
<file path=[Content_Types].xml><?xml version="1.0" encoding="utf-8"?>
<Types xmlns="http://schemas.openxmlformats.org/package/2006/content-types">
  <Default Extension="xml" ContentType="application/xml"/>
  <Default Extension="png" ContentType="image/png"/>
  <Default Extension="jpg" ContentType="image/jpe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Override PartName="/xl/drawings/drawing12.xml" ContentType="application/vnd.openxmlformats-officedocument.drawing+xml"/>
  <Override PartName="/xl/comments10.xml" ContentType="application/vnd.openxmlformats-officedocument.spreadsheetml.comments+xml"/>
  <Override PartName="/xl/drawings/drawing13.xml" ContentType="application/vnd.openxmlformats-officedocument.drawing+xml"/>
  <Override PartName="/xl/comments11.xml" ContentType="application/vnd.openxmlformats-officedocument.spreadsheetml.comments+xml"/>
  <Override PartName="/xl/drawings/drawing14.xml" ContentType="application/vnd.openxmlformats-officedocument.drawing+xml"/>
  <Override PartName="/xl/comments12.xml" ContentType="application/vnd.openxmlformats-officedocument.spreadsheetml.comments+xml"/>
  <Override PartName="/xl/drawings/drawing15.xml" ContentType="application/vnd.openxmlformats-officedocument.drawing+xml"/>
  <Override PartName="/xl/comments13.xml" ContentType="application/vnd.openxmlformats-officedocument.spreadsheetml.comments+xml"/>
  <Override PartName="/xl/drawings/drawing16.xml" ContentType="application/vnd.openxmlformats-officedocument.drawing+xml"/>
  <Override PartName="/xl/comments14.xml" ContentType="application/vnd.openxmlformats-officedocument.spreadsheetml.comments+xml"/>
  <Override PartName="/xl/drawings/drawing17.xml" ContentType="application/vnd.openxmlformats-officedocument.drawing+xml"/>
  <Override PartName="/xl/comments15.xml" ContentType="application/vnd.openxmlformats-officedocument.spreadsheetml.comments+xml"/>
  <Override PartName="/xl/drawings/drawing18.xml" ContentType="application/vnd.openxmlformats-officedocument.drawing+xml"/>
  <Override PartName="/xl/comments16.xml" ContentType="application/vnd.openxmlformats-officedocument.spreadsheetml.comments+xml"/>
  <Override PartName="/xl/drawings/drawing19.xml" ContentType="application/vnd.openxmlformats-officedocument.drawing+xml"/>
  <Override PartName="/xl/drawings/drawing20.xml" ContentType="application/vnd.openxmlformats-officedocument.drawing+xml"/>
  <Override PartName="/xl/comments17.xml" ContentType="application/vnd.openxmlformats-officedocument.spreadsheetml.comments+xml"/>
  <Override PartName="/xl/drawings/drawing21.xml" ContentType="application/vnd.openxmlformats-officedocument.drawing+xml"/>
  <Override PartName="/xl/comments18.xml" ContentType="application/vnd.openxmlformats-officedocument.spreadsheetml.comments+xml"/>
  <Override PartName="/xl/drawings/drawing22.xml" ContentType="application/vnd.openxmlformats-officedocument.drawing+xml"/>
  <Override PartName="/xl/comments19.xml" ContentType="application/vnd.openxmlformats-officedocument.spreadsheetml.comments+xml"/>
  <Override PartName="/xl/drawings/drawing23.xml" ContentType="application/vnd.openxmlformats-officedocument.drawing+xml"/>
  <Override PartName="/xl/comments20.xml" ContentType="application/vnd.openxmlformats-officedocument.spreadsheetml.comments+xml"/>
  <Override PartName="/xl/drawings/drawing24.xml" ContentType="application/vnd.openxmlformats-officedocument.drawing+xml"/>
  <Override PartName="/xl/comments21.xml" ContentType="application/vnd.openxmlformats-officedocument.spreadsheetml.comments+xml"/>
  <Override PartName="/xl/drawings/drawing25.xml" ContentType="application/vnd.openxmlformats-officedocument.drawing+xml"/>
  <Override PartName="/xl/comments2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6.xml" ContentType="application/vnd.openxmlformats-officedocument.drawing+xml"/>
  <Override PartName="/xl/comments23.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27.xml" ContentType="application/vnd.openxmlformats-officedocument.drawing+xml"/>
  <Override PartName="/xl/comments24.xml" ContentType="application/vnd.openxmlformats-officedocument.spreadsheetml.comment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28.xml" ContentType="application/vnd.openxmlformats-officedocument.drawing+xml"/>
  <Override PartName="/xl/comments25.xml" ContentType="application/vnd.openxmlformats-officedocument.spreadsheetml.comments+xml"/>
  <Override PartName="/xl/drawings/drawing2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505"/>
  <workbookPr autoCompressPictures="0"/>
  <mc:AlternateContent xmlns:mc="http://schemas.openxmlformats.org/markup-compatibility/2006">
    <mc:Choice Requires="x15">
      <x15ac:absPath xmlns:x15ac="http://schemas.microsoft.com/office/spreadsheetml/2010/11/ac" url="/Users/viniciuscaldasbarbosa/Dropbox (LUZ.vc)/Planilhas/Prontas/6 - Pessoais/Orçamento Pessoal e Familiar 3.0.1/Planilha de Orçamento Pessoal e Familiar/1. Versão 2007 - 2013/"/>
    </mc:Choice>
  </mc:AlternateContent>
  <bookViews>
    <workbookView xWindow="0" yWindow="0" windowWidth="28800" windowHeight="18000" tabRatio="0"/>
  </bookViews>
  <sheets>
    <sheet name="Início" sheetId="1" r:id="rId1"/>
    <sheet name="PC Receitas" sheetId="2" r:id="rId2"/>
    <sheet name="PC Despesas" sheetId="23" r:id="rId3"/>
    <sheet name="Bancos e Cartões" sheetId="42" r:id="rId4"/>
    <sheet name="Jan" sheetId="13" r:id="rId5"/>
    <sheet name="Fev" sheetId="24" r:id="rId6"/>
    <sheet name="Mar" sheetId="25" r:id="rId7"/>
    <sheet name="Abr" sheetId="26" r:id="rId8"/>
    <sheet name="Mai" sheetId="27" r:id="rId9"/>
    <sheet name="Jun" sheetId="28" r:id="rId10"/>
    <sheet name="Jul" sheetId="29" r:id="rId11"/>
    <sheet name="Ago" sheetId="30" r:id="rId12"/>
    <sheet name="Set" sheetId="31" r:id="rId13"/>
    <sheet name="Out" sheetId="32" r:id="rId14"/>
    <sheet name="Nov" sheetId="33" r:id="rId15"/>
    <sheet name="Dez" sheetId="34" r:id="rId16"/>
    <sheet name="Resumo" sheetId="12" r:id="rId17"/>
    <sheet name="Resumo (2)" sheetId="41" r:id="rId18"/>
    <sheet name="Resumo (3)" sheetId="43" r:id="rId19"/>
    <sheet name="FC" sheetId="14" r:id="rId20"/>
    <sheet name="Resultado" sheetId="20" r:id="rId21"/>
    <sheet name="CReceber" sheetId="22" r:id="rId22"/>
    <sheet name="CPagar" sheetId="21" r:id="rId23"/>
    <sheet name="FC Banco" sheetId="44" r:id="rId24"/>
    <sheet name="Gráficos" sheetId="15" r:id="rId25"/>
    <sheet name="G. Receitas" sheetId="39" r:id="rId26"/>
    <sheet name="G. Despesas" sheetId="40" r:id="rId27"/>
    <sheet name="Alertas" sheetId="16" r:id="rId28"/>
    <sheet name="Imprimir" sheetId="38" r:id="rId29"/>
    <sheet name="Dúvidas" sheetId="5" r:id="rId30"/>
    <sheet name="Dúvidas e Respostas" sheetId="6" state="hidden" r:id="rId31"/>
    <sheet name="Sugestões" sheetId="17" r:id="rId32"/>
    <sheet name="Sobre a LUZ" sheetId="3" r:id="rId33"/>
  </sheets>
  <definedNames>
    <definedName name="_xlnm._FilterDatabase" localSheetId="7" hidden="1">Abr!$C$4:$J$4</definedName>
    <definedName name="_xlnm._FilterDatabase" localSheetId="11" hidden="1">Ago!$C$4:$J$4</definedName>
    <definedName name="_xlnm._FilterDatabase" localSheetId="15" hidden="1">Dez!$C$4:$J$4</definedName>
    <definedName name="_xlnm._FilterDatabase" localSheetId="5" hidden="1">Fev!$C$4:$J$4</definedName>
    <definedName name="_xlnm._FilterDatabase" localSheetId="4" hidden="1">Jan!$C$4:$J$4</definedName>
    <definedName name="_xlnm._FilterDatabase" localSheetId="10" hidden="1">Jul!$C$4:$J$4</definedName>
    <definedName name="_xlnm._FilterDatabase" localSheetId="9" hidden="1">Jun!$C$4:$J$4</definedName>
    <definedName name="_xlnm._FilterDatabase" localSheetId="8" hidden="1">Mai!$C$4:$J$4</definedName>
    <definedName name="_xlnm._FilterDatabase" localSheetId="6" hidden="1">Mar!$C$4:$J$4</definedName>
    <definedName name="_xlnm._FilterDatabase" localSheetId="14" hidden="1">Nov!$C$4:$J$4</definedName>
    <definedName name="_xlnm._FilterDatabase" localSheetId="13" hidden="1">Out!$C$4:$J$4</definedName>
    <definedName name="_xlnm._FilterDatabase" localSheetId="12" hidden="1">Set!$C$4:$J$4</definedName>
    <definedName name="_xlnm.Print_Area" localSheetId="7">Abr!$C$4:$J$619</definedName>
    <definedName name="_xlnm.Print_Area" localSheetId="11">Ago!$C$4:$J$619</definedName>
    <definedName name="_xlnm.Print_Area" localSheetId="27">Alertas!$C$3:$J$11</definedName>
    <definedName name="_xlnm.Print_Area" localSheetId="3">'Bancos e Cartões'!$C$4:$G$19</definedName>
    <definedName name="_xlnm.Print_Area" localSheetId="22">CPagar!$C$4:$Q$708</definedName>
    <definedName name="_xlnm.Print_Area" localSheetId="21">CReceber!$C$4:$Q$307</definedName>
    <definedName name="_xlnm.Print_Area" localSheetId="15">Dez!$C$4:$J$619</definedName>
    <definedName name="_xlnm.Print_Area" localSheetId="29">Dúvidas!$C$3:$N$17</definedName>
    <definedName name="_xlnm.Print_Area" localSheetId="19">FC!$C$4:$P$17</definedName>
    <definedName name="_xlnm.Print_Area" localSheetId="23">'FC Banco'!$C$6:$P$19</definedName>
    <definedName name="_xlnm.Print_Area" localSheetId="5">Fev!$C$4:$J$619</definedName>
    <definedName name="_xlnm.Print_Area" localSheetId="26">'G. Despesas'!$C$4:$O$105</definedName>
    <definedName name="_xlnm.Print_Area" localSheetId="25">'G. Receitas'!$C$4:$O$43</definedName>
    <definedName name="_xlnm.Print_Area" localSheetId="24">Gráficos!$B$4:$O$103</definedName>
    <definedName name="_xlnm.Print_Area" localSheetId="28">Imprimir!$D$3:$Q$98</definedName>
    <definedName name="_xlnm.Print_Area" localSheetId="0">Início!$A$1:$N$34</definedName>
    <definedName name="_xlnm.Print_Area" localSheetId="4">Jan!$C$4:$J$619</definedName>
    <definedName name="_xlnm.Print_Area" localSheetId="10">Jul!$C$19:$J$619</definedName>
    <definedName name="_xlnm.Print_Area" localSheetId="9">Jun!$C$4:$J$619</definedName>
    <definedName name="_xlnm.Print_Area" localSheetId="8">Mai!$C$4:$J$619</definedName>
    <definedName name="_xlnm.Print_Area" localSheetId="6">Mar!$C$4:$J$619</definedName>
    <definedName name="_xlnm.Print_Area" localSheetId="14">Nov!$C$4:$J$619</definedName>
    <definedName name="_xlnm.Print_Area" localSheetId="13">Out!$C$4:$J$619</definedName>
    <definedName name="_xlnm.Print_Area" localSheetId="2">'PC Despesas'!$C$4:$J$104</definedName>
    <definedName name="_xlnm.Print_Area" localSheetId="1">'PC Receitas'!$C$4:$J$19</definedName>
    <definedName name="_xlnm.Print_Area" localSheetId="20">Resultado!$C$4:$Q$1028</definedName>
    <definedName name="_xlnm.Print_Area" localSheetId="16">Resumo!$C$4:$K$37</definedName>
    <definedName name="_xlnm.Print_Area" localSheetId="17">'Resumo (2)'!$C$4:$K$37</definedName>
    <definedName name="_xlnm.Print_Area" localSheetId="18">'Resumo (3)'!$C$4:$F$19</definedName>
    <definedName name="_xlnm.Print_Area" localSheetId="12">Set!$C$4:$J$619</definedName>
    <definedName name="Despesas_com_Alimentacao" localSheetId="3">'Bancos e Cartões'!#REF!</definedName>
    <definedName name="Despesas_com_Alimentacao" localSheetId="18">'Resumo (3)'!#REF!</definedName>
    <definedName name="Despesas_com_Alimentacao">'PC Despesas'!$G$5:$G$103</definedName>
    <definedName name="Despesas_com_Lazer_e_Informacao" localSheetId="3">'Bancos e Cartões'!#REF!</definedName>
    <definedName name="Despesas_com_Lazer_e_Informacao" localSheetId="18">'Resumo (3)'!#REF!</definedName>
    <definedName name="Despesas_com_Lazer_e_Informacao">'PC Despesas'!$P$5:$P$103</definedName>
    <definedName name="Despesas_com_Saude" localSheetId="3">'Bancos e Cartões'!#REF!</definedName>
    <definedName name="Despesas_com_Saude" localSheetId="18">'Resumo (3)'!#REF!</definedName>
    <definedName name="Despesas_com_Saude">'PC Despesas'!$J$5:$J$103</definedName>
    <definedName name="Despesas_com_Transportes" localSheetId="3">'Bancos e Cartões'!#REF!</definedName>
    <definedName name="Despesas_com_Transportes" localSheetId="18">'Resumo (3)'!#REF!</definedName>
    <definedName name="Despesas_com_Transportes">'PC Despesas'!$M$5:$M$103</definedName>
    <definedName name="Despesas_de_Moradia" localSheetId="3">'Bancos e Cartões'!#REF!</definedName>
    <definedName name="Despesas_de_Moradia" localSheetId="18">'Resumo (3)'!#REF!</definedName>
    <definedName name="Despesas_de_Moradia">'PC Despesas'!$D$5:$D$103</definedName>
    <definedName name="Imposto_de_Renda" localSheetId="3">'Bancos e Cartões'!#REF!</definedName>
    <definedName name="Imposto_de_Renda" localSheetId="18">'Resumo (3)'!#REF!</definedName>
    <definedName name="Imposto_de_Renda">'PC Despesas'!$V$5:$V$103</definedName>
    <definedName name="Investimentos_Bens" localSheetId="3">'Bancos e Cartões'!#REF!</definedName>
    <definedName name="Investimentos_Bens" localSheetId="18">'Resumo (3)'!#REF!</definedName>
    <definedName name="Investimentos_Bens">'PC Despesas'!$Y$5:$Y$103</definedName>
    <definedName name="Outras_Despesas" localSheetId="3">'Bancos e Cartões'!#REF!</definedName>
    <definedName name="Outras_Despesas" localSheetId="18">'Resumo (3)'!#REF!</definedName>
    <definedName name="Outras_Despesas">'PC Despesas'!$S$5:$S$103</definedName>
    <definedName name="Outras_Receitas">'PC Receitas'!$J$5:$J$103</definedName>
    <definedName name="Receitas_com_Aplicacoes_Financeiras">'PC Receitas'!$G$5:$G$103</definedName>
    <definedName name="Renda_Familiar">'PC Receitas'!$D$5:$D$103</definedName>
    <definedName name="_xlnm.Print_Titles" localSheetId="7">Abr!$4:$4</definedName>
    <definedName name="_xlnm.Print_Titles" localSheetId="11">Ago!$4:$4</definedName>
    <definedName name="_xlnm.Print_Titles" localSheetId="22">CPagar!$4:$4</definedName>
    <definedName name="_xlnm.Print_Titles" localSheetId="21">CReceber!$4:$4</definedName>
    <definedName name="_xlnm.Print_Titles" localSheetId="15">Dez!$4:$4</definedName>
    <definedName name="_xlnm.Print_Titles" localSheetId="5">Fev!$4:$4</definedName>
    <definedName name="_xlnm.Print_Titles" localSheetId="4">Jan!$4:$4</definedName>
    <definedName name="_xlnm.Print_Titles" localSheetId="10">Jul!$4:$4</definedName>
    <definedName name="_xlnm.Print_Titles" localSheetId="9">Jun!$4:$4</definedName>
    <definedName name="_xlnm.Print_Titles" localSheetId="8">Mai!$4:$4</definedName>
    <definedName name="_xlnm.Print_Titles" localSheetId="6">Mar!$4:$4</definedName>
    <definedName name="_xlnm.Print_Titles" localSheetId="14">Nov!$4:$4</definedName>
    <definedName name="_xlnm.Print_Titles" localSheetId="13">Out!$4:$4</definedName>
    <definedName name="_xlnm.Print_Titles" localSheetId="20">Resultado!$4:$4</definedName>
    <definedName name="_xlnm.Print_Titles" localSheetId="12">Set!$4:$4</definedName>
  </definedNames>
  <calcPr calcId="150001" concurrentCalc="0"/>
  <extLst>
    <ext xmlns:mx="http://schemas.microsoft.com/office/mac/excel/2008/main" uri="{7523E5D3-25F3-A5E0-1632-64F254C22452}">
      <mx:ArchID Flags="2"/>
    </ext>
    <ext uri="{140A7094-0E35-4892-8432-C4D2E57EDEB5}">
      <x15:workbookPr chartTrackingRefBase="1"/>
    </ext>
  </extLst>
</workbook>
</file>

<file path=xl/calcChain.xml><?xml version="1.0" encoding="utf-8"?>
<calcChain xmlns="http://schemas.openxmlformats.org/spreadsheetml/2006/main">
  <c r="T19" i="24" l="1"/>
  <c r="P19" i="24"/>
  <c r="Q19" i="24"/>
  <c r="S19" i="24"/>
  <c r="T20" i="24"/>
  <c r="P20" i="24"/>
  <c r="Q20" i="24"/>
  <c r="S20" i="24"/>
  <c r="T21" i="24"/>
  <c r="P21" i="24"/>
  <c r="Q21" i="24"/>
  <c r="S21" i="24"/>
  <c r="T22" i="24"/>
  <c r="P22" i="24"/>
  <c r="Q22" i="24"/>
  <c r="S22" i="24"/>
  <c r="V7" i="43"/>
  <c r="V8" i="43"/>
  <c r="V9" i="43"/>
  <c r="V10" i="43"/>
  <c r="V11" i="43"/>
  <c r="V12" i="43"/>
  <c r="V13" i="43"/>
  <c r="V14" i="43"/>
  <c r="V15" i="43"/>
  <c r="V16" i="43"/>
  <c r="V17" i="43"/>
  <c r="V18" i="43"/>
  <c r="AL8" i="43"/>
  <c r="F7" i="43"/>
  <c r="I5" i="24"/>
  <c r="W7" i="43"/>
  <c r="W8" i="43"/>
  <c r="W9" i="43"/>
  <c r="W10" i="43"/>
  <c r="W11" i="43"/>
  <c r="W12" i="43"/>
  <c r="W13" i="43"/>
  <c r="W14" i="43"/>
  <c r="W15" i="43"/>
  <c r="W16" i="43"/>
  <c r="W17" i="43"/>
  <c r="W18" i="43"/>
  <c r="AM8" i="43"/>
  <c r="F8" i="43"/>
  <c r="I6" i="24"/>
  <c r="X7" i="43"/>
  <c r="X8" i="43"/>
  <c r="X9" i="43"/>
  <c r="X10" i="43"/>
  <c r="X11" i="43"/>
  <c r="X12" i="43"/>
  <c r="X13" i="43"/>
  <c r="X14" i="43"/>
  <c r="X15" i="43"/>
  <c r="X16" i="43"/>
  <c r="X17" i="43"/>
  <c r="X18" i="43"/>
  <c r="AN8" i="43"/>
  <c r="F9" i="43"/>
  <c r="I7" i="24"/>
  <c r="Y7" i="43"/>
  <c r="Y8" i="43"/>
  <c r="Y9" i="43"/>
  <c r="Y10" i="43"/>
  <c r="Y11" i="43"/>
  <c r="Y12" i="43"/>
  <c r="Y13" i="43"/>
  <c r="Y14" i="43"/>
  <c r="Y15" i="43"/>
  <c r="Y16" i="43"/>
  <c r="Y17" i="43"/>
  <c r="Y18" i="43"/>
  <c r="AO8" i="43"/>
  <c r="F10" i="43"/>
  <c r="I8" i="24"/>
  <c r="Z7" i="43"/>
  <c r="Z8" i="43"/>
  <c r="Z9" i="43"/>
  <c r="Z10" i="43"/>
  <c r="Z11" i="43"/>
  <c r="Z12" i="43"/>
  <c r="Z13" i="43"/>
  <c r="Z14" i="43"/>
  <c r="Z15" i="43"/>
  <c r="Z16" i="43"/>
  <c r="Z17" i="43"/>
  <c r="Z18" i="43"/>
  <c r="AP8" i="43"/>
  <c r="F11" i="43"/>
  <c r="I9" i="24"/>
  <c r="AA7" i="43"/>
  <c r="AA8" i="43"/>
  <c r="AA9" i="43"/>
  <c r="AA10" i="43"/>
  <c r="AA11" i="43"/>
  <c r="AA12" i="43"/>
  <c r="AA13" i="43"/>
  <c r="AA14" i="43"/>
  <c r="AA15" i="43"/>
  <c r="AA16" i="43"/>
  <c r="AA17" i="43"/>
  <c r="AA18" i="43"/>
  <c r="AQ8" i="43"/>
  <c r="F12" i="43"/>
  <c r="I10" i="24"/>
  <c r="AB7" i="43"/>
  <c r="AB8" i="43"/>
  <c r="AB9" i="43"/>
  <c r="AB10" i="43"/>
  <c r="AB11" i="43"/>
  <c r="AB12" i="43"/>
  <c r="AB13" i="43"/>
  <c r="AB14" i="43"/>
  <c r="AB15" i="43"/>
  <c r="AB16" i="43"/>
  <c r="AB17" i="43"/>
  <c r="AB18" i="43"/>
  <c r="AR8" i="43"/>
  <c r="F13" i="43"/>
  <c r="I11" i="24"/>
  <c r="AC7" i="43"/>
  <c r="AC8" i="43"/>
  <c r="AC9" i="43"/>
  <c r="AC10" i="43"/>
  <c r="AC11" i="43"/>
  <c r="AC12" i="43"/>
  <c r="AC13" i="43"/>
  <c r="AC14" i="43"/>
  <c r="AC15" i="43"/>
  <c r="AC16" i="43"/>
  <c r="AC17" i="43"/>
  <c r="AC18" i="43"/>
  <c r="AS8" i="43"/>
  <c r="F14" i="43"/>
  <c r="I12" i="24"/>
  <c r="AD7" i="43"/>
  <c r="AD8" i="43"/>
  <c r="AD9" i="43"/>
  <c r="AD10" i="43"/>
  <c r="AD11" i="43"/>
  <c r="AD12" i="43"/>
  <c r="AD13" i="43"/>
  <c r="AD14" i="43"/>
  <c r="AD15" i="43"/>
  <c r="AD16" i="43"/>
  <c r="AD17" i="43"/>
  <c r="AD18" i="43"/>
  <c r="AT8" i="43"/>
  <c r="F15" i="43"/>
  <c r="I13" i="24"/>
  <c r="AE7" i="43"/>
  <c r="AE8" i="43"/>
  <c r="AE9" i="43"/>
  <c r="AE10" i="43"/>
  <c r="AE11" i="43"/>
  <c r="AE12" i="43"/>
  <c r="AE13" i="43"/>
  <c r="AE14" i="43"/>
  <c r="AE15" i="43"/>
  <c r="AE16" i="43"/>
  <c r="AE17" i="43"/>
  <c r="AE18" i="43"/>
  <c r="AU8" i="43"/>
  <c r="F16" i="43"/>
  <c r="I14" i="24"/>
  <c r="AF7" i="43"/>
  <c r="AF8" i="43"/>
  <c r="AF9" i="43"/>
  <c r="AF10" i="43"/>
  <c r="AF11" i="43"/>
  <c r="AF12" i="43"/>
  <c r="AF13" i="43"/>
  <c r="AF14" i="43"/>
  <c r="AF15" i="43"/>
  <c r="AF16" i="43"/>
  <c r="AF17" i="43"/>
  <c r="AF18" i="43"/>
  <c r="AV8" i="43"/>
  <c r="F17" i="43"/>
  <c r="I15" i="24"/>
  <c r="AG7" i="43"/>
  <c r="AG8" i="43"/>
  <c r="AG9" i="43"/>
  <c r="AG10" i="43"/>
  <c r="AG11" i="43"/>
  <c r="AG12" i="43"/>
  <c r="AG13" i="43"/>
  <c r="AG14" i="43"/>
  <c r="AG15" i="43"/>
  <c r="AG16" i="43"/>
  <c r="AG17" i="43"/>
  <c r="AG18" i="43"/>
  <c r="AW8" i="43"/>
  <c r="F18" i="43"/>
  <c r="I16" i="24"/>
  <c r="AH7" i="43"/>
  <c r="AH8" i="43"/>
  <c r="AH9" i="43"/>
  <c r="AH10" i="43"/>
  <c r="AH11" i="43"/>
  <c r="AH12" i="43"/>
  <c r="AH13" i="43"/>
  <c r="AH14" i="43"/>
  <c r="AH15" i="43"/>
  <c r="AH16" i="43"/>
  <c r="AH17" i="43"/>
  <c r="AH18" i="43"/>
  <c r="AX8" i="43"/>
  <c r="F19" i="43"/>
  <c r="I17" i="24"/>
  <c r="AI7" i="43"/>
  <c r="AI8" i="43"/>
  <c r="AI9" i="43"/>
  <c r="AI10" i="43"/>
  <c r="AI11" i="43"/>
  <c r="AI12" i="43"/>
  <c r="AI13" i="43"/>
  <c r="AI14" i="43"/>
  <c r="AI15" i="43"/>
  <c r="AI16" i="43"/>
  <c r="AI17" i="43"/>
  <c r="AI18" i="43"/>
  <c r="AY8" i="43"/>
  <c r="F20" i="43"/>
  <c r="I18" i="24"/>
  <c r="T23" i="24"/>
  <c r="P23" i="24"/>
  <c r="Q23" i="24"/>
  <c r="S23" i="24"/>
  <c r="T24" i="24"/>
  <c r="P24" i="24"/>
  <c r="Q24" i="24"/>
  <c r="R24" i="24"/>
  <c r="S24" i="24"/>
  <c r="T25" i="24"/>
  <c r="P25" i="24"/>
  <c r="Q25" i="24"/>
  <c r="R25" i="24"/>
  <c r="S25" i="24"/>
  <c r="T26" i="24"/>
  <c r="P26" i="24"/>
  <c r="Q26" i="24"/>
  <c r="S26" i="24"/>
  <c r="T27" i="24"/>
  <c r="P27" i="24"/>
  <c r="Q27" i="24"/>
  <c r="R27" i="24"/>
  <c r="S27" i="24"/>
  <c r="T28" i="24"/>
  <c r="P28" i="24"/>
  <c r="Q28" i="24"/>
  <c r="R28" i="24"/>
  <c r="S28" i="24"/>
  <c r="T29" i="24"/>
  <c r="P29" i="24"/>
  <c r="Q29" i="24"/>
  <c r="S29" i="24"/>
  <c r="T30" i="24"/>
  <c r="P30" i="24"/>
  <c r="Q30" i="24"/>
  <c r="S30" i="24"/>
  <c r="T31" i="24"/>
  <c r="P31" i="24"/>
  <c r="Q31" i="24"/>
  <c r="R31" i="24"/>
  <c r="S31" i="24"/>
  <c r="T32" i="24"/>
  <c r="P32" i="24"/>
  <c r="Q32" i="24"/>
  <c r="R32" i="24"/>
  <c r="S32" i="24"/>
  <c r="T33" i="24"/>
  <c r="P33" i="24"/>
  <c r="Q33" i="24"/>
  <c r="S33" i="24"/>
  <c r="T34" i="24"/>
  <c r="P34" i="24"/>
  <c r="Q34" i="24"/>
  <c r="R34" i="24"/>
  <c r="S34" i="24"/>
  <c r="T35" i="24"/>
  <c r="P35" i="24"/>
  <c r="Q35" i="24"/>
  <c r="R35" i="24"/>
  <c r="S35" i="24"/>
  <c r="T36" i="24"/>
  <c r="P36" i="24"/>
  <c r="Q36" i="24"/>
  <c r="S36" i="24"/>
  <c r="T37" i="24"/>
  <c r="P37" i="24"/>
  <c r="Q37" i="24"/>
  <c r="S37" i="24"/>
  <c r="T38" i="24"/>
  <c r="P38" i="24"/>
  <c r="Q38" i="24"/>
  <c r="R38" i="24"/>
  <c r="S38" i="24"/>
  <c r="T39" i="24"/>
  <c r="P39" i="24"/>
  <c r="Q39" i="24"/>
  <c r="R39" i="24"/>
  <c r="S39" i="24"/>
  <c r="T40" i="24"/>
  <c r="P40" i="24"/>
  <c r="S40" i="24"/>
  <c r="T41" i="24"/>
  <c r="P41" i="24"/>
  <c r="Q41" i="24"/>
  <c r="R41" i="24"/>
  <c r="S41" i="24"/>
  <c r="T42" i="24"/>
  <c r="P42" i="24"/>
  <c r="Q42" i="24"/>
  <c r="R42" i="24"/>
  <c r="S42" i="24"/>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F64" i="21"/>
  <c r="F65" i="21"/>
  <c r="F66" i="21"/>
  <c r="F67" i="21"/>
  <c r="F68" i="21"/>
  <c r="F69" i="21"/>
  <c r="F70" i="21"/>
  <c r="F71" i="21"/>
  <c r="F72" i="21"/>
  <c r="F73" i="21"/>
  <c r="F74" i="21"/>
  <c r="F75" i="21"/>
  <c r="F76" i="21"/>
  <c r="F77" i="21"/>
  <c r="F78" i="21"/>
  <c r="F79" i="21"/>
  <c r="F80" i="21"/>
  <c r="F81" i="21"/>
  <c r="F82" i="21"/>
  <c r="F83" i="21"/>
  <c r="F84" i="21"/>
  <c r="F85" i="21"/>
  <c r="F86" i="21"/>
  <c r="F87" i="21"/>
  <c r="F88" i="21"/>
  <c r="F89" i="21"/>
  <c r="F90" i="21"/>
  <c r="F91" i="21"/>
  <c r="F92" i="21"/>
  <c r="F93" i="21"/>
  <c r="F94" i="21"/>
  <c r="F95" i="21"/>
  <c r="F96" i="21"/>
  <c r="F97" i="21"/>
  <c r="F98" i="21"/>
  <c r="F99" i="21"/>
  <c r="F100" i="21"/>
  <c r="F101" i="21"/>
  <c r="F102" i="21"/>
  <c r="F103" i="21"/>
  <c r="F104" i="21"/>
  <c r="F105" i="21"/>
  <c r="F106" i="21"/>
  <c r="F107" i="21"/>
  <c r="F108" i="21"/>
  <c r="F9" i="21"/>
  <c r="F110" i="21"/>
  <c r="F111" i="21"/>
  <c r="F112" i="21"/>
  <c r="F113" i="21"/>
  <c r="F114" i="21"/>
  <c r="F115" i="21"/>
  <c r="F116" i="21"/>
  <c r="F117" i="21"/>
  <c r="F118" i="21"/>
  <c r="F119" i="21"/>
  <c r="F120" i="21"/>
  <c r="F121" i="21"/>
  <c r="F122" i="21"/>
  <c r="F123" i="21"/>
  <c r="F124" i="21"/>
  <c r="F125" i="21"/>
  <c r="F126" i="21"/>
  <c r="F127" i="21"/>
  <c r="F128" i="21"/>
  <c r="F129" i="21"/>
  <c r="F130" i="21"/>
  <c r="F131" i="21"/>
  <c r="F132" i="21"/>
  <c r="F133" i="21"/>
  <c r="F134" i="21"/>
  <c r="F135" i="21"/>
  <c r="F136" i="21"/>
  <c r="F137" i="21"/>
  <c r="F138" i="21"/>
  <c r="F139" i="21"/>
  <c r="F140" i="21"/>
  <c r="F141" i="21"/>
  <c r="F142" i="21"/>
  <c r="F143" i="21"/>
  <c r="F144" i="21"/>
  <c r="F145" i="21"/>
  <c r="F146" i="21"/>
  <c r="F147" i="21"/>
  <c r="F148" i="21"/>
  <c r="F149" i="21"/>
  <c r="F150" i="21"/>
  <c r="F151" i="21"/>
  <c r="F152" i="21"/>
  <c r="F153" i="21"/>
  <c r="F154" i="21"/>
  <c r="F155" i="21"/>
  <c r="F156" i="21"/>
  <c r="F157" i="21"/>
  <c r="F158" i="21"/>
  <c r="F159" i="21"/>
  <c r="F160" i="21"/>
  <c r="F161" i="21"/>
  <c r="F162" i="21"/>
  <c r="F163" i="21"/>
  <c r="F164" i="21"/>
  <c r="F165" i="21"/>
  <c r="F166" i="21"/>
  <c r="F167" i="21"/>
  <c r="F168" i="21"/>
  <c r="F169" i="21"/>
  <c r="F170" i="21"/>
  <c r="F171" i="21"/>
  <c r="F172" i="21"/>
  <c r="F173" i="21"/>
  <c r="F174" i="21"/>
  <c r="F175" i="21"/>
  <c r="F176" i="21"/>
  <c r="F177" i="21"/>
  <c r="F178" i="21"/>
  <c r="F179" i="21"/>
  <c r="F180" i="21"/>
  <c r="F181" i="21"/>
  <c r="F182" i="21"/>
  <c r="F183" i="21"/>
  <c r="F184" i="21"/>
  <c r="F185" i="21"/>
  <c r="F186" i="21"/>
  <c r="F187" i="21"/>
  <c r="F188" i="21"/>
  <c r="F189" i="21"/>
  <c r="F190" i="21"/>
  <c r="F191" i="21"/>
  <c r="F192" i="21"/>
  <c r="F193" i="21"/>
  <c r="F194" i="21"/>
  <c r="F195" i="21"/>
  <c r="F196" i="21"/>
  <c r="F197" i="21"/>
  <c r="F198" i="21"/>
  <c r="F199" i="21"/>
  <c r="F200" i="21"/>
  <c r="F201" i="21"/>
  <c r="F202" i="21"/>
  <c r="F203" i="21"/>
  <c r="F204" i="21"/>
  <c r="F205" i="21"/>
  <c r="F206" i="21"/>
  <c r="F207" i="21"/>
  <c r="F208" i="21"/>
  <c r="F109" i="21"/>
  <c r="F210" i="21"/>
  <c r="F211" i="21"/>
  <c r="F212" i="21"/>
  <c r="F213" i="21"/>
  <c r="F214" i="21"/>
  <c r="F215" i="21"/>
  <c r="F216" i="21"/>
  <c r="F217" i="21"/>
  <c r="F218" i="21"/>
  <c r="F219" i="21"/>
  <c r="F220" i="21"/>
  <c r="F221" i="21"/>
  <c r="F222" i="21"/>
  <c r="F223" i="21"/>
  <c r="F224" i="21"/>
  <c r="F225" i="21"/>
  <c r="F226" i="21"/>
  <c r="F227" i="21"/>
  <c r="F228" i="21"/>
  <c r="F229" i="21"/>
  <c r="F230" i="21"/>
  <c r="F231" i="21"/>
  <c r="F232" i="21"/>
  <c r="F233" i="21"/>
  <c r="F234" i="21"/>
  <c r="F235" i="21"/>
  <c r="F236" i="21"/>
  <c r="F237" i="21"/>
  <c r="F238" i="21"/>
  <c r="F239" i="21"/>
  <c r="F240" i="21"/>
  <c r="F241" i="21"/>
  <c r="F242" i="21"/>
  <c r="F243" i="21"/>
  <c r="F244" i="21"/>
  <c r="F245" i="21"/>
  <c r="F246" i="21"/>
  <c r="F247" i="21"/>
  <c r="F248" i="21"/>
  <c r="F249" i="21"/>
  <c r="F250" i="21"/>
  <c r="F251" i="21"/>
  <c r="F252" i="21"/>
  <c r="F253" i="21"/>
  <c r="F254" i="21"/>
  <c r="F255" i="21"/>
  <c r="F256" i="21"/>
  <c r="F257" i="21"/>
  <c r="F258" i="21"/>
  <c r="F259" i="21"/>
  <c r="F260" i="21"/>
  <c r="F261" i="21"/>
  <c r="F262" i="21"/>
  <c r="F263" i="21"/>
  <c r="F264" i="21"/>
  <c r="F265" i="21"/>
  <c r="F266" i="21"/>
  <c r="F267" i="21"/>
  <c r="F268" i="21"/>
  <c r="F269" i="21"/>
  <c r="F270" i="21"/>
  <c r="F271" i="21"/>
  <c r="F272" i="21"/>
  <c r="F273" i="21"/>
  <c r="F274" i="21"/>
  <c r="F275" i="21"/>
  <c r="F276" i="21"/>
  <c r="F277" i="21"/>
  <c r="F278" i="21"/>
  <c r="F279" i="21"/>
  <c r="F280" i="21"/>
  <c r="F281" i="21"/>
  <c r="F282" i="21"/>
  <c r="F283" i="21"/>
  <c r="F284" i="21"/>
  <c r="F285" i="21"/>
  <c r="F286" i="21"/>
  <c r="F287" i="21"/>
  <c r="F288" i="21"/>
  <c r="F289" i="21"/>
  <c r="F290" i="21"/>
  <c r="F291" i="21"/>
  <c r="F292" i="21"/>
  <c r="F293" i="21"/>
  <c r="F294" i="21"/>
  <c r="F295" i="21"/>
  <c r="F296" i="21"/>
  <c r="F297" i="21"/>
  <c r="F298" i="21"/>
  <c r="F299" i="21"/>
  <c r="F300" i="21"/>
  <c r="F301" i="21"/>
  <c r="F302" i="21"/>
  <c r="F303" i="21"/>
  <c r="F304" i="21"/>
  <c r="F305" i="21"/>
  <c r="F306" i="21"/>
  <c r="F307" i="21"/>
  <c r="F308" i="21"/>
  <c r="F209" i="21"/>
  <c r="F310" i="21"/>
  <c r="F311" i="21"/>
  <c r="F312" i="21"/>
  <c r="F313" i="21"/>
  <c r="F314" i="21"/>
  <c r="F315" i="21"/>
  <c r="F316" i="21"/>
  <c r="F317" i="21"/>
  <c r="F318" i="21"/>
  <c r="F319" i="21"/>
  <c r="F320" i="21"/>
  <c r="F321" i="21"/>
  <c r="F322" i="21"/>
  <c r="F323" i="21"/>
  <c r="F324" i="21"/>
  <c r="F325" i="21"/>
  <c r="F326" i="21"/>
  <c r="F327" i="21"/>
  <c r="F328" i="21"/>
  <c r="F329" i="21"/>
  <c r="F330" i="21"/>
  <c r="F331" i="21"/>
  <c r="F332" i="21"/>
  <c r="F333" i="21"/>
  <c r="F334" i="21"/>
  <c r="F335" i="21"/>
  <c r="F336" i="21"/>
  <c r="F337" i="21"/>
  <c r="F338" i="21"/>
  <c r="F339" i="21"/>
  <c r="F340" i="21"/>
  <c r="F341" i="21"/>
  <c r="F342" i="21"/>
  <c r="F343" i="21"/>
  <c r="F344" i="21"/>
  <c r="F345" i="21"/>
  <c r="F346" i="21"/>
  <c r="F347" i="21"/>
  <c r="F348" i="21"/>
  <c r="F349" i="21"/>
  <c r="F350" i="21"/>
  <c r="F351" i="21"/>
  <c r="F352" i="21"/>
  <c r="F353" i="21"/>
  <c r="F354" i="21"/>
  <c r="F355" i="21"/>
  <c r="F356" i="21"/>
  <c r="F357" i="21"/>
  <c r="F358" i="21"/>
  <c r="F359" i="21"/>
  <c r="F360" i="21"/>
  <c r="F361" i="21"/>
  <c r="F362" i="21"/>
  <c r="F363" i="21"/>
  <c r="F364" i="21"/>
  <c r="F365" i="21"/>
  <c r="F366" i="21"/>
  <c r="F367" i="21"/>
  <c r="F368" i="21"/>
  <c r="F369" i="21"/>
  <c r="F370" i="21"/>
  <c r="F371" i="21"/>
  <c r="F372" i="21"/>
  <c r="F373" i="21"/>
  <c r="F374" i="21"/>
  <c r="F375" i="21"/>
  <c r="F376" i="21"/>
  <c r="F377" i="21"/>
  <c r="F378" i="21"/>
  <c r="F379" i="21"/>
  <c r="F380" i="21"/>
  <c r="F381" i="21"/>
  <c r="F382" i="21"/>
  <c r="F383" i="21"/>
  <c r="F384" i="21"/>
  <c r="F385" i="21"/>
  <c r="F386" i="21"/>
  <c r="F387" i="21"/>
  <c r="F388" i="21"/>
  <c r="F389" i="21"/>
  <c r="F390" i="21"/>
  <c r="F391" i="21"/>
  <c r="F392" i="21"/>
  <c r="F393" i="21"/>
  <c r="F394" i="21"/>
  <c r="F395" i="21"/>
  <c r="F396" i="21"/>
  <c r="F397" i="21"/>
  <c r="F398" i="21"/>
  <c r="F399" i="21"/>
  <c r="F400" i="21"/>
  <c r="F401" i="21"/>
  <c r="F402" i="21"/>
  <c r="F403" i="21"/>
  <c r="F404" i="21"/>
  <c r="F405" i="21"/>
  <c r="F406" i="21"/>
  <c r="F407" i="21"/>
  <c r="F408" i="21"/>
  <c r="F309" i="21"/>
  <c r="F410" i="21"/>
  <c r="F411" i="21"/>
  <c r="F412" i="21"/>
  <c r="F413" i="21"/>
  <c r="F414" i="21"/>
  <c r="F415" i="21"/>
  <c r="F416" i="21"/>
  <c r="F417" i="21"/>
  <c r="F418" i="21"/>
  <c r="F419" i="21"/>
  <c r="F420" i="21"/>
  <c r="F421" i="21"/>
  <c r="F422" i="21"/>
  <c r="F423" i="21"/>
  <c r="F424" i="21"/>
  <c r="F425" i="21"/>
  <c r="F426" i="21"/>
  <c r="F427" i="21"/>
  <c r="F428" i="21"/>
  <c r="F429" i="21"/>
  <c r="F430" i="21"/>
  <c r="F431" i="21"/>
  <c r="F432" i="21"/>
  <c r="F433" i="21"/>
  <c r="F434" i="21"/>
  <c r="F435" i="21"/>
  <c r="F436" i="21"/>
  <c r="F437" i="21"/>
  <c r="F438" i="21"/>
  <c r="F439" i="21"/>
  <c r="F440" i="21"/>
  <c r="F441" i="21"/>
  <c r="F442" i="21"/>
  <c r="F443" i="21"/>
  <c r="F444" i="21"/>
  <c r="F445" i="21"/>
  <c r="F446" i="21"/>
  <c r="F447" i="21"/>
  <c r="F448" i="21"/>
  <c r="F449" i="21"/>
  <c r="F450" i="21"/>
  <c r="F451" i="21"/>
  <c r="F452" i="21"/>
  <c r="F453" i="21"/>
  <c r="F454" i="21"/>
  <c r="F455" i="21"/>
  <c r="F456" i="21"/>
  <c r="F457" i="21"/>
  <c r="F458" i="21"/>
  <c r="F459" i="21"/>
  <c r="F460" i="21"/>
  <c r="F461" i="21"/>
  <c r="F462" i="21"/>
  <c r="F463" i="21"/>
  <c r="F464" i="21"/>
  <c r="F465" i="21"/>
  <c r="F466" i="21"/>
  <c r="F467" i="21"/>
  <c r="F468" i="21"/>
  <c r="F469" i="21"/>
  <c r="F470" i="21"/>
  <c r="F471" i="21"/>
  <c r="F472" i="21"/>
  <c r="F473" i="21"/>
  <c r="F474" i="21"/>
  <c r="F475" i="21"/>
  <c r="F476" i="21"/>
  <c r="F477" i="21"/>
  <c r="F478" i="21"/>
  <c r="F479" i="21"/>
  <c r="F480" i="21"/>
  <c r="F481" i="21"/>
  <c r="F482" i="21"/>
  <c r="F483" i="21"/>
  <c r="F484" i="21"/>
  <c r="F485" i="21"/>
  <c r="F486" i="21"/>
  <c r="F487" i="21"/>
  <c r="F488" i="21"/>
  <c r="F489" i="21"/>
  <c r="F490" i="21"/>
  <c r="F491" i="21"/>
  <c r="F492" i="21"/>
  <c r="F493" i="21"/>
  <c r="F494" i="21"/>
  <c r="F495" i="21"/>
  <c r="F496" i="21"/>
  <c r="F497" i="21"/>
  <c r="F498" i="21"/>
  <c r="F499" i="21"/>
  <c r="F500" i="21"/>
  <c r="F501" i="21"/>
  <c r="F502" i="21"/>
  <c r="F503" i="21"/>
  <c r="F504" i="21"/>
  <c r="F505" i="21"/>
  <c r="F506" i="21"/>
  <c r="F507" i="21"/>
  <c r="F508" i="21"/>
  <c r="F409" i="21"/>
  <c r="F510" i="21"/>
  <c r="F511" i="21"/>
  <c r="F512" i="21"/>
  <c r="F513" i="21"/>
  <c r="F514" i="21"/>
  <c r="F515" i="21"/>
  <c r="F516" i="21"/>
  <c r="F517" i="21"/>
  <c r="F518" i="21"/>
  <c r="F519" i="21"/>
  <c r="F520" i="21"/>
  <c r="F521" i="21"/>
  <c r="F522" i="21"/>
  <c r="F523" i="21"/>
  <c r="F524" i="21"/>
  <c r="F525" i="21"/>
  <c r="F526" i="21"/>
  <c r="F527" i="21"/>
  <c r="F528" i="21"/>
  <c r="F529" i="21"/>
  <c r="F530" i="21"/>
  <c r="F531" i="21"/>
  <c r="F532" i="21"/>
  <c r="F533" i="21"/>
  <c r="F534" i="21"/>
  <c r="F535" i="21"/>
  <c r="F536" i="21"/>
  <c r="F537" i="21"/>
  <c r="F538" i="21"/>
  <c r="F539" i="21"/>
  <c r="F540" i="21"/>
  <c r="F541" i="21"/>
  <c r="F542" i="21"/>
  <c r="F543" i="21"/>
  <c r="F544" i="21"/>
  <c r="F545" i="21"/>
  <c r="F546" i="21"/>
  <c r="F547" i="21"/>
  <c r="F548" i="21"/>
  <c r="F549" i="21"/>
  <c r="F550" i="21"/>
  <c r="F551" i="21"/>
  <c r="F552" i="21"/>
  <c r="F553" i="21"/>
  <c r="F554" i="21"/>
  <c r="F555" i="21"/>
  <c r="F556" i="21"/>
  <c r="F557" i="21"/>
  <c r="F558" i="21"/>
  <c r="F559" i="21"/>
  <c r="F560" i="21"/>
  <c r="F561" i="21"/>
  <c r="F562" i="21"/>
  <c r="F563" i="21"/>
  <c r="F564" i="21"/>
  <c r="F565" i="21"/>
  <c r="F566" i="21"/>
  <c r="F567" i="21"/>
  <c r="F568" i="21"/>
  <c r="F569" i="21"/>
  <c r="F570" i="21"/>
  <c r="F571" i="21"/>
  <c r="F572" i="21"/>
  <c r="F573" i="21"/>
  <c r="F574" i="21"/>
  <c r="F575" i="21"/>
  <c r="F576" i="21"/>
  <c r="F577" i="21"/>
  <c r="F578" i="21"/>
  <c r="F579" i="21"/>
  <c r="F580" i="21"/>
  <c r="F581" i="21"/>
  <c r="F582" i="21"/>
  <c r="F583" i="21"/>
  <c r="F584" i="21"/>
  <c r="F585" i="21"/>
  <c r="F586" i="21"/>
  <c r="F587" i="21"/>
  <c r="F588" i="21"/>
  <c r="F589" i="21"/>
  <c r="F590" i="21"/>
  <c r="F591" i="21"/>
  <c r="F592" i="21"/>
  <c r="F593" i="21"/>
  <c r="F594" i="21"/>
  <c r="F595" i="21"/>
  <c r="F596" i="21"/>
  <c r="F597" i="21"/>
  <c r="F598" i="21"/>
  <c r="F599" i="21"/>
  <c r="F600" i="21"/>
  <c r="F601" i="21"/>
  <c r="F602" i="21"/>
  <c r="F603" i="21"/>
  <c r="F604" i="21"/>
  <c r="F605" i="21"/>
  <c r="F606" i="21"/>
  <c r="F607" i="21"/>
  <c r="F608" i="21"/>
  <c r="F509" i="21"/>
  <c r="F610" i="21"/>
  <c r="F611" i="21"/>
  <c r="F612" i="21"/>
  <c r="F613" i="21"/>
  <c r="F614" i="21"/>
  <c r="F615" i="21"/>
  <c r="F616" i="21"/>
  <c r="F617" i="21"/>
  <c r="F618" i="21"/>
  <c r="F619" i="21"/>
  <c r="F620" i="21"/>
  <c r="F621" i="21"/>
  <c r="F622" i="21"/>
  <c r="F623" i="21"/>
  <c r="F624" i="21"/>
  <c r="F625" i="21"/>
  <c r="F626" i="21"/>
  <c r="F627" i="21"/>
  <c r="F628" i="21"/>
  <c r="F629" i="21"/>
  <c r="F630" i="21"/>
  <c r="F631" i="21"/>
  <c r="F632" i="21"/>
  <c r="F633" i="21"/>
  <c r="F634" i="21"/>
  <c r="F635" i="21"/>
  <c r="F636" i="21"/>
  <c r="F637" i="21"/>
  <c r="F638" i="21"/>
  <c r="F639" i="21"/>
  <c r="F640" i="21"/>
  <c r="F641" i="21"/>
  <c r="F642" i="21"/>
  <c r="F643" i="21"/>
  <c r="F644" i="21"/>
  <c r="F645" i="21"/>
  <c r="F646" i="21"/>
  <c r="F647" i="21"/>
  <c r="F648" i="21"/>
  <c r="F649" i="21"/>
  <c r="F650" i="21"/>
  <c r="F651" i="21"/>
  <c r="F652" i="21"/>
  <c r="F653" i="21"/>
  <c r="F654" i="21"/>
  <c r="F655" i="21"/>
  <c r="F656" i="21"/>
  <c r="F657" i="21"/>
  <c r="F658" i="21"/>
  <c r="F659" i="21"/>
  <c r="F660" i="21"/>
  <c r="F661" i="21"/>
  <c r="F662" i="21"/>
  <c r="F663" i="21"/>
  <c r="F664" i="21"/>
  <c r="F665" i="21"/>
  <c r="F666" i="21"/>
  <c r="F667" i="21"/>
  <c r="F668" i="21"/>
  <c r="F669" i="21"/>
  <c r="F670" i="21"/>
  <c r="F671" i="21"/>
  <c r="F672" i="21"/>
  <c r="F673" i="21"/>
  <c r="F674" i="21"/>
  <c r="F675" i="21"/>
  <c r="F676" i="21"/>
  <c r="F677" i="21"/>
  <c r="F678" i="21"/>
  <c r="F679" i="21"/>
  <c r="F680" i="21"/>
  <c r="F681" i="21"/>
  <c r="F682" i="21"/>
  <c r="F683" i="21"/>
  <c r="F684" i="21"/>
  <c r="F685" i="21"/>
  <c r="F686" i="21"/>
  <c r="F687" i="21"/>
  <c r="F688" i="21"/>
  <c r="F689" i="21"/>
  <c r="F690" i="21"/>
  <c r="F691" i="21"/>
  <c r="F692" i="21"/>
  <c r="F693" i="21"/>
  <c r="F694" i="21"/>
  <c r="F695" i="21"/>
  <c r="F696" i="21"/>
  <c r="F697" i="21"/>
  <c r="F698" i="21"/>
  <c r="F699" i="21"/>
  <c r="F700" i="21"/>
  <c r="F701" i="21"/>
  <c r="F702" i="21"/>
  <c r="F703" i="21"/>
  <c r="F704" i="21"/>
  <c r="F705" i="21"/>
  <c r="F706" i="21"/>
  <c r="F707" i="21"/>
  <c r="F708" i="21"/>
  <c r="F609" i="21"/>
  <c r="F710" i="21"/>
  <c r="F711" i="21"/>
  <c r="F712" i="21"/>
  <c r="F713" i="21"/>
  <c r="F714" i="21"/>
  <c r="F715" i="21"/>
  <c r="F716" i="21"/>
  <c r="F717" i="21"/>
  <c r="F718" i="21"/>
  <c r="F719" i="21"/>
  <c r="F720" i="21"/>
  <c r="F721" i="21"/>
  <c r="F722" i="21"/>
  <c r="F723" i="21"/>
  <c r="F724" i="21"/>
  <c r="F725" i="21"/>
  <c r="F726" i="21"/>
  <c r="F727" i="21"/>
  <c r="F728" i="21"/>
  <c r="F729" i="21"/>
  <c r="F730" i="21"/>
  <c r="F731" i="21"/>
  <c r="F732" i="21"/>
  <c r="F733" i="21"/>
  <c r="F734" i="21"/>
  <c r="F735" i="21"/>
  <c r="F736" i="21"/>
  <c r="F737" i="21"/>
  <c r="F738" i="21"/>
  <c r="F739" i="21"/>
  <c r="F740" i="21"/>
  <c r="F741" i="21"/>
  <c r="F742" i="21"/>
  <c r="F743" i="21"/>
  <c r="F744" i="21"/>
  <c r="F745" i="21"/>
  <c r="F746" i="21"/>
  <c r="F747" i="21"/>
  <c r="F748" i="21"/>
  <c r="F749" i="21"/>
  <c r="F750" i="21"/>
  <c r="F751" i="21"/>
  <c r="F752" i="21"/>
  <c r="F753" i="21"/>
  <c r="F754" i="21"/>
  <c r="F755" i="21"/>
  <c r="F756" i="21"/>
  <c r="F757" i="21"/>
  <c r="F758" i="21"/>
  <c r="F759" i="21"/>
  <c r="F760" i="21"/>
  <c r="F761" i="21"/>
  <c r="F762" i="21"/>
  <c r="F763" i="21"/>
  <c r="F764" i="21"/>
  <c r="F765" i="21"/>
  <c r="F766" i="21"/>
  <c r="F767" i="21"/>
  <c r="F768" i="21"/>
  <c r="F769" i="21"/>
  <c r="F770" i="21"/>
  <c r="F771" i="21"/>
  <c r="F772" i="21"/>
  <c r="F773" i="21"/>
  <c r="F774" i="21"/>
  <c r="F775" i="21"/>
  <c r="F776" i="21"/>
  <c r="F777" i="21"/>
  <c r="F778" i="21"/>
  <c r="F779" i="21"/>
  <c r="F780" i="21"/>
  <c r="F781" i="21"/>
  <c r="F782" i="21"/>
  <c r="F783" i="21"/>
  <c r="F784" i="21"/>
  <c r="F785" i="21"/>
  <c r="F786" i="21"/>
  <c r="F787" i="21"/>
  <c r="F788" i="21"/>
  <c r="F789" i="21"/>
  <c r="F790" i="21"/>
  <c r="F791" i="21"/>
  <c r="F792" i="21"/>
  <c r="F793" i="21"/>
  <c r="F794" i="21"/>
  <c r="F795" i="21"/>
  <c r="F796" i="21"/>
  <c r="F797" i="21"/>
  <c r="F798" i="21"/>
  <c r="F799" i="21"/>
  <c r="F800" i="21"/>
  <c r="F801" i="21"/>
  <c r="F802" i="21"/>
  <c r="F803" i="21"/>
  <c r="F804" i="21"/>
  <c r="F805" i="21"/>
  <c r="F806" i="21"/>
  <c r="F807" i="21"/>
  <c r="F808" i="21"/>
  <c r="F709" i="21"/>
  <c r="F6" i="21"/>
  <c r="T19" i="25"/>
  <c r="P19" i="25"/>
  <c r="Q19" i="25"/>
  <c r="S19" i="25"/>
  <c r="T20" i="25"/>
  <c r="P20" i="25"/>
  <c r="Q20" i="25"/>
  <c r="S20" i="25"/>
  <c r="T21" i="25"/>
  <c r="P21" i="25"/>
  <c r="Q21" i="25"/>
  <c r="S21" i="25"/>
  <c r="T22" i="25"/>
  <c r="P22" i="25"/>
  <c r="Q22" i="25"/>
  <c r="S22" i="25"/>
  <c r="V22" i="43"/>
  <c r="V23" i="43"/>
  <c r="V24" i="43"/>
  <c r="V25" i="43"/>
  <c r="V26" i="43"/>
  <c r="V27" i="43"/>
  <c r="V28" i="43"/>
  <c r="V29" i="43"/>
  <c r="V30" i="43"/>
  <c r="V31" i="43"/>
  <c r="V32" i="43"/>
  <c r="V33" i="43"/>
  <c r="AL9" i="43"/>
  <c r="G7" i="43"/>
  <c r="I5" i="25"/>
  <c r="W22" i="43"/>
  <c r="W23" i="43"/>
  <c r="W24" i="43"/>
  <c r="W25" i="43"/>
  <c r="W26" i="43"/>
  <c r="W27" i="43"/>
  <c r="W28" i="43"/>
  <c r="W29" i="43"/>
  <c r="W30" i="43"/>
  <c r="W31" i="43"/>
  <c r="W32" i="43"/>
  <c r="W33" i="43"/>
  <c r="AM9" i="43"/>
  <c r="G8" i="43"/>
  <c r="I6" i="25"/>
  <c r="X22" i="43"/>
  <c r="X23" i="43"/>
  <c r="X24" i="43"/>
  <c r="X25" i="43"/>
  <c r="X26" i="43"/>
  <c r="X27" i="43"/>
  <c r="X28" i="43"/>
  <c r="X29" i="43"/>
  <c r="X30" i="43"/>
  <c r="X31" i="43"/>
  <c r="X32" i="43"/>
  <c r="X33" i="43"/>
  <c r="AN9" i="43"/>
  <c r="G9" i="43"/>
  <c r="I7" i="25"/>
  <c r="Y22" i="43"/>
  <c r="Y23" i="43"/>
  <c r="Y24" i="43"/>
  <c r="Y25" i="43"/>
  <c r="Y26" i="43"/>
  <c r="Y27" i="43"/>
  <c r="Y28" i="43"/>
  <c r="Y29" i="43"/>
  <c r="Y30" i="43"/>
  <c r="Y31" i="43"/>
  <c r="Y32" i="43"/>
  <c r="Y33" i="43"/>
  <c r="AO9" i="43"/>
  <c r="G10" i="43"/>
  <c r="I8" i="25"/>
  <c r="Z22" i="43"/>
  <c r="Z23" i="43"/>
  <c r="Z24" i="43"/>
  <c r="Z25" i="43"/>
  <c r="Z26" i="43"/>
  <c r="Z27" i="43"/>
  <c r="Z28" i="43"/>
  <c r="Z29" i="43"/>
  <c r="Z30" i="43"/>
  <c r="Z31" i="43"/>
  <c r="Z32" i="43"/>
  <c r="Z33" i="43"/>
  <c r="AP9" i="43"/>
  <c r="G11" i="43"/>
  <c r="I9" i="25"/>
  <c r="AA22" i="43"/>
  <c r="AA23" i="43"/>
  <c r="AA24" i="43"/>
  <c r="AA25" i="43"/>
  <c r="AA26" i="43"/>
  <c r="AA27" i="43"/>
  <c r="AA28" i="43"/>
  <c r="AA29" i="43"/>
  <c r="AA30" i="43"/>
  <c r="AA31" i="43"/>
  <c r="AA32" i="43"/>
  <c r="AA33" i="43"/>
  <c r="AQ9" i="43"/>
  <c r="G12" i="43"/>
  <c r="I10" i="25"/>
  <c r="AB22" i="43"/>
  <c r="AB23" i="43"/>
  <c r="AB24" i="43"/>
  <c r="AB25" i="43"/>
  <c r="AB26" i="43"/>
  <c r="AB27" i="43"/>
  <c r="AB28" i="43"/>
  <c r="AB29" i="43"/>
  <c r="AB30" i="43"/>
  <c r="AB31" i="43"/>
  <c r="AB32" i="43"/>
  <c r="AB33" i="43"/>
  <c r="AR9" i="43"/>
  <c r="G13" i="43"/>
  <c r="I11" i="25"/>
  <c r="AC22" i="43"/>
  <c r="AC23" i="43"/>
  <c r="AC24" i="43"/>
  <c r="AC25" i="43"/>
  <c r="AC26" i="43"/>
  <c r="AC27" i="43"/>
  <c r="AC28" i="43"/>
  <c r="AC29" i="43"/>
  <c r="AC30" i="43"/>
  <c r="AC31" i="43"/>
  <c r="AC32" i="43"/>
  <c r="AC33" i="43"/>
  <c r="AS9" i="43"/>
  <c r="G14" i="43"/>
  <c r="I12" i="25"/>
  <c r="AD22" i="43"/>
  <c r="AD23" i="43"/>
  <c r="AD24" i="43"/>
  <c r="AD25" i="43"/>
  <c r="AD26" i="43"/>
  <c r="AD27" i="43"/>
  <c r="AD28" i="43"/>
  <c r="AD29" i="43"/>
  <c r="AD30" i="43"/>
  <c r="AD31" i="43"/>
  <c r="AD32" i="43"/>
  <c r="AD33" i="43"/>
  <c r="AT9" i="43"/>
  <c r="G15" i="43"/>
  <c r="I13" i="25"/>
  <c r="AE22" i="43"/>
  <c r="AE23" i="43"/>
  <c r="AE24" i="43"/>
  <c r="AE25" i="43"/>
  <c r="AE26" i="43"/>
  <c r="AE27" i="43"/>
  <c r="AE28" i="43"/>
  <c r="AE29" i="43"/>
  <c r="AE30" i="43"/>
  <c r="AE31" i="43"/>
  <c r="AE32" i="43"/>
  <c r="AE33" i="43"/>
  <c r="AU9" i="43"/>
  <c r="G16" i="43"/>
  <c r="I14" i="25"/>
  <c r="AF22" i="43"/>
  <c r="AF23" i="43"/>
  <c r="AF24" i="43"/>
  <c r="AF25" i="43"/>
  <c r="AF26" i="43"/>
  <c r="AF27" i="43"/>
  <c r="AF28" i="43"/>
  <c r="AF29" i="43"/>
  <c r="AF30" i="43"/>
  <c r="AF31" i="43"/>
  <c r="AF32" i="43"/>
  <c r="AF33" i="43"/>
  <c r="AV9" i="43"/>
  <c r="G17" i="43"/>
  <c r="I15" i="25"/>
  <c r="AG22" i="43"/>
  <c r="AG23" i="43"/>
  <c r="AG24" i="43"/>
  <c r="AG25" i="43"/>
  <c r="AG26" i="43"/>
  <c r="AG27" i="43"/>
  <c r="AG28" i="43"/>
  <c r="AG29" i="43"/>
  <c r="AG30" i="43"/>
  <c r="AG31" i="43"/>
  <c r="AG32" i="43"/>
  <c r="AG33" i="43"/>
  <c r="AW9" i="43"/>
  <c r="G18" i="43"/>
  <c r="I16" i="25"/>
  <c r="AH22" i="43"/>
  <c r="AH23" i="43"/>
  <c r="AH24" i="43"/>
  <c r="AH25" i="43"/>
  <c r="AH26" i="43"/>
  <c r="AH27" i="43"/>
  <c r="AH28" i="43"/>
  <c r="AH29" i="43"/>
  <c r="AH30" i="43"/>
  <c r="AH31" i="43"/>
  <c r="AH32" i="43"/>
  <c r="AH33" i="43"/>
  <c r="AX9" i="43"/>
  <c r="G19" i="43"/>
  <c r="I17" i="25"/>
  <c r="AI22" i="43"/>
  <c r="AI23" i="43"/>
  <c r="AI24" i="43"/>
  <c r="AI25" i="43"/>
  <c r="AI26" i="43"/>
  <c r="AI27" i="43"/>
  <c r="AI28" i="43"/>
  <c r="AI29" i="43"/>
  <c r="AI30" i="43"/>
  <c r="AI31" i="43"/>
  <c r="AI32" i="43"/>
  <c r="AI33" i="43"/>
  <c r="AY9" i="43"/>
  <c r="G20" i="43"/>
  <c r="I18" i="25"/>
  <c r="T23" i="25"/>
  <c r="P23" i="25"/>
  <c r="S23" i="25"/>
  <c r="T24" i="25"/>
  <c r="P24" i="25"/>
  <c r="Q24" i="25"/>
  <c r="R24" i="25"/>
  <c r="S24" i="25"/>
  <c r="T25" i="25"/>
  <c r="P25" i="25"/>
  <c r="Q25" i="25"/>
  <c r="R25" i="25"/>
  <c r="S25" i="25"/>
  <c r="T26" i="25"/>
  <c r="P26" i="25"/>
  <c r="Q26" i="25"/>
  <c r="S26" i="25"/>
  <c r="T27" i="25"/>
  <c r="P27" i="25"/>
  <c r="Q27" i="25"/>
  <c r="S27" i="25"/>
  <c r="T28" i="25"/>
  <c r="P28" i="25"/>
  <c r="Q28" i="25"/>
  <c r="S28" i="25"/>
  <c r="T29" i="25"/>
  <c r="P29" i="25"/>
  <c r="Q29" i="25"/>
  <c r="S29" i="25"/>
  <c r="T30" i="25"/>
  <c r="P30" i="25"/>
  <c r="S30" i="25"/>
  <c r="T31" i="25"/>
  <c r="P31" i="25"/>
  <c r="Q31" i="25"/>
  <c r="R31" i="25"/>
  <c r="S31" i="25"/>
  <c r="T32" i="25"/>
  <c r="P32" i="25"/>
  <c r="Q32" i="25"/>
  <c r="R32" i="25"/>
  <c r="S32" i="25"/>
  <c r="T33" i="25"/>
  <c r="P33" i="25"/>
  <c r="Q33" i="25"/>
  <c r="S33" i="25"/>
  <c r="T34" i="25"/>
  <c r="P34" i="25"/>
  <c r="Q34" i="25"/>
  <c r="S34" i="25"/>
  <c r="T35" i="25"/>
  <c r="P35" i="25"/>
  <c r="Q35" i="25"/>
  <c r="S35" i="25"/>
  <c r="T36" i="25"/>
  <c r="P36" i="25"/>
  <c r="Q36" i="25"/>
  <c r="S36" i="25"/>
  <c r="T37" i="25"/>
  <c r="P37" i="25"/>
  <c r="S37" i="25"/>
  <c r="T38" i="25"/>
  <c r="P38" i="25"/>
  <c r="Q38" i="25"/>
  <c r="R38" i="25"/>
  <c r="S38" i="25"/>
  <c r="T39" i="25"/>
  <c r="P39" i="25"/>
  <c r="Q39" i="25"/>
  <c r="R39" i="25"/>
  <c r="S39" i="25"/>
  <c r="G10" i="21"/>
  <c r="G11" i="21"/>
  <c r="G12" i="21"/>
  <c r="G13" i="21"/>
  <c r="G14" i="21"/>
  <c r="G15" i="21"/>
  <c r="G16" i="21"/>
  <c r="G17" i="21"/>
  <c r="G18" i="21"/>
  <c r="G19" i="21"/>
  <c r="G20" i="21"/>
  <c r="G21" i="21"/>
  <c r="G22" i="21"/>
  <c r="G23" i="21"/>
  <c r="G24" i="21"/>
  <c r="G25" i="21"/>
  <c r="G26" i="21"/>
  <c r="G27" i="21"/>
  <c r="G28" i="21"/>
  <c r="G29" i="21"/>
  <c r="G30" i="21"/>
  <c r="G31" i="21"/>
  <c r="G32" i="21"/>
  <c r="G33" i="21"/>
  <c r="G34" i="21"/>
  <c r="G35" i="21"/>
  <c r="G36" i="21"/>
  <c r="G37" i="21"/>
  <c r="G38" i="21"/>
  <c r="G39" i="21"/>
  <c r="G40" i="21"/>
  <c r="G41" i="21"/>
  <c r="G42" i="21"/>
  <c r="G43" i="21"/>
  <c r="G44" i="21"/>
  <c r="G45" i="21"/>
  <c r="G46" i="21"/>
  <c r="G47" i="21"/>
  <c r="G48" i="21"/>
  <c r="G49" i="21"/>
  <c r="G50" i="21"/>
  <c r="G51" i="21"/>
  <c r="G52" i="21"/>
  <c r="G53" i="21"/>
  <c r="G54" i="21"/>
  <c r="G55" i="21"/>
  <c r="G56" i="21"/>
  <c r="G57" i="21"/>
  <c r="G58" i="21"/>
  <c r="G59" i="21"/>
  <c r="G60" i="21"/>
  <c r="G61" i="21"/>
  <c r="G62" i="21"/>
  <c r="G63" i="21"/>
  <c r="G64" i="21"/>
  <c r="G65" i="21"/>
  <c r="G66" i="21"/>
  <c r="G67" i="21"/>
  <c r="G68" i="21"/>
  <c r="G69" i="21"/>
  <c r="G70" i="21"/>
  <c r="G71" i="21"/>
  <c r="G72" i="21"/>
  <c r="G73" i="21"/>
  <c r="G74" i="21"/>
  <c r="G75" i="21"/>
  <c r="G76" i="21"/>
  <c r="G77" i="21"/>
  <c r="G78" i="21"/>
  <c r="G79" i="21"/>
  <c r="G80" i="21"/>
  <c r="G81" i="21"/>
  <c r="G82" i="21"/>
  <c r="G83" i="21"/>
  <c r="G84" i="21"/>
  <c r="G85" i="21"/>
  <c r="G86" i="21"/>
  <c r="G87" i="21"/>
  <c r="G88" i="21"/>
  <c r="G89" i="21"/>
  <c r="G90" i="21"/>
  <c r="G91" i="21"/>
  <c r="G92" i="21"/>
  <c r="G93" i="21"/>
  <c r="G94" i="21"/>
  <c r="G95" i="21"/>
  <c r="G96" i="21"/>
  <c r="G97" i="21"/>
  <c r="G98" i="21"/>
  <c r="G99" i="21"/>
  <c r="G100" i="21"/>
  <c r="G101" i="21"/>
  <c r="G102" i="21"/>
  <c r="G103" i="21"/>
  <c r="G104" i="21"/>
  <c r="G105" i="21"/>
  <c r="G106" i="21"/>
  <c r="G107" i="21"/>
  <c r="G108" i="21"/>
  <c r="G9" i="21"/>
  <c r="G110" i="21"/>
  <c r="G111" i="21"/>
  <c r="G112" i="21"/>
  <c r="G113" i="21"/>
  <c r="G114" i="21"/>
  <c r="G115" i="21"/>
  <c r="G116" i="21"/>
  <c r="G117" i="21"/>
  <c r="G118" i="21"/>
  <c r="G119" i="21"/>
  <c r="G120" i="21"/>
  <c r="G121" i="21"/>
  <c r="G122" i="21"/>
  <c r="G123" i="21"/>
  <c r="G124" i="21"/>
  <c r="G125" i="21"/>
  <c r="G126" i="21"/>
  <c r="G127" i="21"/>
  <c r="G128" i="21"/>
  <c r="G129" i="21"/>
  <c r="G130" i="21"/>
  <c r="G131" i="21"/>
  <c r="G132" i="21"/>
  <c r="G133" i="21"/>
  <c r="G134" i="21"/>
  <c r="G135" i="21"/>
  <c r="G136" i="21"/>
  <c r="G137" i="21"/>
  <c r="G138" i="21"/>
  <c r="G139" i="21"/>
  <c r="G140" i="21"/>
  <c r="G141" i="21"/>
  <c r="G142" i="21"/>
  <c r="G143" i="21"/>
  <c r="G144" i="21"/>
  <c r="G145" i="21"/>
  <c r="G146" i="21"/>
  <c r="G147" i="21"/>
  <c r="G148" i="21"/>
  <c r="G149" i="21"/>
  <c r="G150" i="21"/>
  <c r="G151" i="21"/>
  <c r="G152" i="21"/>
  <c r="G153" i="21"/>
  <c r="G154" i="21"/>
  <c r="G155" i="21"/>
  <c r="G156" i="21"/>
  <c r="G157" i="21"/>
  <c r="G158" i="21"/>
  <c r="G159" i="21"/>
  <c r="G160" i="21"/>
  <c r="G161" i="21"/>
  <c r="G162" i="21"/>
  <c r="G163" i="21"/>
  <c r="G164" i="21"/>
  <c r="G165" i="21"/>
  <c r="G166" i="21"/>
  <c r="G167" i="21"/>
  <c r="G168" i="21"/>
  <c r="G169" i="21"/>
  <c r="G170" i="21"/>
  <c r="G171" i="21"/>
  <c r="G172" i="21"/>
  <c r="G173" i="21"/>
  <c r="G174" i="21"/>
  <c r="G175" i="21"/>
  <c r="G176" i="21"/>
  <c r="G177" i="21"/>
  <c r="G178" i="21"/>
  <c r="G179" i="21"/>
  <c r="G180" i="21"/>
  <c r="G181" i="21"/>
  <c r="G182" i="21"/>
  <c r="G183" i="21"/>
  <c r="G184" i="21"/>
  <c r="G185" i="21"/>
  <c r="G186" i="21"/>
  <c r="G187" i="21"/>
  <c r="G188" i="21"/>
  <c r="G189" i="21"/>
  <c r="G190" i="21"/>
  <c r="G191" i="21"/>
  <c r="G192" i="21"/>
  <c r="G193" i="21"/>
  <c r="G194" i="21"/>
  <c r="G195" i="21"/>
  <c r="G196" i="21"/>
  <c r="G197" i="21"/>
  <c r="G198" i="21"/>
  <c r="G199" i="21"/>
  <c r="G200" i="21"/>
  <c r="G201" i="21"/>
  <c r="G202" i="21"/>
  <c r="G203" i="21"/>
  <c r="G204" i="21"/>
  <c r="G205" i="21"/>
  <c r="G206" i="21"/>
  <c r="G207" i="21"/>
  <c r="G208" i="21"/>
  <c r="G109" i="21"/>
  <c r="G210" i="21"/>
  <c r="G211" i="21"/>
  <c r="G212" i="21"/>
  <c r="G213" i="21"/>
  <c r="G214" i="21"/>
  <c r="G215" i="21"/>
  <c r="G216" i="21"/>
  <c r="G217" i="21"/>
  <c r="G218" i="21"/>
  <c r="G219" i="21"/>
  <c r="G220" i="21"/>
  <c r="G221" i="21"/>
  <c r="G222" i="21"/>
  <c r="G223" i="21"/>
  <c r="G224" i="21"/>
  <c r="G225" i="21"/>
  <c r="G226" i="21"/>
  <c r="G227" i="21"/>
  <c r="G228" i="21"/>
  <c r="G229" i="21"/>
  <c r="G230" i="21"/>
  <c r="G231" i="21"/>
  <c r="G232" i="21"/>
  <c r="G233" i="21"/>
  <c r="G234" i="21"/>
  <c r="G235" i="21"/>
  <c r="G236" i="21"/>
  <c r="G237" i="21"/>
  <c r="G238" i="21"/>
  <c r="G239" i="21"/>
  <c r="G240" i="21"/>
  <c r="G241" i="21"/>
  <c r="G242" i="21"/>
  <c r="G243" i="21"/>
  <c r="G244" i="21"/>
  <c r="G245" i="21"/>
  <c r="G246" i="21"/>
  <c r="G247" i="21"/>
  <c r="G248" i="21"/>
  <c r="G249" i="21"/>
  <c r="G250" i="21"/>
  <c r="G251" i="21"/>
  <c r="G252" i="21"/>
  <c r="G253" i="21"/>
  <c r="G254" i="21"/>
  <c r="G255" i="21"/>
  <c r="G256" i="21"/>
  <c r="G257" i="21"/>
  <c r="G258" i="21"/>
  <c r="G259" i="21"/>
  <c r="G260" i="21"/>
  <c r="G261" i="21"/>
  <c r="G262" i="21"/>
  <c r="G263" i="21"/>
  <c r="G264" i="21"/>
  <c r="G265" i="21"/>
  <c r="G266" i="21"/>
  <c r="G267" i="21"/>
  <c r="G268" i="21"/>
  <c r="G269" i="21"/>
  <c r="G270" i="21"/>
  <c r="G271" i="21"/>
  <c r="G272" i="21"/>
  <c r="G273" i="21"/>
  <c r="G274" i="21"/>
  <c r="G275" i="21"/>
  <c r="G276" i="21"/>
  <c r="G277" i="21"/>
  <c r="G278" i="21"/>
  <c r="G279" i="21"/>
  <c r="G280" i="21"/>
  <c r="G281" i="21"/>
  <c r="G282" i="21"/>
  <c r="G283" i="21"/>
  <c r="G284" i="21"/>
  <c r="G285" i="21"/>
  <c r="G286" i="21"/>
  <c r="G287" i="21"/>
  <c r="G288" i="21"/>
  <c r="G289" i="21"/>
  <c r="G290" i="21"/>
  <c r="G291" i="21"/>
  <c r="G292" i="21"/>
  <c r="G293" i="21"/>
  <c r="G294" i="21"/>
  <c r="G295" i="21"/>
  <c r="G296" i="21"/>
  <c r="G297" i="21"/>
  <c r="G298" i="21"/>
  <c r="G299" i="21"/>
  <c r="G300" i="21"/>
  <c r="G301" i="21"/>
  <c r="G302" i="21"/>
  <c r="G303" i="21"/>
  <c r="G304" i="21"/>
  <c r="G305" i="21"/>
  <c r="G306" i="21"/>
  <c r="G307" i="21"/>
  <c r="G308" i="21"/>
  <c r="G209" i="21"/>
  <c r="G310" i="21"/>
  <c r="G311" i="21"/>
  <c r="G312" i="21"/>
  <c r="G313" i="21"/>
  <c r="G314" i="21"/>
  <c r="G315" i="21"/>
  <c r="G316" i="21"/>
  <c r="G317" i="21"/>
  <c r="G318" i="21"/>
  <c r="G319" i="21"/>
  <c r="G320" i="21"/>
  <c r="G321" i="21"/>
  <c r="G322" i="21"/>
  <c r="G323" i="21"/>
  <c r="G324" i="21"/>
  <c r="G325" i="21"/>
  <c r="G326" i="21"/>
  <c r="G327" i="21"/>
  <c r="G328" i="21"/>
  <c r="G329" i="21"/>
  <c r="G330" i="21"/>
  <c r="G331" i="21"/>
  <c r="G332" i="21"/>
  <c r="G333" i="21"/>
  <c r="G334" i="21"/>
  <c r="G335" i="21"/>
  <c r="G336" i="21"/>
  <c r="G337" i="21"/>
  <c r="G338" i="21"/>
  <c r="G339" i="21"/>
  <c r="G340" i="21"/>
  <c r="G341" i="21"/>
  <c r="G342" i="21"/>
  <c r="G343" i="21"/>
  <c r="G344" i="21"/>
  <c r="G345" i="21"/>
  <c r="G346" i="21"/>
  <c r="G347" i="21"/>
  <c r="G348" i="21"/>
  <c r="G349" i="21"/>
  <c r="G350" i="21"/>
  <c r="G351" i="21"/>
  <c r="G352" i="21"/>
  <c r="G353" i="21"/>
  <c r="G354" i="21"/>
  <c r="G355" i="21"/>
  <c r="G356" i="21"/>
  <c r="G357" i="21"/>
  <c r="G358" i="21"/>
  <c r="G359" i="21"/>
  <c r="G360" i="21"/>
  <c r="G361" i="21"/>
  <c r="G362" i="21"/>
  <c r="G363" i="21"/>
  <c r="G364" i="21"/>
  <c r="G365" i="21"/>
  <c r="G366" i="21"/>
  <c r="G367" i="21"/>
  <c r="G368" i="21"/>
  <c r="G369" i="21"/>
  <c r="G370" i="21"/>
  <c r="G371" i="21"/>
  <c r="G372" i="21"/>
  <c r="G373" i="21"/>
  <c r="G374" i="21"/>
  <c r="G375" i="21"/>
  <c r="G376" i="21"/>
  <c r="G377" i="21"/>
  <c r="G378" i="21"/>
  <c r="G379" i="21"/>
  <c r="G380" i="21"/>
  <c r="G381" i="21"/>
  <c r="G382" i="21"/>
  <c r="G383" i="21"/>
  <c r="G384" i="21"/>
  <c r="G385" i="21"/>
  <c r="G386" i="21"/>
  <c r="G387" i="21"/>
  <c r="G388" i="21"/>
  <c r="G389" i="21"/>
  <c r="G390" i="21"/>
  <c r="G391" i="21"/>
  <c r="G392" i="21"/>
  <c r="G393" i="21"/>
  <c r="G394" i="21"/>
  <c r="G395" i="21"/>
  <c r="G396" i="21"/>
  <c r="G397" i="21"/>
  <c r="G398" i="21"/>
  <c r="G399" i="21"/>
  <c r="G400" i="21"/>
  <c r="G401" i="21"/>
  <c r="G402" i="21"/>
  <c r="G403" i="21"/>
  <c r="G404" i="21"/>
  <c r="G405" i="21"/>
  <c r="G406" i="21"/>
  <c r="G407" i="21"/>
  <c r="G408" i="21"/>
  <c r="G309" i="21"/>
  <c r="G410" i="21"/>
  <c r="G411" i="21"/>
  <c r="G412" i="21"/>
  <c r="G413" i="21"/>
  <c r="G414" i="21"/>
  <c r="G415" i="21"/>
  <c r="G416" i="21"/>
  <c r="G417" i="21"/>
  <c r="G418" i="21"/>
  <c r="G419" i="21"/>
  <c r="G420" i="21"/>
  <c r="G421" i="21"/>
  <c r="G422" i="21"/>
  <c r="G423" i="21"/>
  <c r="G424" i="21"/>
  <c r="G425" i="21"/>
  <c r="G426" i="21"/>
  <c r="G427" i="21"/>
  <c r="G428" i="21"/>
  <c r="G429" i="21"/>
  <c r="G430" i="21"/>
  <c r="G431" i="21"/>
  <c r="G432" i="21"/>
  <c r="G433" i="21"/>
  <c r="G434" i="21"/>
  <c r="G435" i="21"/>
  <c r="G436" i="21"/>
  <c r="G437" i="21"/>
  <c r="G438" i="21"/>
  <c r="G439" i="21"/>
  <c r="G440" i="21"/>
  <c r="G441" i="21"/>
  <c r="G442" i="21"/>
  <c r="G443" i="21"/>
  <c r="G444" i="21"/>
  <c r="G445" i="21"/>
  <c r="G446" i="21"/>
  <c r="G447" i="21"/>
  <c r="G448" i="21"/>
  <c r="G449" i="21"/>
  <c r="G450" i="21"/>
  <c r="G451" i="21"/>
  <c r="G452" i="21"/>
  <c r="G453" i="21"/>
  <c r="G454" i="21"/>
  <c r="G455" i="21"/>
  <c r="G456" i="21"/>
  <c r="G457" i="21"/>
  <c r="G458" i="21"/>
  <c r="G459" i="21"/>
  <c r="G460" i="21"/>
  <c r="G461" i="21"/>
  <c r="G462" i="21"/>
  <c r="G463" i="21"/>
  <c r="G464" i="21"/>
  <c r="G465" i="21"/>
  <c r="G466" i="21"/>
  <c r="G467" i="21"/>
  <c r="G468" i="21"/>
  <c r="G469" i="21"/>
  <c r="G470" i="21"/>
  <c r="G471" i="21"/>
  <c r="G472" i="21"/>
  <c r="G473" i="21"/>
  <c r="G474" i="21"/>
  <c r="G475" i="21"/>
  <c r="G476" i="21"/>
  <c r="G477" i="21"/>
  <c r="G478" i="21"/>
  <c r="G479" i="21"/>
  <c r="G480" i="21"/>
  <c r="G481" i="21"/>
  <c r="G482" i="21"/>
  <c r="G483" i="21"/>
  <c r="G484" i="21"/>
  <c r="G485" i="21"/>
  <c r="G486" i="21"/>
  <c r="G487" i="21"/>
  <c r="G488" i="21"/>
  <c r="G489" i="21"/>
  <c r="G490" i="21"/>
  <c r="G491" i="21"/>
  <c r="G492" i="21"/>
  <c r="G493" i="21"/>
  <c r="G494" i="21"/>
  <c r="G495" i="21"/>
  <c r="G496" i="21"/>
  <c r="G497" i="21"/>
  <c r="G498" i="21"/>
  <c r="G499" i="21"/>
  <c r="G500" i="21"/>
  <c r="G501" i="21"/>
  <c r="G502" i="21"/>
  <c r="G503" i="21"/>
  <c r="G504" i="21"/>
  <c r="G505" i="21"/>
  <c r="G506" i="21"/>
  <c r="G507" i="21"/>
  <c r="G508" i="21"/>
  <c r="G409" i="21"/>
  <c r="G510" i="21"/>
  <c r="G511" i="21"/>
  <c r="G512" i="21"/>
  <c r="G513" i="21"/>
  <c r="G514" i="21"/>
  <c r="G515" i="21"/>
  <c r="G516" i="21"/>
  <c r="G517" i="21"/>
  <c r="G518" i="21"/>
  <c r="G519" i="21"/>
  <c r="G520" i="21"/>
  <c r="G521" i="21"/>
  <c r="G522" i="21"/>
  <c r="G523" i="21"/>
  <c r="G524" i="21"/>
  <c r="G525" i="21"/>
  <c r="G526" i="21"/>
  <c r="G527" i="21"/>
  <c r="G528" i="21"/>
  <c r="G529" i="21"/>
  <c r="G530" i="21"/>
  <c r="G531" i="21"/>
  <c r="G532" i="21"/>
  <c r="G533" i="21"/>
  <c r="G534" i="21"/>
  <c r="G535" i="21"/>
  <c r="G536" i="21"/>
  <c r="G537" i="21"/>
  <c r="G538" i="21"/>
  <c r="G539" i="21"/>
  <c r="G540" i="21"/>
  <c r="G541" i="21"/>
  <c r="G542" i="21"/>
  <c r="G543" i="21"/>
  <c r="G544" i="21"/>
  <c r="G545" i="21"/>
  <c r="G546" i="21"/>
  <c r="G547" i="21"/>
  <c r="G548" i="21"/>
  <c r="G549" i="21"/>
  <c r="G550" i="21"/>
  <c r="G551" i="21"/>
  <c r="G552" i="21"/>
  <c r="G553" i="21"/>
  <c r="G554" i="21"/>
  <c r="G555" i="21"/>
  <c r="G556" i="21"/>
  <c r="G557" i="21"/>
  <c r="G558" i="21"/>
  <c r="G559" i="21"/>
  <c r="G560" i="21"/>
  <c r="G561" i="21"/>
  <c r="G562" i="21"/>
  <c r="G563" i="21"/>
  <c r="G564" i="21"/>
  <c r="G565" i="21"/>
  <c r="G566" i="21"/>
  <c r="G567" i="21"/>
  <c r="G568" i="21"/>
  <c r="G569" i="21"/>
  <c r="G570" i="21"/>
  <c r="G571" i="21"/>
  <c r="G572" i="21"/>
  <c r="G573" i="21"/>
  <c r="G574" i="21"/>
  <c r="G575" i="21"/>
  <c r="G576" i="21"/>
  <c r="G577" i="21"/>
  <c r="G578" i="21"/>
  <c r="G579" i="21"/>
  <c r="G580" i="21"/>
  <c r="G581" i="21"/>
  <c r="G582" i="21"/>
  <c r="G583" i="21"/>
  <c r="G584" i="21"/>
  <c r="G585" i="21"/>
  <c r="G586" i="21"/>
  <c r="G587" i="21"/>
  <c r="G588" i="21"/>
  <c r="G589" i="21"/>
  <c r="G590" i="21"/>
  <c r="G591" i="21"/>
  <c r="G592" i="21"/>
  <c r="G593" i="21"/>
  <c r="G594" i="21"/>
  <c r="G595" i="21"/>
  <c r="G596" i="21"/>
  <c r="G597" i="21"/>
  <c r="G598" i="21"/>
  <c r="G599" i="21"/>
  <c r="G600" i="21"/>
  <c r="G601" i="21"/>
  <c r="G602" i="21"/>
  <c r="G603" i="21"/>
  <c r="G604" i="21"/>
  <c r="G605" i="21"/>
  <c r="G606" i="21"/>
  <c r="G607" i="21"/>
  <c r="G608" i="21"/>
  <c r="G509" i="21"/>
  <c r="G610" i="21"/>
  <c r="G611" i="21"/>
  <c r="G612" i="21"/>
  <c r="G613" i="21"/>
  <c r="G614" i="21"/>
  <c r="G615" i="21"/>
  <c r="G616" i="21"/>
  <c r="G617" i="21"/>
  <c r="G618" i="21"/>
  <c r="G619" i="21"/>
  <c r="G620" i="21"/>
  <c r="G621" i="21"/>
  <c r="G622" i="21"/>
  <c r="G623" i="21"/>
  <c r="G624" i="21"/>
  <c r="G625" i="21"/>
  <c r="G626" i="21"/>
  <c r="G627" i="21"/>
  <c r="G628" i="21"/>
  <c r="G629" i="21"/>
  <c r="G630" i="21"/>
  <c r="G631" i="21"/>
  <c r="G632" i="21"/>
  <c r="G633" i="21"/>
  <c r="G634" i="21"/>
  <c r="G635" i="21"/>
  <c r="G636" i="21"/>
  <c r="G637" i="21"/>
  <c r="G638" i="21"/>
  <c r="G639" i="21"/>
  <c r="G640" i="21"/>
  <c r="G641" i="21"/>
  <c r="G642" i="21"/>
  <c r="G643" i="21"/>
  <c r="G644" i="21"/>
  <c r="G645" i="21"/>
  <c r="G646" i="21"/>
  <c r="G647" i="21"/>
  <c r="G648" i="21"/>
  <c r="G649" i="21"/>
  <c r="G650" i="21"/>
  <c r="G651" i="21"/>
  <c r="G652" i="21"/>
  <c r="G653" i="21"/>
  <c r="G654" i="21"/>
  <c r="G655" i="21"/>
  <c r="G656" i="21"/>
  <c r="G657" i="21"/>
  <c r="G658" i="21"/>
  <c r="G659" i="21"/>
  <c r="G660" i="21"/>
  <c r="G661" i="21"/>
  <c r="G662" i="21"/>
  <c r="G663" i="21"/>
  <c r="G664" i="21"/>
  <c r="G665" i="21"/>
  <c r="G666" i="21"/>
  <c r="G667" i="21"/>
  <c r="G668" i="21"/>
  <c r="G669" i="21"/>
  <c r="G670" i="21"/>
  <c r="G671" i="21"/>
  <c r="G672" i="21"/>
  <c r="G673" i="21"/>
  <c r="G674" i="21"/>
  <c r="G675" i="21"/>
  <c r="G676" i="21"/>
  <c r="G677" i="21"/>
  <c r="G678" i="21"/>
  <c r="G679" i="21"/>
  <c r="G680" i="21"/>
  <c r="G681" i="21"/>
  <c r="G682" i="21"/>
  <c r="G683" i="21"/>
  <c r="G684" i="21"/>
  <c r="G685" i="21"/>
  <c r="G686" i="21"/>
  <c r="G687" i="21"/>
  <c r="G688" i="21"/>
  <c r="G689" i="21"/>
  <c r="G690" i="21"/>
  <c r="G691" i="21"/>
  <c r="G692" i="21"/>
  <c r="G693" i="21"/>
  <c r="G694" i="21"/>
  <c r="G695" i="21"/>
  <c r="G696" i="21"/>
  <c r="G697" i="21"/>
  <c r="G698" i="21"/>
  <c r="G699" i="21"/>
  <c r="G700" i="21"/>
  <c r="G701" i="21"/>
  <c r="G702" i="21"/>
  <c r="G703" i="21"/>
  <c r="G704" i="21"/>
  <c r="G705" i="21"/>
  <c r="G706" i="21"/>
  <c r="G707" i="21"/>
  <c r="G708" i="21"/>
  <c r="G609" i="21"/>
  <c r="G710" i="21"/>
  <c r="G711" i="21"/>
  <c r="G712" i="21"/>
  <c r="G713" i="21"/>
  <c r="G714" i="21"/>
  <c r="G715" i="21"/>
  <c r="G716" i="21"/>
  <c r="G717" i="21"/>
  <c r="G718" i="21"/>
  <c r="G719" i="21"/>
  <c r="G720" i="21"/>
  <c r="G721" i="21"/>
  <c r="G722" i="21"/>
  <c r="G723" i="21"/>
  <c r="G724" i="21"/>
  <c r="G725" i="21"/>
  <c r="G726" i="21"/>
  <c r="G727" i="21"/>
  <c r="G728" i="21"/>
  <c r="G729" i="21"/>
  <c r="G730" i="21"/>
  <c r="G731" i="21"/>
  <c r="G732" i="21"/>
  <c r="G733" i="21"/>
  <c r="G734" i="21"/>
  <c r="G735" i="21"/>
  <c r="G736" i="21"/>
  <c r="G737" i="21"/>
  <c r="G738" i="21"/>
  <c r="G739" i="21"/>
  <c r="G740" i="21"/>
  <c r="G741" i="21"/>
  <c r="G742" i="21"/>
  <c r="G743" i="21"/>
  <c r="G744" i="21"/>
  <c r="G745" i="21"/>
  <c r="G746" i="21"/>
  <c r="G747" i="21"/>
  <c r="G748" i="21"/>
  <c r="G749" i="21"/>
  <c r="G750" i="21"/>
  <c r="G751" i="21"/>
  <c r="G752" i="21"/>
  <c r="G753" i="21"/>
  <c r="G754" i="21"/>
  <c r="G755" i="21"/>
  <c r="G756" i="21"/>
  <c r="G757" i="21"/>
  <c r="G758" i="21"/>
  <c r="G759" i="21"/>
  <c r="G760" i="21"/>
  <c r="G761" i="21"/>
  <c r="G762" i="21"/>
  <c r="G763" i="21"/>
  <c r="G764" i="21"/>
  <c r="G765" i="21"/>
  <c r="G766" i="21"/>
  <c r="G767" i="21"/>
  <c r="G768" i="21"/>
  <c r="G769" i="21"/>
  <c r="G770" i="21"/>
  <c r="G771" i="21"/>
  <c r="G772" i="21"/>
  <c r="G773" i="21"/>
  <c r="G774" i="21"/>
  <c r="G775" i="21"/>
  <c r="G776" i="21"/>
  <c r="G777" i="21"/>
  <c r="G778" i="21"/>
  <c r="G779" i="21"/>
  <c r="G780" i="21"/>
  <c r="G781" i="21"/>
  <c r="G782" i="21"/>
  <c r="G783" i="21"/>
  <c r="G784" i="21"/>
  <c r="G785" i="21"/>
  <c r="G786" i="21"/>
  <c r="G787" i="21"/>
  <c r="G788" i="21"/>
  <c r="G789" i="21"/>
  <c r="G790" i="21"/>
  <c r="G791" i="21"/>
  <c r="G792" i="21"/>
  <c r="G793" i="21"/>
  <c r="G794" i="21"/>
  <c r="G795" i="21"/>
  <c r="G796" i="21"/>
  <c r="G797" i="21"/>
  <c r="G798" i="21"/>
  <c r="G799" i="21"/>
  <c r="G800" i="21"/>
  <c r="G801" i="21"/>
  <c r="G802" i="21"/>
  <c r="G803" i="21"/>
  <c r="G804" i="21"/>
  <c r="G805" i="21"/>
  <c r="G806" i="21"/>
  <c r="G807" i="21"/>
  <c r="G808" i="21"/>
  <c r="G709" i="21"/>
  <c r="G6" i="21"/>
  <c r="T19" i="26"/>
  <c r="P19" i="26"/>
  <c r="Q19" i="26"/>
  <c r="S19" i="26"/>
  <c r="T20" i="26"/>
  <c r="P20" i="26"/>
  <c r="Q20" i="26"/>
  <c r="S20" i="26"/>
  <c r="T21" i="26"/>
  <c r="P21" i="26"/>
  <c r="Q21" i="26"/>
  <c r="S21" i="26"/>
  <c r="T22" i="26"/>
  <c r="P22" i="26"/>
  <c r="Q22" i="26"/>
  <c r="S22" i="26"/>
  <c r="V37" i="43"/>
  <c r="V38" i="43"/>
  <c r="V39" i="43"/>
  <c r="V40" i="43"/>
  <c r="V41" i="43"/>
  <c r="V42" i="43"/>
  <c r="V43" i="43"/>
  <c r="V44" i="43"/>
  <c r="V45" i="43"/>
  <c r="V46" i="43"/>
  <c r="V47" i="43"/>
  <c r="V48" i="43"/>
  <c r="AL10" i="43"/>
  <c r="H7" i="43"/>
  <c r="I5" i="26"/>
  <c r="W37" i="43"/>
  <c r="W38" i="43"/>
  <c r="W39" i="43"/>
  <c r="W40" i="43"/>
  <c r="W41" i="43"/>
  <c r="W42" i="43"/>
  <c r="W43" i="43"/>
  <c r="W44" i="43"/>
  <c r="W45" i="43"/>
  <c r="W46" i="43"/>
  <c r="W47" i="43"/>
  <c r="W48" i="43"/>
  <c r="AM10" i="43"/>
  <c r="H8" i="43"/>
  <c r="I6" i="26"/>
  <c r="X37" i="43"/>
  <c r="X38" i="43"/>
  <c r="X39" i="43"/>
  <c r="X40" i="43"/>
  <c r="X41" i="43"/>
  <c r="X42" i="43"/>
  <c r="X43" i="43"/>
  <c r="X44" i="43"/>
  <c r="X45" i="43"/>
  <c r="X46" i="43"/>
  <c r="X47" i="43"/>
  <c r="X48" i="43"/>
  <c r="AN10" i="43"/>
  <c r="H9" i="43"/>
  <c r="I7" i="26"/>
  <c r="Y37" i="43"/>
  <c r="Y38" i="43"/>
  <c r="Y39" i="43"/>
  <c r="Y40" i="43"/>
  <c r="Y41" i="43"/>
  <c r="Y42" i="43"/>
  <c r="Y43" i="43"/>
  <c r="Y44" i="43"/>
  <c r="Y45" i="43"/>
  <c r="Y46" i="43"/>
  <c r="Y47" i="43"/>
  <c r="Y48" i="43"/>
  <c r="AO10" i="43"/>
  <c r="H10" i="43"/>
  <c r="I8" i="26"/>
  <c r="Z37" i="43"/>
  <c r="Z38" i="43"/>
  <c r="Z39" i="43"/>
  <c r="Z40" i="43"/>
  <c r="Z41" i="43"/>
  <c r="Z42" i="43"/>
  <c r="Z43" i="43"/>
  <c r="Z44" i="43"/>
  <c r="Z45" i="43"/>
  <c r="Z46" i="43"/>
  <c r="Z47" i="43"/>
  <c r="Z48" i="43"/>
  <c r="AP10" i="43"/>
  <c r="H11" i="43"/>
  <c r="I9" i="26"/>
  <c r="AA37" i="43"/>
  <c r="AA38" i="43"/>
  <c r="AA39" i="43"/>
  <c r="AA40" i="43"/>
  <c r="AA41" i="43"/>
  <c r="AA42" i="43"/>
  <c r="AA43" i="43"/>
  <c r="AA44" i="43"/>
  <c r="AA45" i="43"/>
  <c r="AA46" i="43"/>
  <c r="AA47" i="43"/>
  <c r="AA48" i="43"/>
  <c r="AQ10" i="43"/>
  <c r="H12" i="43"/>
  <c r="I10" i="26"/>
  <c r="AB37" i="43"/>
  <c r="AB38" i="43"/>
  <c r="AB39" i="43"/>
  <c r="AB40" i="43"/>
  <c r="AB41" i="43"/>
  <c r="AB42" i="43"/>
  <c r="AB43" i="43"/>
  <c r="AB44" i="43"/>
  <c r="AB45" i="43"/>
  <c r="AB46" i="43"/>
  <c r="AB47" i="43"/>
  <c r="AB48" i="43"/>
  <c r="AR10" i="43"/>
  <c r="H13" i="43"/>
  <c r="I11" i="26"/>
  <c r="AC37" i="43"/>
  <c r="AC38" i="43"/>
  <c r="AC39" i="43"/>
  <c r="AC40" i="43"/>
  <c r="AC41" i="43"/>
  <c r="AC42" i="43"/>
  <c r="AC43" i="43"/>
  <c r="AC44" i="43"/>
  <c r="AC45" i="43"/>
  <c r="AC46" i="43"/>
  <c r="AC47" i="43"/>
  <c r="AC48" i="43"/>
  <c r="AS10" i="43"/>
  <c r="H14" i="43"/>
  <c r="I12" i="26"/>
  <c r="AD37" i="43"/>
  <c r="AD38" i="43"/>
  <c r="AD39" i="43"/>
  <c r="AD40" i="43"/>
  <c r="AD41" i="43"/>
  <c r="AD42" i="43"/>
  <c r="AD43" i="43"/>
  <c r="AD44" i="43"/>
  <c r="AD45" i="43"/>
  <c r="AD46" i="43"/>
  <c r="AD47" i="43"/>
  <c r="AD48" i="43"/>
  <c r="AT10" i="43"/>
  <c r="H15" i="43"/>
  <c r="I13" i="26"/>
  <c r="AE37" i="43"/>
  <c r="AE38" i="43"/>
  <c r="AE39" i="43"/>
  <c r="AE40" i="43"/>
  <c r="AE41" i="43"/>
  <c r="AE42" i="43"/>
  <c r="AE43" i="43"/>
  <c r="AE44" i="43"/>
  <c r="AE45" i="43"/>
  <c r="AE46" i="43"/>
  <c r="AE47" i="43"/>
  <c r="AE48" i="43"/>
  <c r="AU10" i="43"/>
  <c r="H16" i="43"/>
  <c r="I14" i="26"/>
  <c r="AF37" i="43"/>
  <c r="AF38" i="43"/>
  <c r="AF39" i="43"/>
  <c r="AF40" i="43"/>
  <c r="AF41" i="43"/>
  <c r="AF42" i="43"/>
  <c r="AF43" i="43"/>
  <c r="AF44" i="43"/>
  <c r="AF45" i="43"/>
  <c r="AF46" i="43"/>
  <c r="AF47" i="43"/>
  <c r="AF48" i="43"/>
  <c r="AV10" i="43"/>
  <c r="H17" i="43"/>
  <c r="I15" i="26"/>
  <c r="AG37" i="43"/>
  <c r="AG38" i="43"/>
  <c r="AG39" i="43"/>
  <c r="AG40" i="43"/>
  <c r="AG41" i="43"/>
  <c r="AG42" i="43"/>
  <c r="AG43" i="43"/>
  <c r="AG44" i="43"/>
  <c r="AG45" i="43"/>
  <c r="AG46" i="43"/>
  <c r="AG47" i="43"/>
  <c r="AG48" i="43"/>
  <c r="AW10" i="43"/>
  <c r="H18" i="43"/>
  <c r="I16" i="26"/>
  <c r="AH37" i="43"/>
  <c r="AH38" i="43"/>
  <c r="AH39" i="43"/>
  <c r="AH40" i="43"/>
  <c r="AH41" i="43"/>
  <c r="AH42" i="43"/>
  <c r="AH43" i="43"/>
  <c r="AH44" i="43"/>
  <c r="AH45" i="43"/>
  <c r="AH46" i="43"/>
  <c r="AH47" i="43"/>
  <c r="AH48" i="43"/>
  <c r="AX10" i="43"/>
  <c r="H19" i="43"/>
  <c r="I17" i="26"/>
  <c r="AI37" i="43"/>
  <c r="AI38" i="43"/>
  <c r="AI39" i="43"/>
  <c r="AI40" i="43"/>
  <c r="AI41" i="43"/>
  <c r="AI42" i="43"/>
  <c r="AI43" i="43"/>
  <c r="AI44" i="43"/>
  <c r="AI45" i="43"/>
  <c r="AI46" i="43"/>
  <c r="AI47" i="43"/>
  <c r="AI48" i="43"/>
  <c r="AY10" i="43"/>
  <c r="H20" i="43"/>
  <c r="I18" i="26"/>
  <c r="T23" i="26"/>
  <c r="P23" i="26"/>
  <c r="S23" i="26"/>
  <c r="T24" i="26"/>
  <c r="P24" i="26"/>
  <c r="Q24" i="26"/>
  <c r="R24" i="26"/>
  <c r="S24" i="26"/>
  <c r="T25" i="26"/>
  <c r="P25" i="26"/>
  <c r="Q25" i="26"/>
  <c r="R25" i="26"/>
  <c r="S25" i="26"/>
  <c r="T26" i="26"/>
  <c r="P26" i="26"/>
  <c r="Q26" i="26"/>
  <c r="S26" i="26"/>
  <c r="T27" i="26"/>
  <c r="P27" i="26"/>
  <c r="Q27" i="26"/>
  <c r="S27" i="26"/>
  <c r="T28" i="26"/>
  <c r="P28" i="26"/>
  <c r="Q28" i="26"/>
  <c r="S28" i="26"/>
  <c r="T29" i="26"/>
  <c r="P29" i="26"/>
  <c r="Q29" i="26"/>
  <c r="S29" i="26"/>
  <c r="T30" i="26"/>
  <c r="P30" i="26"/>
  <c r="S30" i="26"/>
  <c r="T31" i="26"/>
  <c r="P31" i="26"/>
  <c r="Q31" i="26"/>
  <c r="R31" i="26"/>
  <c r="S31" i="26"/>
  <c r="T32" i="26"/>
  <c r="P32" i="26"/>
  <c r="Q32" i="26"/>
  <c r="R32" i="26"/>
  <c r="S32" i="26"/>
  <c r="T33" i="26"/>
  <c r="P33" i="26"/>
  <c r="Q33" i="26"/>
  <c r="S33" i="26"/>
  <c r="T34" i="26"/>
  <c r="P34" i="26"/>
  <c r="Q34" i="26"/>
  <c r="S34" i="26"/>
  <c r="T35" i="26"/>
  <c r="P35" i="26"/>
  <c r="Q35" i="26"/>
  <c r="S35" i="26"/>
  <c r="T36" i="26"/>
  <c r="P36" i="26"/>
  <c r="Q36" i="26"/>
  <c r="S36" i="26"/>
  <c r="T37" i="26"/>
  <c r="P37" i="26"/>
  <c r="S37" i="26"/>
  <c r="T38" i="26"/>
  <c r="P38" i="26"/>
  <c r="Q38" i="26"/>
  <c r="R38" i="26"/>
  <c r="S38" i="26"/>
  <c r="T39" i="26"/>
  <c r="P39" i="26"/>
  <c r="Q39" i="26"/>
  <c r="R39" i="26"/>
  <c r="S39" i="26"/>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64" i="21"/>
  <c r="H65" i="21"/>
  <c r="H66" i="21"/>
  <c r="H67" i="21"/>
  <c r="H68" i="21"/>
  <c r="H69" i="21"/>
  <c r="H70" i="21"/>
  <c r="H71" i="21"/>
  <c r="H72" i="21"/>
  <c r="H73" i="21"/>
  <c r="H74" i="21"/>
  <c r="H75" i="21"/>
  <c r="H76" i="21"/>
  <c r="H77" i="21"/>
  <c r="H78" i="21"/>
  <c r="H79" i="21"/>
  <c r="H80" i="21"/>
  <c r="H81" i="21"/>
  <c r="H82" i="21"/>
  <c r="H83" i="21"/>
  <c r="H84" i="21"/>
  <c r="H85" i="21"/>
  <c r="H86" i="21"/>
  <c r="H87" i="21"/>
  <c r="H88" i="21"/>
  <c r="H89" i="21"/>
  <c r="H90" i="21"/>
  <c r="H91" i="21"/>
  <c r="H92" i="21"/>
  <c r="H93" i="21"/>
  <c r="H94" i="21"/>
  <c r="H95" i="21"/>
  <c r="H96" i="21"/>
  <c r="H97" i="21"/>
  <c r="H98" i="21"/>
  <c r="H99" i="21"/>
  <c r="H100" i="21"/>
  <c r="H101" i="21"/>
  <c r="H102" i="21"/>
  <c r="H103" i="21"/>
  <c r="H104" i="21"/>
  <c r="H105" i="21"/>
  <c r="H106" i="21"/>
  <c r="H107" i="21"/>
  <c r="H108" i="21"/>
  <c r="H9" i="21"/>
  <c r="H110" i="21"/>
  <c r="H111" i="21"/>
  <c r="H112" i="21"/>
  <c r="H113" i="21"/>
  <c r="H114" i="21"/>
  <c r="H115" i="21"/>
  <c r="H116" i="21"/>
  <c r="H117" i="21"/>
  <c r="H118" i="21"/>
  <c r="H119" i="21"/>
  <c r="H120" i="21"/>
  <c r="H121" i="21"/>
  <c r="H122" i="21"/>
  <c r="H123" i="21"/>
  <c r="H124" i="21"/>
  <c r="H125" i="21"/>
  <c r="H126" i="21"/>
  <c r="H127" i="21"/>
  <c r="H128" i="21"/>
  <c r="H129" i="21"/>
  <c r="H130" i="21"/>
  <c r="H131" i="21"/>
  <c r="H132" i="21"/>
  <c r="H133" i="21"/>
  <c r="H134" i="21"/>
  <c r="H135" i="21"/>
  <c r="H136" i="21"/>
  <c r="H137" i="21"/>
  <c r="H138" i="21"/>
  <c r="H139" i="21"/>
  <c r="H140" i="21"/>
  <c r="H141" i="21"/>
  <c r="H142" i="21"/>
  <c r="H143" i="21"/>
  <c r="H144" i="21"/>
  <c r="H145" i="21"/>
  <c r="H146" i="21"/>
  <c r="H147" i="21"/>
  <c r="H148" i="21"/>
  <c r="H149" i="21"/>
  <c r="H150" i="21"/>
  <c r="H151" i="21"/>
  <c r="H152" i="21"/>
  <c r="H153" i="21"/>
  <c r="H154" i="21"/>
  <c r="H155" i="21"/>
  <c r="H156" i="21"/>
  <c r="H157" i="21"/>
  <c r="H158" i="21"/>
  <c r="H159" i="21"/>
  <c r="H160" i="21"/>
  <c r="H161" i="21"/>
  <c r="H162" i="21"/>
  <c r="H163" i="21"/>
  <c r="H164" i="21"/>
  <c r="H165" i="21"/>
  <c r="H166" i="21"/>
  <c r="H167" i="21"/>
  <c r="H168" i="21"/>
  <c r="H169" i="21"/>
  <c r="H170" i="21"/>
  <c r="H171" i="21"/>
  <c r="H172" i="21"/>
  <c r="H173" i="21"/>
  <c r="H174" i="21"/>
  <c r="H175" i="21"/>
  <c r="H176" i="21"/>
  <c r="H177" i="21"/>
  <c r="H178" i="21"/>
  <c r="H179" i="21"/>
  <c r="H180" i="21"/>
  <c r="H181" i="21"/>
  <c r="H182" i="21"/>
  <c r="H183" i="21"/>
  <c r="H184" i="21"/>
  <c r="H185" i="21"/>
  <c r="H186" i="21"/>
  <c r="H187" i="21"/>
  <c r="H188" i="21"/>
  <c r="H189" i="21"/>
  <c r="H190" i="21"/>
  <c r="H191" i="21"/>
  <c r="H192" i="21"/>
  <c r="H193" i="21"/>
  <c r="H194" i="21"/>
  <c r="H195" i="21"/>
  <c r="H196" i="21"/>
  <c r="H197" i="21"/>
  <c r="H198" i="21"/>
  <c r="H199" i="21"/>
  <c r="H200" i="21"/>
  <c r="H201" i="21"/>
  <c r="H202" i="21"/>
  <c r="H203" i="21"/>
  <c r="H204" i="21"/>
  <c r="H205" i="21"/>
  <c r="H206" i="21"/>
  <c r="H207" i="21"/>
  <c r="H208" i="21"/>
  <c r="H109" i="21"/>
  <c r="H210" i="21"/>
  <c r="H211" i="21"/>
  <c r="H212" i="21"/>
  <c r="H213" i="21"/>
  <c r="H214" i="21"/>
  <c r="H215" i="21"/>
  <c r="H216" i="21"/>
  <c r="H217" i="21"/>
  <c r="H218" i="21"/>
  <c r="H219" i="21"/>
  <c r="H220" i="21"/>
  <c r="H221" i="21"/>
  <c r="H222" i="21"/>
  <c r="H223" i="21"/>
  <c r="H224" i="21"/>
  <c r="H225" i="21"/>
  <c r="H226" i="21"/>
  <c r="H227" i="21"/>
  <c r="H228" i="21"/>
  <c r="H229" i="21"/>
  <c r="H230" i="21"/>
  <c r="H231" i="21"/>
  <c r="H232" i="21"/>
  <c r="H233" i="21"/>
  <c r="H234" i="21"/>
  <c r="H235" i="21"/>
  <c r="H236" i="21"/>
  <c r="H237" i="21"/>
  <c r="H238" i="21"/>
  <c r="H239" i="21"/>
  <c r="H240" i="21"/>
  <c r="H241" i="21"/>
  <c r="H242" i="21"/>
  <c r="H243" i="21"/>
  <c r="H244" i="21"/>
  <c r="H245" i="21"/>
  <c r="H246" i="21"/>
  <c r="H247" i="21"/>
  <c r="H248" i="21"/>
  <c r="H249" i="21"/>
  <c r="H250" i="21"/>
  <c r="H251" i="21"/>
  <c r="H252" i="21"/>
  <c r="H253" i="21"/>
  <c r="H254" i="21"/>
  <c r="H255" i="21"/>
  <c r="H256" i="21"/>
  <c r="H257" i="21"/>
  <c r="H258" i="21"/>
  <c r="H259" i="21"/>
  <c r="H260" i="21"/>
  <c r="H261" i="21"/>
  <c r="H262" i="21"/>
  <c r="H263" i="21"/>
  <c r="H264" i="21"/>
  <c r="H265" i="21"/>
  <c r="H266" i="21"/>
  <c r="H267" i="21"/>
  <c r="H268" i="21"/>
  <c r="H269" i="21"/>
  <c r="H270" i="21"/>
  <c r="H271" i="21"/>
  <c r="H272" i="21"/>
  <c r="H273" i="21"/>
  <c r="H274" i="21"/>
  <c r="H275" i="21"/>
  <c r="H276" i="21"/>
  <c r="H277" i="21"/>
  <c r="H278" i="21"/>
  <c r="H279" i="21"/>
  <c r="H280" i="21"/>
  <c r="H281" i="21"/>
  <c r="H282" i="21"/>
  <c r="H283" i="21"/>
  <c r="H284" i="21"/>
  <c r="H285" i="21"/>
  <c r="H286" i="21"/>
  <c r="H287" i="21"/>
  <c r="H288" i="21"/>
  <c r="H289" i="21"/>
  <c r="H290" i="21"/>
  <c r="H291" i="21"/>
  <c r="H292" i="21"/>
  <c r="H293" i="21"/>
  <c r="H294" i="21"/>
  <c r="H295" i="21"/>
  <c r="H296" i="21"/>
  <c r="H297" i="21"/>
  <c r="H298" i="21"/>
  <c r="H299" i="21"/>
  <c r="H300" i="21"/>
  <c r="H301" i="21"/>
  <c r="H302" i="21"/>
  <c r="H303" i="21"/>
  <c r="H304" i="21"/>
  <c r="H305" i="21"/>
  <c r="H306" i="21"/>
  <c r="H307" i="21"/>
  <c r="H308" i="21"/>
  <c r="H209" i="21"/>
  <c r="H310" i="21"/>
  <c r="H311" i="21"/>
  <c r="H312" i="21"/>
  <c r="H313" i="21"/>
  <c r="H314" i="21"/>
  <c r="H315" i="21"/>
  <c r="H316" i="21"/>
  <c r="H317" i="21"/>
  <c r="H318" i="21"/>
  <c r="H319" i="21"/>
  <c r="H320" i="21"/>
  <c r="H321" i="21"/>
  <c r="H322" i="21"/>
  <c r="H323" i="21"/>
  <c r="H324" i="21"/>
  <c r="H325" i="21"/>
  <c r="H326" i="21"/>
  <c r="H327" i="21"/>
  <c r="H328" i="21"/>
  <c r="H329" i="21"/>
  <c r="H330" i="21"/>
  <c r="H331" i="21"/>
  <c r="H332" i="21"/>
  <c r="H333" i="21"/>
  <c r="H334" i="21"/>
  <c r="H335" i="21"/>
  <c r="H336" i="21"/>
  <c r="H337" i="21"/>
  <c r="H338" i="21"/>
  <c r="H339" i="21"/>
  <c r="H340" i="21"/>
  <c r="H341" i="21"/>
  <c r="H342" i="21"/>
  <c r="H343" i="21"/>
  <c r="H344" i="21"/>
  <c r="H345" i="21"/>
  <c r="H346" i="21"/>
  <c r="H347" i="21"/>
  <c r="H348" i="21"/>
  <c r="H349" i="21"/>
  <c r="H350" i="21"/>
  <c r="H351" i="21"/>
  <c r="H352" i="21"/>
  <c r="H353" i="21"/>
  <c r="H354" i="21"/>
  <c r="H355" i="21"/>
  <c r="H356" i="21"/>
  <c r="H357" i="21"/>
  <c r="H358" i="21"/>
  <c r="H359" i="21"/>
  <c r="H360" i="21"/>
  <c r="H361" i="21"/>
  <c r="H362" i="21"/>
  <c r="H363" i="21"/>
  <c r="H364" i="21"/>
  <c r="H365" i="21"/>
  <c r="H366" i="21"/>
  <c r="H367" i="21"/>
  <c r="H368" i="21"/>
  <c r="H369" i="21"/>
  <c r="H370" i="21"/>
  <c r="H371" i="21"/>
  <c r="H372" i="21"/>
  <c r="H373" i="21"/>
  <c r="H374" i="21"/>
  <c r="H375" i="21"/>
  <c r="H376" i="21"/>
  <c r="H377" i="21"/>
  <c r="H378" i="21"/>
  <c r="H379" i="21"/>
  <c r="H380" i="21"/>
  <c r="H381" i="21"/>
  <c r="H382" i="21"/>
  <c r="H383" i="21"/>
  <c r="H384" i="21"/>
  <c r="H385" i="21"/>
  <c r="H386" i="21"/>
  <c r="H387" i="21"/>
  <c r="H388" i="21"/>
  <c r="H389" i="21"/>
  <c r="H390" i="21"/>
  <c r="H391" i="21"/>
  <c r="H392" i="21"/>
  <c r="H393" i="21"/>
  <c r="H394" i="21"/>
  <c r="H395" i="21"/>
  <c r="H396" i="21"/>
  <c r="H397" i="21"/>
  <c r="H398" i="21"/>
  <c r="H399" i="21"/>
  <c r="H400" i="21"/>
  <c r="H401" i="21"/>
  <c r="H402" i="21"/>
  <c r="H403" i="21"/>
  <c r="H404" i="21"/>
  <c r="H405" i="21"/>
  <c r="H406" i="21"/>
  <c r="H407" i="21"/>
  <c r="H408" i="21"/>
  <c r="H309" i="21"/>
  <c r="H410" i="21"/>
  <c r="H411" i="21"/>
  <c r="H412" i="21"/>
  <c r="H413" i="21"/>
  <c r="H414" i="21"/>
  <c r="H415" i="21"/>
  <c r="H416" i="21"/>
  <c r="H417" i="21"/>
  <c r="H418" i="21"/>
  <c r="H419" i="21"/>
  <c r="H420" i="21"/>
  <c r="H421" i="21"/>
  <c r="H422" i="21"/>
  <c r="H423" i="21"/>
  <c r="H424" i="21"/>
  <c r="H425" i="21"/>
  <c r="H426" i="21"/>
  <c r="H427" i="21"/>
  <c r="H428" i="21"/>
  <c r="H429" i="21"/>
  <c r="H430" i="21"/>
  <c r="H431" i="21"/>
  <c r="H432" i="21"/>
  <c r="H433" i="21"/>
  <c r="H434" i="21"/>
  <c r="H435" i="21"/>
  <c r="H436" i="21"/>
  <c r="H437" i="21"/>
  <c r="H438" i="21"/>
  <c r="H439" i="21"/>
  <c r="H440" i="21"/>
  <c r="H441" i="21"/>
  <c r="H442" i="21"/>
  <c r="H443" i="21"/>
  <c r="H444" i="21"/>
  <c r="H445" i="21"/>
  <c r="H446" i="21"/>
  <c r="H447" i="21"/>
  <c r="H448" i="21"/>
  <c r="H449" i="21"/>
  <c r="H450" i="21"/>
  <c r="H451" i="21"/>
  <c r="H452" i="21"/>
  <c r="H453" i="21"/>
  <c r="H454" i="21"/>
  <c r="H455" i="21"/>
  <c r="H456" i="21"/>
  <c r="H457" i="21"/>
  <c r="H458" i="21"/>
  <c r="H459" i="21"/>
  <c r="H460" i="21"/>
  <c r="H461" i="21"/>
  <c r="H462" i="21"/>
  <c r="H463" i="21"/>
  <c r="H464" i="21"/>
  <c r="H465" i="21"/>
  <c r="H466" i="21"/>
  <c r="H467" i="21"/>
  <c r="H468" i="21"/>
  <c r="H469" i="21"/>
  <c r="H470" i="21"/>
  <c r="H471" i="21"/>
  <c r="H472" i="21"/>
  <c r="H473" i="21"/>
  <c r="H474" i="21"/>
  <c r="H475" i="21"/>
  <c r="H476" i="21"/>
  <c r="H477" i="21"/>
  <c r="H478" i="21"/>
  <c r="H479" i="21"/>
  <c r="H480" i="21"/>
  <c r="H481" i="21"/>
  <c r="H482" i="21"/>
  <c r="H483" i="21"/>
  <c r="H484" i="21"/>
  <c r="H485" i="21"/>
  <c r="H486" i="21"/>
  <c r="H487" i="21"/>
  <c r="H488" i="21"/>
  <c r="H489" i="21"/>
  <c r="H490" i="21"/>
  <c r="H491" i="21"/>
  <c r="H492" i="21"/>
  <c r="H493" i="21"/>
  <c r="H494" i="21"/>
  <c r="H495" i="21"/>
  <c r="H496" i="21"/>
  <c r="H497" i="21"/>
  <c r="H498" i="21"/>
  <c r="H499" i="21"/>
  <c r="H500" i="21"/>
  <c r="H501" i="21"/>
  <c r="H502" i="21"/>
  <c r="H503" i="21"/>
  <c r="H504" i="21"/>
  <c r="H505" i="21"/>
  <c r="H506" i="21"/>
  <c r="H507" i="21"/>
  <c r="H508" i="21"/>
  <c r="H409" i="21"/>
  <c r="H510" i="21"/>
  <c r="H511" i="21"/>
  <c r="H512" i="21"/>
  <c r="H513" i="21"/>
  <c r="H514" i="21"/>
  <c r="H515" i="21"/>
  <c r="H516" i="21"/>
  <c r="H517" i="21"/>
  <c r="H518" i="21"/>
  <c r="H519" i="21"/>
  <c r="H520" i="21"/>
  <c r="H521" i="21"/>
  <c r="H522" i="21"/>
  <c r="H523" i="21"/>
  <c r="H524" i="21"/>
  <c r="H525" i="21"/>
  <c r="H526" i="21"/>
  <c r="H527" i="21"/>
  <c r="H528" i="21"/>
  <c r="H529" i="21"/>
  <c r="H530" i="21"/>
  <c r="H531" i="21"/>
  <c r="H532" i="21"/>
  <c r="H533" i="21"/>
  <c r="H534" i="21"/>
  <c r="H535" i="21"/>
  <c r="H536" i="21"/>
  <c r="H537" i="21"/>
  <c r="H538" i="21"/>
  <c r="H539" i="21"/>
  <c r="H540" i="21"/>
  <c r="H541" i="21"/>
  <c r="H542" i="21"/>
  <c r="H543" i="21"/>
  <c r="H544" i="21"/>
  <c r="H545" i="21"/>
  <c r="H546" i="21"/>
  <c r="H547" i="21"/>
  <c r="H548" i="21"/>
  <c r="H549" i="21"/>
  <c r="H550" i="21"/>
  <c r="H551" i="21"/>
  <c r="H552" i="21"/>
  <c r="H553" i="21"/>
  <c r="H554" i="21"/>
  <c r="H555" i="21"/>
  <c r="H556" i="21"/>
  <c r="H557" i="21"/>
  <c r="H558" i="21"/>
  <c r="H559" i="21"/>
  <c r="H560" i="21"/>
  <c r="H561" i="21"/>
  <c r="H562" i="21"/>
  <c r="H563" i="21"/>
  <c r="H564" i="21"/>
  <c r="H565" i="21"/>
  <c r="H566" i="21"/>
  <c r="H567" i="21"/>
  <c r="H568" i="21"/>
  <c r="H569" i="21"/>
  <c r="H570" i="21"/>
  <c r="H571" i="21"/>
  <c r="H572" i="21"/>
  <c r="H573" i="21"/>
  <c r="H574" i="21"/>
  <c r="H575" i="21"/>
  <c r="H576" i="21"/>
  <c r="H577" i="21"/>
  <c r="H578" i="21"/>
  <c r="H579" i="21"/>
  <c r="H580" i="21"/>
  <c r="H581" i="21"/>
  <c r="H582" i="21"/>
  <c r="H583" i="21"/>
  <c r="H584" i="21"/>
  <c r="H585" i="21"/>
  <c r="H586" i="21"/>
  <c r="H587" i="21"/>
  <c r="H588" i="21"/>
  <c r="H589" i="21"/>
  <c r="H590" i="21"/>
  <c r="H591" i="21"/>
  <c r="H592" i="21"/>
  <c r="H593" i="21"/>
  <c r="H594" i="21"/>
  <c r="H595" i="21"/>
  <c r="H596" i="21"/>
  <c r="H597" i="21"/>
  <c r="H598" i="21"/>
  <c r="H599" i="21"/>
  <c r="H600" i="21"/>
  <c r="H601" i="21"/>
  <c r="H602" i="21"/>
  <c r="H603" i="21"/>
  <c r="H604" i="21"/>
  <c r="H605" i="21"/>
  <c r="H606" i="21"/>
  <c r="H607" i="21"/>
  <c r="H608" i="21"/>
  <c r="H509" i="21"/>
  <c r="H610" i="21"/>
  <c r="H611" i="21"/>
  <c r="H612" i="21"/>
  <c r="H613" i="21"/>
  <c r="H614" i="21"/>
  <c r="H615" i="21"/>
  <c r="H616" i="21"/>
  <c r="H617" i="21"/>
  <c r="H618" i="21"/>
  <c r="H619" i="21"/>
  <c r="H620" i="21"/>
  <c r="H621" i="21"/>
  <c r="H622" i="21"/>
  <c r="H623" i="21"/>
  <c r="H624" i="21"/>
  <c r="H625" i="21"/>
  <c r="H626" i="21"/>
  <c r="H627" i="21"/>
  <c r="H628" i="21"/>
  <c r="H629" i="21"/>
  <c r="H630" i="21"/>
  <c r="H631" i="21"/>
  <c r="H632" i="21"/>
  <c r="H633" i="21"/>
  <c r="H634" i="21"/>
  <c r="H635" i="21"/>
  <c r="H636" i="21"/>
  <c r="H637" i="21"/>
  <c r="H638" i="21"/>
  <c r="H639" i="21"/>
  <c r="H640" i="21"/>
  <c r="H641" i="21"/>
  <c r="H642" i="21"/>
  <c r="H643" i="21"/>
  <c r="H644" i="21"/>
  <c r="H645" i="21"/>
  <c r="H646" i="21"/>
  <c r="H647" i="21"/>
  <c r="H648" i="21"/>
  <c r="H649" i="21"/>
  <c r="H650" i="21"/>
  <c r="H651" i="21"/>
  <c r="H652" i="21"/>
  <c r="H653" i="21"/>
  <c r="H654" i="21"/>
  <c r="H655" i="21"/>
  <c r="H656" i="21"/>
  <c r="H657" i="21"/>
  <c r="H658" i="21"/>
  <c r="H659" i="21"/>
  <c r="H660" i="21"/>
  <c r="H661" i="21"/>
  <c r="H662" i="21"/>
  <c r="H663" i="21"/>
  <c r="H664" i="21"/>
  <c r="H665" i="21"/>
  <c r="H666" i="21"/>
  <c r="H667" i="21"/>
  <c r="H668" i="21"/>
  <c r="H669" i="21"/>
  <c r="H670" i="21"/>
  <c r="H671" i="21"/>
  <c r="H672" i="21"/>
  <c r="H673" i="21"/>
  <c r="H674" i="21"/>
  <c r="H675" i="21"/>
  <c r="H676" i="21"/>
  <c r="H677" i="21"/>
  <c r="H678" i="21"/>
  <c r="H679" i="21"/>
  <c r="H680" i="21"/>
  <c r="H681" i="21"/>
  <c r="H682" i="21"/>
  <c r="H683" i="21"/>
  <c r="H684" i="21"/>
  <c r="H685" i="21"/>
  <c r="H686" i="21"/>
  <c r="H687" i="21"/>
  <c r="H688" i="21"/>
  <c r="H689" i="21"/>
  <c r="H690" i="21"/>
  <c r="H691" i="21"/>
  <c r="H692" i="21"/>
  <c r="H693" i="21"/>
  <c r="H694" i="21"/>
  <c r="H695" i="21"/>
  <c r="H696" i="21"/>
  <c r="H697" i="21"/>
  <c r="H698" i="21"/>
  <c r="H699" i="21"/>
  <c r="H700" i="21"/>
  <c r="H701" i="21"/>
  <c r="H702" i="21"/>
  <c r="H703" i="21"/>
  <c r="H704" i="21"/>
  <c r="H705" i="21"/>
  <c r="H706" i="21"/>
  <c r="H707" i="21"/>
  <c r="H708" i="21"/>
  <c r="H609" i="21"/>
  <c r="H710" i="21"/>
  <c r="H711" i="21"/>
  <c r="H712" i="21"/>
  <c r="H713" i="21"/>
  <c r="H714" i="21"/>
  <c r="H715" i="21"/>
  <c r="H716" i="21"/>
  <c r="H717" i="21"/>
  <c r="H718" i="21"/>
  <c r="H719" i="21"/>
  <c r="H720" i="21"/>
  <c r="H721" i="21"/>
  <c r="H722" i="21"/>
  <c r="H723" i="21"/>
  <c r="H724" i="21"/>
  <c r="H725" i="21"/>
  <c r="H726" i="21"/>
  <c r="H727" i="21"/>
  <c r="H728" i="21"/>
  <c r="H729" i="21"/>
  <c r="H730" i="21"/>
  <c r="H731" i="21"/>
  <c r="H732" i="21"/>
  <c r="H733" i="21"/>
  <c r="H734" i="21"/>
  <c r="H735" i="21"/>
  <c r="H736" i="21"/>
  <c r="H737" i="21"/>
  <c r="H738" i="21"/>
  <c r="H739" i="21"/>
  <c r="H740" i="21"/>
  <c r="H741" i="21"/>
  <c r="H742" i="21"/>
  <c r="H743" i="21"/>
  <c r="H744" i="21"/>
  <c r="H745" i="21"/>
  <c r="H746" i="21"/>
  <c r="H747" i="21"/>
  <c r="H748" i="21"/>
  <c r="H749" i="21"/>
  <c r="H750" i="21"/>
  <c r="H751" i="21"/>
  <c r="H752" i="21"/>
  <c r="H753" i="21"/>
  <c r="H754" i="21"/>
  <c r="H755" i="21"/>
  <c r="H756" i="21"/>
  <c r="H757" i="21"/>
  <c r="H758" i="21"/>
  <c r="H759" i="21"/>
  <c r="H760" i="21"/>
  <c r="H761" i="21"/>
  <c r="H762" i="21"/>
  <c r="H763" i="21"/>
  <c r="H764" i="21"/>
  <c r="H765" i="21"/>
  <c r="H766" i="21"/>
  <c r="H767" i="21"/>
  <c r="H768" i="21"/>
  <c r="H769" i="21"/>
  <c r="H770" i="21"/>
  <c r="H771" i="21"/>
  <c r="H772" i="21"/>
  <c r="H773" i="21"/>
  <c r="H774" i="21"/>
  <c r="H775" i="21"/>
  <c r="H776" i="21"/>
  <c r="H777" i="21"/>
  <c r="H778" i="21"/>
  <c r="H779" i="21"/>
  <c r="H780" i="21"/>
  <c r="H781" i="21"/>
  <c r="H782" i="21"/>
  <c r="H783" i="21"/>
  <c r="H784" i="21"/>
  <c r="H785" i="21"/>
  <c r="H786" i="21"/>
  <c r="H787" i="21"/>
  <c r="H788" i="21"/>
  <c r="H789" i="21"/>
  <c r="H790" i="21"/>
  <c r="H791" i="21"/>
  <c r="H792" i="21"/>
  <c r="H793" i="21"/>
  <c r="H794" i="21"/>
  <c r="H795" i="21"/>
  <c r="H796" i="21"/>
  <c r="H797" i="21"/>
  <c r="H798" i="21"/>
  <c r="H799" i="21"/>
  <c r="H800" i="21"/>
  <c r="H801" i="21"/>
  <c r="H802" i="21"/>
  <c r="H803" i="21"/>
  <c r="H804" i="21"/>
  <c r="H805" i="21"/>
  <c r="H806" i="21"/>
  <c r="H807" i="21"/>
  <c r="H808" i="21"/>
  <c r="H709" i="21"/>
  <c r="H6" i="21"/>
  <c r="T19" i="27"/>
  <c r="P19" i="27"/>
  <c r="Q19" i="27"/>
  <c r="S19" i="27"/>
  <c r="T20" i="27"/>
  <c r="P20" i="27"/>
  <c r="Q20" i="27"/>
  <c r="S20" i="27"/>
  <c r="T21" i="27"/>
  <c r="P21" i="27"/>
  <c r="Q21" i="27"/>
  <c r="S21" i="27"/>
  <c r="T22" i="27"/>
  <c r="P22" i="27"/>
  <c r="Q22" i="27"/>
  <c r="S22" i="27"/>
  <c r="V52" i="43"/>
  <c r="V53" i="43"/>
  <c r="V54" i="43"/>
  <c r="V55" i="43"/>
  <c r="V56" i="43"/>
  <c r="V57" i="43"/>
  <c r="V58" i="43"/>
  <c r="V59" i="43"/>
  <c r="V60" i="43"/>
  <c r="V61" i="43"/>
  <c r="V62" i="43"/>
  <c r="V63" i="43"/>
  <c r="AL11" i="43"/>
  <c r="I7" i="43"/>
  <c r="I5" i="27"/>
  <c r="W52" i="43"/>
  <c r="W53" i="43"/>
  <c r="W54" i="43"/>
  <c r="W55" i="43"/>
  <c r="W56" i="43"/>
  <c r="W57" i="43"/>
  <c r="W58" i="43"/>
  <c r="W59" i="43"/>
  <c r="W60" i="43"/>
  <c r="W61" i="43"/>
  <c r="W62" i="43"/>
  <c r="W63" i="43"/>
  <c r="AM11" i="43"/>
  <c r="I8" i="43"/>
  <c r="I6" i="27"/>
  <c r="X52" i="43"/>
  <c r="X53" i="43"/>
  <c r="X54" i="43"/>
  <c r="X55" i="43"/>
  <c r="X56" i="43"/>
  <c r="X57" i="43"/>
  <c r="X58" i="43"/>
  <c r="X59" i="43"/>
  <c r="X60" i="43"/>
  <c r="X61" i="43"/>
  <c r="X62" i="43"/>
  <c r="X63" i="43"/>
  <c r="AN11" i="43"/>
  <c r="I9" i="43"/>
  <c r="I7" i="27"/>
  <c r="Y52" i="43"/>
  <c r="Y53" i="43"/>
  <c r="Y54" i="43"/>
  <c r="Y55" i="43"/>
  <c r="Y56" i="43"/>
  <c r="Y57" i="43"/>
  <c r="Y58" i="43"/>
  <c r="Y59" i="43"/>
  <c r="Y60" i="43"/>
  <c r="Y61" i="43"/>
  <c r="Y62" i="43"/>
  <c r="Y63" i="43"/>
  <c r="AO11" i="43"/>
  <c r="I10" i="43"/>
  <c r="I8" i="27"/>
  <c r="Z52" i="43"/>
  <c r="Z53" i="43"/>
  <c r="Z54" i="43"/>
  <c r="Z55" i="43"/>
  <c r="Z56" i="43"/>
  <c r="Z57" i="43"/>
  <c r="Z58" i="43"/>
  <c r="Z59" i="43"/>
  <c r="Z60" i="43"/>
  <c r="Z61" i="43"/>
  <c r="Z62" i="43"/>
  <c r="Z63" i="43"/>
  <c r="AP11" i="43"/>
  <c r="I11" i="43"/>
  <c r="I9" i="27"/>
  <c r="AA52" i="43"/>
  <c r="AA53" i="43"/>
  <c r="AA54" i="43"/>
  <c r="AA55" i="43"/>
  <c r="AA56" i="43"/>
  <c r="AA57" i="43"/>
  <c r="AA58" i="43"/>
  <c r="AA59" i="43"/>
  <c r="AA60" i="43"/>
  <c r="AA61" i="43"/>
  <c r="AA62" i="43"/>
  <c r="AA63" i="43"/>
  <c r="AQ11" i="43"/>
  <c r="I12" i="43"/>
  <c r="I10" i="27"/>
  <c r="AB52" i="43"/>
  <c r="AB53" i="43"/>
  <c r="AB54" i="43"/>
  <c r="AB55" i="43"/>
  <c r="AB56" i="43"/>
  <c r="AB57" i="43"/>
  <c r="AB58" i="43"/>
  <c r="AB59" i="43"/>
  <c r="AB60" i="43"/>
  <c r="AB61" i="43"/>
  <c r="AB62" i="43"/>
  <c r="AB63" i="43"/>
  <c r="AR11" i="43"/>
  <c r="I13" i="43"/>
  <c r="I11" i="27"/>
  <c r="AC52" i="43"/>
  <c r="AC53" i="43"/>
  <c r="AC54" i="43"/>
  <c r="AC55" i="43"/>
  <c r="AC56" i="43"/>
  <c r="AC57" i="43"/>
  <c r="AC58" i="43"/>
  <c r="AC59" i="43"/>
  <c r="AC60" i="43"/>
  <c r="AC61" i="43"/>
  <c r="AC62" i="43"/>
  <c r="AC63" i="43"/>
  <c r="AS11" i="43"/>
  <c r="I14" i="43"/>
  <c r="I12" i="27"/>
  <c r="AD52" i="43"/>
  <c r="AD53" i="43"/>
  <c r="AD54" i="43"/>
  <c r="AD55" i="43"/>
  <c r="AD56" i="43"/>
  <c r="AD57" i="43"/>
  <c r="AD58" i="43"/>
  <c r="AD59" i="43"/>
  <c r="AD60" i="43"/>
  <c r="AD61" i="43"/>
  <c r="AD62" i="43"/>
  <c r="AD63" i="43"/>
  <c r="AT11" i="43"/>
  <c r="I15" i="43"/>
  <c r="I13" i="27"/>
  <c r="AE52" i="43"/>
  <c r="AE53" i="43"/>
  <c r="AE54" i="43"/>
  <c r="AE55" i="43"/>
  <c r="AE56" i="43"/>
  <c r="AE57" i="43"/>
  <c r="AE58" i="43"/>
  <c r="AE59" i="43"/>
  <c r="AE60" i="43"/>
  <c r="AE61" i="43"/>
  <c r="AE62" i="43"/>
  <c r="AE63" i="43"/>
  <c r="AU11" i="43"/>
  <c r="I16" i="43"/>
  <c r="I14" i="27"/>
  <c r="AF52" i="43"/>
  <c r="AF53" i="43"/>
  <c r="AF54" i="43"/>
  <c r="AF55" i="43"/>
  <c r="AF56" i="43"/>
  <c r="AF57" i="43"/>
  <c r="AF58" i="43"/>
  <c r="AF59" i="43"/>
  <c r="AF60" i="43"/>
  <c r="AF61" i="43"/>
  <c r="AF62" i="43"/>
  <c r="AF63" i="43"/>
  <c r="AV11" i="43"/>
  <c r="I17" i="43"/>
  <c r="I15" i="27"/>
  <c r="AG52" i="43"/>
  <c r="AG53" i="43"/>
  <c r="AG54" i="43"/>
  <c r="AG55" i="43"/>
  <c r="AG56" i="43"/>
  <c r="AG57" i="43"/>
  <c r="AG58" i="43"/>
  <c r="AG59" i="43"/>
  <c r="AG60" i="43"/>
  <c r="AG61" i="43"/>
  <c r="AG62" i="43"/>
  <c r="AG63" i="43"/>
  <c r="AW11" i="43"/>
  <c r="I18" i="43"/>
  <c r="I16" i="27"/>
  <c r="AH52" i="43"/>
  <c r="AH53" i="43"/>
  <c r="AH54" i="43"/>
  <c r="AH55" i="43"/>
  <c r="AH56" i="43"/>
  <c r="AH57" i="43"/>
  <c r="AH58" i="43"/>
  <c r="AH59" i="43"/>
  <c r="AH60" i="43"/>
  <c r="AH61" i="43"/>
  <c r="AH62" i="43"/>
  <c r="AH63" i="43"/>
  <c r="AX11" i="43"/>
  <c r="I19" i="43"/>
  <c r="I17" i="27"/>
  <c r="AI52" i="43"/>
  <c r="AI53" i="43"/>
  <c r="AI54" i="43"/>
  <c r="AI55" i="43"/>
  <c r="AI56" i="43"/>
  <c r="AI57" i="43"/>
  <c r="AI58" i="43"/>
  <c r="AI59" i="43"/>
  <c r="AI60" i="43"/>
  <c r="AI61" i="43"/>
  <c r="AI62" i="43"/>
  <c r="AI63" i="43"/>
  <c r="AY11" i="43"/>
  <c r="I20" i="43"/>
  <c r="I18" i="27"/>
  <c r="T23" i="27"/>
  <c r="P23" i="27"/>
  <c r="S23" i="27"/>
  <c r="T24" i="27"/>
  <c r="P24" i="27"/>
  <c r="Q24" i="27"/>
  <c r="R24" i="27"/>
  <c r="S24" i="27"/>
  <c r="T25" i="27"/>
  <c r="P25" i="27"/>
  <c r="Q25" i="27"/>
  <c r="R25" i="27"/>
  <c r="S25" i="27"/>
  <c r="T26" i="27"/>
  <c r="P26" i="27"/>
  <c r="Q26" i="27"/>
  <c r="S26" i="27"/>
  <c r="T27" i="27"/>
  <c r="P27" i="27"/>
  <c r="Q27" i="27"/>
  <c r="S27" i="27"/>
  <c r="T28" i="27"/>
  <c r="P28" i="27"/>
  <c r="Q28" i="27"/>
  <c r="S28" i="27"/>
  <c r="T29" i="27"/>
  <c r="P29" i="27"/>
  <c r="Q29" i="27"/>
  <c r="S29" i="27"/>
  <c r="T30" i="27"/>
  <c r="P30" i="27"/>
  <c r="S30" i="27"/>
  <c r="T31" i="27"/>
  <c r="P31" i="27"/>
  <c r="Q31" i="27"/>
  <c r="R31" i="27"/>
  <c r="S31" i="27"/>
  <c r="T32" i="27"/>
  <c r="P32" i="27"/>
  <c r="Q32" i="27"/>
  <c r="R32" i="27"/>
  <c r="S32" i="27"/>
  <c r="T33" i="27"/>
  <c r="P33" i="27"/>
  <c r="Q33" i="27"/>
  <c r="S33" i="27"/>
  <c r="T34" i="27"/>
  <c r="P34" i="27"/>
  <c r="Q34" i="27"/>
  <c r="S34" i="27"/>
  <c r="T35" i="27"/>
  <c r="P35" i="27"/>
  <c r="Q35" i="27"/>
  <c r="S35" i="27"/>
  <c r="T36" i="27"/>
  <c r="P36" i="27"/>
  <c r="Q36" i="27"/>
  <c r="S36" i="27"/>
  <c r="T37" i="27"/>
  <c r="P37" i="27"/>
  <c r="S37" i="27"/>
  <c r="T38" i="27"/>
  <c r="P38" i="27"/>
  <c r="Q38" i="27"/>
  <c r="R38" i="27"/>
  <c r="S38" i="27"/>
  <c r="T39" i="27"/>
  <c r="P39" i="27"/>
  <c r="Q39" i="27"/>
  <c r="R39" i="27"/>
  <c r="S39" i="27"/>
  <c r="T40" i="27"/>
  <c r="P40" i="27"/>
  <c r="Q40" i="27"/>
  <c r="S40" i="27"/>
  <c r="T41" i="27"/>
  <c r="P41" i="27"/>
  <c r="Q41" i="27"/>
  <c r="S41" i="27"/>
  <c r="T42" i="27"/>
  <c r="P42" i="27"/>
  <c r="Q42" i="27"/>
  <c r="S42" i="27"/>
  <c r="T43" i="27"/>
  <c r="P43" i="27"/>
  <c r="Q43" i="27"/>
  <c r="S43" i="27"/>
  <c r="T44" i="27"/>
  <c r="P44" i="27"/>
  <c r="Q44" i="27"/>
  <c r="S44" i="27"/>
  <c r="T45" i="27"/>
  <c r="P45" i="27"/>
  <c r="Q45" i="27"/>
  <c r="R45" i="27"/>
  <c r="S45" i="27"/>
  <c r="T46" i="27"/>
  <c r="P46" i="27"/>
  <c r="Q46" i="27"/>
  <c r="R46" i="27"/>
  <c r="S46" i="27"/>
  <c r="T47" i="27"/>
  <c r="P47" i="27"/>
  <c r="Q47" i="27"/>
  <c r="S47" i="27"/>
  <c r="T48" i="27"/>
  <c r="P48" i="27"/>
  <c r="Q48" i="27"/>
  <c r="S48" i="27"/>
  <c r="T49" i="27"/>
  <c r="P49" i="27"/>
  <c r="Q49" i="27"/>
  <c r="S49" i="27"/>
  <c r="T50" i="27"/>
  <c r="P50" i="27"/>
  <c r="Q50" i="27"/>
  <c r="S50" i="27"/>
  <c r="T51" i="27"/>
  <c r="P51" i="27"/>
  <c r="Q51" i="27"/>
  <c r="S51" i="27"/>
  <c r="T52" i="27"/>
  <c r="P52" i="27"/>
  <c r="Q52" i="27"/>
  <c r="R52" i="27"/>
  <c r="S52" i="27"/>
  <c r="T53" i="27"/>
  <c r="P53" i="27"/>
  <c r="Q53" i="27"/>
  <c r="R53" i="27"/>
  <c r="S53" i="27"/>
  <c r="T54" i="27"/>
  <c r="P54" i="27"/>
  <c r="Q54" i="27"/>
  <c r="S54" i="27"/>
  <c r="T55" i="27"/>
  <c r="P55" i="27"/>
  <c r="Q55" i="27"/>
  <c r="S55" i="27"/>
  <c r="T56" i="27"/>
  <c r="P56" i="27"/>
  <c r="Q56" i="27"/>
  <c r="S56" i="27"/>
  <c r="T57" i="27"/>
  <c r="P57" i="27"/>
  <c r="S57" i="27"/>
  <c r="T58" i="27"/>
  <c r="P58" i="27"/>
  <c r="S58" i="27"/>
  <c r="T59" i="27"/>
  <c r="P59" i="27"/>
  <c r="Q59" i="27"/>
  <c r="S59" i="27"/>
  <c r="T60" i="27"/>
  <c r="P60" i="27"/>
  <c r="Q60" i="27"/>
  <c r="S60" i="27"/>
  <c r="T61" i="27"/>
  <c r="P61" i="27"/>
  <c r="Q61" i="27"/>
  <c r="S61" i="27"/>
  <c r="T62" i="27"/>
  <c r="P62" i="27"/>
  <c r="Q62" i="27"/>
  <c r="S62" i="27"/>
  <c r="T63" i="27"/>
  <c r="P63" i="27"/>
  <c r="S63" i="27"/>
  <c r="T64" i="27"/>
  <c r="P64" i="27"/>
  <c r="Q64" i="27"/>
  <c r="S64" i="27"/>
  <c r="T65" i="27"/>
  <c r="P65" i="27"/>
  <c r="Q65" i="27"/>
  <c r="S65" i="27"/>
  <c r="T66" i="27"/>
  <c r="P66" i="27"/>
  <c r="Q66" i="27"/>
  <c r="S66" i="27"/>
  <c r="T67" i="27"/>
  <c r="P67" i="27"/>
  <c r="Q67" i="27"/>
  <c r="S67" i="27"/>
  <c r="T68" i="27"/>
  <c r="P68" i="27"/>
  <c r="S68" i="27"/>
  <c r="T69" i="27"/>
  <c r="P69" i="27"/>
  <c r="Q69" i="27"/>
  <c r="S69" i="27"/>
  <c r="T70" i="27"/>
  <c r="P70" i="27"/>
  <c r="Q70" i="27"/>
  <c r="S70" i="27"/>
  <c r="T71" i="27"/>
  <c r="P71" i="27"/>
  <c r="Q71" i="27"/>
  <c r="S71" i="27"/>
  <c r="T72" i="27"/>
  <c r="P72" i="27"/>
  <c r="Q72" i="27"/>
  <c r="S72" i="27"/>
  <c r="T73" i="27"/>
  <c r="P73" i="27"/>
  <c r="S73" i="27"/>
  <c r="T74" i="27"/>
  <c r="P74" i="27"/>
  <c r="Q74" i="27"/>
  <c r="S74" i="27"/>
  <c r="T75" i="27"/>
  <c r="P75" i="27"/>
  <c r="Q75" i="27"/>
  <c r="S75" i="27"/>
  <c r="T76" i="27"/>
  <c r="P76" i="27"/>
  <c r="Q76" i="27"/>
  <c r="S76" i="27"/>
  <c r="T77" i="27"/>
  <c r="P77" i="27"/>
  <c r="Q77" i="27"/>
  <c r="S77" i="27"/>
  <c r="T78" i="27"/>
  <c r="P78" i="27"/>
  <c r="S78" i="27"/>
  <c r="T79" i="27"/>
  <c r="P79" i="27"/>
  <c r="Q79" i="27"/>
  <c r="S79" i="27"/>
  <c r="T80" i="27"/>
  <c r="P80" i="27"/>
  <c r="Q80" i="27"/>
  <c r="S80" i="27"/>
  <c r="T81" i="27"/>
  <c r="P81" i="27"/>
  <c r="Q81" i="27"/>
  <c r="S81" i="27"/>
  <c r="T82" i="27"/>
  <c r="P82" i="27"/>
  <c r="Q82" i="27"/>
  <c r="S82" i="27"/>
  <c r="T83" i="27"/>
  <c r="P83" i="27"/>
  <c r="S83" i="27"/>
  <c r="T84" i="27"/>
  <c r="P84" i="27"/>
  <c r="S84" i="27"/>
  <c r="T85" i="27"/>
  <c r="P85" i="27"/>
  <c r="Q85" i="27"/>
  <c r="S85" i="27"/>
  <c r="T86" i="27"/>
  <c r="P86" i="27"/>
  <c r="Q86" i="27"/>
  <c r="S86" i="27"/>
  <c r="T87" i="27"/>
  <c r="P87" i="27"/>
  <c r="Q87" i="27"/>
  <c r="S87" i="27"/>
  <c r="T88" i="27"/>
  <c r="P88" i="27"/>
  <c r="Q88" i="27"/>
  <c r="S88" i="27"/>
  <c r="T89" i="27"/>
  <c r="P89" i="27"/>
  <c r="S89" i="27"/>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104" i="21"/>
  <c r="I105" i="21"/>
  <c r="I106" i="21"/>
  <c r="I107" i="21"/>
  <c r="I108" i="21"/>
  <c r="I9" i="21"/>
  <c r="I110" i="21"/>
  <c r="I111" i="21"/>
  <c r="I112" i="21"/>
  <c r="I113" i="21"/>
  <c r="I114" i="21"/>
  <c r="I115" i="21"/>
  <c r="I116" i="21"/>
  <c r="I117" i="21"/>
  <c r="I118" i="21"/>
  <c r="I119" i="21"/>
  <c r="I120" i="21"/>
  <c r="I121" i="21"/>
  <c r="I122" i="21"/>
  <c r="I123" i="21"/>
  <c r="I124" i="21"/>
  <c r="I125" i="21"/>
  <c r="I126" i="21"/>
  <c r="I127" i="21"/>
  <c r="I128" i="21"/>
  <c r="I129" i="21"/>
  <c r="I130" i="21"/>
  <c r="I131" i="21"/>
  <c r="I132" i="21"/>
  <c r="I133" i="21"/>
  <c r="I134" i="21"/>
  <c r="I135" i="21"/>
  <c r="I136" i="21"/>
  <c r="I137" i="21"/>
  <c r="I138" i="21"/>
  <c r="I139" i="21"/>
  <c r="I140" i="21"/>
  <c r="I141" i="21"/>
  <c r="I142" i="21"/>
  <c r="I143" i="21"/>
  <c r="I144" i="21"/>
  <c r="I145" i="21"/>
  <c r="I146" i="21"/>
  <c r="I147" i="21"/>
  <c r="I148" i="21"/>
  <c r="I149" i="21"/>
  <c r="I150" i="21"/>
  <c r="I151" i="21"/>
  <c r="I152" i="21"/>
  <c r="I153" i="21"/>
  <c r="I154" i="21"/>
  <c r="I155" i="21"/>
  <c r="I156" i="21"/>
  <c r="I157" i="21"/>
  <c r="I158" i="21"/>
  <c r="I159" i="21"/>
  <c r="I160" i="21"/>
  <c r="I161" i="21"/>
  <c r="I162" i="21"/>
  <c r="I163" i="21"/>
  <c r="I164" i="21"/>
  <c r="I165" i="21"/>
  <c r="I166" i="21"/>
  <c r="I167" i="21"/>
  <c r="I168" i="21"/>
  <c r="I169" i="21"/>
  <c r="I170" i="21"/>
  <c r="I171" i="21"/>
  <c r="I172" i="21"/>
  <c r="I173" i="21"/>
  <c r="I174" i="21"/>
  <c r="I175" i="21"/>
  <c r="I176" i="21"/>
  <c r="I177" i="21"/>
  <c r="I178" i="21"/>
  <c r="I179" i="21"/>
  <c r="I180" i="21"/>
  <c r="I181" i="21"/>
  <c r="I182" i="21"/>
  <c r="I183" i="21"/>
  <c r="I184" i="21"/>
  <c r="I185" i="21"/>
  <c r="I186" i="21"/>
  <c r="I187" i="21"/>
  <c r="I188" i="21"/>
  <c r="I189" i="21"/>
  <c r="I190" i="21"/>
  <c r="I191" i="21"/>
  <c r="I192" i="21"/>
  <c r="I193" i="21"/>
  <c r="I194" i="21"/>
  <c r="I195" i="21"/>
  <c r="I196" i="21"/>
  <c r="I197" i="21"/>
  <c r="I198" i="21"/>
  <c r="I199" i="21"/>
  <c r="I200" i="21"/>
  <c r="I201" i="21"/>
  <c r="I202" i="21"/>
  <c r="I203" i="21"/>
  <c r="I204" i="21"/>
  <c r="I205" i="21"/>
  <c r="I206" i="21"/>
  <c r="I207" i="21"/>
  <c r="I208" i="21"/>
  <c r="I109" i="21"/>
  <c r="I210" i="21"/>
  <c r="I211" i="21"/>
  <c r="I212" i="21"/>
  <c r="I213" i="21"/>
  <c r="I214" i="21"/>
  <c r="I215" i="21"/>
  <c r="I216" i="21"/>
  <c r="I217" i="21"/>
  <c r="I218" i="21"/>
  <c r="I219" i="21"/>
  <c r="I220" i="21"/>
  <c r="I221" i="21"/>
  <c r="I222" i="21"/>
  <c r="I223" i="21"/>
  <c r="I224" i="21"/>
  <c r="I225" i="21"/>
  <c r="I226" i="21"/>
  <c r="I227" i="21"/>
  <c r="I228" i="21"/>
  <c r="I229" i="21"/>
  <c r="I230" i="21"/>
  <c r="I231" i="21"/>
  <c r="I232" i="21"/>
  <c r="I233" i="21"/>
  <c r="I234" i="21"/>
  <c r="I235" i="21"/>
  <c r="I236" i="21"/>
  <c r="I237" i="21"/>
  <c r="I238" i="21"/>
  <c r="I239" i="21"/>
  <c r="I240" i="21"/>
  <c r="I241" i="21"/>
  <c r="I242" i="21"/>
  <c r="I243" i="21"/>
  <c r="I244" i="21"/>
  <c r="I245" i="21"/>
  <c r="I246" i="21"/>
  <c r="I247" i="21"/>
  <c r="I248" i="21"/>
  <c r="I249" i="21"/>
  <c r="I250" i="21"/>
  <c r="I251" i="21"/>
  <c r="I252" i="21"/>
  <c r="I253" i="21"/>
  <c r="I254" i="21"/>
  <c r="I255" i="21"/>
  <c r="I256" i="21"/>
  <c r="I257" i="21"/>
  <c r="I258" i="21"/>
  <c r="I259" i="21"/>
  <c r="I260" i="21"/>
  <c r="I261" i="21"/>
  <c r="I262" i="21"/>
  <c r="I263" i="21"/>
  <c r="I264" i="21"/>
  <c r="I265" i="21"/>
  <c r="I266" i="21"/>
  <c r="I267" i="21"/>
  <c r="I268" i="21"/>
  <c r="I269" i="21"/>
  <c r="I270" i="21"/>
  <c r="I271" i="21"/>
  <c r="I272" i="21"/>
  <c r="I273" i="21"/>
  <c r="I274" i="21"/>
  <c r="I275" i="21"/>
  <c r="I276" i="21"/>
  <c r="I277" i="21"/>
  <c r="I278" i="21"/>
  <c r="I279" i="21"/>
  <c r="I280" i="21"/>
  <c r="I281" i="21"/>
  <c r="I282" i="21"/>
  <c r="I283" i="21"/>
  <c r="I284" i="21"/>
  <c r="I285" i="21"/>
  <c r="I286" i="21"/>
  <c r="I287" i="21"/>
  <c r="I288" i="21"/>
  <c r="I289" i="21"/>
  <c r="I290" i="21"/>
  <c r="I291" i="21"/>
  <c r="I292" i="21"/>
  <c r="I293" i="21"/>
  <c r="I294" i="21"/>
  <c r="I295" i="21"/>
  <c r="I296" i="21"/>
  <c r="I297" i="21"/>
  <c r="I298" i="21"/>
  <c r="I299" i="21"/>
  <c r="I300" i="21"/>
  <c r="I301" i="21"/>
  <c r="I302" i="21"/>
  <c r="I303" i="21"/>
  <c r="I304" i="21"/>
  <c r="I305" i="21"/>
  <c r="I306" i="21"/>
  <c r="I307" i="21"/>
  <c r="I308" i="21"/>
  <c r="I209" i="21"/>
  <c r="I310" i="21"/>
  <c r="I311" i="21"/>
  <c r="I312" i="21"/>
  <c r="I313" i="21"/>
  <c r="I314" i="21"/>
  <c r="I315" i="21"/>
  <c r="I316" i="21"/>
  <c r="I317" i="21"/>
  <c r="I318" i="21"/>
  <c r="I319" i="21"/>
  <c r="I320" i="21"/>
  <c r="I321" i="21"/>
  <c r="I322" i="21"/>
  <c r="I323" i="21"/>
  <c r="I324" i="21"/>
  <c r="I325" i="21"/>
  <c r="I326" i="21"/>
  <c r="I327" i="21"/>
  <c r="I328" i="21"/>
  <c r="I329" i="21"/>
  <c r="I330" i="21"/>
  <c r="I331" i="21"/>
  <c r="I332" i="21"/>
  <c r="I333" i="21"/>
  <c r="I334" i="21"/>
  <c r="I335" i="21"/>
  <c r="I336" i="21"/>
  <c r="I337" i="21"/>
  <c r="I338" i="21"/>
  <c r="I339" i="21"/>
  <c r="I340" i="21"/>
  <c r="I341" i="21"/>
  <c r="I342" i="21"/>
  <c r="I343" i="21"/>
  <c r="I344" i="21"/>
  <c r="I345" i="21"/>
  <c r="I346" i="21"/>
  <c r="I347" i="21"/>
  <c r="I348" i="21"/>
  <c r="I349" i="21"/>
  <c r="I350" i="21"/>
  <c r="I351" i="21"/>
  <c r="I352" i="21"/>
  <c r="I353" i="21"/>
  <c r="I354" i="21"/>
  <c r="I355" i="21"/>
  <c r="I356" i="21"/>
  <c r="I357" i="21"/>
  <c r="I358" i="21"/>
  <c r="I359" i="21"/>
  <c r="I360" i="21"/>
  <c r="I361" i="21"/>
  <c r="I362" i="21"/>
  <c r="I363" i="21"/>
  <c r="I364" i="21"/>
  <c r="I365" i="21"/>
  <c r="I366" i="21"/>
  <c r="I367" i="21"/>
  <c r="I368" i="21"/>
  <c r="I369" i="21"/>
  <c r="I370" i="21"/>
  <c r="I371" i="21"/>
  <c r="I372" i="21"/>
  <c r="I373" i="21"/>
  <c r="I374" i="21"/>
  <c r="I375" i="21"/>
  <c r="I376" i="21"/>
  <c r="I377" i="21"/>
  <c r="I378" i="21"/>
  <c r="I379" i="21"/>
  <c r="I380" i="21"/>
  <c r="I381" i="21"/>
  <c r="I382" i="21"/>
  <c r="I383" i="21"/>
  <c r="I384" i="21"/>
  <c r="I385" i="21"/>
  <c r="I386" i="21"/>
  <c r="I387" i="21"/>
  <c r="I388" i="21"/>
  <c r="I389" i="21"/>
  <c r="I390" i="21"/>
  <c r="I391" i="21"/>
  <c r="I392" i="21"/>
  <c r="I393" i="21"/>
  <c r="I394" i="21"/>
  <c r="I395" i="21"/>
  <c r="I396" i="21"/>
  <c r="I397" i="21"/>
  <c r="I398" i="21"/>
  <c r="I399" i="21"/>
  <c r="I400" i="21"/>
  <c r="I401" i="21"/>
  <c r="I402" i="21"/>
  <c r="I403" i="21"/>
  <c r="I404" i="21"/>
  <c r="I405" i="21"/>
  <c r="I406" i="21"/>
  <c r="I407" i="21"/>
  <c r="I408" i="21"/>
  <c r="I309" i="21"/>
  <c r="I410" i="21"/>
  <c r="I411" i="21"/>
  <c r="I412" i="21"/>
  <c r="I413" i="21"/>
  <c r="I414" i="21"/>
  <c r="I415" i="21"/>
  <c r="I416" i="21"/>
  <c r="I417" i="21"/>
  <c r="I418" i="21"/>
  <c r="I419" i="21"/>
  <c r="I420" i="21"/>
  <c r="I421" i="21"/>
  <c r="I422" i="21"/>
  <c r="I423" i="21"/>
  <c r="I424" i="21"/>
  <c r="I425" i="21"/>
  <c r="I426" i="21"/>
  <c r="I427" i="21"/>
  <c r="I428" i="21"/>
  <c r="I429" i="21"/>
  <c r="I430" i="21"/>
  <c r="I431" i="21"/>
  <c r="I432" i="21"/>
  <c r="I433" i="21"/>
  <c r="I434" i="21"/>
  <c r="I435" i="21"/>
  <c r="I436" i="21"/>
  <c r="I437" i="21"/>
  <c r="I438" i="21"/>
  <c r="I439" i="21"/>
  <c r="I440" i="21"/>
  <c r="I441" i="21"/>
  <c r="I442" i="21"/>
  <c r="I443" i="21"/>
  <c r="I444" i="21"/>
  <c r="I445" i="21"/>
  <c r="I446" i="21"/>
  <c r="I447" i="21"/>
  <c r="I448" i="21"/>
  <c r="I449" i="21"/>
  <c r="I450" i="21"/>
  <c r="I451" i="21"/>
  <c r="I452" i="21"/>
  <c r="I453" i="21"/>
  <c r="I454" i="21"/>
  <c r="I455" i="21"/>
  <c r="I456" i="21"/>
  <c r="I457" i="21"/>
  <c r="I458" i="21"/>
  <c r="I459" i="21"/>
  <c r="I460" i="21"/>
  <c r="I461" i="21"/>
  <c r="I462" i="21"/>
  <c r="I463" i="21"/>
  <c r="I464" i="21"/>
  <c r="I465" i="21"/>
  <c r="I466" i="21"/>
  <c r="I467" i="21"/>
  <c r="I468" i="21"/>
  <c r="I469" i="21"/>
  <c r="I470" i="21"/>
  <c r="I471" i="21"/>
  <c r="I472" i="21"/>
  <c r="I473" i="21"/>
  <c r="I474" i="21"/>
  <c r="I475" i="21"/>
  <c r="I476" i="21"/>
  <c r="I477" i="21"/>
  <c r="I478" i="21"/>
  <c r="I479" i="21"/>
  <c r="I480" i="21"/>
  <c r="I481" i="21"/>
  <c r="I482" i="21"/>
  <c r="I483" i="21"/>
  <c r="I484" i="21"/>
  <c r="I485" i="21"/>
  <c r="I486" i="21"/>
  <c r="I487" i="21"/>
  <c r="I488" i="21"/>
  <c r="I489" i="21"/>
  <c r="I490" i="21"/>
  <c r="I491" i="21"/>
  <c r="I492" i="21"/>
  <c r="I493" i="21"/>
  <c r="I494" i="21"/>
  <c r="I495" i="21"/>
  <c r="I496" i="21"/>
  <c r="I497" i="21"/>
  <c r="I498" i="21"/>
  <c r="I499" i="21"/>
  <c r="I500" i="21"/>
  <c r="I501" i="21"/>
  <c r="I502" i="21"/>
  <c r="I503" i="21"/>
  <c r="I504" i="21"/>
  <c r="I505" i="21"/>
  <c r="I506" i="21"/>
  <c r="I507" i="21"/>
  <c r="I508" i="21"/>
  <c r="I409" i="21"/>
  <c r="I510" i="21"/>
  <c r="I511" i="21"/>
  <c r="I512" i="21"/>
  <c r="I513" i="21"/>
  <c r="I514" i="21"/>
  <c r="I515" i="21"/>
  <c r="I516" i="21"/>
  <c r="I517" i="21"/>
  <c r="I518" i="21"/>
  <c r="I519" i="21"/>
  <c r="I520" i="21"/>
  <c r="I521" i="21"/>
  <c r="I522" i="21"/>
  <c r="I523" i="21"/>
  <c r="I524" i="21"/>
  <c r="I525" i="21"/>
  <c r="I526" i="21"/>
  <c r="I527" i="21"/>
  <c r="I528" i="21"/>
  <c r="I529" i="21"/>
  <c r="I530" i="21"/>
  <c r="I531" i="21"/>
  <c r="I532" i="21"/>
  <c r="I533" i="21"/>
  <c r="I534" i="21"/>
  <c r="I535" i="21"/>
  <c r="I536" i="21"/>
  <c r="I537" i="21"/>
  <c r="I538" i="21"/>
  <c r="I539" i="21"/>
  <c r="I540" i="21"/>
  <c r="I541" i="21"/>
  <c r="I542" i="21"/>
  <c r="I543" i="21"/>
  <c r="I544" i="21"/>
  <c r="I545" i="21"/>
  <c r="I546" i="21"/>
  <c r="I547" i="21"/>
  <c r="I548" i="21"/>
  <c r="I549" i="21"/>
  <c r="I550" i="21"/>
  <c r="I551" i="21"/>
  <c r="I552" i="21"/>
  <c r="I553" i="21"/>
  <c r="I554" i="21"/>
  <c r="I555" i="21"/>
  <c r="I556" i="21"/>
  <c r="I557" i="21"/>
  <c r="I558" i="21"/>
  <c r="I559" i="21"/>
  <c r="I560" i="21"/>
  <c r="I561" i="21"/>
  <c r="I562" i="21"/>
  <c r="I563" i="21"/>
  <c r="I564" i="21"/>
  <c r="I565" i="21"/>
  <c r="I566" i="21"/>
  <c r="I567" i="21"/>
  <c r="I568" i="21"/>
  <c r="I569" i="21"/>
  <c r="I570" i="21"/>
  <c r="I571" i="21"/>
  <c r="I572" i="21"/>
  <c r="I573" i="21"/>
  <c r="I574" i="21"/>
  <c r="I575" i="21"/>
  <c r="I576" i="21"/>
  <c r="I577" i="21"/>
  <c r="I578" i="21"/>
  <c r="I579" i="21"/>
  <c r="I580" i="21"/>
  <c r="I581" i="21"/>
  <c r="I582" i="21"/>
  <c r="I583" i="21"/>
  <c r="I584" i="21"/>
  <c r="I585" i="21"/>
  <c r="I586" i="21"/>
  <c r="I587" i="21"/>
  <c r="I588" i="21"/>
  <c r="I589" i="21"/>
  <c r="I590" i="21"/>
  <c r="I591" i="21"/>
  <c r="I592" i="21"/>
  <c r="I593" i="21"/>
  <c r="I594" i="21"/>
  <c r="I595" i="21"/>
  <c r="I596" i="21"/>
  <c r="I597" i="21"/>
  <c r="I598" i="21"/>
  <c r="I599" i="21"/>
  <c r="I600" i="21"/>
  <c r="I601" i="21"/>
  <c r="I602" i="21"/>
  <c r="I603" i="21"/>
  <c r="I604" i="21"/>
  <c r="I605" i="21"/>
  <c r="I606" i="21"/>
  <c r="I607" i="21"/>
  <c r="I608" i="21"/>
  <c r="I509" i="21"/>
  <c r="I610" i="21"/>
  <c r="I611" i="21"/>
  <c r="I612" i="21"/>
  <c r="I613" i="21"/>
  <c r="I614" i="21"/>
  <c r="I615" i="21"/>
  <c r="I616" i="21"/>
  <c r="I617" i="21"/>
  <c r="I618" i="21"/>
  <c r="I619" i="21"/>
  <c r="I620" i="21"/>
  <c r="I621" i="21"/>
  <c r="I622" i="21"/>
  <c r="I623" i="21"/>
  <c r="I624" i="21"/>
  <c r="I625" i="21"/>
  <c r="I626" i="21"/>
  <c r="I627" i="21"/>
  <c r="I628" i="21"/>
  <c r="I629" i="21"/>
  <c r="I630" i="21"/>
  <c r="I631" i="21"/>
  <c r="I632" i="21"/>
  <c r="I633" i="21"/>
  <c r="I634" i="21"/>
  <c r="I635" i="21"/>
  <c r="I636" i="21"/>
  <c r="I637" i="21"/>
  <c r="I638" i="21"/>
  <c r="I639" i="21"/>
  <c r="I640" i="21"/>
  <c r="I641" i="21"/>
  <c r="I642" i="21"/>
  <c r="I643" i="21"/>
  <c r="I644" i="21"/>
  <c r="I645" i="21"/>
  <c r="I646" i="21"/>
  <c r="I647" i="21"/>
  <c r="I648" i="21"/>
  <c r="I649" i="21"/>
  <c r="I650" i="21"/>
  <c r="I651" i="21"/>
  <c r="I652" i="21"/>
  <c r="I653" i="21"/>
  <c r="I654" i="21"/>
  <c r="I655" i="21"/>
  <c r="I656" i="21"/>
  <c r="I657" i="21"/>
  <c r="I658" i="21"/>
  <c r="I659" i="21"/>
  <c r="I660" i="21"/>
  <c r="I661" i="21"/>
  <c r="I662" i="21"/>
  <c r="I663" i="21"/>
  <c r="I664" i="21"/>
  <c r="I665" i="21"/>
  <c r="I666" i="21"/>
  <c r="I667" i="21"/>
  <c r="I668" i="21"/>
  <c r="I669" i="21"/>
  <c r="I670" i="21"/>
  <c r="I671" i="21"/>
  <c r="I672" i="21"/>
  <c r="I673" i="21"/>
  <c r="I674" i="21"/>
  <c r="I675" i="21"/>
  <c r="I676" i="21"/>
  <c r="I677" i="21"/>
  <c r="I678" i="21"/>
  <c r="I679" i="21"/>
  <c r="I680" i="21"/>
  <c r="I681" i="21"/>
  <c r="I682" i="21"/>
  <c r="I683" i="21"/>
  <c r="I684" i="21"/>
  <c r="I685" i="21"/>
  <c r="I686" i="21"/>
  <c r="I687" i="21"/>
  <c r="I688" i="21"/>
  <c r="I689" i="21"/>
  <c r="I690" i="21"/>
  <c r="I691" i="21"/>
  <c r="I692" i="21"/>
  <c r="I693" i="21"/>
  <c r="I694" i="21"/>
  <c r="I695" i="21"/>
  <c r="I696" i="21"/>
  <c r="I697" i="21"/>
  <c r="I698" i="21"/>
  <c r="I699" i="21"/>
  <c r="I700" i="21"/>
  <c r="I701" i="21"/>
  <c r="I702" i="21"/>
  <c r="I703" i="21"/>
  <c r="I704" i="21"/>
  <c r="I705" i="21"/>
  <c r="I706" i="21"/>
  <c r="I707" i="21"/>
  <c r="I708" i="21"/>
  <c r="I609" i="21"/>
  <c r="I710" i="21"/>
  <c r="I711" i="21"/>
  <c r="I712" i="21"/>
  <c r="I713" i="21"/>
  <c r="I714" i="21"/>
  <c r="I715" i="21"/>
  <c r="I716" i="21"/>
  <c r="I717" i="21"/>
  <c r="I718" i="21"/>
  <c r="I719" i="21"/>
  <c r="I720" i="21"/>
  <c r="I721" i="21"/>
  <c r="I722" i="21"/>
  <c r="I723" i="21"/>
  <c r="I724" i="21"/>
  <c r="I725" i="21"/>
  <c r="I726" i="21"/>
  <c r="I727" i="21"/>
  <c r="I728" i="21"/>
  <c r="I729" i="21"/>
  <c r="I730" i="21"/>
  <c r="I731" i="21"/>
  <c r="I732" i="21"/>
  <c r="I733" i="21"/>
  <c r="I734" i="21"/>
  <c r="I735" i="21"/>
  <c r="I736" i="21"/>
  <c r="I737" i="21"/>
  <c r="I738" i="21"/>
  <c r="I739" i="21"/>
  <c r="I740" i="21"/>
  <c r="I741" i="21"/>
  <c r="I742" i="21"/>
  <c r="I743" i="21"/>
  <c r="I744" i="21"/>
  <c r="I745" i="21"/>
  <c r="I746" i="21"/>
  <c r="I747" i="21"/>
  <c r="I748" i="21"/>
  <c r="I749" i="21"/>
  <c r="I750" i="21"/>
  <c r="I751" i="21"/>
  <c r="I752" i="21"/>
  <c r="I753" i="21"/>
  <c r="I754" i="21"/>
  <c r="I755" i="21"/>
  <c r="I756" i="21"/>
  <c r="I757" i="21"/>
  <c r="I758" i="21"/>
  <c r="I759" i="21"/>
  <c r="I760" i="21"/>
  <c r="I761" i="21"/>
  <c r="I762" i="21"/>
  <c r="I763" i="21"/>
  <c r="I764" i="21"/>
  <c r="I765" i="21"/>
  <c r="I766" i="21"/>
  <c r="I767" i="21"/>
  <c r="I768" i="21"/>
  <c r="I769" i="21"/>
  <c r="I770" i="21"/>
  <c r="I771" i="21"/>
  <c r="I772" i="21"/>
  <c r="I773" i="21"/>
  <c r="I774" i="21"/>
  <c r="I775" i="21"/>
  <c r="I776" i="21"/>
  <c r="I777" i="21"/>
  <c r="I778" i="21"/>
  <c r="I779" i="21"/>
  <c r="I780" i="21"/>
  <c r="I781" i="21"/>
  <c r="I782" i="21"/>
  <c r="I783" i="21"/>
  <c r="I784" i="21"/>
  <c r="I785" i="21"/>
  <c r="I786" i="21"/>
  <c r="I787" i="21"/>
  <c r="I788" i="21"/>
  <c r="I789" i="21"/>
  <c r="I790" i="21"/>
  <c r="I791" i="21"/>
  <c r="I792" i="21"/>
  <c r="I793" i="21"/>
  <c r="I794" i="21"/>
  <c r="I795" i="21"/>
  <c r="I796" i="21"/>
  <c r="I797" i="21"/>
  <c r="I798" i="21"/>
  <c r="I799" i="21"/>
  <c r="I800" i="21"/>
  <c r="I801" i="21"/>
  <c r="I802" i="21"/>
  <c r="I803" i="21"/>
  <c r="I804" i="21"/>
  <c r="I805" i="21"/>
  <c r="I806" i="21"/>
  <c r="I807" i="21"/>
  <c r="I808" i="21"/>
  <c r="I709" i="21"/>
  <c r="I6" i="21"/>
  <c r="T19" i="28"/>
  <c r="P19" i="28"/>
  <c r="Q19" i="28"/>
  <c r="R19" i="28"/>
  <c r="S19" i="28"/>
  <c r="T20" i="28"/>
  <c r="P20" i="28"/>
  <c r="Q20" i="28"/>
  <c r="R20" i="28"/>
  <c r="S20" i="28"/>
  <c r="T21" i="28"/>
  <c r="P21" i="28"/>
  <c r="Q21" i="28"/>
  <c r="S21" i="28"/>
  <c r="T22" i="28"/>
  <c r="P22" i="28"/>
  <c r="Q22" i="28"/>
  <c r="S22" i="28"/>
  <c r="V67" i="43"/>
  <c r="V68" i="43"/>
  <c r="V69" i="43"/>
  <c r="V70" i="43"/>
  <c r="V71" i="43"/>
  <c r="V72" i="43"/>
  <c r="V73" i="43"/>
  <c r="V74" i="43"/>
  <c r="V75" i="43"/>
  <c r="V76" i="43"/>
  <c r="V77" i="43"/>
  <c r="V78" i="43"/>
  <c r="AL12" i="43"/>
  <c r="J7" i="43"/>
  <c r="I5" i="28"/>
  <c r="W67" i="43"/>
  <c r="W68" i="43"/>
  <c r="W69" i="43"/>
  <c r="W70" i="43"/>
  <c r="W71" i="43"/>
  <c r="W72" i="43"/>
  <c r="W73" i="43"/>
  <c r="W74" i="43"/>
  <c r="W75" i="43"/>
  <c r="W76" i="43"/>
  <c r="W77" i="43"/>
  <c r="W78" i="43"/>
  <c r="AM12" i="43"/>
  <c r="J8" i="43"/>
  <c r="I6" i="28"/>
  <c r="X67" i="43"/>
  <c r="X68" i="43"/>
  <c r="X69" i="43"/>
  <c r="X70" i="43"/>
  <c r="X71" i="43"/>
  <c r="X72" i="43"/>
  <c r="X73" i="43"/>
  <c r="X74" i="43"/>
  <c r="X75" i="43"/>
  <c r="X76" i="43"/>
  <c r="X77" i="43"/>
  <c r="X78" i="43"/>
  <c r="AN12" i="43"/>
  <c r="J9" i="43"/>
  <c r="I7" i="28"/>
  <c r="Y67" i="43"/>
  <c r="Y68" i="43"/>
  <c r="Y69" i="43"/>
  <c r="Y70" i="43"/>
  <c r="Y71" i="43"/>
  <c r="Y72" i="43"/>
  <c r="Y73" i="43"/>
  <c r="Y74" i="43"/>
  <c r="Y75" i="43"/>
  <c r="Y76" i="43"/>
  <c r="Y77" i="43"/>
  <c r="Y78" i="43"/>
  <c r="AO12" i="43"/>
  <c r="J10" i="43"/>
  <c r="I8" i="28"/>
  <c r="Z67" i="43"/>
  <c r="Z68" i="43"/>
  <c r="Z69" i="43"/>
  <c r="Z70" i="43"/>
  <c r="Z71" i="43"/>
  <c r="Z72" i="43"/>
  <c r="Z73" i="43"/>
  <c r="Z74" i="43"/>
  <c r="Z75" i="43"/>
  <c r="Z76" i="43"/>
  <c r="Z77" i="43"/>
  <c r="Z78" i="43"/>
  <c r="AP12" i="43"/>
  <c r="J11" i="43"/>
  <c r="I9" i="28"/>
  <c r="AA67" i="43"/>
  <c r="AA68" i="43"/>
  <c r="AA69" i="43"/>
  <c r="AA70" i="43"/>
  <c r="AA71" i="43"/>
  <c r="AA72" i="43"/>
  <c r="AA73" i="43"/>
  <c r="AA74" i="43"/>
  <c r="AA75" i="43"/>
  <c r="AA76" i="43"/>
  <c r="AA77" i="43"/>
  <c r="AA78" i="43"/>
  <c r="AQ12" i="43"/>
  <c r="J12" i="43"/>
  <c r="I10" i="28"/>
  <c r="AB67" i="43"/>
  <c r="AB68" i="43"/>
  <c r="AB69" i="43"/>
  <c r="AB70" i="43"/>
  <c r="AB71" i="43"/>
  <c r="AB72" i="43"/>
  <c r="AB73" i="43"/>
  <c r="AB74" i="43"/>
  <c r="AB75" i="43"/>
  <c r="AB76" i="43"/>
  <c r="AB77" i="43"/>
  <c r="AB78" i="43"/>
  <c r="AR12" i="43"/>
  <c r="J13" i="43"/>
  <c r="I11" i="28"/>
  <c r="AC67" i="43"/>
  <c r="AC68" i="43"/>
  <c r="AC69" i="43"/>
  <c r="AC70" i="43"/>
  <c r="AC71" i="43"/>
  <c r="AC72" i="43"/>
  <c r="AC73" i="43"/>
  <c r="AC74" i="43"/>
  <c r="AC75" i="43"/>
  <c r="AC76" i="43"/>
  <c r="AC77" i="43"/>
  <c r="AC78" i="43"/>
  <c r="AS12" i="43"/>
  <c r="J14" i="43"/>
  <c r="I12" i="28"/>
  <c r="AD67" i="43"/>
  <c r="AD68" i="43"/>
  <c r="AD69" i="43"/>
  <c r="AD70" i="43"/>
  <c r="AD71" i="43"/>
  <c r="AD72" i="43"/>
  <c r="AD73" i="43"/>
  <c r="AD74" i="43"/>
  <c r="AD75" i="43"/>
  <c r="AD76" i="43"/>
  <c r="AD77" i="43"/>
  <c r="AD78" i="43"/>
  <c r="AT12" i="43"/>
  <c r="J15" i="43"/>
  <c r="I13" i="28"/>
  <c r="AE67" i="43"/>
  <c r="AE68" i="43"/>
  <c r="AE69" i="43"/>
  <c r="AE70" i="43"/>
  <c r="AE71" i="43"/>
  <c r="AE72" i="43"/>
  <c r="AE73" i="43"/>
  <c r="AE74" i="43"/>
  <c r="AE75" i="43"/>
  <c r="AE76" i="43"/>
  <c r="AE77" i="43"/>
  <c r="AE78" i="43"/>
  <c r="AU12" i="43"/>
  <c r="J16" i="43"/>
  <c r="I14" i="28"/>
  <c r="AF67" i="43"/>
  <c r="AF68" i="43"/>
  <c r="AF69" i="43"/>
  <c r="AF70" i="43"/>
  <c r="AF71" i="43"/>
  <c r="AF72" i="43"/>
  <c r="AF73" i="43"/>
  <c r="AF74" i="43"/>
  <c r="AF75" i="43"/>
  <c r="AF76" i="43"/>
  <c r="AF77" i="43"/>
  <c r="AF78" i="43"/>
  <c r="AV12" i="43"/>
  <c r="J17" i="43"/>
  <c r="I15" i="28"/>
  <c r="AG67" i="43"/>
  <c r="AG68" i="43"/>
  <c r="AG69" i="43"/>
  <c r="AG70" i="43"/>
  <c r="AG71" i="43"/>
  <c r="AG72" i="43"/>
  <c r="AG73" i="43"/>
  <c r="AG74" i="43"/>
  <c r="AG75" i="43"/>
  <c r="AG76" i="43"/>
  <c r="AG77" i="43"/>
  <c r="AG78" i="43"/>
  <c r="AW12" i="43"/>
  <c r="J18" i="43"/>
  <c r="I16" i="28"/>
  <c r="AH67" i="43"/>
  <c r="AH68" i="43"/>
  <c r="AH69" i="43"/>
  <c r="AH70" i="43"/>
  <c r="AH71" i="43"/>
  <c r="AH72" i="43"/>
  <c r="AH73" i="43"/>
  <c r="AH74" i="43"/>
  <c r="AH75" i="43"/>
  <c r="AH76" i="43"/>
  <c r="AH77" i="43"/>
  <c r="AH78" i="43"/>
  <c r="AX12" i="43"/>
  <c r="J19" i="43"/>
  <c r="I17" i="28"/>
  <c r="AI67" i="43"/>
  <c r="AI68" i="43"/>
  <c r="AI69" i="43"/>
  <c r="AI70" i="43"/>
  <c r="AI71" i="43"/>
  <c r="AI72" i="43"/>
  <c r="AI73" i="43"/>
  <c r="AI74" i="43"/>
  <c r="AI75" i="43"/>
  <c r="AI76" i="43"/>
  <c r="AI77" i="43"/>
  <c r="AI78" i="43"/>
  <c r="AY12" i="43"/>
  <c r="J20" i="43"/>
  <c r="I18" i="28"/>
  <c r="T23" i="28"/>
  <c r="P23" i="28"/>
  <c r="Q23" i="28"/>
  <c r="R23" i="28"/>
  <c r="S23" i="28"/>
  <c r="T24" i="28"/>
  <c r="P24" i="28"/>
  <c r="Q24" i="28"/>
  <c r="R24" i="28"/>
  <c r="S24" i="28"/>
  <c r="T25" i="28"/>
  <c r="P25" i="28"/>
  <c r="Q25" i="28"/>
  <c r="S25" i="28"/>
  <c r="T26" i="28"/>
  <c r="P26" i="28"/>
  <c r="Q26" i="28"/>
  <c r="R26" i="28"/>
  <c r="S26" i="28"/>
  <c r="T27" i="28"/>
  <c r="P27" i="28"/>
  <c r="Q27" i="28"/>
  <c r="S27" i="28"/>
  <c r="T28" i="28"/>
  <c r="P28" i="28"/>
  <c r="Q28" i="28"/>
  <c r="S28" i="28"/>
  <c r="T29" i="28"/>
  <c r="P29" i="28"/>
  <c r="S29" i="28"/>
  <c r="T30" i="28"/>
  <c r="P30" i="28"/>
  <c r="Q30" i="28"/>
  <c r="R30" i="28"/>
  <c r="S30" i="28"/>
  <c r="T31" i="28"/>
  <c r="P31" i="28"/>
  <c r="Q31" i="28"/>
  <c r="R31" i="28"/>
  <c r="S31" i="28"/>
  <c r="T32" i="28"/>
  <c r="P32" i="28"/>
  <c r="Q32" i="28"/>
  <c r="S32" i="28"/>
  <c r="T33" i="28"/>
  <c r="P33" i="28"/>
  <c r="Q33" i="28"/>
  <c r="S33" i="28"/>
  <c r="T34" i="28"/>
  <c r="P34" i="28"/>
  <c r="Q34" i="28"/>
  <c r="S34" i="28"/>
  <c r="T35" i="28"/>
  <c r="P35" i="28"/>
  <c r="Q35" i="28"/>
  <c r="S35" i="28"/>
  <c r="T36" i="28"/>
  <c r="P36" i="28"/>
  <c r="S36" i="28"/>
  <c r="T37" i="28"/>
  <c r="P37" i="28"/>
  <c r="Q37" i="28"/>
  <c r="R37" i="28"/>
  <c r="S37" i="28"/>
  <c r="T38" i="28"/>
  <c r="P38" i="28"/>
  <c r="Q38" i="28"/>
  <c r="S38" i="28"/>
  <c r="T39" i="28"/>
  <c r="P39" i="28"/>
  <c r="Q39" i="28"/>
  <c r="S39" i="28"/>
  <c r="T40" i="28"/>
  <c r="P40" i="28"/>
  <c r="Q40" i="28"/>
  <c r="S40" i="28"/>
  <c r="T41" i="28"/>
  <c r="P41" i="28"/>
  <c r="S41" i="28"/>
  <c r="T42" i="28"/>
  <c r="P42" i="28"/>
  <c r="Q42" i="28"/>
  <c r="S42" i="28"/>
  <c r="T43" i="28"/>
  <c r="P43" i="28"/>
  <c r="Q43" i="28"/>
  <c r="S43" i="28"/>
  <c r="T44" i="28"/>
  <c r="P44" i="28"/>
  <c r="Q44" i="28"/>
  <c r="S44" i="28"/>
  <c r="T45" i="28"/>
  <c r="P45" i="28"/>
  <c r="Q45" i="28"/>
  <c r="S45" i="28"/>
  <c r="T46" i="28"/>
  <c r="P46" i="28"/>
  <c r="S46" i="28"/>
  <c r="T47" i="28"/>
  <c r="P47" i="28"/>
  <c r="Q47" i="28"/>
  <c r="S47" i="28"/>
  <c r="T48" i="28"/>
  <c r="P48" i="28"/>
  <c r="Q48" i="28"/>
  <c r="S48" i="28"/>
  <c r="T49" i="28"/>
  <c r="P49" i="28"/>
  <c r="Q49" i="28"/>
  <c r="S49" i="28"/>
  <c r="T50" i="28"/>
  <c r="P50" i="28"/>
  <c r="Q50" i="28"/>
  <c r="S50" i="28"/>
  <c r="T51" i="28"/>
  <c r="P51" i="28"/>
  <c r="S51" i="28"/>
  <c r="T52" i="28"/>
  <c r="P52" i="28"/>
  <c r="S52" i="28"/>
  <c r="T53" i="28"/>
  <c r="P53" i="28"/>
  <c r="Q53" i="28"/>
  <c r="S53" i="28"/>
  <c r="T54" i="28"/>
  <c r="P54" i="28"/>
  <c r="Q54" i="28"/>
  <c r="S54" i="28"/>
  <c r="T55" i="28"/>
  <c r="P55" i="28"/>
  <c r="Q55" i="28"/>
  <c r="S55" i="28"/>
  <c r="T56" i="28"/>
  <c r="P56" i="28"/>
  <c r="Q56" i="28"/>
  <c r="S56" i="28"/>
  <c r="T57" i="28"/>
  <c r="P57" i="28"/>
  <c r="S57" i="28"/>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J64" i="21"/>
  <c r="J65" i="21"/>
  <c r="J66" i="21"/>
  <c r="J67" i="21"/>
  <c r="J68" i="21"/>
  <c r="J69" i="21"/>
  <c r="J70" i="21"/>
  <c r="J71" i="21"/>
  <c r="J72" i="21"/>
  <c r="J73" i="21"/>
  <c r="J74" i="21"/>
  <c r="J75" i="21"/>
  <c r="J76" i="21"/>
  <c r="J77" i="21"/>
  <c r="J78" i="21"/>
  <c r="J79" i="21"/>
  <c r="J80" i="21"/>
  <c r="J81" i="21"/>
  <c r="J82" i="21"/>
  <c r="J83" i="21"/>
  <c r="J84" i="21"/>
  <c r="J85" i="21"/>
  <c r="J86" i="21"/>
  <c r="J87" i="21"/>
  <c r="J88" i="21"/>
  <c r="J89" i="21"/>
  <c r="J90" i="21"/>
  <c r="J91" i="21"/>
  <c r="J92" i="21"/>
  <c r="J93" i="21"/>
  <c r="J94" i="21"/>
  <c r="J95" i="21"/>
  <c r="J96" i="21"/>
  <c r="J97" i="21"/>
  <c r="J98" i="21"/>
  <c r="J99" i="21"/>
  <c r="J100" i="21"/>
  <c r="J101" i="21"/>
  <c r="J102" i="21"/>
  <c r="J103" i="21"/>
  <c r="J104" i="21"/>
  <c r="J105" i="21"/>
  <c r="J106" i="21"/>
  <c r="J107" i="21"/>
  <c r="J108" i="21"/>
  <c r="J9" i="21"/>
  <c r="J110" i="21"/>
  <c r="J111" i="21"/>
  <c r="J112" i="21"/>
  <c r="J113" i="21"/>
  <c r="J114" i="21"/>
  <c r="J115" i="21"/>
  <c r="J116" i="21"/>
  <c r="J117" i="21"/>
  <c r="J118" i="21"/>
  <c r="J119" i="21"/>
  <c r="J120" i="21"/>
  <c r="J121" i="21"/>
  <c r="J122" i="21"/>
  <c r="J123" i="21"/>
  <c r="J124" i="21"/>
  <c r="J125" i="21"/>
  <c r="J126" i="21"/>
  <c r="J127" i="21"/>
  <c r="J128" i="21"/>
  <c r="J129" i="21"/>
  <c r="J130" i="21"/>
  <c r="J131" i="21"/>
  <c r="J132" i="21"/>
  <c r="J133" i="21"/>
  <c r="J134" i="21"/>
  <c r="J135" i="21"/>
  <c r="J136" i="21"/>
  <c r="J137" i="21"/>
  <c r="J138" i="21"/>
  <c r="J139" i="21"/>
  <c r="J140" i="21"/>
  <c r="J141" i="21"/>
  <c r="J142" i="21"/>
  <c r="J143" i="21"/>
  <c r="J144" i="21"/>
  <c r="J145" i="21"/>
  <c r="J146" i="21"/>
  <c r="J147" i="21"/>
  <c r="J148" i="21"/>
  <c r="J149" i="21"/>
  <c r="J150" i="21"/>
  <c r="J151" i="21"/>
  <c r="J152" i="21"/>
  <c r="J153" i="21"/>
  <c r="J154" i="21"/>
  <c r="J155" i="21"/>
  <c r="J156" i="21"/>
  <c r="J157" i="21"/>
  <c r="J158" i="21"/>
  <c r="J159" i="21"/>
  <c r="J160" i="21"/>
  <c r="J161" i="21"/>
  <c r="J162" i="21"/>
  <c r="J163" i="21"/>
  <c r="J164" i="21"/>
  <c r="J165" i="21"/>
  <c r="J166" i="21"/>
  <c r="J167" i="21"/>
  <c r="J168" i="21"/>
  <c r="J169" i="21"/>
  <c r="J170" i="21"/>
  <c r="J171" i="21"/>
  <c r="J172" i="21"/>
  <c r="J173" i="21"/>
  <c r="J174" i="21"/>
  <c r="J175" i="21"/>
  <c r="J176" i="21"/>
  <c r="J177" i="21"/>
  <c r="J178" i="21"/>
  <c r="J179" i="21"/>
  <c r="J180" i="21"/>
  <c r="J181" i="21"/>
  <c r="J182" i="21"/>
  <c r="J183" i="21"/>
  <c r="J184" i="21"/>
  <c r="J185" i="21"/>
  <c r="J186" i="21"/>
  <c r="J187" i="21"/>
  <c r="J188" i="21"/>
  <c r="J189" i="21"/>
  <c r="J190" i="21"/>
  <c r="J191" i="21"/>
  <c r="J192" i="21"/>
  <c r="J193" i="21"/>
  <c r="J194" i="21"/>
  <c r="J195" i="21"/>
  <c r="J196" i="21"/>
  <c r="J197" i="21"/>
  <c r="J198" i="21"/>
  <c r="J199" i="21"/>
  <c r="J200" i="21"/>
  <c r="J201" i="21"/>
  <c r="J202" i="21"/>
  <c r="J203" i="21"/>
  <c r="J204" i="21"/>
  <c r="J205" i="21"/>
  <c r="J206" i="21"/>
  <c r="J207" i="21"/>
  <c r="J208" i="21"/>
  <c r="J109" i="21"/>
  <c r="J210" i="21"/>
  <c r="J211" i="21"/>
  <c r="J212" i="21"/>
  <c r="J213" i="21"/>
  <c r="J214" i="21"/>
  <c r="J215" i="21"/>
  <c r="J216" i="21"/>
  <c r="J217" i="21"/>
  <c r="J218" i="21"/>
  <c r="J219" i="21"/>
  <c r="J220" i="21"/>
  <c r="J221" i="21"/>
  <c r="J222" i="21"/>
  <c r="J223" i="21"/>
  <c r="J224" i="21"/>
  <c r="J225" i="21"/>
  <c r="J226" i="21"/>
  <c r="J227" i="21"/>
  <c r="J228" i="21"/>
  <c r="J229" i="21"/>
  <c r="J230" i="21"/>
  <c r="J231" i="21"/>
  <c r="J232" i="21"/>
  <c r="J233" i="21"/>
  <c r="J234" i="21"/>
  <c r="J235" i="21"/>
  <c r="J236" i="21"/>
  <c r="J237" i="21"/>
  <c r="J238" i="21"/>
  <c r="J239" i="21"/>
  <c r="J240" i="21"/>
  <c r="J241" i="21"/>
  <c r="J242" i="21"/>
  <c r="J243" i="21"/>
  <c r="J244" i="21"/>
  <c r="J245" i="21"/>
  <c r="J246" i="21"/>
  <c r="J247" i="21"/>
  <c r="J248" i="21"/>
  <c r="J249" i="21"/>
  <c r="J250" i="21"/>
  <c r="J251" i="21"/>
  <c r="J252" i="21"/>
  <c r="J253" i="21"/>
  <c r="J254" i="21"/>
  <c r="J255" i="21"/>
  <c r="J256" i="21"/>
  <c r="J257" i="21"/>
  <c r="J258" i="21"/>
  <c r="J259" i="21"/>
  <c r="J260" i="21"/>
  <c r="J261" i="21"/>
  <c r="J262" i="21"/>
  <c r="J263" i="21"/>
  <c r="J264" i="21"/>
  <c r="J265" i="21"/>
  <c r="J266" i="21"/>
  <c r="J267" i="21"/>
  <c r="J268" i="21"/>
  <c r="J269" i="21"/>
  <c r="J270" i="21"/>
  <c r="J271" i="21"/>
  <c r="J272" i="21"/>
  <c r="J273" i="21"/>
  <c r="J274" i="21"/>
  <c r="J275" i="21"/>
  <c r="J276" i="21"/>
  <c r="J277" i="21"/>
  <c r="J278" i="21"/>
  <c r="J279" i="21"/>
  <c r="J280" i="21"/>
  <c r="J281" i="21"/>
  <c r="J282" i="21"/>
  <c r="J283" i="21"/>
  <c r="J284" i="21"/>
  <c r="J285" i="21"/>
  <c r="J286" i="21"/>
  <c r="J287" i="21"/>
  <c r="J288" i="21"/>
  <c r="J289" i="21"/>
  <c r="J290" i="21"/>
  <c r="J291" i="21"/>
  <c r="J292" i="21"/>
  <c r="J293" i="21"/>
  <c r="J294" i="21"/>
  <c r="J295" i="21"/>
  <c r="J296" i="21"/>
  <c r="J297" i="21"/>
  <c r="J298" i="21"/>
  <c r="J299" i="21"/>
  <c r="J300" i="21"/>
  <c r="J301" i="21"/>
  <c r="J302" i="21"/>
  <c r="J303" i="21"/>
  <c r="J304" i="21"/>
  <c r="J305" i="21"/>
  <c r="J306" i="21"/>
  <c r="J307" i="21"/>
  <c r="J308" i="21"/>
  <c r="J209" i="21"/>
  <c r="J310" i="21"/>
  <c r="J311" i="21"/>
  <c r="J312" i="21"/>
  <c r="J313" i="21"/>
  <c r="J314" i="21"/>
  <c r="J315" i="21"/>
  <c r="J316" i="21"/>
  <c r="J317" i="21"/>
  <c r="J318" i="21"/>
  <c r="J319" i="21"/>
  <c r="J320" i="21"/>
  <c r="J321" i="21"/>
  <c r="J322" i="21"/>
  <c r="J323" i="21"/>
  <c r="J324" i="21"/>
  <c r="J325" i="21"/>
  <c r="J326" i="21"/>
  <c r="J327" i="21"/>
  <c r="J328" i="21"/>
  <c r="J329" i="21"/>
  <c r="J330" i="21"/>
  <c r="J331" i="21"/>
  <c r="J332" i="21"/>
  <c r="J333" i="21"/>
  <c r="J334" i="21"/>
  <c r="J335" i="21"/>
  <c r="J336" i="21"/>
  <c r="J337" i="21"/>
  <c r="J338" i="21"/>
  <c r="J339" i="21"/>
  <c r="J340" i="21"/>
  <c r="J341" i="21"/>
  <c r="J342" i="21"/>
  <c r="J343" i="21"/>
  <c r="J344" i="21"/>
  <c r="J345" i="21"/>
  <c r="J346" i="21"/>
  <c r="J347" i="21"/>
  <c r="J348" i="21"/>
  <c r="J349" i="21"/>
  <c r="J350" i="21"/>
  <c r="J351" i="21"/>
  <c r="J352" i="21"/>
  <c r="J353" i="21"/>
  <c r="J354" i="21"/>
  <c r="J355" i="21"/>
  <c r="J356" i="21"/>
  <c r="J357" i="21"/>
  <c r="J358" i="21"/>
  <c r="J359" i="21"/>
  <c r="J360" i="21"/>
  <c r="J361" i="21"/>
  <c r="J362" i="21"/>
  <c r="J363" i="21"/>
  <c r="J364" i="21"/>
  <c r="J365" i="21"/>
  <c r="J366" i="21"/>
  <c r="J367" i="21"/>
  <c r="J368" i="21"/>
  <c r="J369" i="21"/>
  <c r="J370" i="21"/>
  <c r="J371" i="21"/>
  <c r="J372" i="21"/>
  <c r="J373" i="21"/>
  <c r="J374" i="21"/>
  <c r="J375" i="21"/>
  <c r="J376" i="21"/>
  <c r="J377" i="21"/>
  <c r="J378" i="21"/>
  <c r="J379" i="21"/>
  <c r="J380" i="21"/>
  <c r="J381" i="21"/>
  <c r="J382" i="21"/>
  <c r="J383" i="21"/>
  <c r="J384" i="21"/>
  <c r="J385" i="21"/>
  <c r="J386" i="21"/>
  <c r="J387" i="21"/>
  <c r="J388" i="21"/>
  <c r="J389" i="21"/>
  <c r="J390" i="21"/>
  <c r="J391" i="21"/>
  <c r="J392" i="21"/>
  <c r="J393" i="21"/>
  <c r="J394" i="21"/>
  <c r="J395" i="21"/>
  <c r="J396" i="21"/>
  <c r="J397" i="21"/>
  <c r="J398" i="21"/>
  <c r="J399" i="21"/>
  <c r="J400" i="21"/>
  <c r="J401" i="21"/>
  <c r="J402" i="21"/>
  <c r="J403" i="21"/>
  <c r="J404" i="21"/>
  <c r="J405" i="21"/>
  <c r="J406" i="21"/>
  <c r="J407" i="21"/>
  <c r="J408" i="21"/>
  <c r="J309" i="21"/>
  <c r="J410" i="21"/>
  <c r="J411" i="21"/>
  <c r="J412" i="21"/>
  <c r="J413" i="21"/>
  <c r="J414" i="21"/>
  <c r="J415" i="21"/>
  <c r="J416" i="21"/>
  <c r="J417" i="21"/>
  <c r="J418" i="21"/>
  <c r="J419" i="21"/>
  <c r="J420" i="21"/>
  <c r="J421" i="21"/>
  <c r="J422" i="21"/>
  <c r="J423" i="21"/>
  <c r="J424" i="21"/>
  <c r="J425" i="21"/>
  <c r="J426" i="21"/>
  <c r="J427" i="21"/>
  <c r="J428" i="21"/>
  <c r="J429" i="21"/>
  <c r="J430" i="21"/>
  <c r="J431" i="21"/>
  <c r="J432" i="21"/>
  <c r="J433" i="21"/>
  <c r="J434" i="21"/>
  <c r="J435" i="21"/>
  <c r="J436" i="21"/>
  <c r="J437" i="21"/>
  <c r="J438" i="21"/>
  <c r="J439" i="21"/>
  <c r="J440" i="21"/>
  <c r="J441" i="21"/>
  <c r="J442" i="21"/>
  <c r="J443" i="21"/>
  <c r="J444" i="21"/>
  <c r="J445" i="21"/>
  <c r="J446" i="21"/>
  <c r="J447" i="21"/>
  <c r="J448" i="21"/>
  <c r="J449" i="21"/>
  <c r="J450" i="21"/>
  <c r="J451" i="21"/>
  <c r="J452" i="21"/>
  <c r="J453" i="21"/>
  <c r="J454" i="21"/>
  <c r="J455" i="21"/>
  <c r="J456" i="21"/>
  <c r="J457" i="21"/>
  <c r="J458" i="21"/>
  <c r="J459" i="21"/>
  <c r="J460" i="21"/>
  <c r="J461" i="21"/>
  <c r="J462" i="21"/>
  <c r="J463" i="21"/>
  <c r="J464" i="21"/>
  <c r="J465" i="21"/>
  <c r="J466" i="21"/>
  <c r="J467" i="21"/>
  <c r="J468" i="21"/>
  <c r="J469" i="21"/>
  <c r="J470" i="21"/>
  <c r="J471" i="21"/>
  <c r="J472" i="21"/>
  <c r="J473" i="21"/>
  <c r="J474" i="21"/>
  <c r="J475" i="21"/>
  <c r="J476" i="21"/>
  <c r="J477" i="21"/>
  <c r="J478" i="21"/>
  <c r="J479" i="21"/>
  <c r="J480" i="21"/>
  <c r="J481" i="21"/>
  <c r="J482" i="21"/>
  <c r="J483" i="21"/>
  <c r="J484" i="21"/>
  <c r="J485" i="21"/>
  <c r="J486" i="21"/>
  <c r="J487" i="21"/>
  <c r="J488" i="21"/>
  <c r="J489" i="21"/>
  <c r="J490" i="21"/>
  <c r="J491" i="21"/>
  <c r="J492" i="21"/>
  <c r="J493" i="21"/>
  <c r="J494" i="21"/>
  <c r="J495" i="21"/>
  <c r="J496" i="21"/>
  <c r="J497" i="21"/>
  <c r="J498" i="21"/>
  <c r="J499" i="21"/>
  <c r="J500" i="21"/>
  <c r="J501" i="21"/>
  <c r="J502" i="21"/>
  <c r="J503" i="21"/>
  <c r="J504" i="21"/>
  <c r="J505" i="21"/>
  <c r="J506" i="21"/>
  <c r="J507" i="21"/>
  <c r="J508" i="21"/>
  <c r="J409" i="21"/>
  <c r="J510" i="21"/>
  <c r="J511" i="21"/>
  <c r="J512" i="21"/>
  <c r="J513" i="21"/>
  <c r="J514" i="21"/>
  <c r="J515" i="21"/>
  <c r="J516" i="21"/>
  <c r="J517" i="21"/>
  <c r="J518" i="21"/>
  <c r="J519" i="21"/>
  <c r="J520" i="21"/>
  <c r="J521" i="21"/>
  <c r="J522" i="21"/>
  <c r="J523" i="21"/>
  <c r="J524" i="21"/>
  <c r="J525" i="21"/>
  <c r="J526" i="21"/>
  <c r="J527" i="21"/>
  <c r="J528" i="21"/>
  <c r="J529" i="21"/>
  <c r="J530" i="21"/>
  <c r="J531" i="21"/>
  <c r="J532" i="21"/>
  <c r="J533" i="21"/>
  <c r="J534" i="21"/>
  <c r="J535" i="21"/>
  <c r="J536" i="21"/>
  <c r="J537" i="21"/>
  <c r="J538" i="21"/>
  <c r="J539" i="21"/>
  <c r="J540" i="21"/>
  <c r="J541" i="21"/>
  <c r="J542" i="21"/>
  <c r="J543" i="21"/>
  <c r="J544" i="21"/>
  <c r="J545" i="21"/>
  <c r="J546" i="21"/>
  <c r="J547" i="21"/>
  <c r="J548" i="21"/>
  <c r="J549" i="21"/>
  <c r="J550" i="21"/>
  <c r="J551" i="21"/>
  <c r="J552" i="21"/>
  <c r="J553" i="21"/>
  <c r="J554" i="21"/>
  <c r="J555" i="21"/>
  <c r="J556" i="21"/>
  <c r="J557" i="21"/>
  <c r="J558" i="21"/>
  <c r="J559" i="21"/>
  <c r="J560" i="21"/>
  <c r="J561" i="21"/>
  <c r="J562" i="21"/>
  <c r="J563" i="21"/>
  <c r="J564" i="21"/>
  <c r="J565" i="21"/>
  <c r="J566" i="21"/>
  <c r="J567" i="21"/>
  <c r="J568" i="21"/>
  <c r="J569" i="21"/>
  <c r="J570" i="21"/>
  <c r="J571" i="21"/>
  <c r="J572" i="21"/>
  <c r="J573" i="21"/>
  <c r="J574" i="21"/>
  <c r="J575" i="21"/>
  <c r="J576" i="21"/>
  <c r="J577" i="21"/>
  <c r="J578" i="21"/>
  <c r="J579" i="21"/>
  <c r="J580" i="21"/>
  <c r="J581" i="21"/>
  <c r="J582" i="21"/>
  <c r="J583" i="21"/>
  <c r="J584" i="21"/>
  <c r="J585" i="21"/>
  <c r="J586" i="21"/>
  <c r="J587" i="21"/>
  <c r="J588" i="21"/>
  <c r="J589" i="21"/>
  <c r="J590" i="21"/>
  <c r="J591" i="21"/>
  <c r="J592" i="21"/>
  <c r="J593" i="21"/>
  <c r="J594" i="21"/>
  <c r="J595" i="21"/>
  <c r="J596" i="21"/>
  <c r="J597" i="21"/>
  <c r="J598" i="21"/>
  <c r="J599" i="21"/>
  <c r="J600" i="21"/>
  <c r="J601" i="21"/>
  <c r="J602" i="21"/>
  <c r="J603" i="21"/>
  <c r="J604" i="21"/>
  <c r="J605" i="21"/>
  <c r="J606" i="21"/>
  <c r="J607" i="21"/>
  <c r="J608" i="21"/>
  <c r="J509" i="21"/>
  <c r="J610" i="21"/>
  <c r="J611" i="21"/>
  <c r="J612" i="21"/>
  <c r="J613" i="21"/>
  <c r="J614" i="21"/>
  <c r="J615" i="21"/>
  <c r="J616" i="21"/>
  <c r="J617" i="21"/>
  <c r="J618" i="21"/>
  <c r="J619" i="21"/>
  <c r="J620" i="21"/>
  <c r="J621" i="21"/>
  <c r="J622" i="21"/>
  <c r="J623" i="21"/>
  <c r="J624" i="21"/>
  <c r="J625" i="21"/>
  <c r="J626" i="21"/>
  <c r="J627" i="21"/>
  <c r="J628" i="21"/>
  <c r="J629" i="21"/>
  <c r="J630" i="21"/>
  <c r="J631" i="21"/>
  <c r="J632" i="21"/>
  <c r="J633" i="21"/>
  <c r="J634" i="21"/>
  <c r="J635" i="21"/>
  <c r="J636" i="21"/>
  <c r="J637" i="21"/>
  <c r="J638" i="21"/>
  <c r="J639" i="21"/>
  <c r="J640" i="21"/>
  <c r="J641" i="21"/>
  <c r="J642" i="21"/>
  <c r="J643" i="21"/>
  <c r="J644" i="21"/>
  <c r="J645" i="21"/>
  <c r="J646" i="21"/>
  <c r="J647" i="21"/>
  <c r="J648" i="21"/>
  <c r="J649" i="21"/>
  <c r="J650" i="21"/>
  <c r="J651" i="21"/>
  <c r="J652" i="21"/>
  <c r="J653" i="21"/>
  <c r="J654" i="21"/>
  <c r="J655" i="21"/>
  <c r="J656" i="21"/>
  <c r="J657" i="21"/>
  <c r="J658" i="21"/>
  <c r="J659" i="21"/>
  <c r="J660" i="21"/>
  <c r="J661" i="21"/>
  <c r="J662" i="21"/>
  <c r="J663" i="21"/>
  <c r="J664" i="21"/>
  <c r="J665" i="21"/>
  <c r="J666" i="21"/>
  <c r="J667" i="21"/>
  <c r="J668" i="21"/>
  <c r="J669" i="21"/>
  <c r="J670" i="21"/>
  <c r="J671" i="21"/>
  <c r="J672" i="21"/>
  <c r="J673" i="21"/>
  <c r="J674" i="21"/>
  <c r="J675" i="21"/>
  <c r="J676" i="21"/>
  <c r="J677" i="21"/>
  <c r="J678" i="21"/>
  <c r="J679" i="21"/>
  <c r="J680" i="21"/>
  <c r="J681" i="21"/>
  <c r="J682" i="21"/>
  <c r="J683" i="21"/>
  <c r="J684" i="21"/>
  <c r="J685" i="21"/>
  <c r="J686" i="21"/>
  <c r="J687" i="21"/>
  <c r="J688" i="21"/>
  <c r="J689" i="21"/>
  <c r="J690" i="21"/>
  <c r="J691" i="21"/>
  <c r="J692" i="21"/>
  <c r="J693" i="21"/>
  <c r="J694" i="21"/>
  <c r="J695" i="21"/>
  <c r="J696" i="21"/>
  <c r="J697" i="21"/>
  <c r="J698" i="21"/>
  <c r="J699" i="21"/>
  <c r="J700" i="21"/>
  <c r="J701" i="21"/>
  <c r="J702" i="21"/>
  <c r="J703" i="21"/>
  <c r="J704" i="21"/>
  <c r="J705" i="21"/>
  <c r="J706" i="21"/>
  <c r="J707" i="21"/>
  <c r="J708" i="21"/>
  <c r="J609" i="21"/>
  <c r="J710" i="21"/>
  <c r="J711" i="21"/>
  <c r="J712" i="21"/>
  <c r="J713" i="21"/>
  <c r="J714" i="21"/>
  <c r="J715" i="21"/>
  <c r="J716" i="21"/>
  <c r="J717" i="21"/>
  <c r="J718" i="21"/>
  <c r="J719" i="21"/>
  <c r="J720" i="21"/>
  <c r="J721" i="21"/>
  <c r="J722" i="21"/>
  <c r="J723" i="21"/>
  <c r="J724" i="21"/>
  <c r="J725" i="21"/>
  <c r="J726" i="21"/>
  <c r="J727" i="21"/>
  <c r="J728" i="21"/>
  <c r="J729" i="21"/>
  <c r="J730" i="21"/>
  <c r="J731" i="21"/>
  <c r="J732" i="21"/>
  <c r="J733" i="21"/>
  <c r="J734" i="21"/>
  <c r="J735" i="21"/>
  <c r="J736" i="21"/>
  <c r="J737" i="21"/>
  <c r="J738" i="21"/>
  <c r="J739" i="21"/>
  <c r="J740" i="21"/>
  <c r="J741" i="21"/>
  <c r="J742" i="21"/>
  <c r="J743" i="21"/>
  <c r="J744" i="21"/>
  <c r="J745" i="21"/>
  <c r="J746" i="21"/>
  <c r="J747" i="21"/>
  <c r="J748" i="21"/>
  <c r="J749" i="21"/>
  <c r="J750" i="21"/>
  <c r="J751" i="21"/>
  <c r="J752" i="21"/>
  <c r="J753" i="21"/>
  <c r="J754" i="21"/>
  <c r="J755" i="21"/>
  <c r="J756" i="21"/>
  <c r="J757" i="21"/>
  <c r="J758" i="21"/>
  <c r="J759" i="21"/>
  <c r="J760" i="21"/>
  <c r="J761" i="21"/>
  <c r="J762" i="21"/>
  <c r="J763" i="21"/>
  <c r="J764" i="21"/>
  <c r="J765" i="21"/>
  <c r="J766" i="21"/>
  <c r="J767" i="21"/>
  <c r="J768" i="21"/>
  <c r="J769" i="21"/>
  <c r="J770" i="21"/>
  <c r="J771" i="21"/>
  <c r="J772" i="21"/>
  <c r="J773" i="21"/>
  <c r="J774" i="21"/>
  <c r="J775" i="21"/>
  <c r="J776" i="21"/>
  <c r="J777" i="21"/>
  <c r="J778" i="21"/>
  <c r="J779" i="21"/>
  <c r="J780" i="21"/>
  <c r="J781" i="21"/>
  <c r="J782" i="21"/>
  <c r="J783" i="21"/>
  <c r="J784" i="21"/>
  <c r="J785" i="21"/>
  <c r="J786" i="21"/>
  <c r="J787" i="21"/>
  <c r="J788" i="21"/>
  <c r="J789" i="21"/>
  <c r="J790" i="21"/>
  <c r="J791" i="21"/>
  <c r="J792" i="21"/>
  <c r="J793" i="21"/>
  <c r="J794" i="21"/>
  <c r="J795" i="21"/>
  <c r="J796" i="21"/>
  <c r="J797" i="21"/>
  <c r="J798" i="21"/>
  <c r="J799" i="21"/>
  <c r="J800" i="21"/>
  <c r="J801" i="21"/>
  <c r="J802" i="21"/>
  <c r="J803" i="21"/>
  <c r="J804" i="21"/>
  <c r="J805" i="21"/>
  <c r="J806" i="21"/>
  <c r="J807" i="21"/>
  <c r="J808" i="21"/>
  <c r="J709" i="21"/>
  <c r="J6" i="21"/>
  <c r="T19" i="29"/>
  <c r="P19" i="29"/>
  <c r="Q19" i="29"/>
  <c r="R19" i="29"/>
  <c r="S19" i="29"/>
  <c r="T20" i="29"/>
  <c r="P20" i="29"/>
  <c r="Q20" i="29"/>
  <c r="R20" i="29"/>
  <c r="S20" i="29"/>
  <c r="T21" i="29"/>
  <c r="P21" i="29"/>
  <c r="Q21" i="29"/>
  <c r="S21" i="29"/>
  <c r="T22" i="29"/>
  <c r="P22" i="29"/>
  <c r="Q22" i="29"/>
  <c r="S22" i="29"/>
  <c r="V82" i="43"/>
  <c r="V83" i="43"/>
  <c r="V84" i="43"/>
  <c r="V85" i="43"/>
  <c r="V86" i="43"/>
  <c r="V87" i="43"/>
  <c r="V88" i="43"/>
  <c r="V89" i="43"/>
  <c r="V90" i="43"/>
  <c r="V91" i="43"/>
  <c r="V92" i="43"/>
  <c r="V93" i="43"/>
  <c r="AL13" i="43"/>
  <c r="K7" i="43"/>
  <c r="I5" i="29"/>
  <c r="W82" i="43"/>
  <c r="W83" i="43"/>
  <c r="W84" i="43"/>
  <c r="W85" i="43"/>
  <c r="W86" i="43"/>
  <c r="W87" i="43"/>
  <c r="W88" i="43"/>
  <c r="W89" i="43"/>
  <c r="W90" i="43"/>
  <c r="W91" i="43"/>
  <c r="W92" i="43"/>
  <c r="W93" i="43"/>
  <c r="AM13" i="43"/>
  <c r="K8" i="43"/>
  <c r="I6" i="29"/>
  <c r="X82" i="43"/>
  <c r="X83" i="43"/>
  <c r="X84" i="43"/>
  <c r="X85" i="43"/>
  <c r="X86" i="43"/>
  <c r="X87" i="43"/>
  <c r="X88" i="43"/>
  <c r="X89" i="43"/>
  <c r="X90" i="43"/>
  <c r="X91" i="43"/>
  <c r="X92" i="43"/>
  <c r="X93" i="43"/>
  <c r="AN13" i="43"/>
  <c r="K9" i="43"/>
  <c r="I7" i="29"/>
  <c r="Y82" i="43"/>
  <c r="Y83" i="43"/>
  <c r="Y84" i="43"/>
  <c r="Y85" i="43"/>
  <c r="Y86" i="43"/>
  <c r="Y87" i="43"/>
  <c r="Y88" i="43"/>
  <c r="Y89" i="43"/>
  <c r="Y90" i="43"/>
  <c r="Y91" i="43"/>
  <c r="Y92" i="43"/>
  <c r="Y93" i="43"/>
  <c r="AO13" i="43"/>
  <c r="K10" i="43"/>
  <c r="I8" i="29"/>
  <c r="Z82" i="43"/>
  <c r="Z83" i="43"/>
  <c r="Z84" i="43"/>
  <c r="Z85" i="43"/>
  <c r="Z86" i="43"/>
  <c r="Z87" i="43"/>
  <c r="Z88" i="43"/>
  <c r="Z89" i="43"/>
  <c r="Z90" i="43"/>
  <c r="Z91" i="43"/>
  <c r="Z92" i="43"/>
  <c r="Z93" i="43"/>
  <c r="AP13" i="43"/>
  <c r="K11" i="43"/>
  <c r="I9" i="29"/>
  <c r="AA82" i="43"/>
  <c r="AA83" i="43"/>
  <c r="AA84" i="43"/>
  <c r="AA85" i="43"/>
  <c r="AA86" i="43"/>
  <c r="AA87" i="43"/>
  <c r="AA88" i="43"/>
  <c r="AA89" i="43"/>
  <c r="AA90" i="43"/>
  <c r="AA91" i="43"/>
  <c r="AA92" i="43"/>
  <c r="AA93" i="43"/>
  <c r="AQ13" i="43"/>
  <c r="K12" i="43"/>
  <c r="I10" i="29"/>
  <c r="AB82" i="43"/>
  <c r="AB83" i="43"/>
  <c r="AB84" i="43"/>
  <c r="AB85" i="43"/>
  <c r="AB86" i="43"/>
  <c r="AB87" i="43"/>
  <c r="AB88" i="43"/>
  <c r="AB89" i="43"/>
  <c r="AB90" i="43"/>
  <c r="AB91" i="43"/>
  <c r="AB92" i="43"/>
  <c r="AB93" i="43"/>
  <c r="AR13" i="43"/>
  <c r="K13" i="43"/>
  <c r="I11" i="29"/>
  <c r="AC82" i="43"/>
  <c r="AC83" i="43"/>
  <c r="AC84" i="43"/>
  <c r="AC85" i="43"/>
  <c r="AC86" i="43"/>
  <c r="AC87" i="43"/>
  <c r="AC88" i="43"/>
  <c r="AC89" i="43"/>
  <c r="AC90" i="43"/>
  <c r="AC91" i="43"/>
  <c r="AC92" i="43"/>
  <c r="AC93" i="43"/>
  <c r="AS13" i="43"/>
  <c r="K14" i="43"/>
  <c r="I12" i="29"/>
  <c r="AD82" i="43"/>
  <c r="AD83" i="43"/>
  <c r="AD84" i="43"/>
  <c r="AD85" i="43"/>
  <c r="AD86" i="43"/>
  <c r="AD87" i="43"/>
  <c r="AD88" i="43"/>
  <c r="AD89" i="43"/>
  <c r="AD90" i="43"/>
  <c r="AD91" i="43"/>
  <c r="AD92" i="43"/>
  <c r="AD93" i="43"/>
  <c r="AT13" i="43"/>
  <c r="K15" i="43"/>
  <c r="I13" i="29"/>
  <c r="AE82" i="43"/>
  <c r="AE83" i="43"/>
  <c r="AE84" i="43"/>
  <c r="AE85" i="43"/>
  <c r="AE86" i="43"/>
  <c r="AE87" i="43"/>
  <c r="AE88" i="43"/>
  <c r="AE89" i="43"/>
  <c r="AE90" i="43"/>
  <c r="AE91" i="43"/>
  <c r="AE92" i="43"/>
  <c r="AE93" i="43"/>
  <c r="AU13" i="43"/>
  <c r="K16" i="43"/>
  <c r="I14" i="29"/>
  <c r="AF82" i="43"/>
  <c r="AF83" i="43"/>
  <c r="AF84" i="43"/>
  <c r="AF85" i="43"/>
  <c r="AF86" i="43"/>
  <c r="AF87" i="43"/>
  <c r="AF88" i="43"/>
  <c r="AF89" i="43"/>
  <c r="AF90" i="43"/>
  <c r="AF91" i="43"/>
  <c r="AF92" i="43"/>
  <c r="AF93" i="43"/>
  <c r="AV13" i="43"/>
  <c r="K17" i="43"/>
  <c r="I15" i="29"/>
  <c r="AG82" i="43"/>
  <c r="AG83" i="43"/>
  <c r="AG84" i="43"/>
  <c r="AG85" i="43"/>
  <c r="AG86" i="43"/>
  <c r="AG87" i="43"/>
  <c r="AG88" i="43"/>
  <c r="AG89" i="43"/>
  <c r="AG90" i="43"/>
  <c r="AG91" i="43"/>
  <c r="AG92" i="43"/>
  <c r="AG93" i="43"/>
  <c r="AW13" i="43"/>
  <c r="K18" i="43"/>
  <c r="I16" i="29"/>
  <c r="AH82" i="43"/>
  <c r="AH83" i="43"/>
  <c r="AH84" i="43"/>
  <c r="AH85" i="43"/>
  <c r="AH86" i="43"/>
  <c r="AH87" i="43"/>
  <c r="AH88" i="43"/>
  <c r="AH89" i="43"/>
  <c r="AH90" i="43"/>
  <c r="AH91" i="43"/>
  <c r="AH92" i="43"/>
  <c r="AH93" i="43"/>
  <c r="AX13" i="43"/>
  <c r="K19" i="43"/>
  <c r="I17" i="29"/>
  <c r="AI82" i="43"/>
  <c r="AI83" i="43"/>
  <c r="AI84" i="43"/>
  <c r="AI85" i="43"/>
  <c r="AI86" i="43"/>
  <c r="AI87" i="43"/>
  <c r="AI88" i="43"/>
  <c r="AI89" i="43"/>
  <c r="AI90" i="43"/>
  <c r="AI91" i="43"/>
  <c r="AI92" i="43"/>
  <c r="AI93" i="43"/>
  <c r="AY13" i="43"/>
  <c r="K20" i="43"/>
  <c r="I18" i="29"/>
  <c r="T23" i="29"/>
  <c r="P23" i="29"/>
  <c r="Q23" i="29"/>
  <c r="S23" i="29"/>
  <c r="T24" i="29"/>
  <c r="P24" i="29"/>
  <c r="Q24" i="29"/>
  <c r="S24" i="29"/>
  <c r="T25" i="29"/>
  <c r="P25" i="29"/>
  <c r="S25" i="29"/>
  <c r="T26" i="29"/>
  <c r="P26" i="29"/>
  <c r="Q26" i="29"/>
  <c r="R26" i="29"/>
  <c r="S26" i="29"/>
  <c r="T27" i="29"/>
  <c r="P27" i="29"/>
  <c r="Q27" i="29"/>
  <c r="R27" i="29"/>
  <c r="S27" i="29"/>
  <c r="T28" i="29"/>
  <c r="P28" i="29"/>
  <c r="Q28" i="29"/>
  <c r="R28" i="29"/>
  <c r="S28" i="29"/>
  <c r="T29" i="29"/>
  <c r="P29" i="29"/>
  <c r="Q29" i="29"/>
  <c r="S29" i="29"/>
  <c r="T30" i="29"/>
  <c r="P30" i="29"/>
  <c r="Q30" i="29"/>
  <c r="S30" i="29"/>
  <c r="T31" i="29"/>
  <c r="P31" i="29"/>
  <c r="Q31" i="29"/>
  <c r="S31" i="29"/>
  <c r="T32" i="29"/>
  <c r="P32" i="29"/>
  <c r="Q32" i="29"/>
  <c r="S32" i="29"/>
  <c r="T33" i="29"/>
  <c r="P33" i="29"/>
  <c r="S33" i="29"/>
  <c r="T34" i="29"/>
  <c r="P34" i="29"/>
  <c r="Q34" i="29"/>
  <c r="R34" i="29"/>
  <c r="S34" i="29"/>
  <c r="T35" i="29"/>
  <c r="P35" i="29"/>
  <c r="Q35" i="29"/>
  <c r="R35" i="29"/>
  <c r="S35" i="29"/>
  <c r="T36" i="29"/>
  <c r="P36" i="29"/>
  <c r="Q36" i="29"/>
  <c r="R36" i="29"/>
  <c r="S36" i="29"/>
  <c r="T37" i="29"/>
  <c r="P37" i="29"/>
  <c r="Q37" i="29"/>
  <c r="S37" i="29"/>
  <c r="T38" i="29"/>
  <c r="P38" i="29"/>
  <c r="Q38" i="29"/>
  <c r="S38" i="29"/>
  <c r="T39" i="29"/>
  <c r="P39" i="29"/>
  <c r="Q39" i="29"/>
  <c r="S39" i="29"/>
  <c r="T40" i="29"/>
  <c r="P40" i="29"/>
  <c r="Q40" i="29"/>
  <c r="S40" i="29"/>
  <c r="T41" i="29"/>
  <c r="P41" i="29"/>
  <c r="S41" i="29"/>
  <c r="T42" i="29"/>
  <c r="P42" i="29"/>
  <c r="Q42" i="29"/>
  <c r="R42" i="29"/>
  <c r="S42" i="29"/>
  <c r="T43" i="29"/>
  <c r="P43" i="29"/>
  <c r="Q43" i="29"/>
  <c r="S43" i="29"/>
  <c r="T44" i="29"/>
  <c r="P44" i="29"/>
  <c r="Q44" i="29"/>
  <c r="S44" i="29"/>
  <c r="T45" i="29"/>
  <c r="P45" i="29"/>
  <c r="Q45" i="29"/>
  <c r="S45" i="29"/>
  <c r="T46" i="29"/>
  <c r="P46" i="29"/>
  <c r="Q46" i="29"/>
  <c r="S46" i="29"/>
  <c r="T47" i="29"/>
  <c r="P47" i="29"/>
  <c r="S47" i="29"/>
  <c r="T48" i="29"/>
  <c r="P48" i="29"/>
  <c r="Q48" i="29"/>
  <c r="S48" i="29"/>
  <c r="T49" i="29"/>
  <c r="P49" i="29"/>
  <c r="Q49" i="29"/>
  <c r="S49" i="29"/>
  <c r="T50" i="29"/>
  <c r="P50" i="29"/>
  <c r="Q50" i="29"/>
  <c r="S50" i="29"/>
  <c r="T51" i="29"/>
  <c r="P51" i="29"/>
  <c r="Q51" i="29"/>
  <c r="S51" i="29"/>
  <c r="T52" i="29"/>
  <c r="P52" i="29"/>
  <c r="S52" i="29"/>
  <c r="T54" i="29"/>
  <c r="P54" i="29"/>
  <c r="Q54" i="29"/>
  <c r="S54" i="29"/>
  <c r="T55" i="29"/>
  <c r="P55" i="29"/>
  <c r="Q55" i="29"/>
  <c r="S55" i="29"/>
  <c r="T56" i="29"/>
  <c r="P56" i="29"/>
  <c r="Q56" i="29"/>
  <c r="S56" i="29"/>
  <c r="T57" i="29"/>
  <c r="P57" i="29"/>
  <c r="Q57" i="29"/>
  <c r="S57" i="29"/>
  <c r="T58" i="29"/>
  <c r="P58" i="29"/>
  <c r="S58" i="29"/>
  <c r="T53" i="29"/>
  <c r="P53" i="29"/>
  <c r="Q53" i="29"/>
  <c r="S53" i="29"/>
  <c r="T59" i="29"/>
  <c r="P59" i="29"/>
  <c r="Q59" i="29"/>
  <c r="S59" i="29"/>
  <c r="T60" i="29"/>
  <c r="P60" i="29"/>
  <c r="Q60" i="29"/>
  <c r="S60" i="29"/>
  <c r="T61" i="29"/>
  <c r="P61" i="29"/>
  <c r="Q61" i="29"/>
  <c r="S61" i="29"/>
  <c r="T62" i="29"/>
  <c r="P62" i="29"/>
  <c r="Q62" i="29"/>
  <c r="S62" i="29"/>
  <c r="T63" i="29"/>
  <c r="P63" i="29"/>
  <c r="S63" i="29"/>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9" i="21"/>
  <c r="K110" i="21"/>
  <c r="K111" i="21"/>
  <c r="K112" i="21"/>
  <c r="K113" i="21"/>
  <c r="K114" i="21"/>
  <c r="K115" i="21"/>
  <c r="K116" i="21"/>
  <c r="K117" i="21"/>
  <c r="K118" i="21"/>
  <c r="K119" i="21"/>
  <c r="K120" i="21"/>
  <c r="K121"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109" i="21"/>
  <c r="K210" i="21"/>
  <c r="K211" i="21"/>
  <c r="K212" i="21"/>
  <c r="K213" i="21"/>
  <c r="K214" i="21"/>
  <c r="K215" i="21"/>
  <c r="K216" i="21"/>
  <c r="K217" i="21"/>
  <c r="K218" i="21"/>
  <c r="K219" i="21"/>
  <c r="K220" i="21"/>
  <c r="K221" i="21"/>
  <c r="K222" i="21"/>
  <c r="K223" i="21"/>
  <c r="K224" i="21"/>
  <c r="K225" i="21"/>
  <c r="K226" i="21"/>
  <c r="K227" i="21"/>
  <c r="K228" i="21"/>
  <c r="K229" i="21"/>
  <c r="K230" i="21"/>
  <c r="K231" i="21"/>
  <c r="K232" i="21"/>
  <c r="K233" i="21"/>
  <c r="K234" i="21"/>
  <c r="K235" i="21"/>
  <c r="K236" i="21"/>
  <c r="K237" i="21"/>
  <c r="K238" i="21"/>
  <c r="K239" i="21"/>
  <c r="K240" i="21"/>
  <c r="K241" i="21"/>
  <c r="K242" i="21"/>
  <c r="K243" i="21"/>
  <c r="K244" i="21"/>
  <c r="K245" i="21"/>
  <c r="K246" i="21"/>
  <c r="K247" i="21"/>
  <c r="K248" i="21"/>
  <c r="K249" i="21"/>
  <c r="K250" i="21"/>
  <c r="K251" i="21"/>
  <c r="K252" i="21"/>
  <c r="K253" i="21"/>
  <c r="K254" i="21"/>
  <c r="K255" i="21"/>
  <c r="K256" i="21"/>
  <c r="K257" i="21"/>
  <c r="K258" i="21"/>
  <c r="K259" i="21"/>
  <c r="K260" i="21"/>
  <c r="K261" i="21"/>
  <c r="K262" i="21"/>
  <c r="K263" i="21"/>
  <c r="K264" i="21"/>
  <c r="K265" i="21"/>
  <c r="K266" i="21"/>
  <c r="K267" i="21"/>
  <c r="K268" i="21"/>
  <c r="K269" i="21"/>
  <c r="K270" i="21"/>
  <c r="K271" i="21"/>
  <c r="K272" i="21"/>
  <c r="K273" i="21"/>
  <c r="K274" i="21"/>
  <c r="K275" i="21"/>
  <c r="K276" i="21"/>
  <c r="K277" i="21"/>
  <c r="K278" i="21"/>
  <c r="K279" i="21"/>
  <c r="K280" i="21"/>
  <c r="K281" i="21"/>
  <c r="K282" i="21"/>
  <c r="K283" i="21"/>
  <c r="K284" i="21"/>
  <c r="K285" i="21"/>
  <c r="K286" i="21"/>
  <c r="K287" i="21"/>
  <c r="K288" i="21"/>
  <c r="K289" i="21"/>
  <c r="K290" i="21"/>
  <c r="K291" i="21"/>
  <c r="K292" i="21"/>
  <c r="K293" i="21"/>
  <c r="K294" i="21"/>
  <c r="K295" i="21"/>
  <c r="K296" i="21"/>
  <c r="K297" i="21"/>
  <c r="K298" i="21"/>
  <c r="K299" i="21"/>
  <c r="K300" i="21"/>
  <c r="K301" i="21"/>
  <c r="K302" i="21"/>
  <c r="K303" i="21"/>
  <c r="K304" i="21"/>
  <c r="K305" i="21"/>
  <c r="K306" i="21"/>
  <c r="K307" i="21"/>
  <c r="K308" i="21"/>
  <c r="K209" i="21"/>
  <c r="K310" i="21"/>
  <c r="K311" i="21"/>
  <c r="K312" i="21"/>
  <c r="K313" i="21"/>
  <c r="K314" i="21"/>
  <c r="K315" i="21"/>
  <c r="K316" i="21"/>
  <c r="K317" i="21"/>
  <c r="K318" i="21"/>
  <c r="K319" i="21"/>
  <c r="K320" i="21"/>
  <c r="K321" i="21"/>
  <c r="K322" i="21"/>
  <c r="K323" i="21"/>
  <c r="K324" i="21"/>
  <c r="K325" i="21"/>
  <c r="K326" i="21"/>
  <c r="K327" i="21"/>
  <c r="K328" i="21"/>
  <c r="K329" i="21"/>
  <c r="K330" i="21"/>
  <c r="K331" i="21"/>
  <c r="K332" i="21"/>
  <c r="K333" i="21"/>
  <c r="K334" i="21"/>
  <c r="K335" i="21"/>
  <c r="K336" i="21"/>
  <c r="K337" i="21"/>
  <c r="K338" i="21"/>
  <c r="K339" i="21"/>
  <c r="K340" i="21"/>
  <c r="K341" i="21"/>
  <c r="K342" i="21"/>
  <c r="K343" i="21"/>
  <c r="K344" i="21"/>
  <c r="K345" i="21"/>
  <c r="K346" i="21"/>
  <c r="K347" i="21"/>
  <c r="K348" i="21"/>
  <c r="K349" i="21"/>
  <c r="K350" i="21"/>
  <c r="K351" i="21"/>
  <c r="K352" i="21"/>
  <c r="K353" i="21"/>
  <c r="K354" i="21"/>
  <c r="K355" i="21"/>
  <c r="K356" i="21"/>
  <c r="K357" i="21"/>
  <c r="K358" i="21"/>
  <c r="K359" i="21"/>
  <c r="K360" i="21"/>
  <c r="K361" i="21"/>
  <c r="K362" i="21"/>
  <c r="K363" i="21"/>
  <c r="K364" i="21"/>
  <c r="K365" i="21"/>
  <c r="K366" i="21"/>
  <c r="K367" i="21"/>
  <c r="K368" i="21"/>
  <c r="K369" i="21"/>
  <c r="K370" i="21"/>
  <c r="K371" i="21"/>
  <c r="K372" i="21"/>
  <c r="K373" i="21"/>
  <c r="K374" i="21"/>
  <c r="K375" i="21"/>
  <c r="K376" i="21"/>
  <c r="K377" i="21"/>
  <c r="K378" i="21"/>
  <c r="K379" i="21"/>
  <c r="K380" i="21"/>
  <c r="K381" i="21"/>
  <c r="K382" i="21"/>
  <c r="K383" i="21"/>
  <c r="K384" i="21"/>
  <c r="K385" i="21"/>
  <c r="K386" i="21"/>
  <c r="K387" i="21"/>
  <c r="K388" i="21"/>
  <c r="K389" i="21"/>
  <c r="K390" i="21"/>
  <c r="K391" i="21"/>
  <c r="K392" i="21"/>
  <c r="K393" i="21"/>
  <c r="K394" i="21"/>
  <c r="K395" i="21"/>
  <c r="K396" i="21"/>
  <c r="K397" i="21"/>
  <c r="K398" i="21"/>
  <c r="K399" i="21"/>
  <c r="K400" i="21"/>
  <c r="K401" i="21"/>
  <c r="K402" i="21"/>
  <c r="K403" i="21"/>
  <c r="K404" i="21"/>
  <c r="K405" i="21"/>
  <c r="K406" i="21"/>
  <c r="K407" i="21"/>
  <c r="K408" i="21"/>
  <c r="K309" i="21"/>
  <c r="K410" i="21"/>
  <c r="K411" i="21"/>
  <c r="K412" i="21"/>
  <c r="K413" i="21"/>
  <c r="K414" i="21"/>
  <c r="K415" i="21"/>
  <c r="K416" i="21"/>
  <c r="K417" i="21"/>
  <c r="K418" i="21"/>
  <c r="K419" i="21"/>
  <c r="K420" i="21"/>
  <c r="K421" i="21"/>
  <c r="K422" i="21"/>
  <c r="K423" i="21"/>
  <c r="K424" i="21"/>
  <c r="K425" i="21"/>
  <c r="K426" i="21"/>
  <c r="K427" i="21"/>
  <c r="K428" i="21"/>
  <c r="K429" i="21"/>
  <c r="K430" i="21"/>
  <c r="K431" i="21"/>
  <c r="K432" i="21"/>
  <c r="K433" i="21"/>
  <c r="K434" i="21"/>
  <c r="K435" i="21"/>
  <c r="K436" i="21"/>
  <c r="K437" i="21"/>
  <c r="K438" i="21"/>
  <c r="K439" i="21"/>
  <c r="K440" i="21"/>
  <c r="K441" i="21"/>
  <c r="K442" i="21"/>
  <c r="K443" i="21"/>
  <c r="K444" i="21"/>
  <c r="K445" i="21"/>
  <c r="K446" i="21"/>
  <c r="K447" i="21"/>
  <c r="K448" i="21"/>
  <c r="K449" i="21"/>
  <c r="K450" i="21"/>
  <c r="K451" i="21"/>
  <c r="K452" i="21"/>
  <c r="K453" i="21"/>
  <c r="K454" i="21"/>
  <c r="K455" i="21"/>
  <c r="K456" i="21"/>
  <c r="K457" i="21"/>
  <c r="K458" i="21"/>
  <c r="K459" i="21"/>
  <c r="K460" i="21"/>
  <c r="K461" i="21"/>
  <c r="K462" i="21"/>
  <c r="K463" i="21"/>
  <c r="K464" i="21"/>
  <c r="K465" i="21"/>
  <c r="K466" i="21"/>
  <c r="K467" i="21"/>
  <c r="K468" i="21"/>
  <c r="K469" i="21"/>
  <c r="K470" i="21"/>
  <c r="K471" i="21"/>
  <c r="K472" i="21"/>
  <c r="K473" i="21"/>
  <c r="K474" i="21"/>
  <c r="K475" i="21"/>
  <c r="K476" i="21"/>
  <c r="K477" i="21"/>
  <c r="K478" i="21"/>
  <c r="K479" i="21"/>
  <c r="K480" i="21"/>
  <c r="K481" i="21"/>
  <c r="K482" i="21"/>
  <c r="K483" i="21"/>
  <c r="K484" i="21"/>
  <c r="K485" i="21"/>
  <c r="K486" i="21"/>
  <c r="K487" i="21"/>
  <c r="K488" i="21"/>
  <c r="K489" i="21"/>
  <c r="K490" i="21"/>
  <c r="K491" i="21"/>
  <c r="K492" i="21"/>
  <c r="K493" i="21"/>
  <c r="K494" i="21"/>
  <c r="K495" i="21"/>
  <c r="K496" i="21"/>
  <c r="K497" i="21"/>
  <c r="K498" i="21"/>
  <c r="K499" i="21"/>
  <c r="K500" i="21"/>
  <c r="K501" i="21"/>
  <c r="K502" i="21"/>
  <c r="K503" i="21"/>
  <c r="K504" i="21"/>
  <c r="K505" i="21"/>
  <c r="K506" i="21"/>
  <c r="K507" i="21"/>
  <c r="K508" i="21"/>
  <c r="K409" i="21"/>
  <c r="K510" i="21"/>
  <c r="K511" i="21"/>
  <c r="K512" i="21"/>
  <c r="K513" i="21"/>
  <c r="K514" i="21"/>
  <c r="K515" i="21"/>
  <c r="K516" i="21"/>
  <c r="K517" i="21"/>
  <c r="K518" i="21"/>
  <c r="K519" i="21"/>
  <c r="K520" i="21"/>
  <c r="K521" i="21"/>
  <c r="K522" i="21"/>
  <c r="K523" i="21"/>
  <c r="K524" i="21"/>
  <c r="K525" i="21"/>
  <c r="K526" i="21"/>
  <c r="K527" i="21"/>
  <c r="K528" i="21"/>
  <c r="K529" i="21"/>
  <c r="K530" i="21"/>
  <c r="K531" i="21"/>
  <c r="K532" i="21"/>
  <c r="K533" i="21"/>
  <c r="K534" i="21"/>
  <c r="K535" i="21"/>
  <c r="K536" i="21"/>
  <c r="K537" i="21"/>
  <c r="K538" i="21"/>
  <c r="K539" i="21"/>
  <c r="K540" i="21"/>
  <c r="K541" i="21"/>
  <c r="K542" i="21"/>
  <c r="K543" i="21"/>
  <c r="K544" i="21"/>
  <c r="K545" i="21"/>
  <c r="K546" i="21"/>
  <c r="K547" i="21"/>
  <c r="K548" i="21"/>
  <c r="K549" i="21"/>
  <c r="K550" i="21"/>
  <c r="K551" i="21"/>
  <c r="K552" i="21"/>
  <c r="K553" i="21"/>
  <c r="K554" i="21"/>
  <c r="K555" i="21"/>
  <c r="K556" i="21"/>
  <c r="K557" i="21"/>
  <c r="K558" i="21"/>
  <c r="K559" i="21"/>
  <c r="K560" i="21"/>
  <c r="K561" i="21"/>
  <c r="K562" i="21"/>
  <c r="K563" i="21"/>
  <c r="K564" i="21"/>
  <c r="K565" i="21"/>
  <c r="K566" i="21"/>
  <c r="K567" i="21"/>
  <c r="K568" i="21"/>
  <c r="K569" i="21"/>
  <c r="K570" i="21"/>
  <c r="K571" i="21"/>
  <c r="K572" i="21"/>
  <c r="K573" i="21"/>
  <c r="K574" i="21"/>
  <c r="K575" i="21"/>
  <c r="K576" i="21"/>
  <c r="K577" i="21"/>
  <c r="K578" i="21"/>
  <c r="K579" i="21"/>
  <c r="K580" i="21"/>
  <c r="K581" i="21"/>
  <c r="K582" i="21"/>
  <c r="K583" i="21"/>
  <c r="K584" i="21"/>
  <c r="K585" i="21"/>
  <c r="K586" i="21"/>
  <c r="K587" i="21"/>
  <c r="K588" i="21"/>
  <c r="K589" i="21"/>
  <c r="K590" i="21"/>
  <c r="K591" i="21"/>
  <c r="K592" i="21"/>
  <c r="K593" i="21"/>
  <c r="K594" i="21"/>
  <c r="K595" i="21"/>
  <c r="K596" i="21"/>
  <c r="K597" i="21"/>
  <c r="K598" i="21"/>
  <c r="K599" i="21"/>
  <c r="K600" i="21"/>
  <c r="K601" i="21"/>
  <c r="K602" i="21"/>
  <c r="K603" i="21"/>
  <c r="K604" i="21"/>
  <c r="K605" i="21"/>
  <c r="K606" i="21"/>
  <c r="K607" i="21"/>
  <c r="K608" i="21"/>
  <c r="K509" i="21"/>
  <c r="K610" i="21"/>
  <c r="K611" i="21"/>
  <c r="K612" i="21"/>
  <c r="K613" i="21"/>
  <c r="K614" i="21"/>
  <c r="K615" i="21"/>
  <c r="K616" i="21"/>
  <c r="K617" i="21"/>
  <c r="K618" i="21"/>
  <c r="K619" i="21"/>
  <c r="K620" i="21"/>
  <c r="K621" i="21"/>
  <c r="K622" i="21"/>
  <c r="K623" i="21"/>
  <c r="K624" i="21"/>
  <c r="K625" i="21"/>
  <c r="K626" i="21"/>
  <c r="K627" i="21"/>
  <c r="K628" i="21"/>
  <c r="K629" i="21"/>
  <c r="K630" i="21"/>
  <c r="K631" i="21"/>
  <c r="K632" i="21"/>
  <c r="K633" i="21"/>
  <c r="K634" i="21"/>
  <c r="K635" i="21"/>
  <c r="K636" i="21"/>
  <c r="K637" i="21"/>
  <c r="K638" i="21"/>
  <c r="K639" i="21"/>
  <c r="K640" i="21"/>
  <c r="K641" i="21"/>
  <c r="K642" i="21"/>
  <c r="K643" i="21"/>
  <c r="K644" i="21"/>
  <c r="K645" i="21"/>
  <c r="K646" i="21"/>
  <c r="K647" i="21"/>
  <c r="K648" i="21"/>
  <c r="K649" i="21"/>
  <c r="K650" i="21"/>
  <c r="K651" i="21"/>
  <c r="K652" i="21"/>
  <c r="K653" i="21"/>
  <c r="K654" i="21"/>
  <c r="K655" i="21"/>
  <c r="K656" i="21"/>
  <c r="K657" i="21"/>
  <c r="K658" i="21"/>
  <c r="K659" i="21"/>
  <c r="K660" i="21"/>
  <c r="K661" i="21"/>
  <c r="K662" i="21"/>
  <c r="K663" i="21"/>
  <c r="K664" i="21"/>
  <c r="K665" i="21"/>
  <c r="K666" i="21"/>
  <c r="K667" i="21"/>
  <c r="K668" i="21"/>
  <c r="K669" i="21"/>
  <c r="K670" i="21"/>
  <c r="K671" i="21"/>
  <c r="K672" i="21"/>
  <c r="K673" i="21"/>
  <c r="K674" i="21"/>
  <c r="K675" i="21"/>
  <c r="K676" i="21"/>
  <c r="K677" i="21"/>
  <c r="K678" i="21"/>
  <c r="K679" i="21"/>
  <c r="K680" i="21"/>
  <c r="K681" i="21"/>
  <c r="K682" i="21"/>
  <c r="K683" i="21"/>
  <c r="K684" i="21"/>
  <c r="K685" i="21"/>
  <c r="K686" i="21"/>
  <c r="K687" i="21"/>
  <c r="K688" i="21"/>
  <c r="K689" i="21"/>
  <c r="K690" i="21"/>
  <c r="K691" i="21"/>
  <c r="K692" i="21"/>
  <c r="K693" i="21"/>
  <c r="K694" i="21"/>
  <c r="K695" i="21"/>
  <c r="K696" i="21"/>
  <c r="K697" i="21"/>
  <c r="K698" i="21"/>
  <c r="K699" i="21"/>
  <c r="K700" i="21"/>
  <c r="K701" i="21"/>
  <c r="K702" i="21"/>
  <c r="K703" i="21"/>
  <c r="K704" i="21"/>
  <c r="K705" i="21"/>
  <c r="K706" i="21"/>
  <c r="K707" i="21"/>
  <c r="K708" i="21"/>
  <c r="K609" i="21"/>
  <c r="K710" i="21"/>
  <c r="K711" i="21"/>
  <c r="K712" i="21"/>
  <c r="K713" i="21"/>
  <c r="K714" i="21"/>
  <c r="K715" i="21"/>
  <c r="K716" i="21"/>
  <c r="K717" i="21"/>
  <c r="K718" i="21"/>
  <c r="K719" i="21"/>
  <c r="K720" i="21"/>
  <c r="K721" i="21"/>
  <c r="K722" i="21"/>
  <c r="K723" i="21"/>
  <c r="K724" i="21"/>
  <c r="K725" i="21"/>
  <c r="K726" i="21"/>
  <c r="K727" i="21"/>
  <c r="K728" i="21"/>
  <c r="K729" i="21"/>
  <c r="K730" i="21"/>
  <c r="K731" i="21"/>
  <c r="K732" i="21"/>
  <c r="K733" i="21"/>
  <c r="K734" i="21"/>
  <c r="K735" i="21"/>
  <c r="K736" i="21"/>
  <c r="K737" i="21"/>
  <c r="K738" i="21"/>
  <c r="K739" i="21"/>
  <c r="K740" i="21"/>
  <c r="K741" i="21"/>
  <c r="K742" i="21"/>
  <c r="K743" i="21"/>
  <c r="K744" i="21"/>
  <c r="K745" i="21"/>
  <c r="K746" i="21"/>
  <c r="K747" i="21"/>
  <c r="K748" i="21"/>
  <c r="K749" i="21"/>
  <c r="K750" i="21"/>
  <c r="K751" i="21"/>
  <c r="K752" i="21"/>
  <c r="K753" i="21"/>
  <c r="K754" i="21"/>
  <c r="K755" i="21"/>
  <c r="K756" i="21"/>
  <c r="K757" i="21"/>
  <c r="K758" i="21"/>
  <c r="K759" i="21"/>
  <c r="K760" i="21"/>
  <c r="K761" i="21"/>
  <c r="K762" i="21"/>
  <c r="K763" i="21"/>
  <c r="K764" i="21"/>
  <c r="K765" i="21"/>
  <c r="K766" i="21"/>
  <c r="K767" i="21"/>
  <c r="K768" i="21"/>
  <c r="K769" i="21"/>
  <c r="K770" i="21"/>
  <c r="K771" i="21"/>
  <c r="K772" i="21"/>
  <c r="K773" i="21"/>
  <c r="K774" i="21"/>
  <c r="K775" i="21"/>
  <c r="K776" i="21"/>
  <c r="K777" i="21"/>
  <c r="K778" i="21"/>
  <c r="K779" i="21"/>
  <c r="K780" i="21"/>
  <c r="K781" i="21"/>
  <c r="K782" i="21"/>
  <c r="K783" i="21"/>
  <c r="K784" i="21"/>
  <c r="K785" i="21"/>
  <c r="K786" i="21"/>
  <c r="K787" i="21"/>
  <c r="K788" i="21"/>
  <c r="K789" i="21"/>
  <c r="K790" i="21"/>
  <c r="K791" i="21"/>
  <c r="K792" i="21"/>
  <c r="K793" i="21"/>
  <c r="K794" i="21"/>
  <c r="K795" i="21"/>
  <c r="K796" i="21"/>
  <c r="K797" i="21"/>
  <c r="K798" i="21"/>
  <c r="K799" i="21"/>
  <c r="K800" i="21"/>
  <c r="K801" i="21"/>
  <c r="K802" i="21"/>
  <c r="K803" i="21"/>
  <c r="K804" i="21"/>
  <c r="K805" i="21"/>
  <c r="K806" i="21"/>
  <c r="K807" i="21"/>
  <c r="K808" i="21"/>
  <c r="K709" i="21"/>
  <c r="K6" i="21"/>
  <c r="L6" i="21"/>
  <c r="M6" i="21"/>
  <c r="N6" i="21"/>
  <c r="O6" i="21"/>
  <c r="P6" i="21"/>
  <c r="T25" i="13"/>
  <c r="P25" i="13"/>
  <c r="Q25" i="13"/>
  <c r="R25" i="13"/>
  <c r="S25" i="13"/>
  <c r="T26" i="13"/>
  <c r="P26" i="13"/>
  <c r="Q26" i="13"/>
  <c r="S26" i="13"/>
  <c r="T27" i="13"/>
  <c r="P27" i="13"/>
  <c r="Q27" i="13"/>
  <c r="S27" i="13"/>
  <c r="T28" i="13"/>
  <c r="P28" i="13"/>
  <c r="Q28" i="13"/>
  <c r="S28" i="13"/>
  <c r="T29" i="13"/>
  <c r="P29" i="13"/>
  <c r="Q29" i="13"/>
  <c r="S29" i="13"/>
  <c r="T30" i="13"/>
  <c r="P30" i="13"/>
  <c r="S30" i="13"/>
  <c r="T31" i="13"/>
  <c r="P31" i="13"/>
  <c r="Q31" i="13"/>
  <c r="R31" i="13"/>
  <c r="S31" i="13"/>
  <c r="T32" i="13"/>
  <c r="P32" i="13"/>
  <c r="Q32" i="13"/>
  <c r="R32" i="13"/>
  <c r="S32" i="13"/>
  <c r="T33" i="13"/>
  <c r="P33" i="13"/>
  <c r="Q33" i="13"/>
  <c r="S33" i="13"/>
  <c r="T34" i="13"/>
  <c r="P34" i="13"/>
  <c r="Q34" i="13"/>
  <c r="S34" i="13"/>
  <c r="T35" i="13"/>
  <c r="P35" i="13"/>
  <c r="Q35" i="13"/>
  <c r="S35" i="13"/>
  <c r="T36" i="13"/>
  <c r="P36" i="13"/>
  <c r="Q36" i="13"/>
  <c r="S36" i="13"/>
  <c r="T37" i="13"/>
  <c r="P37" i="13"/>
  <c r="S37" i="13"/>
  <c r="T38" i="13"/>
  <c r="P38" i="13"/>
  <c r="Q38" i="13"/>
  <c r="R38" i="13"/>
  <c r="S38" i="13"/>
  <c r="T39" i="13"/>
  <c r="P39" i="13"/>
  <c r="Q39" i="13"/>
  <c r="R39" i="13"/>
  <c r="S39" i="13"/>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62" i="21"/>
  <c r="E63" i="21"/>
  <c r="E64" i="21"/>
  <c r="E65" i="21"/>
  <c r="E66" i="21"/>
  <c r="E67" i="21"/>
  <c r="E68" i="21"/>
  <c r="E69" i="21"/>
  <c r="E70" i="21"/>
  <c r="E71" i="21"/>
  <c r="E72" i="21"/>
  <c r="E73" i="21"/>
  <c r="E74" i="21"/>
  <c r="E75" i="21"/>
  <c r="E76" i="21"/>
  <c r="E77" i="21"/>
  <c r="E78" i="21"/>
  <c r="E79" i="21"/>
  <c r="E80" i="21"/>
  <c r="E81" i="21"/>
  <c r="E82" i="21"/>
  <c r="E83" i="21"/>
  <c r="E84" i="21"/>
  <c r="E85" i="21"/>
  <c r="E86" i="21"/>
  <c r="E87" i="21"/>
  <c r="E88" i="21"/>
  <c r="E89" i="21"/>
  <c r="E90" i="21"/>
  <c r="E91" i="21"/>
  <c r="E92" i="21"/>
  <c r="E93" i="21"/>
  <c r="E94" i="21"/>
  <c r="E95" i="21"/>
  <c r="E96" i="21"/>
  <c r="E97" i="21"/>
  <c r="E98" i="21"/>
  <c r="E99" i="21"/>
  <c r="E100" i="21"/>
  <c r="E101" i="21"/>
  <c r="E102" i="21"/>
  <c r="E103" i="21"/>
  <c r="E104" i="21"/>
  <c r="E105" i="21"/>
  <c r="E106" i="21"/>
  <c r="E107" i="21"/>
  <c r="E108" i="21"/>
  <c r="E9" i="21"/>
  <c r="E110" i="21"/>
  <c r="E111" i="21"/>
  <c r="E112" i="21"/>
  <c r="E113" i="21"/>
  <c r="E114" i="21"/>
  <c r="E115" i="21"/>
  <c r="E116" i="21"/>
  <c r="E117" i="21"/>
  <c r="E118" i="21"/>
  <c r="E119" i="21"/>
  <c r="E120" i="21"/>
  <c r="E121" i="21"/>
  <c r="E122" i="21"/>
  <c r="E123" i="21"/>
  <c r="E124" i="21"/>
  <c r="E125" i="21"/>
  <c r="E126" i="21"/>
  <c r="E127" i="21"/>
  <c r="E128" i="21"/>
  <c r="E129" i="21"/>
  <c r="E130" i="21"/>
  <c r="E131" i="21"/>
  <c r="E132" i="21"/>
  <c r="E133" i="21"/>
  <c r="E134" i="21"/>
  <c r="E135" i="21"/>
  <c r="E136" i="21"/>
  <c r="E137" i="21"/>
  <c r="E138" i="21"/>
  <c r="E139" i="21"/>
  <c r="E140" i="21"/>
  <c r="E141" i="21"/>
  <c r="E142" i="21"/>
  <c r="E143" i="21"/>
  <c r="E144" i="21"/>
  <c r="E145" i="21"/>
  <c r="E146" i="21"/>
  <c r="E147" i="21"/>
  <c r="E148" i="21"/>
  <c r="E149" i="21"/>
  <c r="E150" i="21"/>
  <c r="E151" i="21"/>
  <c r="E152" i="21"/>
  <c r="E153" i="21"/>
  <c r="E154" i="21"/>
  <c r="E155" i="21"/>
  <c r="E156" i="21"/>
  <c r="E157" i="21"/>
  <c r="E158" i="21"/>
  <c r="E159" i="21"/>
  <c r="E160" i="21"/>
  <c r="E161" i="21"/>
  <c r="E162" i="21"/>
  <c r="E163" i="21"/>
  <c r="E164" i="21"/>
  <c r="E165" i="21"/>
  <c r="E166" i="21"/>
  <c r="E167" i="21"/>
  <c r="E168" i="21"/>
  <c r="E169" i="21"/>
  <c r="E170" i="21"/>
  <c r="E171" i="21"/>
  <c r="E172" i="21"/>
  <c r="E173" i="21"/>
  <c r="E174" i="21"/>
  <c r="E175" i="21"/>
  <c r="E176"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109" i="21"/>
  <c r="E210" i="21"/>
  <c r="E211" i="21"/>
  <c r="E212" i="21"/>
  <c r="E213" i="21"/>
  <c r="E214" i="21"/>
  <c r="E215" i="21"/>
  <c r="E216" i="21"/>
  <c r="E217" i="21"/>
  <c r="E218" i="21"/>
  <c r="E219" i="21"/>
  <c r="E220" i="21"/>
  <c r="E221" i="21"/>
  <c r="E222" i="21"/>
  <c r="E223" i="21"/>
  <c r="E224" i="21"/>
  <c r="E225" i="21"/>
  <c r="E226" i="21"/>
  <c r="E227" i="21"/>
  <c r="E228" i="21"/>
  <c r="E229" i="21"/>
  <c r="E230" i="21"/>
  <c r="E231" i="21"/>
  <c r="E232" i="21"/>
  <c r="E233" i="21"/>
  <c r="E234" i="21"/>
  <c r="E235" i="21"/>
  <c r="E236" i="21"/>
  <c r="E237" i="21"/>
  <c r="E238" i="21"/>
  <c r="E239" i="21"/>
  <c r="E240" i="21"/>
  <c r="E241" i="21"/>
  <c r="E242" i="21"/>
  <c r="E243" i="21"/>
  <c r="E244" i="21"/>
  <c r="E245" i="21"/>
  <c r="E246" i="21"/>
  <c r="E247" i="21"/>
  <c r="E248" i="21"/>
  <c r="E249" i="21"/>
  <c r="E250" i="21"/>
  <c r="E251" i="21"/>
  <c r="E252" i="21"/>
  <c r="E253" i="21"/>
  <c r="E254" i="21"/>
  <c r="E255" i="21"/>
  <c r="E256" i="21"/>
  <c r="E257" i="21"/>
  <c r="E258" i="21"/>
  <c r="E259" i="21"/>
  <c r="E260" i="21"/>
  <c r="E261" i="21"/>
  <c r="E262" i="21"/>
  <c r="E263" i="21"/>
  <c r="E264" i="21"/>
  <c r="E265" i="21"/>
  <c r="E266" i="21"/>
  <c r="E267" i="21"/>
  <c r="E268" i="21"/>
  <c r="E269" i="21"/>
  <c r="E270" i="21"/>
  <c r="E271" i="21"/>
  <c r="E272" i="21"/>
  <c r="E273" i="21"/>
  <c r="E274" i="21"/>
  <c r="E275" i="21"/>
  <c r="E276" i="21"/>
  <c r="E277" i="21"/>
  <c r="E278" i="21"/>
  <c r="E279" i="21"/>
  <c r="E280" i="21"/>
  <c r="E281" i="21"/>
  <c r="E282" i="21"/>
  <c r="E283" i="21"/>
  <c r="E284" i="21"/>
  <c r="E285" i="21"/>
  <c r="E286" i="21"/>
  <c r="E287" i="21"/>
  <c r="E288" i="21"/>
  <c r="E289" i="21"/>
  <c r="E290" i="21"/>
  <c r="E291" i="21"/>
  <c r="E292" i="21"/>
  <c r="E293" i="21"/>
  <c r="E294" i="21"/>
  <c r="E295" i="21"/>
  <c r="E296" i="21"/>
  <c r="E297" i="21"/>
  <c r="E298" i="21"/>
  <c r="E299" i="21"/>
  <c r="E300" i="21"/>
  <c r="E301" i="21"/>
  <c r="E302" i="21"/>
  <c r="E303" i="21"/>
  <c r="E304" i="21"/>
  <c r="E305" i="21"/>
  <c r="E306" i="21"/>
  <c r="E307" i="21"/>
  <c r="E308" i="21"/>
  <c r="E209" i="21"/>
  <c r="E310" i="21"/>
  <c r="E311" i="21"/>
  <c r="E312" i="21"/>
  <c r="E313" i="21"/>
  <c r="E314" i="21"/>
  <c r="E315" i="21"/>
  <c r="E316" i="21"/>
  <c r="E317" i="21"/>
  <c r="E318" i="21"/>
  <c r="E319" i="21"/>
  <c r="E320" i="21"/>
  <c r="E321" i="21"/>
  <c r="E322" i="21"/>
  <c r="E323" i="21"/>
  <c r="E324" i="21"/>
  <c r="E325" i="21"/>
  <c r="E326" i="21"/>
  <c r="E327" i="21"/>
  <c r="E328" i="21"/>
  <c r="E329" i="21"/>
  <c r="E330" i="21"/>
  <c r="E331" i="21"/>
  <c r="E332" i="21"/>
  <c r="E333" i="21"/>
  <c r="E334" i="21"/>
  <c r="E335" i="21"/>
  <c r="E336" i="21"/>
  <c r="E337" i="21"/>
  <c r="E338" i="21"/>
  <c r="E339" i="21"/>
  <c r="E340" i="21"/>
  <c r="E341" i="21"/>
  <c r="E342" i="21"/>
  <c r="E343" i="21"/>
  <c r="E344" i="21"/>
  <c r="E345" i="21"/>
  <c r="E346" i="21"/>
  <c r="E347" i="21"/>
  <c r="E348" i="21"/>
  <c r="E349" i="21"/>
  <c r="E350" i="21"/>
  <c r="E351" i="21"/>
  <c r="E352" i="21"/>
  <c r="E353" i="21"/>
  <c r="E354" i="21"/>
  <c r="E355" i="21"/>
  <c r="E356" i="21"/>
  <c r="E357" i="21"/>
  <c r="E358" i="21"/>
  <c r="E359" i="21"/>
  <c r="E360" i="21"/>
  <c r="E361" i="21"/>
  <c r="E362" i="21"/>
  <c r="E363" i="21"/>
  <c r="E364" i="21"/>
  <c r="E365" i="21"/>
  <c r="E366" i="21"/>
  <c r="E367" i="21"/>
  <c r="E368" i="21"/>
  <c r="E369" i="21"/>
  <c r="E370" i="21"/>
  <c r="E371" i="21"/>
  <c r="E372" i="21"/>
  <c r="E373" i="21"/>
  <c r="E374" i="21"/>
  <c r="E375" i="21"/>
  <c r="E376" i="21"/>
  <c r="E377" i="21"/>
  <c r="E378" i="21"/>
  <c r="E379" i="21"/>
  <c r="E380" i="21"/>
  <c r="E381" i="21"/>
  <c r="E382" i="21"/>
  <c r="E383" i="21"/>
  <c r="E384" i="21"/>
  <c r="E385" i="21"/>
  <c r="E386" i="21"/>
  <c r="E387" i="21"/>
  <c r="E388" i="21"/>
  <c r="E389" i="21"/>
  <c r="E390" i="21"/>
  <c r="E391" i="21"/>
  <c r="E392" i="21"/>
  <c r="E393" i="21"/>
  <c r="E394" i="21"/>
  <c r="E395" i="21"/>
  <c r="E396" i="21"/>
  <c r="E397" i="21"/>
  <c r="E398" i="21"/>
  <c r="E399" i="21"/>
  <c r="E400" i="21"/>
  <c r="E401" i="21"/>
  <c r="E402" i="21"/>
  <c r="E403" i="21"/>
  <c r="E404" i="21"/>
  <c r="E405" i="21"/>
  <c r="E406" i="21"/>
  <c r="E407" i="21"/>
  <c r="E408" i="21"/>
  <c r="E309" i="21"/>
  <c r="E410" i="21"/>
  <c r="E411" i="21"/>
  <c r="E412" i="21"/>
  <c r="E413" i="21"/>
  <c r="E414" i="21"/>
  <c r="E415" i="21"/>
  <c r="E416" i="21"/>
  <c r="E417" i="21"/>
  <c r="E418" i="21"/>
  <c r="E419" i="21"/>
  <c r="E420" i="21"/>
  <c r="E421" i="21"/>
  <c r="E422" i="21"/>
  <c r="E423" i="21"/>
  <c r="E424" i="21"/>
  <c r="E425" i="21"/>
  <c r="E426" i="21"/>
  <c r="E427" i="21"/>
  <c r="E428" i="21"/>
  <c r="E429" i="21"/>
  <c r="E430" i="21"/>
  <c r="E431" i="21"/>
  <c r="E432" i="21"/>
  <c r="E433" i="21"/>
  <c r="E434" i="21"/>
  <c r="E435" i="21"/>
  <c r="E436" i="21"/>
  <c r="E437" i="21"/>
  <c r="E438" i="21"/>
  <c r="E439" i="21"/>
  <c r="E440" i="21"/>
  <c r="E441" i="21"/>
  <c r="E442" i="21"/>
  <c r="E443" i="21"/>
  <c r="E444" i="21"/>
  <c r="E445" i="21"/>
  <c r="E446" i="21"/>
  <c r="E447" i="21"/>
  <c r="E448" i="21"/>
  <c r="E449" i="21"/>
  <c r="E450" i="21"/>
  <c r="E451" i="21"/>
  <c r="E452" i="21"/>
  <c r="E453" i="21"/>
  <c r="E454" i="21"/>
  <c r="E455" i="21"/>
  <c r="E456" i="21"/>
  <c r="E457" i="21"/>
  <c r="E458" i="21"/>
  <c r="E459" i="21"/>
  <c r="E460" i="21"/>
  <c r="E461" i="21"/>
  <c r="E462" i="21"/>
  <c r="E463" i="21"/>
  <c r="E464" i="21"/>
  <c r="E465" i="21"/>
  <c r="E466" i="21"/>
  <c r="E467" i="21"/>
  <c r="E468" i="21"/>
  <c r="E469" i="21"/>
  <c r="E470" i="21"/>
  <c r="E471" i="21"/>
  <c r="E472" i="21"/>
  <c r="E473" i="21"/>
  <c r="E474" i="21"/>
  <c r="E475" i="21"/>
  <c r="E476" i="21"/>
  <c r="E477" i="21"/>
  <c r="E478" i="21"/>
  <c r="E479" i="21"/>
  <c r="E480" i="21"/>
  <c r="E481" i="21"/>
  <c r="E482" i="21"/>
  <c r="E483" i="21"/>
  <c r="E484" i="21"/>
  <c r="E485" i="21"/>
  <c r="E486" i="21"/>
  <c r="E487" i="21"/>
  <c r="E488" i="21"/>
  <c r="E489" i="21"/>
  <c r="E490" i="21"/>
  <c r="E491" i="21"/>
  <c r="E492" i="21"/>
  <c r="E493" i="21"/>
  <c r="E494" i="21"/>
  <c r="E495" i="21"/>
  <c r="E496" i="21"/>
  <c r="E497" i="21"/>
  <c r="E498" i="21"/>
  <c r="E499" i="21"/>
  <c r="E500" i="21"/>
  <c r="E501" i="21"/>
  <c r="E502" i="21"/>
  <c r="E503" i="21"/>
  <c r="E504" i="21"/>
  <c r="E505" i="21"/>
  <c r="E506" i="21"/>
  <c r="E507" i="21"/>
  <c r="E508" i="21"/>
  <c r="E409" i="21"/>
  <c r="E510" i="21"/>
  <c r="E511" i="21"/>
  <c r="E512" i="21"/>
  <c r="E513" i="21"/>
  <c r="E514" i="21"/>
  <c r="E515" i="21"/>
  <c r="E516" i="21"/>
  <c r="E517" i="21"/>
  <c r="E518" i="21"/>
  <c r="E519" i="21"/>
  <c r="E520" i="21"/>
  <c r="E521" i="21"/>
  <c r="E522" i="21"/>
  <c r="E523" i="21"/>
  <c r="E524" i="21"/>
  <c r="E525" i="21"/>
  <c r="E526" i="21"/>
  <c r="E527" i="21"/>
  <c r="E528" i="21"/>
  <c r="E529" i="21"/>
  <c r="E530" i="21"/>
  <c r="E531" i="21"/>
  <c r="E532" i="21"/>
  <c r="E533" i="21"/>
  <c r="E534" i="21"/>
  <c r="E535" i="21"/>
  <c r="E536" i="21"/>
  <c r="E537" i="21"/>
  <c r="E538" i="21"/>
  <c r="E539" i="21"/>
  <c r="E540" i="21"/>
  <c r="E541" i="21"/>
  <c r="E542" i="21"/>
  <c r="E543" i="21"/>
  <c r="E544" i="21"/>
  <c r="E545" i="21"/>
  <c r="E546" i="21"/>
  <c r="E547" i="21"/>
  <c r="E548" i="21"/>
  <c r="E549" i="21"/>
  <c r="E550" i="21"/>
  <c r="E551" i="21"/>
  <c r="E552" i="21"/>
  <c r="E553" i="21"/>
  <c r="E554" i="21"/>
  <c r="E555" i="21"/>
  <c r="E556" i="21"/>
  <c r="E557" i="21"/>
  <c r="E558" i="21"/>
  <c r="E559" i="21"/>
  <c r="E560" i="21"/>
  <c r="E561" i="21"/>
  <c r="E562" i="21"/>
  <c r="E563" i="21"/>
  <c r="E564" i="21"/>
  <c r="E565" i="21"/>
  <c r="E566" i="21"/>
  <c r="E567" i="21"/>
  <c r="E568" i="21"/>
  <c r="E569" i="21"/>
  <c r="E570" i="21"/>
  <c r="E571" i="21"/>
  <c r="E572" i="21"/>
  <c r="E573" i="21"/>
  <c r="E574" i="21"/>
  <c r="E575" i="21"/>
  <c r="E576" i="21"/>
  <c r="E577" i="21"/>
  <c r="E578" i="21"/>
  <c r="E579" i="21"/>
  <c r="E580" i="21"/>
  <c r="E581" i="21"/>
  <c r="E582" i="21"/>
  <c r="E583" i="21"/>
  <c r="E584" i="21"/>
  <c r="E585" i="21"/>
  <c r="E586" i="21"/>
  <c r="E587" i="21"/>
  <c r="E588" i="21"/>
  <c r="E589" i="21"/>
  <c r="E590" i="21"/>
  <c r="E591" i="21"/>
  <c r="E592" i="21"/>
  <c r="E593" i="21"/>
  <c r="E594" i="21"/>
  <c r="E595" i="21"/>
  <c r="E596" i="21"/>
  <c r="E597" i="21"/>
  <c r="E598" i="21"/>
  <c r="E599" i="21"/>
  <c r="E600" i="21"/>
  <c r="E601" i="21"/>
  <c r="E602" i="21"/>
  <c r="E603" i="21"/>
  <c r="E604" i="21"/>
  <c r="E605" i="21"/>
  <c r="E606" i="21"/>
  <c r="E607" i="21"/>
  <c r="E608" i="21"/>
  <c r="E509" i="21"/>
  <c r="E610" i="21"/>
  <c r="E611" i="21"/>
  <c r="E612" i="21"/>
  <c r="E613" i="21"/>
  <c r="E614" i="21"/>
  <c r="E615" i="21"/>
  <c r="E616" i="21"/>
  <c r="E617" i="21"/>
  <c r="E618" i="21"/>
  <c r="E619" i="21"/>
  <c r="E620" i="21"/>
  <c r="E621" i="21"/>
  <c r="E622" i="21"/>
  <c r="E623" i="21"/>
  <c r="E624" i="21"/>
  <c r="E625" i="21"/>
  <c r="E626" i="21"/>
  <c r="E627" i="21"/>
  <c r="E628" i="21"/>
  <c r="E629" i="21"/>
  <c r="E630" i="21"/>
  <c r="E631" i="21"/>
  <c r="E632" i="21"/>
  <c r="E633" i="21"/>
  <c r="E634" i="21"/>
  <c r="E635" i="21"/>
  <c r="E636" i="21"/>
  <c r="E637" i="21"/>
  <c r="E638" i="21"/>
  <c r="E639" i="21"/>
  <c r="E640" i="21"/>
  <c r="E641" i="21"/>
  <c r="E642" i="21"/>
  <c r="E643" i="21"/>
  <c r="E644" i="21"/>
  <c r="E645" i="21"/>
  <c r="E646" i="21"/>
  <c r="E647" i="21"/>
  <c r="E648" i="21"/>
  <c r="E649" i="21"/>
  <c r="E650" i="21"/>
  <c r="E651" i="21"/>
  <c r="E652" i="21"/>
  <c r="E653" i="21"/>
  <c r="E654" i="21"/>
  <c r="E655" i="21"/>
  <c r="E656" i="21"/>
  <c r="E657" i="21"/>
  <c r="E658" i="21"/>
  <c r="E659" i="21"/>
  <c r="E660" i="21"/>
  <c r="E661" i="21"/>
  <c r="E662" i="21"/>
  <c r="E663" i="21"/>
  <c r="E664" i="21"/>
  <c r="E665" i="21"/>
  <c r="E666" i="21"/>
  <c r="E667" i="21"/>
  <c r="E668" i="21"/>
  <c r="E669" i="21"/>
  <c r="E670" i="21"/>
  <c r="E671" i="21"/>
  <c r="E672" i="21"/>
  <c r="E673" i="21"/>
  <c r="E674" i="21"/>
  <c r="E675" i="21"/>
  <c r="E676" i="21"/>
  <c r="E677" i="21"/>
  <c r="E678" i="21"/>
  <c r="E679" i="21"/>
  <c r="E680" i="21"/>
  <c r="E681" i="21"/>
  <c r="E682" i="21"/>
  <c r="E683" i="21"/>
  <c r="E684" i="21"/>
  <c r="E685" i="21"/>
  <c r="E686" i="21"/>
  <c r="E687" i="21"/>
  <c r="E688" i="21"/>
  <c r="E689" i="21"/>
  <c r="E690" i="21"/>
  <c r="E691" i="21"/>
  <c r="E692" i="21"/>
  <c r="E693" i="21"/>
  <c r="E694" i="21"/>
  <c r="E695" i="21"/>
  <c r="E696" i="21"/>
  <c r="E697" i="21"/>
  <c r="E698" i="21"/>
  <c r="E699" i="21"/>
  <c r="E700" i="21"/>
  <c r="E701" i="21"/>
  <c r="E702" i="21"/>
  <c r="E703" i="21"/>
  <c r="E704" i="21"/>
  <c r="E705" i="21"/>
  <c r="E706" i="21"/>
  <c r="E707" i="21"/>
  <c r="E708" i="21"/>
  <c r="E609" i="21"/>
  <c r="E710" i="21"/>
  <c r="E711" i="21"/>
  <c r="E712" i="21"/>
  <c r="E713" i="21"/>
  <c r="E714" i="21"/>
  <c r="E715" i="21"/>
  <c r="E716" i="21"/>
  <c r="E717" i="21"/>
  <c r="E718" i="21"/>
  <c r="E719" i="21"/>
  <c r="E720" i="21"/>
  <c r="E721" i="21"/>
  <c r="E722" i="21"/>
  <c r="E723" i="21"/>
  <c r="E724" i="21"/>
  <c r="E725" i="21"/>
  <c r="E726" i="21"/>
  <c r="E727" i="21"/>
  <c r="E728" i="21"/>
  <c r="E729" i="21"/>
  <c r="E730" i="21"/>
  <c r="E731" i="21"/>
  <c r="E732" i="21"/>
  <c r="E733" i="21"/>
  <c r="E734" i="21"/>
  <c r="E735" i="21"/>
  <c r="E736" i="21"/>
  <c r="E737" i="21"/>
  <c r="E738" i="21"/>
  <c r="E739" i="21"/>
  <c r="E740" i="21"/>
  <c r="E741" i="21"/>
  <c r="E742" i="21"/>
  <c r="E743" i="21"/>
  <c r="E744" i="21"/>
  <c r="E745" i="21"/>
  <c r="E746" i="21"/>
  <c r="E747" i="21"/>
  <c r="E748" i="21"/>
  <c r="E749" i="21"/>
  <c r="E750" i="21"/>
  <c r="E751" i="21"/>
  <c r="E752" i="21"/>
  <c r="E753" i="21"/>
  <c r="E754" i="21"/>
  <c r="E755" i="21"/>
  <c r="E756" i="21"/>
  <c r="E757" i="21"/>
  <c r="E758" i="21"/>
  <c r="E759" i="21"/>
  <c r="E760" i="21"/>
  <c r="E761" i="21"/>
  <c r="E762" i="21"/>
  <c r="E763" i="21"/>
  <c r="E764" i="21"/>
  <c r="E765" i="21"/>
  <c r="E766" i="21"/>
  <c r="E767" i="21"/>
  <c r="E768" i="21"/>
  <c r="E769" i="21"/>
  <c r="E770" i="21"/>
  <c r="E771" i="21"/>
  <c r="E772" i="21"/>
  <c r="E773" i="21"/>
  <c r="E774" i="21"/>
  <c r="E775" i="21"/>
  <c r="E776" i="21"/>
  <c r="E777" i="21"/>
  <c r="E778" i="21"/>
  <c r="E779" i="21"/>
  <c r="E780" i="21"/>
  <c r="E781" i="21"/>
  <c r="E782" i="21"/>
  <c r="E783" i="21"/>
  <c r="E784" i="21"/>
  <c r="E785" i="21"/>
  <c r="E786" i="21"/>
  <c r="E787" i="21"/>
  <c r="E788" i="21"/>
  <c r="E789" i="21"/>
  <c r="E790" i="21"/>
  <c r="E791" i="21"/>
  <c r="E792" i="21"/>
  <c r="E793" i="21"/>
  <c r="E794" i="21"/>
  <c r="E795" i="21"/>
  <c r="E796" i="21"/>
  <c r="E797" i="21"/>
  <c r="E798" i="21"/>
  <c r="E799" i="21"/>
  <c r="E800" i="21"/>
  <c r="E801" i="21"/>
  <c r="E802" i="21"/>
  <c r="E803" i="21"/>
  <c r="E804" i="21"/>
  <c r="E805" i="21"/>
  <c r="E806" i="21"/>
  <c r="E807" i="21"/>
  <c r="E808" i="21"/>
  <c r="E709" i="21"/>
  <c r="E6" i="21"/>
  <c r="O9" i="44"/>
  <c r="N9" i="44"/>
  <c r="M9" i="44"/>
  <c r="L9" i="44"/>
  <c r="K9" i="44"/>
  <c r="J9" i="44"/>
  <c r="I9" i="44"/>
  <c r="H9" i="44"/>
  <c r="G9" i="44"/>
  <c r="F9" i="44"/>
  <c r="E9" i="44"/>
  <c r="C10" i="21"/>
  <c r="D10" i="21"/>
  <c r="F5" i="13"/>
  <c r="F6" i="13"/>
  <c r="F7" i="13"/>
  <c r="AL7" i="43"/>
  <c r="E7" i="43"/>
  <c r="I5" i="13"/>
  <c r="AM7" i="43"/>
  <c r="E8" i="43"/>
  <c r="I6" i="13"/>
  <c r="AN7" i="43"/>
  <c r="E9" i="43"/>
  <c r="I7" i="13"/>
  <c r="AO7" i="43"/>
  <c r="E10" i="43"/>
  <c r="I8" i="13"/>
  <c r="AP7" i="43"/>
  <c r="E11" i="43"/>
  <c r="I9" i="13"/>
  <c r="AQ7" i="43"/>
  <c r="E12" i="43"/>
  <c r="I10" i="13"/>
  <c r="AR7" i="43"/>
  <c r="E13" i="43"/>
  <c r="I11" i="13"/>
  <c r="AS7" i="43"/>
  <c r="E14" i="43"/>
  <c r="I12" i="13"/>
  <c r="AT7" i="43"/>
  <c r="E15" i="43"/>
  <c r="I13" i="13"/>
  <c r="AU7" i="43"/>
  <c r="E16" i="43"/>
  <c r="I14" i="13"/>
  <c r="AV7" i="43"/>
  <c r="E17" i="43"/>
  <c r="I15" i="13"/>
  <c r="AW7" i="43"/>
  <c r="E18" i="43"/>
  <c r="I16" i="13"/>
  <c r="AX7" i="43"/>
  <c r="E19" i="43"/>
  <c r="I17" i="13"/>
  <c r="AY7" i="43"/>
  <c r="E20" i="43"/>
  <c r="I18" i="13"/>
  <c r="N4" i="2"/>
  <c r="N5" i="2"/>
  <c r="N6" i="2"/>
  <c r="N7" i="2"/>
  <c r="T19" i="13"/>
  <c r="P19" i="13"/>
  <c r="Q19" i="13"/>
  <c r="S19" i="13"/>
  <c r="T20" i="13"/>
  <c r="P20" i="13"/>
  <c r="Q20" i="13"/>
  <c r="S20" i="13"/>
  <c r="T21" i="13"/>
  <c r="P21" i="13"/>
  <c r="Q21" i="13"/>
  <c r="S21" i="13"/>
  <c r="T22" i="13"/>
  <c r="P22" i="13"/>
  <c r="Q22" i="13"/>
  <c r="S22" i="13"/>
  <c r="N8" i="2"/>
  <c r="N9" i="2"/>
  <c r="N10" i="2"/>
  <c r="N11" i="2"/>
  <c r="T23" i="13"/>
  <c r="P23" i="13"/>
  <c r="S23" i="13"/>
  <c r="T24" i="13"/>
  <c r="P24" i="13"/>
  <c r="Q24" i="13"/>
  <c r="R24" i="13"/>
  <c r="S24" i="13"/>
  <c r="N12" i="2"/>
  <c r="N13" i="2"/>
  <c r="N14" i="2"/>
  <c r="T40" i="13"/>
  <c r="P40" i="13"/>
  <c r="S40" i="13"/>
  <c r="T41" i="13"/>
  <c r="P41" i="13"/>
  <c r="S41" i="13"/>
  <c r="T42" i="13"/>
  <c r="P42" i="13"/>
  <c r="S42" i="13"/>
  <c r="T43" i="13"/>
  <c r="P43" i="13"/>
  <c r="S43" i="13"/>
  <c r="T44" i="13"/>
  <c r="P44" i="13"/>
  <c r="S44" i="13"/>
  <c r="T45" i="13"/>
  <c r="P45" i="13"/>
  <c r="S45" i="13"/>
  <c r="T46" i="13"/>
  <c r="P46" i="13"/>
  <c r="S46" i="13"/>
  <c r="T47" i="13"/>
  <c r="P47" i="13"/>
  <c r="S47" i="13"/>
  <c r="T48" i="13"/>
  <c r="P48" i="13"/>
  <c r="S48" i="13"/>
  <c r="T49" i="13"/>
  <c r="P49" i="13"/>
  <c r="S49" i="13"/>
  <c r="T50" i="13"/>
  <c r="P50" i="13"/>
  <c r="S50" i="13"/>
  <c r="T51" i="13"/>
  <c r="P51" i="13"/>
  <c r="S51" i="13"/>
  <c r="T52" i="13"/>
  <c r="P52" i="13"/>
  <c r="S52" i="13"/>
  <c r="T53" i="13"/>
  <c r="P53" i="13"/>
  <c r="S53" i="13"/>
  <c r="T54" i="13"/>
  <c r="P54" i="13"/>
  <c r="S54" i="13"/>
  <c r="T55" i="13"/>
  <c r="P55" i="13"/>
  <c r="S55" i="13"/>
  <c r="T56" i="13"/>
  <c r="P56" i="13"/>
  <c r="S56" i="13"/>
  <c r="T57" i="13"/>
  <c r="P57" i="13"/>
  <c r="S57" i="13"/>
  <c r="T58" i="13"/>
  <c r="P58" i="13"/>
  <c r="S58" i="13"/>
  <c r="T59" i="13"/>
  <c r="P59" i="13"/>
  <c r="S59" i="13"/>
  <c r="T60" i="13"/>
  <c r="P60" i="13"/>
  <c r="S60" i="13"/>
  <c r="T61" i="13"/>
  <c r="P61" i="13"/>
  <c r="S61" i="13"/>
  <c r="T62" i="13"/>
  <c r="P62" i="13"/>
  <c r="S62" i="13"/>
  <c r="T63" i="13"/>
  <c r="P63" i="13"/>
  <c r="S63" i="13"/>
  <c r="T64" i="13"/>
  <c r="P64" i="13"/>
  <c r="S64" i="13"/>
  <c r="T65" i="13"/>
  <c r="P65" i="13"/>
  <c r="S65" i="13"/>
  <c r="T66" i="13"/>
  <c r="P66" i="13"/>
  <c r="S66" i="13"/>
  <c r="T67" i="13"/>
  <c r="P67" i="13"/>
  <c r="S67" i="13"/>
  <c r="T68" i="13"/>
  <c r="P68" i="13"/>
  <c r="S68" i="13"/>
  <c r="T69" i="13"/>
  <c r="P69" i="13"/>
  <c r="S69" i="13"/>
  <c r="T70" i="13"/>
  <c r="P70" i="13"/>
  <c r="S70" i="13"/>
  <c r="T71" i="13"/>
  <c r="P71" i="13"/>
  <c r="S71" i="13"/>
  <c r="T72" i="13"/>
  <c r="P72" i="13"/>
  <c r="S72" i="13"/>
  <c r="T73" i="13"/>
  <c r="P73" i="13"/>
  <c r="S73" i="13"/>
  <c r="T74" i="13"/>
  <c r="P74" i="13"/>
  <c r="S74" i="13"/>
  <c r="T75" i="13"/>
  <c r="P75" i="13"/>
  <c r="S75" i="13"/>
  <c r="T76" i="13"/>
  <c r="P76" i="13"/>
  <c r="S76" i="13"/>
  <c r="T77" i="13"/>
  <c r="P77" i="13"/>
  <c r="S77" i="13"/>
  <c r="T78" i="13"/>
  <c r="P78" i="13"/>
  <c r="S78" i="13"/>
  <c r="T79" i="13"/>
  <c r="P79" i="13"/>
  <c r="S79" i="13"/>
  <c r="T80" i="13"/>
  <c r="P80" i="13"/>
  <c r="S80" i="13"/>
  <c r="T81" i="13"/>
  <c r="P81" i="13"/>
  <c r="S81" i="13"/>
  <c r="T82" i="13"/>
  <c r="P82" i="13"/>
  <c r="S82" i="13"/>
  <c r="T83" i="13"/>
  <c r="P83" i="13"/>
  <c r="S83" i="13"/>
  <c r="T84" i="13"/>
  <c r="P84" i="13"/>
  <c r="S84" i="13"/>
  <c r="T85" i="13"/>
  <c r="P85" i="13"/>
  <c r="S85" i="13"/>
  <c r="T86" i="13"/>
  <c r="P86" i="13"/>
  <c r="S86" i="13"/>
  <c r="T87" i="13"/>
  <c r="P87" i="13"/>
  <c r="S87" i="13"/>
  <c r="T88" i="13"/>
  <c r="P88" i="13"/>
  <c r="S88" i="13"/>
  <c r="T89" i="13"/>
  <c r="P89" i="13"/>
  <c r="S89" i="13"/>
  <c r="T90" i="13"/>
  <c r="P90" i="13"/>
  <c r="S90" i="13"/>
  <c r="T91" i="13"/>
  <c r="P91" i="13"/>
  <c r="S91" i="13"/>
  <c r="T92" i="13"/>
  <c r="P92" i="13"/>
  <c r="S92" i="13"/>
  <c r="T93" i="13"/>
  <c r="P93" i="13"/>
  <c r="S93" i="13"/>
  <c r="T94" i="13"/>
  <c r="P94" i="13"/>
  <c r="S94" i="13"/>
  <c r="T95" i="13"/>
  <c r="P95" i="13"/>
  <c r="S95" i="13"/>
  <c r="T96" i="13"/>
  <c r="P96" i="13"/>
  <c r="S96" i="13"/>
  <c r="T97" i="13"/>
  <c r="P97" i="13"/>
  <c r="S97" i="13"/>
  <c r="T98" i="13"/>
  <c r="P98" i="13"/>
  <c r="S98" i="13"/>
  <c r="T99" i="13"/>
  <c r="P99" i="13"/>
  <c r="S99" i="13"/>
  <c r="T100" i="13"/>
  <c r="P100" i="13"/>
  <c r="S100" i="13"/>
  <c r="T101" i="13"/>
  <c r="P101" i="13"/>
  <c r="S101" i="13"/>
  <c r="T102" i="13"/>
  <c r="P102" i="13"/>
  <c r="S102" i="13"/>
  <c r="T103" i="13"/>
  <c r="P103" i="13"/>
  <c r="S103" i="13"/>
  <c r="T104" i="13"/>
  <c r="P104" i="13"/>
  <c r="S104" i="13"/>
  <c r="T105" i="13"/>
  <c r="P105" i="13"/>
  <c r="S105" i="13"/>
  <c r="T106" i="13"/>
  <c r="P106" i="13"/>
  <c r="S106" i="13"/>
  <c r="T107" i="13"/>
  <c r="P107" i="13"/>
  <c r="S107" i="13"/>
  <c r="T108" i="13"/>
  <c r="P108" i="13"/>
  <c r="S108" i="13"/>
  <c r="T109" i="13"/>
  <c r="P109" i="13"/>
  <c r="S109" i="13"/>
  <c r="T110" i="13"/>
  <c r="P110" i="13"/>
  <c r="S110" i="13"/>
  <c r="T111" i="13"/>
  <c r="P111" i="13"/>
  <c r="S111" i="13"/>
  <c r="T112" i="13"/>
  <c r="P112" i="13"/>
  <c r="S112" i="13"/>
  <c r="T113" i="13"/>
  <c r="P113" i="13"/>
  <c r="S113" i="13"/>
  <c r="T114" i="13"/>
  <c r="P114" i="13"/>
  <c r="S114" i="13"/>
  <c r="T115" i="13"/>
  <c r="P115" i="13"/>
  <c r="S115" i="13"/>
  <c r="T116" i="13"/>
  <c r="P116" i="13"/>
  <c r="S116" i="13"/>
  <c r="T117" i="13"/>
  <c r="P117" i="13"/>
  <c r="S117" i="13"/>
  <c r="T118" i="13"/>
  <c r="P118" i="13"/>
  <c r="S118" i="13"/>
  <c r="T119" i="13"/>
  <c r="P119" i="13"/>
  <c r="S119" i="13"/>
  <c r="T120" i="13"/>
  <c r="P120" i="13"/>
  <c r="S120" i="13"/>
  <c r="T121" i="13"/>
  <c r="P121" i="13"/>
  <c r="S121" i="13"/>
  <c r="T122" i="13"/>
  <c r="P122" i="13"/>
  <c r="S122" i="13"/>
  <c r="T123" i="13"/>
  <c r="P123" i="13"/>
  <c r="S123" i="13"/>
  <c r="T124" i="13"/>
  <c r="P124" i="13"/>
  <c r="S124" i="13"/>
  <c r="T125" i="13"/>
  <c r="P125" i="13"/>
  <c r="S125" i="13"/>
  <c r="T126" i="13"/>
  <c r="P126" i="13"/>
  <c r="S126" i="13"/>
  <c r="T127" i="13"/>
  <c r="P127" i="13"/>
  <c r="S127" i="13"/>
  <c r="T128" i="13"/>
  <c r="P128" i="13"/>
  <c r="S128" i="13"/>
  <c r="T129" i="13"/>
  <c r="P129" i="13"/>
  <c r="S129" i="13"/>
  <c r="T130" i="13"/>
  <c r="P130" i="13"/>
  <c r="S130" i="13"/>
  <c r="T131" i="13"/>
  <c r="P131" i="13"/>
  <c r="S131" i="13"/>
  <c r="T132" i="13"/>
  <c r="P132" i="13"/>
  <c r="S132" i="13"/>
  <c r="T133" i="13"/>
  <c r="P133" i="13"/>
  <c r="S133" i="13"/>
  <c r="T134" i="13"/>
  <c r="P134" i="13"/>
  <c r="S134" i="13"/>
  <c r="T135" i="13"/>
  <c r="P135" i="13"/>
  <c r="S135" i="13"/>
  <c r="T136" i="13"/>
  <c r="P136" i="13"/>
  <c r="S136" i="13"/>
  <c r="T137" i="13"/>
  <c r="P137" i="13"/>
  <c r="S137" i="13"/>
  <c r="T138" i="13"/>
  <c r="P138" i="13"/>
  <c r="S138" i="13"/>
  <c r="T139" i="13"/>
  <c r="P139" i="13"/>
  <c r="S139" i="13"/>
  <c r="T140" i="13"/>
  <c r="P140" i="13"/>
  <c r="S140" i="13"/>
  <c r="T141" i="13"/>
  <c r="P141" i="13"/>
  <c r="S141" i="13"/>
  <c r="T142" i="13"/>
  <c r="P142" i="13"/>
  <c r="S142" i="13"/>
  <c r="T143" i="13"/>
  <c r="P143" i="13"/>
  <c r="S143" i="13"/>
  <c r="T144" i="13"/>
  <c r="P144" i="13"/>
  <c r="S144" i="13"/>
  <c r="T145" i="13"/>
  <c r="P145" i="13"/>
  <c r="S145" i="13"/>
  <c r="T146" i="13"/>
  <c r="P146" i="13"/>
  <c r="S146" i="13"/>
  <c r="T147" i="13"/>
  <c r="P147" i="13"/>
  <c r="S147" i="13"/>
  <c r="T148" i="13"/>
  <c r="P148" i="13"/>
  <c r="S148" i="13"/>
  <c r="T149" i="13"/>
  <c r="P149" i="13"/>
  <c r="S149" i="13"/>
  <c r="T150" i="13"/>
  <c r="P150" i="13"/>
  <c r="S150" i="13"/>
  <c r="T151" i="13"/>
  <c r="P151" i="13"/>
  <c r="S151" i="13"/>
  <c r="T152" i="13"/>
  <c r="P152" i="13"/>
  <c r="S152" i="13"/>
  <c r="T153" i="13"/>
  <c r="P153" i="13"/>
  <c r="S153" i="13"/>
  <c r="T154" i="13"/>
  <c r="P154" i="13"/>
  <c r="S154" i="13"/>
  <c r="T155" i="13"/>
  <c r="P155" i="13"/>
  <c r="S155" i="13"/>
  <c r="T156" i="13"/>
  <c r="P156" i="13"/>
  <c r="S156" i="13"/>
  <c r="T157" i="13"/>
  <c r="P157" i="13"/>
  <c r="S157" i="13"/>
  <c r="T158" i="13"/>
  <c r="P158" i="13"/>
  <c r="S158" i="13"/>
  <c r="T159" i="13"/>
  <c r="P159" i="13"/>
  <c r="S159" i="13"/>
  <c r="T160" i="13"/>
  <c r="P160" i="13"/>
  <c r="S160" i="13"/>
  <c r="T161" i="13"/>
  <c r="P161" i="13"/>
  <c r="S161" i="13"/>
  <c r="T162" i="13"/>
  <c r="P162" i="13"/>
  <c r="S162" i="13"/>
  <c r="T163" i="13"/>
  <c r="P163" i="13"/>
  <c r="S163" i="13"/>
  <c r="T164" i="13"/>
  <c r="P164" i="13"/>
  <c r="S164" i="13"/>
  <c r="T165" i="13"/>
  <c r="P165" i="13"/>
  <c r="S165" i="13"/>
  <c r="T166" i="13"/>
  <c r="P166" i="13"/>
  <c r="S166" i="13"/>
  <c r="T167" i="13"/>
  <c r="P167" i="13"/>
  <c r="S167" i="13"/>
  <c r="T168" i="13"/>
  <c r="P168" i="13"/>
  <c r="S168" i="13"/>
  <c r="T169" i="13"/>
  <c r="P169" i="13"/>
  <c r="S169" i="13"/>
  <c r="T170" i="13"/>
  <c r="P170" i="13"/>
  <c r="S170" i="13"/>
  <c r="T171" i="13"/>
  <c r="P171" i="13"/>
  <c r="S171" i="13"/>
  <c r="T172" i="13"/>
  <c r="P172" i="13"/>
  <c r="S172" i="13"/>
  <c r="T173" i="13"/>
  <c r="P173" i="13"/>
  <c r="S173" i="13"/>
  <c r="T174" i="13"/>
  <c r="P174" i="13"/>
  <c r="S174" i="13"/>
  <c r="T175" i="13"/>
  <c r="P175" i="13"/>
  <c r="S175" i="13"/>
  <c r="T176" i="13"/>
  <c r="P176" i="13"/>
  <c r="S176" i="13"/>
  <c r="T177" i="13"/>
  <c r="P177" i="13"/>
  <c r="S177" i="13"/>
  <c r="T178" i="13"/>
  <c r="P178" i="13"/>
  <c r="S178" i="13"/>
  <c r="T179" i="13"/>
  <c r="P179" i="13"/>
  <c r="S179" i="13"/>
  <c r="T180" i="13"/>
  <c r="P180" i="13"/>
  <c r="S180" i="13"/>
  <c r="T181" i="13"/>
  <c r="P181" i="13"/>
  <c r="S181" i="13"/>
  <c r="T182" i="13"/>
  <c r="P182" i="13"/>
  <c r="S182" i="13"/>
  <c r="T183" i="13"/>
  <c r="P183" i="13"/>
  <c r="S183" i="13"/>
  <c r="T184" i="13"/>
  <c r="P184" i="13"/>
  <c r="S184" i="13"/>
  <c r="T185" i="13"/>
  <c r="P185" i="13"/>
  <c r="S185" i="13"/>
  <c r="T186" i="13"/>
  <c r="P186" i="13"/>
  <c r="S186" i="13"/>
  <c r="T187" i="13"/>
  <c r="P187" i="13"/>
  <c r="S187" i="13"/>
  <c r="T188" i="13"/>
  <c r="P188" i="13"/>
  <c r="S188" i="13"/>
  <c r="T189" i="13"/>
  <c r="P189" i="13"/>
  <c r="S189" i="13"/>
  <c r="T190" i="13"/>
  <c r="P190" i="13"/>
  <c r="S190" i="13"/>
  <c r="T191" i="13"/>
  <c r="P191" i="13"/>
  <c r="S191" i="13"/>
  <c r="T192" i="13"/>
  <c r="P192" i="13"/>
  <c r="S192" i="13"/>
  <c r="T193" i="13"/>
  <c r="P193" i="13"/>
  <c r="S193" i="13"/>
  <c r="T194" i="13"/>
  <c r="P194" i="13"/>
  <c r="S194" i="13"/>
  <c r="T195" i="13"/>
  <c r="P195" i="13"/>
  <c r="S195" i="13"/>
  <c r="T196" i="13"/>
  <c r="P196" i="13"/>
  <c r="S196" i="13"/>
  <c r="T197" i="13"/>
  <c r="P197" i="13"/>
  <c r="S197" i="13"/>
  <c r="T198" i="13"/>
  <c r="P198" i="13"/>
  <c r="S198" i="13"/>
  <c r="T199" i="13"/>
  <c r="P199" i="13"/>
  <c r="S199" i="13"/>
  <c r="T200" i="13"/>
  <c r="P200" i="13"/>
  <c r="S200" i="13"/>
  <c r="T201" i="13"/>
  <c r="P201" i="13"/>
  <c r="S201" i="13"/>
  <c r="T202" i="13"/>
  <c r="P202" i="13"/>
  <c r="S202" i="13"/>
  <c r="T203" i="13"/>
  <c r="P203" i="13"/>
  <c r="S203" i="13"/>
  <c r="T204" i="13"/>
  <c r="P204" i="13"/>
  <c r="S204" i="13"/>
  <c r="T205" i="13"/>
  <c r="P205" i="13"/>
  <c r="S205" i="13"/>
  <c r="T206" i="13"/>
  <c r="P206" i="13"/>
  <c r="S206" i="13"/>
  <c r="T207" i="13"/>
  <c r="P207" i="13"/>
  <c r="S207" i="13"/>
  <c r="T208" i="13"/>
  <c r="P208" i="13"/>
  <c r="S208" i="13"/>
  <c r="T209" i="13"/>
  <c r="P209" i="13"/>
  <c r="S209" i="13"/>
  <c r="T210" i="13"/>
  <c r="P210" i="13"/>
  <c r="S210" i="13"/>
  <c r="T211" i="13"/>
  <c r="P211" i="13"/>
  <c r="S211" i="13"/>
  <c r="T212" i="13"/>
  <c r="P212" i="13"/>
  <c r="S212" i="13"/>
  <c r="T213" i="13"/>
  <c r="P213" i="13"/>
  <c r="S213" i="13"/>
  <c r="T214" i="13"/>
  <c r="P214" i="13"/>
  <c r="S214" i="13"/>
  <c r="T215" i="13"/>
  <c r="P215" i="13"/>
  <c r="S215" i="13"/>
  <c r="T216" i="13"/>
  <c r="P216" i="13"/>
  <c r="S216" i="13"/>
  <c r="T217" i="13"/>
  <c r="P217" i="13"/>
  <c r="S217" i="13"/>
  <c r="T218" i="13"/>
  <c r="P218" i="13"/>
  <c r="S218" i="13"/>
  <c r="T219" i="13"/>
  <c r="P219" i="13"/>
  <c r="S219" i="13"/>
  <c r="T220" i="13"/>
  <c r="P220" i="13"/>
  <c r="S220" i="13"/>
  <c r="T221" i="13"/>
  <c r="P221" i="13"/>
  <c r="S221" i="13"/>
  <c r="T222" i="13"/>
  <c r="P222" i="13"/>
  <c r="S222" i="13"/>
  <c r="T223" i="13"/>
  <c r="P223" i="13"/>
  <c r="S223" i="13"/>
  <c r="T224" i="13"/>
  <c r="P224" i="13"/>
  <c r="S224" i="13"/>
  <c r="T225" i="13"/>
  <c r="P225" i="13"/>
  <c r="S225" i="13"/>
  <c r="T226" i="13"/>
  <c r="P226" i="13"/>
  <c r="S226" i="13"/>
  <c r="T227" i="13"/>
  <c r="P227" i="13"/>
  <c r="S227" i="13"/>
  <c r="T228" i="13"/>
  <c r="P228" i="13"/>
  <c r="S228" i="13"/>
  <c r="T229" i="13"/>
  <c r="P229" i="13"/>
  <c r="S229" i="13"/>
  <c r="T230" i="13"/>
  <c r="P230" i="13"/>
  <c r="S230" i="13"/>
  <c r="T231" i="13"/>
  <c r="P231" i="13"/>
  <c r="S231" i="13"/>
  <c r="T232" i="13"/>
  <c r="P232" i="13"/>
  <c r="S232" i="13"/>
  <c r="T233" i="13"/>
  <c r="P233" i="13"/>
  <c r="S233" i="13"/>
  <c r="T234" i="13"/>
  <c r="P234" i="13"/>
  <c r="S234" i="13"/>
  <c r="T235" i="13"/>
  <c r="P235" i="13"/>
  <c r="S235" i="13"/>
  <c r="T236" i="13"/>
  <c r="P236" i="13"/>
  <c r="S236" i="13"/>
  <c r="T237" i="13"/>
  <c r="P237" i="13"/>
  <c r="S237" i="13"/>
  <c r="T238" i="13"/>
  <c r="P238" i="13"/>
  <c r="S238" i="13"/>
  <c r="T239" i="13"/>
  <c r="P239" i="13"/>
  <c r="S239" i="13"/>
  <c r="T240" i="13"/>
  <c r="P240" i="13"/>
  <c r="S240" i="13"/>
  <c r="T241" i="13"/>
  <c r="P241" i="13"/>
  <c r="S241" i="13"/>
  <c r="T242" i="13"/>
  <c r="P242" i="13"/>
  <c r="S242" i="13"/>
  <c r="T243" i="13"/>
  <c r="P243" i="13"/>
  <c r="S243" i="13"/>
  <c r="T244" i="13"/>
  <c r="P244" i="13"/>
  <c r="S244" i="13"/>
  <c r="T245" i="13"/>
  <c r="P245" i="13"/>
  <c r="S245" i="13"/>
  <c r="T246" i="13"/>
  <c r="P246" i="13"/>
  <c r="S246" i="13"/>
  <c r="T247" i="13"/>
  <c r="P247" i="13"/>
  <c r="S247" i="13"/>
  <c r="T248" i="13"/>
  <c r="P248" i="13"/>
  <c r="S248" i="13"/>
  <c r="T249" i="13"/>
  <c r="P249" i="13"/>
  <c r="S249" i="13"/>
  <c r="T250" i="13"/>
  <c r="P250" i="13"/>
  <c r="S250" i="13"/>
  <c r="T251" i="13"/>
  <c r="P251" i="13"/>
  <c r="S251" i="13"/>
  <c r="T252" i="13"/>
  <c r="P252" i="13"/>
  <c r="S252" i="13"/>
  <c r="T253" i="13"/>
  <c r="P253" i="13"/>
  <c r="S253" i="13"/>
  <c r="T254" i="13"/>
  <c r="P254" i="13"/>
  <c r="S254" i="13"/>
  <c r="T255" i="13"/>
  <c r="P255" i="13"/>
  <c r="S255" i="13"/>
  <c r="T256" i="13"/>
  <c r="P256" i="13"/>
  <c r="S256" i="13"/>
  <c r="T257" i="13"/>
  <c r="P257" i="13"/>
  <c r="S257" i="13"/>
  <c r="T258" i="13"/>
  <c r="P258" i="13"/>
  <c r="S258" i="13"/>
  <c r="T259" i="13"/>
  <c r="P259" i="13"/>
  <c r="S259" i="13"/>
  <c r="T260" i="13"/>
  <c r="P260" i="13"/>
  <c r="S260" i="13"/>
  <c r="T261" i="13"/>
  <c r="P261" i="13"/>
  <c r="S261" i="13"/>
  <c r="T262" i="13"/>
  <c r="P262" i="13"/>
  <c r="S262" i="13"/>
  <c r="T263" i="13"/>
  <c r="P263" i="13"/>
  <c r="S263" i="13"/>
  <c r="T264" i="13"/>
  <c r="P264" i="13"/>
  <c r="S264" i="13"/>
  <c r="T265" i="13"/>
  <c r="P265" i="13"/>
  <c r="S265" i="13"/>
  <c r="T266" i="13"/>
  <c r="P266" i="13"/>
  <c r="S266" i="13"/>
  <c r="T267" i="13"/>
  <c r="P267" i="13"/>
  <c r="S267" i="13"/>
  <c r="T268" i="13"/>
  <c r="P268" i="13"/>
  <c r="S268" i="13"/>
  <c r="T269" i="13"/>
  <c r="P269" i="13"/>
  <c r="S269" i="13"/>
  <c r="T270" i="13"/>
  <c r="P270" i="13"/>
  <c r="S270" i="13"/>
  <c r="T271" i="13"/>
  <c r="P271" i="13"/>
  <c r="S271" i="13"/>
  <c r="T272" i="13"/>
  <c r="P272" i="13"/>
  <c r="S272" i="13"/>
  <c r="T273" i="13"/>
  <c r="P273" i="13"/>
  <c r="S273" i="13"/>
  <c r="T274" i="13"/>
  <c r="P274" i="13"/>
  <c r="S274" i="13"/>
  <c r="T275" i="13"/>
  <c r="P275" i="13"/>
  <c r="S275" i="13"/>
  <c r="T276" i="13"/>
  <c r="P276" i="13"/>
  <c r="S276" i="13"/>
  <c r="T277" i="13"/>
  <c r="P277" i="13"/>
  <c r="S277" i="13"/>
  <c r="T278" i="13"/>
  <c r="P278" i="13"/>
  <c r="S278" i="13"/>
  <c r="T279" i="13"/>
  <c r="P279" i="13"/>
  <c r="S279" i="13"/>
  <c r="T280" i="13"/>
  <c r="P280" i="13"/>
  <c r="S280" i="13"/>
  <c r="T281" i="13"/>
  <c r="P281" i="13"/>
  <c r="S281" i="13"/>
  <c r="T282" i="13"/>
  <c r="P282" i="13"/>
  <c r="S282" i="13"/>
  <c r="T283" i="13"/>
  <c r="P283" i="13"/>
  <c r="S283" i="13"/>
  <c r="T284" i="13"/>
  <c r="P284" i="13"/>
  <c r="S284" i="13"/>
  <c r="T285" i="13"/>
  <c r="P285" i="13"/>
  <c r="S285" i="13"/>
  <c r="T286" i="13"/>
  <c r="P286" i="13"/>
  <c r="S286" i="13"/>
  <c r="T287" i="13"/>
  <c r="P287" i="13"/>
  <c r="S287" i="13"/>
  <c r="T288" i="13"/>
  <c r="P288" i="13"/>
  <c r="S288" i="13"/>
  <c r="T289" i="13"/>
  <c r="P289" i="13"/>
  <c r="S289" i="13"/>
  <c r="T290" i="13"/>
  <c r="P290" i="13"/>
  <c r="S290" i="13"/>
  <c r="T291" i="13"/>
  <c r="P291" i="13"/>
  <c r="S291" i="13"/>
  <c r="T292" i="13"/>
  <c r="P292" i="13"/>
  <c r="S292" i="13"/>
  <c r="T293" i="13"/>
  <c r="P293" i="13"/>
  <c r="S293" i="13"/>
  <c r="T294" i="13"/>
  <c r="P294" i="13"/>
  <c r="S294" i="13"/>
  <c r="T295" i="13"/>
  <c r="P295" i="13"/>
  <c r="S295" i="13"/>
  <c r="T296" i="13"/>
  <c r="P296" i="13"/>
  <c r="S296" i="13"/>
  <c r="T297" i="13"/>
  <c r="P297" i="13"/>
  <c r="S297" i="13"/>
  <c r="T298" i="13"/>
  <c r="P298" i="13"/>
  <c r="S298" i="13"/>
  <c r="T299" i="13"/>
  <c r="P299" i="13"/>
  <c r="S299" i="13"/>
  <c r="T300" i="13"/>
  <c r="P300" i="13"/>
  <c r="S300" i="13"/>
  <c r="T301" i="13"/>
  <c r="P301" i="13"/>
  <c r="S301" i="13"/>
  <c r="T302" i="13"/>
  <c r="P302" i="13"/>
  <c r="S302" i="13"/>
  <c r="T303" i="13"/>
  <c r="P303" i="13"/>
  <c r="S303" i="13"/>
  <c r="T304" i="13"/>
  <c r="P304" i="13"/>
  <c r="S304" i="13"/>
  <c r="T305" i="13"/>
  <c r="P305" i="13"/>
  <c r="S305" i="13"/>
  <c r="T306" i="13"/>
  <c r="P306" i="13"/>
  <c r="S306" i="13"/>
  <c r="T307" i="13"/>
  <c r="P307" i="13"/>
  <c r="S307" i="13"/>
  <c r="T308" i="13"/>
  <c r="P308" i="13"/>
  <c r="S308" i="13"/>
  <c r="T309" i="13"/>
  <c r="P309" i="13"/>
  <c r="S309" i="13"/>
  <c r="T310" i="13"/>
  <c r="P310" i="13"/>
  <c r="S310" i="13"/>
  <c r="T311" i="13"/>
  <c r="P311" i="13"/>
  <c r="S311" i="13"/>
  <c r="T312" i="13"/>
  <c r="P312" i="13"/>
  <c r="S312" i="13"/>
  <c r="T313" i="13"/>
  <c r="P313" i="13"/>
  <c r="S313" i="13"/>
  <c r="T314" i="13"/>
  <c r="P314" i="13"/>
  <c r="S314" i="13"/>
  <c r="T315" i="13"/>
  <c r="P315" i="13"/>
  <c r="S315" i="13"/>
  <c r="T316" i="13"/>
  <c r="P316" i="13"/>
  <c r="S316" i="13"/>
  <c r="T317" i="13"/>
  <c r="P317" i="13"/>
  <c r="S317" i="13"/>
  <c r="T318" i="13"/>
  <c r="P318" i="13"/>
  <c r="S318" i="13"/>
  <c r="T319" i="13"/>
  <c r="P319" i="13"/>
  <c r="S319" i="13"/>
  <c r="T320" i="13"/>
  <c r="P320" i="13"/>
  <c r="S320" i="13"/>
  <c r="T321" i="13"/>
  <c r="P321" i="13"/>
  <c r="S321" i="13"/>
  <c r="T322" i="13"/>
  <c r="P322" i="13"/>
  <c r="S322" i="13"/>
  <c r="T323" i="13"/>
  <c r="P323" i="13"/>
  <c r="S323" i="13"/>
  <c r="T324" i="13"/>
  <c r="P324" i="13"/>
  <c r="S324" i="13"/>
  <c r="T325" i="13"/>
  <c r="P325" i="13"/>
  <c r="S325" i="13"/>
  <c r="T326" i="13"/>
  <c r="P326" i="13"/>
  <c r="S326" i="13"/>
  <c r="T327" i="13"/>
  <c r="P327" i="13"/>
  <c r="S327" i="13"/>
  <c r="T328" i="13"/>
  <c r="P328" i="13"/>
  <c r="S328" i="13"/>
  <c r="T329" i="13"/>
  <c r="P329" i="13"/>
  <c r="S329" i="13"/>
  <c r="T330" i="13"/>
  <c r="P330" i="13"/>
  <c r="S330" i="13"/>
  <c r="T331" i="13"/>
  <c r="P331" i="13"/>
  <c r="S331" i="13"/>
  <c r="T332" i="13"/>
  <c r="P332" i="13"/>
  <c r="S332" i="13"/>
  <c r="T333" i="13"/>
  <c r="P333" i="13"/>
  <c r="S333" i="13"/>
  <c r="T334" i="13"/>
  <c r="P334" i="13"/>
  <c r="S334" i="13"/>
  <c r="T335" i="13"/>
  <c r="P335" i="13"/>
  <c r="S335" i="13"/>
  <c r="T336" i="13"/>
  <c r="P336" i="13"/>
  <c r="S336" i="13"/>
  <c r="T337" i="13"/>
  <c r="P337" i="13"/>
  <c r="S337" i="13"/>
  <c r="T338" i="13"/>
  <c r="P338" i="13"/>
  <c r="S338" i="13"/>
  <c r="T339" i="13"/>
  <c r="P339" i="13"/>
  <c r="S339" i="13"/>
  <c r="T340" i="13"/>
  <c r="P340" i="13"/>
  <c r="S340" i="13"/>
  <c r="T341" i="13"/>
  <c r="P341" i="13"/>
  <c r="S341" i="13"/>
  <c r="T342" i="13"/>
  <c r="P342" i="13"/>
  <c r="S342" i="13"/>
  <c r="T343" i="13"/>
  <c r="P343" i="13"/>
  <c r="S343" i="13"/>
  <c r="T344" i="13"/>
  <c r="P344" i="13"/>
  <c r="S344" i="13"/>
  <c r="T345" i="13"/>
  <c r="P345" i="13"/>
  <c r="S345" i="13"/>
  <c r="T346" i="13"/>
  <c r="P346" i="13"/>
  <c r="S346" i="13"/>
  <c r="T347" i="13"/>
  <c r="P347" i="13"/>
  <c r="S347" i="13"/>
  <c r="T348" i="13"/>
  <c r="P348" i="13"/>
  <c r="S348" i="13"/>
  <c r="T349" i="13"/>
  <c r="P349" i="13"/>
  <c r="S349" i="13"/>
  <c r="T350" i="13"/>
  <c r="P350" i="13"/>
  <c r="S350" i="13"/>
  <c r="T351" i="13"/>
  <c r="P351" i="13"/>
  <c r="S351" i="13"/>
  <c r="T352" i="13"/>
  <c r="P352" i="13"/>
  <c r="S352" i="13"/>
  <c r="T353" i="13"/>
  <c r="P353" i="13"/>
  <c r="S353" i="13"/>
  <c r="T354" i="13"/>
  <c r="P354" i="13"/>
  <c r="S354" i="13"/>
  <c r="T355" i="13"/>
  <c r="P355" i="13"/>
  <c r="S355" i="13"/>
  <c r="T356" i="13"/>
  <c r="P356" i="13"/>
  <c r="S356" i="13"/>
  <c r="T357" i="13"/>
  <c r="P357" i="13"/>
  <c r="S357" i="13"/>
  <c r="T358" i="13"/>
  <c r="P358" i="13"/>
  <c r="S358" i="13"/>
  <c r="T359" i="13"/>
  <c r="P359" i="13"/>
  <c r="S359" i="13"/>
  <c r="T360" i="13"/>
  <c r="P360" i="13"/>
  <c r="S360" i="13"/>
  <c r="T361" i="13"/>
  <c r="P361" i="13"/>
  <c r="S361" i="13"/>
  <c r="T362" i="13"/>
  <c r="P362" i="13"/>
  <c r="S362" i="13"/>
  <c r="T363" i="13"/>
  <c r="P363" i="13"/>
  <c r="S363" i="13"/>
  <c r="T364" i="13"/>
  <c r="P364" i="13"/>
  <c r="S364" i="13"/>
  <c r="T365" i="13"/>
  <c r="P365" i="13"/>
  <c r="S365" i="13"/>
  <c r="T366" i="13"/>
  <c r="P366" i="13"/>
  <c r="S366" i="13"/>
  <c r="T367" i="13"/>
  <c r="P367" i="13"/>
  <c r="S367" i="13"/>
  <c r="T368" i="13"/>
  <c r="P368" i="13"/>
  <c r="S368" i="13"/>
  <c r="T369" i="13"/>
  <c r="P369" i="13"/>
  <c r="S369" i="13"/>
  <c r="T370" i="13"/>
  <c r="P370" i="13"/>
  <c r="S370" i="13"/>
  <c r="T371" i="13"/>
  <c r="P371" i="13"/>
  <c r="S371" i="13"/>
  <c r="T372" i="13"/>
  <c r="P372" i="13"/>
  <c r="S372" i="13"/>
  <c r="T373" i="13"/>
  <c r="P373" i="13"/>
  <c r="S373" i="13"/>
  <c r="T374" i="13"/>
  <c r="P374" i="13"/>
  <c r="S374" i="13"/>
  <c r="T375" i="13"/>
  <c r="P375" i="13"/>
  <c r="S375" i="13"/>
  <c r="T376" i="13"/>
  <c r="P376" i="13"/>
  <c r="S376" i="13"/>
  <c r="T377" i="13"/>
  <c r="P377" i="13"/>
  <c r="S377" i="13"/>
  <c r="T378" i="13"/>
  <c r="P378" i="13"/>
  <c r="S378" i="13"/>
  <c r="T379" i="13"/>
  <c r="P379" i="13"/>
  <c r="S379" i="13"/>
  <c r="T380" i="13"/>
  <c r="P380" i="13"/>
  <c r="S380" i="13"/>
  <c r="T381" i="13"/>
  <c r="P381" i="13"/>
  <c r="S381" i="13"/>
  <c r="T382" i="13"/>
  <c r="P382" i="13"/>
  <c r="S382" i="13"/>
  <c r="T383" i="13"/>
  <c r="P383" i="13"/>
  <c r="S383" i="13"/>
  <c r="T384" i="13"/>
  <c r="P384" i="13"/>
  <c r="S384" i="13"/>
  <c r="T385" i="13"/>
  <c r="P385" i="13"/>
  <c r="S385" i="13"/>
  <c r="T386" i="13"/>
  <c r="P386" i="13"/>
  <c r="S386" i="13"/>
  <c r="T387" i="13"/>
  <c r="P387" i="13"/>
  <c r="S387" i="13"/>
  <c r="T388" i="13"/>
  <c r="P388" i="13"/>
  <c r="S388" i="13"/>
  <c r="T389" i="13"/>
  <c r="P389" i="13"/>
  <c r="S389" i="13"/>
  <c r="T390" i="13"/>
  <c r="P390" i="13"/>
  <c r="S390" i="13"/>
  <c r="T391" i="13"/>
  <c r="P391" i="13"/>
  <c r="S391" i="13"/>
  <c r="T392" i="13"/>
  <c r="P392" i="13"/>
  <c r="S392" i="13"/>
  <c r="T393" i="13"/>
  <c r="P393" i="13"/>
  <c r="S393" i="13"/>
  <c r="T394" i="13"/>
  <c r="P394" i="13"/>
  <c r="S394" i="13"/>
  <c r="T395" i="13"/>
  <c r="P395" i="13"/>
  <c r="S395" i="13"/>
  <c r="T396" i="13"/>
  <c r="P396" i="13"/>
  <c r="S396" i="13"/>
  <c r="T397" i="13"/>
  <c r="P397" i="13"/>
  <c r="S397" i="13"/>
  <c r="T398" i="13"/>
  <c r="P398" i="13"/>
  <c r="S398" i="13"/>
  <c r="T399" i="13"/>
  <c r="P399" i="13"/>
  <c r="S399" i="13"/>
  <c r="T400" i="13"/>
  <c r="P400" i="13"/>
  <c r="S400" i="13"/>
  <c r="T401" i="13"/>
  <c r="P401" i="13"/>
  <c r="S401" i="13"/>
  <c r="T402" i="13"/>
  <c r="P402" i="13"/>
  <c r="S402" i="13"/>
  <c r="T403" i="13"/>
  <c r="P403" i="13"/>
  <c r="S403" i="13"/>
  <c r="T404" i="13"/>
  <c r="P404" i="13"/>
  <c r="S404" i="13"/>
  <c r="T405" i="13"/>
  <c r="P405" i="13"/>
  <c r="S405" i="13"/>
  <c r="T406" i="13"/>
  <c r="P406" i="13"/>
  <c r="S406" i="13"/>
  <c r="T407" i="13"/>
  <c r="P407" i="13"/>
  <c r="S407" i="13"/>
  <c r="T408" i="13"/>
  <c r="P408" i="13"/>
  <c r="S408" i="13"/>
  <c r="T409" i="13"/>
  <c r="P409" i="13"/>
  <c r="S409" i="13"/>
  <c r="T410" i="13"/>
  <c r="P410" i="13"/>
  <c r="S410" i="13"/>
  <c r="T411" i="13"/>
  <c r="P411" i="13"/>
  <c r="S411" i="13"/>
  <c r="T412" i="13"/>
  <c r="P412" i="13"/>
  <c r="S412" i="13"/>
  <c r="T413" i="13"/>
  <c r="P413" i="13"/>
  <c r="S413" i="13"/>
  <c r="T414" i="13"/>
  <c r="P414" i="13"/>
  <c r="S414" i="13"/>
  <c r="T415" i="13"/>
  <c r="P415" i="13"/>
  <c r="S415" i="13"/>
  <c r="T416" i="13"/>
  <c r="P416" i="13"/>
  <c r="S416" i="13"/>
  <c r="T417" i="13"/>
  <c r="P417" i="13"/>
  <c r="S417" i="13"/>
  <c r="T418" i="13"/>
  <c r="P418" i="13"/>
  <c r="S418" i="13"/>
  <c r="T419" i="13"/>
  <c r="P419" i="13"/>
  <c r="S419" i="13"/>
  <c r="T420" i="13"/>
  <c r="P420" i="13"/>
  <c r="S420" i="13"/>
  <c r="T421" i="13"/>
  <c r="P421" i="13"/>
  <c r="S421" i="13"/>
  <c r="T422" i="13"/>
  <c r="P422" i="13"/>
  <c r="S422" i="13"/>
  <c r="T423" i="13"/>
  <c r="P423" i="13"/>
  <c r="S423" i="13"/>
  <c r="T424" i="13"/>
  <c r="P424" i="13"/>
  <c r="S424" i="13"/>
  <c r="T425" i="13"/>
  <c r="P425" i="13"/>
  <c r="S425" i="13"/>
  <c r="T426" i="13"/>
  <c r="P426" i="13"/>
  <c r="S426" i="13"/>
  <c r="T427" i="13"/>
  <c r="P427" i="13"/>
  <c r="S427" i="13"/>
  <c r="T428" i="13"/>
  <c r="P428" i="13"/>
  <c r="S428" i="13"/>
  <c r="T429" i="13"/>
  <c r="P429" i="13"/>
  <c r="S429" i="13"/>
  <c r="T430" i="13"/>
  <c r="P430" i="13"/>
  <c r="S430" i="13"/>
  <c r="T431" i="13"/>
  <c r="P431" i="13"/>
  <c r="S431" i="13"/>
  <c r="T432" i="13"/>
  <c r="P432" i="13"/>
  <c r="S432" i="13"/>
  <c r="T433" i="13"/>
  <c r="P433" i="13"/>
  <c r="S433" i="13"/>
  <c r="T434" i="13"/>
  <c r="P434" i="13"/>
  <c r="S434" i="13"/>
  <c r="T435" i="13"/>
  <c r="P435" i="13"/>
  <c r="S435" i="13"/>
  <c r="T436" i="13"/>
  <c r="P436" i="13"/>
  <c r="S436" i="13"/>
  <c r="T437" i="13"/>
  <c r="P437" i="13"/>
  <c r="S437" i="13"/>
  <c r="T438" i="13"/>
  <c r="P438" i="13"/>
  <c r="S438" i="13"/>
  <c r="T439" i="13"/>
  <c r="P439" i="13"/>
  <c r="S439" i="13"/>
  <c r="T440" i="13"/>
  <c r="P440" i="13"/>
  <c r="S440" i="13"/>
  <c r="T441" i="13"/>
  <c r="P441" i="13"/>
  <c r="S441" i="13"/>
  <c r="T442" i="13"/>
  <c r="P442" i="13"/>
  <c r="S442" i="13"/>
  <c r="T443" i="13"/>
  <c r="P443" i="13"/>
  <c r="S443" i="13"/>
  <c r="T444" i="13"/>
  <c r="P444" i="13"/>
  <c r="S444" i="13"/>
  <c r="T445" i="13"/>
  <c r="P445" i="13"/>
  <c r="S445" i="13"/>
  <c r="T446" i="13"/>
  <c r="P446" i="13"/>
  <c r="S446" i="13"/>
  <c r="T447" i="13"/>
  <c r="P447" i="13"/>
  <c r="S447" i="13"/>
  <c r="T448" i="13"/>
  <c r="P448" i="13"/>
  <c r="S448" i="13"/>
  <c r="T449" i="13"/>
  <c r="P449" i="13"/>
  <c r="S449" i="13"/>
  <c r="T450" i="13"/>
  <c r="P450" i="13"/>
  <c r="S450" i="13"/>
  <c r="T451" i="13"/>
  <c r="P451" i="13"/>
  <c r="S451" i="13"/>
  <c r="T452" i="13"/>
  <c r="P452" i="13"/>
  <c r="S452" i="13"/>
  <c r="T453" i="13"/>
  <c r="P453" i="13"/>
  <c r="S453" i="13"/>
  <c r="T454" i="13"/>
  <c r="P454" i="13"/>
  <c r="S454" i="13"/>
  <c r="T455" i="13"/>
  <c r="P455" i="13"/>
  <c r="S455" i="13"/>
  <c r="T456" i="13"/>
  <c r="P456" i="13"/>
  <c r="S456" i="13"/>
  <c r="T457" i="13"/>
  <c r="P457" i="13"/>
  <c r="S457" i="13"/>
  <c r="T458" i="13"/>
  <c r="P458" i="13"/>
  <c r="S458" i="13"/>
  <c r="T459" i="13"/>
  <c r="P459" i="13"/>
  <c r="S459" i="13"/>
  <c r="T460" i="13"/>
  <c r="P460" i="13"/>
  <c r="S460" i="13"/>
  <c r="T461" i="13"/>
  <c r="P461" i="13"/>
  <c r="S461" i="13"/>
  <c r="T462" i="13"/>
  <c r="P462" i="13"/>
  <c r="S462" i="13"/>
  <c r="T463" i="13"/>
  <c r="P463" i="13"/>
  <c r="S463" i="13"/>
  <c r="T464" i="13"/>
  <c r="P464" i="13"/>
  <c r="S464" i="13"/>
  <c r="T465" i="13"/>
  <c r="P465" i="13"/>
  <c r="S465" i="13"/>
  <c r="T466" i="13"/>
  <c r="P466" i="13"/>
  <c r="S466" i="13"/>
  <c r="T467" i="13"/>
  <c r="P467" i="13"/>
  <c r="S467" i="13"/>
  <c r="T468" i="13"/>
  <c r="P468" i="13"/>
  <c r="S468" i="13"/>
  <c r="T469" i="13"/>
  <c r="P469" i="13"/>
  <c r="S469" i="13"/>
  <c r="T470" i="13"/>
  <c r="P470" i="13"/>
  <c r="S470" i="13"/>
  <c r="T471" i="13"/>
  <c r="P471" i="13"/>
  <c r="S471" i="13"/>
  <c r="T472" i="13"/>
  <c r="P472" i="13"/>
  <c r="S472" i="13"/>
  <c r="T473" i="13"/>
  <c r="P473" i="13"/>
  <c r="S473" i="13"/>
  <c r="T474" i="13"/>
  <c r="P474" i="13"/>
  <c r="S474" i="13"/>
  <c r="T475" i="13"/>
  <c r="P475" i="13"/>
  <c r="S475" i="13"/>
  <c r="T476" i="13"/>
  <c r="P476" i="13"/>
  <c r="S476" i="13"/>
  <c r="T477" i="13"/>
  <c r="P477" i="13"/>
  <c r="S477" i="13"/>
  <c r="T478" i="13"/>
  <c r="P478" i="13"/>
  <c r="S478" i="13"/>
  <c r="T479" i="13"/>
  <c r="P479" i="13"/>
  <c r="S479" i="13"/>
  <c r="T480" i="13"/>
  <c r="P480" i="13"/>
  <c r="S480" i="13"/>
  <c r="T481" i="13"/>
  <c r="P481" i="13"/>
  <c r="S481" i="13"/>
  <c r="T482" i="13"/>
  <c r="P482" i="13"/>
  <c r="S482" i="13"/>
  <c r="T483" i="13"/>
  <c r="P483" i="13"/>
  <c r="S483" i="13"/>
  <c r="T484" i="13"/>
  <c r="P484" i="13"/>
  <c r="S484" i="13"/>
  <c r="T485" i="13"/>
  <c r="P485" i="13"/>
  <c r="S485" i="13"/>
  <c r="T486" i="13"/>
  <c r="P486" i="13"/>
  <c r="S486" i="13"/>
  <c r="T487" i="13"/>
  <c r="P487" i="13"/>
  <c r="S487" i="13"/>
  <c r="T488" i="13"/>
  <c r="P488" i="13"/>
  <c r="S488" i="13"/>
  <c r="T489" i="13"/>
  <c r="P489" i="13"/>
  <c r="S489" i="13"/>
  <c r="T490" i="13"/>
  <c r="P490" i="13"/>
  <c r="S490" i="13"/>
  <c r="T491" i="13"/>
  <c r="P491" i="13"/>
  <c r="S491" i="13"/>
  <c r="T492" i="13"/>
  <c r="P492" i="13"/>
  <c r="S492" i="13"/>
  <c r="T493" i="13"/>
  <c r="P493" i="13"/>
  <c r="S493" i="13"/>
  <c r="T494" i="13"/>
  <c r="P494" i="13"/>
  <c r="S494" i="13"/>
  <c r="T495" i="13"/>
  <c r="P495" i="13"/>
  <c r="S495" i="13"/>
  <c r="T496" i="13"/>
  <c r="P496" i="13"/>
  <c r="S496" i="13"/>
  <c r="T497" i="13"/>
  <c r="P497" i="13"/>
  <c r="S497" i="13"/>
  <c r="T498" i="13"/>
  <c r="P498" i="13"/>
  <c r="S498" i="13"/>
  <c r="T499" i="13"/>
  <c r="P499" i="13"/>
  <c r="S499" i="13"/>
  <c r="T500" i="13"/>
  <c r="P500" i="13"/>
  <c r="S500" i="13"/>
  <c r="T501" i="13"/>
  <c r="P501" i="13"/>
  <c r="S501" i="13"/>
  <c r="T502" i="13"/>
  <c r="P502" i="13"/>
  <c r="S502" i="13"/>
  <c r="T503" i="13"/>
  <c r="P503" i="13"/>
  <c r="S503" i="13"/>
  <c r="T504" i="13"/>
  <c r="P504" i="13"/>
  <c r="S504" i="13"/>
  <c r="T505" i="13"/>
  <c r="P505" i="13"/>
  <c r="S505" i="13"/>
  <c r="T506" i="13"/>
  <c r="P506" i="13"/>
  <c r="S506" i="13"/>
  <c r="T507" i="13"/>
  <c r="P507" i="13"/>
  <c r="S507" i="13"/>
  <c r="T508" i="13"/>
  <c r="P508" i="13"/>
  <c r="S508" i="13"/>
  <c r="T509" i="13"/>
  <c r="P509" i="13"/>
  <c r="S509" i="13"/>
  <c r="T510" i="13"/>
  <c r="P510" i="13"/>
  <c r="S510" i="13"/>
  <c r="T511" i="13"/>
  <c r="P511" i="13"/>
  <c r="S511" i="13"/>
  <c r="T512" i="13"/>
  <c r="P512" i="13"/>
  <c r="S512" i="13"/>
  <c r="T513" i="13"/>
  <c r="P513" i="13"/>
  <c r="S513" i="13"/>
  <c r="T514" i="13"/>
  <c r="P514" i="13"/>
  <c r="S514" i="13"/>
  <c r="T515" i="13"/>
  <c r="P515" i="13"/>
  <c r="S515" i="13"/>
  <c r="T516" i="13"/>
  <c r="P516" i="13"/>
  <c r="S516" i="13"/>
  <c r="T517" i="13"/>
  <c r="P517" i="13"/>
  <c r="S517" i="13"/>
  <c r="T518" i="13"/>
  <c r="P518" i="13"/>
  <c r="S518" i="13"/>
  <c r="T519" i="13"/>
  <c r="P519" i="13"/>
  <c r="S519" i="13"/>
  <c r="T520" i="13"/>
  <c r="P520" i="13"/>
  <c r="S520" i="13"/>
  <c r="T521" i="13"/>
  <c r="P521" i="13"/>
  <c r="S521" i="13"/>
  <c r="T522" i="13"/>
  <c r="P522" i="13"/>
  <c r="S522" i="13"/>
  <c r="T523" i="13"/>
  <c r="P523" i="13"/>
  <c r="S523" i="13"/>
  <c r="T524" i="13"/>
  <c r="P524" i="13"/>
  <c r="S524" i="13"/>
  <c r="T525" i="13"/>
  <c r="P525" i="13"/>
  <c r="S525" i="13"/>
  <c r="T526" i="13"/>
  <c r="P526" i="13"/>
  <c r="S526" i="13"/>
  <c r="T527" i="13"/>
  <c r="P527" i="13"/>
  <c r="S527" i="13"/>
  <c r="T528" i="13"/>
  <c r="P528" i="13"/>
  <c r="S528" i="13"/>
  <c r="T529" i="13"/>
  <c r="P529" i="13"/>
  <c r="S529" i="13"/>
  <c r="T530" i="13"/>
  <c r="P530" i="13"/>
  <c r="S530" i="13"/>
  <c r="T531" i="13"/>
  <c r="P531" i="13"/>
  <c r="S531" i="13"/>
  <c r="T532" i="13"/>
  <c r="P532" i="13"/>
  <c r="S532" i="13"/>
  <c r="T533" i="13"/>
  <c r="P533" i="13"/>
  <c r="S533" i="13"/>
  <c r="T534" i="13"/>
  <c r="P534" i="13"/>
  <c r="S534" i="13"/>
  <c r="T535" i="13"/>
  <c r="P535" i="13"/>
  <c r="S535" i="13"/>
  <c r="T536" i="13"/>
  <c r="P536" i="13"/>
  <c r="S536" i="13"/>
  <c r="T537" i="13"/>
  <c r="P537" i="13"/>
  <c r="S537" i="13"/>
  <c r="T538" i="13"/>
  <c r="P538" i="13"/>
  <c r="S538" i="13"/>
  <c r="T539" i="13"/>
  <c r="P539" i="13"/>
  <c r="S539" i="13"/>
  <c r="T540" i="13"/>
  <c r="P540" i="13"/>
  <c r="S540" i="13"/>
  <c r="T541" i="13"/>
  <c r="P541" i="13"/>
  <c r="S541" i="13"/>
  <c r="T542" i="13"/>
  <c r="P542" i="13"/>
  <c r="S542" i="13"/>
  <c r="T543" i="13"/>
  <c r="P543" i="13"/>
  <c r="S543" i="13"/>
  <c r="T544" i="13"/>
  <c r="P544" i="13"/>
  <c r="S544" i="13"/>
  <c r="T545" i="13"/>
  <c r="P545" i="13"/>
  <c r="S545" i="13"/>
  <c r="T546" i="13"/>
  <c r="P546" i="13"/>
  <c r="S546" i="13"/>
  <c r="T547" i="13"/>
  <c r="P547" i="13"/>
  <c r="S547" i="13"/>
  <c r="T548" i="13"/>
  <c r="P548" i="13"/>
  <c r="S548" i="13"/>
  <c r="T549" i="13"/>
  <c r="P549" i="13"/>
  <c r="S549" i="13"/>
  <c r="T550" i="13"/>
  <c r="P550" i="13"/>
  <c r="S550" i="13"/>
  <c r="T551" i="13"/>
  <c r="P551" i="13"/>
  <c r="S551" i="13"/>
  <c r="T552" i="13"/>
  <c r="P552" i="13"/>
  <c r="S552" i="13"/>
  <c r="T553" i="13"/>
  <c r="P553" i="13"/>
  <c r="S553" i="13"/>
  <c r="T554" i="13"/>
  <c r="P554" i="13"/>
  <c r="S554" i="13"/>
  <c r="T555" i="13"/>
  <c r="P555" i="13"/>
  <c r="S555" i="13"/>
  <c r="T556" i="13"/>
  <c r="P556" i="13"/>
  <c r="S556" i="13"/>
  <c r="T557" i="13"/>
  <c r="P557" i="13"/>
  <c r="S557" i="13"/>
  <c r="T558" i="13"/>
  <c r="P558" i="13"/>
  <c r="S558" i="13"/>
  <c r="T559" i="13"/>
  <c r="P559" i="13"/>
  <c r="S559" i="13"/>
  <c r="T560" i="13"/>
  <c r="P560" i="13"/>
  <c r="S560" i="13"/>
  <c r="T561" i="13"/>
  <c r="P561" i="13"/>
  <c r="S561" i="13"/>
  <c r="T562" i="13"/>
  <c r="P562" i="13"/>
  <c r="S562" i="13"/>
  <c r="T563" i="13"/>
  <c r="P563" i="13"/>
  <c r="S563" i="13"/>
  <c r="T564" i="13"/>
  <c r="P564" i="13"/>
  <c r="S564" i="13"/>
  <c r="T565" i="13"/>
  <c r="P565" i="13"/>
  <c r="S565" i="13"/>
  <c r="T566" i="13"/>
  <c r="P566" i="13"/>
  <c r="S566" i="13"/>
  <c r="T567" i="13"/>
  <c r="P567" i="13"/>
  <c r="S567" i="13"/>
  <c r="T568" i="13"/>
  <c r="P568" i="13"/>
  <c r="S568" i="13"/>
  <c r="T569" i="13"/>
  <c r="P569" i="13"/>
  <c r="S569" i="13"/>
  <c r="T570" i="13"/>
  <c r="P570" i="13"/>
  <c r="S570" i="13"/>
  <c r="T571" i="13"/>
  <c r="P571" i="13"/>
  <c r="S571" i="13"/>
  <c r="T572" i="13"/>
  <c r="P572" i="13"/>
  <c r="S572" i="13"/>
  <c r="T573" i="13"/>
  <c r="P573" i="13"/>
  <c r="S573" i="13"/>
  <c r="T574" i="13"/>
  <c r="P574" i="13"/>
  <c r="S574" i="13"/>
  <c r="T575" i="13"/>
  <c r="P575" i="13"/>
  <c r="S575" i="13"/>
  <c r="T576" i="13"/>
  <c r="P576" i="13"/>
  <c r="S576" i="13"/>
  <c r="T577" i="13"/>
  <c r="P577" i="13"/>
  <c r="S577" i="13"/>
  <c r="T578" i="13"/>
  <c r="P578" i="13"/>
  <c r="S578" i="13"/>
  <c r="T579" i="13"/>
  <c r="P579" i="13"/>
  <c r="S579" i="13"/>
  <c r="T580" i="13"/>
  <c r="P580" i="13"/>
  <c r="S580" i="13"/>
  <c r="T581" i="13"/>
  <c r="P581" i="13"/>
  <c r="S581" i="13"/>
  <c r="T582" i="13"/>
  <c r="P582" i="13"/>
  <c r="S582" i="13"/>
  <c r="T583" i="13"/>
  <c r="P583" i="13"/>
  <c r="S583" i="13"/>
  <c r="T584" i="13"/>
  <c r="P584" i="13"/>
  <c r="S584" i="13"/>
  <c r="T585" i="13"/>
  <c r="P585" i="13"/>
  <c r="S585" i="13"/>
  <c r="T586" i="13"/>
  <c r="P586" i="13"/>
  <c r="S586" i="13"/>
  <c r="T587" i="13"/>
  <c r="P587" i="13"/>
  <c r="S587" i="13"/>
  <c r="T588" i="13"/>
  <c r="P588" i="13"/>
  <c r="S588" i="13"/>
  <c r="T589" i="13"/>
  <c r="P589" i="13"/>
  <c r="S589" i="13"/>
  <c r="T590" i="13"/>
  <c r="P590" i="13"/>
  <c r="S590" i="13"/>
  <c r="T591" i="13"/>
  <c r="P591" i="13"/>
  <c r="S591" i="13"/>
  <c r="T592" i="13"/>
  <c r="P592" i="13"/>
  <c r="S592" i="13"/>
  <c r="T593" i="13"/>
  <c r="P593" i="13"/>
  <c r="S593" i="13"/>
  <c r="T594" i="13"/>
  <c r="P594" i="13"/>
  <c r="S594" i="13"/>
  <c r="T595" i="13"/>
  <c r="P595" i="13"/>
  <c r="S595" i="13"/>
  <c r="T596" i="13"/>
  <c r="P596" i="13"/>
  <c r="S596" i="13"/>
  <c r="T597" i="13"/>
  <c r="P597" i="13"/>
  <c r="S597" i="13"/>
  <c r="T598" i="13"/>
  <c r="P598" i="13"/>
  <c r="S598" i="13"/>
  <c r="T599" i="13"/>
  <c r="P599" i="13"/>
  <c r="S599" i="13"/>
  <c r="T600" i="13"/>
  <c r="P600" i="13"/>
  <c r="S600" i="13"/>
  <c r="T601" i="13"/>
  <c r="P601" i="13"/>
  <c r="S601" i="13"/>
  <c r="T602" i="13"/>
  <c r="P602" i="13"/>
  <c r="S602" i="13"/>
  <c r="T603" i="13"/>
  <c r="P603" i="13"/>
  <c r="S603" i="13"/>
  <c r="T604" i="13"/>
  <c r="P604" i="13"/>
  <c r="S604" i="13"/>
  <c r="T605" i="13"/>
  <c r="P605" i="13"/>
  <c r="S605" i="13"/>
  <c r="T606" i="13"/>
  <c r="P606" i="13"/>
  <c r="S606" i="13"/>
  <c r="T607" i="13"/>
  <c r="P607" i="13"/>
  <c r="S607" i="13"/>
  <c r="T608" i="13"/>
  <c r="P608" i="13"/>
  <c r="S608" i="13"/>
  <c r="T609" i="13"/>
  <c r="P609" i="13"/>
  <c r="S609" i="13"/>
  <c r="T610" i="13"/>
  <c r="P610" i="13"/>
  <c r="S610" i="13"/>
  <c r="T611" i="13"/>
  <c r="P611" i="13"/>
  <c r="S611" i="13"/>
  <c r="T612" i="13"/>
  <c r="P612" i="13"/>
  <c r="S612" i="13"/>
  <c r="T613" i="13"/>
  <c r="P613" i="13"/>
  <c r="S613" i="13"/>
  <c r="T614" i="13"/>
  <c r="P614" i="13"/>
  <c r="S614" i="13"/>
  <c r="T615" i="13"/>
  <c r="P615" i="13"/>
  <c r="S615" i="13"/>
  <c r="T616" i="13"/>
  <c r="P616" i="13"/>
  <c r="S616" i="13"/>
  <c r="T617" i="13"/>
  <c r="P617" i="13"/>
  <c r="S617" i="13"/>
  <c r="T618" i="13"/>
  <c r="P618" i="13"/>
  <c r="S618" i="13"/>
  <c r="T619" i="13"/>
  <c r="P619" i="13"/>
  <c r="S619" i="13"/>
  <c r="F8" i="13"/>
  <c r="F9" i="13"/>
  <c r="F10" i="13"/>
  <c r="F11" i="13"/>
  <c r="F12" i="13"/>
  <c r="F13" i="13"/>
  <c r="F14" i="13"/>
  <c r="F15" i="13"/>
  <c r="F16" i="13"/>
  <c r="F17" i="13"/>
  <c r="F18" i="13"/>
  <c r="C11" i="21"/>
  <c r="D11" i="21"/>
  <c r="C12" i="21"/>
  <c r="D12" i="21"/>
  <c r="C13" i="21"/>
  <c r="D13" i="21"/>
  <c r="C14" i="21"/>
  <c r="D14" i="21"/>
  <c r="C15" i="21"/>
  <c r="D15" i="21"/>
  <c r="C16" i="21"/>
  <c r="D16" i="21"/>
  <c r="C17" i="21"/>
  <c r="D17" i="21"/>
  <c r="C18" i="21"/>
  <c r="D18" i="21"/>
  <c r="C19" i="21"/>
  <c r="D19" i="21"/>
  <c r="C20" i="21"/>
  <c r="D20" i="21"/>
  <c r="C21" i="21"/>
  <c r="D21" i="21"/>
  <c r="C22" i="21"/>
  <c r="D22" i="21"/>
  <c r="C23" i="21"/>
  <c r="D23" i="21"/>
  <c r="C24" i="21"/>
  <c r="D24" i="21"/>
  <c r="C25" i="21"/>
  <c r="D25" i="21"/>
  <c r="C26" i="21"/>
  <c r="D26" i="21"/>
  <c r="C27" i="21"/>
  <c r="D27" i="21"/>
  <c r="C28" i="21"/>
  <c r="D28" i="21"/>
  <c r="C29" i="21"/>
  <c r="D29" i="21"/>
  <c r="C30" i="21"/>
  <c r="D30" i="21"/>
  <c r="C31" i="21"/>
  <c r="D31" i="21"/>
  <c r="C32" i="21"/>
  <c r="D32" i="21"/>
  <c r="C33" i="21"/>
  <c r="D33" i="21"/>
  <c r="C34" i="21"/>
  <c r="D34" i="21"/>
  <c r="C35" i="21"/>
  <c r="D35" i="21"/>
  <c r="C36" i="21"/>
  <c r="D36" i="21"/>
  <c r="C37" i="21"/>
  <c r="D37" i="21"/>
  <c r="C38" i="21"/>
  <c r="D38" i="21"/>
  <c r="C39" i="21"/>
  <c r="D39" i="21"/>
  <c r="C40" i="21"/>
  <c r="D40" i="21"/>
  <c r="C41" i="21"/>
  <c r="D41" i="21"/>
  <c r="C42" i="21"/>
  <c r="D42" i="21"/>
  <c r="C43" i="21"/>
  <c r="D43" i="21"/>
  <c r="C44" i="21"/>
  <c r="D44" i="21"/>
  <c r="C45" i="21"/>
  <c r="D45" i="21"/>
  <c r="C46" i="21"/>
  <c r="D46" i="21"/>
  <c r="C47" i="21"/>
  <c r="D47" i="21"/>
  <c r="C48" i="21"/>
  <c r="D48" i="21"/>
  <c r="C49" i="21"/>
  <c r="D49" i="21"/>
  <c r="C50" i="21"/>
  <c r="D50" i="21"/>
  <c r="C51" i="21"/>
  <c r="D51" i="21"/>
  <c r="C52" i="21"/>
  <c r="D52" i="21"/>
  <c r="C53" i="21"/>
  <c r="D53" i="21"/>
  <c r="C54" i="21"/>
  <c r="D54" i="21"/>
  <c r="C55" i="21"/>
  <c r="D55" i="21"/>
  <c r="C56" i="21"/>
  <c r="D56" i="21"/>
  <c r="C57" i="21"/>
  <c r="D57" i="21"/>
  <c r="C58" i="21"/>
  <c r="D58" i="21"/>
  <c r="C59" i="21"/>
  <c r="D59" i="21"/>
  <c r="C60" i="21"/>
  <c r="D60" i="21"/>
  <c r="C61" i="21"/>
  <c r="D61" i="21"/>
  <c r="C62" i="21"/>
  <c r="D62" i="21"/>
  <c r="C63" i="21"/>
  <c r="D63" i="21"/>
  <c r="C64" i="21"/>
  <c r="D64" i="21"/>
  <c r="C65" i="21"/>
  <c r="D65" i="21"/>
  <c r="C66" i="21"/>
  <c r="D66" i="21"/>
  <c r="C67" i="21"/>
  <c r="D67" i="21"/>
  <c r="C68" i="21"/>
  <c r="D68" i="21"/>
  <c r="C69" i="21"/>
  <c r="D69" i="21"/>
  <c r="C70" i="21"/>
  <c r="D70" i="21"/>
  <c r="C71" i="21"/>
  <c r="D71" i="21"/>
  <c r="C72" i="21"/>
  <c r="D72" i="21"/>
  <c r="C73" i="21"/>
  <c r="D73" i="21"/>
  <c r="C74" i="21"/>
  <c r="D74" i="21"/>
  <c r="C75" i="21"/>
  <c r="D75" i="21"/>
  <c r="C76" i="21"/>
  <c r="D76" i="21"/>
  <c r="C77" i="21"/>
  <c r="D77" i="21"/>
  <c r="C78" i="21"/>
  <c r="D78" i="21"/>
  <c r="C79" i="21"/>
  <c r="D79" i="21"/>
  <c r="C80" i="21"/>
  <c r="D80" i="21"/>
  <c r="C81" i="21"/>
  <c r="D81" i="21"/>
  <c r="C82" i="21"/>
  <c r="D82" i="21"/>
  <c r="C83" i="21"/>
  <c r="D83" i="21"/>
  <c r="C84" i="21"/>
  <c r="D84" i="21"/>
  <c r="C85" i="21"/>
  <c r="D85" i="21"/>
  <c r="C86" i="21"/>
  <c r="D86" i="21"/>
  <c r="C87" i="21"/>
  <c r="D87" i="21"/>
  <c r="C88" i="21"/>
  <c r="D88" i="21"/>
  <c r="C89" i="21"/>
  <c r="D89" i="21"/>
  <c r="C90" i="21"/>
  <c r="D90" i="21"/>
  <c r="C91" i="21"/>
  <c r="D91" i="21"/>
  <c r="C92" i="21"/>
  <c r="D92" i="21"/>
  <c r="C93" i="21"/>
  <c r="D93" i="21"/>
  <c r="C94" i="21"/>
  <c r="D94" i="21"/>
  <c r="C95" i="21"/>
  <c r="D95" i="21"/>
  <c r="C96" i="21"/>
  <c r="D96" i="21"/>
  <c r="C97" i="21"/>
  <c r="D97" i="21"/>
  <c r="C98" i="21"/>
  <c r="D98" i="21"/>
  <c r="C99" i="21"/>
  <c r="D99" i="21"/>
  <c r="C100" i="21"/>
  <c r="D100" i="21"/>
  <c r="C101" i="21"/>
  <c r="D101" i="21"/>
  <c r="C102" i="21"/>
  <c r="D102" i="21"/>
  <c r="C103" i="21"/>
  <c r="D103" i="21"/>
  <c r="C104" i="21"/>
  <c r="D104" i="21"/>
  <c r="C105" i="21"/>
  <c r="D105" i="21"/>
  <c r="C106" i="21"/>
  <c r="D106" i="21"/>
  <c r="C107" i="21"/>
  <c r="D107" i="21"/>
  <c r="C108" i="21"/>
  <c r="D103" i="23"/>
  <c r="D108" i="21"/>
  <c r="C110" i="21"/>
  <c r="D110" i="21"/>
  <c r="C111" i="21"/>
  <c r="D111" i="21"/>
  <c r="C112" i="21"/>
  <c r="D112" i="21"/>
  <c r="C113" i="21"/>
  <c r="D113" i="21"/>
  <c r="C114" i="21"/>
  <c r="D114" i="21"/>
  <c r="C115" i="21"/>
  <c r="D115" i="21"/>
  <c r="C116" i="21"/>
  <c r="D116" i="21"/>
  <c r="C117" i="21"/>
  <c r="D117" i="21"/>
  <c r="C118" i="21"/>
  <c r="D118" i="21"/>
  <c r="C119" i="21"/>
  <c r="D119" i="21"/>
  <c r="C120" i="21"/>
  <c r="D120" i="21"/>
  <c r="C121" i="21"/>
  <c r="D121" i="21"/>
  <c r="C122" i="21"/>
  <c r="D122" i="21"/>
  <c r="C123" i="21"/>
  <c r="D123" i="21"/>
  <c r="C124" i="21"/>
  <c r="D124" i="21"/>
  <c r="C125" i="21"/>
  <c r="D125" i="21"/>
  <c r="C126" i="21"/>
  <c r="D126" i="21"/>
  <c r="C127" i="21"/>
  <c r="D127" i="21"/>
  <c r="C128" i="21"/>
  <c r="D128" i="21"/>
  <c r="C129" i="21"/>
  <c r="D129" i="21"/>
  <c r="C130" i="21"/>
  <c r="D130" i="21"/>
  <c r="C131" i="21"/>
  <c r="D131" i="21"/>
  <c r="C132" i="21"/>
  <c r="D132" i="21"/>
  <c r="C133" i="21"/>
  <c r="D133" i="21"/>
  <c r="C134" i="21"/>
  <c r="D134" i="21"/>
  <c r="C135" i="21"/>
  <c r="D135" i="21"/>
  <c r="C136" i="21"/>
  <c r="D136" i="21"/>
  <c r="C137" i="21"/>
  <c r="D137" i="21"/>
  <c r="C138" i="21"/>
  <c r="D138" i="21"/>
  <c r="C139" i="21"/>
  <c r="D139" i="21"/>
  <c r="C140" i="21"/>
  <c r="D140" i="21"/>
  <c r="C141" i="21"/>
  <c r="D141" i="21"/>
  <c r="C142" i="21"/>
  <c r="D142" i="21"/>
  <c r="C143" i="21"/>
  <c r="D143" i="21"/>
  <c r="C144" i="21"/>
  <c r="D144" i="21"/>
  <c r="C145" i="21"/>
  <c r="D145" i="21"/>
  <c r="C146" i="21"/>
  <c r="D146" i="21"/>
  <c r="C147" i="21"/>
  <c r="D147" i="21"/>
  <c r="C148" i="21"/>
  <c r="D148" i="21"/>
  <c r="C149" i="21"/>
  <c r="D149" i="21"/>
  <c r="C150" i="21"/>
  <c r="D150" i="21"/>
  <c r="C151" i="21"/>
  <c r="D151" i="21"/>
  <c r="C152" i="21"/>
  <c r="D152" i="21"/>
  <c r="C153" i="21"/>
  <c r="D153" i="21"/>
  <c r="C154" i="21"/>
  <c r="D154" i="21"/>
  <c r="C155" i="21"/>
  <c r="D155" i="21"/>
  <c r="C156" i="21"/>
  <c r="D156" i="21"/>
  <c r="C157" i="21"/>
  <c r="D157" i="21"/>
  <c r="C158" i="21"/>
  <c r="D158" i="21"/>
  <c r="C159" i="21"/>
  <c r="D159" i="21"/>
  <c r="C160" i="21"/>
  <c r="D160" i="21"/>
  <c r="C161" i="21"/>
  <c r="D161" i="21"/>
  <c r="C162" i="21"/>
  <c r="D162" i="21"/>
  <c r="C163" i="21"/>
  <c r="D163" i="21"/>
  <c r="C164" i="21"/>
  <c r="D164" i="21"/>
  <c r="C165" i="21"/>
  <c r="D165" i="21"/>
  <c r="C166" i="21"/>
  <c r="D166" i="21"/>
  <c r="C167" i="21"/>
  <c r="D167" i="21"/>
  <c r="C168" i="21"/>
  <c r="D168" i="21"/>
  <c r="C169" i="21"/>
  <c r="D169" i="21"/>
  <c r="C170" i="21"/>
  <c r="D170" i="21"/>
  <c r="C171" i="21"/>
  <c r="D171" i="21"/>
  <c r="C172" i="21"/>
  <c r="D172" i="21"/>
  <c r="C173" i="21"/>
  <c r="D173" i="21"/>
  <c r="C174" i="21"/>
  <c r="D174" i="21"/>
  <c r="C175" i="21"/>
  <c r="D175" i="21"/>
  <c r="C176" i="21"/>
  <c r="D176" i="21"/>
  <c r="C177" i="21"/>
  <c r="D177" i="21"/>
  <c r="C178" i="21"/>
  <c r="D178" i="21"/>
  <c r="C179" i="21"/>
  <c r="D179" i="21"/>
  <c r="C180" i="21"/>
  <c r="D180" i="21"/>
  <c r="C181" i="21"/>
  <c r="D181" i="21"/>
  <c r="C182" i="21"/>
  <c r="D182" i="21"/>
  <c r="C183" i="21"/>
  <c r="D183" i="21"/>
  <c r="C184" i="21"/>
  <c r="D184" i="21"/>
  <c r="C185" i="21"/>
  <c r="D185" i="21"/>
  <c r="C186" i="21"/>
  <c r="D186" i="21"/>
  <c r="C187" i="21"/>
  <c r="D187" i="21"/>
  <c r="C188" i="21"/>
  <c r="D188" i="21"/>
  <c r="C189" i="21"/>
  <c r="D189" i="21"/>
  <c r="C190" i="21"/>
  <c r="D190" i="21"/>
  <c r="C191" i="21"/>
  <c r="D191" i="21"/>
  <c r="C192" i="21"/>
  <c r="D192" i="21"/>
  <c r="C193" i="21"/>
  <c r="D193" i="21"/>
  <c r="C194" i="21"/>
  <c r="D194" i="21"/>
  <c r="C195" i="21"/>
  <c r="D195" i="21"/>
  <c r="C196" i="21"/>
  <c r="D196" i="21"/>
  <c r="C197" i="21"/>
  <c r="D197" i="21"/>
  <c r="C198" i="21"/>
  <c r="D198" i="21"/>
  <c r="C199" i="21"/>
  <c r="D199" i="21"/>
  <c r="C200" i="21"/>
  <c r="D200" i="21"/>
  <c r="C201" i="21"/>
  <c r="D201" i="21"/>
  <c r="C202" i="21"/>
  <c r="D202" i="21"/>
  <c r="C203" i="21"/>
  <c r="D203" i="21"/>
  <c r="C204" i="21"/>
  <c r="D204" i="21"/>
  <c r="C205" i="21"/>
  <c r="D205" i="21"/>
  <c r="C206" i="21"/>
  <c r="D206" i="21"/>
  <c r="C207" i="21"/>
  <c r="D207" i="21"/>
  <c r="C208" i="21"/>
  <c r="G103" i="23"/>
  <c r="D208" i="21"/>
  <c r="C210" i="21"/>
  <c r="D210" i="21"/>
  <c r="C211" i="21"/>
  <c r="D211" i="21"/>
  <c r="C212" i="21"/>
  <c r="D212" i="21"/>
  <c r="C213" i="21"/>
  <c r="D213" i="21"/>
  <c r="C214" i="21"/>
  <c r="D214" i="21"/>
  <c r="C215" i="21"/>
  <c r="D215" i="21"/>
  <c r="C216" i="21"/>
  <c r="D216" i="21"/>
  <c r="C217" i="21"/>
  <c r="D217" i="21"/>
  <c r="C218" i="21"/>
  <c r="D218" i="21"/>
  <c r="C219" i="21"/>
  <c r="D219" i="21"/>
  <c r="C220" i="21"/>
  <c r="D220" i="21"/>
  <c r="C221" i="21"/>
  <c r="D221" i="21"/>
  <c r="C222" i="21"/>
  <c r="D222" i="21"/>
  <c r="C223" i="21"/>
  <c r="D223" i="21"/>
  <c r="C224" i="21"/>
  <c r="D224" i="21"/>
  <c r="C225" i="21"/>
  <c r="D225" i="21"/>
  <c r="C226" i="21"/>
  <c r="D226" i="21"/>
  <c r="C227" i="21"/>
  <c r="D227" i="21"/>
  <c r="C228" i="21"/>
  <c r="D228" i="21"/>
  <c r="C229" i="21"/>
  <c r="D229" i="21"/>
  <c r="C230" i="21"/>
  <c r="D230" i="21"/>
  <c r="C231" i="21"/>
  <c r="D231" i="21"/>
  <c r="C232" i="21"/>
  <c r="D232" i="21"/>
  <c r="C233" i="21"/>
  <c r="D233" i="21"/>
  <c r="C234" i="21"/>
  <c r="D234" i="21"/>
  <c r="C235" i="21"/>
  <c r="D235" i="21"/>
  <c r="C236" i="21"/>
  <c r="D236" i="21"/>
  <c r="C237" i="21"/>
  <c r="D237" i="21"/>
  <c r="C238" i="21"/>
  <c r="D238" i="21"/>
  <c r="C239" i="21"/>
  <c r="D239" i="21"/>
  <c r="C240" i="21"/>
  <c r="D240" i="21"/>
  <c r="C241" i="21"/>
  <c r="D241" i="21"/>
  <c r="C242" i="21"/>
  <c r="D242" i="21"/>
  <c r="C243" i="21"/>
  <c r="D243" i="21"/>
  <c r="C244" i="21"/>
  <c r="D244" i="21"/>
  <c r="C245" i="21"/>
  <c r="D245" i="21"/>
  <c r="C246" i="21"/>
  <c r="D246" i="21"/>
  <c r="C247" i="21"/>
  <c r="D247" i="21"/>
  <c r="C248" i="21"/>
  <c r="D248" i="21"/>
  <c r="C249" i="21"/>
  <c r="D249" i="21"/>
  <c r="C250" i="21"/>
  <c r="D250" i="21"/>
  <c r="C251" i="21"/>
  <c r="D251" i="21"/>
  <c r="C252" i="21"/>
  <c r="D252" i="21"/>
  <c r="C253" i="21"/>
  <c r="D253" i="21"/>
  <c r="C254" i="21"/>
  <c r="D254" i="21"/>
  <c r="C255" i="21"/>
  <c r="D255" i="21"/>
  <c r="C256" i="21"/>
  <c r="D256" i="21"/>
  <c r="C257" i="21"/>
  <c r="D257" i="21"/>
  <c r="C258" i="21"/>
  <c r="D258" i="21"/>
  <c r="C259" i="21"/>
  <c r="D259" i="21"/>
  <c r="C260" i="21"/>
  <c r="D260" i="21"/>
  <c r="C261" i="21"/>
  <c r="D261" i="21"/>
  <c r="C262" i="21"/>
  <c r="D262" i="21"/>
  <c r="C263" i="21"/>
  <c r="D263" i="21"/>
  <c r="C264" i="21"/>
  <c r="D264" i="21"/>
  <c r="C265" i="21"/>
  <c r="D265" i="21"/>
  <c r="C266" i="21"/>
  <c r="D266" i="21"/>
  <c r="C267" i="21"/>
  <c r="D267" i="21"/>
  <c r="C268" i="21"/>
  <c r="D268" i="21"/>
  <c r="C269" i="21"/>
  <c r="D269" i="21"/>
  <c r="C270" i="21"/>
  <c r="D270" i="21"/>
  <c r="C271" i="21"/>
  <c r="D271" i="21"/>
  <c r="C272" i="21"/>
  <c r="D272" i="21"/>
  <c r="C273" i="21"/>
  <c r="D273" i="21"/>
  <c r="C274" i="21"/>
  <c r="D274" i="21"/>
  <c r="C275" i="21"/>
  <c r="D275" i="21"/>
  <c r="C276" i="21"/>
  <c r="D276" i="21"/>
  <c r="C277" i="21"/>
  <c r="D277" i="21"/>
  <c r="C278" i="21"/>
  <c r="D278" i="21"/>
  <c r="C279" i="21"/>
  <c r="D279" i="21"/>
  <c r="C280" i="21"/>
  <c r="D280" i="21"/>
  <c r="C281" i="21"/>
  <c r="D281" i="21"/>
  <c r="C282" i="21"/>
  <c r="D282" i="21"/>
  <c r="C283" i="21"/>
  <c r="D283" i="21"/>
  <c r="C284" i="21"/>
  <c r="D284" i="21"/>
  <c r="C285" i="21"/>
  <c r="D285" i="21"/>
  <c r="C286" i="21"/>
  <c r="D286" i="21"/>
  <c r="C287" i="21"/>
  <c r="D287" i="21"/>
  <c r="C288" i="21"/>
  <c r="D288" i="21"/>
  <c r="C289" i="21"/>
  <c r="D289" i="21"/>
  <c r="C290" i="21"/>
  <c r="D290" i="21"/>
  <c r="C291" i="21"/>
  <c r="D291" i="21"/>
  <c r="C292" i="21"/>
  <c r="D292" i="21"/>
  <c r="C293" i="21"/>
  <c r="D293" i="21"/>
  <c r="C294" i="21"/>
  <c r="D294" i="21"/>
  <c r="C295" i="21"/>
  <c r="D295" i="21"/>
  <c r="C296" i="21"/>
  <c r="D296" i="21"/>
  <c r="C297" i="21"/>
  <c r="D297" i="21"/>
  <c r="C298" i="21"/>
  <c r="D298" i="21"/>
  <c r="C299" i="21"/>
  <c r="D299" i="21"/>
  <c r="C300" i="21"/>
  <c r="D300" i="21"/>
  <c r="C301" i="21"/>
  <c r="D301" i="21"/>
  <c r="C302" i="21"/>
  <c r="D302" i="21"/>
  <c r="C303" i="21"/>
  <c r="D303" i="21"/>
  <c r="C304" i="21"/>
  <c r="D304" i="21"/>
  <c r="C305" i="21"/>
  <c r="D305" i="21"/>
  <c r="C306" i="21"/>
  <c r="D306" i="21"/>
  <c r="C307" i="21"/>
  <c r="D307" i="21"/>
  <c r="C308" i="21"/>
  <c r="J103" i="23"/>
  <c r="D308" i="21"/>
  <c r="C310" i="21"/>
  <c r="D310" i="21"/>
  <c r="C311" i="21"/>
  <c r="D311" i="21"/>
  <c r="C312" i="21"/>
  <c r="D312" i="21"/>
  <c r="C313" i="21"/>
  <c r="D313" i="21"/>
  <c r="C314" i="21"/>
  <c r="D314" i="21"/>
  <c r="C315" i="21"/>
  <c r="D315" i="21"/>
  <c r="C316" i="21"/>
  <c r="D316" i="21"/>
  <c r="C317" i="21"/>
  <c r="D317" i="21"/>
  <c r="C318" i="21"/>
  <c r="D318" i="21"/>
  <c r="C319" i="21"/>
  <c r="D319" i="21"/>
  <c r="C320" i="21"/>
  <c r="D320" i="21"/>
  <c r="C321" i="21"/>
  <c r="D321" i="21"/>
  <c r="C322" i="21"/>
  <c r="D322" i="21"/>
  <c r="C323" i="21"/>
  <c r="D323" i="21"/>
  <c r="C324" i="21"/>
  <c r="D324" i="21"/>
  <c r="C325" i="21"/>
  <c r="D325" i="21"/>
  <c r="C326" i="21"/>
  <c r="D326" i="21"/>
  <c r="C327" i="21"/>
  <c r="D327" i="21"/>
  <c r="C328" i="21"/>
  <c r="D328" i="21"/>
  <c r="C329" i="21"/>
  <c r="D329" i="21"/>
  <c r="C330" i="21"/>
  <c r="D330" i="21"/>
  <c r="C331" i="21"/>
  <c r="D331" i="21"/>
  <c r="C332" i="21"/>
  <c r="D332" i="21"/>
  <c r="C333" i="21"/>
  <c r="D333" i="21"/>
  <c r="C334" i="21"/>
  <c r="D334" i="21"/>
  <c r="C335" i="21"/>
  <c r="D335" i="21"/>
  <c r="C336" i="21"/>
  <c r="D336" i="21"/>
  <c r="C337" i="21"/>
  <c r="D337" i="21"/>
  <c r="C338" i="21"/>
  <c r="D338" i="21"/>
  <c r="C339" i="21"/>
  <c r="D339" i="21"/>
  <c r="C340" i="21"/>
  <c r="D340" i="21"/>
  <c r="C341" i="21"/>
  <c r="D341" i="21"/>
  <c r="C342" i="21"/>
  <c r="D342" i="21"/>
  <c r="C343" i="21"/>
  <c r="D343" i="21"/>
  <c r="C344" i="21"/>
  <c r="D344" i="21"/>
  <c r="C345" i="21"/>
  <c r="D345" i="21"/>
  <c r="C346" i="21"/>
  <c r="D346" i="21"/>
  <c r="C347" i="21"/>
  <c r="D347" i="21"/>
  <c r="C348" i="21"/>
  <c r="D348" i="21"/>
  <c r="C349" i="21"/>
  <c r="D349" i="21"/>
  <c r="C350" i="21"/>
  <c r="D350" i="21"/>
  <c r="C351" i="21"/>
  <c r="D351" i="21"/>
  <c r="C352" i="21"/>
  <c r="D352" i="21"/>
  <c r="C353" i="21"/>
  <c r="D353" i="21"/>
  <c r="C354" i="21"/>
  <c r="D354" i="21"/>
  <c r="C355" i="21"/>
  <c r="D355" i="21"/>
  <c r="C356" i="21"/>
  <c r="D356" i="21"/>
  <c r="C357" i="21"/>
  <c r="D357" i="21"/>
  <c r="C358" i="21"/>
  <c r="D358" i="21"/>
  <c r="C359" i="21"/>
  <c r="D359" i="21"/>
  <c r="C360" i="21"/>
  <c r="D360" i="21"/>
  <c r="C361" i="21"/>
  <c r="D361" i="21"/>
  <c r="C362" i="21"/>
  <c r="D362" i="21"/>
  <c r="C363" i="21"/>
  <c r="D363" i="21"/>
  <c r="C364" i="21"/>
  <c r="D364" i="21"/>
  <c r="C365" i="21"/>
  <c r="D365" i="21"/>
  <c r="C366" i="21"/>
  <c r="D366" i="21"/>
  <c r="C367" i="21"/>
  <c r="D367" i="21"/>
  <c r="C368" i="21"/>
  <c r="D368" i="21"/>
  <c r="C369" i="21"/>
  <c r="D369" i="21"/>
  <c r="C370" i="21"/>
  <c r="D370" i="21"/>
  <c r="C371" i="21"/>
  <c r="D371" i="21"/>
  <c r="C372" i="21"/>
  <c r="D372" i="21"/>
  <c r="C373" i="21"/>
  <c r="D373" i="21"/>
  <c r="C374" i="21"/>
  <c r="D374" i="21"/>
  <c r="C375" i="21"/>
  <c r="D375" i="21"/>
  <c r="C376" i="21"/>
  <c r="D376" i="21"/>
  <c r="C377" i="21"/>
  <c r="D377" i="21"/>
  <c r="C378" i="21"/>
  <c r="D378" i="21"/>
  <c r="C379" i="21"/>
  <c r="D379" i="21"/>
  <c r="C380" i="21"/>
  <c r="D380" i="21"/>
  <c r="C381" i="21"/>
  <c r="D381" i="21"/>
  <c r="C382" i="21"/>
  <c r="D382" i="21"/>
  <c r="C383" i="21"/>
  <c r="D383" i="21"/>
  <c r="C384" i="21"/>
  <c r="D384" i="21"/>
  <c r="C385" i="21"/>
  <c r="D385" i="21"/>
  <c r="C386" i="21"/>
  <c r="D386" i="21"/>
  <c r="C387" i="21"/>
  <c r="D387" i="21"/>
  <c r="C388" i="21"/>
  <c r="D388" i="21"/>
  <c r="C389" i="21"/>
  <c r="D389" i="21"/>
  <c r="C390" i="21"/>
  <c r="D390" i="21"/>
  <c r="C391" i="21"/>
  <c r="D391" i="21"/>
  <c r="C392" i="21"/>
  <c r="D392" i="21"/>
  <c r="C393" i="21"/>
  <c r="D393" i="21"/>
  <c r="C394" i="21"/>
  <c r="D394" i="21"/>
  <c r="C395" i="21"/>
  <c r="D395" i="21"/>
  <c r="C396" i="21"/>
  <c r="D396" i="21"/>
  <c r="C397" i="21"/>
  <c r="D397" i="21"/>
  <c r="C398" i="21"/>
  <c r="D398" i="21"/>
  <c r="C399" i="21"/>
  <c r="D399" i="21"/>
  <c r="C400" i="21"/>
  <c r="D400" i="21"/>
  <c r="C401" i="21"/>
  <c r="D401" i="21"/>
  <c r="C402" i="21"/>
  <c r="D402" i="21"/>
  <c r="C403" i="21"/>
  <c r="D403" i="21"/>
  <c r="C404" i="21"/>
  <c r="D404" i="21"/>
  <c r="C405" i="21"/>
  <c r="D405" i="21"/>
  <c r="C406" i="21"/>
  <c r="D406" i="21"/>
  <c r="C407" i="21"/>
  <c r="D407" i="21"/>
  <c r="C408" i="21"/>
  <c r="M103" i="23"/>
  <c r="D408" i="21"/>
  <c r="C410" i="21"/>
  <c r="D410" i="21"/>
  <c r="C411" i="21"/>
  <c r="D411" i="21"/>
  <c r="C412" i="21"/>
  <c r="D412" i="21"/>
  <c r="C413" i="21"/>
  <c r="D413" i="21"/>
  <c r="C414" i="21"/>
  <c r="D414" i="21"/>
  <c r="C415" i="21"/>
  <c r="D415" i="21"/>
  <c r="C416" i="21"/>
  <c r="D416" i="21"/>
  <c r="C417" i="21"/>
  <c r="D417" i="21"/>
  <c r="C418" i="21"/>
  <c r="D418" i="21"/>
  <c r="C419" i="21"/>
  <c r="D419" i="21"/>
  <c r="C420" i="21"/>
  <c r="D420" i="21"/>
  <c r="C421" i="21"/>
  <c r="D421" i="21"/>
  <c r="C422" i="21"/>
  <c r="D422" i="21"/>
  <c r="C423" i="21"/>
  <c r="D423" i="21"/>
  <c r="C424" i="21"/>
  <c r="D424" i="21"/>
  <c r="C425" i="21"/>
  <c r="D425" i="21"/>
  <c r="C426" i="21"/>
  <c r="D426" i="21"/>
  <c r="C427" i="21"/>
  <c r="D427" i="21"/>
  <c r="C428" i="21"/>
  <c r="D428" i="21"/>
  <c r="C429" i="21"/>
  <c r="D429" i="21"/>
  <c r="C430" i="21"/>
  <c r="D430" i="21"/>
  <c r="C431" i="21"/>
  <c r="D431" i="21"/>
  <c r="C432" i="21"/>
  <c r="D432" i="21"/>
  <c r="C433" i="21"/>
  <c r="D433" i="21"/>
  <c r="C434" i="21"/>
  <c r="D434" i="21"/>
  <c r="C435" i="21"/>
  <c r="D435" i="21"/>
  <c r="C436" i="21"/>
  <c r="D436" i="21"/>
  <c r="C437" i="21"/>
  <c r="D437" i="21"/>
  <c r="C438" i="21"/>
  <c r="D438" i="21"/>
  <c r="C439" i="21"/>
  <c r="D439" i="21"/>
  <c r="C440" i="21"/>
  <c r="D440" i="21"/>
  <c r="C441" i="21"/>
  <c r="D441" i="21"/>
  <c r="C442" i="21"/>
  <c r="D442" i="21"/>
  <c r="C443" i="21"/>
  <c r="D443" i="21"/>
  <c r="C444" i="21"/>
  <c r="D444" i="21"/>
  <c r="C445" i="21"/>
  <c r="D445" i="21"/>
  <c r="C446" i="21"/>
  <c r="D446" i="21"/>
  <c r="C447" i="21"/>
  <c r="D447" i="21"/>
  <c r="C448" i="21"/>
  <c r="D448" i="21"/>
  <c r="C449" i="21"/>
  <c r="D449" i="21"/>
  <c r="C450" i="21"/>
  <c r="D450" i="21"/>
  <c r="C451" i="21"/>
  <c r="D451" i="21"/>
  <c r="C452" i="21"/>
  <c r="D452" i="21"/>
  <c r="C453" i="21"/>
  <c r="D453" i="21"/>
  <c r="C454" i="21"/>
  <c r="D454" i="21"/>
  <c r="C455" i="21"/>
  <c r="D455" i="21"/>
  <c r="C456" i="21"/>
  <c r="D456" i="21"/>
  <c r="C457" i="21"/>
  <c r="D457" i="21"/>
  <c r="C458" i="21"/>
  <c r="D458" i="21"/>
  <c r="C459" i="21"/>
  <c r="D459" i="21"/>
  <c r="C460" i="21"/>
  <c r="D460" i="21"/>
  <c r="C461" i="21"/>
  <c r="D461" i="21"/>
  <c r="C462" i="21"/>
  <c r="D462" i="21"/>
  <c r="C463" i="21"/>
  <c r="D463" i="21"/>
  <c r="C464" i="21"/>
  <c r="D464" i="21"/>
  <c r="C465" i="21"/>
  <c r="D465" i="21"/>
  <c r="C466" i="21"/>
  <c r="D466" i="21"/>
  <c r="C467" i="21"/>
  <c r="D467" i="21"/>
  <c r="C468" i="21"/>
  <c r="D468" i="21"/>
  <c r="C469" i="21"/>
  <c r="D469" i="21"/>
  <c r="C470" i="21"/>
  <c r="D470" i="21"/>
  <c r="C471" i="21"/>
  <c r="D471" i="21"/>
  <c r="C472" i="21"/>
  <c r="D472" i="21"/>
  <c r="C473" i="21"/>
  <c r="D473" i="21"/>
  <c r="C474" i="21"/>
  <c r="D474" i="21"/>
  <c r="C475" i="21"/>
  <c r="D475" i="21"/>
  <c r="C476" i="21"/>
  <c r="D476" i="21"/>
  <c r="C477" i="21"/>
  <c r="D477" i="21"/>
  <c r="C478" i="21"/>
  <c r="D478" i="21"/>
  <c r="C479" i="21"/>
  <c r="D479" i="21"/>
  <c r="C480" i="21"/>
  <c r="D480" i="21"/>
  <c r="C481" i="21"/>
  <c r="D481" i="21"/>
  <c r="C482" i="21"/>
  <c r="D482" i="21"/>
  <c r="C483" i="21"/>
  <c r="D483" i="21"/>
  <c r="C484" i="21"/>
  <c r="D484" i="21"/>
  <c r="C485" i="21"/>
  <c r="D485" i="21"/>
  <c r="C486" i="21"/>
  <c r="D486" i="21"/>
  <c r="C487" i="21"/>
  <c r="D487" i="21"/>
  <c r="C488" i="21"/>
  <c r="D488" i="21"/>
  <c r="C489" i="21"/>
  <c r="D489" i="21"/>
  <c r="C490" i="21"/>
  <c r="D490" i="21"/>
  <c r="C491" i="21"/>
  <c r="D491" i="21"/>
  <c r="C492" i="21"/>
  <c r="D492" i="21"/>
  <c r="C493" i="21"/>
  <c r="D493" i="21"/>
  <c r="C494" i="21"/>
  <c r="D494" i="21"/>
  <c r="C495" i="21"/>
  <c r="D495" i="21"/>
  <c r="C496" i="21"/>
  <c r="D496" i="21"/>
  <c r="C497" i="21"/>
  <c r="D497" i="21"/>
  <c r="C498" i="21"/>
  <c r="D498" i="21"/>
  <c r="C499" i="21"/>
  <c r="D499" i="21"/>
  <c r="C500" i="21"/>
  <c r="D500" i="21"/>
  <c r="C501" i="21"/>
  <c r="D501" i="21"/>
  <c r="C502" i="21"/>
  <c r="D502" i="21"/>
  <c r="C503" i="21"/>
  <c r="D503" i="21"/>
  <c r="C504" i="21"/>
  <c r="D504" i="21"/>
  <c r="C505" i="21"/>
  <c r="D505" i="21"/>
  <c r="C506" i="21"/>
  <c r="D506" i="21"/>
  <c r="C507" i="21"/>
  <c r="D507" i="21"/>
  <c r="C508" i="21"/>
  <c r="P103" i="23"/>
  <c r="D508" i="21"/>
  <c r="C510" i="21"/>
  <c r="D510" i="21"/>
  <c r="C511" i="21"/>
  <c r="D511" i="21"/>
  <c r="C512" i="21"/>
  <c r="D512" i="21"/>
  <c r="C513" i="21"/>
  <c r="D513" i="21"/>
  <c r="C514" i="21"/>
  <c r="D514" i="21"/>
  <c r="C515" i="21"/>
  <c r="D515" i="21"/>
  <c r="C516" i="21"/>
  <c r="D516" i="21"/>
  <c r="C517" i="21"/>
  <c r="D517" i="21"/>
  <c r="C518" i="21"/>
  <c r="D518" i="21"/>
  <c r="C519" i="21"/>
  <c r="D519" i="21"/>
  <c r="C520" i="21"/>
  <c r="D520" i="21"/>
  <c r="C521" i="21"/>
  <c r="D521" i="21"/>
  <c r="C522" i="21"/>
  <c r="D522" i="21"/>
  <c r="C523" i="21"/>
  <c r="D523" i="21"/>
  <c r="C524" i="21"/>
  <c r="D524" i="21"/>
  <c r="C525" i="21"/>
  <c r="D525" i="21"/>
  <c r="C526" i="21"/>
  <c r="D526" i="21"/>
  <c r="C527" i="21"/>
  <c r="D527" i="21"/>
  <c r="C528" i="21"/>
  <c r="D528" i="21"/>
  <c r="C529" i="21"/>
  <c r="D529" i="21"/>
  <c r="C530" i="21"/>
  <c r="D530" i="21"/>
  <c r="C531" i="21"/>
  <c r="D531" i="21"/>
  <c r="C532" i="21"/>
  <c r="D532" i="21"/>
  <c r="C533" i="21"/>
  <c r="D533" i="21"/>
  <c r="C534" i="21"/>
  <c r="D534" i="21"/>
  <c r="C535" i="21"/>
  <c r="D535" i="21"/>
  <c r="C536" i="21"/>
  <c r="D536" i="21"/>
  <c r="C537" i="21"/>
  <c r="D537" i="21"/>
  <c r="C538" i="21"/>
  <c r="D538" i="21"/>
  <c r="C539" i="21"/>
  <c r="D539" i="21"/>
  <c r="C540" i="21"/>
  <c r="D540" i="21"/>
  <c r="C541" i="21"/>
  <c r="D541" i="21"/>
  <c r="C542" i="21"/>
  <c r="D542" i="21"/>
  <c r="C543" i="21"/>
  <c r="D543" i="21"/>
  <c r="C544" i="21"/>
  <c r="D544" i="21"/>
  <c r="C545" i="21"/>
  <c r="D545" i="21"/>
  <c r="C546" i="21"/>
  <c r="D546" i="21"/>
  <c r="C547" i="21"/>
  <c r="D547" i="21"/>
  <c r="C548" i="21"/>
  <c r="D548" i="21"/>
  <c r="C549" i="21"/>
  <c r="D549" i="21"/>
  <c r="C550" i="21"/>
  <c r="D550" i="21"/>
  <c r="C551" i="21"/>
  <c r="D551" i="21"/>
  <c r="C552" i="21"/>
  <c r="D552" i="21"/>
  <c r="C553" i="21"/>
  <c r="D553" i="21"/>
  <c r="C554" i="21"/>
  <c r="D554" i="21"/>
  <c r="C555" i="21"/>
  <c r="D555" i="21"/>
  <c r="C556" i="21"/>
  <c r="D556" i="21"/>
  <c r="C557" i="21"/>
  <c r="D557" i="21"/>
  <c r="C558" i="21"/>
  <c r="D558" i="21"/>
  <c r="C559" i="21"/>
  <c r="D559" i="21"/>
  <c r="C560" i="21"/>
  <c r="D560" i="21"/>
  <c r="C561" i="21"/>
  <c r="D561" i="21"/>
  <c r="C562" i="21"/>
  <c r="D562" i="21"/>
  <c r="C563" i="21"/>
  <c r="D563" i="21"/>
  <c r="C564" i="21"/>
  <c r="D564" i="21"/>
  <c r="C565" i="21"/>
  <c r="D565" i="21"/>
  <c r="C566" i="21"/>
  <c r="D566" i="21"/>
  <c r="C567" i="21"/>
  <c r="D567" i="21"/>
  <c r="C568" i="21"/>
  <c r="D568" i="21"/>
  <c r="C569" i="21"/>
  <c r="D569" i="21"/>
  <c r="C570" i="21"/>
  <c r="D570" i="21"/>
  <c r="C571" i="21"/>
  <c r="D571" i="21"/>
  <c r="C572" i="21"/>
  <c r="D572" i="21"/>
  <c r="C573" i="21"/>
  <c r="D573" i="21"/>
  <c r="C574" i="21"/>
  <c r="D574" i="21"/>
  <c r="C575" i="21"/>
  <c r="D575" i="21"/>
  <c r="C576" i="21"/>
  <c r="D576" i="21"/>
  <c r="C577" i="21"/>
  <c r="D577" i="21"/>
  <c r="C578" i="21"/>
  <c r="D578" i="21"/>
  <c r="C579" i="21"/>
  <c r="D579" i="21"/>
  <c r="C580" i="21"/>
  <c r="D580" i="21"/>
  <c r="C581" i="21"/>
  <c r="D581" i="21"/>
  <c r="C582" i="21"/>
  <c r="D582" i="21"/>
  <c r="C583" i="21"/>
  <c r="D583" i="21"/>
  <c r="C584" i="21"/>
  <c r="D584" i="21"/>
  <c r="C585" i="21"/>
  <c r="D585" i="21"/>
  <c r="C586" i="21"/>
  <c r="D586" i="21"/>
  <c r="C587" i="21"/>
  <c r="D587" i="21"/>
  <c r="C588" i="21"/>
  <c r="D588" i="21"/>
  <c r="C589" i="21"/>
  <c r="D589" i="21"/>
  <c r="C590" i="21"/>
  <c r="D590" i="21"/>
  <c r="C591" i="21"/>
  <c r="D591" i="21"/>
  <c r="C592" i="21"/>
  <c r="D592" i="21"/>
  <c r="C593" i="21"/>
  <c r="D593" i="21"/>
  <c r="C594" i="21"/>
  <c r="D594" i="21"/>
  <c r="C595" i="21"/>
  <c r="D595" i="21"/>
  <c r="C596" i="21"/>
  <c r="D596" i="21"/>
  <c r="C597" i="21"/>
  <c r="D597" i="21"/>
  <c r="C598" i="21"/>
  <c r="D598" i="21"/>
  <c r="C599" i="21"/>
  <c r="D599" i="21"/>
  <c r="C600" i="21"/>
  <c r="D600" i="21"/>
  <c r="C601" i="21"/>
  <c r="D601" i="21"/>
  <c r="C602" i="21"/>
  <c r="D602" i="21"/>
  <c r="C603" i="21"/>
  <c r="D603" i="21"/>
  <c r="C604" i="21"/>
  <c r="D604" i="21"/>
  <c r="C605" i="21"/>
  <c r="D605" i="21"/>
  <c r="C606" i="21"/>
  <c r="D606" i="21"/>
  <c r="C607" i="21"/>
  <c r="D607" i="21"/>
  <c r="C608" i="21"/>
  <c r="S103" i="23"/>
  <c r="D608" i="21"/>
  <c r="C610" i="21"/>
  <c r="D610" i="21"/>
  <c r="C611" i="21"/>
  <c r="D611" i="21"/>
  <c r="C612" i="21"/>
  <c r="D612" i="21"/>
  <c r="C613" i="21"/>
  <c r="D613" i="21"/>
  <c r="C614" i="21"/>
  <c r="D614" i="21"/>
  <c r="C615" i="21"/>
  <c r="D615" i="21"/>
  <c r="C616" i="21"/>
  <c r="D616" i="21"/>
  <c r="C617" i="21"/>
  <c r="D617" i="21"/>
  <c r="C618" i="21"/>
  <c r="D618" i="21"/>
  <c r="C619" i="21"/>
  <c r="D619" i="21"/>
  <c r="C620" i="21"/>
  <c r="D620" i="21"/>
  <c r="C621" i="21"/>
  <c r="D621" i="21"/>
  <c r="C622" i="21"/>
  <c r="D622" i="21"/>
  <c r="C623" i="21"/>
  <c r="D623" i="21"/>
  <c r="C624" i="21"/>
  <c r="D624" i="21"/>
  <c r="C625" i="21"/>
  <c r="D625" i="21"/>
  <c r="C626" i="21"/>
  <c r="D626" i="21"/>
  <c r="C627" i="21"/>
  <c r="D627" i="21"/>
  <c r="C628" i="21"/>
  <c r="D628" i="21"/>
  <c r="C629" i="21"/>
  <c r="D629" i="21"/>
  <c r="C630" i="21"/>
  <c r="D630" i="21"/>
  <c r="C631" i="21"/>
  <c r="D631" i="21"/>
  <c r="C632" i="21"/>
  <c r="D632" i="21"/>
  <c r="C633" i="21"/>
  <c r="D633" i="21"/>
  <c r="C634" i="21"/>
  <c r="D634" i="21"/>
  <c r="C635" i="21"/>
  <c r="D635" i="21"/>
  <c r="C636" i="21"/>
  <c r="D636" i="21"/>
  <c r="C637" i="21"/>
  <c r="D637" i="21"/>
  <c r="C638" i="21"/>
  <c r="D638" i="21"/>
  <c r="C639" i="21"/>
  <c r="D639" i="21"/>
  <c r="C640" i="21"/>
  <c r="D640" i="21"/>
  <c r="C641" i="21"/>
  <c r="D641" i="21"/>
  <c r="C642" i="21"/>
  <c r="D642" i="21"/>
  <c r="C643" i="21"/>
  <c r="D643" i="21"/>
  <c r="C644" i="21"/>
  <c r="D644" i="21"/>
  <c r="C645" i="21"/>
  <c r="D645" i="21"/>
  <c r="C646" i="21"/>
  <c r="D646" i="21"/>
  <c r="C647" i="21"/>
  <c r="D647" i="21"/>
  <c r="C648" i="21"/>
  <c r="D648" i="21"/>
  <c r="C649" i="21"/>
  <c r="D649" i="21"/>
  <c r="C650" i="21"/>
  <c r="D650" i="21"/>
  <c r="C651" i="21"/>
  <c r="D651" i="21"/>
  <c r="C652" i="21"/>
  <c r="D652" i="21"/>
  <c r="C653" i="21"/>
  <c r="D653" i="21"/>
  <c r="C654" i="21"/>
  <c r="D654" i="21"/>
  <c r="C655" i="21"/>
  <c r="D655" i="21"/>
  <c r="C656" i="21"/>
  <c r="D656" i="21"/>
  <c r="C657" i="21"/>
  <c r="D657" i="21"/>
  <c r="C658" i="21"/>
  <c r="D658" i="21"/>
  <c r="C659" i="21"/>
  <c r="D659" i="21"/>
  <c r="C660" i="21"/>
  <c r="D660" i="21"/>
  <c r="C661" i="21"/>
  <c r="D661" i="21"/>
  <c r="C662" i="21"/>
  <c r="D662" i="21"/>
  <c r="C663" i="21"/>
  <c r="D663" i="21"/>
  <c r="C664" i="21"/>
  <c r="D664" i="21"/>
  <c r="C665" i="21"/>
  <c r="D665" i="21"/>
  <c r="C666" i="21"/>
  <c r="D666" i="21"/>
  <c r="C667" i="21"/>
  <c r="D667" i="21"/>
  <c r="C668" i="21"/>
  <c r="D668" i="21"/>
  <c r="C669" i="21"/>
  <c r="D669" i="21"/>
  <c r="C670" i="21"/>
  <c r="D670" i="21"/>
  <c r="C671" i="21"/>
  <c r="D671" i="21"/>
  <c r="C672" i="21"/>
  <c r="D672" i="21"/>
  <c r="C673" i="21"/>
  <c r="D673" i="21"/>
  <c r="C674" i="21"/>
  <c r="D674" i="21"/>
  <c r="C675" i="21"/>
  <c r="D675" i="21"/>
  <c r="C676" i="21"/>
  <c r="D676" i="21"/>
  <c r="C677" i="21"/>
  <c r="D677" i="21"/>
  <c r="C678" i="21"/>
  <c r="D678" i="21"/>
  <c r="C679" i="21"/>
  <c r="D679" i="21"/>
  <c r="C680" i="21"/>
  <c r="D680" i="21"/>
  <c r="C681" i="21"/>
  <c r="D681" i="21"/>
  <c r="C682" i="21"/>
  <c r="D682" i="21"/>
  <c r="C683" i="21"/>
  <c r="D683" i="21"/>
  <c r="C684" i="21"/>
  <c r="D684" i="21"/>
  <c r="C685" i="21"/>
  <c r="D685" i="21"/>
  <c r="C686" i="21"/>
  <c r="D686" i="21"/>
  <c r="C687" i="21"/>
  <c r="D687" i="21"/>
  <c r="C688" i="21"/>
  <c r="D688" i="21"/>
  <c r="C689" i="21"/>
  <c r="D689" i="21"/>
  <c r="C690" i="21"/>
  <c r="D690" i="21"/>
  <c r="C691" i="21"/>
  <c r="D691" i="21"/>
  <c r="C692" i="21"/>
  <c r="D692" i="21"/>
  <c r="C693" i="21"/>
  <c r="D693" i="21"/>
  <c r="C694" i="21"/>
  <c r="D694" i="21"/>
  <c r="C695" i="21"/>
  <c r="D695" i="21"/>
  <c r="C696" i="21"/>
  <c r="D696" i="21"/>
  <c r="C697" i="21"/>
  <c r="D697" i="21"/>
  <c r="C698" i="21"/>
  <c r="D698" i="21"/>
  <c r="C699" i="21"/>
  <c r="D699" i="21"/>
  <c r="C700" i="21"/>
  <c r="D700" i="21"/>
  <c r="C701" i="21"/>
  <c r="D701" i="21"/>
  <c r="C702" i="21"/>
  <c r="D702" i="21"/>
  <c r="C703" i="21"/>
  <c r="D703" i="21"/>
  <c r="C704" i="21"/>
  <c r="D704" i="21"/>
  <c r="C705" i="21"/>
  <c r="D705" i="21"/>
  <c r="C706" i="21"/>
  <c r="D706" i="21"/>
  <c r="C707" i="21"/>
  <c r="D707" i="21"/>
  <c r="C708" i="21"/>
  <c r="D708" i="21"/>
  <c r="F5" i="24"/>
  <c r="F6" i="24"/>
  <c r="F7" i="24"/>
  <c r="F8" i="24"/>
  <c r="D7" i="43"/>
  <c r="V6" i="43"/>
  <c r="D8" i="43"/>
  <c r="W6" i="43"/>
  <c r="D9" i="43"/>
  <c r="X6" i="43"/>
  <c r="D10" i="43"/>
  <c r="Y6" i="43"/>
  <c r="D11" i="43"/>
  <c r="Z6" i="43"/>
  <c r="D12" i="43"/>
  <c r="AA6" i="43"/>
  <c r="D13" i="43"/>
  <c r="AB6" i="43"/>
  <c r="D14" i="43"/>
  <c r="AC6" i="43"/>
  <c r="D15" i="43"/>
  <c r="AD6" i="43"/>
  <c r="D16" i="43"/>
  <c r="AE6" i="43"/>
  <c r="D17" i="43"/>
  <c r="AF6" i="43"/>
  <c r="D18" i="43"/>
  <c r="AG6" i="43"/>
  <c r="D19" i="43"/>
  <c r="AH6" i="43"/>
  <c r="D20" i="43"/>
  <c r="AI6" i="43"/>
  <c r="T43" i="24"/>
  <c r="P43" i="24"/>
  <c r="S43" i="24"/>
  <c r="T44" i="24"/>
  <c r="P44" i="24"/>
  <c r="S44" i="24"/>
  <c r="T45" i="24"/>
  <c r="P45" i="24"/>
  <c r="S45" i="24"/>
  <c r="T46" i="24"/>
  <c r="P46" i="24"/>
  <c r="S46" i="24"/>
  <c r="T47" i="24"/>
  <c r="P47" i="24"/>
  <c r="S47" i="24"/>
  <c r="T48" i="24"/>
  <c r="P48" i="24"/>
  <c r="S48" i="24"/>
  <c r="T49" i="24"/>
  <c r="P49" i="24"/>
  <c r="S49" i="24"/>
  <c r="T50" i="24"/>
  <c r="P50" i="24"/>
  <c r="S50" i="24"/>
  <c r="T51" i="24"/>
  <c r="P51" i="24"/>
  <c r="S51" i="24"/>
  <c r="T52" i="24"/>
  <c r="P52" i="24"/>
  <c r="S52" i="24"/>
  <c r="T53" i="24"/>
  <c r="P53" i="24"/>
  <c r="S53" i="24"/>
  <c r="T54" i="24"/>
  <c r="P54" i="24"/>
  <c r="S54" i="24"/>
  <c r="T55" i="24"/>
  <c r="P55" i="24"/>
  <c r="S55" i="24"/>
  <c r="T56" i="24"/>
  <c r="P56" i="24"/>
  <c r="S56" i="24"/>
  <c r="T57" i="24"/>
  <c r="P57" i="24"/>
  <c r="S57" i="24"/>
  <c r="T58" i="24"/>
  <c r="P58" i="24"/>
  <c r="S58" i="24"/>
  <c r="T59" i="24"/>
  <c r="P59" i="24"/>
  <c r="S59" i="24"/>
  <c r="T60" i="24"/>
  <c r="P60" i="24"/>
  <c r="S60" i="24"/>
  <c r="T61" i="24"/>
  <c r="P61" i="24"/>
  <c r="S61" i="24"/>
  <c r="T62" i="24"/>
  <c r="P62" i="24"/>
  <c r="S62" i="24"/>
  <c r="T63" i="24"/>
  <c r="P63" i="24"/>
  <c r="S63" i="24"/>
  <c r="T64" i="24"/>
  <c r="P64" i="24"/>
  <c r="S64" i="24"/>
  <c r="T65" i="24"/>
  <c r="P65" i="24"/>
  <c r="S65" i="24"/>
  <c r="T66" i="24"/>
  <c r="P66" i="24"/>
  <c r="S66" i="24"/>
  <c r="T67" i="24"/>
  <c r="P67" i="24"/>
  <c r="S67" i="24"/>
  <c r="T68" i="24"/>
  <c r="P68" i="24"/>
  <c r="S68" i="24"/>
  <c r="T69" i="24"/>
  <c r="P69" i="24"/>
  <c r="S69" i="24"/>
  <c r="T70" i="24"/>
  <c r="P70" i="24"/>
  <c r="S70" i="24"/>
  <c r="T71" i="24"/>
  <c r="P71" i="24"/>
  <c r="S71" i="24"/>
  <c r="T72" i="24"/>
  <c r="P72" i="24"/>
  <c r="S72" i="24"/>
  <c r="T73" i="24"/>
  <c r="P73" i="24"/>
  <c r="S73" i="24"/>
  <c r="T74" i="24"/>
  <c r="P74" i="24"/>
  <c r="S74" i="24"/>
  <c r="T75" i="24"/>
  <c r="P75" i="24"/>
  <c r="S75" i="24"/>
  <c r="T76" i="24"/>
  <c r="P76" i="24"/>
  <c r="S76" i="24"/>
  <c r="T77" i="24"/>
  <c r="P77" i="24"/>
  <c r="S77" i="24"/>
  <c r="T78" i="24"/>
  <c r="P78" i="24"/>
  <c r="S78" i="24"/>
  <c r="T79" i="24"/>
  <c r="P79" i="24"/>
  <c r="S79" i="24"/>
  <c r="T80" i="24"/>
  <c r="P80" i="24"/>
  <c r="S80" i="24"/>
  <c r="T81" i="24"/>
  <c r="P81" i="24"/>
  <c r="S81" i="24"/>
  <c r="T82" i="24"/>
  <c r="P82" i="24"/>
  <c r="S82" i="24"/>
  <c r="T83" i="24"/>
  <c r="P83" i="24"/>
  <c r="S83" i="24"/>
  <c r="T84" i="24"/>
  <c r="P84" i="24"/>
  <c r="S84" i="24"/>
  <c r="T85" i="24"/>
  <c r="P85" i="24"/>
  <c r="S85" i="24"/>
  <c r="T86" i="24"/>
  <c r="P86" i="24"/>
  <c r="S86" i="24"/>
  <c r="T87" i="24"/>
  <c r="P87" i="24"/>
  <c r="S87" i="24"/>
  <c r="T88" i="24"/>
  <c r="P88" i="24"/>
  <c r="S88" i="24"/>
  <c r="T89" i="24"/>
  <c r="P89" i="24"/>
  <c r="S89" i="24"/>
  <c r="T90" i="24"/>
  <c r="P90" i="24"/>
  <c r="S90" i="24"/>
  <c r="T91" i="24"/>
  <c r="P91" i="24"/>
  <c r="S91" i="24"/>
  <c r="T92" i="24"/>
  <c r="P92" i="24"/>
  <c r="S92" i="24"/>
  <c r="T93" i="24"/>
  <c r="P93" i="24"/>
  <c r="S93" i="24"/>
  <c r="T94" i="24"/>
  <c r="P94" i="24"/>
  <c r="S94" i="24"/>
  <c r="T95" i="24"/>
  <c r="P95" i="24"/>
  <c r="S95" i="24"/>
  <c r="T96" i="24"/>
  <c r="P96" i="24"/>
  <c r="S96" i="24"/>
  <c r="T97" i="24"/>
  <c r="P97" i="24"/>
  <c r="S97" i="24"/>
  <c r="T98" i="24"/>
  <c r="P98" i="24"/>
  <c r="S98" i="24"/>
  <c r="T99" i="24"/>
  <c r="P99" i="24"/>
  <c r="S99" i="24"/>
  <c r="T100" i="24"/>
  <c r="P100" i="24"/>
  <c r="S100" i="24"/>
  <c r="T101" i="24"/>
  <c r="P101" i="24"/>
  <c r="S101" i="24"/>
  <c r="T102" i="24"/>
  <c r="P102" i="24"/>
  <c r="S102" i="24"/>
  <c r="T103" i="24"/>
  <c r="P103" i="24"/>
  <c r="S103" i="24"/>
  <c r="T104" i="24"/>
  <c r="P104" i="24"/>
  <c r="S104" i="24"/>
  <c r="T105" i="24"/>
  <c r="P105" i="24"/>
  <c r="S105" i="24"/>
  <c r="T106" i="24"/>
  <c r="P106" i="24"/>
  <c r="S106" i="24"/>
  <c r="T107" i="24"/>
  <c r="P107" i="24"/>
  <c r="S107" i="24"/>
  <c r="T108" i="24"/>
  <c r="P108" i="24"/>
  <c r="S108" i="24"/>
  <c r="T109" i="24"/>
  <c r="P109" i="24"/>
  <c r="S109" i="24"/>
  <c r="T110" i="24"/>
  <c r="P110" i="24"/>
  <c r="S110" i="24"/>
  <c r="T111" i="24"/>
  <c r="P111" i="24"/>
  <c r="S111" i="24"/>
  <c r="T112" i="24"/>
  <c r="P112" i="24"/>
  <c r="S112" i="24"/>
  <c r="T113" i="24"/>
  <c r="P113" i="24"/>
  <c r="S113" i="24"/>
  <c r="T114" i="24"/>
  <c r="P114" i="24"/>
  <c r="S114" i="24"/>
  <c r="T115" i="24"/>
  <c r="P115" i="24"/>
  <c r="S115" i="24"/>
  <c r="T116" i="24"/>
  <c r="P116" i="24"/>
  <c r="S116" i="24"/>
  <c r="T117" i="24"/>
  <c r="P117" i="24"/>
  <c r="S117" i="24"/>
  <c r="T118" i="24"/>
  <c r="P118" i="24"/>
  <c r="S118" i="24"/>
  <c r="T119" i="24"/>
  <c r="P119" i="24"/>
  <c r="S119" i="24"/>
  <c r="T120" i="24"/>
  <c r="P120" i="24"/>
  <c r="S120" i="24"/>
  <c r="T121" i="24"/>
  <c r="P121" i="24"/>
  <c r="S121" i="24"/>
  <c r="T122" i="24"/>
  <c r="P122" i="24"/>
  <c r="S122" i="24"/>
  <c r="T123" i="24"/>
  <c r="P123" i="24"/>
  <c r="S123" i="24"/>
  <c r="T124" i="24"/>
  <c r="P124" i="24"/>
  <c r="S124" i="24"/>
  <c r="T125" i="24"/>
  <c r="P125" i="24"/>
  <c r="S125" i="24"/>
  <c r="T126" i="24"/>
  <c r="P126" i="24"/>
  <c r="S126" i="24"/>
  <c r="T127" i="24"/>
  <c r="P127" i="24"/>
  <c r="S127" i="24"/>
  <c r="T128" i="24"/>
  <c r="P128" i="24"/>
  <c r="S128" i="24"/>
  <c r="T129" i="24"/>
  <c r="P129" i="24"/>
  <c r="S129" i="24"/>
  <c r="T130" i="24"/>
  <c r="P130" i="24"/>
  <c r="S130" i="24"/>
  <c r="T131" i="24"/>
  <c r="P131" i="24"/>
  <c r="S131" i="24"/>
  <c r="T132" i="24"/>
  <c r="P132" i="24"/>
  <c r="S132" i="24"/>
  <c r="T133" i="24"/>
  <c r="P133" i="24"/>
  <c r="S133" i="24"/>
  <c r="T134" i="24"/>
  <c r="P134" i="24"/>
  <c r="S134" i="24"/>
  <c r="T135" i="24"/>
  <c r="P135" i="24"/>
  <c r="S135" i="24"/>
  <c r="T136" i="24"/>
  <c r="P136" i="24"/>
  <c r="S136" i="24"/>
  <c r="T137" i="24"/>
  <c r="P137" i="24"/>
  <c r="S137" i="24"/>
  <c r="T138" i="24"/>
  <c r="P138" i="24"/>
  <c r="S138" i="24"/>
  <c r="T139" i="24"/>
  <c r="P139" i="24"/>
  <c r="S139" i="24"/>
  <c r="T140" i="24"/>
  <c r="P140" i="24"/>
  <c r="S140" i="24"/>
  <c r="T141" i="24"/>
  <c r="P141" i="24"/>
  <c r="S141" i="24"/>
  <c r="T142" i="24"/>
  <c r="P142" i="24"/>
  <c r="S142" i="24"/>
  <c r="T143" i="24"/>
  <c r="P143" i="24"/>
  <c r="S143" i="24"/>
  <c r="T144" i="24"/>
  <c r="P144" i="24"/>
  <c r="S144" i="24"/>
  <c r="T145" i="24"/>
  <c r="P145" i="24"/>
  <c r="S145" i="24"/>
  <c r="T146" i="24"/>
  <c r="P146" i="24"/>
  <c r="S146" i="24"/>
  <c r="T147" i="24"/>
  <c r="P147" i="24"/>
  <c r="S147" i="24"/>
  <c r="T148" i="24"/>
  <c r="P148" i="24"/>
  <c r="S148" i="24"/>
  <c r="T149" i="24"/>
  <c r="P149" i="24"/>
  <c r="S149" i="24"/>
  <c r="T150" i="24"/>
  <c r="P150" i="24"/>
  <c r="S150" i="24"/>
  <c r="T151" i="24"/>
  <c r="P151" i="24"/>
  <c r="S151" i="24"/>
  <c r="T152" i="24"/>
  <c r="P152" i="24"/>
  <c r="S152" i="24"/>
  <c r="T153" i="24"/>
  <c r="P153" i="24"/>
  <c r="S153" i="24"/>
  <c r="T154" i="24"/>
  <c r="P154" i="24"/>
  <c r="S154" i="24"/>
  <c r="T155" i="24"/>
  <c r="P155" i="24"/>
  <c r="S155" i="24"/>
  <c r="T156" i="24"/>
  <c r="P156" i="24"/>
  <c r="S156" i="24"/>
  <c r="T157" i="24"/>
  <c r="P157" i="24"/>
  <c r="S157" i="24"/>
  <c r="T158" i="24"/>
  <c r="P158" i="24"/>
  <c r="S158" i="24"/>
  <c r="T159" i="24"/>
  <c r="P159" i="24"/>
  <c r="S159" i="24"/>
  <c r="T160" i="24"/>
  <c r="P160" i="24"/>
  <c r="S160" i="24"/>
  <c r="T161" i="24"/>
  <c r="P161" i="24"/>
  <c r="S161" i="24"/>
  <c r="T162" i="24"/>
  <c r="P162" i="24"/>
  <c r="S162" i="24"/>
  <c r="T163" i="24"/>
  <c r="P163" i="24"/>
  <c r="S163" i="24"/>
  <c r="T164" i="24"/>
  <c r="P164" i="24"/>
  <c r="S164" i="24"/>
  <c r="T165" i="24"/>
  <c r="P165" i="24"/>
  <c r="S165" i="24"/>
  <c r="T166" i="24"/>
  <c r="P166" i="24"/>
  <c r="S166" i="24"/>
  <c r="T167" i="24"/>
  <c r="P167" i="24"/>
  <c r="S167" i="24"/>
  <c r="T168" i="24"/>
  <c r="P168" i="24"/>
  <c r="S168" i="24"/>
  <c r="T169" i="24"/>
  <c r="P169" i="24"/>
  <c r="S169" i="24"/>
  <c r="T170" i="24"/>
  <c r="P170" i="24"/>
  <c r="S170" i="24"/>
  <c r="T171" i="24"/>
  <c r="P171" i="24"/>
  <c r="S171" i="24"/>
  <c r="T172" i="24"/>
  <c r="P172" i="24"/>
  <c r="S172" i="24"/>
  <c r="T173" i="24"/>
  <c r="P173" i="24"/>
  <c r="S173" i="24"/>
  <c r="T174" i="24"/>
  <c r="P174" i="24"/>
  <c r="S174" i="24"/>
  <c r="T175" i="24"/>
  <c r="P175" i="24"/>
  <c r="S175" i="24"/>
  <c r="T176" i="24"/>
  <c r="P176" i="24"/>
  <c r="S176" i="24"/>
  <c r="T177" i="24"/>
  <c r="P177" i="24"/>
  <c r="S177" i="24"/>
  <c r="T178" i="24"/>
  <c r="P178" i="24"/>
  <c r="S178" i="24"/>
  <c r="T179" i="24"/>
  <c r="P179" i="24"/>
  <c r="S179" i="24"/>
  <c r="T180" i="24"/>
  <c r="P180" i="24"/>
  <c r="S180" i="24"/>
  <c r="T181" i="24"/>
  <c r="P181" i="24"/>
  <c r="S181" i="24"/>
  <c r="T182" i="24"/>
  <c r="P182" i="24"/>
  <c r="S182" i="24"/>
  <c r="T183" i="24"/>
  <c r="P183" i="24"/>
  <c r="S183" i="24"/>
  <c r="T184" i="24"/>
  <c r="P184" i="24"/>
  <c r="S184" i="24"/>
  <c r="T185" i="24"/>
  <c r="P185" i="24"/>
  <c r="S185" i="24"/>
  <c r="T186" i="24"/>
  <c r="P186" i="24"/>
  <c r="S186" i="24"/>
  <c r="T187" i="24"/>
  <c r="P187" i="24"/>
  <c r="S187" i="24"/>
  <c r="T188" i="24"/>
  <c r="P188" i="24"/>
  <c r="S188" i="24"/>
  <c r="T189" i="24"/>
  <c r="P189" i="24"/>
  <c r="S189" i="24"/>
  <c r="T190" i="24"/>
  <c r="P190" i="24"/>
  <c r="S190" i="24"/>
  <c r="T191" i="24"/>
  <c r="P191" i="24"/>
  <c r="S191" i="24"/>
  <c r="T192" i="24"/>
  <c r="P192" i="24"/>
  <c r="S192" i="24"/>
  <c r="T193" i="24"/>
  <c r="P193" i="24"/>
  <c r="S193" i="24"/>
  <c r="T194" i="24"/>
  <c r="P194" i="24"/>
  <c r="S194" i="24"/>
  <c r="T195" i="24"/>
  <c r="P195" i="24"/>
  <c r="S195" i="24"/>
  <c r="T196" i="24"/>
  <c r="P196" i="24"/>
  <c r="S196" i="24"/>
  <c r="T197" i="24"/>
  <c r="P197" i="24"/>
  <c r="S197" i="24"/>
  <c r="T198" i="24"/>
  <c r="P198" i="24"/>
  <c r="S198" i="24"/>
  <c r="T199" i="24"/>
  <c r="P199" i="24"/>
  <c r="S199" i="24"/>
  <c r="T200" i="24"/>
  <c r="P200" i="24"/>
  <c r="S200" i="24"/>
  <c r="T201" i="24"/>
  <c r="P201" i="24"/>
  <c r="S201" i="24"/>
  <c r="T202" i="24"/>
  <c r="P202" i="24"/>
  <c r="S202" i="24"/>
  <c r="T203" i="24"/>
  <c r="P203" i="24"/>
  <c r="S203" i="24"/>
  <c r="T204" i="24"/>
  <c r="P204" i="24"/>
  <c r="S204" i="24"/>
  <c r="T205" i="24"/>
  <c r="P205" i="24"/>
  <c r="S205" i="24"/>
  <c r="T206" i="24"/>
  <c r="P206" i="24"/>
  <c r="S206" i="24"/>
  <c r="T207" i="24"/>
  <c r="P207" i="24"/>
  <c r="S207" i="24"/>
  <c r="T208" i="24"/>
  <c r="P208" i="24"/>
  <c r="S208" i="24"/>
  <c r="T209" i="24"/>
  <c r="P209" i="24"/>
  <c r="S209" i="24"/>
  <c r="T210" i="24"/>
  <c r="P210" i="24"/>
  <c r="S210" i="24"/>
  <c r="T211" i="24"/>
  <c r="P211" i="24"/>
  <c r="S211" i="24"/>
  <c r="T212" i="24"/>
  <c r="P212" i="24"/>
  <c r="S212" i="24"/>
  <c r="T213" i="24"/>
  <c r="P213" i="24"/>
  <c r="S213" i="24"/>
  <c r="T214" i="24"/>
  <c r="P214" i="24"/>
  <c r="S214" i="24"/>
  <c r="T215" i="24"/>
  <c r="P215" i="24"/>
  <c r="S215" i="24"/>
  <c r="T216" i="24"/>
  <c r="P216" i="24"/>
  <c r="S216" i="24"/>
  <c r="T217" i="24"/>
  <c r="P217" i="24"/>
  <c r="S217" i="24"/>
  <c r="T218" i="24"/>
  <c r="P218" i="24"/>
  <c r="S218" i="24"/>
  <c r="T219" i="24"/>
  <c r="P219" i="24"/>
  <c r="S219" i="24"/>
  <c r="T220" i="24"/>
  <c r="P220" i="24"/>
  <c r="S220" i="24"/>
  <c r="T221" i="24"/>
  <c r="P221" i="24"/>
  <c r="S221" i="24"/>
  <c r="T222" i="24"/>
  <c r="P222" i="24"/>
  <c r="S222" i="24"/>
  <c r="T223" i="24"/>
  <c r="P223" i="24"/>
  <c r="S223" i="24"/>
  <c r="T224" i="24"/>
  <c r="P224" i="24"/>
  <c r="S224" i="24"/>
  <c r="T225" i="24"/>
  <c r="P225" i="24"/>
  <c r="S225" i="24"/>
  <c r="T226" i="24"/>
  <c r="P226" i="24"/>
  <c r="S226" i="24"/>
  <c r="T227" i="24"/>
  <c r="P227" i="24"/>
  <c r="S227" i="24"/>
  <c r="T228" i="24"/>
  <c r="P228" i="24"/>
  <c r="S228" i="24"/>
  <c r="T229" i="24"/>
  <c r="P229" i="24"/>
  <c r="S229" i="24"/>
  <c r="T230" i="24"/>
  <c r="P230" i="24"/>
  <c r="S230" i="24"/>
  <c r="T231" i="24"/>
  <c r="P231" i="24"/>
  <c r="S231" i="24"/>
  <c r="T232" i="24"/>
  <c r="P232" i="24"/>
  <c r="S232" i="24"/>
  <c r="T233" i="24"/>
  <c r="P233" i="24"/>
  <c r="S233" i="24"/>
  <c r="T234" i="24"/>
  <c r="P234" i="24"/>
  <c r="S234" i="24"/>
  <c r="T235" i="24"/>
  <c r="P235" i="24"/>
  <c r="S235" i="24"/>
  <c r="T236" i="24"/>
  <c r="P236" i="24"/>
  <c r="S236" i="24"/>
  <c r="T237" i="24"/>
  <c r="P237" i="24"/>
  <c r="S237" i="24"/>
  <c r="T238" i="24"/>
  <c r="P238" i="24"/>
  <c r="S238" i="24"/>
  <c r="T239" i="24"/>
  <c r="P239" i="24"/>
  <c r="S239" i="24"/>
  <c r="T240" i="24"/>
  <c r="P240" i="24"/>
  <c r="S240" i="24"/>
  <c r="T241" i="24"/>
  <c r="P241" i="24"/>
  <c r="S241" i="24"/>
  <c r="T242" i="24"/>
  <c r="P242" i="24"/>
  <c r="S242" i="24"/>
  <c r="T243" i="24"/>
  <c r="P243" i="24"/>
  <c r="S243" i="24"/>
  <c r="T244" i="24"/>
  <c r="P244" i="24"/>
  <c r="S244" i="24"/>
  <c r="T245" i="24"/>
  <c r="P245" i="24"/>
  <c r="S245" i="24"/>
  <c r="T246" i="24"/>
  <c r="P246" i="24"/>
  <c r="S246" i="24"/>
  <c r="T247" i="24"/>
  <c r="P247" i="24"/>
  <c r="S247" i="24"/>
  <c r="T248" i="24"/>
  <c r="P248" i="24"/>
  <c r="S248" i="24"/>
  <c r="T249" i="24"/>
  <c r="P249" i="24"/>
  <c r="S249" i="24"/>
  <c r="T250" i="24"/>
  <c r="P250" i="24"/>
  <c r="S250" i="24"/>
  <c r="T251" i="24"/>
  <c r="P251" i="24"/>
  <c r="S251" i="24"/>
  <c r="T252" i="24"/>
  <c r="P252" i="24"/>
  <c r="S252" i="24"/>
  <c r="T253" i="24"/>
  <c r="P253" i="24"/>
  <c r="S253" i="24"/>
  <c r="T254" i="24"/>
  <c r="P254" i="24"/>
  <c r="S254" i="24"/>
  <c r="T255" i="24"/>
  <c r="P255" i="24"/>
  <c r="S255" i="24"/>
  <c r="T256" i="24"/>
  <c r="P256" i="24"/>
  <c r="S256" i="24"/>
  <c r="T257" i="24"/>
  <c r="P257" i="24"/>
  <c r="S257" i="24"/>
  <c r="T258" i="24"/>
  <c r="P258" i="24"/>
  <c r="S258" i="24"/>
  <c r="T259" i="24"/>
  <c r="P259" i="24"/>
  <c r="S259" i="24"/>
  <c r="T260" i="24"/>
  <c r="P260" i="24"/>
  <c r="S260" i="24"/>
  <c r="T261" i="24"/>
  <c r="P261" i="24"/>
  <c r="S261" i="24"/>
  <c r="T262" i="24"/>
  <c r="P262" i="24"/>
  <c r="S262" i="24"/>
  <c r="T263" i="24"/>
  <c r="P263" i="24"/>
  <c r="S263" i="24"/>
  <c r="T264" i="24"/>
  <c r="P264" i="24"/>
  <c r="S264" i="24"/>
  <c r="T265" i="24"/>
  <c r="P265" i="24"/>
  <c r="S265" i="24"/>
  <c r="T266" i="24"/>
  <c r="P266" i="24"/>
  <c r="S266" i="24"/>
  <c r="T267" i="24"/>
  <c r="P267" i="24"/>
  <c r="S267" i="24"/>
  <c r="T268" i="24"/>
  <c r="P268" i="24"/>
  <c r="S268" i="24"/>
  <c r="T269" i="24"/>
  <c r="P269" i="24"/>
  <c r="S269" i="24"/>
  <c r="T270" i="24"/>
  <c r="P270" i="24"/>
  <c r="S270" i="24"/>
  <c r="T271" i="24"/>
  <c r="P271" i="24"/>
  <c r="S271" i="24"/>
  <c r="T272" i="24"/>
  <c r="P272" i="24"/>
  <c r="S272" i="24"/>
  <c r="T273" i="24"/>
  <c r="P273" i="24"/>
  <c r="S273" i="24"/>
  <c r="T274" i="24"/>
  <c r="P274" i="24"/>
  <c r="S274" i="24"/>
  <c r="T275" i="24"/>
  <c r="P275" i="24"/>
  <c r="S275" i="24"/>
  <c r="T276" i="24"/>
  <c r="P276" i="24"/>
  <c r="S276" i="24"/>
  <c r="T277" i="24"/>
  <c r="P277" i="24"/>
  <c r="S277" i="24"/>
  <c r="T278" i="24"/>
  <c r="P278" i="24"/>
  <c r="S278" i="24"/>
  <c r="T279" i="24"/>
  <c r="P279" i="24"/>
  <c r="S279" i="24"/>
  <c r="T280" i="24"/>
  <c r="P280" i="24"/>
  <c r="S280" i="24"/>
  <c r="T281" i="24"/>
  <c r="P281" i="24"/>
  <c r="S281" i="24"/>
  <c r="T282" i="24"/>
  <c r="P282" i="24"/>
  <c r="S282" i="24"/>
  <c r="T283" i="24"/>
  <c r="P283" i="24"/>
  <c r="S283" i="24"/>
  <c r="T284" i="24"/>
  <c r="P284" i="24"/>
  <c r="S284" i="24"/>
  <c r="T285" i="24"/>
  <c r="P285" i="24"/>
  <c r="S285" i="24"/>
  <c r="T286" i="24"/>
  <c r="P286" i="24"/>
  <c r="S286" i="24"/>
  <c r="T287" i="24"/>
  <c r="P287" i="24"/>
  <c r="S287" i="24"/>
  <c r="T288" i="24"/>
  <c r="P288" i="24"/>
  <c r="S288" i="24"/>
  <c r="T289" i="24"/>
  <c r="P289" i="24"/>
  <c r="S289" i="24"/>
  <c r="T290" i="24"/>
  <c r="P290" i="24"/>
  <c r="S290" i="24"/>
  <c r="T291" i="24"/>
  <c r="P291" i="24"/>
  <c r="S291" i="24"/>
  <c r="T292" i="24"/>
  <c r="P292" i="24"/>
  <c r="S292" i="24"/>
  <c r="T293" i="24"/>
  <c r="P293" i="24"/>
  <c r="S293" i="24"/>
  <c r="T294" i="24"/>
  <c r="P294" i="24"/>
  <c r="S294" i="24"/>
  <c r="T295" i="24"/>
  <c r="P295" i="24"/>
  <c r="S295" i="24"/>
  <c r="T296" i="24"/>
  <c r="P296" i="24"/>
  <c r="S296" i="24"/>
  <c r="T297" i="24"/>
  <c r="P297" i="24"/>
  <c r="S297" i="24"/>
  <c r="T298" i="24"/>
  <c r="P298" i="24"/>
  <c r="S298" i="24"/>
  <c r="T299" i="24"/>
  <c r="P299" i="24"/>
  <c r="S299" i="24"/>
  <c r="T300" i="24"/>
  <c r="P300" i="24"/>
  <c r="S300" i="24"/>
  <c r="T301" i="24"/>
  <c r="P301" i="24"/>
  <c r="S301" i="24"/>
  <c r="T302" i="24"/>
  <c r="P302" i="24"/>
  <c r="S302" i="24"/>
  <c r="T303" i="24"/>
  <c r="P303" i="24"/>
  <c r="S303" i="24"/>
  <c r="T304" i="24"/>
  <c r="P304" i="24"/>
  <c r="S304" i="24"/>
  <c r="T305" i="24"/>
  <c r="P305" i="24"/>
  <c r="S305" i="24"/>
  <c r="T306" i="24"/>
  <c r="P306" i="24"/>
  <c r="S306" i="24"/>
  <c r="T307" i="24"/>
  <c r="P307" i="24"/>
  <c r="S307" i="24"/>
  <c r="T308" i="24"/>
  <c r="P308" i="24"/>
  <c r="S308" i="24"/>
  <c r="T309" i="24"/>
  <c r="P309" i="24"/>
  <c r="S309" i="24"/>
  <c r="T310" i="24"/>
  <c r="P310" i="24"/>
  <c r="S310" i="24"/>
  <c r="T311" i="24"/>
  <c r="P311" i="24"/>
  <c r="S311" i="24"/>
  <c r="T312" i="24"/>
  <c r="P312" i="24"/>
  <c r="S312" i="24"/>
  <c r="T313" i="24"/>
  <c r="P313" i="24"/>
  <c r="S313" i="24"/>
  <c r="T314" i="24"/>
  <c r="P314" i="24"/>
  <c r="S314" i="24"/>
  <c r="T315" i="24"/>
  <c r="P315" i="24"/>
  <c r="S315" i="24"/>
  <c r="T316" i="24"/>
  <c r="P316" i="24"/>
  <c r="S316" i="24"/>
  <c r="T317" i="24"/>
  <c r="P317" i="24"/>
  <c r="S317" i="24"/>
  <c r="T318" i="24"/>
  <c r="P318" i="24"/>
  <c r="S318" i="24"/>
  <c r="T319" i="24"/>
  <c r="P319" i="24"/>
  <c r="S319" i="24"/>
  <c r="T320" i="24"/>
  <c r="P320" i="24"/>
  <c r="S320" i="24"/>
  <c r="T321" i="24"/>
  <c r="P321" i="24"/>
  <c r="S321" i="24"/>
  <c r="T322" i="24"/>
  <c r="P322" i="24"/>
  <c r="S322" i="24"/>
  <c r="T323" i="24"/>
  <c r="P323" i="24"/>
  <c r="S323" i="24"/>
  <c r="T324" i="24"/>
  <c r="P324" i="24"/>
  <c r="S324" i="24"/>
  <c r="T325" i="24"/>
  <c r="P325" i="24"/>
  <c r="S325" i="24"/>
  <c r="T326" i="24"/>
  <c r="P326" i="24"/>
  <c r="S326" i="24"/>
  <c r="T327" i="24"/>
  <c r="P327" i="24"/>
  <c r="S327" i="24"/>
  <c r="T328" i="24"/>
  <c r="P328" i="24"/>
  <c r="S328" i="24"/>
  <c r="T329" i="24"/>
  <c r="P329" i="24"/>
  <c r="S329" i="24"/>
  <c r="T330" i="24"/>
  <c r="P330" i="24"/>
  <c r="S330" i="24"/>
  <c r="T331" i="24"/>
  <c r="P331" i="24"/>
  <c r="S331" i="24"/>
  <c r="T332" i="24"/>
  <c r="P332" i="24"/>
  <c r="S332" i="24"/>
  <c r="T333" i="24"/>
  <c r="P333" i="24"/>
  <c r="S333" i="24"/>
  <c r="T334" i="24"/>
  <c r="P334" i="24"/>
  <c r="S334" i="24"/>
  <c r="T335" i="24"/>
  <c r="P335" i="24"/>
  <c r="S335" i="24"/>
  <c r="T336" i="24"/>
  <c r="P336" i="24"/>
  <c r="S336" i="24"/>
  <c r="T337" i="24"/>
  <c r="P337" i="24"/>
  <c r="S337" i="24"/>
  <c r="T338" i="24"/>
  <c r="P338" i="24"/>
  <c r="S338" i="24"/>
  <c r="T339" i="24"/>
  <c r="P339" i="24"/>
  <c r="S339" i="24"/>
  <c r="T340" i="24"/>
  <c r="P340" i="24"/>
  <c r="S340" i="24"/>
  <c r="T341" i="24"/>
  <c r="P341" i="24"/>
  <c r="S341" i="24"/>
  <c r="T342" i="24"/>
  <c r="P342" i="24"/>
  <c r="S342" i="24"/>
  <c r="T343" i="24"/>
  <c r="P343" i="24"/>
  <c r="S343" i="24"/>
  <c r="T344" i="24"/>
  <c r="P344" i="24"/>
  <c r="S344" i="24"/>
  <c r="T345" i="24"/>
  <c r="P345" i="24"/>
  <c r="S345" i="24"/>
  <c r="T346" i="24"/>
  <c r="P346" i="24"/>
  <c r="S346" i="24"/>
  <c r="T347" i="24"/>
  <c r="P347" i="24"/>
  <c r="S347" i="24"/>
  <c r="T348" i="24"/>
  <c r="P348" i="24"/>
  <c r="S348" i="24"/>
  <c r="T349" i="24"/>
  <c r="P349" i="24"/>
  <c r="S349" i="24"/>
  <c r="T350" i="24"/>
  <c r="P350" i="24"/>
  <c r="S350" i="24"/>
  <c r="T351" i="24"/>
  <c r="P351" i="24"/>
  <c r="S351" i="24"/>
  <c r="T352" i="24"/>
  <c r="P352" i="24"/>
  <c r="S352" i="24"/>
  <c r="T353" i="24"/>
  <c r="P353" i="24"/>
  <c r="S353" i="24"/>
  <c r="T354" i="24"/>
  <c r="P354" i="24"/>
  <c r="S354" i="24"/>
  <c r="T355" i="24"/>
  <c r="P355" i="24"/>
  <c r="S355" i="24"/>
  <c r="T356" i="24"/>
  <c r="P356" i="24"/>
  <c r="S356" i="24"/>
  <c r="T357" i="24"/>
  <c r="P357" i="24"/>
  <c r="S357" i="24"/>
  <c r="T358" i="24"/>
  <c r="P358" i="24"/>
  <c r="S358" i="24"/>
  <c r="T359" i="24"/>
  <c r="P359" i="24"/>
  <c r="S359" i="24"/>
  <c r="T360" i="24"/>
  <c r="P360" i="24"/>
  <c r="S360" i="24"/>
  <c r="T361" i="24"/>
  <c r="P361" i="24"/>
  <c r="S361" i="24"/>
  <c r="T362" i="24"/>
  <c r="P362" i="24"/>
  <c r="S362" i="24"/>
  <c r="T363" i="24"/>
  <c r="P363" i="24"/>
  <c r="S363" i="24"/>
  <c r="T364" i="24"/>
  <c r="P364" i="24"/>
  <c r="S364" i="24"/>
  <c r="T365" i="24"/>
  <c r="P365" i="24"/>
  <c r="S365" i="24"/>
  <c r="T366" i="24"/>
  <c r="P366" i="24"/>
  <c r="S366" i="24"/>
  <c r="T367" i="24"/>
  <c r="P367" i="24"/>
  <c r="S367" i="24"/>
  <c r="T368" i="24"/>
  <c r="P368" i="24"/>
  <c r="S368" i="24"/>
  <c r="T369" i="24"/>
  <c r="P369" i="24"/>
  <c r="S369" i="24"/>
  <c r="T370" i="24"/>
  <c r="P370" i="24"/>
  <c r="S370" i="24"/>
  <c r="T371" i="24"/>
  <c r="P371" i="24"/>
  <c r="S371" i="24"/>
  <c r="T372" i="24"/>
  <c r="P372" i="24"/>
  <c r="S372" i="24"/>
  <c r="T373" i="24"/>
  <c r="P373" i="24"/>
  <c r="S373" i="24"/>
  <c r="T374" i="24"/>
  <c r="P374" i="24"/>
  <c r="S374" i="24"/>
  <c r="T375" i="24"/>
  <c r="P375" i="24"/>
  <c r="S375" i="24"/>
  <c r="T376" i="24"/>
  <c r="P376" i="24"/>
  <c r="S376" i="24"/>
  <c r="T377" i="24"/>
  <c r="P377" i="24"/>
  <c r="S377" i="24"/>
  <c r="T378" i="24"/>
  <c r="P378" i="24"/>
  <c r="S378" i="24"/>
  <c r="T379" i="24"/>
  <c r="P379" i="24"/>
  <c r="S379" i="24"/>
  <c r="T380" i="24"/>
  <c r="P380" i="24"/>
  <c r="S380" i="24"/>
  <c r="T381" i="24"/>
  <c r="P381" i="24"/>
  <c r="S381" i="24"/>
  <c r="T382" i="24"/>
  <c r="P382" i="24"/>
  <c r="S382" i="24"/>
  <c r="T383" i="24"/>
  <c r="P383" i="24"/>
  <c r="S383" i="24"/>
  <c r="T384" i="24"/>
  <c r="P384" i="24"/>
  <c r="S384" i="24"/>
  <c r="T385" i="24"/>
  <c r="P385" i="24"/>
  <c r="S385" i="24"/>
  <c r="T386" i="24"/>
  <c r="P386" i="24"/>
  <c r="S386" i="24"/>
  <c r="T387" i="24"/>
  <c r="P387" i="24"/>
  <c r="S387" i="24"/>
  <c r="T388" i="24"/>
  <c r="P388" i="24"/>
  <c r="S388" i="24"/>
  <c r="T389" i="24"/>
  <c r="P389" i="24"/>
  <c r="S389" i="24"/>
  <c r="T390" i="24"/>
  <c r="P390" i="24"/>
  <c r="S390" i="24"/>
  <c r="T391" i="24"/>
  <c r="P391" i="24"/>
  <c r="S391" i="24"/>
  <c r="T392" i="24"/>
  <c r="P392" i="24"/>
  <c r="S392" i="24"/>
  <c r="T393" i="24"/>
  <c r="P393" i="24"/>
  <c r="S393" i="24"/>
  <c r="T394" i="24"/>
  <c r="P394" i="24"/>
  <c r="S394" i="24"/>
  <c r="T395" i="24"/>
  <c r="P395" i="24"/>
  <c r="S395" i="24"/>
  <c r="T396" i="24"/>
  <c r="P396" i="24"/>
  <c r="S396" i="24"/>
  <c r="T397" i="24"/>
  <c r="P397" i="24"/>
  <c r="S397" i="24"/>
  <c r="T398" i="24"/>
  <c r="P398" i="24"/>
  <c r="S398" i="24"/>
  <c r="T399" i="24"/>
  <c r="P399" i="24"/>
  <c r="S399" i="24"/>
  <c r="T400" i="24"/>
  <c r="P400" i="24"/>
  <c r="S400" i="24"/>
  <c r="T401" i="24"/>
  <c r="P401" i="24"/>
  <c r="S401" i="24"/>
  <c r="T402" i="24"/>
  <c r="P402" i="24"/>
  <c r="S402" i="24"/>
  <c r="T403" i="24"/>
  <c r="P403" i="24"/>
  <c r="S403" i="24"/>
  <c r="T404" i="24"/>
  <c r="P404" i="24"/>
  <c r="S404" i="24"/>
  <c r="T405" i="24"/>
  <c r="P405" i="24"/>
  <c r="S405" i="24"/>
  <c r="T406" i="24"/>
  <c r="P406" i="24"/>
  <c r="S406" i="24"/>
  <c r="T407" i="24"/>
  <c r="P407" i="24"/>
  <c r="S407" i="24"/>
  <c r="T408" i="24"/>
  <c r="P408" i="24"/>
  <c r="S408" i="24"/>
  <c r="T409" i="24"/>
  <c r="P409" i="24"/>
  <c r="S409" i="24"/>
  <c r="T410" i="24"/>
  <c r="P410" i="24"/>
  <c r="S410" i="24"/>
  <c r="T411" i="24"/>
  <c r="P411" i="24"/>
  <c r="S411" i="24"/>
  <c r="T412" i="24"/>
  <c r="P412" i="24"/>
  <c r="S412" i="24"/>
  <c r="T413" i="24"/>
  <c r="P413" i="24"/>
  <c r="S413" i="24"/>
  <c r="T414" i="24"/>
  <c r="P414" i="24"/>
  <c r="S414" i="24"/>
  <c r="T415" i="24"/>
  <c r="P415" i="24"/>
  <c r="S415" i="24"/>
  <c r="T416" i="24"/>
  <c r="P416" i="24"/>
  <c r="S416" i="24"/>
  <c r="T417" i="24"/>
  <c r="P417" i="24"/>
  <c r="S417" i="24"/>
  <c r="T418" i="24"/>
  <c r="P418" i="24"/>
  <c r="S418" i="24"/>
  <c r="T419" i="24"/>
  <c r="P419" i="24"/>
  <c r="S419" i="24"/>
  <c r="T420" i="24"/>
  <c r="P420" i="24"/>
  <c r="S420" i="24"/>
  <c r="T421" i="24"/>
  <c r="P421" i="24"/>
  <c r="S421" i="24"/>
  <c r="T422" i="24"/>
  <c r="P422" i="24"/>
  <c r="S422" i="24"/>
  <c r="T423" i="24"/>
  <c r="P423" i="24"/>
  <c r="S423" i="24"/>
  <c r="T424" i="24"/>
  <c r="P424" i="24"/>
  <c r="S424" i="24"/>
  <c r="T425" i="24"/>
  <c r="P425" i="24"/>
  <c r="S425" i="24"/>
  <c r="T426" i="24"/>
  <c r="P426" i="24"/>
  <c r="S426" i="24"/>
  <c r="T427" i="24"/>
  <c r="P427" i="24"/>
  <c r="S427" i="24"/>
  <c r="T428" i="24"/>
  <c r="P428" i="24"/>
  <c r="S428" i="24"/>
  <c r="T429" i="24"/>
  <c r="P429" i="24"/>
  <c r="S429" i="24"/>
  <c r="T430" i="24"/>
  <c r="P430" i="24"/>
  <c r="S430" i="24"/>
  <c r="T431" i="24"/>
  <c r="P431" i="24"/>
  <c r="S431" i="24"/>
  <c r="T432" i="24"/>
  <c r="P432" i="24"/>
  <c r="S432" i="24"/>
  <c r="T433" i="24"/>
  <c r="P433" i="24"/>
  <c r="S433" i="24"/>
  <c r="T434" i="24"/>
  <c r="P434" i="24"/>
  <c r="S434" i="24"/>
  <c r="T435" i="24"/>
  <c r="P435" i="24"/>
  <c r="S435" i="24"/>
  <c r="T436" i="24"/>
  <c r="P436" i="24"/>
  <c r="S436" i="24"/>
  <c r="T437" i="24"/>
  <c r="P437" i="24"/>
  <c r="S437" i="24"/>
  <c r="T438" i="24"/>
  <c r="P438" i="24"/>
  <c r="S438" i="24"/>
  <c r="T439" i="24"/>
  <c r="P439" i="24"/>
  <c r="S439" i="24"/>
  <c r="T440" i="24"/>
  <c r="P440" i="24"/>
  <c r="S440" i="24"/>
  <c r="T441" i="24"/>
  <c r="P441" i="24"/>
  <c r="S441" i="24"/>
  <c r="T442" i="24"/>
  <c r="P442" i="24"/>
  <c r="S442" i="24"/>
  <c r="T443" i="24"/>
  <c r="P443" i="24"/>
  <c r="S443" i="24"/>
  <c r="T444" i="24"/>
  <c r="P444" i="24"/>
  <c r="S444" i="24"/>
  <c r="T445" i="24"/>
  <c r="P445" i="24"/>
  <c r="S445" i="24"/>
  <c r="T446" i="24"/>
  <c r="P446" i="24"/>
  <c r="S446" i="24"/>
  <c r="T447" i="24"/>
  <c r="P447" i="24"/>
  <c r="S447" i="24"/>
  <c r="T448" i="24"/>
  <c r="P448" i="24"/>
  <c r="S448" i="24"/>
  <c r="T449" i="24"/>
  <c r="P449" i="24"/>
  <c r="S449" i="24"/>
  <c r="T450" i="24"/>
  <c r="P450" i="24"/>
  <c r="S450" i="24"/>
  <c r="T451" i="24"/>
  <c r="P451" i="24"/>
  <c r="S451" i="24"/>
  <c r="T452" i="24"/>
  <c r="P452" i="24"/>
  <c r="S452" i="24"/>
  <c r="T453" i="24"/>
  <c r="P453" i="24"/>
  <c r="S453" i="24"/>
  <c r="T454" i="24"/>
  <c r="P454" i="24"/>
  <c r="S454" i="24"/>
  <c r="T455" i="24"/>
  <c r="P455" i="24"/>
  <c r="S455" i="24"/>
  <c r="T456" i="24"/>
  <c r="P456" i="24"/>
  <c r="S456" i="24"/>
  <c r="T457" i="24"/>
  <c r="P457" i="24"/>
  <c r="S457" i="24"/>
  <c r="T458" i="24"/>
  <c r="P458" i="24"/>
  <c r="S458" i="24"/>
  <c r="T459" i="24"/>
  <c r="P459" i="24"/>
  <c r="S459" i="24"/>
  <c r="T460" i="24"/>
  <c r="P460" i="24"/>
  <c r="S460" i="24"/>
  <c r="T461" i="24"/>
  <c r="P461" i="24"/>
  <c r="S461" i="24"/>
  <c r="T462" i="24"/>
  <c r="P462" i="24"/>
  <c r="S462" i="24"/>
  <c r="T463" i="24"/>
  <c r="P463" i="24"/>
  <c r="S463" i="24"/>
  <c r="T464" i="24"/>
  <c r="P464" i="24"/>
  <c r="S464" i="24"/>
  <c r="T465" i="24"/>
  <c r="P465" i="24"/>
  <c r="S465" i="24"/>
  <c r="T466" i="24"/>
  <c r="P466" i="24"/>
  <c r="S466" i="24"/>
  <c r="T467" i="24"/>
  <c r="P467" i="24"/>
  <c r="S467" i="24"/>
  <c r="T468" i="24"/>
  <c r="P468" i="24"/>
  <c r="S468" i="24"/>
  <c r="T469" i="24"/>
  <c r="P469" i="24"/>
  <c r="S469" i="24"/>
  <c r="T470" i="24"/>
  <c r="P470" i="24"/>
  <c r="S470" i="24"/>
  <c r="T471" i="24"/>
  <c r="P471" i="24"/>
  <c r="S471" i="24"/>
  <c r="T472" i="24"/>
  <c r="P472" i="24"/>
  <c r="S472" i="24"/>
  <c r="T473" i="24"/>
  <c r="P473" i="24"/>
  <c r="S473" i="24"/>
  <c r="T474" i="24"/>
  <c r="P474" i="24"/>
  <c r="S474" i="24"/>
  <c r="T475" i="24"/>
  <c r="P475" i="24"/>
  <c r="S475" i="24"/>
  <c r="T476" i="24"/>
  <c r="P476" i="24"/>
  <c r="S476" i="24"/>
  <c r="T477" i="24"/>
  <c r="P477" i="24"/>
  <c r="S477" i="24"/>
  <c r="T478" i="24"/>
  <c r="P478" i="24"/>
  <c r="S478" i="24"/>
  <c r="T479" i="24"/>
  <c r="P479" i="24"/>
  <c r="S479" i="24"/>
  <c r="T480" i="24"/>
  <c r="P480" i="24"/>
  <c r="S480" i="24"/>
  <c r="T481" i="24"/>
  <c r="P481" i="24"/>
  <c r="S481" i="24"/>
  <c r="T482" i="24"/>
  <c r="P482" i="24"/>
  <c r="S482" i="24"/>
  <c r="T483" i="24"/>
  <c r="P483" i="24"/>
  <c r="S483" i="24"/>
  <c r="T484" i="24"/>
  <c r="P484" i="24"/>
  <c r="S484" i="24"/>
  <c r="T485" i="24"/>
  <c r="P485" i="24"/>
  <c r="S485" i="24"/>
  <c r="T486" i="24"/>
  <c r="P486" i="24"/>
  <c r="S486" i="24"/>
  <c r="T487" i="24"/>
  <c r="P487" i="24"/>
  <c r="S487" i="24"/>
  <c r="T488" i="24"/>
  <c r="P488" i="24"/>
  <c r="S488" i="24"/>
  <c r="T489" i="24"/>
  <c r="P489" i="24"/>
  <c r="S489" i="24"/>
  <c r="T490" i="24"/>
  <c r="P490" i="24"/>
  <c r="S490" i="24"/>
  <c r="T491" i="24"/>
  <c r="P491" i="24"/>
  <c r="S491" i="24"/>
  <c r="T492" i="24"/>
  <c r="P492" i="24"/>
  <c r="S492" i="24"/>
  <c r="T493" i="24"/>
  <c r="P493" i="24"/>
  <c r="S493" i="24"/>
  <c r="T494" i="24"/>
  <c r="P494" i="24"/>
  <c r="S494" i="24"/>
  <c r="T495" i="24"/>
  <c r="P495" i="24"/>
  <c r="S495" i="24"/>
  <c r="T496" i="24"/>
  <c r="P496" i="24"/>
  <c r="S496" i="24"/>
  <c r="T497" i="24"/>
  <c r="P497" i="24"/>
  <c r="S497" i="24"/>
  <c r="T498" i="24"/>
  <c r="P498" i="24"/>
  <c r="S498" i="24"/>
  <c r="T499" i="24"/>
  <c r="P499" i="24"/>
  <c r="S499" i="24"/>
  <c r="T500" i="24"/>
  <c r="P500" i="24"/>
  <c r="S500" i="24"/>
  <c r="T501" i="24"/>
  <c r="P501" i="24"/>
  <c r="S501" i="24"/>
  <c r="T502" i="24"/>
  <c r="P502" i="24"/>
  <c r="S502" i="24"/>
  <c r="T503" i="24"/>
  <c r="P503" i="24"/>
  <c r="S503" i="24"/>
  <c r="T504" i="24"/>
  <c r="P504" i="24"/>
  <c r="S504" i="24"/>
  <c r="T505" i="24"/>
  <c r="P505" i="24"/>
  <c r="S505" i="24"/>
  <c r="T506" i="24"/>
  <c r="P506" i="24"/>
  <c r="S506" i="24"/>
  <c r="T507" i="24"/>
  <c r="P507" i="24"/>
  <c r="S507" i="24"/>
  <c r="T508" i="24"/>
  <c r="P508" i="24"/>
  <c r="S508" i="24"/>
  <c r="T509" i="24"/>
  <c r="P509" i="24"/>
  <c r="S509" i="24"/>
  <c r="T510" i="24"/>
  <c r="P510" i="24"/>
  <c r="S510" i="24"/>
  <c r="T511" i="24"/>
  <c r="P511" i="24"/>
  <c r="S511" i="24"/>
  <c r="T512" i="24"/>
  <c r="P512" i="24"/>
  <c r="S512" i="24"/>
  <c r="T513" i="24"/>
  <c r="P513" i="24"/>
  <c r="S513" i="24"/>
  <c r="T514" i="24"/>
  <c r="P514" i="24"/>
  <c r="S514" i="24"/>
  <c r="T515" i="24"/>
  <c r="P515" i="24"/>
  <c r="S515" i="24"/>
  <c r="T516" i="24"/>
  <c r="P516" i="24"/>
  <c r="S516" i="24"/>
  <c r="T517" i="24"/>
  <c r="P517" i="24"/>
  <c r="S517" i="24"/>
  <c r="T518" i="24"/>
  <c r="P518" i="24"/>
  <c r="S518" i="24"/>
  <c r="T519" i="24"/>
  <c r="P519" i="24"/>
  <c r="S519" i="24"/>
  <c r="T520" i="24"/>
  <c r="P520" i="24"/>
  <c r="S520" i="24"/>
  <c r="T521" i="24"/>
  <c r="P521" i="24"/>
  <c r="S521" i="24"/>
  <c r="T522" i="24"/>
  <c r="P522" i="24"/>
  <c r="S522" i="24"/>
  <c r="T523" i="24"/>
  <c r="P523" i="24"/>
  <c r="S523" i="24"/>
  <c r="T524" i="24"/>
  <c r="P524" i="24"/>
  <c r="S524" i="24"/>
  <c r="T525" i="24"/>
  <c r="P525" i="24"/>
  <c r="S525" i="24"/>
  <c r="T526" i="24"/>
  <c r="P526" i="24"/>
  <c r="S526" i="24"/>
  <c r="T527" i="24"/>
  <c r="P527" i="24"/>
  <c r="S527" i="24"/>
  <c r="T528" i="24"/>
  <c r="P528" i="24"/>
  <c r="S528" i="24"/>
  <c r="T529" i="24"/>
  <c r="P529" i="24"/>
  <c r="S529" i="24"/>
  <c r="T530" i="24"/>
  <c r="P530" i="24"/>
  <c r="S530" i="24"/>
  <c r="T531" i="24"/>
  <c r="P531" i="24"/>
  <c r="S531" i="24"/>
  <c r="T532" i="24"/>
  <c r="P532" i="24"/>
  <c r="S532" i="24"/>
  <c r="T533" i="24"/>
  <c r="P533" i="24"/>
  <c r="S533" i="24"/>
  <c r="T534" i="24"/>
  <c r="P534" i="24"/>
  <c r="S534" i="24"/>
  <c r="T535" i="24"/>
  <c r="P535" i="24"/>
  <c r="S535" i="24"/>
  <c r="T536" i="24"/>
  <c r="P536" i="24"/>
  <c r="S536" i="24"/>
  <c r="T537" i="24"/>
  <c r="P537" i="24"/>
  <c r="S537" i="24"/>
  <c r="T538" i="24"/>
  <c r="P538" i="24"/>
  <c r="S538" i="24"/>
  <c r="T539" i="24"/>
  <c r="P539" i="24"/>
  <c r="S539" i="24"/>
  <c r="T540" i="24"/>
  <c r="P540" i="24"/>
  <c r="S540" i="24"/>
  <c r="T541" i="24"/>
  <c r="P541" i="24"/>
  <c r="S541" i="24"/>
  <c r="T542" i="24"/>
  <c r="P542" i="24"/>
  <c r="S542" i="24"/>
  <c r="T543" i="24"/>
  <c r="P543" i="24"/>
  <c r="S543" i="24"/>
  <c r="T544" i="24"/>
  <c r="P544" i="24"/>
  <c r="S544" i="24"/>
  <c r="T545" i="24"/>
  <c r="P545" i="24"/>
  <c r="S545" i="24"/>
  <c r="T546" i="24"/>
  <c r="P546" i="24"/>
  <c r="S546" i="24"/>
  <c r="T547" i="24"/>
  <c r="P547" i="24"/>
  <c r="S547" i="24"/>
  <c r="T548" i="24"/>
  <c r="P548" i="24"/>
  <c r="S548" i="24"/>
  <c r="T549" i="24"/>
  <c r="P549" i="24"/>
  <c r="S549" i="24"/>
  <c r="T550" i="24"/>
  <c r="P550" i="24"/>
  <c r="S550" i="24"/>
  <c r="T551" i="24"/>
  <c r="P551" i="24"/>
  <c r="S551" i="24"/>
  <c r="T552" i="24"/>
  <c r="P552" i="24"/>
  <c r="S552" i="24"/>
  <c r="T553" i="24"/>
  <c r="P553" i="24"/>
  <c r="S553" i="24"/>
  <c r="T554" i="24"/>
  <c r="P554" i="24"/>
  <c r="S554" i="24"/>
  <c r="T555" i="24"/>
  <c r="P555" i="24"/>
  <c r="S555" i="24"/>
  <c r="T556" i="24"/>
  <c r="P556" i="24"/>
  <c r="S556" i="24"/>
  <c r="T557" i="24"/>
  <c r="P557" i="24"/>
  <c r="S557" i="24"/>
  <c r="T558" i="24"/>
  <c r="P558" i="24"/>
  <c r="S558" i="24"/>
  <c r="T559" i="24"/>
  <c r="P559" i="24"/>
  <c r="S559" i="24"/>
  <c r="T560" i="24"/>
  <c r="P560" i="24"/>
  <c r="S560" i="24"/>
  <c r="T561" i="24"/>
  <c r="P561" i="24"/>
  <c r="S561" i="24"/>
  <c r="T562" i="24"/>
  <c r="P562" i="24"/>
  <c r="S562" i="24"/>
  <c r="T563" i="24"/>
  <c r="P563" i="24"/>
  <c r="S563" i="24"/>
  <c r="T564" i="24"/>
  <c r="P564" i="24"/>
  <c r="S564" i="24"/>
  <c r="T565" i="24"/>
  <c r="P565" i="24"/>
  <c r="S565" i="24"/>
  <c r="T566" i="24"/>
  <c r="P566" i="24"/>
  <c r="S566" i="24"/>
  <c r="T567" i="24"/>
  <c r="P567" i="24"/>
  <c r="S567" i="24"/>
  <c r="T568" i="24"/>
  <c r="P568" i="24"/>
  <c r="S568" i="24"/>
  <c r="T569" i="24"/>
  <c r="P569" i="24"/>
  <c r="S569" i="24"/>
  <c r="T570" i="24"/>
  <c r="P570" i="24"/>
  <c r="S570" i="24"/>
  <c r="T571" i="24"/>
  <c r="P571" i="24"/>
  <c r="S571" i="24"/>
  <c r="T572" i="24"/>
  <c r="P572" i="24"/>
  <c r="S572" i="24"/>
  <c r="T573" i="24"/>
  <c r="P573" i="24"/>
  <c r="S573" i="24"/>
  <c r="T574" i="24"/>
  <c r="P574" i="24"/>
  <c r="S574" i="24"/>
  <c r="T575" i="24"/>
  <c r="P575" i="24"/>
  <c r="S575" i="24"/>
  <c r="T576" i="24"/>
  <c r="P576" i="24"/>
  <c r="S576" i="24"/>
  <c r="T577" i="24"/>
  <c r="P577" i="24"/>
  <c r="S577" i="24"/>
  <c r="T578" i="24"/>
  <c r="P578" i="24"/>
  <c r="S578" i="24"/>
  <c r="T579" i="24"/>
  <c r="P579" i="24"/>
  <c r="S579" i="24"/>
  <c r="T580" i="24"/>
  <c r="P580" i="24"/>
  <c r="S580" i="24"/>
  <c r="T581" i="24"/>
  <c r="P581" i="24"/>
  <c r="S581" i="24"/>
  <c r="T582" i="24"/>
  <c r="P582" i="24"/>
  <c r="S582" i="24"/>
  <c r="T583" i="24"/>
  <c r="P583" i="24"/>
  <c r="S583" i="24"/>
  <c r="T584" i="24"/>
  <c r="P584" i="24"/>
  <c r="S584" i="24"/>
  <c r="T585" i="24"/>
  <c r="P585" i="24"/>
  <c r="S585" i="24"/>
  <c r="T586" i="24"/>
  <c r="P586" i="24"/>
  <c r="S586" i="24"/>
  <c r="T587" i="24"/>
  <c r="P587" i="24"/>
  <c r="S587" i="24"/>
  <c r="T588" i="24"/>
  <c r="P588" i="24"/>
  <c r="S588" i="24"/>
  <c r="T589" i="24"/>
  <c r="P589" i="24"/>
  <c r="S589" i="24"/>
  <c r="T590" i="24"/>
  <c r="P590" i="24"/>
  <c r="S590" i="24"/>
  <c r="T591" i="24"/>
  <c r="P591" i="24"/>
  <c r="S591" i="24"/>
  <c r="T592" i="24"/>
  <c r="P592" i="24"/>
  <c r="S592" i="24"/>
  <c r="T593" i="24"/>
  <c r="P593" i="24"/>
  <c r="S593" i="24"/>
  <c r="T594" i="24"/>
  <c r="P594" i="24"/>
  <c r="S594" i="24"/>
  <c r="T595" i="24"/>
  <c r="P595" i="24"/>
  <c r="S595" i="24"/>
  <c r="T596" i="24"/>
  <c r="P596" i="24"/>
  <c r="S596" i="24"/>
  <c r="T597" i="24"/>
  <c r="P597" i="24"/>
  <c r="S597" i="24"/>
  <c r="T598" i="24"/>
  <c r="P598" i="24"/>
  <c r="S598" i="24"/>
  <c r="T599" i="24"/>
  <c r="P599" i="24"/>
  <c r="S599" i="24"/>
  <c r="T600" i="24"/>
  <c r="P600" i="24"/>
  <c r="S600" i="24"/>
  <c r="T601" i="24"/>
  <c r="P601" i="24"/>
  <c r="S601" i="24"/>
  <c r="T602" i="24"/>
  <c r="P602" i="24"/>
  <c r="S602" i="24"/>
  <c r="T603" i="24"/>
  <c r="P603" i="24"/>
  <c r="S603" i="24"/>
  <c r="T604" i="24"/>
  <c r="P604" i="24"/>
  <c r="S604" i="24"/>
  <c r="T605" i="24"/>
  <c r="P605" i="24"/>
  <c r="S605" i="24"/>
  <c r="T606" i="24"/>
  <c r="P606" i="24"/>
  <c r="S606" i="24"/>
  <c r="T607" i="24"/>
  <c r="P607" i="24"/>
  <c r="S607" i="24"/>
  <c r="T608" i="24"/>
  <c r="P608" i="24"/>
  <c r="S608" i="24"/>
  <c r="T609" i="24"/>
  <c r="P609" i="24"/>
  <c r="S609" i="24"/>
  <c r="T610" i="24"/>
  <c r="P610" i="24"/>
  <c r="S610" i="24"/>
  <c r="T611" i="24"/>
  <c r="P611" i="24"/>
  <c r="S611" i="24"/>
  <c r="T612" i="24"/>
  <c r="P612" i="24"/>
  <c r="S612" i="24"/>
  <c r="T613" i="24"/>
  <c r="P613" i="24"/>
  <c r="S613" i="24"/>
  <c r="T614" i="24"/>
  <c r="P614" i="24"/>
  <c r="S614" i="24"/>
  <c r="T615" i="24"/>
  <c r="P615" i="24"/>
  <c r="S615" i="24"/>
  <c r="T616" i="24"/>
  <c r="P616" i="24"/>
  <c r="S616" i="24"/>
  <c r="T617" i="24"/>
  <c r="P617" i="24"/>
  <c r="S617" i="24"/>
  <c r="T618" i="24"/>
  <c r="P618" i="24"/>
  <c r="S618" i="24"/>
  <c r="T619" i="24"/>
  <c r="P619" i="24"/>
  <c r="S619" i="24"/>
  <c r="F9" i="24"/>
  <c r="F10" i="24"/>
  <c r="F11" i="24"/>
  <c r="F12" i="24"/>
  <c r="F13" i="24"/>
  <c r="F14" i="24"/>
  <c r="F15" i="24"/>
  <c r="F16" i="24"/>
  <c r="F17" i="24"/>
  <c r="F18" i="24"/>
  <c r="F5" i="25"/>
  <c r="F6" i="25"/>
  <c r="F7" i="25"/>
  <c r="F8" i="25"/>
  <c r="T40" i="25"/>
  <c r="P40" i="25"/>
  <c r="S40" i="25"/>
  <c r="T41" i="25"/>
  <c r="P41" i="25"/>
  <c r="S41" i="25"/>
  <c r="T42" i="25"/>
  <c r="P42" i="25"/>
  <c r="S42" i="25"/>
  <c r="T43" i="25"/>
  <c r="P43" i="25"/>
  <c r="S43" i="25"/>
  <c r="T44" i="25"/>
  <c r="P44" i="25"/>
  <c r="S44" i="25"/>
  <c r="T45" i="25"/>
  <c r="P45" i="25"/>
  <c r="S45" i="25"/>
  <c r="T46" i="25"/>
  <c r="P46" i="25"/>
  <c r="S46" i="25"/>
  <c r="T47" i="25"/>
  <c r="P47" i="25"/>
  <c r="S47" i="25"/>
  <c r="T48" i="25"/>
  <c r="P48" i="25"/>
  <c r="S48" i="25"/>
  <c r="T49" i="25"/>
  <c r="P49" i="25"/>
  <c r="S49" i="25"/>
  <c r="T50" i="25"/>
  <c r="P50" i="25"/>
  <c r="S50" i="25"/>
  <c r="T51" i="25"/>
  <c r="P51" i="25"/>
  <c r="S51" i="25"/>
  <c r="T52" i="25"/>
  <c r="P52" i="25"/>
  <c r="S52" i="25"/>
  <c r="T53" i="25"/>
  <c r="P53" i="25"/>
  <c r="S53" i="25"/>
  <c r="T54" i="25"/>
  <c r="P54" i="25"/>
  <c r="S54" i="25"/>
  <c r="T55" i="25"/>
  <c r="P55" i="25"/>
  <c r="S55" i="25"/>
  <c r="T56" i="25"/>
  <c r="P56" i="25"/>
  <c r="S56" i="25"/>
  <c r="T57" i="25"/>
  <c r="P57" i="25"/>
  <c r="S57" i="25"/>
  <c r="T58" i="25"/>
  <c r="P58" i="25"/>
  <c r="S58" i="25"/>
  <c r="T59" i="25"/>
  <c r="P59" i="25"/>
  <c r="S59" i="25"/>
  <c r="T60" i="25"/>
  <c r="P60" i="25"/>
  <c r="S60" i="25"/>
  <c r="T61" i="25"/>
  <c r="P61" i="25"/>
  <c r="S61" i="25"/>
  <c r="T62" i="25"/>
  <c r="P62" i="25"/>
  <c r="S62" i="25"/>
  <c r="T63" i="25"/>
  <c r="P63" i="25"/>
  <c r="S63" i="25"/>
  <c r="T64" i="25"/>
  <c r="P64" i="25"/>
  <c r="S64" i="25"/>
  <c r="T65" i="25"/>
  <c r="P65" i="25"/>
  <c r="S65" i="25"/>
  <c r="T66" i="25"/>
  <c r="P66" i="25"/>
  <c r="S66" i="25"/>
  <c r="T67" i="25"/>
  <c r="P67" i="25"/>
  <c r="S67" i="25"/>
  <c r="T68" i="25"/>
  <c r="P68" i="25"/>
  <c r="S68" i="25"/>
  <c r="T69" i="25"/>
  <c r="P69" i="25"/>
  <c r="S69" i="25"/>
  <c r="T70" i="25"/>
  <c r="P70" i="25"/>
  <c r="S70" i="25"/>
  <c r="T71" i="25"/>
  <c r="P71" i="25"/>
  <c r="S71" i="25"/>
  <c r="T72" i="25"/>
  <c r="P72" i="25"/>
  <c r="S72" i="25"/>
  <c r="T73" i="25"/>
  <c r="P73" i="25"/>
  <c r="S73" i="25"/>
  <c r="T74" i="25"/>
  <c r="P74" i="25"/>
  <c r="S74" i="25"/>
  <c r="T75" i="25"/>
  <c r="P75" i="25"/>
  <c r="S75" i="25"/>
  <c r="T76" i="25"/>
  <c r="P76" i="25"/>
  <c r="S76" i="25"/>
  <c r="T77" i="25"/>
  <c r="P77" i="25"/>
  <c r="S77" i="25"/>
  <c r="T78" i="25"/>
  <c r="P78" i="25"/>
  <c r="S78" i="25"/>
  <c r="T79" i="25"/>
  <c r="P79" i="25"/>
  <c r="S79" i="25"/>
  <c r="T80" i="25"/>
  <c r="P80" i="25"/>
  <c r="S80" i="25"/>
  <c r="T81" i="25"/>
  <c r="P81" i="25"/>
  <c r="S81" i="25"/>
  <c r="T82" i="25"/>
  <c r="P82" i="25"/>
  <c r="S82" i="25"/>
  <c r="T83" i="25"/>
  <c r="P83" i="25"/>
  <c r="S83" i="25"/>
  <c r="T84" i="25"/>
  <c r="P84" i="25"/>
  <c r="S84" i="25"/>
  <c r="T85" i="25"/>
  <c r="P85" i="25"/>
  <c r="S85" i="25"/>
  <c r="T86" i="25"/>
  <c r="P86" i="25"/>
  <c r="S86" i="25"/>
  <c r="T87" i="25"/>
  <c r="P87" i="25"/>
  <c r="S87" i="25"/>
  <c r="T88" i="25"/>
  <c r="P88" i="25"/>
  <c r="S88" i="25"/>
  <c r="T89" i="25"/>
  <c r="P89" i="25"/>
  <c r="S89" i="25"/>
  <c r="T90" i="25"/>
  <c r="P90" i="25"/>
  <c r="S90" i="25"/>
  <c r="T91" i="25"/>
  <c r="P91" i="25"/>
  <c r="S91" i="25"/>
  <c r="T92" i="25"/>
  <c r="P92" i="25"/>
  <c r="S92" i="25"/>
  <c r="T93" i="25"/>
  <c r="P93" i="25"/>
  <c r="S93" i="25"/>
  <c r="T94" i="25"/>
  <c r="P94" i="25"/>
  <c r="S94" i="25"/>
  <c r="T95" i="25"/>
  <c r="P95" i="25"/>
  <c r="S95" i="25"/>
  <c r="T96" i="25"/>
  <c r="P96" i="25"/>
  <c r="S96" i="25"/>
  <c r="T97" i="25"/>
  <c r="P97" i="25"/>
  <c r="S97" i="25"/>
  <c r="T98" i="25"/>
  <c r="P98" i="25"/>
  <c r="S98" i="25"/>
  <c r="T99" i="25"/>
  <c r="P99" i="25"/>
  <c r="S99" i="25"/>
  <c r="T100" i="25"/>
  <c r="P100" i="25"/>
  <c r="S100" i="25"/>
  <c r="T101" i="25"/>
  <c r="P101" i="25"/>
  <c r="S101" i="25"/>
  <c r="T102" i="25"/>
  <c r="P102" i="25"/>
  <c r="S102" i="25"/>
  <c r="T103" i="25"/>
  <c r="P103" i="25"/>
  <c r="S103" i="25"/>
  <c r="T104" i="25"/>
  <c r="P104" i="25"/>
  <c r="S104" i="25"/>
  <c r="T105" i="25"/>
  <c r="P105" i="25"/>
  <c r="S105" i="25"/>
  <c r="T106" i="25"/>
  <c r="P106" i="25"/>
  <c r="S106" i="25"/>
  <c r="T107" i="25"/>
  <c r="P107" i="25"/>
  <c r="S107" i="25"/>
  <c r="T108" i="25"/>
  <c r="P108" i="25"/>
  <c r="S108" i="25"/>
  <c r="T109" i="25"/>
  <c r="P109" i="25"/>
  <c r="S109" i="25"/>
  <c r="T110" i="25"/>
  <c r="P110" i="25"/>
  <c r="S110" i="25"/>
  <c r="T111" i="25"/>
  <c r="P111" i="25"/>
  <c r="S111" i="25"/>
  <c r="T112" i="25"/>
  <c r="P112" i="25"/>
  <c r="S112" i="25"/>
  <c r="T113" i="25"/>
  <c r="P113" i="25"/>
  <c r="S113" i="25"/>
  <c r="T114" i="25"/>
  <c r="P114" i="25"/>
  <c r="S114" i="25"/>
  <c r="T115" i="25"/>
  <c r="P115" i="25"/>
  <c r="S115" i="25"/>
  <c r="T116" i="25"/>
  <c r="P116" i="25"/>
  <c r="S116" i="25"/>
  <c r="T117" i="25"/>
  <c r="P117" i="25"/>
  <c r="S117" i="25"/>
  <c r="T118" i="25"/>
  <c r="P118" i="25"/>
  <c r="S118" i="25"/>
  <c r="T119" i="25"/>
  <c r="P119" i="25"/>
  <c r="S119" i="25"/>
  <c r="T120" i="25"/>
  <c r="P120" i="25"/>
  <c r="S120" i="25"/>
  <c r="T121" i="25"/>
  <c r="P121" i="25"/>
  <c r="S121" i="25"/>
  <c r="T122" i="25"/>
  <c r="P122" i="25"/>
  <c r="S122" i="25"/>
  <c r="T123" i="25"/>
  <c r="P123" i="25"/>
  <c r="S123" i="25"/>
  <c r="T124" i="25"/>
  <c r="P124" i="25"/>
  <c r="S124" i="25"/>
  <c r="T125" i="25"/>
  <c r="P125" i="25"/>
  <c r="S125" i="25"/>
  <c r="T126" i="25"/>
  <c r="P126" i="25"/>
  <c r="S126" i="25"/>
  <c r="T127" i="25"/>
  <c r="P127" i="25"/>
  <c r="S127" i="25"/>
  <c r="T128" i="25"/>
  <c r="P128" i="25"/>
  <c r="S128" i="25"/>
  <c r="T129" i="25"/>
  <c r="P129" i="25"/>
  <c r="S129" i="25"/>
  <c r="T130" i="25"/>
  <c r="P130" i="25"/>
  <c r="S130" i="25"/>
  <c r="T131" i="25"/>
  <c r="P131" i="25"/>
  <c r="S131" i="25"/>
  <c r="T132" i="25"/>
  <c r="P132" i="25"/>
  <c r="S132" i="25"/>
  <c r="T133" i="25"/>
  <c r="P133" i="25"/>
  <c r="S133" i="25"/>
  <c r="T134" i="25"/>
  <c r="P134" i="25"/>
  <c r="S134" i="25"/>
  <c r="T135" i="25"/>
  <c r="P135" i="25"/>
  <c r="S135" i="25"/>
  <c r="T136" i="25"/>
  <c r="P136" i="25"/>
  <c r="S136" i="25"/>
  <c r="T137" i="25"/>
  <c r="P137" i="25"/>
  <c r="S137" i="25"/>
  <c r="T138" i="25"/>
  <c r="P138" i="25"/>
  <c r="S138" i="25"/>
  <c r="T139" i="25"/>
  <c r="P139" i="25"/>
  <c r="S139" i="25"/>
  <c r="T140" i="25"/>
  <c r="P140" i="25"/>
  <c r="S140" i="25"/>
  <c r="T141" i="25"/>
  <c r="P141" i="25"/>
  <c r="S141" i="25"/>
  <c r="T142" i="25"/>
  <c r="P142" i="25"/>
  <c r="S142" i="25"/>
  <c r="T143" i="25"/>
  <c r="P143" i="25"/>
  <c r="S143" i="25"/>
  <c r="T144" i="25"/>
  <c r="P144" i="25"/>
  <c r="S144" i="25"/>
  <c r="T145" i="25"/>
  <c r="P145" i="25"/>
  <c r="S145" i="25"/>
  <c r="T146" i="25"/>
  <c r="P146" i="25"/>
  <c r="S146" i="25"/>
  <c r="T147" i="25"/>
  <c r="P147" i="25"/>
  <c r="S147" i="25"/>
  <c r="T148" i="25"/>
  <c r="P148" i="25"/>
  <c r="S148" i="25"/>
  <c r="T149" i="25"/>
  <c r="P149" i="25"/>
  <c r="S149" i="25"/>
  <c r="T150" i="25"/>
  <c r="P150" i="25"/>
  <c r="S150" i="25"/>
  <c r="T151" i="25"/>
  <c r="P151" i="25"/>
  <c r="S151" i="25"/>
  <c r="T152" i="25"/>
  <c r="P152" i="25"/>
  <c r="S152" i="25"/>
  <c r="T153" i="25"/>
  <c r="P153" i="25"/>
  <c r="S153" i="25"/>
  <c r="T154" i="25"/>
  <c r="P154" i="25"/>
  <c r="S154" i="25"/>
  <c r="T155" i="25"/>
  <c r="P155" i="25"/>
  <c r="S155" i="25"/>
  <c r="T156" i="25"/>
  <c r="P156" i="25"/>
  <c r="S156" i="25"/>
  <c r="T157" i="25"/>
  <c r="P157" i="25"/>
  <c r="S157" i="25"/>
  <c r="T158" i="25"/>
  <c r="P158" i="25"/>
  <c r="S158" i="25"/>
  <c r="T159" i="25"/>
  <c r="P159" i="25"/>
  <c r="S159" i="25"/>
  <c r="T160" i="25"/>
  <c r="P160" i="25"/>
  <c r="S160" i="25"/>
  <c r="T161" i="25"/>
  <c r="P161" i="25"/>
  <c r="S161" i="25"/>
  <c r="T162" i="25"/>
  <c r="P162" i="25"/>
  <c r="S162" i="25"/>
  <c r="T163" i="25"/>
  <c r="P163" i="25"/>
  <c r="S163" i="25"/>
  <c r="T164" i="25"/>
  <c r="P164" i="25"/>
  <c r="S164" i="25"/>
  <c r="T165" i="25"/>
  <c r="P165" i="25"/>
  <c r="S165" i="25"/>
  <c r="T166" i="25"/>
  <c r="P166" i="25"/>
  <c r="S166" i="25"/>
  <c r="T167" i="25"/>
  <c r="P167" i="25"/>
  <c r="S167" i="25"/>
  <c r="T168" i="25"/>
  <c r="P168" i="25"/>
  <c r="S168" i="25"/>
  <c r="T169" i="25"/>
  <c r="P169" i="25"/>
  <c r="S169" i="25"/>
  <c r="T170" i="25"/>
  <c r="P170" i="25"/>
  <c r="S170" i="25"/>
  <c r="T171" i="25"/>
  <c r="P171" i="25"/>
  <c r="S171" i="25"/>
  <c r="T172" i="25"/>
  <c r="P172" i="25"/>
  <c r="S172" i="25"/>
  <c r="T173" i="25"/>
  <c r="P173" i="25"/>
  <c r="S173" i="25"/>
  <c r="T174" i="25"/>
  <c r="P174" i="25"/>
  <c r="S174" i="25"/>
  <c r="T175" i="25"/>
  <c r="P175" i="25"/>
  <c r="S175" i="25"/>
  <c r="T176" i="25"/>
  <c r="P176" i="25"/>
  <c r="S176" i="25"/>
  <c r="T177" i="25"/>
  <c r="P177" i="25"/>
  <c r="S177" i="25"/>
  <c r="T178" i="25"/>
  <c r="P178" i="25"/>
  <c r="S178" i="25"/>
  <c r="T179" i="25"/>
  <c r="P179" i="25"/>
  <c r="S179" i="25"/>
  <c r="T180" i="25"/>
  <c r="P180" i="25"/>
  <c r="S180" i="25"/>
  <c r="T181" i="25"/>
  <c r="P181" i="25"/>
  <c r="S181" i="25"/>
  <c r="T182" i="25"/>
  <c r="P182" i="25"/>
  <c r="S182" i="25"/>
  <c r="T183" i="25"/>
  <c r="P183" i="25"/>
  <c r="S183" i="25"/>
  <c r="T184" i="25"/>
  <c r="P184" i="25"/>
  <c r="S184" i="25"/>
  <c r="T185" i="25"/>
  <c r="P185" i="25"/>
  <c r="S185" i="25"/>
  <c r="T186" i="25"/>
  <c r="P186" i="25"/>
  <c r="S186" i="25"/>
  <c r="T187" i="25"/>
  <c r="P187" i="25"/>
  <c r="S187" i="25"/>
  <c r="T188" i="25"/>
  <c r="P188" i="25"/>
  <c r="S188" i="25"/>
  <c r="T189" i="25"/>
  <c r="P189" i="25"/>
  <c r="S189" i="25"/>
  <c r="T190" i="25"/>
  <c r="P190" i="25"/>
  <c r="S190" i="25"/>
  <c r="T191" i="25"/>
  <c r="P191" i="25"/>
  <c r="S191" i="25"/>
  <c r="T192" i="25"/>
  <c r="P192" i="25"/>
  <c r="S192" i="25"/>
  <c r="T193" i="25"/>
  <c r="P193" i="25"/>
  <c r="S193" i="25"/>
  <c r="T194" i="25"/>
  <c r="P194" i="25"/>
  <c r="S194" i="25"/>
  <c r="T195" i="25"/>
  <c r="P195" i="25"/>
  <c r="S195" i="25"/>
  <c r="T196" i="25"/>
  <c r="P196" i="25"/>
  <c r="S196" i="25"/>
  <c r="T197" i="25"/>
  <c r="P197" i="25"/>
  <c r="S197" i="25"/>
  <c r="T198" i="25"/>
  <c r="P198" i="25"/>
  <c r="S198" i="25"/>
  <c r="T199" i="25"/>
  <c r="P199" i="25"/>
  <c r="S199" i="25"/>
  <c r="T200" i="25"/>
  <c r="P200" i="25"/>
  <c r="S200" i="25"/>
  <c r="T201" i="25"/>
  <c r="P201" i="25"/>
  <c r="S201" i="25"/>
  <c r="T202" i="25"/>
  <c r="P202" i="25"/>
  <c r="S202" i="25"/>
  <c r="T203" i="25"/>
  <c r="P203" i="25"/>
  <c r="S203" i="25"/>
  <c r="T204" i="25"/>
  <c r="P204" i="25"/>
  <c r="S204" i="25"/>
  <c r="T205" i="25"/>
  <c r="P205" i="25"/>
  <c r="S205" i="25"/>
  <c r="T206" i="25"/>
  <c r="P206" i="25"/>
  <c r="S206" i="25"/>
  <c r="T207" i="25"/>
  <c r="P207" i="25"/>
  <c r="S207" i="25"/>
  <c r="T208" i="25"/>
  <c r="P208" i="25"/>
  <c r="S208" i="25"/>
  <c r="T209" i="25"/>
  <c r="P209" i="25"/>
  <c r="S209" i="25"/>
  <c r="T210" i="25"/>
  <c r="P210" i="25"/>
  <c r="S210" i="25"/>
  <c r="T211" i="25"/>
  <c r="P211" i="25"/>
  <c r="S211" i="25"/>
  <c r="T212" i="25"/>
  <c r="P212" i="25"/>
  <c r="S212" i="25"/>
  <c r="T213" i="25"/>
  <c r="P213" i="25"/>
  <c r="S213" i="25"/>
  <c r="T214" i="25"/>
  <c r="P214" i="25"/>
  <c r="S214" i="25"/>
  <c r="T215" i="25"/>
  <c r="P215" i="25"/>
  <c r="S215" i="25"/>
  <c r="T216" i="25"/>
  <c r="P216" i="25"/>
  <c r="S216" i="25"/>
  <c r="T217" i="25"/>
  <c r="P217" i="25"/>
  <c r="S217" i="25"/>
  <c r="T218" i="25"/>
  <c r="P218" i="25"/>
  <c r="S218" i="25"/>
  <c r="T219" i="25"/>
  <c r="P219" i="25"/>
  <c r="S219" i="25"/>
  <c r="T220" i="25"/>
  <c r="P220" i="25"/>
  <c r="S220" i="25"/>
  <c r="T221" i="25"/>
  <c r="P221" i="25"/>
  <c r="S221" i="25"/>
  <c r="T222" i="25"/>
  <c r="P222" i="25"/>
  <c r="S222" i="25"/>
  <c r="T223" i="25"/>
  <c r="P223" i="25"/>
  <c r="S223" i="25"/>
  <c r="T224" i="25"/>
  <c r="P224" i="25"/>
  <c r="S224" i="25"/>
  <c r="T225" i="25"/>
  <c r="P225" i="25"/>
  <c r="S225" i="25"/>
  <c r="T226" i="25"/>
  <c r="P226" i="25"/>
  <c r="S226" i="25"/>
  <c r="T227" i="25"/>
  <c r="P227" i="25"/>
  <c r="S227" i="25"/>
  <c r="T228" i="25"/>
  <c r="P228" i="25"/>
  <c r="S228" i="25"/>
  <c r="T229" i="25"/>
  <c r="P229" i="25"/>
  <c r="S229" i="25"/>
  <c r="T230" i="25"/>
  <c r="P230" i="25"/>
  <c r="S230" i="25"/>
  <c r="T231" i="25"/>
  <c r="P231" i="25"/>
  <c r="S231" i="25"/>
  <c r="T232" i="25"/>
  <c r="P232" i="25"/>
  <c r="S232" i="25"/>
  <c r="T233" i="25"/>
  <c r="P233" i="25"/>
  <c r="S233" i="25"/>
  <c r="T234" i="25"/>
  <c r="P234" i="25"/>
  <c r="S234" i="25"/>
  <c r="T235" i="25"/>
  <c r="P235" i="25"/>
  <c r="S235" i="25"/>
  <c r="T236" i="25"/>
  <c r="P236" i="25"/>
  <c r="S236" i="25"/>
  <c r="T237" i="25"/>
  <c r="P237" i="25"/>
  <c r="S237" i="25"/>
  <c r="T238" i="25"/>
  <c r="P238" i="25"/>
  <c r="S238" i="25"/>
  <c r="T239" i="25"/>
  <c r="P239" i="25"/>
  <c r="S239" i="25"/>
  <c r="T240" i="25"/>
  <c r="P240" i="25"/>
  <c r="S240" i="25"/>
  <c r="T241" i="25"/>
  <c r="P241" i="25"/>
  <c r="S241" i="25"/>
  <c r="T242" i="25"/>
  <c r="P242" i="25"/>
  <c r="S242" i="25"/>
  <c r="T243" i="25"/>
  <c r="P243" i="25"/>
  <c r="S243" i="25"/>
  <c r="T244" i="25"/>
  <c r="P244" i="25"/>
  <c r="S244" i="25"/>
  <c r="T245" i="25"/>
  <c r="P245" i="25"/>
  <c r="S245" i="25"/>
  <c r="T246" i="25"/>
  <c r="P246" i="25"/>
  <c r="S246" i="25"/>
  <c r="T247" i="25"/>
  <c r="P247" i="25"/>
  <c r="S247" i="25"/>
  <c r="T248" i="25"/>
  <c r="P248" i="25"/>
  <c r="S248" i="25"/>
  <c r="T249" i="25"/>
  <c r="P249" i="25"/>
  <c r="S249" i="25"/>
  <c r="T250" i="25"/>
  <c r="P250" i="25"/>
  <c r="S250" i="25"/>
  <c r="T251" i="25"/>
  <c r="P251" i="25"/>
  <c r="S251" i="25"/>
  <c r="T252" i="25"/>
  <c r="P252" i="25"/>
  <c r="S252" i="25"/>
  <c r="T253" i="25"/>
  <c r="P253" i="25"/>
  <c r="S253" i="25"/>
  <c r="T254" i="25"/>
  <c r="P254" i="25"/>
  <c r="S254" i="25"/>
  <c r="T255" i="25"/>
  <c r="P255" i="25"/>
  <c r="S255" i="25"/>
  <c r="T256" i="25"/>
  <c r="P256" i="25"/>
  <c r="S256" i="25"/>
  <c r="T257" i="25"/>
  <c r="P257" i="25"/>
  <c r="S257" i="25"/>
  <c r="T258" i="25"/>
  <c r="P258" i="25"/>
  <c r="S258" i="25"/>
  <c r="T259" i="25"/>
  <c r="P259" i="25"/>
  <c r="S259" i="25"/>
  <c r="T260" i="25"/>
  <c r="P260" i="25"/>
  <c r="S260" i="25"/>
  <c r="T261" i="25"/>
  <c r="P261" i="25"/>
  <c r="S261" i="25"/>
  <c r="T262" i="25"/>
  <c r="P262" i="25"/>
  <c r="S262" i="25"/>
  <c r="T263" i="25"/>
  <c r="P263" i="25"/>
  <c r="S263" i="25"/>
  <c r="T264" i="25"/>
  <c r="P264" i="25"/>
  <c r="S264" i="25"/>
  <c r="T265" i="25"/>
  <c r="P265" i="25"/>
  <c r="S265" i="25"/>
  <c r="T266" i="25"/>
  <c r="P266" i="25"/>
  <c r="S266" i="25"/>
  <c r="T267" i="25"/>
  <c r="P267" i="25"/>
  <c r="S267" i="25"/>
  <c r="T268" i="25"/>
  <c r="P268" i="25"/>
  <c r="S268" i="25"/>
  <c r="T269" i="25"/>
  <c r="P269" i="25"/>
  <c r="S269" i="25"/>
  <c r="T270" i="25"/>
  <c r="P270" i="25"/>
  <c r="S270" i="25"/>
  <c r="T271" i="25"/>
  <c r="P271" i="25"/>
  <c r="S271" i="25"/>
  <c r="T272" i="25"/>
  <c r="P272" i="25"/>
  <c r="S272" i="25"/>
  <c r="T273" i="25"/>
  <c r="P273" i="25"/>
  <c r="S273" i="25"/>
  <c r="T274" i="25"/>
  <c r="P274" i="25"/>
  <c r="S274" i="25"/>
  <c r="T275" i="25"/>
  <c r="P275" i="25"/>
  <c r="S275" i="25"/>
  <c r="T276" i="25"/>
  <c r="P276" i="25"/>
  <c r="S276" i="25"/>
  <c r="T277" i="25"/>
  <c r="P277" i="25"/>
  <c r="S277" i="25"/>
  <c r="T278" i="25"/>
  <c r="P278" i="25"/>
  <c r="S278" i="25"/>
  <c r="T279" i="25"/>
  <c r="P279" i="25"/>
  <c r="S279" i="25"/>
  <c r="T280" i="25"/>
  <c r="P280" i="25"/>
  <c r="S280" i="25"/>
  <c r="T281" i="25"/>
  <c r="P281" i="25"/>
  <c r="S281" i="25"/>
  <c r="T282" i="25"/>
  <c r="P282" i="25"/>
  <c r="S282" i="25"/>
  <c r="T283" i="25"/>
  <c r="P283" i="25"/>
  <c r="S283" i="25"/>
  <c r="T284" i="25"/>
  <c r="P284" i="25"/>
  <c r="S284" i="25"/>
  <c r="T285" i="25"/>
  <c r="P285" i="25"/>
  <c r="S285" i="25"/>
  <c r="T286" i="25"/>
  <c r="P286" i="25"/>
  <c r="S286" i="25"/>
  <c r="T287" i="25"/>
  <c r="P287" i="25"/>
  <c r="S287" i="25"/>
  <c r="T288" i="25"/>
  <c r="P288" i="25"/>
  <c r="S288" i="25"/>
  <c r="T289" i="25"/>
  <c r="P289" i="25"/>
  <c r="S289" i="25"/>
  <c r="T290" i="25"/>
  <c r="P290" i="25"/>
  <c r="S290" i="25"/>
  <c r="T291" i="25"/>
  <c r="P291" i="25"/>
  <c r="S291" i="25"/>
  <c r="T292" i="25"/>
  <c r="P292" i="25"/>
  <c r="S292" i="25"/>
  <c r="T293" i="25"/>
  <c r="P293" i="25"/>
  <c r="S293" i="25"/>
  <c r="T294" i="25"/>
  <c r="P294" i="25"/>
  <c r="S294" i="25"/>
  <c r="T295" i="25"/>
  <c r="P295" i="25"/>
  <c r="S295" i="25"/>
  <c r="T296" i="25"/>
  <c r="P296" i="25"/>
  <c r="S296" i="25"/>
  <c r="T297" i="25"/>
  <c r="P297" i="25"/>
  <c r="S297" i="25"/>
  <c r="T298" i="25"/>
  <c r="P298" i="25"/>
  <c r="S298" i="25"/>
  <c r="T299" i="25"/>
  <c r="P299" i="25"/>
  <c r="S299" i="25"/>
  <c r="T300" i="25"/>
  <c r="P300" i="25"/>
  <c r="S300" i="25"/>
  <c r="T301" i="25"/>
  <c r="P301" i="25"/>
  <c r="S301" i="25"/>
  <c r="T302" i="25"/>
  <c r="P302" i="25"/>
  <c r="S302" i="25"/>
  <c r="T303" i="25"/>
  <c r="P303" i="25"/>
  <c r="S303" i="25"/>
  <c r="T304" i="25"/>
  <c r="P304" i="25"/>
  <c r="S304" i="25"/>
  <c r="T305" i="25"/>
  <c r="P305" i="25"/>
  <c r="S305" i="25"/>
  <c r="T306" i="25"/>
  <c r="P306" i="25"/>
  <c r="S306" i="25"/>
  <c r="T307" i="25"/>
  <c r="P307" i="25"/>
  <c r="S307" i="25"/>
  <c r="T308" i="25"/>
  <c r="P308" i="25"/>
  <c r="S308" i="25"/>
  <c r="T309" i="25"/>
  <c r="P309" i="25"/>
  <c r="S309" i="25"/>
  <c r="T310" i="25"/>
  <c r="P310" i="25"/>
  <c r="S310" i="25"/>
  <c r="T311" i="25"/>
  <c r="P311" i="25"/>
  <c r="S311" i="25"/>
  <c r="T312" i="25"/>
  <c r="P312" i="25"/>
  <c r="S312" i="25"/>
  <c r="T313" i="25"/>
  <c r="P313" i="25"/>
  <c r="S313" i="25"/>
  <c r="T314" i="25"/>
  <c r="P314" i="25"/>
  <c r="S314" i="25"/>
  <c r="T315" i="25"/>
  <c r="P315" i="25"/>
  <c r="S315" i="25"/>
  <c r="T316" i="25"/>
  <c r="P316" i="25"/>
  <c r="S316" i="25"/>
  <c r="T317" i="25"/>
  <c r="P317" i="25"/>
  <c r="S317" i="25"/>
  <c r="T318" i="25"/>
  <c r="P318" i="25"/>
  <c r="S318" i="25"/>
  <c r="T319" i="25"/>
  <c r="P319" i="25"/>
  <c r="S319" i="25"/>
  <c r="T320" i="25"/>
  <c r="P320" i="25"/>
  <c r="S320" i="25"/>
  <c r="T321" i="25"/>
  <c r="P321" i="25"/>
  <c r="S321" i="25"/>
  <c r="T322" i="25"/>
  <c r="P322" i="25"/>
  <c r="S322" i="25"/>
  <c r="T323" i="25"/>
  <c r="P323" i="25"/>
  <c r="S323" i="25"/>
  <c r="T324" i="25"/>
  <c r="P324" i="25"/>
  <c r="S324" i="25"/>
  <c r="T325" i="25"/>
  <c r="P325" i="25"/>
  <c r="S325" i="25"/>
  <c r="T326" i="25"/>
  <c r="P326" i="25"/>
  <c r="S326" i="25"/>
  <c r="T327" i="25"/>
  <c r="P327" i="25"/>
  <c r="S327" i="25"/>
  <c r="T328" i="25"/>
  <c r="P328" i="25"/>
  <c r="S328" i="25"/>
  <c r="T329" i="25"/>
  <c r="P329" i="25"/>
  <c r="S329" i="25"/>
  <c r="T330" i="25"/>
  <c r="P330" i="25"/>
  <c r="S330" i="25"/>
  <c r="T331" i="25"/>
  <c r="P331" i="25"/>
  <c r="S331" i="25"/>
  <c r="T332" i="25"/>
  <c r="P332" i="25"/>
  <c r="S332" i="25"/>
  <c r="T333" i="25"/>
  <c r="P333" i="25"/>
  <c r="S333" i="25"/>
  <c r="T334" i="25"/>
  <c r="P334" i="25"/>
  <c r="S334" i="25"/>
  <c r="T335" i="25"/>
  <c r="P335" i="25"/>
  <c r="S335" i="25"/>
  <c r="T336" i="25"/>
  <c r="P336" i="25"/>
  <c r="S336" i="25"/>
  <c r="T337" i="25"/>
  <c r="P337" i="25"/>
  <c r="S337" i="25"/>
  <c r="T338" i="25"/>
  <c r="P338" i="25"/>
  <c r="S338" i="25"/>
  <c r="T339" i="25"/>
  <c r="P339" i="25"/>
  <c r="S339" i="25"/>
  <c r="T340" i="25"/>
  <c r="P340" i="25"/>
  <c r="S340" i="25"/>
  <c r="T341" i="25"/>
  <c r="P341" i="25"/>
  <c r="S341" i="25"/>
  <c r="T342" i="25"/>
  <c r="P342" i="25"/>
  <c r="S342" i="25"/>
  <c r="T343" i="25"/>
  <c r="P343" i="25"/>
  <c r="S343" i="25"/>
  <c r="T344" i="25"/>
  <c r="P344" i="25"/>
  <c r="S344" i="25"/>
  <c r="T345" i="25"/>
  <c r="P345" i="25"/>
  <c r="S345" i="25"/>
  <c r="T346" i="25"/>
  <c r="P346" i="25"/>
  <c r="S346" i="25"/>
  <c r="T347" i="25"/>
  <c r="P347" i="25"/>
  <c r="S347" i="25"/>
  <c r="T348" i="25"/>
  <c r="P348" i="25"/>
  <c r="S348" i="25"/>
  <c r="T349" i="25"/>
  <c r="P349" i="25"/>
  <c r="S349" i="25"/>
  <c r="T350" i="25"/>
  <c r="P350" i="25"/>
  <c r="S350" i="25"/>
  <c r="T351" i="25"/>
  <c r="P351" i="25"/>
  <c r="S351" i="25"/>
  <c r="T352" i="25"/>
  <c r="P352" i="25"/>
  <c r="S352" i="25"/>
  <c r="T353" i="25"/>
  <c r="P353" i="25"/>
  <c r="S353" i="25"/>
  <c r="T354" i="25"/>
  <c r="P354" i="25"/>
  <c r="S354" i="25"/>
  <c r="T355" i="25"/>
  <c r="P355" i="25"/>
  <c r="S355" i="25"/>
  <c r="T356" i="25"/>
  <c r="P356" i="25"/>
  <c r="S356" i="25"/>
  <c r="T357" i="25"/>
  <c r="P357" i="25"/>
  <c r="S357" i="25"/>
  <c r="T358" i="25"/>
  <c r="P358" i="25"/>
  <c r="S358" i="25"/>
  <c r="T359" i="25"/>
  <c r="P359" i="25"/>
  <c r="S359" i="25"/>
  <c r="T360" i="25"/>
  <c r="P360" i="25"/>
  <c r="S360" i="25"/>
  <c r="T361" i="25"/>
  <c r="P361" i="25"/>
  <c r="S361" i="25"/>
  <c r="T362" i="25"/>
  <c r="P362" i="25"/>
  <c r="S362" i="25"/>
  <c r="T363" i="25"/>
  <c r="P363" i="25"/>
  <c r="S363" i="25"/>
  <c r="T364" i="25"/>
  <c r="P364" i="25"/>
  <c r="S364" i="25"/>
  <c r="T365" i="25"/>
  <c r="P365" i="25"/>
  <c r="S365" i="25"/>
  <c r="T366" i="25"/>
  <c r="P366" i="25"/>
  <c r="S366" i="25"/>
  <c r="T367" i="25"/>
  <c r="P367" i="25"/>
  <c r="S367" i="25"/>
  <c r="T368" i="25"/>
  <c r="P368" i="25"/>
  <c r="S368" i="25"/>
  <c r="T369" i="25"/>
  <c r="P369" i="25"/>
  <c r="S369" i="25"/>
  <c r="T370" i="25"/>
  <c r="P370" i="25"/>
  <c r="S370" i="25"/>
  <c r="T371" i="25"/>
  <c r="P371" i="25"/>
  <c r="S371" i="25"/>
  <c r="T372" i="25"/>
  <c r="P372" i="25"/>
  <c r="S372" i="25"/>
  <c r="T373" i="25"/>
  <c r="P373" i="25"/>
  <c r="S373" i="25"/>
  <c r="T374" i="25"/>
  <c r="P374" i="25"/>
  <c r="S374" i="25"/>
  <c r="T375" i="25"/>
  <c r="P375" i="25"/>
  <c r="S375" i="25"/>
  <c r="T376" i="25"/>
  <c r="P376" i="25"/>
  <c r="S376" i="25"/>
  <c r="T377" i="25"/>
  <c r="P377" i="25"/>
  <c r="S377" i="25"/>
  <c r="T378" i="25"/>
  <c r="P378" i="25"/>
  <c r="S378" i="25"/>
  <c r="T379" i="25"/>
  <c r="P379" i="25"/>
  <c r="S379" i="25"/>
  <c r="T380" i="25"/>
  <c r="P380" i="25"/>
  <c r="S380" i="25"/>
  <c r="T381" i="25"/>
  <c r="P381" i="25"/>
  <c r="S381" i="25"/>
  <c r="T382" i="25"/>
  <c r="P382" i="25"/>
  <c r="S382" i="25"/>
  <c r="T383" i="25"/>
  <c r="P383" i="25"/>
  <c r="S383" i="25"/>
  <c r="T384" i="25"/>
  <c r="P384" i="25"/>
  <c r="S384" i="25"/>
  <c r="T385" i="25"/>
  <c r="P385" i="25"/>
  <c r="S385" i="25"/>
  <c r="T386" i="25"/>
  <c r="P386" i="25"/>
  <c r="S386" i="25"/>
  <c r="T387" i="25"/>
  <c r="P387" i="25"/>
  <c r="S387" i="25"/>
  <c r="T388" i="25"/>
  <c r="P388" i="25"/>
  <c r="S388" i="25"/>
  <c r="T389" i="25"/>
  <c r="P389" i="25"/>
  <c r="S389" i="25"/>
  <c r="T390" i="25"/>
  <c r="P390" i="25"/>
  <c r="S390" i="25"/>
  <c r="T391" i="25"/>
  <c r="P391" i="25"/>
  <c r="S391" i="25"/>
  <c r="T392" i="25"/>
  <c r="P392" i="25"/>
  <c r="S392" i="25"/>
  <c r="T393" i="25"/>
  <c r="P393" i="25"/>
  <c r="S393" i="25"/>
  <c r="T394" i="25"/>
  <c r="P394" i="25"/>
  <c r="S394" i="25"/>
  <c r="T395" i="25"/>
  <c r="P395" i="25"/>
  <c r="S395" i="25"/>
  <c r="T396" i="25"/>
  <c r="P396" i="25"/>
  <c r="S396" i="25"/>
  <c r="T397" i="25"/>
  <c r="P397" i="25"/>
  <c r="S397" i="25"/>
  <c r="T398" i="25"/>
  <c r="P398" i="25"/>
  <c r="S398" i="25"/>
  <c r="T399" i="25"/>
  <c r="P399" i="25"/>
  <c r="S399" i="25"/>
  <c r="T400" i="25"/>
  <c r="P400" i="25"/>
  <c r="S400" i="25"/>
  <c r="T401" i="25"/>
  <c r="P401" i="25"/>
  <c r="S401" i="25"/>
  <c r="T402" i="25"/>
  <c r="P402" i="25"/>
  <c r="S402" i="25"/>
  <c r="T403" i="25"/>
  <c r="P403" i="25"/>
  <c r="S403" i="25"/>
  <c r="T404" i="25"/>
  <c r="P404" i="25"/>
  <c r="S404" i="25"/>
  <c r="T405" i="25"/>
  <c r="P405" i="25"/>
  <c r="S405" i="25"/>
  <c r="T406" i="25"/>
  <c r="P406" i="25"/>
  <c r="S406" i="25"/>
  <c r="T407" i="25"/>
  <c r="P407" i="25"/>
  <c r="S407" i="25"/>
  <c r="T408" i="25"/>
  <c r="P408" i="25"/>
  <c r="S408" i="25"/>
  <c r="T409" i="25"/>
  <c r="P409" i="25"/>
  <c r="S409" i="25"/>
  <c r="T410" i="25"/>
  <c r="P410" i="25"/>
  <c r="S410" i="25"/>
  <c r="T411" i="25"/>
  <c r="P411" i="25"/>
  <c r="S411" i="25"/>
  <c r="T412" i="25"/>
  <c r="P412" i="25"/>
  <c r="S412" i="25"/>
  <c r="T413" i="25"/>
  <c r="P413" i="25"/>
  <c r="S413" i="25"/>
  <c r="T414" i="25"/>
  <c r="P414" i="25"/>
  <c r="S414" i="25"/>
  <c r="T415" i="25"/>
  <c r="P415" i="25"/>
  <c r="S415" i="25"/>
  <c r="T416" i="25"/>
  <c r="P416" i="25"/>
  <c r="S416" i="25"/>
  <c r="T417" i="25"/>
  <c r="P417" i="25"/>
  <c r="S417" i="25"/>
  <c r="T418" i="25"/>
  <c r="P418" i="25"/>
  <c r="S418" i="25"/>
  <c r="T419" i="25"/>
  <c r="P419" i="25"/>
  <c r="S419" i="25"/>
  <c r="T420" i="25"/>
  <c r="P420" i="25"/>
  <c r="S420" i="25"/>
  <c r="T421" i="25"/>
  <c r="P421" i="25"/>
  <c r="S421" i="25"/>
  <c r="T422" i="25"/>
  <c r="P422" i="25"/>
  <c r="S422" i="25"/>
  <c r="T423" i="25"/>
  <c r="P423" i="25"/>
  <c r="S423" i="25"/>
  <c r="T424" i="25"/>
  <c r="P424" i="25"/>
  <c r="S424" i="25"/>
  <c r="T425" i="25"/>
  <c r="P425" i="25"/>
  <c r="S425" i="25"/>
  <c r="T426" i="25"/>
  <c r="P426" i="25"/>
  <c r="S426" i="25"/>
  <c r="T427" i="25"/>
  <c r="P427" i="25"/>
  <c r="S427" i="25"/>
  <c r="T428" i="25"/>
  <c r="P428" i="25"/>
  <c r="S428" i="25"/>
  <c r="T429" i="25"/>
  <c r="P429" i="25"/>
  <c r="S429" i="25"/>
  <c r="T430" i="25"/>
  <c r="P430" i="25"/>
  <c r="S430" i="25"/>
  <c r="T431" i="25"/>
  <c r="P431" i="25"/>
  <c r="S431" i="25"/>
  <c r="T432" i="25"/>
  <c r="P432" i="25"/>
  <c r="S432" i="25"/>
  <c r="T433" i="25"/>
  <c r="P433" i="25"/>
  <c r="S433" i="25"/>
  <c r="T434" i="25"/>
  <c r="P434" i="25"/>
  <c r="S434" i="25"/>
  <c r="T435" i="25"/>
  <c r="P435" i="25"/>
  <c r="S435" i="25"/>
  <c r="T436" i="25"/>
  <c r="P436" i="25"/>
  <c r="S436" i="25"/>
  <c r="T437" i="25"/>
  <c r="P437" i="25"/>
  <c r="S437" i="25"/>
  <c r="T438" i="25"/>
  <c r="P438" i="25"/>
  <c r="S438" i="25"/>
  <c r="T439" i="25"/>
  <c r="P439" i="25"/>
  <c r="S439" i="25"/>
  <c r="T440" i="25"/>
  <c r="P440" i="25"/>
  <c r="S440" i="25"/>
  <c r="T441" i="25"/>
  <c r="P441" i="25"/>
  <c r="S441" i="25"/>
  <c r="T442" i="25"/>
  <c r="P442" i="25"/>
  <c r="S442" i="25"/>
  <c r="T443" i="25"/>
  <c r="P443" i="25"/>
  <c r="S443" i="25"/>
  <c r="T444" i="25"/>
  <c r="P444" i="25"/>
  <c r="S444" i="25"/>
  <c r="T445" i="25"/>
  <c r="P445" i="25"/>
  <c r="S445" i="25"/>
  <c r="T446" i="25"/>
  <c r="P446" i="25"/>
  <c r="S446" i="25"/>
  <c r="T447" i="25"/>
  <c r="P447" i="25"/>
  <c r="S447" i="25"/>
  <c r="T448" i="25"/>
  <c r="P448" i="25"/>
  <c r="S448" i="25"/>
  <c r="T449" i="25"/>
  <c r="P449" i="25"/>
  <c r="S449" i="25"/>
  <c r="T450" i="25"/>
  <c r="P450" i="25"/>
  <c r="S450" i="25"/>
  <c r="T451" i="25"/>
  <c r="P451" i="25"/>
  <c r="S451" i="25"/>
  <c r="T452" i="25"/>
  <c r="P452" i="25"/>
  <c r="S452" i="25"/>
  <c r="T453" i="25"/>
  <c r="P453" i="25"/>
  <c r="S453" i="25"/>
  <c r="T454" i="25"/>
  <c r="P454" i="25"/>
  <c r="S454" i="25"/>
  <c r="T455" i="25"/>
  <c r="P455" i="25"/>
  <c r="S455" i="25"/>
  <c r="T456" i="25"/>
  <c r="P456" i="25"/>
  <c r="S456" i="25"/>
  <c r="T457" i="25"/>
  <c r="P457" i="25"/>
  <c r="S457" i="25"/>
  <c r="T458" i="25"/>
  <c r="P458" i="25"/>
  <c r="S458" i="25"/>
  <c r="T459" i="25"/>
  <c r="P459" i="25"/>
  <c r="S459" i="25"/>
  <c r="T460" i="25"/>
  <c r="P460" i="25"/>
  <c r="S460" i="25"/>
  <c r="T461" i="25"/>
  <c r="P461" i="25"/>
  <c r="S461" i="25"/>
  <c r="T462" i="25"/>
  <c r="P462" i="25"/>
  <c r="S462" i="25"/>
  <c r="T463" i="25"/>
  <c r="P463" i="25"/>
  <c r="S463" i="25"/>
  <c r="T464" i="25"/>
  <c r="P464" i="25"/>
  <c r="S464" i="25"/>
  <c r="T465" i="25"/>
  <c r="P465" i="25"/>
  <c r="S465" i="25"/>
  <c r="T466" i="25"/>
  <c r="P466" i="25"/>
  <c r="S466" i="25"/>
  <c r="T467" i="25"/>
  <c r="P467" i="25"/>
  <c r="S467" i="25"/>
  <c r="T468" i="25"/>
  <c r="P468" i="25"/>
  <c r="S468" i="25"/>
  <c r="T469" i="25"/>
  <c r="P469" i="25"/>
  <c r="S469" i="25"/>
  <c r="T470" i="25"/>
  <c r="P470" i="25"/>
  <c r="S470" i="25"/>
  <c r="T471" i="25"/>
  <c r="P471" i="25"/>
  <c r="S471" i="25"/>
  <c r="T472" i="25"/>
  <c r="P472" i="25"/>
  <c r="S472" i="25"/>
  <c r="T473" i="25"/>
  <c r="P473" i="25"/>
  <c r="S473" i="25"/>
  <c r="T474" i="25"/>
  <c r="P474" i="25"/>
  <c r="S474" i="25"/>
  <c r="T475" i="25"/>
  <c r="P475" i="25"/>
  <c r="S475" i="25"/>
  <c r="T476" i="25"/>
  <c r="P476" i="25"/>
  <c r="S476" i="25"/>
  <c r="T477" i="25"/>
  <c r="P477" i="25"/>
  <c r="S477" i="25"/>
  <c r="T478" i="25"/>
  <c r="P478" i="25"/>
  <c r="S478" i="25"/>
  <c r="T479" i="25"/>
  <c r="P479" i="25"/>
  <c r="S479" i="25"/>
  <c r="T480" i="25"/>
  <c r="P480" i="25"/>
  <c r="S480" i="25"/>
  <c r="T481" i="25"/>
  <c r="P481" i="25"/>
  <c r="S481" i="25"/>
  <c r="T482" i="25"/>
  <c r="P482" i="25"/>
  <c r="S482" i="25"/>
  <c r="T483" i="25"/>
  <c r="P483" i="25"/>
  <c r="S483" i="25"/>
  <c r="T484" i="25"/>
  <c r="P484" i="25"/>
  <c r="S484" i="25"/>
  <c r="T485" i="25"/>
  <c r="P485" i="25"/>
  <c r="S485" i="25"/>
  <c r="T486" i="25"/>
  <c r="P486" i="25"/>
  <c r="S486" i="25"/>
  <c r="T487" i="25"/>
  <c r="P487" i="25"/>
  <c r="S487" i="25"/>
  <c r="T488" i="25"/>
  <c r="P488" i="25"/>
  <c r="S488" i="25"/>
  <c r="T489" i="25"/>
  <c r="P489" i="25"/>
  <c r="S489" i="25"/>
  <c r="T490" i="25"/>
  <c r="P490" i="25"/>
  <c r="S490" i="25"/>
  <c r="T491" i="25"/>
  <c r="P491" i="25"/>
  <c r="S491" i="25"/>
  <c r="T492" i="25"/>
  <c r="P492" i="25"/>
  <c r="S492" i="25"/>
  <c r="T493" i="25"/>
  <c r="P493" i="25"/>
  <c r="S493" i="25"/>
  <c r="T494" i="25"/>
  <c r="P494" i="25"/>
  <c r="S494" i="25"/>
  <c r="T495" i="25"/>
  <c r="P495" i="25"/>
  <c r="S495" i="25"/>
  <c r="T496" i="25"/>
  <c r="P496" i="25"/>
  <c r="S496" i="25"/>
  <c r="T497" i="25"/>
  <c r="P497" i="25"/>
  <c r="S497" i="25"/>
  <c r="T498" i="25"/>
  <c r="P498" i="25"/>
  <c r="S498" i="25"/>
  <c r="T499" i="25"/>
  <c r="P499" i="25"/>
  <c r="S499" i="25"/>
  <c r="T500" i="25"/>
  <c r="P500" i="25"/>
  <c r="S500" i="25"/>
  <c r="T501" i="25"/>
  <c r="P501" i="25"/>
  <c r="S501" i="25"/>
  <c r="T502" i="25"/>
  <c r="P502" i="25"/>
  <c r="S502" i="25"/>
  <c r="T503" i="25"/>
  <c r="P503" i="25"/>
  <c r="S503" i="25"/>
  <c r="T504" i="25"/>
  <c r="P504" i="25"/>
  <c r="S504" i="25"/>
  <c r="T505" i="25"/>
  <c r="P505" i="25"/>
  <c r="S505" i="25"/>
  <c r="T506" i="25"/>
  <c r="P506" i="25"/>
  <c r="S506" i="25"/>
  <c r="T507" i="25"/>
  <c r="P507" i="25"/>
  <c r="S507" i="25"/>
  <c r="T508" i="25"/>
  <c r="P508" i="25"/>
  <c r="S508" i="25"/>
  <c r="T509" i="25"/>
  <c r="P509" i="25"/>
  <c r="S509" i="25"/>
  <c r="T510" i="25"/>
  <c r="P510" i="25"/>
  <c r="S510" i="25"/>
  <c r="T511" i="25"/>
  <c r="P511" i="25"/>
  <c r="S511" i="25"/>
  <c r="T512" i="25"/>
  <c r="P512" i="25"/>
  <c r="S512" i="25"/>
  <c r="T513" i="25"/>
  <c r="P513" i="25"/>
  <c r="S513" i="25"/>
  <c r="T514" i="25"/>
  <c r="P514" i="25"/>
  <c r="S514" i="25"/>
  <c r="T515" i="25"/>
  <c r="P515" i="25"/>
  <c r="S515" i="25"/>
  <c r="T516" i="25"/>
  <c r="P516" i="25"/>
  <c r="S516" i="25"/>
  <c r="T517" i="25"/>
  <c r="P517" i="25"/>
  <c r="S517" i="25"/>
  <c r="T518" i="25"/>
  <c r="P518" i="25"/>
  <c r="S518" i="25"/>
  <c r="T519" i="25"/>
  <c r="P519" i="25"/>
  <c r="S519" i="25"/>
  <c r="T520" i="25"/>
  <c r="P520" i="25"/>
  <c r="S520" i="25"/>
  <c r="T521" i="25"/>
  <c r="P521" i="25"/>
  <c r="S521" i="25"/>
  <c r="T522" i="25"/>
  <c r="P522" i="25"/>
  <c r="S522" i="25"/>
  <c r="T523" i="25"/>
  <c r="P523" i="25"/>
  <c r="S523" i="25"/>
  <c r="T524" i="25"/>
  <c r="P524" i="25"/>
  <c r="S524" i="25"/>
  <c r="T525" i="25"/>
  <c r="P525" i="25"/>
  <c r="S525" i="25"/>
  <c r="T526" i="25"/>
  <c r="P526" i="25"/>
  <c r="S526" i="25"/>
  <c r="T527" i="25"/>
  <c r="P527" i="25"/>
  <c r="S527" i="25"/>
  <c r="T528" i="25"/>
  <c r="P528" i="25"/>
  <c r="S528" i="25"/>
  <c r="T529" i="25"/>
  <c r="P529" i="25"/>
  <c r="S529" i="25"/>
  <c r="T530" i="25"/>
  <c r="P530" i="25"/>
  <c r="S530" i="25"/>
  <c r="T531" i="25"/>
  <c r="P531" i="25"/>
  <c r="S531" i="25"/>
  <c r="T532" i="25"/>
  <c r="P532" i="25"/>
  <c r="S532" i="25"/>
  <c r="T533" i="25"/>
  <c r="P533" i="25"/>
  <c r="S533" i="25"/>
  <c r="T534" i="25"/>
  <c r="P534" i="25"/>
  <c r="S534" i="25"/>
  <c r="T535" i="25"/>
  <c r="P535" i="25"/>
  <c r="S535" i="25"/>
  <c r="T536" i="25"/>
  <c r="P536" i="25"/>
  <c r="S536" i="25"/>
  <c r="T537" i="25"/>
  <c r="P537" i="25"/>
  <c r="S537" i="25"/>
  <c r="T538" i="25"/>
  <c r="P538" i="25"/>
  <c r="S538" i="25"/>
  <c r="T539" i="25"/>
  <c r="P539" i="25"/>
  <c r="S539" i="25"/>
  <c r="T540" i="25"/>
  <c r="P540" i="25"/>
  <c r="S540" i="25"/>
  <c r="T541" i="25"/>
  <c r="P541" i="25"/>
  <c r="S541" i="25"/>
  <c r="T542" i="25"/>
  <c r="P542" i="25"/>
  <c r="S542" i="25"/>
  <c r="T543" i="25"/>
  <c r="P543" i="25"/>
  <c r="S543" i="25"/>
  <c r="T544" i="25"/>
  <c r="P544" i="25"/>
  <c r="S544" i="25"/>
  <c r="T545" i="25"/>
  <c r="P545" i="25"/>
  <c r="S545" i="25"/>
  <c r="T546" i="25"/>
  <c r="P546" i="25"/>
  <c r="S546" i="25"/>
  <c r="T547" i="25"/>
  <c r="P547" i="25"/>
  <c r="S547" i="25"/>
  <c r="T548" i="25"/>
  <c r="P548" i="25"/>
  <c r="S548" i="25"/>
  <c r="T549" i="25"/>
  <c r="P549" i="25"/>
  <c r="S549" i="25"/>
  <c r="T550" i="25"/>
  <c r="P550" i="25"/>
  <c r="S550" i="25"/>
  <c r="T551" i="25"/>
  <c r="P551" i="25"/>
  <c r="S551" i="25"/>
  <c r="T552" i="25"/>
  <c r="P552" i="25"/>
  <c r="S552" i="25"/>
  <c r="T553" i="25"/>
  <c r="P553" i="25"/>
  <c r="S553" i="25"/>
  <c r="T554" i="25"/>
  <c r="P554" i="25"/>
  <c r="S554" i="25"/>
  <c r="T555" i="25"/>
  <c r="P555" i="25"/>
  <c r="S555" i="25"/>
  <c r="T556" i="25"/>
  <c r="P556" i="25"/>
  <c r="S556" i="25"/>
  <c r="T557" i="25"/>
  <c r="P557" i="25"/>
  <c r="S557" i="25"/>
  <c r="T558" i="25"/>
  <c r="P558" i="25"/>
  <c r="S558" i="25"/>
  <c r="T559" i="25"/>
  <c r="P559" i="25"/>
  <c r="S559" i="25"/>
  <c r="T560" i="25"/>
  <c r="P560" i="25"/>
  <c r="S560" i="25"/>
  <c r="T561" i="25"/>
  <c r="P561" i="25"/>
  <c r="S561" i="25"/>
  <c r="T562" i="25"/>
  <c r="P562" i="25"/>
  <c r="S562" i="25"/>
  <c r="T563" i="25"/>
  <c r="P563" i="25"/>
  <c r="S563" i="25"/>
  <c r="T564" i="25"/>
  <c r="P564" i="25"/>
  <c r="S564" i="25"/>
  <c r="T565" i="25"/>
  <c r="P565" i="25"/>
  <c r="S565" i="25"/>
  <c r="T566" i="25"/>
  <c r="P566" i="25"/>
  <c r="S566" i="25"/>
  <c r="T567" i="25"/>
  <c r="P567" i="25"/>
  <c r="S567" i="25"/>
  <c r="T568" i="25"/>
  <c r="P568" i="25"/>
  <c r="S568" i="25"/>
  <c r="T569" i="25"/>
  <c r="P569" i="25"/>
  <c r="S569" i="25"/>
  <c r="T570" i="25"/>
  <c r="P570" i="25"/>
  <c r="S570" i="25"/>
  <c r="T571" i="25"/>
  <c r="P571" i="25"/>
  <c r="S571" i="25"/>
  <c r="T572" i="25"/>
  <c r="P572" i="25"/>
  <c r="S572" i="25"/>
  <c r="T573" i="25"/>
  <c r="P573" i="25"/>
  <c r="S573" i="25"/>
  <c r="T574" i="25"/>
  <c r="P574" i="25"/>
  <c r="S574" i="25"/>
  <c r="T575" i="25"/>
  <c r="P575" i="25"/>
  <c r="S575" i="25"/>
  <c r="T576" i="25"/>
  <c r="P576" i="25"/>
  <c r="S576" i="25"/>
  <c r="T577" i="25"/>
  <c r="P577" i="25"/>
  <c r="S577" i="25"/>
  <c r="T578" i="25"/>
  <c r="P578" i="25"/>
  <c r="S578" i="25"/>
  <c r="T579" i="25"/>
  <c r="P579" i="25"/>
  <c r="S579" i="25"/>
  <c r="T580" i="25"/>
  <c r="P580" i="25"/>
  <c r="S580" i="25"/>
  <c r="T581" i="25"/>
  <c r="P581" i="25"/>
  <c r="S581" i="25"/>
  <c r="T582" i="25"/>
  <c r="P582" i="25"/>
  <c r="S582" i="25"/>
  <c r="T583" i="25"/>
  <c r="P583" i="25"/>
  <c r="S583" i="25"/>
  <c r="T584" i="25"/>
  <c r="P584" i="25"/>
  <c r="S584" i="25"/>
  <c r="T585" i="25"/>
  <c r="P585" i="25"/>
  <c r="S585" i="25"/>
  <c r="T586" i="25"/>
  <c r="P586" i="25"/>
  <c r="S586" i="25"/>
  <c r="T587" i="25"/>
  <c r="P587" i="25"/>
  <c r="S587" i="25"/>
  <c r="T588" i="25"/>
  <c r="P588" i="25"/>
  <c r="S588" i="25"/>
  <c r="T589" i="25"/>
  <c r="P589" i="25"/>
  <c r="S589" i="25"/>
  <c r="T590" i="25"/>
  <c r="P590" i="25"/>
  <c r="S590" i="25"/>
  <c r="T591" i="25"/>
  <c r="P591" i="25"/>
  <c r="S591" i="25"/>
  <c r="T592" i="25"/>
  <c r="P592" i="25"/>
  <c r="S592" i="25"/>
  <c r="T593" i="25"/>
  <c r="P593" i="25"/>
  <c r="S593" i="25"/>
  <c r="T594" i="25"/>
  <c r="P594" i="25"/>
  <c r="S594" i="25"/>
  <c r="T595" i="25"/>
  <c r="P595" i="25"/>
  <c r="S595" i="25"/>
  <c r="T596" i="25"/>
  <c r="P596" i="25"/>
  <c r="S596" i="25"/>
  <c r="T597" i="25"/>
  <c r="P597" i="25"/>
  <c r="S597" i="25"/>
  <c r="T598" i="25"/>
  <c r="P598" i="25"/>
  <c r="S598" i="25"/>
  <c r="T599" i="25"/>
  <c r="P599" i="25"/>
  <c r="S599" i="25"/>
  <c r="T600" i="25"/>
  <c r="P600" i="25"/>
  <c r="S600" i="25"/>
  <c r="T601" i="25"/>
  <c r="P601" i="25"/>
  <c r="S601" i="25"/>
  <c r="T602" i="25"/>
  <c r="P602" i="25"/>
  <c r="S602" i="25"/>
  <c r="T603" i="25"/>
  <c r="P603" i="25"/>
  <c r="S603" i="25"/>
  <c r="T604" i="25"/>
  <c r="P604" i="25"/>
  <c r="S604" i="25"/>
  <c r="T605" i="25"/>
  <c r="P605" i="25"/>
  <c r="S605" i="25"/>
  <c r="T606" i="25"/>
  <c r="P606" i="25"/>
  <c r="S606" i="25"/>
  <c r="T607" i="25"/>
  <c r="P607" i="25"/>
  <c r="S607" i="25"/>
  <c r="T608" i="25"/>
  <c r="P608" i="25"/>
  <c r="S608" i="25"/>
  <c r="T609" i="25"/>
  <c r="P609" i="25"/>
  <c r="S609" i="25"/>
  <c r="T610" i="25"/>
  <c r="P610" i="25"/>
  <c r="S610" i="25"/>
  <c r="T611" i="25"/>
  <c r="P611" i="25"/>
  <c r="S611" i="25"/>
  <c r="T612" i="25"/>
  <c r="P612" i="25"/>
  <c r="S612" i="25"/>
  <c r="T613" i="25"/>
  <c r="P613" i="25"/>
  <c r="S613" i="25"/>
  <c r="T614" i="25"/>
  <c r="P614" i="25"/>
  <c r="S614" i="25"/>
  <c r="T615" i="25"/>
  <c r="P615" i="25"/>
  <c r="S615" i="25"/>
  <c r="T616" i="25"/>
  <c r="P616" i="25"/>
  <c r="S616" i="25"/>
  <c r="T617" i="25"/>
  <c r="P617" i="25"/>
  <c r="S617" i="25"/>
  <c r="T618" i="25"/>
  <c r="P618" i="25"/>
  <c r="S618" i="25"/>
  <c r="T619" i="25"/>
  <c r="P619" i="25"/>
  <c r="S619" i="25"/>
  <c r="F9" i="25"/>
  <c r="F10" i="25"/>
  <c r="F11" i="25"/>
  <c r="F12" i="25"/>
  <c r="F13" i="25"/>
  <c r="F14" i="25"/>
  <c r="F15" i="25"/>
  <c r="F16" i="25"/>
  <c r="F17" i="25"/>
  <c r="F18" i="25"/>
  <c r="F5" i="26"/>
  <c r="F6" i="26"/>
  <c r="F7" i="26"/>
  <c r="F8" i="26"/>
  <c r="T40" i="26"/>
  <c r="P40" i="26"/>
  <c r="S40" i="26"/>
  <c r="T41" i="26"/>
  <c r="P41" i="26"/>
  <c r="S41" i="26"/>
  <c r="T42" i="26"/>
  <c r="P42" i="26"/>
  <c r="S42" i="26"/>
  <c r="T43" i="26"/>
  <c r="P43" i="26"/>
  <c r="S43" i="26"/>
  <c r="T44" i="26"/>
  <c r="P44" i="26"/>
  <c r="S44" i="26"/>
  <c r="T45" i="26"/>
  <c r="P45" i="26"/>
  <c r="S45" i="26"/>
  <c r="T46" i="26"/>
  <c r="P46" i="26"/>
  <c r="S46" i="26"/>
  <c r="T47" i="26"/>
  <c r="P47" i="26"/>
  <c r="S47" i="26"/>
  <c r="T48" i="26"/>
  <c r="P48" i="26"/>
  <c r="S48" i="26"/>
  <c r="T49" i="26"/>
  <c r="P49" i="26"/>
  <c r="S49" i="26"/>
  <c r="T50" i="26"/>
  <c r="P50" i="26"/>
  <c r="S50" i="26"/>
  <c r="T51" i="26"/>
  <c r="P51" i="26"/>
  <c r="S51" i="26"/>
  <c r="T52" i="26"/>
  <c r="P52" i="26"/>
  <c r="S52" i="26"/>
  <c r="T53" i="26"/>
  <c r="P53" i="26"/>
  <c r="S53" i="26"/>
  <c r="T54" i="26"/>
  <c r="P54" i="26"/>
  <c r="S54" i="26"/>
  <c r="T55" i="26"/>
  <c r="P55" i="26"/>
  <c r="S55" i="26"/>
  <c r="T56" i="26"/>
  <c r="P56" i="26"/>
  <c r="S56" i="26"/>
  <c r="T57" i="26"/>
  <c r="P57" i="26"/>
  <c r="S57" i="26"/>
  <c r="T58" i="26"/>
  <c r="P58" i="26"/>
  <c r="S58" i="26"/>
  <c r="T59" i="26"/>
  <c r="P59" i="26"/>
  <c r="S59" i="26"/>
  <c r="T60" i="26"/>
  <c r="P60" i="26"/>
  <c r="S60" i="26"/>
  <c r="T61" i="26"/>
  <c r="P61" i="26"/>
  <c r="S61" i="26"/>
  <c r="T62" i="26"/>
  <c r="P62" i="26"/>
  <c r="S62" i="26"/>
  <c r="T63" i="26"/>
  <c r="P63" i="26"/>
  <c r="S63" i="26"/>
  <c r="T64" i="26"/>
  <c r="P64" i="26"/>
  <c r="S64" i="26"/>
  <c r="T65" i="26"/>
  <c r="P65" i="26"/>
  <c r="S65" i="26"/>
  <c r="T66" i="26"/>
  <c r="P66" i="26"/>
  <c r="S66" i="26"/>
  <c r="T67" i="26"/>
  <c r="P67" i="26"/>
  <c r="S67" i="26"/>
  <c r="T68" i="26"/>
  <c r="P68" i="26"/>
  <c r="S68" i="26"/>
  <c r="T69" i="26"/>
  <c r="P69" i="26"/>
  <c r="S69" i="26"/>
  <c r="T70" i="26"/>
  <c r="P70" i="26"/>
  <c r="S70" i="26"/>
  <c r="T71" i="26"/>
  <c r="P71" i="26"/>
  <c r="S71" i="26"/>
  <c r="T72" i="26"/>
  <c r="P72" i="26"/>
  <c r="S72" i="26"/>
  <c r="T73" i="26"/>
  <c r="P73" i="26"/>
  <c r="S73" i="26"/>
  <c r="T74" i="26"/>
  <c r="P74" i="26"/>
  <c r="S74" i="26"/>
  <c r="T75" i="26"/>
  <c r="P75" i="26"/>
  <c r="S75" i="26"/>
  <c r="T76" i="26"/>
  <c r="P76" i="26"/>
  <c r="S76" i="26"/>
  <c r="T77" i="26"/>
  <c r="P77" i="26"/>
  <c r="S77" i="26"/>
  <c r="T78" i="26"/>
  <c r="P78" i="26"/>
  <c r="S78" i="26"/>
  <c r="T79" i="26"/>
  <c r="P79" i="26"/>
  <c r="S79" i="26"/>
  <c r="T80" i="26"/>
  <c r="P80" i="26"/>
  <c r="S80" i="26"/>
  <c r="T81" i="26"/>
  <c r="P81" i="26"/>
  <c r="S81" i="26"/>
  <c r="T82" i="26"/>
  <c r="P82" i="26"/>
  <c r="S82" i="26"/>
  <c r="T83" i="26"/>
  <c r="P83" i="26"/>
  <c r="S83" i="26"/>
  <c r="T84" i="26"/>
  <c r="P84" i="26"/>
  <c r="S84" i="26"/>
  <c r="T85" i="26"/>
  <c r="P85" i="26"/>
  <c r="S85" i="26"/>
  <c r="T86" i="26"/>
  <c r="P86" i="26"/>
  <c r="S86" i="26"/>
  <c r="T87" i="26"/>
  <c r="P87" i="26"/>
  <c r="S87" i="26"/>
  <c r="T88" i="26"/>
  <c r="P88" i="26"/>
  <c r="S88" i="26"/>
  <c r="T89" i="26"/>
  <c r="P89" i="26"/>
  <c r="S89" i="26"/>
  <c r="T90" i="26"/>
  <c r="P90" i="26"/>
  <c r="S90" i="26"/>
  <c r="T91" i="26"/>
  <c r="P91" i="26"/>
  <c r="S91" i="26"/>
  <c r="T92" i="26"/>
  <c r="P92" i="26"/>
  <c r="S92" i="26"/>
  <c r="T93" i="26"/>
  <c r="P93" i="26"/>
  <c r="S93" i="26"/>
  <c r="T94" i="26"/>
  <c r="P94" i="26"/>
  <c r="S94" i="26"/>
  <c r="T95" i="26"/>
  <c r="P95" i="26"/>
  <c r="S95" i="26"/>
  <c r="T96" i="26"/>
  <c r="P96" i="26"/>
  <c r="S96" i="26"/>
  <c r="T97" i="26"/>
  <c r="P97" i="26"/>
  <c r="S97" i="26"/>
  <c r="T98" i="26"/>
  <c r="P98" i="26"/>
  <c r="S98" i="26"/>
  <c r="T99" i="26"/>
  <c r="P99" i="26"/>
  <c r="S99" i="26"/>
  <c r="T100" i="26"/>
  <c r="P100" i="26"/>
  <c r="S100" i="26"/>
  <c r="T101" i="26"/>
  <c r="P101" i="26"/>
  <c r="S101" i="26"/>
  <c r="T102" i="26"/>
  <c r="P102" i="26"/>
  <c r="S102" i="26"/>
  <c r="T103" i="26"/>
  <c r="P103" i="26"/>
  <c r="S103" i="26"/>
  <c r="T104" i="26"/>
  <c r="P104" i="26"/>
  <c r="S104" i="26"/>
  <c r="T105" i="26"/>
  <c r="P105" i="26"/>
  <c r="S105" i="26"/>
  <c r="T106" i="26"/>
  <c r="P106" i="26"/>
  <c r="S106" i="26"/>
  <c r="T107" i="26"/>
  <c r="P107" i="26"/>
  <c r="S107" i="26"/>
  <c r="T108" i="26"/>
  <c r="P108" i="26"/>
  <c r="S108" i="26"/>
  <c r="T109" i="26"/>
  <c r="P109" i="26"/>
  <c r="S109" i="26"/>
  <c r="T110" i="26"/>
  <c r="P110" i="26"/>
  <c r="S110" i="26"/>
  <c r="T111" i="26"/>
  <c r="P111" i="26"/>
  <c r="S111" i="26"/>
  <c r="T112" i="26"/>
  <c r="P112" i="26"/>
  <c r="S112" i="26"/>
  <c r="T113" i="26"/>
  <c r="P113" i="26"/>
  <c r="S113" i="26"/>
  <c r="T114" i="26"/>
  <c r="P114" i="26"/>
  <c r="S114" i="26"/>
  <c r="T115" i="26"/>
  <c r="P115" i="26"/>
  <c r="S115" i="26"/>
  <c r="T116" i="26"/>
  <c r="P116" i="26"/>
  <c r="S116" i="26"/>
  <c r="T117" i="26"/>
  <c r="P117" i="26"/>
  <c r="S117" i="26"/>
  <c r="T118" i="26"/>
  <c r="P118" i="26"/>
  <c r="S118" i="26"/>
  <c r="T119" i="26"/>
  <c r="P119" i="26"/>
  <c r="S119" i="26"/>
  <c r="T120" i="26"/>
  <c r="P120" i="26"/>
  <c r="S120" i="26"/>
  <c r="T121" i="26"/>
  <c r="P121" i="26"/>
  <c r="S121" i="26"/>
  <c r="T122" i="26"/>
  <c r="P122" i="26"/>
  <c r="S122" i="26"/>
  <c r="T123" i="26"/>
  <c r="P123" i="26"/>
  <c r="S123" i="26"/>
  <c r="T124" i="26"/>
  <c r="P124" i="26"/>
  <c r="S124" i="26"/>
  <c r="T125" i="26"/>
  <c r="P125" i="26"/>
  <c r="S125" i="26"/>
  <c r="T126" i="26"/>
  <c r="P126" i="26"/>
  <c r="S126" i="26"/>
  <c r="T127" i="26"/>
  <c r="P127" i="26"/>
  <c r="S127" i="26"/>
  <c r="T128" i="26"/>
  <c r="P128" i="26"/>
  <c r="S128" i="26"/>
  <c r="T129" i="26"/>
  <c r="P129" i="26"/>
  <c r="S129" i="26"/>
  <c r="T130" i="26"/>
  <c r="P130" i="26"/>
  <c r="S130" i="26"/>
  <c r="T131" i="26"/>
  <c r="P131" i="26"/>
  <c r="S131" i="26"/>
  <c r="T132" i="26"/>
  <c r="P132" i="26"/>
  <c r="S132" i="26"/>
  <c r="T133" i="26"/>
  <c r="P133" i="26"/>
  <c r="S133" i="26"/>
  <c r="T134" i="26"/>
  <c r="P134" i="26"/>
  <c r="S134" i="26"/>
  <c r="T135" i="26"/>
  <c r="P135" i="26"/>
  <c r="S135" i="26"/>
  <c r="T136" i="26"/>
  <c r="P136" i="26"/>
  <c r="S136" i="26"/>
  <c r="T137" i="26"/>
  <c r="P137" i="26"/>
  <c r="S137" i="26"/>
  <c r="T138" i="26"/>
  <c r="P138" i="26"/>
  <c r="S138" i="26"/>
  <c r="T139" i="26"/>
  <c r="P139" i="26"/>
  <c r="S139" i="26"/>
  <c r="T140" i="26"/>
  <c r="P140" i="26"/>
  <c r="S140" i="26"/>
  <c r="T141" i="26"/>
  <c r="P141" i="26"/>
  <c r="S141" i="26"/>
  <c r="T142" i="26"/>
  <c r="P142" i="26"/>
  <c r="S142" i="26"/>
  <c r="T143" i="26"/>
  <c r="P143" i="26"/>
  <c r="S143" i="26"/>
  <c r="T144" i="26"/>
  <c r="P144" i="26"/>
  <c r="S144" i="26"/>
  <c r="T145" i="26"/>
  <c r="P145" i="26"/>
  <c r="S145" i="26"/>
  <c r="T146" i="26"/>
  <c r="P146" i="26"/>
  <c r="S146" i="26"/>
  <c r="T147" i="26"/>
  <c r="P147" i="26"/>
  <c r="S147" i="26"/>
  <c r="T148" i="26"/>
  <c r="P148" i="26"/>
  <c r="S148" i="26"/>
  <c r="T149" i="26"/>
  <c r="P149" i="26"/>
  <c r="S149" i="26"/>
  <c r="T150" i="26"/>
  <c r="P150" i="26"/>
  <c r="S150" i="26"/>
  <c r="T151" i="26"/>
  <c r="P151" i="26"/>
  <c r="S151" i="26"/>
  <c r="T152" i="26"/>
  <c r="P152" i="26"/>
  <c r="S152" i="26"/>
  <c r="T153" i="26"/>
  <c r="P153" i="26"/>
  <c r="S153" i="26"/>
  <c r="T154" i="26"/>
  <c r="P154" i="26"/>
  <c r="S154" i="26"/>
  <c r="T155" i="26"/>
  <c r="P155" i="26"/>
  <c r="S155" i="26"/>
  <c r="T156" i="26"/>
  <c r="P156" i="26"/>
  <c r="S156" i="26"/>
  <c r="T157" i="26"/>
  <c r="P157" i="26"/>
  <c r="S157" i="26"/>
  <c r="T158" i="26"/>
  <c r="P158" i="26"/>
  <c r="S158" i="26"/>
  <c r="T159" i="26"/>
  <c r="P159" i="26"/>
  <c r="S159" i="26"/>
  <c r="T160" i="26"/>
  <c r="P160" i="26"/>
  <c r="S160" i="26"/>
  <c r="T161" i="26"/>
  <c r="P161" i="26"/>
  <c r="S161" i="26"/>
  <c r="T162" i="26"/>
  <c r="P162" i="26"/>
  <c r="S162" i="26"/>
  <c r="T163" i="26"/>
  <c r="P163" i="26"/>
  <c r="S163" i="26"/>
  <c r="T164" i="26"/>
  <c r="P164" i="26"/>
  <c r="S164" i="26"/>
  <c r="T165" i="26"/>
  <c r="P165" i="26"/>
  <c r="S165" i="26"/>
  <c r="T166" i="26"/>
  <c r="P166" i="26"/>
  <c r="S166" i="26"/>
  <c r="T167" i="26"/>
  <c r="P167" i="26"/>
  <c r="S167" i="26"/>
  <c r="T168" i="26"/>
  <c r="P168" i="26"/>
  <c r="S168" i="26"/>
  <c r="T169" i="26"/>
  <c r="P169" i="26"/>
  <c r="S169" i="26"/>
  <c r="T170" i="26"/>
  <c r="P170" i="26"/>
  <c r="S170" i="26"/>
  <c r="T171" i="26"/>
  <c r="P171" i="26"/>
  <c r="S171" i="26"/>
  <c r="T172" i="26"/>
  <c r="P172" i="26"/>
  <c r="S172" i="26"/>
  <c r="T173" i="26"/>
  <c r="P173" i="26"/>
  <c r="S173" i="26"/>
  <c r="T174" i="26"/>
  <c r="P174" i="26"/>
  <c r="S174" i="26"/>
  <c r="T175" i="26"/>
  <c r="P175" i="26"/>
  <c r="S175" i="26"/>
  <c r="T176" i="26"/>
  <c r="P176" i="26"/>
  <c r="S176" i="26"/>
  <c r="T177" i="26"/>
  <c r="P177" i="26"/>
  <c r="S177" i="26"/>
  <c r="T178" i="26"/>
  <c r="P178" i="26"/>
  <c r="S178" i="26"/>
  <c r="T179" i="26"/>
  <c r="P179" i="26"/>
  <c r="S179" i="26"/>
  <c r="T180" i="26"/>
  <c r="P180" i="26"/>
  <c r="S180" i="26"/>
  <c r="T181" i="26"/>
  <c r="P181" i="26"/>
  <c r="S181" i="26"/>
  <c r="T182" i="26"/>
  <c r="P182" i="26"/>
  <c r="S182" i="26"/>
  <c r="T183" i="26"/>
  <c r="P183" i="26"/>
  <c r="S183" i="26"/>
  <c r="T184" i="26"/>
  <c r="P184" i="26"/>
  <c r="S184" i="26"/>
  <c r="T185" i="26"/>
  <c r="P185" i="26"/>
  <c r="S185" i="26"/>
  <c r="T186" i="26"/>
  <c r="P186" i="26"/>
  <c r="S186" i="26"/>
  <c r="T187" i="26"/>
  <c r="P187" i="26"/>
  <c r="S187" i="26"/>
  <c r="T188" i="26"/>
  <c r="P188" i="26"/>
  <c r="S188" i="26"/>
  <c r="T189" i="26"/>
  <c r="P189" i="26"/>
  <c r="S189" i="26"/>
  <c r="T190" i="26"/>
  <c r="P190" i="26"/>
  <c r="S190" i="26"/>
  <c r="T191" i="26"/>
  <c r="P191" i="26"/>
  <c r="S191" i="26"/>
  <c r="T192" i="26"/>
  <c r="P192" i="26"/>
  <c r="S192" i="26"/>
  <c r="T193" i="26"/>
  <c r="P193" i="26"/>
  <c r="S193" i="26"/>
  <c r="T194" i="26"/>
  <c r="P194" i="26"/>
  <c r="S194" i="26"/>
  <c r="T195" i="26"/>
  <c r="P195" i="26"/>
  <c r="S195" i="26"/>
  <c r="T196" i="26"/>
  <c r="P196" i="26"/>
  <c r="S196" i="26"/>
  <c r="T197" i="26"/>
  <c r="P197" i="26"/>
  <c r="S197" i="26"/>
  <c r="T198" i="26"/>
  <c r="P198" i="26"/>
  <c r="S198" i="26"/>
  <c r="T199" i="26"/>
  <c r="P199" i="26"/>
  <c r="S199" i="26"/>
  <c r="T200" i="26"/>
  <c r="P200" i="26"/>
  <c r="S200" i="26"/>
  <c r="T201" i="26"/>
  <c r="P201" i="26"/>
  <c r="S201" i="26"/>
  <c r="T202" i="26"/>
  <c r="P202" i="26"/>
  <c r="S202" i="26"/>
  <c r="T203" i="26"/>
  <c r="P203" i="26"/>
  <c r="S203" i="26"/>
  <c r="T204" i="26"/>
  <c r="P204" i="26"/>
  <c r="S204" i="26"/>
  <c r="T205" i="26"/>
  <c r="P205" i="26"/>
  <c r="S205" i="26"/>
  <c r="T206" i="26"/>
  <c r="P206" i="26"/>
  <c r="S206" i="26"/>
  <c r="T207" i="26"/>
  <c r="P207" i="26"/>
  <c r="S207" i="26"/>
  <c r="T208" i="26"/>
  <c r="P208" i="26"/>
  <c r="S208" i="26"/>
  <c r="T209" i="26"/>
  <c r="P209" i="26"/>
  <c r="S209" i="26"/>
  <c r="T210" i="26"/>
  <c r="P210" i="26"/>
  <c r="S210" i="26"/>
  <c r="T211" i="26"/>
  <c r="P211" i="26"/>
  <c r="S211" i="26"/>
  <c r="T212" i="26"/>
  <c r="P212" i="26"/>
  <c r="S212" i="26"/>
  <c r="T213" i="26"/>
  <c r="P213" i="26"/>
  <c r="S213" i="26"/>
  <c r="T214" i="26"/>
  <c r="P214" i="26"/>
  <c r="S214" i="26"/>
  <c r="T215" i="26"/>
  <c r="P215" i="26"/>
  <c r="S215" i="26"/>
  <c r="T216" i="26"/>
  <c r="P216" i="26"/>
  <c r="S216" i="26"/>
  <c r="T217" i="26"/>
  <c r="P217" i="26"/>
  <c r="S217" i="26"/>
  <c r="T218" i="26"/>
  <c r="P218" i="26"/>
  <c r="S218" i="26"/>
  <c r="T219" i="26"/>
  <c r="P219" i="26"/>
  <c r="S219" i="26"/>
  <c r="T220" i="26"/>
  <c r="P220" i="26"/>
  <c r="S220" i="26"/>
  <c r="T221" i="26"/>
  <c r="P221" i="26"/>
  <c r="S221" i="26"/>
  <c r="T222" i="26"/>
  <c r="P222" i="26"/>
  <c r="S222" i="26"/>
  <c r="T223" i="26"/>
  <c r="P223" i="26"/>
  <c r="S223" i="26"/>
  <c r="T224" i="26"/>
  <c r="P224" i="26"/>
  <c r="S224" i="26"/>
  <c r="T225" i="26"/>
  <c r="P225" i="26"/>
  <c r="S225" i="26"/>
  <c r="T226" i="26"/>
  <c r="P226" i="26"/>
  <c r="S226" i="26"/>
  <c r="T227" i="26"/>
  <c r="P227" i="26"/>
  <c r="S227" i="26"/>
  <c r="T228" i="26"/>
  <c r="P228" i="26"/>
  <c r="S228" i="26"/>
  <c r="T229" i="26"/>
  <c r="P229" i="26"/>
  <c r="S229" i="26"/>
  <c r="T230" i="26"/>
  <c r="P230" i="26"/>
  <c r="S230" i="26"/>
  <c r="T231" i="26"/>
  <c r="P231" i="26"/>
  <c r="S231" i="26"/>
  <c r="T232" i="26"/>
  <c r="P232" i="26"/>
  <c r="S232" i="26"/>
  <c r="T233" i="26"/>
  <c r="P233" i="26"/>
  <c r="S233" i="26"/>
  <c r="T234" i="26"/>
  <c r="P234" i="26"/>
  <c r="S234" i="26"/>
  <c r="T235" i="26"/>
  <c r="P235" i="26"/>
  <c r="S235" i="26"/>
  <c r="T236" i="26"/>
  <c r="P236" i="26"/>
  <c r="S236" i="26"/>
  <c r="T237" i="26"/>
  <c r="P237" i="26"/>
  <c r="S237" i="26"/>
  <c r="T238" i="26"/>
  <c r="P238" i="26"/>
  <c r="S238" i="26"/>
  <c r="T239" i="26"/>
  <c r="P239" i="26"/>
  <c r="S239" i="26"/>
  <c r="T240" i="26"/>
  <c r="P240" i="26"/>
  <c r="S240" i="26"/>
  <c r="T241" i="26"/>
  <c r="P241" i="26"/>
  <c r="S241" i="26"/>
  <c r="T242" i="26"/>
  <c r="P242" i="26"/>
  <c r="S242" i="26"/>
  <c r="T243" i="26"/>
  <c r="P243" i="26"/>
  <c r="S243" i="26"/>
  <c r="T244" i="26"/>
  <c r="P244" i="26"/>
  <c r="S244" i="26"/>
  <c r="T245" i="26"/>
  <c r="P245" i="26"/>
  <c r="S245" i="26"/>
  <c r="T246" i="26"/>
  <c r="P246" i="26"/>
  <c r="S246" i="26"/>
  <c r="T247" i="26"/>
  <c r="P247" i="26"/>
  <c r="S247" i="26"/>
  <c r="T248" i="26"/>
  <c r="P248" i="26"/>
  <c r="S248" i="26"/>
  <c r="T249" i="26"/>
  <c r="P249" i="26"/>
  <c r="S249" i="26"/>
  <c r="T250" i="26"/>
  <c r="P250" i="26"/>
  <c r="S250" i="26"/>
  <c r="T251" i="26"/>
  <c r="P251" i="26"/>
  <c r="S251" i="26"/>
  <c r="T252" i="26"/>
  <c r="P252" i="26"/>
  <c r="S252" i="26"/>
  <c r="T253" i="26"/>
  <c r="P253" i="26"/>
  <c r="S253" i="26"/>
  <c r="T254" i="26"/>
  <c r="P254" i="26"/>
  <c r="S254" i="26"/>
  <c r="T255" i="26"/>
  <c r="P255" i="26"/>
  <c r="S255" i="26"/>
  <c r="T256" i="26"/>
  <c r="P256" i="26"/>
  <c r="S256" i="26"/>
  <c r="T257" i="26"/>
  <c r="P257" i="26"/>
  <c r="S257" i="26"/>
  <c r="T258" i="26"/>
  <c r="P258" i="26"/>
  <c r="S258" i="26"/>
  <c r="T259" i="26"/>
  <c r="P259" i="26"/>
  <c r="S259" i="26"/>
  <c r="T260" i="26"/>
  <c r="P260" i="26"/>
  <c r="S260" i="26"/>
  <c r="T261" i="26"/>
  <c r="P261" i="26"/>
  <c r="S261" i="26"/>
  <c r="T262" i="26"/>
  <c r="P262" i="26"/>
  <c r="S262" i="26"/>
  <c r="T263" i="26"/>
  <c r="P263" i="26"/>
  <c r="S263" i="26"/>
  <c r="T264" i="26"/>
  <c r="P264" i="26"/>
  <c r="S264" i="26"/>
  <c r="T265" i="26"/>
  <c r="P265" i="26"/>
  <c r="S265" i="26"/>
  <c r="T266" i="26"/>
  <c r="P266" i="26"/>
  <c r="S266" i="26"/>
  <c r="T267" i="26"/>
  <c r="P267" i="26"/>
  <c r="S267" i="26"/>
  <c r="T268" i="26"/>
  <c r="P268" i="26"/>
  <c r="S268" i="26"/>
  <c r="T269" i="26"/>
  <c r="P269" i="26"/>
  <c r="S269" i="26"/>
  <c r="T270" i="26"/>
  <c r="P270" i="26"/>
  <c r="S270" i="26"/>
  <c r="T271" i="26"/>
  <c r="P271" i="26"/>
  <c r="S271" i="26"/>
  <c r="T272" i="26"/>
  <c r="P272" i="26"/>
  <c r="S272" i="26"/>
  <c r="T273" i="26"/>
  <c r="P273" i="26"/>
  <c r="S273" i="26"/>
  <c r="T274" i="26"/>
  <c r="P274" i="26"/>
  <c r="S274" i="26"/>
  <c r="T275" i="26"/>
  <c r="P275" i="26"/>
  <c r="S275" i="26"/>
  <c r="T276" i="26"/>
  <c r="P276" i="26"/>
  <c r="S276" i="26"/>
  <c r="T277" i="26"/>
  <c r="P277" i="26"/>
  <c r="S277" i="26"/>
  <c r="T278" i="26"/>
  <c r="P278" i="26"/>
  <c r="S278" i="26"/>
  <c r="T279" i="26"/>
  <c r="P279" i="26"/>
  <c r="S279" i="26"/>
  <c r="T280" i="26"/>
  <c r="P280" i="26"/>
  <c r="S280" i="26"/>
  <c r="T281" i="26"/>
  <c r="P281" i="26"/>
  <c r="S281" i="26"/>
  <c r="T282" i="26"/>
  <c r="P282" i="26"/>
  <c r="S282" i="26"/>
  <c r="T283" i="26"/>
  <c r="P283" i="26"/>
  <c r="S283" i="26"/>
  <c r="T284" i="26"/>
  <c r="P284" i="26"/>
  <c r="S284" i="26"/>
  <c r="T285" i="26"/>
  <c r="P285" i="26"/>
  <c r="S285" i="26"/>
  <c r="T286" i="26"/>
  <c r="P286" i="26"/>
  <c r="S286" i="26"/>
  <c r="T287" i="26"/>
  <c r="P287" i="26"/>
  <c r="S287" i="26"/>
  <c r="T288" i="26"/>
  <c r="P288" i="26"/>
  <c r="S288" i="26"/>
  <c r="T289" i="26"/>
  <c r="P289" i="26"/>
  <c r="S289" i="26"/>
  <c r="T290" i="26"/>
  <c r="P290" i="26"/>
  <c r="S290" i="26"/>
  <c r="T291" i="26"/>
  <c r="P291" i="26"/>
  <c r="S291" i="26"/>
  <c r="T292" i="26"/>
  <c r="P292" i="26"/>
  <c r="S292" i="26"/>
  <c r="T293" i="26"/>
  <c r="P293" i="26"/>
  <c r="S293" i="26"/>
  <c r="T294" i="26"/>
  <c r="P294" i="26"/>
  <c r="S294" i="26"/>
  <c r="T295" i="26"/>
  <c r="P295" i="26"/>
  <c r="S295" i="26"/>
  <c r="T296" i="26"/>
  <c r="P296" i="26"/>
  <c r="S296" i="26"/>
  <c r="T297" i="26"/>
  <c r="P297" i="26"/>
  <c r="S297" i="26"/>
  <c r="T298" i="26"/>
  <c r="P298" i="26"/>
  <c r="S298" i="26"/>
  <c r="T299" i="26"/>
  <c r="P299" i="26"/>
  <c r="S299" i="26"/>
  <c r="T300" i="26"/>
  <c r="P300" i="26"/>
  <c r="S300" i="26"/>
  <c r="T301" i="26"/>
  <c r="P301" i="26"/>
  <c r="S301" i="26"/>
  <c r="T302" i="26"/>
  <c r="P302" i="26"/>
  <c r="S302" i="26"/>
  <c r="T303" i="26"/>
  <c r="P303" i="26"/>
  <c r="S303" i="26"/>
  <c r="T304" i="26"/>
  <c r="P304" i="26"/>
  <c r="S304" i="26"/>
  <c r="T305" i="26"/>
  <c r="P305" i="26"/>
  <c r="S305" i="26"/>
  <c r="T306" i="26"/>
  <c r="P306" i="26"/>
  <c r="S306" i="26"/>
  <c r="T307" i="26"/>
  <c r="P307" i="26"/>
  <c r="S307" i="26"/>
  <c r="T308" i="26"/>
  <c r="P308" i="26"/>
  <c r="S308" i="26"/>
  <c r="T309" i="26"/>
  <c r="P309" i="26"/>
  <c r="S309" i="26"/>
  <c r="T310" i="26"/>
  <c r="P310" i="26"/>
  <c r="S310" i="26"/>
  <c r="T311" i="26"/>
  <c r="P311" i="26"/>
  <c r="S311" i="26"/>
  <c r="T312" i="26"/>
  <c r="P312" i="26"/>
  <c r="S312" i="26"/>
  <c r="T313" i="26"/>
  <c r="P313" i="26"/>
  <c r="S313" i="26"/>
  <c r="T314" i="26"/>
  <c r="P314" i="26"/>
  <c r="S314" i="26"/>
  <c r="T315" i="26"/>
  <c r="P315" i="26"/>
  <c r="S315" i="26"/>
  <c r="T316" i="26"/>
  <c r="P316" i="26"/>
  <c r="S316" i="26"/>
  <c r="T317" i="26"/>
  <c r="P317" i="26"/>
  <c r="S317" i="26"/>
  <c r="T318" i="26"/>
  <c r="P318" i="26"/>
  <c r="S318" i="26"/>
  <c r="T319" i="26"/>
  <c r="P319" i="26"/>
  <c r="S319" i="26"/>
  <c r="T320" i="26"/>
  <c r="P320" i="26"/>
  <c r="S320" i="26"/>
  <c r="T321" i="26"/>
  <c r="P321" i="26"/>
  <c r="S321" i="26"/>
  <c r="T322" i="26"/>
  <c r="P322" i="26"/>
  <c r="S322" i="26"/>
  <c r="T323" i="26"/>
  <c r="P323" i="26"/>
  <c r="S323" i="26"/>
  <c r="T324" i="26"/>
  <c r="P324" i="26"/>
  <c r="S324" i="26"/>
  <c r="T325" i="26"/>
  <c r="P325" i="26"/>
  <c r="S325" i="26"/>
  <c r="T326" i="26"/>
  <c r="P326" i="26"/>
  <c r="S326" i="26"/>
  <c r="T327" i="26"/>
  <c r="P327" i="26"/>
  <c r="S327" i="26"/>
  <c r="T328" i="26"/>
  <c r="P328" i="26"/>
  <c r="S328" i="26"/>
  <c r="T329" i="26"/>
  <c r="P329" i="26"/>
  <c r="S329" i="26"/>
  <c r="T330" i="26"/>
  <c r="P330" i="26"/>
  <c r="S330" i="26"/>
  <c r="T331" i="26"/>
  <c r="P331" i="26"/>
  <c r="S331" i="26"/>
  <c r="T332" i="26"/>
  <c r="P332" i="26"/>
  <c r="S332" i="26"/>
  <c r="T333" i="26"/>
  <c r="P333" i="26"/>
  <c r="S333" i="26"/>
  <c r="T334" i="26"/>
  <c r="P334" i="26"/>
  <c r="S334" i="26"/>
  <c r="T335" i="26"/>
  <c r="P335" i="26"/>
  <c r="S335" i="26"/>
  <c r="T336" i="26"/>
  <c r="P336" i="26"/>
  <c r="S336" i="26"/>
  <c r="T337" i="26"/>
  <c r="P337" i="26"/>
  <c r="S337" i="26"/>
  <c r="T338" i="26"/>
  <c r="P338" i="26"/>
  <c r="S338" i="26"/>
  <c r="T339" i="26"/>
  <c r="P339" i="26"/>
  <c r="S339" i="26"/>
  <c r="T340" i="26"/>
  <c r="P340" i="26"/>
  <c r="S340" i="26"/>
  <c r="T341" i="26"/>
  <c r="P341" i="26"/>
  <c r="S341" i="26"/>
  <c r="T342" i="26"/>
  <c r="P342" i="26"/>
  <c r="S342" i="26"/>
  <c r="T343" i="26"/>
  <c r="P343" i="26"/>
  <c r="S343" i="26"/>
  <c r="T344" i="26"/>
  <c r="P344" i="26"/>
  <c r="S344" i="26"/>
  <c r="T345" i="26"/>
  <c r="P345" i="26"/>
  <c r="S345" i="26"/>
  <c r="T346" i="26"/>
  <c r="P346" i="26"/>
  <c r="S346" i="26"/>
  <c r="T347" i="26"/>
  <c r="P347" i="26"/>
  <c r="S347" i="26"/>
  <c r="T348" i="26"/>
  <c r="P348" i="26"/>
  <c r="S348" i="26"/>
  <c r="T349" i="26"/>
  <c r="P349" i="26"/>
  <c r="S349" i="26"/>
  <c r="T350" i="26"/>
  <c r="P350" i="26"/>
  <c r="S350" i="26"/>
  <c r="T351" i="26"/>
  <c r="P351" i="26"/>
  <c r="S351" i="26"/>
  <c r="T352" i="26"/>
  <c r="P352" i="26"/>
  <c r="S352" i="26"/>
  <c r="T353" i="26"/>
  <c r="P353" i="26"/>
  <c r="S353" i="26"/>
  <c r="T354" i="26"/>
  <c r="P354" i="26"/>
  <c r="S354" i="26"/>
  <c r="T355" i="26"/>
  <c r="P355" i="26"/>
  <c r="S355" i="26"/>
  <c r="T356" i="26"/>
  <c r="P356" i="26"/>
  <c r="S356" i="26"/>
  <c r="T357" i="26"/>
  <c r="P357" i="26"/>
  <c r="S357" i="26"/>
  <c r="T358" i="26"/>
  <c r="P358" i="26"/>
  <c r="S358" i="26"/>
  <c r="T359" i="26"/>
  <c r="P359" i="26"/>
  <c r="S359" i="26"/>
  <c r="T360" i="26"/>
  <c r="P360" i="26"/>
  <c r="S360" i="26"/>
  <c r="T361" i="26"/>
  <c r="P361" i="26"/>
  <c r="S361" i="26"/>
  <c r="T362" i="26"/>
  <c r="P362" i="26"/>
  <c r="S362" i="26"/>
  <c r="T363" i="26"/>
  <c r="P363" i="26"/>
  <c r="S363" i="26"/>
  <c r="T364" i="26"/>
  <c r="P364" i="26"/>
  <c r="S364" i="26"/>
  <c r="T365" i="26"/>
  <c r="P365" i="26"/>
  <c r="S365" i="26"/>
  <c r="T366" i="26"/>
  <c r="P366" i="26"/>
  <c r="S366" i="26"/>
  <c r="T367" i="26"/>
  <c r="P367" i="26"/>
  <c r="S367" i="26"/>
  <c r="T368" i="26"/>
  <c r="P368" i="26"/>
  <c r="S368" i="26"/>
  <c r="T369" i="26"/>
  <c r="P369" i="26"/>
  <c r="S369" i="26"/>
  <c r="T370" i="26"/>
  <c r="P370" i="26"/>
  <c r="S370" i="26"/>
  <c r="T371" i="26"/>
  <c r="P371" i="26"/>
  <c r="S371" i="26"/>
  <c r="T372" i="26"/>
  <c r="P372" i="26"/>
  <c r="S372" i="26"/>
  <c r="T373" i="26"/>
  <c r="P373" i="26"/>
  <c r="S373" i="26"/>
  <c r="T374" i="26"/>
  <c r="P374" i="26"/>
  <c r="S374" i="26"/>
  <c r="T375" i="26"/>
  <c r="P375" i="26"/>
  <c r="S375" i="26"/>
  <c r="T376" i="26"/>
  <c r="P376" i="26"/>
  <c r="S376" i="26"/>
  <c r="T377" i="26"/>
  <c r="P377" i="26"/>
  <c r="S377" i="26"/>
  <c r="T378" i="26"/>
  <c r="P378" i="26"/>
  <c r="S378" i="26"/>
  <c r="T379" i="26"/>
  <c r="P379" i="26"/>
  <c r="S379" i="26"/>
  <c r="T380" i="26"/>
  <c r="P380" i="26"/>
  <c r="S380" i="26"/>
  <c r="T381" i="26"/>
  <c r="P381" i="26"/>
  <c r="S381" i="26"/>
  <c r="T382" i="26"/>
  <c r="P382" i="26"/>
  <c r="S382" i="26"/>
  <c r="T383" i="26"/>
  <c r="P383" i="26"/>
  <c r="S383" i="26"/>
  <c r="T384" i="26"/>
  <c r="P384" i="26"/>
  <c r="S384" i="26"/>
  <c r="T385" i="26"/>
  <c r="P385" i="26"/>
  <c r="S385" i="26"/>
  <c r="T386" i="26"/>
  <c r="P386" i="26"/>
  <c r="S386" i="26"/>
  <c r="T387" i="26"/>
  <c r="P387" i="26"/>
  <c r="S387" i="26"/>
  <c r="T388" i="26"/>
  <c r="P388" i="26"/>
  <c r="S388" i="26"/>
  <c r="T389" i="26"/>
  <c r="P389" i="26"/>
  <c r="S389" i="26"/>
  <c r="T390" i="26"/>
  <c r="P390" i="26"/>
  <c r="S390" i="26"/>
  <c r="T391" i="26"/>
  <c r="P391" i="26"/>
  <c r="S391" i="26"/>
  <c r="T392" i="26"/>
  <c r="P392" i="26"/>
  <c r="S392" i="26"/>
  <c r="T393" i="26"/>
  <c r="P393" i="26"/>
  <c r="S393" i="26"/>
  <c r="T394" i="26"/>
  <c r="P394" i="26"/>
  <c r="S394" i="26"/>
  <c r="T395" i="26"/>
  <c r="P395" i="26"/>
  <c r="S395" i="26"/>
  <c r="T396" i="26"/>
  <c r="P396" i="26"/>
  <c r="S396" i="26"/>
  <c r="T397" i="26"/>
  <c r="P397" i="26"/>
  <c r="S397" i="26"/>
  <c r="T398" i="26"/>
  <c r="P398" i="26"/>
  <c r="S398" i="26"/>
  <c r="T399" i="26"/>
  <c r="P399" i="26"/>
  <c r="S399" i="26"/>
  <c r="T400" i="26"/>
  <c r="P400" i="26"/>
  <c r="S400" i="26"/>
  <c r="T401" i="26"/>
  <c r="P401" i="26"/>
  <c r="S401" i="26"/>
  <c r="T402" i="26"/>
  <c r="P402" i="26"/>
  <c r="S402" i="26"/>
  <c r="T403" i="26"/>
  <c r="P403" i="26"/>
  <c r="S403" i="26"/>
  <c r="T404" i="26"/>
  <c r="P404" i="26"/>
  <c r="S404" i="26"/>
  <c r="T405" i="26"/>
  <c r="P405" i="26"/>
  <c r="S405" i="26"/>
  <c r="T406" i="26"/>
  <c r="P406" i="26"/>
  <c r="S406" i="26"/>
  <c r="T407" i="26"/>
  <c r="P407" i="26"/>
  <c r="S407" i="26"/>
  <c r="T408" i="26"/>
  <c r="P408" i="26"/>
  <c r="S408" i="26"/>
  <c r="T409" i="26"/>
  <c r="P409" i="26"/>
  <c r="S409" i="26"/>
  <c r="T410" i="26"/>
  <c r="P410" i="26"/>
  <c r="S410" i="26"/>
  <c r="T411" i="26"/>
  <c r="P411" i="26"/>
  <c r="S411" i="26"/>
  <c r="T412" i="26"/>
  <c r="P412" i="26"/>
  <c r="S412" i="26"/>
  <c r="T413" i="26"/>
  <c r="P413" i="26"/>
  <c r="S413" i="26"/>
  <c r="T414" i="26"/>
  <c r="P414" i="26"/>
  <c r="S414" i="26"/>
  <c r="T415" i="26"/>
  <c r="P415" i="26"/>
  <c r="S415" i="26"/>
  <c r="T416" i="26"/>
  <c r="P416" i="26"/>
  <c r="S416" i="26"/>
  <c r="T417" i="26"/>
  <c r="P417" i="26"/>
  <c r="S417" i="26"/>
  <c r="T418" i="26"/>
  <c r="P418" i="26"/>
  <c r="S418" i="26"/>
  <c r="T419" i="26"/>
  <c r="P419" i="26"/>
  <c r="S419" i="26"/>
  <c r="T420" i="26"/>
  <c r="P420" i="26"/>
  <c r="S420" i="26"/>
  <c r="T421" i="26"/>
  <c r="P421" i="26"/>
  <c r="S421" i="26"/>
  <c r="T422" i="26"/>
  <c r="P422" i="26"/>
  <c r="S422" i="26"/>
  <c r="T423" i="26"/>
  <c r="P423" i="26"/>
  <c r="S423" i="26"/>
  <c r="T424" i="26"/>
  <c r="P424" i="26"/>
  <c r="S424" i="26"/>
  <c r="T425" i="26"/>
  <c r="P425" i="26"/>
  <c r="S425" i="26"/>
  <c r="T426" i="26"/>
  <c r="P426" i="26"/>
  <c r="S426" i="26"/>
  <c r="T427" i="26"/>
  <c r="P427" i="26"/>
  <c r="S427" i="26"/>
  <c r="T428" i="26"/>
  <c r="P428" i="26"/>
  <c r="S428" i="26"/>
  <c r="T429" i="26"/>
  <c r="P429" i="26"/>
  <c r="S429" i="26"/>
  <c r="T430" i="26"/>
  <c r="P430" i="26"/>
  <c r="S430" i="26"/>
  <c r="T431" i="26"/>
  <c r="P431" i="26"/>
  <c r="S431" i="26"/>
  <c r="T432" i="26"/>
  <c r="P432" i="26"/>
  <c r="S432" i="26"/>
  <c r="T433" i="26"/>
  <c r="P433" i="26"/>
  <c r="S433" i="26"/>
  <c r="T434" i="26"/>
  <c r="P434" i="26"/>
  <c r="S434" i="26"/>
  <c r="T435" i="26"/>
  <c r="P435" i="26"/>
  <c r="S435" i="26"/>
  <c r="T436" i="26"/>
  <c r="P436" i="26"/>
  <c r="S436" i="26"/>
  <c r="T437" i="26"/>
  <c r="P437" i="26"/>
  <c r="S437" i="26"/>
  <c r="T438" i="26"/>
  <c r="P438" i="26"/>
  <c r="S438" i="26"/>
  <c r="T439" i="26"/>
  <c r="P439" i="26"/>
  <c r="S439" i="26"/>
  <c r="T440" i="26"/>
  <c r="P440" i="26"/>
  <c r="S440" i="26"/>
  <c r="T441" i="26"/>
  <c r="P441" i="26"/>
  <c r="S441" i="26"/>
  <c r="T442" i="26"/>
  <c r="P442" i="26"/>
  <c r="S442" i="26"/>
  <c r="T443" i="26"/>
  <c r="P443" i="26"/>
  <c r="S443" i="26"/>
  <c r="T444" i="26"/>
  <c r="P444" i="26"/>
  <c r="S444" i="26"/>
  <c r="T445" i="26"/>
  <c r="P445" i="26"/>
  <c r="S445" i="26"/>
  <c r="T446" i="26"/>
  <c r="P446" i="26"/>
  <c r="S446" i="26"/>
  <c r="T447" i="26"/>
  <c r="P447" i="26"/>
  <c r="S447" i="26"/>
  <c r="T448" i="26"/>
  <c r="P448" i="26"/>
  <c r="S448" i="26"/>
  <c r="T449" i="26"/>
  <c r="P449" i="26"/>
  <c r="S449" i="26"/>
  <c r="T450" i="26"/>
  <c r="P450" i="26"/>
  <c r="S450" i="26"/>
  <c r="T451" i="26"/>
  <c r="P451" i="26"/>
  <c r="S451" i="26"/>
  <c r="T452" i="26"/>
  <c r="P452" i="26"/>
  <c r="S452" i="26"/>
  <c r="T453" i="26"/>
  <c r="P453" i="26"/>
  <c r="S453" i="26"/>
  <c r="T454" i="26"/>
  <c r="P454" i="26"/>
  <c r="S454" i="26"/>
  <c r="T455" i="26"/>
  <c r="P455" i="26"/>
  <c r="S455" i="26"/>
  <c r="T456" i="26"/>
  <c r="P456" i="26"/>
  <c r="S456" i="26"/>
  <c r="T457" i="26"/>
  <c r="P457" i="26"/>
  <c r="S457" i="26"/>
  <c r="T458" i="26"/>
  <c r="P458" i="26"/>
  <c r="S458" i="26"/>
  <c r="T459" i="26"/>
  <c r="P459" i="26"/>
  <c r="S459" i="26"/>
  <c r="T460" i="26"/>
  <c r="P460" i="26"/>
  <c r="S460" i="26"/>
  <c r="T461" i="26"/>
  <c r="P461" i="26"/>
  <c r="S461" i="26"/>
  <c r="T462" i="26"/>
  <c r="P462" i="26"/>
  <c r="S462" i="26"/>
  <c r="T463" i="26"/>
  <c r="P463" i="26"/>
  <c r="S463" i="26"/>
  <c r="T464" i="26"/>
  <c r="P464" i="26"/>
  <c r="S464" i="26"/>
  <c r="T465" i="26"/>
  <c r="P465" i="26"/>
  <c r="S465" i="26"/>
  <c r="T466" i="26"/>
  <c r="P466" i="26"/>
  <c r="S466" i="26"/>
  <c r="T467" i="26"/>
  <c r="P467" i="26"/>
  <c r="S467" i="26"/>
  <c r="T468" i="26"/>
  <c r="P468" i="26"/>
  <c r="S468" i="26"/>
  <c r="T469" i="26"/>
  <c r="P469" i="26"/>
  <c r="S469" i="26"/>
  <c r="T470" i="26"/>
  <c r="P470" i="26"/>
  <c r="S470" i="26"/>
  <c r="T471" i="26"/>
  <c r="P471" i="26"/>
  <c r="S471" i="26"/>
  <c r="T472" i="26"/>
  <c r="P472" i="26"/>
  <c r="S472" i="26"/>
  <c r="T473" i="26"/>
  <c r="P473" i="26"/>
  <c r="S473" i="26"/>
  <c r="T474" i="26"/>
  <c r="P474" i="26"/>
  <c r="S474" i="26"/>
  <c r="T475" i="26"/>
  <c r="P475" i="26"/>
  <c r="S475" i="26"/>
  <c r="T476" i="26"/>
  <c r="P476" i="26"/>
  <c r="S476" i="26"/>
  <c r="T477" i="26"/>
  <c r="P477" i="26"/>
  <c r="S477" i="26"/>
  <c r="T478" i="26"/>
  <c r="P478" i="26"/>
  <c r="S478" i="26"/>
  <c r="T479" i="26"/>
  <c r="P479" i="26"/>
  <c r="S479" i="26"/>
  <c r="T480" i="26"/>
  <c r="P480" i="26"/>
  <c r="S480" i="26"/>
  <c r="T481" i="26"/>
  <c r="P481" i="26"/>
  <c r="S481" i="26"/>
  <c r="T482" i="26"/>
  <c r="P482" i="26"/>
  <c r="S482" i="26"/>
  <c r="T483" i="26"/>
  <c r="P483" i="26"/>
  <c r="S483" i="26"/>
  <c r="T484" i="26"/>
  <c r="P484" i="26"/>
  <c r="S484" i="26"/>
  <c r="T485" i="26"/>
  <c r="P485" i="26"/>
  <c r="S485" i="26"/>
  <c r="T486" i="26"/>
  <c r="P486" i="26"/>
  <c r="S486" i="26"/>
  <c r="T487" i="26"/>
  <c r="P487" i="26"/>
  <c r="S487" i="26"/>
  <c r="T488" i="26"/>
  <c r="P488" i="26"/>
  <c r="S488" i="26"/>
  <c r="T489" i="26"/>
  <c r="P489" i="26"/>
  <c r="S489" i="26"/>
  <c r="T490" i="26"/>
  <c r="P490" i="26"/>
  <c r="S490" i="26"/>
  <c r="T491" i="26"/>
  <c r="P491" i="26"/>
  <c r="S491" i="26"/>
  <c r="T492" i="26"/>
  <c r="P492" i="26"/>
  <c r="S492" i="26"/>
  <c r="T493" i="26"/>
  <c r="P493" i="26"/>
  <c r="S493" i="26"/>
  <c r="T494" i="26"/>
  <c r="P494" i="26"/>
  <c r="S494" i="26"/>
  <c r="T495" i="26"/>
  <c r="P495" i="26"/>
  <c r="S495" i="26"/>
  <c r="T496" i="26"/>
  <c r="P496" i="26"/>
  <c r="S496" i="26"/>
  <c r="T497" i="26"/>
  <c r="P497" i="26"/>
  <c r="S497" i="26"/>
  <c r="T498" i="26"/>
  <c r="P498" i="26"/>
  <c r="S498" i="26"/>
  <c r="T499" i="26"/>
  <c r="P499" i="26"/>
  <c r="S499" i="26"/>
  <c r="T500" i="26"/>
  <c r="P500" i="26"/>
  <c r="S500" i="26"/>
  <c r="T501" i="26"/>
  <c r="P501" i="26"/>
  <c r="S501" i="26"/>
  <c r="T502" i="26"/>
  <c r="P502" i="26"/>
  <c r="S502" i="26"/>
  <c r="T503" i="26"/>
  <c r="P503" i="26"/>
  <c r="S503" i="26"/>
  <c r="T504" i="26"/>
  <c r="P504" i="26"/>
  <c r="S504" i="26"/>
  <c r="T505" i="26"/>
  <c r="P505" i="26"/>
  <c r="S505" i="26"/>
  <c r="T506" i="26"/>
  <c r="P506" i="26"/>
  <c r="S506" i="26"/>
  <c r="T507" i="26"/>
  <c r="P507" i="26"/>
  <c r="S507" i="26"/>
  <c r="T508" i="26"/>
  <c r="P508" i="26"/>
  <c r="S508" i="26"/>
  <c r="T509" i="26"/>
  <c r="P509" i="26"/>
  <c r="S509" i="26"/>
  <c r="T510" i="26"/>
  <c r="P510" i="26"/>
  <c r="S510" i="26"/>
  <c r="T511" i="26"/>
  <c r="P511" i="26"/>
  <c r="S511" i="26"/>
  <c r="T512" i="26"/>
  <c r="P512" i="26"/>
  <c r="S512" i="26"/>
  <c r="T513" i="26"/>
  <c r="P513" i="26"/>
  <c r="S513" i="26"/>
  <c r="T514" i="26"/>
  <c r="P514" i="26"/>
  <c r="S514" i="26"/>
  <c r="T515" i="26"/>
  <c r="P515" i="26"/>
  <c r="S515" i="26"/>
  <c r="T516" i="26"/>
  <c r="P516" i="26"/>
  <c r="S516" i="26"/>
  <c r="T517" i="26"/>
  <c r="P517" i="26"/>
  <c r="S517" i="26"/>
  <c r="T518" i="26"/>
  <c r="P518" i="26"/>
  <c r="S518" i="26"/>
  <c r="T519" i="26"/>
  <c r="P519" i="26"/>
  <c r="S519" i="26"/>
  <c r="T520" i="26"/>
  <c r="P520" i="26"/>
  <c r="S520" i="26"/>
  <c r="T521" i="26"/>
  <c r="P521" i="26"/>
  <c r="S521" i="26"/>
  <c r="T522" i="26"/>
  <c r="P522" i="26"/>
  <c r="S522" i="26"/>
  <c r="T523" i="26"/>
  <c r="P523" i="26"/>
  <c r="S523" i="26"/>
  <c r="T524" i="26"/>
  <c r="P524" i="26"/>
  <c r="S524" i="26"/>
  <c r="T525" i="26"/>
  <c r="P525" i="26"/>
  <c r="S525" i="26"/>
  <c r="T526" i="26"/>
  <c r="P526" i="26"/>
  <c r="S526" i="26"/>
  <c r="T527" i="26"/>
  <c r="P527" i="26"/>
  <c r="S527" i="26"/>
  <c r="T528" i="26"/>
  <c r="P528" i="26"/>
  <c r="S528" i="26"/>
  <c r="T529" i="26"/>
  <c r="P529" i="26"/>
  <c r="S529" i="26"/>
  <c r="T530" i="26"/>
  <c r="P530" i="26"/>
  <c r="S530" i="26"/>
  <c r="T531" i="26"/>
  <c r="P531" i="26"/>
  <c r="S531" i="26"/>
  <c r="T532" i="26"/>
  <c r="P532" i="26"/>
  <c r="S532" i="26"/>
  <c r="T533" i="26"/>
  <c r="P533" i="26"/>
  <c r="S533" i="26"/>
  <c r="T534" i="26"/>
  <c r="P534" i="26"/>
  <c r="S534" i="26"/>
  <c r="T535" i="26"/>
  <c r="P535" i="26"/>
  <c r="S535" i="26"/>
  <c r="T536" i="26"/>
  <c r="P536" i="26"/>
  <c r="S536" i="26"/>
  <c r="T537" i="26"/>
  <c r="P537" i="26"/>
  <c r="S537" i="26"/>
  <c r="T538" i="26"/>
  <c r="P538" i="26"/>
  <c r="S538" i="26"/>
  <c r="T539" i="26"/>
  <c r="P539" i="26"/>
  <c r="S539" i="26"/>
  <c r="T540" i="26"/>
  <c r="P540" i="26"/>
  <c r="S540" i="26"/>
  <c r="T541" i="26"/>
  <c r="P541" i="26"/>
  <c r="S541" i="26"/>
  <c r="T542" i="26"/>
  <c r="P542" i="26"/>
  <c r="S542" i="26"/>
  <c r="T543" i="26"/>
  <c r="P543" i="26"/>
  <c r="S543" i="26"/>
  <c r="T544" i="26"/>
  <c r="P544" i="26"/>
  <c r="S544" i="26"/>
  <c r="T545" i="26"/>
  <c r="P545" i="26"/>
  <c r="S545" i="26"/>
  <c r="T546" i="26"/>
  <c r="P546" i="26"/>
  <c r="S546" i="26"/>
  <c r="T547" i="26"/>
  <c r="P547" i="26"/>
  <c r="S547" i="26"/>
  <c r="T548" i="26"/>
  <c r="P548" i="26"/>
  <c r="S548" i="26"/>
  <c r="T549" i="26"/>
  <c r="P549" i="26"/>
  <c r="S549" i="26"/>
  <c r="T550" i="26"/>
  <c r="P550" i="26"/>
  <c r="S550" i="26"/>
  <c r="T551" i="26"/>
  <c r="P551" i="26"/>
  <c r="S551" i="26"/>
  <c r="T552" i="26"/>
  <c r="P552" i="26"/>
  <c r="S552" i="26"/>
  <c r="T553" i="26"/>
  <c r="P553" i="26"/>
  <c r="S553" i="26"/>
  <c r="T554" i="26"/>
  <c r="P554" i="26"/>
  <c r="S554" i="26"/>
  <c r="T555" i="26"/>
  <c r="P555" i="26"/>
  <c r="S555" i="26"/>
  <c r="T556" i="26"/>
  <c r="P556" i="26"/>
  <c r="S556" i="26"/>
  <c r="T557" i="26"/>
  <c r="P557" i="26"/>
  <c r="S557" i="26"/>
  <c r="T558" i="26"/>
  <c r="P558" i="26"/>
  <c r="S558" i="26"/>
  <c r="T559" i="26"/>
  <c r="P559" i="26"/>
  <c r="S559" i="26"/>
  <c r="T560" i="26"/>
  <c r="P560" i="26"/>
  <c r="S560" i="26"/>
  <c r="T561" i="26"/>
  <c r="P561" i="26"/>
  <c r="S561" i="26"/>
  <c r="T562" i="26"/>
  <c r="P562" i="26"/>
  <c r="S562" i="26"/>
  <c r="T563" i="26"/>
  <c r="P563" i="26"/>
  <c r="S563" i="26"/>
  <c r="T564" i="26"/>
  <c r="P564" i="26"/>
  <c r="S564" i="26"/>
  <c r="T565" i="26"/>
  <c r="P565" i="26"/>
  <c r="S565" i="26"/>
  <c r="T566" i="26"/>
  <c r="P566" i="26"/>
  <c r="S566" i="26"/>
  <c r="T567" i="26"/>
  <c r="P567" i="26"/>
  <c r="S567" i="26"/>
  <c r="T568" i="26"/>
  <c r="P568" i="26"/>
  <c r="S568" i="26"/>
  <c r="T569" i="26"/>
  <c r="P569" i="26"/>
  <c r="S569" i="26"/>
  <c r="T570" i="26"/>
  <c r="P570" i="26"/>
  <c r="S570" i="26"/>
  <c r="T571" i="26"/>
  <c r="P571" i="26"/>
  <c r="S571" i="26"/>
  <c r="T572" i="26"/>
  <c r="P572" i="26"/>
  <c r="S572" i="26"/>
  <c r="T573" i="26"/>
  <c r="P573" i="26"/>
  <c r="S573" i="26"/>
  <c r="T574" i="26"/>
  <c r="P574" i="26"/>
  <c r="S574" i="26"/>
  <c r="T575" i="26"/>
  <c r="P575" i="26"/>
  <c r="S575" i="26"/>
  <c r="T576" i="26"/>
  <c r="P576" i="26"/>
  <c r="S576" i="26"/>
  <c r="T577" i="26"/>
  <c r="P577" i="26"/>
  <c r="S577" i="26"/>
  <c r="T578" i="26"/>
  <c r="P578" i="26"/>
  <c r="S578" i="26"/>
  <c r="T579" i="26"/>
  <c r="P579" i="26"/>
  <c r="S579" i="26"/>
  <c r="T580" i="26"/>
  <c r="P580" i="26"/>
  <c r="S580" i="26"/>
  <c r="T581" i="26"/>
  <c r="P581" i="26"/>
  <c r="S581" i="26"/>
  <c r="T582" i="26"/>
  <c r="P582" i="26"/>
  <c r="S582" i="26"/>
  <c r="T583" i="26"/>
  <c r="P583" i="26"/>
  <c r="S583" i="26"/>
  <c r="T584" i="26"/>
  <c r="P584" i="26"/>
  <c r="S584" i="26"/>
  <c r="T585" i="26"/>
  <c r="P585" i="26"/>
  <c r="S585" i="26"/>
  <c r="T586" i="26"/>
  <c r="P586" i="26"/>
  <c r="S586" i="26"/>
  <c r="T587" i="26"/>
  <c r="P587" i="26"/>
  <c r="S587" i="26"/>
  <c r="T588" i="26"/>
  <c r="P588" i="26"/>
  <c r="S588" i="26"/>
  <c r="T589" i="26"/>
  <c r="P589" i="26"/>
  <c r="S589" i="26"/>
  <c r="T590" i="26"/>
  <c r="P590" i="26"/>
  <c r="S590" i="26"/>
  <c r="T591" i="26"/>
  <c r="P591" i="26"/>
  <c r="S591" i="26"/>
  <c r="T592" i="26"/>
  <c r="P592" i="26"/>
  <c r="S592" i="26"/>
  <c r="T593" i="26"/>
  <c r="P593" i="26"/>
  <c r="S593" i="26"/>
  <c r="T594" i="26"/>
  <c r="P594" i="26"/>
  <c r="S594" i="26"/>
  <c r="T595" i="26"/>
  <c r="P595" i="26"/>
  <c r="S595" i="26"/>
  <c r="T596" i="26"/>
  <c r="P596" i="26"/>
  <c r="S596" i="26"/>
  <c r="T597" i="26"/>
  <c r="P597" i="26"/>
  <c r="S597" i="26"/>
  <c r="T598" i="26"/>
  <c r="P598" i="26"/>
  <c r="S598" i="26"/>
  <c r="T599" i="26"/>
  <c r="P599" i="26"/>
  <c r="S599" i="26"/>
  <c r="T600" i="26"/>
  <c r="P600" i="26"/>
  <c r="S600" i="26"/>
  <c r="T601" i="26"/>
  <c r="P601" i="26"/>
  <c r="S601" i="26"/>
  <c r="T602" i="26"/>
  <c r="P602" i="26"/>
  <c r="S602" i="26"/>
  <c r="T603" i="26"/>
  <c r="P603" i="26"/>
  <c r="S603" i="26"/>
  <c r="T604" i="26"/>
  <c r="P604" i="26"/>
  <c r="S604" i="26"/>
  <c r="T605" i="26"/>
  <c r="P605" i="26"/>
  <c r="S605" i="26"/>
  <c r="T606" i="26"/>
  <c r="P606" i="26"/>
  <c r="S606" i="26"/>
  <c r="T607" i="26"/>
  <c r="P607" i="26"/>
  <c r="S607" i="26"/>
  <c r="T608" i="26"/>
  <c r="P608" i="26"/>
  <c r="S608" i="26"/>
  <c r="T609" i="26"/>
  <c r="P609" i="26"/>
  <c r="S609" i="26"/>
  <c r="T610" i="26"/>
  <c r="P610" i="26"/>
  <c r="S610" i="26"/>
  <c r="T611" i="26"/>
  <c r="P611" i="26"/>
  <c r="S611" i="26"/>
  <c r="T612" i="26"/>
  <c r="P612" i="26"/>
  <c r="S612" i="26"/>
  <c r="T613" i="26"/>
  <c r="P613" i="26"/>
  <c r="S613" i="26"/>
  <c r="T614" i="26"/>
  <c r="P614" i="26"/>
  <c r="S614" i="26"/>
  <c r="T615" i="26"/>
  <c r="P615" i="26"/>
  <c r="S615" i="26"/>
  <c r="T616" i="26"/>
  <c r="P616" i="26"/>
  <c r="S616" i="26"/>
  <c r="T617" i="26"/>
  <c r="P617" i="26"/>
  <c r="S617" i="26"/>
  <c r="T618" i="26"/>
  <c r="P618" i="26"/>
  <c r="S618" i="26"/>
  <c r="T619" i="26"/>
  <c r="P619" i="26"/>
  <c r="S619" i="26"/>
  <c r="F9" i="26"/>
  <c r="F10" i="26"/>
  <c r="F11" i="26"/>
  <c r="F12" i="26"/>
  <c r="F13" i="26"/>
  <c r="F14" i="26"/>
  <c r="F15" i="26"/>
  <c r="F16" i="26"/>
  <c r="F17" i="26"/>
  <c r="F18" i="26"/>
  <c r="F5" i="27"/>
  <c r="F6" i="27"/>
  <c r="F7" i="27"/>
  <c r="F8" i="27"/>
  <c r="T90" i="27"/>
  <c r="P90" i="27"/>
  <c r="S90" i="27"/>
  <c r="T91" i="27"/>
  <c r="P91" i="27"/>
  <c r="S91" i="27"/>
  <c r="T92" i="27"/>
  <c r="P92" i="27"/>
  <c r="S92" i="27"/>
  <c r="T93" i="27"/>
  <c r="P93" i="27"/>
  <c r="S93" i="27"/>
  <c r="T94" i="27"/>
  <c r="P94" i="27"/>
  <c r="S94" i="27"/>
  <c r="T95" i="27"/>
  <c r="P95" i="27"/>
  <c r="S95" i="27"/>
  <c r="T96" i="27"/>
  <c r="P96" i="27"/>
  <c r="S96" i="27"/>
  <c r="T97" i="27"/>
  <c r="P97" i="27"/>
  <c r="S97" i="27"/>
  <c r="T98" i="27"/>
  <c r="P98" i="27"/>
  <c r="S98" i="27"/>
  <c r="T99" i="27"/>
  <c r="P99" i="27"/>
  <c r="S99" i="27"/>
  <c r="T100" i="27"/>
  <c r="P100" i="27"/>
  <c r="S100" i="27"/>
  <c r="T101" i="27"/>
  <c r="P101" i="27"/>
  <c r="S101" i="27"/>
  <c r="T102" i="27"/>
  <c r="P102" i="27"/>
  <c r="S102" i="27"/>
  <c r="T103" i="27"/>
  <c r="P103" i="27"/>
  <c r="S103" i="27"/>
  <c r="T104" i="27"/>
  <c r="P104" i="27"/>
  <c r="S104" i="27"/>
  <c r="T105" i="27"/>
  <c r="P105" i="27"/>
  <c r="S105" i="27"/>
  <c r="T106" i="27"/>
  <c r="P106" i="27"/>
  <c r="S106" i="27"/>
  <c r="T107" i="27"/>
  <c r="P107" i="27"/>
  <c r="S107" i="27"/>
  <c r="T108" i="27"/>
  <c r="P108" i="27"/>
  <c r="S108" i="27"/>
  <c r="T109" i="27"/>
  <c r="P109" i="27"/>
  <c r="S109" i="27"/>
  <c r="T110" i="27"/>
  <c r="P110" i="27"/>
  <c r="S110" i="27"/>
  <c r="T111" i="27"/>
  <c r="P111" i="27"/>
  <c r="S111" i="27"/>
  <c r="T112" i="27"/>
  <c r="P112" i="27"/>
  <c r="S112" i="27"/>
  <c r="T113" i="27"/>
  <c r="P113" i="27"/>
  <c r="S113" i="27"/>
  <c r="T114" i="27"/>
  <c r="P114" i="27"/>
  <c r="S114" i="27"/>
  <c r="T115" i="27"/>
  <c r="P115" i="27"/>
  <c r="S115" i="27"/>
  <c r="T116" i="27"/>
  <c r="P116" i="27"/>
  <c r="S116" i="27"/>
  <c r="T117" i="27"/>
  <c r="P117" i="27"/>
  <c r="S117" i="27"/>
  <c r="T118" i="27"/>
  <c r="P118" i="27"/>
  <c r="S118" i="27"/>
  <c r="T119" i="27"/>
  <c r="P119" i="27"/>
  <c r="S119" i="27"/>
  <c r="T120" i="27"/>
  <c r="P120" i="27"/>
  <c r="S120" i="27"/>
  <c r="T121" i="27"/>
  <c r="P121" i="27"/>
  <c r="S121" i="27"/>
  <c r="T122" i="27"/>
  <c r="P122" i="27"/>
  <c r="S122" i="27"/>
  <c r="T123" i="27"/>
  <c r="P123" i="27"/>
  <c r="S123" i="27"/>
  <c r="T124" i="27"/>
  <c r="P124" i="27"/>
  <c r="S124" i="27"/>
  <c r="T125" i="27"/>
  <c r="P125" i="27"/>
  <c r="S125" i="27"/>
  <c r="T126" i="27"/>
  <c r="P126" i="27"/>
  <c r="S126" i="27"/>
  <c r="T127" i="27"/>
  <c r="P127" i="27"/>
  <c r="S127" i="27"/>
  <c r="T128" i="27"/>
  <c r="P128" i="27"/>
  <c r="S128" i="27"/>
  <c r="T129" i="27"/>
  <c r="P129" i="27"/>
  <c r="S129" i="27"/>
  <c r="T130" i="27"/>
  <c r="P130" i="27"/>
  <c r="S130" i="27"/>
  <c r="T131" i="27"/>
  <c r="P131" i="27"/>
  <c r="S131" i="27"/>
  <c r="T132" i="27"/>
  <c r="P132" i="27"/>
  <c r="S132" i="27"/>
  <c r="T133" i="27"/>
  <c r="P133" i="27"/>
  <c r="S133" i="27"/>
  <c r="T134" i="27"/>
  <c r="P134" i="27"/>
  <c r="S134" i="27"/>
  <c r="T135" i="27"/>
  <c r="P135" i="27"/>
  <c r="S135" i="27"/>
  <c r="T136" i="27"/>
  <c r="P136" i="27"/>
  <c r="S136" i="27"/>
  <c r="T137" i="27"/>
  <c r="P137" i="27"/>
  <c r="S137" i="27"/>
  <c r="T138" i="27"/>
  <c r="P138" i="27"/>
  <c r="S138" i="27"/>
  <c r="T139" i="27"/>
  <c r="P139" i="27"/>
  <c r="S139" i="27"/>
  <c r="T140" i="27"/>
  <c r="P140" i="27"/>
  <c r="S140" i="27"/>
  <c r="T141" i="27"/>
  <c r="P141" i="27"/>
  <c r="S141" i="27"/>
  <c r="T142" i="27"/>
  <c r="P142" i="27"/>
  <c r="S142" i="27"/>
  <c r="T143" i="27"/>
  <c r="P143" i="27"/>
  <c r="S143" i="27"/>
  <c r="T144" i="27"/>
  <c r="P144" i="27"/>
  <c r="S144" i="27"/>
  <c r="T145" i="27"/>
  <c r="P145" i="27"/>
  <c r="S145" i="27"/>
  <c r="T146" i="27"/>
  <c r="P146" i="27"/>
  <c r="S146" i="27"/>
  <c r="T147" i="27"/>
  <c r="P147" i="27"/>
  <c r="S147" i="27"/>
  <c r="T148" i="27"/>
  <c r="P148" i="27"/>
  <c r="S148" i="27"/>
  <c r="T149" i="27"/>
  <c r="P149" i="27"/>
  <c r="S149" i="27"/>
  <c r="T150" i="27"/>
  <c r="P150" i="27"/>
  <c r="S150" i="27"/>
  <c r="T151" i="27"/>
  <c r="P151" i="27"/>
  <c r="S151" i="27"/>
  <c r="T152" i="27"/>
  <c r="P152" i="27"/>
  <c r="S152" i="27"/>
  <c r="T153" i="27"/>
  <c r="P153" i="27"/>
  <c r="S153" i="27"/>
  <c r="T154" i="27"/>
  <c r="P154" i="27"/>
  <c r="S154" i="27"/>
  <c r="T155" i="27"/>
  <c r="P155" i="27"/>
  <c r="S155" i="27"/>
  <c r="T156" i="27"/>
  <c r="P156" i="27"/>
  <c r="S156" i="27"/>
  <c r="T157" i="27"/>
  <c r="P157" i="27"/>
  <c r="S157" i="27"/>
  <c r="T158" i="27"/>
  <c r="P158" i="27"/>
  <c r="S158" i="27"/>
  <c r="T159" i="27"/>
  <c r="P159" i="27"/>
  <c r="S159" i="27"/>
  <c r="T160" i="27"/>
  <c r="P160" i="27"/>
  <c r="S160" i="27"/>
  <c r="T161" i="27"/>
  <c r="P161" i="27"/>
  <c r="S161" i="27"/>
  <c r="T162" i="27"/>
  <c r="P162" i="27"/>
  <c r="S162" i="27"/>
  <c r="T163" i="27"/>
  <c r="P163" i="27"/>
  <c r="S163" i="27"/>
  <c r="T164" i="27"/>
  <c r="P164" i="27"/>
  <c r="S164" i="27"/>
  <c r="T165" i="27"/>
  <c r="P165" i="27"/>
  <c r="S165" i="27"/>
  <c r="T166" i="27"/>
  <c r="P166" i="27"/>
  <c r="S166" i="27"/>
  <c r="T167" i="27"/>
  <c r="P167" i="27"/>
  <c r="S167" i="27"/>
  <c r="T168" i="27"/>
  <c r="P168" i="27"/>
  <c r="S168" i="27"/>
  <c r="T169" i="27"/>
  <c r="P169" i="27"/>
  <c r="S169" i="27"/>
  <c r="T170" i="27"/>
  <c r="P170" i="27"/>
  <c r="S170" i="27"/>
  <c r="T171" i="27"/>
  <c r="P171" i="27"/>
  <c r="S171" i="27"/>
  <c r="T172" i="27"/>
  <c r="P172" i="27"/>
  <c r="S172" i="27"/>
  <c r="T173" i="27"/>
  <c r="P173" i="27"/>
  <c r="S173" i="27"/>
  <c r="T174" i="27"/>
  <c r="P174" i="27"/>
  <c r="S174" i="27"/>
  <c r="T175" i="27"/>
  <c r="P175" i="27"/>
  <c r="S175" i="27"/>
  <c r="T176" i="27"/>
  <c r="P176" i="27"/>
  <c r="S176" i="27"/>
  <c r="T177" i="27"/>
  <c r="P177" i="27"/>
  <c r="S177" i="27"/>
  <c r="T178" i="27"/>
  <c r="P178" i="27"/>
  <c r="S178" i="27"/>
  <c r="T179" i="27"/>
  <c r="P179" i="27"/>
  <c r="S179" i="27"/>
  <c r="T180" i="27"/>
  <c r="P180" i="27"/>
  <c r="S180" i="27"/>
  <c r="T181" i="27"/>
  <c r="P181" i="27"/>
  <c r="S181" i="27"/>
  <c r="T182" i="27"/>
  <c r="P182" i="27"/>
  <c r="S182" i="27"/>
  <c r="T183" i="27"/>
  <c r="P183" i="27"/>
  <c r="S183" i="27"/>
  <c r="T184" i="27"/>
  <c r="P184" i="27"/>
  <c r="S184" i="27"/>
  <c r="T185" i="27"/>
  <c r="P185" i="27"/>
  <c r="S185" i="27"/>
  <c r="T186" i="27"/>
  <c r="P186" i="27"/>
  <c r="S186" i="27"/>
  <c r="T187" i="27"/>
  <c r="P187" i="27"/>
  <c r="S187" i="27"/>
  <c r="T188" i="27"/>
  <c r="P188" i="27"/>
  <c r="S188" i="27"/>
  <c r="T189" i="27"/>
  <c r="P189" i="27"/>
  <c r="S189" i="27"/>
  <c r="T190" i="27"/>
  <c r="P190" i="27"/>
  <c r="S190" i="27"/>
  <c r="T191" i="27"/>
  <c r="P191" i="27"/>
  <c r="S191" i="27"/>
  <c r="T192" i="27"/>
  <c r="P192" i="27"/>
  <c r="S192" i="27"/>
  <c r="T193" i="27"/>
  <c r="P193" i="27"/>
  <c r="S193" i="27"/>
  <c r="T194" i="27"/>
  <c r="P194" i="27"/>
  <c r="S194" i="27"/>
  <c r="T195" i="27"/>
  <c r="P195" i="27"/>
  <c r="S195" i="27"/>
  <c r="T196" i="27"/>
  <c r="P196" i="27"/>
  <c r="S196" i="27"/>
  <c r="T197" i="27"/>
  <c r="P197" i="27"/>
  <c r="S197" i="27"/>
  <c r="T198" i="27"/>
  <c r="P198" i="27"/>
  <c r="S198" i="27"/>
  <c r="T199" i="27"/>
  <c r="P199" i="27"/>
  <c r="S199" i="27"/>
  <c r="T200" i="27"/>
  <c r="P200" i="27"/>
  <c r="S200" i="27"/>
  <c r="T201" i="27"/>
  <c r="P201" i="27"/>
  <c r="S201" i="27"/>
  <c r="T202" i="27"/>
  <c r="P202" i="27"/>
  <c r="S202" i="27"/>
  <c r="T203" i="27"/>
  <c r="P203" i="27"/>
  <c r="S203" i="27"/>
  <c r="T204" i="27"/>
  <c r="P204" i="27"/>
  <c r="S204" i="27"/>
  <c r="T205" i="27"/>
  <c r="P205" i="27"/>
  <c r="S205" i="27"/>
  <c r="T206" i="27"/>
  <c r="P206" i="27"/>
  <c r="S206" i="27"/>
  <c r="T207" i="27"/>
  <c r="P207" i="27"/>
  <c r="S207" i="27"/>
  <c r="T208" i="27"/>
  <c r="P208" i="27"/>
  <c r="S208" i="27"/>
  <c r="T209" i="27"/>
  <c r="P209" i="27"/>
  <c r="S209" i="27"/>
  <c r="T210" i="27"/>
  <c r="P210" i="27"/>
  <c r="S210" i="27"/>
  <c r="T211" i="27"/>
  <c r="P211" i="27"/>
  <c r="S211" i="27"/>
  <c r="T212" i="27"/>
  <c r="P212" i="27"/>
  <c r="S212" i="27"/>
  <c r="T213" i="27"/>
  <c r="P213" i="27"/>
  <c r="S213" i="27"/>
  <c r="T214" i="27"/>
  <c r="P214" i="27"/>
  <c r="S214" i="27"/>
  <c r="T215" i="27"/>
  <c r="P215" i="27"/>
  <c r="S215" i="27"/>
  <c r="T216" i="27"/>
  <c r="P216" i="27"/>
  <c r="S216" i="27"/>
  <c r="T217" i="27"/>
  <c r="P217" i="27"/>
  <c r="S217" i="27"/>
  <c r="T218" i="27"/>
  <c r="P218" i="27"/>
  <c r="S218" i="27"/>
  <c r="T219" i="27"/>
  <c r="P219" i="27"/>
  <c r="S219" i="27"/>
  <c r="T220" i="27"/>
  <c r="P220" i="27"/>
  <c r="S220" i="27"/>
  <c r="T221" i="27"/>
  <c r="P221" i="27"/>
  <c r="S221" i="27"/>
  <c r="T222" i="27"/>
  <c r="P222" i="27"/>
  <c r="S222" i="27"/>
  <c r="T223" i="27"/>
  <c r="P223" i="27"/>
  <c r="S223" i="27"/>
  <c r="T224" i="27"/>
  <c r="P224" i="27"/>
  <c r="S224" i="27"/>
  <c r="T225" i="27"/>
  <c r="P225" i="27"/>
  <c r="S225" i="27"/>
  <c r="T226" i="27"/>
  <c r="P226" i="27"/>
  <c r="S226" i="27"/>
  <c r="T227" i="27"/>
  <c r="P227" i="27"/>
  <c r="S227" i="27"/>
  <c r="T228" i="27"/>
  <c r="P228" i="27"/>
  <c r="S228" i="27"/>
  <c r="T229" i="27"/>
  <c r="P229" i="27"/>
  <c r="S229" i="27"/>
  <c r="T230" i="27"/>
  <c r="P230" i="27"/>
  <c r="S230" i="27"/>
  <c r="T231" i="27"/>
  <c r="P231" i="27"/>
  <c r="S231" i="27"/>
  <c r="T232" i="27"/>
  <c r="P232" i="27"/>
  <c r="S232" i="27"/>
  <c r="T233" i="27"/>
  <c r="P233" i="27"/>
  <c r="S233" i="27"/>
  <c r="T234" i="27"/>
  <c r="P234" i="27"/>
  <c r="S234" i="27"/>
  <c r="T235" i="27"/>
  <c r="P235" i="27"/>
  <c r="S235" i="27"/>
  <c r="T236" i="27"/>
  <c r="P236" i="27"/>
  <c r="S236" i="27"/>
  <c r="T237" i="27"/>
  <c r="P237" i="27"/>
  <c r="S237" i="27"/>
  <c r="T238" i="27"/>
  <c r="P238" i="27"/>
  <c r="S238" i="27"/>
  <c r="T239" i="27"/>
  <c r="P239" i="27"/>
  <c r="S239" i="27"/>
  <c r="T240" i="27"/>
  <c r="P240" i="27"/>
  <c r="S240" i="27"/>
  <c r="T241" i="27"/>
  <c r="P241" i="27"/>
  <c r="S241" i="27"/>
  <c r="T242" i="27"/>
  <c r="P242" i="27"/>
  <c r="S242" i="27"/>
  <c r="T243" i="27"/>
  <c r="P243" i="27"/>
  <c r="S243" i="27"/>
  <c r="T244" i="27"/>
  <c r="P244" i="27"/>
  <c r="S244" i="27"/>
  <c r="T245" i="27"/>
  <c r="P245" i="27"/>
  <c r="S245" i="27"/>
  <c r="T246" i="27"/>
  <c r="P246" i="27"/>
  <c r="S246" i="27"/>
  <c r="T247" i="27"/>
  <c r="P247" i="27"/>
  <c r="S247" i="27"/>
  <c r="T248" i="27"/>
  <c r="P248" i="27"/>
  <c r="S248" i="27"/>
  <c r="T249" i="27"/>
  <c r="P249" i="27"/>
  <c r="S249" i="27"/>
  <c r="T250" i="27"/>
  <c r="P250" i="27"/>
  <c r="S250" i="27"/>
  <c r="T251" i="27"/>
  <c r="P251" i="27"/>
  <c r="S251" i="27"/>
  <c r="T252" i="27"/>
  <c r="P252" i="27"/>
  <c r="S252" i="27"/>
  <c r="T253" i="27"/>
  <c r="P253" i="27"/>
  <c r="S253" i="27"/>
  <c r="T254" i="27"/>
  <c r="P254" i="27"/>
  <c r="S254" i="27"/>
  <c r="T255" i="27"/>
  <c r="P255" i="27"/>
  <c r="S255" i="27"/>
  <c r="T256" i="27"/>
  <c r="P256" i="27"/>
  <c r="S256" i="27"/>
  <c r="T257" i="27"/>
  <c r="P257" i="27"/>
  <c r="S257" i="27"/>
  <c r="T258" i="27"/>
  <c r="P258" i="27"/>
  <c r="S258" i="27"/>
  <c r="T259" i="27"/>
  <c r="P259" i="27"/>
  <c r="S259" i="27"/>
  <c r="T260" i="27"/>
  <c r="P260" i="27"/>
  <c r="S260" i="27"/>
  <c r="T261" i="27"/>
  <c r="P261" i="27"/>
  <c r="S261" i="27"/>
  <c r="T262" i="27"/>
  <c r="P262" i="27"/>
  <c r="S262" i="27"/>
  <c r="T263" i="27"/>
  <c r="P263" i="27"/>
  <c r="S263" i="27"/>
  <c r="T264" i="27"/>
  <c r="P264" i="27"/>
  <c r="S264" i="27"/>
  <c r="T265" i="27"/>
  <c r="P265" i="27"/>
  <c r="S265" i="27"/>
  <c r="T266" i="27"/>
  <c r="P266" i="27"/>
  <c r="S266" i="27"/>
  <c r="T267" i="27"/>
  <c r="P267" i="27"/>
  <c r="S267" i="27"/>
  <c r="T268" i="27"/>
  <c r="P268" i="27"/>
  <c r="S268" i="27"/>
  <c r="T269" i="27"/>
  <c r="P269" i="27"/>
  <c r="S269" i="27"/>
  <c r="T270" i="27"/>
  <c r="P270" i="27"/>
  <c r="S270" i="27"/>
  <c r="T271" i="27"/>
  <c r="P271" i="27"/>
  <c r="S271" i="27"/>
  <c r="T272" i="27"/>
  <c r="P272" i="27"/>
  <c r="S272" i="27"/>
  <c r="T273" i="27"/>
  <c r="P273" i="27"/>
  <c r="S273" i="27"/>
  <c r="T274" i="27"/>
  <c r="P274" i="27"/>
  <c r="S274" i="27"/>
  <c r="T275" i="27"/>
  <c r="P275" i="27"/>
  <c r="S275" i="27"/>
  <c r="T276" i="27"/>
  <c r="P276" i="27"/>
  <c r="S276" i="27"/>
  <c r="T277" i="27"/>
  <c r="P277" i="27"/>
  <c r="S277" i="27"/>
  <c r="T278" i="27"/>
  <c r="P278" i="27"/>
  <c r="S278" i="27"/>
  <c r="T279" i="27"/>
  <c r="P279" i="27"/>
  <c r="S279" i="27"/>
  <c r="T280" i="27"/>
  <c r="P280" i="27"/>
  <c r="S280" i="27"/>
  <c r="T281" i="27"/>
  <c r="P281" i="27"/>
  <c r="S281" i="27"/>
  <c r="T282" i="27"/>
  <c r="P282" i="27"/>
  <c r="S282" i="27"/>
  <c r="T283" i="27"/>
  <c r="P283" i="27"/>
  <c r="S283" i="27"/>
  <c r="T284" i="27"/>
  <c r="P284" i="27"/>
  <c r="S284" i="27"/>
  <c r="T285" i="27"/>
  <c r="P285" i="27"/>
  <c r="S285" i="27"/>
  <c r="T286" i="27"/>
  <c r="P286" i="27"/>
  <c r="S286" i="27"/>
  <c r="T287" i="27"/>
  <c r="P287" i="27"/>
  <c r="S287" i="27"/>
  <c r="T288" i="27"/>
  <c r="P288" i="27"/>
  <c r="S288" i="27"/>
  <c r="T289" i="27"/>
  <c r="P289" i="27"/>
  <c r="S289" i="27"/>
  <c r="T290" i="27"/>
  <c r="P290" i="27"/>
  <c r="S290" i="27"/>
  <c r="T291" i="27"/>
  <c r="P291" i="27"/>
  <c r="S291" i="27"/>
  <c r="T292" i="27"/>
  <c r="P292" i="27"/>
  <c r="S292" i="27"/>
  <c r="T293" i="27"/>
  <c r="P293" i="27"/>
  <c r="S293" i="27"/>
  <c r="T294" i="27"/>
  <c r="P294" i="27"/>
  <c r="S294" i="27"/>
  <c r="T295" i="27"/>
  <c r="P295" i="27"/>
  <c r="S295" i="27"/>
  <c r="T296" i="27"/>
  <c r="P296" i="27"/>
  <c r="S296" i="27"/>
  <c r="T297" i="27"/>
  <c r="P297" i="27"/>
  <c r="S297" i="27"/>
  <c r="T298" i="27"/>
  <c r="P298" i="27"/>
  <c r="S298" i="27"/>
  <c r="T299" i="27"/>
  <c r="P299" i="27"/>
  <c r="S299" i="27"/>
  <c r="T300" i="27"/>
  <c r="P300" i="27"/>
  <c r="S300" i="27"/>
  <c r="T301" i="27"/>
  <c r="P301" i="27"/>
  <c r="S301" i="27"/>
  <c r="T302" i="27"/>
  <c r="P302" i="27"/>
  <c r="S302" i="27"/>
  <c r="T303" i="27"/>
  <c r="P303" i="27"/>
  <c r="S303" i="27"/>
  <c r="T304" i="27"/>
  <c r="P304" i="27"/>
  <c r="S304" i="27"/>
  <c r="T305" i="27"/>
  <c r="P305" i="27"/>
  <c r="S305" i="27"/>
  <c r="T306" i="27"/>
  <c r="P306" i="27"/>
  <c r="S306" i="27"/>
  <c r="T307" i="27"/>
  <c r="P307" i="27"/>
  <c r="S307" i="27"/>
  <c r="T308" i="27"/>
  <c r="P308" i="27"/>
  <c r="S308" i="27"/>
  <c r="T309" i="27"/>
  <c r="P309" i="27"/>
  <c r="S309" i="27"/>
  <c r="T310" i="27"/>
  <c r="P310" i="27"/>
  <c r="S310" i="27"/>
  <c r="T311" i="27"/>
  <c r="P311" i="27"/>
  <c r="S311" i="27"/>
  <c r="T312" i="27"/>
  <c r="P312" i="27"/>
  <c r="S312" i="27"/>
  <c r="T313" i="27"/>
  <c r="P313" i="27"/>
  <c r="S313" i="27"/>
  <c r="T314" i="27"/>
  <c r="P314" i="27"/>
  <c r="S314" i="27"/>
  <c r="T315" i="27"/>
  <c r="P315" i="27"/>
  <c r="S315" i="27"/>
  <c r="T316" i="27"/>
  <c r="P316" i="27"/>
  <c r="S316" i="27"/>
  <c r="T317" i="27"/>
  <c r="P317" i="27"/>
  <c r="S317" i="27"/>
  <c r="T318" i="27"/>
  <c r="P318" i="27"/>
  <c r="S318" i="27"/>
  <c r="T319" i="27"/>
  <c r="P319" i="27"/>
  <c r="S319" i="27"/>
  <c r="T320" i="27"/>
  <c r="P320" i="27"/>
  <c r="S320" i="27"/>
  <c r="T321" i="27"/>
  <c r="P321" i="27"/>
  <c r="S321" i="27"/>
  <c r="T322" i="27"/>
  <c r="P322" i="27"/>
  <c r="S322" i="27"/>
  <c r="T323" i="27"/>
  <c r="P323" i="27"/>
  <c r="S323" i="27"/>
  <c r="T324" i="27"/>
  <c r="P324" i="27"/>
  <c r="S324" i="27"/>
  <c r="T325" i="27"/>
  <c r="P325" i="27"/>
  <c r="S325" i="27"/>
  <c r="T326" i="27"/>
  <c r="P326" i="27"/>
  <c r="S326" i="27"/>
  <c r="T327" i="27"/>
  <c r="P327" i="27"/>
  <c r="S327" i="27"/>
  <c r="T328" i="27"/>
  <c r="P328" i="27"/>
  <c r="S328" i="27"/>
  <c r="T329" i="27"/>
  <c r="P329" i="27"/>
  <c r="S329" i="27"/>
  <c r="T330" i="27"/>
  <c r="P330" i="27"/>
  <c r="S330" i="27"/>
  <c r="T331" i="27"/>
  <c r="P331" i="27"/>
  <c r="S331" i="27"/>
  <c r="T332" i="27"/>
  <c r="P332" i="27"/>
  <c r="S332" i="27"/>
  <c r="T333" i="27"/>
  <c r="P333" i="27"/>
  <c r="S333" i="27"/>
  <c r="T334" i="27"/>
  <c r="P334" i="27"/>
  <c r="S334" i="27"/>
  <c r="T335" i="27"/>
  <c r="P335" i="27"/>
  <c r="S335" i="27"/>
  <c r="T336" i="27"/>
  <c r="P336" i="27"/>
  <c r="S336" i="27"/>
  <c r="T337" i="27"/>
  <c r="P337" i="27"/>
  <c r="S337" i="27"/>
  <c r="T338" i="27"/>
  <c r="P338" i="27"/>
  <c r="S338" i="27"/>
  <c r="T339" i="27"/>
  <c r="P339" i="27"/>
  <c r="S339" i="27"/>
  <c r="T340" i="27"/>
  <c r="P340" i="27"/>
  <c r="S340" i="27"/>
  <c r="T341" i="27"/>
  <c r="P341" i="27"/>
  <c r="S341" i="27"/>
  <c r="T342" i="27"/>
  <c r="P342" i="27"/>
  <c r="S342" i="27"/>
  <c r="T343" i="27"/>
  <c r="P343" i="27"/>
  <c r="S343" i="27"/>
  <c r="T344" i="27"/>
  <c r="P344" i="27"/>
  <c r="S344" i="27"/>
  <c r="T345" i="27"/>
  <c r="P345" i="27"/>
  <c r="S345" i="27"/>
  <c r="T346" i="27"/>
  <c r="P346" i="27"/>
  <c r="S346" i="27"/>
  <c r="T347" i="27"/>
  <c r="P347" i="27"/>
  <c r="S347" i="27"/>
  <c r="T348" i="27"/>
  <c r="P348" i="27"/>
  <c r="S348" i="27"/>
  <c r="T349" i="27"/>
  <c r="P349" i="27"/>
  <c r="S349" i="27"/>
  <c r="T350" i="27"/>
  <c r="P350" i="27"/>
  <c r="S350" i="27"/>
  <c r="T351" i="27"/>
  <c r="P351" i="27"/>
  <c r="S351" i="27"/>
  <c r="T352" i="27"/>
  <c r="P352" i="27"/>
  <c r="S352" i="27"/>
  <c r="T353" i="27"/>
  <c r="P353" i="27"/>
  <c r="S353" i="27"/>
  <c r="T354" i="27"/>
  <c r="P354" i="27"/>
  <c r="S354" i="27"/>
  <c r="T355" i="27"/>
  <c r="P355" i="27"/>
  <c r="S355" i="27"/>
  <c r="T356" i="27"/>
  <c r="P356" i="27"/>
  <c r="S356" i="27"/>
  <c r="T357" i="27"/>
  <c r="P357" i="27"/>
  <c r="S357" i="27"/>
  <c r="T358" i="27"/>
  <c r="P358" i="27"/>
  <c r="S358" i="27"/>
  <c r="T359" i="27"/>
  <c r="P359" i="27"/>
  <c r="S359" i="27"/>
  <c r="T360" i="27"/>
  <c r="P360" i="27"/>
  <c r="S360" i="27"/>
  <c r="T361" i="27"/>
  <c r="P361" i="27"/>
  <c r="S361" i="27"/>
  <c r="T362" i="27"/>
  <c r="P362" i="27"/>
  <c r="S362" i="27"/>
  <c r="T363" i="27"/>
  <c r="P363" i="27"/>
  <c r="S363" i="27"/>
  <c r="T364" i="27"/>
  <c r="P364" i="27"/>
  <c r="S364" i="27"/>
  <c r="T365" i="27"/>
  <c r="P365" i="27"/>
  <c r="S365" i="27"/>
  <c r="T366" i="27"/>
  <c r="P366" i="27"/>
  <c r="S366" i="27"/>
  <c r="T367" i="27"/>
  <c r="P367" i="27"/>
  <c r="S367" i="27"/>
  <c r="T368" i="27"/>
  <c r="P368" i="27"/>
  <c r="S368" i="27"/>
  <c r="T369" i="27"/>
  <c r="P369" i="27"/>
  <c r="S369" i="27"/>
  <c r="T370" i="27"/>
  <c r="P370" i="27"/>
  <c r="S370" i="27"/>
  <c r="T371" i="27"/>
  <c r="P371" i="27"/>
  <c r="S371" i="27"/>
  <c r="T372" i="27"/>
  <c r="P372" i="27"/>
  <c r="S372" i="27"/>
  <c r="T373" i="27"/>
  <c r="P373" i="27"/>
  <c r="S373" i="27"/>
  <c r="T374" i="27"/>
  <c r="P374" i="27"/>
  <c r="S374" i="27"/>
  <c r="T375" i="27"/>
  <c r="P375" i="27"/>
  <c r="S375" i="27"/>
  <c r="T376" i="27"/>
  <c r="P376" i="27"/>
  <c r="S376" i="27"/>
  <c r="T377" i="27"/>
  <c r="P377" i="27"/>
  <c r="S377" i="27"/>
  <c r="T378" i="27"/>
  <c r="P378" i="27"/>
  <c r="S378" i="27"/>
  <c r="T379" i="27"/>
  <c r="P379" i="27"/>
  <c r="S379" i="27"/>
  <c r="T380" i="27"/>
  <c r="P380" i="27"/>
  <c r="S380" i="27"/>
  <c r="T381" i="27"/>
  <c r="P381" i="27"/>
  <c r="S381" i="27"/>
  <c r="T382" i="27"/>
  <c r="P382" i="27"/>
  <c r="S382" i="27"/>
  <c r="T383" i="27"/>
  <c r="P383" i="27"/>
  <c r="S383" i="27"/>
  <c r="T384" i="27"/>
  <c r="P384" i="27"/>
  <c r="S384" i="27"/>
  <c r="T385" i="27"/>
  <c r="P385" i="27"/>
  <c r="S385" i="27"/>
  <c r="T386" i="27"/>
  <c r="P386" i="27"/>
  <c r="S386" i="27"/>
  <c r="T387" i="27"/>
  <c r="P387" i="27"/>
  <c r="S387" i="27"/>
  <c r="T388" i="27"/>
  <c r="P388" i="27"/>
  <c r="S388" i="27"/>
  <c r="T389" i="27"/>
  <c r="P389" i="27"/>
  <c r="S389" i="27"/>
  <c r="T390" i="27"/>
  <c r="P390" i="27"/>
  <c r="S390" i="27"/>
  <c r="T391" i="27"/>
  <c r="P391" i="27"/>
  <c r="S391" i="27"/>
  <c r="T392" i="27"/>
  <c r="P392" i="27"/>
  <c r="S392" i="27"/>
  <c r="T393" i="27"/>
  <c r="P393" i="27"/>
  <c r="S393" i="27"/>
  <c r="T394" i="27"/>
  <c r="P394" i="27"/>
  <c r="S394" i="27"/>
  <c r="T395" i="27"/>
  <c r="P395" i="27"/>
  <c r="S395" i="27"/>
  <c r="T396" i="27"/>
  <c r="P396" i="27"/>
  <c r="S396" i="27"/>
  <c r="T397" i="27"/>
  <c r="P397" i="27"/>
  <c r="S397" i="27"/>
  <c r="T398" i="27"/>
  <c r="P398" i="27"/>
  <c r="S398" i="27"/>
  <c r="T399" i="27"/>
  <c r="P399" i="27"/>
  <c r="S399" i="27"/>
  <c r="T400" i="27"/>
  <c r="P400" i="27"/>
  <c r="S400" i="27"/>
  <c r="T401" i="27"/>
  <c r="P401" i="27"/>
  <c r="S401" i="27"/>
  <c r="T402" i="27"/>
  <c r="P402" i="27"/>
  <c r="S402" i="27"/>
  <c r="T403" i="27"/>
  <c r="P403" i="27"/>
  <c r="S403" i="27"/>
  <c r="T404" i="27"/>
  <c r="P404" i="27"/>
  <c r="S404" i="27"/>
  <c r="T405" i="27"/>
  <c r="P405" i="27"/>
  <c r="S405" i="27"/>
  <c r="T406" i="27"/>
  <c r="P406" i="27"/>
  <c r="S406" i="27"/>
  <c r="T407" i="27"/>
  <c r="P407" i="27"/>
  <c r="S407" i="27"/>
  <c r="T408" i="27"/>
  <c r="P408" i="27"/>
  <c r="S408" i="27"/>
  <c r="T409" i="27"/>
  <c r="P409" i="27"/>
  <c r="S409" i="27"/>
  <c r="T410" i="27"/>
  <c r="P410" i="27"/>
  <c r="S410" i="27"/>
  <c r="T411" i="27"/>
  <c r="P411" i="27"/>
  <c r="S411" i="27"/>
  <c r="T412" i="27"/>
  <c r="P412" i="27"/>
  <c r="S412" i="27"/>
  <c r="T413" i="27"/>
  <c r="P413" i="27"/>
  <c r="S413" i="27"/>
  <c r="T414" i="27"/>
  <c r="P414" i="27"/>
  <c r="S414" i="27"/>
  <c r="T415" i="27"/>
  <c r="P415" i="27"/>
  <c r="S415" i="27"/>
  <c r="T416" i="27"/>
  <c r="P416" i="27"/>
  <c r="S416" i="27"/>
  <c r="T417" i="27"/>
  <c r="P417" i="27"/>
  <c r="S417" i="27"/>
  <c r="T418" i="27"/>
  <c r="P418" i="27"/>
  <c r="S418" i="27"/>
  <c r="T419" i="27"/>
  <c r="P419" i="27"/>
  <c r="S419" i="27"/>
  <c r="T420" i="27"/>
  <c r="P420" i="27"/>
  <c r="S420" i="27"/>
  <c r="T421" i="27"/>
  <c r="P421" i="27"/>
  <c r="S421" i="27"/>
  <c r="T422" i="27"/>
  <c r="P422" i="27"/>
  <c r="S422" i="27"/>
  <c r="T423" i="27"/>
  <c r="P423" i="27"/>
  <c r="S423" i="27"/>
  <c r="T424" i="27"/>
  <c r="P424" i="27"/>
  <c r="S424" i="27"/>
  <c r="T425" i="27"/>
  <c r="P425" i="27"/>
  <c r="S425" i="27"/>
  <c r="T426" i="27"/>
  <c r="P426" i="27"/>
  <c r="S426" i="27"/>
  <c r="T427" i="27"/>
  <c r="P427" i="27"/>
  <c r="S427" i="27"/>
  <c r="T428" i="27"/>
  <c r="P428" i="27"/>
  <c r="S428" i="27"/>
  <c r="T429" i="27"/>
  <c r="P429" i="27"/>
  <c r="S429" i="27"/>
  <c r="T430" i="27"/>
  <c r="P430" i="27"/>
  <c r="S430" i="27"/>
  <c r="T431" i="27"/>
  <c r="P431" i="27"/>
  <c r="S431" i="27"/>
  <c r="T432" i="27"/>
  <c r="P432" i="27"/>
  <c r="S432" i="27"/>
  <c r="T433" i="27"/>
  <c r="P433" i="27"/>
  <c r="S433" i="27"/>
  <c r="T434" i="27"/>
  <c r="P434" i="27"/>
  <c r="S434" i="27"/>
  <c r="T435" i="27"/>
  <c r="P435" i="27"/>
  <c r="S435" i="27"/>
  <c r="T436" i="27"/>
  <c r="P436" i="27"/>
  <c r="S436" i="27"/>
  <c r="T437" i="27"/>
  <c r="P437" i="27"/>
  <c r="S437" i="27"/>
  <c r="T438" i="27"/>
  <c r="P438" i="27"/>
  <c r="S438" i="27"/>
  <c r="T439" i="27"/>
  <c r="P439" i="27"/>
  <c r="S439" i="27"/>
  <c r="T440" i="27"/>
  <c r="P440" i="27"/>
  <c r="S440" i="27"/>
  <c r="T441" i="27"/>
  <c r="P441" i="27"/>
  <c r="S441" i="27"/>
  <c r="T442" i="27"/>
  <c r="P442" i="27"/>
  <c r="S442" i="27"/>
  <c r="T443" i="27"/>
  <c r="P443" i="27"/>
  <c r="S443" i="27"/>
  <c r="T444" i="27"/>
  <c r="P444" i="27"/>
  <c r="S444" i="27"/>
  <c r="T445" i="27"/>
  <c r="P445" i="27"/>
  <c r="S445" i="27"/>
  <c r="T446" i="27"/>
  <c r="P446" i="27"/>
  <c r="S446" i="27"/>
  <c r="T447" i="27"/>
  <c r="P447" i="27"/>
  <c r="S447" i="27"/>
  <c r="T448" i="27"/>
  <c r="P448" i="27"/>
  <c r="S448" i="27"/>
  <c r="T449" i="27"/>
  <c r="P449" i="27"/>
  <c r="S449" i="27"/>
  <c r="T450" i="27"/>
  <c r="P450" i="27"/>
  <c r="S450" i="27"/>
  <c r="T451" i="27"/>
  <c r="P451" i="27"/>
  <c r="S451" i="27"/>
  <c r="T452" i="27"/>
  <c r="P452" i="27"/>
  <c r="S452" i="27"/>
  <c r="T453" i="27"/>
  <c r="P453" i="27"/>
  <c r="S453" i="27"/>
  <c r="T454" i="27"/>
  <c r="P454" i="27"/>
  <c r="S454" i="27"/>
  <c r="T455" i="27"/>
  <c r="P455" i="27"/>
  <c r="S455" i="27"/>
  <c r="T456" i="27"/>
  <c r="P456" i="27"/>
  <c r="S456" i="27"/>
  <c r="T457" i="27"/>
  <c r="P457" i="27"/>
  <c r="S457" i="27"/>
  <c r="T458" i="27"/>
  <c r="P458" i="27"/>
  <c r="S458" i="27"/>
  <c r="T459" i="27"/>
  <c r="P459" i="27"/>
  <c r="S459" i="27"/>
  <c r="T460" i="27"/>
  <c r="P460" i="27"/>
  <c r="S460" i="27"/>
  <c r="T461" i="27"/>
  <c r="P461" i="27"/>
  <c r="S461" i="27"/>
  <c r="T462" i="27"/>
  <c r="P462" i="27"/>
  <c r="S462" i="27"/>
  <c r="T463" i="27"/>
  <c r="P463" i="27"/>
  <c r="S463" i="27"/>
  <c r="T464" i="27"/>
  <c r="P464" i="27"/>
  <c r="S464" i="27"/>
  <c r="T465" i="27"/>
  <c r="P465" i="27"/>
  <c r="S465" i="27"/>
  <c r="T466" i="27"/>
  <c r="P466" i="27"/>
  <c r="S466" i="27"/>
  <c r="T467" i="27"/>
  <c r="P467" i="27"/>
  <c r="S467" i="27"/>
  <c r="T468" i="27"/>
  <c r="P468" i="27"/>
  <c r="S468" i="27"/>
  <c r="T469" i="27"/>
  <c r="P469" i="27"/>
  <c r="S469" i="27"/>
  <c r="T470" i="27"/>
  <c r="P470" i="27"/>
  <c r="S470" i="27"/>
  <c r="T471" i="27"/>
  <c r="P471" i="27"/>
  <c r="S471" i="27"/>
  <c r="T472" i="27"/>
  <c r="P472" i="27"/>
  <c r="S472" i="27"/>
  <c r="T473" i="27"/>
  <c r="P473" i="27"/>
  <c r="S473" i="27"/>
  <c r="T474" i="27"/>
  <c r="P474" i="27"/>
  <c r="S474" i="27"/>
  <c r="T475" i="27"/>
  <c r="P475" i="27"/>
  <c r="S475" i="27"/>
  <c r="T476" i="27"/>
  <c r="P476" i="27"/>
  <c r="S476" i="27"/>
  <c r="T477" i="27"/>
  <c r="P477" i="27"/>
  <c r="S477" i="27"/>
  <c r="T478" i="27"/>
  <c r="P478" i="27"/>
  <c r="S478" i="27"/>
  <c r="T479" i="27"/>
  <c r="P479" i="27"/>
  <c r="S479" i="27"/>
  <c r="T480" i="27"/>
  <c r="P480" i="27"/>
  <c r="S480" i="27"/>
  <c r="T481" i="27"/>
  <c r="P481" i="27"/>
  <c r="S481" i="27"/>
  <c r="T482" i="27"/>
  <c r="P482" i="27"/>
  <c r="S482" i="27"/>
  <c r="T483" i="27"/>
  <c r="P483" i="27"/>
  <c r="S483" i="27"/>
  <c r="T484" i="27"/>
  <c r="P484" i="27"/>
  <c r="S484" i="27"/>
  <c r="T485" i="27"/>
  <c r="P485" i="27"/>
  <c r="S485" i="27"/>
  <c r="T486" i="27"/>
  <c r="P486" i="27"/>
  <c r="S486" i="27"/>
  <c r="T487" i="27"/>
  <c r="P487" i="27"/>
  <c r="S487" i="27"/>
  <c r="T488" i="27"/>
  <c r="P488" i="27"/>
  <c r="S488" i="27"/>
  <c r="T489" i="27"/>
  <c r="P489" i="27"/>
  <c r="S489" i="27"/>
  <c r="T490" i="27"/>
  <c r="P490" i="27"/>
  <c r="S490" i="27"/>
  <c r="T491" i="27"/>
  <c r="P491" i="27"/>
  <c r="S491" i="27"/>
  <c r="T492" i="27"/>
  <c r="P492" i="27"/>
  <c r="S492" i="27"/>
  <c r="T493" i="27"/>
  <c r="P493" i="27"/>
  <c r="S493" i="27"/>
  <c r="T494" i="27"/>
  <c r="P494" i="27"/>
  <c r="S494" i="27"/>
  <c r="T495" i="27"/>
  <c r="P495" i="27"/>
  <c r="S495" i="27"/>
  <c r="T496" i="27"/>
  <c r="P496" i="27"/>
  <c r="S496" i="27"/>
  <c r="T497" i="27"/>
  <c r="P497" i="27"/>
  <c r="S497" i="27"/>
  <c r="T498" i="27"/>
  <c r="P498" i="27"/>
  <c r="S498" i="27"/>
  <c r="T499" i="27"/>
  <c r="P499" i="27"/>
  <c r="S499" i="27"/>
  <c r="T500" i="27"/>
  <c r="P500" i="27"/>
  <c r="S500" i="27"/>
  <c r="T501" i="27"/>
  <c r="P501" i="27"/>
  <c r="S501" i="27"/>
  <c r="T502" i="27"/>
  <c r="P502" i="27"/>
  <c r="S502" i="27"/>
  <c r="T503" i="27"/>
  <c r="P503" i="27"/>
  <c r="S503" i="27"/>
  <c r="T504" i="27"/>
  <c r="P504" i="27"/>
  <c r="S504" i="27"/>
  <c r="T505" i="27"/>
  <c r="P505" i="27"/>
  <c r="S505" i="27"/>
  <c r="T506" i="27"/>
  <c r="P506" i="27"/>
  <c r="S506" i="27"/>
  <c r="T507" i="27"/>
  <c r="P507" i="27"/>
  <c r="S507" i="27"/>
  <c r="T508" i="27"/>
  <c r="P508" i="27"/>
  <c r="S508" i="27"/>
  <c r="T509" i="27"/>
  <c r="P509" i="27"/>
  <c r="S509" i="27"/>
  <c r="T510" i="27"/>
  <c r="P510" i="27"/>
  <c r="S510" i="27"/>
  <c r="T511" i="27"/>
  <c r="P511" i="27"/>
  <c r="S511" i="27"/>
  <c r="T512" i="27"/>
  <c r="P512" i="27"/>
  <c r="S512" i="27"/>
  <c r="T513" i="27"/>
  <c r="P513" i="27"/>
  <c r="S513" i="27"/>
  <c r="T514" i="27"/>
  <c r="P514" i="27"/>
  <c r="S514" i="27"/>
  <c r="T515" i="27"/>
  <c r="P515" i="27"/>
  <c r="S515" i="27"/>
  <c r="T516" i="27"/>
  <c r="P516" i="27"/>
  <c r="S516" i="27"/>
  <c r="T517" i="27"/>
  <c r="P517" i="27"/>
  <c r="S517" i="27"/>
  <c r="T518" i="27"/>
  <c r="P518" i="27"/>
  <c r="S518" i="27"/>
  <c r="T519" i="27"/>
  <c r="P519" i="27"/>
  <c r="S519" i="27"/>
  <c r="T520" i="27"/>
  <c r="P520" i="27"/>
  <c r="S520" i="27"/>
  <c r="T521" i="27"/>
  <c r="P521" i="27"/>
  <c r="S521" i="27"/>
  <c r="T522" i="27"/>
  <c r="P522" i="27"/>
  <c r="S522" i="27"/>
  <c r="T523" i="27"/>
  <c r="P523" i="27"/>
  <c r="S523" i="27"/>
  <c r="T524" i="27"/>
  <c r="P524" i="27"/>
  <c r="S524" i="27"/>
  <c r="T525" i="27"/>
  <c r="P525" i="27"/>
  <c r="S525" i="27"/>
  <c r="T526" i="27"/>
  <c r="P526" i="27"/>
  <c r="S526" i="27"/>
  <c r="T527" i="27"/>
  <c r="P527" i="27"/>
  <c r="S527" i="27"/>
  <c r="T528" i="27"/>
  <c r="P528" i="27"/>
  <c r="S528" i="27"/>
  <c r="T529" i="27"/>
  <c r="P529" i="27"/>
  <c r="S529" i="27"/>
  <c r="T530" i="27"/>
  <c r="P530" i="27"/>
  <c r="S530" i="27"/>
  <c r="T531" i="27"/>
  <c r="P531" i="27"/>
  <c r="S531" i="27"/>
  <c r="T532" i="27"/>
  <c r="P532" i="27"/>
  <c r="S532" i="27"/>
  <c r="T533" i="27"/>
  <c r="P533" i="27"/>
  <c r="S533" i="27"/>
  <c r="T534" i="27"/>
  <c r="P534" i="27"/>
  <c r="S534" i="27"/>
  <c r="T535" i="27"/>
  <c r="P535" i="27"/>
  <c r="S535" i="27"/>
  <c r="T536" i="27"/>
  <c r="P536" i="27"/>
  <c r="S536" i="27"/>
  <c r="T537" i="27"/>
  <c r="P537" i="27"/>
  <c r="S537" i="27"/>
  <c r="T538" i="27"/>
  <c r="P538" i="27"/>
  <c r="S538" i="27"/>
  <c r="T539" i="27"/>
  <c r="P539" i="27"/>
  <c r="S539" i="27"/>
  <c r="T540" i="27"/>
  <c r="P540" i="27"/>
  <c r="S540" i="27"/>
  <c r="T541" i="27"/>
  <c r="P541" i="27"/>
  <c r="S541" i="27"/>
  <c r="T542" i="27"/>
  <c r="P542" i="27"/>
  <c r="S542" i="27"/>
  <c r="T543" i="27"/>
  <c r="P543" i="27"/>
  <c r="S543" i="27"/>
  <c r="T544" i="27"/>
  <c r="P544" i="27"/>
  <c r="S544" i="27"/>
  <c r="T545" i="27"/>
  <c r="P545" i="27"/>
  <c r="S545" i="27"/>
  <c r="T546" i="27"/>
  <c r="P546" i="27"/>
  <c r="S546" i="27"/>
  <c r="T547" i="27"/>
  <c r="P547" i="27"/>
  <c r="S547" i="27"/>
  <c r="T548" i="27"/>
  <c r="P548" i="27"/>
  <c r="S548" i="27"/>
  <c r="T549" i="27"/>
  <c r="P549" i="27"/>
  <c r="S549" i="27"/>
  <c r="T550" i="27"/>
  <c r="P550" i="27"/>
  <c r="S550" i="27"/>
  <c r="T551" i="27"/>
  <c r="P551" i="27"/>
  <c r="S551" i="27"/>
  <c r="T552" i="27"/>
  <c r="P552" i="27"/>
  <c r="S552" i="27"/>
  <c r="T553" i="27"/>
  <c r="P553" i="27"/>
  <c r="S553" i="27"/>
  <c r="T554" i="27"/>
  <c r="P554" i="27"/>
  <c r="S554" i="27"/>
  <c r="T555" i="27"/>
  <c r="P555" i="27"/>
  <c r="S555" i="27"/>
  <c r="T556" i="27"/>
  <c r="P556" i="27"/>
  <c r="S556" i="27"/>
  <c r="T557" i="27"/>
  <c r="P557" i="27"/>
  <c r="S557" i="27"/>
  <c r="T558" i="27"/>
  <c r="P558" i="27"/>
  <c r="S558" i="27"/>
  <c r="T559" i="27"/>
  <c r="P559" i="27"/>
  <c r="S559" i="27"/>
  <c r="T560" i="27"/>
  <c r="P560" i="27"/>
  <c r="S560" i="27"/>
  <c r="T561" i="27"/>
  <c r="P561" i="27"/>
  <c r="S561" i="27"/>
  <c r="T562" i="27"/>
  <c r="P562" i="27"/>
  <c r="S562" i="27"/>
  <c r="T563" i="27"/>
  <c r="P563" i="27"/>
  <c r="S563" i="27"/>
  <c r="T564" i="27"/>
  <c r="P564" i="27"/>
  <c r="S564" i="27"/>
  <c r="T565" i="27"/>
  <c r="P565" i="27"/>
  <c r="S565" i="27"/>
  <c r="T566" i="27"/>
  <c r="P566" i="27"/>
  <c r="S566" i="27"/>
  <c r="T567" i="27"/>
  <c r="P567" i="27"/>
  <c r="S567" i="27"/>
  <c r="T568" i="27"/>
  <c r="P568" i="27"/>
  <c r="S568" i="27"/>
  <c r="T569" i="27"/>
  <c r="P569" i="27"/>
  <c r="S569" i="27"/>
  <c r="T570" i="27"/>
  <c r="P570" i="27"/>
  <c r="S570" i="27"/>
  <c r="T571" i="27"/>
  <c r="P571" i="27"/>
  <c r="S571" i="27"/>
  <c r="T572" i="27"/>
  <c r="P572" i="27"/>
  <c r="S572" i="27"/>
  <c r="T573" i="27"/>
  <c r="P573" i="27"/>
  <c r="S573" i="27"/>
  <c r="T574" i="27"/>
  <c r="P574" i="27"/>
  <c r="S574" i="27"/>
  <c r="T575" i="27"/>
  <c r="P575" i="27"/>
  <c r="S575" i="27"/>
  <c r="T576" i="27"/>
  <c r="P576" i="27"/>
  <c r="S576" i="27"/>
  <c r="T577" i="27"/>
  <c r="P577" i="27"/>
  <c r="S577" i="27"/>
  <c r="T578" i="27"/>
  <c r="P578" i="27"/>
  <c r="S578" i="27"/>
  <c r="T579" i="27"/>
  <c r="P579" i="27"/>
  <c r="S579" i="27"/>
  <c r="T580" i="27"/>
  <c r="P580" i="27"/>
  <c r="S580" i="27"/>
  <c r="T581" i="27"/>
  <c r="P581" i="27"/>
  <c r="S581" i="27"/>
  <c r="T582" i="27"/>
  <c r="P582" i="27"/>
  <c r="S582" i="27"/>
  <c r="T583" i="27"/>
  <c r="P583" i="27"/>
  <c r="S583" i="27"/>
  <c r="T584" i="27"/>
  <c r="P584" i="27"/>
  <c r="S584" i="27"/>
  <c r="T585" i="27"/>
  <c r="P585" i="27"/>
  <c r="S585" i="27"/>
  <c r="T586" i="27"/>
  <c r="P586" i="27"/>
  <c r="S586" i="27"/>
  <c r="T587" i="27"/>
  <c r="P587" i="27"/>
  <c r="S587" i="27"/>
  <c r="T588" i="27"/>
  <c r="P588" i="27"/>
  <c r="S588" i="27"/>
  <c r="T589" i="27"/>
  <c r="P589" i="27"/>
  <c r="S589" i="27"/>
  <c r="T590" i="27"/>
  <c r="P590" i="27"/>
  <c r="S590" i="27"/>
  <c r="T591" i="27"/>
  <c r="P591" i="27"/>
  <c r="S591" i="27"/>
  <c r="T592" i="27"/>
  <c r="P592" i="27"/>
  <c r="S592" i="27"/>
  <c r="T593" i="27"/>
  <c r="P593" i="27"/>
  <c r="S593" i="27"/>
  <c r="T594" i="27"/>
  <c r="P594" i="27"/>
  <c r="S594" i="27"/>
  <c r="T595" i="27"/>
  <c r="P595" i="27"/>
  <c r="S595" i="27"/>
  <c r="T596" i="27"/>
  <c r="P596" i="27"/>
  <c r="S596" i="27"/>
  <c r="T597" i="27"/>
  <c r="P597" i="27"/>
  <c r="S597" i="27"/>
  <c r="T598" i="27"/>
  <c r="P598" i="27"/>
  <c r="S598" i="27"/>
  <c r="T599" i="27"/>
  <c r="P599" i="27"/>
  <c r="S599" i="27"/>
  <c r="T600" i="27"/>
  <c r="P600" i="27"/>
  <c r="S600" i="27"/>
  <c r="T601" i="27"/>
  <c r="P601" i="27"/>
  <c r="S601" i="27"/>
  <c r="T602" i="27"/>
  <c r="P602" i="27"/>
  <c r="S602" i="27"/>
  <c r="T603" i="27"/>
  <c r="P603" i="27"/>
  <c r="S603" i="27"/>
  <c r="T604" i="27"/>
  <c r="P604" i="27"/>
  <c r="S604" i="27"/>
  <c r="T605" i="27"/>
  <c r="P605" i="27"/>
  <c r="S605" i="27"/>
  <c r="T606" i="27"/>
  <c r="P606" i="27"/>
  <c r="S606" i="27"/>
  <c r="T607" i="27"/>
  <c r="P607" i="27"/>
  <c r="S607" i="27"/>
  <c r="T608" i="27"/>
  <c r="P608" i="27"/>
  <c r="S608" i="27"/>
  <c r="T609" i="27"/>
  <c r="P609" i="27"/>
  <c r="S609" i="27"/>
  <c r="T610" i="27"/>
  <c r="P610" i="27"/>
  <c r="S610" i="27"/>
  <c r="T611" i="27"/>
  <c r="P611" i="27"/>
  <c r="S611" i="27"/>
  <c r="T612" i="27"/>
  <c r="P612" i="27"/>
  <c r="S612" i="27"/>
  <c r="T613" i="27"/>
  <c r="P613" i="27"/>
  <c r="S613" i="27"/>
  <c r="T614" i="27"/>
  <c r="P614" i="27"/>
  <c r="S614" i="27"/>
  <c r="T615" i="27"/>
  <c r="P615" i="27"/>
  <c r="S615" i="27"/>
  <c r="T616" i="27"/>
  <c r="P616" i="27"/>
  <c r="S616" i="27"/>
  <c r="T617" i="27"/>
  <c r="P617" i="27"/>
  <c r="S617" i="27"/>
  <c r="T618" i="27"/>
  <c r="P618" i="27"/>
  <c r="S618" i="27"/>
  <c r="T619" i="27"/>
  <c r="P619" i="27"/>
  <c r="S619" i="27"/>
  <c r="F9" i="27"/>
  <c r="F10" i="27"/>
  <c r="F11" i="27"/>
  <c r="F12" i="27"/>
  <c r="F13" i="27"/>
  <c r="F14" i="27"/>
  <c r="F15" i="27"/>
  <c r="F16" i="27"/>
  <c r="F17" i="27"/>
  <c r="F18" i="27"/>
  <c r="F5" i="28"/>
  <c r="F6" i="28"/>
  <c r="F7" i="28"/>
  <c r="F8" i="28"/>
  <c r="T58" i="28"/>
  <c r="P58" i="28"/>
  <c r="S58" i="28"/>
  <c r="T59" i="28"/>
  <c r="P59" i="28"/>
  <c r="S59" i="28"/>
  <c r="T60" i="28"/>
  <c r="P60" i="28"/>
  <c r="S60" i="28"/>
  <c r="T61" i="28"/>
  <c r="P61" i="28"/>
  <c r="S61" i="28"/>
  <c r="T62" i="28"/>
  <c r="P62" i="28"/>
  <c r="S62" i="28"/>
  <c r="T63" i="28"/>
  <c r="P63" i="28"/>
  <c r="S63" i="28"/>
  <c r="T64" i="28"/>
  <c r="P64" i="28"/>
  <c r="S64" i="28"/>
  <c r="T65" i="28"/>
  <c r="P65" i="28"/>
  <c r="S65" i="28"/>
  <c r="T66" i="28"/>
  <c r="P66" i="28"/>
  <c r="S66" i="28"/>
  <c r="T67" i="28"/>
  <c r="P67" i="28"/>
  <c r="S67" i="28"/>
  <c r="T68" i="28"/>
  <c r="P68" i="28"/>
  <c r="S68" i="28"/>
  <c r="T69" i="28"/>
  <c r="P69" i="28"/>
  <c r="S69" i="28"/>
  <c r="T70" i="28"/>
  <c r="P70" i="28"/>
  <c r="S70" i="28"/>
  <c r="T71" i="28"/>
  <c r="P71" i="28"/>
  <c r="S71" i="28"/>
  <c r="T72" i="28"/>
  <c r="P72" i="28"/>
  <c r="S72" i="28"/>
  <c r="T73" i="28"/>
  <c r="P73" i="28"/>
  <c r="S73" i="28"/>
  <c r="T74" i="28"/>
  <c r="P74" i="28"/>
  <c r="S74" i="28"/>
  <c r="T75" i="28"/>
  <c r="P75" i="28"/>
  <c r="S75" i="28"/>
  <c r="T76" i="28"/>
  <c r="P76" i="28"/>
  <c r="S76" i="28"/>
  <c r="T77" i="28"/>
  <c r="P77" i="28"/>
  <c r="S77" i="28"/>
  <c r="T78" i="28"/>
  <c r="P78" i="28"/>
  <c r="S78" i="28"/>
  <c r="T79" i="28"/>
  <c r="P79" i="28"/>
  <c r="S79" i="28"/>
  <c r="T80" i="28"/>
  <c r="P80" i="28"/>
  <c r="S80" i="28"/>
  <c r="T81" i="28"/>
  <c r="P81" i="28"/>
  <c r="S81" i="28"/>
  <c r="T82" i="28"/>
  <c r="P82" i="28"/>
  <c r="S82" i="28"/>
  <c r="T83" i="28"/>
  <c r="P83" i="28"/>
  <c r="S83" i="28"/>
  <c r="T84" i="28"/>
  <c r="P84" i="28"/>
  <c r="S84" i="28"/>
  <c r="T85" i="28"/>
  <c r="P85" i="28"/>
  <c r="S85" i="28"/>
  <c r="T86" i="28"/>
  <c r="P86" i="28"/>
  <c r="S86" i="28"/>
  <c r="T87" i="28"/>
  <c r="P87" i="28"/>
  <c r="S87" i="28"/>
  <c r="T88" i="28"/>
  <c r="P88" i="28"/>
  <c r="S88" i="28"/>
  <c r="T89" i="28"/>
  <c r="P89" i="28"/>
  <c r="S89" i="28"/>
  <c r="T90" i="28"/>
  <c r="P90" i="28"/>
  <c r="S90" i="28"/>
  <c r="T91" i="28"/>
  <c r="P91" i="28"/>
  <c r="S91" i="28"/>
  <c r="T92" i="28"/>
  <c r="P92" i="28"/>
  <c r="S92" i="28"/>
  <c r="T93" i="28"/>
  <c r="P93" i="28"/>
  <c r="S93" i="28"/>
  <c r="T94" i="28"/>
  <c r="P94" i="28"/>
  <c r="S94" i="28"/>
  <c r="T95" i="28"/>
  <c r="P95" i="28"/>
  <c r="S95" i="28"/>
  <c r="T96" i="28"/>
  <c r="P96" i="28"/>
  <c r="S96" i="28"/>
  <c r="T97" i="28"/>
  <c r="P97" i="28"/>
  <c r="S97" i="28"/>
  <c r="T98" i="28"/>
  <c r="P98" i="28"/>
  <c r="S98" i="28"/>
  <c r="T99" i="28"/>
  <c r="P99" i="28"/>
  <c r="S99" i="28"/>
  <c r="T100" i="28"/>
  <c r="P100" i="28"/>
  <c r="S100" i="28"/>
  <c r="T101" i="28"/>
  <c r="P101" i="28"/>
  <c r="S101" i="28"/>
  <c r="T102" i="28"/>
  <c r="P102" i="28"/>
  <c r="S102" i="28"/>
  <c r="T103" i="28"/>
  <c r="P103" i="28"/>
  <c r="S103" i="28"/>
  <c r="T104" i="28"/>
  <c r="P104" i="28"/>
  <c r="S104" i="28"/>
  <c r="T105" i="28"/>
  <c r="P105" i="28"/>
  <c r="S105" i="28"/>
  <c r="T106" i="28"/>
  <c r="P106" i="28"/>
  <c r="S106" i="28"/>
  <c r="T107" i="28"/>
  <c r="P107" i="28"/>
  <c r="S107" i="28"/>
  <c r="T108" i="28"/>
  <c r="P108" i="28"/>
  <c r="S108" i="28"/>
  <c r="T109" i="28"/>
  <c r="P109" i="28"/>
  <c r="S109" i="28"/>
  <c r="T110" i="28"/>
  <c r="P110" i="28"/>
  <c r="S110" i="28"/>
  <c r="T111" i="28"/>
  <c r="P111" i="28"/>
  <c r="S111" i="28"/>
  <c r="T112" i="28"/>
  <c r="P112" i="28"/>
  <c r="S112" i="28"/>
  <c r="T113" i="28"/>
  <c r="P113" i="28"/>
  <c r="S113" i="28"/>
  <c r="T114" i="28"/>
  <c r="P114" i="28"/>
  <c r="S114" i="28"/>
  <c r="T115" i="28"/>
  <c r="P115" i="28"/>
  <c r="S115" i="28"/>
  <c r="T116" i="28"/>
  <c r="P116" i="28"/>
  <c r="S116" i="28"/>
  <c r="T117" i="28"/>
  <c r="P117" i="28"/>
  <c r="S117" i="28"/>
  <c r="T118" i="28"/>
  <c r="P118" i="28"/>
  <c r="S118" i="28"/>
  <c r="T119" i="28"/>
  <c r="P119" i="28"/>
  <c r="S119" i="28"/>
  <c r="T120" i="28"/>
  <c r="P120" i="28"/>
  <c r="S120" i="28"/>
  <c r="T121" i="28"/>
  <c r="P121" i="28"/>
  <c r="S121" i="28"/>
  <c r="T122" i="28"/>
  <c r="P122" i="28"/>
  <c r="S122" i="28"/>
  <c r="T123" i="28"/>
  <c r="P123" i="28"/>
  <c r="S123" i="28"/>
  <c r="T124" i="28"/>
  <c r="P124" i="28"/>
  <c r="S124" i="28"/>
  <c r="T125" i="28"/>
  <c r="P125" i="28"/>
  <c r="S125" i="28"/>
  <c r="T126" i="28"/>
  <c r="P126" i="28"/>
  <c r="S126" i="28"/>
  <c r="T127" i="28"/>
  <c r="P127" i="28"/>
  <c r="S127" i="28"/>
  <c r="T128" i="28"/>
  <c r="P128" i="28"/>
  <c r="S128" i="28"/>
  <c r="T129" i="28"/>
  <c r="P129" i="28"/>
  <c r="S129" i="28"/>
  <c r="T130" i="28"/>
  <c r="P130" i="28"/>
  <c r="S130" i="28"/>
  <c r="T131" i="28"/>
  <c r="P131" i="28"/>
  <c r="S131" i="28"/>
  <c r="T132" i="28"/>
  <c r="P132" i="28"/>
  <c r="S132" i="28"/>
  <c r="T133" i="28"/>
  <c r="P133" i="28"/>
  <c r="S133" i="28"/>
  <c r="T134" i="28"/>
  <c r="P134" i="28"/>
  <c r="S134" i="28"/>
  <c r="T135" i="28"/>
  <c r="P135" i="28"/>
  <c r="S135" i="28"/>
  <c r="T136" i="28"/>
  <c r="P136" i="28"/>
  <c r="S136" i="28"/>
  <c r="T137" i="28"/>
  <c r="P137" i="28"/>
  <c r="S137" i="28"/>
  <c r="T138" i="28"/>
  <c r="P138" i="28"/>
  <c r="S138" i="28"/>
  <c r="T139" i="28"/>
  <c r="P139" i="28"/>
  <c r="S139" i="28"/>
  <c r="T140" i="28"/>
  <c r="P140" i="28"/>
  <c r="S140" i="28"/>
  <c r="T141" i="28"/>
  <c r="P141" i="28"/>
  <c r="S141" i="28"/>
  <c r="T142" i="28"/>
  <c r="P142" i="28"/>
  <c r="S142" i="28"/>
  <c r="T143" i="28"/>
  <c r="P143" i="28"/>
  <c r="S143" i="28"/>
  <c r="T144" i="28"/>
  <c r="P144" i="28"/>
  <c r="S144" i="28"/>
  <c r="T145" i="28"/>
  <c r="P145" i="28"/>
  <c r="S145" i="28"/>
  <c r="T146" i="28"/>
  <c r="P146" i="28"/>
  <c r="S146" i="28"/>
  <c r="T147" i="28"/>
  <c r="P147" i="28"/>
  <c r="S147" i="28"/>
  <c r="T148" i="28"/>
  <c r="P148" i="28"/>
  <c r="S148" i="28"/>
  <c r="T149" i="28"/>
  <c r="P149" i="28"/>
  <c r="S149" i="28"/>
  <c r="T150" i="28"/>
  <c r="P150" i="28"/>
  <c r="S150" i="28"/>
  <c r="T151" i="28"/>
  <c r="P151" i="28"/>
  <c r="S151" i="28"/>
  <c r="T152" i="28"/>
  <c r="P152" i="28"/>
  <c r="S152" i="28"/>
  <c r="T153" i="28"/>
  <c r="P153" i="28"/>
  <c r="S153" i="28"/>
  <c r="T154" i="28"/>
  <c r="P154" i="28"/>
  <c r="S154" i="28"/>
  <c r="T155" i="28"/>
  <c r="P155" i="28"/>
  <c r="S155" i="28"/>
  <c r="T156" i="28"/>
  <c r="P156" i="28"/>
  <c r="S156" i="28"/>
  <c r="T157" i="28"/>
  <c r="P157" i="28"/>
  <c r="S157" i="28"/>
  <c r="T158" i="28"/>
  <c r="P158" i="28"/>
  <c r="S158" i="28"/>
  <c r="T159" i="28"/>
  <c r="P159" i="28"/>
  <c r="S159" i="28"/>
  <c r="T160" i="28"/>
  <c r="P160" i="28"/>
  <c r="S160" i="28"/>
  <c r="T161" i="28"/>
  <c r="P161" i="28"/>
  <c r="S161" i="28"/>
  <c r="T162" i="28"/>
  <c r="P162" i="28"/>
  <c r="S162" i="28"/>
  <c r="T163" i="28"/>
  <c r="P163" i="28"/>
  <c r="S163" i="28"/>
  <c r="T164" i="28"/>
  <c r="P164" i="28"/>
  <c r="S164" i="28"/>
  <c r="T165" i="28"/>
  <c r="P165" i="28"/>
  <c r="S165" i="28"/>
  <c r="T166" i="28"/>
  <c r="P166" i="28"/>
  <c r="S166" i="28"/>
  <c r="T167" i="28"/>
  <c r="P167" i="28"/>
  <c r="S167" i="28"/>
  <c r="T168" i="28"/>
  <c r="P168" i="28"/>
  <c r="S168" i="28"/>
  <c r="T169" i="28"/>
  <c r="P169" i="28"/>
  <c r="S169" i="28"/>
  <c r="T170" i="28"/>
  <c r="P170" i="28"/>
  <c r="S170" i="28"/>
  <c r="T171" i="28"/>
  <c r="P171" i="28"/>
  <c r="S171" i="28"/>
  <c r="T172" i="28"/>
  <c r="P172" i="28"/>
  <c r="S172" i="28"/>
  <c r="T173" i="28"/>
  <c r="P173" i="28"/>
  <c r="S173" i="28"/>
  <c r="T174" i="28"/>
  <c r="P174" i="28"/>
  <c r="S174" i="28"/>
  <c r="T175" i="28"/>
  <c r="P175" i="28"/>
  <c r="S175" i="28"/>
  <c r="T176" i="28"/>
  <c r="P176" i="28"/>
  <c r="S176" i="28"/>
  <c r="T177" i="28"/>
  <c r="P177" i="28"/>
  <c r="S177" i="28"/>
  <c r="T178" i="28"/>
  <c r="P178" i="28"/>
  <c r="S178" i="28"/>
  <c r="T179" i="28"/>
  <c r="P179" i="28"/>
  <c r="S179" i="28"/>
  <c r="T180" i="28"/>
  <c r="P180" i="28"/>
  <c r="S180" i="28"/>
  <c r="T181" i="28"/>
  <c r="P181" i="28"/>
  <c r="S181" i="28"/>
  <c r="T182" i="28"/>
  <c r="P182" i="28"/>
  <c r="S182" i="28"/>
  <c r="T183" i="28"/>
  <c r="P183" i="28"/>
  <c r="S183" i="28"/>
  <c r="T184" i="28"/>
  <c r="P184" i="28"/>
  <c r="S184" i="28"/>
  <c r="T185" i="28"/>
  <c r="P185" i="28"/>
  <c r="S185" i="28"/>
  <c r="T186" i="28"/>
  <c r="P186" i="28"/>
  <c r="S186" i="28"/>
  <c r="T187" i="28"/>
  <c r="P187" i="28"/>
  <c r="S187" i="28"/>
  <c r="T188" i="28"/>
  <c r="P188" i="28"/>
  <c r="S188" i="28"/>
  <c r="T189" i="28"/>
  <c r="P189" i="28"/>
  <c r="S189" i="28"/>
  <c r="T190" i="28"/>
  <c r="P190" i="28"/>
  <c r="S190" i="28"/>
  <c r="T191" i="28"/>
  <c r="P191" i="28"/>
  <c r="S191" i="28"/>
  <c r="T192" i="28"/>
  <c r="P192" i="28"/>
  <c r="S192" i="28"/>
  <c r="T193" i="28"/>
  <c r="P193" i="28"/>
  <c r="S193" i="28"/>
  <c r="T194" i="28"/>
  <c r="P194" i="28"/>
  <c r="S194" i="28"/>
  <c r="T195" i="28"/>
  <c r="P195" i="28"/>
  <c r="S195" i="28"/>
  <c r="T196" i="28"/>
  <c r="P196" i="28"/>
  <c r="S196" i="28"/>
  <c r="T197" i="28"/>
  <c r="P197" i="28"/>
  <c r="S197" i="28"/>
  <c r="T198" i="28"/>
  <c r="P198" i="28"/>
  <c r="S198" i="28"/>
  <c r="T199" i="28"/>
  <c r="P199" i="28"/>
  <c r="S199" i="28"/>
  <c r="T200" i="28"/>
  <c r="P200" i="28"/>
  <c r="S200" i="28"/>
  <c r="T201" i="28"/>
  <c r="P201" i="28"/>
  <c r="S201" i="28"/>
  <c r="T202" i="28"/>
  <c r="P202" i="28"/>
  <c r="S202" i="28"/>
  <c r="T203" i="28"/>
  <c r="P203" i="28"/>
  <c r="S203" i="28"/>
  <c r="T204" i="28"/>
  <c r="P204" i="28"/>
  <c r="S204" i="28"/>
  <c r="T205" i="28"/>
  <c r="P205" i="28"/>
  <c r="S205" i="28"/>
  <c r="T206" i="28"/>
  <c r="P206" i="28"/>
  <c r="S206" i="28"/>
  <c r="T207" i="28"/>
  <c r="P207" i="28"/>
  <c r="S207" i="28"/>
  <c r="T208" i="28"/>
  <c r="P208" i="28"/>
  <c r="S208" i="28"/>
  <c r="T209" i="28"/>
  <c r="P209" i="28"/>
  <c r="S209" i="28"/>
  <c r="T210" i="28"/>
  <c r="P210" i="28"/>
  <c r="S210" i="28"/>
  <c r="T211" i="28"/>
  <c r="P211" i="28"/>
  <c r="S211" i="28"/>
  <c r="T212" i="28"/>
  <c r="P212" i="28"/>
  <c r="S212" i="28"/>
  <c r="T213" i="28"/>
  <c r="P213" i="28"/>
  <c r="S213" i="28"/>
  <c r="T214" i="28"/>
  <c r="P214" i="28"/>
  <c r="S214" i="28"/>
  <c r="T215" i="28"/>
  <c r="P215" i="28"/>
  <c r="S215" i="28"/>
  <c r="T216" i="28"/>
  <c r="P216" i="28"/>
  <c r="S216" i="28"/>
  <c r="T217" i="28"/>
  <c r="P217" i="28"/>
  <c r="S217" i="28"/>
  <c r="T218" i="28"/>
  <c r="P218" i="28"/>
  <c r="S218" i="28"/>
  <c r="T219" i="28"/>
  <c r="P219" i="28"/>
  <c r="S219" i="28"/>
  <c r="T220" i="28"/>
  <c r="P220" i="28"/>
  <c r="S220" i="28"/>
  <c r="T221" i="28"/>
  <c r="P221" i="28"/>
  <c r="S221" i="28"/>
  <c r="T222" i="28"/>
  <c r="P222" i="28"/>
  <c r="S222" i="28"/>
  <c r="T223" i="28"/>
  <c r="P223" i="28"/>
  <c r="S223" i="28"/>
  <c r="T224" i="28"/>
  <c r="P224" i="28"/>
  <c r="S224" i="28"/>
  <c r="T225" i="28"/>
  <c r="P225" i="28"/>
  <c r="S225" i="28"/>
  <c r="T226" i="28"/>
  <c r="P226" i="28"/>
  <c r="S226" i="28"/>
  <c r="T227" i="28"/>
  <c r="P227" i="28"/>
  <c r="S227" i="28"/>
  <c r="T228" i="28"/>
  <c r="P228" i="28"/>
  <c r="S228" i="28"/>
  <c r="T229" i="28"/>
  <c r="P229" i="28"/>
  <c r="S229" i="28"/>
  <c r="T230" i="28"/>
  <c r="P230" i="28"/>
  <c r="S230" i="28"/>
  <c r="T231" i="28"/>
  <c r="P231" i="28"/>
  <c r="S231" i="28"/>
  <c r="T232" i="28"/>
  <c r="P232" i="28"/>
  <c r="S232" i="28"/>
  <c r="T233" i="28"/>
  <c r="P233" i="28"/>
  <c r="S233" i="28"/>
  <c r="T234" i="28"/>
  <c r="P234" i="28"/>
  <c r="S234" i="28"/>
  <c r="T235" i="28"/>
  <c r="P235" i="28"/>
  <c r="S235" i="28"/>
  <c r="T236" i="28"/>
  <c r="P236" i="28"/>
  <c r="S236" i="28"/>
  <c r="T237" i="28"/>
  <c r="P237" i="28"/>
  <c r="S237" i="28"/>
  <c r="T238" i="28"/>
  <c r="P238" i="28"/>
  <c r="S238" i="28"/>
  <c r="T239" i="28"/>
  <c r="P239" i="28"/>
  <c r="S239" i="28"/>
  <c r="T240" i="28"/>
  <c r="P240" i="28"/>
  <c r="S240" i="28"/>
  <c r="T241" i="28"/>
  <c r="P241" i="28"/>
  <c r="S241" i="28"/>
  <c r="T242" i="28"/>
  <c r="P242" i="28"/>
  <c r="S242" i="28"/>
  <c r="T243" i="28"/>
  <c r="P243" i="28"/>
  <c r="S243" i="28"/>
  <c r="T244" i="28"/>
  <c r="P244" i="28"/>
  <c r="S244" i="28"/>
  <c r="T245" i="28"/>
  <c r="P245" i="28"/>
  <c r="S245" i="28"/>
  <c r="T246" i="28"/>
  <c r="P246" i="28"/>
  <c r="S246" i="28"/>
  <c r="T247" i="28"/>
  <c r="P247" i="28"/>
  <c r="S247" i="28"/>
  <c r="T248" i="28"/>
  <c r="P248" i="28"/>
  <c r="S248" i="28"/>
  <c r="T249" i="28"/>
  <c r="P249" i="28"/>
  <c r="S249" i="28"/>
  <c r="T250" i="28"/>
  <c r="P250" i="28"/>
  <c r="S250" i="28"/>
  <c r="T251" i="28"/>
  <c r="P251" i="28"/>
  <c r="S251" i="28"/>
  <c r="T252" i="28"/>
  <c r="P252" i="28"/>
  <c r="S252" i="28"/>
  <c r="T253" i="28"/>
  <c r="P253" i="28"/>
  <c r="S253" i="28"/>
  <c r="T254" i="28"/>
  <c r="P254" i="28"/>
  <c r="S254" i="28"/>
  <c r="T255" i="28"/>
  <c r="P255" i="28"/>
  <c r="S255" i="28"/>
  <c r="T256" i="28"/>
  <c r="P256" i="28"/>
  <c r="S256" i="28"/>
  <c r="T257" i="28"/>
  <c r="P257" i="28"/>
  <c r="S257" i="28"/>
  <c r="T258" i="28"/>
  <c r="P258" i="28"/>
  <c r="S258" i="28"/>
  <c r="T259" i="28"/>
  <c r="P259" i="28"/>
  <c r="S259" i="28"/>
  <c r="T260" i="28"/>
  <c r="P260" i="28"/>
  <c r="S260" i="28"/>
  <c r="T261" i="28"/>
  <c r="P261" i="28"/>
  <c r="S261" i="28"/>
  <c r="T262" i="28"/>
  <c r="P262" i="28"/>
  <c r="S262" i="28"/>
  <c r="T263" i="28"/>
  <c r="P263" i="28"/>
  <c r="S263" i="28"/>
  <c r="T264" i="28"/>
  <c r="P264" i="28"/>
  <c r="S264" i="28"/>
  <c r="T265" i="28"/>
  <c r="P265" i="28"/>
  <c r="S265" i="28"/>
  <c r="T266" i="28"/>
  <c r="P266" i="28"/>
  <c r="S266" i="28"/>
  <c r="T267" i="28"/>
  <c r="P267" i="28"/>
  <c r="S267" i="28"/>
  <c r="T268" i="28"/>
  <c r="P268" i="28"/>
  <c r="S268" i="28"/>
  <c r="T269" i="28"/>
  <c r="P269" i="28"/>
  <c r="S269" i="28"/>
  <c r="T270" i="28"/>
  <c r="P270" i="28"/>
  <c r="S270" i="28"/>
  <c r="T271" i="28"/>
  <c r="P271" i="28"/>
  <c r="S271" i="28"/>
  <c r="T272" i="28"/>
  <c r="P272" i="28"/>
  <c r="S272" i="28"/>
  <c r="T273" i="28"/>
  <c r="P273" i="28"/>
  <c r="S273" i="28"/>
  <c r="T274" i="28"/>
  <c r="P274" i="28"/>
  <c r="S274" i="28"/>
  <c r="T275" i="28"/>
  <c r="P275" i="28"/>
  <c r="S275" i="28"/>
  <c r="T276" i="28"/>
  <c r="P276" i="28"/>
  <c r="S276" i="28"/>
  <c r="T277" i="28"/>
  <c r="P277" i="28"/>
  <c r="S277" i="28"/>
  <c r="T278" i="28"/>
  <c r="P278" i="28"/>
  <c r="S278" i="28"/>
  <c r="T279" i="28"/>
  <c r="P279" i="28"/>
  <c r="S279" i="28"/>
  <c r="T280" i="28"/>
  <c r="P280" i="28"/>
  <c r="S280" i="28"/>
  <c r="T281" i="28"/>
  <c r="P281" i="28"/>
  <c r="S281" i="28"/>
  <c r="T282" i="28"/>
  <c r="P282" i="28"/>
  <c r="S282" i="28"/>
  <c r="T283" i="28"/>
  <c r="P283" i="28"/>
  <c r="S283" i="28"/>
  <c r="T284" i="28"/>
  <c r="P284" i="28"/>
  <c r="S284" i="28"/>
  <c r="T285" i="28"/>
  <c r="P285" i="28"/>
  <c r="S285" i="28"/>
  <c r="T286" i="28"/>
  <c r="P286" i="28"/>
  <c r="S286" i="28"/>
  <c r="T287" i="28"/>
  <c r="P287" i="28"/>
  <c r="S287" i="28"/>
  <c r="T288" i="28"/>
  <c r="P288" i="28"/>
  <c r="S288" i="28"/>
  <c r="T289" i="28"/>
  <c r="P289" i="28"/>
  <c r="S289" i="28"/>
  <c r="T290" i="28"/>
  <c r="P290" i="28"/>
  <c r="S290" i="28"/>
  <c r="T291" i="28"/>
  <c r="P291" i="28"/>
  <c r="S291" i="28"/>
  <c r="T292" i="28"/>
  <c r="P292" i="28"/>
  <c r="S292" i="28"/>
  <c r="T293" i="28"/>
  <c r="P293" i="28"/>
  <c r="S293" i="28"/>
  <c r="T294" i="28"/>
  <c r="P294" i="28"/>
  <c r="S294" i="28"/>
  <c r="T295" i="28"/>
  <c r="P295" i="28"/>
  <c r="S295" i="28"/>
  <c r="T296" i="28"/>
  <c r="P296" i="28"/>
  <c r="S296" i="28"/>
  <c r="T297" i="28"/>
  <c r="P297" i="28"/>
  <c r="S297" i="28"/>
  <c r="T298" i="28"/>
  <c r="P298" i="28"/>
  <c r="S298" i="28"/>
  <c r="T299" i="28"/>
  <c r="P299" i="28"/>
  <c r="S299" i="28"/>
  <c r="T300" i="28"/>
  <c r="P300" i="28"/>
  <c r="S300" i="28"/>
  <c r="T301" i="28"/>
  <c r="P301" i="28"/>
  <c r="S301" i="28"/>
  <c r="T302" i="28"/>
  <c r="P302" i="28"/>
  <c r="S302" i="28"/>
  <c r="T303" i="28"/>
  <c r="P303" i="28"/>
  <c r="S303" i="28"/>
  <c r="T304" i="28"/>
  <c r="P304" i="28"/>
  <c r="S304" i="28"/>
  <c r="T305" i="28"/>
  <c r="P305" i="28"/>
  <c r="S305" i="28"/>
  <c r="T306" i="28"/>
  <c r="P306" i="28"/>
  <c r="S306" i="28"/>
  <c r="T307" i="28"/>
  <c r="P307" i="28"/>
  <c r="S307" i="28"/>
  <c r="T308" i="28"/>
  <c r="P308" i="28"/>
  <c r="S308" i="28"/>
  <c r="T309" i="28"/>
  <c r="P309" i="28"/>
  <c r="S309" i="28"/>
  <c r="T310" i="28"/>
  <c r="P310" i="28"/>
  <c r="S310" i="28"/>
  <c r="T311" i="28"/>
  <c r="P311" i="28"/>
  <c r="S311" i="28"/>
  <c r="T312" i="28"/>
  <c r="P312" i="28"/>
  <c r="S312" i="28"/>
  <c r="T313" i="28"/>
  <c r="P313" i="28"/>
  <c r="S313" i="28"/>
  <c r="T314" i="28"/>
  <c r="P314" i="28"/>
  <c r="S314" i="28"/>
  <c r="T315" i="28"/>
  <c r="P315" i="28"/>
  <c r="S315" i="28"/>
  <c r="T316" i="28"/>
  <c r="P316" i="28"/>
  <c r="S316" i="28"/>
  <c r="T317" i="28"/>
  <c r="P317" i="28"/>
  <c r="S317" i="28"/>
  <c r="T318" i="28"/>
  <c r="P318" i="28"/>
  <c r="S318" i="28"/>
  <c r="T319" i="28"/>
  <c r="P319" i="28"/>
  <c r="S319" i="28"/>
  <c r="T320" i="28"/>
  <c r="P320" i="28"/>
  <c r="S320" i="28"/>
  <c r="T321" i="28"/>
  <c r="P321" i="28"/>
  <c r="S321" i="28"/>
  <c r="T322" i="28"/>
  <c r="P322" i="28"/>
  <c r="S322" i="28"/>
  <c r="T323" i="28"/>
  <c r="P323" i="28"/>
  <c r="S323" i="28"/>
  <c r="T324" i="28"/>
  <c r="P324" i="28"/>
  <c r="S324" i="28"/>
  <c r="T325" i="28"/>
  <c r="P325" i="28"/>
  <c r="S325" i="28"/>
  <c r="T326" i="28"/>
  <c r="P326" i="28"/>
  <c r="S326" i="28"/>
  <c r="T327" i="28"/>
  <c r="P327" i="28"/>
  <c r="S327" i="28"/>
  <c r="T328" i="28"/>
  <c r="P328" i="28"/>
  <c r="S328" i="28"/>
  <c r="T329" i="28"/>
  <c r="P329" i="28"/>
  <c r="S329" i="28"/>
  <c r="T330" i="28"/>
  <c r="P330" i="28"/>
  <c r="S330" i="28"/>
  <c r="T331" i="28"/>
  <c r="P331" i="28"/>
  <c r="S331" i="28"/>
  <c r="T332" i="28"/>
  <c r="P332" i="28"/>
  <c r="S332" i="28"/>
  <c r="T333" i="28"/>
  <c r="P333" i="28"/>
  <c r="S333" i="28"/>
  <c r="T334" i="28"/>
  <c r="P334" i="28"/>
  <c r="S334" i="28"/>
  <c r="T335" i="28"/>
  <c r="P335" i="28"/>
  <c r="S335" i="28"/>
  <c r="T336" i="28"/>
  <c r="P336" i="28"/>
  <c r="S336" i="28"/>
  <c r="T337" i="28"/>
  <c r="P337" i="28"/>
  <c r="S337" i="28"/>
  <c r="T338" i="28"/>
  <c r="P338" i="28"/>
  <c r="S338" i="28"/>
  <c r="T339" i="28"/>
  <c r="P339" i="28"/>
  <c r="S339" i="28"/>
  <c r="T340" i="28"/>
  <c r="P340" i="28"/>
  <c r="S340" i="28"/>
  <c r="T341" i="28"/>
  <c r="P341" i="28"/>
  <c r="S341" i="28"/>
  <c r="T342" i="28"/>
  <c r="P342" i="28"/>
  <c r="S342" i="28"/>
  <c r="T343" i="28"/>
  <c r="P343" i="28"/>
  <c r="S343" i="28"/>
  <c r="T344" i="28"/>
  <c r="P344" i="28"/>
  <c r="S344" i="28"/>
  <c r="T345" i="28"/>
  <c r="P345" i="28"/>
  <c r="S345" i="28"/>
  <c r="T346" i="28"/>
  <c r="P346" i="28"/>
  <c r="S346" i="28"/>
  <c r="T347" i="28"/>
  <c r="P347" i="28"/>
  <c r="S347" i="28"/>
  <c r="T348" i="28"/>
  <c r="P348" i="28"/>
  <c r="S348" i="28"/>
  <c r="T349" i="28"/>
  <c r="P349" i="28"/>
  <c r="S349" i="28"/>
  <c r="T350" i="28"/>
  <c r="P350" i="28"/>
  <c r="S350" i="28"/>
  <c r="T351" i="28"/>
  <c r="P351" i="28"/>
  <c r="S351" i="28"/>
  <c r="T352" i="28"/>
  <c r="P352" i="28"/>
  <c r="S352" i="28"/>
  <c r="T353" i="28"/>
  <c r="P353" i="28"/>
  <c r="S353" i="28"/>
  <c r="T354" i="28"/>
  <c r="P354" i="28"/>
  <c r="S354" i="28"/>
  <c r="T355" i="28"/>
  <c r="P355" i="28"/>
  <c r="S355" i="28"/>
  <c r="T356" i="28"/>
  <c r="P356" i="28"/>
  <c r="S356" i="28"/>
  <c r="T357" i="28"/>
  <c r="P357" i="28"/>
  <c r="S357" i="28"/>
  <c r="T358" i="28"/>
  <c r="P358" i="28"/>
  <c r="S358" i="28"/>
  <c r="T359" i="28"/>
  <c r="P359" i="28"/>
  <c r="S359" i="28"/>
  <c r="T360" i="28"/>
  <c r="P360" i="28"/>
  <c r="S360" i="28"/>
  <c r="T361" i="28"/>
  <c r="P361" i="28"/>
  <c r="S361" i="28"/>
  <c r="T362" i="28"/>
  <c r="P362" i="28"/>
  <c r="S362" i="28"/>
  <c r="T363" i="28"/>
  <c r="P363" i="28"/>
  <c r="S363" i="28"/>
  <c r="T364" i="28"/>
  <c r="P364" i="28"/>
  <c r="S364" i="28"/>
  <c r="T365" i="28"/>
  <c r="P365" i="28"/>
  <c r="S365" i="28"/>
  <c r="T366" i="28"/>
  <c r="P366" i="28"/>
  <c r="S366" i="28"/>
  <c r="T367" i="28"/>
  <c r="P367" i="28"/>
  <c r="S367" i="28"/>
  <c r="T368" i="28"/>
  <c r="P368" i="28"/>
  <c r="S368" i="28"/>
  <c r="T369" i="28"/>
  <c r="P369" i="28"/>
  <c r="S369" i="28"/>
  <c r="T370" i="28"/>
  <c r="P370" i="28"/>
  <c r="S370" i="28"/>
  <c r="T371" i="28"/>
  <c r="P371" i="28"/>
  <c r="S371" i="28"/>
  <c r="T372" i="28"/>
  <c r="P372" i="28"/>
  <c r="S372" i="28"/>
  <c r="T373" i="28"/>
  <c r="P373" i="28"/>
  <c r="S373" i="28"/>
  <c r="T374" i="28"/>
  <c r="P374" i="28"/>
  <c r="S374" i="28"/>
  <c r="T375" i="28"/>
  <c r="P375" i="28"/>
  <c r="S375" i="28"/>
  <c r="T376" i="28"/>
  <c r="P376" i="28"/>
  <c r="S376" i="28"/>
  <c r="T377" i="28"/>
  <c r="P377" i="28"/>
  <c r="S377" i="28"/>
  <c r="T378" i="28"/>
  <c r="P378" i="28"/>
  <c r="S378" i="28"/>
  <c r="T379" i="28"/>
  <c r="P379" i="28"/>
  <c r="S379" i="28"/>
  <c r="T380" i="28"/>
  <c r="P380" i="28"/>
  <c r="S380" i="28"/>
  <c r="T381" i="28"/>
  <c r="P381" i="28"/>
  <c r="S381" i="28"/>
  <c r="T382" i="28"/>
  <c r="P382" i="28"/>
  <c r="S382" i="28"/>
  <c r="T383" i="28"/>
  <c r="P383" i="28"/>
  <c r="S383" i="28"/>
  <c r="T384" i="28"/>
  <c r="P384" i="28"/>
  <c r="S384" i="28"/>
  <c r="T385" i="28"/>
  <c r="P385" i="28"/>
  <c r="S385" i="28"/>
  <c r="T386" i="28"/>
  <c r="P386" i="28"/>
  <c r="S386" i="28"/>
  <c r="T387" i="28"/>
  <c r="P387" i="28"/>
  <c r="S387" i="28"/>
  <c r="T388" i="28"/>
  <c r="P388" i="28"/>
  <c r="S388" i="28"/>
  <c r="T389" i="28"/>
  <c r="P389" i="28"/>
  <c r="S389" i="28"/>
  <c r="T390" i="28"/>
  <c r="P390" i="28"/>
  <c r="S390" i="28"/>
  <c r="T391" i="28"/>
  <c r="P391" i="28"/>
  <c r="S391" i="28"/>
  <c r="T392" i="28"/>
  <c r="P392" i="28"/>
  <c r="S392" i="28"/>
  <c r="T393" i="28"/>
  <c r="P393" i="28"/>
  <c r="S393" i="28"/>
  <c r="T394" i="28"/>
  <c r="P394" i="28"/>
  <c r="S394" i="28"/>
  <c r="T395" i="28"/>
  <c r="P395" i="28"/>
  <c r="S395" i="28"/>
  <c r="T396" i="28"/>
  <c r="P396" i="28"/>
  <c r="S396" i="28"/>
  <c r="T397" i="28"/>
  <c r="P397" i="28"/>
  <c r="S397" i="28"/>
  <c r="T398" i="28"/>
  <c r="P398" i="28"/>
  <c r="S398" i="28"/>
  <c r="T399" i="28"/>
  <c r="P399" i="28"/>
  <c r="S399" i="28"/>
  <c r="T400" i="28"/>
  <c r="P400" i="28"/>
  <c r="S400" i="28"/>
  <c r="T401" i="28"/>
  <c r="P401" i="28"/>
  <c r="S401" i="28"/>
  <c r="T402" i="28"/>
  <c r="P402" i="28"/>
  <c r="S402" i="28"/>
  <c r="T403" i="28"/>
  <c r="P403" i="28"/>
  <c r="S403" i="28"/>
  <c r="T404" i="28"/>
  <c r="P404" i="28"/>
  <c r="S404" i="28"/>
  <c r="T405" i="28"/>
  <c r="P405" i="28"/>
  <c r="S405" i="28"/>
  <c r="T406" i="28"/>
  <c r="P406" i="28"/>
  <c r="S406" i="28"/>
  <c r="T407" i="28"/>
  <c r="P407" i="28"/>
  <c r="S407" i="28"/>
  <c r="T408" i="28"/>
  <c r="P408" i="28"/>
  <c r="S408" i="28"/>
  <c r="T409" i="28"/>
  <c r="P409" i="28"/>
  <c r="S409" i="28"/>
  <c r="T410" i="28"/>
  <c r="P410" i="28"/>
  <c r="S410" i="28"/>
  <c r="T411" i="28"/>
  <c r="P411" i="28"/>
  <c r="S411" i="28"/>
  <c r="T412" i="28"/>
  <c r="P412" i="28"/>
  <c r="S412" i="28"/>
  <c r="T413" i="28"/>
  <c r="P413" i="28"/>
  <c r="S413" i="28"/>
  <c r="T414" i="28"/>
  <c r="P414" i="28"/>
  <c r="S414" i="28"/>
  <c r="T415" i="28"/>
  <c r="P415" i="28"/>
  <c r="S415" i="28"/>
  <c r="T416" i="28"/>
  <c r="P416" i="28"/>
  <c r="S416" i="28"/>
  <c r="T417" i="28"/>
  <c r="P417" i="28"/>
  <c r="S417" i="28"/>
  <c r="T418" i="28"/>
  <c r="P418" i="28"/>
  <c r="S418" i="28"/>
  <c r="T419" i="28"/>
  <c r="P419" i="28"/>
  <c r="S419" i="28"/>
  <c r="T420" i="28"/>
  <c r="P420" i="28"/>
  <c r="S420" i="28"/>
  <c r="T421" i="28"/>
  <c r="P421" i="28"/>
  <c r="S421" i="28"/>
  <c r="T422" i="28"/>
  <c r="P422" i="28"/>
  <c r="S422" i="28"/>
  <c r="T423" i="28"/>
  <c r="P423" i="28"/>
  <c r="S423" i="28"/>
  <c r="T424" i="28"/>
  <c r="P424" i="28"/>
  <c r="S424" i="28"/>
  <c r="T425" i="28"/>
  <c r="P425" i="28"/>
  <c r="S425" i="28"/>
  <c r="T426" i="28"/>
  <c r="P426" i="28"/>
  <c r="S426" i="28"/>
  <c r="T427" i="28"/>
  <c r="P427" i="28"/>
  <c r="S427" i="28"/>
  <c r="T428" i="28"/>
  <c r="P428" i="28"/>
  <c r="S428" i="28"/>
  <c r="T429" i="28"/>
  <c r="P429" i="28"/>
  <c r="S429" i="28"/>
  <c r="T430" i="28"/>
  <c r="P430" i="28"/>
  <c r="S430" i="28"/>
  <c r="T431" i="28"/>
  <c r="P431" i="28"/>
  <c r="S431" i="28"/>
  <c r="T432" i="28"/>
  <c r="P432" i="28"/>
  <c r="S432" i="28"/>
  <c r="T433" i="28"/>
  <c r="P433" i="28"/>
  <c r="S433" i="28"/>
  <c r="T434" i="28"/>
  <c r="P434" i="28"/>
  <c r="S434" i="28"/>
  <c r="T435" i="28"/>
  <c r="P435" i="28"/>
  <c r="S435" i="28"/>
  <c r="T436" i="28"/>
  <c r="P436" i="28"/>
  <c r="S436" i="28"/>
  <c r="T437" i="28"/>
  <c r="P437" i="28"/>
  <c r="S437" i="28"/>
  <c r="T438" i="28"/>
  <c r="P438" i="28"/>
  <c r="S438" i="28"/>
  <c r="T439" i="28"/>
  <c r="P439" i="28"/>
  <c r="S439" i="28"/>
  <c r="T440" i="28"/>
  <c r="P440" i="28"/>
  <c r="S440" i="28"/>
  <c r="T441" i="28"/>
  <c r="P441" i="28"/>
  <c r="S441" i="28"/>
  <c r="T442" i="28"/>
  <c r="P442" i="28"/>
  <c r="S442" i="28"/>
  <c r="T443" i="28"/>
  <c r="P443" i="28"/>
  <c r="S443" i="28"/>
  <c r="T444" i="28"/>
  <c r="P444" i="28"/>
  <c r="S444" i="28"/>
  <c r="T445" i="28"/>
  <c r="P445" i="28"/>
  <c r="S445" i="28"/>
  <c r="T446" i="28"/>
  <c r="P446" i="28"/>
  <c r="S446" i="28"/>
  <c r="T447" i="28"/>
  <c r="P447" i="28"/>
  <c r="S447" i="28"/>
  <c r="T448" i="28"/>
  <c r="P448" i="28"/>
  <c r="S448" i="28"/>
  <c r="T449" i="28"/>
  <c r="P449" i="28"/>
  <c r="S449" i="28"/>
  <c r="T450" i="28"/>
  <c r="P450" i="28"/>
  <c r="S450" i="28"/>
  <c r="T451" i="28"/>
  <c r="P451" i="28"/>
  <c r="S451" i="28"/>
  <c r="T452" i="28"/>
  <c r="P452" i="28"/>
  <c r="S452" i="28"/>
  <c r="T453" i="28"/>
  <c r="P453" i="28"/>
  <c r="S453" i="28"/>
  <c r="T454" i="28"/>
  <c r="P454" i="28"/>
  <c r="S454" i="28"/>
  <c r="T455" i="28"/>
  <c r="P455" i="28"/>
  <c r="S455" i="28"/>
  <c r="T456" i="28"/>
  <c r="P456" i="28"/>
  <c r="S456" i="28"/>
  <c r="T457" i="28"/>
  <c r="P457" i="28"/>
  <c r="S457" i="28"/>
  <c r="T458" i="28"/>
  <c r="P458" i="28"/>
  <c r="S458" i="28"/>
  <c r="T459" i="28"/>
  <c r="P459" i="28"/>
  <c r="S459" i="28"/>
  <c r="T460" i="28"/>
  <c r="P460" i="28"/>
  <c r="S460" i="28"/>
  <c r="T461" i="28"/>
  <c r="P461" i="28"/>
  <c r="S461" i="28"/>
  <c r="T462" i="28"/>
  <c r="P462" i="28"/>
  <c r="S462" i="28"/>
  <c r="T463" i="28"/>
  <c r="P463" i="28"/>
  <c r="S463" i="28"/>
  <c r="T464" i="28"/>
  <c r="P464" i="28"/>
  <c r="S464" i="28"/>
  <c r="T465" i="28"/>
  <c r="P465" i="28"/>
  <c r="S465" i="28"/>
  <c r="T466" i="28"/>
  <c r="P466" i="28"/>
  <c r="S466" i="28"/>
  <c r="T467" i="28"/>
  <c r="P467" i="28"/>
  <c r="S467" i="28"/>
  <c r="T468" i="28"/>
  <c r="P468" i="28"/>
  <c r="S468" i="28"/>
  <c r="T469" i="28"/>
  <c r="P469" i="28"/>
  <c r="S469" i="28"/>
  <c r="T470" i="28"/>
  <c r="P470" i="28"/>
  <c r="S470" i="28"/>
  <c r="T471" i="28"/>
  <c r="P471" i="28"/>
  <c r="S471" i="28"/>
  <c r="T472" i="28"/>
  <c r="P472" i="28"/>
  <c r="S472" i="28"/>
  <c r="T473" i="28"/>
  <c r="P473" i="28"/>
  <c r="S473" i="28"/>
  <c r="T474" i="28"/>
  <c r="P474" i="28"/>
  <c r="S474" i="28"/>
  <c r="T475" i="28"/>
  <c r="P475" i="28"/>
  <c r="S475" i="28"/>
  <c r="T476" i="28"/>
  <c r="P476" i="28"/>
  <c r="S476" i="28"/>
  <c r="T477" i="28"/>
  <c r="P477" i="28"/>
  <c r="S477" i="28"/>
  <c r="T478" i="28"/>
  <c r="P478" i="28"/>
  <c r="S478" i="28"/>
  <c r="T479" i="28"/>
  <c r="P479" i="28"/>
  <c r="S479" i="28"/>
  <c r="T480" i="28"/>
  <c r="P480" i="28"/>
  <c r="S480" i="28"/>
  <c r="T481" i="28"/>
  <c r="P481" i="28"/>
  <c r="S481" i="28"/>
  <c r="T482" i="28"/>
  <c r="P482" i="28"/>
  <c r="S482" i="28"/>
  <c r="T483" i="28"/>
  <c r="P483" i="28"/>
  <c r="S483" i="28"/>
  <c r="T484" i="28"/>
  <c r="P484" i="28"/>
  <c r="S484" i="28"/>
  <c r="T485" i="28"/>
  <c r="P485" i="28"/>
  <c r="S485" i="28"/>
  <c r="T486" i="28"/>
  <c r="P486" i="28"/>
  <c r="S486" i="28"/>
  <c r="T487" i="28"/>
  <c r="P487" i="28"/>
  <c r="S487" i="28"/>
  <c r="T488" i="28"/>
  <c r="P488" i="28"/>
  <c r="S488" i="28"/>
  <c r="T489" i="28"/>
  <c r="P489" i="28"/>
  <c r="S489" i="28"/>
  <c r="T490" i="28"/>
  <c r="P490" i="28"/>
  <c r="S490" i="28"/>
  <c r="T491" i="28"/>
  <c r="P491" i="28"/>
  <c r="S491" i="28"/>
  <c r="T492" i="28"/>
  <c r="P492" i="28"/>
  <c r="S492" i="28"/>
  <c r="T493" i="28"/>
  <c r="P493" i="28"/>
  <c r="S493" i="28"/>
  <c r="T494" i="28"/>
  <c r="P494" i="28"/>
  <c r="S494" i="28"/>
  <c r="T495" i="28"/>
  <c r="P495" i="28"/>
  <c r="S495" i="28"/>
  <c r="T496" i="28"/>
  <c r="P496" i="28"/>
  <c r="S496" i="28"/>
  <c r="T497" i="28"/>
  <c r="P497" i="28"/>
  <c r="S497" i="28"/>
  <c r="T498" i="28"/>
  <c r="P498" i="28"/>
  <c r="S498" i="28"/>
  <c r="T499" i="28"/>
  <c r="P499" i="28"/>
  <c r="S499" i="28"/>
  <c r="T500" i="28"/>
  <c r="P500" i="28"/>
  <c r="S500" i="28"/>
  <c r="T501" i="28"/>
  <c r="P501" i="28"/>
  <c r="S501" i="28"/>
  <c r="T502" i="28"/>
  <c r="P502" i="28"/>
  <c r="S502" i="28"/>
  <c r="T503" i="28"/>
  <c r="P503" i="28"/>
  <c r="S503" i="28"/>
  <c r="T504" i="28"/>
  <c r="P504" i="28"/>
  <c r="S504" i="28"/>
  <c r="T505" i="28"/>
  <c r="P505" i="28"/>
  <c r="S505" i="28"/>
  <c r="T506" i="28"/>
  <c r="P506" i="28"/>
  <c r="S506" i="28"/>
  <c r="T507" i="28"/>
  <c r="P507" i="28"/>
  <c r="S507" i="28"/>
  <c r="T508" i="28"/>
  <c r="P508" i="28"/>
  <c r="S508" i="28"/>
  <c r="T509" i="28"/>
  <c r="P509" i="28"/>
  <c r="S509" i="28"/>
  <c r="T510" i="28"/>
  <c r="P510" i="28"/>
  <c r="S510" i="28"/>
  <c r="T511" i="28"/>
  <c r="P511" i="28"/>
  <c r="S511" i="28"/>
  <c r="T512" i="28"/>
  <c r="P512" i="28"/>
  <c r="S512" i="28"/>
  <c r="T513" i="28"/>
  <c r="P513" i="28"/>
  <c r="S513" i="28"/>
  <c r="T514" i="28"/>
  <c r="P514" i="28"/>
  <c r="S514" i="28"/>
  <c r="T515" i="28"/>
  <c r="P515" i="28"/>
  <c r="S515" i="28"/>
  <c r="T516" i="28"/>
  <c r="P516" i="28"/>
  <c r="S516" i="28"/>
  <c r="T517" i="28"/>
  <c r="P517" i="28"/>
  <c r="S517" i="28"/>
  <c r="T518" i="28"/>
  <c r="P518" i="28"/>
  <c r="S518" i="28"/>
  <c r="T519" i="28"/>
  <c r="P519" i="28"/>
  <c r="S519" i="28"/>
  <c r="T520" i="28"/>
  <c r="P520" i="28"/>
  <c r="S520" i="28"/>
  <c r="T521" i="28"/>
  <c r="P521" i="28"/>
  <c r="S521" i="28"/>
  <c r="T522" i="28"/>
  <c r="P522" i="28"/>
  <c r="S522" i="28"/>
  <c r="T523" i="28"/>
  <c r="P523" i="28"/>
  <c r="S523" i="28"/>
  <c r="T524" i="28"/>
  <c r="P524" i="28"/>
  <c r="S524" i="28"/>
  <c r="T525" i="28"/>
  <c r="P525" i="28"/>
  <c r="S525" i="28"/>
  <c r="T526" i="28"/>
  <c r="P526" i="28"/>
  <c r="S526" i="28"/>
  <c r="T527" i="28"/>
  <c r="P527" i="28"/>
  <c r="S527" i="28"/>
  <c r="T528" i="28"/>
  <c r="P528" i="28"/>
  <c r="S528" i="28"/>
  <c r="T529" i="28"/>
  <c r="P529" i="28"/>
  <c r="S529" i="28"/>
  <c r="T530" i="28"/>
  <c r="P530" i="28"/>
  <c r="S530" i="28"/>
  <c r="T531" i="28"/>
  <c r="P531" i="28"/>
  <c r="S531" i="28"/>
  <c r="T532" i="28"/>
  <c r="P532" i="28"/>
  <c r="S532" i="28"/>
  <c r="T533" i="28"/>
  <c r="P533" i="28"/>
  <c r="S533" i="28"/>
  <c r="T534" i="28"/>
  <c r="P534" i="28"/>
  <c r="S534" i="28"/>
  <c r="T535" i="28"/>
  <c r="P535" i="28"/>
  <c r="S535" i="28"/>
  <c r="T536" i="28"/>
  <c r="P536" i="28"/>
  <c r="S536" i="28"/>
  <c r="T537" i="28"/>
  <c r="P537" i="28"/>
  <c r="S537" i="28"/>
  <c r="T538" i="28"/>
  <c r="P538" i="28"/>
  <c r="S538" i="28"/>
  <c r="T539" i="28"/>
  <c r="P539" i="28"/>
  <c r="S539" i="28"/>
  <c r="T540" i="28"/>
  <c r="P540" i="28"/>
  <c r="S540" i="28"/>
  <c r="T541" i="28"/>
  <c r="P541" i="28"/>
  <c r="S541" i="28"/>
  <c r="T542" i="28"/>
  <c r="P542" i="28"/>
  <c r="S542" i="28"/>
  <c r="T543" i="28"/>
  <c r="P543" i="28"/>
  <c r="S543" i="28"/>
  <c r="T544" i="28"/>
  <c r="P544" i="28"/>
  <c r="S544" i="28"/>
  <c r="T545" i="28"/>
  <c r="P545" i="28"/>
  <c r="S545" i="28"/>
  <c r="T546" i="28"/>
  <c r="P546" i="28"/>
  <c r="S546" i="28"/>
  <c r="T547" i="28"/>
  <c r="P547" i="28"/>
  <c r="S547" i="28"/>
  <c r="T548" i="28"/>
  <c r="P548" i="28"/>
  <c r="S548" i="28"/>
  <c r="T549" i="28"/>
  <c r="P549" i="28"/>
  <c r="S549" i="28"/>
  <c r="T550" i="28"/>
  <c r="P550" i="28"/>
  <c r="S550" i="28"/>
  <c r="T551" i="28"/>
  <c r="P551" i="28"/>
  <c r="S551" i="28"/>
  <c r="T552" i="28"/>
  <c r="P552" i="28"/>
  <c r="S552" i="28"/>
  <c r="T553" i="28"/>
  <c r="P553" i="28"/>
  <c r="S553" i="28"/>
  <c r="T554" i="28"/>
  <c r="P554" i="28"/>
  <c r="S554" i="28"/>
  <c r="T555" i="28"/>
  <c r="P555" i="28"/>
  <c r="S555" i="28"/>
  <c r="T556" i="28"/>
  <c r="P556" i="28"/>
  <c r="S556" i="28"/>
  <c r="T557" i="28"/>
  <c r="P557" i="28"/>
  <c r="S557" i="28"/>
  <c r="T558" i="28"/>
  <c r="P558" i="28"/>
  <c r="S558" i="28"/>
  <c r="T559" i="28"/>
  <c r="P559" i="28"/>
  <c r="S559" i="28"/>
  <c r="T560" i="28"/>
  <c r="P560" i="28"/>
  <c r="S560" i="28"/>
  <c r="T561" i="28"/>
  <c r="P561" i="28"/>
  <c r="S561" i="28"/>
  <c r="T562" i="28"/>
  <c r="P562" i="28"/>
  <c r="S562" i="28"/>
  <c r="T563" i="28"/>
  <c r="P563" i="28"/>
  <c r="S563" i="28"/>
  <c r="T564" i="28"/>
  <c r="P564" i="28"/>
  <c r="S564" i="28"/>
  <c r="T565" i="28"/>
  <c r="P565" i="28"/>
  <c r="S565" i="28"/>
  <c r="T566" i="28"/>
  <c r="P566" i="28"/>
  <c r="S566" i="28"/>
  <c r="T567" i="28"/>
  <c r="P567" i="28"/>
  <c r="S567" i="28"/>
  <c r="T568" i="28"/>
  <c r="P568" i="28"/>
  <c r="S568" i="28"/>
  <c r="T569" i="28"/>
  <c r="P569" i="28"/>
  <c r="S569" i="28"/>
  <c r="T570" i="28"/>
  <c r="P570" i="28"/>
  <c r="S570" i="28"/>
  <c r="T571" i="28"/>
  <c r="P571" i="28"/>
  <c r="S571" i="28"/>
  <c r="T572" i="28"/>
  <c r="P572" i="28"/>
  <c r="S572" i="28"/>
  <c r="T573" i="28"/>
  <c r="P573" i="28"/>
  <c r="S573" i="28"/>
  <c r="T574" i="28"/>
  <c r="P574" i="28"/>
  <c r="S574" i="28"/>
  <c r="T575" i="28"/>
  <c r="P575" i="28"/>
  <c r="S575" i="28"/>
  <c r="T576" i="28"/>
  <c r="P576" i="28"/>
  <c r="S576" i="28"/>
  <c r="T577" i="28"/>
  <c r="P577" i="28"/>
  <c r="S577" i="28"/>
  <c r="T578" i="28"/>
  <c r="P578" i="28"/>
  <c r="S578" i="28"/>
  <c r="T579" i="28"/>
  <c r="P579" i="28"/>
  <c r="S579" i="28"/>
  <c r="T580" i="28"/>
  <c r="P580" i="28"/>
  <c r="S580" i="28"/>
  <c r="T581" i="28"/>
  <c r="P581" i="28"/>
  <c r="S581" i="28"/>
  <c r="T582" i="28"/>
  <c r="P582" i="28"/>
  <c r="S582" i="28"/>
  <c r="T583" i="28"/>
  <c r="P583" i="28"/>
  <c r="S583" i="28"/>
  <c r="T584" i="28"/>
  <c r="P584" i="28"/>
  <c r="S584" i="28"/>
  <c r="T585" i="28"/>
  <c r="P585" i="28"/>
  <c r="S585" i="28"/>
  <c r="T586" i="28"/>
  <c r="P586" i="28"/>
  <c r="S586" i="28"/>
  <c r="T587" i="28"/>
  <c r="P587" i="28"/>
  <c r="S587" i="28"/>
  <c r="T588" i="28"/>
  <c r="P588" i="28"/>
  <c r="S588" i="28"/>
  <c r="T589" i="28"/>
  <c r="P589" i="28"/>
  <c r="S589" i="28"/>
  <c r="T590" i="28"/>
  <c r="P590" i="28"/>
  <c r="S590" i="28"/>
  <c r="T591" i="28"/>
  <c r="P591" i="28"/>
  <c r="S591" i="28"/>
  <c r="T592" i="28"/>
  <c r="P592" i="28"/>
  <c r="S592" i="28"/>
  <c r="T593" i="28"/>
  <c r="P593" i="28"/>
  <c r="S593" i="28"/>
  <c r="T594" i="28"/>
  <c r="P594" i="28"/>
  <c r="S594" i="28"/>
  <c r="T595" i="28"/>
  <c r="P595" i="28"/>
  <c r="S595" i="28"/>
  <c r="T596" i="28"/>
  <c r="P596" i="28"/>
  <c r="S596" i="28"/>
  <c r="T597" i="28"/>
  <c r="P597" i="28"/>
  <c r="S597" i="28"/>
  <c r="T598" i="28"/>
  <c r="P598" i="28"/>
  <c r="S598" i="28"/>
  <c r="T599" i="28"/>
  <c r="P599" i="28"/>
  <c r="S599" i="28"/>
  <c r="T600" i="28"/>
  <c r="P600" i="28"/>
  <c r="S600" i="28"/>
  <c r="T601" i="28"/>
  <c r="P601" i="28"/>
  <c r="S601" i="28"/>
  <c r="T602" i="28"/>
  <c r="P602" i="28"/>
  <c r="S602" i="28"/>
  <c r="T603" i="28"/>
  <c r="P603" i="28"/>
  <c r="S603" i="28"/>
  <c r="T604" i="28"/>
  <c r="P604" i="28"/>
  <c r="S604" i="28"/>
  <c r="T605" i="28"/>
  <c r="P605" i="28"/>
  <c r="S605" i="28"/>
  <c r="T606" i="28"/>
  <c r="P606" i="28"/>
  <c r="S606" i="28"/>
  <c r="T607" i="28"/>
  <c r="P607" i="28"/>
  <c r="S607" i="28"/>
  <c r="T608" i="28"/>
  <c r="P608" i="28"/>
  <c r="S608" i="28"/>
  <c r="T609" i="28"/>
  <c r="P609" i="28"/>
  <c r="S609" i="28"/>
  <c r="T610" i="28"/>
  <c r="P610" i="28"/>
  <c r="S610" i="28"/>
  <c r="T611" i="28"/>
  <c r="P611" i="28"/>
  <c r="S611" i="28"/>
  <c r="T612" i="28"/>
  <c r="P612" i="28"/>
  <c r="S612" i="28"/>
  <c r="T613" i="28"/>
  <c r="P613" i="28"/>
  <c r="S613" i="28"/>
  <c r="T614" i="28"/>
  <c r="P614" i="28"/>
  <c r="S614" i="28"/>
  <c r="T615" i="28"/>
  <c r="P615" i="28"/>
  <c r="S615" i="28"/>
  <c r="T616" i="28"/>
  <c r="P616" i="28"/>
  <c r="S616" i="28"/>
  <c r="T617" i="28"/>
  <c r="P617" i="28"/>
  <c r="S617" i="28"/>
  <c r="T618" i="28"/>
  <c r="P618" i="28"/>
  <c r="S618" i="28"/>
  <c r="T619" i="28"/>
  <c r="P619" i="28"/>
  <c r="S619" i="28"/>
  <c r="F9" i="28"/>
  <c r="F10" i="28"/>
  <c r="F11" i="28"/>
  <c r="F12" i="28"/>
  <c r="F13" i="28"/>
  <c r="F14" i="28"/>
  <c r="F15" i="28"/>
  <c r="F16" i="28"/>
  <c r="F17" i="28"/>
  <c r="F18" i="28"/>
  <c r="F5" i="29"/>
  <c r="F6" i="29"/>
  <c r="F7" i="29"/>
  <c r="F8" i="29"/>
  <c r="T64" i="29"/>
  <c r="P64" i="29"/>
  <c r="S64" i="29"/>
  <c r="T65" i="29"/>
  <c r="P65" i="29"/>
  <c r="S65" i="29"/>
  <c r="T66" i="29"/>
  <c r="P66" i="29"/>
  <c r="S66" i="29"/>
  <c r="T67" i="29"/>
  <c r="P67" i="29"/>
  <c r="S67" i="29"/>
  <c r="T68" i="29"/>
  <c r="P68" i="29"/>
  <c r="S68" i="29"/>
  <c r="T69" i="29"/>
  <c r="P69" i="29"/>
  <c r="S69" i="29"/>
  <c r="T70" i="29"/>
  <c r="P70" i="29"/>
  <c r="S70" i="29"/>
  <c r="T71" i="29"/>
  <c r="P71" i="29"/>
  <c r="S71" i="29"/>
  <c r="T72" i="29"/>
  <c r="P72" i="29"/>
  <c r="S72" i="29"/>
  <c r="T73" i="29"/>
  <c r="P73" i="29"/>
  <c r="S73" i="29"/>
  <c r="T74" i="29"/>
  <c r="P74" i="29"/>
  <c r="S74" i="29"/>
  <c r="T75" i="29"/>
  <c r="P75" i="29"/>
  <c r="S75" i="29"/>
  <c r="T76" i="29"/>
  <c r="P76" i="29"/>
  <c r="S76" i="29"/>
  <c r="T77" i="29"/>
  <c r="P77" i="29"/>
  <c r="S77" i="29"/>
  <c r="T78" i="29"/>
  <c r="P78" i="29"/>
  <c r="S78" i="29"/>
  <c r="T79" i="29"/>
  <c r="P79" i="29"/>
  <c r="S79" i="29"/>
  <c r="T80" i="29"/>
  <c r="P80" i="29"/>
  <c r="S80" i="29"/>
  <c r="T81" i="29"/>
  <c r="P81" i="29"/>
  <c r="S81" i="29"/>
  <c r="T82" i="29"/>
  <c r="P82" i="29"/>
  <c r="S82" i="29"/>
  <c r="T83" i="29"/>
  <c r="P83" i="29"/>
  <c r="S83" i="29"/>
  <c r="T84" i="29"/>
  <c r="P84" i="29"/>
  <c r="S84" i="29"/>
  <c r="T85" i="29"/>
  <c r="P85" i="29"/>
  <c r="S85" i="29"/>
  <c r="T86" i="29"/>
  <c r="P86" i="29"/>
  <c r="S86" i="29"/>
  <c r="T87" i="29"/>
  <c r="P87" i="29"/>
  <c r="S87" i="29"/>
  <c r="T88" i="29"/>
  <c r="P88" i="29"/>
  <c r="S88" i="29"/>
  <c r="T89" i="29"/>
  <c r="P89" i="29"/>
  <c r="S89" i="29"/>
  <c r="T90" i="29"/>
  <c r="P90" i="29"/>
  <c r="S90" i="29"/>
  <c r="T91" i="29"/>
  <c r="P91" i="29"/>
  <c r="S91" i="29"/>
  <c r="T92" i="29"/>
  <c r="P92" i="29"/>
  <c r="S92" i="29"/>
  <c r="T93" i="29"/>
  <c r="P93" i="29"/>
  <c r="S93" i="29"/>
  <c r="T94" i="29"/>
  <c r="P94" i="29"/>
  <c r="S94" i="29"/>
  <c r="T95" i="29"/>
  <c r="P95" i="29"/>
  <c r="S95" i="29"/>
  <c r="T96" i="29"/>
  <c r="P96" i="29"/>
  <c r="S96" i="29"/>
  <c r="T97" i="29"/>
  <c r="P97" i="29"/>
  <c r="S97" i="29"/>
  <c r="T98" i="29"/>
  <c r="P98" i="29"/>
  <c r="S98" i="29"/>
  <c r="T99" i="29"/>
  <c r="P99" i="29"/>
  <c r="S99" i="29"/>
  <c r="T100" i="29"/>
  <c r="P100" i="29"/>
  <c r="S100" i="29"/>
  <c r="T101" i="29"/>
  <c r="P101" i="29"/>
  <c r="S101" i="29"/>
  <c r="T102" i="29"/>
  <c r="P102" i="29"/>
  <c r="S102" i="29"/>
  <c r="T103" i="29"/>
  <c r="P103" i="29"/>
  <c r="S103" i="29"/>
  <c r="T104" i="29"/>
  <c r="P104" i="29"/>
  <c r="S104" i="29"/>
  <c r="T105" i="29"/>
  <c r="P105" i="29"/>
  <c r="S105" i="29"/>
  <c r="T106" i="29"/>
  <c r="P106" i="29"/>
  <c r="S106" i="29"/>
  <c r="T107" i="29"/>
  <c r="P107" i="29"/>
  <c r="S107" i="29"/>
  <c r="T108" i="29"/>
  <c r="P108" i="29"/>
  <c r="S108" i="29"/>
  <c r="T109" i="29"/>
  <c r="P109" i="29"/>
  <c r="S109" i="29"/>
  <c r="T110" i="29"/>
  <c r="P110" i="29"/>
  <c r="S110" i="29"/>
  <c r="T111" i="29"/>
  <c r="P111" i="29"/>
  <c r="S111" i="29"/>
  <c r="T112" i="29"/>
  <c r="P112" i="29"/>
  <c r="S112" i="29"/>
  <c r="T113" i="29"/>
  <c r="P113" i="29"/>
  <c r="S113" i="29"/>
  <c r="T114" i="29"/>
  <c r="P114" i="29"/>
  <c r="S114" i="29"/>
  <c r="T115" i="29"/>
  <c r="P115" i="29"/>
  <c r="S115" i="29"/>
  <c r="T116" i="29"/>
  <c r="P116" i="29"/>
  <c r="S116" i="29"/>
  <c r="T117" i="29"/>
  <c r="P117" i="29"/>
  <c r="S117" i="29"/>
  <c r="T118" i="29"/>
  <c r="P118" i="29"/>
  <c r="S118" i="29"/>
  <c r="T119" i="29"/>
  <c r="P119" i="29"/>
  <c r="S119" i="29"/>
  <c r="T120" i="29"/>
  <c r="P120" i="29"/>
  <c r="S120" i="29"/>
  <c r="T121" i="29"/>
  <c r="P121" i="29"/>
  <c r="S121" i="29"/>
  <c r="T122" i="29"/>
  <c r="P122" i="29"/>
  <c r="S122" i="29"/>
  <c r="T123" i="29"/>
  <c r="P123" i="29"/>
  <c r="S123" i="29"/>
  <c r="T124" i="29"/>
  <c r="P124" i="29"/>
  <c r="S124" i="29"/>
  <c r="T125" i="29"/>
  <c r="P125" i="29"/>
  <c r="S125" i="29"/>
  <c r="T126" i="29"/>
  <c r="P126" i="29"/>
  <c r="S126" i="29"/>
  <c r="T127" i="29"/>
  <c r="P127" i="29"/>
  <c r="S127" i="29"/>
  <c r="T128" i="29"/>
  <c r="P128" i="29"/>
  <c r="S128" i="29"/>
  <c r="T129" i="29"/>
  <c r="P129" i="29"/>
  <c r="S129" i="29"/>
  <c r="T130" i="29"/>
  <c r="P130" i="29"/>
  <c r="S130" i="29"/>
  <c r="T131" i="29"/>
  <c r="P131" i="29"/>
  <c r="S131" i="29"/>
  <c r="T132" i="29"/>
  <c r="P132" i="29"/>
  <c r="S132" i="29"/>
  <c r="T133" i="29"/>
  <c r="P133" i="29"/>
  <c r="S133" i="29"/>
  <c r="T134" i="29"/>
  <c r="P134" i="29"/>
  <c r="S134" i="29"/>
  <c r="T135" i="29"/>
  <c r="P135" i="29"/>
  <c r="S135" i="29"/>
  <c r="T136" i="29"/>
  <c r="P136" i="29"/>
  <c r="S136" i="29"/>
  <c r="T137" i="29"/>
  <c r="P137" i="29"/>
  <c r="S137" i="29"/>
  <c r="T138" i="29"/>
  <c r="P138" i="29"/>
  <c r="S138" i="29"/>
  <c r="T139" i="29"/>
  <c r="P139" i="29"/>
  <c r="S139" i="29"/>
  <c r="T140" i="29"/>
  <c r="P140" i="29"/>
  <c r="S140" i="29"/>
  <c r="T141" i="29"/>
  <c r="P141" i="29"/>
  <c r="S141" i="29"/>
  <c r="T142" i="29"/>
  <c r="P142" i="29"/>
  <c r="S142" i="29"/>
  <c r="T143" i="29"/>
  <c r="P143" i="29"/>
  <c r="S143" i="29"/>
  <c r="T144" i="29"/>
  <c r="P144" i="29"/>
  <c r="S144" i="29"/>
  <c r="T145" i="29"/>
  <c r="P145" i="29"/>
  <c r="S145" i="29"/>
  <c r="T146" i="29"/>
  <c r="P146" i="29"/>
  <c r="S146" i="29"/>
  <c r="T147" i="29"/>
  <c r="P147" i="29"/>
  <c r="S147" i="29"/>
  <c r="T148" i="29"/>
  <c r="P148" i="29"/>
  <c r="S148" i="29"/>
  <c r="T149" i="29"/>
  <c r="P149" i="29"/>
  <c r="S149" i="29"/>
  <c r="T150" i="29"/>
  <c r="P150" i="29"/>
  <c r="S150" i="29"/>
  <c r="T151" i="29"/>
  <c r="P151" i="29"/>
  <c r="S151" i="29"/>
  <c r="T152" i="29"/>
  <c r="P152" i="29"/>
  <c r="S152" i="29"/>
  <c r="T153" i="29"/>
  <c r="P153" i="29"/>
  <c r="S153" i="29"/>
  <c r="T154" i="29"/>
  <c r="P154" i="29"/>
  <c r="S154" i="29"/>
  <c r="T155" i="29"/>
  <c r="P155" i="29"/>
  <c r="S155" i="29"/>
  <c r="T156" i="29"/>
  <c r="P156" i="29"/>
  <c r="S156" i="29"/>
  <c r="T157" i="29"/>
  <c r="P157" i="29"/>
  <c r="S157" i="29"/>
  <c r="T158" i="29"/>
  <c r="P158" i="29"/>
  <c r="S158" i="29"/>
  <c r="T159" i="29"/>
  <c r="P159" i="29"/>
  <c r="S159" i="29"/>
  <c r="T160" i="29"/>
  <c r="P160" i="29"/>
  <c r="S160" i="29"/>
  <c r="T161" i="29"/>
  <c r="P161" i="29"/>
  <c r="S161" i="29"/>
  <c r="T162" i="29"/>
  <c r="P162" i="29"/>
  <c r="S162" i="29"/>
  <c r="T163" i="29"/>
  <c r="P163" i="29"/>
  <c r="S163" i="29"/>
  <c r="T164" i="29"/>
  <c r="P164" i="29"/>
  <c r="S164" i="29"/>
  <c r="T165" i="29"/>
  <c r="P165" i="29"/>
  <c r="S165" i="29"/>
  <c r="T166" i="29"/>
  <c r="P166" i="29"/>
  <c r="S166" i="29"/>
  <c r="T167" i="29"/>
  <c r="P167" i="29"/>
  <c r="S167" i="29"/>
  <c r="T168" i="29"/>
  <c r="P168" i="29"/>
  <c r="S168" i="29"/>
  <c r="T169" i="29"/>
  <c r="P169" i="29"/>
  <c r="S169" i="29"/>
  <c r="T170" i="29"/>
  <c r="P170" i="29"/>
  <c r="S170" i="29"/>
  <c r="T171" i="29"/>
  <c r="P171" i="29"/>
  <c r="S171" i="29"/>
  <c r="T172" i="29"/>
  <c r="P172" i="29"/>
  <c r="S172" i="29"/>
  <c r="T173" i="29"/>
  <c r="P173" i="29"/>
  <c r="S173" i="29"/>
  <c r="T174" i="29"/>
  <c r="P174" i="29"/>
  <c r="S174" i="29"/>
  <c r="T175" i="29"/>
  <c r="P175" i="29"/>
  <c r="S175" i="29"/>
  <c r="T176" i="29"/>
  <c r="P176" i="29"/>
  <c r="S176" i="29"/>
  <c r="T177" i="29"/>
  <c r="P177" i="29"/>
  <c r="S177" i="29"/>
  <c r="T178" i="29"/>
  <c r="P178" i="29"/>
  <c r="S178" i="29"/>
  <c r="T179" i="29"/>
  <c r="P179" i="29"/>
  <c r="S179" i="29"/>
  <c r="T180" i="29"/>
  <c r="P180" i="29"/>
  <c r="S180" i="29"/>
  <c r="T181" i="29"/>
  <c r="P181" i="29"/>
  <c r="S181" i="29"/>
  <c r="T182" i="29"/>
  <c r="P182" i="29"/>
  <c r="S182" i="29"/>
  <c r="T183" i="29"/>
  <c r="P183" i="29"/>
  <c r="S183" i="29"/>
  <c r="T184" i="29"/>
  <c r="P184" i="29"/>
  <c r="S184" i="29"/>
  <c r="T185" i="29"/>
  <c r="P185" i="29"/>
  <c r="S185" i="29"/>
  <c r="T186" i="29"/>
  <c r="P186" i="29"/>
  <c r="S186" i="29"/>
  <c r="T187" i="29"/>
  <c r="P187" i="29"/>
  <c r="S187" i="29"/>
  <c r="T188" i="29"/>
  <c r="P188" i="29"/>
  <c r="S188" i="29"/>
  <c r="T189" i="29"/>
  <c r="P189" i="29"/>
  <c r="S189" i="29"/>
  <c r="T190" i="29"/>
  <c r="P190" i="29"/>
  <c r="S190" i="29"/>
  <c r="T191" i="29"/>
  <c r="P191" i="29"/>
  <c r="S191" i="29"/>
  <c r="T192" i="29"/>
  <c r="P192" i="29"/>
  <c r="S192" i="29"/>
  <c r="T193" i="29"/>
  <c r="P193" i="29"/>
  <c r="S193" i="29"/>
  <c r="T194" i="29"/>
  <c r="P194" i="29"/>
  <c r="S194" i="29"/>
  <c r="T195" i="29"/>
  <c r="P195" i="29"/>
  <c r="S195" i="29"/>
  <c r="T196" i="29"/>
  <c r="P196" i="29"/>
  <c r="S196" i="29"/>
  <c r="T197" i="29"/>
  <c r="P197" i="29"/>
  <c r="S197" i="29"/>
  <c r="T198" i="29"/>
  <c r="P198" i="29"/>
  <c r="S198" i="29"/>
  <c r="T199" i="29"/>
  <c r="P199" i="29"/>
  <c r="S199" i="29"/>
  <c r="T200" i="29"/>
  <c r="P200" i="29"/>
  <c r="S200" i="29"/>
  <c r="T201" i="29"/>
  <c r="P201" i="29"/>
  <c r="S201" i="29"/>
  <c r="T202" i="29"/>
  <c r="P202" i="29"/>
  <c r="S202" i="29"/>
  <c r="T203" i="29"/>
  <c r="P203" i="29"/>
  <c r="S203" i="29"/>
  <c r="T204" i="29"/>
  <c r="P204" i="29"/>
  <c r="S204" i="29"/>
  <c r="T205" i="29"/>
  <c r="P205" i="29"/>
  <c r="S205" i="29"/>
  <c r="T206" i="29"/>
  <c r="P206" i="29"/>
  <c r="S206" i="29"/>
  <c r="T207" i="29"/>
  <c r="P207" i="29"/>
  <c r="S207" i="29"/>
  <c r="T208" i="29"/>
  <c r="P208" i="29"/>
  <c r="S208" i="29"/>
  <c r="T209" i="29"/>
  <c r="P209" i="29"/>
  <c r="S209" i="29"/>
  <c r="T210" i="29"/>
  <c r="P210" i="29"/>
  <c r="S210" i="29"/>
  <c r="T211" i="29"/>
  <c r="P211" i="29"/>
  <c r="S211" i="29"/>
  <c r="T212" i="29"/>
  <c r="P212" i="29"/>
  <c r="S212" i="29"/>
  <c r="T213" i="29"/>
  <c r="P213" i="29"/>
  <c r="S213" i="29"/>
  <c r="T214" i="29"/>
  <c r="P214" i="29"/>
  <c r="S214" i="29"/>
  <c r="T215" i="29"/>
  <c r="P215" i="29"/>
  <c r="S215" i="29"/>
  <c r="T216" i="29"/>
  <c r="P216" i="29"/>
  <c r="S216" i="29"/>
  <c r="T217" i="29"/>
  <c r="P217" i="29"/>
  <c r="S217" i="29"/>
  <c r="T218" i="29"/>
  <c r="P218" i="29"/>
  <c r="S218" i="29"/>
  <c r="T219" i="29"/>
  <c r="P219" i="29"/>
  <c r="S219" i="29"/>
  <c r="T220" i="29"/>
  <c r="P220" i="29"/>
  <c r="S220" i="29"/>
  <c r="T221" i="29"/>
  <c r="P221" i="29"/>
  <c r="S221" i="29"/>
  <c r="T222" i="29"/>
  <c r="P222" i="29"/>
  <c r="S222" i="29"/>
  <c r="T223" i="29"/>
  <c r="P223" i="29"/>
  <c r="S223" i="29"/>
  <c r="T224" i="29"/>
  <c r="P224" i="29"/>
  <c r="S224" i="29"/>
  <c r="T225" i="29"/>
  <c r="P225" i="29"/>
  <c r="S225" i="29"/>
  <c r="T226" i="29"/>
  <c r="P226" i="29"/>
  <c r="S226" i="29"/>
  <c r="T227" i="29"/>
  <c r="P227" i="29"/>
  <c r="S227" i="29"/>
  <c r="T228" i="29"/>
  <c r="P228" i="29"/>
  <c r="S228" i="29"/>
  <c r="T229" i="29"/>
  <c r="P229" i="29"/>
  <c r="S229" i="29"/>
  <c r="T230" i="29"/>
  <c r="P230" i="29"/>
  <c r="S230" i="29"/>
  <c r="T231" i="29"/>
  <c r="P231" i="29"/>
  <c r="S231" i="29"/>
  <c r="T232" i="29"/>
  <c r="P232" i="29"/>
  <c r="S232" i="29"/>
  <c r="T233" i="29"/>
  <c r="P233" i="29"/>
  <c r="S233" i="29"/>
  <c r="T234" i="29"/>
  <c r="P234" i="29"/>
  <c r="S234" i="29"/>
  <c r="T235" i="29"/>
  <c r="P235" i="29"/>
  <c r="S235" i="29"/>
  <c r="T236" i="29"/>
  <c r="P236" i="29"/>
  <c r="S236" i="29"/>
  <c r="T237" i="29"/>
  <c r="P237" i="29"/>
  <c r="S237" i="29"/>
  <c r="T238" i="29"/>
  <c r="P238" i="29"/>
  <c r="S238" i="29"/>
  <c r="T239" i="29"/>
  <c r="P239" i="29"/>
  <c r="S239" i="29"/>
  <c r="T240" i="29"/>
  <c r="P240" i="29"/>
  <c r="S240" i="29"/>
  <c r="T241" i="29"/>
  <c r="P241" i="29"/>
  <c r="S241" i="29"/>
  <c r="T242" i="29"/>
  <c r="P242" i="29"/>
  <c r="S242" i="29"/>
  <c r="T243" i="29"/>
  <c r="P243" i="29"/>
  <c r="S243" i="29"/>
  <c r="T244" i="29"/>
  <c r="P244" i="29"/>
  <c r="S244" i="29"/>
  <c r="T245" i="29"/>
  <c r="P245" i="29"/>
  <c r="S245" i="29"/>
  <c r="T246" i="29"/>
  <c r="P246" i="29"/>
  <c r="S246" i="29"/>
  <c r="T247" i="29"/>
  <c r="P247" i="29"/>
  <c r="S247" i="29"/>
  <c r="T248" i="29"/>
  <c r="P248" i="29"/>
  <c r="S248" i="29"/>
  <c r="T249" i="29"/>
  <c r="P249" i="29"/>
  <c r="S249" i="29"/>
  <c r="T250" i="29"/>
  <c r="P250" i="29"/>
  <c r="S250" i="29"/>
  <c r="T251" i="29"/>
  <c r="P251" i="29"/>
  <c r="S251" i="29"/>
  <c r="T252" i="29"/>
  <c r="P252" i="29"/>
  <c r="S252" i="29"/>
  <c r="T253" i="29"/>
  <c r="P253" i="29"/>
  <c r="S253" i="29"/>
  <c r="T254" i="29"/>
  <c r="P254" i="29"/>
  <c r="S254" i="29"/>
  <c r="T255" i="29"/>
  <c r="P255" i="29"/>
  <c r="S255" i="29"/>
  <c r="T256" i="29"/>
  <c r="P256" i="29"/>
  <c r="S256" i="29"/>
  <c r="T257" i="29"/>
  <c r="P257" i="29"/>
  <c r="S257" i="29"/>
  <c r="T258" i="29"/>
  <c r="P258" i="29"/>
  <c r="S258" i="29"/>
  <c r="T259" i="29"/>
  <c r="P259" i="29"/>
  <c r="S259" i="29"/>
  <c r="T260" i="29"/>
  <c r="P260" i="29"/>
  <c r="S260" i="29"/>
  <c r="T261" i="29"/>
  <c r="P261" i="29"/>
  <c r="S261" i="29"/>
  <c r="T262" i="29"/>
  <c r="P262" i="29"/>
  <c r="S262" i="29"/>
  <c r="T263" i="29"/>
  <c r="P263" i="29"/>
  <c r="S263" i="29"/>
  <c r="T264" i="29"/>
  <c r="P264" i="29"/>
  <c r="S264" i="29"/>
  <c r="T265" i="29"/>
  <c r="P265" i="29"/>
  <c r="S265" i="29"/>
  <c r="T266" i="29"/>
  <c r="P266" i="29"/>
  <c r="S266" i="29"/>
  <c r="T267" i="29"/>
  <c r="P267" i="29"/>
  <c r="S267" i="29"/>
  <c r="T268" i="29"/>
  <c r="P268" i="29"/>
  <c r="S268" i="29"/>
  <c r="T269" i="29"/>
  <c r="P269" i="29"/>
  <c r="S269" i="29"/>
  <c r="T270" i="29"/>
  <c r="P270" i="29"/>
  <c r="S270" i="29"/>
  <c r="T271" i="29"/>
  <c r="P271" i="29"/>
  <c r="S271" i="29"/>
  <c r="T272" i="29"/>
  <c r="P272" i="29"/>
  <c r="S272" i="29"/>
  <c r="T273" i="29"/>
  <c r="P273" i="29"/>
  <c r="S273" i="29"/>
  <c r="T274" i="29"/>
  <c r="P274" i="29"/>
  <c r="S274" i="29"/>
  <c r="T275" i="29"/>
  <c r="P275" i="29"/>
  <c r="S275" i="29"/>
  <c r="T276" i="29"/>
  <c r="P276" i="29"/>
  <c r="S276" i="29"/>
  <c r="T277" i="29"/>
  <c r="P277" i="29"/>
  <c r="S277" i="29"/>
  <c r="T278" i="29"/>
  <c r="P278" i="29"/>
  <c r="S278" i="29"/>
  <c r="T279" i="29"/>
  <c r="P279" i="29"/>
  <c r="S279" i="29"/>
  <c r="T280" i="29"/>
  <c r="P280" i="29"/>
  <c r="S280" i="29"/>
  <c r="T281" i="29"/>
  <c r="P281" i="29"/>
  <c r="S281" i="29"/>
  <c r="T282" i="29"/>
  <c r="P282" i="29"/>
  <c r="S282" i="29"/>
  <c r="T283" i="29"/>
  <c r="P283" i="29"/>
  <c r="S283" i="29"/>
  <c r="T284" i="29"/>
  <c r="P284" i="29"/>
  <c r="S284" i="29"/>
  <c r="T285" i="29"/>
  <c r="P285" i="29"/>
  <c r="S285" i="29"/>
  <c r="T286" i="29"/>
  <c r="P286" i="29"/>
  <c r="S286" i="29"/>
  <c r="T287" i="29"/>
  <c r="P287" i="29"/>
  <c r="S287" i="29"/>
  <c r="T288" i="29"/>
  <c r="P288" i="29"/>
  <c r="S288" i="29"/>
  <c r="T289" i="29"/>
  <c r="P289" i="29"/>
  <c r="S289" i="29"/>
  <c r="T290" i="29"/>
  <c r="P290" i="29"/>
  <c r="S290" i="29"/>
  <c r="T291" i="29"/>
  <c r="P291" i="29"/>
  <c r="S291" i="29"/>
  <c r="T292" i="29"/>
  <c r="P292" i="29"/>
  <c r="S292" i="29"/>
  <c r="T293" i="29"/>
  <c r="P293" i="29"/>
  <c r="S293" i="29"/>
  <c r="T294" i="29"/>
  <c r="P294" i="29"/>
  <c r="S294" i="29"/>
  <c r="T295" i="29"/>
  <c r="P295" i="29"/>
  <c r="S295" i="29"/>
  <c r="T296" i="29"/>
  <c r="P296" i="29"/>
  <c r="S296" i="29"/>
  <c r="T297" i="29"/>
  <c r="P297" i="29"/>
  <c r="S297" i="29"/>
  <c r="T298" i="29"/>
  <c r="P298" i="29"/>
  <c r="S298" i="29"/>
  <c r="T299" i="29"/>
  <c r="P299" i="29"/>
  <c r="S299" i="29"/>
  <c r="T300" i="29"/>
  <c r="P300" i="29"/>
  <c r="S300" i="29"/>
  <c r="T301" i="29"/>
  <c r="P301" i="29"/>
  <c r="S301" i="29"/>
  <c r="T302" i="29"/>
  <c r="P302" i="29"/>
  <c r="S302" i="29"/>
  <c r="T303" i="29"/>
  <c r="P303" i="29"/>
  <c r="S303" i="29"/>
  <c r="T304" i="29"/>
  <c r="P304" i="29"/>
  <c r="S304" i="29"/>
  <c r="T305" i="29"/>
  <c r="P305" i="29"/>
  <c r="S305" i="29"/>
  <c r="T306" i="29"/>
  <c r="P306" i="29"/>
  <c r="S306" i="29"/>
  <c r="T307" i="29"/>
  <c r="P307" i="29"/>
  <c r="S307" i="29"/>
  <c r="T308" i="29"/>
  <c r="P308" i="29"/>
  <c r="S308" i="29"/>
  <c r="T309" i="29"/>
  <c r="P309" i="29"/>
  <c r="S309" i="29"/>
  <c r="T310" i="29"/>
  <c r="P310" i="29"/>
  <c r="S310" i="29"/>
  <c r="T311" i="29"/>
  <c r="P311" i="29"/>
  <c r="S311" i="29"/>
  <c r="T312" i="29"/>
  <c r="P312" i="29"/>
  <c r="S312" i="29"/>
  <c r="T313" i="29"/>
  <c r="P313" i="29"/>
  <c r="S313" i="29"/>
  <c r="T314" i="29"/>
  <c r="P314" i="29"/>
  <c r="S314" i="29"/>
  <c r="T315" i="29"/>
  <c r="P315" i="29"/>
  <c r="S315" i="29"/>
  <c r="T316" i="29"/>
  <c r="P316" i="29"/>
  <c r="S316" i="29"/>
  <c r="T317" i="29"/>
  <c r="P317" i="29"/>
  <c r="S317" i="29"/>
  <c r="T318" i="29"/>
  <c r="P318" i="29"/>
  <c r="S318" i="29"/>
  <c r="T319" i="29"/>
  <c r="P319" i="29"/>
  <c r="S319" i="29"/>
  <c r="T320" i="29"/>
  <c r="P320" i="29"/>
  <c r="S320" i="29"/>
  <c r="T321" i="29"/>
  <c r="P321" i="29"/>
  <c r="S321" i="29"/>
  <c r="T322" i="29"/>
  <c r="P322" i="29"/>
  <c r="S322" i="29"/>
  <c r="T323" i="29"/>
  <c r="P323" i="29"/>
  <c r="S323" i="29"/>
  <c r="T324" i="29"/>
  <c r="P324" i="29"/>
  <c r="S324" i="29"/>
  <c r="T325" i="29"/>
  <c r="P325" i="29"/>
  <c r="S325" i="29"/>
  <c r="T326" i="29"/>
  <c r="P326" i="29"/>
  <c r="S326" i="29"/>
  <c r="T327" i="29"/>
  <c r="P327" i="29"/>
  <c r="S327" i="29"/>
  <c r="T328" i="29"/>
  <c r="P328" i="29"/>
  <c r="S328" i="29"/>
  <c r="T329" i="29"/>
  <c r="P329" i="29"/>
  <c r="S329" i="29"/>
  <c r="T330" i="29"/>
  <c r="P330" i="29"/>
  <c r="S330" i="29"/>
  <c r="T331" i="29"/>
  <c r="P331" i="29"/>
  <c r="S331" i="29"/>
  <c r="T332" i="29"/>
  <c r="P332" i="29"/>
  <c r="S332" i="29"/>
  <c r="T333" i="29"/>
  <c r="P333" i="29"/>
  <c r="S333" i="29"/>
  <c r="T334" i="29"/>
  <c r="P334" i="29"/>
  <c r="S334" i="29"/>
  <c r="T335" i="29"/>
  <c r="P335" i="29"/>
  <c r="S335" i="29"/>
  <c r="T336" i="29"/>
  <c r="P336" i="29"/>
  <c r="S336" i="29"/>
  <c r="T337" i="29"/>
  <c r="P337" i="29"/>
  <c r="S337" i="29"/>
  <c r="T338" i="29"/>
  <c r="P338" i="29"/>
  <c r="S338" i="29"/>
  <c r="T339" i="29"/>
  <c r="P339" i="29"/>
  <c r="S339" i="29"/>
  <c r="T340" i="29"/>
  <c r="P340" i="29"/>
  <c r="S340" i="29"/>
  <c r="T341" i="29"/>
  <c r="P341" i="29"/>
  <c r="S341" i="29"/>
  <c r="T342" i="29"/>
  <c r="P342" i="29"/>
  <c r="S342" i="29"/>
  <c r="T343" i="29"/>
  <c r="P343" i="29"/>
  <c r="S343" i="29"/>
  <c r="T344" i="29"/>
  <c r="P344" i="29"/>
  <c r="S344" i="29"/>
  <c r="T345" i="29"/>
  <c r="P345" i="29"/>
  <c r="S345" i="29"/>
  <c r="T346" i="29"/>
  <c r="P346" i="29"/>
  <c r="S346" i="29"/>
  <c r="T347" i="29"/>
  <c r="P347" i="29"/>
  <c r="S347" i="29"/>
  <c r="T348" i="29"/>
  <c r="P348" i="29"/>
  <c r="S348" i="29"/>
  <c r="T349" i="29"/>
  <c r="P349" i="29"/>
  <c r="S349" i="29"/>
  <c r="T350" i="29"/>
  <c r="P350" i="29"/>
  <c r="S350" i="29"/>
  <c r="T351" i="29"/>
  <c r="P351" i="29"/>
  <c r="S351" i="29"/>
  <c r="T352" i="29"/>
  <c r="P352" i="29"/>
  <c r="S352" i="29"/>
  <c r="T353" i="29"/>
  <c r="P353" i="29"/>
  <c r="S353" i="29"/>
  <c r="T354" i="29"/>
  <c r="P354" i="29"/>
  <c r="S354" i="29"/>
  <c r="T355" i="29"/>
  <c r="P355" i="29"/>
  <c r="S355" i="29"/>
  <c r="T356" i="29"/>
  <c r="P356" i="29"/>
  <c r="S356" i="29"/>
  <c r="T357" i="29"/>
  <c r="P357" i="29"/>
  <c r="S357" i="29"/>
  <c r="T358" i="29"/>
  <c r="P358" i="29"/>
  <c r="S358" i="29"/>
  <c r="T359" i="29"/>
  <c r="P359" i="29"/>
  <c r="S359" i="29"/>
  <c r="T360" i="29"/>
  <c r="P360" i="29"/>
  <c r="S360" i="29"/>
  <c r="T361" i="29"/>
  <c r="P361" i="29"/>
  <c r="S361" i="29"/>
  <c r="T362" i="29"/>
  <c r="P362" i="29"/>
  <c r="S362" i="29"/>
  <c r="T363" i="29"/>
  <c r="P363" i="29"/>
  <c r="S363" i="29"/>
  <c r="T364" i="29"/>
  <c r="P364" i="29"/>
  <c r="S364" i="29"/>
  <c r="T365" i="29"/>
  <c r="P365" i="29"/>
  <c r="S365" i="29"/>
  <c r="T366" i="29"/>
  <c r="P366" i="29"/>
  <c r="S366" i="29"/>
  <c r="T367" i="29"/>
  <c r="P367" i="29"/>
  <c r="S367" i="29"/>
  <c r="T368" i="29"/>
  <c r="P368" i="29"/>
  <c r="S368" i="29"/>
  <c r="T369" i="29"/>
  <c r="P369" i="29"/>
  <c r="S369" i="29"/>
  <c r="T370" i="29"/>
  <c r="P370" i="29"/>
  <c r="S370" i="29"/>
  <c r="T371" i="29"/>
  <c r="P371" i="29"/>
  <c r="S371" i="29"/>
  <c r="T372" i="29"/>
  <c r="P372" i="29"/>
  <c r="S372" i="29"/>
  <c r="T373" i="29"/>
  <c r="P373" i="29"/>
  <c r="S373" i="29"/>
  <c r="T374" i="29"/>
  <c r="P374" i="29"/>
  <c r="S374" i="29"/>
  <c r="T375" i="29"/>
  <c r="P375" i="29"/>
  <c r="S375" i="29"/>
  <c r="T376" i="29"/>
  <c r="P376" i="29"/>
  <c r="S376" i="29"/>
  <c r="T377" i="29"/>
  <c r="P377" i="29"/>
  <c r="S377" i="29"/>
  <c r="T378" i="29"/>
  <c r="P378" i="29"/>
  <c r="S378" i="29"/>
  <c r="T379" i="29"/>
  <c r="P379" i="29"/>
  <c r="S379" i="29"/>
  <c r="T380" i="29"/>
  <c r="P380" i="29"/>
  <c r="S380" i="29"/>
  <c r="T381" i="29"/>
  <c r="P381" i="29"/>
  <c r="S381" i="29"/>
  <c r="T382" i="29"/>
  <c r="P382" i="29"/>
  <c r="S382" i="29"/>
  <c r="T383" i="29"/>
  <c r="P383" i="29"/>
  <c r="S383" i="29"/>
  <c r="T384" i="29"/>
  <c r="P384" i="29"/>
  <c r="S384" i="29"/>
  <c r="T385" i="29"/>
  <c r="P385" i="29"/>
  <c r="S385" i="29"/>
  <c r="T386" i="29"/>
  <c r="P386" i="29"/>
  <c r="S386" i="29"/>
  <c r="T387" i="29"/>
  <c r="P387" i="29"/>
  <c r="S387" i="29"/>
  <c r="T388" i="29"/>
  <c r="P388" i="29"/>
  <c r="S388" i="29"/>
  <c r="T389" i="29"/>
  <c r="P389" i="29"/>
  <c r="S389" i="29"/>
  <c r="T390" i="29"/>
  <c r="P390" i="29"/>
  <c r="S390" i="29"/>
  <c r="T391" i="29"/>
  <c r="P391" i="29"/>
  <c r="S391" i="29"/>
  <c r="T392" i="29"/>
  <c r="P392" i="29"/>
  <c r="S392" i="29"/>
  <c r="T393" i="29"/>
  <c r="P393" i="29"/>
  <c r="S393" i="29"/>
  <c r="T394" i="29"/>
  <c r="P394" i="29"/>
  <c r="S394" i="29"/>
  <c r="T395" i="29"/>
  <c r="P395" i="29"/>
  <c r="S395" i="29"/>
  <c r="T396" i="29"/>
  <c r="P396" i="29"/>
  <c r="S396" i="29"/>
  <c r="T397" i="29"/>
  <c r="P397" i="29"/>
  <c r="S397" i="29"/>
  <c r="T398" i="29"/>
  <c r="P398" i="29"/>
  <c r="S398" i="29"/>
  <c r="T399" i="29"/>
  <c r="P399" i="29"/>
  <c r="S399" i="29"/>
  <c r="T400" i="29"/>
  <c r="P400" i="29"/>
  <c r="S400" i="29"/>
  <c r="T401" i="29"/>
  <c r="P401" i="29"/>
  <c r="S401" i="29"/>
  <c r="T402" i="29"/>
  <c r="P402" i="29"/>
  <c r="S402" i="29"/>
  <c r="T403" i="29"/>
  <c r="P403" i="29"/>
  <c r="S403" i="29"/>
  <c r="T404" i="29"/>
  <c r="P404" i="29"/>
  <c r="S404" i="29"/>
  <c r="T405" i="29"/>
  <c r="P405" i="29"/>
  <c r="S405" i="29"/>
  <c r="T406" i="29"/>
  <c r="P406" i="29"/>
  <c r="S406" i="29"/>
  <c r="T407" i="29"/>
  <c r="P407" i="29"/>
  <c r="S407" i="29"/>
  <c r="T408" i="29"/>
  <c r="P408" i="29"/>
  <c r="S408" i="29"/>
  <c r="T409" i="29"/>
  <c r="P409" i="29"/>
  <c r="S409" i="29"/>
  <c r="T410" i="29"/>
  <c r="P410" i="29"/>
  <c r="S410" i="29"/>
  <c r="T411" i="29"/>
  <c r="P411" i="29"/>
  <c r="S411" i="29"/>
  <c r="T412" i="29"/>
  <c r="P412" i="29"/>
  <c r="S412" i="29"/>
  <c r="T413" i="29"/>
  <c r="P413" i="29"/>
  <c r="S413" i="29"/>
  <c r="T414" i="29"/>
  <c r="P414" i="29"/>
  <c r="S414" i="29"/>
  <c r="T415" i="29"/>
  <c r="P415" i="29"/>
  <c r="S415" i="29"/>
  <c r="T416" i="29"/>
  <c r="P416" i="29"/>
  <c r="S416" i="29"/>
  <c r="T417" i="29"/>
  <c r="P417" i="29"/>
  <c r="S417" i="29"/>
  <c r="T418" i="29"/>
  <c r="P418" i="29"/>
  <c r="S418" i="29"/>
  <c r="T419" i="29"/>
  <c r="P419" i="29"/>
  <c r="S419" i="29"/>
  <c r="T420" i="29"/>
  <c r="P420" i="29"/>
  <c r="S420" i="29"/>
  <c r="T421" i="29"/>
  <c r="P421" i="29"/>
  <c r="S421" i="29"/>
  <c r="T422" i="29"/>
  <c r="P422" i="29"/>
  <c r="S422" i="29"/>
  <c r="T423" i="29"/>
  <c r="P423" i="29"/>
  <c r="S423" i="29"/>
  <c r="T424" i="29"/>
  <c r="P424" i="29"/>
  <c r="S424" i="29"/>
  <c r="T425" i="29"/>
  <c r="P425" i="29"/>
  <c r="S425" i="29"/>
  <c r="T426" i="29"/>
  <c r="P426" i="29"/>
  <c r="S426" i="29"/>
  <c r="T427" i="29"/>
  <c r="P427" i="29"/>
  <c r="S427" i="29"/>
  <c r="T428" i="29"/>
  <c r="P428" i="29"/>
  <c r="S428" i="29"/>
  <c r="T429" i="29"/>
  <c r="P429" i="29"/>
  <c r="S429" i="29"/>
  <c r="T430" i="29"/>
  <c r="P430" i="29"/>
  <c r="S430" i="29"/>
  <c r="T431" i="29"/>
  <c r="P431" i="29"/>
  <c r="S431" i="29"/>
  <c r="T432" i="29"/>
  <c r="P432" i="29"/>
  <c r="S432" i="29"/>
  <c r="T433" i="29"/>
  <c r="P433" i="29"/>
  <c r="S433" i="29"/>
  <c r="T434" i="29"/>
  <c r="P434" i="29"/>
  <c r="S434" i="29"/>
  <c r="T435" i="29"/>
  <c r="P435" i="29"/>
  <c r="S435" i="29"/>
  <c r="T436" i="29"/>
  <c r="P436" i="29"/>
  <c r="S436" i="29"/>
  <c r="T437" i="29"/>
  <c r="P437" i="29"/>
  <c r="S437" i="29"/>
  <c r="T438" i="29"/>
  <c r="P438" i="29"/>
  <c r="S438" i="29"/>
  <c r="T439" i="29"/>
  <c r="P439" i="29"/>
  <c r="S439" i="29"/>
  <c r="T440" i="29"/>
  <c r="P440" i="29"/>
  <c r="S440" i="29"/>
  <c r="T441" i="29"/>
  <c r="P441" i="29"/>
  <c r="S441" i="29"/>
  <c r="T442" i="29"/>
  <c r="P442" i="29"/>
  <c r="S442" i="29"/>
  <c r="T443" i="29"/>
  <c r="P443" i="29"/>
  <c r="S443" i="29"/>
  <c r="T444" i="29"/>
  <c r="P444" i="29"/>
  <c r="S444" i="29"/>
  <c r="T445" i="29"/>
  <c r="P445" i="29"/>
  <c r="S445" i="29"/>
  <c r="T446" i="29"/>
  <c r="P446" i="29"/>
  <c r="S446" i="29"/>
  <c r="T447" i="29"/>
  <c r="P447" i="29"/>
  <c r="S447" i="29"/>
  <c r="T448" i="29"/>
  <c r="P448" i="29"/>
  <c r="S448" i="29"/>
  <c r="T449" i="29"/>
  <c r="P449" i="29"/>
  <c r="S449" i="29"/>
  <c r="T450" i="29"/>
  <c r="P450" i="29"/>
  <c r="S450" i="29"/>
  <c r="T451" i="29"/>
  <c r="P451" i="29"/>
  <c r="S451" i="29"/>
  <c r="T452" i="29"/>
  <c r="P452" i="29"/>
  <c r="S452" i="29"/>
  <c r="T453" i="29"/>
  <c r="P453" i="29"/>
  <c r="S453" i="29"/>
  <c r="T454" i="29"/>
  <c r="P454" i="29"/>
  <c r="S454" i="29"/>
  <c r="T455" i="29"/>
  <c r="P455" i="29"/>
  <c r="S455" i="29"/>
  <c r="T456" i="29"/>
  <c r="P456" i="29"/>
  <c r="S456" i="29"/>
  <c r="T457" i="29"/>
  <c r="P457" i="29"/>
  <c r="S457" i="29"/>
  <c r="T458" i="29"/>
  <c r="P458" i="29"/>
  <c r="S458" i="29"/>
  <c r="T459" i="29"/>
  <c r="P459" i="29"/>
  <c r="S459" i="29"/>
  <c r="T460" i="29"/>
  <c r="P460" i="29"/>
  <c r="S460" i="29"/>
  <c r="T461" i="29"/>
  <c r="P461" i="29"/>
  <c r="S461" i="29"/>
  <c r="T462" i="29"/>
  <c r="P462" i="29"/>
  <c r="S462" i="29"/>
  <c r="T463" i="29"/>
  <c r="P463" i="29"/>
  <c r="S463" i="29"/>
  <c r="T464" i="29"/>
  <c r="P464" i="29"/>
  <c r="S464" i="29"/>
  <c r="T465" i="29"/>
  <c r="P465" i="29"/>
  <c r="S465" i="29"/>
  <c r="T466" i="29"/>
  <c r="P466" i="29"/>
  <c r="S466" i="29"/>
  <c r="T467" i="29"/>
  <c r="P467" i="29"/>
  <c r="S467" i="29"/>
  <c r="T468" i="29"/>
  <c r="P468" i="29"/>
  <c r="S468" i="29"/>
  <c r="T469" i="29"/>
  <c r="P469" i="29"/>
  <c r="S469" i="29"/>
  <c r="T470" i="29"/>
  <c r="P470" i="29"/>
  <c r="S470" i="29"/>
  <c r="T471" i="29"/>
  <c r="P471" i="29"/>
  <c r="S471" i="29"/>
  <c r="T472" i="29"/>
  <c r="P472" i="29"/>
  <c r="S472" i="29"/>
  <c r="T473" i="29"/>
  <c r="P473" i="29"/>
  <c r="S473" i="29"/>
  <c r="T474" i="29"/>
  <c r="P474" i="29"/>
  <c r="S474" i="29"/>
  <c r="T475" i="29"/>
  <c r="P475" i="29"/>
  <c r="S475" i="29"/>
  <c r="T476" i="29"/>
  <c r="P476" i="29"/>
  <c r="S476" i="29"/>
  <c r="T477" i="29"/>
  <c r="P477" i="29"/>
  <c r="S477" i="29"/>
  <c r="T478" i="29"/>
  <c r="P478" i="29"/>
  <c r="S478" i="29"/>
  <c r="T479" i="29"/>
  <c r="P479" i="29"/>
  <c r="S479" i="29"/>
  <c r="T480" i="29"/>
  <c r="P480" i="29"/>
  <c r="S480" i="29"/>
  <c r="T481" i="29"/>
  <c r="P481" i="29"/>
  <c r="S481" i="29"/>
  <c r="T482" i="29"/>
  <c r="P482" i="29"/>
  <c r="S482" i="29"/>
  <c r="T483" i="29"/>
  <c r="P483" i="29"/>
  <c r="S483" i="29"/>
  <c r="T484" i="29"/>
  <c r="P484" i="29"/>
  <c r="S484" i="29"/>
  <c r="T485" i="29"/>
  <c r="P485" i="29"/>
  <c r="S485" i="29"/>
  <c r="T486" i="29"/>
  <c r="P486" i="29"/>
  <c r="S486" i="29"/>
  <c r="T487" i="29"/>
  <c r="P487" i="29"/>
  <c r="S487" i="29"/>
  <c r="T488" i="29"/>
  <c r="P488" i="29"/>
  <c r="S488" i="29"/>
  <c r="T489" i="29"/>
  <c r="P489" i="29"/>
  <c r="S489" i="29"/>
  <c r="T490" i="29"/>
  <c r="P490" i="29"/>
  <c r="S490" i="29"/>
  <c r="T491" i="29"/>
  <c r="P491" i="29"/>
  <c r="S491" i="29"/>
  <c r="T492" i="29"/>
  <c r="P492" i="29"/>
  <c r="S492" i="29"/>
  <c r="T493" i="29"/>
  <c r="P493" i="29"/>
  <c r="S493" i="29"/>
  <c r="T494" i="29"/>
  <c r="P494" i="29"/>
  <c r="S494" i="29"/>
  <c r="T495" i="29"/>
  <c r="P495" i="29"/>
  <c r="S495" i="29"/>
  <c r="T496" i="29"/>
  <c r="P496" i="29"/>
  <c r="S496" i="29"/>
  <c r="T497" i="29"/>
  <c r="P497" i="29"/>
  <c r="S497" i="29"/>
  <c r="T498" i="29"/>
  <c r="P498" i="29"/>
  <c r="S498" i="29"/>
  <c r="T499" i="29"/>
  <c r="P499" i="29"/>
  <c r="S499" i="29"/>
  <c r="T500" i="29"/>
  <c r="P500" i="29"/>
  <c r="S500" i="29"/>
  <c r="T501" i="29"/>
  <c r="P501" i="29"/>
  <c r="S501" i="29"/>
  <c r="T502" i="29"/>
  <c r="P502" i="29"/>
  <c r="S502" i="29"/>
  <c r="T503" i="29"/>
  <c r="P503" i="29"/>
  <c r="S503" i="29"/>
  <c r="T504" i="29"/>
  <c r="P504" i="29"/>
  <c r="S504" i="29"/>
  <c r="T505" i="29"/>
  <c r="P505" i="29"/>
  <c r="S505" i="29"/>
  <c r="T506" i="29"/>
  <c r="P506" i="29"/>
  <c r="S506" i="29"/>
  <c r="T507" i="29"/>
  <c r="P507" i="29"/>
  <c r="S507" i="29"/>
  <c r="T508" i="29"/>
  <c r="P508" i="29"/>
  <c r="S508" i="29"/>
  <c r="T509" i="29"/>
  <c r="P509" i="29"/>
  <c r="S509" i="29"/>
  <c r="T510" i="29"/>
  <c r="P510" i="29"/>
  <c r="S510" i="29"/>
  <c r="T511" i="29"/>
  <c r="P511" i="29"/>
  <c r="S511" i="29"/>
  <c r="T512" i="29"/>
  <c r="P512" i="29"/>
  <c r="S512" i="29"/>
  <c r="T513" i="29"/>
  <c r="P513" i="29"/>
  <c r="S513" i="29"/>
  <c r="T514" i="29"/>
  <c r="P514" i="29"/>
  <c r="S514" i="29"/>
  <c r="T515" i="29"/>
  <c r="P515" i="29"/>
  <c r="S515" i="29"/>
  <c r="T516" i="29"/>
  <c r="P516" i="29"/>
  <c r="S516" i="29"/>
  <c r="T517" i="29"/>
  <c r="P517" i="29"/>
  <c r="S517" i="29"/>
  <c r="T518" i="29"/>
  <c r="P518" i="29"/>
  <c r="S518" i="29"/>
  <c r="T519" i="29"/>
  <c r="P519" i="29"/>
  <c r="S519" i="29"/>
  <c r="T520" i="29"/>
  <c r="P520" i="29"/>
  <c r="S520" i="29"/>
  <c r="T521" i="29"/>
  <c r="P521" i="29"/>
  <c r="S521" i="29"/>
  <c r="T522" i="29"/>
  <c r="P522" i="29"/>
  <c r="S522" i="29"/>
  <c r="T523" i="29"/>
  <c r="P523" i="29"/>
  <c r="S523" i="29"/>
  <c r="T524" i="29"/>
  <c r="P524" i="29"/>
  <c r="S524" i="29"/>
  <c r="T525" i="29"/>
  <c r="P525" i="29"/>
  <c r="S525" i="29"/>
  <c r="T526" i="29"/>
  <c r="P526" i="29"/>
  <c r="S526" i="29"/>
  <c r="T527" i="29"/>
  <c r="P527" i="29"/>
  <c r="S527" i="29"/>
  <c r="T528" i="29"/>
  <c r="P528" i="29"/>
  <c r="S528" i="29"/>
  <c r="T529" i="29"/>
  <c r="P529" i="29"/>
  <c r="S529" i="29"/>
  <c r="T530" i="29"/>
  <c r="P530" i="29"/>
  <c r="S530" i="29"/>
  <c r="T531" i="29"/>
  <c r="P531" i="29"/>
  <c r="S531" i="29"/>
  <c r="T532" i="29"/>
  <c r="P532" i="29"/>
  <c r="S532" i="29"/>
  <c r="T533" i="29"/>
  <c r="P533" i="29"/>
  <c r="S533" i="29"/>
  <c r="T534" i="29"/>
  <c r="P534" i="29"/>
  <c r="S534" i="29"/>
  <c r="T535" i="29"/>
  <c r="P535" i="29"/>
  <c r="S535" i="29"/>
  <c r="T536" i="29"/>
  <c r="P536" i="29"/>
  <c r="S536" i="29"/>
  <c r="T537" i="29"/>
  <c r="P537" i="29"/>
  <c r="S537" i="29"/>
  <c r="T538" i="29"/>
  <c r="P538" i="29"/>
  <c r="S538" i="29"/>
  <c r="T539" i="29"/>
  <c r="P539" i="29"/>
  <c r="S539" i="29"/>
  <c r="T540" i="29"/>
  <c r="P540" i="29"/>
  <c r="S540" i="29"/>
  <c r="T541" i="29"/>
  <c r="P541" i="29"/>
  <c r="S541" i="29"/>
  <c r="T542" i="29"/>
  <c r="P542" i="29"/>
  <c r="S542" i="29"/>
  <c r="T543" i="29"/>
  <c r="P543" i="29"/>
  <c r="S543" i="29"/>
  <c r="T544" i="29"/>
  <c r="P544" i="29"/>
  <c r="S544" i="29"/>
  <c r="T545" i="29"/>
  <c r="P545" i="29"/>
  <c r="S545" i="29"/>
  <c r="T546" i="29"/>
  <c r="P546" i="29"/>
  <c r="S546" i="29"/>
  <c r="T547" i="29"/>
  <c r="P547" i="29"/>
  <c r="S547" i="29"/>
  <c r="T548" i="29"/>
  <c r="P548" i="29"/>
  <c r="S548" i="29"/>
  <c r="T549" i="29"/>
  <c r="P549" i="29"/>
  <c r="S549" i="29"/>
  <c r="T550" i="29"/>
  <c r="P550" i="29"/>
  <c r="S550" i="29"/>
  <c r="T551" i="29"/>
  <c r="P551" i="29"/>
  <c r="S551" i="29"/>
  <c r="T552" i="29"/>
  <c r="P552" i="29"/>
  <c r="S552" i="29"/>
  <c r="T553" i="29"/>
  <c r="P553" i="29"/>
  <c r="S553" i="29"/>
  <c r="T554" i="29"/>
  <c r="P554" i="29"/>
  <c r="S554" i="29"/>
  <c r="T555" i="29"/>
  <c r="P555" i="29"/>
  <c r="S555" i="29"/>
  <c r="T556" i="29"/>
  <c r="P556" i="29"/>
  <c r="S556" i="29"/>
  <c r="T557" i="29"/>
  <c r="P557" i="29"/>
  <c r="S557" i="29"/>
  <c r="T558" i="29"/>
  <c r="P558" i="29"/>
  <c r="S558" i="29"/>
  <c r="T559" i="29"/>
  <c r="P559" i="29"/>
  <c r="S559" i="29"/>
  <c r="T560" i="29"/>
  <c r="P560" i="29"/>
  <c r="S560" i="29"/>
  <c r="T561" i="29"/>
  <c r="P561" i="29"/>
  <c r="S561" i="29"/>
  <c r="T562" i="29"/>
  <c r="P562" i="29"/>
  <c r="S562" i="29"/>
  <c r="T563" i="29"/>
  <c r="P563" i="29"/>
  <c r="S563" i="29"/>
  <c r="T564" i="29"/>
  <c r="P564" i="29"/>
  <c r="S564" i="29"/>
  <c r="T565" i="29"/>
  <c r="P565" i="29"/>
  <c r="S565" i="29"/>
  <c r="T566" i="29"/>
  <c r="P566" i="29"/>
  <c r="S566" i="29"/>
  <c r="T567" i="29"/>
  <c r="P567" i="29"/>
  <c r="S567" i="29"/>
  <c r="T568" i="29"/>
  <c r="P568" i="29"/>
  <c r="S568" i="29"/>
  <c r="T569" i="29"/>
  <c r="P569" i="29"/>
  <c r="S569" i="29"/>
  <c r="T570" i="29"/>
  <c r="P570" i="29"/>
  <c r="S570" i="29"/>
  <c r="T571" i="29"/>
  <c r="P571" i="29"/>
  <c r="S571" i="29"/>
  <c r="T572" i="29"/>
  <c r="P572" i="29"/>
  <c r="S572" i="29"/>
  <c r="T573" i="29"/>
  <c r="P573" i="29"/>
  <c r="S573" i="29"/>
  <c r="T574" i="29"/>
  <c r="P574" i="29"/>
  <c r="S574" i="29"/>
  <c r="T575" i="29"/>
  <c r="P575" i="29"/>
  <c r="S575" i="29"/>
  <c r="T576" i="29"/>
  <c r="P576" i="29"/>
  <c r="S576" i="29"/>
  <c r="T577" i="29"/>
  <c r="P577" i="29"/>
  <c r="S577" i="29"/>
  <c r="T578" i="29"/>
  <c r="P578" i="29"/>
  <c r="S578" i="29"/>
  <c r="T579" i="29"/>
  <c r="P579" i="29"/>
  <c r="S579" i="29"/>
  <c r="T580" i="29"/>
  <c r="P580" i="29"/>
  <c r="S580" i="29"/>
  <c r="T581" i="29"/>
  <c r="P581" i="29"/>
  <c r="S581" i="29"/>
  <c r="T582" i="29"/>
  <c r="P582" i="29"/>
  <c r="S582" i="29"/>
  <c r="T583" i="29"/>
  <c r="P583" i="29"/>
  <c r="S583" i="29"/>
  <c r="T584" i="29"/>
  <c r="P584" i="29"/>
  <c r="S584" i="29"/>
  <c r="T585" i="29"/>
  <c r="P585" i="29"/>
  <c r="S585" i="29"/>
  <c r="T586" i="29"/>
  <c r="P586" i="29"/>
  <c r="S586" i="29"/>
  <c r="T587" i="29"/>
  <c r="P587" i="29"/>
  <c r="S587" i="29"/>
  <c r="T588" i="29"/>
  <c r="P588" i="29"/>
  <c r="S588" i="29"/>
  <c r="T589" i="29"/>
  <c r="P589" i="29"/>
  <c r="S589" i="29"/>
  <c r="T590" i="29"/>
  <c r="P590" i="29"/>
  <c r="S590" i="29"/>
  <c r="T591" i="29"/>
  <c r="P591" i="29"/>
  <c r="S591" i="29"/>
  <c r="T592" i="29"/>
  <c r="P592" i="29"/>
  <c r="S592" i="29"/>
  <c r="T593" i="29"/>
  <c r="P593" i="29"/>
  <c r="S593" i="29"/>
  <c r="T594" i="29"/>
  <c r="P594" i="29"/>
  <c r="S594" i="29"/>
  <c r="T595" i="29"/>
  <c r="P595" i="29"/>
  <c r="S595" i="29"/>
  <c r="T596" i="29"/>
  <c r="P596" i="29"/>
  <c r="S596" i="29"/>
  <c r="T597" i="29"/>
  <c r="P597" i="29"/>
  <c r="S597" i="29"/>
  <c r="T598" i="29"/>
  <c r="P598" i="29"/>
  <c r="S598" i="29"/>
  <c r="T599" i="29"/>
  <c r="P599" i="29"/>
  <c r="S599" i="29"/>
  <c r="T600" i="29"/>
  <c r="P600" i="29"/>
  <c r="S600" i="29"/>
  <c r="T601" i="29"/>
  <c r="P601" i="29"/>
  <c r="S601" i="29"/>
  <c r="T602" i="29"/>
  <c r="P602" i="29"/>
  <c r="S602" i="29"/>
  <c r="T603" i="29"/>
  <c r="P603" i="29"/>
  <c r="S603" i="29"/>
  <c r="T604" i="29"/>
  <c r="P604" i="29"/>
  <c r="S604" i="29"/>
  <c r="T605" i="29"/>
  <c r="P605" i="29"/>
  <c r="S605" i="29"/>
  <c r="T606" i="29"/>
  <c r="P606" i="29"/>
  <c r="S606" i="29"/>
  <c r="T607" i="29"/>
  <c r="P607" i="29"/>
  <c r="S607" i="29"/>
  <c r="T608" i="29"/>
  <c r="P608" i="29"/>
  <c r="S608" i="29"/>
  <c r="T609" i="29"/>
  <c r="P609" i="29"/>
  <c r="S609" i="29"/>
  <c r="T610" i="29"/>
  <c r="P610" i="29"/>
  <c r="S610" i="29"/>
  <c r="T611" i="29"/>
  <c r="P611" i="29"/>
  <c r="S611" i="29"/>
  <c r="T612" i="29"/>
  <c r="P612" i="29"/>
  <c r="S612" i="29"/>
  <c r="T613" i="29"/>
  <c r="P613" i="29"/>
  <c r="S613" i="29"/>
  <c r="T614" i="29"/>
  <c r="P614" i="29"/>
  <c r="S614" i="29"/>
  <c r="T615" i="29"/>
  <c r="P615" i="29"/>
  <c r="S615" i="29"/>
  <c r="T616" i="29"/>
  <c r="P616" i="29"/>
  <c r="S616" i="29"/>
  <c r="T617" i="29"/>
  <c r="P617" i="29"/>
  <c r="S617" i="29"/>
  <c r="T618" i="29"/>
  <c r="P618" i="29"/>
  <c r="S618" i="29"/>
  <c r="T619" i="29"/>
  <c r="P619" i="29"/>
  <c r="S619" i="29"/>
  <c r="F9" i="29"/>
  <c r="F10" i="29"/>
  <c r="F11" i="29"/>
  <c r="F12" i="29"/>
  <c r="F13" i="29"/>
  <c r="F14" i="29"/>
  <c r="F15" i="29"/>
  <c r="F16" i="29"/>
  <c r="F17" i="29"/>
  <c r="F18" i="29"/>
  <c r="F5" i="30"/>
  <c r="F6" i="30"/>
  <c r="F7" i="30"/>
  <c r="F8" i="30"/>
  <c r="V97" i="43"/>
  <c r="V98" i="43"/>
  <c r="V99" i="43"/>
  <c r="V100" i="43"/>
  <c r="V101" i="43"/>
  <c r="V102" i="43"/>
  <c r="V103" i="43"/>
  <c r="V104" i="43"/>
  <c r="V105" i="43"/>
  <c r="V106" i="43"/>
  <c r="V107" i="43"/>
  <c r="V108" i="43"/>
  <c r="AL14" i="43"/>
  <c r="L7" i="43"/>
  <c r="I5" i="30"/>
  <c r="W97" i="43"/>
  <c r="W98" i="43"/>
  <c r="W99" i="43"/>
  <c r="W100" i="43"/>
  <c r="W101" i="43"/>
  <c r="W102" i="43"/>
  <c r="W103" i="43"/>
  <c r="W104" i="43"/>
  <c r="W105" i="43"/>
  <c r="W106" i="43"/>
  <c r="W107" i="43"/>
  <c r="W108" i="43"/>
  <c r="AM14" i="43"/>
  <c r="L8" i="43"/>
  <c r="I6" i="30"/>
  <c r="X97" i="43"/>
  <c r="X98" i="43"/>
  <c r="X99" i="43"/>
  <c r="X100" i="43"/>
  <c r="X101" i="43"/>
  <c r="X102" i="43"/>
  <c r="X103" i="43"/>
  <c r="X104" i="43"/>
  <c r="X105" i="43"/>
  <c r="X106" i="43"/>
  <c r="X107" i="43"/>
  <c r="X108" i="43"/>
  <c r="AN14" i="43"/>
  <c r="L9" i="43"/>
  <c r="I7" i="30"/>
  <c r="Y97" i="43"/>
  <c r="Y98" i="43"/>
  <c r="Y99" i="43"/>
  <c r="Y100" i="43"/>
  <c r="Y101" i="43"/>
  <c r="Y102" i="43"/>
  <c r="Y103" i="43"/>
  <c r="Y104" i="43"/>
  <c r="Y105" i="43"/>
  <c r="Y106" i="43"/>
  <c r="Y107" i="43"/>
  <c r="Y108" i="43"/>
  <c r="AO14" i="43"/>
  <c r="L10" i="43"/>
  <c r="I8" i="30"/>
  <c r="Z97" i="43"/>
  <c r="Z98" i="43"/>
  <c r="Z99" i="43"/>
  <c r="Z100" i="43"/>
  <c r="Z101" i="43"/>
  <c r="Z102" i="43"/>
  <c r="Z103" i="43"/>
  <c r="Z104" i="43"/>
  <c r="Z105" i="43"/>
  <c r="Z106" i="43"/>
  <c r="Z107" i="43"/>
  <c r="Z108" i="43"/>
  <c r="AP14" i="43"/>
  <c r="L11" i="43"/>
  <c r="I9" i="30"/>
  <c r="AA97" i="43"/>
  <c r="AA98" i="43"/>
  <c r="AA99" i="43"/>
  <c r="AA100" i="43"/>
  <c r="AA101" i="43"/>
  <c r="AA102" i="43"/>
  <c r="AA103" i="43"/>
  <c r="AA104" i="43"/>
  <c r="AA105" i="43"/>
  <c r="AA106" i="43"/>
  <c r="AA107" i="43"/>
  <c r="AA108" i="43"/>
  <c r="AQ14" i="43"/>
  <c r="L12" i="43"/>
  <c r="I10" i="30"/>
  <c r="AB97" i="43"/>
  <c r="AB98" i="43"/>
  <c r="AB99" i="43"/>
  <c r="AB100" i="43"/>
  <c r="AB101" i="43"/>
  <c r="AB102" i="43"/>
  <c r="AB103" i="43"/>
  <c r="AB104" i="43"/>
  <c r="AB105" i="43"/>
  <c r="AB106" i="43"/>
  <c r="AB107" i="43"/>
  <c r="AB108" i="43"/>
  <c r="AR14" i="43"/>
  <c r="L13" i="43"/>
  <c r="I11" i="30"/>
  <c r="AC97" i="43"/>
  <c r="AC98" i="43"/>
  <c r="AC99" i="43"/>
  <c r="AC100" i="43"/>
  <c r="AC101" i="43"/>
  <c r="AC102" i="43"/>
  <c r="AC103" i="43"/>
  <c r="AC104" i="43"/>
  <c r="AC105" i="43"/>
  <c r="AC106" i="43"/>
  <c r="AC107" i="43"/>
  <c r="AC108" i="43"/>
  <c r="AS14" i="43"/>
  <c r="L14" i="43"/>
  <c r="I12" i="30"/>
  <c r="AD97" i="43"/>
  <c r="AD98" i="43"/>
  <c r="AD99" i="43"/>
  <c r="AD100" i="43"/>
  <c r="AD101" i="43"/>
  <c r="AD102" i="43"/>
  <c r="AD103" i="43"/>
  <c r="AD104" i="43"/>
  <c r="AD105" i="43"/>
  <c r="AD106" i="43"/>
  <c r="AD107" i="43"/>
  <c r="AD108" i="43"/>
  <c r="AT14" i="43"/>
  <c r="L15" i="43"/>
  <c r="I13" i="30"/>
  <c r="AE97" i="43"/>
  <c r="AE98" i="43"/>
  <c r="AE99" i="43"/>
  <c r="AE100" i="43"/>
  <c r="AE101" i="43"/>
  <c r="AE102" i="43"/>
  <c r="AE103" i="43"/>
  <c r="AE104" i="43"/>
  <c r="AE105" i="43"/>
  <c r="AE106" i="43"/>
  <c r="AE107" i="43"/>
  <c r="AE108" i="43"/>
  <c r="AU14" i="43"/>
  <c r="L16" i="43"/>
  <c r="I14" i="30"/>
  <c r="AF97" i="43"/>
  <c r="AF98" i="43"/>
  <c r="AF99" i="43"/>
  <c r="AF100" i="43"/>
  <c r="AF101" i="43"/>
  <c r="AF102" i="43"/>
  <c r="AF103" i="43"/>
  <c r="AF104" i="43"/>
  <c r="AF105" i="43"/>
  <c r="AF106" i="43"/>
  <c r="AF107" i="43"/>
  <c r="AF108" i="43"/>
  <c r="AV14" i="43"/>
  <c r="L17" i="43"/>
  <c r="I15" i="30"/>
  <c r="AG97" i="43"/>
  <c r="AG98" i="43"/>
  <c r="AG99" i="43"/>
  <c r="AG100" i="43"/>
  <c r="AG101" i="43"/>
  <c r="AG102" i="43"/>
  <c r="AG103" i="43"/>
  <c r="AG104" i="43"/>
  <c r="AG105" i="43"/>
  <c r="AG106" i="43"/>
  <c r="AG107" i="43"/>
  <c r="AG108" i="43"/>
  <c r="AW14" i="43"/>
  <c r="L18" i="43"/>
  <c r="I16" i="30"/>
  <c r="AH97" i="43"/>
  <c r="AH98" i="43"/>
  <c r="AH99" i="43"/>
  <c r="AH100" i="43"/>
  <c r="AH101" i="43"/>
  <c r="AH102" i="43"/>
  <c r="AH103" i="43"/>
  <c r="AH104" i="43"/>
  <c r="AH105" i="43"/>
  <c r="AH106" i="43"/>
  <c r="AH107" i="43"/>
  <c r="AH108" i="43"/>
  <c r="AX14" i="43"/>
  <c r="L19" i="43"/>
  <c r="I17" i="30"/>
  <c r="AI97" i="43"/>
  <c r="AI98" i="43"/>
  <c r="AI99" i="43"/>
  <c r="AI100" i="43"/>
  <c r="AI101" i="43"/>
  <c r="AI102" i="43"/>
  <c r="AI103" i="43"/>
  <c r="AI104" i="43"/>
  <c r="AI105" i="43"/>
  <c r="AI106" i="43"/>
  <c r="AI107" i="43"/>
  <c r="AI108" i="43"/>
  <c r="AY14" i="43"/>
  <c r="L20" i="43"/>
  <c r="I18" i="30"/>
  <c r="T19" i="30"/>
  <c r="P19" i="30"/>
  <c r="S19" i="30"/>
  <c r="T20" i="30"/>
  <c r="P20" i="30"/>
  <c r="S20" i="30"/>
  <c r="T21" i="30"/>
  <c r="P21" i="30"/>
  <c r="S21" i="30"/>
  <c r="T22" i="30"/>
  <c r="P22" i="30"/>
  <c r="S22" i="30"/>
  <c r="T23" i="30"/>
  <c r="P23" i="30"/>
  <c r="S23" i="30"/>
  <c r="T24" i="30"/>
  <c r="P24" i="30"/>
  <c r="S24" i="30"/>
  <c r="T25" i="30"/>
  <c r="P25" i="30"/>
  <c r="S25" i="30"/>
  <c r="T26" i="30"/>
  <c r="P26" i="30"/>
  <c r="S26" i="30"/>
  <c r="T27" i="30"/>
  <c r="P27" i="30"/>
  <c r="S27" i="30"/>
  <c r="T28" i="30"/>
  <c r="P28" i="30"/>
  <c r="S28" i="30"/>
  <c r="T29" i="30"/>
  <c r="P29" i="30"/>
  <c r="S29" i="30"/>
  <c r="T30" i="30"/>
  <c r="P30" i="30"/>
  <c r="S30" i="30"/>
  <c r="T31" i="30"/>
  <c r="P31" i="30"/>
  <c r="S31" i="30"/>
  <c r="T32" i="30"/>
  <c r="P32" i="30"/>
  <c r="S32" i="30"/>
  <c r="T33" i="30"/>
  <c r="P33" i="30"/>
  <c r="S33" i="30"/>
  <c r="T34" i="30"/>
  <c r="P34" i="30"/>
  <c r="S34" i="30"/>
  <c r="T35" i="30"/>
  <c r="P35" i="30"/>
  <c r="S35" i="30"/>
  <c r="T36" i="30"/>
  <c r="P36" i="30"/>
  <c r="S36" i="30"/>
  <c r="T37" i="30"/>
  <c r="P37" i="30"/>
  <c r="S37" i="30"/>
  <c r="T38" i="30"/>
  <c r="P38" i="30"/>
  <c r="S38" i="30"/>
  <c r="T39" i="30"/>
  <c r="P39" i="30"/>
  <c r="S39" i="30"/>
  <c r="T40" i="30"/>
  <c r="P40" i="30"/>
  <c r="S40" i="30"/>
  <c r="T41" i="30"/>
  <c r="P41" i="30"/>
  <c r="S41" i="30"/>
  <c r="T42" i="30"/>
  <c r="P42" i="30"/>
  <c r="S42" i="30"/>
  <c r="T43" i="30"/>
  <c r="P43" i="30"/>
  <c r="S43" i="30"/>
  <c r="T44" i="30"/>
  <c r="P44" i="30"/>
  <c r="S44" i="30"/>
  <c r="T45" i="30"/>
  <c r="P45" i="30"/>
  <c r="S45" i="30"/>
  <c r="T46" i="30"/>
  <c r="P46" i="30"/>
  <c r="S46" i="30"/>
  <c r="T47" i="30"/>
  <c r="P47" i="30"/>
  <c r="S47" i="30"/>
  <c r="T48" i="30"/>
  <c r="P48" i="30"/>
  <c r="S48" i="30"/>
  <c r="T49" i="30"/>
  <c r="P49" i="30"/>
  <c r="S49" i="30"/>
  <c r="T50" i="30"/>
  <c r="P50" i="30"/>
  <c r="S50" i="30"/>
  <c r="T51" i="30"/>
  <c r="P51" i="30"/>
  <c r="S51" i="30"/>
  <c r="T52" i="30"/>
  <c r="P52" i="30"/>
  <c r="S52" i="30"/>
  <c r="T53" i="30"/>
  <c r="P53" i="30"/>
  <c r="S53" i="30"/>
  <c r="T54" i="30"/>
  <c r="P54" i="30"/>
  <c r="S54" i="30"/>
  <c r="T55" i="30"/>
  <c r="P55" i="30"/>
  <c r="S55" i="30"/>
  <c r="T56" i="30"/>
  <c r="P56" i="30"/>
  <c r="S56" i="30"/>
  <c r="T57" i="30"/>
  <c r="P57" i="30"/>
  <c r="S57" i="30"/>
  <c r="T58" i="30"/>
  <c r="P58" i="30"/>
  <c r="S58" i="30"/>
  <c r="T59" i="30"/>
  <c r="P59" i="30"/>
  <c r="S59" i="30"/>
  <c r="T60" i="30"/>
  <c r="P60" i="30"/>
  <c r="S60" i="30"/>
  <c r="T61" i="30"/>
  <c r="P61" i="30"/>
  <c r="S61" i="30"/>
  <c r="T62" i="30"/>
  <c r="P62" i="30"/>
  <c r="S62" i="30"/>
  <c r="T63" i="30"/>
  <c r="P63" i="30"/>
  <c r="S63" i="30"/>
  <c r="T64" i="30"/>
  <c r="P64" i="30"/>
  <c r="S64" i="30"/>
  <c r="T65" i="30"/>
  <c r="P65" i="30"/>
  <c r="S65" i="30"/>
  <c r="T66" i="30"/>
  <c r="P66" i="30"/>
  <c r="S66" i="30"/>
  <c r="T67" i="30"/>
  <c r="P67" i="30"/>
  <c r="S67" i="30"/>
  <c r="T68" i="30"/>
  <c r="P68" i="30"/>
  <c r="S68" i="30"/>
  <c r="T69" i="30"/>
  <c r="P69" i="30"/>
  <c r="S69" i="30"/>
  <c r="T70" i="30"/>
  <c r="P70" i="30"/>
  <c r="S70" i="30"/>
  <c r="T71" i="30"/>
  <c r="P71" i="30"/>
  <c r="S71" i="30"/>
  <c r="T72" i="30"/>
  <c r="P72" i="30"/>
  <c r="S72" i="30"/>
  <c r="T73" i="30"/>
  <c r="P73" i="30"/>
  <c r="S73" i="30"/>
  <c r="T74" i="30"/>
  <c r="P74" i="30"/>
  <c r="S74" i="30"/>
  <c r="T75" i="30"/>
  <c r="P75" i="30"/>
  <c r="S75" i="30"/>
  <c r="T76" i="30"/>
  <c r="P76" i="30"/>
  <c r="S76" i="30"/>
  <c r="T77" i="30"/>
  <c r="P77" i="30"/>
  <c r="S77" i="30"/>
  <c r="T78" i="30"/>
  <c r="P78" i="30"/>
  <c r="S78" i="30"/>
  <c r="T79" i="30"/>
  <c r="P79" i="30"/>
  <c r="S79" i="30"/>
  <c r="T80" i="30"/>
  <c r="P80" i="30"/>
  <c r="S80" i="30"/>
  <c r="T81" i="30"/>
  <c r="P81" i="30"/>
  <c r="S81" i="30"/>
  <c r="T82" i="30"/>
  <c r="P82" i="30"/>
  <c r="S82" i="30"/>
  <c r="T83" i="30"/>
  <c r="P83" i="30"/>
  <c r="S83" i="30"/>
  <c r="T84" i="30"/>
  <c r="P84" i="30"/>
  <c r="S84" i="30"/>
  <c r="T85" i="30"/>
  <c r="P85" i="30"/>
  <c r="S85" i="30"/>
  <c r="T86" i="30"/>
  <c r="P86" i="30"/>
  <c r="S86" i="30"/>
  <c r="T87" i="30"/>
  <c r="P87" i="30"/>
  <c r="S87" i="30"/>
  <c r="T88" i="30"/>
  <c r="P88" i="30"/>
  <c r="S88" i="30"/>
  <c r="T89" i="30"/>
  <c r="P89" i="30"/>
  <c r="S89" i="30"/>
  <c r="T90" i="30"/>
  <c r="P90" i="30"/>
  <c r="S90" i="30"/>
  <c r="T91" i="30"/>
  <c r="P91" i="30"/>
  <c r="S91" i="30"/>
  <c r="T92" i="30"/>
  <c r="P92" i="30"/>
  <c r="S92" i="30"/>
  <c r="T93" i="30"/>
  <c r="P93" i="30"/>
  <c r="S93" i="30"/>
  <c r="T94" i="30"/>
  <c r="P94" i="30"/>
  <c r="S94" i="30"/>
  <c r="T95" i="30"/>
  <c r="P95" i="30"/>
  <c r="S95" i="30"/>
  <c r="T96" i="30"/>
  <c r="P96" i="30"/>
  <c r="S96" i="30"/>
  <c r="T97" i="30"/>
  <c r="P97" i="30"/>
  <c r="S97" i="30"/>
  <c r="T98" i="30"/>
  <c r="P98" i="30"/>
  <c r="S98" i="30"/>
  <c r="T99" i="30"/>
  <c r="P99" i="30"/>
  <c r="S99" i="30"/>
  <c r="T100" i="30"/>
  <c r="P100" i="30"/>
  <c r="S100" i="30"/>
  <c r="T101" i="30"/>
  <c r="P101" i="30"/>
  <c r="S101" i="30"/>
  <c r="T102" i="30"/>
  <c r="P102" i="30"/>
  <c r="S102" i="30"/>
  <c r="T103" i="30"/>
  <c r="P103" i="30"/>
  <c r="S103" i="30"/>
  <c r="T104" i="30"/>
  <c r="P104" i="30"/>
  <c r="S104" i="30"/>
  <c r="T105" i="30"/>
  <c r="P105" i="30"/>
  <c r="S105" i="30"/>
  <c r="T106" i="30"/>
  <c r="P106" i="30"/>
  <c r="S106" i="30"/>
  <c r="T107" i="30"/>
  <c r="P107" i="30"/>
  <c r="S107" i="30"/>
  <c r="T108" i="30"/>
  <c r="P108" i="30"/>
  <c r="S108" i="30"/>
  <c r="T109" i="30"/>
  <c r="P109" i="30"/>
  <c r="S109" i="30"/>
  <c r="T110" i="30"/>
  <c r="P110" i="30"/>
  <c r="S110" i="30"/>
  <c r="T111" i="30"/>
  <c r="P111" i="30"/>
  <c r="S111" i="30"/>
  <c r="T112" i="30"/>
  <c r="P112" i="30"/>
  <c r="S112" i="30"/>
  <c r="T113" i="30"/>
  <c r="P113" i="30"/>
  <c r="S113" i="30"/>
  <c r="T114" i="30"/>
  <c r="P114" i="30"/>
  <c r="S114" i="30"/>
  <c r="T115" i="30"/>
  <c r="P115" i="30"/>
  <c r="S115" i="30"/>
  <c r="T116" i="30"/>
  <c r="P116" i="30"/>
  <c r="S116" i="30"/>
  <c r="T117" i="30"/>
  <c r="P117" i="30"/>
  <c r="S117" i="30"/>
  <c r="T118" i="30"/>
  <c r="P118" i="30"/>
  <c r="S118" i="30"/>
  <c r="T119" i="30"/>
  <c r="P119" i="30"/>
  <c r="S119" i="30"/>
  <c r="T120" i="30"/>
  <c r="P120" i="30"/>
  <c r="S120" i="30"/>
  <c r="T121" i="30"/>
  <c r="P121" i="30"/>
  <c r="S121" i="30"/>
  <c r="T122" i="30"/>
  <c r="P122" i="30"/>
  <c r="S122" i="30"/>
  <c r="T123" i="30"/>
  <c r="P123" i="30"/>
  <c r="S123" i="30"/>
  <c r="T124" i="30"/>
  <c r="P124" i="30"/>
  <c r="S124" i="30"/>
  <c r="T125" i="30"/>
  <c r="P125" i="30"/>
  <c r="S125" i="30"/>
  <c r="T126" i="30"/>
  <c r="P126" i="30"/>
  <c r="S126" i="30"/>
  <c r="T127" i="30"/>
  <c r="P127" i="30"/>
  <c r="S127" i="30"/>
  <c r="T128" i="30"/>
  <c r="P128" i="30"/>
  <c r="S128" i="30"/>
  <c r="T129" i="30"/>
  <c r="P129" i="30"/>
  <c r="S129" i="30"/>
  <c r="T130" i="30"/>
  <c r="P130" i="30"/>
  <c r="S130" i="30"/>
  <c r="T131" i="30"/>
  <c r="P131" i="30"/>
  <c r="S131" i="30"/>
  <c r="T132" i="30"/>
  <c r="P132" i="30"/>
  <c r="S132" i="30"/>
  <c r="T133" i="30"/>
  <c r="P133" i="30"/>
  <c r="S133" i="30"/>
  <c r="T134" i="30"/>
  <c r="P134" i="30"/>
  <c r="S134" i="30"/>
  <c r="T135" i="30"/>
  <c r="P135" i="30"/>
  <c r="S135" i="30"/>
  <c r="T136" i="30"/>
  <c r="P136" i="30"/>
  <c r="S136" i="30"/>
  <c r="T137" i="30"/>
  <c r="P137" i="30"/>
  <c r="S137" i="30"/>
  <c r="T138" i="30"/>
  <c r="P138" i="30"/>
  <c r="S138" i="30"/>
  <c r="T139" i="30"/>
  <c r="P139" i="30"/>
  <c r="S139" i="30"/>
  <c r="T140" i="30"/>
  <c r="P140" i="30"/>
  <c r="S140" i="30"/>
  <c r="T141" i="30"/>
  <c r="P141" i="30"/>
  <c r="S141" i="30"/>
  <c r="T142" i="30"/>
  <c r="P142" i="30"/>
  <c r="S142" i="30"/>
  <c r="T143" i="30"/>
  <c r="P143" i="30"/>
  <c r="S143" i="30"/>
  <c r="T144" i="30"/>
  <c r="P144" i="30"/>
  <c r="S144" i="30"/>
  <c r="T145" i="30"/>
  <c r="P145" i="30"/>
  <c r="S145" i="30"/>
  <c r="T146" i="30"/>
  <c r="P146" i="30"/>
  <c r="S146" i="30"/>
  <c r="T147" i="30"/>
  <c r="P147" i="30"/>
  <c r="S147" i="30"/>
  <c r="T148" i="30"/>
  <c r="P148" i="30"/>
  <c r="S148" i="30"/>
  <c r="T149" i="30"/>
  <c r="P149" i="30"/>
  <c r="S149" i="30"/>
  <c r="T150" i="30"/>
  <c r="P150" i="30"/>
  <c r="S150" i="30"/>
  <c r="T151" i="30"/>
  <c r="P151" i="30"/>
  <c r="S151" i="30"/>
  <c r="T152" i="30"/>
  <c r="P152" i="30"/>
  <c r="S152" i="30"/>
  <c r="T153" i="30"/>
  <c r="P153" i="30"/>
  <c r="S153" i="30"/>
  <c r="T154" i="30"/>
  <c r="P154" i="30"/>
  <c r="S154" i="30"/>
  <c r="T155" i="30"/>
  <c r="P155" i="30"/>
  <c r="S155" i="30"/>
  <c r="T156" i="30"/>
  <c r="P156" i="30"/>
  <c r="S156" i="30"/>
  <c r="T157" i="30"/>
  <c r="P157" i="30"/>
  <c r="S157" i="30"/>
  <c r="T158" i="30"/>
  <c r="P158" i="30"/>
  <c r="S158" i="30"/>
  <c r="T159" i="30"/>
  <c r="P159" i="30"/>
  <c r="S159" i="30"/>
  <c r="T160" i="30"/>
  <c r="P160" i="30"/>
  <c r="S160" i="30"/>
  <c r="T161" i="30"/>
  <c r="P161" i="30"/>
  <c r="S161" i="30"/>
  <c r="T162" i="30"/>
  <c r="P162" i="30"/>
  <c r="S162" i="30"/>
  <c r="T163" i="30"/>
  <c r="P163" i="30"/>
  <c r="S163" i="30"/>
  <c r="T164" i="30"/>
  <c r="P164" i="30"/>
  <c r="S164" i="30"/>
  <c r="T165" i="30"/>
  <c r="P165" i="30"/>
  <c r="S165" i="30"/>
  <c r="T166" i="30"/>
  <c r="P166" i="30"/>
  <c r="S166" i="30"/>
  <c r="T167" i="30"/>
  <c r="P167" i="30"/>
  <c r="S167" i="30"/>
  <c r="T168" i="30"/>
  <c r="P168" i="30"/>
  <c r="S168" i="30"/>
  <c r="T169" i="30"/>
  <c r="P169" i="30"/>
  <c r="S169" i="30"/>
  <c r="T170" i="30"/>
  <c r="P170" i="30"/>
  <c r="S170" i="30"/>
  <c r="T171" i="30"/>
  <c r="P171" i="30"/>
  <c r="S171" i="30"/>
  <c r="T172" i="30"/>
  <c r="P172" i="30"/>
  <c r="S172" i="30"/>
  <c r="T173" i="30"/>
  <c r="P173" i="30"/>
  <c r="S173" i="30"/>
  <c r="T174" i="30"/>
  <c r="P174" i="30"/>
  <c r="S174" i="30"/>
  <c r="T175" i="30"/>
  <c r="P175" i="30"/>
  <c r="S175" i="30"/>
  <c r="T176" i="30"/>
  <c r="P176" i="30"/>
  <c r="S176" i="30"/>
  <c r="T177" i="30"/>
  <c r="P177" i="30"/>
  <c r="S177" i="30"/>
  <c r="T178" i="30"/>
  <c r="P178" i="30"/>
  <c r="S178" i="30"/>
  <c r="T179" i="30"/>
  <c r="P179" i="30"/>
  <c r="S179" i="30"/>
  <c r="T180" i="30"/>
  <c r="P180" i="30"/>
  <c r="S180" i="30"/>
  <c r="T181" i="30"/>
  <c r="P181" i="30"/>
  <c r="S181" i="30"/>
  <c r="T182" i="30"/>
  <c r="P182" i="30"/>
  <c r="S182" i="30"/>
  <c r="T183" i="30"/>
  <c r="P183" i="30"/>
  <c r="S183" i="30"/>
  <c r="T184" i="30"/>
  <c r="P184" i="30"/>
  <c r="S184" i="30"/>
  <c r="T185" i="30"/>
  <c r="P185" i="30"/>
  <c r="S185" i="30"/>
  <c r="T186" i="30"/>
  <c r="P186" i="30"/>
  <c r="S186" i="30"/>
  <c r="T187" i="30"/>
  <c r="P187" i="30"/>
  <c r="S187" i="30"/>
  <c r="T188" i="30"/>
  <c r="P188" i="30"/>
  <c r="S188" i="30"/>
  <c r="T189" i="30"/>
  <c r="P189" i="30"/>
  <c r="S189" i="30"/>
  <c r="T190" i="30"/>
  <c r="P190" i="30"/>
  <c r="S190" i="30"/>
  <c r="T191" i="30"/>
  <c r="P191" i="30"/>
  <c r="S191" i="30"/>
  <c r="T192" i="30"/>
  <c r="P192" i="30"/>
  <c r="S192" i="30"/>
  <c r="T193" i="30"/>
  <c r="P193" i="30"/>
  <c r="S193" i="30"/>
  <c r="T194" i="30"/>
  <c r="P194" i="30"/>
  <c r="S194" i="30"/>
  <c r="T195" i="30"/>
  <c r="P195" i="30"/>
  <c r="S195" i="30"/>
  <c r="T196" i="30"/>
  <c r="P196" i="30"/>
  <c r="S196" i="30"/>
  <c r="T197" i="30"/>
  <c r="P197" i="30"/>
  <c r="S197" i="30"/>
  <c r="T198" i="30"/>
  <c r="P198" i="30"/>
  <c r="S198" i="30"/>
  <c r="T199" i="30"/>
  <c r="P199" i="30"/>
  <c r="S199" i="30"/>
  <c r="T200" i="30"/>
  <c r="P200" i="30"/>
  <c r="S200" i="30"/>
  <c r="T201" i="30"/>
  <c r="P201" i="30"/>
  <c r="S201" i="30"/>
  <c r="T202" i="30"/>
  <c r="P202" i="30"/>
  <c r="S202" i="30"/>
  <c r="T203" i="30"/>
  <c r="P203" i="30"/>
  <c r="S203" i="30"/>
  <c r="T204" i="30"/>
  <c r="P204" i="30"/>
  <c r="S204" i="30"/>
  <c r="T205" i="30"/>
  <c r="P205" i="30"/>
  <c r="S205" i="30"/>
  <c r="T206" i="30"/>
  <c r="P206" i="30"/>
  <c r="S206" i="30"/>
  <c r="T207" i="30"/>
  <c r="P207" i="30"/>
  <c r="S207" i="30"/>
  <c r="T208" i="30"/>
  <c r="P208" i="30"/>
  <c r="S208" i="30"/>
  <c r="T209" i="30"/>
  <c r="P209" i="30"/>
  <c r="S209" i="30"/>
  <c r="T210" i="30"/>
  <c r="P210" i="30"/>
  <c r="S210" i="30"/>
  <c r="T211" i="30"/>
  <c r="P211" i="30"/>
  <c r="S211" i="30"/>
  <c r="T212" i="30"/>
  <c r="P212" i="30"/>
  <c r="S212" i="30"/>
  <c r="T213" i="30"/>
  <c r="P213" i="30"/>
  <c r="S213" i="30"/>
  <c r="T214" i="30"/>
  <c r="P214" i="30"/>
  <c r="S214" i="30"/>
  <c r="T215" i="30"/>
  <c r="P215" i="30"/>
  <c r="S215" i="30"/>
  <c r="T216" i="30"/>
  <c r="P216" i="30"/>
  <c r="S216" i="30"/>
  <c r="T217" i="30"/>
  <c r="P217" i="30"/>
  <c r="S217" i="30"/>
  <c r="T218" i="30"/>
  <c r="P218" i="30"/>
  <c r="S218" i="30"/>
  <c r="T219" i="30"/>
  <c r="P219" i="30"/>
  <c r="S219" i="30"/>
  <c r="T220" i="30"/>
  <c r="P220" i="30"/>
  <c r="S220" i="30"/>
  <c r="T221" i="30"/>
  <c r="P221" i="30"/>
  <c r="S221" i="30"/>
  <c r="T222" i="30"/>
  <c r="P222" i="30"/>
  <c r="S222" i="30"/>
  <c r="T223" i="30"/>
  <c r="P223" i="30"/>
  <c r="S223" i="30"/>
  <c r="T224" i="30"/>
  <c r="P224" i="30"/>
  <c r="S224" i="30"/>
  <c r="T225" i="30"/>
  <c r="P225" i="30"/>
  <c r="S225" i="30"/>
  <c r="T226" i="30"/>
  <c r="P226" i="30"/>
  <c r="S226" i="30"/>
  <c r="T227" i="30"/>
  <c r="P227" i="30"/>
  <c r="S227" i="30"/>
  <c r="T228" i="30"/>
  <c r="P228" i="30"/>
  <c r="S228" i="30"/>
  <c r="T229" i="30"/>
  <c r="P229" i="30"/>
  <c r="S229" i="30"/>
  <c r="T230" i="30"/>
  <c r="P230" i="30"/>
  <c r="S230" i="30"/>
  <c r="T231" i="30"/>
  <c r="P231" i="30"/>
  <c r="S231" i="30"/>
  <c r="T232" i="30"/>
  <c r="P232" i="30"/>
  <c r="S232" i="30"/>
  <c r="T233" i="30"/>
  <c r="P233" i="30"/>
  <c r="S233" i="30"/>
  <c r="T234" i="30"/>
  <c r="P234" i="30"/>
  <c r="S234" i="30"/>
  <c r="T235" i="30"/>
  <c r="P235" i="30"/>
  <c r="S235" i="30"/>
  <c r="T236" i="30"/>
  <c r="P236" i="30"/>
  <c r="S236" i="30"/>
  <c r="T237" i="30"/>
  <c r="P237" i="30"/>
  <c r="S237" i="30"/>
  <c r="T238" i="30"/>
  <c r="P238" i="30"/>
  <c r="S238" i="30"/>
  <c r="T239" i="30"/>
  <c r="P239" i="30"/>
  <c r="S239" i="30"/>
  <c r="T240" i="30"/>
  <c r="P240" i="30"/>
  <c r="S240" i="30"/>
  <c r="T241" i="30"/>
  <c r="P241" i="30"/>
  <c r="S241" i="30"/>
  <c r="T242" i="30"/>
  <c r="P242" i="30"/>
  <c r="S242" i="30"/>
  <c r="T243" i="30"/>
  <c r="P243" i="30"/>
  <c r="S243" i="30"/>
  <c r="T244" i="30"/>
  <c r="P244" i="30"/>
  <c r="S244" i="30"/>
  <c r="T245" i="30"/>
  <c r="P245" i="30"/>
  <c r="S245" i="30"/>
  <c r="T246" i="30"/>
  <c r="P246" i="30"/>
  <c r="S246" i="30"/>
  <c r="T247" i="30"/>
  <c r="P247" i="30"/>
  <c r="S247" i="30"/>
  <c r="T248" i="30"/>
  <c r="P248" i="30"/>
  <c r="S248" i="30"/>
  <c r="T249" i="30"/>
  <c r="P249" i="30"/>
  <c r="S249" i="30"/>
  <c r="T250" i="30"/>
  <c r="P250" i="30"/>
  <c r="S250" i="30"/>
  <c r="T251" i="30"/>
  <c r="P251" i="30"/>
  <c r="S251" i="30"/>
  <c r="T252" i="30"/>
  <c r="P252" i="30"/>
  <c r="S252" i="30"/>
  <c r="T253" i="30"/>
  <c r="P253" i="30"/>
  <c r="S253" i="30"/>
  <c r="T254" i="30"/>
  <c r="P254" i="30"/>
  <c r="S254" i="30"/>
  <c r="T255" i="30"/>
  <c r="P255" i="30"/>
  <c r="S255" i="30"/>
  <c r="T256" i="30"/>
  <c r="P256" i="30"/>
  <c r="S256" i="30"/>
  <c r="T257" i="30"/>
  <c r="P257" i="30"/>
  <c r="S257" i="30"/>
  <c r="T258" i="30"/>
  <c r="P258" i="30"/>
  <c r="S258" i="30"/>
  <c r="T259" i="30"/>
  <c r="P259" i="30"/>
  <c r="S259" i="30"/>
  <c r="T260" i="30"/>
  <c r="P260" i="30"/>
  <c r="S260" i="30"/>
  <c r="T261" i="30"/>
  <c r="P261" i="30"/>
  <c r="S261" i="30"/>
  <c r="T262" i="30"/>
  <c r="P262" i="30"/>
  <c r="S262" i="30"/>
  <c r="T263" i="30"/>
  <c r="P263" i="30"/>
  <c r="S263" i="30"/>
  <c r="T264" i="30"/>
  <c r="P264" i="30"/>
  <c r="S264" i="30"/>
  <c r="T265" i="30"/>
  <c r="P265" i="30"/>
  <c r="S265" i="30"/>
  <c r="T266" i="30"/>
  <c r="P266" i="30"/>
  <c r="S266" i="30"/>
  <c r="T267" i="30"/>
  <c r="P267" i="30"/>
  <c r="S267" i="30"/>
  <c r="T268" i="30"/>
  <c r="P268" i="30"/>
  <c r="S268" i="30"/>
  <c r="T269" i="30"/>
  <c r="P269" i="30"/>
  <c r="S269" i="30"/>
  <c r="T270" i="30"/>
  <c r="P270" i="30"/>
  <c r="S270" i="30"/>
  <c r="T271" i="30"/>
  <c r="P271" i="30"/>
  <c r="S271" i="30"/>
  <c r="T272" i="30"/>
  <c r="P272" i="30"/>
  <c r="S272" i="30"/>
  <c r="T273" i="30"/>
  <c r="P273" i="30"/>
  <c r="S273" i="30"/>
  <c r="T274" i="30"/>
  <c r="P274" i="30"/>
  <c r="S274" i="30"/>
  <c r="T275" i="30"/>
  <c r="P275" i="30"/>
  <c r="S275" i="30"/>
  <c r="T276" i="30"/>
  <c r="P276" i="30"/>
  <c r="S276" i="30"/>
  <c r="T277" i="30"/>
  <c r="P277" i="30"/>
  <c r="S277" i="30"/>
  <c r="T278" i="30"/>
  <c r="P278" i="30"/>
  <c r="S278" i="30"/>
  <c r="T279" i="30"/>
  <c r="P279" i="30"/>
  <c r="S279" i="30"/>
  <c r="T280" i="30"/>
  <c r="P280" i="30"/>
  <c r="S280" i="30"/>
  <c r="T281" i="30"/>
  <c r="P281" i="30"/>
  <c r="S281" i="30"/>
  <c r="T282" i="30"/>
  <c r="P282" i="30"/>
  <c r="S282" i="30"/>
  <c r="T283" i="30"/>
  <c r="P283" i="30"/>
  <c r="S283" i="30"/>
  <c r="T284" i="30"/>
  <c r="P284" i="30"/>
  <c r="S284" i="30"/>
  <c r="T285" i="30"/>
  <c r="P285" i="30"/>
  <c r="S285" i="30"/>
  <c r="T286" i="30"/>
  <c r="P286" i="30"/>
  <c r="S286" i="30"/>
  <c r="T287" i="30"/>
  <c r="P287" i="30"/>
  <c r="S287" i="30"/>
  <c r="T288" i="30"/>
  <c r="P288" i="30"/>
  <c r="S288" i="30"/>
  <c r="T289" i="30"/>
  <c r="P289" i="30"/>
  <c r="S289" i="30"/>
  <c r="T290" i="30"/>
  <c r="P290" i="30"/>
  <c r="S290" i="30"/>
  <c r="T291" i="30"/>
  <c r="P291" i="30"/>
  <c r="S291" i="30"/>
  <c r="T292" i="30"/>
  <c r="P292" i="30"/>
  <c r="S292" i="30"/>
  <c r="T293" i="30"/>
  <c r="P293" i="30"/>
  <c r="S293" i="30"/>
  <c r="T294" i="30"/>
  <c r="P294" i="30"/>
  <c r="S294" i="30"/>
  <c r="T295" i="30"/>
  <c r="P295" i="30"/>
  <c r="S295" i="30"/>
  <c r="T296" i="30"/>
  <c r="P296" i="30"/>
  <c r="S296" i="30"/>
  <c r="T297" i="30"/>
  <c r="P297" i="30"/>
  <c r="S297" i="30"/>
  <c r="T298" i="30"/>
  <c r="P298" i="30"/>
  <c r="S298" i="30"/>
  <c r="T299" i="30"/>
  <c r="P299" i="30"/>
  <c r="S299" i="30"/>
  <c r="T300" i="30"/>
  <c r="P300" i="30"/>
  <c r="S300" i="30"/>
  <c r="T301" i="30"/>
  <c r="P301" i="30"/>
  <c r="S301" i="30"/>
  <c r="T302" i="30"/>
  <c r="P302" i="30"/>
  <c r="S302" i="30"/>
  <c r="T303" i="30"/>
  <c r="P303" i="30"/>
  <c r="S303" i="30"/>
  <c r="T304" i="30"/>
  <c r="P304" i="30"/>
  <c r="S304" i="30"/>
  <c r="T305" i="30"/>
  <c r="P305" i="30"/>
  <c r="S305" i="30"/>
  <c r="T306" i="30"/>
  <c r="P306" i="30"/>
  <c r="S306" i="30"/>
  <c r="T307" i="30"/>
  <c r="P307" i="30"/>
  <c r="S307" i="30"/>
  <c r="T308" i="30"/>
  <c r="P308" i="30"/>
  <c r="S308" i="30"/>
  <c r="T309" i="30"/>
  <c r="P309" i="30"/>
  <c r="S309" i="30"/>
  <c r="T310" i="30"/>
  <c r="P310" i="30"/>
  <c r="S310" i="30"/>
  <c r="T311" i="30"/>
  <c r="P311" i="30"/>
  <c r="S311" i="30"/>
  <c r="T312" i="30"/>
  <c r="P312" i="30"/>
  <c r="S312" i="30"/>
  <c r="T313" i="30"/>
  <c r="P313" i="30"/>
  <c r="S313" i="30"/>
  <c r="T314" i="30"/>
  <c r="P314" i="30"/>
  <c r="S314" i="30"/>
  <c r="T315" i="30"/>
  <c r="P315" i="30"/>
  <c r="S315" i="30"/>
  <c r="T316" i="30"/>
  <c r="P316" i="30"/>
  <c r="S316" i="30"/>
  <c r="T317" i="30"/>
  <c r="P317" i="30"/>
  <c r="S317" i="30"/>
  <c r="T318" i="30"/>
  <c r="P318" i="30"/>
  <c r="S318" i="30"/>
  <c r="T319" i="30"/>
  <c r="P319" i="30"/>
  <c r="S319" i="30"/>
  <c r="T320" i="30"/>
  <c r="P320" i="30"/>
  <c r="S320" i="30"/>
  <c r="T321" i="30"/>
  <c r="P321" i="30"/>
  <c r="S321" i="30"/>
  <c r="T322" i="30"/>
  <c r="P322" i="30"/>
  <c r="S322" i="30"/>
  <c r="T323" i="30"/>
  <c r="P323" i="30"/>
  <c r="S323" i="30"/>
  <c r="T324" i="30"/>
  <c r="P324" i="30"/>
  <c r="S324" i="30"/>
  <c r="T325" i="30"/>
  <c r="P325" i="30"/>
  <c r="S325" i="30"/>
  <c r="T326" i="30"/>
  <c r="P326" i="30"/>
  <c r="S326" i="30"/>
  <c r="T327" i="30"/>
  <c r="P327" i="30"/>
  <c r="S327" i="30"/>
  <c r="T328" i="30"/>
  <c r="P328" i="30"/>
  <c r="S328" i="30"/>
  <c r="T329" i="30"/>
  <c r="P329" i="30"/>
  <c r="S329" i="30"/>
  <c r="T330" i="30"/>
  <c r="P330" i="30"/>
  <c r="S330" i="30"/>
  <c r="T331" i="30"/>
  <c r="P331" i="30"/>
  <c r="S331" i="30"/>
  <c r="T332" i="30"/>
  <c r="P332" i="30"/>
  <c r="S332" i="30"/>
  <c r="T333" i="30"/>
  <c r="P333" i="30"/>
  <c r="S333" i="30"/>
  <c r="T334" i="30"/>
  <c r="P334" i="30"/>
  <c r="S334" i="30"/>
  <c r="T335" i="30"/>
  <c r="P335" i="30"/>
  <c r="S335" i="30"/>
  <c r="T336" i="30"/>
  <c r="P336" i="30"/>
  <c r="S336" i="30"/>
  <c r="T337" i="30"/>
  <c r="P337" i="30"/>
  <c r="S337" i="30"/>
  <c r="T338" i="30"/>
  <c r="P338" i="30"/>
  <c r="S338" i="30"/>
  <c r="T339" i="30"/>
  <c r="P339" i="30"/>
  <c r="S339" i="30"/>
  <c r="T340" i="30"/>
  <c r="P340" i="30"/>
  <c r="S340" i="30"/>
  <c r="T341" i="30"/>
  <c r="P341" i="30"/>
  <c r="S341" i="30"/>
  <c r="T342" i="30"/>
  <c r="P342" i="30"/>
  <c r="S342" i="30"/>
  <c r="T343" i="30"/>
  <c r="P343" i="30"/>
  <c r="S343" i="30"/>
  <c r="T344" i="30"/>
  <c r="P344" i="30"/>
  <c r="S344" i="30"/>
  <c r="T345" i="30"/>
  <c r="P345" i="30"/>
  <c r="S345" i="30"/>
  <c r="T346" i="30"/>
  <c r="P346" i="30"/>
  <c r="S346" i="30"/>
  <c r="T347" i="30"/>
  <c r="P347" i="30"/>
  <c r="S347" i="30"/>
  <c r="T348" i="30"/>
  <c r="P348" i="30"/>
  <c r="S348" i="30"/>
  <c r="T349" i="30"/>
  <c r="P349" i="30"/>
  <c r="S349" i="30"/>
  <c r="T350" i="30"/>
  <c r="P350" i="30"/>
  <c r="S350" i="30"/>
  <c r="T351" i="30"/>
  <c r="P351" i="30"/>
  <c r="S351" i="30"/>
  <c r="T352" i="30"/>
  <c r="P352" i="30"/>
  <c r="S352" i="30"/>
  <c r="T353" i="30"/>
  <c r="P353" i="30"/>
  <c r="S353" i="30"/>
  <c r="T354" i="30"/>
  <c r="P354" i="30"/>
  <c r="S354" i="30"/>
  <c r="T355" i="30"/>
  <c r="P355" i="30"/>
  <c r="S355" i="30"/>
  <c r="T356" i="30"/>
  <c r="P356" i="30"/>
  <c r="S356" i="30"/>
  <c r="T357" i="30"/>
  <c r="P357" i="30"/>
  <c r="S357" i="30"/>
  <c r="T358" i="30"/>
  <c r="P358" i="30"/>
  <c r="S358" i="30"/>
  <c r="T359" i="30"/>
  <c r="P359" i="30"/>
  <c r="S359" i="30"/>
  <c r="T360" i="30"/>
  <c r="P360" i="30"/>
  <c r="S360" i="30"/>
  <c r="T361" i="30"/>
  <c r="P361" i="30"/>
  <c r="S361" i="30"/>
  <c r="T362" i="30"/>
  <c r="P362" i="30"/>
  <c r="S362" i="30"/>
  <c r="T363" i="30"/>
  <c r="P363" i="30"/>
  <c r="S363" i="30"/>
  <c r="T364" i="30"/>
  <c r="P364" i="30"/>
  <c r="S364" i="30"/>
  <c r="T365" i="30"/>
  <c r="P365" i="30"/>
  <c r="S365" i="30"/>
  <c r="T366" i="30"/>
  <c r="P366" i="30"/>
  <c r="S366" i="30"/>
  <c r="T367" i="30"/>
  <c r="P367" i="30"/>
  <c r="S367" i="30"/>
  <c r="T368" i="30"/>
  <c r="P368" i="30"/>
  <c r="S368" i="30"/>
  <c r="T369" i="30"/>
  <c r="P369" i="30"/>
  <c r="S369" i="30"/>
  <c r="T370" i="30"/>
  <c r="P370" i="30"/>
  <c r="S370" i="30"/>
  <c r="T371" i="30"/>
  <c r="P371" i="30"/>
  <c r="S371" i="30"/>
  <c r="T372" i="30"/>
  <c r="P372" i="30"/>
  <c r="S372" i="30"/>
  <c r="T373" i="30"/>
  <c r="P373" i="30"/>
  <c r="S373" i="30"/>
  <c r="T374" i="30"/>
  <c r="P374" i="30"/>
  <c r="S374" i="30"/>
  <c r="T375" i="30"/>
  <c r="P375" i="30"/>
  <c r="S375" i="30"/>
  <c r="T376" i="30"/>
  <c r="P376" i="30"/>
  <c r="S376" i="30"/>
  <c r="T377" i="30"/>
  <c r="P377" i="30"/>
  <c r="S377" i="30"/>
  <c r="T378" i="30"/>
  <c r="P378" i="30"/>
  <c r="S378" i="30"/>
  <c r="T379" i="30"/>
  <c r="P379" i="30"/>
  <c r="S379" i="30"/>
  <c r="T380" i="30"/>
  <c r="P380" i="30"/>
  <c r="S380" i="30"/>
  <c r="T381" i="30"/>
  <c r="P381" i="30"/>
  <c r="S381" i="30"/>
  <c r="T382" i="30"/>
  <c r="P382" i="30"/>
  <c r="S382" i="30"/>
  <c r="T383" i="30"/>
  <c r="P383" i="30"/>
  <c r="S383" i="30"/>
  <c r="T384" i="30"/>
  <c r="P384" i="30"/>
  <c r="S384" i="30"/>
  <c r="T385" i="30"/>
  <c r="P385" i="30"/>
  <c r="S385" i="30"/>
  <c r="T386" i="30"/>
  <c r="P386" i="30"/>
  <c r="S386" i="30"/>
  <c r="T387" i="30"/>
  <c r="P387" i="30"/>
  <c r="S387" i="30"/>
  <c r="T388" i="30"/>
  <c r="P388" i="30"/>
  <c r="S388" i="30"/>
  <c r="T389" i="30"/>
  <c r="P389" i="30"/>
  <c r="S389" i="30"/>
  <c r="T390" i="30"/>
  <c r="P390" i="30"/>
  <c r="S390" i="30"/>
  <c r="T391" i="30"/>
  <c r="P391" i="30"/>
  <c r="S391" i="30"/>
  <c r="T392" i="30"/>
  <c r="P392" i="30"/>
  <c r="S392" i="30"/>
  <c r="T393" i="30"/>
  <c r="P393" i="30"/>
  <c r="S393" i="30"/>
  <c r="T394" i="30"/>
  <c r="P394" i="30"/>
  <c r="S394" i="30"/>
  <c r="T395" i="30"/>
  <c r="P395" i="30"/>
  <c r="S395" i="30"/>
  <c r="T396" i="30"/>
  <c r="P396" i="30"/>
  <c r="S396" i="30"/>
  <c r="T397" i="30"/>
  <c r="P397" i="30"/>
  <c r="S397" i="30"/>
  <c r="T398" i="30"/>
  <c r="P398" i="30"/>
  <c r="S398" i="30"/>
  <c r="T399" i="30"/>
  <c r="P399" i="30"/>
  <c r="S399" i="30"/>
  <c r="T400" i="30"/>
  <c r="P400" i="30"/>
  <c r="S400" i="30"/>
  <c r="T401" i="30"/>
  <c r="P401" i="30"/>
  <c r="S401" i="30"/>
  <c r="T402" i="30"/>
  <c r="P402" i="30"/>
  <c r="S402" i="30"/>
  <c r="T403" i="30"/>
  <c r="P403" i="30"/>
  <c r="S403" i="30"/>
  <c r="T404" i="30"/>
  <c r="P404" i="30"/>
  <c r="S404" i="30"/>
  <c r="T405" i="30"/>
  <c r="P405" i="30"/>
  <c r="S405" i="30"/>
  <c r="T406" i="30"/>
  <c r="P406" i="30"/>
  <c r="S406" i="30"/>
  <c r="T407" i="30"/>
  <c r="P407" i="30"/>
  <c r="S407" i="30"/>
  <c r="T408" i="30"/>
  <c r="P408" i="30"/>
  <c r="S408" i="30"/>
  <c r="T409" i="30"/>
  <c r="P409" i="30"/>
  <c r="S409" i="30"/>
  <c r="T410" i="30"/>
  <c r="P410" i="30"/>
  <c r="S410" i="30"/>
  <c r="T411" i="30"/>
  <c r="P411" i="30"/>
  <c r="S411" i="30"/>
  <c r="T412" i="30"/>
  <c r="P412" i="30"/>
  <c r="S412" i="30"/>
  <c r="T413" i="30"/>
  <c r="P413" i="30"/>
  <c r="S413" i="30"/>
  <c r="T414" i="30"/>
  <c r="P414" i="30"/>
  <c r="S414" i="30"/>
  <c r="T415" i="30"/>
  <c r="P415" i="30"/>
  <c r="S415" i="30"/>
  <c r="T416" i="30"/>
  <c r="P416" i="30"/>
  <c r="S416" i="30"/>
  <c r="T417" i="30"/>
  <c r="P417" i="30"/>
  <c r="S417" i="30"/>
  <c r="T418" i="30"/>
  <c r="P418" i="30"/>
  <c r="S418" i="30"/>
  <c r="T419" i="30"/>
  <c r="P419" i="30"/>
  <c r="S419" i="30"/>
  <c r="T420" i="30"/>
  <c r="P420" i="30"/>
  <c r="S420" i="30"/>
  <c r="T421" i="30"/>
  <c r="P421" i="30"/>
  <c r="S421" i="30"/>
  <c r="T422" i="30"/>
  <c r="P422" i="30"/>
  <c r="S422" i="30"/>
  <c r="T423" i="30"/>
  <c r="P423" i="30"/>
  <c r="S423" i="30"/>
  <c r="T424" i="30"/>
  <c r="P424" i="30"/>
  <c r="S424" i="30"/>
  <c r="T425" i="30"/>
  <c r="P425" i="30"/>
  <c r="S425" i="30"/>
  <c r="T426" i="30"/>
  <c r="P426" i="30"/>
  <c r="S426" i="30"/>
  <c r="T427" i="30"/>
  <c r="P427" i="30"/>
  <c r="S427" i="30"/>
  <c r="T428" i="30"/>
  <c r="P428" i="30"/>
  <c r="S428" i="30"/>
  <c r="T429" i="30"/>
  <c r="P429" i="30"/>
  <c r="S429" i="30"/>
  <c r="T430" i="30"/>
  <c r="P430" i="30"/>
  <c r="S430" i="30"/>
  <c r="T431" i="30"/>
  <c r="P431" i="30"/>
  <c r="S431" i="30"/>
  <c r="T432" i="30"/>
  <c r="P432" i="30"/>
  <c r="S432" i="30"/>
  <c r="T433" i="30"/>
  <c r="P433" i="30"/>
  <c r="S433" i="30"/>
  <c r="T434" i="30"/>
  <c r="P434" i="30"/>
  <c r="S434" i="30"/>
  <c r="T435" i="30"/>
  <c r="P435" i="30"/>
  <c r="S435" i="30"/>
  <c r="T436" i="30"/>
  <c r="P436" i="30"/>
  <c r="S436" i="30"/>
  <c r="T437" i="30"/>
  <c r="P437" i="30"/>
  <c r="S437" i="30"/>
  <c r="T438" i="30"/>
  <c r="P438" i="30"/>
  <c r="S438" i="30"/>
  <c r="T439" i="30"/>
  <c r="P439" i="30"/>
  <c r="S439" i="30"/>
  <c r="T440" i="30"/>
  <c r="P440" i="30"/>
  <c r="S440" i="30"/>
  <c r="T441" i="30"/>
  <c r="P441" i="30"/>
  <c r="S441" i="30"/>
  <c r="T442" i="30"/>
  <c r="P442" i="30"/>
  <c r="S442" i="30"/>
  <c r="T443" i="30"/>
  <c r="P443" i="30"/>
  <c r="S443" i="30"/>
  <c r="T444" i="30"/>
  <c r="P444" i="30"/>
  <c r="S444" i="30"/>
  <c r="T445" i="30"/>
  <c r="P445" i="30"/>
  <c r="S445" i="30"/>
  <c r="T446" i="30"/>
  <c r="P446" i="30"/>
  <c r="S446" i="30"/>
  <c r="T447" i="30"/>
  <c r="P447" i="30"/>
  <c r="S447" i="30"/>
  <c r="T448" i="30"/>
  <c r="P448" i="30"/>
  <c r="S448" i="30"/>
  <c r="T449" i="30"/>
  <c r="P449" i="30"/>
  <c r="S449" i="30"/>
  <c r="T450" i="30"/>
  <c r="P450" i="30"/>
  <c r="S450" i="30"/>
  <c r="T451" i="30"/>
  <c r="P451" i="30"/>
  <c r="S451" i="30"/>
  <c r="T452" i="30"/>
  <c r="P452" i="30"/>
  <c r="S452" i="30"/>
  <c r="T453" i="30"/>
  <c r="P453" i="30"/>
  <c r="S453" i="30"/>
  <c r="T454" i="30"/>
  <c r="P454" i="30"/>
  <c r="S454" i="30"/>
  <c r="T455" i="30"/>
  <c r="P455" i="30"/>
  <c r="S455" i="30"/>
  <c r="T456" i="30"/>
  <c r="P456" i="30"/>
  <c r="S456" i="30"/>
  <c r="T457" i="30"/>
  <c r="P457" i="30"/>
  <c r="S457" i="30"/>
  <c r="T458" i="30"/>
  <c r="P458" i="30"/>
  <c r="S458" i="30"/>
  <c r="T459" i="30"/>
  <c r="P459" i="30"/>
  <c r="S459" i="30"/>
  <c r="T460" i="30"/>
  <c r="P460" i="30"/>
  <c r="S460" i="30"/>
  <c r="T461" i="30"/>
  <c r="P461" i="30"/>
  <c r="S461" i="30"/>
  <c r="T462" i="30"/>
  <c r="P462" i="30"/>
  <c r="S462" i="30"/>
  <c r="T463" i="30"/>
  <c r="P463" i="30"/>
  <c r="S463" i="30"/>
  <c r="T464" i="30"/>
  <c r="P464" i="30"/>
  <c r="S464" i="30"/>
  <c r="T465" i="30"/>
  <c r="P465" i="30"/>
  <c r="S465" i="30"/>
  <c r="T466" i="30"/>
  <c r="P466" i="30"/>
  <c r="S466" i="30"/>
  <c r="T467" i="30"/>
  <c r="P467" i="30"/>
  <c r="S467" i="30"/>
  <c r="T468" i="30"/>
  <c r="P468" i="30"/>
  <c r="S468" i="30"/>
  <c r="T469" i="30"/>
  <c r="P469" i="30"/>
  <c r="S469" i="30"/>
  <c r="T470" i="30"/>
  <c r="P470" i="30"/>
  <c r="S470" i="30"/>
  <c r="T471" i="30"/>
  <c r="P471" i="30"/>
  <c r="S471" i="30"/>
  <c r="T472" i="30"/>
  <c r="P472" i="30"/>
  <c r="S472" i="30"/>
  <c r="T473" i="30"/>
  <c r="P473" i="30"/>
  <c r="S473" i="30"/>
  <c r="T474" i="30"/>
  <c r="P474" i="30"/>
  <c r="S474" i="30"/>
  <c r="T475" i="30"/>
  <c r="P475" i="30"/>
  <c r="S475" i="30"/>
  <c r="T476" i="30"/>
  <c r="P476" i="30"/>
  <c r="S476" i="30"/>
  <c r="T477" i="30"/>
  <c r="P477" i="30"/>
  <c r="S477" i="30"/>
  <c r="T478" i="30"/>
  <c r="P478" i="30"/>
  <c r="S478" i="30"/>
  <c r="T479" i="30"/>
  <c r="P479" i="30"/>
  <c r="S479" i="30"/>
  <c r="T480" i="30"/>
  <c r="P480" i="30"/>
  <c r="S480" i="30"/>
  <c r="T481" i="30"/>
  <c r="P481" i="30"/>
  <c r="S481" i="30"/>
  <c r="T482" i="30"/>
  <c r="P482" i="30"/>
  <c r="S482" i="30"/>
  <c r="T483" i="30"/>
  <c r="P483" i="30"/>
  <c r="S483" i="30"/>
  <c r="T484" i="30"/>
  <c r="P484" i="30"/>
  <c r="S484" i="30"/>
  <c r="T485" i="30"/>
  <c r="P485" i="30"/>
  <c r="S485" i="30"/>
  <c r="T486" i="30"/>
  <c r="P486" i="30"/>
  <c r="S486" i="30"/>
  <c r="T487" i="30"/>
  <c r="P487" i="30"/>
  <c r="S487" i="30"/>
  <c r="T488" i="30"/>
  <c r="P488" i="30"/>
  <c r="S488" i="30"/>
  <c r="T489" i="30"/>
  <c r="P489" i="30"/>
  <c r="S489" i="30"/>
  <c r="T490" i="30"/>
  <c r="P490" i="30"/>
  <c r="S490" i="30"/>
  <c r="T491" i="30"/>
  <c r="P491" i="30"/>
  <c r="S491" i="30"/>
  <c r="T492" i="30"/>
  <c r="P492" i="30"/>
  <c r="S492" i="30"/>
  <c r="T493" i="30"/>
  <c r="P493" i="30"/>
  <c r="S493" i="30"/>
  <c r="T494" i="30"/>
  <c r="P494" i="30"/>
  <c r="S494" i="30"/>
  <c r="T495" i="30"/>
  <c r="P495" i="30"/>
  <c r="S495" i="30"/>
  <c r="T496" i="30"/>
  <c r="P496" i="30"/>
  <c r="S496" i="30"/>
  <c r="T497" i="30"/>
  <c r="P497" i="30"/>
  <c r="S497" i="30"/>
  <c r="T498" i="30"/>
  <c r="P498" i="30"/>
  <c r="S498" i="30"/>
  <c r="T499" i="30"/>
  <c r="P499" i="30"/>
  <c r="S499" i="30"/>
  <c r="T500" i="30"/>
  <c r="P500" i="30"/>
  <c r="S500" i="30"/>
  <c r="T501" i="30"/>
  <c r="P501" i="30"/>
  <c r="S501" i="30"/>
  <c r="T502" i="30"/>
  <c r="P502" i="30"/>
  <c r="S502" i="30"/>
  <c r="T503" i="30"/>
  <c r="P503" i="30"/>
  <c r="S503" i="30"/>
  <c r="T504" i="30"/>
  <c r="P504" i="30"/>
  <c r="S504" i="30"/>
  <c r="T505" i="30"/>
  <c r="P505" i="30"/>
  <c r="S505" i="30"/>
  <c r="T506" i="30"/>
  <c r="P506" i="30"/>
  <c r="S506" i="30"/>
  <c r="T507" i="30"/>
  <c r="P507" i="30"/>
  <c r="S507" i="30"/>
  <c r="T508" i="30"/>
  <c r="P508" i="30"/>
  <c r="S508" i="30"/>
  <c r="T509" i="30"/>
  <c r="P509" i="30"/>
  <c r="S509" i="30"/>
  <c r="T510" i="30"/>
  <c r="P510" i="30"/>
  <c r="S510" i="30"/>
  <c r="T511" i="30"/>
  <c r="P511" i="30"/>
  <c r="S511" i="30"/>
  <c r="T512" i="30"/>
  <c r="P512" i="30"/>
  <c r="S512" i="30"/>
  <c r="T513" i="30"/>
  <c r="P513" i="30"/>
  <c r="S513" i="30"/>
  <c r="T514" i="30"/>
  <c r="P514" i="30"/>
  <c r="S514" i="30"/>
  <c r="T515" i="30"/>
  <c r="P515" i="30"/>
  <c r="S515" i="30"/>
  <c r="T516" i="30"/>
  <c r="P516" i="30"/>
  <c r="S516" i="30"/>
  <c r="T517" i="30"/>
  <c r="P517" i="30"/>
  <c r="S517" i="30"/>
  <c r="T518" i="30"/>
  <c r="P518" i="30"/>
  <c r="S518" i="30"/>
  <c r="T519" i="30"/>
  <c r="P519" i="30"/>
  <c r="S519" i="30"/>
  <c r="T520" i="30"/>
  <c r="P520" i="30"/>
  <c r="S520" i="30"/>
  <c r="T521" i="30"/>
  <c r="P521" i="30"/>
  <c r="S521" i="30"/>
  <c r="T522" i="30"/>
  <c r="P522" i="30"/>
  <c r="S522" i="30"/>
  <c r="T523" i="30"/>
  <c r="P523" i="30"/>
  <c r="S523" i="30"/>
  <c r="T524" i="30"/>
  <c r="P524" i="30"/>
  <c r="S524" i="30"/>
  <c r="T525" i="30"/>
  <c r="P525" i="30"/>
  <c r="S525" i="30"/>
  <c r="T526" i="30"/>
  <c r="P526" i="30"/>
  <c r="S526" i="30"/>
  <c r="T527" i="30"/>
  <c r="P527" i="30"/>
  <c r="S527" i="30"/>
  <c r="T528" i="30"/>
  <c r="P528" i="30"/>
  <c r="S528" i="30"/>
  <c r="T529" i="30"/>
  <c r="P529" i="30"/>
  <c r="S529" i="30"/>
  <c r="T530" i="30"/>
  <c r="P530" i="30"/>
  <c r="S530" i="30"/>
  <c r="T531" i="30"/>
  <c r="P531" i="30"/>
  <c r="S531" i="30"/>
  <c r="T532" i="30"/>
  <c r="P532" i="30"/>
  <c r="S532" i="30"/>
  <c r="T533" i="30"/>
  <c r="P533" i="30"/>
  <c r="S533" i="30"/>
  <c r="T534" i="30"/>
  <c r="P534" i="30"/>
  <c r="S534" i="30"/>
  <c r="T535" i="30"/>
  <c r="P535" i="30"/>
  <c r="S535" i="30"/>
  <c r="T536" i="30"/>
  <c r="P536" i="30"/>
  <c r="S536" i="30"/>
  <c r="T537" i="30"/>
  <c r="P537" i="30"/>
  <c r="S537" i="30"/>
  <c r="T538" i="30"/>
  <c r="P538" i="30"/>
  <c r="S538" i="30"/>
  <c r="T539" i="30"/>
  <c r="P539" i="30"/>
  <c r="S539" i="30"/>
  <c r="T540" i="30"/>
  <c r="P540" i="30"/>
  <c r="S540" i="30"/>
  <c r="T541" i="30"/>
  <c r="P541" i="30"/>
  <c r="S541" i="30"/>
  <c r="T542" i="30"/>
  <c r="P542" i="30"/>
  <c r="S542" i="30"/>
  <c r="T543" i="30"/>
  <c r="P543" i="30"/>
  <c r="S543" i="30"/>
  <c r="T544" i="30"/>
  <c r="P544" i="30"/>
  <c r="S544" i="30"/>
  <c r="T545" i="30"/>
  <c r="P545" i="30"/>
  <c r="S545" i="30"/>
  <c r="T546" i="30"/>
  <c r="P546" i="30"/>
  <c r="S546" i="30"/>
  <c r="T547" i="30"/>
  <c r="P547" i="30"/>
  <c r="S547" i="30"/>
  <c r="T548" i="30"/>
  <c r="P548" i="30"/>
  <c r="S548" i="30"/>
  <c r="T549" i="30"/>
  <c r="P549" i="30"/>
  <c r="S549" i="30"/>
  <c r="T550" i="30"/>
  <c r="P550" i="30"/>
  <c r="S550" i="30"/>
  <c r="T551" i="30"/>
  <c r="P551" i="30"/>
  <c r="S551" i="30"/>
  <c r="T552" i="30"/>
  <c r="P552" i="30"/>
  <c r="S552" i="30"/>
  <c r="T553" i="30"/>
  <c r="P553" i="30"/>
  <c r="S553" i="30"/>
  <c r="T554" i="30"/>
  <c r="P554" i="30"/>
  <c r="S554" i="30"/>
  <c r="T555" i="30"/>
  <c r="P555" i="30"/>
  <c r="S555" i="30"/>
  <c r="T556" i="30"/>
  <c r="P556" i="30"/>
  <c r="S556" i="30"/>
  <c r="T557" i="30"/>
  <c r="P557" i="30"/>
  <c r="S557" i="30"/>
  <c r="T558" i="30"/>
  <c r="P558" i="30"/>
  <c r="S558" i="30"/>
  <c r="T559" i="30"/>
  <c r="P559" i="30"/>
  <c r="S559" i="30"/>
  <c r="T560" i="30"/>
  <c r="P560" i="30"/>
  <c r="S560" i="30"/>
  <c r="T561" i="30"/>
  <c r="P561" i="30"/>
  <c r="S561" i="30"/>
  <c r="T562" i="30"/>
  <c r="P562" i="30"/>
  <c r="S562" i="30"/>
  <c r="T563" i="30"/>
  <c r="P563" i="30"/>
  <c r="S563" i="30"/>
  <c r="T564" i="30"/>
  <c r="P564" i="30"/>
  <c r="S564" i="30"/>
  <c r="T565" i="30"/>
  <c r="P565" i="30"/>
  <c r="S565" i="30"/>
  <c r="T566" i="30"/>
  <c r="P566" i="30"/>
  <c r="S566" i="30"/>
  <c r="T567" i="30"/>
  <c r="P567" i="30"/>
  <c r="S567" i="30"/>
  <c r="T568" i="30"/>
  <c r="P568" i="30"/>
  <c r="S568" i="30"/>
  <c r="T569" i="30"/>
  <c r="P569" i="30"/>
  <c r="S569" i="30"/>
  <c r="T570" i="30"/>
  <c r="P570" i="30"/>
  <c r="S570" i="30"/>
  <c r="T571" i="30"/>
  <c r="P571" i="30"/>
  <c r="S571" i="30"/>
  <c r="T572" i="30"/>
  <c r="P572" i="30"/>
  <c r="S572" i="30"/>
  <c r="T573" i="30"/>
  <c r="P573" i="30"/>
  <c r="S573" i="30"/>
  <c r="T574" i="30"/>
  <c r="P574" i="30"/>
  <c r="S574" i="30"/>
  <c r="T575" i="30"/>
  <c r="P575" i="30"/>
  <c r="S575" i="30"/>
  <c r="T576" i="30"/>
  <c r="P576" i="30"/>
  <c r="S576" i="30"/>
  <c r="T577" i="30"/>
  <c r="P577" i="30"/>
  <c r="S577" i="30"/>
  <c r="T578" i="30"/>
  <c r="P578" i="30"/>
  <c r="S578" i="30"/>
  <c r="T579" i="30"/>
  <c r="P579" i="30"/>
  <c r="S579" i="30"/>
  <c r="T580" i="30"/>
  <c r="P580" i="30"/>
  <c r="S580" i="30"/>
  <c r="T581" i="30"/>
  <c r="P581" i="30"/>
  <c r="S581" i="30"/>
  <c r="T582" i="30"/>
  <c r="P582" i="30"/>
  <c r="S582" i="30"/>
  <c r="T583" i="30"/>
  <c r="P583" i="30"/>
  <c r="S583" i="30"/>
  <c r="T584" i="30"/>
  <c r="P584" i="30"/>
  <c r="S584" i="30"/>
  <c r="T585" i="30"/>
  <c r="P585" i="30"/>
  <c r="S585" i="30"/>
  <c r="T586" i="30"/>
  <c r="P586" i="30"/>
  <c r="S586" i="30"/>
  <c r="T587" i="30"/>
  <c r="P587" i="30"/>
  <c r="S587" i="30"/>
  <c r="T588" i="30"/>
  <c r="P588" i="30"/>
  <c r="S588" i="30"/>
  <c r="T589" i="30"/>
  <c r="P589" i="30"/>
  <c r="S589" i="30"/>
  <c r="T590" i="30"/>
  <c r="P590" i="30"/>
  <c r="S590" i="30"/>
  <c r="T591" i="30"/>
  <c r="P591" i="30"/>
  <c r="S591" i="30"/>
  <c r="T592" i="30"/>
  <c r="P592" i="30"/>
  <c r="S592" i="30"/>
  <c r="T593" i="30"/>
  <c r="P593" i="30"/>
  <c r="S593" i="30"/>
  <c r="T594" i="30"/>
  <c r="P594" i="30"/>
  <c r="S594" i="30"/>
  <c r="T595" i="30"/>
  <c r="P595" i="30"/>
  <c r="S595" i="30"/>
  <c r="T596" i="30"/>
  <c r="P596" i="30"/>
  <c r="S596" i="30"/>
  <c r="T597" i="30"/>
  <c r="P597" i="30"/>
  <c r="S597" i="30"/>
  <c r="T598" i="30"/>
  <c r="P598" i="30"/>
  <c r="S598" i="30"/>
  <c r="T599" i="30"/>
  <c r="P599" i="30"/>
  <c r="S599" i="30"/>
  <c r="T600" i="30"/>
  <c r="P600" i="30"/>
  <c r="S600" i="30"/>
  <c r="T601" i="30"/>
  <c r="P601" i="30"/>
  <c r="S601" i="30"/>
  <c r="T602" i="30"/>
  <c r="P602" i="30"/>
  <c r="S602" i="30"/>
  <c r="T603" i="30"/>
  <c r="P603" i="30"/>
  <c r="S603" i="30"/>
  <c r="T604" i="30"/>
  <c r="P604" i="30"/>
  <c r="S604" i="30"/>
  <c r="T605" i="30"/>
  <c r="P605" i="30"/>
  <c r="S605" i="30"/>
  <c r="T606" i="30"/>
  <c r="P606" i="30"/>
  <c r="S606" i="30"/>
  <c r="T607" i="30"/>
  <c r="P607" i="30"/>
  <c r="S607" i="30"/>
  <c r="T608" i="30"/>
  <c r="P608" i="30"/>
  <c r="S608" i="30"/>
  <c r="T609" i="30"/>
  <c r="P609" i="30"/>
  <c r="S609" i="30"/>
  <c r="T610" i="30"/>
  <c r="P610" i="30"/>
  <c r="S610" i="30"/>
  <c r="T611" i="30"/>
  <c r="P611" i="30"/>
  <c r="S611" i="30"/>
  <c r="T612" i="30"/>
  <c r="P612" i="30"/>
  <c r="S612" i="30"/>
  <c r="T613" i="30"/>
  <c r="P613" i="30"/>
  <c r="S613" i="30"/>
  <c r="T614" i="30"/>
  <c r="P614" i="30"/>
  <c r="S614" i="30"/>
  <c r="T615" i="30"/>
  <c r="P615" i="30"/>
  <c r="S615" i="30"/>
  <c r="T616" i="30"/>
  <c r="P616" i="30"/>
  <c r="S616" i="30"/>
  <c r="T617" i="30"/>
  <c r="P617" i="30"/>
  <c r="S617" i="30"/>
  <c r="T618" i="30"/>
  <c r="P618" i="30"/>
  <c r="S618" i="30"/>
  <c r="T619" i="30"/>
  <c r="P619" i="30"/>
  <c r="S619" i="30"/>
  <c r="F9" i="30"/>
  <c r="F10" i="30"/>
  <c r="F11" i="30"/>
  <c r="F12" i="30"/>
  <c r="F13" i="30"/>
  <c r="F14" i="30"/>
  <c r="F15" i="30"/>
  <c r="F16" i="30"/>
  <c r="F17" i="30"/>
  <c r="F18" i="30"/>
  <c r="L10" i="21"/>
  <c r="L11" i="21"/>
  <c r="L12" i="21"/>
  <c r="L13" i="21"/>
  <c r="L14" i="21"/>
  <c r="L15" i="21"/>
  <c r="L16" i="21"/>
  <c r="L17" i="21"/>
  <c r="L18" i="21"/>
  <c r="L19" i="21"/>
  <c r="L20" i="21"/>
  <c r="L21" i="21"/>
  <c r="L22" i="21"/>
  <c r="L23" i="21"/>
  <c r="L24" i="21"/>
  <c r="L25" i="21"/>
  <c r="L26" i="21"/>
  <c r="L27" i="21"/>
  <c r="L28" i="21"/>
  <c r="L29" i="21"/>
  <c r="L30" i="21"/>
  <c r="L31" i="21"/>
  <c r="L32" i="21"/>
  <c r="L33" i="21"/>
  <c r="L34" i="21"/>
  <c r="L35" i="21"/>
  <c r="L36" i="21"/>
  <c r="L37" i="21"/>
  <c r="L38" i="21"/>
  <c r="L39" i="21"/>
  <c r="L40" i="21"/>
  <c r="L41" i="21"/>
  <c r="L42" i="21"/>
  <c r="L43" i="21"/>
  <c r="L44" i="21"/>
  <c r="L45" i="21"/>
  <c r="L46" i="21"/>
  <c r="L47" i="21"/>
  <c r="L48" i="21"/>
  <c r="L49" i="21"/>
  <c r="L50" i="21"/>
  <c r="L51" i="21"/>
  <c r="L52" i="21"/>
  <c r="L53" i="21"/>
  <c r="L54" i="21"/>
  <c r="L55" i="21"/>
  <c r="L56" i="21"/>
  <c r="L57" i="21"/>
  <c r="L58" i="21"/>
  <c r="L59" i="21"/>
  <c r="L60" i="21"/>
  <c r="L61" i="21"/>
  <c r="L62" i="21"/>
  <c r="L63" i="21"/>
  <c r="L64" i="21"/>
  <c r="L65" i="21"/>
  <c r="L66" i="21"/>
  <c r="L67" i="21"/>
  <c r="L68" i="21"/>
  <c r="L69" i="21"/>
  <c r="L70" i="21"/>
  <c r="L71" i="21"/>
  <c r="L72" i="21"/>
  <c r="L73" i="21"/>
  <c r="L74" i="21"/>
  <c r="L75" i="21"/>
  <c r="L76" i="21"/>
  <c r="L77" i="21"/>
  <c r="L78" i="21"/>
  <c r="L79" i="21"/>
  <c r="L80" i="21"/>
  <c r="L81" i="21"/>
  <c r="L82" i="21"/>
  <c r="L83" i="21"/>
  <c r="L84" i="21"/>
  <c r="L85" i="21"/>
  <c r="L86" i="21"/>
  <c r="L87" i="21"/>
  <c r="L88" i="21"/>
  <c r="L89" i="21"/>
  <c r="L90" i="21"/>
  <c r="L91" i="21"/>
  <c r="L92" i="21"/>
  <c r="L93" i="21"/>
  <c r="L94" i="21"/>
  <c r="L95" i="21"/>
  <c r="L96" i="21"/>
  <c r="L97" i="21"/>
  <c r="L98" i="21"/>
  <c r="L99" i="21"/>
  <c r="L100" i="21"/>
  <c r="L101" i="21"/>
  <c r="L102" i="21"/>
  <c r="L103" i="21"/>
  <c r="L104" i="21"/>
  <c r="L105" i="21"/>
  <c r="L106" i="21"/>
  <c r="L107" i="21"/>
  <c r="L108" i="21"/>
  <c r="L9" i="21"/>
  <c r="L110" i="21"/>
  <c r="L111" i="21"/>
  <c r="L112" i="21"/>
  <c r="L113" i="21"/>
  <c r="L114" i="21"/>
  <c r="L115" i="21"/>
  <c r="L116" i="21"/>
  <c r="L117" i="21"/>
  <c r="L118" i="21"/>
  <c r="L119" i="21"/>
  <c r="L120" i="21"/>
  <c r="L121" i="21"/>
  <c r="L122" i="21"/>
  <c r="L123" i="21"/>
  <c r="L124" i="21"/>
  <c r="L125" i="21"/>
  <c r="L126" i="21"/>
  <c r="L127" i="21"/>
  <c r="L128" i="21"/>
  <c r="L129" i="21"/>
  <c r="L130" i="21"/>
  <c r="L131" i="21"/>
  <c r="L132" i="21"/>
  <c r="L133" i="21"/>
  <c r="L134" i="21"/>
  <c r="L135" i="21"/>
  <c r="L136" i="21"/>
  <c r="L137" i="21"/>
  <c r="L138" i="21"/>
  <c r="L139" i="21"/>
  <c r="L140" i="21"/>
  <c r="L141" i="21"/>
  <c r="L142" i="21"/>
  <c r="L143" i="21"/>
  <c r="L144" i="21"/>
  <c r="L145" i="21"/>
  <c r="L146" i="21"/>
  <c r="L147" i="21"/>
  <c r="L148" i="21"/>
  <c r="L149" i="21"/>
  <c r="L150" i="21"/>
  <c r="L151" i="21"/>
  <c r="L152" i="21"/>
  <c r="L153" i="21"/>
  <c r="L154" i="21"/>
  <c r="L155" i="21"/>
  <c r="L156" i="21"/>
  <c r="L157" i="21"/>
  <c r="L158" i="21"/>
  <c r="L159" i="21"/>
  <c r="L160" i="21"/>
  <c r="L161" i="21"/>
  <c r="L162" i="21"/>
  <c r="L163" i="21"/>
  <c r="L164" i="21"/>
  <c r="L165" i="21"/>
  <c r="L166" i="21"/>
  <c r="L167" i="21"/>
  <c r="L168" i="21"/>
  <c r="L169" i="21"/>
  <c r="L170" i="21"/>
  <c r="L171" i="21"/>
  <c r="L172" i="21"/>
  <c r="L173" i="21"/>
  <c r="L174" i="21"/>
  <c r="L175" i="21"/>
  <c r="L176" i="21"/>
  <c r="L177" i="21"/>
  <c r="L178" i="21"/>
  <c r="L179" i="21"/>
  <c r="L180" i="21"/>
  <c r="L181" i="21"/>
  <c r="L182" i="21"/>
  <c r="L183" i="21"/>
  <c r="L184" i="21"/>
  <c r="L185" i="21"/>
  <c r="L186" i="21"/>
  <c r="L187" i="21"/>
  <c r="L188" i="21"/>
  <c r="L189" i="21"/>
  <c r="L190" i="21"/>
  <c r="L191" i="21"/>
  <c r="L192" i="21"/>
  <c r="L193" i="21"/>
  <c r="L194" i="21"/>
  <c r="L195" i="21"/>
  <c r="L196" i="21"/>
  <c r="L197" i="21"/>
  <c r="L198" i="21"/>
  <c r="L199" i="21"/>
  <c r="L200" i="21"/>
  <c r="L201" i="21"/>
  <c r="L202" i="21"/>
  <c r="L203" i="21"/>
  <c r="L204" i="21"/>
  <c r="L205" i="21"/>
  <c r="L206" i="21"/>
  <c r="L207" i="21"/>
  <c r="L208" i="21"/>
  <c r="L109" i="21"/>
  <c r="L210" i="21"/>
  <c r="L211" i="21"/>
  <c r="L212" i="21"/>
  <c r="L213" i="21"/>
  <c r="L214" i="21"/>
  <c r="L215" i="21"/>
  <c r="L216" i="21"/>
  <c r="L217" i="21"/>
  <c r="L218" i="21"/>
  <c r="L219" i="21"/>
  <c r="L220" i="21"/>
  <c r="L221" i="21"/>
  <c r="L222" i="21"/>
  <c r="L223" i="21"/>
  <c r="L224" i="21"/>
  <c r="L225" i="21"/>
  <c r="L226" i="21"/>
  <c r="L227" i="21"/>
  <c r="L228" i="21"/>
  <c r="L229" i="21"/>
  <c r="L230" i="21"/>
  <c r="L231" i="21"/>
  <c r="L232" i="21"/>
  <c r="L233" i="21"/>
  <c r="L234" i="21"/>
  <c r="L235" i="21"/>
  <c r="L236" i="21"/>
  <c r="L237" i="21"/>
  <c r="L238" i="21"/>
  <c r="L239" i="21"/>
  <c r="L240" i="21"/>
  <c r="L241" i="21"/>
  <c r="L242" i="21"/>
  <c r="L243" i="21"/>
  <c r="L244" i="21"/>
  <c r="L245" i="21"/>
  <c r="L246" i="21"/>
  <c r="L247" i="21"/>
  <c r="L248" i="21"/>
  <c r="L249" i="21"/>
  <c r="L250" i="21"/>
  <c r="L251" i="21"/>
  <c r="L252" i="21"/>
  <c r="L253" i="21"/>
  <c r="L254" i="21"/>
  <c r="L255" i="21"/>
  <c r="L256" i="21"/>
  <c r="L257" i="21"/>
  <c r="L258" i="21"/>
  <c r="L259" i="21"/>
  <c r="L260" i="21"/>
  <c r="L261" i="21"/>
  <c r="L262" i="21"/>
  <c r="L263" i="21"/>
  <c r="L264" i="21"/>
  <c r="L265" i="21"/>
  <c r="L266" i="21"/>
  <c r="L267" i="21"/>
  <c r="L268" i="21"/>
  <c r="L269" i="21"/>
  <c r="L270" i="21"/>
  <c r="L271" i="21"/>
  <c r="L272" i="21"/>
  <c r="L273" i="21"/>
  <c r="L274" i="21"/>
  <c r="L275" i="21"/>
  <c r="L276" i="21"/>
  <c r="L277" i="21"/>
  <c r="L278" i="21"/>
  <c r="L279" i="21"/>
  <c r="L280" i="21"/>
  <c r="L281" i="21"/>
  <c r="L282" i="21"/>
  <c r="L283" i="21"/>
  <c r="L284" i="21"/>
  <c r="L285" i="21"/>
  <c r="L286" i="21"/>
  <c r="L287" i="21"/>
  <c r="L288" i="21"/>
  <c r="L289" i="21"/>
  <c r="L290" i="21"/>
  <c r="L291" i="21"/>
  <c r="L292" i="21"/>
  <c r="L293" i="21"/>
  <c r="L294" i="21"/>
  <c r="L295" i="21"/>
  <c r="L296" i="21"/>
  <c r="L297" i="21"/>
  <c r="L298" i="21"/>
  <c r="L299" i="21"/>
  <c r="L300" i="21"/>
  <c r="L301" i="21"/>
  <c r="L302" i="21"/>
  <c r="L303" i="21"/>
  <c r="L304" i="21"/>
  <c r="L305" i="21"/>
  <c r="L306" i="21"/>
  <c r="L307" i="21"/>
  <c r="L308" i="21"/>
  <c r="L209" i="21"/>
  <c r="L310" i="21"/>
  <c r="L311" i="21"/>
  <c r="L312" i="21"/>
  <c r="L313" i="21"/>
  <c r="L314" i="21"/>
  <c r="L315" i="21"/>
  <c r="L316" i="21"/>
  <c r="L317" i="21"/>
  <c r="L318" i="21"/>
  <c r="L319" i="21"/>
  <c r="L320" i="21"/>
  <c r="L321" i="21"/>
  <c r="L322" i="21"/>
  <c r="L323" i="21"/>
  <c r="L324" i="21"/>
  <c r="L325" i="21"/>
  <c r="L326" i="21"/>
  <c r="L327" i="21"/>
  <c r="L328" i="21"/>
  <c r="L329" i="21"/>
  <c r="L330" i="21"/>
  <c r="L331" i="21"/>
  <c r="L332" i="21"/>
  <c r="L333" i="21"/>
  <c r="L334" i="21"/>
  <c r="L335" i="21"/>
  <c r="L336" i="21"/>
  <c r="L337" i="21"/>
  <c r="L338" i="21"/>
  <c r="L339" i="21"/>
  <c r="L340" i="21"/>
  <c r="L341" i="21"/>
  <c r="L342" i="21"/>
  <c r="L343" i="21"/>
  <c r="L344" i="21"/>
  <c r="L345" i="21"/>
  <c r="L346" i="21"/>
  <c r="L347" i="21"/>
  <c r="L348" i="21"/>
  <c r="L349" i="21"/>
  <c r="L350" i="21"/>
  <c r="L351" i="21"/>
  <c r="L352" i="21"/>
  <c r="L353" i="21"/>
  <c r="L354" i="21"/>
  <c r="L355" i="21"/>
  <c r="L356" i="21"/>
  <c r="L357" i="21"/>
  <c r="L358" i="21"/>
  <c r="L359" i="21"/>
  <c r="L360" i="21"/>
  <c r="L361" i="21"/>
  <c r="L362" i="21"/>
  <c r="L363" i="21"/>
  <c r="L364" i="21"/>
  <c r="L365" i="21"/>
  <c r="L366" i="21"/>
  <c r="L367" i="21"/>
  <c r="L368" i="21"/>
  <c r="L369" i="21"/>
  <c r="L370" i="21"/>
  <c r="L371" i="21"/>
  <c r="L372" i="21"/>
  <c r="L373" i="21"/>
  <c r="L374" i="21"/>
  <c r="L375" i="21"/>
  <c r="L376" i="21"/>
  <c r="L377" i="21"/>
  <c r="L378" i="21"/>
  <c r="L379" i="21"/>
  <c r="L380" i="21"/>
  <c r="L381" i="21"/>
  <c r="L382" i="21"/>
  <c r="L383" i="21"/>
  <c r="L384" i="21"/>
  <c r="L385" i="21"/>
  <c r="L386" i="21"/>
  <c r="L387" i="21"/>
  <c r="L388" i="21"/>
  <c r="L389" i="21"/>
  <c r="L390" i="21"/>
  <c r="L391" i="21"/>
  <c r="L392" i="21"/>
  <c r="L393" i="21"/>
  <c r="L394" i="21"/>
  <c r="L395" i="21"/>
  <c r="L396" i="21"/>
  <c r="L397" i="21"/>
  <c r="L398" i="21"/>
  <c r="L399" i="21"/>
  <c r="L400" i="21"/>
  <c r="L401" i="21"/>
  <c r="L402" i="21"/>
  <c r="L403" i="21"/>
  <c r="L404" i="21"/>
  <c r="L405" i="21"/>
  <c r="L406" i="21"/>
  <c r="L407" i="21"/>
  <c r="L408" i="21"/>
  <c r="L309" i="21"/>
  <c r="L410" i="21"/>
  <c r="L411" i="21"/>
  <c r="L412" i="21"/>
  <c r="L413" i="21"/>
  <c r="L414" i="21"/>
  <c r="L415" i="21"/>
  <c r="L416" i="21"/>
  <c r="L417" i="21"/>
  <c r="L418" i="21"/>
  <c r="L419" i="21"/>
  <c r="L420" i="21"/>
  <c r="L421" i="21"/>
  <c r="L422" i="21"/>
  <c r="L423" i="21"/>
  <c r="L424" i="21"/>
  <c r="L425" i="21"/>
  <c r="L426" i="21"/>
  <c r="L427" i="21"/>
  <c r="L428" i="21"/>
  <c r="L429" i="21"/>
  <c r="L430" i="21"/>
  <c r="L431" i="21"/>
  <c r="L432" i="21"/>
  <c r="L433" i="21"/>
  <c r="L434" i="21"/>
  <c r="L435" i="21"/>
  <c r="L436" i="21"/>
  <c r="L437" i="21"/>
  <c r="L438" i="21"/>
  <c r="L439" i="21"/>
  <c r="L440" i="21"/>
  <c r="L441" i="21"/>
  <c r="L442" i="21"/>
  <c r="L443" i="21"/>
  <c r="L444" i="21"/>
  <c r="L445" i="21"/>
  <c r="L446" i="21"/>
  <c r="L447" i="21"/>
  <c r="L448" i="21"/>
  <c r="L449" i="21"/>
  <c r="L450" i="21"/>
  <c r="L451" i="21"/>
  <c r="L452" i="21"/>
  <c r="L453" i="21"/>
  <c r="L454" i="21"/>
  <c r="L455" i="21"/>
  <c r="L456" i="21"/>
  <c r="L457" i="21"/>
  <c r="L458" i="21"/>
  <c r="L459" i="21"/>
  <c r="L460" i="21"/>
  <c r="L461" i="21"/>
  <c r="L462" i="21"/>
  <c r="L463" i="21"/>
  <c r="L464" i="21"/>
  <c r="L465" i="21"/>
  <c r="L466" i="21"/>
  <c r="L467" i="21"/>
  <c r="L468" i="21"/>
  <c r="L469" i="21"/>
  <c r="L470" i="21"/>
  <c r="L471" i="21"/>
  <c r="L472" i="21"/>
  <c r="L473" i="21"/>
  <c r="L474" i="21"/>
  <c r="L475" i="21"/>
  <c r="L476" i="21"/>
  <c r="L477" i="21"/>
  <c r="L478" i="21"/>
  <c r="L479" i="21"/>
  <c r="L480" i="21"/>
  <c r="L481" i="21"/>
  <c r="L482" i="21"/>
  <c r="L483" i="21"/>
  <c r="L484" i="21"/>
  <c r="L485" i="21"/>
  <c r="L486" i="21"/>
  <c r="L487" i="21"/>
  <c r="L488" i="21"/>
  <c r="L489" i="21"/>
  <c r="L490" i="21"/>
  <c r="L491" i="21"/>
  <c r="L492" i="21"/>
  <c r="L493" i="21"/>
  <c r="L494" i="21"/>
  <c r="L495" i="21"/>
  <c r="L496" i="21"/>
  <c r="L497" i="21"/>
  <c r="L498" i="21"/>
  <c r="L499" i="21"/>
  <c r="L500" i="21"/>
  <c r="L501" i="21"/>
  <c r="L502" i="21"/>
  <c r="L503" i="21"/>
  <c r="L504" i="21"/>
  <c r="L505" i="21"/>
  <c r="L506" i="21"/>
  <c r="L507" i="21"/>
  <c r="L508" i="21"/>
  <c r="L409" i="21"/>
  <c r="L510" i="21"/>
  <c r="L511" i="21"/>
  <c r="L512" i="21"/>
  <c r="L513" i="21"/>
  <c r="L514" i="21"/>
  <c r="L515" i="21"/>
  <c r="L516" i="21"/>
  <c r="L517" i="21"/>
  <c r="L518" i="21"/>
  <c r="L519" i="21"/>
  <c r="L520" i="21"/>
  <c r="L521" i="21"/>
  <c r="L522" i="21"/>
  <c r="L523" i="21"/>
  <c r="L524" i="21"/>
  <c r="L525" i="21"/>
  <c r="L526" i="21"/>
  <c r="L527" i="21"/>
  <c r="L528" i="21"/>
  <c r="L529" i="21"/>
  <c r="L530" i="21"/>
  <c r="L531" i="21"/>
  <c r="L532" i="21"/>
  <c r="L533" i="21"/>
  <c r="L534" i="21"/>
  <c r="L535" i="21"/>
  <c r="L536" i="21"/>
  <c r="L537" i="21"/>
  <c r="L538" i="21"/>
  <c r="L539" i="21"/>
  <c r="L540" i="21"/>
  <c r="L541" i="21"/>
  <c r="L542" i="21"/>
  <c r="L543" i="21"/>
  <c r="L544" i="21"/>
  <c r="L545" i="21"/>
  <c r="L546" i="21"/>
  <c r="L547" i="21"/>
  <c r="L548" i="21"/>
  <c r="L549" i="21"/>
  <c r="L550" i="21"/>
  <c r="L551" i="21"/>
  <c r="L552" i="21"/>
  <c r="L553" i="21"/>
  <c r="L554" i="21"/>
  <c r="L555" i="21"/>
  <c r="L556" i="21"/>
  <c r="L557" i="21"/>
  <c r="L558" i="21"/>
  <c r="L559" i="21"/>
  <c r="L560" i="21"/>
  <c r="L561" i="21"/>
  <c r="L562" i="21"/>
  <c r="L563" i="21"/>
  <c r="L564" i="21"/>
  <c r="L565" i="21"/>
  <c r="L566" i="21"/>
  <c r="L567" i="21"/>
  <c r="L568" i="21"/>
  <c r="L569" i="21"/>
  <c r="L570" i="21"/>
  <c r="L571" i="21"/>
  <c r="L572" i="21"/>
  <c r="L573" i="21"/>
  <c r="L574" i="21"/>
  <c r="L575" i="21"/>
  <c r="L576" i="21"/>
  <c r="L577" i="21"/>
  <c r="L578" i="21"/>
  <c r="L579" i="21"/>
  <c r="L580" i="21"/>
  <c r="L581" i="21"/>
  <c r="L582" i="21"/>
  <c r="L583" i="21"/>
  <c r="L584" i="21"/>
  <c r="L585" i="21"/>
  <c r="L586" i="21"/>
  <c r="L587" i="21"/>
  <c r="L588" i="21"/>
  <c r="L589" i="21"/>
  <c r="L590" i="21"/>
  <c r="L591" i="21"/>
  <c r="L592" i="21"/>
  <c r="L593" i="21"/>
  <c r="L594" i="21"/>
  <c r="L595" i="21"/>
  <c r="L596" i="21"/>
  <c r="L597" i="21"/>
  <c r="L598" i="21"/>
  <c r="L599" i="21"/>
  <c r="L600" i="21"/>
  <c r="L601" i="21"/>
  <c r="L602" i="21"/>
  <c r="L603" i="21"/>
  <c r="L604" i="21"/>
  <c r="L605" i="21"/>
  <c r="L606" i="21"/>
  <c r="L607" i="21"/>
  <c r="L608" i="21"/>
  <c r="L509" i="21"/>
  <c r="L610" i="21"/>
  <c r="L611" i="21"/>
  <c r="L612" i="21"/>
  <c r="L613" i="21"/>
  <c r="L614" i="21"/>
  <c r="L615" i="21"/>
  <c r="L616" i="21"/>
  <c r="L617" i="21"/>
  <c r="L618" i="21"/>
  <c r="L619" i="21"/>
  <c r="L620" i="21"/>
  <c r="L621" i="21"/>
  <c r="L622" i="21"/>
  <c r="L623" i="21"/>
  <c r="L624" i="21"/>
  <c r="L625" i="21"/>
  <c r="L626" i="21"/>
  <c r="L627" i="21"/>
  <c r="L628" i="21"/>
  <c r="L629" i="21"/>
  <c r="L630" i="21"/>
  <c r="L631" i="21"/>
  <c r="L632" i="21"/>
  <c r="L633" i="21"/>
  <c r="L634" i="21"/>
  <c r="L635" i="21"/>
  <c r="L636" i="21"/>
  <c r="L637" i="21"/>
  <c r="L638" i="21"/>
  <c r="L639" i="21"/>
  <c r="L640" i="21"/>
  <c r="L641" i="21"/>
  <c r="L642" i="21"/>
  <c r="L643" i="21"/>
  <c r="L644" i="21"/>
  <c r="L645" i="21"/>
  <c r="L646" i="21"/>
  <c r="L647" i="21"/>
  <c r="L648" i="21"/>
  <c r="L649" i="21"/>
  <c r="L650" i="21"/>
  <c r="L651" i="21"/>
  <c r="L652" i="21"/>
  <c r="L653" i="21"/>
  <c r="L654" i="21"/>
  <c r="L655" i="21"/>
  <c r="L656" i="21"/>
  <c r="L657" i="21"/>
  <c r="L658" i="21"/>
  <c r="L659" i="21"/>
  <c r="L660" i="21"/>
  <c r="L661" i="21"/>
  <c r="L662" i="21"/>
  <c r="L663" i="21"/>
  <c r="L664" i="21"/>
  <c r="L665" i="21"/>
  <c r="L666" i="21"/>
  <c r="L667" i="21"/>
  <c r="L668" i="21"/>
  <c r="L669" i="21"/>
  <c r="L670" i="21"/>
  <c r="L671" i="21"/>
  <c r="L672" i="21"/>
  <c r="L673" i="21"/>
  <c r="L674" i="21"/>
  <c r="L675" i="21"/>
  <c r="L676" i="21"/>
  <c r="L677" i="21"/>
  <c r="L678" i="21"/>
  <c r="L679" i="21"/>
  <c r="L680" i="21"/>
  <c r="L681" i="21"/>
  <c r="L682" i="21"/>
  <c r="L683" i="21"/>
  <c r="L684" i="21"/>
  <c r="L685" i="21"/>
  <c r="L686" i="21"/>
  <c r="L687" i="21"/>
  <c r="L688" i="21"/>
  <c r="L689" i="21"/>
  <c r="L690" i="21"/>
  <c r="L691" i="21"/>
  <c r="L692" i="21"/>
  <c r="L693" i="21"/>
  <c r="L694" i="21"/>
  <c r="L695" i="21"/>
  <c r="L696" i="21"/>
  <c r="L697" i="21"/>
  <c r="L698" i="21"/>
  <c r="L699" i="21"/>
  <c r="L700" i="21"/>
  <c r="L701" i="21"/>
  <c r="L702" i="21"/>
  <c r="L703" i="21"/>
  <c r="L704" i="21"/>
  <c r="L705" i="21"/>
  <c r="L706" i="21"/>
  <c r="L707" i="21"/>
  <c r="L708" i="21"/>
  <c r="L609" i="21"/>
  <c r="F5" i="31"/>
  <c r="F6" i="31"/>
  <c r="F7" i="31"/>
  <c r="F8" i="31"/>
  <c r="V112" i="43"/>
  <c r="V113" i="43"/>
  <c r="V114" i="43"/>
  <c r="V115" i="43"/>
  <c r="V116" i="43"/>
  <c r="V117" i="43"/>
  <c r="V118" i="43"/>
  <c r="V119" i="43"/>
  <c r="V120" i="43"/>
  <c r="V121" i="43"/>
  <c r="V122" i="43"/>
  <c r="V123" i="43"/>
  <c r="AL15" i="43"/>
  <c r="M7" i="43"/>
  <c r="I5" i="31"/>
  <c r="W112" i="43"/>
  <c r="W113" i="43"/>
  <c r="W114" i="43"/>
  <c r="W115" i="43"/>
  <c r="W116" i="43"/>
  <c r="W117" i="43"/>
  <c r="W118" i="43"/>
  <c r="W119" i="43"/>
  <c r="W120" i="43"/>
  <c r="W121" i="43"/>
  <c r="W122" i="43"/>
  <c r="W123" i="43"/>
  <c r="AM15" i="43"/>
  <c r="M8" i="43"/>
  <c r="I6" i="31"/>
  <c r="X112" i="43"/>
  <c r="X113" i="43"/>
  <c r="X114" i="43"/>
  <c r="X115" i="43"/>
  <c r="X116" i="43"/>
  <c r="X117" i="43"/>
  <c r="X118" i="43"/>
  <c r="X119" i="43"/>
  <c r="X120" i="43"/>
  <c r="X121" i="43"/>
  <c r="X122" i="43"/>
  <c r="X123" i="43"/>
  <c r="AN15" i="43"/>
  <c r="M9" i="43"/>
  <c r="I7" i="31"/>
  <c r="Y112" i="43"/>
  <c r="Y113" i="43"/>
  <c r="Y114" i="43"/>
  <c r="Y115" i="43"/>
  <c r="Y116" i="43"/>
  <c r="Y117" i="43"/>
  <c r="Y118" i="43"/>
  <c r="Y119" i="43"/>
  <c r="Y120" i="43"/>
  <c r="Y121" i="43"/>
  <c r="Y122" i="43"/>
  <c r="Y123" i="43"/>
  <c r="AO15" i="43"/>
  <c r="M10" i="43"/>
  <c r="I8" i="31"/>
  <c r="Z112" i="43"/>
  <c r="Z113" i="43"/>
  <c r="Z114" i="43"/>
  <c r="Z115" i="43"/>
  <c r="Z116" i="43"/>
  <c r="Z117" i="43"/>
  <c r="Z118" i="43"/>
  <c r="Z119" i="43"/>
  <c r="Z120" i="43"/>
  <c r="Z121" i="43"/>
  <c r="Z122" i="43"/>
  <c r="Z123" i="43"/>
  <c r="AP15" i="43"/>
  <c r="M11" i="43"/>
  <c r="I9" i="31"/>
  <c r="AA112" i="43"/>
  <c r="AA113" i="43"/>
  <c r="AA114" i="43"/>
  <c r="AA115" i="43"/>
  <c r="AA116" i="43"/>
  <c r="AA117" i="43"/>
  <c r="AA118" i="43"/>
  <c r="AA119" i="43"/>
  <c r="AA120" i="43"/>
  <c r="AA121" i="43"/>
  <c r="AA122" i="43"/>
  <c r="AA123" i="43"/>
  <c r="AQ15" i="43"/>
  <c r="M12" i="43"/>
  <c r="I10" i="31"/>
  <c r="AB112" i="43"/>
  <c r="AB113" i="43"/>
  <c r="AB114" i="43"/>
  <c r="AB115" i="43"/>
  <c r="AB116" i="43"/>
  <c r="AB117" i="43"/>
  <c r="AB118" i="43"/>
  <c r="AB119" i="43"/>
  <c r="AB120" i="43"/>
  <c r="AB121" i="43"/>
  <c r="AB122" i="43"/>
  <c r="AB123" i="43"/>
  <c r="AR15" i="43"/>
  <c r="M13" i="43"/>
  <c r="I11" i="31"/>
  <c r="AC112" i="43"/>
  <c r="AC113" i="43"/>
  <c r="AC114" i="43"/>
  <c r="AC115" i="43"/>
  <c r="AC116" i="43"/>
  <c r="AC117" i="43"/>
  <c r="AC118" i="43"/>
  <c r="AC119" i="43"/>
  <c r="AC120" i="43"/>
  <c r="AC121" i="43"/>
  <c r="AC122" i="43"/>
  <c r="AC123" i="43"/>
  <c r="AS15" i="43"/>
  <c r="M14" i="43"/>
  <c r="I12" i="31"/>
  <c r="AD112" i="43"/>
  <c r="AD113" i="43"/>
  <c r="AD114" i="43"/>
  <c r="AD115" i="43"/>
  <c r="AD116" i="43"/>
  <c r="AD117" i="43"/>
  <c r="AD118" i="43"/>
  <c r="AD119" i="43"/>
  <c r="AD120" i="43"/>
  <c r="AD121" i="43"/>
  <c r="AD122" i="43"/>
  <c r="AD123" i="43"/>
  <c r="AT15" i="43"/>
  <c r="M15" i="43"/>
  <c r="I13" i="31"/>
  <c r="AE112" i="43"/>
  <c r="AE113" i="43"/>
  <c r="AE114" i="43"/>
  <c r="AE115" i="43"/>
  <c r="AE116" i="43"/>
  <c r="AE117" i="43"/>
  <c r="AE118" i="43"/>
  <c r="AE119" i="43"/>
  <c r="AE120" i="43"/>
  <c r="AE121" i="43"/>
  <c r="AE122" i="43"/>
  <c r="AE123" i="43"/>
  <c r="AU15" i="43"/>
  <c r="M16" i="43"/>
  <c r="I14" i="31"/>
  <c r="AF112" i="43"/>
  <c r="AF113" i="43"/>
  <c r="AF114" i="43"/>
  <c r="AF115" i="43"/>
  <c r="AF116" i="43"/>
  <c r="AF117" i="43"/>
  <c r="AF118" i="43"/>
  <c r="AF119" i="43"/>
  <c r="AF120" i="43"/>
  <c r="AF121" i="43"/>
  <c r="AF122" i="43"/>
  <c r="AF123" i="43"/>
  <c r="AV15" i="43"/>
  <c r="M17" i="43"/>
  <c r="I15" i="31"/>
  <c r="AG112" i="43"/>
  <c r="AG113" i="43"/>
  <c r="AG114" i="43"/>
  <c r="AG115" i="43"/>
  <c r="AG116" i="43"/>
  <c r="AG117" i="43"/>
  <c r="AG118" i="43"/>
  <c r="AG119" i="43"/>
  <c r="AG120" i="43"/>
  <c r="AG121" i="43"/>
  <c r="AG122" i="43"/>
  <c r="AG123" i="43"/>
  <c r="AW15" i="43"/>
  <c r="M18" i="43"/>
  <c r="I16" i="31"/>
  <c r="AH112" i="43"/>
  <c r="AH113" i="43"/>
  <c r="AH114" i="43"/>
  <c r="AH115" i="43"/>
  <c r="AH116" i="43"/>
  <c r="AH117" i="43"/>
  <c r="AH118" i="43"/>
  <c r="AH119" i="43"/>
  <c r="AH120" i="43"/>
  <c r="AH121" i="43"/>
  <c r="AH122" i="43"/>
  <c r="AH123" i="43"/>
  <c r="AX15" i="43"/>
  <c r="M19" i="43"/>
  <c r="I17" i="31"/>
  <c r="AI112" i="43"/>
  <c r="AI113" i="43"/>
  <c r="AI114" i="43"/>
  <c r="AI115" i="43"/>
  <c r="AI116" i="43"/>
  <c r="AI117" i="43"/>
  <c r="AI118" i="43"/>
  <c r="AI119" i="43"/>
  <c r="AI120" i="43"/>
  <c r="AI121" i="43"/>
  <c r="AI122" i="43"/>
  <c r="AI123" i="43"/>
  <c r="AY15" i="43"/>
  <c r="M20" i="43"/>
  <c r="I18" i="31"/>
  <c r="T19" i="31"/>
  <c r="P19" i="31"/>
  <c r="S19" i="31"/>
  <c r="T20" i="31"/>
  <c r="P20" i="31"/>
  <c r="S20" i="31"/>
  <c r="T21" i="31"/>
  <c r="P21" i="31"/>
  <c r="S21" i="31"/>
  <c r="T22" i="31"/>
  <c r="P22" i="31"/>
  <c r="S22" i="31"/>
  <c r="T23" i="31"/>
  <c r="P23" i="31"/>
  <c r="S23" i="31"/>
  <c r="T24" i="31"/>
  <c r="P24" i="31"/>
  <c r="S24" i="31"/>
  <c r="T25" i="31"/>
  <c r="P25" i="31"/>
  <c r="S25" i="31"/>
  <c r="T26" i="31"/>
  <c r="P26" i="31"/>
  <c r="S26" i="31"/>
  <c r="T27" i="31"/>
  <c r="P27" i="31"/>
  <c r="S27" i="31"/>
  <c r="T28" i="31"/>
  <c r="P28" i="31"/>
  <c r="S28" i="31"/>
  <c r="T29" i="31"/>
  <c r="P29" i="31"/>
  <c r="S29" i="31"/>
  <c r="T30" i="31"/>
  <c r="P30" i="31"/>
  <c r="S30" i="31"/>
  <c r="T31" i="31"/>
  <c r="P31" i="31"/>
  <c r="S31" i="31"/>
  <c r="T32" i="31"/>
  <c r="P32" i="31"/>
  <c r="S32" i="31"/>
  <c r="T33" i="31"/>
  <c r="P33" i="31"/>
  <c r="S33" i="31"/>
  <c r="T34" i="31"/>
  <c r="P34" i="31"/>
  <c r="S34" i="31"/>
  <c r="T35" i="31"/>
  <c r="P35" i="31"/>
  <c r="S35" i="31"/>
  <c r="T36" i="31"/>
  <c r="P36" i="31"/>
  <c r="S36" i="31"/>
  <c r="T37" i="31"/>
  <c r="P37" i="31"/>
  <c r="S37" i="31"/>
  <c r="T38" i="31"/>
  <c r="P38" i="31"/>
  <c r="S38" i="31"/>
  <c r="T39" i="31"/>
  <c r="P39" i="31"/>
  <c r="S39" i="31"/>
  <c r="T40" i="31"/>
  <c r="P40" i="31"/>
  <c r="S40" i="31"/>
  <c r="T41" i="31"/>
  <c r="P41" i="31"/>
  <c r="S41" i="31"/>
  <c r="T42" i="31"/>
  <c r="P42" i="31"/>
  <c r="S42" i="31"/>
  <c r="T43" i="31"/>
  <c r="P43" i="31"/>
  <c r="S43" i="31"/>
  <c r="T44" i="31"/>
  <c r="P44" i="31"/>
  <c r="S44" i="31"/>
  <c r="T45" i="31"/>
  <c r="P45" i="31"/>
  <c r="S45" i="31"/>
  <c r="T46" i="31"/>
  <c r="P46" i="31"/>
  <c r="S46" i="31"/>
  <c r="T47" i="31"/>
  <c r="P47" i="31"/>
  <c r="S47" i="31"/>
  <c r="T48" i="31"/>
  <c r="P48" i="31"/>
  <c r="S48" i="31"/>
  <c r="T49" i="31"/>
  <c r="P49" i="31"/>
  <c r="S49" i="31"/>
  <c r="T50" i="31"/>
  <c r="P50" i="31"/>
  <c r="S50" i="31"/>
  <c r="T51" i="31"/>
  <c r="P51" i="31"/>
  <c r="S51" i="31"/>
  <c r="T52" i="31"/>
  <c r="P52" i="31"/>
  <c r="S52" i="31"/>
  <c r="T53" i="31"/>
  <c r="P53" i="31"/>
  <c r="S53" i="31"/>
  <c r="T54" i="31"/>
  <c r="P54" i="31"/>
  <c r="S54" i="31"/>
  <c r="T55" i="31"/>
  <c r="P55" i="31"/>
  <c r="S55" i="31"/>
  <c r="T56" i="31"/>
  <c r="P56" i="31"/>
  <c r="S56" i="31"/>
  <c r="T57" i="31"/>
  <c r="P57" i="31"/>
  <c r="S57" i="31"/>
  <c r="T58" i="31"/>
  <c r="P58" i="31"/>
  <c r="S58" i="31"/>
  <c r="T59" i="31"/>
  <c r="P59" i="31"/>
  <c r="S59" i="31"/>
  <c r="T60" i="31"/>
  <c r="P60" i="31"/>
  <c r="S60" i="31"/>
  <c r="T61" i="31"/>
  <c r="P61" i="31"/>
  <c r="S61" i="31"/>
  <c r="T62" i="31"/>
  <c r="P62" i="31"/>
  <c r="S62" i="31"/>
  <c r="T63" i="31"/>
  <c r="P63" i="31"/>
  <c r="S63" i="31"/>
  <c r="T64" i="31"/>
  <c r="P64" i="31"/>
  <c r="S64" i="31"/>
  <c r="T65" i="31"/>
  <c r="P65" i="31"/>
  <c r="S65" i="31"/>
  <c r="T66" i="31"/>
  <c r="P66" i="31"/>
  <c r="S66" i="31"/>
  <c r="T67" i="31"/>
  <c r="P67" i="31"/>
  <c r="S67" i="31"/>
  <c r="T68" i="31"/>
  <c r="P68" i="31"/>
  <c r="S68" i="31"/>
  <c r="T69" i="31"/>
  <c r="P69" i="31"/>
  <c r="S69" i="31"/>
  <c r="T70" i="31"/>
  <c r="P70" i="31"/>
  <c r="S70" i="31"/>
  <c r="T71" i="31"/>
  <c r="P71" i="31"/>
  <c r="S71" i="31"/>
  <c r="T72" i="31"/>
  <c r="P72" i="31"/>
  <c r="S72" i="31"/>
  <c r="T73" i="31"/>
  <c r="P73" i="31"/>
  <c r="S73" i="31"/>
  <c r="T74" i="31"/>
  <c r="P74" i="31"/>
  <c r="S74" i="31"/>
  <c r="T75" i="31"/>
  <c r="P75" i="31"/>
  <c r="S75" i="31"/>
  <c r="T76" i="31"/>
  <c r="P76" i="31"/>
  <c r="S76" i="31"/>
  <c r="T77" i="31"/>
  <c r="P77" i="31"/>
  <c r="S77" i="31"/>
  <c r="T78" i="31"/>
  <c r="P78" i="31"/>
  <c r="S78" i="31"/>
  <c r="T79" i="31"/>
  <c r="P79" i="31"/>
  <c r="S79" i="31"/>
  <c r="T80" i="31"/>
  <c r="P80" i="31"/>
  <c r="S80" i="31"/>
  <c r="T81" i="31"/>
  <c r="P81" i="31"/>
  <c r="S81" i="31"/>
  <c r="T82" i="31"/>
  <c r="P82" i="31"/>
  <c r="S82" i="31"/>
  <c r="T83" i="31"/>
  <c r="P83" i="31"/>
  <c r="S83" i="31"/>
  <c r="T84" i="31"/>
  <c r="P84" i="31"/>
  <c r="S84" i="31"/>
  <c r="T85" i="31"/>
  <c r="P85" i="31"/>
  <c r="S85" i="31"/>
  <c r="T86" i="31"/>
  <c r="P86" i="31"/>
  <c r="S86" i="31"/>
  <c r="T87" i="31"/>
  <c r="P87" i="31"/>
  <c r="S87" i="31"/>
  <c r="T88" i="31"/>
  <c r="P88" i="31"/>
  <c r="S88" i="31"/>
  <c r="T89" i="31"/>
  <c r="P89" i="31"/>
  <c r="S89" i="31"/>
  <c r="T90" i="31"/>
  <c r="P90" i="31"/>
  <c r="S90" i="31"/>
  <c r="T91" i="31"/>
  <c r="P91" i="31"/>
  <c r="S91" i="31"/>
  <c r="T92" i="31"/>
  <c r="P92" i="31"/>
  <c r="S92" i="31"/>
  <c r="T93" i="31"/>
  <c r="P93" i="31"/>
  <c r="S93" i="31"/>
  <c r="T94" i="31"/>
  <c r="P94" i="31"/>
  <c r="S94" i="31"/>
  <c r="T95" i="31"/>
  <c r="P95" i="31"/>
  <c r="S95" i="31"/>
  <c r="T96" i="31"/>
  <c r="P96" i="31"/>
  <c r="S96" i="31"/>
  <c r="T97" i="31"/>
  <c r="P97" i="31"/>
  <c r="S97" i="31"/>
  <c r="T98" i="31"/>
  <c r="P98" i="31"/>
  <c r="S98" i="31"/>
  <c r="T99" i="31"/>
  <c r="P99" i="31"/>
  <c r="S99" i="31"/>
  <c r="T100" i="31"/>
  <c r="P100" i="31"/>
  <c r="S100" i="31"/>
  <c r="T101" i="31"/>
  <c r="P101" i="31"/>
  <c r="S101" i="31"/>
  <c r="T102" i="31"/>
  <c r="P102" i="31"/>
  <c r="S102" i="31"/>
  <c r="T103" i="31"/>
  <c r="P103" i="31"/>
  <c r="S103" i="31"/>
  <c r="T104" i="31"/>
  <c r="P104" i="31"/>
  <c r="S104" i="31"/>
  <c r="T105" i="31"/>
  <c r="P105" i="31"/>
  <c r="S105" i="31"/>
  <c r="T106" i="31"/>
  <c r="P106" i="31"/>
  <c r="S106" i="31"/>
  <c r="T107" i="31"/>
  <c r="P107" i="31"/>
  <c r="S107" i="31"/>
  <c r="T108" i="31"/>
  <c r="P108" i="31"/>
  <c r="S108" i="31"/>
  <c r="T109" i="31"/>
  <c r="P109" i="31"/>
  <c r="S109" i="31"/>
  <c r="T110" i="31"/>
  <c r="P110" i="31"/>
  <c r="S110" i="31"/>
  <c r="T111" i="31"/>
  <c r="P111" i="31"/>
  <c r="S111" i="31"/>
  <c r="T112" i="31"/>
  <c r="P112" i="31"/>
  <c r="S112" i="31"/>
  <c r="T113" i="31"/>
  <c r="P113" i="31"/>
  <c r="S113" i="31"/>
  <c r="T114" i="31"/>
  <c r="P114" i="31"/>
  <c r="S114" i="31"/>
  <c r="T115" i="31"/>
  <c r="P115" i="31"/>
  <c r="S115" i="31"/>
  <c r="T116" i="31"/>
  <c r="P116" i="31"/>
  <c r="S116" i="31"/>
  <c r="T117" i="31"/>
  <c r="P117" i="31"/>
  <c r="S117" i="31"/>
  <c r="T118" i="31"/>
  <c r="P118" i="31"/>
  <c r="S118" i="31"/>
  <c r="T119" i="31"/>
  <c r="P119" i="31"/>
  <c r="S119" i="31"/>
  <c r="T120" i="31"/>
  <c r="P120" i="31"/>
  <c r="S120" i="31"/>
  <c r="T121" i="31"/>
  <c r="P121" i="31"/>
  <c r="S121" i="31"/>
  <c r="T122" i="31"/>
  <c r="P122" i="31"/>
  <c r="S122" i="31"/>
  <c r="T123" i="31"/>
  <c r="P123" i="31"/>
  <c r="S123" i="31"/>
  <c r="T124" i="31"/>
  <c r="P124" i="31"/>
  <c r="S124" i="31"/>
  <c r="T125" i="31"/>
  <c r="P125" i="31"/>
  <c r="S125" i="31"/>
  <c r="T126" i="31"/>
  <c r="P126" i="31"/>
  <c r="S126" i="31"/>
  <c r="T127" i="31"/>
  <c r="P127" i="31"/>
  <c r="S127" i="31"/>
  <c r="T128" i="31"/>
  <c r="P128" i="31"/>
  <c r="S128" i="31"/>
  <c r="T129" i="31"/>
  <c r="P129" i="31"/>
  <c r="S129" i="31"/>
  <c r="T130" i="31"/>
  <c r="P130" i="31"/>
  <c r="S130" i="31"/>
  <c r="T131" i="31"/>
  <c r="P131" i="31"/>
  <c r="S131" i="31"/>
  <c r="T132" i="31"/>
  <c r="P132" i="31"/>
  <c r="S132" i="31"/>
  <c r="T133" i="31"/>
  <c r="P133" i="31"/>
  <c r="S133" i="31"/>
  <c r="T134" i="31"/>
  <c r="P134" i="31"/>
  <c r="S134" i="31"/>
  <c r="T135" i="31"/>
  <c r="P135" i="31"/>
  <c r="S135" i="31"/>
  <c r="T136" i="31"/>
  <c r="P136" i="31"/>
  <c r="S136" i="31"/>
  <c r="T137" i="31"/>
  <c r="P137" i="31"/>
  <c r="S137" i="31"/>
  <c r="T138" i="31"/>
  <c r="P138" i="31"/>
  <c r="S138" i="31"/>
  <c r="T139" i="31"/>
  <c r="P139" i="31"/>
  <c r="S139" i="31"/>
  <c r="T140" i="31"/>
  <c r="P140" i="31"/>
  <c r="S140" i="31"/>
  <c r="T141" i="31"/>
  <c r="P141" i="31"/>
  <c r="S141" i="31"/>
  <c r="T142" i="31"/>
  <c r="P142" i="31"/>
  <c r="S142" i="31"/>
  <c r="T143" i="31"/>
  <c r="P143" i="31"/>
  <c r="S143" i="31"/>
  <c r="T144" i="31"/>
  <c r="P144" i="31"/>
  <c r="S144" i="31"/>
  <c r="T145" i="31"/>
  <c r="P145" i="31"/>
  <c r="S145" i="31"/>
  <c r="T146" i="31"/>
  <c r="P146" i="31"/>
  <c r="S146" i="31"/>
  <c r="T147" i="31"/>
  <c r="P147" i="31"/>
  <c r="S147" i="31"/>
  <c r="T148" i="31"/>
  <c r="P148" i="31"/>
  <c r="S148" i="31"/>
  <c r="T149" i="31"/>
  <c r="P149" i="31"/>
  <c r="S149" i="31"/>
  <c r="T150" i="31"/>
  <c r="P150" i="31"/>
  <c r="S150" i="31"/>
  <c r="T151" i="31"/>
  <c r="P151" i="31"/>
  <c r="S151" i="31"/>
  <c r="T152" i="31"/>
  <c r="P152" i="31"/>
  <c r="S152" i="31"/>
  <c r="T153" i="31"/>
  <c r="P153" i="31"/>
  <c r="S153" i="31"/>
  <c r="T154" i="31"/>
  <c r="P154" i="31"/>
  <c r="S154" i="31"/>
  <c r="T155" i="31"/>
  <c r="P155" i="31"/>
  <c r="S155" i="31"/>
  <c r="T156" i="31"/>
  <c r="P156" i="31"/>
  <c r="S156" i="31"/>
  <c r="T157" i="31"/>
  <c r="P157" i="31"/>
  <c r="S157" i="31"/>
  <c r="T158" i="31"/>
  <c r="P158" i="31"/>
  <c r="S158" i="31"/>
  <c r="T159" i="31"/>
  <c r="P159" i="31"/>
  <c r="S159" i="31"/>
  <c r="T160" i="31"/>
  <c r="P160" i="31"/>
  <c r="S160" i="31"/>
  <c r="T161" i="31"/>
  <c r="P161" i="31"/>
  <c r="S161" i="31"/>
  <c r="T162" i="31"/>
  <c r="P162" i="31"/>
  <c r="S162" i="31"/>
  <c r="T163" i="31"/>
  <c r="P163" i="31"/>
  <c r="S163" i="31"/>
  <c r="T164" i="31"/>
  <c r="P164" i="31"/>
  <c r="S164" i="31"/>
  <c r="T165" i="31"/>
  <c r="P165" i="31"/>
  <c r="S165" i="31"/>
  <c r="T166" i="31"/>
  <c r="P166" i="31"/>
  <c r="S166" i="31"/>
  <c r="T167" i="31"/>
  <c r="P167" i="31"/>
  <c r="S167" i="31"/>
  <c r="T168" i="31"/>
  <c r="P168" i="31"/>
  <c r="S168" i="31"/>
  <c r="T169" i="31"/>
  <c r="P169" i="31"/>
  <c r="S169" i="31"/>
  <c r="T170" i="31"/>
  <c r="P170" i="31"/>
  <c r="S170" i="31"/>
  <c r="T171" i="31"/>
  <c r="P171" i="31"/>
  <c r="S171" i="31"/>
  <c r="T172" i="31"/>
  <c r="P172" i="31"/>
  <c r="S172" i="31"/>
  <c r="T173" i="31"/>
  <c r="P173" i="31"/>
  <c r="S173" i="31"/>
  <c r="T174" i="31"/>
  <c r="P174" i="31"/>
  <c r="S174" i="31"/>
  <c r="T175" i="31"/>
  <c r="P175" i="31"/>
  <c r="S175" i="31"/>
  <c r="T176" i="31"/>
  <c r="P176" i="31"/>
  <c r="S176" i="31"/>
  <c r="T177" i="31"/>
  <c r="P177" i="31"/>
  <c r="S177" i="31"/>
  <c r="T178" i="31"/>
  <c r="P178" i="31"/>
  <c r="S178" i="31"/>
  <c r="T179" i="31"/>
  <c r="P179" i="31"/>
  <c r="S179" i="31"/>
  <c r="T180" i="31"/>
  <c r="P180" i="31"/>
  <c r="S180" i="31"/>
  <c r="T181" i="31"/>
  <c r="P181" i="31"/>
  <c r="S181" i="31"/>
  <c r="T182" i="31"/>
  <c r="P182" i="31"/>
  <c r="S182" i="31"/>
  <c r="T183" i="31"/>
  <c r="P183" i="31"/>
  <c r="S183" i="31"/>
  <c r="T184" i="31"/>
  <c r="P184" i="31"/>
  <c r="S184" i="31"/>
  <c r="T185" i="31"/>
  <c r="P185" i="31"/>
  <c r="S185" i="31"/>
  <c r="T186" i="31"/>
  <c r="P186" i="31"/>
  <c r="S186" i="31"/>
  <c r="T187" i="31"/>
  <c r="P187" i="31"/>
  <c r="S187" i="31"/>
  <c r="T188" i="31"/>
  <c r="P188" i="31"/>
  <c r="S188" i="31"/>
  <c r="T189" i="31"/>
  <c r="P189" i="31"/>
  <c r="S189" i="31"/>
  <c r="T190" i="31"/>
  <c r="P190" i="31"/>
  <c r="S190" i="31"/>
  <c r="T191" i="31"/>
  <c r="P191" i="31"/>
  <c r="S191" i="31"/>
  <c r="T192" i="31"/>
  <c r="P192" i="31"/>
  <c r="S192" i="31"/>
  <c r="T193" i="31"/>
  <c r="P193" i="31"/>
  <c r="S193" i="31"/>
  <c r="T194" i="31"/>
  <c r="P194" i="31"/>
  <c r="S194" i="31"/>
  <c r="T195" i="31"/>
  <c r="P195" i="31"/>
  <c r="S195" i="31"/>
  <c r="T196" i="31"/>
  <c r="P196" i="31"/>
  <c r="S196" i="31"/>
  <c r="T197" i="31"/>
  <c r="P197" i="31"/>
  <c r="S197" i="31"/>
  <c r="T198" i="31"/>
  <c r="P198" i="31"/>
  <c r="S198" i="31"/>
  <c r="T199" i="31"/>
  <c r="P199" i="31"/>
  <c r="S199" i="31"/>
  <c r="T200" i="31"/>
  <c r="P200" i="31"/>
  <c r="S200" i="31"/>
  <c r="T201" i="31"/>
  <c r="P201" i="31"/>
  <c r="S201" i="31"/>
  <c r="T202" i="31"/>
  <c r="P202" i="31"/>
  <c r="S202" i="31"/>
  <c r="T203" i="31"/>
  <c r="P203" i="31"/>
  <c r="S203" i="31"/>
  <c r="T204" i="31"/>
  <c r="P204" i="31"/>
  <c r="S204" i="31"/>
  <c r="T205" i="31"/>
  <c r="P205" i="31"/>
  <c r="S205" i="31"/>
  <c r="T206" i="31"/>
  <c r="P206" i="31"/>
  <c r="S206" i="31"/>
  <c r="T207" i="31"/>
  <c r="P207" i="31"/>
  <c r="S207" i="31"/>
  <c r="T208" i="31"/>
  <c r="P208" i="31"/>
  <c r="S208" i="31"/>
  <c r="T209" i="31"/>
  <c r="P209" i="31"/>
  <c r="S209" i="31"/>
  <c r="T210" i="31"/>
  <c r="P210" i="31"/>
  <c r="S210" i="31"/>
  <c r="T211" i="31"/>
  <c r="P211" i="31"/>
  <c r="S211" i="31"/>
  <c r="T212" i="31"/>
  <c r="P212" i="31"/>
  <c r="S212" i="31"/>
  <c r="T213" i="31"/>
  <c r="P213" i="31"/>
  <c r="S213" i="31"/>
  <c r="T214" i="31"/>
  <c r="P214" i="31"/>
  <c r="S214" i="31"/>
  <c r="T215" i="31"/>
  <c r="P215" i="31"/>
  <c r="S215" i="31"/>
  <c r="T216" i="31"/>
  <c r="P216" i="31"/>
  <c r="S216" i="31"/>
  <c r="T217" i="31"/>
  <c r="P217" i="31"/>
  <c r="S217" i="31"/>
  <c r="T218" i="31"/>
  <c r="P218" i="31"/>
  <c r="S218" i="31"/>
  <c r="T219" i="31"/>
  <c r="P219" i="31"/>
  <c r="S219" i="31"/>
  <c r="T220" i="31"/>
  <c r="P220" i="31"/>
  <c r="S220" i="31"/>
  <c r="T221" i="31"/>
  <c r="P221" i="31"/>
  <c r="S221" i="31"/>
  <c r="T222" i="31"/>
  <c r="P222" i="31"/>
  <c r="S222" i="31"/>
  <c r="T223" i="31"/>
  <c r="P223" i="31"/>
  <c r="S223" i="31"/>
  <c r="T224" i="31"/>
  <c r="P224" i="31"/>
  <c r="S224" i="31"/>
  <c r="T225" i="31"/>
  <c r="P225" i="31"/>
  <c r="S225" i="31"/>
  <c r="T226" i="31"/>
  <c r="P226" i="31"/>
  <c r="S226" i="31"/>
  <c r="T227" i="31"/>
  <c r="P227" i="31"/>
  <c r="S227" i="31"/>
  <c r="T228" i="31"/>
  <c r="P228" i="31"/>
  <c r="S228" i="31"/>
  <c r="T229" i="31"/>
  <c r="P229" i="31"/>
  <c r="S229" i="31"/>
  <c r="T230" i="31"/>
  <c r="P230" i="31"/>
  <c r="S230" i="31"/>
  <c r="T231" i="31"/>
  <c r="P231" i="31"/>
  <c r="S231" i="31"/>
  <c r="T232" i="31"/>
  <c r="P232" i="31"/>
  <c r="S232" i="31"/>
  <c r="T233" i="31"/>
  <c r="P233" i="31"/>
  <c r="S233" i="31"/>
  <c r="T234" i="31"/>
  <c r="P234" i="31"/>
  <c r="S234" i="31"/>
  <c r="T235" i="31"/>
  <c r="P235" i="31"/>
  <c r="S235" i="31"/>
  <c r="T236" i="31"/>
  <c r="P236" i="31"/>
  <c r="S236" i="31"/>
  <c r="T237" i="31"/>
  <c r="P237" i="31"/>
  <c r="S237" i="31"/>
  <c r="T238" i="31"/>
  <c r="P238" i="31"/>
  <c r="S238" i="31"/>
  <c r="T239" i="31"/>
  <c r="P239" i="31"/>
  <c r="S239" i="31"/>
  <c r="T240" i="31"/>
  <c r="P240" i="31"/>
  <c r="S240" i="31"/>
  <c r="T241" i="31"/>
  <c r="P241" i="31"/>
  <c r="S241" i="31"/>
  <c r="T242" i="31"/>
  <c r="P242" i="31"/>
  <c r="S242" i="31"/>
  <c r="T243" i="31"/>
  <c r="P243" i="31"/>
  <c r="S243" i="31"/>
  <c r="T244" i="31"/>
  <c r="P244" i="31"/>
  <c r="S244" i="31"/>
  <c r="T245" i="31"/>
  <c r="P245" i="31"/>
  <c r="S245" i="31"/>
  <c r="T246" i="31"/>
  <c r="P246" i="31"/>
  <c r="S246" i="31"/>
  <c r="T247" i="31"/>
  <c r="P247" i="31"/>
  <c r="S247" i="31"/>
  <c r="T248" i="31"/>
  <c r="P248" i="31"/>
  <c r="S248" i="31"/>
  <c r="T249" i="31"/>
  <c r="P249" i="31"/>
  <c r="S249" i="31"/>
  <c r="T250" i="31"/>
  <c r="P250" i="31"/>
  <c r="S250" i="31"/>
  <c r="T251" i="31"/>
  <c r="P251" i="31"/>
  <c r="S251" i="31"/>
  <c r="T252" i="31"/>
  <c r="P252" i="31"/>
  <c r="S252" i="31"/>
  <c r="T253" i="31"/>
  <c r="P253" i="31"/>
  <c r="S253" i="31"/>
  <c r="T254" i="31"/>
  <c r="P254" i="31"/>
  <c r="S254" i="31"/>
  <c r="T255" i="31"/>
  <c r="P255" i="31"/>
  <c r="S255" i="31"/>
  <c r="T256" i="31"/>
  <c r="P256" i="31"/>
  <c r="S256" i="31"/>
  <c r="T257" i="31"/>
  <c r="P257" i="31"/>
  <c r="S257" i="31"/>
  <c r="T258" i="31"/>
  <c r="P258" i="31"/>
  <c r="S258" i="31"/>
  <c r="T259" i="31"/>
  <c r="P259" i="31"/>
  <c r="S259" i="31"/>
  <c r="T260" i="31"/>
  <c r="P260" i="31"/>
  <c r="S260" i="31"/>
  <c r="T261" i="31"/>
  <c r="P261" i="31"/>
  <c r="S261" i="31"/>
  <c r="T262" i="31"/>
  <c r="P262" i="31"/>
  <c r="S262" i="31"/>
  <c r="T263" i="31"/>
  <c r="P263" i="31"/>
  <c r="S263" i="31"/>
  <c r="T264" i="31"/>
  <c r="P264" i="31"/>
  <c r="S264" i="31"/>
  <c r="T265" i="31"/>
  <c r="P265" i="31"/>
  <c r="S265" i="31"/>
  <c r="T266" i="31"/>
  <c r="P266" i="31"/>
  <c r="S266" i="31"/>
  <c r="T267" i="31"/>
  <c r="P267" i="31"/>
  <c r="S267" i="31"/>
  <c r="T268" i="31"/>
  <c r="P268" i="31"/>
  <c r="S268" i="31"/>
  <c r="T269" i="31"/>
  <c r="P269" i="31"/>
  <c r="S269" i="31"/>
  <c r="T270" i="31"/>
  <c r="P270" i="31"/>
  <c r="S270" i="31"/>
  <c r="T271" i="31"/>
  <c r="P271" i="31"/>
  <c r="S271" i="31"/>
  <c r="T272" i="31"/>
  <c r="P272" i="31"/>
  <c r="S272" i="31"/>
  <c r="T273" i="31"/>
  <c r="P273" i="31"/>
  <c r="S273" i="31"/>
  <c r="T274" i="31"/>
  <c r="P274" i="31"/>
  <c r="S274" i="31"/>
  <c r="T275" i="31"/>
  <c r="P275" i="31"/>
  <c r="S275" i="31"/>
  <c r="T276" i="31"/>
  <c r="P276" i="31"/>
  <c r="S276" i="31"/>
  <c r="T277" i="31"/>
  <c r="P277" i="31"/>
  <c r="S277" i="31"/>
  <c r="T278" i="31"/>
  <c r="P278" i="31"/>
  <c r="S278" i="31"/>
  <c r="T279" i="31"/>
  <c r="P279" i="31"/>
  <c r="S279" i="31"/>
  <c r="T280" i="31"/>
  <c r="P280" i="31"/>
  <c r="S280" i="31"/>
  <c r="T281" i="31"/>
  <c r="P281" i="31"/>
  <c r="S281" i="31"/>
  <c r="T282" i="31"/>
  <c r="P282" i="31"/>
  <c r="S282" i="31"/>
  <c r="T283" i="31"/>
  <c r="P283" i="31"/>
  <c r="S283" i="31"/>
  <c r="T284" i="31"/>
  <c r="P284" i="31"/>
  <c r="S284" i="31"/>
  <c r="T285" i="31"/>
  <c r="P285" i="31"/>
  <c r="S285" i="31"/>
  <c r="T286" i="31"/>
  <c r="P286" i="31"/>
  <c r="S286" i="31"/>
  <c r="T287" i="31"/>
  <c r="P287" i="31"/>
  <c r="S287" i="31"/>
  <c r="T288" i="31"/>
  <c r="P288" i="31"/>
  <c r="S288" i="31"/>
  <c r="T289" i="31"/>
  <c r="P289" i="31"/>
  <c r="S289" i="31"/>
  <c r="T290" i="31"/>
  <c r="P290" i="31"/>
  <c r="S290" i="31"/>
  <c r="T291" i="31"/>
  <c r="P291" i="31"/>
  <c r="S291" i="31"/>
  <c r="T292" i="31"/>
  <c r="P292" i="31"/>
  <c r="S292" i="31"/>
  <c r="T293" i="31"/>
  <c r="P293" i="31"/>
  <c r="S293" i="31"/>
  <c r="T294" i="31"/>
  <c r="P294" i="31"/>
  <c r="S294" i="31"/>
  <c r="T295" i="31"/>
  <c r="P295" i="31"/>
  <c r="S295" i="31"/>
  <c r="T296" i="31"/>
  <c r="P296" i="31"/>
  <c r="S296" i="31"/>
  <c r="T297" i="31"/>
  <c r="P297" i="31"/>
  <c r="S297" i="31"/>
  <c r="T298" i="31"/>
  <c r="P298" i="31"/>
  <c r="S298" i="31"/>
  <c r="T299" i="31"/>
  <c r="P299" i="31"/>
  <c r="S299" i="31"/>
  <c r="T300" i="31"/>
  <c r="P300" i="31"/>
  <c r="S300" i="31"/>
  <c r="T301" i="31"/>
  <c r="P301" i="31"/>
  <c r="S301" i="31"/>
  <c r="T302" i="31"/>
  <c r="P302" i="31"/>
  <c r="S302" i="31"/>
  <c r="T303" i="31"/>
  <c r="P303" i="31"/>
  <c r="S303" i="31"/>
  <c r="T304" i="31"/>
  <c r="P304" i="31"/>
  <c r="S304" i="31"/>
  <c r="T305" i="31"/>
  <c r="P305" i="31"/>
  <c r="S305" i="31"/>
  <c r="T306" i="31"/>
  <c r="P306" i="31"/>
  <c r="S306" i="31"/>
  <c r="T307" i="31"/>
  <c r="P307" i="31"/>
  <c r="S307" i="31"/>
  <c r="T308" i="31"/>
  <c r="P308" i="31"/>
  <c r="S308" i="31"/>
  <c r="T309" i="31"/>
  <c r="P309" i="31"/>
  <c r="S309" i="31"/>
  <c r="T310" i="31"/>
  <c r="P310" i="31"/>
  <c r="S310" i="31"/>
  <c r="T311" i="31"/>
  <c r="P311" i="31"/>
  <c r="S311" i="31"/>
  <c r="T312" i="31"/>
  <c r="P312" i="31"/>
  <c r="S312" i="31"/>
  <c r="T313" i="31"/>
  <c r="P313" i="31"/>
  <c r="S313" i="31"/>
  <c r="T314" i="31"/>
  <c r="P314" i="31"/>
  <c r="S314" i="31"/>
  <c r="T315" i="31"/>
  <c r="P315" i="31"/>
  <c r="S315" i="31"/>
  <c r="T316" i="31"/>
  <c r="P316" i="31"/>
  <c r="S316" i="31"/>
  <c r="T317" i="31"/>
  <c r="P317" i="31"/>
  <c r="S317" i="31"/>
  <c r="T318" i="31"/>
  <c r="P318" i="31"/>
  <c r="S318" i="31"/>
  <c r="T319" i="31"/>
  <c r="P319" i="31"/>
  <c r="S319" i="31"/>
  <c r="T320" i="31"/>
  <c r="P320" i="31"/>
  <c r="S320" i="31"/>
  <c r="T321" i="31"/>
  <c r="P321" i="31"/>
  <c r="S321" i="31"/>
  <c r="T322" i="31"/>
  <c r="P322" i="31"/>
  <c r="S322" i="31"/>
  <c r="T323" i="31"/>
  <c r="P323" i="31"/>
  <c r="S323" i="31"/>
  <c r="T324" i="31"/>
  <c r="P324" i="31"/>
  <c r="S324" i="31"/>
  <c r="T325" i="31"/>
  <c r="P325" i="31"/>
  <c r="S325" i="31"/>
  <c r="T326" i="31"/>
  <c r="P326" i="31"/>
  <c r="S326" i="31"/>
  <c r="T327" i="31"/>
  <c r="P327" i="31"/>
  <c r="S327" i="31"/>
  <c r="T328" i="31"/>
  <c r="P328" i="31"/>
  <c r="S328" i="31"/>
  <c r="T329" i="31"/>
  <c r="P329" i="31"/>
  <c r="S329" i="31"/>
  <c r="T330" i="31"/>
  <c r="P330" i="31"/>
  <c r="S330" i="31"/>
  <c r="T331" i="31"/>
  <c r="P331" i="31"/>
  <c r="S331" i="31"/>
  <c r="T332" i="31"/>
  <c r="P332" i="31"/>
  <c r="S332" i="31"/>
  <c r="T333" i="31"/>
  <c r="P333" i="31"/>
  <c r="S333" i="31"/>
  <c r="T334" i="31"/>
  <c r="P334" i="31"/>
  <c r="S334" i="31"/>
  <c r="T335" i="31"/>
  <c r="P335" i="31"/>
  <c r="S335" i="31"/>
  <c r="T336" i="31"/>
  <c r="P336" i="31"/>
  <c r="S336" i="31"/>
  <c r="T337" i="31"/>
  <c r="P337" i="31"/>
  <c r="S337" i="31"/>
  <c r="T338" i="31"/>
  <c r="P338" i="31"/>
  <c r="S338" i="31"/>
  <c r="T339" i="31"/>
  <c r="P339" i="31"/>
  <c r="S339" i="31"/>
  <c r="T340" i="31"/>
  <c r="P340" i="31"/>
  <c r="S340" i="31"/>
  <c r="T341" i="31"/>
  <c r="P341" i="31"/>
  <c r="S341" i="31"/>
  <c r="T342" i="31"/>
  <c r="P342" i="31"/>
  <c r="S342" i="31"/>
  <c r="T343" i="31"/>
  <c r="P343" i="31"/>
  <c r="S343" i="31"/>
  <c r="T344" i="31"/>
  <c r="P344" i="31"/>
  <c r="S344" i="31"/>
  <c r="T345" i="31"/>
  <c r="P345" i="31"/>
  <c r="S345" i="31"/>
  <c r="T346" i="31"/>
  <c r="P346" i="31"/>
  <c r="S346" i="31"/>
  <c r="T347" i="31"/>
  <c r="P347" i="31"/>
  <c r="S347" i="31"/>
  <c r="T348" i="31"/>
  <c r="P348" i="31"/>
  <c r="S348" i="31"/>
  <c r="T349" i="31"/>
  <c r="P349" i="31"/>
  <c r="S349" i="31"/>
  <c r="T350" i="31"/>
  <c r="P350" i="31"/>
  <c r="S350" i="31"/>
  <c r="T351" i="31"/>
  <c r="P351" i="31"/>
  <c r="S351" i="31"/>
  <c r="T352" i="31"/>
  <c r="P352" i="31"/>
  <c r="S352" i="31"/>
  <c r="T353" i="31"/>
  <c r="P353" i="31"/>
  <c r="S353" i="31"/>
  <c r="T354" i="31"/>
  <c r="P354" i="31"/>
  <c r="S354" i="31"/>
  <c r="T355" i="31"/>
  <c r="P355" i="31"/>
  <c r="S355" i="31"/>
  <c r="T356" i="31"/>
  <c r="P356" i="31"/>
  <c r="S356" i="31"/>
  <c r="T357" i="31"/>
  <c r="P357" i="31"/>
  <c r="S357" i="31"/>
  <c r="T358" i="31"/>
  <c r="P358" i="31"/>
  <c r="S358" i="31"/>
  <c r="T359" i="31"/>
  <c r="P359" i="31"/>
  <c r="S359" i="31"/>
  <c r="T360" i="31"/>
  <c r="P360" i="31"/>
  <c r="S360" i="31"/>
  <c r="T361" i="31"/>
  <c r="P361" i="31"/>
  <c r="S361" i="31"/>
  <c r="T362" i="31"/>
  <c r="P362" i="31"/>
  <c r="S362" i="31"/>
  <c r="T363" i="31"/>
  <c r="P363" i="31"/>
  <c r="S363" i="31"/>
  <c r="T364" i="31"/>
  <c r="P364" i="31"/>
  <c r="S364" i="31"/>
  <c r="T365" i="31"/>
  <c r="P365" i="31"/>
  <c r="S365" i="31"/>
  <c r="T366" i="31"/>
  <c r="P366" i="31"/>
  <c r="S366" i="31"/>
  <c r="T367" i="31"/>
  <c r="P367" i="31"/>
  <c r="S367" i="31"/>
  <c r="T368" i="31"/>
  <c r="P368" i="31"/>
  <c r="S368" i="31"/>
  <c r="T369" i="31"/>
  <c r="P369" i="31"/>
  <c r="S369" i="31"/>
  <c r="T370" i="31"/>
  <c r="P370" i="31"/>
  <c r="S370" i="31"/>
  <c r="T371" i="31"/>
  <c r="P371" i="31"/>
  <c r="S371" i="31"/>
  <c r="T372" i="31"/>
  <c r="P372" i="31"/>
  <c r="S372" i="31"/>
  <c r="T373" i="31"/>
  <c r="P373" i="31"/>
  <c r="S373" i="31"/>
  <c r="T374" i="31"/>
  <c r="P374" i="31"/>
  <c r="S374" i="31"/>
  <c r="T375" i="31"/>
  <c r="P375" i="31"/>
  <c r="S375" i="31"/>
  <c r="T376" i="31"/>
  <c r="P376" i="31"/>
  <c r="S376" i="31"/>
  <c r="T377" i="31"/>
  <c r="P377" i="31"/>
  <c r="S377" i="31"/>
  <c r="T378" i="31"/>
  <c r="P378" i="31"/>
  <c r="S378" i="31"/>
  <c r="T379" i="31"/>
  <c r="P379" i="31"/>
  <c r="S379" i="31"/>
  <c r="T380" i="31"/>
  <c r="P380" i="31"/>
  <c r="S380" i="31"/>
  <c r="T381" i="31"/>
  <c r="P381" i="31"/>
  <c r="S381" i="31"/>
  <c r="T382" i="31"/>
  <c r="P382" i="31"/>
  <c r="S382" i="31"/>
  <c r="T383" i="31"/>
  <c r="P383" i="31"/>
  <c r="S383" i="31"/>
  <c r="T384" i="31"/>
  <c r="P384" i="31"/>
  <c r="S384" i="31"/>
  <c r="T385" i="31"/>
  <c r="P385" i="31"/>
  <c r="S385" i="31"/>
  <c r="T386" i="31"/>
  <c r="P386" i="31"/>
  <c r="S386" i="31"/>
  <c r="T387" i="31"/>
  <c r="P387" i="31"/>
  <c r="S387" i="31"/>
  <c r="T388" i="31"/>
  <c r="P388" i="31"/>
  <c r="S388" i="31"/>
  <c r="T389" i="31"/>
  <c r="P389" i="31"/>
  <c r="S389" i="31"/>
  <c r="T390" i="31"/>
  <c r="P390" i="31"/>
  <c r="S390" i="31"/>
  <c r="T391" i="31"/>
  <c r="P391" i="31"/>
  <c r="S391" i="31"/>
  <c r="T392" i="31"/>
  <c r="P392" i="31"/>
  <c r="S392" i="31"/>
  <c r="T393" i="31"/>
  <c r="P393" i="31"/>
  <c r="S393" i="31"/>
  <c r="T394" i="31"/>
  <c r="P394" i="31"/>
  <c r="S394" i="31"/>
  <c r="T395" i="31"/>
  <c r="P395" i="31"/>
  <c r="S395" i="31"/>
  <c r="T396" i="31"/>
  <c r="P396" i="31"/>
  <c r="S396" i="31"/>
  <c r="T397" i="31"/>
  <c r="P397" i="31"/>
  <c r="S397" i="31"/>
  <c r="T398" i="31"/>
  <c r="P398" i="31"/>
  <c r="S398" i="31"/>
  <c r="T399" i="31"/>
  <c r="P399" i="31"/>
  <c r="S399" i="31"/>
  <c r="T400" i="31"/>
  <c r="P400" i="31"/>
  <c r="S400" i="31"/>
  <c r="T401" i="31"/>
  <c r="P401" i="31"/>
  <c r="S401" i="31"/>
  <c r="T402" i="31"/>
  <c r="P402" i="31"/>
  <c r="S402" i="31"/>
  <c r="T403" i="31"/>
  <c r="P403" i="31"/>
  <c r="S403" i="31"/>
  <c r="T404" i="31"/>
  <c r="P404" i="31"/>
  <c r="S404" i="31"/>
  <c r="T405" i="31"/>
  <c r="P405" i="31"/>
  <c r="S405" i="31"/>
  <c r="T406" i="31"/>
  <c r="P406" i="31"/>
  <c r="S406" i="31"/>
  <c r="T407" i="31"/>
  <c r="P407" i="31"/>
  <c r="S407" i="31"/>
  <c r="T408" i="31"/>
  <c r="P408" i="31"/>
  <c r="S408" i="31"/>
  <c r="T409" i="31"/>
  <c r="P409" i="31"/>
  <c r="S409" i="31"/>
  <c r="T410" i="31"/>
  <c r="P410" i="31"/>
  <c r="S410" i="31"/>
  <c r="T411" i="31"/>
  <c r="P411" i="31"/>
  <c r="S411" i="31"/>
  <c r="T412" i="31"/>
  <c r="P412" i="31"/>
  <c r="S412" i="31"/>
  <c r="T413" i="31"/>
  <c r="P413" i="31"/>
  <c r="S413" i="31"/>
  <c r="T414" i="31"/>
  <c r="P414" i="31"/>
  <c r="S414" i="31"/>
  <c r="T415" i="31"/>
  <c r="P415" i="31"/>
  <c r="S415" i="31"/>
  <c r="T416" i="31"/>
  <c r="P416" i="31"/>
  <c r="S416" i="31"/>
  <c r="T417" i="31"/>
  <c r="P417" i="31"/>
  <c r="S417" i="31"/>
  <c r="T418" i="31"/>
  <c r="P418" i="31"/>
  <c r="S418" i="31"/>
  <c r="T419" i="31"/>
  <c r="P419" i="31"/>
  <c r="S419" i="31"/>
  <c r="T420" i="31"/>
  <c r="P420" i="31"/>
  <c r="S420" i="31"/>
  <c r="T421" i="31"/>
  <c r="P421" i="31"/>
  <c r="S421" i="31"/>
  <c r="T422" i="31"/>
  <c r="P422" i="31"/>
  <c r="S422" i="31"/>
  <c r="T423" i="31"/>
  <c r="P423" i="31"/>
  <c r="S423" i="31"/>
  <c r="T424" i="31"/>
  <c r="P424" i="31"/>
  <c r="S424" i="31"/>
  <c r="T425" i="31"/>
  <c r="P425" i="31"/>
  <c r="S425" i="31"/>
  <c r="T426" i="31"/>
  <c r="P426" i="31"/>
  <c r="S426" i="31"/>
  <c r="T427" i="31"/>
  <c r="P427" i="31"/>
  <c r="S427" i="31"/>
  <c r="T428" i="31"/>
  <c r="P428" i="31"/>
  <c r="S428" i="31"/>
  <c r="T429" i="31"/>
  <c r="P429" i="31"/>
  <c r="S429" i="31"/>
  <c r="T430" i="31"/>
  <c r="P430" i="31"/>
  <c r="S430" i="31"/>
  <c r="T431" i="31"/>
  <c r="P431" i="31"/>
  <c r="S431" i="31"/>
  <c r="T432" i="31"/>
  <c r="P432" i="31"/>
  <c r="S432" i="31"/>
  <c r="T433" i="31"/>
  <c r="P433" i="31"/>
  <c r="S433" i="31"/>
  <c r="T434" i="31"/>
  <c r="P434" i="31"/>
  <c r="S434" i="31"/>
  <c r="T435" i="31"/>
  <c r="P435" i="31"/>
  <c r="S435" i="31"/>
  <c r="T436" i="31"/>
  <c r="P436" i="31"/>
  <c r="S436" i="31"/>
  <c r="T437" i="31"/>
  <c r="P437" i="31"/>
  <c r="S437" i="31"/>
  <c r="T438" i="31"/>
  <c r="P438" i="31"/>
  <c r="S438" i="31"/>
  <c r="T439" i="31"/>
  <c r="P439" i="31"/>
  <c r="S439" i="31"/>
  <c r="T440" i="31"/>
  <c r="P440" i="31"/>
  <c r="S440" i="31"/>
  <c r="T441" i="31"/>
  <c r="P441" i="31"/>
  <c r="S441" i="31"/>
  <c r="T442" i="31"/>
  <c r="P442" i="31"/>
  <c r="S442" i="31"/>
  <c r="T443" i="31"/>
  <c r="P443" i="31"/>
  <c r="S443" i="31"/>
  <c r="T444" i="31"/>
  <c r="P444" i="31"/>
  <c r="S444" i="31"/>
  <c r="T445" i="31"/>
  <c r="P445" i="31"/>
  <c r="S445" i="31"/>
  <c r="T446" i="31"/>
  <c r="P446" i="31"/>
  <c r="S446" i="31"/>
  <c r="T447" i="31"/>
  <c r="P447" i="31"/>
  <c r="S447" i="31"/>
  <c r="T448" i="31"/>
  <c r="P448" i="31"/>
  <c r="S448" i="31"/>
  <c r="T449" i="31"/>
  <c r="P449" i="31"/>
  <c r="S449" i="31"/>
  <c r="T450" i="31"/>
  <c r="P450" i="31"/>
  <c r="S450" i="31"/>
  <c r="T451" i="31"/>
  <c r="P451" i="31"/>
  <c r="S451" i="31"/>
  <c r="T452" i="31"/>
  <c r="P452" i="31"/>
  <c r="S452" i="31"/>
  <c r="T453" i="31"/>
  <c r="P453" i="31"/>
  <c r="S453" i="31"/>
  <c r="T454" i="31"/>
  <c r="P454" i="31"/>
  <c r="S454" i="31"/>
  <c r="T455" i="31"/>
  <c r="P455" i="31"/>
  <c r="S455" i="31"/>
  <c r="T456" i="31"/>
  <c r="P456" i="31"/>
  <c r="S456" i="31"/>
  <c r="T457" i="31"/>
  <c r="P457" i="31"/>
  <c r="S457" i="31"/>
  <c r="T458" i="31"/>
  <c r="P458" i="31"/>
  <c r="S458" i="31"/>
  <c r="T459" i="31"/>
  <c r="P459" i="31"/>
  <c r="S459" i="31"/>
  <c r="T460" i="31"/>
  <c r="P460" i="31"/>
  <c r="S460" i="31"/>
  <c r="T461" i="31"/>
  <c r="P461" i="31"/>
  <c r="S461" i="31"/>
  <c r="T462" i="31"/>
  <c r="P462" i="31"/>
  <c r="S462" i="31"/>
  <c r="T463" i="31"/>
  <c r="P463" i="31"/>
  <c r="S463" i="31"/>
  <c r="T464" i="31"/>
  <c r="P464" i="31"/>
  <c r="S464" i="31"/>
  <c r="T465" i="31"/>
  <c r="P465" i="31"/>
  <c r="S465" i="31"/>
  <c r="T466" i="31"/>
  <c r="P466" i="31"/>
  <c r="S466" i="31"/>
  <c r="T467" i="31"/>
  <c r="P467" i="31"/>
  <c r="S467" i="31"/>
  <c r="T468" i="31"/>
  <c r="P468" i="31"/>
  <c r="S468" i="31"/>
  <c r="T469" i="31"/>
  <c r="P469" i="31"/>
  <c r="S469" i="31"/>
  <c r="T470" i="31"/>
  <c r="P470" i="31"/>
  <c r="S470" i="31"/>
  <c r="T471" i="31"/>
  <c r="P471" i="31"/>
  <c r="S471" i="31"/>
  <c r="T472" i="31"/>
  <c r="P472" i="31"/>
  <c r="S472" i="31"/>
  <c r="T473" i="31"/>
  <c r="P473" i="31"/>
  <c r="S473" i="31"/>
  <c r="T474" i="31"/>
  <c r="P474" i="31"/>
  <c r="S474" i="31"/>
  <c r="T475" i="31"/>
  <c r="P475" i="31"/>
  <c r="S475" i="31"/>
  <c r="T476" i="31"/>
  <c r="P476" i="31"/>
  <c r="S476" i="31"/>
  <c r="T477" i="31"/>
  <c r="P477" i="31"/>
  <c r="S477" i="31"/>
  <c r="T478" i="31"/>
  <c r="P478" i="31"/>
  <c r="S478" i="31"/>
  <c r="T479" i="31"/>
  <c r="P479" i="31"/>
  <c r="S479" i="31"/>
  <c r="T480" i="31"/>
  <c r="P480" i="31"/>
  <c r="S480" i="31"/>
  <c r="T481" i="31"/>
  <c r="P481" i="31"/>
  <c r="S481" i="31"/>
  <c r="T482" i="31"/>
  <c r="P482" i="31"/>
  <c r="S482" i="31"/>
  <c r="T483" i="31"/>
  <c r="P483" i="31"/>
  <c r="S483" i="31"/>
  <c r="T484" i="31"/>
  <c r="P484" i="31"/>
  <c r="S484" i="31"/>
  <c r="T485" i="31"/>
  <c r="P485" i="31"/>
  <c r="S485" i="31"/>
  <c r="T486" i="31"/>
  <c r="P486" i="31"/>
  <c r="S486" i="31"/>
  <c r="T487" i="31"/>
  <c r="P487" i="31"/>
  <c r="S487" i="31"/>
  <c r="T488" i="31"/>
  <c r="P488" i="31"/>
  <c r="S488" i="31"/>
  <c r="T489" i="31"/>
  <c r="P489" i="31"/>
  <c r="S489" i="31"/>
  <c r="T490" i="31"/>
  <c r="P490" i="31"/>
  <c r="S490" i="31"/>
  <c r="T491" i="31"/>
  <c r="P491" i="31"/>
  <c r="S491" i="31"/>
  <c r="T492" i="31"/>
  <c r="P492" i="31"/>
  <c r="S492" i="31"/>
  <c r="T493" i="31"/>
  <c r="P493" i="31"/>
  <c r="S493" i="31"/>
  <c r="T494" i="31"/>
  <c r="P494" i="31"/>
  <c r="S494" i="31"/>
  <c r="T495" i="31"/>
  <c r="P495" i="31"/>
  <c r="S495" i="31"/>
  <c r="T496" i="31"/>
  <c r="P496" i="31"/>
  <c r="S496" i="31"/>
  <c r="T497" i="31"/>
  <c r="P497" i="31"/>
  <c r="S497" i="31"/>
  <c r="T498" i="31"/>
  <c r="P498" i="31"/>
  <c r="S498" i="31"/>
  <c r="T499" i="31"/>
  <c r="P499" i="31"/>
  <c r="S499" i="31"/>
  <c r="T500" i="31"/>
  <c r="P500" i="31"/>
  <c r="S500" i="31"/>
  <c r="T501" i="31"/>
  <c r="P501" i="31"/>
  <c r="S501" i="31"/>
  <c r="T502" i="31"/>
  <c r="P502" i="31"/>
  <c r="S502" i="31"/>
  <c r="T503" i="31"/>
  <c r="P503" i="31"/>
  <c r="S503" i="31"/>
  <c r="T504" i="31"/>
  <c r="P504" i="31"/>
  <c r="S504" i="31"/>
  <c r="T505" i="31"/>
  <c r="P505" i="31"/>
  <c r="S505" i="31"/>
  <c r="T506" i="31"/>
  <c r="P506" i="31"/>
  <c r="S506" i="31"/>
  <c r="T507" i="31"/>
  <c r="P507" i="31"/>
  <c r="S507" i="31"/>
  <c r="T508" i="31"/>
  <c r="P508" i="31"/>
  <c r="S508" i="31"/>
  <c r="T509" i="31"/>
  <c r="P509" i="31"/>
  <c r="S509" i="31"/>
  <c r="T510" i="31"/>
  <c r="P510" i="31"/>
  <c r="S510" i="31"/>
  <c r="T511" i="31"/>
  <c r="P511" i="31"/>
  <c r="S511" i="31"/>
  <c r="T512" i="31"/>
  <c r="P512" i="31"/>
  <c r="S512" i="31"/>
  <c r="T513" i="31"/>
  <c r="P513" i="31"/>
  <c r="S513" i="31"/>
  <c r="T514" i="31"/>
  <c r="P514" i="31"/>
  <c r="S514" i="31"/>
  <c r="T515" i="31"/>
  <c r="P515" i="31"/>
  <c r="S515" i="31"/>
  <c r="T516" i="31"/>
  <c r="P516" i="31"/>
  <c r="S516" i="31"/>
  <c r="T517" i="31"/>
  <c r="P517" i="31"/>
  <c r="S517" i="31"/>
  <c r="T518" i="31"/>
  <c r="P518" i="31"/>
  <c r="S518" i="31"/>
  <c r="T519" i="31"/>
  <c r="P519" i="31"/>
  <c r="S519" i="31"/>
  <c r="T520" i="31"/>
  <c r="P520" i="31"/>
  <c r="S520" i="31"/>
  <c r="T521" i="31"/>
  <c r="P521" i="31"/>
  <c r="S521" i="31"/>
  <c r="T522" i="31"/>
  <c r="P522" i="31"/>
  <c r="S522" i="31"/>
  <c r="T523" i="31"/>
  <c r="P523" i="31"/>
  <c r="S523" i="31"/>
  <c r="T524" i="31"/>
  <c r="P524" i="31"/>
  <c r="S524" i="31"/>
  <c r="T525" i="31"/>
  <c r="P525" i="31"/>
  <c r="S525" i="31"/>
  <c r="T526" i="31"/>
  <c r="P526" i="31"/>
  <c r="S526" i="31"/>
  <c r="T527" i="31"/>
  <c r="P527" i="31"/>
  <c r="S527" i="31"/>
  <c r="T528" i="31"/>
  <c r="P528" i="31"/>
  <c r="S528" i="31"/>
  <c r="T529" i="31"/>
  <c r="P529" i="31"/>
  <c r="S529" i="31"/>
  <c r="T530" i="31"/>
  <c r="P530" i="31"/>
  <c r="S530" i="31"/>
  <c r="T531" i="31"/>
  <c r="P531" i="31"/>
  <c r="S531" i="31"/>
  <c r="T532" i="31"/>
  <c r="P532" i="31"/>
  <c r="S532" i="31"/>
  <c r="T533" i="31"/>
  <c r="P533" i="31"/>
  <c r="S533" i="31"/>
  <c r="T534" i="31"/>
  <c r="P534" i="31"/>
  <c r="S534" i="31"/>
  <c r="T535" i="31"/>
  <c r="P535" i="31"/>
  <c r="S535" i="31"/>
  <c r="T536" i="31"/>
  <c r="P536" i="31"/>
  <c r="S536" i="31"/>
  <c r="T537" i="31"/>
  <c r="P537" i="31"/>
  <c r="S537" i="31"/>
  <c r="T538" i="31"/>
  <c r="P538" i="31"/>
  <c r="S538" i="31"/>
  <c r="T539" i="31"/>
  <c r="P539" i="31"/>
  <c r="S539" i="31"/>
  <c r="T540" i="31"/>
  <c r="P540" i="31"/>
  <c r="S540" i="31"/>
  <c r="T541" i="31"/>
  <c r="P541" i="31"/>
  <c r="S541" i="31"/>
  <c r="T542" i="31"/>
  <c r="P542" i="31"/>
  <c r="S542" i="31"/>
  <c r="T543" i="31"/>
  <c r="P543" i="31"/>
  <c r="S543" i="31"/>
  <c r="T544" i="31"/>
  <c r="P544" i="31"/>
  <c r="S544" i="31"/>
  <c r="T545" i="31"/>
  <c r="P545" i="31"/>
  <c r="S545" i="31"/>
  <c r="T546" i="31"/>
  <c r="P546" i="31"/>
  <c r="S546" i="31"/>
  <c r="T547" i="31"/>
  <c r="P547" i="31"/>
  <c r="S547" i="31"/>
  <c r="T548" i="31"/>
  <c r="P548" i="31"/>
  <c r="S548" i="31"/>
  <c r="T549" i="31"/>
  <c r="P549" i="31"/>
  <c r="S549" i="31"/>
  <c r="T550" i="31"/>
  <c r="P550" i="31"/>
  <c r="S550" i="31"/>
  <c r="T551" i="31"/>
  <c r="P551" i="31"/>
  <c r="S551" i="31"/>
  <c r="T552" i="31"/>
  <c r="P552" i="31"/>
  <c r="S552" i="31"/>
  <c r="T553" i="31"/>
  <c r="P553" i="31"/>
  <c r="S553" i="31"/>
  <c r="T554" i="31"/>
  <c r="P554" i="31"/>
  <c r="S554" i="31"/>
  <c r="T555" i="31"/>
  <c r="P555" i="31"/>
  <c r="S555" i="31"/>
  <c r="T556" i="31"/>
  <c r="P556" i="31"/>
  <c r="S556" i="31"/>
  <c r="T557" i="31"/>
  <c r="P557" i="31"/>
  <c r="S557" i="31"/>
  <c r="T558" i="31"/>
  <c r="P558" i="31"/>
  <c r="S558" i="31"/>
  <c r="T559" i="31"/>
  <c r="P559" i="31"/>
  <c r="S559" i="31"/>
  <c r="T560" i="31"/>
  <c r="P560" i="31"/>
  <c r="S560" i="31"/>
  <c r="T561" i="31"/>
  <c r="P561" i="31"/>
  <c r="S561" i="31"/>
  <c r="T562" i="31"/>
  <c r="P562" i="31"/>
  <c r="S562" i="31"/>
  <c r="T563" i="31"/>
  <c r="P563" i="31"/>
  <c r="S563" i="31"/>
  <c r="T564" i="31"/>
  <c r="P564" i="31"/>
  <c r="S564" i="31"/>
  <c r="T565" i="31"/>
  <c r="P565" i="31"/>
  <c r="S565" i="31"/>
  <c r="T566" i="31"/>
  <c r="P566" i="31"/>
  <c r="S566" i="31"/>
  <c r="T567" i="31"/>
  <c r="P567" i="31"/>
  <c r="S567" i="31"/>
  <c r="T568" i="31"/>
  <c r="P568" i="31"/>
  <c r="S568" i="31"/>
  <c r="T569" i="31"/>
  <c r="P569" i="31"/>
  <c r="S569" i="31"/>
  <c r="T570" i="31"/>
  <c r="P570" i="31"/>
  <c r="S570" i="31"/>
  <c r="T571" i="31"/>
  <c r="P571" i="31"/>
  <c r="S571" i="31"/>
  <c r="T572" i="31"/>
  <c r="P572" i="31"/>
  <c r="S572" i="31"/>
  <c r="T573" i="31"/>
  <c r="P573" i="31"/>
  <c r="S573" i="31"/>
  <c r="T574" i="31"/>
  <c r="P574" i="31"/>
  <c r="S574" i="31"/>
  <c r="T575" i="31"/>
  <c r="P575" i="31"/>
  <c r="S575" i="31"/>
  <c r="T576" i="31"/>
  <c r="P576" i="31"/>
  <c r="S576" i="31"/>
  <c r="T577" i="31"/>
  <c r="P577" i="31"/>
  <c r="S577" i="31"/>
  <c r="T578" i="31"/>
  <c r="P578" i="31"/>
  <c r="S578" i="31"/>
  <c r="T579" i="31"/>
  <c r="P579" i="31"/>
  <c r="S579" i="31"/>
  <c r="T580" i="31"/>
  <c r="P580" i="31"/>
  <c r="S580" i="31"/>
  <c r="T581" i="31"/>
  <c r="P581" i="31"/>
  <c r="S581" i="31"/>
  <c r="T582" i="31"/>
  <c r="P582" i="31"/>
  <c r="S582" i="31"/>
  <c r="T583" i="31"/>
  <c r="P583" i="31"/>
  <c r="S583" i="31"/>
  <c r="T584" i="31"/>
  <c r="P584" i="31"/>
  <c r="S584" i="31"/>
  <c r="T585" i="31"/>
  <c r="P585" i="31"/>
  <c r="S585" i="31"/>
  <c r="T586" i="31"/>
  <c r="P586" i="31"/>
  <c r="S586" i="31"/>
  <c r="T587" i="31"/>
  <c r="P587" i="31"/>
  <c r="S587" i="31"/>
  <c r="T588" i="31"/>
  <c r="P588" i="31"/>
  <c r="S588" i="31"/>
  <c r="T589" i="31"/>
  <c r="P589" i="31"/>
  <c r="S589" i="31"/>
  <c r="T590" i="31"/>
  <c r="P590" i="31"/>
  <c r="S590" i="31"/>
  <c r="T591" i="31"/>
  <c r="P591" i="31"/>
  <c r="S591" i="31"/>
  <c r="T592" i="31"/>
  <c r="P592" i="31"/>
  <c r="S592" i="31"/>
  <c r="T593" i="31"/>
  <c r="P593" i="31"/>
  <c r="S593" i="31"/>
  <c r="T594" i="31"/>
  <c r="P594" i="31"/>
  <c r="S594" i="31"/>
  <c r="T595" i="31"/>
  <c r="P595" i="31"/>
  <c r="S595" i="31"/>
  <c r="T596" i="31"/>
  <c r="P596" i="31"/>
  <c r="S596" i="31"/>
  <c r="T597" i="31"/>
  <c r="P597" i="31"/>
  <c r="S597" i="31"/>
  <c r="T598" i="31"/>
  <c r="P598" i="31"/>
  <c r="S598" i="31"/>
  <c r="T599" i="31"/>
  <c r="P599" i="31"/>
  <c r="S599" i="31"/>
  <c r="T600" i="31"/>
  <c r="P600" i="31"/>
  <c r="S600" i="31"/>
  <c r="T601" i="31"/>
  <c r="P601" i="31"/>
  <c r="S601" i="31"/>
  <c r="T602" i="31"/>
  <c r="P602" i="31"/>
  <c r="S602" i="31"/>
  <c r="T603" i="31"/>
  <c r="P603" i="31"/>
  <c r="S603" i="31"/>
  <c r="T604" i="31"/>
  <c r="P604" i="31"/>
  <c r="S604" i="31"/>
  <c r="T605" i="31"/>
  <c r="P605" i="31"/>
  <c r="S605" i="31"/>
  <c r="T606" i="31"/>
  <c r="P606" i="31"/>
  <c r="S606" i="31"/>
  <c r="T607" i="31"/>
  <c r="P607" i="31"/>
  <c r="S607" i="31"/>
  <c r="T608" i="31"/>
  <c r="P608" i="31"/>
  <c r="S608" i="31"/>
  <c r="T609" i="31"/>
  <c r="P609" i="31"/>
  <c r="S609" i="31"/>
  <c r="T610" i="31"/>
  <c r="P610" i="31"/>
  <c r="S610" i="31"/>
  <c r="T611" i="31"/>
  <c r="P611" i="31"/>
  <c r="S611" i="31"/>
  <c r="T612" i="31"/>
  <c r="P612" i="31"/>
  <c r="S612" i="31"/>
  <c r="T613" i="31"/>
  <c r="P613" i="31"/>
  <c r="S613" i="31"/>
  <c r="T614" i="31"/>
  <c r="P614" i="31"/>
  <c r="S614" i="31"/>
  <c r="T615" i="31"/>
  <c r="P615" i="31"/>
  <c r="S615" i="31"/>
  <c r="T616" i="31"/>
  <c r="P616" i="31"/>
  <c r="S616" i="31"/>
  <c r="T617" i="31"/>
  <c r="P617" i="31"/>
  <c r="S617" i="31"/>
  <c r="T618" i="31"/>
  <c r="P618" i="31"/>
  <c r="S618" i="31"/>
  <c r="T619" i="31"/>
  <c r="P619" i="31"/>
  <c r="S619" i="31"/>
  <c r="F9" i="31"/>
  <c r="F10" i="31"/>
  <c r="F11" i="31"/>
  <c r="F12" i="31"/>
  <c r="F13" i="31"/>
  <c r="F14" i="31"/>
  <c r="F15" i="31"/>
  <c r="F16" i="31"/>
  <c r="F17" i="31"/>
  <c r="F18" i="31"/>
  <c r="M10" i="21"/>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49" i="21"/>
  <c r="M50" i="21"/>
  <c r="M51" i="21"/>
  <c r="M52" i="21"/>
  <c r="M53" i="21"/>
  <c r="M54" i="21"/>
  <c r="M55" i="21"/>
  <c r="M56" i="21"/>
  <c r="M57" i="21"/>
  <c r="M58" i="21"/>
  <c r="M59" i="21"/>
  <c r="M60" i="21"/>
  <c r="M61" i="21"/>
  <c r="M62" i="21"/>
  <c r="M63" i="21"/>
  <c r="M64" i="21"/>
  <c r="M65" i="21"/>
  <c r="M66" i="21"/>
  <c r="M67" i="21"/>
  <c r="M68" i="21"/>
  <c r="M69" i="21"/>
  <c r="M70" i="21"/>
  <c r="M71" i="21"/>
  <c r="M72" i="21"/>
  <c r="M73" i="21"/>
  <c r="M74" i="21"/>
  <c r="M75" i="21"/>
  <c r="M76" i="21"/>
  <c r="M77" i="21"/>
  <c r="M78" i="21"/>
  <c r="M79" i="21"/>
  <c r="M80" i="21"/>
  <c r="M81" i="21"/>
  <c r="M82" i="21"/>
  <c r="M83" i="21"/>
  <c r="M84" i="21"/>
  <c r="M85" i="21"/>
  <c r="M86" i="21"/>
  <c r="M87" i="21"/>
  <c r="M88" i="21"/>
  <c r="M89" i="21"/>
  <c r="M90" i="21"/>
  <c r="M91" i="21"/>
  <c r="M92" i="21"/>
  <c r="M93" i="21"/>
  <c r="M94" i="21"/>
  <c r="M95" i="21"/>
  <c r="M96" i="21"/>
  <c r="M97" i="21"/>
  <c r="M98" i="21"/>
  <c r="M99" i="21"/>
  <c r="M100" i="21"/>
  <c r="M101" i="21"/>
  <c r="M102" i="21"/>
  <c r="M103" i="21"/>
  <c r="M104" i="21"/>
  <c r="M105" i="21"/>
  <c r="M106" i="21"/>
  <c r="M107" i="21"/>
  <c r="M108" i="21"/>
  <c r="M9" i="21"/>
  <c r="M110" i="21"/>
  <c r="M111" i="21"/>
  <c r="M112" i="21"/>
  <c r="M113" i="21"/>
  <c r="M114" i="21"/>
  <c r="M115" i="21"/>
  <c r="M116" i="21"/>
  <c r="M117" i="21"/>
  <c r="M118" i="21"/>
  <c r="M119" i="21"/>
  <c r="M120" i="21"/>
  <c r="M121" i="21"/>
  <c r="M122" i="21"/>
  <c r="M123" i="21"/>
  <c r="M124" i="21"/>
  <c r="M125" i="21"/>
  <c r="M126" i="21"/>
  <c r="M127" i="21"/>
  <c r="M128" i="21"/>
  <c r="M129" i="21"/>
  <c r="M130" i="21"/>
  <c r="M131" i="21"/>
  <c r="M132" i="21"/>
  <c r="M133" i="21"/>
  <c r="M134" i="21"/>
  <c r="M135" i="21"/>
  <c r="M136" i="21"/>
  <c r="M137" i="21"/>
  <c r="M138" i="21"/>
  <c r="M139" i="21"/>
  <c r="M140" i="21"/>
  <c r="M141" i="21"/>
  <c r="M142" i="21"/>
  <c r="M143" i="21"/>
  <c r="M144" i="21"/>
  <c r="M145" i="21"/>
  <c r="M146" i="21"/>
  <c r="M147" i="21"/>
  <c r="M148" i="21"/>
  <c r="M149" i="21"/>
  <c r="M150" i="21"/>
  <c r="M151" i="21"/>
  <c r="M152" i="21"/>
  <c r="M153" i="21"/>
  <c r="M154" i="21"/>
  <c r="M155" i="21"/>
  <c r="M156" i="21"/>
  <c r="M157" i="21"/>
  <c r="M158" i="21"/>
  <c r="M159" i="21"/>
  <c r="M160" i="21"/>
  <c r="M161" i="21"/>
  <c r="M162" i="21"/>
  <c r="M163" i="21"/>
  <c r="M164" i="21"/>
  <c r="M165" i="21"/>
  <c r="M166" i="21"/>
  <c r="M167" i="21"/>
  <c r="M168" i="21"/>
  <c r="M169" i="21"/>
  <c r="M170" i="21"/>
  <c r="M171" i="21"/>
  <c r="M172" i="21"/>
  <c r="M173" i="21"/>
  <c r="M174" i="21"/>
  <c r="M175" i="21"/>
  <c r="M176" i="21"/>
  <c r="M177" i="21"/>
  <c r="M178" i="21"/>
  <c r="M179" i="21"/>
  <c r="M180" i="21"/>
  <c r="M181" i="21"/>
  <c r="M182" i="21"/>
  <c r="M183" i="21"/>
  <c r="M184" i="21"/>
  <c r="M185" i="21"/>
  <c r="M186" i="21"/>
  <c r="M187" i="21"/>
  <c r="M188" i="21"/>
  <c r="M189" i="21"/>
  <c r="M190" i="21"/>
  <c r="M191" i="21"/>
  <c r="M192" i="21"/>
  <c r="M193" i="21"/>
  <c r="M194" i="21"/>
  <c r="M195" i="21"/>
  <c r="M196" i="21"/>
  <c r="M197" i="21"/>
  <c r="M198" i="21"/>
  <c r="M199" i="21"/>
  <c r="M200" i="21"/>
  <c r="M201" i="21"/>
  <c r="M202" i="21"/>
  <c r="M203" i="21"/>
  <c r="M204" i="21"/>
  <c r="M205" i="21"/>
  <c r="M206" i="21"/>
  <c r="M207" i="21"/>
  <c r="M208" i="21"/>
  <c r="M109" i="21"/>
  <c r="M210" i="21"/>
  <c r="M211" i="21"/>
  <c r="M212" i="21"/>
  <c r="M213" i="21"/>
  <c r="M214" i="21"/>
  <c r="M215" i="21"/>
  <c r="M216" i="21"/>
  <c r="M217" i="21"/>
  <c r="M218" i="21"/>
  <c r="M219" i="21"/>
  <c r="M220" i="21"/>
  <c r="M221" i="21"/>
  <c r="M222" i="21"/>
  <c r="M223" i="21"/>
  <c r="M224" i="21"/>
  <c r="M225" i="21"/>
  <c r="M226" i="21"/>
  <c r="M227" i="21"/>
  <c r="M228" i="21"/>
  <c r="M229" i="21"/>
  <c r="M230" i="21"/>
  <c r="M231" i="21"/>
  <c r="M232" i="21"/>
  <c r="M233" i="21"/>
  <c r="M234" i="21"/>
  <c r="M235" i="21"/>
  <c r="M236" i="21"/>
  <c r="M237" i="21"/>
  <c r="M238" i="21"/>
  <c r="M239" i="21"/>
  <c r="M240" i="21"/>
  <c r="M241" i="21"/>
  <c r="M242" i="21"/>
  <c r="M243" i="21"/>
  <c r="M244" i="21"/>
  <c r="M245" i="21"/>
  <c r="M246" i="21"/>
  <c r="M247" i="21"/>
  <c r="M248" i="21"/>
  <c r="M249" i="21"/>
  <c r="M250" i="21"/>
  <c r="M251" i="21"/>
  <c r="M252" i="21"/>
  <c r="M253" i="21"/>
  <c r="M254" i="21"/>
  <c r="M255" i="21"/>
  <c r="M256" i="21"/>
  <c r="M257" i="21"/>
  <c r="M258" i="21"/>
  <c r="M259" i="21"/>
  <c r="M260" i="21"/>
  <c r="M261" i="21"/>
  <c r="M262" i="21"/>
  <c r="M263" i="21"/>
  <c r="M264" i="21"/>
  <c r="M265" i="21"/>
  <c r="M266" i="21"/>
  <c r="M267" i="21"/>
  <c r="M268" i="21"/>
  <c r="M269" i="21"/>
  <c r="M270" i="21"/>
  <c r="M271" i="21"/>
  <c r="M272" i="21"/>
  <c r="M273" i="21"/>
  <c r="M274" i="21"/>
  <c r="M275" i="21"/>
  <c r="M276" i="21"/>
  <c r="M277" i="21"/>
  <c r="M278" i="21"/>
  <c r="M279" i="21"/>
  <c r="M280" i="21"/>
  <c r="M281" i="21"/>
  <c r="M282" i="21"/>
  <c r="M283" i="21"/>
  <c r="M284" i="21"/>
  <c r="M285" i="21"/>
  <c r="M286" i="21"/>
  <c r="M287" i="21"/>
  <c r="M288" i="21"/>
  <c r="M289" i="21"/>
  <c r="M290" i="21"/>
  <c r="M291" i="21"/>
  <c r="M292" i="21"/>
  <c r="M293" i="21"/>
  <c r="M294" i="21"/>
  <c r="M295" i="21"/>
  <c r="M296" i="21"/>
  <c r="M297" i="21"/>
  <c r="M298" i="21"/>
  <c r="M299" i="21"/>
  <c r="M300" i="21"/>
  <c r="M301" i="21"/>
  <c r="M302" i="21"/>
  <c r="M303" i="21"/>
  <c r="M304" i="21"/>
  <c r="M305" i="21"/>
  <c r="M306" i="21"/>
  <c r="M307" i="21"/>
  <c r="M308" i="21"/>
  <c r="M209" i="21"/>
  <c r="M310" i="21"/>
  <c r="M311" i="21"/>
  <c r="M312" i="21"/>
  <c r="M313" i="21"/>
  <c r="M314" i="21"/>
  <c r="M315" i="21"/>
  <c r="M316" i="21"/>
  <c r="M317" i="21"/>
  <c r="M318" i="21"/>
  <c r="M319" i="21"/>
  <c r="M320" i="21"/>
  <c r="M321" i="21"/>
  <c r="M322" i="21"/>
  <c r="M323" i="21"/>
  <c r="M324" i="21"/>
  <c r="M325" i="21"/>
  <c r="M326" i="21"/>
  <c r="M327" i="21"/>
  <c r="M328" i="21"/>
  <c r="M329" i="21"/>
  <c r="M330" i="21"/>
  <c r="M331" i="21"/>
  <c r="M332" i="21"/>
  <c r="M333" i="21"/>
  <c r="M334" i="21"/>
  <c r="M335" i="21"/>
  <c r="M336" i="21"/>
  <c r="M337" i="21"/>
  <c r="M338" i="21"/>
  <c r="M339" i="21"/>
  <c r="M340" i="21"/>
  <c r="M341" i="21"/>
  <c r="M342" i="21"/>
  <c r="M343" i="21"/>
  <c r="M344" i="21"/>
  <c r="M345" i="21"/>
  <c r="M346" i="21"/>
  <c r="M347" i="21"/>
  <c r="M348" i="21"/>
  <c r="M349" i="21"/>
  <c r="M350" i="21"/>
  <c r="M351" i="21"/>
  <c r="M352" i="21"/>
  <c r="M353" i="21"/>
  <c r="M354" i="21"/>
  <c r="M355" i="21"/>
  <c r="M356" i="21"/>
  <c r="M357" i="21"/>
  <c r="M358" i="21"/>
  <c r="M359" i="21"/>
  <c r="M360" i="21"/>
  <c r="M361" i="21"/>
  <c r="M362" i="21"/>
  <c r="M363" i="21"/>
  <c r="M364" i="21"/>
  <c r="M365" i="21"/>
  <c r="M366" i="21"/>
  <c r="M367" i="21"/>
  <c r="M368" i="21"/>
  <c r="M369" i="21"/>
  <c r="M370" i="21"/>
  <c r="M371" i="21"/>
  <c r="M372" i="21"/>
  <c r="M373" i="21"/>
  <c r="M374" i="21"/>
  <c r="M375" i="21"/>
  <c r="M376" i="21"/>
  <c r="M377" i="21"/>
  <c r="M378" i="21"/>
  <c r="M379" i="21"/>
  <c r="M380" i="21"/>
  <c r="M381" i="21"/>
  <c r="M382" i="21"/>
  <c r="M383" i="21"/>
  <c r="M384" i="21"/>
  <c r="M385" i="21"/>
  <c r="M386" i="21"/>
  <c r="M387" i="21"/>
  <c r="M388" i="21"/>
  <c r="M389" i="21"/>
  <c r="M390" i="21"/>
  <c r="M391" i="21"/>
  <c r="M392" i="21"/>
  <c r="M393" i="21"/>
  <c r="M394" i="21"/>
  <c r="M395" i="21"/>
  <c r="M396" i="21"/>
  <c r="M397" i="21"/>
  <c r="M398" i="21"/>
  <c r="M399" i="21"/>
  <c r="M400" i="21"/>
  <c r="M401" i="21"/>
  <c r="M402" i="21"/>
  <c r="M403" i="21"/>
  <c r="M404" i="21"/>
  <c r="M405" i="21"/>
  <c r="M406" i="21"/>
  <c r="M407" i="21"/>
  <c r="M408" i="21"/>
  <c r="M309" i="21"/>
  <c r="M410" i="21"/>
  <c r="M411" i="21"/>
  <c r="M412" i="21"/>
  <c r="M413" i="21"/>
  <c r="M414" i="21"/>
  <c r="M415" i="21"/>
  <c r="M416" i="21"/>
  <c r="M417" i="21"/>
  <c r="M418" i="21"/>
  <c r="M419" i="21"/>
  <c r="M420" i="21"/>
  <c r="M421" i="21"/>
  <c r="M422" i="21"/>
  <c r="M423" i="21"/>
  <c r="M424" i="21"/>
  <c r="M425" i="21"/>
  <c r="M426" i="21"/>
  <c r="M427" i="21"/>
  <c r="M428" i="21"/>
  <c r="M429" i="21"/>
  <c r="M430" i="21"/>
  <c r="M431" i="21"/>
  <c r="M432" i="21"/>
  <c r="M433" i="21"/>
  <c r="M434" i="21"/>
  <c r="M435" i="21"/>
  <c r="M436" i="21"/>
  <c r="M437" i="21"/>
  <c r="M438" i="21"/>
  <c r="M439" i="21"/>
  <c r="M440" i="21"/>
  <c r="M441" i="21"/>
  <c r="M442" i="21"/>
  <c r="M443" i="21"/>
  <c r="M444" i="21"/>
  <c r="M445" i="21"/>
  <c r="M446" i="21"/>
  <c r="M447" i="21"/>
  <c r="M448" i="21"/>
  <c r="M449" i="21"/>
  <c r="M450" i="21"/>
  <c r="M451" i="21"/>
  <c r="M452" i="21"/>
  <c r="M453" i="21"/>
  <c r="M454" i="21"/>
  <c r="M455" i="21"/>
  <c r="M456" i="21"/>
  <c r="M457" i="21"/>
  <c r="M458" i="21"/>
  <c r="M459" i="21"/>
  <c r="M460" i="21"/>
  <c r="M461" i="21"/>
  <c r="M462" i="21"/>
  <c r="M463" i="21"/>
  <c r="M464" i="21"/>
  <c r="M465" i="21"/>
  <c r="M466" i="21"/>
  <c r="M467" i="21"/>
  <c r="M468" i="21"/>
  <c r="M469" i="21"/>
  <c r="M470" i="21"/>
  <c r="M471" i="21"/>
  <c r="M472" i="21"/>
  <c r="M473" i="21"/>
  <c r="M474" i="21"/>
  <c r="M475" i="21"/>
  <c r="M476" i="21"/>
  <c r="M477" i="21"/>
  <c r="M478" i="21"/>
  <c r="M479" i="21"/>
  <c r="M480" i="21"/>
  <c r="M481" i="21"/>
  <c r="M482" i="21"/>
  <c r="M483" i="21"/>
  <c r="M484" i="21"/>
  <c r="M485" i="21"/>
  <c r="M486" i="21"/>
  <c r="M487" i="21"/>
  <c r="M488" i="21"/>
  <c r="M489" i="21"/>
  <c r="M490" i="21"/>
  <c r="M491" i="21"/>
  <c r="M492" i="21"/>
  <c r="M493" i="21"/>
  <c r="M494" i="21"/>
  <c r="M495" i="21"/>
  <c r="M496" i="21"/>
  <c r="M497" i="21"/>
  <c r="M498" i="21"/>
  <c r="M499" i="21"/>
  <c r="M500" i="21"/>
  <c r="M501" i="21"/>
  <c r="M502" i="21"/>
  <c r="M503" i="21"/>
  <c r="M504" i="21"/>
  <c r="M505" i="21"/>
  <c r="M506" i="21"/>
  <c r="M507" i="21"/>
  <c r="M508" i="21"/>
  <c r="M409" i="21"/>
  <c r="M510" i="21"/>
  <c r="M511" i="21"/>
  <c r="M512" i="21"/>
  <c r="M513" i="21"/>
  <c r="M514" i="21"/>
  <c r="M515" i="21"/>
  <c r="M516" i="21"/>
  <c r="M517" i="21"/>
  <c r="M518" i="21"/>
  <c r="M519" i="21"/>
  <c r="M520" i="21"/>
  <c r="M521" i="21"/>
  <c r="M522" i="21"/>
  <c r="M523" i="21"/>
  <c r="M524" i="21"/>
  <c r="M525" i="21"/>
  <c r="M526" i="21"/>
  <c r="M527" i="21"/>
  <c r="M528" i="21"/>
  <c r="M529" i="21"/>
  <c r="M530" i="21"/>
  <c r="M531" i="21"/>
  <c r="M532" i="21"/>
  <c r="M533" i="21"/>
  <c r="M534" i="21"/>
  <c r="M535" i="21"/>
  <c r="M536" i="21"/>
  <c r="M537" i="21"/>
  <c r="M538" i="21"/>
  <c r="M539" i="21"/>
  <c r="M540" i="21"/>
  <c r="M541" i="21"/>
  <c r="M542" i="21"/>
  <c r="M543" i="21"/>
  <c r="M544" i="21"/>
  <c r="M545" i="21"/>
  <c r="M546" i="21"/>
  <c r="M547" i="21"/>
  <c r="M548" i="21"/>
  <c r="M549" i="21"/>
  <c r="M550" i="21"/>
  <c r="M551" i="21"/>
  <c r="M552" i="21"/>
  <c r="M553" i="21"/>
  <c r="M554" i="21"/>
  <c r="M555" i="21"/>
  <c r="M556" i="21"/>
  <c r="M557" i="21"/>
  <c r="M558" i="21"/>
  <c r="M559" i="21"/>
  <c r="M560" i="21"/>
  <c r="M561" i="21"/>
  <c r="M562" i="21"/>
  <c r="M563" i="21"/>
  <c r="M564" i="21"/>
  <c r="M565" i="21"/>
  <c r="M566" i="21"/>
  <c r="M567" i="21"/>
  <c r="M568" i="21"/>
  <c r="M569" i="21"/>
  <c r="M570" i="21"/>
  <c r="M571" i="21"/>
  <c r="M572" i="21"/>
  <c r="M573" i="21"/>
  <c r="M574" i="21"/>
  <c r="M575" i="21"/>
  <c r="M576" i="21"/>
  <c r="M577" i="21"/>
  <c r="M578" i="21"/>
  <c r="M579" i="21"/>
  <c r="M580" i="21"/>
  <c r="M581" i="21"/>
  <c r="M582" i="21"/>
  <c r="M583" i="21"/>
  <c r="M584" i="21"/>
  <c r="M585" i="21"/>
  <c r="M586" i="21"/>
  <c r="M587" i="21"/>
  <c r="M588" i="21"/>
  <c r="M589" i="21"/>
  <c r="M590" i="21"/>
  <c r="M591" i="21"/>
  <c r="M592" i="21"/>
  <c r="M593" i="21"/>
  <c r="M594" i="21"/>
  <c r="M595" i="21"/>
  <c r="M596" i="21"/>
  <c r="M597" i="21"/>
  <c r="M598" i="21"/>
  <c r="M599" i="21"/>
  <c r="M600" i="21"/>
  <c r="M601" i="21"/>
  <c r="M602" i="21"/>
  <c r="M603" i="21"/>
  <c r="M604" i="21"/>
  <c r="M605" i="21"/>
  <c r="M606" i="21"/>
  <c r="M607" i="21"/>
  <c r="M608" i="21"/>
  <c r="M509" i="21"/>
  <c r="M610" i="21"/>
  <c r="M611" i="21"/>
  <c r="M612" i="21"/>
  <c r="M613" i="21"/>
  <c r="M614" i="21"/>
  <c r="M615" i="21"/>
  <c r="M616" i="21"/>
  <c r="M617" i="21"/>
  <c r="M618" i="21"/>
  <c r="M619" i="21"/>
  <c r="M620" i="21"/>
  <c r="M621" i="21"/>
  <c r="M622" i="21"/>
  <c r="M623" i="21"/>
  <c r="M624" i="21"/>
  <c r="M625" i="21"/>
  <c r="M626" i="21"/>
  <c r="M627" i="21"/>
  <c r="M628" i="21"/>
  <c r="M629" i="21"/>
  <c r="M630" i="21"/>
  <c r="M631" i="21"/>
  <c r="M632" i="21"/>
  <c r="M633" i="21"/>
  <c r="M634" i="21"/>
  <c r="M635" i="21"/>
  <c r="M636" i="21"/>
  <c r="M637" i="21"/>
  <c r="M638" i="21"/>
  <c r="M639" i="21"/>
  <c r="M640" i="21"/>
  <c r="M641" i="21"/>
  <c r="M642" i="21"/>
  <c r="M643" i="21"/>
  <c r="M644" i="21"/>
  <c r="M645" i="21"/>
  <c r="M646" i="21"/>
  <c r="M647" i="21"/>
  <c r="M648" i="21"/>
  <c r="M649" i="21"/>
  <c r="M650" i="21"/>
  <c r="M651" i="21"/>
  <c r="M652" i="21"/>
  <c r="M653" i="21"/>
  <c r="M654" i="21"/>
  <c r="M655" i="21"/>
  <c r="M656" i="21"/>
  <c r="M657" i="21"/>
  <c r="M658" i="21"/>
  <c r="M659" i="21"/>
  <c r="M660" i="21"/>
  <c r="M661" i="21"/>
  <c r="M662" i="21"/>
  <c r="M663" i="21"/>
  <c r="M664" i="21"/>
  <c r="M665" i="21"/>
  <c r="M666" i="21"/>
  <c r="M667" i="21"/>
  <c r="M668" i="21"/>
  <c r="M669" i="21"/>
  <c r="M670" i="21"/>
  <c r="M671" i="21"/>
  <c r="M672" i="21"/>
  <c r="M673" i="21"/>
  <c r="M674" i="21"/>
  <c r="M675" i="21"/>
  <c r="M676" i="21"/>
  <c r="M677" i="21"/>
  <c r="M678" i="21"/>
  <c r="M679" i="21"/>
  <c r="M680" i="21"/>
  <c r="M681" i="21"/>
  <c r="M682" i="21"/>
  <c r="M683" i="21"/>
  <c r="M684" i="21"/>
  <c r="M685" i="21"/>
  <c r="M686" i="21"/>
  <c r="M687" i="21"/>
  <c r="M688" i="21"/>
  <c r="M689" i="21"/>
  <c r="M690" i="21"/>
  <c r="M691" i="21"/>
  <c r="M692" i="21"/>
  <c r="M693" i="21"/>
  <c r="M694" i="21"/>
  <c r="M695" i="21"/>
  <c r="M696" i="21"/>
  <c r="M697" i="21"/>
  <c r="M698" i="21"/>
  <c r="M699" i="21"/>
  <c r="M700" i="21"/>
  <c r="M701" i="21"/>
  <c r="M702" i="21"/>
  <c r="M703" i="21"/>
  <c r="M704" i="21"/>
  <c r="M705" i="21"/>
  <c r="M706" i="21"/>
  <c r="M707" i="21"/>
  <c r="M708" i="21"/>
  <c r="M609" i="21"/>
  <c r="F5" i="32"/>
  <c r="F6" i="32"/>
  <c r="F7" i="32"/>
  <c r="F8" i="32"/>
  <c r="V127" i="43"/>
  <c r="V128" i="43"/>
  <c r="V129" i="43"/>
  <c r="V130" i="43"/>
  <c r="V131" i="43"/>
  <c r="V132" i="43"/>
  <c r="V133" i="43"/>
  <c r="V134" i="43"/>
  <c r="V135" i="43"/>
  <c r="V136" i="43"/>
  <c r="V137" i="43"/>
  <c r="V138" i="43"/>
  <c r="AL16" i="43"/>
  <c r="N7" i="43"/>
  <c r="I5" i="32"/>
  <c r="W127" i="43"/>
  <c r="W128" i="43"/>
  <c r="W129" i="43"/>
  <c r="W130" i="43"/>
  <c r="W131" i="43"/>
  <c r="W132" i="43"/>
  <c r="W133" i="43"/>
  <c r="W134" i="43"/>
  <c r="W135" i="43"/>
  <c r="W136" i="43"/>
  <c r="W137" i="43"/>
  <c r="W138" i="43"/>
  <c r="AM16" i="43"/>
  <c r="N8" i="43"/>
  <c r="I6" i="32"/>
  <c r="X127" i="43"/>
  <c r="X128" i="43"/>
  <c r="X129" i="43"/>
  <c r="X130" i="43"/>
  <c r="X131" i="43"/>
  <c r="X132" i="43"/>
  <c r="X133" i="43"/>
  <c r="X134" i="43"/>
  <c r="X135" i="43"/>
  <c r="X136" i="43"/>
  <c r="X137" i="43"/>
  <c r="X138" i="43"/>
  <c r="AN16" i="43"/>
  <c r="N9" i="43"/>
  <c r="I7" i="32"/>
  <c r="Y127" i="43"/>
  <c r="Y128" i="43"/>
  <c r="Y129" i="43"/>
  <c r="Y130" i="43"/>
  <c r="Y131" i="43"/>
  <c r="Y132" i="43"/>
  <c r="Y133" i="43"/>
  <c r="Y134" i="43"/>
  <c r="Y135" i="43"/>
  <c r="Y136" i="43"/>
  <c r="Y137" i="43"/>
  <c r="Y138" i="43"/>
  <c r="AO16" i="43"/>
  <c r="N10" i="43"/>
  <c r="I8" i="32"/>
  <c r="Z127" i="43"/>
  <c r="Z128" i="43"/>
  <c r="Z129" i="43"/>
  <c r="Z130" i="43"/>
  <c r="Z131" i="43"/>
  <c r="Z132" i="43"/>
  <c r="Z133" i="43"/>
  <c r="Z134" i="43"/>
  <c r="Z135" i="43"/>
  <c r="Z136" i="43"/>
  <c r="Z137" i="43"/>
  <c r="Z138" i="43"/>
  <c r="AP16" i="43"/>
  <c r="N11" i="43"/>
  <c r="I9" i="32"/>
  <c r="AA127" i="43"/>
  <c r="AA128" i="43"/>
  <c r="AA129" i="43"/>
  <c r="AA130" i="43"/>
  <c r="AA131" i="43"/>
  <c r="AA132" i="43"/>
  <c r="AA133" i="43"/>
  <c r="AA134" i="43"/>
  <c r="AA135" i="43"/>
  <c r="AA136" i="43"/>
  <c r="AA137" i="43"/>
  <c r="AA138" i="43"/>
  <c r="AQ16" i="43"/>
  <c r="N12" i="43"/>
  <c r="I10" i="32"/>
  <c r="AB127" i="43"/>
  <c r="AB128" i="43"/>
  <c r="AB129" i="43"/>
  <c r="AB130" i="43"/>
  <c r="AB131" i="43"/>
  <c r="AB132" i="43"/>
  <c r="AB133" i="43"/>
  <c r="AB134" i="43"/>
  <c r="AB135" i="43"/>
  <c r="AB136" i="43"/>
  <c r="AB137" i="43"/>
  <c r="AB138" i="43"/>
  <c r="AR16" i="43"/>
  <c r="N13" i="43"/>
  <c r="I11" i="32"/>
  <c r="AC127" i="43"/>
  <c r="AC128" i="43"/>
  <c r="AC129" i="43"/>
  <c r="AC130" i="43"/>
  <c r="AC131" i="43"/>
  <c r="AC132" i="43"/>
  <c r="AC133" i="43"/>
  <c r="AC134" i="43"/>
  <c r="AC135" i="43"/>
  <c r="AC136" i="43"/>
  <c r="AC137" i="43"/>
  <c r="AC138" i="43"/>
  <c r="AS16" i="43"/>
  <c r="N14" i="43"/>
  <c r="I12" i="32"/>
  <c r="AD127" i="43"/>
  <c r="AD128" i="43"/>
  <c r="AD129" i="43"/>
  <c r="AD130" i="43"/>
  <c r="AD131" i="43"/>
  <c r="AD132" i="43"/>
  <c r="AD133" i="43"/>
  <c r="AD134" i="43"/>
  <c r="AD135" i="43"/>
  <c r="AD136" i="43"/>
  <c r="AD137" i="43"/>
  <c r="AD138" i="43"/>
  <c r="AT16" i="43"/>
  <c r="N15" i="43"/>
  <c r="I13" i="32"/>
  <c r="AE127" i="43"/>
  <c r="AE128" i="43"/>
  <c r="AE129" i="43"/>
  <c r="AE130" i="43"/>
  <c r="AE131" i="43"/>
  <c r="AE132" i="43"/>
  <c r="AE133" i="43"/>
  <c r="AE134" i="43"/>
  <c r="AE135" i="43"/>
  <c r="AE136" i="43"/>
  <c r="AE137" i="43"/>
  <c r="AE138" i="43"/>
  <c r="AU16" i="43"/>
  <c r="N16" i="43"/>
  <c r="I14" i="32"/>
  <c r="AF127" i="43"/>
  <c r="AF128" i="43"/>
  <c r="AF129" i="43"/>
  <c r="AF130" i="43"/>
  <c r="AF131" i="43"/>
  <c r="AF132" i="43"/>
  <c r="AF133" i="43"/>
  <c r="AF134" i="43"/>
  <c r="AF135" i="43"/>
  <c r="AF136" i="43"/>
  <c r="AF137" i="43"/>
  <c r="AF138" i="43"/>
  <c r="AV16" i="43"/>
  <c r="N17" i="43"/>
  <c r="I15" i="32"/>
  <c r="AG127" i="43"/>
  <c r="AG128" i="43"/>
  <c r="AG129" i="43"/>
  <c r="AG130" i="43"/>
  <c r="AG131" i="43"/>
  <c r="AG132" i="43"/>
  <c r="AG133" i="43"/>
  <c r="AG134" i="43"/>
  <c r="AG135" i="43"/>
  <c r="AG136" i="43"/>
  <c r="AG137" i="43"/>
  <c r="AG138" i="43"/>
  <c r="AW16" i="43"/>
  <c r="N18" i="43"/>
  <c r="I16" i="32"/>
  <c r="AH127" i="43"/>
  <c r="AH128" i="43"/>
  <c r="AH129" i="43"/>
  <c r="AH130" i="43"/>
  <c r="AH131" i="43"/>
  <c r="AH132" i="43"/>
  <c r="AH133" i="43"/>
  <c r="AH134" i="43"/>
  <c r="AH135" i="43"/>
  <c r="AH136" i="43"/>
  <c r="AH137" i="43"/>
  <c r="AH138" i="43"/>
  <c r="AX16" i="43"/>
  <c r="N19" i="43"/>
  <c r="I17" i="32"/>
  <c r="AI127" i="43"/>
  <c r="AI128" i="43"/>
  <c r="AI129" i="43"/>
  <c r="AI130" i="43"/>
  <c r="AI131" i="43"/>
  <c r="AI132" i="43"/>
  <c r="AI133" i="43"/>
  <c r="AI134" i="43"/>
  <c r="AI135" i="43"/>
  <c r="AI136" i="43"/>
  <c r="AI137" i="43"/>
  <c r="AI138" i="43"/>
  <c r="AY16" i="43"/>
  <c r="N20" i="43"/>
  <c r="I18" i="32"/>
  <c r="T19" i="32"/>
  <c r="P19" i="32"/>
  <c r="S19" i="32"/>
  <c r="T20" i="32"/>
  <c r="P20" i="32"/>
  <c r="S20" i="32"/>
  <c r="T21" i="32"/>
  <c r="P21" i="32"/>
  <c r="S21" i="32"/>
  <c r="T22" i="32"/>
  <c r="P22" i="32"/>
  <c r="S22" i="32"/>
  <c r="T23" i="32"/>
  <c r="P23" i="32"/>
  <c r="S23" i="32"/>
  <c r="T24" i="32"/>
  <c r="P24" i="32"/>
  <c r="S24" i="32"/>
  <c r="T25" i="32"/>
  <c r="P25" i="32"/>
  <c r="S25" i="32"/>
  <c r="T26" i="32"/>
  <c r="P26" i="32"/>
  <c r="S26" i="32"/>
  <c r="T27" i="32"/>
  <c r="P27" i="32"/>
  <c r="S27" i="32"/>
  <c r="T28" i="32"/>
  <c r="P28" i="32"/>
  <c r="S28" i="32"/>
  <c r="T29" i="32"/>
  <c r="P29" i="32"/>
  <c r="S29" i="32"/>
  <c r="T30" i="32"/>
  <c r="P30" i="32"/>
  <c r="S30" i="32"/>
  <c r="T31" i="32"/>
  <c r="P31" i="32"/>
  <c r="S31" i="32"/>
  <c r="T32" i="32"/>
  <c r="P32" i="32"/>
  <c r="S32" i="32"/>
  <c r="T33" i="32"/>
  <c r="P33" i="32"/>
  <c r="S33" i="32"/>
  <c r="T34" i="32"/>
  <c r="P34" i="32"/>
  <c r="S34" i="32"/>
  <c r="T35" i="32"/>
  <c r="P35" i="32"/>
  <c r="S35" i="32"/>
  <c r="T36" i="32"/>
  <c r="P36" i="32"/>
  <c r="S36" i="32"/>
  <c r="T37" i="32"/>
  <c r="P37" i="32"/>
  <c r="S37" i="32"/>
  <c r="T38" i="32"/>
  <c r="P38" i="32"/>
  <c r="S38" i="32"/>
  <c r="T39" i="32"/>
  <c r="P39" i="32"/>
  <c r="S39" i="32"/>
  <c r="T40" i="32"/>
  <c r="P40" i="32"/>
  <c r="S40" i="32"/>
  <c r="T41" i="32"/>
  <c r="P41" i="32"/>
  <c r="S41" i="32"/>
  <c r="T42" i="32"/>
  <c r="P42" i="32"/>
  <c r="S42" i="32"/>
  <c r="T43" i="32"/>
  <c r="P43" i="32"/>
  <c r="S43" i="32"/>
  <c r="T44" i="32"/>
  <c r="P44" i="32"/>
  <c r="S44" i="32"/>
  <c r="T45" i="32"/>
  <c r="P45" i="32"/>
  <c r="S45" i="32"/>
  <c r="T46" i="32"/>
  <c r="P46" i="32"/>
  <c r="S46" i="32"/>
  <c r="T47" i="32"/>
  <c r="P47" i="32"/>
  <c r="S47" i="32"/>
  <c r="T48" i="32"/>
  <c r="P48" i="32"/>
  <c r="S48" i="32"/>
  <c r="T49" i="32"/>
  <c r="P49" i="32"/>
  <c r="S49" i="32"/>
  <c r="T50" i="32"/>
  <c r="P50" i="32"/>
  <c r="S50" i="32"/>
  <c r="T51" i="32"/>
  <c r="P51" i="32"/>
  <c r="S51" i="32"/>
  <c r="T52" i="32"/>
  <c r="P52" i="32"/>
  <c r="S52" i="32"/>
  <c r="T53" i="32"/>
  <c r="P53" i="32"/>
  <c r="S53" i="32"/>
  <c r="T54" i="32"/>
  <c r="P54" i="32"/>
  <c r="S54" i="32"/>
  <c r="T55" i="32"/>
  <c r="P55" i="32"/>
  <c r="S55" i="32"/>
  <c r="T56" i="32"/>
  <c r="P56" i="32"/>
  <c r="S56" i="32"/>
  <c r="T57" i="32"/>
  <c r="P57" i="32"/>
  <c r="S57" i="32"/>
  <c r="T58" i="32"/>
  <c r="P58" i="32"/>
  <c r="S58" i="32"/>
  <c r="T59" i="32"/>
  <c r="P59" i="32"/>
  <c r="S59" i="32"/>
  <c r="T60" i="32"/>
  <c r="P60" i="32"/>
  <c r="S60" i="32"/>
  <c r="T61" i="32"/>
  <c r="P61" i="32"/>
  <c r="S61" i="32"/>
  <c r="T62" i="32"/>
  <c r="P62" i="32"/>
  <c r="S62" i="32"/>
  <c r="T63" i="32"/>
  <c r="P63" i="32"/>
  <c r="S63" i="32"/>
  <c r="T64" i="32"/>
  <c r="P64" i="32"/>
  <c r="S64" i="32"/>
  <c r="T65" i="32"/>
  <c r="P65" i="32"/>
  <c r="S65" i="32"/>
  <c r="T66" i="32"/>
  <c r="P66" i="32"/>
  <c r="S66" i="32"/>
  <c r="T67" i="32"/>
  <c r="P67" i="32"/>
  <c r="S67" i="32"/>
  <c r="T68" i="32"/>
  <c r="P68" i="32"/>
  <c r="S68" i="32"/>
  <c r="T69" i="32"/>
  <c r="P69" i="32"/>
  <c r="S69" i="32"/>
  <c r="T70" i="32"/>
  <c r="P70" i="32"/>
  <c r="S70" i="32"/>
  <c r="T71" i="32"/>
  <c r="P71" i="32"/>
  <c r="S71" i="32"/>
  <c r="T72" i="32"/>
  <c r="P72" i="32"/>
  <c r="S72" i="32"/>
  <c r="T73" i="32"/>
  <c r="P73" i="32"/>
  <c r="S73" i="32"/>
  <c r="T74" i="32"/>
  <c r="P74" i="32"/>
  <c r="S74" i="32"/>
  <c r="T75" i="32"/>
  <c r="P75" i="32"/>
  <c r="S75" i="32"/>
  <c r="T76" i="32"/>
  <c r="P76" i="32"/>
  <c r="S76" i="32"/>
  <c r="T77" i="32"/>
  <c r="P77" i="32"/>
  <c r="S77" i="32"/>
  <c r="T78" i="32"/>
  <c r="P78" i="32"/>
  <c r="S78" i="32"/>
  <c r="T79" i="32"/>
  <c r="P79" i="32"/>
  <c r="S79" i="32"/>
  <c r="T80" i="32"/>
  <c r="P80" i="32"/>
  <c r="S80" i="32"/>
  <c r="T81" i="32"/>
  <c r="P81" i="32"/>
  <c r="S81" i="32"/>
  <c r="T82" i="32"/>
  <c r="P82" i="32"/>
  <c r="S82" i="32"/>
  <c r="T83" i="32"/>
  <c r="P83" i="32"/>
  <c r="S83" i="32"/>
  <c r="T84" i="32"/>
  <c r="P84" i="32"/>
  <c r="S84" i="32"/>
  <c r="T85" i="32"/>
  <c r="P85" i="32"/>
  <c r="S85" i="32"/>
  <c r="T86" i="32"/>
  <c r="P86" i="32"/>
  <c r="S86" i="32"/>
  <c r="T87" i="32"/>
  <c r="P87" i="32"/>
  <c r="S87" i="32"/>
  <c r="T88" i="32"/>
  <c r="P88" i="32"/>
  <c r="S88" i="32"/>
  <c r="T89" i="32"/>
  <c r="P89" i="32"/>
  <c r="S89" i="32"/>
  <c r="T90" i="32"/>
  <c r="P90" i="32"/>
  <c r="S90" i="32"/>
  <c r="T91" i="32"/>
  <c r="P91" i="32"/>
  <c r="S91" i="32"/>
  <c r="T92" i="32"/>
  <c r="P92" i="32"/>
  <c r="S92" i="32"/>
  <c r="T93" i="32"/>
  <c r="P93" i="32"/>
  <c r="S93" i="32"/>
  <c r="T94" i="32"/>
  <c r="P94" i="32"/>
  <c r="S94" i="32"/>
  <c r="T95" i="32"/>
  <c r="P95" i="32"/>
  <c r="S95" i="32"/>
  <c r="T96" i="32"/>
  <c r="P96" i="32"/>
  <c r="S96" i="32"/>
  <c r="T97" i="32"/>
  <c r="P97" i="32"/>
  <c r="S97" i="32"/>
  <c r="T98" i="32"/>
  <c r="P98" i="32"/>
  <c r="S98" i="32"/>
  <c r="T99" i="32"/>
  <c r="P99" i="32"/>
  <c r="S99" i="32"/>
  <c r="T100" i="32"/>
  <c r="P100" i="32"/>
  <c r="S100" i="32"/>
  <c r="T101" i="32"/>
  <c r="P101" i="32"/>
  <c r="S101" i="32"/>
  <c r="T102" i="32"/>
  <c r="P102" i="32"/>
  <c r="S102" i="32"/>
  <c r="T103" i="32"/>
  <c r="P103" i="32"/>
  <c r="S103" i="32"/>
  <c r="T104" i="32"/>
  <c r="P104" i="32"/>
  <c r="S104" i="32"/>
  <c r="T105" i="32"/>
  <c r="P105" i="32"/>
  <c r="S105" i="32"/>
  <c r="T106" i="32"/>
  <c r="P106" i="32"/>
  <c r="S106" i="32"/>
  <c r="T107" i="32"/>
  <c r="P107" i="32"/>
  <c r="S107" i="32"/>
  <c r="T108" i="32"/>
  <c r="P108" i="32"/>
  <c r="S108" i="32"/>
  <c r="T109" i="32"/>
  <c r="P109" i="32"/>
  <c r="S109" i="32"/>
  <c r="T110" i="32"/>
  <c r="P110" i="32"/>
  <c r="S110" i="32"/>
  <c r="T111" i="32"/>
  <c r="P111" i="32"/>
  <c r="S111" i="32"/>
  <c r="T112" i="32"/>
  <c r="P112" i="32"/>
  <c r="S112" i="32"/>
  <c r="T113" i="32"/>
  <c r="P113" i="32"/>
  <c r="S113" i="32"/>
  <c r="T114" i="32"/>
  <c r="P114" i="32"/>
  <c r="S114" i="32"/>
  <c r="T115" i="32"/>
  <c r="P115" i="32"/>
  <c r="S115" i="32"/>
  <c r="T116" i="32"/>
  <c r="P116" i="32"/>
  <c r="S116" i="32"/>
  <c r="T117" i="32"/>
  <c r="P117" i="32"/>
  <c r="S117" i="32"/>
  <c r="T118" i="32"/>
  <c r="P118" i="32"/>
  <c r="S118" i="32"/>
  <c r="T119" i="32"/>
  <c r="P119" i="32"/>
  <c r="S119" i="32"/>
  <c r="T120" i="32"/>
  <c r="P120" i="32"/>
  <c r="S120" i="32"/>
  <c r="T121" i="32"/>
  <c r="P121" i="32"/>
  <c r="S121" i="32"/>
  <c r="T122" i="32"/>
  <c r="P122" i="32"/>
  <c r="S122" i="32"/>
  <c r="T123" i="32"/>
  <c r="P123" i="32"/>
  <c r="S123" i="32"/>
  <c r="T124" i="32"/>
  <c r="P124" i="32"/>
  <c r="S124" i="32"/>
  <c r="T125" i="32"/>
  <c r="P125" i="32"/>
  <c r="S125" i="32"/>
  <c r="T126" i="32"/>
  <c r="P126" i="32"/>
  <c r="S126" i="32"/>
  <c r="T127" i="32"/>
  <c r="P127" i="32"/>
  <c r="S127" i="32"/>
  <c r="T128" i="32"/>
  <c r="P128" i="32"/>
  <c r="S128" i="32"/>
  <c r="T129" i="32"/>
  <c r="P129" i="32"/>
  <c r="S129" i="32"/>
  <c r="T130" i="32"/>
  <c r="P130" i="32"/>
  <c r="S130" i="32"/>
  <c r="T131" i="32"/>
  <c r="P131" i="32"/>
  <c r="S131" i="32"/>
  <c r="T132" i="32"/>
  <c r="P132" i="32"/>
  <c r="S132" i="32"/>
  <c r="T133" i="32"/>
  <c r="P133" i="32"/>
  <c r="S133" i="32"/>
  <c r="T134" i="32"/>
  <c r="P134" i="32"/>
  <c r="S134" i="32"/>
  <c r="T135" i="32"/>
  <c r="P135" i="32"/>
  <c r="S135" i="32"/>
  <c r="T136" i="32"/>
  <c r="P136" i="32"/>
  <c r="S136" i="32"/>
  <c r="T137" i="32"/>
  <c r="P137" i="32"/>
  <c r="S137" i="32"/>
  <c r="T138" i="32"/>
  <c r="P138" i="32"/>
  <c r="S138" i="32"/>
  <c r="T139" i="32"/>
  <c r="P139" i="32"/>
  <c r="S139" i="32"/>
  <c r="T140" i="32"/>
  <c r="P140" i="32"/>
  <c r="S140" i="32"/>
  <c r="T141" i="32"/>
  <c r="P141" i="32"/>
  <c r="S141" i="32"/>
  <c r="T142" i="32"/>
  <c r="P142" i="32"/>
  <c r="S142" i="32"/>
  <c r="T143" i="32"/>
  <c r="P143" i="32"/>
  <c r="S143" i="32"/>
  <c r="T144" i="32"/>
  <c r="P144" i="32"/>
  <c r="S144" i="32"/>
  <c r="T145" i="32"/>
  <c r="P145" i="32"/>
  <c r="S145" i="32"/>
  <c r="T146" i="32"/>
  <c r="P146" i="32"/>
  <c r="S146" i="32"/>
  <c r="T147" i="32"/>
  <c r="P147" i="32"/>
  <c r="S147" i="32"/>
  <c r="T148" i="32"/>
  <c r="P148" i="32"/>
  <c r="S148" i="32"/>
  <c r="T149" i="32"/>
  <c r="P149" i="32"/>
  <c r="S149" i="32"/>
  <c r="T150" i="32"/>
  <c r="P150" i="32"/>
  <c r="S150" i="32"/>
  <c r="T151" i="32"/>
  <c r="P151" i="32"/>
  <c r="S151" i="32"/>
  <c r="T152" i="32"/>
  <c r="P152" i="32"/>
  <c r="S152" i="32"/>
  <c r="T153" i="32"/>
  <c r="P153" i="32"/>
  <c r="S153" i="32"/>
  <c r="T154" i="32"/>
  <c r="P154" i="32"/>
  <c r="S154" i="32"/>
  <c r="T155" i="32"/>
  <c r="P155" i="32"/>
  <c r="S155" i="32"/>
  <c r="T156" i="32"/>
  <c r="P156" i="32"/>
  <c r="S156" i="32"/>
  <c r="T157" i="32"/>
  <c r="P157" i="32"/>
  <c r="S157" i="32"/>
  <c r="T158" i="32"/>
  <c r="P158" i="32"/>
  <c r="S158" i="32"/>
  <c r="T159" i="32"/>
  <c r="P159" i="32"/>
  <c r="S159" i="32"/>
  <c r="T160" i="32"/>
  <c r="P160" i="32"/>
  <c r="S160" i="32"/>
  <c r="T161" i="32"/>
  <c r="P161" i="32"/>
  <c r="S161" i="32"/>
  <c r="T162" i="32"/>
  <c r="P162" i="32"/>
  <c r="S162" i="32"/>
  <c r="T163" i="32"/>
  <c r="P163" i="32"/>
  <c r="S163" i="32"/>
  <c r="T164" i="32"/>
  <c r="P164" i="32"/>
  <c r="S164" i="32"/>
  <c r="T165" i="32"/>
  <c r="P165" i="32"/>
  <c r="S165" i="32"/>
  <c r="T166" i="32"/>
  <c r="P166" i="32"/>
  <c r="S166" i="32"/>
  <c r="T167" i="32"/>
  <c r="P167" i="32"/>
  <c r="S167" i="32"/>
  <c r="T168" i="32"/>
  <c r="P168" i="32"/>
  <c r="S168" i="32"/>
  <c r="T169" i="32"/>
  <c r="P169" i="32"/>
  <c r="S169" i="32"/>
  <c r="T170" i="32"/>
  <c r="P170" i="32"/>
  <c r="S170" i="32"/>
  <c r="T171" i="32"/>
  <c r="P171" i="32"/>
  <c r="S171" i="32"/>
  <c r="T172" i="32"/>
  <c r="P172" i="32"/>
  <c r="S172" i="32"/>
  <c r="T173" i="32"/>
  <c r="P173" i="32"/>
  <c r="S173" i="32"/>
  <c r="T174" i="32"/>
  <c r="P174" i="32"/>
  <c r="S174" i="32"/>
  <c r="T175" i="32"/>
  <c r="P175" i="32"/>
  <c r="S175" i="32"/>
  <c r="T176" i="32"/>
  <c r="P176" i="32"/>
  <c r="S176" i="32"/>
  <c r="T177" i="32"/>
  <c r="P177" i="32"/>
  <c r="S177" i="32"/>
  <c r="T178" i="32"/>
  <c r="P178" i="32"/>
  <c r="S178" i="32"/>
  <c r="T179" i="32"/>
  <c r="P179" i="32"/>
  <c r="S179" i="32"/>
  <c r="T180" i="32"/>
  <c r="P180" i="32"/>
  <c r="S180" i="32"/>
  <c r="T181" i="32"/>
  <c r="P181" i="32"/>
  <c r="S181" i="32"/>
  <c r="T182" i="32"/>
  <c r="P182" i="32"/>
  <c r="S182" i="32"/>
  <c r="T183" i="32"/>
  <c r="P183" i="32"/>
  <c r="S183" i="32"/>
  <c r="T184" i="32"/>
  <c r="P184" i="32"/>
  <c r="S184" i="32"/>
  <c r="T185" i="32"/>
  <c r="P185" i="32"/>
  <c r="S185" i="32"/>
  <c r="T186" i="32"/>
  <c r="P186" i="32"/>
  <c r="S186" i="32"/>
  <c r="T187" i="32"/>
  <c r="P187" i="32"/>
  <c r="S187" i="32"/>
  <c r="T188" i="32"/>
  <c r="P188" i="32"/>
  <c r="S188" i="32"/>
  <c r="T189" i="32"/>
  <c r="P189" i="32"/>
  <c r="S189" i="32"/>
  <c r="T190" i="32"/>
  <c r="P190" i="32"/>
  <c r="S190" i="32"/>
  <c r="T191" i="32"/>
  <c r="P191" i="32"/>
  <c r="S191" i="32"/>
  <c r="T192" i="32"/>
  <c r="P192" i="32"/>
  <c r="S192" i="32"/>
  <c r="T193" i="32"/>
  <c r="P193" i="32"/>
  <c r="S193" i="32"/>
  <c r="T194" i="32"/>
  <c r="P194" i="32"/>
  <c r="S194" i="32"/>
  <c r="T195" i="32"/>
  <c r="P195" i="32"/>
  <c r="S195" i="32"/>
  <c r="T196" i="32"/>
  <c r="P196" i="32"/>
  <c r="S196" i="32"/>
  <c r="T197" i="32"/>
  <c r="P197" i="32"/>
  <c r="S197" i="32"/>
  <c r="T198" i="32"/>
  <c r="P198" i="32"/>
  <c r="S198" i="32"/>
  <c r="T199" i="32"/>
  <c r="P199" i="32"/>
  <c r="S199" i="32"/>
  <c r="T200" i="32"/>
  <c r="P200" i="32"/>
  <c r="S200" i="32"/>
  <c r="T201" i="32"/>
  <c r="P201" i="32"/>
  <c r="S201" i="32"/>
  <c r="T202" i="32"/>
  <c r="P202" i="32"/>
  <c r="S202" i="32"/>
  <c r="T203" i="32"/>
  <c r="P203" i="32"/>
  <c r="S203" i="32"/>
  <c r="T204" i="32"/>
  <c r="P204" i="32"/>
  <c r="S204" i="32"/>
  <c r="T205" i="32"/>
  <c r="P205" i="32"/>
  <c r="S205" i="32"/>
  <c r="T206" i="32"/>
  <c r="P206" i="32"/>
  <c r="S206" i="32"/>
  <c r="T207" i="32"/>
  <c r="P207" i="32"/>
  <c r="S207" i="32"/>
  <c r="T208" i="32"/>
  <c r="P208" i="32"/>
  <c r="S208" i="32"/>
  <c r="T209" i="32"/>
  <c r="P209" i="32"/>
  <c r="S209" i="32"/>
  <c r="T210" i="32"/>
  <c r="P210" i="32"/>
  <c r="S210" i="32"/>
  <c r="T211" i="32"/>
  <c r="P211" i="32"/>
  <c r="S211" i="32"/>
  <c r="T212" i="32"/>
  <c r="P212" i="32"/>
  <c r="S212" i="32"/>
  <c r="T213" i="32"/>
  <c r="P213" i="32"/>
  <c r="S213" i="32"/>
  <c r="T214" i="32"/>
  <c r="P214" i="32"/>
  <c r="S214" i="32"/>
  <c r="T215" i="32"/>
  <c r="P215" i="32"/>
  <c r="S215" i="32"/>
  <c r="T216" i="32"/>
  <c r="P216" i="32"/>
  <c r="S216" i="32"/>
  <c r="T217" i="32"/>
  <c r="P217" i="32"/>
  <c r="S217" i="32"/>
  <c r="T218" i="32"/>
  <c r="P218" i="32"/>
  <c r="S218" i="32"/>
  <c r="T219" i="32"/>
  <c r="P219" i="32"/>
  <c r="S219" i="32"/>
  <c r="T220" i="32"/>
  <c r="P220" i="32"/>
  <c r="S220" i="32"/>
  <c r="T221" i="32"/>
  <c r="P221" i="32"/>
  <c r="S221" i="32"/>
  <c r="T222" i="32"/>
  <c r="P222" i="32"/>
  <c r="S222" i="32"/>
  <c r="T223" i="32"/>
  <c r="P223" i="32"/>
  <c r="S223" i="32"/>
  <c r="T224" i="32"/>
  <c r="P224" i="32"/>
  <c r="S224" i="32"/>
  <c r="T225" i="32"/>
  <c r="P225" i="32"/>
  <c r="S225" i="32"/>
  <c r="T226" i="32"/>
  <c r="P226" i="32"/>
  <c r="S226" i="32"/>
  <c r="T227" i="32"/>
  <c r="P227" i="32"/>
  <c r="S227" i="32"/>
  <c r="T228" i="32"/>
  <c r="P228" i="32"/>
  <c r="S228" i="32"/>
  <c r="T229" i="32"/>
  <c r="P229" i="32"/>
  <c r="S229" i="32"/>
  <c r="T230" i="32"/>
  <c r="P230" i="32"/>
  <c r="S230" i="32"/>
  <c r="T231" i="32"/>
  <c r="P231" i="32"/>
  <c r="S231" i="32"/>
  <c r="T232" i="32"/>
  <c r="P232" i="32"/>
  <c r="S232" i="32"/>
  <c r="T233" i="32"/>
  <c r="P233" i="32"/>
  <c r="S233" i="32"/>
  <c r="T234" i="32"/>
  <c r="P234" i="32"/>
  <c r="S234" i="32"/>
  <c r="T235" i="32"/>
  <c r="P235" i="32"/>
  <c r="S235" i="32"/>
  <c r="T236" i="32"/>
  <c r="P236" i="32"/>
  <c r="S236" i="32"/>
  <c r="T237" i="32"/>
  <c r="P237" i="32"/>
  <c r="S237" i="32"/>
  <c r="T238" i="32"/>
  <c r="P238" i="32"/>
  <c r="S238" i="32"/>
  <c r="T239" i="32"/>
  <c r="P239" i="32"/>
  <c r="S239" i="32"/>
  <c r="T240" i="32"/>
  <c r="P240" i="32"/>
  <c r="S240" i="32"/>
  <c r="T241" i="32"/>
  <c r="P241" i="32"/>
  <c r="S241" i="32"/>
  <c r="T242" i="32"/>
  <c r="P242" i="32"/>
  <c r="S242" i="32"/>
  <c r="T243" i="32"/>
  <c r="P243" i="32"/>
  <c r="S243" i="32"/>
  <c r="T244" i="32"/>
  <c r="P244" i="32"/>
  <c r="S244" i="32"/>
  <c r="T245" i="32"/>
  <c r="P245" i="32"/>
  <c r="S245" i="32"/>
  <c r="T246" i="32"/>
  <c r="P246" i="32"/>
  <c r="S246" i="32"/>
  <c r="T247" i="32"/>
  <c r="P247" i="32"/>
  <c r="S247" i="32"/>
  <c r="T248" i="32"/>
  <c r="P248" i="32"/>
  <c r="S248" i="32"/>
  <c r="T249" i="32"/>
  <c r="P249" i="32"/>
  <c r="S249" i="32"/>
  <c r="T250" i="32"/>
  <c r="P250" i="32"/>
  <c r="S250" i="32"/>
  <c r="T251" i="32"/>
  <c r="P251" i="32"/>
  <c r="S251" i="32"/>
  <c r="T252" i="32"/>
  <c r="P252" i="32"/>
  <c r="S252" i="32"/>
  <c r="T253" i="32"/>
  <c r="P253" i="32"/>
  <c r="S253" i="32"/>
  <c r="T254" i="32"/>
  <c r="P254" i="32"/>
  <c r="S254" i="32"/>
  <c r="T255" i="32"/>
  <c r="P255" i="32"/>
  <c r="S255" i="32"/>
  <c r="T256" i="32"/>
  <c r="P256" i="32"/>
  <c r="S256" i="32"/>
  <c r="T257" i="32"/>
  <c r="P257" i="32"/>
  <c r="S257" i="32"/>
  <c r="T258" i="32"/>
  <c r="P258" i="32"/>
  <c r="S258" i="32"/>
  <c r="T259" i="32"/>
  <c r="P259" i="32"/>
  <c r="S259" i="32"/>
  <c r="T260" i="32"/>
  <c r="P260" i="32"/>
  <c r="S260" i="32"/>
  <c r="T261" i="32"/>
  <c r="P261" i="32"/>
  <c r="S261" i="32"/>
  <c r="T262" i="32"/>
  <c r="P262" i="32"/>
  <c r="S262" i="32"/>
  <c r="T263" i="32"/>
  <c r="P263" i="32"/>
  <c r="S263" i="32"/>
  <c r="T264" i="32"/>
  <c r="P264" i="32"/>
  <c r="S264" i="32"/>
  <c r="T265" i="32"/>
  <c r="P265" i="32"/>
  <c r="S265" i="32"/>
  <c r="T266" i="32"/>
  <c r="P266" i="32"/>
  <c r="S266" i="32"/>
  <c r="T267" i="32"/>
  <c r="P267" i="32"/>
  <c r="S267" i="32"/>
  <c r="T268" i="32"/>
  <c r="P268" i="32"/>
  <c r="S268" i="32"/>
  <c r="T269" i="32"/>
  <c r="P269" i="32"/>
  <c r="S269" i="32"/>
  <c r="T270" i="32"/>
  <c r="P270" i="32"/>
  <c r="S270" i="32"/>
  <c r="T271" i="32"/>
  <c r="P271" i="32"/>
  <c r="S271" i="32"/>
  <c r="T272" i="32"/>
  <c r="P272" i="32"/>
  <c r="S272" i="32"/>
  <c r="T273" i="32"/>
  <c r="P273" i="32"/>
  <c r="S273" i="32"/>
  <c r="T274" i="32"/>
  <c r="P274" i="32"/>
  <c r="S274" i="32"/>
  <c r="T275" i="32"/>
  <c r="P275" i="32"/>
  <c r="S275" i="32"/>
  <c r="T276" i="32"/>
  <c r="P276" i="32"/>
  <c r="S276" i="32"/>
  <c r="T277" i="32"/>
  <c r="P277" i="32"/>
  <c r="S277" i="32"/>
  <c r="T278" i="32"/>
  <c r="P278" i="32"/>
  <c r="S278" i="32"/>
  <c r="T279" i="32"/>
  <c r="P279" i="32"/>
  <c r="S279" i="32"/>
  <c r="T280" i="32"/>
  <c r="P280" i="32"/>
  <c r="S280" i="32"/>
  <c r="T281" i="32"/>
  <c r="P281" i="32"/>
  <c r="S281" i="32"/>
  <c r="T282" i="32"/>
  <c r="P282" i="32"/>
  <c r="S282" i="32"/>
  <c r="T283" i="32"/>
  <c r="P283" i="32"/>
  <c r="S283" i="32"/>
  <c r="T284" i="32"/>
  <c r="P284" i="32"/>
  <c r="S284" i="32"/>
  <c r="T285" i="32"/>
  <c r="P285" i="32"/>
  <c r="S285" i="32"/>
  <c r="T286" i="32"/>
  <c r="P286" i="32"/>
  <c r="S286" i="32"/>
  <c r="T287" i="32"/>
  <c r="P287" i="32"/>
  <c r="S287" i="32"/>
  <c r="T288" i="32"/>
  <c r="P288" i="32"/>
  <c r="S288" i="32"/>
  <c r="T289" i="32"/>
  <c r="P289" i="32"/>
  <c r="S289" i="32"/>
  <c r="T290" i="32"/>
  <c r="P290" i="32"/>
  <c r="S290" i="32"/>
  <c r="T291" i="32"/>
  <c r="P291" i="32"/>
  <c r="S291" i="32"/>
  <c r="T292" i="32"/>
  <c r="P292" i="32"/>
  <c r="S292" i="32"/>
  <c r="T293" i="32"/>
  <c r="P293" i="32"/>
  <c r="S293" i="32"/>
  <c r="T294" i="32"/>
  <c r="P294" i="32"/>
  <c r="S294" i="32"/>
  <c r="T295" i="32"/>
  <c r="P295" i="32"/>
  <c r="S295" i="32"/>
  <c r="T296" i="32"/>
  <c r="P296" i="32"/>
  <c r="S296" i="32"/>
  <c r="T297" i="32"/>
  <c r="P297" i="32"/>
  <c r="S297" i="32"/>
  <c r="T298" i="32"/>
  <c r="P298" i="32"/>
  <c r="S298" i="32"/>
  <c r="T299" i="32"/>
  <c r="P299" i="32"/>
  <c r="S299" i="32"/>
  <c r="T300" i="32"/>
  <c r="P300" i="32"/>
  <c r="S300" i="32"/>
  <c r="T301" i="32"/>
  <c r="P301" i="32"/>
  <c r="S301" i="32"/>
  <c r="T302" i="32"/>
  <c r="P302" i="32"/>
  <c r="S302" i="32"/>
  <c r="T303" i="32"/>
  <c r="P303" i="32"/>
  <c r="S303" i="32"/>
  <c r="T304" i="32"/>
  <c r="P304" i="32"/>
  <c r="S304" i="32"/>
  <c r="T305" i="32"/>
  <c r="P305" i="32"/>
  <c r="S305" i="32"/>
  <c r="T306" i="32"/>
  <c r="P306" i="32"/>
  <c r="S306" i="32"/>
  <c r="T307" i="32"/>
  <c r="P307" i="32"/>
  <c r="S307" i="32"/>
  <c r="T308" i="32"/>
  <c r="P308" i="32"/>
  <c r="S308" i="32"/>
  <c r="T309" i="32"/>
  <c r="P309" i="32"/>
  <c r="S309" i="32"/>
  <c r="T310" i="32"/>
  <c r="P310" i="32"/>
  <c r="S310" i="32"/>
  <c r="T311" i="32"/>
  <c r="P311" i="32"/>
  <c r="S311" i="32"/>
  <c r="T312" i="32"/>
  <c r="P312" i="32"/>
  <c r="S312" i="32"/>
  <c r="T313" i="32"/>
  <c r="P313" i="32"/>
  <c r="S313" i="32"/>
  <c r="T314" i="32"/>
  <c r="P314" i="32"/>
  <c r="S314" i="32"/>
  <c r="T315" i="32"/>
  <c r="P315" i="32"/>
  <c r="S315" i="32"/>
  <c r="T316" i="32"/>
  <c r="P316" i="32"/>
  <c r="S316" i="32"/>
  <c r="T317" i="32"/>
  <c r="P317" i="32"/>
  <c r="S317" i="32"/>
  <c r="T318" i="32"/>
  <c r="P318" i="32"/>
  <c r="S318" i="32"/>
  <c r="T319" i="32"/>
  <c r="P319" i="32"/>
  <c r="S319" i="32"/>
  <c r="T320" i="32"/>
  <c r="P320" i="32"/>
  <c r="S320" i="32"/>
  <c r="T321" i="32"/>
  <c r="P321" i="32"/>
  <c r="S321" i="32"/>
  <c r="T322" i="32"/>
  <c r="P322" i="32"/>
  <c r="S322" i="32"/>
  <c r="T323" i="32"/>
  <c r="P323" i="32"/>
  <c r="S323" i="32"/>
  <c r="T324" i="32"/>
  <c r="P324" i="32"/>
  <c r="S324" i="32"/>
  <c r="T325" i="32"/>
  <c r="P325" i="32"/>
  <c r="S325" i="32"/>
  <c r="T326" i="32"/>
  <c r="P326" i="32"/>
  <c r="S326" i="32"/>
  <c r="T327" i="32"/>
  <c r="P327" i="32"/>
  <c r="S327" i="32"/>
  <c r="T328" i="32"/>
  <c r="P328" i="32"/>
  <c r="S328" i="32"/>
  <c r="T329" i="32"/>
  <c r="P329" i="32"/>
  <c r="S329" i="32"/>
  <c r="T330" i="32"/>
  <c r="P330" i="32"/>
  <c r="S330" i="32"/>
  <c r="T331" i="32"/>
  <c r="P331" i="32"/>
  <c r="S331" i="32"/>
  <c r="T332" i="32"/>
  <c r="P332" i="32"/>
  <c r="S332" i="32"/>
  <c r="T333" i="32"/>
  <c r="P333" i="32"/>
  <c r="S333" i="32"/>
  <c r="T334" i="32"/>
  <c r="P334" i="32"/>
  <c r="S334" i="32"/>
  <c r="T335" i="32"/>
  <c r="P335" i="32"/>
  <c r="S335" i="32"/>
  <c r="T336" i="32"/>
  <c r="P336" i="32"/>
  <c r="S336" i="32"/>
  <c r="T337" i="32"/>
  <c r="P337" i="32"/>
  <c r="S337" i="32"/>
  <c r="T338" i="32"/>
  <c r="P338" i="32"/>
  <c r="S338" i="32"/>
  <c r="T339" i="32"/>
  <c r="P339" i="32"/>
  <c r="S339" i="32"/>
  <c r="T340" i="32"/>
  <c r="P340" i="32"/>
  <c r="S340" i="32"/>
  <c r="T341" i="32"/>
  <c r="P341" i="32"/>
  <c r="S341" i="32"/>
  <c r="T342" i="32"/>
  <c r="P342" i="32"/>
  <c r="S342" i="32"/>
  <c r="T343" i="32"/>
  <c r="P343" i="32"/>
  <c r="S343" i="32"/>
  <c r="T344" i="32"/>
  <c r="P344" i="32"/>
  <c r="S344" i="32"/>
  <c r="T345" i="32"/>
  <c r="P345" i="32"/>
  <c r="S345" i="32"/>
  <c r="T346" i="32"/>
  <c r="P346" i="32"/>
  <c r="S346" i="32"/>
  <c r="T347" i="32"/>
  <c r="P347" i="32"/>
  <c r="S347" i="32"/>
  <c r="T348" i="32"/>
  <c r="P348" i="32"/>
  <c r="S348" i="32"/>
  <c r="T349" i="32"/>
  <c r="P349" i="32"/>
  <c r="S349" i="32"/>
  <c r="T350" i="32"/>
  <c r="P350" i="32"/>
  <c r="S350" i="32"/>
  <c r="T351" i="32"/>
  <c r="P351" i="32"/>
  <c r="S351" i="32"/>
  <c r="T352" i="32"/>
  <c r="P352" i="32"/>
  <c r="S352" i="32"/>
  <c r="T353" i="32"/>
  <c r="P353" i="32"/>
  <c r="S353" i="32"/>
  <c r="T354" i="32"/>
  <c r="P354" i="32"/>
  <c r="S354" i="32"/>
  <c r="T355" i="32"/>
  <c r="P355" i="32"/>
  <c r="S355" i="32"/>
  <c r="T356" i="32"/>
  <c r="P356" i="32"/>
  <c r="S356" i="32"/>
  <c r="T357" i="32"/>
  <c r="P357" i="32"/>
  <c r="S357" i="32"/>
  <c r="T358" i="32"/>
  <c r="P358" i="32"/>
  <c r="S358" i="32"/>
  <c r="T359" i="32"/>
  <c r="P359" i="32"/>
  <c r="S359" i="32"/>
  <c r="T360" i="32"/>
  <c r="P360" i="32"/>
  <c r="S360" i="32"/>
  <c r="T361" i="32"/>
  <c r="P361" i="32"/>
  <c r="S361" i="32"/>
  <c r="T362" i="32"/>
  <c r="P362" i="32"/>
  <c r="S362" i="32"/>
  <c r="T363" i="32"/>
  <c r="P363" i="32"/>
  <c r="S363" i="32"/>
  <c r="T364" i="32"/>
  <c r="P364" i="32"/>
  <c r="S364" i="32"/>
  <c r="T365" i="32"/>
  <c r="P365" i="32"/>
  <c r="S365" i="32"/>
  <c r="T366" i="32"/>
  <c r="P366" i="32"/>
  <c r="S366" i="32"/>
  <c r="T367" i="32"/>
  <c r="P367" i="32"/>
  <c r="S367" i="32"/>
  <c r="T368" i="32"/>
  <c r="P368" i="32"/>
  <c r="S368" i="32"/>
  <c r="T369" i="32"/>
  <c r="P369" i="32"/>
  <c r="S369" i="32"/>
  <c r="T370" i="32"/>
  <c r="P370" i="32"/>
  <c r="S370" i="32"/>
  <c r="T371" i="32"/>
  <c r="P371" i="32"/>
  <c r="S371" i="32"/>
  <c r="T372" i="32"/>
  <c r="P372" i="32"/>
  <c r="S372" i="32"/>
  <c r="T373" i="32"/>
  <c r="P373" i="32"/>
  <c r="S373" i="32"/>
  <c r="T374" i="32"/>
  <c r="P374" i="32"/>
  <c r="S374" i="32"/>
  <c r="T375" i="32"/>
  <c r="P375" i="32"/>
  <c r="S375" i="32"/>
  <c r="T376" i="32"/>
  <c r="P376" i="32"/>
  <c r="S376" i="32"/>
  <c r="T377" i="32"/>
  <c r="P377" i="32"/>
  <c r="S377" i="32"/>
  <c r="T378" i="32"/>
  <c r="P378" i="32"/>
  <c r="S378" i="32"/>
  <c r="T379" i="32"/>
  <c r="P379" i="32"/>
  <c r="S379" i="32"/>
  <c r="T380" i="32"/>
  <c r="P380" i="32"/>
  <c r="S380" i="32"/>
  <c r="T381" i="32"/>
  <c r="P381" i="32"/>
  <c r="S381" i="32"/>
  <c r="T382" i="32"/>
  <c r="P382" i="32"/>
  <c r="S382" i="32"/>
  <c r="T383" i="32"/>
  <c r="P383" i="32"/>
  <c r="S383" i="32"/>
  <c r="T384" i="32"/>
  <c r="P384" i="32"/>
  <c r="S384" i="32"/>
  <c r="T385" i="32"/>
  <c r="P385" i="32"/>
  <c r="S385" i="32"/>
  <c r="T386" i="32"/>
  <c r="P386" i="32"/>
  <c r="S386" i="32"/>
  <c r="T387" i="32"/>
  <c r="P387" i="32"/>
  <c r="S387" i="32"/>
  <c r="T388" i="32"/>
  <c r="P388" i="32"/>
  <c r="S388" i="32"/>
  <c r="T389" i="32"/>
  <c r="P389" i="32"/>
  <c r="S389" i="32"/>
  <c r="T390" i="32"/>
  <c r="P390" i="32"/>
  <c r="S390" i="32"/>
  <c r="T391" i="32"/>
  <c r="P391" i="32"/>
  <c r="S391" i="32"/>
  <c r="T392" i="32"/>
  <c r="P392" i="32"/>
  <c r="S392" i="32"/>
  <c r="T393" i="32"/>
  <c r="P393" i="32"/>
  <c r="S393" i="32"/>
  <c r="T394" i="32"/>
  <c r="P394" i="32"/>
  <c r="S394" i="32"/>
  <c r="T395" i="32"/>
  <c r="P395" i="32"/>
  <c r="S395" i="32"/>
  <c r="T396" i="32"/>
  <c r="P396" i="32"/>
  <c r="S396" i="32"/>
  <c r="T397" i="32"/>
  <c r="P397" i="32"/>
  <c r="S397" i="32"/>
  <c r="T398" i="32"/>
  <c r="P398" i="32"/>
  <c r="S398" i="32"/>
  <c r="T399" i="32"/>
  <c r="P399" i="32"/>
  <c r="S399" i="32"/>
  <c r="T400" i="32"/>
  <c r="P400" i="32"/>
  <c r="S400" i="32"/>
  <c r="T401" i="32"/>
  <c r="P401" i="32"/>
  <c r="S401" i="32"/>
  <c r="T402" i="32"/>
  <c r="P402" i="32"/>
  <c r="S402" i="32"/>
  <c r="T403" i="32"/>
  <c r="P403" i="32"/>
  <c r="S403" i="32"/>
  <c r="T404" i="32"/>
  <c r="P404" i="32"/>
  <c r="S404" i="32"/>
  <c r="T405" i="32"/>
  <c r="P405" i="32"/>
  <c r="S405" i="32"/>
  <c r="T406" i="32"/>
  <c r="P406" i="32"/>
  <c r="S406" i="32"/>
  <c r="T407" i="32"/>
  <c r="P407" i="32"/>
  <c r="S407" i="32"/>
  <c r="T408" i="32"/>
  <c r="P408" i="32"/>
  <c r="S408" i="32"/>
  <c r="T409" i="32"/>
  <c r="P409" i="32"/>
  <c r="S409" i="32"/>
  <c r="T410" i="32"/>
  <c r="P410" i="32"/>
  <c r="S410" i="32"/>
  <c r="T411" i="32"/>
  <c r="P411" i="32"/>
  <c r="S411" i="32"/>
  <c r="T412" i="32"/>
  <c r="P412" i="32"/>
  <c r="S412" i="32"/>
  <c r="T413" i="32"/>
  <c r="P413" i="32"/>
  <c r="S413" i="32"/>
  <c r="T414" i="32"/>
  <c r="P414" i="32"/>
  <c r="S414" i="32"/>
  <c r="T415" i="32"/>
  <c r="P415" i="32"/>
  <c r="S415" i="32"/>
  <c r="T416" i="32"/>
  <c r="P416" i="32"/>
  <c r="S416" i="32"/>
  <c r="T417" i="32"/>
  <c r="P417" i="32"/>
  <c r="S417" i="32"/>
  <c r="T418" i="32"/>
  <c r="P418" i="32"/>
  <c r="S418" i="32"/>
  <c r="T419" i="32"/>
  <c r="P419" i="32"/>
  <c r="S419" i="32"/>
  <c r="T420" i="32"/>
  <c r="P420" i="32"/>
  <c r="S420" i="32"/>
  <c r="T421" i="32"/>
  <c r="P421" i="32"/>
  <c r="S421" i="32"/>
  <c r="T422" i="32"/>
  <c r="P422" i="32"/>
  <c r="S422" i="32"/>
  <c r="T423" i="32"/>
  <c r="P423" i="32"/>
  <c r="S423" i="32"/>
  <c r="T424" i="32"/>
  <c r="P424" i="32"/>
  <c r="S424" i="32"/>
  <c r="T425" i="32"/>
  <c r="P425" i="32"/>
  <c r="S425" i="32"/>
  <c r="T426" i="32"/>
  <c r="P426" i="32"/>
  <c r="S426" i="32"/>
  <c r="T427" i="32"/>
  <c r="P427" i="32"/>
  <c r="S427" i="32"/>
  <c r="T428" i="32"/>
  <c r="P428" i="32"/>
  <c r="S428" i="32"/>
  <c r="T429" i="32"/>
  <c r="P429" i="32"/>
  <c r="S429" i="32"/>
  <c r="T430" i="32"/>
  <c r="P430" i="32"/>
  <c r="S430" i="32"/>
  <c r="T431" i="32"/>
  <c r="P431" i="32"/>
  <c r="S431" i="32"/>
  <c r="T432" i="32"/>
  <c r="P432" i="32"/>
  <c r="S432" i="32"/>
  <c r="T433" i="32"/>
  <c r="P433" i="32"/>
  <c r="S433" i="32"/>
  <c r="T434" i="32"/>
  <c r="P434" i="32"/>
  <c r="S434" i="32"/>
  <c r="T435" i="32"/>
  <c r="P435" i="32"/>
  <c r="S435" i="32"/>
  <c r="T436" i="32"/>
  <c r="P436" i="32"/>
  <c r="S436" i="32"/>
  <c r="T437" i="32"/>
  <c r="P437" i="32"/>
  <c r="S437" i="32"/>
  <c r="T438" i="32"/>
  <c r="P438" i="32"/>
  <c r="S438" i="32"/>
  <c r="T439" i="32"/>
  <c r="P439" i="32"/>
  <c r="S439" i="32"/>
  <c r="T440" i="32"/>
  <c r="P440" i="32"/>
  <c r="S440" i="32"/>
  <c r="T441" i="32"/>
  <c r="P441" i="32"/>
  <c r="S441" i="32"/>
  <c r="T442" i="32"/>
  <c r="P442" i="32"/>
  <c r="S442" i="32"/>
  <c r="T443" i="32"/>
  <c r="P443" i="32"/>
  <c r="S443" i="32"/>
  <c r="T444" i="32"/>
  <c r="P444" i="32"/>
  <c r="S444" i="32"/>
  <c r="T445" i="32"/>
  <c r="P445" i="32"/>
  <c r="S445" i="32"/>
  <c r="T446" i="32"/>
  <c r="P446" i="32"/>
  <c r="S446" i="32"/>
  <c r="T447" i="32"/>
  <c r="P447" i="32"/>
  <c r="S447" i="32"/>
  <c r="T448" i="32"/>
  <c r="P448" i="32"/>
  <c r="S448" i="32"/>
  <c r="T449" i="32"/>
  <c r="P449" i="32"/>
  <c r="S449" i="32"/>
  <c r="T450" i="32"/>
  <c r="P450" i="32"/>
  <c r="S450" i="32"/>
  <c r="T451" i="32"/>
  <c r="P451" i="32"/>
  <c r="S451" i="32"/>
  <c r="T452" i="32"/>
  <c r="P452" i="32"/>
  <c r="S452" i="32"/>
  <c r="T453" i="32"/>
  <c r="P453" i="32"/>
  <c r="S453" i="32"/>
  <c r="T454" i="32"/>
  <c r="P454" i="32"/>
  <c r="S454" i="32"/>
  <c r="T455" i="32"/>
  <c r="P455" i="32"/>
  <c r="S455" i="32"/>
  <c r="T456" i="32"/>
  <c r="P456" i="32"/>
  <c r="S456" i="32"/>
  <c r="T457" i="32"/>
  <c r="P457" i="32"/>
  <c r="S457" i="32"/>
  <c r="T458" i="32"/>
  <c r="P458" i="32"/>
  <c r="S458" i="32"/>
  <c r="T459" i="32"/>
  <c r="P459" i="32"/>
  <c r="S459" i="32"/>
  <c r="T460" i="32"/>
  <c r="P460" i="32"/>
  <c r="S460" i="32"/>
  <c r="T461" i="32"/>
  <c r="P461" i="32"/>
  <c r="S461" i="32"/>
  <c r="T462" i="32"/>
  <c r="P462" i="32"/>
  <c r="S462" i="32"/>
  <c r="T463" i="32"/>
  <c r="P463" i="32"/>
  <c r="S463" i="32"/>
  <c r="T464" i="32"/>
  <c r="P464" i="32"/>
  <c r="S464" i="32"/>
  <c r="T465" i="32"/>
  <c r="P465" i="32"/>
  <c r="S465" i="32"/>
  <c r="T466" i="32"/>
  <c r="P466" i="32"/>
  <c r="S466" i="32"/>
  <c r="T467" i="32"/>
  <c r="P467" i="32"/>
  <c r="S467" i="32"/>
  <c r="T468" i="32"/>
  <c r="P468" i="32"/>
  <c r="S468" i="32"/>
  <c r="T469" i="32"/>
  <c r="P469" i="32"/>
  <c r="S469" i="32"/>
  <c r="T470" i="32"/>
  <c r="P470" i="32"/>
  <c r="S470" i="32"/>
  <c r="T471" i="32"/>
  <c r="P471" i="32"/>
  <c r="S471" i="32"/>
  <c r="T472" i="32"/>
  <c r="P472" i="32"/>
  <c r="S472" i="32"/>
  <c r="T473" i="32"/>
  <c r="P473" i="32"/>
  <c r="S473" i="32"/>
  <c r="T474" i="32"/>
  <c r="P474" i="32"/>
  <c r="S474" i="32"/>
  <c r="T475" i="32"/>
  <c r="P475" i="32"/>
  <c r="S475" i="32"/>
  <c r="T476" i="32"/>
  <c r="P476" i="32"/>
  <c r="S476" i="32"/>
  <c r="T477" i="32"/>
  <c r="P477" i="32"/>
  <c r="S477" i="32"/>
  <c r="T478" i="32"/>
  <c r="P478" i="32"/>
  <c r="S478" i="32"/>
  <c r="T479" i="32"/>
  <c r="P479" i="32"/>
  <c r="S479" i="32"/>
  <c r="T480" i="32"/>
  <c r="P480" i="32"/>
  <c r="S480" i="32"/>
  <c r="T481" i="32"/>
  <c r="P481" i="32"/>
  <c r="S481" i="32"/>
  <c r="T482" i="32"/>
  <c r="P482" i="32"/>
  <c r="S482" i="32"/>
  <c r="T483" i="32"/>
  <c r="P483" i="32"/>
  <c r="S483" i="32"/>
  <c r="T484" i="32"/>
  <c r="P484" i="32"/>
  <c r="S484" i="32"/>
  <c r="T485" i="32"/>
  <c r="P485" i="32"/>
  <c r="S485" i="32"/>
  <c r="T486" i="32"/>
  <c r="P486" i="32"/>
  <c r="S486" i="32"/>
  <c r="T487" i="32"/>
  <c r="P487" i="32"/>
  <c r="S487" i="32"/>
  <c r="T488" i="32"/>
  <c r="P488" i="32"/>
  <c r="S488" i="32"/>
  <c r="T489" i="32"/>
  <c r="P489" i="32"/>
  <c r="S489" i="32"/>
  <c r="T490" i="32"/>
  <c r="P490" i="32"/>
  <c r="S490" i="32"/>
  <c r="T491" i="32"/>
  <c r="P491" i="32"/>
  <c r="S491" i="32"/>
  <c r="T492" i="32"/>
  <c r="P492" i="32"/>
  <c r="S492" i="32"/>
  <c r="T493" i="32"/>
  <c r="P493" i="32"/>
  <c r="S493" i="32"/>
  <c r="T494" i="32"/>
  <c r="P494" i="32"/>
  <c r="S494" i="32"/>
  <c r="T495" i="32"/>
  <c r="P495" i="32"/>
  <c r="S495" i="32"/>
  <c r="T496" i="32"/>
  <c r="P496" i="32"/>
  <c r="S496" i="32"/>
  <c r="T497" i="32"/>
  <c r="P497" i="32"/>
  <c r="S497" i="32"/>
  <c r="T498" i="32"/>
  <c r="P498" i="32"/>
  <c r="S498" i="32"/>
  <c r="T499" i="32"/>
  <c r="P499" i="32"/>
  <c r="S499" i="32"/>
  <c r="T500" i="32"/>
  <c r="P500" i="32"/>
  <c r="S500" i="32"/>
  <c r="T501" i="32"/>
  <c r="P501" i="32"/>
  <c r="S501" i="32"/>
  <c r="T502" i="32"/>
  <c r="P502" i="32"/>
  <c r="S502" i="32"/>
  <c r="T503" i="32"/>
  <c r="P503" i="32"/>
  <c r="S503" i="32"/>
  <c r="T504" i="32"/>
  <c r="P504" i="32"/>
  <c r="S504" i="32"/>
  <c r="T505" i="32"/>
  <c r="P505" i="32"/>
  <c r="S505" i="32"/>
  <c r="T506" i="32"/>
  <c r="P506" i="32"/>
  <c r="S506" i="32"/>
  <c r="T507" i="32"/>
  <c r="P507" i="32"/>
  <c r="S507" i="32"/>
  <c r="T508" i="32"/>
  <c r="P508" i="32"/>
  <c r="S508" i="32"/>
  <c r="T509" i="32"/>
  <c r="P509" i="32"/>
  <c r="S509" i="32"/>
  <c r="T510" i="32"/>
  <c r="P510" i="32"/>
  <c r="S510" i="32"/>
  <c r="T511" i="32"/>
  <c r="P511" i="32"/>
  <c r="S511" i="32"/>
  <c r="T512" i="32"/>
  <c r="P512" i="32"/>
  <c r="S512" i="32"/>
  <c r="T513" i="32"/>
  <c r="P513" i="32"/>
  <c r="S513" i="32"/>
  <c r="T514" i="32"/>
  <c r="P514" i="32"/>
  <c r="S514" i="32"/>
  <c r="T515" i="32"/>
  <c r="P515" i="32"/>
  <c r="S515" i="32"/>
  <c r="T516" i="32"/>
  <c r="P516" i="32"/>
  <c r="S516" i="32"/>
  <c r="T517" i="32"/>
  <c r="P517" i="32"/>
  <c r="S517" i="32"/>
  <c r="T518" i="32"/>
  <c r="P518" i="32"/>
  <c r="S518" i="32"/>
  <c r="T519" i="32"/>
  <c r="P519" i="32"/>
  <c r="S519" i="32"/>
  <c r="T520" i="32"/>
  <c r="P520" i="32"/>
  <c r="S520" i="32"/>
  <c r="T521" i="32"/>
  <c r="P521" i="32"/>
  <c r="S521" i="32"/>
  <c r="T522" i="32"/>
  <c r="P522" i="32"/>
  <c r="S522" i="32"/>
  <c r="T523" i="32"/>
  <c r="P523" i="32"/>
  <c r="S523" i="32"/>
  <c r="T524" i="32"/>
  <c r="P524" i="32"/>
  <c r="S524" i="32"/>
  <c r="T525" i="32"/>
  <c r="P525" i="32"/>
  <c r="S525" i="32"/>
  <c r="T526" i="32"/>
  <c r="P526" i="32"/>
  <c r="S526" i="32"/>
  <c r="T527" i="32"/>
  <c r="P527" i="32"/>
  <c r="S527" i="32"/>
  <c r="T528" i="32"/>
  <c r="P528" i="32"/>
  <c r="S528" i="32"/>
  <c r="T529" i="32"/>
  <c r="P529" i="32"/>
  <c r="S529" i="32"/>
  <c r="T530" i="32"/>
  <c r="P530" i="32"/>
  <c r="S530" i="32"/>
  <c r="T531" i="32"/>
  <c r="P531" i="32"/>
  <c r="S531" i="32"/>
  <c r="T532" i="32"/>
  <c r="P532" i="32"/>
  <c r="S532" i="32"/>
  <c r="T533" i="32"/>
  <c r="P533" i="32"/>
  <c r="S533" i="32"/>
  <c r="T534" i="32"/>
  <c r="P534" i="32"/>
  <c r="S534" i="32"/>
  <c r="T535" i="32"/>
  <c r="P535" i="32"/>
  <c r="S535" i="32"/>
  <c r="T536" i="32"/>
  <c r="P536" i="32"/>
  <c r="S536" i="32"/>
  <c r="T537" i="32"/>
  <c r="P537" i="32"/>
  <c r="S537" i="32"/>
  <c r="T538" i="32"/>
  <c r="P538" i="32"/>
  <c r="S538" i="32"/>
  <c r="T539" i="32"/>
  <c r="P539" i="32"/>
  <c r="S539" i="32"/>
  <c r="T540" i="32"/>
  <c r="P540" i="32"/>
  <c r="S540" i="32"/>
  <c r="T541" i="32"/>
  <c r="P541" i="32"/>
  <c r="S541" i="32"/>
  <c r="T542" i="32"/>
  <c r="P542" i="32"/>
  <c r="S542" i="32"/>
  <c r="T543" i="32"/>
  <c r="P543" i="32"/>
  <c r="S543" i="32"/>
  <c r="T544" i="32"/>
  <c r="P544" i="32"/>
  <c r="S544" i="32"/>
  <c r="T545" i="32"/>
  <c r="P545" i="32"/>
  <c r="S545" i="32"/>
  <c r="T546" i="32"/>
  <c r="P546" i="32"/>
  <c r="S546" i="32"/>
  <c r="T547" i="32"/>
  <c r="P547" i="32"/>
  <c r="S547" i="32"/>
  <c r="T548" i="32"/>
  <c r="P548" i="32"/>
  <c r="S548" i="32"/>
  <c r="T549" i="32"/>
  <c r="P549" i="32"/>
  <c r="S549" i="32"/>
  <c r="T550" i="32"/>
  <c r="P550" i="32"/>
  <c r="S550" i="32"/>
  <c r="T551" i="32"/>
  <c r="P551" i="32"/>
  <c r="S551" i="32"/>
  <c r="T552" i="32"/>
  <c r="P552" i="32"/>
  <c r="S552" i="32"/>
  <c r="T553" i="32"/>
  <c r="P553" i="32"/>
  <c r="S553" i="32"/>
  <c r="T554" i="32"/>
  <c r="P554" i="32"/>
  <c r="S554" i="32"/>
  <c r="T555" i="32"/>
  <c r="P555" i="32"/>
  <c r="S555" i="32"/>
  <c r="T556" i="32"/>
  <c r="P556" i="32"/>
  <c r="S556" i="32"/>
  <c r="T557" i="32"/>
  <c r="P557" i="32"/>
  <c r="S557" i="32"/>
  <c r="T558" i="32"/>
  <c r="P558" i="32"/>
  <c r="S558" i="32"/>
  <c r="T559" i="32"/>
  <c r="P559" i="32"/>
  <c r="S559" i="32"/>
  <c r="T560" i="32"/>
  <c r="P560" i="32"/>
  <c r="S560" i="32"/>
  <c r="T561" i="32"/>
  <c r="P561" i="32"/>
  <c r="S561" i="32"/>
  <c r="T562" i="32"/>
  <c r="P562" i="32"/>
  <c r="S562" i="32"/>
  <c r="T563" i="32"/>
  <c r="P563" i="32"/>
  <c r="S563" i="32"/>
  <c r="T564" i="32"/>
  <c r="P564" i="32"/>
  <c r="S564" i="32"/>
  <c r="T565" i="32"/>
  <c r="P565" i="32"/>
  <c r="S565" i="32"/>
  <c r="T566" i="32"/>
  <c r="P566" i="32"/>
  <c r="S566" i="32"/>
  <c r="T567" i="32"/>
  <c r="P567" i="32"/>
  <c r="S567" i="32"/>
  <c r="T568" i="32"/>
  <c r="P568" i="32"/>
  <c r="S568" i="32"/>
  <c r="T569" i="32"/>
  <c r="P569" i="32"/>
  <c r="S569" i="32"/>
  <c r="T570" i="32"/>
  <c r="P570" i="32"/>
  <c r="S570" i="32"/>
  <c r="T571" i="32"/>
  <c r="P571" i="32"/>
  <c r="S571" i="32"/>
  <c r="T572" i="32"/>
  <c r="P572" i="32"/>
  <c r="S572" i="32"/>
  <c r="T573" i="32"/>
  <c r="P573" i="32"/>
  <c r="S573" i="32"/>
  <c r="T574" i="32"/>
  <c r="P574" i="32"/>
  <c r="S574" i="32"/>
  <c r="T575" i="32"/>
  <c r="P575" i="32"/>
  <c r="S575" i="32"/>
  <c r="T576" i="32"/>
  <c r="P576" i="32"/>
  <c r="S576" i="32"/>
  <c r="T577" i="32"/>
  <c r="P577" i="32"/>
  <c r="S577" i="32"/>
  <c r="T578" i="32"/>
  <c r="P578" i="32"/>
  <c r="S578" i="32"/>
  <c r="T579" i="32"/>
  <c r="P579" i="32"/>
  <c r="S579" i="32"/>
  <c r="T580" i="32"/>
  <c r="P580" i="32"/>
  <c r="S580" i="32"/>
  <c r="T581" i="32"/>
  <c r="P581" i="32"/>
  <c r="S581" i="32"/>
  <c r="T582" i="32"/>
  <c r="P582" i="32"/>
  <c r="S582" i="32"/>
  <c r="T583" i="32"/>
  <c r="P583" i="32"/>
  <c r="S583" i="32"/>
  <c r="T584" i="32"/>
  <c r="P584" i="32"/>
  <c r="S584" i="32"/>
  <c r="T585" i="32"/>
  <c r="P585" i="32"/>
  <c r="S585" i="32"/>
  <c r="T586" i="32"/>
  <c r="P586" i="32"/>
  <c r="S586" i="32"/>
  <c r="T587" i="32"/>
  <c r="P587" i="32"/>
  <c r="S587" i="32"/>
  <c r="T588" i="32"/>
  <c r="P588" i="32"/>
  <c r="S588" i="32"/>
  <c r="T589" i="32"/>
  <c r="P589" i="32"/>
  <c r="S589" i="32"/>
  <c r="T590" i="32"/>
  <c r="P590" i="32"/>
  <c r="S590" i="32"/>
  <c r="T591" i="32"/>
  <c r="P591" i="32"/>
  <c r="S591" i="32"/>
  <c r="T592" i="32"/>
  <c r="P592" i="32"/>
  <c r="S592" i="32"/>
  <c r="T593" i="32"/>
  <c r="P593" i="32"/>
  <c r="S593" i="32"/>
  <c r="T594" i="32"/>
  <c r="P594" i="32"/>
  <c r="S594" i="32"/>
  <c r="T595" i="32"/>
  <c r="P595" i="32"/>
  <c r="S595" i="32"/>
  <c r="T596" i="32"/>
  <c r="P596" i="32"/>
  <c r="S596" i="32"/>
  <c r="T597" i="32"/>
  <c r="P597" i="32"/>
  <c r="S597" i="32"/>
  <c r="T598" i="32"/>
  <c r="P598" i="32"/>
  <c r="S598" i="32"/>
  <c r="T599" i="32"/>
  <c r="P599" i="32"/>
  <c r="S599" i="32"/>
  <c r="T600" i="32"/>
  <c r="P600" i="32"/>
  <c r="S600" i="32"/>
  <c r="T601" i="32"/>
  <c r="P601" i="32"/>
  <c r="S601" i="32"/>
  <c r="T602" i="32"/>
  <c r="P602" i="32"/>
  <c r="S602" i="32"/>
  <c r="T603" i="32"/>
  <c r="P603" i="32"/>
  <c r="S603" i="32"/>
  <c r="T604" i="32"/>
  <c r="P604" i="32"/>
  <c r="S604" i="32"/>
  <c r="T605" i="32"/>
  <c r="P605" i="32"/>
  <c r="S605" i="32"/>
  <c r="T606" i="32"/>
  <c r="P606" i="32"/>
  <c r="S606" i="32"/>
  <c r="T607" i="32"/>
  <c r="P607" i="32"/>
  <c r="S607" i="32"/>
  <c r="T608" i="32"/>
  <c r="P608" i="32"/>
  <c r="S608" i="32"/>
  <c r="T609" i="32"/>
  <c r="P609" i="32"/>
  <c r="S609" i="32"/>
  <c r="T610" i="32"/>
  <c r="P610" i="32"/>
  <c r="S610" i="32"/>
  <c r="T611" i="32"/>
  <c r="P611" i="32"/>
  <c r="S611" i="32"/>
  <c r="T612" i="32"/>
  <c r="P612" i="32"/>
  <c r="S612" i="32"/>
  <c r="T613" i="32"/>
  <c r="P613" i="32"/>
  <c r="S613" i="32"/>
  <c r="T614" i="32"/>
  <c r="P614" i="32"/>
  <c r="S614" i="32"/>
  <c r="T615" i="32"/>
  <c r="P615" i="32"/>
  <c r="S615" i="32"/>
  <c r="T616" i="32"/>
  <c r="P616" i="32"/>
  <c r="S616" i="32"/>
  <c r="T617" i="32"/>
  <c r="P617" i="32"/>
  <c r="S617" i="32"/>
  <c r="T618" i="32"/>
  <c r="P618" i="32"/>
  <c r="S618" i="32"/>
  <c r="T619" i="32"/>
  <c r="P619" i="32"/>
  <c r="S619" i="32"/>
  <c r="F9" i="32"/>
  <c r="F10" i="32"/>
  <c r="F11" i="32"/>
  <c r="F12" i="32"/>
  <c r="F13" i="32"/>
  <c r="F14" i="32"/>
  <c r="F15" i="32"/>
  <c r="F16" i="32"/>
  <c r="F17" i="32"/>
  <c r="F18" i="32"/>
  <c r="N10" i="21"/>
  <c r="N11" i="21"/>
  <c r="N12" i="21"/>
  <c r="N13" i="21"/>
  <c r="N14" i="21"/>
  <c r="N15" i="21"/>
  <c r="N16" i="21"/>
  <c r="N17" i="21"/>
  <c r="N18" i="21"/>
  <c r="N19" i="21"/>
  <c r="N20" i="21"/>
  <c r="N21" i="21"/>
  <c r="N22" i="21"/>
  <c r="N23" i="21"/>
  <c r="N24" i="21"/>
  <c r="N25" i="21"/>
  <c r="N26" i="21"/>
  <c r="N27" i="21"/>
  <c r="N28" i="21"/>
  <c r="N29" i="21"/>
  <c r="N30" i="21"/>
  <c r="N31" i="21"/>
  <c r="N32" i="21"/>
  <c r="N33" i="21"/>
  <c r="N34" i="21"/>
  <c r="N35" i="21"/>
  <c r="N36" i="21"/>
  <c r="N37" i="21"/>
  <c r="N38" i="21"/>
  <c r="N39" i="21"/>
  <c r="N40" i="21"/>
  <c r="N41" i="21"/>
  <c r="N42" i="21"/>
  <c r="N43" i="21"/>
  <c r="N44" i="21"/>
  <c r="N45" i="21"/>
  <c r="N46" i="21"/>
  <c r="N47" i="21"/>
  <c r="N48" i="21"/>
  <c r="N49" i="21"/>
  <c r="N50" i="21"/>
  <c r="N51" i="21"/>
  <c r="N52" i="21"/>
  <c r="N53" i="21"/>
  <c r="N54" i="21"/>
  <c r="N55" i="21"/>
  <c r="N56" i="21"/>
  <c r="N57" i="21"/>
  <c r="N58" i="21"/>
  <c r="N59" i="21"/>
  <c r="N60" i="21"/>
  <c r="N61" i="21"/>
  <c r="N62" i="21"/>
  <c r="N63" i="21"/>
  <c r="N64" i="21"/>
  <c r="N65" i="21"/>
  <c r="N66" i="21"/>
  <c r="N67" i="21"/>
  <c r="N68" i="21"/>
  <c r="N69" i="21"/>
  <c r="N70" i="21"/>
  <c r="N71" i="21"/>
  <c r="N72" i="21"/>
  <c r="N73" i="21"/>
  <c r="N74" i="21"/>
  <c r="N75" i="21"/>
  <c r="N76" i="21"/>
  <c r="N77" i="21"/>
  <c r="N78" i="21"/>
  <c r="N79" i="21"/>
  <c r="N80" i="21"/>
  <c r="N81" i="21"/>
  <c r="N82" i="21"/>
  <c r="N83" i="21"/>
  <c r="N84" i="21"/>
  <c r="N85" i="21"/>
  <c r="N86" i="21"/>
  <c r="N87" i="21"/>
  <c r="N88" i="21"/>
  <c r="N89" i="21"/>
  <c r="N90" i="21"/>
  <c r="N91" i="21"/>
  <c r="N92" i="21"/>
  <c r="N93" i="21"/>
  <c r="N94" i="21"/>
  <c r="N95" i="21"/>
  <c r="N96" i="21"/>
  <c r="N97" i="21"/>
  <c r="N98" i="21"/>
  <c r="N99" i="21"/>
  <c r="N100" i="21"/>
  <c r="N101" i="21"/>
  <c r="N102" i="21"/>
  <c r="N103" i="21"/>
  <c r="N104" i="21"/>
  <c r="N105" i="21"/>
  <c r="N106" i="21"/>
  <c r="N107" i="21"/>
  <c r="N108" i="21"/>
  <c r="N9" i="21"/>
  <c r="N110" i="21"/>
  <c r="N111" i="21"/>
  <c r="N112" i="21"/>
  <c r="N113" i="21"/>
  <c r="N114" i="21"/>
  <c r="N115" i="21"/>
  <c r="N116" i="21"/>
  <c r="N117" i="21"/>
  <c r="N118" i="21"/>
  <c r="N119" i="21"/>
  <c r="N120" i="21"/>
  <c r="N121" i="21"/>
  <c r="N122" i="21"/>
  <c r="N123" i="21"/>
  <c r="N124" i="21"/>
  <c r="N125" i="21"/>
  <c r="N126" i="21"/>
  <c r="N127" i="21"/>
  <c r="N128" i="21"/>
  <c r="N129" i="21"/>
  <c r="N130" i="21"/>
  <c r="N131" i="21"/>
  <c r="N132" i="21"/>
  <c r="N133" i="21"/>
  <c r="N134" i="21"/>
  <c r="N135" i="21"/>
  <c r="N136" i="21"/>
  <c r="N137" i="21"/>
  <c r="N138" i="21"/>
  <c r="N139" i="21"/>
  <c r="N140" i="21"/>
  <c r="N141" i="21"/>
  <c r="N142" i="21"/>
  <c r="N143" i="21"/>
  <c r="N144" i="21"/>
  <c r="N145" i="21"/>
  <c r="N146" i="21"/>
  <c r="N147" i="21"/>
  <c r="N148" i="21"/>
  <c r="N149" i="21"/>
  <c r="N150" i="21"/>
  <c r="N151" i="21"/>
  <c r="N152" i="21"/>
  <c r="N153" i="21"/>
  <c r="N154" i="21"/>
  <c r="N155" i="21"/>
  <c r="N156" i="21"/>
  <c r="N157" i="21"/>
  <c r="N158" i="21"/>
  <c r="N159" i="21"/>
  <c r="N160" i="21"/>
  <c r="N161" i="21"/>
  <c r="N162" i="21"/>
  <c r="N163" i="21"/>
  <c r="N164" i="21"/>
  <c r="N165" i="21"/>
  <c r="N166" i="21"/>
  <c r="N167" i="21"/>
  <c r="N168" i="21"/>
  <c r="N169" i="21"/>
  <c r="N170" i="21"/>
  <c r="N171" i="21"/>
  <c r="N172" i="21"/>
  <c r="N173" i="21"/>
  <c r="N174" i="21"/>
  <c r="N175" i="21"/>
  <c r="N176" i="21"/>
  <c r="N177" i="21"/>
  <c r="N178" i="21"/>
  <c r="N179" i="21"/>
  <c r="N180" i="21"/>
  <c r="N181" i="21"/>
  <c r="N182" i="21"/>
  <c r="N183" i="21"/>
  <c r="N184" i="21"/>
  <c r="N185" i="21"/>
  <c r="N186" i="21"/>
  <c r="N187" i="21"/>
  <c r="N188" i="21"/>
  <c r="N189" i="21"/>
  <c r="N190" i="21"/>
  <c r="N191" i="21"/>
  <c r="N192" i="21"/>
  <c r="N193" i="21"/>
  <c r="N194" i="21"/>
  <c r="N195" i="21"/>
  <c r="N196" i="21"/>
  <c r="N197" i="21"/>
  <c r="N198" i="21"/>
  <c r="N199" i="21"/>
  <c r="N200" i="21"/>
  <c r="N201" i="21"/>
  <c r="N202" i="21"/>
  <c r="N203" i="21"/>
  <c r="N204" i="21"/>
  <c r="N205" i="21"/>
  <c r="N206" i="21"/>
  <c r="N207" i="21"/>
  <c r="N208" i="21"/>
  <c r="N109" i="21"/>
  <c r="N210" i="21"/>
  <c r="N211" i="21"/>
  <c r="N212" i="21"/>
  <c r="N213" i="21"/>
  <c r="N214" i="21"/>
  <c r="N215" i="21"/>
  <c r="N216" i="21"/>
  <c r="N217" i="21"/>
  <c r="N218" i="21"/>
  <c r="N219" i="21"/>
  <c r="N220" i="21"/>
  <c r="N221" i="21"/>
  <c r="N222" i="21"/>
  <c r="N223" i="21"/>
  <c r="N224" i="21"/>
  <c r="N225" i="21"/>
  <c r="N226" i="21"/>
  <c r="N227" i="21"/>
  <c r="N228" i="21"/>
  <c r="N229" i="21"/>
  <c r="N230" i="21"/>
  <c r="N231" i="21"/>
  <c r="N232" i="21"/>
  <c r="N233" i="21"/>
  <c r="N234" i="21"/>
  <c r="N235" i="21"/>
  <c r="N236" i="21"/>
  <c r="N237" i="21"/>
  <c r="N238" i="21"/>
  <c r="N239" i="21"/>
  <c r="N240" i="21"/>
  <c r="N241" i="21"/>
  <c r="N242" i="21"/>
  <c r="N243" i="21"/>
  <c r="N244" i="21"/>
  <c r="N245" i="21"/>
  <c r="N246" i="21"/>
  <c r="N247" i="21"/>
  <c r="N248" i="21"/>
  <c r="N249" i="21"/>
  <c r="N250" i="21"/>
  <c r="N251" i="21"/>
  <c r="N252" i="21"/>
  <c r="N253" i="21"/>
  <c r="N254" i="21"/>
  <c r="N255" i="21"/>
  <c r="N256" i="21"/>
  <c r="N257" i="21"/>
  <c r="N258" i="21"/>
  <c r="N259" i="21"/>
  <c r="N260" i="21"/>
  <c r="N261" i="21"/>
  <c r="N262" i="21"/>
  <c r="N263" i="21"/>
  <c r="N264" i="21"/>
  <c r="N265" i="21"/>
  <c r="N266" i="21"/>
  <c r="N267" i="21"/>
  <c r="N268" i="21"/>
  <c r="N269" i="21"/>
  <c r="N270" i="21"/>
  <c r="N271" i="21"/>
  <c r="N272" i="21"/>
  <c r="N273" i="21"/>
  <c r="N274" i="21"/>
  <c r="N275" i="21"/>
  <c r="N276" i="21"/>
  <c r="N277" i="21"/>
  <c r="N278" i="21"/>
  <c r="N279" i="21"/>
  <c r="N280" i="21"/>
  <c r="N281" i="21"/>
  <c r="N282" i="21"/>
  <c r="N283" i="21"/>
  <c r="N284" i="21"/>
  <c r="N285" i="21"/>
  <c r="N286" i="21"/>
  <c r="N287" i="21"/>
  <c r="N288" i="21"/>
  <c r="N289" i="21"/>
  <c r="N290" i="21"/>
  <c r="N291" i="21"/>
  <c r="N292" i="21"/>
  <c r="N293" i="21"/>
  <c r="N294" i="21"/>
  <c r="N295" i="21"/>
  <c r="N296" i="21"/>
  <c r="N297" i="21"/>
  <c r="N298" i="21"/>
  <c r="N299" i="21"/>
  <c r="N300" i="21"/>
  <c r="N301" i="21"/>
  <c r="N302" i="21"/>
  <c r="N303" i="21"/>
  <c r="N304" i="21"/>
  <c r="N305" i="21"/>
  <c r="N306" i="21"/>
  <c r="N307" i="21"/>
  <c r="N308" i="21"/>
  <c r="N209" i="21"/>
  <c r="N310" i="21"/>
  <c r="N311" i="21"/>
  <c r="N312" i="21"/>
  <c r="N313" i="21"/>
  <c r="N314" i="21"/>
  <c r="N315" i="21"/>
  <c r="N316" i="21"/>
  <c r="N317" i="21"/>
  <c r="N318" i="21"/>
  <c r="N319" i="21"/>
  <c r="N320" i="21"/>
  <c r="N321" i="21"/>
  <c r="N322" i="21"/>
  <c r="N323" i="21"/>
  <c r="N324" i="21"/>
  <c r="N325" i="21"/>
  <c r="N326" i="21"/>
  <c r="N327" i="21"/>
  <c r="N328" i="21"/>
  <c r="N329" i="21"/>
  <c r="N330" i="21"/>
  <c r="N331" i="21"/>
  <c r="N332" i="21"/>
  <c r="N333" i="21"/>
  <c r="N334" i="21"/>
  <c r="N335" i="21"/>
  <c r="N336" i="21"/>
  <c r="N337" i="21"/>
  <c r="N338" i="21"/>
  <c r="N339" i="21"/>
  <c r="N340" i="21"/>
  <c r="N341" i="21"/>
  <c r="N342" i="21"/>
  <c r="N343" i="21"/>
  <c r="N344" i="21"/>
  <c r="N345" i="21"/>
  <c r="N346" i="21"/>
  <c r="N347" i="21"/>
  <c r="N348" i="21"/>
  <c r="N349" i="21"/>
  <c r="N350" i="21"/>
  <c r="N351" i="21"/>
  <c r="N352" i="21"/>
  <c r="N353" i="21"/>
  <c r="N354" i="21"/>
  <c r="N355" i="21"/>
  <c r="N356" i="21"/>
  <c r="N357" i="21"/>
  <c r="N358" i="21"/>
  <c r="N359" i="21"/>
  <c r="N360" i="21"/>
  <c r="N361" i="21"/>
  <c r="N362" i="21"/>
  <c r="N363" i="21"/>
  <c r="N364" i="21"/>
  <c r="N365" i="21"/>
  <c r="N366" i="21"/>
  <c r="N367" i="21"/>
  <c r="N368" i="21"/>
  <c r="N369" i="21"/>
  <c r="N370" i="21"/>
  <c r="N371" i="21"/>
  <c r="N372" i="21"/>
  <c r="N373" i="21"/>
  <c r="N374" i="21"/>
  <c r="N375" i="21"/>
  <c r="N376" i="21"/>
  <c r="N377" i="21"/>
  <c r="N378" i="21"/>
  <c r="N379" i="21"/>
  <c r="N380" i="21"/>
  <c r="N381" i="21"/>
  <c r="N382" i="21"/>
  <c r="N383" i="21"/>
  <c r="N384" i="21"/>
  <c r="N385" i="21"/>
  <c r="N386" i="21"/>
  <c r="N387" i="21"/>
  <c r="N388" i="21"/>
  <c r="N389" i="21"/>
  <c r="N390" i="21"/>
  <c r="N391" i="21"/>
  <c r="N392" i="21"/>
  <c r="N393" i="21"/>
  <c r="N394" i="21"/>
  <c r="N395" i="21"/>
  <c r="N396" i="21"/>
  <c r="N397" i="21"/>
  <c r="N398" i="21"/>
  <c r="N399" i="21"/>
  <c r="N400" i="21"/>
  <c r="N401" i="21"/>
  <c r="N402" i="21"/>
  <c r="N403" i="21"/>
  <c r="N404" i="21"/>
  <c r="N405" i="21"/>
  <c r="N406" i="21"/>
  <c r="N407" i="21"/>
  <c r="N408" i="21"/>
  <c r="N309" i="21"/>
  <c r="N410" i="21"/>
  <c r="N411" i="21"/>
  <c r="N412" i="21"/>
  <c r="N413" i="21"/>
  <c r="N414" i="21"/>
  <c r="N415" i="21"/>
  <c r="N416" i="21"/>
  <c r="N417" i="21"/>
  <c r="N418" i="21"/>
  <c r="N419" i="21"/>
  <c r="N420" i="21"/>
  <c r="N421" i="21"/>
  <c r="N422" i="21"/>
  <c r="N423" i="21"/>
  <c r="N424" i="21"/>
  <c r="N425" i="21"/>
  <c r="N426" i="21"/>
  <c r="N427" i="21"/>
  <c r="N428" i="21"/>
  <c r="N429" i="21"/>
  <c r="N430" i="21"/>
  <c r="N431" i="21"/>
  <c r="N432" i="21"/>
  <c r="N433" i="21"/>
  <c r="N434" i="21"/>
  <c r="N435" i="21"/>
  <c r="N436" i="21"/>
  <c r="N437" i="21"/>
  <c r="N438" i="21"/>
  <c r="N439" i="21"/>
  <c r="N440" i="21"/>
  <c r="N441" i="21"/>
  <c r="N442" i="21"/>
  <c r="N443" i="21"/>
  <c r="N444" i="21"/>
  <c r="N445" i="21"/>
  <c r="N446" i="21"/>
  <c r="N447" i="21"/>
  <c r="N448" i="21"/>
  <c r="N449" i="21"/>
  <c r="N450" i="21"/>
  <c r="N451" i="21"/>
  <c r="N452" i="21"/>
  <c r="N453" i="21"/>
  <c r="N454" i="21"/>
  <c r="N455" i="21"/>
  <c r="N456" i="21"/>
  <c r="N457" i="21"/>
  <c r="N458" i="21"/>
  <c r="N459" i="21"/>
  <c r="N460" i="21"/>
  <c r="N461" i="21"/>
  <c r="N462" i="21"/>
  <c r="N463" i="21"/>
  <c r="N464" i="21"/>
  <c r="N465" i="21"/>
  <c r="N466" i="21"/>
  <c r="N467" i="21"/>
  <c r="N468" i="21"/>
  <c r="N469" i="21"/>
  <c r="N470" i="21"/>
  <c r="N471" i="21"/>
  <c r="N472" i="21"/>
  <c r="N473" i="21"/>
  <c r="N474" i="21"/>
  <c r="N475" i="21"/>
  <c r="N476" i="21"/>
  <c r="N477" i="21"/>
  <c r="N478" i="21"/>
  <c r="N479" i="21"/>
  <c r="N480" i="21"/>
  <c r="N481" i="21"/>
  <c r="N482" i="21"/>
  <c r="N483" i="21"/>
  <c r="N484" i="21"/>
  <c r="N485" i="21"/>
  <c r="N486" i="21"/>
  <c r="N487" i="21"/>
  <c r="N488" i="21"/>
  <c r="N489" i="21"/>
  <c r="N490" i="21"/>
  <c r="N491" i="21"/>
  <c r="N492" i="21"/>
  <c r="N493" i="21"/>
  <c r="N494" i="21"/>
  <c r="N495" i="21"/>
  <c r="N496" i="21"/>
  <c r="N497" i="21"/>
  <c r="N498" i="21"/>
  <c r="N499" i="21"/>
  <c r="N500" i="21"/>
  <c r="N501" i="21"/>
  <c r="N502" i="21"/>
  <c r="N503" i="21"/>
  <c r="N504" i="21"/>
  <c r="N505" i="21"/>
  <c r="N506" i="21"/>
  <c r="N507" i="21"/>
  <c r="N508" i="21"/>
  <c r="N409" i="21"/>
  <c r="N510" i="21"/>
  <c r="N511" i="21"/>
  <c r="N512" i="21"/>
  <c r="N513" i="21"/>
  <c r="N514" i="21"/>
  <c r="N515" i="21"/>
  <c r="N516" i="21"/>
  <c r="N517" i="21"/>
  <c r="N518" i="21"/>
  <c r="N519" i="21"/>
  <c r="N520" i="21"/>
  <c r="N521" i="21"/>
  <c r="N522" i="21"/>
  <c r="N523" i="21"/>
  <c r="N524" i="21"/>
  <c r="N525" i="21"/>
  <c r="N526" i="21"/>
  <c r="N527" i="21"/>
  <c r="N528" i="21"/>
  <c r="N529" i="21"/>
  <c r="N530" i="21"/>
  <c r="N531" i="21"/>
  <c r="N532" i="21"/>
  <c r="N533" i="21"/>
  <c r="N534" i="21"/>
  <c r="N535" i="21"/>
  <c r="N536" i="21"/>
  <c r="N537" i="21"/>
  <c r="N538" i="21"/>
  <c r="N539" i="21"/>
  <c r="N540" i="21"/>
  <c r="N541" i="21"/>
  <c r="N542" i="21"/>
  <c r="N543" i="21"/>
  <c r="N544" i="21"/>
  <c r="N545" i="21"/>
  <c r="N546" i="21"/>
  <c r="N547" i="21"/>
  <c r="N548" i="21"/>
  <c r="N549" i="21"/>
  <c r="N550" i="21"/>
  <c r="N551" i="21"/>
  <c r="N552" i="21"/>
  <c r="N553" i="21"/>
  <c r="N554" i="21"/>
  <c r="N555" i="21"/>
  <c r="N556" i="21"/>
  <c r="N557" i="21"/>
  <c r="N558" i="21"/>
  <c r="N559" i="21"/>
  <c r="N560" i="21"/>
  <c r="N561" i="21"/>
  <c r="N562" i="21"/>
  <c r="N563" i="21"/>
  <c r="N564" i="21"/>
  <c r="N565" i="21"/>
  <c r="N566" i="21"/>
  <c r="N567" i="21"/>
  <c r="N568" i="21"/>
  <c r="N569" i="21"/>
  <c r="N570" i="21"/>
  <c r="N571" i="21"/>
  <c r="N572" i="21"/>
  <c r="N573" i="21"/>
  <c r="N574" i="21"/>
  <c r="N575" i="21"/>
  <c r="N576" i="21"/>
  <c r="N577" i="21"/>
  <c r="N578" i="21"/>
  <c r="N579" i="21"/>
  <c r="N580" i="21"/>
  <c r="N581" i="21"/>
  <c r="N582" i="21"/>
  <c r="N583" i="21"/>
  <c r="N584" i="21"/>
  <c r="N585" i="21"/>
  <c r="N586" i="21"/>
  <c r="N587" i="21"/>
  <c r="N588" i="21"/>
  <c r="N589" i="21"/>
  <c r="N590" i="21"/>
  <c r="N591" i="21"/>
  <c r="N592" i="21"/>
  <c r="N593" i="21"/>
  <c r="N594" i="21"/>
  <c r="N595" i="21"/>
  <c r="N596" i="21"/>
  <c r="N597" i="21"/>
  <c r="N598" i="21"/>
  <c r="N599" i="21"/>
  <c r="N600" i="21"/>
  <c r="N601" i="21"/>
  <c r="N602" i="21"/>
  <c r="N603" i="21"/>
  <c r="N604" i="21"/>
  <c r="N605" i="21"/>
  <c r="N606" i="21"/>
  <c r="N607" i="21"/>
  <c r="N608" i="21"/>
  <c r="N509" i="21"/>
  <c r="N610" i="21"/>
  <c r="N611" i="21"/>
  <c r="N612" i="21"/>
  <c r="N613" i="21"/>
  <c r="N614" i="21"/>
  <c r="N615" i="21"/>
  <c r="N616" i="21"/>
  <c r="N617" i="21"/>
  <c r="N618" i="21"/>
  <c r="N619" i="21"/>
  <c r="N620" i="21"/>
  <c r="N621" i="21"/>
  <c r="N622" i="21"/>
  <c r="N623" i="21"/>
  <c r="N624" i="21"/>
  <c r="N625" i="21"/>
  <c r="N626" i="21"/>
  <c r="N627" i="21"/>
  <c r="N628" i="21"/>
  <c r="N629" i="21"/>
  <c r="N630" i="21"/>
  <c r="N631" i="21"/>
  <c r="N632" i="21"/>
  <c r="N633" i="21"/>
  <c r="N634" i="21"/>
  <c r="N635" i="21"/>
  <c r="N636" i="21"/>
  <c r="N637" i="21"/>
  <c r="N638" i="21"/>
  <c r="N639" i="21"/>
  <c r="N640" i="21"/>
  <c r="N641" i="21"/>
  <c r="N642" i="21"/>
  <c r="N643" i="21"/>
  <c r="N644" i="21"/>
  <c r="N645" i="21"/>
  <c r="N646" i="21"/>
  <c r="N647" i="21"/>
  <c r="N648" i="21"/>
  <c r="N649" i="21"/>
  <c r="N650" i="21"/>
  <c r="N651" i="21"/>
  <c r="N652" i="21"/>
  <c r="N653" i="21"/>
  <c r="N654" i="21"/>
  <c r="N655" i="21"/>
  <c r="N656" i="21"/>
  <c r="N657" i="21"/>
  <c r="N658" i="21"/>
  <c r="N659" i="21"/>
  <c r="N660" i="21"/>
  <c r="N661" i="21"/>
  <c r="N662" i="21"/>
  <c r="N663" i="21"/>
  <c r="N664" i="21"/>
  <c r="N665" i="21"/>
  <c r="N666" i="21"/>
  <c r="N667" i="21"/>
  <c r="N668" i="21"/>
  <c r="N669" i="21"/>
  <c r="N670" i="21"/>
  <c r="N671" i="21"/>
  <c r="N672" i="21"/>
  <c r="N673" i="21"/>
  <c r="N674" i="21"/>
  <c r="N675" i="21"/>
  <c r="N676" i="21"/>
  <c r="N677" i="21"/>
  <c r="N678" i="21"/>
  <c r="N679" i="21"/>
  <c r="N680" i="21"/>
  <c r="N681" i="21"/>
  <c r="N682" i="21"/>
  <c r="N683" i="21"/>
  <c r="N684" i="21"/>
  <c r="N685" i="21"/>
  <c r="N686" i="21"/>
  <c r="N687" i="21"/>
  <c r="N688" i="21"/>
  <c r="N689" i="21"/>
  <c r="N690" i="21"/>
  <c r="N691" i="21"/>
  <c r="N692" i="21"/>
  <c r="N693" i="21"/>
  <c r="N694" i="21"/>
  <c r="N695" i="21"/>
  <c r="N696" i="21"/>
  <c r="N697" i="21"/>
  <c r="N698" i="21"/>
  <c r="N699" i="21"/>
  <c r="N700" i="21"/>
  <c r="N701" i="21"/>
  <c r="N702" i="21"/>
  <c r="N703" i="21"/>
  <c r="N704" i="21"/>
  <c r="N705" i="21"/>
  <c r="N706" i="21"/>
  <c r="N707" i="21"/>
  <c r="N708" i="21"/>
  <c r="N609" i="21"/>
  <c r="F5" i="33"/>
  <c r="F6" i="33"/>
  <c r="F7" i="33"/>
  <c r="F8" i="33"/>
  <c r="V142" i="43"/>
  <c r="V143" i="43"/>
  <c r="V144" i="43"/>
  <c r="V145" i="43"/>
  <c r="V146" i="43"/>
  <c r="V147" i="43"/>
  <c r="V148" i="43"/>
  <c r="V149" i="43"/>
  <c r="V150" i="43"/>
  <c r="V151" i="43"/>
  <c r="V152" i="43"/>
  <c r="V153" i="43"/>
  <c r="AL17" i="43"/>
  <c r="O7" i="43"/>
  <c r="I5" i="33"/>
  <c r="W142" i="43"/>
  <c r="W143" i="43"/>
  <c r="W144" i="43"/>
  <c r="W145" i="43"/>
  <c r="W146" i="43"/>
  <c r="W147" i="43"/>
  <c r="W148" i="43"/>
  <c r="W149" i="43"/>
  <c r="W150" i="43"/>
  <c r="W151" i="43"/>
  <c r="W152" i="43"/>
  <c r="W153" i="43"/>
  <c r="AM17" i="43"/>
  <c r="O8" i="43"/>
  <c r="I6" i="33"/>
  <c r="X142" i="43"/>
  <c r="X143" i="43"/>
  <c r="X144" i="43"/>
  <c r="X145" i="43"/>
  <c r="X146" i="43"/>
  <c r="X147" i="43"/>
  <c r="X148" i="43"/>
  <c r="X149" i="43"/>
  <c r="X150" i="43"/>
  <c r="X151" i="43"/>
  <c r="X152" i="43"/>
  <c r="X153" i="43"/>
  <c r="AN17" i="43"/>
  <c r="O9" i="43"/>
  <c r="I7" i="33"/>
  <c r="Y142" i="43"/>
  <c r="Y143" i="43"/>
  <c r="Y144" i="43"/>
  <c r="Y145" i="43"/>
  <c r="Y146" i="43"/>
  <c r="Y147" i="43"/>
  <c r="Y148" i="43"/>
  <c r="Y149" i="43"/>
  <c r="Y150" i="43"/>
  <c r="Y151" i="43"/>
  <c r="Y152" i="43"/>
  <c r="Y153" i="43"/>
  <c r="AO17" i="43"/>
  <c r="O10" i="43"/>
  <c r="I8" i="33"/>
  <c r="Z142" i="43"/>
  <c r="Z143" i="43"/>
  <c r="Z144" i="43"/>
  <c r="Z145" i="43"/>
  <c r="Z146" i="43"/>
  <c r="Z147" i="43"/>
  <c r="Z148" i="43"/>
  <c r="Z149" i="43"/>
  <c r="Z150" i="43"/>
  <c r="Z151" i="43"/>
  <c r="Z152" i="43"/>
  <c r="Z153" i="43"/>
  <c r="AP17" i="43"/>
  <c r="O11" i="43"/>
  <c r="I9" i="33"/>
  <c r="AA142" i="43"/>
  <c r="AA143" i="43"/>
  <c r="AA144" i="43"/>
  <c r="AA145" i="43"/>
  <c r="AA146" i="43"/>
  <c r="AA147" i="43"/>
  <c r="AA148" i="43"/>
  <c r="AA149" i="43"/>
  <c r="AA150" i="43"/>
  <c r="AA151" i="43"/>
  <c r="AA152" i="43"/>
  <c r="AA153" i="43"/>
  <c r="AQ17" i="43"/>
  <c r="O12" i="43"/>
  <c r="I10" i="33"/>
  <c r="AB142" i="43"/>
  <c r="AB143" i="43"/>
  <c r="AB144" i="43"/>
  <c r="AB145" i="43"/>
  <c r="AB146" i="43"/>
  <c r="AB147" i="43"/>
  <c r="AB148" i="43"/>
  <c r="AB149" i="43"/>
  <c r="AB150" i="43"/>
  <c r="AB151" i="43"/>
  <c r="AB152" i="43"/>
  <c r="AB153" i="43"/>
  <c r="AR17" i="43"/>
  <c r="O13" i="43"/>
  <c r="I11" i="33"/>
  <c r="AC142" i="43"/>
  <c r="AC143" i="43"/>
  <c r="AC144" i="43"/>
  <c r="AC145" i="43"/>
  <c r="AC146" i="43"/>
  <c r="AC147" i="43"/>
  <c r="AC148" i="43"/>
  <c r="AC149" i="43"/>
  <c r="AC150" i="43"/>
  <c r="AC151" i="43"/>
  <c r="AC152" i="43"/>
  <c r="AC153" i="43"/>
  <c r="AS17" i="43"/>
  <c r="O14" i="43"/>
  <c r="I12" i="33"/>
  <c r="AD142" i="43"/>
  <c r="AD143" i="43"/>
  <c r="AD144" i="43"/>
  <c r="AD145" i="43"/>
  <c r="AD146" i="43"/>
  <c r="AD147" i="43"/>
  <c r="AD148" i="43"/>
  <c r="AD149" i="43"/>
  <c r="AD150" i="43"/>
  <c r="AD151" i="43"/>
  <c r="AD152" i="43"/>
  <c r="AD153" i="43"/>
  <c r="AT17" i="43"/>
  <c r="O15" i="43"/>
  <c r="I13" i="33"/>
  <c r="AE142" i="43"/>
  <c r="AE143" i="43"/>
  <c r="AE144" i="43"/>
  <c r="AE145" i="43"/>
  <c r="AE146" i="43"/>
  <c r="AE147" i="43"/>
  <c r="AE148" i="43"/>
  <c r="AE149" i="43"/>
  <c r="AE150" i="43"/>
  <c r="AE151" i="43"/>
  <c r="AE152" i="43"/>
  <c r="AE153" i="43"/>
  <c r="AU17" i="43"/>
  <c r="O16" i="43"/>
  <c r="I14" i="33"/>
  <c r="AF142" i="43"/>
  <c r="AF143" i="43"/>
  <c r="AF144" i="43"/>
  <c r="AF145" i="43"/>
  <c r="AF146" i="43"/>
  <c r="AF147" i="43"/>
  <c r="AF148" i="43"/>
  <c r="AF149" i="43"/>
  <c r="AF150" i="43"/>
  <c r="AF151" i="43"/>
  <c r="AF152" i="43"/>
  <c r="AF153" i="43"/>
  <c r="AV17" i="43"/>
  <c r="O17" i="43"/>
  <c r="I15" i="33"/>
  <c r="AG142" i="43"/>
  <c r="AG143" i="43"/>
  <c r="AG144" i="43"/>
  <c r="AG145" i="43"/>
  <c r="AG146" i="43"/>
  <c r="AG147" i="43"/>
  <c r="AG148" i="43"/>
  <c r="AG149" i="43"/>
  <c r="AG150" i="43"/>
  <c r="AG151" i="43"/>
  <c r="AG152" i="43"/>
  <c r="AG153" i="43"/>
  <c r="AW17" i="43"/>
  <c r="O18" i="43"/>
  <c r="I16" i="33"/>
  <c r="AH142" i="43"/>
  <c r="AH143" i="43"/>
  <c r="AH144" i="43"/>
  <c r="AH145" i="43"/>
  <c r="AH146" i="43"/>
  <c r="AH147" i="43"/>
  <c r="AH148" i="43"/>
  <c r="AH149" i="43"/>
  <c r="AH150" i="43"/>
  <c r="AH151" i="43"/>
  <c r="AH152" i="43"/>
  <c r="AH153" i="43"/>
  <c r="AX17" i="43"/>
  <c r="O19" i="43"/>
  <c r="I17" i="33"/>
  <c r="AI142" i="43"/>
  <c r="AI143" i="43"/>
  <c r="AI144" i="43"/>
  <c r="AI145" i="43"/>
  <c r="AI146" i="43"/>
  <c r="AI147" i="43"/>
  <c r="AI148" i="43"/>
  <c r="AI149" i="43"/>
  <c r="AI150" i="43"/>
  <c r="AI151" i="43"/>
  <c r="AI152" i="43"/>
  <c r="AI153" i="43"/>
  <c r="AY17" i="43"/>
  <c r="O20" i="43"/>
  <c r="I18" i="33"/>
  <c r="T19" i="33"/>
  <c r="P19" i="33"/>
  <c r="S19" i="33"/>
  <c r="T20" i="33"/>
  <c r="P20" i="33"/>
  <c r="S20" i="33"/>
  <c r="T21" i="33"/>
  <c r="P21" i="33"/>
  <c r="S21" i="33"/>
  <c r="T22" i="33"/>
  <c r="P22" i="33"/>
  <c r="S22" i="33"/>
  <c r="T23" i="33"/>
  <c r="P23" i="33"/>
  <c r="S23" i="33"/>
  <c r="T24" i="33"/>
  <c r="P24" i="33"/>
  <c r="S24" i="33"/>
  <c r="T25" i="33"/>
  <c r="P25" i="33"/>
  <c r="S25" i="33"/>
  <c r="T26" i="33"/>
  <c r="P26" i="33"/>
  <c r="S26" i="33"/>
  <c r="T27" i="33"/>
  <c r="P27" i="33"/>
  <c r="S27" i="33"/>
  <c r="T28" i="33"/>
  <c r="P28" i="33"/>
  <c r="S28" i="33"/>
  <c r="T29" i="33"/>
  <c r="P29" i="33"/>
  <c r="S29" i="33"/>
  <c r="T30" i="33"/>
  <c r="P30" i="33"/>
  <c r="S30" i="33"/>
  <c r="T31" i="33"/>
  <c r="P31" i="33"/>
  <c r="S31" i="33"/>
  <c r="T32" i="33"/>
  <c r="P32" i="33"/>
  <c r="S32" i="33"/>
  <c r="T33" i="33"/>
  <c r="P33" i="33"/>
  <c r="S33" i="33"/>
  <c r="T34" i="33"/>
  <c r="P34" i="33"/>
  <c r="S34" i="33"/>
  <c r="T35" i="33"/>
  <c r="P35" i="33"/>
  <c r="S35" i="33"/>
  <c r="T36" i="33"/>
  <c r="P36" i="33"/>
  <c r="S36" i="33"/>
  <c r="T37" i="33"/>
  <c r="P37" i="33"/>
  <c r="S37" i="33"/>
  <c r="T38" i="33"/>
  <c r="P38" i="33"/>
  <c r="S38" i="33"/>
  <c r="T39" i="33"/>
  <c r="P39" i="33"/>
  <c r="S39" i="33"/>
  <c r="T40" i="33"/>
  <c r="P40" i="33"/>
  <c r="S40" i="33"/>
  <c r="T41" i="33"/>
  <c r="P41" i="33"/>
  <c r="S41" i="33"/>
  <c r="T42" i="33"/>
  <c r="P42" i="33"/>
  <c r="S42" i="33"/>
  <c r="T43" i="33"/>
  <c r="P43" i="33"/>
  <c r="S43" i="33"/>
  <c r="T44" i="33"/>
  <c r="P44" i="33"/>
  <c r="S44" i="33"/>
  <c r="T45" i="33"/>
  <c r="P45" i="33"/>
  <c r="S45" i="33"/>
  <c r="T46" i="33"/>
  <c r="P46" i="33"/>
  <c r="S46" i="33"/>
  <c r="T47" i="33"/>
  <c r="P47" i="33"/>
  <c r="S47" i="33"/>
  <c r="T48" i="33"/>
  <c r="P48" i="33"/>
  <c r="S48" i="33"/>
  <c r="T49" i="33"/>
  <c r="P49" i="33"/>
  <c r="S49" i="33"/>
  <c r="T50" i="33"/>
  <c r="P50" i="33"/>
  <c r="S50" i="33"/>
  <c r="T51" i="33"/>
  <c r="P51" i="33"/>
  <c r="S51" i="33"/>
  <c r="T52" i="33"/>
  <c r="P52" i="33"/>
  <c r="S52" i="33"/>
  <c r="T53" i="33"/>
  <c r="P53" i="33"/>
  <c r="S53" i="33"/>
  <c r="T54" i="33"/>
  <c r="P54" i="33"/>
  <c r="S54" i="33"/>
  <c r="T55" i="33"/>
  <c r="P55" i="33"/>
  <c r="S55" i="33"/>
  <c r="T56" i="33"/>
  <c r="P56" i="33"/>
  <c r="S56" i="33"/>
  <c r="T57" i="33"/>
  <c r="P57" i="33"/>
  <c r="S57" i="33"/>
  <c r="T58" i="33"/>
  <c r="P58" i="33"/>
  <c r="S58" i="33"/>
  <c r="T59" i="33"/>
  <c r="P59" i="33"/>
  <c r="S59" i="33"/>
  <c r="T60" i="33"/>
  <c r="P60" i="33"/>
  <c r="S60" i="33"/>
  <c r="T61" i="33"/>
  <c r="P61" i="33"/>
  <c r="S61" i="33"/>
  <c r="T62" i="33"/>
  <c r="P62" i="33"/>
  <c r="S62" i="33"/>
  <c r="T63" i="33"/>
  <c r="P63" i="33"/>
  <c r="S63" i="33"/>
  <c r="T64" i="33"/>
  <c r="P64" i="33"/>
  <c r="S64" i="33"/>
  <c r="T65" i="33"/>
  <c r="P65" i="33"/>
  <c r="S65" i="33"/>
  <c r="T66" i="33"/>
  <c r="P66" i="33"/>
  <c r="S66" i="33"/>
  <c r="T67" i="33"/>
  <c r="P67" i="33"/>
  <c r="S67" i="33"/>
  <c r="T68" i="33"/>
  <c r="P68" i="33"/>
  <c r="S68" i="33"/>
  <c r="T69" i="33"/>
  <c r="P69" i="33"/>
  <c r="S69" i="33"/>
  <c r="T70" i="33"/>
  <c r="P70" i="33"/>
  <c r="S70" i="33"/>
  <c r="T71" i="33"/>
  <c r="P71" i="33"/>
  <c r="S71" i="33"/>
  <c r="T72" i="33"/>
  <c r="P72" i="33"/>
  <c r="S72" i="33"/>
  <c r="T73" i="33"/>
  <c r="P73" i="33"/>
  <c r="S73" i="33"/>
  <c r="T74" i="33"/>
  <c r="P74" i="33"/>
  <c r="S74" i="33"/>
  <c r="T75" i="33"/>
  <c r="P75" i="33"/>
  <c r="S75" i="33"/>
  <c r="T76" i="33"/>
  <c r="P76" i="33"/>
  <c r="S76" i="33"/>
  <c r="T77" i="33"/>
  <c r="P77" i="33"/>
  <c r="S77" i="33"/>
  <c r="T78" i="33"/>
  <c r="P78" i="33"/>
  <c r="S78" i="33"/>
  <c r="T79" i="33"/>
  <c r="P79" i="33"/>
  <c r="S79" i="33"/>
  <c r="T80" i="33"/>
  <c r="P80" i="33"/>
  <c r="S80" i="33"/>
  <c r="T81" i="33"/>
  <c r="P81" i="33"/>
  <c r="S81" i="33"/>
  <c r="T82" i="33"/>
  <c r="P82" i="33"/>
  <c r="S82" i="33"/>
  <c r="T83" i="33"/>
  <c r="P83" i="33"/>
  <c r="S83" i="33"/>
  <c r="T84" i="33"/>
  <c r="P84" i="33"/>
  <c r="S84" i="33"/>
  <c r="T85" i="33"/>
  <c r="P85" i="33"/>
  <c r="S85" i="33"/>
  <c r="T86" i="33"/>
  <c r="P86" i="33"/>
  <c r="S86" i="33"/>
  <c r="T87" i="33"/>
  <c r="P87" i="33"/>
  <c r="S87" i="33"/>
  <c r="T88" i="33"/>
  <c r="P88" i="33"/>
  <c r="S88" i="33"/>
  <c r="T89" i="33"/>
  <c r="P89" i="33"/>
  <c r="S89" i="33"/>
  <c r="T90" i="33"/>
  <c r="P90" i="33"/>
  <c r="S90" i="33"/>
  <c r="T91" i="33"/>
  <c r="P91" i="33"/>
  <c r="S91" i="33"/>
  <c r="T92" i="33"/>
  <c r="P92" i="33"/>
  <c r="S92" i="33"/>
  <c r="T93" i="33"/>
  <c r="P93" i="33"/>
  <c r="S93" i="33"/>
  <c r="T94" i="33"/>
  <c r="P94" i="33"/>
  <c r="S94" i="33"/>
  <c r="T95" i="33"/>
  <c r="P95" i="33"/>
  <c r="S95" i="33"/>
  <c r="T96" i="33"/>
  <c r="P96" i="33"/>
  <c r="S96" i="33"/>
  <c r="T97" i="33"/>
  <c r="P97" i="33"/>
  <c r="S97" i="33"/>
  <c r="T98" i="33"/>
  <c r="P98" i="33"/>
  <c r="S98" i="33"/>
  <c r="T99" i="33"/>
  <c r="P99" i="33"/>
  <c r="S99" i="33"/>
  <c r="T100" i="33"/>
  <c r="P100" i="33"/>
  <c r="S100" i="33"/>
  <c r="T101" i="33"/>
  <c r="P101" i="33"/>
  <c r="S101" i="33"/>
  <c r="T102" i="33"/>
  <c r="P102" i="33"/>
  <c r="S102" i="33"/>
  <c r="T103" i="33"/>
  <c r="P103" i="33"/>
  <c r="S103" i="33"/>
  <c r="T104" i="33"/>
  <c r="P104" i="33"/>
  <c r="S104" i="33"/>
  <c r="T105" i="33"/>
  <c r="P105" i="33"/>
  <c r="S105" i="33"/>
  <c r="T106" i="33"/>
  <c r="P106" i="33"/>
  <c r="S106" i="33"/>
  <c r="T107" i="33"/>
  <c r="P107" i="33"/>
  <c r="S107" i="33"/>
  <c r="T108" i="33"/>
  <c r="P108" i="33"/>
  <c r="S108" i="33"/>
  <c r="T109" i="33"/>
  <c r="P109" i="33"/>
  <c r="S109" i="33"/>
  <c r="T110" i="33"/>
  <c r="P110" i="33"/>
  <c r="S110" i="33"/>
  <c r="T111" i="33"/>
  <c r="P111" i="33"/>
  <c r="S111" i="33"/>
  <c r="T112" i="33"/>
  <c r="P112" i="33"/>
  <c r="S112" i="33"/>
  <c r="T113" i="33"/>
  <c r="P113" i="33"/>
  <c r="S113" i="33"/>
  <c r="T114" i="33"/>
  <c r="P114" i="33"/>
  <c r="S114" i="33"/>
  <c r="T115" i="33"/>
  <c r="P115" i="33"/>
  <c r="S115" i="33"/>
  <c r="T116" i="33"/>
  <c r="P116" i="33"/>
  <c r="S116" i="33"/>
  <c r="T117" i="33"/>
  <c r="P117" i="33"/>
  <c r="S117" i="33"/>
  <c r="T118" i="33"/>
  <c r="P118" i="33"/>
  <c r="S118" i="33"/>
  <c r="T119" i="33"/>
  <c r="P119" i="33"/>
  <c r="S119" i="33"/>
  <c r="T120" i="33"/>
  <c r="P120" i="33"/>
  <c r="S120" i="33"/>
  <c r="T121" i="33"/>
  <c r="P121" i="33"/>
  <c r="S121" i="33"/>
  <c r="T122" i="33"/>
  <c r="P122" i="33"/>
  <c r="S122" i="33"/>
  <c r="T123" i="33"/>
  <c r="P123" i="33"/>
  <c r="S123" i="33"/>
  <c r="T124" i="33"/>
  <c r="P124" i="33"/>
  <c r="S124" i="33"/>
  <c r="T125" i="33"/>
  <c r="P125" i="33"/>
  <c r="S125" i="33"/>
  <c r="T126" i="33"/>
  <c r="P126" i="33"/>
  <c r="S126" i="33"/>
  <c r="T127" i="33"/>
  <c r="P127" i="33"/>
  <c r="S127" i="33"/>
  <c r="T128" i="33"/>
  <c r="P128" i="33"/>
  <c r="S128" i="33"/>
  <c r="T129" i="33"/>
  <c r="P129" i="33"/>
  <c r="S129" i="33"/>
  <c r="T130" i="33"/>
  <c r="P130" i="33"/>
  <c r="S130" i="33"/>
  <c r="T131" i="33"/>
  <c r="P131" i="33"/>
  <c r="S131" i="33"/>
  <c r="T132" i="33"/>
  <c r="P132" i="33"/>
  <c r="S132" i="33"/>
  <c r="T133" i="33"/>
  <c r="P133" i="33"/>
  <c r="S133" i="33"/>
  <c r="T134" i="33"/>
  <c r="P134" i="33"/>
  <c r="S134" i="33"/>
  <c r="T135" i="33"/>
  <c r="P135" i="33"/>
  <c r="S135" i="33"/>
  <c r="T136" i="33"/>
  <c r="P136" i="33"/>
  <c r="S136" i="33"/>
  <c r="T137" i="33"/>
  <c r="P137" i="33"/>
  <c r="S137" i="33"/>
  <c r="T138" i="33"/>
  <c r="P138" i="33"/>
  <c r="S138" i="33"/>
  <c r="T139" i="33"/>
  <c r="P139" i="33"/>
  <c r="S139" i="33"/>
  <c r="T140" i="33"/>
  <c r="P140" i="33"/>
  <c r="S140" i="33"/>
  <c r="T141" i="33"/>
  <c r="P141" i="33"/>
  <c r="S141" i="33"/>
  <c r="T142" i="33"/>
  <c r="P142" i="33"/>
  <c r="S142" i="33"/>
  <c r="T143" i="33"/>
  <c r="P143" i="33"/>
  <c r="S143" i="33"/>
  <c r="T144" i="33"/>
  <c r="P144" i="33"/>
  <c r="S144" i="33"/>
  <c r="T145" i="33"/>
  <c r="P145" i="33"/>
  <c r="S145" i="33"/>
  <c r="T146" i="33"/>
  <c r="P146" i="33"/>
  <c r="S146" i="33"/>
  <c r="T147" i="33"/>
  <c r="P147" i="33"/>
  <c r="S147" i="33"/>
  <c r="T148" i="33"/>
  <c r="P148" i="33"/>
  <c r="S148" i="33"/>
  <c r="T149" i="33"/>
  <c r="P149" i="33"/>
  <c r="S149" i="33"/>
  <c r="T150" i="33"/>
  <c r="P150" i="33"/>
  <c r="S150" i="33"/>
  <c r="T151" i="33"/>
  <c r="P151" i="33"/>
  <c r="S151" i="33"/>
  <c r="T152" i="33"/>
  <c r="P152" i="33"/>
  <c r="S152" i="33"/>
  <c r="T153" i="33"/>
  <c r="P153" i="33"/>
  <c r="S153" i="33"/>
  <c r="T154" i="33"/>
  <c r="P154" i="33"/>
  <c r="S154" i="33"/>
  <c r="T155" i="33"/>
  <c r="P155" i="33"/>
  <c r="S155" i="33"/>
  <c r="T156" i="33"/>
  <c r="P156" i="33"/>
  <c r="S156" i="33"/>
  <c r="T157" i="33"/>
  <c r="P157" i="33"/>
  <c r="S157" i="33"/>
  <c r="T158" i="33"/>
  <c r="P158" i="33"/>
  <c r="S158" i="33"/>
  <c r="T159" i="33"/>
  <c r="P159" i="33"/>
  <c r="S159" i="33"/>
  <c r="T160" i="33"/>
  <c r="P160" i="33"/>
  <c r="S160" i="33"/>
  <c r="T161" i="33"/>
  <c r="P161" i="33"/>
  <c r="S161" i="33"/>
  <c r="T162" i="33"/>
  <c r="P162" i="33"/>
  <c r="S162" i="33"/>
  <c r="T163" i="33"/>
  <c r="P163" i="33"/>
  <c r="S163" i="33"/>
  <c r="T164" i="33"/>
  <c r="P164" i="33"/>
  <c r="S164" i="33"/>
  <c r="T165" i="33"/>
  <c r="P165" i="33"/>
  <c r="S165" i="33"/>
  <c r="T166" i="33"/>
  <c r="P166" i="33"/>
  <c r="S166" i="33"/>
  <c r="T167" i="33"/>
  <c r="P167" i="33"/>
  <c r="S167" i="33"/>
  <c r="T168" i="33"/>
  <c r="P168" i="33"/>
  <c r="S168" i="33"/>
  <c r="T169" i="33"/>
  <c r="P169" i="33"/>
  <c r="S169" i="33"/>
  <c r="T170" i="33"/>
  <c r="P170" i="33"/>
  <c r="S170" i="33"/>
  <c r="T171" i="33"/>
  <c r="P171" i="33"/>
  <c r="S171" i="33"/>
  <c r="T172" i="33"/>
  <c r="P172" i="33"/>
  <c r="S172" i="33"/>
  <c r="T173" i="33"/>
  <c r="P173" i="33"/>
  <c r="S173" i="33"/>
  <c r="T174" i="33"/>
  <c r="P174" i="33"/>
  <c r="S174" i="33"/>
  <c r="T175" i="33"/>
  <c r="P175" i="33"/>
  <c r="S175" i="33"/>
  <c r="T176" i="33"/>
  <c r="P176" i="33"/>
  <c r="S176" i="33"/>
  <c r="T177" i="33"/>
  <c r="P177" i="33"/>
  <c r="S177" i="33"/>
  <c r="T178" i="33"/>
  <c r="P178" i="33"/>
  <c r="S178" i="33"/>
  <c r="T179" i="33"/>
  <c r="P179" i="33"/>
  <c r="S179" i="33"/>
  <c r="T180" i="33"/>
  <c r="P180" i="33"/>
  <c r="S180" i="33"/>
  <c r="T181" i="33"/>
  <c r="P181" i="33"/>
  <c r="S181" i="33"/>
  <c r="T182" i="33"/>
  <c r="P182" i="33"/>
  <c r="S182" i="33"/>
  <c r="T183" i="33"/>
  <c r="P183" i="33"/>
  <c r="S183" i="33"/>
  <c r="T184" i="33"/>
  <c r="P184" i="33"/>
  <c r="S184" i="33"/>
  <c r="T185" i="33"/>
  <c r="P185" i="33"/>
  <c r="S185" i="33"/>
  <c r="T186" i="33"/>
  <c r="P186" i="33"/>
  <c r="S186" i="33"/>
  <c r="T187" i="33"/>
  <c r="P187" i="33"/>
  <c r="S187" i="33"/>
  <c r="T188" i="33"/>
  <c r="P188" i="33"/>
  <c r="S188" i="33"/>
  <c r="T189" i="33"/>
  <c r="P189" i="33"/>
  <c r="S189" i="33"/>
  <c r="T190" i="33"/>
  <c r="P190" i="33"/>
  <c r="S190" i="33"/>
  <c r="T191" i="33"/>
  <c r="P191" i="33"/>
  <c r="S191" i="33"/>
  <c r="T192" i="33"/>
  <c r="P192" i="33"/>
  <c r="S192" i="33"/>
  <c r="T193" i="33"/>
  <c r="P193" i="33"/>
  <c r="S193" i="33"/>
  <c r="T194" i="33"/>
  <c r="P194" i="33"/>
  <c r="S194" i="33"/>
  <c r="T195" i="33"/>
  <c r="P195" i="33"/>
  <c r="S195" i="33"/>
  <c r="T196" i="33"/>
  <c r="P196" i="33"/>
  <c r="S196" i="33"/>
  <c r="T197" i="33"/>
  <c r="P197" i="33"/>
  <c r="S197" i="33"/>
  <c r="T198" i="33"/>
  <c r="P198" i="33"/>
  <c r="S198" i="33"/>
  <c r="T199" i="33"/>
  <c r="P199" i="33"/>
  <c r="S199" i="33"/>
  <c r="T200" i="33"/>
  <c r="P200" i="33"/>
  <c r="S200" i="33"/>
  <c r="T201" i="33"/>
  <c r="P201" i="33"/>
  <c r="S201" i="33"/>
  <c r="T202" i="33"/>
  <c r="P202" i="33"/>
  <c r="S202" i="33"/>
  <c r="T203" i="33"/>
  <c r="P203" i="33"/>
  <c r="S203" i="33"/>
  <c r="T204" i="33"/>
  <c r="P204" i="33"/>
  <c r="S204" i="33"/>
  <c r="T205" i="33"/>
  <c r="P205" i="33"/>
  <c r="S205" i="33"/>
  <c r="T206" i="33"/>
  <c r="P206" i="33"/>
  <c r="S206" i="33"/>
  <c r="T207" i="33"/>
  <c r="P207" i="33"/>
  <c r="S207" i="33"/>
  <c r="T208" i="33"/>
  <c r="P208" i="33"/>
  <c r="S208" i="33"/>
  <c r="T209" i="33"/>
  <c r="P209" i="33"/>
  <c r="S209" i="33"/>
  <c r="T210" i="33"/>
  <c r="P210" i="33"/>
  <c r="S210" i="33"/>
  <c r="T211" i="33"/>
  <c r="P211" i="33"/>
  <c r="S211" i="33"/>
  <c r="T212" i="33"/>
  <c r="P212" i="33"/>
  <c r="S212" i="33"/>
  <c r="T213" i="33"/>
  <c r="P213" i="33"/>
  <c r="S213" i="33"/>
  <c r="T214" i="33"/>
  <c r="P214" i="33"/>
  <c r="S214" i="33"/>
  <c r="T215" i="33"/>
  <c r="P215" i="33"/>
  <c r="S215" i="33"/>
  <c r="T216" i="33"/>
  <c r="P216" i="33"/>
  <c r="S216" i="33"/>
  <c r="T217" i="33"/>
  <c r="P217" i="33"/>
  <c r="S217" i="33"/>
  <c r="T218" i="33"/>
  <c r="P218" i="33"/>
  <c r="S218" i="33"/>
  <c r="T219" i="33"/>
  <c r="P219" i="33"/>
  <c r="S219" i="33"/>
  <c r="T220" i="33"/>
  <c r="P220" i="33"/>
  <c r="S220" i="33"/>
  <c r="T221" i="33"/>
  <c r="P221" i="33"/>
  <c r="S221" i="33"/>
  <c r="T222" i="33"/>
  <c r="P222" i="33"/>
  <c r="S222" i="33"/>
  <c r="T223" i="33"/>
  <c r="P223" i="33"/>
  <c r="S223" i="33"/>
  <c r="T224" i="33"/>
  <c r="P224" i="33"/>
  <c r="S224" i="33"/>
  <c r="T225" i="33"/>
  <c r="P225" i="33"/>
  <c r="S225" i="33"/>
  <c r="T226" i="33"/>
  <c r="P226" i="33"/>
  <c r="S226" i="33"/>
  <c r="T227" i="33"/>
  <c r="P227" i="33"/>
  <c r="S227" i="33"/>
  <c r="T228" i="33"/>
  <c r="P228" i="33"/>
  <c r="S228" i="33"/>
  <c r="T229" i="33"/>
  <c r="P229" i="33"/>
  <c r="S229" i="33"/>
  <c r="T230" i="33"/>
  <c r="P230" i="33"/>
  <c r="S230" i="33"/>
  <c r="T231" i="33"/>
  <c r="P231" i="33"/>
  <c r="S231" i="33"/>
  <c r="T232" i="33"/>
  <c r="P232" i="33"/>
  <c r="S232" i="33"/>
  <c r="T233" i="33"/>
  <c r="P233" i="33"/>
  <c r="S233" i="33"/>
  <c r="T234" i="33"/>
  <c r="P234" i="33"/>
  <c r="S234" i="33"/>
  <c r="T235" i="33"/>
  <c r="P235" i="33"/>
  <c r="S235" i="33"/>
  <c r="T236" i="33"/>
  <c r="P236" i="33"/>
  <c r="S236" i="33"/>
  <c r="T237" i="33"/>
  <c r="P237" i="33"/>
  <c r="S237" i="33"/>
  <c r="T238" i="33"/>
  <c r="P238" i="33"/>
  <c r="S238" i="33"/>
  <c r="T239" i="33"/>
  <c r="P239" i="33"/>
  <c r="S239" i="33"/>
  <c r="T240" i="33"/>
  <c r="P240" i="33"/>
  <c r="S240" i="33"/>
  <c r="T241" i="33"/>
  <c r="P241" i="33"/>
  <c r="S241" i="33"/>
  <c r="T242" i="33"/>
  <c r="P242" i="33"/>
  <c r="S242" i="33"/>
  <c r="T243" i="33"/>
  <c r="P243" i="33"/>
  <c r="S243" i="33"/>
  <c r="T244" i="33"/>
  <c r="P244" i="33"/>
  <c r="S244" i="33"/>
  <c r="T245" i="33"/>
  <c r="P245" i="33"/>
  <c r="S245" i="33"/>
  <c r="T246" i="33"/>
  <c r="P246" i="33"/>
  <c r="S246" i="33"/>
  <c r="T247" i="33"/>
  <c r="P247" i="33"/>
  <c r="S247" i="33"/>
  <c r="T248" i="33"/>
  <c r="P248" i="33"/>
  <c r="S248" i="33"/>
  <c r="T249" i="33"/>
  <c r="P249" i="33"/>
  <c r="S249" i="33"/>
  <c r="T250" i="33"/>
  <c r="P250" i="33"/>
  <c r="S250" i="33"/>
  <c r="T251" i="33"/>
  <c r="P251" i="33"/>
  <c r="S251" i="33"/>
  <c r="T252" i="33"/>
  <c r="P252" i="33"/>
  <c r="S252" i="33"/>
  <c r="T253" i="33"/>
  <c r="P253" i="33"/>
  <c r="S253" i="33"/>
  <c r="T254" i="33"/>
  <c r="P254" i="33"/>
  <c r="S254" i="33"/>
  <c r="T255" i="33"/>
  <c r="P255" i="33"/>
  <c r="S255" i="33"/>
  <c r="T256" i="33"/>
  <c r="P256" i="33"/>
  <c r="S256" i="33"/>
  <c r="T257" i="33"/>
  <c r="P257" i="33"/>
  <c r="S257" i="33"/>
  <c r="T258" i="33"/>
  <c r="P258" i="33"/>
  <c r="S258" i="33"/>
  <c r="T259" i="33"/>
  <c r="P259" i="33"/>
  <c r="S259" i="33"/>
  <c r="T260" i="33"/>
  <c r="P260" i="33"/>
  <c r="S260" i="33"/>
  <c r="T261" i="33"/>
  <c r="P261" i="33"/>
  <c r="S261" i="33"/>
  <c r="T262" i="33"/>
  <c r="P262" i="33"/>
  <c r="S262" i="33"/>
  <c r="T263" i="33"/>
  <c r="P263" i="33"/>
  <c r="S263" i="33"/>
  <c r="T264" i="33"/>
  <c r="P264" i="33"/>
  <c r="S264" i="33"/>
  <c r="T265" i="33"/>
  <c r="P265" i="33"/>
  <c r="S265" i="33"/>
  <c r="T266" i="33"/>
  <c r="P266" i="33"/>
  <c r="S266" i="33"/>
  <c r="T267" i="33"/>
  <c r="P267" i="33"/>
  <c r="S267" i="33"/>
  <c r="T268" i="33"/>
  <c r="P268" i="33"/>
  <c r="S268" i="33"/>
  <c r="T269" i="33"/>
  <c r="P269" i="33"/>
  <c r="S269" i="33"/>
  <c r="T270" i="33"/>
  <c r="P270" i="33"/>
  <c r="S270" i="33"/>
  <c r="T271" i="33"/>
  <c r="P271" i="33"/>
  <c r="S271" i="33"/>
  <c r="T272" i="33"/>
  <c r="P272" i="33"/>
  <c r="S272" i="33"/>
  <c r="T273" i="33"/>
  <c r="P273" i="33"/>
  <c r="S273" i="33"/>
  <c r="T274" i="33"/>
  <c r="P274" i="33"/>
  <c r="S274" i="33"/>
  <c r="T275" i="33"/>
  <c r="P275" i="33"/>
  <c r="S275" i="33"/>
  <c r="T276" i="33"/>
  <c r="P276" i="33"/>
  <c r="S276" i="33"/>
  <c r="T277" i="33"/>
  <c r="P277" i="33"/>
  <c r="S277" i="33"/>
  <c r="T278" i="33"/>
  <c r="P278" i="33"/>
  <c r="S278" i="33"/>
  <c r="T279" i="33"/>
  <c r="P279" i="33"/>
  <c r="S279" i="33"/>
  <c r="T280" i="33"/>
  <c r="P280" i="33"/>
  <c r="S280" i="33"/>
  <c r="T281" i="33"/>
  <c r="P281" i="33"/>
  <c r="S281" i="33"/>
  <c r="T282" i="33"/>
  <c r="P282" i="33"/>
  <c r="S282" i="33"/>
  <c r="T283" i="33"/>
  <c r="P283" i="33"/>
  <c r="S283" i="33"/>
  <c r="T284" i="33"/>
  <c r="P284" i="33"/>
  <c r="S284" i="33"/>
  <c r="T285" i="33"/>
  <c r="P285" i="33"/>
  <c r="S285" i="33"/>
  <c r="T286" i="33"/>
  <c r="P286" i="33"/>
  <c r="S286" i="33"/>
  <c r="T287" i="33"/>
  <c r="P287" i="33"/>
  <c r="S287" i="33"/>
  <c r="T288" i="33"/>
  <c r="P288" i="33"/>
  <c r="S288" i="33"/>
  <c r="T289" i="33"/>
  <c r="P289" i="33"/>
  <c r="S289" i="33"/>
  <c r="T290" i="33"/>
  <c r="P290" i="33"/>
  <c r="S290" i="33"/>
  <c r="T291" i="33"/>
  <c r="P291" i="33"/>
  <c r="S291" i="33"/>
  <c r="T292" i="33"/>
  <c r="P292" i="33"/>
  <c r="S292" i="33"/>
  <c r="T293" i="33"/>
  <c r="P293" i="33"/>
  <c r="S293" i="33"/>
  <c r="T294" i="33"/>
  <c r="P294" i="33"/>
  <c r="S294" i="33"/>
  <c r="T295" i="33"/>
  <c r="P295" i="33"/>
  <c r="S295" i="33"/>
  <c r="T296" i="33"/>
  <c r="P296" i="33"/>
  <c r="S296" i="33"/>
  <c r="T297" i="33"/>
  <c r="P297" i="33"/>
  <c r="S297" i="33"/>
  <c r="T298" i="33"/>
  <c r="P298" i="33"/>
  <c r="S298" i="33"/>
  <c r="T299" i="33"/>
  <c r="P299" i="33"/>
  <c r="S299" i="33"/>
  <c r="T300" i="33"/>
  <c r="P300" i="33"/>
  <c r="S300" i="33"/>
  <c r="T301" i="33"/>
  <c r="P301" i="33"/>
  <c r="S301" i="33"/>
  <c r="T302" i="33"/>
  <c r="P302" i="33"/>
  <c r="S302" i="33"/>
  <c r="T303" i="33"/>
  <c r="P303" i="33"/>
  <c r="S303" i="33"/>
  <c r="T304" i="33"/>
  <c r="P304" i="33"/>
  <c r="S304" i="33"/>
  <c r="T305" i="33"/>
  <c r="P305" i="33"/>
  <c r="S305" i="33"/>
  <c r="T306" i="33"/>
  <c r="P306" i="33"/>
  <c r="S306" i="33"/>
  <c r="T307" i="33"/>
  <c r="P307" i="33"/>
  <c r="S307" i="33"/>
  <c r="T308" i="33"/>
  <c r="P308" i="33"/>
  <c r="S308" i="33"/>
  <c r="T309" i="33"/>
  <c r="P309" i="33"/>
  <c r="S309" i="33"/>
  <c r="T310" i="33"/>
  <c r="P310" i="33"/>
  <c r="S310" i="33"/>
  <c r="T311" i="33"/>
  <c r="P311" i="33"/>
  <c r="S311" i="33"/>
  <c r="T312" i="33"/>
  <c r="P312" i="33"/>
  <c r="S312" i="33"/>
  <c r="T313" i="33"/>
  <c r="P313" i="33"/>
  <c r="S313" i="33"/>
  <c r="T314" i="33"/>
  <c r="P314" i="33"/>
  <c r="S314" i="33"/>
  <c r="T315" i="33"/>
  <c r="P315" i="33"/>
  <c r="S315" i="33"/>
  <c r="T316" i="33"/>
  <c r="P316" i="33"/>
  <c r="S316" i="33"/>
  <c r="T317" i="33"/>
  <c r="P317" i="33"/>
  <c r="S317" i="33"/>
  <c r="T318" i="33"/>
  <c r="P318" i="33"/>
  <c r="S318" i="33"/>
  <c r="T319" i="33"/>
  <c r="P319" i="33"/>
  <c r="S319" i="33"/>
  <c r="T320" i="33"/>
  <c r="P320" i="33"/>
  <c r="S320" i="33"/>
  <c r="T321" i="33"/>
  <c r="P321" i="33"/>
  <c r="S321" i="33"/>
  <c r="T322" i="33"/>
  <c r="P322" i="33"/>
  <c r="S322" i="33"/>
  <c r="T323" i="33"/>
  <c r="P323" i="33"/>
  <c r="S323" i="33"/>
  <c r="T324" i="33"/>
  <c r="P324" i="33"/>
  <c r="S324" i="33"/>
  <c r="T325" i="33"/>
  <c r="P325" i="33"/>
  <c r="S325" i="33"/>
  <c r="T326" i="33"/>
  <c r="P326" i="33"/>
  <c r="S326" i="33"/>
  <c r="T327" i="33"/>
  <c r="P327" i="33"/>
  <c r="S327" i="33"/>
  <c r="T328" i="33"/>
  <c r="P328" i="33"/>
  <c r="S328" i="33"/>
  <c r="T329" i="33"/>
  <c r="P329" i="33"/>
  <c r="S329" i="33"/>
  <c r="T330" i="33"/>
  <c r="P330" i="33"/>
  <c r="S330" i="33"/>
  <c r="T331" i="33"/>
  <c r="P331" i="33"/>
  <c r="S331" i="33"/>
  <c r="T332" i="33"/>
  <c r="P332" i="33"/>
  <c r="S332" i="33"/>
  <c r="T333" i="33"/>
  <c r="P333" i="33"/>
  <c r="S333" i="33"/>
  <c r="T334" i="33"/>
  <c r="P334" i="33"/>
  <c r="S334" i="33"/>
  <c r="T335" i="33"/>
  <c r="P335" i="33"/>
  <c r="S335" i="33"/>
  <c r="T336" i="33"/>
  <c r="P336" i="33"/>
  <c r="S336" i="33"/>
  <c r="T337" i="33"/>
  <c r="P337" i="33"/>
  <c r="S337" i="33"/>
  <c r="T338" i="33"/>
  <c r="P338" i="33"/>
  <c r="S338" i="33"/>
  <c r="T339" i="33"/>
  <c r="P339" i="33"/>
  <c r="S339" i="33"/>
  <c r="T340" i="33"/>
  <c r="P340" i="33"/>
  <c r="S340" i="33"/>
  <c r="T341" i="33"/>
  <c r="P341" i="33"/>
  <c r="S341" i="33"/>
  <c r="T342" i="33"/>
  <c r="P342" i="33"/>
  <c r="S342" i="33"/>
  <c r="T343" i="33"/>
  <c r="P343" i="33"/>
  <c r="S343" i="33"/>
  <c r="T344" i="33"/>
  <c r="P344" i="33"/>
  <c r="S344" i="33"/>
  <c r="T345" i="33"/>
  <c r="P345" i="33"/>
  <c r="S345" i="33"/>
  <c r="T346" i="33"/>
  <c r="P346" i="33"/>
  <c r="S346" i="33"/>
  <c r="T347" i="33"/>
  <c r="P347" i="33"/>
  <c r="S347" i="33"/>
  <c r="T348" i="33"/>
  <c r="P348" i="33"/>
  <c r="S348" i="33"/>
  <c r="T349" i="33"/>
  <c r="P349" i="33"/>
  <c r="S349" i="33"/>
  <c r="T350" i="33"/>
  <c r="P350" i="33"/>
  <c r="S350" i="33"/>
  <c r="T351" i="33"/>
  <c r="P351" i="33"/>
  <c r="S351" i="33"/>
  <c r="T352" i="33"/>
  <c r="P352" i="33"/>
  <c r="S352" i="33"/>
  <c r="T353" i="33"/>
  <c r="P353" i="33"/>
  <c r="S353" i="33"/>
  <c r="T354" i="33"/>
  <c r="P354" i="33"/>
  <c r="S354" i="33"/>
  <c r="T355" i="33"/>
  <c r="P355" i="33"/>
  <c r="S355" i="33"/>
  <c r="T356" i="33"/>
  <c r="P356" i="33"/>
  <c r="S356" i="33"/>
  <c r="T357" i="33"/>
  <c r="P357" i="33"/>
  <c r="S357" i="33"/>
  <c r="T358" i="33"/>
  <c r="P358" i="33"/>
  <c r="S358" i="33"/>
  <c r="T359" i="33"/>
  <c r="P359" i="33"/>
  <c r="S359" i="33"/>
  <c r="T360" i="33"/>
  <c r="P360" i="33"/>
  <c r="S360" i="33"/>
  <c r="T361" i="33"/>
  <c r="P361" i="33"/>
  <c r="S361" i="33"/>
  <c r="T362" i="33"/>
  <c r="P362" i="33"/>
  <c r="S362" i="33"/>
  <c r="T363" i="33"/>
  <c r="P363" i="33"/>
  <c r="S363" i="33"/>
  <c r="T364" i="33"/>
  <c r="P364" i="33"/>
  <c r="S364" i="33"/>
  <c r="T365" i="33"/>
  <c r="P365" i="33"/>
  <c r="S365" i="33"/>
  <c r="T366" i="33"/>
  <c r="P366" i="33"/>
  <c r="S366" i="33"/>
  <c r="T367" i="33"/>
  <c r="P367" i="33"/>
  <c r="S367" i="33"/>
  <c r="T368" i="33"/>
  <c r="P368" i="33"/>
  <c r="S368" i="33"/>
  <c r="T369" i="33"/>
  <c r="P369" i="33"/>
  <c r="S369" i="33"/>
  <c r="T370" i="33"/>
  <c r="P370" i="33"/>
  <c r="S370" i="33"/>
  <c r="T371" i="33"/>
  <c r="P371" i="33"/>
  <c r="S371" i="33"/>
  <c r="T372" i="33"/>
  <c r="P372" i="33"/>
  <c r="S372" i="33"/>
  <c r="T373" i="33"/>
  <c r="P373" i="33"/>
  <c r="S373" i="33"/>
  <c r="T374" i="33"/>
  <c r="P374" i="33"/>
  <c r="S374" i="33"/>
  <c r="T375" i="33"/>
  <c r="P375" i="33"/>
  <c r="S375" i="33"/>
  <c r="T376" i="33"/>
  <c r="P376" i="33"/>
  <c r="S376" i="33"/>
  <c r="T377" i="33"/>
  <c r="P377" i="33"/>
  <c r="S377" i="33"/>
  <c r="T378" i="33"/>
  <c r="P378" i="33"/>
  <c r="S378" i="33"/>
  <c r="T379" i="33"/>
  <c r="P379" i="33"/>
  <c r="S379" i="33"/>
  <c r="T380" i="33"/>
  <c r="P380" i="33"/>
  <c r="S380" i="33"/>
  <c r="T381" i="33"/>
  <c r="P381" i="33"/>
  <c r="S381" i="33"/>
  <c r="T382" i="33"/>
  <c r="P382" i="33"/>
  <c r="S382" i="33"/>
  <c r="T383" i="33"/>
  <c r="P383" i="33"/>
  <c r="S383" i="33"/>
  <c r="T384" i="33"/>
  <c r="P384" i="33"/>
  <c r="S384" i="33"/>
  <c r="T385" i="33"/>
  <c r="P385" i="33"/>
  <c r="S385" i="33"/>
  <c r="T386" i="33"/>
  <c r="P386" i="33"/>
  <c r="S386" i="33"/>
  <c r="T387" i="33"/>
  <c r="P387" i="33"/>
  <c r="S387" i="33"/>
  <c r="T388" i="33"/>
  <c r="P388" i="33"/>
  <c r="S388" i="33"/>
  <c r="T389" i="33"/>
  <c r="P389" i="33"/>
  <c r="S389" i="33"/>
  <c r="T390" i="33"/>
  <c r="P390" i="33"/>
  <c r="S390" i="33"/>
  <c r="T391" i="33"/>
  <c r="P391" i="33"/>
  <c r="S391" i="33"/>
  <c r="T392" i="33"/>
  <c r="P392" i="33"/>
  <c r="S392" i="33"/>
  <c r="T393" i="33"/>
  <c r="P393" i="33"/>
  <c r="S393" i="33"/>
  <c r="T394" i="33"/>
  <c r="P394" i="33"/>
  <c r="S394" i="33"/>
  <c r="T395" i="33"/>
  <c r="P395" i="33"/>
  <c r="S395" i="33"/>
  <c r="T396" i="33"/>
  <c r="P396" i="33"/>
  <c r="S396" i="33"/>
  <c r="T397" i="33"/>
  <c r="P397" i="33"/>
  <c r="S397" i="33"/>
  <c r="T398" i="33"/>
  <c r="P398" i="33"/>
  <c r="S398" i="33"/>
  <c r="T399" i="33"/>
  <c r="P399" i="33"/>
  <c r="S399" i="33"/>
  <c r="T400" i="33"/>
  <c r="P400" i="33"/>
  <c r="S400" i="33"/>
  <c r="T401" i="33"/>
  <c r="P401" i="33"/>
  <c r="S401" i="33"/>
  <c r="T402" i="33"/>
  <c r="P402" i="33"/>
  <c r="S402" i="33"/>
  <c r="T403" i="33"/>
  <c r="P403" i="33"/>
  <c r="S403" i="33"/>
  <c r="T404" i="33"/>
  <c r="P404" i="33"/>
  <c r="S404" i="33"/>
  <c r="T405" i="33"/>
  <c r="P405" i="33"/>
  <c r="S405" i="33"/>
  <c r="T406" i="33"/>
  <c r="P406" i="33"/>
  <c r="S406" i="33"/>
  <c r="T407" i="33"/>
  <c r="P407" i="33"/>
  <c r="S407" i="33"/>
  <c r="T408" i="33"/>
  <c r="P408" i="33"/>
  <c r="S408" i="33"/>
  <c r="T409" i="33"/>
  <c r="P409" i="33"/>
  <c r="S409" i="33"/>
  <c r="T410" i="33"/>
  <c r="P410" i="33"/>
  <c r="S410" i="33"/>
  <c r="T411" i="33"/>
  <c r="P411" i="33"/>
  <c r="S411" i="33"/>
  <c r="T412" i="33"/>
  <c r="P412" i="33"/>
  <c r="S412" i="33"/>
  <c r="T413" i="33"/>
  <c r="P413" i="33"/>
  <c r="S413" i="33"/>
  <c r="T414" i="33"/>
  <c r="P414" i="33"/>
  <c r="S414" i="33"/>
  <c r="T415" i="33"/>
  <c r="P415" i="33"/>
  <c r="S415" i="33"/>
  <c r="T416" i="33"/>
  <c r="P416" i="33"/>
  <c r="S416" i="33"/>
  <c r="T417" i="33"/>
  <c r="P417" i="33"/>
  <c r="S417" i="33"/>
  <c r="T418" i="33"/>
  <c r="P418" i="33"/>
  <c r="S418" i="33"/>
  <c r="T419" i="33"/>
  <c r="P419" i="33"/>
  <c r="S419" i="33"/>
  <c r="T420" i="33"/>
  <c r="P420" i="33"/>
  <c r="S420" i="33"/>
  <c r="T421" i="33"/>
  <c r="P421" i="33"/>
  <c r="S421" i="33"/>
  <c r="T422" i="33"/>
  <c r="P422" i="33"/>
  <c r="S422" i="33"/>
  <c r="T423" i="33"/>
  <c r="P423" i="33"/>
  <c r="S423" i="33"/>
  <c r="T424" i="33"/>
  <c r="P424" i="33"/>
  <c r="S424" i="33"/>
  <c r="T425" i="33"/>
  <c r="P425" i="33"/>
  <c r="S425" i="33"/>
  <c r="T426" i="33"/>
  <c r="P426" i="33"/>
  <c r="S426" i="33"/>
  <c r="T427" i="33"/>
  <c r="P427" i="33"/>
  <c r="S427" i="33"/>
  <c r="T428" i="33"/>
  <c r="P428" i="33"/>
  <c r="S428" i="33"/>
  <c r="T429" i="33"/>
  <c r="P429" i="33"/>
  <c r="S429" i="33"/>
  <c r="T430" i="33"/>
  <c r="P430" i="33"/>
  <c r="S430" i="33"/>
  <c r="T431" i="33"/>
  <c r="P431" i="33"/>
  <c r="S431" i="33"/>
  <c r="T432" i="33"/>
  <c r="P432" i="33"/>
  <c r="S432" i="33"/>
  <c r="T433" i="33"/>
  <c r="P433" i="33"/>
  <c r="S433" i="33"/>
  <c r="T434" i="33"/>
  <c r="P434" i="33"/>
  <c r="S434" i="33"/>
  <c r="T435" i="33"/>
  <c r="P435" i="33"/>
  <c r="S435" i="33"/>
  <c r="T436" i="33"/>
  <c r="P436" i="33"/>
  <c r="S436" i="33"/>
  <c r="T437" i="33"/>
  <c r="P437" i="33"/>
  <c r="S437" i="33"/>
  <c r="T438" i="33"/>
  <c r="P438" i="33"/>
  <c r="S438" i="33"/>
  <c r="T439" i="33"/>
  <c r="P439" i="33"/>
  <c r="S439" i="33"/>
  <c r="T440" i="33"/>
  <c r="P440" i="33"/>
  <c r="S440" i="33"/>
  <c r="T441" i="33"/>
  <c r="P441" i="33"/>
  <c r="S441" i="33"/>
  <c r="T442" i="33"/>
  <c r="P442" i="33"/>
  <c r="S442" i="33"/>
  <c r="T443" i="33"/>
  <c r="P443" i="33"/>
  <c r="S443" i="33"/>
  <c r="T444" i="33"/>
  <c r="P444" i="33"/>
  <c r="S444" i="33"/>
  <c r="T445" i="33"/>
  <c r="P445" i="33"/>
  <c r="S445" i="33"/>
  <c r="T446" i="33"/>
  <c r="P446" i="33"/>
  <c r="S446" i="33"/>
  <c r="T447" i="33"/>
  <c r="P447" i="33"/>
  <c r="S447" i="33"/>
  <c r="T448" i="33"/>
  <c r="P448" i="33"/>
  <c r="S448" i="33"/>
  <c r="T449" i="33"/>
  <c r="P449" i="33"/>
  <c r="S449" i="33"/>
  <c r="T450" i="33"/>
  <c r="P450" i="33"/>
  <c r="S450" i="33"/>
  <c r="T451" i="33"/>
  <c r="P451" i="33"/>
  <c r="S451" i="33"/>
  <c r="T452" i="33"/>
  <c r="P452" i="33"/>
  <c r="S452" i="33"/>
  <c r="T453" i="33"/>
  <c r="P453" i="33"/>
  <c r="S453" i="33"/>
  <c r="T454" i="33"/>
  <c r="P454" i="33"/>
  <c r="S454" i="33"/>
  <c r="T455" i="33"/>
  <c r="P455" i="33"/>
  <c r="S455" i="33"/>
  <c r="T456" i="33"/>
  <c r="P456" i="33"/>
  <c r="S456" i="33"/>
  <c r="T457" i="33"/>
  <c r="P457" i="33"/>
  <c r="S457" i="33"/>
  <c r="T458" i="33"/>
  <c r="P458" i="33"/>
  <c r="S458" i="33"/>
  <c r="T459" i="33"/>
  <c r="P459" i="33"/>
  <c r="S459" i="33"/>
  <c r="T460" i="33"/>
  <c r="P460" i="33"/>
  <c r="S460" i="33"/>
  <c r="T461" i="33"/>
  <c r="P461" i="33"/>
  <c r="S461" i="33"/>
  <c r="T462" i="33"/>
  <c r="P462" i="33"/>
  <c r="S462" i="33"/>
  <c r="T463" i="33"/>
  <c r="P463" i="33"/>
  <c r="S463" i="33"/>
  <c r="T464" i="33"/>
  <c r="P464" i="33"/>
  <c r="S464" i="33"/>
  <c r="T465" i="33"/>
  <c r="P465" i="33"/>
  <c r="S465" i="33"/>
  <c r="T466" i="33"/>
  <c r="P466" i="33"/>
  <c r="S466" i="33"/>
  <c r="T467" i="33"/>
  <c r="P467" i="33"/>
  <c r="S467" i="33"/>
  <c r="T468" i="33"/>
  <c r="P468" i="33"/>
  <c r="S468" i="33"/>
  <c r="T469" i="33"/>
  <c r="P469" i="33"/>
  <c r="S469" i="33"/>
  <c r="T470" i="33"/>
  <c r="P470" i="33"/>
  <c r="S470" i="33"/>
  <c r="T471" i="33"/>
  <c r="P471" i="33"/>
  <c r="S471" i="33"/>
  <c r="T472" i="33"/>
  <c r="P472" i="33"/>
  <c r="S472" i="33"/>
  <c r="T473" i="33"/>
  <c r="P473" i="33"/>
  <c r="S473" i="33"/>
  <c r="T474" i="33"/>
  <c r="P474" i="33"/>
  <c r="S474" i="33"/>
  <c r="T475" i="33"/>
  <c r="P475" i="33"/>
  <c r="S475" i="33"/>
  <c r="T476" i="33"/>
  <c r="P476" i="33"/>
  <c r="S476" i="33"/>
  <c r="T477" i="33"/>
  <c r="P477" i="33"/>
  <c r="S477" i="33"/>
  <c r="T478" i="33"/>
  <c r="P478" i="33"/>
  <c r="S478" i="33"/>
  <c r="T479" i="33"/>
  <c r="P479" i="33"/>
  <c r="S479" i="33"/>
  <c r="T480" i="33"/>
  <c r="P480" i="33"/>
  <c r="S480" i="33"/>
  <c r="T481" i="33"/>
  <c r="P481" i="33"/>
  <c r="S481" i="33"/>
  <c r="T482" i="33"/>
  <c r="P482" i="33"/>
  <c r="S482" i="33"/>
  <c r="T483" i="33"/>
  <c r="P483" i="33"/>
  <c r="S483" i="33"/>
  <c r="T484" i="33"/>
  <c r="P484" i="33"/>
  <c r="S484" i="33"/>
  <c r="T485" i="33"/>
  <c r="P485" i="33"/>
  <c r="S485" i="33"/>
  <c r="T486" i="33"/>
  <c r="P486" i="33"/>
  <c r="S486" i="33"/>
  <c r="T487" i="33"/>
  <c r="P487" i="33"/>
  <c r="S487" i="33"/>
  <c r="T488" i="33"/>
  <c r="P488" i="33"/>
  <c r="S488" i="33"/>
  <c r="T489" i="33"/>
  <c r="P489" i="33"/>
  <c r="S489" i="33"/>
  <c r="T490" i="33"/>
  <c r="P490" i="33"/>
  <c r="S490" i="33"/>
  <c r="T491" i="33"/>
  <c r="P491" i="33"/>
  <c r="S491" i="33"/>
  <c r="T492" i="33"/>
  <c r="P492" i="33"/>
  <c r="S492" i="33"/>
  <c r="T493" i="33"/>
  <c r="P493" i="33"/>
  <c r="S493" i="33"/>
  <c r="T494" i="33"/>
  <c r="P494" i="33"/>
  <c r="S494" i="33"/>
  <c r="T495" i="33"/>
  <c r="P495" i="33"/>
  <c r="S495" i="33"/>
  <c r="T496" i="33"/>
  <c r="P496" i="33"/>
  <c r="S496" i="33"/>
  <c r="T497" i="33"/>
  <c r="P497" i="33"/>
  <c r="S497" i="33"/>
  <c r="T498" i="33"/>
  <c r="P498" i="33"/>
  <c r="S498" i="33"/>
  <c r="T499" i="33"/>
  <c r="P499" i="33"/>
  <c r="S499" i="33"/>
  <c r="T500" i="33"/>
  <c r="P500" i="33"/>
  <c r="S500" i="33"/>
  <c r="T501" i="33"/>
  <c r="P501" i="33"/>
  <c r="S501" i="33"/>
  <c r="T502" i="33"/>
  <c r="P502" i="33"/>
  <c r="S502" i="33"/>
  <c r="T503" i="33"/>
  <c r="P503" i="33"/>
  <c r="S503" i="33"/>
  <c r="T504" i="33"/>
  <c r="P504" i="33"/>
  <c r="S504" i="33"/>
  <c r="T505" i="33"/>
  <c r="P505" i="33"/>
  <c r="S505" i="33"/>
  <c r="T506" i="33"/>
  <c r="P506" i="33"/>
  <c r="S506" i="33"/>
  <c r="T507" i="33"/>
  <c r="P507" i="33"/>
  <c r="S507" i="33"/>
  <c r="T508" i="33"/>
  <c r="P508" i="33"/>
  <c r="S508" i="33"/>
  <c r="T509" i="33"/>
  <c r="P509" i="33"/>
  <c r="S509" i="33"/>
  <c r="T510" i="33"/>
  <c r="P510" i="33"/>
  <c r="S510" i="33"/>
  <c r="T511" i="33"/>
  <c r="P511" i="33"/>
  <c r="S511" i="33"/>
  <c r="T512" i="33"/>
  <c r="P512" i="33"/>
  <c r="S512" i="33"/>
  <c r="T513" i="33"/>
  <c r="P513" i="33"/>
  <c r="S513" i="33"/>
  <c r="T514" i="33"/>
  <c r="P514" i="33"/>
  <c r="S514" i="33"/>
  <c r="T515" i="33"/>
  <c r="P515" i="33"/>
  <c r="S515" i="33"/>
  <c r="T516" i="33"/>
  <c r="P516" i="33"/>
  <c r="S516" i="33"/>
  <c r="T517" i="33"/>
  <c r="P517" i="33"/>
  <c r="S517" i="33"/>
  <c r="T518" i="33"/>
  <c r="P518" i="33"/>
  <c r="S518" i="33"/>
  <c r="T519" i="33"/>
  <c r="P519" i="33"/>
  <c r="S519" i="33"/>
  <c r="T520" i="33"/>
  <c r="P520" i="33"/>
  <c r="S520" i="33"/>
  <c r="T521" i="33"/>
  <c r="P521" i="33"/>
  <c r="S521" i="33"/>
  <c r="T522" i="33"/>
  <c r="P522" i="33"/>
  <c r="S522" i="33"/>
  <c r="T523" i="33"/>
  <c r="P523" i="33"/>
  <c r="S523" i="33"/>
  <c r="T524" i="33"/>
  <c r="P524" i="33"/>
  <c r="S524" i="33"/>
  <c r="T525" i="33"/>
  <c r="P525" i="33"/>
  <c r="S525" i="33"/>
  <c r="T526" i="33"/>
  <c r="P526" i="33"/>
  <c r="S526" i="33"/>
  <c r="T527" i="33"/>
  <c r="P527" i="33"/>
  <c r="S527" i="33"/>
  <c r="T528" i="33"/>
  <c r="P528" i="33"/>
  <c r="S528" i="33"/>
  <c r="T529" i="33"/>
  <c r="P529" i="33"/>
  <c r="S529" i="33"/>
  <c r="T530" i="33"/>
  <c r="P530" i="33"/>
  <c r="S530" i="33"/>
  <c r="T531" i="33"/>
  <c r="P531" i="33"/>
  <c r="S531" i="33"/>
  <c r="T532" i="33"/>
  <c r="P532" i="33"/>
  <c r="S532" i="33"/>
  <c r="T533" i="33"/>
  <c r="P533" i="33"/>
  <c r="S533" i="33"/>
  <c r="T534" i="33"/>
  <c r="P534" i="33"/>
  <c r="S534" i="33"/>
  <c r="T535" i="33"/>
  <c r="P535" i="33"/>
  <c r="S535" i="33"/>
  <c r="T536" i="33"/>
  <c r="P536" i="33"/>
  <c r="S536" i="33"/>
  <c r="T537" i="33"/>
  <c r="P537" i="33"/>
  <c r="S537" i="33"/>
  <c r="T538" i="33"/>
  <c r="P538" i="33"/>
  <c r="S538" i="33"/>
  <c r="T539" i="33"/>
  <c r="P539" i="33"/>
  <c r="S539" i="33"/>
  <c r="T540" i="33"/>
  <c r="P540" i="33"/>
  <c r="S540" i="33"/>
  <c r="T541" i="33"/>
  <c r="P541" i="33"/>
  <c r="S541" i="33"/>
  <c r="T542" i="33"/>
  <c r="P542" i="33"/>
  <c r="S542" i="33"/>
  <c r="T543" i="33"/>
  <c r="P543" i="33"/>
  <c r="S543" i="33"/>
  <c r="T544" i="33"/>
  <c r="P544" i="33"/>
  <c r="S544" i="33"/>
  <c r="T545" i="33"/>
  <c r="P545" i="33"/>
  <c r="S545" i="33"/>
  <c r="T546" i="33"/>
  <c r="P546" i="33"/>
  <c r="S546" i="33"/>
  <c r="T547" i="33"/>
  <c r="P547" i="33"/>
  <c r="S547" i="33"/>
  <c r="T548" i="33"/>
  <c r="P548" i="33"/>
  <c r="S548" i="33"/>
  <c r="T549" i="33"/>
  <c r="P549" i="33"/>
  <c r="S549" i="33"/>
  <c r="T550" i="33"/>
  <c r="P550" i="33"/>
  <c r="S550" i="33"/>
  <c r="T551" i="33"/>
  <c r="P551" i="33"/>
  <c r="S551" i="33"/>
  <c r="T552" i="33"/>
  <c r="P552" i="33"/>
  <c r="S552" i="33"/>
  <c r="T553" i="33"/>
  <c r="P553" i="33"/>
  <c r="S553" i="33"/>
  <c r="T554" i="33"/>
  <c r="P554" i="33"/>
  <c r="S554" i="33"/>
  <c r="T555" i="33"/>
  <c r="P555" i="33"/>
  <c r="S555" i="33"/>
  <c r="T556" i="33"/>
  <c r="P556" i="33"/>
  <c r="S556" i="33"/>
  <c r="T557" i="33"/>
  <c r="P557" i="33"/>
  <c r="S557" i="33"/>
  <c r="T558" i="33"/>
  <c r="P558" i="33"/>
  <c r="S558" i="33"/>
  <c r="T559" i="33"/>
  <c r="P559" i="33"/>
  <c r="S559" i="33"/>
  <c r="T560" i="33"/>
  <c r="P560" i="33"/>
  <c r="S560" i="33"/>
  <c r="T561" i="33"/>
  <c r="P561" i="33"/>
  <c r="S561" i="33"/>
  <c r="T562" i="33"/>
  <c r="P562" i="33"/>
  <c r="S562" i="33"/>
  <c r="T563" i="33"/>
  <c r="P563" i="33"/>
  <c r="S563" i="33"/>
  <c r="T564" i="33"/>
  <c r="P564" i="33"/>
  <c r="S564" i="33"/>
  <c r="T565" i="33"/>
  <c r="P565" i="33"/>
  <c r="S565" i="33"/>
  <c r="T566" i="33"/>
  <c r="P566" i="33"/>
  <c r="S566" i="33"/>
  <c r="T567" i="33"/>
  <c r="P567" i="33"/>
  <c r="S567" i="33"/>
  <c r="T568" i="33"/>
  <c r="P568" i="33"/>
  <c r="S568" i="33"/>
  <c r="T569" i="33"/>
  <c r="P569" i="33"/>
  <c r="S569" i="33"/>
  <c r="T570" i="33"/>
  <c r="P570" i="33"/>
  <c r="S570" i="33"/>
  <c r="T571" i="33"/>
  <c r="P571" i="33"/>
  <c r="S571" i="33"/>
  <c r="T572" i="33"/>
  <c r="P572" i="33"/>
  <c r="S572" i="33"/>
  <c r="T573" i="33"/>
  <c r="P573" i="33"/>
  <c r="S573" i="33"/>
  <c r="T574" i="33"/>
  <c r="P574" i="33"/>
  <c r="S574" i="33"/>
  <c r="T575" i="33"/>
  <c r="P575" i="33"/>
  <c r="S575" i="33"/>
  <c r="T576" i="33"/>
  <c r="P576" i="33"/>
  <c r="S576" i="33"/>
  <c r="T577" i="33"/>
  <c r="P577" i="33"/>
  <c r="S577" i="33"/>
  <c r="T578" i="33"/>
  <c r="P578" i="33"/>
  <c r="S578" i="33"/>
  <c r="T579" i="33"/>
  <c r="P579" i="33"/>
  <c r="S579" i="33"/>
  <c r="T580" i="33"/>
  <c r="P580" i="33"/>
  <c r="S580" i="33"/>
  <c r="T581" i="33"/>
  <c r="P581" i="33"/>
  <c r="S581" i="33"/>
  <c r="T582" i="33"/>
  <c r="P582" i="33"/>
  <c r="S582" i="33"/>
  <c r="T583" i="33"/>
  <c r="P583" i="33"/>
  <c r="S583" i="33"/>
  <c r="T584" i="33"/>
  <c r="P584" i="33"/>
  <c r="S584" i="33"/>
  <c r="T585" i="33"/>
  <c r="P585" i="33"/>
  <c r="S585" i="33"/>
  <c r="T586" i="33"/>
  <c r="P586" i="33"/>
  <c r="S586" i="33"/>
  <c r="T587" i="33"/>
  <c r="P587" i="33"/>
  <c r="S587" i="33"/>
  <c r="T588" i="33"/>
  <c r="P588" i="33"/>
  <c r="S588" i="33"/>
  <c r="T589" i="33"/>
  <c r="P589" i="33"/>
  <c r="S589" i="33"/>
  <c r="T590" i="33"/>
  <c r="P590" i="33"/>
  <c r="S590" i="33"/>
  <c r="T591" i="33"/>
  <c r="P591" i="33"/>
  <c r="S591" i="33"/>
  <c r="T592" i="33"/>
  <c r="P592" i="33"/>
  <c r="S592" i="33"/>
  <c r="T593" i="33"/>
  <c r="P593" i="33"/>
  <c r="S593" i="33"/>
  <c r="T594" i="33"/>
  <c r="P594" i="33"/>
  <c r="S594" i="33"/>
  <c r="T595" i="33"/>
  <c r="P595" i="33"/>
  <c r="S595" i="33"/>
  <c r="T596" i="33"/>
  <c r="P596" i="33"/>
  <c r="S596" i="33"/>
  <c r="T597" i="33"/>
  <c r="P597" i="33"/>
  <c r="S597" i="33"/>
  <c r="T598" i="33"/>
  <c r="P598" i="33"/>
  <c r="S598" i="33"/>
  <c r="T599" i="33"/>
  <c r="P599" i="33"/>
  <c r="S599" i="33"/>
  <c r="T600" i="33"/>
  <c r="P600" i="33"/>
  <c r="S600" i="33"/>
  <c r="T601" i="33"/>
  <c r="P601" i="33"/>
  <c r="S601" i="33"/>
  <c r="T602" i="33"/>
  <c r="P602" i="33"/>
  <c r="S602" i="33"/>
  <c r="T603" i="33"/>
  <c r="P603" i="33"/>
  <c r="S603" i="33"/>
  <c r="T604" i="33"/>
  <c r="P604" i="33"/>
  <c r="S604" i="33"/>
  <c r="T605" i="33"/>
  <c r="P605" i="33"/>
  <c r="S605" i="33"/>
  <c r="T606" i="33"/>
  <c r="P606" i="33"/>
  <c r="S606" i="33"/>
  <c r="T607" i="33"/>
  <c r="P607" i="33"/>
  <c r="S607" i="33"/>
  <c r="T608" i="33"/>
  <c r="P608" i="33"/>
  <c r="S608" i="33"/>
  <c r="T609" i="33"/>
  <c r="P609" i="33"/>
  <c r="S609" i="33"/>
  <c r="T610" i="33"/>
  <c r="P610" i="33"/>
  <c r="S610" i="33"/>
  <c r="T611" i="33"/>
  <c r="P611" i="33"/>
  <c r="S611" i="33"/>
  <c r="T612" i="33"/>
  <c r="P612" i="33"/>
  <c r="S612" i="33"/>
  <c r="T613" i="33"/>
  <c r="P613" i="33"/>
  <c r="S613" i="33"/>
  <c r="T614" i="33"/>
  <c r="P614" i="33"/>
  <c r="S614" i="33"/>
  <c r="T615" i="33"/>
  <c r="P615" i="33"/>
  <c r="S615" i="33"/>
  <c r="T616" i="33"/>
  <c r="P616" i="33"/>
  <c r="S616" i="33"/>
  <c r="T617" i="33"/>
  <c r="P617" i="33"/>
  <c r="S617" i="33"/>
  <c r="T618" i="33"/>
  <c r="P618" i="33"/>
  <c r="S618" i="33"/>
  <c r="T619" i="33"/>
  <c r="P619" i="33"/>
  <c r="S619" i="33"/>
  <c r="F9" i="33"/>
  <c r="F10" i="33"/>
  <c r="F11" i="33"/>
  <c r="F12" i="33"/>
  <c r="F13" i="33"/>
  <c r="F14" i="33"/>
  <c r="F15" i="33"/>
  <c r="F16" i="33"/>
  <c r="F17" i="33"/>
  <c r="F18" i="33"/>
  <c r="O10" i="21"/>
  <c r="O11" i="21"/>
  <c r="O12" i="21"/>
  <c r="O13" i="21"/>
  <c r="O14" i="21"/>
  <c r="O15" i="21"/>
  <c r="O16" i="21"/>
  <c r="O17" i="21"/>
  <c r="O18" i="21"/>
  <c r="O19" i="21"/>
  <c r="O20" i="21"/>
  <c r="O21" i="21"/>
  <c r="O22" i="21"/>
  <c r="O23" i="21"/>
  <c r="O24" i="21"/>
  <c r="O25" i="21"/>
  <c r="O26" i="21"/>
  <c r="O27" i="21"/>
  <c r="O28" i="21"/>
  <c r="O29" i="21"/>
  <c r="O30" i="21"/>
  <c r="O31" i="21"/>
  <c r="O32" i="21"/>
  <c r="O33" i="21"/>
  <c r="O34" i="21"/>
  <c r="O35" i="21"/>
  <c r="O36" i="21"/>
  <c r="O37" i="21"/>
  <c r="O38" i="21"/>
  <c r="O39" i="21"/>
  <c r="O40" i="21"/>
  <c r="O41" i="21"/>
  <c r="O42" i="21"/>
  <c r="O43" i="21"/>
  <c r="O44" i="21"/>
  <c r="O45" i="21"/>
  <c r="O46" i="21"/>
  <c r="O47" i="21"/>
  <c r="O48" i="21"/>
  <c r="O49" i="21"/>
  <c r="O50" i="21"/>
  <c r="O51" i="21"/>
  <c r="O52" i="21"/>
  <c r="O53" i="21"/>
  <c r="O54" i="21"/>
  <c r="O55" i="21"/>
  <c r="O56" i="21"/>
  <c r="O57" i="21"/>
  <c r="O58" i="21"/>
  <c r="O59" i="21"/>
  <c r="O60" i="21"/>
  <c r="O61" i="21"/>
  <c r="O62" i="21"/>
  <c r="O63" i="21"/>
  <c r="O64" i="21"/>
  <c r="O65" i="21"/>
  <c r="O66" i="21"/>
  <c r="O67" i="21"/>
  <c r="O68" i="21"/>
  <c r="O69" i="21"/>
  <c r="O70" i="21"/>
  <c r="O71" i="21"/>
  <c r="O72" i="21"/>
  <c r="O73" i="21"/>
  <c r="O74" i="21"/>
  <c r="O75" i="21"/>
  <c r="O76" i="21"/>
  <c r="O77" i="21"/>
  <c r="O78" i="21"/>
  <c r="O79" i="21"/>
  <c r="O80" i="21"/>
  <c r="O81" i="21"/>
  <c r="O82" i="21"/>
  <c r="O83" i="21"/>
  <c r="O84" i="21"/>
  <c r="O85" i="21"/>
  <c r="O86" i="21"/>
  <c r="O87" i="21"/>
  <c r="O88" i="21"/>
  <c r="O89" i="21"/>
  <c r="O90" i="21"/>
  <c r="O91" i="21"/>
  <c r="O92" i="21"/>
  <c r="O93" i="21"/>
  <c r="O94" i="21"/>
  <c r="O95" i="21"/>
  <c r="O96" i="21"/>
  <c r="O97" i="21"/>
  <c r="O98" i="21"/>
  <c r="O99" i="21"/>
  <c r="O100" i="21"/>
  <c r="O101" i="21"/>
  <c r="O102" i="21"/>
  <c r="O103" i="21"/>
  <c r="O104" i="21"/>
  <c r="O105" i="21"/>
  <c r="O106" i="21"/>
  <c r="O107" i="21"/>
  <c r="O108" i="21"/>
  <c r="O9" i="21"/>
  <c r="O110" i="21"/>
  <c r="O111" i="21"/>
  <c r="O112" i="21"/>
  <c r="O113" i="21"/>
  <c r="O114" i="21"/>
  <c r="O115" i="21"/>
  <c r="O116" i="21"/>
  <c r="O117" i="21"/>
  <c r="O118" i="21"/>
  <c r="O119" i="21"/>
  <c r="O120" i="21"/>
  <c r="O121" i="21"/>
  <c r="O122" i="21"/>
  <c r="O123" i="21"/>
  <c r="O124" i="21"/>
  <c r="O125" i="21"/>
  <c r="O126" i="21"/>
  <c r="O127" i="21"/>
  <c r="O128" i="21"/>
  <c r="O129" i="21"/>
  <c r="O130" i="21"/>
  <c r="O131" i="21"/>
  <c r="O132" i="21"/>
  <c r="O133" i="21"/>
  <c r="O134" i="21"/>
  <c r="O135" i="21"/>
  <c r="O136" i="21"/>
  <c r="O137" i="21"/>
  <c r="O138" i="21"/>
  <c r="O139" i="21"/>
  <c r="O140" i="21"/>
  <c r="O141" i="21"/>
  <c r="O142" i="21"/>
  <c r="O143" i="21"/>
  <c r="O144" i="21"/>
  <c r="O145" i="21"/>
  <c r="O146" i="21"/>
  <c r="O147" i="21"/>
  <c r="O148" i="21"/>
  <c r="O149" i="21"/>
  <c r="O150" i="21"/>
  <c r="O151" i="21"/>
  <c r="O152" i="21"/>
  <c r="O153" i="21"/>
  <c r="O154" i="21"/>
  <c r="O155" i="21"/>
  <c r="O156" i="21"/>
  <c r="O157" i="21"/>
  <c r="O158" i="21"/>
  <c r="O159" i="21"/>
  <c r="O160" i="21"/>
  <c r="O161" i="21"/>
  <c r="O162" i="21"/>
  <c r="O163" i="21"/>
  <c r="O164" i="21"/>
  <c r="O165" i="21"/>
  <c r="O166" i="21"/>
  <c r="O167" i="21"/>
  <c r="O168" i="21"/>
  <c r="O169" i="21"/>
  <c r="O170" i="21"/>
  <c r="O171" i="21"/>
  <c r="O172" i="21"/>
  <c r="O173" i="21"/>
  <c r="O174" i="21"/>
  <c r="O175" i="21"/>
  <c r="O176" i="21"/>
  <c r="O177" i="21"/>
  <c r="O178" i="21"/>
  <c r="O179" i="21"/>
  <c r="O180" i="21"/>
  <c r="O181" i="21"/>
  <c r="O182" i="21"/>
  <c r="O183" i="21"/>
  <c r="O184" i="21"/>
  <c r="O185" i="21"/>
  <c r="O186" i="21"/>
  <c r="O187" i="21"/>
  <c r="O188" i="21"/>
  <c r="O189" i="21"/>
  <c r="O190" i="21"/>
  <c r="O191" i="21"/>
  <c r="O192" i="21"/>
  <c r="O193" i="21"/>
  <c r="O194" i="21"/>
  <c r="O195" i="21"/>
  <c r="O196" i="21"/>
  <c r="O197" i="21"/>
  <c r="O198" i="21"/>
  <c r="O199" i="21"/>
  <c r="O200" i="21"/>
  <c r="O201" i="21"/>
  <c r="O202" i="21"/>
  <c r="O203" i="21"/>
  <c r="O204" i="21"/>
  <c r="O205" i="21"/>
  <c r="O206" i="21"/>
  <c r="O207" i="21"/>
  <c r="O208" i="21"/>
  <c r="O109" i="21"/>
  <c r="O210" i="21"/>
  <c r="O211" i="21"/>
  <c r="O212" i="21"/>
  <c r="O213" i="21"/>
  <c r="O214" i="21"/>
  <c r="O215" i="21"/>
  <c r="O216" i="21"/>
  <c r="O217" i="21"/>
  <c r="O218" i="21"/>
  <c r="O219" i="21"/>
  <c r="O220" i="21"/>
  <c r="O221" i="21"/>
  <c r="O222" i="21"/>
  <c r="O223" i="21"/>
  <c r="O224" i="21"/>
  <c r="O225" i="21"/>
  <c r="O226" i="21"/>
  <c r="O227" i="21"/>
  <c r="O228" i="21"/>
  <c r="O229" i="21"/>
  <c r="O230" i="21"/>
  <c r="O231" i="21"/>
  <c r="O232" i="21"/>
  <c r="O233" i="21"/>
  <c r="O234" i="21"/>
  <c r="O235" i="21"/>
  <c r="O236" i="21"/>
  <c r="O237" i="21"/>
  <c r="O238" i="21"/>
  <c r="O239" i="21"/>
  <c r="O240" i="21"/>
  <c r="O241" i="21"/>
  <c r="O242" i="21"/>
  <c r="O243" i="21"/>
  <c r="O244" i="21"/>
  <c r="O245" i="21"/>
  <c r="O246" i="21"/>
  <c r="O247" i="21"/>
  <c r="O248" i="21"/>
  <c r="O249" i="21"/>
  <c r="O250" i="21"/>
  <c r="O251" i="21"/>
  <c r="O252" i="21"/>
  <c r="O253" i="21"/>
  <c r="O254" i="21"/>
  <c r="O255" i="21"/>
  <c r="O256" i="21"/>
  <c r="O257" i="21"/>
  <c r="O258" i="21"/>
  <c r="O259" i="21"/>
  <c r="O260" i="21"/>
  <c r="O261" i="21"/>
  <c r="O262" i="21"/>
  <c r="O263" i="21"/>
  <c r="O264" i="21"/>
  <c r="O265" i="21"/>
  <c r="O266" i="21"/>
  <c r="O267" i="21"/>
  <c r="O268" i="21"/>
  <c r="O269" i="21"/>
  <c r="O270" i="21"/>
  <c r="O271" i="21"/>
  <c r="O272" i="21"/>
  <c r="O273" i="21"/>
  <c r="O274" i="21"/>
  <c r="O275" i="21"/>
  <c r="O276" i="21"/>
  <c r="O277" i="21"/>
  <c r="O278" i="21"/>
  <c r="O279" i="21"/>
  <c r="O280" i="21"/>
  <c r="O281" i="21"/>
  <c r="O282" i="21"/>
  <c r="O283" i="21"/>
  <c r="O284" i="21"/>
  <c r="O285" i="21"/>
  <c r="O286" i="21"/>
  <c r="O287" i="21"/>
  <c r="O288" i="21"/>
  <c r="O289" i="21"/>
  <c r="O290" i="21"/>
  <c r="O291" i="21"/>
  <c r="O292" i="21"/>
  <c r="O293" i="21"/>
  <c r="O294" i="21"/>
  <c r="O295" i="21"/>
  <c r="O296" i="21"/>
  <c r="O297" i="21"/>
  <c r="O298" i="21"/>
  <c r="O299" i="21"/>
  <c r="O300" i="21"/>
  <c r="O301" i="21"/>
  <c r="O302" i="21"/>
  <c r="O303" i="21"/>
  <c r="O304" i="21"/>
  <c r="O305" i="21"/>
  <c r="O306" i="21"/>
  <c r="O307" i="21"/>
  <c r="O308" i="21"/>
  <c r="O209" i="21"/>
  <c r="O310" i="21"/>
  <c r="O311" i="21"/>
  <c r="O312" i="21"/>
  <c r="O313" i="21"/>
  <c r="O314" i="21"/>
  <c r="O315" i="21"/>
  <c r="O316" i="21"/>
  <c r="O317" i="21"/>
  <c r="O318" i="21"/>
  <c r="O319" i="21"/>
  <c r="O320" i="21"/>
  <c r="O321" i="21"/>
  <c r="O322" i="21"/>
  <c r="O323" i="21"/>
  <c r="O324" i="21"/>
  <c r="O325" i="21"/>
  <c r="O326" i="21"/>
  <c r="O327" i="21"/>
  <c r="O328" i="21"/>
  <c r="O329" i="21"/>
  <c r="O330" i="21"/>
  <c r="O331" i="21"/>
  <c r="O332" i="21"/>
  <c r="O333" i="21"/>
  <c r="O334" i="21"/>
  <c r="O335" i="21"/>
  <c r="O336" i="21"/>
  <c r="O337" i="21"/>
  <c r="O338" i="21"/>
  <c r="O339" i="21"/>
  <c r="O340" i="21"/>
  <c r="O341" i="21"/>
  <c r="O342" i="21"/>
  <c r="O343" i="21"/>
  <c r="O344" i="21"/>
  <c r="O345" i="21"/>
  <c r="O346" i="21"/>
  <c r="O347" i="21"/>
  <c r="O348" i="21"/>
  <c r="O349" i="21"/>
  <c r="O350" i="21"/>
  <c r="O351" i="21"/>
  <c r="O352" i="21"/>
  <c r="O353" i="21"/>
  <c r="O354" i="21"/>
  <c r="O355" i="21"/>
  <c r="O356" i="21"/>
  <c r="O357" i="21"/>
  <c r="O358" i="21"/>
  <c r="O359" i="21"/>
  <c r="O360" i="21"/>
  <c r="O361" i="21"/>
  <c r="O362" i="21"/>
  <c r="O363" i="21"/>
  <c r="O364" i="21"/>
  <c r="O365" i="21"/>
  <c r="O366" i="21"/>
  <c r="O367" i="21"/>
  <c r="O368" i="21"/>
  <c r="O369" i="21"/>
  <c r="O370" i="21"/>
  <c r="O371" i="21"/>
  <c r="O372" i="21"/>
  <c r="O373" i="21"/>
  <c r="O374" i="21"/>
  <c r="O375" i="21"/>
  <c r="O376" i="21"/>
  <c r="O377" i="21"/>
  <c r="O378" i="21"/>
  <c r="O379" i="21"/>
  <c r="O380" i="21"/>
  <c r="O381" i="21"/>
  <c r="O382" i="21"/>
  <c r="O383" i="21"/>
  <c r="O384" i="21"/>
  <c r="O385" i="21"/>
  <c r="O386" i="21"/>
  <c r="O387" i="21"/>
  <c r="O388" i="21"/>
  <c r="O389" i="21"/>
  <c r="O390" i="21"/>
  <c r="O391" i="21"/>
  <c r="O392" i="21"/>
  <c r="O393" i="21"/>
  <c r="O394" i="21"/>
  <c r="O395" i="21"/>
  <c r="O396" i="21"/>
  <c r="O397" i="21"/>
  <c r="O398" i="21"/>
  <c r="O399" i="21"/>
  <c r="O400" i="21"/>
  <c r="O401" i="21"/>
  <c r="O402" i="21"/>
  <c r="O403" i="21"/>
  <c r="O404" i="21"/>
  <c r="O405" i="21"/>
  <c r="O406" i="21"/>
  <c r="O407" i="21"/>
  <c r="O408" i="21"/>
  <c r="O309" i="21"/>
  <c r="O410" i="21"/>
  <c r="O411" i="21"/>
  <c r="O412" i="21"/>
  <c r="O413" i="21"/>
  <c r="O414" i="21"/>
  <c r="O415" i="21"/>
  <c r="O416" i="21"/>
  <c r="O417" i="21"/>
  <c r="O418" i="21"/>
  <c r="O419" i="21"/>
  <c r="O420" i="21"/>
  <c r="O421" i="21"/>
  <c r="O422" i="21"/>
  <c r="O423" i="21"/>
  <c r="O424" i="21"/>
  <c r="O425" i="21"/>
  <c r="O426" i="21"/>
  <c r="O427" i="21"/>
  <c r="O428" i="21"/>
  <c r="O429" i="21"/>
  <c r="O430" i="21"/>
  <c r="O431" i="21"/>
  <c r="O432" i="21"/>
  <c r="O433" i="21"/>
  <c r="O434" i="21"/>
  <c r="O435" i="21"/>
  <c r="O436" i="21"/>
  <c r="O437" i="21"/>
  <c r="O438" i="21"/>
  <c r="O439" i="21"/>
  <c r="O440" i="21"/>
  <c r="O441" i="21"/>
  <c r="O442" i="21"/>
  <c r="O443" i="21"/>
  <c r="O444" i="21"/>
  <c r="O445" i="21"/>
  <c r="O446" i="21"/>
  <c r="O447" i="21"/>
  <c r="O448" i="21"/>
  <c r="O449" i="21"/>
  <c r="O450" i="21"/>
  <c r="O451" i="21"/>
  <c r="O452" i="21"/>
  <c r="O453" i="21"/>
  <c r="O454" i="21"/>
  <c r="O455" i="21"/>
  <c r="O456" i="21"/>
  <c r="O457" i="21"/>
  <c r="O458" i="21"/>
  <c r="O459" i="21"/>
  <c r="O460" i="21"/>
  <c r="O461" i="21"/>
  <c r="O462" i="21"/>
  <c r="O463" i="21"/>
  <c r="O464" i="21"/>
  <c r="O465" i="21"/>
  <c r="O466" i="21"/>
  <c r="O467" i="21"/>
  <c r="O468" i="21"/>
  <c r="O469" i="21"/>
  <c r="O470" i="21"/>
  <c r="O471" i="21"/>
  <c r="O472" i="21"/>
  <c r="O473" i="21"/>
  <c r="O474" i="21"/>
  <c r="O475" i="21"/>
  <c r="O476" i="21"/>
  <c r="O477" i="21"/>
  <c r="O478" i="21"/>
  <c r="O479" i="21"/>
  <c r="O480" i="21"/>
  <c r="O481" i="21"/>
  <c r="O482" i="21"/>
  <c r="O483" i="21"/>
  <c r="O484" i="21"/>
  <c r="O485" i="21"/>
  <c r="O486" i="21"/>
  <c r="O487" i="21"/>
  <c r="O488" i="21"/>
  <c r="O489" i="21"/>
  <c r="O490" i="21"/>
  <c r="O491" i="21"/>
  <c r="O492" i="21"/>
  <c r="O493" i="21"/>
  <c r="O494" i="21"/>
  <c r="O495" i="21"/>
  <c r="O496" i="21"/>
  <c r="O497" i="21"/>
  <c r="O498" i="21"/>
  <c r="O499" i="21"/>
  <c r="O500" i="21"/>
  <c r="O501" i="21"/>
  <c r="O502" i="21"/>
  <c r="O503" i="21"/>
  <c r="O504" i="21"/>
  <c r="O505" i="21"/>
  <c r="O506" i="21"/>
  <c r="O507" i="21"/>
  <c r="O508" i="21"/>
  <c r="O409" i="21"/>
  <c r="O510" i="21"/>
  <c r="O511" i="21"/>
  <c r="O512" i="21"/>
  <c r="O513" i="21"/>
  <c r="O514" i="21"/>
  <c r="O515" i="21"/>
  <c r="O516" i="21"/>
  <c r="O517" i="21"/>
  <c r="O518" i="21"/>
  <c r="O519" i="21"/>
  <c r="O520" i="21"/>
  <c r="O521" i="21"/>
  <c r="O522" i="21"/>
  <c r="O523" i="21"/>
  <c r="O524" i="21"/>
  <c r="O525" i="21"/>
  <c r="O526" i="21"/>
  <c r="O527" i="21"/>
  <c r="O528" i="21"/>
  <c r="O529" i="21"/>
  <c r="O530" i="21"/>
  <c r="O531" i="21"/>
  <c r="O532" i="21"/>
  <c r="O533" i="21"/>
  <c r="O534" i="21"/>
  <c r="O535" i="21"/>
  <c r="O536" i="21"/>
  <c r="O537" i="21"/>
  <c r="O538" i="21"/>
  <c r="O539" i="21"/>
  <c r="O540" i="21"/>
  <c r="O541" i="21"/>
  <c r="O542" i="21"/>
  <c r="O543" i="21"/>
  <c r="O544" i="21"/>
  <c r="O545" i="21"/>
  <c r="O546" i="21"/>
  <c r="O547" i="21"/>
  <c r="O548" i="21"/>
  <c r="O549" i="21"/>
  <c r="O550" i="21"/>
  <c r="O551" i="21"/>
  <c r="O552" i="21"/>
  <c r="O553" i="21"/>
  <c r="O554" i="21"/>
  <c r="O555" i="21"/>
  <c r="O556" i="21"/>
  <c r="O557" i="21"/>
  <c r="O558" i="21"/>
  <c r="O559" i="21"/>
  <c r="O560" i="21"/>
  <c r="O561" i="21"/>
  <c r="O562" i="21"/>
  <c r="O563" i="21"/>
  <c r="O564" i="21"/>
  <c r="O565" i="21"/>
  <c r="O566" i="21"/>
  <c r="O567" i="21"/>
  <c r="O568" i="21"/>
  <c r="O569" i="21"/>
  <c r="O570" i="21"/>
  <c r="O571" i="21"/>
  <c r="O572" i="21"/>
  <c r="O573" i="21"/>
  <c r="O574" i="21"/>
  <c r="O575" i="21"/>
  <c r="O576" i="21"/>
  <c r="O577" i="21"/>
  <c r="O578" i="21"/>
  <c r="O579" i="21"/>
  <c r="O580" i="21"/>
  <c r="O581" i="21"/>
  <c r="O582" i="21"/>
  <c r="O583" i="21"/>
  <c r="O584" i="21"/>
  <c r="O585" i="21"/>
  <c r="O586" i="21"/>
  <c r="O587" i="21"/>
  <c r="O588" i="21"/>
  <c r="O589" i="21"/>
  <c r="O590" i="21"/>
  <c r="O591" i="21"/>
  <c r="O592" i="21"/>
  <c r="O593" i="21"/>
  <c r="O594" i="21"/>
  <c r="O595" i="21"/>
  <c r="O596" i="21"/>
  <c r="O597" i="21"/>
  <c r="O598" i="21"/>
  <c r="O599" i="21"/>
  <c r="O600" i="21"/>
  <c r="O601" i="21"/>
  <c r="O602" i="21"/>
  <c r="O603" i="21"/>
  <c r="O604" i="21"/>
  <c r="O605" i="21"/>
  <c r="O606" i="21"/>
  <c r="O607" i="21"/>
  <c r="O608" i="21"/>
  <c r="O509" i="21"/>
  <c r="O610" i="21"/>
  <c r="O611" i="21"/>
  <c r="O612" i="21"/>
  <c r="O613" i="21"/>
  <c r="O614" i="21"/>
  <c r="O615" i="21"/>
  <c r="O616" i="21"/>
  <c r="O617" i="21"/>
  <c r="O618" i="21"/>
  <c r="O619" i="21"/>
  <c r="O620" i="21"/>
  <c r="O621" i="21"/>
  <c r="O622" i="21"/>
  <c r="O623" i="21"/>
  <c r="O624" i="21"/>
  <c r="O625" i="21"/>
  <c r="O626" i="21"/>
  <c r="O627" i="21"/>
  <c r="O628" i="21"/>
  <c r="O629" i="21"/>
  <c r="O630" i="21"/>
  <c r="O631" i="21"/>
  <c r="O632" i="21"/>
  <c r="O633" i="21"/>
  <c r="O634" i="21"/>
  <c r="O635" i="21"/>
  <c r="O636" i="21"/>
  <c r="O637" i="21"/>
  <c r="O638" i="21"/>
  <c r="O639" i="21"/>
  <c r="O640" i="21"/>
  <c r="O641" i="21"/>
  <c r="O642" i="21"/>
  <c r="O643" i="21"/>
  <c r="O644" i="21"/>
  <c r="O645" i="21"/>
  <c r="O646" i="21"/>
  <c r="O647" i="21"/>
  <c r="O648" i="21"/>
  <c r="O649" i="21"/>
  <c r="O650" i="21"/>
  <c r="O651" i="21"/>
  <c r="O652" i="21"/>
  <c r="O653" i="21"/>
  <c r="O654" i="21"/>
  <c r="O655" i="21"/>
  <c r="O656" i="21"/>
  <c r="O657" i="21"/>
  <c r="O658" i="21"/>
  <c r="O659" i="21"/>
  <c r="O660" i="21"/>
  <c r="O661" i="21"/>
  <c r="O662" i="21"/>
  <c r="O663" i="21"/>
  <c r="O664" i="21"/>
  <c r="O665" i="21"/>
  <c r="O666" i="21"/>
  <c r="O667" i="21"/>
  <c r="O668" i="21"/>
  <c r="O669" i="21"/>
  <c r="O670" i="21"/>
  <c r="O671" i="21"/>
  <c r="O672" i="21"/>
  <c r="O673" i="21"/>
  <c r="O674" i="21"/>
  <c r="O675" i="21"/>
  <c r="O676" i="21"/>
  <c r="O677" i="21"/>
  <c r="O678" i="21"/>
  <c r="O679" i="21"/>
  <c r="O680" i="21"/>
  <c r="O681" i="21"/>
  <c r="O682" i="21"/>
  <c r="O683" i="21"/>
  <c r="O684" i="21"/>
  <c r="O685" i="21"/>
  <c r="O686" i="21"/>
  <c r="O687" i="21"/>
  <c r="O688" i="21"/>
  <c r="O689" i="21"/>
  <c r="O690" i="21"/>
  <c r="O691" i="21"/>
  <c r="O692" i="21"/>
  <c r="O693" i="21"/>
  <c r="O694" i="21"/>
  <c r="O695" i="21"/>
  <c r="O696" i="21"/>
  <c r="O697" i="21"/>
  <c r="O698" i="21"/>
  <c r="O699" i="21"/>
  <c r="O700" i="21"/>
  <c r="O701" i="21"/>
  <c r="O702" i="21"/>
  <c r="O703" i="21"/>
  <c r="O704" i="21"/>
  <c r="O705" i="21"/>
  <c r="O706" i="21"/>
  <c r="O707" i="21"/>
  <c r="O708" i="21"/>
  <c r="O609" i="21"/>
  <c r="F5" i="34"/>
  <c r="F6" i="34"/>
  <c r="F7" i="34"/>
  <c r="F8" i="34"/>
  <c r="V157" i="43"/>
  <c r="V158" i="43"/>
  <c r="V159" i="43"/>
  <c r="V160" i="43"/>
  <c r="V161" i="43"/>
  <c r="V162" i="43"/>
  <c r="V163" i="43"/>
  <c r="V164" i="43"/>
  <c r="V165" i="43"/>
  <c r="V166" i="43"/>
  <c r="V167" i="43"/>
  <c r="V168" i="43"/>
  <c r="AL18" i="43"/>
  <c r="P7" i="43"/>
  <c r="I5" i="34"/>
  <c r="W157" i="43"/>
  <c r="W158" i="43"/>
  <c r="W159" i="43"/>
  <c r="W160" i="43"/>
  <c r="W161" i="43"/>
  <c r="W162" i="43"/>
  <c r="W163" i="43"/>
  <c r="W164" i="43"/>
  <c r="W165" i="43"/>
  <c r="W166" i="43"/>
  <c r="W167" i="43"/>
  <c r="W168" i="43"/>
  <c r="AM18" i="43"/>
  <c r="P8" i="43"/>
  <c r="I6" i="34"/>
  <c r="X157" i="43"/>
  <c r="X158" i="43"/>
  <c r="X159" i="43"/>
  <c r="X160" i="43"/>
  <c r="X161" i="43"/>
  <c r="X162" i="43"/>
  <c r="X163" i="43"/>
  <c r="X164" i="43"/>
  <c r="X165" i="43"/>
  <c r="X166" i="43"/>
  <c r="X167" i="43"/>
  <c r="X168" i="43"/>
  <c r="AN18" i="43"/>
  <c r="P9" i="43"/>
  <c r="I7" i="34"/>
  <c r="Y157" i="43"/>
  <c r="Y158" i="43"/>
  <c r="Y159" i="43"/>
  <c r="Y160" i="43"/>
  <c r="Y161" i="43"/>
  <c r="Y162" i="43"/>
  <c r="Y163" i="43"/>
  <c r="Y164" i="43"/>
  <c r="Y165" i="43"/>
  <c r="Y166" i="43"/>
  <c r="Y167" i="43"/>
  <c r="Y168" i="43"/>
  <c r="AO18" i="43"/>
  <c r="P10" i="43"/>
  <c r="I8" i="34"/>
  <c r="Z157" i="43"/>
  <c r="Z158" i="43"/>
  <c r="Z159" i="43"/>
  <c r="Z160" i="43"/>
  <c r="Z161" i="43"/>
  <c r="Z162" i="43"/>
  <c r="Z163" i="43"/>
  <c r="Z164" i="43"/>
  <c r="Z165" i="43"/>
  <c r="Z166" i="43"/>
  <c r="Z167" i="43"/>
  <c r="Z168" i="43"/>
  <c r="AP18" i="43"/>
  <c r="P11" i="43"/>
  <c r="I9" i="34"/>
  <c r="AA157" i="43"/>
  <c r="AA158" i="43"/>
  <c r="AA159" i="43"/>
  <c r="AA160" i="43"/>
  <c r="AA161" i="43"/>
  <c r="AA162" i="43"/>
  <c r="AA163" i="43"/>
  <c r="AA164" i="43"/>
  <c r="AA165" i="43"/>
  <c r="AA166" i="43"/>
  <c r="AA167" i="43"/>
  <c r="AA168" i="43"/>
  <c r="AQ18" i="43"/>
  <c r="P12" i="43"/>
  <c r="I10" i="34"/>
  <c r="AB157" i="43"/>
  <c r="AB158" i="43"/>
  <c r="AB159" i="43"/>
  <c r="AB160" i="43"/>
  <c r="AB161" i="43"/>
  <c r="AB162" i="43"/>
  <c r="AB163" i="43"/>
  <c r="AB164" i="43"/>
  <c r="AB165" i="43"/>
  <c r="AB166" i="43"/>
  <c r="AB167" i="43"/>
  <c r="AB168" i="43"/>
  <c r="AR18" i="43"/>
  <c r="P13" i="43"/>
  <c r="I11" i="34"/>
  <c r="AC157" i="43"/>
  <c r="AC158" i="43"/>
  <c r="AC159" i="43"/>
  <c r="AC160" i="43"/>
  <c r="AC161" i="43"/>
  <c r="AC162" i="43"/>
  <c r="AC163" i="43"/>
  <c r="AC164" i="43"/>
  <c r="AC165" i="43"/>
  <c r="AC166" i="43"/>
  <c r="AC167" i="43"/>
  <c r="AC168" i="43"/>
  <c r="AS18" i="43"/>
  <c r="P14" i="43"/>
  <c r="I12" i="34"/>
  <c r="AD157" i="43"/>
  <c r="AD158" i="43"/>
  <c r="AD159" i="43"/>
  <c r="AD160" i="43"/>
  <c r="AD161" i="43"/>
  <c r="AD162" i="43"/>
  <c r="AD163" i="43"/>
  <c r="AD164" i="43"/>
  <c r="AD165" i="43"/>
  <c r="AD166" i="43"/>
  <c r="AD167" i="43"/>
  <c r="AD168" i="43"/>
  <c r="AT18" i="43"/>
  <c r="P15" i="43"/>
  <c r="I13" i="34"/>
  <c r="AE157" i="43"/>
  <c r="AE158" i="43"/>
  <c r="AE159" i="43"/>
  <c r="AE160" i="43"/>
  <c r="AE161" i="43"/>
  <c r="AE162" i="43"/>
  <c r="AE163" i="43"/>
  <c r="AE164" i="43"/>
  <c r="AE165" i="43"/>
  <c r="AE166" i="43"/>
  <c r="AE167" i="43"/>
  <c r="AE168" i="43"/>
  <c r="AU18" i="43"/>
  <c r="P16" i="43"/>
  <c r="I14" i="34"/>
  <c r="AF157" i="43"/>
  <c r="AF158" i="43"/>
  <c r="AF159" i="43"/>
  <c r="AF160" i="43"/>
  <c r="AF161" i="43"/>
  <c r="AF162" i="43"/>
  <c r="AF163" i="43"/>
  <c r="AF164" i="43"/>
  <c r="AF165" i="43"/>
  <c r="AF166" i="43"/>
  <c r="AF167" i="43"/>
  <c r="AF168" i="43"/>
  <c r="AV18" i="43"/>
  <c r="P17" i="43"/>
  <c r="I15" i="34"/>
  <c r="AG157" i="43"/>
  <c r="AG158" i="43"/>
  <c r="AG159" i="43"/>
  <c r="AG160" i="43"/>
  <c r="AG161" i="43"/>
  <c r="AG162" i="43"/>
  <c r="AG163" i="43"/>
  <c r="AG164" i="43"/>
  <c r="AG165" i="43"/>
  <c r="AG166" i="43"/>
  <c r="AG167" i="43"/>
  <c r="AG168" i="43"/>
  <c r="AW18" i="43"/>
  <c r="P18" i="43"/>
  <c r="I16" i="34"/>
  <c r="AH157" i="43"/>
  <c r="AH158" i="43"/>
  <c r="AH159" i="43"/>
  <c r="AH160" i="43"/>
  <c r="AH161" i="43"/>
  <c r="AH162" i="43"/>
  <c r="AH163" i="43"/>
  <c r="AH164" i="43"/>
  <c r="AH165" i="43"/>
  <c r="AH166" i="43"/>
  <c r="AH167" i="43"/>
  <c r="AH168" i="43"/>
  <c r="AX18" i="43"/>
  <c r="P19" i="43"/>
  <c r="I17" i="34"/>
  <c r="AI157" i="43"/>
  <c r="AI158" i="43"/>
  <c r="AI159" i="43"/>
  <c r="AI160" i="43"/>
  <c r="AI161" i="43"/>
  <c r="AI162" i="43"/>
  <c r="AI163" i="43"/>
  <c r="AI164" i="43"/>
  <c r="AI165" i="43"/>
  <c r="AI166" i="43"/>
  <c r="AI167" i="43"/>
  <c r="AI168" i="43"/>
  <c r="AY18" i="43"/>
  <c r="P20" i="43"/>
  <c r="I18" i="34"/>
  <c r="T19" i="34"/>
  <c r="P19" i="34"/>
  <c r="S19" i="34"/>
  <c r="T20" i="34"/>
  <c r="P20" i="34"/>
  <c r="S20" i="34"/>
  <c r="T21" i="34"/>
  <c r="P21" i="34"/>
  <c r="S21" i="34"/>
  <c r="T22" i="34"/>
  <c r="P22" i="34"/>
  <c r="S22" i="34"/>
  <c r="T23" i="34"/>
  <c r="P23" i="34"/>
  <c r="S23" i="34"/>
  <c r="T24" i="34"/>
  <c r="P24" i="34"/>
  <c r="S24" i="34"/>
  <c r="T25" i="34"/>
  <c r="P25" i="34"/>
  <c r="S25" i="34"/>
  <c r="T26" i="34"/>
  <c r="P26" i="34"/>
  <c r="S26" i="34"/>
  <c r="T27" i="34"/>
  <c r="P27" i="34"/>
  <c r="S27" i="34"/>
  <c r="T28" i="34"/>
  <c r="P28" i="34"/>
  <c r="S28" i="34"/>
  <c r="T29" i="34"/>
  <c r="P29" i="34"/>
  <c r="S29" i="34"/>
  <c r="T30" i="34"/>
  <c r="P30" i="34"/>
  <c r="S30" i="34"/>
  <c r="T31" i="34"/>
  <c r="P31" i="34"/>
  <c r="S31" i="34"/>
  <c r="T32" i="34"/>
  <c r="P32" i="34"/>
  <c r="S32" i="34"/>
  <c r="T33" i="34"/>
  <c r="P33" i="34"/>
  <c r="S33" i="34"/>
  <c r="T34" i="34"/>
  <c r="P34" i="34"/>
  <c r="S34" i="34"/>
  <c r="T35" i="34"/>
  <c r="P35" i="34"/>
  <c r="S35" i="34"/>
  <c r="T36" i="34"/>
  <c r="P36" i="34"/>
  <c r="S36" i="34"/>
  <c r="T37" i="34"/>
  <c r="P37" i="34"/>
  <c r="S37" i="34"/>
  <c r="T38" i="34"/>
  <c r="P38" i="34"/>
  <c r="S38" i="34"/>
  <c r="T39" i="34"/>
  <c r="P39" i="34"/>
  <c r="S39" i="34"/>
  <c r="T40" i="34"/>
  <c r="P40" i="34"/>
  <c r="S40" i="34"/>
  <c r="T41" i="34"/>
  <c r="P41" i="34"/>
  <c r="S41" i="34"/>
  <c r="T42" i="34"/>
  <c r="P42" i="34"/>
  <c r="S42" i="34"/>
  <c r="T43" i="34"/>
  <c r="P43" i="34"/>
  <c r="S43" i="34"/>
  <c r="T44" i="34"/>
  <c r="P44" i="34"/>
  <c r="S44" i="34"/>
  <c r="T45" i="34"/>
  <c r="P45" i="34"/>
  <c r="S45" i="34"/>
  <c r="T46" i="34"/>
  <c r="P46" i="34"/>
  <c r="S46" i="34"/>
  <c r="T47" i="34"/>
  <c r="P47" i="34"/>
  <c r="S47" i="34"/>
  <c r="T48" i="34"/>
  <c r="P48" i="34"/>
  <c r="S48" i="34"/>
  <c r="T49" i="34"/>
  <c r="P49" i="34"/>
  <c r="S49" i="34"/>
  <c r="T50" i="34"/>
  <c r="P50" i="34"/>
  <c r="S50" i="34"/>
  <c r="T51" i="34"/>
  <c r="P51" i="34"/>
  <c r="S51" i="34"/>
  <c r="T52" i="34"/>
  <c r="P52" i="34"/>
  <c r="S52" i="34"/>
  <c r="T53" i="34"/>
  <c r="P53" i="34"/>
  <c r="S53" i="34"/>
  <c r="T54" i="34"/>
  <c r="P54" i="34"/>
  <c r="S54" i="34"/>
  <c r="T55" i="34"/>
  <c r="P55" i="34"/>
  <c r="S55" i="34"/>
  <c r="T56" i="34"/>
  <c r="P56" i="34"/>
  <c r="S56" i="34"/>
  <c r="T57" i="34"/>
  <c r="P57" i="34"/>
  <c r="S57" i="34"/>
  <c r="T58" i="34"/>
  <c r="P58" i="34"/>
  <c r="S58" i="34"/>
  <c r="T59" i="34"/>
  <c r="P59" i="34"/>
  <c r="S59" i="34"/>
  <c r="T60" i="34"/>
  <c r="P60" i="34"/>
  <c r="S60" i="34"/>
  <c r="T61" i="34"/>
  <c r="P61" i="34"/>
  <c r="S61" i="34"/>
  <c r="T62" i="34"/>
  <c r="P62" i="34"/>
  <c r="S62" i="34"/>
  <c r="T63" i="34"/>
  <c r="P63" i="34"/>
  <c r="S63" i="34"/>
  <c r="T64" i="34"/>
  <c r="P64" i="34"/>
  <c r="S64" i="34"/>
  <c r="T65" i="34"/>
  <c r="P65" i="34"/>
  <c r="S65" i="34"/>
  <c r="T66" i="34"/>
  <c r="P66" i="34"/>
  <c r="S66" i="34"/>
  <c r="T67" i="34"/>
  <c r="P67" i="34"/>
  <c r="S67" i="34"/>
  <c r="T68" i="34"/>
  <c r="P68" i="34"/>
  <c r="S68" i="34"/>
  <c r="T69" i="34"/>
  <c r="P69" i="34"/>
  <c r="S69" i="34"/>
  <c r="T70" i="34"/>
  <c r="P70" i="34"/>
  <c r="S70" i="34"/>
  <c r="T71" i="34"/>
  <c r="P71" i="34"/>
  <c r="S71" i="34"/>
  <c r="T72" i="34"/>
  <c r="P72" i="34"/>
  <c r="S72" i="34"/>
  <c r="T73" i="34"/>
  <c r="P73" i="34"/>
  <c r="S73" i="34"/>
  <c r="T74" i="34"/>
  <c r="P74" i="34"/>
  <c r="S74" i="34"/>
  <c r="T75" i="34"/>
  <c r="P75" i="34"/>
  <c r="S75" i="34"/>
  <c r="T76" i="34"/>
  <c r="P76" i="34"/>
  <c r="S76" i="34"/>
  <c r="T77" i="34"/>
  <c r="P77" i="34"/>
  <c r="S77" i="34"/>
  <c r="T78" i="34"/>
  <c r="P78" i="34"/>
  <c r="S78" i="34"/>
  <c r="T79" i="34"/>
  <c r="P79" i="34"/>
  <c r="S79" i="34"/>
  <c r="T80" i="34"/>
  <c r="P80" i="34"/>
  <c r="S80" i="34"/>
  <c r="T81" i="34"/>
  <c r="P81" i="34"/>
  <c r="S81" i="34"/>
  <c r="T82" i="34"/>
  <c r="P82" i="34"/>
  <c r="S82" i="34"/>
  <c r="T83" i="34"/>
  <c r="P83" i="34"/>
  <c r="S83" i="34"/>
  <c r="T84" i="34"/>
  <c r="P84" i="34"/>
  <c r="S84" i="34"/>
  <c r="T85" i="34"/>
  <c r="P85" i="34"/>
  <c r="S85" i="34"/>
  <c r="T86" i="34"/>
  <c r="P86" i="34"/>
  <c r="S86" i="34"/>
  <c r="T87" i="34"/>
  <c r="P87" i="34"/>
  <c r="S87" i="34"/>
  <c r="T88" i="34"/>
  <c r="P88" i="34"/>
  <c r="S88" i="34"/>
  <c r="T89" i="34"/>
  <c r="P89" i="34"/>
  <c r="S89" i="34"/>
  <c r="T90" i="34"/>
  <c r="P90" i="34"/>
  <c r="S90" i="34"/>
  <c r="T91" i="34"/>
  <c r="P91" i="34"/>
  <c r="S91" i="34"/>
  <c r="T92" i="34"/>
  <c r="P92" i="34"/>
  <c r="S92" i="34"/>
  <c r="T93" i="34"/>
  <c r="P93" i="34"/>
  <c r="S93" i="34"/>
  <c r="T94" i="34"/>
  <c r="P94" i="34"/>
  <c r="S94" i="34"/>
  <c r="T95" i="34"/>
  <c r="P95" i="34"/>
  <c r="S95" i="34"/>
  <c r="T96" i="34"/>
  <c r="P96" i="34"/>
  <c r="S96" i="34"/>
  <c r="T97" i="34"/>
  <c r="P97" i="34"/>
  <c r="S97" i="34"/>
  <c r="T98" i="34"/>
  <c r="P98" i="34"/>
  <c r="S98" i="34"/>
  <c r="T99" i="34"/>
  <c r="P99" i="34"/>
  <c r="S99" i="34"/>
  <c r="T100" i="34"/>
  <c r="P100" i="34"/>
  <c r="S100" i="34"/>
  <c r="T101" i="34"/>
  <c r="P101" i="34"/>
  <c r="S101" i="34"/>
  <c r="T102" i="34"/>
  <c r="P102" i="34"/>
  <c r="S102" i="34"/>
  <c r="T103" i="34"/>
  <c r="P103" i="34"/>
  <c r="S103" i="34"/>
  <c r="T104" i="34"/>
  <c r="P104" i="34"/>
  <c r="S104" i="34"/>
  <c r="T105" i="34"/>
  <c r="P105" i="34"/>
  <c r="S105" i="34"/>
  <c r="T106" i="34"/>
  <c r="P106" i="34"/>
  <c r="S106" i="34"/>
  <c r="T107" i="34"/>
  <c r="P107" i="34"/>
  <c r="S107" i="34"/>
  <c r="T108" i="34"/>
  <c r="P108" i="34"/>
  <c r="S108" i="34"/>
  <c r="T109" i="34"/>
  <c r="P109" i="34"/>
  <c r="S109" i="34"/>
  <c r="T110" i="34"/>
  <c r="P110" i="34"/>
  <c r="S110" i="34"/>
  <c r="T111" i="34"/>
  <c r="P111" i="34"/>
  <c r="S111" i="34"/>
  <c r="T112" i="34"/>
  <c r="P112" i="34"/>
  <c r="S112" i="34"/>
  <c r="T113" i="34"/>
  <c r="P113" i="34"/>
  <c r="S113" i="34"/>
  <c r="T114" i="34"/>
  <c r="P114" i="34"/>
  <c r="S114" i="34"/>
  <c r="T115" i="34"/>
  <c r="P115" i="34"/>
  <c r="S115" i="34"/>
  <c r="T116" i="34"/>
  <c r="P116" i="34"/>
  <c r="S116" i="34"/>
  <c r="T117" i="34"/>
  <c r="P117" i="34"/>
  <c r="S117" i="34"/>
  <c r="T118" i="34"/>
  <c r="P118" i="34"/>
  <c r="S118" i="34"/>
  <c r="T119" i="34"/>
  <c r="P119" i="34"/>
  <c r="S119" i="34"/>
  <c r="T120" i="34"/>
  <c r="P120" i="34"/>
  <c r="S120" i="34"/>
  <c r="T121" i="34"/>
  <c r="P121" i="34"/>
  <c r="S121" i="34"/>
  <c r="T122" i="34"/>
  <c r="P122" i="34"/>
  <c r="S122" i="34"/>
  <c r="T123" i="34"/>
  <c r="P123" i="34"/>
  <c r="S123" i="34"/>
  <c r="T124" i="34"/>
  <c r="P124" i="34"/>
  <c r="S124" i="34"/>
  <c r="T125" i="34"/>
  <c r="P125" i="34"/>
  <c r="S125" i="34"/>
  <c r="T126" i="34"/>
  <c r="P126" i="34"/>
  <c r="S126" i="34"/>
  <c r="T127" i="34"/>
  <c r="P127" i="34"/>
  <c r="S127" i="34"/>
  <c r="T128" i="34"/>
  <c r="P128" i="34"/>
  <c r="S128" i="34"/>
  <c r="T129" i="34"/>
  <c r="P129" i="34"/>
  <c r="S129" i="34"/>
  <c r="T130" i="34"/>
  <c r="P130" i="34"/>
  <c r="S130" i="34"/>
  <c r="T131" i="34"/>
  <c r="P131" i="34"/>
  <c r="S131" i="34"/>
  <c r="T132" i="34"/>
  <c r="P132" i="34"/>
  <c r="S132" i="34"/>
  <c r="T133" i="34"/>
  <c r="P133" i="34"/>
  <c r="S133" i="34"/>
  <c r="T134" i="34"/>
  <c r="P134" i="34"/>
  <c r="S134" i="34"/>
  <c r="T135" i="34"/>
  <c r="P135" i="34"/>
  <c r="S135" i="34"/>
  <c r="T136" i="34"/>
  <c r="P136" i="34"/>
  <c r="S136" i="34"/>
  <c r="T137" i="34"/>
  <c r="P137" i="34"/>
  <c r="S137" i="34"/>
  <c r="T138" i="34"/>
  <c r="P138" i="34"/>
  <c r="S138" i="34"/>
  <c r="T139" i="34"/>
  <c r="P139" i="34"/>
  <c r="S139" i="34"/>
  <c r="T140" i="34"/>
  <c r="P140" i="34"/>
  <c r="S140" i="34"/>
  <c r="T141" i="34"/>
  <c r="P141" i="34"/>
  <c r="S141" i="34"/>
  <c r="T142" i="34"/>
  <c r="P142" i="34"/>
  <c r="S142" i="34"/>
  <c r="T143" i="34"/>
  <c r="P143" i="34"/>
  <c r="S143" i="34"/>
  <c r="T144" i="34"/>
  <c r="P144" i="34"/>
  <c r="S144" i="34"/>
  <c r="T145" i="34"/>
  <c r="P145" i="34"/>
  <c r="S145" i="34"/>
  <c r="T146" i="34"/>
  <c r="P146" i="34"/>
  <c r="S146" i="34"/>
  <c r="T147" i="34"/>
  <c r="P147" i="34"/>
  <c r="S147" i="34"/>
  <c r="T148" i="34"/>
  <c r="P148" i="34"/>
  <c r="S148" i="34"/>
  <c r="T149" i="34"/>
  <c r="P149" i="34"/>
  <c r="S149" i="34"/>
  <c r="T150" i="34"/>
  <c r="P150" i="34"/>
  <c r="S150" i="34"/>
  <c r="T151" i="34"/>
  <c r="P151" i="34"/>
  <c r="S151" i="34"/>
  <c r="T152" i="34"/>
  <c r="P152" i="34"/>
  <c r="S152" i="34"/>
  <c r="T153" i="34"/>
  <c r="P153" i="34"/>
  <c r="S153" i="34"/>
  <c r="T154" i="34"/>
  <c r="P154" i="34"/>
  <c r="S154" i="34"/>
  <c r="T155" i="34"/>
  <c r="P155" i="34"/>
  <c r="S155" i="34"/>
  <c r="T156" i="34"/>
  <c r="P156" i="34"/>
  <c r="S156" i="34"/>
  <c r="T157" i="34"/>
  <c r="P157" i="34"/>
  <c r="S157" i="34"/>
  <c r="T158" i="34"/>
  <c r="P158" i="34"/>
  <c r="S158" i="34"/>
  <c r="T159" i="34"/>
  <c r="P159" i="34"/>
  <c r="S159" i="34"/>
  <c r="T160" i="34"/>
  <c r="P160" i="34"/>
  <c r="S160" i="34"/>
  <c r="T161" i="34"/>
  <c r="P161" i="34"/>
  <c r="S161" i="34"/>
  <c r="T162" i="34"/>
  <c r="P162" i="34"/>
  <c r="S162" i="34"/>
  <c r="T163" i="34"/>
  <c r="P163" i="34"/>
  <c r="S163" i="34"/>
  <c r="T164" i="34"/>
  <c r="P164" i="34"/>
  <c r="S164" i="34"/>
  <c r="T165" i="34"/>
  <c r="P165" i="34"/>
  <c r="S165" i="34"/>
  <c r="T166" i="34"/>
  <c r="P166" i="34"/>
  <c r="S166" i="34"/>
  <c r="T167" i="34"/>
  <c r="P167" i="34"/>
  <c r="S167" i="34"/>
  <c r="T168" i="34"/>
  <c r="P168" i="34"/>
  <c r="S168" i="34"/>
  <c r="T169" i="34"/>
  <c r="P169" i="34"/>
  <c r="S169" i="34"/>
  <c r="T170" i="34"/>
  <c r="P170" i="34"/>
  <c r="S170" i="34"/>
  <c r="T171" i="34"/>
  <c r="P171" i="34"/>
  <c r="S171" i="34"/>
  <c r="T172" i="34"/>
  <c r="P172" i="34"/>
  <c r="S172" i="34"/>
  <c r="T173" i="34"/>
  <c r="P173" i="34"/>
  <c r="S173" i="34"/>
  <c r="T174" i="34"/>
  <c r="P174" i="34"/>
  <c r="S174" i="34"/>
  <c r="T175" i="34"/>
  <c r="P175" i="34"/>
  <c r="S175" i="34"/>
  <c r="T176" i="34"/>
  <c r="P176" i="34"/>
  <c r="S176" i="34"/>
  <c r="T177" i="34"/>
  <c r="P177" i="34"/>
  <c r="S177" i="34"/>
  <c r="T178" i="34"/>
  <c r="P178" i="34"/>
  <c r="S178" i="34"/>
  <c r="T179" i="34"/>
  <c r="P179" i="34"/>
  <c r="S179" i="34"/>
  <c r="T180" i="34"/>
  <c r="P180" i="34"/>
  <c r="S180" i="34"/>
  <c r="T181" i="34"/>
  <c r="P181" i="34"/>
  <c r="S181" i="34"/>
  <c r="T182" i="34"/>
  <c r="P182" i="34"/>
  <c r="S182" i="34"/>
  <c r="T183" i="34"/>
  <c r="P183" i="34"/>
  <c r="S183" i="34"/>
  <c r="T184" i="34"/>
  <c r="P184" i="34"/>
  <c r="S184" i="34"/>
  <c r="T185" i="34"/>
  <c r="P185" i="34"/>
  <c r="S185" i="34"/>
  <c r="T186" i="34"/>
  <c r="P186" i="34"/>
  <c r="S186" i="34"/>
  <c r="T187" i="34"/>
  <c r="P187" i="34"/>
  <c r="S187" i="34"/>
  <c r="T188" i="34"/>
  <c r="P188" i="34"/>
  <c r="S188" i="34"/>
  <c r="T189" i="34"/>
  <c r="P189" i="34"/>
  <c r="S189" i="34"/>
  <c r="T190" i="34"/>
  <c r="P190" i="34"/>
  <c r="S190" i="34"/>
  <c r="T191" i="34"/>
  <c r="P191" i="34"/>
  <c r="S191" i="34"/>
  <c r="T192" i="34"/>
  <c r="P192" i="34"/>
  <c r="S192" i="34"/>
  <c r="T193" i="34"/>
  <c r="P193" i="34"/>
  <c r="S193" i="34"/>
  <c r="T194" i="34"/>
  <c r="P194" i="34"/>
  <c r="S194" i="34"/>
  <c r="T195" i="34"/>
  <c r="P195" i="34"/>
  <c r="S195" i="34"/>
  <c r="T196" i="34"/>
  <c r="P196" i="34"/>
  <c r="S196" i="34"/>
  <c r="T197" i="34"/>
  <c r="P197" i="34"/>
  <c r="S197" i="34"/>
  <c r="T198" i="34"/>
  <c r="P198" i="34"/>
  <c r="S198" i="34"/>
  <c r="T199" i="34"/>
  <c r="P199" i="34"/>
  <c r="S199" i="34"/>
  <c r="T200" i="34"/>
  <c r="P200" i="34"/>
  <c r="S200" i="34"/>
  <c r="T201" i="34"/>
  <c r="P201" i="34"/>
  <c r="S201" i="34"/>
  <c r="T202" i="34"/>
  <c r="P202" i="34"/>
  <c r="S202" i="34"/>
  <c r="T203" i="34"/>
  <c r="P203" i="34"/>
  <c r="S203" i="34"/>
  <c r="T204" i="34"/>
  <c r="P204" i="34"/>
  <c r="S204" i="34"/>
  <c r="T205" i="34"/>
  <c r="P205" i="34"/>
  <c r="S205" i="34"/>
  <c r="T206" i="34"/>
  <c r="P206" i="34"/>
  <c r="S206" i="34"/>
  <c r="T207" i="34"/>
  <c r="P207" i="34"/>
  <c r="S207" i="34"/>
  <c r="T208" i="34"/>
  <c r="P208" i="34"/>
  <c r="S208" i="34"/>
  <c r="T209" i="34"/>
  <c r="P209" i="34"/>
  <c r="S209" i="34"/>
  <c r="T210" i="34"/>
  <c r="P210" i="34"/>
  <c r="S210" i="34"/>
  <c r="T211" i="34"/>
  <c r="P211" i="34"/>
  <c r="S211" i="34"/>
  <c r="T212" i="34"/>
  <c r="P212" i="34"/>
  <c r="S212" i="34"/>
  <c r="T213" i="34"/>
  <c r="P213" i="34"/>
  <c r="S213" i="34"/>
  <c r="T214" i="34"/>
  <c r="P214" i="34"/>
  <c r="S214" i="34"/>
  <c r="T215" i="34"/>
  <c r="P215" i="34"/>
  <c r="S215" i="34"/>
  <c r="T216" i="34"/>
  <c r="P216" i="34"/>
  <c r="S216" i="34"/>
  <c r="T217" i="34"/>
  <c r="P217" i="34"/>
  <c r="S217" i="34"/>
  <c r="T218" i="34"/>
  <c r="P218" i="34"/>
  <c r="S218" i="34"/>
  <c r="T219" i="34"/>
  <c r="P219" i="34"/>
  <c r="S219" i="34"/>
  <c r="T220" i="34"/>
  <c r="P220" i="34"/>
  <c r="S220" i="34"/>
  <c r="T221" i="34"/>
  <c r="P221" i="34"/>
  <c r="S221" i="34"/>
  <c r="T222" i="34"/>
  <c r="P222" i="34"/>
  <c r="S222" i="34"/>
  <c r="T223" i="34"/>
  <c r="P223" i="34"/>
  <c r="S223" i="34"/>
  <c r="T224" i="34"/>
  <c r="P224" i="34"/>
  <c r="S224" i="34"/>
  <c r="T225" i="34"/>
  <c r="P225" i="34"/>
  <c r="S225" i="34"/>
  <c r="T226" i="34"/>
  <c r="P226" i="34"/>
  <c r="S226" i="34"/>
  <c r="T227" i="34"/>
  <c r="P227" i="34"/>
  <c r="S227" i="34"/>
  <c r="T228" i="34"/>
  <c r="P228" i="34"/>
  <c r="S228" i="34"/>
  <c r="T229" i="34"/>
  <c r="P229" i="34"/>
  <c r="S229" i="34"/>
  <c r="T230" i="34"/>
  <c r="P230" i="34"/>
  <c r="S230" i="34"/>
  <c r="T231" i="34"/>
  <c r="P231" i="34"/>
  <c r="S231" i="34"/>
  <c r="T232" i="34"/>
  <c r="P232" i="34"/>
  <c r="S232" i="34"/>
  <c r="T233" i="34"/>
  <c r="P233" i="34"/>
  <c r="S233" i="34"/>
  <c r="T234" i="34"/>
  <c r="P234" i="34"/>
  <c r="S234" i="34"/>
  <c r="T235" i="34"/>
  <c r="P235" i="34"/>
  <c r="S235" i="34"/>
  <c r="T236" i="34"/>
  <c r="P236" i="34"/>
  <c r="S236" i="34"/>
  <c r="T237" i="34"/>
  <c r="P237" i="34"/>
  <c r="S237" i="34"/>
  <c r="T238" i="34"/>
  <c r="P238" i="34"/>
  <c r="S238" i="34"/>
  <c r="T239" i="34"/>
  <c r="P239" i="34"/>
  <c r="S239" i="34"/>
  <c r="T240" i="34"/>
  <c r="P240" i="34"/>
  <c r="S240" i="34"/>
  <c r="T241" i="34"/>
  <c r="P241" i="34"/>
  <c r="S241" i="34"/>
  <c r="T242" i="34"/>
  <c r="P242" i="34"/>
  <c r="S242" i="34"/>
  <c r="T243" i="34"/>
  <c r="P243" i="34"/>
  <c r="S243" i="34"/>
  <c r="T244" i="34"/>
  <c r="P244" i="34"/>
  <c r="S244" i="34"/>
  <c r="T245" i="34"/>
  <c r="P245" i="34"/>
  <c r="S245" i="34"/>
  <c r="T246" i="34"/>
  <c r="P246" i="34"/>
  <c r="S246" i="34"/>
  <c r="T247" i="34"/>
  <c r="P247" i="34"/>
  <c r="S247" i="34"/>
  <c r="T248" i="34"/>
  <c r="P248" i="34"/>
  <c r="S248" i="34"/>
  <c r="T249" i="34"/>
  <c r="P249" i="34"/>
  <c r="S249" i="34"/>
  <c r="T250" i="34"/>
  <c r="P250" i="34"/>
  <c r="S250" i="34"/>
  <c r="T251" i="34"/>
  <c r="P251" i="34"/>
  <c r="S251" i="34"/>
  <c r="T252" i="34"/>
  <c r="P252" i="34"/>
  <c r="S252" i="34"/>
  <c r="T253" i="34"/>
  <c r="P253" i="34"/>
  <c r="S253" i="34"/>
  <c r="T254" i="34"/>
  <c r="P254" i="34"/>
  <c r="S254" i="34"/>
  <c r="T255" i="34"/>
  <c r="P255" i="34"/>
  <c r="S255" i="34"/>
  <c r="T256" i="34"/>
  <c r="P256" i="34"/>
  <c r="S256" i="34"/>
  <c r="T257" i="34"/>
  <c r="P257" i="34"/>
  <c r="S257" i="34"/>
  <c r="T258" i="34"/>
  <c r="P258" i="34"/>
  <c r="S258" i="34"/>
  <c r="T259" i="34"/>
  <c r="P259" i="34"/>
  <c r="S259" i="34"/>
  <c r="T260" i="34"/>
  <c r="P260" i="34"/>
  <c r="S260" i="34"/>
  <c r="T261" i="34"/>
  <c r="P261" i="34"/>
  <c r="S261" i="34"/>
  <c r="T262" i="34"/>
  <c r="P262" i="34"/>
  <c r="S262" i="34"/>
  <c r="T263" i="34"/>
  <c r="P263" i="34"/>
  <c r="S263" i="34"/>
  <c r="T264" i="34"/>
  <c r="P264" i="34"/>
  <c r="S264" i="34"/>
  <c r="T265" i="34"/>
  <c r="P265" i="34"/>
  <c r="S265" i="34"/>
  <c r="T266" i="34"/>
  <c r="P266" i="34"/>
  <c r="S266" i="34"/>
  <c r="T267" i="34"/>
  <c r="P267" i="34"/>
  <c r="S267" i="34"/>
  <c r="T268" i="34"/>
  <c r="P268" i="34"/>
  <c r="S268" i="34"/>
  <c r="T269" i="34"/>
  <c r="P269" i="34"/>
  <c r="S269" i="34"/>
  <c r="T270" i="34"/>
  <c r="P270" i="34"/>
  <c r="S270" i="34"/>
  <c r="T271" i="34"/>
  <c r="P271" i="34"/>
  <c r="S271" i="34"/>
  <c r="T272" i="34"/>
  <c r="P272" i="34"/>
  <c r="S272" i="34"/>
  <c r="T273" i="34"/>
  <c r="P273" i="34"/>
  <c r="S273" i="34"/>
  <c r="T274" i="34"/>
  <c r="P274" i="34"/>
  <c r="S274" i="34"/>
  <c r="T275" i="34"/>
  <c r="P275" i="34"/>
  <c r="S275" i="34"/>
  <c r="T276" i="34"/>
  <c r="P276" i="34"/>
  <c r="S276" i="34"/>
  <c r="T277" i="34"/>
  <c r="P277" i="34"/>
  <c r="S277" i="34"/>
  <c r="T278" i="34"/>
  <c r="P278" i="34"/>
  <c r="S278" i="34"/>
  <c r="T279" i="34"/>
  <c r="P279" i="34"/>
  <c r="S279" i="34"/>
  <c r="T280" i="34"/>
  <c r="P280" i="34"/>
  <c r="S280" i="34"/>
  <c r="T281" i="34"/>
  <c r="P281" i="34"/>
  <c r="S281" i="34"/>
  <c r="T282" i="34"/>
  <c r="P282" i="34"/>
  <c r="S282" i="34"/>
  <c r="T283" i="34"/>
  <c r="P283" i="34"/>
  <c r="S283" i="34"/>
  <c r="T284" i="34"/>
  <c r="P284" i="34"/>
  <c r="S284" i="34"/>
  <c r="T285" i="34"/>
  <c r="P285" i="34"/>
  <c r="S285" i="34"/>
  <c r="T286" i="34"/>
  <c r="P286" i="34"/>
  <c r="S286" i="34"/>
  <c r="T287" i="34"/>
  <c r="P287" i="34"/>
  <c r="S287" i="34"/>
  <c r="T288" i="34"/>
  <c r="P288" i="34"/>
  <c r="S288" i="34"/>
  <c r="T289" i="34"/>
  <c r="P289" i="34"/>
  <c r="S289" i="34"/>
  <c r="T290" i="34"/>
  <c r="P290" i="34"/>
  <c r="S290" i="34"/>
  <c r="T291" i="34"/>
  <c r="P291" i="34"/>
  <c r="S291" i="34"/>
  <c r="T292" i="34"/>
  <c r="P292" i="34"/>
  <c r="S292" i="34"/>
  <c r="T293" i="34"/>
  <c r="P293" i="34"/>
  <c r="S293" i="34"/>
  <c r="T294" i="34"/>
  <c r="P294" i="34"/>
  <c r="S294" i="34"/>
  <c r="T295" i="34"/>
  <c r="P295" i="34"/>
  <c r="S295" i="34"/>
  <c r="T296" i="34"/>
  <c r="P296" i="34"/>
  <c r="S296" i="34"/>
  <c r="T297" i="34"/>
  <c r="P297" i="34"/>
  <c r="S297" i="34"/>
  <c r="T298" i="34"/>
  <c r="P298" i="34"/>
  <c r="S298" i="34"/>
  <c r="T299" i="34"/>
  <c r="P299" i="34"/>
  <c r="S299" i="34"/>
  <c r="T300" i="34"/>
  <c r="P300" i="34"/>
  <c r="S300" i="34"/>
  <c r="T301" i="34"/>
  <c r="P301" i="34"/>
  <c r="S301" i="34"/>
  <c r="T302" i="34"/>
  <c r="P302" i="34"/>
  <c r="S302" i="34"/>
  <c r="T303" i="34"/>
  <c r="P303" i="34"/>
  <c r="S303" i="34"/>
  <c r="T304" i="34"/>
  <c r="P304" i="34"/>
  <c r="S304" i="34"/>
  <c r="T305" i="34"/>
  <c r="P305" i="34"/>
  <c r="S305" i="34"/>
  <c r="T306" i="34"/>
  <c r="P306" i="34"/>
  <c r="S306" i="34"/>
  <c r="T307" i="34"/>
  <c r="P307" i="34"/>
  <c r="S307" i="34"/>
  <c r="T308" i="34"/>
  <c r="P308" i="34"/>
  <c r="S308" i="34"/>
  <c r="T309" i="34"/>
  <c r="P309" i="34"/>
  <c r="S309" i="34"/>
  <c r="T310" i="34"/>
  <c r="P310" i="34"/>
  <c r="S310" i="34"/>
  <c r="T311" i="34"/>
  <c r="P311" i="34"/>
  <c r="S311" i="34"/>
  <c r="T312" i="34"/>
  <c r="P312" i="34"/>
  <c r="S312" i="34"/>
  <c r="T313" i="34"/>
  <c r="P313" i="34"/>
  <c r="S313" i="34"/>
  <c r="T314" i="34"/>
  <c r="P314" i="34"/>
  <c r="S314" i="34"/>
  <c r="T315" i="34"/>
  <c r="P315" i="34"/>
  <c r="S315" i="34"/>
  <c r="T316" i="34"/>
  <c r="P316" i="34"/>
  <c r="S316" i="34"/>
  <c r="T317" i="34"/>
  <c r="P317" i="34"/>
  <c r="S317" i="34"/>
  <c r="T318" i="34"/>
  <c r="P318" i="34"/>
  <c r="S318" i="34"/>
  <c r="T319" i="34"/>
  <c r="P319" i="34"/>
  <c r="S319" i="34"/>
  <c r="T320" i="34"/>
  <c r="P320" i="34"/>
  <c r="S320" i="34"/>
  <c r="T321" i="34"/>
  <c r="P321" i="34"/>
  <c r="S321" i="34"/>
  <c r="T322" i="34"/>
  <c r="P322" i="34"/>
  <c r="S322" i="34"/>
  <c r="T323" i="34"/>
  <c r="P323" i="34"/>
  <c r="S323" i="34"/>
  <c r="T324" i="34"/>
  <c r="P324" i="34"/>
  <c r="S324" i="34"/>
  <c r="T325" i="34"/>
  <c r="P325" i="34"/>
  <c r="S325" i="34"/>
  <c r="T326" i="34"/>
  <c r="P326" i="34"/>
  <c r="S326" i="34"/>
  <c r="T327" i="34"/>
  <c r="P327" i="34"/>
  <c r="S327" i="34"/>
  <c r="T328" i="34"/>
  <c r="P328" i="34"/>
  <c r="S328" i="34"/>
  <c r="T329" i="34"/>
  <c r="P329" i="34"/>
  <c r="S329" i="34"/>
  <c r="T330" i="34"/>
  <c r="P330" i="34"/>
  <c r="S330" i="34"/>
  <c r="T331" i="34"/>
  <c r="P331" i="34"/>
  <c r="S331" i="34"/>
  <c r="T332" i="34"/>
  <c r="P332" i="34"/>
  <c r="S332" i="34"/>
  <c r="T333" i="34"/>
  <c r="P333" i="34"/>
  <c r="S333" i="34"/>
  <c r="T334" i="34"/>
  <c r="P334" i="34"/>
  <c r="S334" i="34"/>
  <c r="T335" i="34"/>
  <c r="P335" i="34"/>
  <c r="S335" i="34"/>
  <c r="T336" i="34"/>
  <c r="P336" i="34"/>
  <c r="S336" i="34"/>
  <c r="T337" i="34"/>
  <c r="P337" i="34"/>
  <c r="S337" i="34"/>
  <c r="T338" i="34"/>
  <c r="P338" i="34"/>
  <c r="S338" i="34"/>
  <c r="T339" i="34"/>
  <c r="P339" i="34"/>
  <c r="S339" i="34"/>
  <c r="T340" i="34"/>
  <c r="P340" i="34"/>
  <c r="S340" i="34"/>
  <c r="T341" i="34"/>
  <c r="P341" i="34"/>
  <c r="S341" i="34"/>
  <c r="T342" i="34"/>
  <c r="P342" i="34"/>
  <c r="S342" i="34"/>
  <c r="T343" i="34"/>
  <c r="P343" i="34"/>
  <c r="S343" i="34"/>
  <c r="T344" i="34"/>
  <c r="P344" i="34"/>
  <c r="S344" i="34"/>
  <c r="T345" i="34"/>
  <c r="P345" i="34"/>
  <c r="S345" i="34"/>
  <c r="T346" i="34"/>
  <c r="P346" i="34"/>
  <c r="S346" i="34"/>
  <c r="T347" i="34"/>
  <c r="P347" i="34"/>
  <c r="S347" i="34"/>
  <c r="T348" i="34"/>
  <c r="P348" i="34"/>
  <c r="S348" i="34"/>
  <c r="T349" i="34"/>
  <c r="P349" i="34"/>
  <c r="S349" i="34"/>
  <c r="T350" i="34"/>
  <c r="P350" i="34"/>
  <c r="S350" i="34"/>
  <c r="T351" i="34"/>
  <c r="P351" i="34"/>
  <c r="S351" i="34"/>
  <c r="T352" i="34"/>
  <c r="P352" i="34"/>
  <c r="S352" i="34"/>
  <c r="T353" i="34"/>
  <c r="P353" i="34"/>
  <c r="S353" i="34"/>
  <c r="T354" i="34"/>
  <c r="P354" i="34"/>
  <c r="S354" i="34"/>
  <c r="T355" i="34"/>
  <c r="P355" i="34"/>
  <c r="S355" i="34"/>
  <c r="T356" i="34"/>
  <c r="P356" i="34"/>
  <c r="S356" i="34"/>
  <c r="T357" i="34"/>
  <c r="P357" i="34"/>
  <c r="S357" i="34"/>
  <c r="T358" i="34"/>
  <c r="P358" i="34"/>
  <c r="S358" i="34"/>
  <c r="T359" i="34"/>
  <c r="P359" i="34"/>
  <c r="S359" i="34"/>
  <c r="T360" i="34"/>
  <c r="P360" i="34"/>
  <c r="S360" i="34"/>
  <c r="T361" i="34"/>
  <c r="P361" i="34"/>
  <c r="S361" i="34"/>
  <c r="T362" i="34"/>
  <c r="P362" i="34"/>
  <c r="S362" i="34"/>
  <c r="T363" i="34"/>
  <c r="P363" i="34"/>
  <c r="S363" i="34"/>
  <c r="T364" i="34"/>
  <c r="P364" i="34"/>
  <c r="S364" i="34"/>
  <c r="T365" i="34"/>
  <c r="P365" i="34"/>
  <c r="S365" i="34"/>
  <c r="T366" i="34"/>
  <c r="P366" i="34"/>
  <c r="S366" i="34"/>
  <c r="T367" i="34"/>
  <c r="P367" i="34"/>
  <c r="S367" i="34"/>
  <c r="T368" i="34"/>
  <c r="P368" i="34"/>
  <c r="S368" i="34"/>
  <c r="T369" i="34"/>
  <c r="P369" i="34"/>
  <c r="S369" i="34"/>
  <c r="T370" i="34"/>
  <c r="P370" i="34"/>
  <c r="S370" i="34"/>
  <c r="T371" i="34"/>
  <c r="P371" i="34"/>
  <c r="S371" i="34"/>
  <c r="T372" i="34"/>
  <c r="P372" i="34"/>
  <c r="S372" i="34"/>
  <c r="T373" i="34"/>
  <c r="P373" i="34"/>
  <c r="S373" i="34"/>
  <c r="T374" i="34"/>
  <c r="P374" i="34"/>
  <c r="S374" i="34"/>
  <c r="T375" i="34"/>
  <c r="P375" i="34"/>
  <c r="S375" i="34"/>
  <c r="T376" i="34"/>
  <c r="P376" i="34"/>
  <c r="S376" i="34"/>
  <c r="T377" i="34"/>
  <c r="P377" i="34"/>
  <c r="S377" i="34"/>
  <c r="T378" i="34"/>
  <c r="P378" i="34"/>
  <c r="S378" i="34"/>
  <c r="T379" i="34"/>
  <c r="P379" i="34"/>
  <c r="S379" i="34"/>
  <c r="T380" i="34"/>
  <c r="P380" i="34"/>
  <c r="S380" i="34"/>
  <c r="T381" i="34"/>
  <c r="P381" i="34"/>
  <c r="S381" i="34"/>
  <c r="T382" i="34"/>
  <c r="P382" i="34"/>
  <c r="S382" i="34"/>
  <c r="T383" i="34"/>
  <c r="P383" i="34"/>
  <c r="S383" i="34"/>
  <c r="T384" i="34"/>
  <c r="P384" i="34"/>
  <c r="S384" i="34"/>
  <c r="T385" i="34"/>
  <c r="P385" i="34"/>
  <c r="S385" i="34"/>
  <c r="T386" i="34"/>
  <c r="P386" i="34"/>
  <c r="S386" i="34"/>
  <c r="T387" i="34"/>
  <c r="P387" i="34"/>
  <c r="S387" i="34"/>
  <c r="T388" i="34"/>
  <c r="P388" i="34"/>
  <c r="S388" i="34"/>
  <c r="T389" i="34"/>
  <c r="P389" i="34"/>
  <c r="S389" i="34"/>
  <c r="T390" i="34"/>
  <c r="P390" i="34"/>
  <c r="S390" i="34"/>
  <c r="T391" i="34"/>
  <c r="P391" i="34"/>
  <c r="S391" i="34"/>
  <c r="T392" i="34"/>
  <c r="P392" i="34"/>
  <c r="S392" i="34"/>
  <c r="T393" i="34"/>
  <c r="P393" i="34"/>
  <c r="S393" i="34"/>
  <c r="T394" i="34"/>
  <c r="P394" i="34"/>
  <c r="S394" i="34"/>
  <c r="T395" i="34"/>
  <c r="P395" i="34"/>
  <c r="S395" i="34"/>
  <c r="T396" i="34"/>
  <c r="P396" i="34"/>
  <c r="S396" i="34"/>
  <c r="T397" i="34"/>
  <c r="P397" i="34"/>
  <c r="S397" i="34"/>
  <c r="T398" i="34"/>
  <c r="P398" i="34"/>
  <c r="S398" i="34"/>
  <c r="T399" i="34"/>
  <c r="P399" i="34"/>
  <c r="S399" i="34"/>
  <c r="T400" i="34"/>
  <c r="P400" i="34"/>
  <c r="S400" i="34"/>
  <c r="T401" i="34"/>
  <c r="P401" i="34"/>
  <c r="S401" i="34"/>
  <c r="T402" i="34"/>
  <c r="P402" i="34"/>
  <c r="S402" i="34"/>
  <c r="T403" i="34"/>
  <c r="P403" i="34"/>
  <c r="S403" i="34"/>
  <c r="T404" i="34"/>
  <c r="P404" i="34"/>
  <c r="S404" i="34"/>
  <c r="T405" i="34"/>
  <c r="P405" i="34"/>
  <c r="S405" i="34"/>
  <c r="T406" i="34"/>
  <c r="P406" i="34"/>
  <c r="S406" i="34"/>
  <c r="T407" i="34"/>
  <c r="P407" i="34"/>
  <c r="S407" i="34"/>
  <c r="T408" i="34"/>
  <c r="P408" i="34"/>
  <c r="S408" i="34"/>
  <c r="T409" i="34"/>
  <c r="P409" i="34"/>
  <c r="S409" i="34"/>
  <c r="T410" i="34"/>
  <c r="P410" i="34"/>
  <c r="S410" i="34"/>
  <c r="T411" i="34"/>
  <c r="P411" i="34"/>
  <c r="S411" i="34"/>
  <c r="T412" i="34"/>
  <c r="P412" i="34"/>
  <c r="S412" i="34"/>
  <c r="T413" i="34"/>
  <c r="P413" i="34"/>
  <c r="S413" i="34"/>
  <c r="T414" i="34"/>
  <c r="P414" i="34"/>
  <c r="S414" i="34"/>
  <c r="T415" i="34"/>
  <c r="P415" i="34"/>
  <c r="S415" i="34"/>
  <c r="T416" i="34"/>
  <c r="P416" i="34"/>
  <c r="S416" i="34"/>
  <c r="T417" i="34"/>
  <c r="P417" i="34"/>
  <c r="S417" i="34"/>
  <c r="T418" i="34"/>
  <c r="P418" i="34"/>
  <c r="S418" i="34"/>
  <c r="T419" i="34"/>
  <c r="P419" i="34"/>
  <c r="S419" i="34"/>
  <c r="T420" i="34"/>
  <c r="P420" i="34"/>
  <c r="S420" i="34"/>
  <c r="T421" i="34"/>
  <c r="P421" i="34"/>
  <c r="S421" i="34"/>
  <c r="T422" i="34"/>
  <c r="P422" i="34"/>
  <c r="S422" i="34"/>
  <c r="T423" i="34"/>
  <c r="P423" i="34"/>
  <c r="S423" i="34"/>
  <c r="T424" i="34"/>
  <c r="P424" i="34"/>
  <c r="S424" i="34"/>
  <c r="T425" i="34"/>
  <c r="P425" i="34"/>
  <c r="S425" i="34"/>
  <c r="T426" i="34"/>
  <c r="P426" i="34"/>
  <c r="S426" i="34"/>
  <c r="T427" i="34"/>
  <c r="P427" i="34"/>
  <c r="S427" i="34"/>
  <c r="T428" i="34"/>
  <c r="P428" i="34"/>
  <c r="S428" i="34"/>
  <c r="T429" i="34"/>
  <c r="P429" i="34"/>
  <c r="S429" i="34"/>
  <c r="T430" i="34"/>
  <c r="P430" i="34"/>
  <c r="S430" i="34"/>
  <c r="T431" i="34"/>
  <c r="P431" i="34"/>
  <c r="S431" i="34"/>
  <c r="T432" i="34"/>
  <c r="P432" i="34"/>
  <c r="S432" i="34"/>
  <c r="T433" i="34"/>
  <c r="P433" i="34"/>
  <c r="S433" i="34"/>
  <c r="T434" i="34"/>
  <c r="P434" i="34"/>
  <c r="S434" i="34"/>
  <c r="T435" i="34"/>
  <c r="P435" i="34"/>
  <c r="S435" i="34"/>
  <c r="T436" i="34"/>
  <c r="P436" i="34"/>
  <c r="S436" i="34"/>
  <c r="T437" i="34"/>
  <c r="P437" i="34"/>
  <c r="S437" i="34"/>
  <c r="T438" i="34"/>
  <c r="P438" i="34"/>
  <c r="S438" i="34"/>
  <c r="T439" i="34"/>
  <c r="P439" i="34"/>
  <c r="S439" i="34"/>
  <c r="T440" i="34"/>
  <c r="P440" i="34"/>
  <c r="S440" i="34"/>
  <c r="T441" i="34"/>
  <c r="P441" i="34"/>
  <c r="S441" i="34"/>
  <c r="T442" i="34"/>
  <c r="P442" i="34"/>
  <c r="S442" i="34"/>
  <c r="T443" i="34"/>
  <c r="P443" i="34"/>
  <c r="S443" i="34"/>
  <c r="T444" i="34"/>
  <c r="P444" i="34"/>
  <c r="S444" i="34"/>
  <c r="T445" i="34"/>
  <c r="P445" i="34"/>
  <c r="S445" i="34"/>
  <c r="T446" i="34"/>
  <c r="P446" i="34"/>
  <c r="S446" i="34"/>
  <c r="T447" i="34"/>
  <c r="P447" i="34"/>
  <c r="S447" i="34"/>
  <c r="T448" i="34"/>
  <c r="P448" i="34"/>
  <c r="S448" i="34"/>
  <c r="T449" i="34"/>
  <c r="P449" i="34"/>
  <c r="S449" i="34"/>
  <c r="T450" i="34"/>
  <c r="P450" i="34"/>
  <c r="S450" i="34"/>
  <c r="T451" i="34"/>
  <c r="P451" i="34"/>
  <c r="S451" i="34"/>
  <c r="T452" i="34"/>
  <c r="P452" i="34"/>
  <c r="S452" i="34"/>
  <c r="T453" i="34"/>
  <c r="P453" i="34"/>
  <c r="S453" i="34"/>
  <c r="T454" i="34"/>
  <c r="P454" i="34"/>
  <c r="S454" i="34"/>
  <c r="T455" i="34"/>
  <c r="P455" i="34"/>
  <c r="S455" i="34"/>
  <c r="T456" i="34"/>
  <c r="P456" i="34"/>
  <c r="S456" i="34"/>
  <c r="T457" i="34"/>
  <c r="P457" i="34"/>
  <c r="S457" i="34"/>
  <c r="T458" i="34"/>
  <c r="P458" i="34"/>
  <c r="S458" i="34"/>
  <c r="T459" i="34"/>
  <c r="P459" i="34"/>
  <c r="S459" i="34"/>
  <c r="T460" i="34"/>
  <c r="P460" i="34"/>
  <c r="S460" i="34"/>
  <c r="T461" i="34"/>
  <c r="P461" i="34"/>
  <c r="S461" i="34"/>
  <c r="T462" i="34"/>
  <c r="P462" i="34"/>
  <c r="S462" i="34"/>
  <c r="T463" i="34"/>
  <c r="P463" i="34"/>
  <c r="S463" i="34"/>
  <c r="T464" i="34"/>
  <c r="P464" i="34"/>
  <c r="S464" i="34"/>
  <c r="T465" i="34"/>
  <c r="P465" i="34"/>
  <c r="S465" i="34"/>
  <c r="T466" i="34"/>
  <c r="P466" i="34"/>
  <c r="S466" i="34"/>
  <c r="T467" i="34"/>
  <c r="P467" i="34"/>
  <c r="S467" i="34"/>
  <c r="T468" i="34"/>
  <c r="P468" i="34"/>
  <c r="S468" i="34"/>
  <c r="T469" i="34"/>
  <c r="P469" i="34"/>
  <c r="S469" i="34"/>
  <c r="T470" i="34"/>
  <c r="P470" i="34"/>
  <c r="S470" i="34"/>
  <c r="T471" i="34"/>
  <c r="P471" i="34"/>
  <c r="S471" i="34"/>
  <c r="T472" i="34"/>
  <c r="P472" i="34"/>
  <c r="S472" i="34"/>
  <c r="T473" i="34"/>
  <c r="P473" i="34"/>
  <c r="S473" i="34"/>
  <c r="T474" i="34"/>
  <c r="P474" i="34"/>
  <c r="S474" i="34"/>
  <c r="T475" i="34"/>
  <c r="P475" i="34"/>
  <c r="S475" i="34"/>
  <c r="T476" i="34"/>
  <c r="P476" i="34"/>
  <c r="S476" i="34"/>
  <c r="T477" i="34"/>
  <c r="P477" i="34"/>
  <c r="S477" i="34"/>
  <c r="T478" i="34"/>
  <c r="P478" i="34"/>
  <c r="S478" i="34"/>
  <c r="T479" i="34"/>
  <c r="P479" i="34"/>
  <c r="S479" i="34"/>
  <c r="T480" i="34"/>
  <c r="P480" i="34"/>
  <c r="S480" i="34"/>
  <c r="T481" i="34"/>
  <c r="P481" i="34"/>
  <c r="S481" i="34"/>
  <c r="T482" i="34"/>
  <c r="P482" i="34"/>
  <c r="S482" i="34"/>
  <c r="T483" i="34"/>
  <c r="P483" i="34"/>
  <c r="S483" i="34"/>
  <c r="T484" i="34"/>
  <c r="P484" i="34"/>
  <c r="S484" i="34"/>
  <c r="T485" i="34"/>
  <c r="P485" i="34"/>
  <c r="S485" i="34"/>
  <c r="T486" i="34"/>
  <c r="P486" i="34"/>
  <c r="S486" i="34"/>
  <c r="T487" i="34"/>
  <c r="P487" i="34"/>
  <c r="S487" i="34"/>
  <c r="T488" i="34"/>
  <c r="P488" i="34"/>
  <c r="S488" i="34"/>
  <c r="T489" i="34"/>
  <c r="P489" i="34"/>
  <c r="S489" i="34"/>
  <c r="T490" i="34"/>
  <c r="P490" i="34"/>
  <c r="S490" i="34"/>
  <c r="T491" i="34"/>
  <c r="P491" i="34"/>
  <c r="S491" i="34"/>
  <c r="T492" i="34"/>
  <c r="P492" i="34"/>
  <c r="S492" i="34"/>
  <c r="T493" i="34"/>
  <c r="P493" i="34"/>
  <c r="S493" i="34"/>
  <c r="T494" i="34"/>
  <c r="P494" i="34"/>
  <c r="S494" i="34"/>
  <c r="T495" i="34"/>
  <c r="P495" i="34"/>
  <c r="S495" i="34"/>
  <c r="T496" i="34"/>
  <c r="P496" i="34"/>
  <c r="S496" i="34"/>
  <c r="T497" i="34"/>
  <c r="P497" i="34"/>
  <c r="S497" i="34"/>
  <c r="T498" i="34"/>
  <c r="P498" i="34"/>
  <c r="S498" i="34"/>
  <c r="T499" i="34"/>
  <c r="P499" i="34"/>
  <c r="S499" i="34"/>
  <c r="T500" i="34"/>
  <c r="P500" i="34"/>
  <c r="S500" i="34"/>
  <c r="T501" i="34"/>
  <c r="P501" i="34"/>
  <c r="S501" i="34"/>
  <c r="T502" i="34"/>
  <c r="P502" i="34"/>
  <c r="S502" i="34"/>
  <c r="T503" i="34"/>
  <c r="P503" i="34"/>
  <c r="S503" i="34"/>
  <c r="T504" i="34"/>
  <c r="P504" i="34"/>
  <c r="S504" i="34"/>
  <c r="T505" i="34"/>
  <c r="P505" i="34"/>
  <c r="S505" i="34"/>
  <c r="T506" i="34"/>
  <c r="P506" i="34"/>
  <c r="S506" i="34"/>
  <c r="T507" i="34"/>
  <c r="P507" i="34"/>
  <c r="S507" i="34"/>
  <c r="T508" i="34"/>
  <c r="P508" i="34"/>
  <c r="S508" i="34"/>
  <c r="T509" i="34"/>
  <c r="P509" i="34"/>
  <c r="S509" i="34"/>
  <c r="T510" i="34"/>
  <c r="P510" i="34"/>
  <c r="S510" i="34"/>
  <c r="T511" i="34"/>
  <c r="P511" i="34"/>
  <c r="S511" i="34"/>
  <c r="T512" i="34"/>
  <c r="P512" i="34"/>
  <c r="S512" i="34"/>
  <c r="T513" i="34"/>
  <c r="P513" i="34"/>
  <c r="S513" i="34"/>
  <c r="T514" i="34"/>
  <c r="P514" i="34"/>
  <c r="S514" i="34"/>
  <c r="T515" i="34"/>
  <c r="P515" i="34"/>
  <c r="S515" i="34"/>
  <c r="T516" i="34"/>
  <c r="P516" i="34"/>
  <c r="S516" i="34"/>
  <c r="T517" i="34"/>
  <c r="P517" i="34"/>
  <c r="S517" i="34"/>
  <c r="T518" i="34"/>
  <c r="P518" i="34"/>
  <c r="S518" i="34"/>
  <c r="T519" i="34"/>
  <c r="P519" i="34"/>
  <c r="S519" i="34"/>
  <c r="T520" i="34"/>
  <c r="P520" i="34"/>
  <c r="S520" i="34"/>
  <c r="T521" i="34"/>
  <c r="P521" i="34"/>
  <c r="S521" i="34"/>
  <c r="T522" i="34"/>
  <c r="P522" i="34"/>
  <c r="S522" i="34"/>
  <c r="T523" i="34"/>
  <c r="P523" i="34"/>
  <c r="S523" i="34"/>
  <c r="T524" i="34"/>
  <c r="P524" i="34"/>
  <c r="S524" i="34"/>
  <c r="T525" i="34"/>
  <c r="P525" i="34"/>
  <c r="S525" i="34"/>
  <c r="T526" i="34"/>
  <c r="P526" i="34"/>
  <c r="S526" i="34"/>
  <c r="T527" i="34"/>
  <c r="P527" i="34"/>
  <c r="S527" i="34"/>
  <c r="T528" i="34"/>
  <c r="P528" i="34"/>
  <c r="S528" i="34"/>
  <c r="T529" i="34"/>
  <c r="P529" i="34"/>
  <c r="S529" i="34"/>
  <c r="T530" i="34"/>
  <c r="P530" i="34"/>
  <c r="S530" i="34"/>
  <c r="T531" i="34"/>
  <c r="P531" i="34"/>
  <c r="S531" i="34"/>
  <c r="T532" i="34"/>
  <c r="P532" i="34"/>
  <c r="S532" i="34"/>
  <c r="T533" i="34"/>
  <c r="P533" i="34"/>
  <c r="S533" i="34"/>
  <c r="T534" i="34"/>
  <c r="P534" i="34"/>
  <c r="S534" i="34"/>
  <c r="T535" i="34"/>
  <c r="P535" i="34"/>
  <c r="S535" i="34"/>
  <c r="T536" i="34"/>
  <c r="P536" i="34"/>
  <c r="S536" i="34"/>
  <c r="T537" i="34"/>
  <c r="P537" i="34"/>
  <c r="S537" i="34"/>
  <c r="T538" i="34"/>
  <c r="P538" i="34"/>
  <c r="S538" i="34"/>
  <c r="T539" i="34"/>
  <c r="P539" i="34"/>
  <c r="S539" i="34"/>
  <c r="T540" i="34"/>
  <c r="P540" i="34"/>
  <c r="S540" i="34"/>
  <c r="T541" i="34"/>
  <c r="P541" i="34"/>
  <c r="S541" i="34"/>
  <c r="T542" i="34"/>
  <c r="P542" i="34"/>
  <c r="S542" i="34"/>
  <c r="T543" i="34"/>
  <c r="P543" i="34"/>
  <c r="S543" i="34"/>
  <c r="T544" i="34"/>
  <c r="P544" i="34"/>
  <c r="S544" i="34"/>
  <c r="T545" i="34"/>
  <c r="P545" i="34"/>
  <c r="S545" i="34"/>
  <c r="T546" i="34"/>
  <c r="P546" i="34"/>
  <c r="S546" i="34"/>
  <c r="T547" i="34"/>
  <c r="P547" i="34"/>
  <c r="S547" i="34"/>
  <c r="T548" i="34"/>
  <c r="P548" i="34"/>
  <c r="S548" i="34"/>
  <c r="T549" i="34"/>
  <c r="P549" i="34"/>
  <c r="S549" i="34"/>
  <c r="T550" i="34"/>
  <c r="P550" i="34"/>
  <c r="S550" i="34"/>
  <c r="T551" i="34"/>
  <c r="P551" i="34"/>
  <c r="S551" i="34"/>
  <c r="T552" i="34"/>
  <c r="P552" i="34"/>
  <c r="S552" i="34"/>
  <c r="T553" i="34"/>
  <c r="P553" i="34"/>
  <c r="S553" i="34"/>
  <c r="T554" i="34"/>
  <c r="P554" i="34"/>
  <c r="S554" i="34"/>
  <c r="T555" i="34"/>
  <c r="P555" i="34"/>
  <c r="S555" i="34"/>
  <c r="T556" i="34"/>
  <c r="P556" i="34"/>
  <c r="S556" i="34"/>
  <c r="T557" i="34"/>
  <c r="P557" i="34"/>
  <c r="S557" i="34"/>
  <c r="T558" i="34"/>
  <c r="P558" i="34"/>
  <c r="S558" i="34"/>
  <c r="T559" i="34"/>
  <c r="P559" i="34"/>
  <c r="S559" i="34"/>
  <c r="T560" i="34"/>
  <c r="P560" i="34"/>
  <c r="S560" i="34"/>
  <c r="T561" i="34"/>
  <c r="P561" i="34"/>
  <c r="S561" i="34"/>
  <c r="T562" i="34"/>
  <c r="P562" i="34"/>
  <c r="S562" i="34"/>
  <c r="T563" i="34"/>
  <c r="P563" i="34"/>
  <c r="S563" i="34"/>
  <c r="T564" i="34"/>
  <c r="P564" i="34"/>
  <c r="S564" i="34"/>
  <c r="T565" i="34"/>
  <c r="P565" i="34"/>
  <c r="S565" i="34"/>
  <c r="T566" i="34"/>
  <c r="P566" i="34"/>
  <c r="S566" i="34"/>
  <c r="T567" i="34"/>
  <c r="P567" i="34"/>
  <c r="S567" i="34"/>
  <c r="T568" i="34"/>
  <c r="P568" i="34"/>
  <c r="S568" i="34"/>
  <c r="T569" i="34"/>
  <c r="P569" i="34"/>
  <c r="S569" i="34"/>
  <c r="T570" i="34"/>
  <c r="P570" i="34"/>
  <c r="S570" i="34"/>
  <c r="T571" i="34"/>
  <c r="P571" i="34"/>
  <c r="S571" i="34"/>
  <c r="T572" i="34"/>
  <c r="P572" i="34"/>
  <c r="S572" i="34"/>
  <c r="T573" i="34"/>
  <c r="P573" i="34"/>
  <c r="S573" i="34"/>
  <c r="T574" i="34"/>
  <c r="P574" i="34"/>
  <c r="S574" i="34"/>
  <c r="T575" i="34"/>
  <c r="P575" i="34"/>
  <c r="S575" i="34"/>
  <c r="T576" i="34"/>
  <c r="P576" i="34"/>
  <c r="S576" i="34"/>
  <c r="T577" i="34"/>
  <c r="P577" i="34"/>
  <c r="S577" i="34"/>
  <c r="T578" i="34"/>
  <c r="P578" i="34"/>
  <c r="S578" i="34"/>
  <c r="T579" i="34"/>
  <c r="P579" i="34"/>
  <c r="S579" i="34"/>
  <c r="T580" i="34"/>
  <c r="P580" i="34"/>
  <c r="S580" i="34"/>
  <c r="T581" i="34"/>
  <c r="P581" i="34"/>
  <c r="S581" i="34"/>
  <c r="T582" i="34"/>
  <c r="P582" i="34"/>
  <c r="S582" i="34"/>
  <c r="T583" i="34"/>
  <c r="P583" i="34"/>
  <c r="S583" i="34"/>
  <c r="T584" i="34"/>
  <c r="P584" i="34"/>
  <c r="S584" i="34"/>
  <c r="T585" i="34"/>
  <c r="P585" i="34"/>
  <c r="S585" i="34"/>
  <c r="T586" i="34"/>
  <c r="P586" i="34"/>
  <c r="S586" i="34"/>
  <c r="T587" i="34"/>
  <c r="P587" i="34"/>
  <c r="S587" i="34"/>
  <c r="T588" i="34"/>
  <c r="P588" i="34"/>
  <c r="S588" i="34"/>
  <c r="T589" i="34"/>
  <c r="P589" i="34"/>
  <c r="S589" i="34"/>
  <c r="T590" i="34"/>
  <c r="P590" i="34"/>
  <c r="S590" i="34"/>
  <c r="T591" i="34"/>
  <c r="P591" i="34"/>
  <c r="S591" i="34"/>
  <c r="T592" i="34"/>
  <c r="P592" i="34"/>
  <c r="S592" i="34"/>
  <c r="T593" i="34"/>
  <c r="P593" i="34"/>
  <c r="S593" i="34"/>
  <c r="T594" i="34"/>
  <c r="P594" i="34"/>
  <c r="S594" i="34"/>
  <c r="T595" i="34"/>
  <c r="P595" i="34"/>
  <c r="S595" i="34"/>
  <c r="T596" i="34"/>
  <c r="P596" i="34"/>
  <c r="S596" i="34"/>
  <c r="T597" i="34"/>
  <c r="P597" i="34"/>
  <c r="S597" i="34"/>
  <c r="T598" i="34"/>
  <c r="P598" i="34"/>
  <c r="S598" i="34"/>
  <c r="T599" i="34"/>
  <c r="P599" i="34"/>
  <c r="S599" i="34"/>
  <c r="T600" i="34"/>
  <c r="P600" i="34"/>
  <c r="S600" i="34"/>
  <c r="T601" i="34"/>
  <c r="P601" i="34"/>
  <c r="S601" i="34"/>
  <c r="T602" i="34"/>
  <c r="P602" i="34"/>
  <c r="S602" i="34"/>
  <c r="T603" i="34"/>
  <c r="P603" i="34"/>
  <c r="S603" i="34"/>
  <c r="T604" i="34"/>
  <c r="P604" i="34"/>
  <c r="S604" i="34"/>
  <c r="T605" i="34"/>
  <c r="P605" i="34"/>
  <c r="S605" i="34"/>
  <c r="T606" i="34"/>
  <c r="P606" i="34"/>
  <c r="S606" i="34"/>
  <c r="T607" i="34"/>
  <c r="P607" i="34"/>
  <c r="S607" i="34"/>
  <c r="T608" i="34"/>
  <c r="P608" i="34"/>
  <c r="S608" i="34"/>
  <c r="T609" i="34"/>
  <c r="P609" i="34"/>
  <c r="S609" i="34"/>
  <c r="T610" i="34"/>
  <c r="P610" i="34"/>
  <c r="S610" i="34"/>
  <c r="T611" i="34"/>
  <c r="P611" i="34"/>
  <c r="S611" i="34"/>
  <c r="T612" i="34"/>
  <c r="P612" i="34"/>
  <c r="S612" i="34"/>
  <c r="T613" i="34"/>
  <c r="P613" i="34"/>
  <c r="S613" i="34"/>
  <c r="T614" i="34"/>
  <c r="P614" i="34"/>
  <c r="S614" i="34"/>
  <c r="T615" i="34"/>
  <c r="P615" i="34"/>
  <c r="S615" i="34"/>
  <c r="T616" i="34"/>
  <c r="P616" i="34"/>
  <c r="S616" i="34"/>
  <c r="T617" i="34"/>
  <c r="P617" i="34"/>
  <c r="S617" i="34"/>
  <c r="T618" i="34"/>
  <c r="P618" i="34"/>
  <c r="S618" i="34"/>
  <c r="T619" i="34"/>
  <c r="P619" i="34"/>
  <c r="S619" i="34"/>
  <c r="F9" i="34"/>
  <c r="F10" i="34"/>
  <c r="F11" i="34"/>
  <c r="F12" i="34"/>
  <c r="F13" i="34"/>
  <c r="F14" i="34"/>
  <c r="F15" i="34"/>
  <c r="F16" i="34"/>
  <c r="F17" i="34"/>
  <c r="F18" i="34"/>
  <c r="P10" i="21"/>
  <c r="P11" i="21"/>
  <c r="P12" i="21"/>
  <c r="P13" i="21"/>
  <c r="P14" i="21"/>
  <c r="P15" i="21"/>
  <c r="P16" i="21"/>
  <c r="P17" i="21"/>
  <c r="P18" i="21"/>
  <c r="P19" i="21"/>
  <c r="P20" i="21"/>
  <c r="P21" i="21"/>
  <c r="P22" i="21"/>
  <c r="P23" i="21"/>
  <c r="P24" i="21"/>
  <c r="P25" i="21"/>
  <c r="P26" i="21"/>
  <c r="P27" i="21"/>
  <c r="P28" i="21"/>
  <c r="P29" i="21"/>
  <c r="P30" i="21"/>
  <c r="P31" i="21"/>
  <c r="P32" i="21"/>
  <c r="P33" i="21"/>
  <c r="P34" i="21"/>
  <c r="P35" i="21"/>
  <c r="P36" i="21"/>
  <c r="P37" i="21"/>
  <c r="P38" i="21"/>
  <c r="P39" i="21"/>
  <c r="P40" i="21"/>
  <c r="P41" i="21"/>
  <c r="P42" i="21"/>
  <c r="P43" i="21"/>
  <c r="P44" i="21"/>
  <c r="P45" i="21"/>
  <c r="P46" i="21"/>
  <c r="P47" i="21"/>
  <c r="P48" i="21"/>
  <c r="P49" i="21"/>
  <c r="P50" i="21"/>
  <c r="P51" i="21"/>
  <c r="P52" i="21"/>
  <c r="P53" i="21"/>
  <c r="P54" i="21"/>
  <c r="P55" i="21"/>
  <c r="P56" i="21"/>
  <c r="P57" i="21"/>
  <c r="P58" i="21"/>
  <c r="P59" i="21"/>
  <c r="P60" i="21"/>
  <c r="P61" i="21"/>
  <c r="P62" i="21"/>
  <c r="P63" i="21"/>
  <c r="P64" i="21"/>
  <c r="P65" i="21"/>
  <c r="P66" i="21"/>
  <c r="P67" i="21"/>
  <c r="P68" i="21"/>
  <c r="P69" i="21"/>
  <c r="P70" i="21"/>
  <c r="P71" i="21"/>
  <c r="P72" i="21"/>
  <c r="P73" i="21"/>
  <c r="P74" i="21"/>
  <c r="P75" i="21"/>
  <c r="P76" i="21"/>
  <c r="P77" i="21"/>
  <c r="P78" i="21"/>
  <c r="P79" i="21"/>
  <c r="P80" i="21"/>
  <c r="P81" i="21"/>
  <c r="P82" i="21"/>
  <c r="P83" i="21"/>
  <c r="P84" i="21"/>
  <c r="P85" i="21"/>
  <c r="P86" i="21"/>
  <c r="P87" i="21"/>
  <c r="P88" i="21"/>
  <c r="P89" i="21"/>
  <c r="P90" i="21"/>
  <c r="P91" i="21"/>
  <c r="P92" i="21"/>
  <c r="P93" i="21"/>
  <c r="P94" i="21"/>
  <c r="P95" i="21"/>
  <c r="P96" i="21"/>
  <c r="P97" i="21"/>
  <c r="P98" i="21"/>
  <c r="P99" i="21"/>
  <c r="P100" i="21"/>
  <c r="P101" i="21"/>
  <c r="P102" i="21"/>
  <c r="P103" i="21"/>
  <c r="P104" i="21"/>
  <c r="P105" i="21"/>
  <c r="P106" i="21"/>
  <c r="P107" i="21"/>
  <c r="P108" i="21"/>
  <c r="P9" i="21"/>
  <c r="P110" i="21"/>
  <c r="P111" i="21"/>
  <c r="P112" i="21"/>
  <c r="P113" i="21"/>
  <c r="P114" i="21"/>
  <c r="P115" i="21"/>
  <c r="P116" i="21"/>
  <c r="P117" i="21"/>
  <c r="P118" i="21"/>
  <c r="P119" i="21"/>
  <c r="P120" i="21"/>
  <c r="P121" i="21"/>
  <c r="P122" i="21"/>
  <c r="P123" i="21"/>
  <c r="P124" i="21"/>
  <c r="P125" i="21"/>
  <c r="P126" i="21"/>
  <c r="P127" i="21"/>
  <c r="P128" i="21"/>
  <c r="P129" i="21"/>
  <c r="P130" i="21"/>
  <c r="P131" i="21"/>
  <c r="P132" i="21"/>
  <c r="P133" i="21"/>
  <c r="P134" i="21"/>
  <c r="P135" i="21"/>
  <c r="P136" i="21"/>
  <c r="P137" i="21"/>
  <c r="P138" i="21"/>
  <c r="P139" i="21"/>
  <c r="P140" i="21"/>
  <c r="P141" i="21"/>
  <c r="P142" i="21"/>
  <c r="P143" i="21"/>
  <c r="P144" i="21"/>
  <c r="P145" i="21"/>
  <c r="P146" i="21"/>
  <c r="P147" i="21"/>
  <c r="P148" i="21"/>
  <c r="P149" i="21"/>
  <c r="P150" i="21"/>
  <c r="P151" i="21"/>
  <c r="P152" i="21"/>
  <c r="P153" i="21"/>
  <c r="P154" i="21"/>
  <c r="P155" i="21"/>
  <c r="P156" i="21"/>
  <c r="P157" i="21"/>
  <c r="P158" i="21"/>
  <c r="P159" i="21"/>
  <c r="P160" i="21"/>
  <c r="P161" i="21"/>
  <c r="P162" i="21"/>
  <c r="P163" i="21"/>
  <c r="P164" i="21"/>
  <c r="P165" i="21"/>
  <c r="P166" i="21"/>
  <c r="P167" i="21"/>
  <c r="P168" i="21"/>
  <c r="P169" i="21"/>
  <c r="P170" i="21"/>
  <c r="P171" i="21"/>
  <c r="P172" i="21"/>
  <c r="P173" i="21"/>
  <c r="P174" i="21"/>
  <c r="P175" i="21"/>
  <c r="P176" i="21"/>
  <c r="P177" i="21"/>
  <c r="P178" i="21"/>
  <c r="P179" i="21"/>
  <c r="P180" i="21"/>
  <c r="P181" i="21"/>
  <c r="P182" i="21"/>
  <c r="P183" i="21"/>
  <c r="P184" i="21"/>
  <c r="P185" i="21"/>
  <c r="P186" i="21"/>
  <c r="P187" i="21"/>
  <c r="P188" i="21"/>
  <c r="P189" i="21"/>
  <c r="P190" i="21"/>
  <c r="P191" i="21"/>
  <c r="P192" i="21"/>
  <c r="P193" i="21"/>
  <c r="P194" i="21"/>
  <c r="P195" i="21"/>
  <c r="P196" i="21"/>
  <c r="P197" i="21"/>
  <c r="P198" i="21"/>
  <c r="P199" i="21"/>
  <c r="P200" i="21"/>
  <c r="P201" i="21"/>
  <c r="P202" i="21"/>
  <c r="P203" i="21"/>
  <c r="P204" i="21"/>
  <c r="P205" i="21"/>
  <c r="P206" i="21"/>
  <c r="P207" i="21"/>
  <c r="P208" i="21"/>
  <c r="P109" i="21"/>
  <c r="P210" i="21"/>
  <c r="P211" i="21"/>
  <c r="P212" i="21"/>
  <c r="P213" i="21"/>
  <c r="P214" i="21"/>
  <c r="P215" i="21"/>
  <c r="P216" i="21"/>
  <c r="P217" i="21"/>
  <c r="P218" i="21"/>
  <c r="P219" i="21"/>
  <c r="P220" i="21"/>
  <c r="P221" i="21"/>
  <c r="P222" i="21"/>
  <c r="P223" i="21"/>
  <c r="P224" i="21"/>
  <c r="P225" i="21"/>
  <c r="P226" i="21"/>
  <c r="P227" i="21"/>
  <c r="P228" i="21"/>
  <c r="P229" i="21"/>
  <c r="P230" i="21"/>
  <c r="P231" i="21"/>
  <c r="P232" i="21"/>
  <c r="P233" i="21"/>
  <c r="P234" i="21"/>
  <c r="P235" i="21"/>
  <c r="P236" i="21"/>
  <c r="P237" i="21"/>
  <c r="P238" i="21"/>
  <c r="P239" i="21"/>
  <c r="P240" i="21"/>
  <c r="P241" i="21"/>
  <c r="P242" i="21"/>
  <c r="P243" i="21"/>
  <c r="P244" i="21"/>
  <c r="P245" i="21"/>
  <c r="P246" i="21"/>
  <c r="P247" i="21"/>
  <c r="P248" i="21"/>
  <c r="P249" i="21"/>
  <c r="P250" i="21"/>
  <c r="P251" i="21"/>
  <c r="P252" i="21"/>
  <c r="P253" i="21"/>
  <c r="P254" i="21"/>
  <c r="P255" i="21"/>
  <c r="P256" i="21"/>
  <c r="P257" i="21"/>
  <c r="P258" i="21"/>
  <c r="P259" i="21"/>
  <c r="P260" i="21"/>
  <c r="P261" i="21"/>
  <c r="P262" i="21"/>
  <c r="P263" i="21"/>
  <c r="P264" i="21"/>
  <c r="P265" i="21"/>
  <c r="P266" i="21"/>
  <c r="P267" i="21"/>
  <c r="P268" i="21"/>
  <c r="P269" i="21"/>
  <c r="P270" i="21"/>
  <c r="P271" i="21"/>
  <c r="P272" i="21"/>
  <c r="P273" i="21"/>
  <c r="P274" i="21"/>
  <c r="P275" i="21"/>
  <c r="P276" i="21"/>
  <c r="P277" i="21"/>
  <c r="P278" i="21"/>
  <c r="P279" i="21"/>
  <c r="P280" i="21"/>
  <c r="P281" i="21"/>
  <c r="P282" i="21"/>
  <c r="P283" i="21"/>
  <c r="P284" i="21"/>
  <c r="P285" i="21"/>
  <c r="P286" i="21"/>
  <c r="P287" i="21"/>
  <c r="P288" i="21"/>
  <c r="P289" i="21"/>
  <c r="P290" i="21"/>
  <c r="P291" i="21"/>
  <c r="P292" i="21"/>
  <c r="P293" i="21"/>
  <c r="P294" i="21"/>
  <c r="P295" i="21"/>
  <c r="P296" i="21"/>
  <c r="P297" i="21"/>
  <c r="P298" i="21"/>
  <c r="P299" i="21"/>
  <c r="P300" i="21"/>
  <c r="P301" i="21"/>
  <c r="P302" i="21"/>
  <c r="P303" i="21"/>
  <c r="P304" i="21"/>
  <c r="P305" i="21"/>
  <c r="P306" i="21"/>
  <c r="P307" i="21"/>
  <c r="P308" i="21"/>
  <c r="P209" i="21"/>
  <c r="P310" i="21"/>
  <c r="P311" i="21"/>
  <c r="P312" i="21"/>
  <c r="P313" i="21"/>
  <c r="P314" i="21"/>
  <c r="P315" i="21"/>
  <c r="P316" i="21"/>
  <c r="P317" i="21"/>
  <c r="P318" i="21"/>
  <c r="P319" i="21"/>
  <c r="P320" i="21"/>
  <c r="P321" i="21"/>
  <c r="P322" i="21"/>
  <c r="P323" i="21"/>
  <c r="P324" i="21"/>
  <c r="P325" i="21"/>
  <c r="P326" i="21"/>
  <c r="P327" i="21"/>
  <c r="P328" i="21"/>
  <c r="P329" i="21"/>
  <c r="P330" i="21"/>
  <c r="P331" i="21"/>
  <c r="P332" i="21"/>
  <c r="P333" i="21"/>
  <c r="P334" i="21"/>
  <c r="P335" i="21"/>
  <c r="P336" i="21"/>
  <c r="P337" i="21"/>
  <c r="P338" i="21"/>
  <c r="P339" i="21"/>
  <c r="P340" i="21"/>
  <c r="P341" i="21"/>
  <c r="P342" i="21"/>
  <c r="P343" i="21"/>
  <c r="P344" i="21"/>
  <c r="P345" i="21"/>
  <c r="P346" i="21"/>
  <c r="P347" i="21"/>
  <c r="P348" i="21"/>
  <c r="P349" i="21"/>
  <c r="P350" i="21"/>
  <c r="P351" i="21"/>
  <c r="P352" i="21"/>
  <c r="P353" i="21"/>
  <c r="P354" i="21"/>
  <c r="P355" i="21"/>
  <c r="P356" i="21"/>
  <c r="P357" i="21"/>
  <c r="P358" i="21"/>
  <c r="P359" i="21"/>
  <c r="P360" i="21"/>
  <c r="P361" i="21"/>
  <c r="P362" i="21"/>
  <c r="P363" i="21"/>
  <c r="P364" i="21"/>
  <c r="P365" i="21"/>
  <c r="P366" i="21"/>
  <c r="P367" i="21"/>
  <c r="P368" i="21"/>
  <c r="P369" i="21"/>
  <c r="P370" i="21"/>
  <c r="P371" i="21"/>
  <c r="P372" i="21"/>
  <c r="P373" i="21"/>
  <c r="P374" i="21"/>
  <c r="P375" i="21"/>
  <c r="P376" i="21"/>
  <c r="P377" i="21"/>
  <c r="P378" i="21"/>
  <c r="P379" i="21"/>
  <c r="P380" i="21"/>
  <c r="P381" i="21"/>
  <c r="P382" i="21"/>
  <c r="P383" i="21"/>
  <c r="P384" i="21"/>
  <c r="P385" i="21"/>
  <c r="P386" i="21"/>
  <c r="P387" i="21"/>
  <c r="P388" i="21"/>
  <c r="P389" i="21"/>
  <c r="P390" i="21"/>
  <c r="P391" i="21"/>
  <c r="P392" i="21"/>
  <c r="P393" i="21"/>
  <c r="P394" i="21"/>
  <c r="P395" i="21"/>
  <c r="P396" i="21"/>
  <c r="P397" i="21"/>
  <c r="P398" i="21"/>
  <c r="P399" i="21"/>
  <c r="P400" i="21"/>
  <c r="P401" i="21"/>
  <c r="P402" i="21"/>
  <c r="P403" i="21"/>
  <c r="P404" i="21"/>
  <c r="P405" i="21"/>
  <c r="P406" i="21"/>
  <c r="P407" i="21"/>
  <c r="P408" i="21"/>
  <c r="P309" i="21"/>
  <c r="P410" i="21"/>
  <c r="P411" i="21"/>
  <c r="P412" i="21"/>
  <c r="P413" i="21"/>
  <c r="P414" i="21"/>
  <c r="P415" i="21"/>
  <c r="P416" i="21"/>
  <c r="P417" i="21"/>
  <c r="P418" i="21"/>
  <c r="P419" i="21"/>
  <c r="P420" i="21"/>
  <c r="P421" i="21"/>
  <c r="P422" i="21"/>
  <c r="P423" i="21"/>
  <c r="P424" i="21"/>
  <c r="P425" i="21"/>
  <c r="P426" i="21"/>
  <c r="P427" i="21"/>
  <c r="P428" i="21"/>
  <c r="P429" i="21"/>
  <c r="P430" i="21"/>
  <c r="P431" i="21"/>
  <c r="P432" i="21"/>
  <c r="P433" i="21"/>
  <c r="P434" i="21"/>
  <c r="P435" i="21"/>
  <c r="P436" i="21"/>
  <c r="P437" i="21"/>
  <c r="P438" i="21"/>
  <c r="P439" i="21"/>
  <c r="P440" i="21"/>
  <c r="P441" i="21"/>
  <c r="P442" i="21"/>
  <c r="P443" i="21"/>
  <c r="P444" i="21"/>
  <c r="P445" i="21"/>
  <c r="P446" i="21"/>
  <c r="P447" i="21"/>
  <c r="P448" i="21"/>
  <c r="P449" i="21"/>
  <c r="P450" i="21"/>
  <c r="P451" i="21"/>
  <c r="P452" i="21"/>
  <c r="P453" i="21"/>
  <c r="P454" i="21"/>
  <c r="P455" i="21"/>
  <c r="P456" i="21"/>
  <c r="P457" i="21"/>
  <c r="P458" i="21"/>
  <c r="P459" i="21"/>
  <c r="P460" i="21"/>
  <c r="P461" i="21"/>
  <c r="P462" i="21"/>
  <c r="P463" i="21"/>
  <c r="P464" i="21"/>
  <c r="P465" i="21"/>
  <c r="P466" i="21"/>
  <c r="P467" i="21"/>
  <c r="P468" i="21"/>
  <c r="P469" i="21"/>
  <c r="P470" i="21"/>
  <c r="P471" i="21"/>
  <c r="P472" i="21"/>
  <c r="P473" i="21"/>
  <c r="P474" i="21"/>
  <c r="P475" i="21"/>
  <c r="P476" i="21"/>
  <c r="P477" i="21"/>
  <c r="P478" i="21"/>
  <c r="P479" i="21"/>
  <c r="P480" i="21"/>
  <c r="P481" i="21"/>
  <c r="P482" i="21"/>
  <c r="P483" i="21"/>
  <c r="P484" i="21"/>
  <c r="P485" i="21"/>
  <c r="P486" i="21"/>
  <c r="P487" i="21"/>
  <c r="P488" i="21"/>
  <c r="P489" i="21"/>
  <c r="P490" i="21"/>
  <c r="P491" i="21"/>
  <c r="P492" i="21"/>
  <c r="P493" i="21"/>
  <c r="P494" i="21"/>
  <c r="P495" i="21"/>
  <c r="P496" i="21"/>
  <c r="P497" i="21"/>
  <c r="P498" i="21"/>
  <c r="P499" i="21"/>
  <c r="P500" i="21"/>
  <c r="P501" i="21"/>
  <c r="P502" i="21"/>
  <c r="P503" i="21"/>
  <c r="P504" i="21"/>
  <c r="P505" i="21"/>
  <c r="P506" i="21"/>
  <c r="P507" i="21"/>
  <c r="P508" i="21"/>
  <c r="P409" i="21"/>
  <c r="P510" i="21"/>
  <c r="P511" i="21"/>
  <c r="P512" i="21"/>
  <c r="P513" i="21"/>
  <c r="P514" i="21"/>
  <c r="P515" i="21"/>
  <c r="P516" i="21"/>
  <c r="P517" i="21"/>
  <c r="P518" i="21"/>
  <c r="P519" i="21"/>
  <c r="P520" i="21"/>
  <c r="P521" i="21"/>
  <c r="P522" i="21"/>
  <c r="P523" i="21"/>
  <c r="P524" i="21"/>
  <c r="P525" i="21"/>
  <c r="P526" i="21"/>
  <c r="P527" i="21"/>
  <c r="P528" i="21"/>
  <c r="P529" i="21"/>
  <c r="P530" i="21"/>
  <c r="P531" i="21"/>
  <c r="P532" i="21"/>
  <c r="P533" i="21"/>
  <c r="P534" i="21"/>
  <c r="P535" i="21"/>
  <c r="P536" i="21"/>
  <c r="P537" i="21"/>
  <c r="P538" i="21"/>
  <c r="P539" i="21"/>
  <c r="P540" i="21"/>
  <c r="P541" i="21"/>
  <c r="P542" i="21"/>
  <c r="P543" i="21"/>
  <c r="P544" i="21"/>
  <c r="P545" i="21"/>
  <c r="P546" i="21"/>
  <c r="P547" i="21"/>
  <c r="P548" i="21"/>
  <c r="P549" i="21"/>
  <c r="P550" i="21"/>
  <c r="P551" i="21"/>
  <c r="P552" i="21"/>
  <c r="P553" i="21"/>
  <c r="P554" i="21"/>
  <c r="P555" i="21"/>
  <c r="P556" i="21"/>
  <c r="P557" i="21"/>
  <c r="P558" i="21"/>
  <c r="P559" i="21"/>
  <c r="P560" i="21"/>
  <c r="P561" i="21"/>
  <c r="P562" i="21"/>
  <c r="P563" i="21"/>
  <c r="P564" i="21"/>
  <c r="P565" i="21"/>
  <c r="P566" i="21"/>
  <c r="P567" i="21"/>
  <c r="P568" i="21"/>
  <c r="P569" i="21"/>
  <c r="P570" i="21"/>
  <c r="P571" i="21"/>
  <c r="P572" i="21"/>
  <c r="P573" i="21"/>
  <c r="P574" i="21"/>
  <c r="P575" i="21"/>
  <c r="P576" i="21"/>
  <c r="P577" i="21"/>
  <c r="P578" i="21"/>
  <c r="P579" i="21"/>
  <c r="P580" i="21"/>
  <c r="P581" i="21"/>
  <c r="P582" i="21"/>
  <c r="P583" i="21"/>
  <c r="P584" i="21"/>
  <c r="P585" i="21"/>
  <c r="P586" i="21"/>
  <c r="P587" i="21"/>
  <c r="P588" i="21"/>
  <c r="P589" i="21"/>
  <c r="P590" i="21"/>
  <c r="P591" i="21"/>
  <c r="P592" i="21"/>
  <c r="P593" i="21"/>
  <c r="P594" i="21"/>
  <c r="P595" i="21"/>
  <c r="P596" i="21"/>
  <c r="P597" i="21"/>
  <c r="P598" i="21"/>
  <c r="P599" i="21"/>
  <c r="P600" i="21"/>
  <c r="P601" i="21"/>
  <c r="P602" i="21"/>
  <c r="P603" i="21"/>
  <c r="P604" i="21"/>
  <c r="P605" i="21"/>
  <c r="P606" i="21"/>
  <c r="P607" i="21"/>
  <c r="P608" i="21"/>
  <c r="P509" i="21"/>
  <c r="P610" i="21"/>
  <c r="P611" i="21"/>
  <c r="P612" i="21"/>
  <c r="P613" i="21"/>
  <c r="P614" i="21"/>
  <c r="P615" i="21"/>
  <c r="P616" i="21"/>
  <c r="P617" i="21"/>
  <c r="P618" i="21"/>
  <c r="P619" i="21"/>
  <c r="P620" i="21"/>
  <c r="P621" i="21"/>
  <c r="P622" i="21"/>
  <c r="P623" i="21"/>
  <c r="P624" i="21"/>
  <c r="P625" i="21"/>
  <c r="P626" i="21"/>
  <c r="P627" i="21"/>
  <c r="P628" i="21"/>
  <c r="P629" i="21"/>
  <c r="P630" i="21"/>
  <c r="P631" i="21"/>
  <c r="P632" i="21"/>
  <c r="P633" i="21"/>
  <c r="P634" i="21"/>
  <c r="P635" i="21"/>
  <c r="P636" i="21"/>
  <c r="P637" i="21"/>
  <c r="P638" i="21"/>
  <c r="P639" i="21"/>
  <c r="P640" i="21"/>
  <c r="P641" i="21"/>
  <c r="P642" i="21"/>
  <c r="P643" i="21"/>
  <c r="P644" i="21"/>
  <c r="P645" i="21"/>
  <c r="P646" i="21"/>
  <c r="P647" i="21"/>
  <c r="P648" i="21"/>
  <c r="P649" i="21"/>
  <c r="P650" i="21"/>
  <c r="P651" i="21"/>
  <c r="P652" i="21"/>
  <c r="P653" i="21"/>
  <c r="P654" i="21"/>
  <c r="P655" i="21"/>
  <c r="P656" i="21"/>
  <c r="P657" i="21"/>
  <c r="P658" i="21"/>
  <c r="P659" i="21"/>
  <c r="P660" i="21"/>
  <c r="P661" i="21"/>
  <c r="P662" i="21"/>
  <c r="P663" i="21"/>
  <c r="P664" i="21"/>
  <c r="P665" i="21"/>
  <c r="P666" i="21"/>
  <c r="P667" i="21"/>
  <c r="P668" i="21"/>
  <c r="P669" i="21"/>
  <c r="P670" i="21"/>
  <c r="P671" i="21"/>
  <c r="P672" i="21"/>
  <c r="P673" i="21"/>
  <c r="P674" i="21"/>
  <c r="P675" i="21"/>
  <c r="P676" i="21"/>
  <c r="P677" i="21"/>
  <c r="P678" i="21"/>
  <c r="P679" i="21"/>
  <c r="P680" i="21"/>
  <c r="P681" i="21"/>
  <c r="P682" i="21"/>
  <c r="P683" i="21"/>
  <c r="P684" i="21"/>
  <c r="P685" i="21"/>
  <c r="P686" i="21"/>
  <c r="P687" i="21"/>
  <c r="P688" i="21"/>
  <c r="P689" i="21"/>
  <c r="P690" i="21"/>
  <c r="P691" i="21"/>
  <c r="P692" i="21"/>
  <c r="P693" i="21"/>
  <c r="P694" i="21"/>
  <c r="P695" i="21"/>
  <c r="P696" i="21"/>
  <c r="P697" i="21"/>
  <c r="P698" i="21"/>
  <c r="P699" i="21"/>
  <c r="P700" i="21"/>
  <c r="P701" i="21"/>
  <c r="P702" i="21"/>
  <c r="P703" i="21"/>
  <c r="P704" i="21"/>
  <c r="P705" i="21"/>
  <c r="P706" i="21"/>
  <c r="P707" i="21"/>
  <c r="P708" i="21"/>
  <c r="P609" i="21"/>
  <c r="Q6" i="21"/>
  <c r="J17" i="44"/>
  <c r="I17" i="44"/>
  <c r="N5" i="13"/>
  <c r="K5" i="13"/>
  <c r="K6" i="13"/>
  <c r="K7" i="13"/>
  <c r="K8" i="13"/>
  <c r="K9" i="13"/>
  <c r="K10" i="13"/>
  <c r="K11" i="13"/>
  <c r="K12" i="13"/>
  <c r="K13" i="13"/>
  <c r="K14" i="13"/>
  <c r="K15" i="13"/>
  <c r="K16" i="13"/>
  <c r="K17" i="13"/>
  <c r="K18" i="13"/>
  <c r="V5" i="13"/>
  <c r="V6" i="13"/>
  <c r="V7" i="13"/>
  <c r="V8" i="13"/>
  <c r="V9" i="13"/>
  <c r="V10" i="13"/>
  <c r="V11" i="13"/>
  <c r="V12" i="13"/>
  <c r="V13" i="13"/>
  <c r="V14" i="13"/>
  <c r="V15"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502" i="13"/>
  <c r="K503" i="13"/>
  <c r="K504" i="13"/>
  <c r="K505" i="13"/>
  <c r="K506" i="13"/>
  <c r="K507" i="13"/>
  <c r="K508" i="13"/>
  <c r="K509" i="13"/>
  <c r="K510" i="13"/>
  <c r="K511" i="13"/>
  <c r="K512" i="13"/>
  <c r="K513" i="13"/>
  <c r="K514" i="13"/>
  <c r="K515" i="13"/>
  <c r="K516" i="13"/>
  <c r="K517" i="13"/>
  <c r="K518" i="13"/>
  <c r="K519" i="13"/>
  <c r="K520" i="13"/>
  <c r="K521" i="13"/>
  <c r="K522" i="13"/>
  <c r="K523" i="13"/>
  <c r="K524" i="13"/>
  <c r="K525" i="13"/>
  <c r="K526" i="13"/>
  <c r="K527" i="13"/>
  <c r="K528" i="13"/>
  <c r="K529" i="13"/>
  <c r="K530" i="13"/>
  <c r="K531" i="13"/>
  <c r="K532" i="13"/>
  <c r="K533" i="13"/>
  <c r="K534" i="13"/>
  <c r="K535" i="13"/>
  <c r="K536" i="13"/>
  <c r="K537" i="13"/>
  <c r="K538" i="13"/>
  <c r="K539" i="13"/>
  <c r="K540" i="13"/>
  <c r="K541" i="13"/>
  <c r="K542" i="13"/>
  <c r="K543" i="13"/>
  <c r="K544" i="13"/>
  <c r="K545" i="13"/>
  <c r="K546" i="13"/>
  <c r="K547" i="13"/>
  <c r="K548" i="13"/>
  <c r="K549" i="13"/>
  <c r="K550" i="13"/>
  <c r="K551" i="13"/>
  <c r="K552" i="13"/>
  <c r="K553" i="13"/>
  <c r="K554" i="13"/>
  <c r="K555" i="13"/>
  <c r="K556" i="13"/>
  <c r="K557" i="13"/>
  <c r="K558" i="13"/>
  <c r="K559" i="13"/>
  <c r="K560" i="13"/>
  <c r="K561" i="13"/>
  <c r="K562" i="13"/>
  <c r="K563" i="13"/>
  <c r="K564" i="13"/>
  <c r="K565" i="13"/>
  <c r="K566" i="13"/>
  <c r="K567" i="13"/>
  <c r="K568" i="13"/>
  <c r="K569" i="13"/>
  <c r="K570" i="13"/>
  <c r="K571" i="13"/>
  <c r="K572" i="13"/>
  <c r="K573" i="13"/>
  <c r="K574" i="13"/>
  <c r="K575" i="13"/>
  <c r="K576" i="13"/>
  <c r="K577" i="13"/>
  <c r="K578" i="13"/>
  <c r="K579" i="13"/>
  <c r="K580" i="13"/>
  <c r="K581" i="13"/>
  <c r="K582" i="13"/>
  <c r="K583" i="13"/>
  <c r="K584" i="13"/>
  <c r="K585" i="13"/>
  <c r="K586" i="13"/>
  <c r="K587" i="13"/>
  <c r="K588" i="13"/>
  <c r="K589" i="13"/>
  <c r="K590" i="13"/>
  <c r="K591" i="13"/>
  <c r="K592" i="13"/>
  <c r="K593" i="13"/>
  <c r="K594" i="13"/>
  <c r="K595" i="13"/>
  <c r="K596" i="13"/>
  <c r="K597" i="13"/>
  <c r="K598" i="13"/>
  <c r="K599" i="13"/>
  <c r="K600" i="13"/>
  <c r="K601" i="13"/>
  <c r="K602" i="13"/>
  <c r="K603" i="13"/>
  <c r="K604" i="13"/>
  <c r="K605" i="13"/>
  <c r="K606" i="13"/>
  <c r="K607" i="13"/>
  <c r="K608" i="13"/>
  <c r="K609" i="13"/>
  <c r="K610" i="13"/>
  <c r="K611" i="13"/>
  <c r="K612" i="13"/>
  <c r="K613" i="13"/>
  <c r="K614" i="13"/>
  <c r="K615" i="13"/>
  <c r="K616" i="13"/>
  <c r="K617" i="13"/>
  <c r="K618" i="13"/>
  <c r="K619" i="13"/>
  <c r="N13" i="13"/>
  <c r="N5" i="24"/>
  <c r="K5" i="24"/>
  <c r="V5" i="24"/>
  <c r="V6" i="24"/>
  <c r="V7" i="24"/>
  <c r="V8" i="24"/>
  <c r="V9" i="24"/>
  <c r="V10" i="24"/>
  <c r="V11" i="24"/>
  <c r="V12" i="24"/>
  <c r="V13" i="24"/>
  <c r="V14" i="24"/>
  <c r="V15" i="24"/>
  <c r="V5" i="25"/>
  <c r="V6" i="25"/>
  <c r="V7" i="25"/>
  <c r="V8" i="25"/>
  <c r="V9" i="25"/>
  <c r="V10" i="25"/>
  <c r="V11" i="25"/>
  <c r="V12" i="25"/>
  <c r="V13" i="25"/>
  <c r="V14" i="25"/>
  <c r="V15" i="25"/>
  <c r="V5" i="26"/>
  <c r="V6" i="26"/>
  <c r="V7" i="26"/>
  <c r="V8" i="26"/>
  <c r="V9" i="26"/>
  <c r="V10" i="26"/>
  <c r="V11" i="26"/>
  <c r="V12" i="26"/>
  <c r="V13" i="26"/>
  <c r="V14" i="26"/>
  <c r="V15" i="26"/>
  <c r="V5" i="27"/>
  <c r="V6" i="27"/>
  <c r="V7" i="27"/>
  <c r="V8" i="27"/>
  <c r="V9" i="27"/>
  <c r="V10" i="27"/>
  <c r="V11" i="27"/>
  <c r="V12" i="27"/>
  <c r="V13" i="27"/>
  <c r="V14" i="27"/>
  <c r="V15" i="27"/>
  <c r="V5" i="28"/>
  <c r="V6" i="28"/>
  <c r="V7" i="28"/>
  <c r="V8" i="28"/>
  <c r="V9" i="28"/>
  <c r="V10" i="28"/>
  <c r="V11" i="28"/>
  <c r="V12" i="28"/>
  <c r="V13" i="28"/>
  <c r="V14" i="28"/>
  <c r="V15" i="28"/>
  <c r="V5" i="29"/>
  <c r="V6" i="29"/>
  <c r="V7" i="29"/>
  <c r="V8" i="29"/>
  <c r="V9" i="29"/>
  <c r="V10" i="29"/>
  <c r="V11" i="29"/>
  <c r="V12" i="29"/>
  <c r="V13" i="29"/>
  <c r="V14" i="29"/>
  <c r="V15" i="29"/>
  <c r="V5" i="30"/>
  <c r="V6" i="30"/>
  <c r="V7" i="30"/>
  <c r="V8" i="30"/>
  <c r="V9" i="30"/>
  <c r="V10" i="30"/>
  <c r="V11" i="30"/>
  <c r="V12" i="30"/>
  <c r="V13" i="30"/>
  <c r="V14" i="30"/>
  <c r="V15" i="30"/>
  <c r="V5" i="31"/>
  <c r="V6" i="31"/>
  <c r="V7" i="31"/>
  <c r="V8" i="31"/>
  <c r="V9" i="31"/>
  <c r="V10" i="31"/>
  <c r="V11" i="31"/>
  <c r="V12" i="31"/>
  <c r="V13" i="31"/>
  <c r="V14" i="31"/>
  <c r="V15" i="31"/>
  <c r="V5" i="32"/>
  <c r="V6" i="32"/>
  <c r="V7" i="32"/>
  <c r="V8" i="32"/>
  <c r="V9" i="32"/>
  <c r="V10" i="32"/>
  <c r="V11" i="32"/>
  <c r="V12" i="32"/>
  <c r="V13" i="32"/>
  <c r="V14" i="32"/>
  <c r="V15" i="32"/>
  <c r="V5" i="33"/>
  <c r="V6" i="33"/>
  <c r="V7" i="33"/>
  <c r="V8" i="33"/>
  <c r="V9" i="33"/>
  <c r="V10" i="33"/>
  <c r="V11" i="33"/>
  <c r="V12" i="33"/>
  <c r="V13" i="33"/>
  <c r="V14" i="33"/>
  <c r="V15" i="33"/>
  <c r="Q7" i="12"/>
  <c r="F7" i="12"/>
  <c r="C143" i="23"/>
  <c r="C144" i="23"/>
  <c r="C145" i="23"/>
  <c r="C146" i="23"/>
  <c r="C142" i="23"/>
  <c r="C141" i="23"/>
  <c r="C140" i="23"/>
  <c r="C139" i="23"/>
  <c r="C138" i="23"/>
  <c r="C116" i="23"/>
  <c r="C117" i="23"/>
  <c r="C118" i="23"/>
  <c r="C119" i="23"/>
  <c r="C120" i="23"/>
  <c r="C121" i="23"/>
  <c r="C122" i="23"/>
  <c r="C123" i="23"/>
  <c r="C131" i="23"/>
  <c r="C132" i="23"/>
  <c r="C133" i="23"/>
  <c r="C134" i="23"/>
  <c r="C135" i="23"/>
  <c r="C130" i="23"/>
  <c r="C129" i="23"/>
  <c r="C128" i="23"/>
  <c r="C127" i="23"/>
  <c r="C124" i="23"/>
  <c r="Q30" i="34"/>
  <c r="Q31" i="34"/>
  <c r="Q32" i="34"/>
  <c r="Q33" i="34"/>
  <c r="Q34" i="34"/>
  <c r="Q35" i="34"/>
  <c r="Q36" i="34"/>
  <c r="Q37" i="34"/>
  <c r="Q38" i="34"/>
  <c r="Q39" i="34"/>
  <c r="Q40" i="34"/>
  <c r="Q41" i="34"/>
  <c r="Q42" i="34"/>
  <c r="Q43" i="34"/>
  <c r="Q44" i="34"/>
  <c r="Q45" i="34"/>
  <c r="Q46" i="34"/>
  <c r="Q47" i="34"/>
  <c r="Q48" i="34"/>
  <c r="Q49" i="34"/>
  <c r="Q50" i="34"/>
  <c r="Q51" i="34"/>
  <c r="Q52" i="34"/>
  <c r="Q53" i="34"/>
  <c r="Q54" i="34"/>
  <c r="Q55" i="34"/>
  <c r="Q56" i="34"/>
  <c r="Q57" i="34"/>
  <c r="Q58" i="34"/>
  <c r="Q59" i="34"/>
  <c r="Q60" i="34"/>
  <c r="Q61" i="34"/>
  <c r="Q62" i="34"/>
  <c r="Q63" i="34"/>
  <c r="Q64" i="34"/>
  <c r="Q65" i="34"/>
  <c r="Q66" i="34"/>
  <c r="Q67" i="34"/>
  <c r="Q68" i="34"/>
  <c r="Q69" i="34"/>
  <c r="Q70" i="34"/>
  <c r="Q71" i="34"/>
  <c r="Q72" i="34"/>
  <c r="Q73" i="34"/>
  <c r="Q74" i="34"/>
  <c r="Q75" i="34"/>
  <c r="Q76" i="34"/>
  <c r="Q77" i="34"/>
  <c r="Q78" i="34"/>
  <c r="Q79" i="34"/>
  <c r="Q80" i="34"/>
  <c r="Q81" i="34"/>
  <c r="Q82" i="34"/>
  <c r="Q83" i="34"/>
  <c r="Q84" i="34"/>
  <c r="Q85" i="34"/>
  <c r="Q86" i="34"/>
  <c r="Q87" i="34"/>
  <c r="Q88" i="34"/>
  <c r="Q89" i="34"/>
  <c r="Q90" i="34"/>
  <c r="Q91" i="34"/>
  <c r="Q92" i="34"/>
  <c r="Q93" i="34"/>
  <c r="Q94" i="34"/>
  <c r="Q95" i="34"/>
  <c r="Q96" i="34"/>
  <c r="Q97" i="34"/>
  <c r="Q98" i="34"/>
  <c r="Q99" i="34"/>
  <c r="Q100" i="34"/>
  <c r="Q101" i="34"/>
  <c r="Q102" i="34"/>
  <c r="Q103" i="34"/>
  <c r="Q104" i="34"/>
  <c r="Q105" i="34"/>
  <c r="Q106" i="34"/>
  <c r="Q107" i="34"/>
  <c r="Q108" i="34"/>
  <c r="Q109" i="34"/>
  <c r="Q110" i="34"/>
  <c r="Q111" i="34"/>
  <c r="Q112" i="34"/>
  <c r="Q113" i="34"/>
  <c r="Q114" i="34"/>
  <c r="Q115" i="34"/>
  <c r="Q116" i="34"/>
  <c r="Q117" i="34"/>
  <c r="Q118" i="34"/>
  <c r="Q119" i="34"/>
  <c r="Q120" i="34"/>
  <c r="Q121" i="34"/>
  <c r="Q122" i="34"/>
  <c r="Q123" i="34"/>
  <c r="Q124" i="34"/>
  <c r="Q125" i="34"/>
  <c r="Q126" i="34"/>
  <c r="Q127" i="34"/>
  <c r="Q128" i="34"/>
  <c r="Q129" i="34"/>
  <c r="Q130" i="34"/>
  <c r="Q131" i="34"/>
  <c r="Q132" i="34"/>
  <c r="Q133" i="34"/>
  <c r="Q134" i="34"/>
  <c r="Q135" i="34"/>
  <c r="Q136" i="34"/>
  <c r="Q137" i="34"/>
  <c r="Q138" i="34"/>
  <c r="Q139" i="34"/>
  <c r="Q140" i="34"/>
  <c r="Q141" i="34"/>
  <c r="Q142" i="34"/>
  <c r="Q143" i="34"/>
  <c r="Q144" i="34"/>
  <c r="Q145" i="34"/>
  <c r="Q146" i="34"/>
  <c r="Q147" i="34"/>
  <c r="Q148" i="34"/>
  <c r="Q149" i="34"/>
  <c r="Q150" i="34"/>
  <c r="Q151" i="34"/>
  <c r="Q152" i="34"/>
  <c r="Q153" i="34"/>
  <c r="Q154" i="34"/>
  <c r="Q155" i="34"/>
  <c r="Q156" i="34"/>
  <c r="Q157" i="34"/>
  <c r="Q158" i="34"/>
  <c r="Q159" i="34"/>
  <c r="Q160" i="34"/>
  <c r="Q161" i="34"/>
  <c r="Q162" i="34"/>
  <c r="Q163" i="34"/>
  <c r="Q164" i="34"/>
  <c r="Q165" i="34"/>
  <c r="Q166" i="34"/>
  <c r="Q167" i="34"/>
  <c r="Q168" i="34"/>
  <c r="Q169" i="34"/>
  <c r="Q170" i="34"/>
  <c r="Q171" i="34"/>
  <c r="Q172" i="34"/>
  <c r="Q173" i="34"/>
  <c r="Q174" i="34"/>
  <c r="Q175" i="34"/>
  <c r="Q176" i="34"/>
  <c r="Q177" i="34"/>
  <c r="Q178" i="34"/>
  <c r="Q179" i="34"/>
  <c r="Q180" i="34"/>
  <c r="Q181" i="34"/>
  <c r="Q182" i="34"/>
  <c r="Q183" i="34"/>
  <c r="Q184" i="34"/>
  <c r="Q185" i="34"/>
  <c r="Q186" i="34"/>
  <c r="Q187" i="34"/>
  <c r="Q188" i="34"/>
  <c r="Q189" i="34"/>
  <c r="Q190" i="34"/>
  <c r="Q191" i="34"/>
  <c r="Q192" i="34"/>
  <c r="Q193" i="34"/>
  <c r="Q194" i="34"/>
  <c r="Q195" i="34"/>
  <c r="Q196" i="34"/>
  <c r="Q197" i="34"/>
  <c r="Q198" i="34"/>
  <c r="Q199" i="34"/>
  <c r="Q200" i="34"/>
  <c r="Q201" i="34"/>
  <c r="Q202" i="34"/>
  <c r="Q203" i="34"/>
  <c r="Q204" i="34"/>
  <c r="Q205" i="34"/>
  <c r="Q206" i="34"/>
  <c r="Q207" i="34"/>
  <c r="Q208" i="34"/>
  <c r="Q209" i="34"/>
  <c r="Q210" i="34"/>
  <c r="Q211" i="34"/>
  <c r="Q212" i="34"/>
  <c r="Q213" i="34"/>
  <c r="Q214" i="34"/>
  <c r="Q215" i="34"/>
  <c r="Q216" i="34"/>
  <c r="Q217" i="34"/>
  <c r="Q218" i="34"/>
  <c r="Q219" i="34"/>
  <c r="Q220" i="34"/>
  <c r="Q221" i="34"/>
  <c r="Q222" i="34"/>
  <c r="Q223" i="34"/>
  <c r="Q224" i="34"/>
  <c r="Q225" i="34"/>
  <c r="Q226" i="34"/>
  <c r="Q227" i="34"/>
  <c r="Q228" i="34"/>
  <c r="Q229" i="34"/>
  <c r="Q230" i="34"/>
  <c r="Q231" i="34"/>
  <c r="Q232" i="34"/>
  <c r="Q233" i="34"/>
  <c r="Q234" i="34"/>
  <c r="Q235" i="34"/>
  <c r="Q236" i="34"/>
  <c r="Q237" i="34"/>
  <c r="Q238" i="34"/>
  <c r="Q239" i="34"/>
  <c r="Q240" i="34"/>
  <c r="Q241" i="34"/>
  <c r="Q242" i="34"/>
  <c r="Q243" i="34"/>
  <c r="Q244" i="34"/>
  <c r="Q245" i="34"/>
  <c r="Q246" i="34"/>
  <c r="Q247" i="34"/>
  <c r="Q248" i="34"/>
  <c r="Q249" i="34"/>
  <c r="Q250" i="34"/>
  <c r="Q251" i="34"/>
  <c r="Q252" i="34"/>
  <c r="Q253" i="34"/>
  <c r="Q254" i="34"/>
  <c r="Q255" i="34"/>
  <c r="Q256" i="34"/>
  <c r="Q257" i="34"/>
  <c r="Q258" i="34"/>
  <c r="Q259" i="34"/>
  <c r="Q260" i="34"/>
  <c r="Q261" i="34"/>
  <c r="Q262" i="34"/>
  <c r="Q263" i="34"/>
  <c r="Q264" i="34"/>
  <c r="Q265" i="34"/>
  <c r="Q266" i="34"/>
  <c r="Q267" i="34"/>
  <c r="Q268" i="34"/>
  <c r="Q269" i="34"/>
  <c r="Q270" i="34"/>
  <c r="Q271" i="34"/>
  <c r="Q272" i="34"/>
  <c r="Q273" i="34"/>
  <c r="Q274" i="34"/>
  <c r="Q275" i="34"/>
  <c r="Q276" i="34"/>
  <c r="Q277" i="34"/>
  <c r="Q278" i="34"/>
  <c r="Q279" i="34"/>
  <c r="Q280" i="34"/>
  <c r="Q281" i="34"/>
  <c r="Q282" i="34"/>
  <c r="Q283" i="34"/>
  <c r="Q284" i="34"/>
  <c r="Q285" i="34"/>
  <c r="Q286" i="34"/>
  <c r="Q287" i="34"/>
  <c r="Q288" i="34"/>
  <c r="Q289" i="34"/>
  <c r="Q290" i="34"/>
  <c r="Q291" i="34"/>
  <c r="Q292" i="34"/>
  <c r="Q293" i="34"/>
  <c r="Q294" i="34"/>
  <c r="Q295" i="34"/>
  <c r="Q296" i="34"/>
  <c r="Q297" i="34"/>
  <c r="Q298" i="34"/>
  <c r="Q299" i="34"/>
  <c r="Q300" i="34"/>
  <c r="Q301" i="34"/>
  <c r="Q302" i="34"/>
  <c r="Q303" i="34"/>
  <c r="Q304" i="34"/>
  <c r="Q305" i="34"/>
  <c r="Q306" i="34"/>
  <c r="Q307" i="34"/>
  <c r="Q308" i="34"/>
  <c r="Q309" i="34"/>
  <c r="Q310" i="34"/>
  <c r="Q311" i="34"/>
  <c r="Q312" i="34"/>
  <c r="Q313" i="34"/>
  <c r="Q314" i="34"/>
  <c r="Q315" i="34"/>
  <c r="Q316" i="34"/>
  <c r="Q317" i="34"/>
  <c r="Q318" i="34"/>
  <c r="Q319" i="34"/>
  <c r="Q320" i="34"/>
  <c r="Q321" i="34"/>
  <c r="Q322" i="34"/>
  <c r="Q323" i="34"/>
  <c r="Q324" i="34"/>
  <c r="Q325" i="34"/>
  <c r="Q326" i="34"/>
  <c r="Q327" i="34"/>
  <c r="Q328" i="34"/>
  <c r="Q329" i="34"/>
  <c r="Q330" i="34"/>
  <c r="Q331" i="34"/>
  <c r="Q332" i="34"/>
  <c r="Q333" i="34"/>
  <c r="Q334" i="34"/>
  <c r="Q335" i="34"/>
  <c r="Q336" i="34"/>
  <c r="Q337" i="34"/>
  <c r="Q338" i="34"/>
  <c r="Q339" i="34"/>
  <c r="Q340" i="34"/>
  <c r="Q341" i="34"/>
  <c r="Q342" i="34"/>
  <c r="Q343" i="34"/>
  <c r="Q344" i="34"/>
  <c r="Q345" i="34"/>
  <c r="Q346" i="34"/>
  <c r="Q347" i="34"/>
  <c r="Q348" i="34"/>
  <c r="Q349" i="34"/>
  <c r="Q350" i="34"/>
  <c r="Q351" i="34"/>
  <c r="Q352" i="34"/>
  <c r="Q353" i="34"/>
  <c r="Q354" i="34"/>
  <c r="Q355" i="34"/>
  <c r="Q356" i="34"/>
  <c r="Q357" i="34"/>
  <c r="Q358" i="34"/>
  <c r="Q359" i="34"/>
  <c r="Q360" i="34"/>
  <c r="Q361" i="34"/>
  <c r="Q362" i="34"/>
  <c r="Q363" i="34"/>
  <c r="Q364" i="34"/>
  <c r="Q365" i="34"/>
  <c r="Q366" i="34"/>
  <c r="Q367" i="34"/>
  <c r="Q368" i="34"/>
  <c r="Q369" i="34"/>
  <c r="Q370" i="34"/>
  <c r="Q371" i="34"/>
  <c r="Q372" i="34"/>
  <c r="Q373" i="34"/>
  <c r="Q374" i="34"/>
  <c r="Q375" i="34"/>
  <c r="Q376" i="34"/>
  <c r="Q377" i="34"/>
  <c r="Q378" i="34"/>
  <c r="Q379" i="34"/>
  <c r="Q380" i="34"/>
  <c r="Q381" i="34"/>
  <c r="Q382" i="34"/>
  <c r="Q383" i="34"/>
  <c r="Q384" i="34"/>
  <c r="Q385" i="34"/>
  <c r="Q386" i="34"/>
  <c r="Q387" i="34"/>
  <c r="Q388" i="34"/>
  <c r="Q389" i="34"/>
  <c r="Q390" i="34"/>
  <c r="Q391" i="34"/>
  <c r="Q392" i="34"/>
  <c r="Q393" i="34"/>
  <c r="Q394" i="34"/>
  <c r="Q395" i="34"/>
  <c r="Q396" i="34"/>
  <c r="Q397" i="34"/>
  <c r="Q398" i="34"/>
  <c r="Q399" i="34"/>
  <c r="Q400" i="34"/>
  <c r="Q401" i="34"/>
  <c r="Q402" i="34"/>
  <c r="Q403" i="34"/>
  <c r="Q404" i="34"/>
  <c r="Q405" i="34"/>
  <c r="Q406" i="34"/>
  <c r="Q407" i="34"/>
  <c r="Q408" i="34"/>
  <c r="Q409" i="34"/>
  <c r="Q410" i="34"/>
  <c r="Q411" i="34"/>
  <c r="Q412" i="34"/>
  <c r="Q413" i="34"/>
  <c r="Q414" i="34"/>
  <c r="Q415" i="34"/>
  <c r="Q416" i="34"/>
  <c r="Q417" i="34"/>
  <c r="Q418" i="34"/>
  <c r="Q419" i="34"/>
  <c r="Q420" i="34"/>
  <c r="Q421" i="34"/>
  <c r="Q422" i="34"/>
  <c r="Q423" i="34"/>
  <c r="Q424" i="34"/>
  <c r="Q425" i="34"/>
  <c r="Q426" i="34"/>
  <c r="Q427" i="34"/>
  <c r="Q428" i="34"/>
  <c r="Q429" i="34"/>
  <c r="Q430" i="34"/>
  <c r="Q431" i="34"/>
  <c r="Q432" i="34"/>
  <c r="Q433" i="34"/>
  <c r="Q434" i="34"/>
  <c r="Q435" i="34"/>
  <c r="Q436" i="34"/>
  <c r="Q437" i="34"/>
  <c r="Q438" i="34"/>
  <c r="Q439" i="34"/>
  <c r="Q440" i="34"/>
  <c r="Q441" i="34"/>
  <c r="Q442" i="34"/>
  <c r="Q443" i="34"/>
  <c r="Q444" i="34"/>
  <c r="Q445" i="34"/>
  <c r="Q446" i="34"/>
  <c r="Q447" i="34"/>
  <c r="Q448" i="34"/>
  <c r="Q449" i="34"/>
  <c r="Q450" i="34"/>
  <c r="Q451" i="34"/>
  <c r="Q452" i="34"/>
  <c r="Q453" i="34"/>
  <c r="Q454" i="34"/>
  <c r="Q455" i="34"/>
  <c r="Q456" i="34"/>
  <c r="Q457" i="34"/>
  <c r="Q458" i="34"/>
  <c r="Q459" i="34"/>
  <c r="Q460" i="34"/>
  <c r="Q461" i="34"/>
  <c r="Q462" i="34"/>
  <c r="Q463" i="34"/>
  <c r="Q464" i="34"/>
  <c r="Q465" i="34"/>
  <c r="Q466" i="34"/>
  <c r="Q467" i="34"/>
  <c r="Q468" i="34"/>
  <c r="Q469" i="34"/>
  <c r="Q470" i="34"/>
  <c r="Q471" i="34"/>
  <c r="Q472" i="34"/>
  <c r="Q473" i="34"/>
  <c r="Q474" i="34"/>
  <c r="Q475" i="34"/>
  <c r="Q476" i="34"/>
  <c r="Q477" i="34"/>
  <c r="Q478" i="34"/>
  <c r="Q479" i="34"/>
  <c r="Q480" i="34"/>
  <c r="Q481" i="34"/>
  <c r="Q482" i="34"/>
  <c r="Q483" i="34"/>
  <c r="Q484" i="34"/>
  <c r="Q485" i="34"/>
  <c r="Q486" i="34"/>
  <c r="Q487" i="34"/>
  <c r="Q488" i="34"/>
  <c r="Q489" i="34"/>
  <c r="Q490" i="34"/>
  <c r="Q491" i="34"/>
  <c r="Q492" i="34"/>
  <c r="Q493" i="34"/>
  <c r="Q494" i="34"/>
  <c r="Q495" i="34"/>
  <c r="Q496" i="34"/>
  <c r="Q497" i="34"/>
  <c r="Q498" i="34"/>
  <c r="Q499" i="34"/>
  <c r="Q500" i="34"/>
  <c r="Q501" i="34"/>
  <c r="Q502" i="34"/>
  <c r="Q503" i="34"/>
  <c r="Q504" i="34"/>
  <c r="Q505" i="34"/>
  <c r="Q506" i="34"/>
  <c r="Q507" i="34"/>
  <c r="Q508" i="34"/>
  <c r="Q509" i="34"/>
  <c r="Q510" i="34"/>
  <c r="Q511" i="34"/>
  <c r="Q512" i="34"/>
  <c r="Q513" i="34"/>
  <c r="Q514" i="34"/>
  <c r="Q515" i="34"/>
  <c r="Q516" i="34"/>
  <c r="Q517" i="34"/>
  <c r="Q518" i="34"/>
  <c r="Q519" i="34"/>
  <c r="Q520" i="34"/>
  <c r="Q521" i="34"/>
  <c r="Q522" i="34"/>
  <c r="Q523" i="34"/>
  <c r="Q524" i="34"/>
  <c r="Q525" i="34"/>
  <c r="Q526" i="34"/>
  <c r="Q527" i="34"/>
  <c r="Q528" i="34"/>
  <c r="Q529" i="34"/>
  <c r="Q530" i="34"/>
  <c r="Q531" i="34"/>
  <c r="Q532" i="34"/>
  <c r="Q533" i="34"/>
  <c r="Q534" i="34"/>
  <c r="Q535" i="34"/>
  <c r="Q536" i="34"/>
  <c r="Q537" i="34"/>
  <c r="Q538" i="34"/>
  <c r="Q539" i="34"/>
  <c r="Q540" i="34"/>
  <c r="Q541" i="34"/>
  <c r="Q542" i="34"/>
  <c r="Q543" i="34"/>
  <c r="Q544" i="34"/>
  <c r="Q545" i="34"/>
  <c r="Q546" i="34"/>
  <c r="Q547" i="34"/>
  <c r="Q548" i="34"/>
  <c r="Q549" i="34"/>
  <c r="Q550" i="34"/>
  <c r="Q551" i="34"/>
  <c r="Q552" i="34"/>
  <c r="Q553" i="34"/>
  <c r="Q554" i="34"/>
  <c r="Q555" i="34"/>
  <c r="Q556" i="34"/>
  <c r="Q557" i="34"/>
  <c r="Q558" i="34"/>
  <c r="Q559" i="34"/>
  <c r="Q560" i="34"/>
  <c r="Q561" i="34"/>
  <c r="Q562" i="34"/>
  <c r="Q563" i="34"/>
  <c r="Q564" i="34"/>
  <c r="Q565" i="34"/>
  <c r="Q566" i="34"/>
  <c r="Q567" i="34"/>
  <c r="Q568" i="34"/>
  <c r="Q569" i="34"/>
  <c r="Q570" i="34"/>
  <c r="Q571" i="34"/>
  <c r="Q572" i="34"/>
  <c r="Q573" i="34"/>
  <c r="Q574" i="34"/>
  <c r="Q575" i="34"/>
  <c r="Q576" i="34"/>
  <c r="Q577" i="34"/>
  <c r="Q578" i="34"/>
  <c r="Q579" i="34"/>
  <c r="Q580" i="34"/>
  <c r="Q581" i="34"/>
  <c r="Q582" i="34"/>
  <c r="Q583" i="34"/>
  <c r="Q584" i="34"/>
  <c r="Q585" i="34"/>
  <c r="Q586" i="34"/>
  <c r="Q587" i="34"/>
  <c r="Q588" i="34"/>
  <c r="Q589" i="34"/>
  <c r="Q590" i="34"/>
  <c r="Q591" i="34"/>
  <c r="Q592" i="34"/>
  <c r="Q593" i="34"/>
  <c r="Q594" i="34"/>
  <c r="Q595" i="34"/>
  <c r="Q596" i="34"/>
  <c r="Q597" i="34"/>
  <c r="Q598" i="34"/>
  <c r="Q599" i="34"/>
  <c r="Q600" i="34"/>
  <c r="Q601" i="34"/>
  <c r="Q602" i="34"/>
  <c r="Q603" i="34"/>
  <c r="Q604" i="34"/>
  <c r="Q605" i="34"/>
  <c r="Q606" i="34"/>
  <c r="Q607" i="34"/>
  <c r="Q608" i="34"/>
  <c r="Q609" i="34"/>
  <c r="Q610" i="34"/>
  <c r="Q611" i="34"/>
  <c r="Q612" i="34"/>
  <c r="Q613" i="34"/>
  <c r="Q614" i="34"/>
  <c r="Q615" i="34"/>
  <c r="Q616" i="34"/>
  <c r="Q617" i="34"/>
  <c r="Q618" i="34"/>
  <c r="Q619" i="34"/>
  <c r="Q30" i="33"/>
  <c r="Q31" i="33"/>
  <c r="Q32" i="33"/>
  <c r="Q33" i="33"/>
  <c r="Q34" i="33"/>
  <c r="Q35" i="33"/>
  <c r="Q36" i="33"/>
  <c r="Q37" i="33"/>
  <c r="Q38" i="33"/>
  <c r="Q39" i="33"/>
  <c r="Q40" i="33"/>
  <c r="Q41" i="33"/>
  <c r="Q42" i="33"/>
  <c r="Q43" i="33"/>
  <c r="Q44" i="33"/>
  <c r="Q45" i="33"/>
  <c r="Q46" i="33"/>
  <c r="Q47" i="33"/>
  <c r="Q48" i="33"/>
  <c r="Q49" i="33"/>
  <c r="Q50" i="33"/>
  <c r="Q51" i="33"/>
  <c r="Q52" i="33"/>
  <c r="Q53" i="33"/>
  <c r="Q54" i="33"/>
  <c r="Q55" i="33"/>
  <c r="Q56" i="33"/>
  <c r="Q57" i="33"/>
  <c r="Q58" i="33"/>
  <c r="Q59" i="33"/>
  <c r="Q60" i="33"/>
  <c r="Q61" i="33"/>
  <c r="Q62" i="33"/>
  <c r="Q63" i="33"/>
  <c r="Q64" i="33"/>
  <c r="Q65" i="33"/>
  <c r="Q66" i="33"/>
  <c r="Q67" i="33"/>
  <c r="Q68" i="33"/>
  <c r="Q69" i="33"/>
  <c r="Q70" i="33"/>
  <c r="Q71" i="33"/>
  <c r="Q72" i="33"/>
  <c r="Q73" i="33"/>
  <c r="Q74" i="33"/>
  <c r="Q75" i="33"/>
  <c r="Q76" i="33"/>
  <c r="Q77" i="33"/>
  <c r="Q78" i="33"/>
  <c r="Q79" i="33"/>
  <c r="Q80" i="33"/>
  <c r="Q81" i="33"/>
  <c r="Q82" i="33"/>
  <c r="Q83" i="33"/>
  <c r="Q84" i="33"/>
  <c r="Q85" i="33"/>
  <c r="Q86" i="33"/>
  <c r="Q87" i="33"/>
  <c r="Q88" i="33"/>
  <c r="Q89" i="33"/>
  <c r="Q90" i="33"/>
  <c r="Q91" i="33"/>
  <c r="Q92" i="33"/>
  <c r="Q93" i="33"/>
  <c r="Q94" i="33"/>
  <c r="Q95" i="33"/>
  <c r="Q96" i="33"/>
  <c r="Q97" i="33"/>
  <c r="Q98" i="33"/>
  <c r="Q99" i="33"/>
  <c r="Q100" i="33"/>
  <c r="Q101" i="33"/>
  <c r="Q102" i="33"/>
  <c r="Q103" i="33"/>
  <c r="Q104" i="33"/>
  <c r="Q105" i="33"/>
  <c r="Q106" i="33"/>
  <c r="Q107" i="33"/>
  <c r="Q108" i="33"/>
  <c r="Q109" i="33"/>
  <c r="Q110" i="33"/>
  <c r="Q111" i="33"/>
  <c r="Q112" i="33"/>
  <c r="Q113" i="33"/>
  <c r="Q114" i="33"/>
  <c r="Q115" i="33"/>
  <c r="Q116" i="33"/>
  <c r="Q117" i="33"/>
  <c r="Q118" i="33"/>
  <c r="Q119" i="33"/>
  <c r="Q120" i="33"/>
  <c r="Q121" i="33"/>
  <c r="Q122" i="33"/>
  <c r="Q123" i="33"/>
  <c r="Q124" i="33"/>
  <c r="Q125" i="33"/>
  <c r="Q126" i="33"/>
  <c r="Q127" i="33"/>
  <c r="Q128" i="33"/>
  <c r="Q129" i="33"/>
  <c r="Q130" i="33"/>
  <c r="Q131" i="33"/>
  <c r="Q132" i="33"/>
  <c r="Q133" i="33"/>
  <c r="Q134" i="33"/>
  <c r="Q135" i="33"/>
  <c r="Q136" i="33"/>
  <c r="Q137" i="33"/>
  <c r="Q138" i="33"/>
  <c r="Q139" i="33"/>
  <c r="Q140" i="33"/>
  <c r="Q141" i="33"/>
  <c r="Q142" i="33"/>
  <c r="Q143" i="33"/>
  <c r="Q144" i="33"/>
  <c r="Q145" i="33"/>
  <c r="Q146" i="33"/>
  <c r="Q147" i="33"/>
  <c r="Q148" i="33"/>
  <c r="Q149" i="33"/>
  <c r="Q150" i="33"/>
  <c r="Q151" i="33"/>
  <c r="Q152" i="33"/>
  <c r="Q153" i="33"/>
  <c r="Q154" i="33"/>
  <c r="Q155" i="33"/>
  <c r="Q156" i="33"/>
  <c r="Q157" i="33"/>
  <c r="Q158" i="33"/>
  <c r="Q159" i="33"/>
  <c r="Q160" i="33"/>
  <c r="Q161" i="33"/>
  <c r="Q162" i="33"/>
  <c r="Q163" i="33"/>
  <c r="Q164" i="33"/>
  <c r="Q165" i="33"/>
  <c r="Q166" i="33"/>
  <c r="Q167" i="33"/>
  <c r="Q168" i="33"/>
  <c r="Q169" i="33"/>
  <c r="Q170" i="33"/>
  <c r="Q171" i="33"/>
  <c r="Q172" i="33"/>
  <c r="Q173" i="33"/>
  <c r="Q174" i="33"/>
  <c r="Q175" i="33"/>
  <c r="Q176" i="33"/>
  <c r="Q177" i="33"/>
  <c r="Q178" i="33"/>
  <c r="Q179" i="33"/>
  <c r="Q180" i="33"/>
  <c r="Q181" i="33"/>
  <c r="Q182" i="33"/>
  <c r="Q183" i="33"/>
  <c r="Q184" i="33"/>
  <c r="Q185" i="33"/>
  <c r="Q186" i="33"/>
  <c r="Q187" i="33"/>
  <c r="Q188" i="33"/>
  <c r="Q189" i="33"/>
  <c r="Q190" i="33"/>
  <c r="Q191" i="33"/>
  <c r="Q192" i="33"/>
  <c r="Q193" i="33"/>
  <c r="Q194" i="33"/>
  <c r="Q195" i="33"/>
  <c r="Q196" i="33"/>
  <c r="Q197" i="33"/>
  <c r="Q198" i="33"/>
  <c r="Q199" i="33"/>
  <c r="Q200" i="33"/>
  <c r="Q201" i="33"/>
  <c r="Q202" i="33"/>
  <c r="Q203" i="33"/>
  <c r="Q204" i="33"/>
  <c r="Q205" i="33"/>
  <c r="Q206" i="33"/>
  <c r="Q207" i="33"/>
  <c r="Q208" i="33"/>
  <c r="Q209" i="33"/>
  <c r="Q210" i="33"/>
  <c r="Q211" i="33"/>
  <c r="Q212" i="33"/>
  <c r="Q213" i="33"/>
  <c r="Q214" i="33"/>
  <c r="Q215" i="33"/>
  <c r="Q216" i="33"/>
  <c r="Q217" i="33"/>
  <c r="Q218" i="33"/>
  <c r="Q219" i="33"/>
  <c r="Q220" i="33"/>
  <c r="Q221" i="33"/>
  <c r="Q222" i="33"/>
  <c r="Q223" i="33"/>
  <c r="Q224" i="33"/>
  <c r="Q225" i="33"/>
  <c r="Q226" i="33"/>
  <c r="Q227" i="33"/>
  <c r="Q228" i="33"/>
  <c r="Q229" i="33"/>
  <c r="Q230" i="33"/>
  <c r="Q231" i="33"/>
  <c r="Q232" i="33"/>
  <c r="Q233" i="33"/>
  <c r="Q234" i="33"/>
  <c r="Q235" i="33"/>
  <c r="Q236" i="33"/>
  <c r="Q237" i="33"/>
  <c r="Q238" i="33"/>
  <c r="Q239" i="33"/>
  <c r="Q240" i="33"/>
  <c r="Q241" i="33"/>
  <c r="Q242" i="33"/>
  <c r="Q243" i="33"/>
  <c r="Q244" i="33"/>
  <c r="Q245" i="33"/>
  <c r="Q246" i="33"/>
  <c r="Q247" i="33"/>
  <c r="Q248" i="33"/>
  <c r="Q249" i="33"/>
  <c r="Q250" i="33"/>
  <c r="Q251" i="33"/>
  <c r="Q252" i="33"/>
  <c r="Q253" i="33"/>
  <c r="Q254" i="33"/>
  <c r="Q255" i="33"/>
  <c r="Q256" i="33"/>
  <c r="Q257" i="33"/>
  <c r="Q258" i="33"/>
  <c r="Q259" i="33"/>
  <c r="Q260" i="33"/>
  <c r="Q261" i="33"/>
  <c r="Q262" i="33"/>
  <c r="Q263" i="33"/>
  <c r="Q264" i="33"/>
  <c r="Q265" i="33"/>
  <c r="Q266" i="33"/>
  <c r="Q267" i="33"/>
  <c r="Q268" i="33"/>
  <c r="Q269" i="33"/>
  <c r="Q270" i="33"/>
  <c r="Q271" i="33"/>
  <c r="Q272" i="33"/>
  <c r="Q273" i="33"/>
  <c r="Q274" i="33"/>
  <c r="Q275" i="33"/>
  <c r="Q276" i="33"/>
  <c r="Q277" i="33"/>
  <c r="Q278" i="33"/>
  <c r="Q279" i="33"/>
  <c r="Q280" i="33"/>
  <c r="Q281" i="33"/>
  <c r="Q282" i="33"/>
  <c r="Q283" i="33"/>
  <c r="Q284" i="33"/>
  <c r="Q285" i="33"/>
  <c r="Q286" i="33"/>
  <c r="Q287" i="33"/>
  <c r="Q288" i="33"/>
  <c r="Q289" i="33"/>
  <c r="Q290" i="33"/>
  <c r="Q291" i="33"/>
  <c r="Q292" i="33"/>
  <c r="Q293" i="33"/>
  <c r="Q294" i="33"/>
  <c r="Q295" i="33"/>
  <c r="Q296" i="33"/>
  <c r="Q297" i="33"/>
  <c r="Q298" i="33"/>
  <c r="Q299" i="33"/>
  <c r="Q300" i="33"/>
  <c r="Q301" i="33"/>
  <c r="Q302" i="33"/>
  <c r="Q303" i="33"/>
  <c r="Q304" i="33"/>
  <c r="Q305" i="33"/>
  <c r="Q306" i="33"/>
  <c r="Q307" i="33"/>
  <c r="Q308" i="33"/>
  <c r="Q309" i="33"/>
  <c r="Q310" i="33"/>
  <c r="Q311" i="33"/>
  <c r="Q312" i="33"/>
  <c r="Q313" i="33"/>
  <c r="Q314" i="33"/>
  <c r="Q315" i="33"/>
  <c r="Q316" i="33"/>
  <c r="Q317" i="33"/>
  <c r="Q318" i="33"/>
  <c r="Q319" i="33"/>
  <c r="Q320" i="33"/>
  <c r="Q321" i="33"/>
  <c r="Q322" i="33"/>
  <c r="Q323" i="33"/>
  <c r="Q324" i="33"/>
  <c r="Q325" i="33"/>
  <c r="Q326" i="33"/>
  <c r="Q327" i="33"/>
  <c r="Q328" i="33"/>
  <c r="Q329" i="33"/>
  <c r="Q330" i="33"/>
  <c r="Q331" i="33"/>
  <c r="Q332" i="33"/>
  <c r="Q333" i="33"/>
  <c r="Q334" i="33"/>
  <c r="Q335" i="33"/>
  <c r="Q336" i="33"/>
  <c r="Q337" i="33"/>
  <c r="Q338" i="33"/>
  <c r="Q339" i="33"/>
  <c r="Q340" i="33"/>
  <c r="Q341" i="33"/>
  <c r="Q342" i="33"/>
  <c r="Q343" i="33"/>
  <c r="Q344" i="33"/>
  <c r="Q345" i="33"/>
  <c r="Q346" i="33"/>
  <c r="Q347" i="33"/>
  <c r="Q348" i="33"/>
  <c r="Q349" i="33"/>
  <c r="Q350" i="33"/>
  <c r="Q351" i="33"/>
  <c r="Q352" i="33"/>
  <c r="Q353" i="33"/>
  <c r="Q354" i="33"/>
  <c r="Q355" i="33"/>
  <c r="Q356" i="33"/>
  <c r="Q357" i="33"/>
  <c r="Q358" i="33"/>
  <c r="Q359" i="33"/>
  <c r="Q360" i="33"/>
  <c r="Q361" i="33"/>
  <c r="Q362" i="33"/>
  <c r="Q363" i="33"/>
  <c r="Q364" i="33"/>
  <c r="Q365" i="33"/>
  <c r="Q366" i="33"/>
  <c r="Q367" i="33"/>
  <c r="Q368" i="33"/>
  <c r="Q369" i="33"/>
  <c r="Q370" i="33"/>
  <c r="Q371" i="33"/>
  <c r="Q372" i="33"/>
  <c r="Q373" i="33"/>
  <c r="Q374" i="33"/>
  <c r="Q375" i="33"/>
  <c r="Q376" i="33"/>
  <c r="Q377" i="33"/>
  <c r="Q378" i="33"/>
  <c r="Q379" i="33"/>
  <c r="Q380" i="33"/>
  <c r="Q381" i="33"/>
  <c r="Q382" i="33"/>
  <c r="Q383" i="33"/>
  <c r="Q384" i="33"/>
  <c r="Q385" i="33"/>
  <c r="Q386" i="33"/>
  <c r="Q387" i="33"/>
  <c r="Q388" i="33"/>
  <c r="Q389" i="33"/>
  <c r="Q390" i="33"/>
  <c r="Q391" i="33"/>
  <c r="Q392" i="33"/>
  <c r="Q393" i="33"/>
  <c r="Q394" i="33"/>
  <c r="Q395" i="33"/>
  <c r="Q396" i="33"/>
  <c r="Q397" i="33"/>
  <c r="Q398" i="33"/>
  <c r="Q399" i="33"/>
  <c r="Q400" i="33"/>
  <c r="Q401" i="33"/>
  <c r="Q402" i="33"/>
  <c r="Q403" i="33"/>
  <c r="Q404" i="33"/>
  <c r="Q405" i="33"/>
  <c r="Q406" i="33"/>
  <c r="Q407" i="33"/>
  <c r="Q408" i="33"/>
  <c r="Q409" i="33"/>
  <c r="Q410" i="33"/>
  <c r="Q411" i="33"/>
  <c r="Q412" i="33"/>
  <c r="Q413" i="33"/>
  <c r="Q414" i="33"/>
  <c r="Q415" i="33"/>
  <c r="Q416" i="33"/>
  <c r="Q417" i="33"/>
  <c r="Q418" i="33"/>
  <c r="Q419" i="33"/>
  <c r="Q420" i="33"/>
  <c r="Q421" i="33"/>
  <c r="Q422" i="33"/>
  <c r="Q423" i="33"/>
  <c r="Q424" i="33"/>
  <c r="Q425" i="33"/>
  <c r="Q426" i="33"/>
  <c r="Q427" i="33"/>
  <c r="Q428" i="33"/>
  <c r="Q429" i="33"/>
  <c r="Q430" i="33"/>
  <c r="Q431" i="33"/>
  <c r="Q432" i="33"/>
  <c r="Q433" i="33"/>
  <c r="Q434" i="33"/>
  <c r="Q435" i="33"/>
  <c r="Q436" i="33"/>
  <c r="Q437" i="33"/>
  <c r="Q438" i="33"/>
  <c r="Q439" i="33"/>
  <c r="Q440" i="33"/>
  <c r="Q441" i="33"/>
  <c r="Q442" i="33"/>
  <c r="Q443" i="33"/>
  <c r="Q444" i="33"/>
  <c r="Q445" i="33"/>
  <c r="Q446" i="33"/>
  <c r="Q447" i="33"/>
  <c r="Q448" i="33"/>
  <c r="Q449" i="33"/>
  <c r="Q450" i="33"/>
  <c r="Q451" i="33"/>
  <c r="Q452" i="33"/>
  <c r="Q453" i="33"/>
  <c r="Q454" i="33"/>
  <c r="Q455" i="33"/>
  <c r="Q456" i="33"/>
  <c r="Q457" i="33"/>
  <c r="Q458" i="33"/>
  <c r="Q459" i="33"/>
  <c r="Q460" i="33"/>
  <c r="Q461" i="33"/>
  <c r="Q462" i="33"/>
  <c r="Q463" i="33"/>
  <c r="Q464" i="33"/>
  <c r="Q465" i="33"/>
  <c r="Q466" i="33"/>
  <c r="Q467" i="33"/>
  <c r="Q468" i="33"/>
  <c r="Q469" i="33"/>
  <c r="Q470" i="33"/>
  <c r="Q471" i="33"/>
  <c r="Q472" i="33"/>
  <c r="Q473" i="33"/>
  <c r="Q474" i="33"/>
  <c r="Q475" i="33"/>
  <c r="Q476" i="33"/>
  <c r="Q477" i="33"/>
  <c r="Q478" i="33"/>
  <c r="Q479" i="33"/>
  <c r="Q480" i="33"/>
  <c r="Q481" i="33"/>
  <c r="Q482" i="33"/>
  <c r="Q483" i="33"/>
  <c r="Q484" i="33"/>
  <c r="Q485" i="33"/>
  <c r="Q486" i="33"/>
  <c r="Q487" i="33"/>
  <c r="Q488" i="33"/>
  <c r="Q489" i="33"/>
  <c r="Q490" i="33"/>
  <c r="Q491" i="33"/>
  <c r="Q492" i="33"/>
  <c r="Q493" i="33"/>
  <c r="Q494" i="33"/>
  <c r="Q495" i="33"/>
  <c r="Q496" i="33"/>
  <c r="Q497" i="33"/>
  <c r="Q498" i="33"/>
  <c r="Q499" i="33"/>
  <c r="Q500" i="33"/>
  <c r="Q501" i="33"/>
  <c r="Q502" i="33"/>
  <c r="Q503" i="33"/>
  <c r="Q504" i="33"/>
  <c r="Q505" i="33"/>
  <c r="Q506" i="33"/>
  <c r="Q507" i="33"/>
  <c r="Q508" i="33"/>
  <c r="Q509" i="33"/>
  <c r="Q510" i="33"/>
  <c r="Q511" i="33"/>
  <c r="Q512" i="33"/>
  <c r="Q513" i="33"/>
  <c r="Q514" i="33"/>
  <c r="Q515" i="33"/>
  <c r="Q516" i="33"/>
  <c r="Q517" i="33"/>
  <c r="Q518" i="33"/>
  <c r="Q519" i="33"/>
  <c r="Q520" i="33"/>
  <c r="Q521" i="33"/>
  <c r="Q522" i="33"/>
  <c r="Q523" i="33"/>
  <c r="Q524" i="33"/>
  <c r="Q525" i="33"/>
  <c r="Q526" i="33"/>
  <c r="Q527" i="33"/>
  <c r="Q528" i="33"/>
  <c r="Q529" i="33"/>
  <c r="Q530" i="33"/>
  <c r="Q531" i="33"/>
  <c r="Q532" i="33"/>
  <c r="Q533" i="33"/>
  <c r="Q534" i="33"/>
  <c r="Q535" i="33"/>
  <c r="Q536" i="33"/>
  <c r="Q537" i="33"/>
  <c r="Q538" i="33"/>
  <c r="Q539" i="33"/>
  <c r="Q540" i="33"/>
  <c r="Q541" i="33"/>
  <c r="Q542" i="33"/>
  <c r="Q543" i="33"/>
  <c r="Q544" i="33"/>
  <c r="Q545" i="33"/>
  <c r="Q546" i="33"/>
  <c r="Q547" i="33"/>
  <c r="Q548" i="33"/>
  <c r="Q549" i="33"/>
  <c r="Q550" i="33"/>
  <c r="Q551" i="33"/>
  <c r="Q552" i="33"/>
  <c r="Q553" i="33"/>
  <c r="Q554" i="33"/>
  <c r="Q555" i="33"/>
  <c r="Q556" i="33"/>
  <c r="Q557" i="33"/>
  <c r="Q558" i="33"/>
  <c r="Q559" i="33"/>
  <c r="Q560" i="33"/>
  <c r="Q561" i="33"/>
  <c r="Q562" i="33"/>
  <c r="Q563" i="33"/>
  <c r="Q564" i="33"/>
  <c r="Q565" i="33"/>
  <c r="Q566" i="33"/>
  <c r="Q567" i="33"/>
  <c r="Q568" i="33"/>
  <c r="Q569" i="33"/>
  <c r="Q570" i="33"/>
  <c r="Q571" i="33"/>
  <c r="Q572" i="33"/>
  <c r="Q573" i="33"/>
  <c r="Q574" i="33"/>
  <c r="Q575" i="33"/>
  <c r="Q576" i="33"/>
  <c r="Q577" i="33"/>
  <c r="Q578" i="33"/>
  <c r="Q579" i="33"/>
  <c r="Q580" i="33"/>
  <c r="Q581" i="33"/>
  <c r="Q582" i="33"/>
  <c r="Q583" i="33"/>
  <c r="Q584" i="33"/>
  <c r="Q585" i="33"/>
  <c r="Q586" i="33"/>
  <c r="Q587" i="33"/>
  <c r="Q588" i="33"/>
  <c r="Q589" i="33"/>
  <c r="Q590" i="33"/>
  <c r="Q591" i="33"/>
  <c r="Q592" i="33"/>
  <c r="Q593" i="33"/>
  <c r="Q594" i="33"/>
  <c r="Q595" i="33"/>
  <c r="Q596" i="33"/>
  <c r="Q597" i="33"/>
  <c r="Q598" i="33"/>
  <c r="Q599" i="33"/>
  <c r="Q600" i="33"/>
  <c r="Q601" i="33"/>
  <c r="Q602" i="33"/>
  <c r="Q603" i="33"/>
  <c r="Q604" i="33"/>
  <c r="Q605" i="33"/>
  <c r="Q606" i="33"/>
  <c r="Q607" i="33"/>
  <c r="Q608" i="33"/>
  <c r="Q609" i="33"/>
  <c r="Q610" i="33"/>
  <c r="Q611" i="33"/>
  <c r="Q612" i="33"/>
  <c r="Q613" i="33"/>
  <c r="Q614" i="33"/>
  <c r="Q615" i="33"/>
  <c r="Q616" i="33"/>
  <c r="Q617" i="33"/>
  <c r="Q618" i="33"/>
  <c r="Q619" i="33"/>
  <c r="Q30" i="32"/>
  <c r="Q31" i="32"/>
  <c r="Q32" i="32"/>
  <c r="Q33" i="32"/>
  <c r="Q34" i="32"/>
  <c r="Q35" i="32"/>
  <c r="Q36" i="32"/>
  <c r="Q37" i="32"/>
  <c r="Q38" i="32"/>
  <c r="Q39" i="32"/>
  <c r="Q40" i="32"/>
  <c r="Q41" i="32"/>
  <c r="Q42" i="32"/>
  <c r="Q43" i="32"/>
  <c r="Q44" i="32"/>
  <c r="Q45" i="32"/>
  <c r="Q46" i="32"/>
  <c r="Q47" i="32"/>
  <c r="Q48" i="32"/>
  <c r="Q49" i="32"/>
  <c r="Q50" i="32"/>
  <c r="Q51" i="32"/>
  <c r="Q52" i="32"/>
  <c r="Q53" i="32"/>
  <c r="Q54" i="32"/>
  <c r="Q55" i="32"/>
  <c r="Q56" i="32"/>
  <c r="Q57" i="32"/>
  <c r="Q58" i="32"/>
  <c r="Q59" i="32"/>
  <c r="Q60" i="32"/>
  <c r="Q61" i="32"/>
  <c r="Q62" i="32"/>
  <c r="Q63" i="32"/>
  <c r="Q64" i="32"/>
  <c r="Q65" i="32"/>
  <c r="Q66" i="32"/>
  <c r="Q67" i="32"/>
  <c r="Q68" i="32"/>
  <c r="Q69" i="32"/>
  <c r="Q70" i="32"/>
  <c r="Q71" i="32"/>
  <c r="Q72" i="32"/>
  <c r="Q73" i="32"/>
  <c r="Q74" i="32"/>
  <c r="Q75" i="32"/>
  <c r="Q76" i="32"/>
  <c r="Q77" i="32"/>
  <c r="Q78" i="32"/>
  <c r="Q79" i="32"/>
  <c r="Q80" i="32"/>
  <c r="Q81" i="32"/>
  <c r="Q82" i="32"/>
  <c r="Q83" i="32"/>
  <c r="Q84" i="32"/>
  <c r="Q85" i="32"/>
  <c r="Q86" i="32"/>
  <c r="Q87" i="32"/>
  <c r="Q88" i="32"/>
  <c r="Q89" i="32"/>
  <c r="Q90" i="32"/>
  <c r="Q91" i="32"/>
  <c r="Q92" i="32"/>
  <c r="Q93" i="32"/>
  <c r="Q94" i="32"/>
  <c r="Q95" i="32"/>
  <c r="Q96" i="32"/>
  <c r="Q97" i="32"/>
  <c r="Q98" i="32"/>
  <c r="Q99" i="32"/>
  <c r="Q100" i="32"/>
  <c r="Q101" i="32"/>
  <c r="Q102" i="32"/>
  <c r="Q103" i="32"/>
  <c r="Q104" i="32"/>
  <c r="Q105" i="32"/>
  <c r="Q106" i="32"/>
  <c r="Q107" i="32"/>
  <c r="Q108" i="32"/>
  <c r="Q109" i="32"/>
  <c r="Q110" i="32"/>
  <c r="Q111" i="32"/>
  <c r="Q112" i="32"/>
  <c r="Q113" i="32"/>
  <c r="Q114" i="32"/>
  <c r="Q115" i="32"/>
  <c r="Q116" i="32"/>
  <c r="Q117" i="32"/>
  <c r="Q118" i="32"/>
  <c r="Q119" i="32"/>
  <c r="Q120" i="32"/>
  <c r="Q121" i="32"/>
  <c r="Q122" i="32"/>
  <c r="Q123" i="32"/>
  <c r="Q124" i="32"/>
  <c r="Q125" i="32"/>
  <c r="Q126" i="32"/>
  <c r="Q127" i="32"/>
  <c r="Q128" i="32"/>
  <c r="Q129" i="32"/>
  <c r="Q130" i="32"/>
  <c r="Q131" i="32"/>
  <c r="Q132" i="32"/>
  <c r="Q133" i="32"/>
  <c r="Q134" i="32"/>
  <c r="Q135" i="32"/>
  <c r="Q136" i="32"/>
  <c r="Q137" i="32"/>
  <c r="Q138" i="32"/>
  <c r="Q139" i="32"/>
  <c r="Q140" i="32"/>
  <c r="Q141" i="32"/>
  <c r="Q142" i="32"/>
  <c r="Q143" i="32"/>
  <c r="Q144" i="32"/>
  <c r="Q145" i="32"/>
  <c r="Q146" i="32"/>
  <c r="Q147" i="32"/>
  <c r="Q148" i="32"/>
  <c r="Q149" i="32"/>
  <c r="Q150" i="32"/>
  <c r="Q151" i="32"/>
  <c r="Q152" i="32"/>
  <c r="Q153" i="32"/>
  <c r="Q154" i="32"/>
  <c r="Q155" i="32"/>
  <c r="Q156" i="32"/>
  <c r="Q157" i="32"/>
  <c r="Q158" i="32"/>
  <c r="Q159" i="32"/>
  <c r="Q160" i="32"/>
  <c r="Q161" i="32"/>
  <c r="Q162" i="32"/>
  <c r="Q163" i="32"/>
  <c r="Q164" i="32"/>
  <c r="Q165" i="32"/>
  <c r="Q166" i="32"/>
  <c r="Q167" i="32"/>
  <c r="Q168" i="32"/>
  <c r="Q169" i="32"/>
  <c r="Q170" i="32"/>
  <c r="Q171" i="32"/>
  <c r="Q172" i="32"/>
  <c r="Q173" i="32"/>
  <c r="Q174" i="32"/>
  <c r="Q175" i="32"/>
  <c r="Q176" i="32"/>
  <c r="Q177" i="32"/>
  <c r="Q178" i="32"/>
  <c r="Q179" i="32"/>
  <c r="Q180" i="32"/>
  <c r="Q181" i="32"/>
  <c r="Q182" i="32"/>
  <c r="Q183" i="32"/>
  <c r="Q184" i="32"/>
  <c r="Q185" i="32"/>
  <c r="Q186" i="32"/>
  <c r="Q187" i="32"/>
  <c r="Q188" i="32"/>
  <c r="Q189" i="32"/>
  <c r="Q190" i="32"/>
  <c r="Q191" i="32"/>
  <c r="Q192" i="32"/>
  <c r="Q193" i="32"/>
  <c r="Q194" i="32"/>
  <c r="Q195" i="32"/>
  <c r="Q196" i="32"/>
  <c r="Q197" i="32"/>
  <c r="Q198" i="32"/>
  <c r="Q199" i="32"/>
  <c r="Q200" i="32"/>
  <c r="Q201" i="32"/>
  <c r="Q202" i="32"/>
  <c r="Q203" i="32"/>
  <c r="Q204" i="32"/>
  <c r="Q205" i="32"/>
  <c r="Q206" i="32"/>
  <c r="Q207" i="32"/>
  <c r="Q208" i="32"/>
  <c r="Q209" i="32"/>
  <c r="Q210" i="32"/>
  <c r="Q211" i="32"/>
  <c r="Q212" i="32"/>
  <c r="Q213" i="32"/>
  <c r="Q214" i="32"/>
  <c r="Q215" i="32"/>
  <c r="Q216" i="32"/>
  <c r="Q217" i="32"/>
  <c r="Q218" i="32"/>
  <c r="Q219" i="32"/>
  <c r="Q220" i="32"/>
  <c r="Q221" i="32"/>
  <c r="Q222" i="32"/>
  <c r="Q223" i="32"/>
  <c r="Q224" i="32"/>
  <c r="Q225" i="32"/>
  <c r="Q226" i="32"/>
  <c r="Q227" i="32"/>
  <c r="Q228" i="32"/>
  <c r="Q229" i="32"/>
  <c r="Q230" i="32"/>
  <c r="Q231" i="32"/>
  <c r="Q232" i="32"/>
  <c r="Q233" i="32"/>
  <c r="Q234" i="32"/>
  <c r="Q235" i="32"/>
  <c r="Q236" i="32"/>
  <c r="Q237" i="32"/>
  <c r="Q238" i="32"/>
  <c r="Q239" i="32"/>
  <c r="Q240" i="32"/>
  <c r="Q241" i="32"/>
  <c r="Q242" i="32"/>
  <c r="Q243" i="32"/>
  <c r="Q244" i="32"/>
  <c r="Q245" i="32"/>
  <c r="Q246" i="32"/>
  <c r="Q247" i="32"/>
  <c r="Q248" i="32"/>
  <c r="Q249" i="32"/>
  <c r="Q250" i="32"/>
  <c r="Q251" i="32"/>
  <c r="Q252" i="32"/>
  <c r="Q253" i="32"/>
  <c r="Q254" i="32"/>
  <c r="Q255" i="32"/>
  <c r="Q256" i="32"/>
  <c r="Q257" i="32"/>
  <c r="Q258" i="32"/>
  <c r="Q259" i="32"/>
  <c r="Q260" i="32"/>
  <c r="Q261" i="32"/>
  <c r="Q262" i="32"/>
  <c r="Q263" i="32"/>
  <c r="Q264" i="32"/>
  <c r="Q265" i="32"/>
  <c r="Q266" i="32"/>
  <c r="Q267" i="32"/>
  <c r="Q268" i="32"/>
  <c r="Q269" i="32"/>
  <c r="Q270" i="32"/>
  <c r="Q271" i="32"/>
  <c r="Q272" i="32"/>
  <c r="Q273" i="32"/>
  <c r="Q274" i="32"/>
  <c r="Q275" i="32"/>
  <c r="Q276" i="32"/>
  <c r="Q277" i="32"/>
  <c r="Q278" i="32"/>
  <c r="Q279" i="32"/>
  <c r="Q280" i="32"/>
  <c r="Q281" i="32"/>
  <c r="Q282" i="32"/>
  <c r="Q283" i="32"/>
  <c r="Q284" i="32"/>
  <c r="Q285" i="32"/>
  <c r="Q286" i="32"/>
  <c r="Q287" i="32"/>
  <c r="Q288" i="32"/>
  <c r="Q289" i="32"/>
  <c r="Q290" i="32"/>
  <c r="Q291" i="32"/>
  <c r="Q292" i="32"/>
  <c r="Q293" i="32"/>
  <c r="Q294" i="32"/>
  <c r="Q295" i="32"/>
  <c r="Q296" i="32"/>
  <c r="Q297" i="32"/>
  <c r="Q298" i="32"/>
  <c r="Q299" i="32"/>
  <c r="Q300" i="32"/>
  <c r="Q301" i="32"/>
  <c r="Q302" i="32"/>
  <c r="Q303" i="32"/>
  <c r="Q304" i="32"/>
  <c r="Q305" i="32"/>
  <c r="Q306" i="32"/>
  <c r="Q307" i="32"/>
  <c r="Q308" i="32"/>
  <c r="Q309" i="32"/>
  <c r="Q310" i="32"/>
  <c r="Q311" i="32"/>
  <c r="Q312" i="32"/>
  <c r="Q313" i="32"/>
  <c r="Q314" i="32"/>
  <c r="Q315" i="32"/>
  <c r="Q316" i="32"/>
  <c r="Q317" i="32"/>
  <c r="Q318" i="32"/>
  <c r="Q319" i="32"/>
  <c r="Q320" i="32"/>
  <c r="Q321" i="32"/>
  <c r="Q322" i="32"/>
  <c r="Q323" i="32"/>
  <c r="Q324" i="32"/>
  <c r="Q325" i="32"/>
  <c r="Q326" i="32"/>
  <c r="Q327" i="32"/>
  <c r="Q328" i="32"/>
  <c r="Q329" i="32"/>
  <c r="Q330" i="32"/>
  <c r="Q331" i="32"/>
  <c r="Q332" i="32"/>
  <c r="Q333" i="32"/>
  <c r="Q334" i="32"/>
  <c r="Q335" i="32"/>
  <c r="Q336" i="32"/>
  <c r="Q337" i="32"/>
  <c r="Q338" i="32"/>
  <c r="Q339" i="32"/>
  <c r="Q340" i="32"/>
  <c r="Q341" i="32"/>
  <c r="Q342" i="32"/>
  <c r="Q343" i="32"/>
  <c r="Q344" i="32"/>
  <c r="Q345" i="32"/>
  <c r="Q346" i="32"/>
  <c r="Q347" i="32"/>
  <c r="Q348" i="32"/>
  <c r="Q349" i="32"/>
  <c r="Q350" i="32"/>
  <c r="Q351" i="32"/>
  <c r="Q352" i="32"/>
  <c r="Q353" i="32"/>
  <c r="Q354" i="32"/>
  <c r="Q355" i="32"/>
  <c r="Q356" i="32"/>
  <c r="Q357" i="32"/>
  <c r="Q358" i="32"/>
  <c r="Q359" i="32"/>
  <c r="Q360" i="32"/>
  <c r="Q361" i="32"/>
  <c r="Q362" i="32"/>
  <c r="Q363" i="32"/>
  <c r="Q364" i="32"/>
  <c r="Q365" i="32"/>
  <c r="Q366" i="32"/>
  <c r="Q367" i="32"/>
  <c r="Q368" i="32"/>
  <c r="Q369" i="32"/>
  <c r="Q370" i="32"/>
  <c r="Q371" i="32"/>
  <c r="Q372" i="32"/>
  <c r="Q373" i="32"/>
  <c r="Q374" i="32"/>
  <c r="Q375" i="32"/>
  <c r="Q376" i="32"/>
  <c r="Q377" i="32"/>
  <c r="Q378" i="32"/>
  <c r="Q379" i="32"/>
  <c r="Q380" i="32"/>
  <c r="Q381" i="32"/>
  <c r="Q382" i="32"/>
  <c r="Q383" i="32"/>
  <c r="Q384" i="32"/>
  <c r="Q385" i="32"/>
  <c r="Q386" i="32"/>
  <c r="Q387" i="32"/>
  <c r="Q388" i="32"/>
  <c r="Q389" i="32"/>
  <c r="Q390" i="32"/>
  <c r="Q391" i="32"/>
  <c r="Q392" i="32"/>
  <c r="Q393" i="32"/>
  <c r="Q394" i="32"/>
  <c r="Q395" i="32"/>
  <c r="Q396" i="32"/>
  <c r="Q397" i="32"/>
  <c r="Q398" i="32"/>
  <c r="Q399" i="32"/>
  <c r="Q400" i="32"/>
  <c r="Q401" i="32"/>
  <c r="Q402" i="32"/>
  <c r="Q403" i="32"/>
  <c r="Q404" i="32"/>
  <c r="Q405" i="32"/>
  <c r="Q406" i="32"/>
  <c r="Q407" i="32"/>
  <c r="Q408" i="32"/>
  <c r="Q409" i="32"/>
  <c r="Q410" i="32"/>
  <c r="Q411" i="32"/>
  <c r="Q412" i="32"/>
  <c r="Q413" i="32"/>
  <c r="Q414" i="32"/>
  <c r="Q415" i="32"/>
  <c r="Q416" i="32"/>
  <c r="Q417" i="32"/>
  <c r="Q418" i="32"/>
  <c r="Q419" i="32"/>
  <c r="Q420" i="32"/>
  <c r="Q421" i="32"/>
  <c r="Q422" i="32"/>
  <c r="Q423" i="32"/>
  <c r="Q424" i="32"/>
  <c r="Q425" i="32"/>
  <c r="Q426" i="32"/>
  <c r="Q427" i="32"/>
  <c r="Q428" i="32"/>
  <c r="Q429" i="32"/>
  <c r="Q430" i="32"/>
  <c r="Q431" i="32"/>
  <c r="Q432" i="32"/>
  <c r="Q433" i="32"/>
  <c r="Q434" i="32"/>
  <c r="Q435" i="32"/>
  <c r="Q436" i="32"/>
  <c r="Q437" i="32"/>
  <c r="Q438" i="32"/>
  <c r="Q439" i="32"/>
  <c r="Q440" i="32"/>
  <c r="Q441" i="32"/>
  <c r="Q442" i="32"/>
  <c r="Q443" i="32"/>
  <c r="Q444" i="32"/>
  <c r="Q445" i="32"/>
  <c r="Q446" i="32"/>
  <c r="Q447" i="32"/>
  <c r="Q448" i="32"/>
  <c r="Q449" i="32"/>
  <c r="Q450" i="32"/>
  <c r="Q451" i="32"/>
  <c r="Q452" i="32"/>
  <c r="Q453" i="32"/>
  <c r="Q454" i="32"/>
  <c r="Q455" i="32"/>
  <c r="Q456" i="32"/>
  <c r="Q457" i="32"/>
  <c r="Q458" i="32"/>
  <c r="Q459" i="32"/>
  <c r="Q460" i="32"/>
  <c r="Q461" i="32"/>
  <c r="Q462" i="32"/>
  <c r="Q463" i="32"/>
  <c r="Q464" i="32"/>
  <c r="Q465" i="32"/>
  <c r="Q466" i="32"/>
  <c r="Q467" i="32"/>
  <c r="Q468" i="32"/>
  <c r="Q469" i="32"/>
  <c r="Q470" i="32"/>
  <c r="Q471" i="32"/>
  <c r="Q472" i="32"/>
  <c r="Q473" i="32"/>
  <c r="Q474" i="32"/>
  <c r="Q475" i="32"/>
  <c r="Q476" i="32"/>
  <c r="Q477" i="32"/>
  <c r="Q478" i="32"/>
  <c r="Q479" i="32"/>
  <c r="Q480" i="32"/>
  <c r="Q481" i="32"/>
  <c r="Q482" i="32"/>
  <c r="Q483" i="32"/>
  <c r="Q484" i="32"/>
  <c r="Q485" i="32"/>
  <c r="Q486" i="32"/>
  <c r="Q487" i="32"/>
  <c r="Q488" i="32"/>
  <c r="Q489" i="32"/>
  <c r="Q490" i="32"/>
  <c r="Q491" i="32"/>
  <c r="Q492" i="32"/>
  <c r="Q493" i="32"/>
  <c r="Q494" i="32"/>
  <c r="Q495" i="32"/>
  <c r="Q496" i="32"/>
  <c r="Q497" i="32"/>
  <c r="Q498" i="32"/>
  <c r="Q499" i="32"/>
  <c r="Q500" i="32"/>
  <c r="Q501" i="32"/>
  <c r="Q502" i="32"/>
  <c r="Q503" i="32"/>
  <c r="Q504" i="32"/>
  <c r="Q505" i="32"/>
  <c r="Q506" i="32"/>
  <c r="Q507" i="32"/>
  <c r="Q508" i="32"/>
  <c r="Q509" i="32"/>
  <c r="Q510" i="32"/>
  <c r="Q511" i="32"/>
  <c r="Q512" i="32"/>
  <c r="Q513" i="32"/>
  <c r="Q514" i="32"/>
  <c r="Q515" i="32"/>
  <c r="Q516" i="32"/>
  <c r="Q517" i="32"/>
  <c r="Q518" i="32"/>
  <c r="Q519" i="32"/>
  <c r="Q520" i="32"/>
  <c r="Q521" i="32"/>
  <c r="Q522" i="32"/>
  <c r="Q523" i="32"/>
  <c r="Q524" i="32"/>
  <c r="Q525" i="32"/>
  <c r="Q526" i="32"/>
  <c r="Q527" i="32"/>
  <c r="Q528" i="32"/>
  <c r="Q529" i="32"/>
  <c r="Q530" i="32"/>
  <c r="Q531" i="32"/>
  <c r="Q532" i="32"/>
  <c r="Q533" i="32"/>
  <c r="Q534" i="32"/>
  <c r="Q535" i="32"/>
  <c r="Q536" i="32"/>
  <c r="Q537" i="32"/>
  <c r="Q538" i="32"/>
  <c r="Q539" i="32"/>
  <c r="Q540" i="32"/>
  <c r="Q541" i="32"/>
  <c r="Q542" i="32"/>
  <c r="Q543" i="32"/>
  <c r="Q544" i="32"/>
  <c r="Q545" i="32"/>
  <c r="Q546" i="32"/>
  <c r="Q547" i="32"/>
  <c r="Q548" i="32"/>
  <c r="Q549" i="32"/>
  <c r="Q550" i="32"/>
  <c r="Q551" i="32"/>
  <c r="Q552" i="32"/>
  <c r="Q553" i="32"/>
  <c r="Q554" i="32"/>
  <c r="Q555" i="32"/>
  <c r="Q556" i="32"/>
  <c r="Q557" i="32"/>
  <c r="Q558" i="32"/>
  <c r="Q559" i="32"/>
  <c r="Q560" i="32"/>
  <c r="Q561" i="32"/>
  <c r="Q562" i="32"/>
  <c r="Q563" i="32"/>
  <c r="Q564" i="32"/>
  <c r="Q565" i="32"/>
  <c r="Q566" i="32"/>
  <c r="Q567" i="32"/>
  <c r="Q568" i="32"/>
  <c r="Q569" i="32"/>
  <c r="Q570" i="32"/>
  <c r="Q571" i="32"/>
  <c r="Q572" i="32"/>
  <c r="Q573" i="32"/>
  <c r="Q574" i="32"/>
  <c r="Q575" i="32"/>
  <c r="Q576" i="32"/>
  <c r="Q577" i="32"/>
  <c r="Q578" i="32"/>
  <c r="Q579" i="32"/>
  <c r="Q580" i="32"/>
  <c r="Q581" i="32"/>
  <c r="Q582" i="32"/>
  <c r="Q583" i="32"/>
  <c r="Q584" i="32"/>
  <c r="Q585" i="32"/>
  <c r="Q586" i="32"/>
  <c r="Q587" i="32"/>
  <c r="Q588" i="32"/>
  <c r="Q589" i="32"/>
  <c r="Q590" i="32"/>
  <c r="Q591" i="32"/>
  <c r="Q592" i="32"/>
  <c r="Q593" i="32"/>
  <c r="Q594" i="32"/>
  <c r="Q595" i="32"/>
  <c r="Q596" i="32"/>
  <c r="Q597" i="32"/>
  <c r="Q598" i="32"/>
  <c r="Q599" i="32"/>
  <c r="Q600" i="32"/>
  <c r="Q601" i="32"/>
  <c r="Q602" i="32"/>
  <c r="Q603" i="32"/>
  <c r="Q604" i="32"/>
  <c r="Q605" i="32"/>
  <c r="Q606" i="32"/>
  <c r="Q607" i="32"/>
  <c r="Q608" i="32"/>
  <c r="Q609" i="32"/>
  <c r="Q610" i="32"/>
  <c r="Q611" i="32"/>
  <c r="Q612" i="32"/>
  <c r="Q613" i="32"/>
  <c r="Q614" i="32"/>
  <c r="Q615" i="32"/>
  <c r="Q616" i="32"/>
  <c r="Q617" i="32"/>
  <c r="Q618" i="32"/>
  <c r="Q619" i="32"/>
  <c r="Q36" i="28"/>
  <c r="Q41" i="28"/>
  <c r="Q46" i="28"/>
  <c r="Q51" i="28"/>
  <c r="Q52" i="28"/>
  <c r="Q57" i="28"/>
  <c r="Q58" i="28"/>
  <c r="Q59" i="28"/>
  <c r="Q60" i="28"/>
  <c r="Q61" i="28"/>
  <c r="Q62" i="28"/>
  <c r="Q63" i="28"/>
  <c r="Q64" i="28"/>
  <c r="Q65" i="28"/>
  <c r="Q66" i="28"/>
  <c r="Q67" i="28"/>
  <c r="Q68" i="28"/>
  <c r="Q69" i="28"/>
  <c r="Q70" i="28"/>
  <c r="Q71" i="28"/>
  <c r="Q72" i="28"/>
  <c r="Q73" i="28"/>
  <c r="Q74" i="28"/>
  <c r="Q75" i="28"/>
  <c r="Q76" i="28"/>
  <c r="Q77" i="28"/>
  <c r="Q78" i="28"/>
  <c r="Q79" i="28"/>
  <c r="Q80" i="28"/>
  <c r="Q81" i="28"/>
  <c r="Q82" i="28"/>
  <c r="Q83" i="28"/>
  <c r="Q84" i="28"/>
  <c r="Q85" i="28"/>
  <c r="Q86" i="28"/>
  <c r="Q87" i="28"/>
  <c r="Q88" i="28"/>
  <c r="Q89" i="28"/>
  <c r="Q90" i="28"/>
  <c r="Q91" i="28"/>
  <c r="Q92" i="28"/>
  <c r="Q93" i="28"/>
  <c r="Q94" i="28"/>
  <c r="Q95" i="28"/>
  <c r="Q96" i="28"/>
  <c r="Q97" i="28"/>
  <c r="Q98" i="28"/>
  <c r="Q99" i="28"/>
  <c r="Q100" i="28"/>
  <c r="Q101" i="28"/>
  <c r="Q102" i="28"/>
  <c r="Q103" i="28"/>
  <c r="Q104" i="28"/>
  <c r="Q105" i="28"/>
  <c r="Q106" i="28"/>
  <c r="Q107" i="28"/>
  <c r="Q108" i="28"/>
  <c r="Q109" i="28"/>
  <c r="Q110" i="28"/>
  <c r="Q111" i="28"/>
  <c r="Q112" i="28"/>
  <c r="Q113" i="28"/>
  <c r="Q114" i="28"/>
  <c r="Q115" i="28"/>
  <c r="Q116" i="28"/>
  <c r="Q117" i="28"/>
  <c r="Q118" i="28"/>
  <c r="Q119" i="28"/>
  <c r="Q120" i="28"/>
  <c r="Q121" i="28"/>
  <c r="Q122" i="28"/>
  <c r="Q123" i="28"/>
  <c r="Q124" i="28"/>
  <c r="Q125" i="28"/>
  <c r="Q126" i="28"/>
  <c r="Q127" i="28"/>
  <c r="Q128" i="28"/>
  <c r="Q129" i="28"/>
  <c r="Q130" i="28"/>
  <c r="Q131" i="28"/>
  <c r="Q132" i="28"/>
  <c r="Q133" i="28"/>
  <c r="Q134" i="28"/>
  <c r="Q135" i="28"/>
  <c r="Q136" i="28"/>
  <c r="Q137" i="28"/>
  <c r="Q138" i="28"/>
  <c r="Q139" i="28"/>
  <c r="Q140" i="28"/>
  <c r="Q141" i="28"/>
  <c r="Q142" i="28"/>
  <c r="Q143" i="28"/>
  <c r="Q144" i="28"/>
  <c r="Q145" i="28"/>
  <c r="Q146" i="28"/>
  <c r="Q147" i="28"/>
  <c r="Q148" i="28"/>
  <c r="Q149" i="28"/>
  <c r="Q150" i="28"/>
  <c r="Q151" i="28"/>
  <c r="Q152" i="28"/>
  <c r="Q153" i="28"/>
  <c r="Q154" i="28"/>
  <c r="Q155" i="28"/>
  <c r="Q156" i="28"/>
  <c r="Q157" i="28"/>
  <c r="Q158" i="28"/>
  <c r="Q159" i="28"/>
  <c r="Q160" i="28"/>
  <c r="Q161" i="28"/>
  <c r="Q162" i="28"/>
  <c r="Q163" i="28"/>
  <c r="Q164" i="28"/>
  <c r="Q165" i="28"/>
  <c r="Q166" i="28"/>
  <c r="Q167" i="28"/>
  <c r="Q168" i="28"/>
  <c r="Q169" i="28"/>
  <c r="Q170" i="28"/>
  <c r="Q171" i="28"/>
  <c r="Q172" i="28"/>
  <c r="Q173" i="28"/>
  <c r="Q174" i="28"/>
  <c r="Q175" i="28"/>
  <c r="Q176" i="28"/>
  <c r="Q177" i="28"/>
  <c r="Q178" i="28"/>
  <c r="Q179" i="28"/>
  <c r="Q180" i="28"/>
  <c r="Q181" i="28"/>
  <c r="Q182" i="28"/>
  <c r="Q183" i="28"/>
  <c r="Q184" i="28"/>
  <c r="Q185" i="28"/>
  <c r="Q186" i="28"/>
  <c r="Q187" i="28"/>
  <c r="Q188" i="28"/>
  <c r="Q189" i="28"/>
  <c r="Q190" i="28"/>
  <c r="Q191" i="28"/>
  <c r="Q192" i="28"/>
  <c r="Q193" i="28"/>
  <c r="Q194" i="28"/>
  <c r="Q195" i="28"/>
  <c r="Q196" i="28"/>
  <c r="Q197" i="28"/>
  <c r="Q198" i="28"/>
  <c r="Q199" i="28"/>
  <c r="Q200" i="28"/>
  <c r="Q201" i="28"/>
  <c r="Q202" i="28"/>
  <c r="Q203" i="28"/>
  <c r="Q204" i="28"/>
  <c r="Q205" i="28"/>
  <c r="Q206" i="28"/>
  <c r="Q207" i="28"/>
  <c r="Q208" i="28"/>
  <c r="Q209" i="28"/>
  <c r="Q210" i="28"/>
  <c r="Q211" i="28"/>
  <c r="Q212" i="28"/>
  <c r="Q213" i="28"/>
  <c r="Q214" i="28"/>
  <c r="Q215" i="28"/>
  <c r="Q216" i="28"/>
  <c r="Q217" i="28"/>
  <c r="Q218" i="28"/>
  <c r="Q219" i="28"/>
  <c r="Q220" i="28"/>
  <c r="Q221" i="28"/>
  <c r="Q222" i="28"/>
  <c r="Q223" i="28"/>
  <c r="Q224" i="28"/>
  <c r="Q225" i="28"/>
  <c r="Q226" i="28"/>
  <c r="Q227" i="28"/>
  <c r="Q228" i="28"/>
  <c r="Q229" i="28"/>
  <c r="Q230" i="28"/>
  <c r="Q231" i="28"/>
  <c r="Q232" i="28"/>
  <c r="Q233" i="28"/>
  <c r="Q234" i="28"/>
  <c r="Q235" i="28"/>
  <c r="Q236" i="28"/>
  <c r="Q237" i="28"/>
  <c r="Q238" i="28"/>
  <c r="Q239" i="28"/>
  <c r="Q240" i="28"/>
  <c r="Q241" i="28"/>
  <c r="Q242" i="28"/>
  <c r="Q243" i="28"/>
  <c r="Q244" i="28"/>
  <c r="Q245" i="28"/>
  <c r="Q246" i="28"/>
  <c r="Q247" i="28"/>
  <c r="Q248" i="28"/>
  <c r="Q249" i="28"/>
  <c r="Q250" i="28"/>
  <c r="Q251" i="28"/>
  <c r="Q252" i="28"/>
  <c r="Q253" i="28"/>
  <c r="Q254" i="28"/>
  <c r="Q255" i="28"/>
  <c r="Q256" i="28"/>
  <c r="Q257" i="28"/>
  <c r="Q258" i="28"/>
  <c r="Q259" i="28"/>
  <c r="Q260" i="28"/>
  <c r="Q261" i="28"/>
  <c r="Q262" i="28"/>
  <c r="Q263" i="28"/>
  <c r="Q264" i="28"/>
  <c r="Q265" i="28"/>
  <c r="Q266" i="28"/>
  <c r="Q267" i="28"/>
  <c r="Q268" i="28"/>
  <c r="Q269" i="28"/>
  <c r="Q270" i="28"/>
  <c r="Q271" i="28"/>
  <c r="Q272" i="28"/>
  <c r="Q273" i="28"/>
  <c r="Q274" i="28"/>
  <c r="Q275" i="28"/>
  <c r="Q276" i="28"/>
  <c r="Q277" i="28"/>
  <c r="Q278" i="28"/>
  <c r="Q279" i="28"/>
  <c r="Q280" i="28"/>
  <c r="Q281" i="28"/>
  <c r="Q282" i="28"/>
  <c r="Q283" i="28"/>
  <c r="Q284" i="28"/>
  <c r="Q285" i="28"/>
  <c r="Q286" i="28"/>
  <c r="Q287" i="28"/>
  <c r="Q288" i="28"/>
  <c r="Q289" i="28"/>
  <c r="Q290" i="28"/>
  <c r="Q291" i="28"/>
  <c r="Q292" i="28"/>
  <c r="Q293" i="28"/>
  <c r="Q294" i="28"/>
  <c r="Q295" i="28"/>
  <c r="Q296" i="28"/>
  <c r="Q297" i="28"/>
  <c r="Q298" i="28"/>
  <c r="Q299" i="28"/>
  <c r="Q300" i="28"/>
  <c r="Q301" i="28"/>
  <c r="Q302" i="28"/>
  <c r="Q303" i="28"/>
  <c r="Q304" i="28"/>
  <c r="Q305" i="28"/>
  <c r="Q306" i="28"/>
  <c r="Q307" i="28"/>
  <c r="Q308" i="28"/>
  <c r="Q309" i="28"/>
  <c r="Q310" i="28"/>
  <c r="Q311" i="28"/>
  <c r="Q312" i="28"/>
  <c r="Q313" i="28"/>
  <c r="Q314" i="28"/>
  <c r="Q315" i="28"/>
  <c r="Q316" i="28"/>
  <c r="Q317" i="28"/>
  <c r="Q318" i="28"/>
  <c r="Q319" i="28"/>
  <c r="Q320" i="28"/>
  <c r="Q321" i="28"/>
  <c r="Q322" i="28"/>
  <c r="Q323" i="28"/>
  <c r="Q324" i="28"/>
  <c r="Q325" i="28"/>
  <c r="Q326" i="28"/>
  <c r="Q327" i="28"/>
  <c r="Q328" i="28"/>
  <c r="Q329" i="28"/>
  <c r="Q330" i="28"/>
  <c r="Q331" i="28"/>
  <c r="Q332" i="28"/>
  <c r="Q333" i="28"/>
  <c r="Q334" i="28"/>
  <c r="Q335" i="28"/>
  <c r="Q336" i="28"/>
  <c r="Q337" i="28"/>
  <c r="Q338" i="28"/>
  <c r="Q339" i="28"/>
  <c r="Q340" i="28"/>
  <c r="Q341" i="28"/>
  <c r="Q342" i="28"/>
  <c r="Q343" i="28"/>
  <c r="Q344" i="28"/>
  <c r="Q345" i="28"/>
  <c r="Q346" i="28"/>
  <c r="Q347" i="28"/>
  <c r="Q348" i="28"/>
  <c r="Q349" i="28"/>
  <c r="Q350" i="28"/>
  <c r="Q351" i="28"/>
  <c r="Q352" i="28"/>
  <c r="Q353" i="28"/>
  <c r="Q354" i="28"/>
  <c r="Q355" i="28"/>
  <c r="Q356" i="28"/>
  <c r="Q357" i="28"/>
  <c r="Q358" i="28"/>
  <c r="Q359" i="28"/>
  <c r="Q360" i="28"/>
  <c r="Q361" i="28"/>
  <c r="Q362" i="28"/>
  <c r="Q363" i="28"/>
  <c r="Q364" i="28"/>
  <c r="Q365" i="28"/>
  <c r="Q366" i="28"/>
  <c r="Q367" i="28"/>
  <c r="Q368" i="28"/>
  <c r="Q369" i="28"/>
  <c r="Q370" i="28"/>
  <c r="Q371" i="28"/>
  <c r="Q372" i="28"/>
  <c r="Q373" i="28"/>
  <c r="Q374" i="28"/>
  <c r="Q375" i="28"/>
  <c r="Q376" i="28"/>
  <c r="Q377" i="28"/>
  <c r="Q378" i="28"/>
  <c r="Q379" i="28"/>
  <c r="Q380" i="28"/>
  <c r="Q381" i="28"/>
  <c r="Q382" i="28"/>
  <c r="Q383" i="28"/>
  <c r="Q384" i="28"/>
  <c r="Q385" i="28"/>
  <c r="Q386" i="28"/>
  <c r="Q387" i="28"/>
  <c r="Q388" i="28"/>
  <c r="Q389" i="28"/>
  <c r="Q390" i="28"/>
  <c r="Q391" i="28"/>
  <c r="Q392" i="28"/>
  <c r="Q393" i="28"/>
  <c r="Q394" i="28"/>
  <c r="Q395" i="28"/>
  <c r="Q396" i="28"/>
  <c r="Q397" i="28"/>
  <c r="Q398" i="28"/>
  <c r="Q399" i="28"/>
  <c r="Q400" i="28"/>
  <c r="Q401" i="28"/>
  <c r="Q402" i="28"/>
  <c r="Q403" i="28"/>
  <c r="Q404" i="28"/>
  <c r="Q405" i="28"/>
  <c r="Q406" i="28"/>
  <c r="Q407" i="28"/>
  <c r="Q408" i="28"/>
  <c r="Q409" i="28"/>
  <c r="Q410" i="28"/>
  <c r="Q411" i="28"/>
  <c r="Q412" i="28"/>
  <c r="Q413" i="28"/>
  <c r="Q414" i="28"/>
  <c r="Q415" i="28"/>
  <c r="Q416" i="28"/>
  <c r="Q417" i="28"/>
  <c r="Q418" i="28"/>
  <c r="Q419" i="28"/>
  <c r="Q420" i="28"/>
  <c r="Q421" i="28"/>
  <c r="Q422" i="28"/>
  <c r="Q423" i="28"/>
  <c r="Q424" i="28"/>
  <c r="Q425" i="28"/>
  <c r="Q426" i="28"/>
  <c r="Q427" i="28"/>
  <c r="Q428" i="28"/>
  <c r="Q429" i="28"/>
  <c r="Q430" i="28"/>
  <c r="Q431" i="28"/>
  <c r="Q432" i="28"/>
  <c r="Q433" i="28"/>
  <c r="Q434" i="28"/>
  <c r="Q435" i="28"/>
  <c r="Q436" i="28"/>
  <c r="Q437" i="28"/>
  <c r="Q438" i="28"/>
  <c r="Q439" i="28"/>
  <c r="Q440" i="28"/>
  <c r="Q441" i="28"/>
  <c r="Q442" i="28"/>
  <c r="Q443" i="28"/>
  <c r="Q444" i="28"/>
  <c r="Q445" i="28"/>
  <c r="Q446" i="28"/>
  <c r="Q447" i="28"/>
  <c r="Q448" i="28"/>
  <c r="Q449" i="28"/>
  <c r="Q450" i="28"/>
  <c r="Q451" i="28"/>
  <c r="Q452" i="28"/>
  <c r="Q453" i="28"/>
  <c r="Q454" i="28"/>
  <c r="Q455" i="28"/>
  <c r="Q456" i="28"/>
  <c r="Q457" i="28"/>
  <c r="Q458" i="28"/>
  <c r="Q459" i="28"/>
  <c r="Q460" i="28"/>
  <c r="Q461" i="28"/>
  <c r="Q462" i="28"/>
  <c r="Q463" i="28"/>
  <c r="Q464" i="28"/>
  <c r="Q465" i="28"/>
  <c r="Q466" i="28"/>
  <c r="Q467" i="28"/>
  <c r="Q468" i="28"/>
  <c r="Q469" i="28"/>
  <c r="Q470" i="28"/>
  <c r="Q471" i="28"/>
  <c r="Q472" i="28"/>
  <c r="Q473" i="28"/>
  <c r="Q474" i="28"/>
  <c r="Q475" i="28"/>
  <c r="Q476" i="28"/>
  <c r="Q477" i="28"/>
  <c r="Q478" i="28"/>
  <c r="Q479" i="28"/>
  <c r="Q480" i="28"/>
  <c r="Q481" i="28"/>
  <c r="Q482" i="28"/>
  <c r="Q483" i="28"/>
  <c r="Q484" i="28"/>
  <c r="Q485" i="28"/>
  <c r="Q486" i="28"/>
  <c r="Q487" i="28"/>
  <c r="Q488" i="28"/>
  <c r="Q489" i="28"/>
  <c r="Q490" i="28"/>
  <c r="Q491" i="28"/>
  <c r="Q492" i="28"/>
  <c r="Q493" i="28"/>
  <c r="Q494" i="28"/>
  <c r="Q495" i="28"/>
  <c r="Q496" i="28"/>
  <c r="Q497" i="28"/>
  <c r="Q498" i="28"/>
  <c r="Q499" i="28"/>
  <c r="Q500" i="28"/>
  <c r="Q501" i="28"/>
  <c r="Q502" i="28"/>
  <c r="Q503" i="28"/>
  <c r="Q504" i="28"/>
  <c r="Q505" i="28"/>
  <c r="Q506" i="28"/>
  <c r="Q507" i="28"/>
  <c r="Q508" i="28"/>
  <c r="Q509" i="28"/>
  <c r="Q510" i="28"/>
  <c r="Q511" i="28"/>
  <c r="Q512" i="28"/>
  <c r="Q513" i="28"/>
  <c r="Q514" i="28"/>
  <c r="Q515" i="28"/>
  <c r="Q516" i="28"/>
  <c r="Q517" i="28"/>
  <c r="Q518" i="28"/>
  <c r="Q519" i="28"/>
  <c r="Q520" i="28"/>
  <c r="Q521" i="28"/>
  <c r="Q522" i="28"/>
  <c r="Q523" i="28"/>
  <c r="Q524" i="28"/>
  <c r="Q525" i="28"/>
  <c r="Q526" i="28"/>
  <c r="Q527" i="28"/>
  <c r="Q528" i="28"/>
  <c r="Q529" i="28"/>
  <c r="Q530" i="28"/>
  <c r="Q531" i="28"/>
  <c r="Q532" i="28"/>
  <c r="Q533" i="28"/>
  <c r="Q534" i="28"/>
  <c r="Q535" i="28"/>
  <c r="Q536" i="28"/>
  <c r="Q537" i="28"/>
  <c r="Q538" i="28"/>
  <c r="Q539" i="28"/>
  <c r="Q540" i="28"/>
  <c r="Q541" i="28"/>
  <c r="Q542" i="28"/>
  <c r="Q543" i="28"/>
  <c r="Q544" i="28"/>
  <c r="Q545" i="28"/>
  <c r="Q546" i="28"/>
  <c r="Q547" i="28"/>
  <c r="Q548" i="28"/>
  <c r="Q549" i="28"/>
  <c r="Q550" i="28"/>
  <c r="Q551" i="28"/>
  <c r="Q552" i="28"/>
  <c r="Q553" i="28"/>
  <c r="Q554" i="28"/>
  <c r="Q555" i="28"/>
  <c r="Q556" i="28"/>
  <c r="Q557" i="28"/>
  <c r="Q558" i="28"/>
  <c r="Q559" i="28"/>
  <c r="Q560" i="28"/>
  <c r="Q561" i="28"/>
  <c r="Q562" i="28"/>
  <c r="Q563" i="28"/>
  <c r="Q564" i="28"/>
  <c r="Q565" i="28"/>
  <c r="Q566" i="28"/>
  <c r="Q567" i="28"/>
  <c r="Q568" i="28"/>
  <c r="Q569" i="28"/>
  <c r="Q570" i="28"/>
  <c r="Q571" i="28"/>
  <c r="Q572" i="28"/>
  <c r="Q573" i="28"/>
  <c r="Q574" i="28"/>
  <c r="Q575" i="28"/>
  <c r="Q576" i="28"/>
  <c r="Q577" i="28"/>
  <c r="Q578" i="28"/>
  <c r="Q579" i="28"/>
  <c r="Q580" i="28"/>
  <c r="Q581" i="28"/>
  <c r="Q582" i="28"/>
  <c r="Q583" i="28"/>
  <c r="Q584" i="28"/>
  <c r="Q585" i="28"/>
  <c r="Q586" i="28"/>
  <c r="Q587" i="28"/>
  <c r="Q588" i="28"/>
  <c r="Q589" i="28"/>
  <c r="Q590" i="28"/>
  <c r="Q591" i="28"/>
  <c r="Q592" i="28"/>
  <c r="Q593" i="28"/>
  <c r="Q594" i="28"/>
  <c r="Q595" i="28"/>
  <c r="Q596" i="28"/>
  <c r="Q597" i="28"/>
  <c r="Q598" i="28"/>
  <c r="Q599" i="28"/>
  <c r="Q600" i="28"/>
  <c r="Q601" i="28"/>
  <c r="Q602" i="28"/>
  <c r="Q603" i="28"/>
  <c r="Q604" i="28"/>
  <c r="Q605" i="28"/>
  <c r="Q606" i="28"/>
  <c r="Q607" i="28"/>
  <c r="Q608" i="28"/>
  <c r="Q609" i="28"/>
  <c r="Q610" i="28"/>
  <c r="Q611" i="28"/>
  <c r="Q612" i="28"/>
  <c r="Q613" i="28"/>
  <c r="Q614" i="28"/>
  <c r="Q615" i="28"/>
  <c r="Q616" i="28"/>
  <c r="Q617" i="28"/>
  <c r="Q618" i="28"/>
  <c r="Q619" i="28"/>
  <c r="Q23" i="27"/>
  <c r="Q30" i="27"/>
  <c r="Q37" i="27"/>
  <c r="Q57" i="27"/>
  <c r="Q58" i="27"/>
  <c r="Q63" i="27"/>
  <c r="Q68" i="27"/>
  <c r="Q73" i="27"/>
  <c r="Q78" i="27"/>
  <c r="Q83" i="27"/>
  <c r="Q84" i="27"/>
  <c r="Q89" i="27"/>
  <c r="Q90" i="27"/>
  <c r="Q91" i="27"/>
  <c r="Q92" i="27"/>
  <c r="Q93" i="27"/>
  <c r="Q94" i="27"/>
  <c r="Q95" i="27"/>
  <c r="Q96" i="27"/>
  <c r="Q97" i="27"/>
  <c r="Q98" i="27"/>
  <c r="Q99" i="27"/>
  <c r="Q100" i="27"/>
  <c r="Q101" i="27"/>
  <c r="Q102" i="27"/>
  <c r="Q103" i="27"/>
  <c r="Q104" i="27"/>
  <c r="Q105" i="27"/>
  <c r="Q106" i="27"/>
  <c r="Q107" i="27"/>
  <c r="Q108" i="27"/>
  <c r="Q109" i="27"/>
  <c r="Q110" i="27"/>
  <c r="Q111" i="27"/>
  <c r="Q112" i="27"/>
  <c r="Q113" i="27"/>
  <c r="Q114" i="27"/>
  <c r="Q115" i="27"/>
  <c r="Q116" i="27"/>
  <c r="Q117" i="27"/>
  <c r="Q118" i="27"/>
  <c r="Q119" i="27"/>
  <c r="Q120" i="27"/>
  <c r="Q121" i="27"/>
  <c r="Q122" i="27"/>
  <c r="Q123" i="27"/>
  <c r="Q124" i="27"/>
  <c r="Q125" i="27"/>
  <c r="Q126" i="27"/>
  <c r="Q127" i="27"/>
  <c r="Q128" i="27"/>
  <c r="Q129" i="27"/>
  <c r="Q130" i="27"/>
  <c r="Q131" i="27"/>
  <c r="Q132" i="27"/>
  <c r="Q133" i="27"/>
  <c r="Q134" i="27"/>
  <c r="Q135" i="27"/>
  <c r="Q136" i="27"/>
  <c r="Q137" i="27"/>
  <c r="Q138" i="27"/>
  <c r="Q139" i="27"/>
  <c r="Q140" i="27"/>
  <c r="Q141" i="27"/>
  <c r="Q142" i="27"/>
  <c r="Q143" i="27"/>
  <c r="Q144" i="27"/>
  <c r="Q145" i="27"/>
  <c r="Q146" i="27"/>
  <c r="Q147" i="27"/>
  <c r="Q148" i="27"/>
  <c r="Q149" i="27"/>
  <c r="Q150" i="27"/>
  <c r="Q151" i="27"/>
  <c r="Q152" i="27"/>
  <c r="Q153" i="27"/>
  <c r="Q154" i="27"/>
  <c r="Q155" i="27"/>
  <c r="Q156" i="27"/>
  <c r="Q157" i="27"/>
  <c r="Q158" i="27"/>
  <c r="Q159" i="27"/>
  <c r="Q160" i="27"/>
  <c r="Q161" i="27"/>
  <c r="Q162" i="27"/>
  <c r="Q163" i="27"/>
  <c r="Q164" i="27"/>
  <c r="Q165" i="27"/>
  <c r="Q166" i="27"/>
  <c r="Q167" i="27"/>
  <c r="Q168" i="27"/>
  <c r="Q169" i="27"/>
  <c r="Q170" i="27"/>
  <c r="Q171" i="27"/>
  <c r="Q172" i="27"/>
  <c r="Q173" i="27"/>
  <c r="Q174" i="27"/>
  <c r="Q175" i="27"/>
  <c r="Q176" i="27"/>
  <c r="Q177" i="27"/>
  <c r="Q178" i="27"/>
  <c r="Q179" i="27"/>
  <c r="Q180" i="27"/>
  <c r="Q181" i="27"/>
  <c r="Q182" i="27"/>
  <c r="Q183" i="27"/>
  <c r="Q184" i="27"/>
  <c r="Q185" i="27"/>
  <c r="Q186" i="27"/>
  <c r="Q187" i="27"/>
  <c r="Q188" i="27"/>
  <c r="Q189" i="27"/>
  <c r="Q190" i="27"/>
  <c r="Q191" i="27"/>
  <c r="Q192" i="27"/>
  <c r="Q193" i="27"/>
  <c r="Q194" i="27"/>
  <c r="Q195" i="27"/>
  <c r="Q196" i="27"/>
  <c r="Q197" i="27"/>
  <c r="Q198" i="27"/>
  <c r="Q199" i="27"/>
  <c r="Q200" i="27"/>
  <c r="Q201" i="27"/>
  <c r="Q202" i="27"/>
  <c r="Q203" i="27"/>
  <c r="Q204" i="27"/>
  <c r="Q205" i="27"/>
  <c r="Q206" i="27"/>
  <c r="Q207" i="27"/>
  <c r="Q208" i="27"/>
  <c r="Q209" i="27"/>
  <c r="Q210" i="27"/>
  <c r="Q211" i="27"/>
  <c r="Q212" i="27"/>
  <c r="Q213" i="27"/>
  <c r="Q214" i="27"/>
  <c r="Q215" i="27"/>
  <c r="Q216" i="27"/>
  <c r="Q217" i="27"/>
  <c r="Q218" i="27"/>
  <c r="Q219" i="27"/>
  <c r="Q220" i="27"/>
  <c r="Q221" i="27"/>
  <c r="Q222" i="27"/>
  <c r="Q223" i="27"/>
  <c r="Q224" i="27"/>
  <c r="Q225" i="27"/>
  <c r="Q226" i="27"/>
  <c r="Q227" i="27"/>
  <c r="Q228" i="27"/>
  <c r="Q229" i="27"/>
  <c r="Q230" i="27"/>
  <c r="Q231" i="27"/>
  <c r="Q232" i="27"/>
  <c r="Q233" i="27"/>
  <c r="Q234" i="27"/>
  <c r="Q235" i="27"/>
  <c r="Q236" i="27"/>
  <c r="Q237" i="27"/>
  <c r="Q238" i="27"/>
  <c r="Q239" i="27"/>
  <c r="Q240" i="27"/>
  <c r="Q241" i="27"/>
  <c r="Q242" i="27"/>
  <c r="Q243" i="27"/>
  <c r="Q244" i="27"/>
  <c r="Q245" i="27"/>
  <c r="Q246" i="27"/>
  <c r="Q247" i="27"/>
  <c r="Q248" i="27"/>
  <c r="Q249" i="27"/>
  <c r="Q250" i="27"/>
  <c r="Q251" i="27"/>
  <c r="Q252" i="27"/>
  <c r="Q253" i="27"/>
  <c r="Q254" i="27"/>
  <c r="Q255" i="27"/>
  <c r="Q256" i="27"/>
  <c r="Q257" i="27"/>
  <c r="Q258" i="27"/>
  <c r="Q259" i="27"/>
  <c r="Q260" i="27"/>
  <c r="Q261" i="27"/>
  <c r="Q262" i="27"/>
  <c r="Q263" i="27"/>
  <c r="Q264" i="27"/>
  <c r="Q265" i="27"/>
  <c r="Q266" i="27"/>
  <c r="Q267" i="27"/>
  <c r="Q268" i="27"/>
  <c r="Q269" i="27"/>
  <c r="Q270" i="27"/>
  <c r="Q271" i="27"/>
  <c r="Q272" i="27"/>
  <c r="Q273" i="27"/>
  <c r="Q274" i="27"/>
  <c r="Q275" i="27"/>
  <c r="Q276" i="27"/>
  <c r="Q277" i="27"/>
  <c r="Q278" i="27"/>
  <c r="Q279" i="27"/>
  <c r="Q280" i="27"/>
  <c r="Q281" i="27"/>
  <c r="Q282" i="27"/>
  <c r="Q283" i="27"/>
  <c r="Q284" i="27"/>
  <c r="Q285" i="27"/>
  <c r="Q286" i="27"/>
  <c r="Q287" i="27"/>
  <c r="Q288" i="27"/>
  <c r="Q289" i="27"/>
  <c r="Q290" i="27"/>
  <c r="Q291" i="27"/>
  <c r="Q292" i="27"/>
  <c r="Q293" i="27"/>
  <c r="Q294" i="27"/>
  <c r="Q295" i="27"/>
  <c r="Q296" i="27"/>
  <c r="Q297" i="27"/>
  <c r="Q298" i="27"/>
  <c r="Q299" i="27"/>
  <c r="Q300" i="27"/>
  <c r="Q301" i="27"/>
  <c r="Q302" i="27"/>
  <c r="Q303" i="27"/>
  <c r="Q304" i="27"/>
  <c r="Q305" i="27"/>
  <c r="Q306" i="27"/>
  <c r="Q307" i="27"/>
  <c r="Q308" i="27"/>
  <c r="Q309" i="27"/>
  <c r="Q310" i="27"/>
  <c r="Q311" i="27"/>
  <c r="Q312" i="27"/>
  <c r="Q313" i="27"/>
  <c r="Q314" i="27"/>
  <c r="Q315" i="27"/>
  <c r="Q316" i="27"/>
  <c r="Q317" i="27"/>
  <c r="Q318" i="27"/>
  <c r="Q319" i="27"/>
  <c r="Q320" i="27"/>
  <c r="Q321" i="27"/>
  <c r="Q322" i="27"/>
  <c r="Q323" i="27"/>
  <c r="Q324" i="27"/>
  <c r="Q325" i="27"/>
  <c r="Q326" i="27"/>
  <c r="Q327" i="27"/>
  <c r="Q328" i="27"/>
  <c r="Q329" i="27"/>
  <c r="Q330" i="27"/>
  <c r="Q331" i="27"/>
  <c r="Q332" i="27"/>
  <c r="Q333" i="27"/>
  <c r="Q334" i="27"/>
  <c r="Q335" i="27"/>
  <c r="Q336" i="27"/>
  <c r="Q337" i="27"/>
  <c r="Q338" i="27"/>
  <c r="Q339" i="27"/>
  <c r="Q340" i="27"/>
  <c r="Q341" i="27"/>
  <c r="Q342" i="27"/>
  <c r="Q343" i="27"/>
  <c r="Q344" i="27"/>
  <c r="Q345" i="27"/>
  <c r="Q346" i="27"/>
  <c r="Q347" i="27"/>
  <c r="Q348" i="27"/>
  <c r="Q349" i="27"/>
  <c r="Q350" i="27"/>
  <c r="Q351" i="27"/>
  <c r="Q352" i="27"/>
  <c r="Q353" i="27"/>
  <c r="Q354" i="27"/>
  <c r="Q355" i="27"/>
  <c r="Q356" i="27"/>
  <c r="Q357" i="27"/>
  <c r="Q358" i="27"/>
  <c r="Q359" i="27"/>
  <c r="Q360" i="27"/>
  <c r="Q361" i="27"/>
  <c r="Q362" i="27"/>
  <c r="Q363" i="27"/>
  <c r="Q364" i="27"/>
  <c r="Q365" i="27"/>
  <c r="Q366" i="27"/>
  <c r="Q367" i="27"/>
  <c r="Q368" i="27"/>
  <c r="Q369" i="27"/>
  <c r="Q370" i="27"/>
  <c r="Q371" i="27"/>
  <c r="Q372" i="27"/>
  <c r="Q373" i="27"/>
  <c r="Q374" i="27"/>
  <c r="Q375" i="27"/>
  <c r="Q376" i="27"/>
  <c r="Q377" i="27"/>
  <c r="Q378" i="27"/>
  <c r="Q379" i="27"/>
  <c r="Q380" i="27"/>
  <c r="Q381" i="27"/>
  <c r="Q382" i="27"/>
  <c r="Q383" i="27"/>
  <c r="Q384" i="27"/>
  <c r="Q385" i="27"/>
  <c r="Q386" i="27"/>
  <c r="Q387" i="27"/>
  <c r="Q388" i="27"/>
  <c r="Q389" i="27"/>
  <c r="Q390" i="27"/>
  <c r="Q391" i="27"/>
  <c r="Q392" i="27"/>
  <c r="Q393" i="27"/>
  <c r="Q394" i="27"/>
  <c r="Q395" i="27"/>
  <c r="Q396" i="27"/>
  <c r="Q397" i="27"/>
  <c r="Q398" i="27"/>
  <c r="Q399" i="27"/>
  <c r="Q400" i="27"/>
  <c r="Q401" i="27"/>
  <c r="Q402" i="27"/>
  <c r="Q403" i="27"/>
  <c r="Q404" i="27"/>
  <c r="Q405" i="27"/>
  <c r="Q406" i="27"/>
  <c r="Q407" i="27"/>
  <c r="Q408" i="27"/>
  <c r="Q409" i="27"/>
  <c r="Q410" i="27"/>
  <c r="Q411" i="27"/>
  <c r="Q412" i="27"/>
  <c r="Q413" i="27"/>
  <c r="Q414" i="27"/>
  <c r="Q415" i="27"/>
  <c r="Q416" i="27"/>
  <c r="Q417" i="27"/>
  <c r="Q418" i="27"/>
  <c r="Q419" i="27"/>
  <c r="Q420" i="27"/>
  <c r="Q421" i="27"/>
  <c r="Q422" i="27"/>
  <c r="Q423" i="27"/>
  <c r="Q424" i="27"/>
  <c r="Q425" i="27"/>
  <c r="Q426" i="27"/>
  <c r="Q427" i="27"/>
  <c r="Q428" i="27"/>
  <c r="Q429" i="27"/>
  <c r="Q430" i="27"/>
  <c r="Q431" i="27"/>
  <c r="Q432" i="27"/>
  <c r="Q433" i="27"/>
  <c r="Q434" i="27"/>
  <c r="Q435" i="27"/>
  <c r="Q436" i="27"/>
  <c r="Q437" i="27"/>
  <c r="Q438" i="27"/>
  <c r="Q439" i="27"/>
  <c r="Q440" i="27"/>
  <c r="Q441" i="27"/>
  <c r="Q442" i="27"/>
  <c r="Q443" i="27"/>
  <c r="Q444" i="27"/>
  <c r="Q445" i="27"/>
  <c r="Q446" i="27"/>
  <c r="Q447" i="27"/>
  <c r="Q448" i="27"/>
  <c r="Q449" i="27"/>
  <c r="Q450" i="27"/>
  <c r="Q451" i="27"/>
  <c r="Q452" i="27"/>
  <c r="Q453" i="27"/>
  <c r="Q454" i="27"/>
  <c r="Q455" i="27"/>
  <c r="Q456" i="27"/>
  <c r="Q457" i="27"/>
  <c r="Q458" i="27"/>
  <c r="Q459" i="27"/>
  <c r="Q460" i="27"/>
  <c r="Q461" i="27"/>
  <c r="Q462" i="27"/>
  <c r="Q463" i="27"/>
  <c r="Q464" i="27"/>
  <c r="Q465" i="27"/>
  <c r="Q466" i="27"/>
  <c r="Q467" i="27"/>
  <c r="Q468" i="27"/>
  <c r="Q469" i="27"/>
  <c r="Q470" i="27"/>
  <c r="Q471" i="27"/>
  <c r="Q472" i="27"/>
  <c r="Q473" i="27"/>
  <c r="Q474" i="27"/>
  <c r="Q475" i="27"/>
  <c r="Q476" i="27"/>
  <c r="Q477" i="27"/>
  <c r="Q478" i="27"/>
  <c r="Q479" i="27"/>
  <c r="Q480" i="27"/>
  <c r="Q481" i="27"/>
  <c r="Q482" i="27"/>
  <c r="Q483" i="27"/>
  <c r="Q484" i="27"/>
  <c r="Q485" i="27"/>
  <c r="Q486" i="27"/>
  <c r="Q487" i="27"/>
  <c r="Q488" i="27"/>
  <c r="Q489" i="27"/>
  <c r="Q490" i="27"/>
  <c r="Q491" i="27"/>
  <c r="Q492" i="27"/>
  <c r="Q493" i="27"/>
  <c r="Q494" i="27"/>
  <c r="Q495" i="27"/>
  <c r="Q496" i="27"/>
  <c r="Q497" i="27"/>
  <c r="Q498" i="27"/>
  <c r="Q499" i="27"/>
  <c r="Q500" i="27"/>
  <c r="Q501" i="27"/>
  <c r="Q502" i="27"/>
  <c r="Q503" i="27"/>
  <c r="Q504" i="27"/>
  <c r="Q505" i="27"/>
  <c r="Q506" i="27"/>
  <c r="Q507" i="27"/>
  <c r="Q508" i="27"/>
  <c r="Q509" i="27"/>
  <c r="Q510" i="27"/>
  <c r="Q511" i="27"/>
  <c r="Q512" i="27"/>
  <c r="Q513" i="27"/>
  <c r="Q514" i="27"/>
  <c r="Q515" i="27"/>
  <c r="Q516" i="27"/>
  <c r="Q517" i="27"/>
  <c r="Q518" i="27"/>
  <c r="Q519" i="27"/>
  <c r="Q520" i="27"/>
  <c r="Q521" i="27"/>
  <c r="Q522" i="27"/>
  <c r="Q523" i="27"/>
  <c r="Q524" i="27"/>
  <c r="Q525" i="27"/>
  <c r="Q526" i="27"/>
  <c r="Q527" i="27"/>
  <c r="Q528" i="27"/>
  <c r="Q529" i="27"/>
  <c r="Q530" i="27"/>
  <c r="Q531" i="27"/>
  <c r="Q532" i="27"/>
  <c r="Q533" i="27"/>
  <c r="Q534" i="27"/>
  <c r="Q535" i="27"/>
  <c r="Q536" i="27"/>
  <c r="Q537" i="27"/>
  <c r="Q538" i="27"/>
  <c r="Q539" i="27"/>
  <c r="Q540" i="27"/>
  <c r="Q541" i="27"/>
  <c r="Q542" i="27"/>
  <c r="Q543" i="27"/>
  <c r="Q544" i="27"/>
  <c r="Q545" i="27"/>
  <c r="Q546" i="27"/>
  <c r="Q547" i="27"/>
  <c r="Q548" i="27"/>
  <c r="Q549" i="27"/>
  <c r="Q550" i="27"/>
  <c r="Q551" i="27"/>
  <c r="Q552" i="27"/>
  <c r="Q553" i="27"/>
  <c r="Q554" i="27"/>
  <c r="Q555" i="27"/>
  <c r="Q556" i="27"/>
  <c r="Q557" i="27"/>
  <c r="Q558" i="27"/>
  <c r="Q559" i="27"/>
  <c r="Q560" i="27"/>
  <c r="Q561" i="27"/>
  <c r="Q562" i="27"/>
  <c r="Q563" i="27"/>
  <c r="Q564" i="27"/>
  <c r="Q565" i="27"/>
  <c r="Q566" i="27"/>
  <c r="Q567" i="27"/>
  <c r="Q568" i="27"/>
  <c r="Q569" i="27"/>
  <c r="Q570" i="27"/>
  <c r="Q571" i="27"/>
  <c r="Q572" i="27"/>
  <c r="Q573" i="27"/>
  <c r="Q574" i="27"/>
  <c r="Q575" i="27"/>
  <c r="Q576" i="27"/>
  <c r="Q577" i="27"/>
  <c r="Q578" i="27"/>
  <c r="Q579" i="27"/>
  <c r="Q580" i="27"/>
  <c r="Q581" i="27"/>
  <c r="Q582" i="27"/>
  <c r="Q583" i="27"/>
  <c r="Q584" i="27"/>
  <c r="Q585" i="27"/>
  <c r="Q586" i="27"/>
  <c r="Q587" i="27"/>
  <c r="Q588" i="27"/>
  <c r="Q589" i="27"/>
  <c r="Q590" i="27"/>
  <c r="Q591" i="27"/>
  <c r="Q592" i="27"/>
  <c r="Q593" i="27"/>
  <c r="Q594" i="27"/>
  <c r="Q595" i="27"/>
  <c r="Q596" i="27"/>
  <c r="Q597" i="27"/>
  <c r="Q598" i="27"/>
  <c r="Q599" i="27"/>
  <c r="Q600" i="27"/>
  <c r="Q601" i="27"/>
  <c r="Q602" i="27"/>
  <c r="Q603" i="27"/>
  <c r="Q604" i="27"/>
  <c r="Q605" i="27"/>
  <c r="Q606" i="27"/>
  <c r="Q607" i="27"/>
  <c r="Q608" i="27"/>
  <c r="Q609" i="27"/>
  <c r="Q610" i="27"/>
  <c r="Q611" i="27"/>
  <c r="Q612" i="27"/>
  <c r="Q613" i="27"/>
  <c r="Q614" i="27"/>
  <c r="Q615" i="27"/>
  <c r="Q616" i="27"/>
  <c r="Q617" i="27"/>
  <c r="Q618" i="27"/>
  <c r="Q619" i="27"/>
  <c r="C9" i="22"/>
  <c r="D9" i="22"/>
  <c r="C20" i="20"/>
  <c r="D20" i="20"/>
  <c r="AB8" i="39"/>
  <c r="C21" i="20"/>
  <c r="D21" i="20"/>
  <c r="AB9" i="39"/>
  <c r="C22" i="20"/>
  <c r="D22" i="20"/>
  <c r="AB10" i="39"/>
  <c r="C23" i="20"/>
  <c r="D23" i="20"/>
  <c r="AB11" i="39"/>
  <c r="R26" i="13"/>
  <c r="C24" i="20"/>
  <c r="D24" i="20"/>
  <c r="C25" i="20"/>
  <c r="D25" i="20"/>
  <c r="AB13" i="39"/>
  <c r="C26" i="20"/>
  <c r="D26" i="20"/>
  <c r="C27" i="20"/>
  <c r="D27" i="20"/>
  <c r="AB15" i="39"/>
  <c r="C28" i="20"/>
  <c r="D28" i="20"/>
  <c r="C29" i="20"/>
  <c r="D29" i="20"/>
  <c r="AB17" i="39"/>
  <c r="C30" i="20"/>
  <c r="D30" i="20"/>
  <c r="C31" i="20"/>
  <c r="D31" i="20"/>
  <c r="AB19" i="39"/>
  <c r="C32" i="20"/>
  <c r="D32" i="20"/>
  <c r="C33" i="20"/>
  <c r="D33" i="20"/>
  <c r="AB21" i="39"/>
  <c r="C34" i="20"/>
  <c r="D34" i="20"/>
  <c r="C35" i="20"/>
  <c r="D35" i="20"/>
  <c r="AB23" i="39"/>
  <c r="C36" i="20"/>
  <c r="D36" i="20"/>
  <c r="C37" i="20"/>
  <c r="D37" i="20"/>
  <c r="AB25" i="39"/>
  <c r="C38" i="20"/>
  <c r="D38" i="20"/>
  <c r="C39" i="20"/>
  <c r="D39" i="20"/>
  <c r="C40" i="20"/>
  <c r="D40" i="20"/>
  <c r="C41" i="20"/>
  <c r="D41" i="20"/>
  <c r="AB29" i="39"/>
  <c r="C42" i="20"/>
  <c r="D42" i="20"/>
  <c r="C43" i="20"/>
  <c r="D43" i="20"/>
  <c r="AB31" i="39"/>
  <c r="C44" i="20"/>
  <c r="D44" i="20"/>
  <c r="C45" i="20"/>
  <c r="D45" i="20"/>
  <c r="AB33" i="39"/>
  <c r="C46" i="20"/>
  <c r="D46" i="20"/>
  <c r="C47" i="20"/>
  <c r="D47" i="20"/>
  <c r="AB35" i="39"/>
  <c r="C48" i="20"/>
  <c r="D48" i="20"/>
  <c r="C49" i="20"/>
  <c r="D49" i="20"/>
  <c r="AB37" i="39"/>
  <c r="C50" i="20"/>
  <c r="D50" i="20"/>
  <c r="C51" i="20"/>
  <c r="D51" i="20"/>
  <c r="AB39" i="39"/>
  <c r="C52" i="20"/>
  <c r="D52" i="20"/>
  <c r="C53" i="20"/>
  <c r="D53" i="20"/>
  <c r="AB41" i="39"/>
  <c r="C54" i="20"/>
  <c r="D54" i="20"/>
  <c r="C55" i="20"/>
  <c r="D55" i="20"/>
  <c r="C56" i="20"/>
  <c r="D56" i="20"/>
  <c r="C57" i="20"/>
  <c r="D57" i="20"/>
  <c r="AB45" i="39"/>
  <c r="C58" i="20"/>
  <c r="D58" i="20"/>
  <c r="C59" i="20"/>
  <c r="D59" i="20"/>
  <c r="AB47" i="39"/>
  <c r="C60" i="20"/>
  <c r="D60" i="20"/>
  <c r="C61" i="20"/>
  <c r="D61" i="20"/>
  <c r="AB49" i="39"/>
  <c r="C62" i="20"/>
  <c r="D62" i="20"/>
  <c r="C63" i="20"/>
  <c r="D63" i="20"/>
  <c r="AB51" i="39"/>
  <c r="C64" i="20"/>
  <c r="D64" i="20"/>
  <c r="C65" i="20"/>
  <c r="D65" i="20"/>
  <c r="AB53" i="39"/>
  <c r="C66" i="20"/>
  <c r="D66" i="20"/>
  <c r="C67" i="20"/>
  <c r="D67" i="20"/>
  <c r="AB55" i="39"/>
  <c r="C68" i="20"/>
  <c r="D68" i="20"/>
  <c r="C69" i="20"/>
  <c r="D69" i="20"/>
  <c r="AB57" i="39"/>
  <c r="C70" i="20"/>
  <c r="D70" i="20"/>
  <c r="C71" i="20"/>
  <c r="D71" i="20"/>
  <c r="C72" i="20"/>
  <c r="D72" i="20"/>
  <c r="C73" i="20"/>
  <c r="D73" i="20"/>
  <c r="AB61" i="39"/>
  <c r="C74" i="20"/>
  <c r="D74" i="20"/>
  <c r="C75" i="20"/>
  <c r="D75" i="20"/>
  <c r="AB63" i="39"/>
  <c r="C76" i="20"/>
  <c r="D76" i="20"/>
  <c r="C77" i="20"/>
  <c r="D77" i="20"/>
  <c r="AB65" i="39"/>
  <c r="C78" i="20"/>
  <c r="D78" i="20"/>
  <c r="C79" i="20"/>
  <c r="D79" i="20"/>
  <c r="AB67" i="39"/>
  <c r="C80" i="20"/>
  <c r="D80" i="20"/>
  <c r="C81" i="20"/>
  <c r="D81" i="20"/>
  <c r="AB69" i="39"/>
  <c r="C82" i="20"/>
  <c r="D82" i="20"/>
  <c r="C83" i="20"/>
  <c r="D83" i="20"/>
  <c r="AB71" i="39"/>
  <c r="C84" i="20"/>
  <c r="D84" i="20"/>
  <c r="C85" i="20"/>
  <c r="D85" i="20"/>
  <c r="AB73" i="39"/>
  <c r="C86" i="20"/>
  <c r="D86" i="20"/>
  <c r="C87" i="20"/>
  <c r="D87" i="20"/>
  <c r="C88" i="20"/>
  <c r="D88" i="20"/>
  <c r="C89" i="20"/>
  <c r="D89" i="20"/>
  <c r="AB77" i="39"/>
  <c r="C90" i="20"/>
  <c r="D90" i="20"/>
  <c r="C91" i="20"/>
  <c r="D91" i="20"/>
  <c r="AB79" i="39"/>
  <c r="C92" i="20"/>
  <c r="D92" i="20"/>
  <c r="C93" i="20"/>
  <c r="D93" i="20"/>
  <c r="AB81" i="39"/>
  <c r="C94" i="20"/>
  <c r="D94" i="20"/>
  <c r="C95" i="20"/>
  <c r="D95" i="20"/>
  <c r="AB83" i="39"/>
  <c r="C96" i="20"/>
  <c r="D96" i="20"/>
  <c r="C97" i="20"/>
  <c r="D97" i="20"/>
  <c r="C98" i="20"/>
  <c r="D98" i="20"/>
  <c r="C99" i="20"/>
  <c r="D99" i="20"/>
  <c r="AB87" i="39"/>
  <c r="C100" i="20"/>
  <c r="D100" i="20"/>
  <c r="C101" i="20"/>
  <c r="D101" i="20"/>
  <c r="C102" i="20"/>
  <c r="D102" i="20"/>
  <c r="C103" i="20"/>
  <c r="D103" i="20"/>
  <c r="AB91" i="39"/>
  <c r="C104" i="20"/>
  <c r="D104" i="20"/>
  <c r="C105" i="20"/>
  <c r="D105" i="20"/>
  <c r="C106" i="20"/>
  <c r="D106" i="20"/>
  <c r="P106" i="20"/>
  <c r="C107" i="20"/>
  <c r="D107" i="20"/>
  <c r="C108" i="20"/>
  <c r="D108" i="20"/>
  <c r="C109" i="20"/>
  <c r="D109" i="20"/>
  <c r="C110" i="20"/>
  <c r="D110" i="20"/>
  <c r="C111" i="20"/>
  <c r="D111" i="20"/>
  <c r="AB99" i="39"/>
  <c r="C112" i="20"/>
  <c r="D112" i="20"/>
  <c r="C113" i="20"/>
  <c r="D113" i="20"/>
  <c r="C114" i="20"/>
  <c r="D114" i="20"/>
  <c r="C115" i="20"/>
  <c r="D115" i="20"/>
  <c r="C116" i="20"/>
  <c r="D116" i="20"/>
  <c r="AB104" i="39"/>
  <c r="C117" i="20"/>
  <c r="D117" i="20"/>
  <c r="C118" i="20"/>
  <c r="D118" i="20"/>
  <c r="AB106" i="39"/>
  <c r="C119" i="20"/>
  <c r="D119" i="20"/>
  <c r="AB107" i="39"/>
  <c r="AB27" i="39"/>
  <c r="AB43" i="39"/>
  <c r="AB59" i="39"/>
  <c r="AB75" i="39"/>
  <c r="AB84" i="39"/>
  <c r="AB85" i="39"/>
  <c r="AB86" i="39"/>
  <c r="AB88" i="39"/>
  <c r="AB89" i="39"/>
  <c r="AB90" i="39"/>
  <c r="AB92" i="39"/>
  <c r="AB93" i="39"/>
  <c r="AB94" i="39"/>
  <c r="AB97" i="39"/>
  <c r="AB101" i="39"/>
  <c r="AB105" i="39"/>
  <c r="C121" i="20"/>
  <c r="D121" i="20"/>
  <c r="C122" i="20"/>
  <c r="D122" i="20"/>
  <c r="C123" i="20"/>
  <c r="D123" i="20"/>
  <c r="C124" i="20"/>
  <c r="D124" i="20"/>
  <c r="C125" i="20"/>
  <c r="D125" i="20"/>
  <c r="C126" i="20"/>
  <c r="D126" i="20"/>
  <c r="C127" i="20"/>
  <c r="D127" i="20"/>
  <c r="C128" i="20"/>
  <c r="D128" i="20"/>
  <c r="C129" i="20"/>
  <c r="D129" i="20"/>
  <c r="C130" i="20"/>
  <c r="D130" i="20"/>
  <c r="C131" i="20"/>
  <c r="D131" i="20"/>
  <c r="C132" i="20"/>
  <c r="D132" i="20"/>
  <c r="C133" i="20"/>
  <c r="D133" i="20"/>
  <c r="C134" i="20"/>
  <c r="D134" i="20"/>
  <c r="C135" i="20"/>
  <c r="D135" i="20"/>
  <c r="C136" i="20"/>
  <c r="D136" i="20"/>
  <c r="C137" i="20"/>
  <c r="D137" i="20"/>
  <c r="C138" i="20"/>
  <c r="D138" i="20"/>
  <c r="C139" i="20"/>
  <c r="D139" i="20"/>
  <c r="C140" i="20"/>
  <c r="D140" i="20"/>
  <c r="C141" i="20"/>
  <c r="D141" i="20"/>
  <c r="C142" i="20"/>
  <c r="D142" i="20"/>
  <c r="C143" i="20"/>
  <c r="D143" i="20"/>
  <c r="C144" i="20"/>
  <c r="D144" i="20"/>
  <c r="C145" i="20"/>
  <c r="D145" i="20"/>
  <c r="C146" i="20"/>
  <c r="D146" i="20"/>
  <c r="C147" i="20"/>
  <c r="D147" i="20"/>
  <c r="C148" i="20"/>
  <c r="D148" i="20"/>
  <c r="C149" i="20"/>
  <c r="D149" i="20"/>
  <c r="C150" i="20"/>
  <c r="D150" i="20"/>
  <c r="C151" i="20"/>
  <c r="D151" i="20"/>
  <c r="C152" i="20"/>
  <c r="D152" i="20"/>
  <c r="C153" i="20"/>
  <c r="D153" i="20"/>
  <c r="C154" i="20"/>
  <c r="D154" i="20"/>
  <c r="C155" i="20"/>
  <c r="D155" i="20"/>
  <c r="C156" i="20"/>
  <c r="D156" i="20"/>
  <c r="C157" i="20"/>
  <c r="D157" i="20"/>
  <c r="C158" i="20"/>
  <c r="D158" i="20"/>
  <c r="C159" i="20"/>
  <c r="D159" i="20"/>
  <c r="C160" i="20"/>
  <c r="D160" i="20"/>
  <c r="C161" i="20"/>
  <c r="D161" i="20"/>
  <c r="C162" i="20"/>
  <c r="D162" i="20"/>
  <c r="C163" i="20"/>
  <c r="D163" i="20"/>
  <c r="C164" i="20"/>
  <c r="D164" i="20"/>
  <c r="C165" i="20"/>
  <c r="D165" i="20"/>
  <c r="C166" i="20"/>
  <c r="D166" i="20"/>
  <c r="C167" i="20"/>
  <c r="D167" i="20"/>
  <c r="C168" i="20"/>
  <c r="D168" i="20"/>
  <c r="C169" i="20"/>
  <c r="D169" i="20"/>
  <c r="C170" i="20"/>
  <c r="D170" i="20"/>
  <c r="C171" i="20"/>
  <c r="D171" i="20"/>
  <c r="C172" i="20"/>
  <c r="D172" i="20"/>
  <c r="C173" i="20"/>
  <c r="D173" i="20"/>
  <c r="C174" i="20"/>
  <c r="D174" i="20"/>
  <c r="C175" i="20"/>
  <c r="D175" i="20"/>
  <c r="C176" i="20"/>
  <c r="D176" i="20"/>
  <c r="C177" i="20"/>
  <c r="D177" i="20"/>
  <c r="C178" i="20"/>
  <c r="D178" i="20"/>
  <c r="C179" i="20"/>
  <c r="D179" i="20"/>
  <c r="C180" i="20"/>
  <c r="D180" i="20"/>
  <c r="C181" i="20"/>
  <c r="D181" i="20"/>
  <c r="C182" i="20"/>
  <c r="D182" i="20"/>
  <c r="C183" i="20"/>
  <c r="D183" i="20"/>
  <c r="C184" i="20"/>
  <c r="D184" i="20"/>
  <c r="C185" i="20"/>
  <c r="D185" i="20"/>
  <c r="C186" i="20"/>
  <c r="D186" i="20"/>
  <c r="C187" i="20"/>
  <c r="D187" i="20"/>
  <c r="C188" i="20"/>
  <c r="D188" i="20"/>
  <c r="C189" i="20"/>
  <c r="D189" i="20"/>
  <c r="C190" i="20"/>
  <c r="D190" i="20"/>
  <c r="C191" i="20"/>
  <c r="D191" i="20"/>
  <c r="C192" i="20"/>
  <c r="D192" i="20"/>
  <c r="C193" i="20"/>
  <c r="D193" i="20"/>
  <c r="C194" i="20"/>
  <c r="D194" i="20"/>
  <c r="C195" i="20"/>
  <c r="D195" i="20"/>
  <c r="C196" i="20"/>
  <c r="D196" i="20"/>
  <c r="C197" i="20"/>
  <c r="D197" i="20"/>
  <c r="C198" i="20"/>
  <c r="D198" i="20"/>
  <c r="C199" i="20"/>
  <c r="D199" i="20"/>
  <c r="C200" i="20"/>
  <c r="D200" i="20"/>
  <c r="C201" i="20"/>
  <c r="D201" i="20"/>
  <c r="C202" i="20"/>
  <c r="D202" i="20"/>
  <c r="C203" i="20"/>
  <c r="D203" i="20"/>
  <c r="C204" i="20"/>
  <c r="D204" i="20"/>
  <c r="C205" i="20"/>
  <c r="D205" i="20"/>
  <c r="C206" i="20"/>
  <c r="D206" i="20"/>
  <c r="C207" i="20"/>
  <c r="D207" i="20"/>
  <c r="C208" i="20"/>
  <c r="D208" i="20"/>
  <c r="C209" i="20"/>
  <c r="D209" i="20"/>
  <c r="C210" i="20"/>
  <c r="D210" i="20"/>
  <c r="C211" i="20"/>
  <c r="D211" i="20"/>
  <c r="C212" i="20"/>
  <c r="D212" i="20"/>
  <c r="C213" i="20"/>
  <c r="D213" i="20"/>
  <c r="C214" i="20"/>
  <c r="D214" i="20"/>
  <c r="C215" i="20"/>
  <c r="D215" i="20"/>
  <c r="C216" i="20"/>
  <c r="D216" i="20"/>
  <c r="C217" i="20"/>
  <c r="D217" i="20"/>
  <c r="C218" i="20"/>
  <c r="D218" i="20"/>
  <c r="C219" i="20"/>
  <c r="D219" i="20"/>
  <c r="C311" i="20"/>
  <c r="D311" i="20"/>
  <c r="AB299" i="39"/>
  <c r="C312" i="20"/>
  <c r="D312" i="20"/>
  <c r="AB300" i="39"/>
  <c r="C313" i="20"/>
  <c r="D313" i="20"/>
  <c r="C314" i="20"/>
  <c r="D314" i="20"/>
  <c r="AB302" i="39"/>
  <c r="C315" i="20"/>
  <c r="D315" i="20"/>
  <c r="AB303" i="39"/>
  <c r="C316" i="20"/>
  <c r="D316" i="20"/>
  <c r="AB304" i="39"/>
  <c r="C317" i="20"/>
  <c r="D317" i="20"/>
  <c r="C318" i="20"/>
  <c r="D318" i="20"/>
  <c r="AB306" i="39"/>
  <c r="C319" i="20"/>
  <c r="D319" i="20"/>
  <c r="AB307" i="39"/>
  <c r="C221" i="20"/>
  <c r="D221" i="20"/>
  <c r="AB209" i="39"/>
  <c r="C222" i="20"/>
  <c r="D222" i="20"/>
  <c r="C223" i="20"/>
  <c r="D223" i="20"/>
  <c r="AB211" i="39"/>
  <c r="C224" i="20"/>
  <c r="D224" i="20"/>
  <c r="AB212" i="39"/>
  <c r="C225" i="20"/>
  <c r="D225" i="20"/>
  <c r="AB213" i="39"/>
  <c r="C226" i="20"/>
  <c r="D226" i="20"/>
  <c r="C227" i="20"/>
  <c r="D227" i="20"/>
  <c r="AB215" i="39"/>
  <c r="C228" i="20"/>
  <c r="D228" i="20"/>
  <c r="AB216" i="39"/>
  <c r="C229" i="20"/>
  <c r="D229" i="20"/>
  <c r="AB217" i="39"/>
  <c r="C230" i="20"/>
  <c r="D230" i="20"/>
  <c r="C231" i="20"/>
  <c r="D231" i="20"/>
  <c r="AB219" i="39"/>
  <c r="C232" i="20"/>
  <c r="D232" i="20"/>
  <c r="AB220" i="39"/>
  <c r="C233" i="20"/>
  <c r="D233" i="20"/>
  <c r="AB221" i="39"/>
  <c r="C234" i="20"/>
  <c r="D234" i="20"/>
  <c r="C235" i="20"/>
  <c r="D235" i="20"/>
  <c r="AB223" i="39"/>
  <c r="C236" i="20"/>
  <c r="D236" i="20"/>
  <c r="AB224" i="39"/>
  <c r="C237" i="20"/>
  <c r="D237" i="20"/>
  <c r="AB225" i="39"/>
  <c r="C238" i="20"/>
  <c r="D238" i="20"/>
  <c r="C239" i="20"/>
  <c r="D239" i="20"/>
  <c r="AB227" i="39"/>
  <c r="C240" i="20"/>
  <c r="D240" i="20"/>
  <c r="AB228" i="39"/>
  <c r="C241" i="20"/>
  <c r="D241" i="20"/>
  <c r="AB229" i="39"/>
  <c r="C242" i="20"/>
  <c r="D242" i="20"/>
  <c r="C243" i="20"/>
  <c r="D243" i="20"/>
  <c r="AB231" i="39"/>
  <c r="C244" i="20"/>
  <c r="D244" i="20"/>
  <c r="AB232" i="39"/>
  <c r="C245" i="20"/>
  <c r="D245" i="20"/>
  <c r="AB233" i="39"/>
  <c r="C246" i="20"/>
  <c r="D246" i="20"/>
  <c r="C247" i="20"/>
  <c r="D247" i="20"/>
  <c r="AB235" i="39"/>
  <c r="C248" i="20"/>
  <c r="D248" i="20"/>
  <c r="AB236" i="39"/>
  <c r="C249" i="20"/>
  <c r="D249" i="20"/>
  <c r="AB237" i="39"/>
  <c r="C250" i="20"/>
  <c r="D250" i="20"/>
  <c r="C251" i="20"/>
  <c r="D251" i="20"/>
  <c r="AB239" i="39"/>
  <c r="C252" i="20"/>
  <c r="D252" i="20"/>
  <c r="AB240" i="39"/>
  <c r="C253" i="20"/>
  <c r="D253" i="20"/>
  <c r="AB241" i="39"/>
  <c r="C254" i="20"/>
  <c r="D254" i="20"/>
  <c r="C255" i="20"/>
  <c r="D255" i="20"/>
  <c r="AB243" i="39"/>
  <c r="C256" i="20"/>
  <c r="D256" i="20"/>
  <c r="AB244" i="39"/>
  <c r="C257" i="20"/>
  <c r="D257" i="20"/>
  <c r="AB245" i="39"/>
  <c r="C258" i="20"/>
  <c r="D258" i="20"/>
  <c r="C259" i="20"/>
  <c r="D259" i="20"/>
  <c r="AB247" i="39"/>
  <c r="C260" i="20"/>
  <c r="D260" i="20"/>
  <c r="AB248" i="39"/>
  <c r="C261" i="20"/>
  <c r="D261" i="20"/>
  <c r="AB249" i="39"/>
  <c r="C262" i="20"/>
  <c r="D262" i="20"/>
  <c r="C263" i="20"/>
  <c r="D263" i="20"/>
  <c r="AB251" i="39"/>
  <c r="C264" i="20"/>
  <c r="D264" i="20"/>
  <c r="AB252" i="39"/>
  <c r="C265" i="20"/>
  <c r="D265" i="20"/>
  <c r="AB253" i="39"/>
  <c r="C266" i="20"/>
  <c r="D266" i="20"/>
  <c r="C267" i="20"/>
  <c r="D267" i="20"/>
  <c r="AB255" i="39"/>
  <c r="C268" i="20"/>
  <c r="D268" i="20"/>
  <c r="AB256" i="39"/>
  <c r="C269" i="20"/>
  <c r="D269" i="20"/>
  <c r="AB257" i="39"/>
  <c r="C270" i="20"/>
  <c r="D270" i="20"/>
  <c r="C271" i="20"/>
  <c r="D271" i="20"/>
  <c r="AB259" i="39"/>
  <c r="C272" i="20"/>
  <c r="D272" i="20"/>
  <c r="AB260" i="39"/>
  <c r="C273" i="20"/>
  <c r="D273" i="20"/>
  <c r="AB261" i="39"/>
  <c r="C274" i="20"/>
  <c r="D274" i="20"/>
  <c r="C275" i="20"/>
  <c r="D275" i="20"/>
  <c r="AB263" i="39"/>
  <c r="C276" i="20"/>
  <c r="D276" i="20"/>
  <c r="AB264" i="39"/>
  <c r="C277" i="20"/>
  <c r="D277" i="20"/>
  <c r="AB265" i="39"/>
  <c r="C278" i="20"/>
  <c r="D278" i="20"/>
  <c r="C279" i="20"/>
  <c r="D279" i="20"/>
  <c r="AB267" i="39"/>
  <c r="C280" i="20"/>
  <c r="D280" i="20"/>
  <c r="AB268" i="39"/>
  <c r="C281" i="20"/>
  <c r="D281" i="20"/>
  <c r="AB269" i="39"/>
  <c r="C282" i="20"/>
  <c r="D282" i="20"/>
  <c r="C283" i="20"/>
  <c r="D283" i="20"/>
  <c r="AB271" i="39"/>
  <c r="C284" i="20"/>
  <c r="D284" i="20"/>
  <c r="AB272" i="39"/>
  <c r="C285" i="20"/>
  <c r="D285" i="20"/>
  <c r="AB273" i="39"/>
  <c r="C286" i="20"/>
  <c r="D286" i="20"/>
  <c r="C287" i="20"/>
  <c r="D287" i="20"/>
  <c r="AB275" i="39"/>
  <c r="C288" i="20"/>
  <c r="D288" i="20"/>
  <c r="AB276" i="39"/>
  <c r="C289" i="20"/>
  <c r="D289" i="20"/>
  <c r="AB277" i="39"/>
  <c r="C290" i="20"/>
  <c r="D290" i="20"/>
  <c r="C291" i="20"/>
  <c r="D291" i="20"/>
  <c r="AB279" i="39"/>
  <c r="C292" i="20"/>
  <c r="D292" i="20"/>
  <c r="AB280" i="39"/>
  <c r="C293" i="20"/>
  <c r="D293" i="20"/>
  <c r="AB281" i="39"/>
  <c r="C294" i="20"/>
  <c r="D294" i="20"/>
  <c r="C295" i="20"/>
  <c r="D295" i="20"/>
  <c r="AB283" i="39"/>
  <c r="C296" i="20"/>
  <c r="D296" i="20"/>
  <c r="AB284" i="39"/>
  <c r="C297" i="20"/>
  <c r="D297" i="20"/>
  <c r="AB285" i="39"/>
  <c r="C298" i="20"/>
  <c r="D298" i="20"/>
  <c r="C299" i="20"/>
  <c r="D299" i="20"/>
  <c r="AB287" i="39"/>
  <c r="C300" i="20"/>
  <c r="D300" i="20"/>
  <c r="AB288" i="39"/>
  <c r="C301" i="20"/>
  <c r="D301" i="20"/>
  <c r="AB289" i="39"/>
  <c r="C302" i="20"/>
  <c r="D302" i="20"/>
  <c r="C303" i="20"/>
  <c r="D303" i="20"/>
  <c r="AB291" i="39"/>
  <c r="C304" i="20"/>
  <c r="D304" i="20"/>
  <c r="AB292" i="39"/>
  <c r="C305" i="20"/>
  <c r="D305" i="20"/>
  <c r="AB293" i="39"/>
  <c r="C306" i="20"/>
  <c r="D306" i="20"/>
  <c r="C307" i="20"/>
  <c r="D307" i="20"/>
  <c r="AB295" i="39"/>
  <c r="C308" i="20"/>
  <c r="D308" i="20"/>
  <c r="AB296" i="39"/>
  <c r="C309" i="20"/>
  <c r="D309" i="20"/>
  <c r="AB297" i="39"/>
  <c r="C310" i="20"/>
  <c r="D310" i="20"/>
  <c r="C324" i="20"/>
  <c r="D324" i="20"/>
  <c r="C325" i="20"/>
  <c r="D325" i="20"/>
  <c r="AB313" i="39"/>
  <c r="C326" i="20"/>
  <c r="D326" i="20"/>
  <c r="P326" i="20"/>
  <c r="C327" i="20"/>
  <c r="D327" i="20"/>
  <c r="C328" i="20"/>
  <c r="D328" i="20"/>
  <c r="C329" i="20"/>
  <c r="D329" i="20"/>
  <c r="AB317" i="39"/>
  <c r="C330" i="20"/>
  <c r="D330" i="20"/>
  <c r="P330" i="20"/>
  <c r="C331" i="20"/>
  <c r="D331" i="20"/>
  <c r="C332" i="20"/>
  <c r="D332" i="20"/>
  <c r="C333" i="20"/>
  <c r="D333" i="20"/>
  <c r="AB321" i="39"/>
  <c r="C334" i="20"/>
  <c r="D334" i="20"/>
  <c r="P334" i="20"/>
  <c r="C335" i="20"/>
  <c r="D335" i="20"/>
  <c r="C336" i="20"/>
  <c r="D336" i="20"/>
  <c r="C337" i="20"/>
  <c r="D337" i="20"/>
  <c r="AB325" i="39"/>
  <c r="C338" i="20"/>
  <c r="D338" i="20"/>
  <c r="P338" i="20"/>
  <c r="C339" i="20"/>
  <c r="D339" i="20"/>
  <c r="C340" i="20"/>
  <c r="D340" i="20"/>
  <c r="C341" i="20"/>
  <c r="D341" i="20"/>
  <c r="AB329" i="39"/>
  <c r="C342" i="20"/>
  <c r="D342" i="20"/>
  <c r="P342" i="20"/>
  <c r="C343" i="20"/>
  <c r="D343" i="20"/>
  <c r="C344" i="20"/>
  <c r="D344" i="20"/>
  <c r="C345" i="20"/>
  <c r="D345" i="20"/>
  <c r="AB333" i="39"/>
  <c r="C346" i="20"/>
  <c r="D346" i="20"/>
  <c r="P346" i="20"/>
  <c r="C347" i="20"/>
  <c r="D347" i="20"/>
  <c r="C348" i="20"/>
  <c r="D348" i="20"/>
  <c r="C349" i="20"/>
  <c r="D349" i="20"/>
  <c r="AB337" i="39"/>
  <c r="C350" i="20"/>
  <c r="D350" i="20"/>
  <c r="P350" i="20"/>
  <c r="C351" i="20"/>
  <c r="D351" i="20"/>
  <c r="C352" i="20"/>
  <c r="D352" i="20"/>
  <c r="C353" i="20"/>
  <c r="D353" i="20"/>
  <c r="AB341" i="39"/>
  <c r="C354" i="20"/>
  <c r="D354" i="20"/>
  <c r="P354" i="20"/>
  <c r="C355" i="20"/>
  <c r="D355" i="20"/>
  <c r="C356" i="20"/>
  <c r="D356" i="20"/>
  <c r="C357" i="20"/>
  <c r="D357" i="20"/>
  <c r="AB345" i="39"/>
  <c r="C358" i="20"/>
  <c r="D358" i="20"/>
  <c r="P358" i="20"/>
  <c r="C359" i="20"/>
  <c r="D359" i="20"/>
  <c r="C360" i="20"/>
  <c r="D360" i="20"/>
  <c r="C361" i="20"/>
  <c r="D361" i="20"/>
  <c r="C362" i="20"/>
  <c r="D362" i="20"/>
  <c r="P362" i="20"/>
  <c r="C363" i="20"/>
  <c r="D363" i="20"/>
  <c r="C364" i="20"/>
  <c r="D364" i="20"/>
  <c r="C365" i="20"/>
  <c r="D365" i="20"/>
  <c r="AB353" i="39"/>
  <c r="C366" i="20"/>
  <c r="D366" i="20"/>
  <c r="P366" i="20"/>
  <c r="C367" i="20"/>
  <c r="D367" i="20"/>
  <c r="C368" i="20"/>
  <c r="D368" i="20"/>
  <c r="C369" i="20"/>
  <c r="D369" i="20"/>
  <c r="AB357" i="39"/>
  <c r="C370" i="20"/>
  <c r="D370" i="20"/>
  <c r="AB358" i="39"/>
  <c r="C371" i="20"/>
  <c r="D371" i="20"/>
  <c r="C372" i="20"/>
  <c r="D372" i="20"/>
  <c r="C373" i="20"/>
  <c r="D373" i="20"/>
  <c r="AB361" i="39"/>
  <c r="C374" i="20"/>
  <c r="D374" i="20"/>
  <c r="P374" i="20"/>
  <c r="C375" i="20"/>
  <c r="D375" i="20"/>
  <c r="C376" i="20"/>
  <c r="D376" i="20"/>
  <c r="C377" i="20"/>
  <c r="D377" i="20"/>
  <c r="AB365" i="39"/>
  <c r="C378" i="20"/>
  <c r="D378" i="20"/>
  <c r="P378" i="20"/>
  <c r="C379" i="20"/>
  <c r="D379" i="20"/>
  <c r="C380" i="20"/>
  <c r="D380" i="20"/>
  <c r="C381" i="20"/>
  <c r="D381" i="20"/>
  <c r="AB369" i="39"/>
  <c r="C382" i="20"/>
  <c r="D382" i="20"/>
  <c r="P382" i="20"/>
  <c r="C383" i="20"/>
  <c r="D383" i="20"/>
  <c r="C384" i="20"/>
  <c r="D384" i="20"/>
  <c r="C385" i="20"/>
  <c r="D385" i="20"/>
  <c r="AB373" i="39"/>
  <c r="C386" i="20"/>
  <c r="D386" i="20"/>
  <c r="AB374" i="39"/>
  <c r="C387" i="20"/>
  <c r="D387" i="20"/>
  <c r="C388" i="20"/>
  <c r="D388" i="20"/>
  <c r="C389" i="20"/>
  <c r="D389" i="20"/>
  <c r="AB377" i="39"/>
  <c r="C390" i="20"/>
  <c r="D390" i="20"/>
  <c r="P390" i="20"/>
  <c r="C391" i="20"/>
  <c r="D391" i="20"/>
  <c r="C392" i="20"/>
  <c r="D392" i="20"/>
  <c r="C393" i="20"/>
  <c r="D393" i="20"/>
  <c r="AB381" i="39"/>
  <c r="C394" i="20"/>
  <c r="D394" i="20"/>
  <c r="P394" i="20"/>
  <c r="C395" i="20"/>
  <c r="D395" i="20"/>
  <c r="C396" i="20"/>
  <c r="D396" i="20"/>
  <c r="C397" i="20"/>
  <c r="D397" i="20"/>
  <c r="AB385" i="39"/>
  <c r="C398" i="20"/>
  <c r="D398" i="20"/>
  <c r="P398" i="20"/>
  <c r="C399" i="20"/>
  <c r="D399" i="20"/>
  <c r="C400" i="20"/>
  <c r="D400" i="20"/>
  <c r="C401" i="20"/>
  <c r="D401" i="20"/>
  <c r="AB389" i="39"/>
  <c r="C402" i="20"/>
  <c r="D402" i="20"/>
  <c r="AB390" i="39"/>
  <c r="C403" i="20"/>
  <c r="D403" i="20"/>
  <c r="C404" i="20"/>
  <c r="D404" i="20"/>
  <c r="C405" i="20"/>
  <c r="D405" i="20"/>
  <c r="AB393" i="39"/>
  <c r="C406" i="20"/>
  <c r="D406" i="20"/>
  <c r="P406" i="20"/>
  <c r="C407" i="20"/>
  <c r="D407" i="20"/>
  <c r="C408" i="20"/>
  <c r="D408" i="20"/>
  <c r="C409" i="20"/>
  <c r="D409" i="20"/>
  <c r="AB397" i="39"/>
  <c r="C410" i="20"/>
  <c r="D410" i="20"/>
  <c r="P410" i="20"/>
  <c r="C411" i="20"/>
  <c r="D411" i="20"/>
  <c r="C412" i="20"/>
  <c r="D412" i="20"/>
  <c r="C413" i="20"/>
  <c r="D413" i="20"/>
  <c r="AB401" i="39"/>
  <c r="C414" i="20"/>
  <c r="D414" i="20"/>
  <c r="P414" i="20"/>
  <c r="C415" i="20"/>
  <c r="D415" i="20"/>
  <c r="C416" i="20"/>
  <c r="D416" i="20"/>
  <c r="C417" i="20"/>
  <c r="D417" i="20"/>
  <c r="AB405" i="39"/>
  <c r="C418" i="20"/>
  <c r="D418" i="20"/>
  <c r="AB406" i="39"/>
  <c r="C419" i="20"/>
  <c r="D419" i="20"/>
  <c r="C420" i="20"/>
  <c r="D420" i="20"/>
  <c r="C421" i="20"/>
  <c r="D421" i="20"/>
  <c r="AB409" i="39"/>
  <c r="C422" i="20"/>
  <c r="D422" i="20"/>
  <c r="C424" i="20"/>
  <c r="D424" i="20"/>
  <c r="C425" i="20"/>
  <c r="D425" i="20"/>
  <c r="AB413" i="39"/>
  <c r="C426" i="20"/>
  <c r="D426" i="20"/>
  <c r="C427" i="20"/>
  <c r="D427" i="20"/>
  <c r="C428" i="20"/>
  <c r="D428" i="20"/>
  <c r="C429" i="20"/>
  <c r="D429" i="20"/>
  <c r="AB417" i="39"/>
  <c r="C430" i="20"/>
  <c r="D430" i="20"/>
  <c r="C431" i="20"/>
  <c r="D431" i="20"/>
  <c r="C432" i="20"/>
  <c r="D432" i="20"/>
  <c r="C433" i="20"/>
  <c r="D433" i="20"/>
  <c r="AB421" i="39"/>
  <c r="C434" i="20"/>
  <c r="D434" i="20"/>
  <c r="C435" i="20"/>
  <c r="D435" i="20"/>
  <c r="C436" i="20"/>
  <c r="D436" i="20"/>
  <c r="C437" i="20"/>
  <c r="D437" i="20"/>
  <c r="AB425" i="39"/>
  <c r="C438" i="20"/>
  <c r="D438" i="20"/>
  <c r="C439" i="20"/>
  <c r="D439" i="20"/>
  <c r="C440" i="20"/>
  <c r="D440" i="20"/>
  <c r="C441" i="20"/>
  <c r="D441" i="20"/>
  <c r="AB429" i="39"/>
  <c r="C442" i="20"/>
  <c r="D442" i="20"/>
  <c r="C443" i="20"/>
  <c r="D443" i="20"/>
  <c r="C444" i="20"/>
  <c r="D444" i="20"/>
  <c r="C445" i="20"/>
  <c r="D445" i="20"/>
  <c r="AB433" i="39"/>
  <c r="C446" i="20"/>
  <c r="D446" i="20"/>
  <c r="C447" i="20"/>
  <c r="D447" i="20"/>
  <c r="C448" i="20"/>
  <c r="D448" i="20"/>
  <c r="C449" i="20"/>
  <c r="D449" i="20"/>
  <c r="AB437" i="39"/>
  <c r="C450" i="20"/>
  <c r="D450" i="20"/>
  <c r="C451" i="20"/>
  <c r="D451" i="20"/>
  <c r="C452" i="20"/>
  <c r="D452" i="20"/>
  <c r="C453" i="20"/>
  <c r="D453" i="20"/>
  <c r="AB441" i="39"/>
  <c r="C454" i="20"/>
  <c r="D454" i="20"/>
  <c r="C455" i="20"/>
  <c r="D455" i="20"/>
  <c r="C456" i="20"/>
  <c r="D456" i="20"/>
  <c r="C457" i="20"/>
  <c r="D457" i="20"/>
  <c r="AB445" i="39"/>
  <c r="C458" i="20"/>
  <c r="D458" i="20"/>
  <c r="C459" i="20"/>
  <c r="D459" i="20"/>
  <c r="C460" i="20"/>
  <c r="D460" i="20"/>
  <c r="C461" i="20"/>
  <c r="D461" i="20"/>
  <c r="AB449" i="39"/>
  <c r="C462" i="20"/>
  <c r="D462" i="20"/>
  <c r="C463" i="20"/>
  <c r="D463" i="20"/>
  <c r="C464" i="20"/>
  <c r="D464" i="20"/>
  <c r="C465" i="20"/>
  <c r="D465" i="20"/>
  <c r="AB453" i="39"/>
  <c r="C466" i="20"/>
  <c r="D466" i="20"/>
  <c r="C467" i="20"/>
  <c r="D467" i="20"/>
  <c r="C468" i="20"/>
  <c r="D468" i="20"/>
  <c r="C469" i="20"/>
  <c r="D469" i="20"/>
  <c r="AB457" i="39"/>
  <c r="C470" i="20"/>
  <c r="D470" i="20"/>
  <c r="C471" i="20"/>
  <c r="D471" i="20"/>
  <c r="C472" i="20"/>
  <c r="D472" i="20"/>
  <c r="C473" i="20"/>
  <c r="D473" i="20"/>
  <c r="AB461" i="39"/>
  <c r="C474" i="20"/>
  <c r="D474" i="20"/>
  <c r="C475" i="20"/>
  <c r="D475" i="20"/>
  <c r="C476" i="20"/>
  <c r="D476" i="20"/>
  <c r="C477" i="20"/>
  <c r="D477" i="20"/>
  <c r="AB465" i="39"/>
  <c r="C478" i="20"/>
  <c r="D478" i="20"/>
  <c r="C479" i="20"/>
  <c r="D479" i="20"/>
  <c r="C480" i="20"/>
  <c r="D480" i="20"/>
  <c r="C481" i="20"/>
  <c r="D481" i="20"/>
  <c r="AB469" i="39"/>
  <c r="C482" i="20"/>
  <c r="D482" i="20"/>
  <c r="C483" i="20"/>
  <c r="D483" i="20"/>
  <c r="C484" i="20"/>
  <c r="D484" i="20"/>
  <c r="C485" i="20"/>
  <c r="D485" i="20"/>
  <c r="AB473" i="39"/>
  <c r="C486" i="20"/>
  <c r="D486" i="20"/>
  <c r="C487" i="20"/>
  <c r="D487" i="20"/>
  <c r="C488" i="20"/>
  <c r="D488" i="20"/>
  <c r="C489" i="20"/>
  <c r="D489" i="20"/>
  <c r="AB477" i="39"/>
  <c r="C490" i="20"/>
  <c r="D490" i="20"/>
  <c r="C491" i="20"/>
  <c r="D491" i="20"/>
  <c r="C492" i="20"/>
  <c r="D492" i="20"/>
  <c r="C493" i="20"/>
  <c r="D493" i="20"/>
  <c r="AB481" i="39"/>
  <c r="C494" i="20"/>
  <c r="D494" i="20"/>
  <c r="C495" i="20"/>
  <c r="D495" i="20"/>
  <c r="C496" i="20"/>
  <c r="D496" i="20"/>
  <c r="C497" i="20"/>
  <c r="D497" i="20"/>
  <c r="AB485" i="39"/>
  <c r="C498" i="20"/>
  <c r="D498" i="20"/>
  <c r="C499" i="20"/>
  <c r="D499" i="20"/>
  <c r="C500" i="20"/>
  <c r="D500" i="20"/>
  <c r="C501" i="20"/>
  <c r="D501" i="20"/>
  <c r="AB489" i="39"/>
  <c r="C502" i="20"/>
  <c r="D502" i="20"/>
  <c r="C503" i="20"/>
  <c r="D503" i="20"/>
  <c r="C504" i="20"/>
  <c r="D504" i="20"/>
  <c r="C505" i="20"/>
  <c r="D505" i="20"/>
  <c r="AB493" i="39"/>
  <c r="C506" i="20"/>
  <c r="D506" i="20"/>
  <c r="C507" i="20"/>
  <c r="D507" i="20"/>
  <c r="C508" i="20"/>
  <c r="D508" i="20"/>
  <c r="C509" i="20"/>
  <c r="D509" i="20"/>
  <c r="AB497" i="39"/>
  <c r="C510" i="20"/>
  <c r="D510" i="20"/>
  <c r="C511" i="20"/>
  <c r="D511" i="20"/>
  <c r="C512" i="20"/>
  <c r="D512" i="20"/>
  <c r="C513" i="20"/>
  <c r="D513" i="20"/>
  <c r="AB501" i="39"/>
  <c r="C514" i="20"/>
  <c r="D514" i="20"/>
  <c r="C515" i="20"/>
  <c r="D515" i="20"/>
  <c r="C516" i="20"/>
  <c r="D516" i="20"/>
  <c r="C517" i="20"/>
  <c r="D517" i="20"/>
  <c r="AB505" i="39"/>
  <c r="C518" i="20"/>
  <c r="D518" i="20"/>
  <c r="C519" i="20"/>
  <c r="D519" i="20"/>
  <c r="C520" i="20"/>
  <c r="D520" i="20"/>
  <c r="C521" i="20"/>
  <c r="D521" i="20"/>
  <c r="AB509" i="39"/>
  <c r="C522" i="20"/>
  <c r="D522" i="20"/>
  <c r="AC914" i="39"/>
  <c r="AD914" i="39"/>
  <c r="C120" i="20"/>
  <c r="D120" i="20"/>
  <c r="AB108" i="39"/>
  <c r="AB109" i="39"/>
  <c r="AB110" i="39"/>
  <c r="AB111" i="39"/>
  <c r="AB112" i="39"/>
  <c r="AB113" i="39"/>
  <c r="AB114" i="39"/>
  <c r="AB115" i="39"/>
  <c r="AB116" i="39"/>
  <c r="AB117" i="39"/>
  <c r="AB118" i="39"/>
  <c r="AB119" i="39"/>
  <c r="AB120" i="39"/>
  <c r="AB121" i="39"/>
  <c r="AB122" i="39"/>
  <c r="AB123" i="39"/>
  <c r="AB124" i="39"/>
  <c r="AB125" i="39"/>
  <c r="AB126" i="39"/>
  <c r="AB127" i="39"/>
  <c r="AB128" i="39"/>
  <c r="AB129" i="39"/>
  <c r="AB130" i="39"/>
  <c r="AB131" i="39"/>
  <c r="AB132" i="39"/>
  <c r="AB133" i="39"/>
  <c r="AB134" i="39"/>
  <c r="AB135" i="39"/>
  <c r="AB136" i="39"/>
  <c r="AB137" i="39"/>
  <c r="AB138" i="39"/>
  <c r="AB139" i="39"/>
  <c r="AB140" i="39"/>
  <c r="AB141" i="39"/>
  <c r="AB142" i="39"/>
  <c r="AB143" i="39"/>
  <c r="AB144" i="39"/>
  <c r="AB145" i="39"/>
  <c r="AB146" i="39"/>
  <c r="AB147" i="39"/>
  <c r="AB148" i="39"/>
  <c r="AB149" i="39"/>
  <c r="AB150" i="39"/>
  <c r="AB151" i="39"/>
  <c r="AB152" i="39"/>
  <c r="AB153" i="39"/>
  <c r="AB154" i="39"/>
  <c r="AB155" i="39"/>
  <c r="AB156" i="39"/>
  <c r="AB157" i="39"/>
  <c r="AB158" i="39"/>
  <c r="AB159" i="39"/>
  <c r="AB160" i="39"/>
  <c r="AB161" i="39"/>
  <c r="AB162" i="39"/>
  <c r="AB163" i="39"/>
  <c r="AB164" i="39"/>
  <c r="AB165" i="39"/>
  <c r="AB166" i="39"/>
  <c r="AB167" i="39"/>
  <c r="AB168" i="39"/>
  <c r="AB169" i="39"/>
  <c r="AB170" i="39"/>
  <c r="AB171" i="39"/>
  <c r="AB172" i="39"/>
  <c r="AB173" i="39"/>
  <c r="AB174" i="39"/>
  <c r="AB175" i="39"/>
  <c r="AB176" i="39"/>
  <c r="AB177" i="39"/>
  <c r="AB178" i="39"/>
  <c r="AB179" i="39"/>
  <c r="AB180" i="39"/>
  <c r="AB181" i="39"/>
  <c r="AB182" i="39"/>
  <c r="AB183" i="39"/>
  <c r="AB184" i="39"/>
  <c r="AB185" i="39"/>
  <c r="AB186" i="39"/>
  <c r="AB187" i="39"/>
  <c r="AB188" i="39"/>
  <c r="AB189" i="39"/>
  <c r="AB190" i="39"/>
  <c r="AB191" i="39"/>
  <c r="AB192" i="39"/>
  <c r="AB193" i="39"/>
  <c r="AB194" i="39"/>
  <c r="AB195" i="39"/>
  <c r="AB196" i="39"/>
  <c r="AB197" i="39"/>
  <c r="AB198" i="39"/>
  <c r="AB199" i="39"/>
  <c r="AB200" i="39"/>
  <c r="AB201" i="39"/>
  <c r="AB202" i="39"/>
  <c r="AB203" i="39"/>
  <c r="AB204" i="39"/>
  <c r="AB205" i="39"/>
  <c r="AB206" i="39"/>
  <c r="AB207" i="39"/>
  <c r="C220" i="20"/>
  <c r="D220" i="20"/>
  <c r="AB208" i="39"/>
  <c r="AB210" i="39"/>
  <c r="AB214" i="39"/>
  <c r="AB218" i="39"/>
  <c r="AB222" i="39"/>
  <c r="AB226" i="39"/>
  <c r="AB230" i="39"/>
  <c r="AB234" i="39"/>
  <c r="AB238" i="39"/>
  <c r="AB242" i="39"/>
  <c r="AB246" i="39"/>
  <c r="AB250" i="39"/>
  <c r="AB254" i="39"/>
  <c r="AB258" i="39"/>
  <c r="AB262" i="39"/>
  <c r="AB266" i="39"/>
  <c r="AB270" i="39"/>
  <c r="AB274" i="39"/>
  <c r="AB278" i="39"/>
  <c r="AB282" i="39"/>
  <c r="AB286" i="39"/>
  <c r="AB290" i="39"/>
  <c r="AB294" i="39"/>
  <c r="AB298" i="39"/>
  <c r="AB301" i="39"/>
  <c r="AB305" i="39"/>
  <c r="C323" i="20"/>
  <c r="D323" i="20"/>
  <c r="AB311" i="39"/>
  <c r="AB312" i="39"/>
  <c r="AB315" i="39"/>
  <c r="AB316" i="39"/>
  <c r="AB319" i="39"/>
  <c r="AB320" i="39"/>
  <c r="AB323" i="39"/>
  <c r="AB324" i="39"/>
  <c r="AB327" i="39"/>
  <c r="AB328" i="39"/>
  <c r="AB331" i="39"/>
  <c r="AB332" i="39"/>
  <c r="AB335" i="39"/>
  <c r="AB336" i="39"/>
  <c r="AB339" i="39"/>
  <c r="AB340" i="39"/>
  <c r="AB343" i="39"/>
  <c r="AB344" i="39"/>
  <c r="AB347" i="39"/>
  <c r="AB348" i="39"/>
  <c r="AB349" i="39"/>
  <c r="AB351" i="39"/>
  <c r="AB352" i="39"/>
  <c r="AB355" i="39"/>
  <c r="AB356" i="39"/>
  <c r="AB359" i="39"/>
  <c r="AB360" i="39"/>
  <c r="AB362" i="39"/>
  <c r="AB363" i="39"/>
  <c r="AB364" i="39"/>
  <c r="AB367" i="39"/>
  <c r="AB368" i="39"/>
  <c r="AB371" i="39"/>
  <c r="AB372" i="39"/>
  <c r="AB375" i="39"/>
  <c r="AB376" i="39"/>
  <c r="AB378" i="39"/>
  <c r="AB379" i="39"/>
  <c r="AB380" i="39"/>
  <c r="AB383" i="39"/>
  <c r="AB384" i="39"/>
  <c r="AB387" i="39"/>
  <c r="AB388" i="39"/>
  <c r="AB391" i="39"/>
  <c r="AB392" i="39"/>
  <c r="AB394" i="39"/>
  <c r="AB395" i="39"/>
  <c r="AB396" i="39"/>
  <c r="AB399" i="39"/>
  <c r="AB400" i="39"/>
  <c r="AB403" i="39"/>
  <c r="AB404" i="39"/>
  <c r="AB407" i="39"/>
  <c r="AB408" i="39"/>
  <c r="AB410" i="39"/>
  <c r="C423" i="20"/>
  <c r="D423" i="20"/>
  <c r="AB411" i="39"/>
  <c r="AB412" i="39"/>
  <c r="AB414" i="39"/>
  <c r="AB415" i="39"/>
  <c r="AB416" i="39"/>
  <c r="AB418" i="39"/>
  <c r="AB419" i="39"/>
  <c r="AB420" i="39"/>
  <c r="AB422" i="39"/>
  <c r="AB423" i="39"/>
  <c r="AB424" i="39"/>
  <c r="AB426" i="39"/>
  <c r="AB427" i="39"/>
  <c r="AB428" i="39"/>
  <c r="AB430" i="39"/>
  <c r="AB431" i="39"/>
  <c r="AB432" i="39"/>
  <c r="AB434" i="39"/>
  <c r="AB435" i="39"/>
  <c r="AB436" i="39"/>
  <c r="AB438" i="39"/>
  <c r="AB439" i="39"/>
  <c r="AB440" i="39"/>
  <c r="AB442" i="39"/>
  <c r="AB443" i="39"/>
  <c r="AB444" i="39"/>
  <c r="AB446" i="39"/>
  <c r="AB447" i="39"/>
  <c r="AB448" i="39"/>
  <c r="AB450" i="39"/>
  <c r="AB451" i="39"/>
  <c r="AB452" i="39"/>
  <c r="AB454" i="39"/>
  <c r="AB455" i="39"/>
  <c r="AB456" i="39"/>
  <c r="AB458" i="39"/>
  <c r="AB459" i="39"/>
  <c r="AB460" i="39"/>
  <c r="AB462" i="39"/>
  <c r="AB463" i="39"/>
  <c r="AB464" i="39"/>
  <c r="AB466" i="39"/>
  <c r="AB467" i="39"/>
  <c r="AB468" i="39"/>
  <c r="AB470" i="39"/>
  <c r="AB471" i="39"/>
  <c r="AB472" i="39"/>
  <c r="AB474" i="39"/>
  <c r="AB475" i="39"/>
  <c r="AB476" i="39"/>
  <c r="AB478" i="39"/>
  <c r="AB479" i="39"/>
  <c r="AB480" i="39"/>
  <c r="AB482" i="39"/>
  <c r="AB483" i="39"/>
  <c r="AB484" i="39"/>
  <c r="AB486" i="39"/>
  <c r="AB487" i="39"/>
  <c r="AB488" i="39"/>
  <c r="AB490" i="39"/>
  <c r="AB491" i="39"/>
  <c r="AB492" i="39"/>
  <c r="AB494" i="39"/>
  <c r="AB495" i="39"/>
  <c r="AB496" i="39"/>
  <c r="AB498" i="39"/>
  <c r="AB499" i="39"/>
  <c r="AB500" i="39"/>
  <c r="AB502" i="39"/>
  <c r="AB503" i="39"/>
  <c r="AB504" i="39"/>
  <c r="AB506" i="39"/>
  <c r="AB507" i="39"/>
  <c r="AB508" i="39"/>
  <c r="AB510" i="39"/>
  <c r="R619" i="27"/>
  <c r="R618" i="27"/>
  <c r="R617" i="27"/>
  <c r="R616" i="27"/>
  <c r="R615" i="27"/>
  <c r="R614" i="27"/>
  <c r="R613" i="27"/>
  <c r="R612" i="27"/>
  <c r="R611" i="27"/>
  <c r="R610" i="27"/>
  <c r="R609" i="27"/>
  <c r="R608" i="27"/>
  <c r="R607" i="27"/>
  <c r="R606" i="27"/>
  <c r="R605" i="27"/>
  <c r="R604" i="27"/>
  <c r="R603" i="27"/>
  <c r="R602" i="27"/>
  <c r="R601" i="27"/>
  <c r="R600" i="27"/>
  <c r="R599" i="27"/>
  <c r="R598" i="27"/>
  <c r="R597" i="27"/>
  <c r="R596" i="27"/>
  <c r="R595" i="27"/>
  <c r="R594" i="27"/>
  <c r="R593" i="27"/>
  <c r="R592" i="27"/>
  <c r="R591" i="27"/>
  <c r="R590" i="27"/>
  <c r="R589" i="27"/>
  <c r="R588" i="27"/>
  <c r="R587" i="27"/>
  <c r="R586" i="27"/>
  <c r="R585" i="27"/>
  <c r="R584" i="27"/>
  <c r="R583" i="27"/>
  <c r="R582" i="27"/>
  <c r="R581" i="27"/>
  <c r="R580" i="27"/>
  <c r="R579" i="27"/>
  <c r="R578" i="27"/>
  <c r="R577" i="27"/>
  <c r="R576" i="27"/>
  <c r="R575" i="27"/>
  <c r="R574" i="27"/>
  <c r="R573" i="27"/>
  <c r="R572" i="27"/>
  <c r="R571" i="27"/>
  <c r="R570" i="27"/>
  <c r="R569" i="27"/>
  <c r="R568" i="27"/>
  <c r="R567" i="27"/>
  <c r="R566" i="27"/>
  <c r="R565" i="27"/>
  <c r="R564" i="27"/>
  <c r="R563" i="27"/>
  <c r="R562" i="27"/>
  <c r="R561" i="27"/>
  <c r="R560" i="27"/>
  <c r="R559" i="27"/>
  <c r="R558" i="27"/>
  <c r="R557" i="27"/>
  <c r="R556" i="27"/>
  <c r="R555" i="27"/>
  <c r="R554" i="27"/>
  <c r="R553" i="27"/>
  <c r="R552" i="27"/>
  <c r="R551" i="27"/>
  <c r="R550" i="27"/>
  <c r="R549" i="27"/>
  <c r="R548" i="27"/>
  <c r="R547" i="27"/>
  <c r="R546" i="27"/>
  <c r="R545" i="27"/>
  <c r="R544" i="27"/>
  <c r="R543" i="27"/>
  <c r="R542" i="27"/>
  <c r="R541" i="27"/>
  <c r="R540" i="27"/>
  <c r="R539" i="27"/>
  <c r="R538" i="27"/>
  <c r="R537" i="27"/>
  <c r="R536" i="27"/>
  <c r="R535" i="27"/>
  <c r="R534" i="27"/>
  <c r="R533" i="27"/>
  <c r="R532" i="27"/>
  <c r="R531" i="27"/>
  <c r="R530" i="27"/>
  <c r="R529" i="27"/>
  <c r="R528" i="27"/>
  <c r="R527" i="27"/>
  <c r="R526" i="27"/>
  <c r="R525" i="27"/>
  <c r="R524" i="27"/>
  <c r="R523" i="27"/>
  <c r="R522" i="27"/>
  <c r="R521" i="27"/>
  <c r="R520" i="27"/>
  <c r="R519" i="27"/>
  <c r="R518" i="27"/>
  <c r="R517" i="27"/>
  <c r="R516" i="27"/>
  <c r="R515" i="27"/>
  <c r="R514" i="27"/>
  <c r="R513" i="27"/>
  <c r="R512" i="27"/>
  <c r="R511" i="27"/>
  <c r="R510" i="27"/>
  <c r="R509" i="27"/>
  <c r="R508" i="27"/>
  <c r="R507" i="27"/>
  <c r="R506" i="27"/>
  <c r="R505" i="27"/>
  <c r="R504" i="27"/>
  <c r="R503" i="27"/>
  <c r="R502" i="27"/>
  <c r="R501" i="27"/>
  <c r="R500" i="27"/>
  <c r="R499" i="27"/>
  <c r="R498" i="27"/>
  <c r="R497" i="27"/>
  <c r="R496" i="27"/>
  <c r="R495" i="27"/>
  <c r="R494" i="27"/>
  <c r="R493" i="27"/>
  <c r="R492" i="27"/>
  <c r="R491" i="27"/>
  <c r="R490" i="27"/>
  <c r="R489" i="27"/>
  <c r="R488" i="27"/>
  <c r="R487" i="27"/>
  <c r="R486" i="27"/>
  <c r="R485" i="27"/>
  <c r="R484" i="27"/>
  <c r="R483" i="27"/>
  <c r="R482" i="27"/>
  <c r="R481" i="27"/>
  <c r="R480" i="27"/>
  <c r="R479" i="27"/>
  <c r="R478" i="27"/>
  <c r="R477" i="27"/>
  <c r="R476" i="27"/>
  <c r="R475" i="27"/>
  <c r="R474" i="27"/>
  <c r="R473" i="27"/>
  <c r="R472" i="27"/>
  <c r="R471" i="27"/>
  <c r="R470" i="27"/>
  <c r="R469" i="27"/>
  <c r="R468" i="27"/>
  <c r="R467" i="27"/>
  <c r="R466" i="27"/>
  <c r="R465" i="27"/>
  <c r="R464" i="27"/>
  <c r="R463" i="27"/>
  <c r="R462" i="27"/>
  <c r="R461" i="27"/>
  <c r="R460" i="27"/>
  <c r="R459" i="27"/>
  <c r="R458" i="27"/>
  <c r="R457" i="27"/>
  <c r="R456" i="27"/>
  <c r="R455" i="27"/>
  <c r="R454" i="27"/>
  <c r="R453" i="27"/>
  <c r="R452" i="27"/>
  <c r="R451" i="27"/>
  <c r="R450" i="27"/>
  <c r="R449" i="27"/>
  <c r="R448" i="27"/>
  <c r="R447" i="27"/>
  <c r="R446" i="27"/>
  <c r="R445" i="27"/>
  <c r="R444" i="27"/>
  <c r="R443" i="27"/>
  <c r="R442" i="27"/>
  <c r="R441" i="27"/>
  <c r="R440" i="27"/>
  <c r="R439" i="27"/>
  <c r="R438" i="27"/>
  <c r="R437" i="27"/>
  <c r="R436" i="27"/>
  <c r="R435" i="27"/>
  <c r="R434" i="27"/>
  <c r="R433" i="27"/>
  <c r="R432" i="27"/>
  <c r="R431" i="27"/>
  <c r="R430" i="27"/>
  <c r="R429" i="27"/>
  <c r="R428" i="27"/>
  <c r="R427" i="27"/>
  <c r="R426" i="27"/>
  <c r="R425" i="27"/>
  <c r="R424" i="27"/>
  <c r="R423" i="27"/>
  <c r="R422" i="27"/>
  <c r="R421" i="27"/>
  <c r="R420" i="27"/>
  <c r="R419" i="27"/>
  <c r="R418" i="27"/>
  <c r="R417" i="27"/>
  <c r="R416" i="27"/>
  <c r="R415" i="27"/>
  <c r="R414" i="27"/>
  <c r="R413" i="27"/>
  <c r="R412" i="27"/>
  <c r="R411" i="27"/>
  <c r="R410" i="27"/>
  <c r="R409" i="27"/>
  <c r="R408" i="27"/>
  <c r="R407" i="27"/>
  <c r="R406" i="27"/>
  <c r="R405" i="27"/>
  <c r="R404" i="27"/>
  <c r="R403" i="27"/>
  <c r="R402" i="27"/>
  <c r="R401" i="27"/>
  <c r="R400" i="27"/>
  <c r="R399" i="27"/>
  <c r="R398" i="27"/>
  <c r="R397" i="27"/>
  <c r="R396" i="27"/>
  <c r="R395" i="27"/>
  <c r="R394" i="27"/>
  <c r="R393" i="27"/>
  <c r="R392" i="27"/>
  <c r="R391" i="27"/>
  <c r="R390" i="27"/>
  <c r="R389" i="27"/>
  <c r="R388" i="27"/>
  <c r="R387" i="27"/>
  <c r="R386" i="27"/>
  <c r="R385" i="27"/>
  <c r="R384" i="27"/>
  <c r="R383" i="27"/>
  <c r="R382" i="27"/>
  <c r="R381" i="27"/>
  <c r="R380" i="27"/>
  <c r="R379" i="27"/>
  <c r="R378" i="27"/>
  <c r="R377" i="27"/>
  <c r="R376" i="27"/>
  <c r="R375" i="27"/>
  <c r="R374" i="27"/>
  <c r="R373" i="27"/>
  <c r="R372" i="27"/>
  <c r="R371" i="27"/>
  <c r="R370" i="27"/>
  <c r="R369" i="27"/>
  <c r="R368" i="27"/>
  <c r="R367" i="27"/>
  <c r="R366" i="27"/>
  <c r="R365" i="27"/>
  <c r="R364" i="27"/>
  <c r="R363" i="27"/>
  <c r="R362" i="27"/>
  <c r="R361" i="27"/>
  <c r="R360" i="27"/>
  <c r="R359" i="27"/>
  <c r="R358" i="27"/>
  <c r="R357" i="27"/>
  <c r="R356" i="27"/>
  <c r="R355" i="27"/>
  <c r="R354" i="27"/>
  <c r="R353" i="27"/>
  <c r="R352" i="27"/>
  <c r="R351" i="27"/>
  <c r="R350" i="27"/>
  <c r="R349" i="27"/>
  <c r="R348" i="27"/>
  <c r="R347" i="27"/>
  <c r="R346" i="27"/>
  <c r="R345" i="27"/>
  <c r="R344" i="27"/>
  <c r="R343" i="27"/>
  <c r="R342" i="27"/>
  <c r="R341" i="27"/>
  <c r="R340" i="27"/>
  <c r="R339" i="27"/>
  <c r="R338" i="27"/>
  <c r="R337" i="27"/>
  <c r="R336" i="27"/>
  <c r="R335" i="27"/>
  <c r="R334" i="27"/>
  <c r="R333" i="27"/>
  <c r="R332" i="27"/>
  <c r="R331" i="27"/>
  <c r="R330" i="27"/>
  <c r="R329" i="27"/>
  <c r="R328" i="27"/>
  <c r="R327" i="27"/>
  <c r="R326" i="27"/>
  <c r="R325" i="27"/>
  <c r="R324" i="27"/>
  <c r="R323" i="27"/>
  <c r="R322" i="27"/>
  <c r="R321" i="27"/>
  <c r="R320" i="27"/>
  <c r="R319" i="27"/>
  <c r="R318" i="27"/>
  <c r="R317" i="27"/>
  <c r="R316" i="27"/>
  <c r="R315" i="27"/>
  <c r="R314" i="27"/>
  <c r="R313" i="27"/>
  <c r="R312" i="27"/>
  <c r="R311" i="27"/>
  <c r="R310" i="27"/>
  <c r="R309" i="27"/>
  <c r="R308" i="27"/>
  <c r="R307" i="27"/>
  <c r="R306" i="27"/>
  <c r="R305" i="27"/>
  <c r="R304" i="27"/>
  <c r="R303" i="27"/>
  <c r="R302" i="27"/>
  <c r="R301" i="27"/>
  <c r="R300" i="27"/>
  <c r="R299" i="27"/>
  <c r="R298" i="27"/>
  <c r="R297" i="27"/>
  <c r="R296" i="27"/>
  <c r="R295" i="27"/>
  <c r="R294" i="27"/>
  <c r="R293" i="27"/>
  <c r="R292" i="27"/>
  <c r="R291" i="27"/>
  <c r="R290" i="27"/>
  <c r="R289" i="27"/>
  <c r="R288" i="27"/>
  <c r="R287" i="27"/>
  <c r="R286" i="27"/>
  <c r="R285" i="27"/>
  <c r="R284" i="27"/>
  <c r="R283" i="27"/>
  <c r="R282" i="27"/>
  <c r="R281" i="27"/>
  <c r="R280" i="27"/>
  <c r="R279" i="27"/>
  <c r="R278" i="27"/>
  <c r="R277" i="27"/>
  <c r="R276" i="27"/>
  <c r="R275" i="27"/>
  <c r="R274" i="27"/>
  <c r="R273" i="27"/>
  <c r="R272" i="27"/>
  <c r="R271" i="27"/>
  <c r="R270" i="27"/>
  <c r="R269" i="27"/>
  <c r="R268" i="27"/>
  <c r="R267" i="27"/>
  <c r="R266" i="27"/>
  <c r="R265" i="27"/>
  <c r="R264" i="27"/>
  <c r="R263" i="27"/>
  <c r="R262" i="27"/>
  <c r="R261" i="27"/>
  <c r="R260" i="27"/>
  <c r="R259" i="27"/>
  <c r="R258" i="27"/>
  <c r="R257" i="27"/>
  <c r="R256" i="27"/>
  <c r="R255" i="27"/>
  <c r="R254" i="27"/>
  <c r="R253" i="27"/>
  <c r="R252" i="27"/>
  <c r="R251" i="27"/>
  <c r="R250" i="27"/>
  <c r="R249" i="27"/>
  <c r="R248" i="27"/>
  <c r="R247" i="27"/>
  <c r="R246" i="27"/>
  <c r="R245" i="27"/>
  <c r="R244" i="27"/>
  <c r="R243" i="27"/>
  <c r="R242" i="27"/>
  <c r="R241" i="27"/>
  <c r="R240" i="27"/>
  <c r="R239" i="27"/>
  <c r="R238" i="27"/>
  <c r="R237" i="27"/>
  <c r="R236" i="27"/>
  <c r="R235" i="27"/>
  <c r="R234" i="27"/>
  <c r="R233" i="27"/>
  <c r="R232" i="27"/>
  <c r="R231" i="27"/>
  <c r="R230" i="27"/>
  <c r="R229" i="27"/>
  <c r="R228" i="27"/>
  <c r="R227" i="27"/>
  <c r="R226" i="27"/>
  <c r="R225" i="27"/>
  <c r="R224" i="27"/>
  <c r="R223" i="27"/>
  <c r="R222" i="27"/>
  <c r="R221" i="27"/>
  <c r="R220" i="27"/>
  <c r="R219" i="27"/>
  <c r="R218" i="27"/>
  <c r="R217" i="27"/>
  <c r="R216" i="27"/>
  <c r="R215" i="27"/>
  <c r="R214" i="27"/>
  <c r="R213" i="27"/>
  <c r="R212" i="27"/>
  <c r="R211" i="27"/>
  <c r="R210" i="27"/>
  <c r="R209" i="27"/>
  <c r="R208" i="27"/>
  <c r="R207" i="27"/>
  <c r="R206" i="27"/>
  <c r="R205" i="27"/>
  <c r="R204" i="27"/>
  <c r="R203" i="27"/>
  <c r="R202" i="27"/>
  <c r="R201" i="27"/>
  <c r="R200" i="27"/>
  <c r="R199" i="27"/>
  <c r="R198" i="27"/>
  <c r="R197" i="27"/>
  <c r="R196" i="27"/>
  <c r="R195" i="27"/>
  <c r="R194" i="27"/>
  <c r="R193" i="27"/>
  <c r="R192" i="27"/>
  <c r="R191" i="27"/>
  <c r="R190" i="27"/>
  <c r="R189" i="27"/>
  <c r="R188" i="27"/>
  <c r="R187" i="27"/>
  <c r="R186" i="27"/>
  <c r="R185" i="27"/>
  <c r="R184" i="27"/>
  <c r="R183" i="27"/>
  <c r="R182" i="27"/>
  <c r="R181" i="27"/>
  <c r="R180" i="27"/>
  <c r="R179" i="27"/>
  <c r="R178" i="27"/>
  <c r="R177" i="27"/>
  <c r="R176" i="27"/>
  <c r="R175" i="27"/>
  <c r="R174" i="27"/>
  <c r="R173" i="27"/>
  <c r="R172" i="27"/>
  <c r="R171" i="27"/>
  <c r="R170" i="27"/>
  <c r="R169" i="27"/>
  <c r="R168" i="27"/>
  <c r="R167" i="27"/>
  <c r="R166" i="27"/>
  <c r="R165" i="27"/>
  <c r="R164" i="27"/>
  <c r="R163" i="27"/>
  <c r="R162" i="27"/>
  <c r="R161" i="27"/>
  <c r="R160" i="27"/>
  <c r="R159" i="27"/>
  <c r="R158" i="27"/>
  <c r="R157" i="27"/>
  <c r="R156" i="27"/>
  <c r="R155" i="27"/>
  <c r="R154" i="27"/>
  <c r="R153" i="27"/>
  <c r="R152" i="27"/>
  <c r="R151" i="27"/>
  <c r="R150" i="27"/>
  <c r="R149" i="27"/>
  <c r="R148" i="27"/>
  <c r="R147" i="27"/>
  <c r="R146" i="27"/>
  <c r="R145" i="27"/>
  <c r="R144" i="27"/>
  <c r="R143" i="27"/>
  <c r="R142" i="27"/>
  <c r="R141" i="27"/>
  <c r="R140" i="27"/>
  <c r="R139" i="27"/>
  <c r="R138" i="27"/>
  <c r="R137" i="27"/>
  <c r="R136" i="27"/>
  <c r="R135" i="27"/>
  <c r="R134" i="27"/>
  <c r="R133" i="27"/>
  <c r="R132" i="27"/>
  <c r="R131" i="27"/>
  <c r="R130" i="27"/>
  <c r="R129" i="27"/>
  <c r="R128" i="27"/>
  <c r="R127" i="27"/>
  <c r="R126" i="27"/>
  <c r="R125" i="27"/>
  <c r="R124" i="27"/>
  <c r="R123" i="27"/>
  <c r="R122" i="27"/>
  <c r="R121" i="27"/>
  <c r="R120" i="27"/>
  <c r="R119" i="27"/>
  <c r="R118" i="27"/>
  <c r="R117" i="27"/>
  <c r="R116" i="27"/>
  <c r="R115" i="27"/>
  <c r="R114" i="27"/>
  <c r="R113" i="27"/>
  <c r="R112" i="27"/>
  <c r="R111" i="27"/>
  <c r="R110" i="27"/>
  <c r="R109" i="27"/>
  <c r="R108" i="27"/>
  <c r="R107" i="27"/>
  <c r="R106" i="27"/>
  <c r="R105" i="27"/>
  <c r="R104" i="27"/>
  <c r="R103" i="27"/>
  <c r="R102" i="27"/>
  <c r="R101" i="27"/>
  <c r="R100" i="27"/>
  <c r="R99" i="27"/>
  <c r="R98" i="27"/>
  <c r="R97" i="27"/>
  <c r="R96" i="27"/>
  <c r="R95" i="27"/>
  <c r="R94" i="27"/>
  <c r="R93" i="27"/>
  <c r="R92" i="27"/>
  <c r="R91" i="27"/>
  <c r="R90" i="27"/>
  <c r="R89" i="27"/>
  <c r="R88" i="27"/>
  <c r="R87" i="27"/>
  <c r="R86" i="27"/>
  <c r="R85" i="27"/>
  <c r="R84" i="27"/>
  <c r="R83" i="27"/>
  <c r="R82" i="27"/>
  <c r="R81" i="27"/>
  <c r="R80" i="27"/>
  <c r="R79" i="27"/>
  <c r="R78" i="27"/>
  <c r="R77" i="27"/>
  <c r="R76" i="27"/>
  <c r="R75" i="27"/>
  <c r="R74" i="27"/>
  <c r="R73" i="27"/>
  <c r="R72" i="27"/>
  <c r="R71" i="27"/>
  <c r="R70" i="27"/>
  <c r="R69" i="27"/>
  <c r="R68" i="27"/>
  <c r="R67" i="27"/>
  <c r="R66" i="27"/>
  <c r="R65" i="27"/>
  <c r="R64" i="27"/>
  <c r="R63" i="27"/>
  <c r="R62" i="27"/>
  <c r="R61" i="27"/>
  <c r="R60" i="27"/>
  <c r="R59" i="27"/>
  <c r="R58" i="27"/>
  <c r="R57" i="27"/>
  <c r="R56" i="27"/>
  <c r="R55" i="27"/>
  <c r="R54" i="27"/>
  <c r="R51" i="27"/>
  <c r="R50" i="27"/>
  <c r="R49" i="27"/>
  <c r="R48" i="27"/>
  <c r="R47" i="27"/>
  <c r="R44" i="27"/>
  <c r="R43" i="27"/>
  <c r="R42" i="27"/>
  <c r="R41" i="27"/>
  <c r="R40" i="27"/>
  <c r="R37" i="27"/>
  <c r="R36" i="27"/>
  <c r="R35" i="27"/>
  <c r="R34" i="27"/>
  <c r="R33" i="27"/>
  <c r="R30" i="27"/>
  <c r="R29" i="27"/>
  <c r="R28" i="27"/>
  <c r="R27" i="27"/>
  <c r="R26" i="27"/>
  <c r="R23" i="27"/>
  <c r="R22" i="27"/>
  <c r="R21" i="27"/>
  <c r="R20" i="27"/>
  <c r="R19" i="27"/>
  <c r="W18" i="27"/>
  <c r="R18" i="27"/>
  <c r="Q18" i="27"/>
  <c r="P18" i="27"/>
  <c r="W17" i="27"/>
  <c r="R17" i="27"/>
  <c r="Q17" i="27"/>
  <c r="P17" i="27"/>
  <c r="W16" i="27"/>
  <c r="R16" i="27"/>
  <c r="Q16" i="27"/>
  <c r="P16" i="27"/>
  <c r="W15" i="27"/>
  <c r="R15" i="27"/>
  <c r="Q15" i="27"/>
  <c r="P15" i="27"/>
  <c r="W14" i="27"/>
  <c r="R14" i="27"/>
  <c r="Q14" i="27"/>
  <c r="P14" i="27"/>
  <c r="W13" i="27"/>
  <c r="R13" i="27"/>
  <c r="Q13" i="27"/>
  <c r="P13" i="27"/>
  <c r="W12" i="27"/>
  <c r="R12" i="27"/>
  <c r="Q12" i="27"/>
  <c r="P12" i="27"/>
  <c r="W11" i="27"/>
  <c r="R11" i="27"/>
  <c r="Q11" i="27"/>
  <c r="P11" i="27"/>
  <c r="W10" i="27"/>
  <c r="R10" i="27"/>
  <c r="Q10" i="27"/>
  <c r="P10" i="27"/>
  <c r="W9" i="27"/>
  <c r="R9" i="27"/>
  <c r="Q9" i="27"/>
  <c r="P9" i="27"/>
  <c r="W8" i="27"/>
  <c r="R8" i="27"/>
  <c r="Q8" i="27"/>
  <c r="P8" i="27"/>
  <c r="W7" i="27"/>
  <c r="R7" i="27"/>
  <c r="Q7" i="27"/>
  <c r="P7" i="27"/>
  <c r="W6" i="27"/>
  <c r="H6" i="27"/>
  <c r="R6" i="27"/>
  <c r="Q6" i="27"/>
  <c r="P6" i="27"/>
  <c r="W5" i="27"/>
  <c r="R5" i="27"/>
  <c r="Q5" i="27"/>
  <c r="P5" i="27"/>
  <c r="R619" i="28"/>
  <c r="R618" i="28"/>
  <c r="R617" i="28"/>
  <c r="R616" i="28"/>
  <c r="R615" i="28"/>
  <c r="R614" i="28"/>
  <c r="R613" i="28"/>
  <c r="R612" i="28"/>
  <c r="R611" i="28"/>
  <c r="R610" i="28"/>
  <c r="R609" i="28"/>
  <c r="R608" i="28"/>
  <c r="R607" i="28"/>
  <c r="R606" i="28"/>
  <c r="R605" i="28"/>
  <c r="R604" i="28"/>
  <c r="R603" i="28"/>
  <c r="R602" i="28"/>
  <c r="R601" i="28"/>
  <c r="R600" i="28"/>
  <c r="R599" i="28"/>
  <c r="R598" i="28"/>
  <c r="R597" i="28"/>
  <c r="R596" i="28"/>
  <c r="R595" i="28"/>
  <c r="R594" i="28"/>
  <c r="R593" i="28"/>
  <c r="R592" i="28"/>
  <c r="R591" i="28"/>
  <c r="R590" i="28"/>
  <c r="R589" i="28"/>
  <c r="R588" i="28"/>
  <c r="R587" i="28"/>
  <c r="R586" i="28"/>
  <c r="R585" i="28"/>
  <c r="R584" i="28"/>
  <c r="R583" i="28"/>
  <c r="R582" i="28"/>
  <c r="R581" i="28"/>
  <c r="R580" i="28"/>
  <c r="R579" i="28"/>
  <c r="R578" i="28"/>
  <c r="R577" i="28"/>
  <c r="R576" i="28"/>
  <c r="R575" i="28"/>
  <c r="R574" i="28"/>
  <c r="R573" i="28"/>
  <c r="R572" i="28"/>
  <c r="R571" i="28"/>
  <c r="R570" i="28"/>
  <c r="R569" i="28"/>
  <c r="R568" i="28"/>
  <c r="R567" i="28"/>
  <c r="R566" i="28"/>
  <c r="R565" i="28"/>
  <c r="R564" i="28"/>
  <c r="R563" i="28"/>
  <c r="R562" i="28"/>
  <c r="R561" i="28"/>
  <c r="R560" i="28"/>
  <c r="R559" i="28"/>
  <c r="R558" i="28"/>
  <c r="R557" i="28"/>
  <c r="R556" i="28"/>
  <c r="R555" i="28"/>
  <c r="R554" i="28"/>
  <c r="R553" i="28"/>
  <c r="R552" i="28"/>
  <c r="R551" i="28"/>
  <c r="R550" i="28"/>
  <c r="R549" i="28"/>
  <c r="R548" i="28"/>
  <c r="R547" i="28"/>
  <c r="R546" i="28"/>
  <c r="R545" i="28"/>
  <c r="R544" i="28"/>
  <c r="R543" i="28"/>
  <c r="R542" i="28"/>
  <c r="R541" i="28"/>
  <c r="R540" i="28"/>
  <c r="R539" i="28"/>
  <c r="R538" i="28"/>
  <c r="R537" i="28"/>
  <c r="R536" i="28"/>
  <c r="R535" i="28"/>
  <c r="R534" i="28"/>
  <c r="R533" i="28"/>
  <c r="R532" i="28"/>
  <c r="R531" i="28"/>
  <c r="R530" i="28"/>
  <c r="R529" i="28"/>
  <c r="R528" i="28"/>
  <c r="R527" i="28"/>
  <c r="R526" i="28"/>
  <c r="R525" i="28"/>
  <c r="R524" i="28"/>
  <c r="R523" i="28"/>
  <c r="R522" i="28"/>
  <c r="R521" i="28"/>
  <c r="R520" i="28"/>
  <c r="R519" i="28"/>
  <c r="R518" i="28"/>
  <c r="R517" i="28"/>
  <c r="R516" i="28"/>
  <c r="R515" i="28"/>
  <c r="R514" i="28"/>
  <c r="R513" i="28"/>
  <c r="R512" i="28"/>
  <c r="R511" i="28"/>
  <c r="R510" i="28"/>
  <c r="R509" i="28"/>
  <c r="R508" i="28"/>
  <c r="R507" i="28"/>
  <c r="R506" i="28"/>
  <c r="R505" i="28"/>
  <c r="R504" i="28"/>
  <c r="R503" i="28"/>
  <c r="R502" i="28"/>
  <c r="R501" i="28"/>
  <c r="R500" i="28"/>
  <c r="R499" i="28"/>
  <c r="R498" i="28"/>
  <c r="R497" i="28"/>
  <c r="R496" i="28"/>
  <c r="R495" i="28"/>
  <c r="R494" i="28"/>
  <c r="R493" i="28"/>
  <c r="R492" i="28"/>
  <c r="R491" i="28"/>
  <c r="R490" i="28"/>
  <c r="R489" i="28"/>
  <c r="R488" i="28"/>
  <c r="R487" i="28"/>
  <c r="R486" i="28"/>
  <c r="R485" i="28"/>
  <c r="R484" i="28"/>
  <c r="R483" i="28"/>
  <c r="R482" i="28"/>
  <c r="R481" i="28"/>
  <c r="R480" i="28"/>
  <c r="R479" i="28"/>
  <c r="R478" i="28"/>
  <c r="R477" i="28"/>
  <c r="R476" i="28"/>
  <c r="R475" i="28"/>
  <c r="R474" i="28"/>
  <c r="R473" i="28"/>
  <c r="R472" i="28"/>
  <c r="R471" i="28"/>
  <c r="R470" i="28"/>
  <c r="R469" i="28"/>
  <c r="R468" i="28"/>
  <c r="R467" i="28"/>
  <c r="R466" i="28"/>
  <c r="R465" i="28"/>
  <c r="R464" i="28"/>
  <c r="R463" i="28"/>
  <c r="R462" i="28"/>
  <c r="R461" i="28"/>
  <c r="R460" i="28"/>
  <c r="R459" i="28"/>
  <c r="R458" i="28"/>
  <c r="R457" i="28"/>
  <c r="R456" i="28"/>
  <c r="R455" i="28"/>
  <c r="R454" i="28"/>
  <c r="R453" i="28"/>
  <c r="R452" i="28"/>
  <c r="R451" i="28"/>
  <c r="R450" i="28"/>
  <c r="R449" i="28"/>
  <c r="R448" i="28"/>
  <c r="R447" i="28"/>
  <c r="R446" i="28"/>
  <c r="R445" i="28"/>
  <c r="R444" i="28"/>
  <c r="R443" i="28"/>
  <c r="R442" i="28"/>
  <c r="R441" i="28"/>
  <c r="R440" i="28"/>
  <c r="R439" i="28"/>
  <c r="R438" i="28"/>
  <c r="R437" i="28"/>
  <c r="R436" i="28"/>
  <c r="R435" i="28"/>
  <c r="R434" i="28"/>
  <c r="R433" i="28"/>
  <c r="R432" i="28"/>
  <c r="R431" i="28"/>
  <c r="R430" i="28"/>
  <c r="R429" i="28"/>
  <c r="R428" i="28"/>
  <c r="R427" i="28"/>
  <c r="R426" i="28"/>
  <c r="R425" i="28"/>
  <c r="R424" i="28"/>
  <c r="R423" i="28"/>
  <c r="R422" i="28"/>
  <c r="R421" i="28"/>
  <c r="R420" i="28"/>
  <c r="R419" i="28"/>
  <c r="R418" i="28"/>
  <c r="R417" i="28"/>
  <c r="R416" i="28"/>
  <c r="R415" i="28"/>
  <c r="R414" i="28"/>
  <c r="R413" i="28"/>
  <c r="R412" i="28"/>
  <c r="R411" i="28"/>
  <c r="R410" i="28"/>
  <c r="R409" i="28"/>
  <c r="R408" i="28"/>
  <c r="R407" i="28"/>
  <c r="R406" i="28"/>
  <c r="R405" i="28"/>
  <c r="R404" i="28"/>
  <c r="R403" i="28"/>
  <c r="R402" i="28"/>
  <c r="R401" i="28"/>
  <c r="R400" i="28"/>
  <c r="R399" i="28"/>
  <c r="R398" i="28"/>
  <c r="R397" i="28"/>
  <c r="R396" i="28"/>
  <c r="R395" i="28"/>
  <c r="R394" i="28"/>
  <c r="R393" i="28"/>
  <c r="R392" i="28"/>
  <c r="R391" i="28"/>
  <c r="R390" i="28"/>
  <c r="R389" i="28"/>
  <c r="R388" i="28"/>
  <c r="R387" i="28"/>
  <c r="R386" i="28"/>
  <c r="R385" i="28"/>
  <c r="R384" i="28"/>
  <c r="R383" i="28"/>
  <c r="R382" i="28"/>
  <c r="R381" i="28"/>
  <c r="R380" i="28"/>
  <c r="R379" i="28"/>
  <c r="R378" i="28"/>
  <c r="R377" i="28"/>
  <c r="R376" i="28"/>
  <c r="R375" i="28"/>
  <c r="R374" i="28"/>
  <c r="R373" i="28"/>
  <c r="R372" i="28"/>
  <c r="R371" i="28"/>
  <c r="R370" i="28"/>
  <c r="R369" i="28"/>
  <c r="R368" i="28"/>
  <c r="R367" i="28"/>
  <c r="R366" i="28"/>
  <c r="R365" i="28"/>
  <c r="R364" i="28"/>
  <c r="R363" i="28"/>
  <c r="R362" i="28"/>
  <c r="R361" i="28"/>
  <c r="R360" i="28"/>
  <c r="R359" i="28"/>
  <c r="R358" i="28"/>
  <c r="R357" i="28"/>
  <c r="R356" i="28"/>
  <c r="R355" i="28"/>
  <c r="R354" i="28"/>
  <c r="R353" i="28"/>
  <c r="R352" i="28"/>
  <c r="R351" i="28"/>
  <c r="R350" i="28"/>
  <c r="R349" i="28"/>
  <c r="R348" i="28"/>
  <c r="R347" i="28"/>
  <c r="R346" i="28"/>
  <c r="R345" i="28"/>
  <c r="R344" i="28"/>
  <c r="R343" i="28"/>
  <c r="R342" i="28"/>
  <c r="R341" i="28"/>
  <c r="R340" i="28"/>
  <c r="R339" i="28"/>
  <c r="R338" i="28"/>
  <c r="R337" i="28"/>
  <c r="R336" i="28"/>
  <c r="R335" i="28"/>
  <c r="R334" i="28"/>
  <c r="R333" i="28"/>
  <c r="R332" i="28"/>
  <c r="R331" i="28"/>
  <c r="R330" i="28"/>
  <c r="R329" i="28"/>
  <c r="R328" i="28"/>
  <c r="R327" i="28"/>
  <c r="R326" i="28"/>
  <c r="R325" i="28"/>
  <c r="R324" i="28"/>
  <c r="R323" i="28"/>
  <c r="R322" i="28"/>
  <c r="R321" i="28"/>
  <c r="R320" i="28"/>
  <c r="R319" i="28"/>
  <c r="R318" i="28"/>
  <c r="R317" i="28"/>
  <c r="R316" i="28"/>
  <c r="R315" i="28"/>
  <c r="R314" i="28"/>
  <c r="R313" i="28"/>
  <c r="R312" i="28"/>
  <c r="R311" i="28"/>
  <c r="R310" i="28"/>
  <c r="R309" i="28"/>
  <c r="R308" i="28"/>
  <c r="R307" i="28"/>
  <c r="R306" i="28"/>
  <c r="R305" i="28"/>
  <c r="R304" i="28"/>
  <c r="R303" i="28"/>
  <c r="R302" i="28"/>
  <c r="R301" i="28"/>
  <c r="R300" i="28"/>
  <c r="R299" i="28"/>
  <c r="R298" i="28"/>
  <c r="R297" i="28"/>
  <c r="R296" i="28"/>
  <c r="R295" i="28"/>
  <c r="R294" i="28"/>
  <c r="R293" i="28"/>
  <c r="R292" i="28"/>
  <c r="R291" i="28"/>
  <c r="R290" i="28"/>
  <c r="R289" i="28"/>
  <c r="R288" i="28"/>
  <c r="R287" i="28"/>
  <c r="R286" i="28"/>
  <c r="R285" i="28"/>
  <c r="R284" i="28"/>
  <c r="R283" i="28"/>
  <c r="R282" i="28"/>
  <c r="R281" i="28"/>
  <c r="R280" i="28"/>
  <c r="R279" i="28"/>
  <c r="R278" i="28"/>
  <c r="R277" i="28"/>
  <c r="R276" i="28"/>
  <c r="R275" i="28"/>
  <c r="R274" i="28"/>
  <c r="R273" i="28"/>
  <c r="R272" i="28"/>
  <c r="R271" i="28"/>
  <c r="R270" i="28"/>
  <c r="R269" i="28"/>
  <c r="R268" i="28"/>
  <c r="R267" i="28"/>
  <c r="R266" i="28"/>
  <c r="R265" i="28"/>
  <c r="R264" i="28"/>
  <c r="R263" i="28"/>
  <c r="R262" i="28"/>
  <c r="R261" i="28"/>
  <c r="R260" i="28"/>
  <c r="R259" i="28"/>
  <c r="R258" i="28"/>
  <c r="R257" i="28"/>
  <c r="R256" i="28"/>
  <c r="R255" i="28"/>
  <c r="R254" i="28"/>
  <c r="R253" i="28"/>
  <c r="R252" i="28"/>
  <c r="R251" i="28"/>
  <c r="R250" i="28"/>
  <c r="R249" i="28"/>
  <c r="R248" i="28"/>
  <c r="R247" i="28"/>
  <c r="R246" i="28"/>
  <c r="R245" i="28"/>
  <c r="R244" i="28"/>
  <c r="R243" i="28"/>
  <c r="R242" i="28"/>
  <c r="R241" i="28"/>
  <c r="R240" i="28"/>
  <c r="R239" i="28"/>
  <c r="R238" i="28"/>
  <c r="R237" i="28"/>
  <c r="R236" i="28"/>
  <c r="R235" i="28"/>
  <c r="R234" i="28"/>
  <c r="R233" i="28"/>
  <c r="R232" i="28"/>
  <c r="R231" i="28"/>
  <c r="R230" i="28"/>
  <c r="R229" i="28"/>
  <c r="R228" i="28"/>
  <c r="R227" i="28"/>
  <c r="R226" i="28"/>
  <c r="R225" i="28"/>
  <c r="R224" i="28"/>
  <c r="R223" i="28"/>
  <c r="R222" i="28"/>
  <c r="R221" i="28"/>
  <c r="R220" i="28"/>
  <c r="R219" i="28"/>
  <c r="R218" i="28"/>
  <c r="R217" i="28"/>
  <c r="R216" i="28"/>
  <c r="R215" i="28"/>
  <c r="R214" i="28"/>
  <c r="R213" i="28"/>
  <c r="R212" i="28"/>
  <c r="R211" i="28"/>
  <c r="R210" i="28"/>
  <c r="R209" i="28"/>
  <c r="R208" i="28"/>
  <c r="R207" i="28"/>
  <c r="R206" i="28"/>
  <c r="R205" i="28"/>
  <c r="R204" i="28"/>
  <c r="R203" i="28"/>
  <c r="R202" i="28"/>
  <c r="R201" i="28"/>
  <c r="R200" i="28"/>
  <c r="R199" i="28"/>
  <c r="R198" i="28"/>
  <c r="R197" i="28"/>
  <c r="R196" i="28"/>
  <c r="R195" i="28"/>
  <c r="R194" i="28"/>
  <c r="R193" i="28"/>
  <c r="R192" i="28"/>
  <c r="R191" i="28"/>
  <c r="R190" i="28"/>
  <c r="R189" i="28"/>
  <c r="R188" i="28"/>
  <c r="R187" i="28"/>
  <c r="R186" i="28"/>
  <c r="R185" i="28"/>
  <c r="R184" i="28"/>
  <c r="R183" i="28"/>
  <c r="R182" i="28"/>
  <c r="R181" i="28"/>
  <c r="R180" i="28"/>
  <c r="R179" i="28"/>
  <c r="R178" i="28"/>
  <c r="R177" i="28"/>
  <c r="R176" i="28"/>
  <c r="R175" i="28"/>
  <c r="R174" i="28"/>
  <c r="R173" i="28"/>
  <c r="R172" i="28"/>
  <c r="R171" i="28"/>
  <c r="R170" i="28"/>
  <c r="R169" i="28"/>
  <c r="R168" i="28"/>
  <c r="R167" i="28"/>
  <c r="R166" i="28"/>
  <c r="R165" i="28"/>
  <c r="R164" i="28"/>
  <c r="R163" i="28"/>
  <c r="R162" i="28"/>
  <c r="R161" i="28"/>
  <c r="R160" i="28"/>
  <c r="R159" i="28"/>
  <c r="R158" i="28"/>
  <c r="R157" i="28"/>
  <c r="R156" i="28"/>
  <c r="R155" i="28"/>
  <c r="R154" i="28"/>
  <c r="R153" i="28"/>
  <c r="R152" i="28"/>
  <c r="R151" i="28"/>
  <c r="R150" i="28"/>
  <c r="R149" i="28"/>
  <c r="R148" i="28"/>
  <c r="R147" i="28"/>
  <c r="R146" i="28"/>
  <c r="R145" i="28"/>
  <c r="R144" i="28"/>
  <c r="R143" i="28"/>
  <c r="R142" i="28"/>
  <c r="R141" i="28"/>
  <c r="R140" i="28"/>
  <c r="R139" i="28"/>
  <c r="R138" i="28"/>
  <c r="R137" i="28"/>
  <c r="R136" i="28"/>
  <c r="R135" i="28"/>
  <c r="R134" i="28"/>
  <c r="R133" i="28"/>
  <c r="R132" i="28"/>
  <c r="R131" i="28"/>
  <c r="R130" i="28"/>
  <c r="R129" i="28"/>
  <c r="R128" i="28"/>
  <c r="R127" i="28"/>
  <c r="R126" i="28"/>
  <c r="R125" i="28"/>
  <c r="R124" i="28"/>
  <c r="R123" i="28"/>
  <c r="R122" i="28"/>
  <c r="R121" i="28"/>
  <c r="R120" i="28"/>
  <c r="R119" i="28"/>
  <c r="R118" i="28"/>
  <c r="R117" i="28"/>
  <c r="R116" i="28"/>
  <c r="R115" i="28"/>
  <c r="R114" i="28"/>
  <c r="R113" i="28"/>
  <c r="R112" i="28"/>
  <c r="R111" i="28"/>
  <c r="R110" i="28"/>
  <c r="R109" i="28"/>
  <c r="R108" i="28"/>
  <c r="R107" i="28"/>
  <c r="R106" i="28"/>
  <c r="R105" i="28"/>
  <c r="R104" i="28"/>
  <c r="R103" i="28"/>
  <c r="R102" i="28"/>
  <c r="R101" i="28"/>
  <c r="R100" i="28"/>
  <c r="R99" i="28"/>
  <c r="R98" i="28"/>
  <c r="R97" i="28"/>
  <c r="R96" i="28"/>
  <c r="R95" i="28"/>
  <c r="R94" i="28"/>
  <c r="R93" i="28"/>
  <c r="R92" i="28"/>
  <c r="R91" i="28"/>
  <c r="R90" i="28"/>
  <c r="R89" i="28"/>
  <c r="R88" i="28"/>
  <c r="R87" i="28"/>
  <c r="R86" i="28"/>
  <c r="R85" i="28"/>
  <c r="R84" i="28"/>
  <c r="R83" i="28"/>
  <c r="R82" i="28"/>
  <c r="R81" i="28"/>
  <c r="R80" i="28"/>
  <c r="R79" i="28"/>
  <c r="R78" i="28"/>
  <c r="R77" i="28"/>
  <c r="R76" i="28"/>
  <c r="R75" i="28"/>
  <c r="R74" i="28"/>
  <c r="R73" i="28"/>
  <c r="R72" i="28"/>
  <c r="R71" i="28"/>
  <c r="R70" i="28"/>
  <c r="R69" i="28"/>
  <c r="R68" i="28"/>
  <c r="R67" i="28"/>
  <c r="R66" i="28"/>
  <c r="R65" i="28"/>
  <c r="R64" i="28"/>
  <c r="R63" i="28"/>
  <c r="R62" i="28"/>
  <c r="R61" i="28"/>
  <c r="R60" i="28"/>
  <c r="R59" i="28"/>
  <c r="R58" i="28"/>
  <c r="R57" i="28"/>
  <c r="R56" i="28"/>
  <c r="R55" i="28"/>
  <c r="R54" i="28"/>
  <c r="R53" i="28"/>
  <c r="R52" i="28"/>
  <c r="R51" i="28"/>
  <c r="R50" i="28"/>
  <c r="R49" i="28"/>
  <c r="R48" i="28"/>
  <c r="R47" i="28"/>
  <c r="R46" i="28"/>
  <c r="R45" i="28"/>
  <c r="R44" i="28"/>
  <c r="R43" i="28"/>
  <c r="R42" i="28"/>
  <c r="R41" i="28"/>
  <c r="R40" i="28"/>
  <c r="R39" i="28"/>
  <c r="R38" i="28"/>
  <c r="R36" i="28"/>
  <c r="R35" i="28"/>
  <c r="R34" i="28"/>
  <c r="R33" i="28"/>
  <c r="R32" i="28"/>
  <c r="R22" i="28"/>
  <c r="W18" i="28"/>
  <c r="R18" i="28"/>
  <c r="Q18" i="28"/>
  <c r="P18" i="28"/>
  <c r="W17" i="28"/>
  <c r="R17" i="28"/>
  <c r="Q17" i="28"/>
  <c r="P17" i="28"/>
  <c r="W16" i="28"/>
  <c r="R16" i="28"/>
  <c r="Q16" i="28"/>
  <c r="P16" i="28"/>
  <c r="W15" i="28"/>
  <c r="R15" i="28"/>
  <c r="Q15" i="28"/>
  <c r="P15" i="28"/>
  <c r="W14" i="28"/>
  <c r="R14" i="28"/>
  <c r="Q14" i="28"/>
  <c r="P14" i="28"/>
  <c r="W13" i="28"/>
  <c r="R13" i="28"/>
  <c r="Q13" i="28"/>
  <c r="P13" i="28"/>
  <c r="W12" i="28"/>
  <c r="R12" i="28"/>
  <c r="Q12" i="28"/>
  <c r="P12" i="28"/>
  <c r="W11" i="28"/>
  <c r="R11" i="28"/>
  <c r="Q11" i="28"/>
  <c r="P11" i="28"/>
  <c r="W10" i="28"/>
  <c r="R10" i="28"/>
  <c r="Q10" i="28"/>
  <c r="P10" i="28"/>
  <c r="W9" i="28"/>
  <c r="R9" i="28"/>
  <c r="Q9" i="28"/>
  <c r="P9" i="28"/>
  <c r="W8" i="28"/>
  <c r="R8" i="28"/>
  <c r="Q8" i="28"/>
  <c r="P8" i="28"/>
  <c r="W7" i="28"/>
  <c r="R7" i="28"/>
  <c r="Q7" i="28"/>
  <c r="P7" i="28"/>
  <c r="W6" i="28"/>
  <c r="R6" i="28"/>
  <c r="Q6" i="28"/>
  <c r="P6" i="28"/>
  <c r="W5" i="28"/>
  <c r="H5" i="28"/>
  <c r="R5" i="28"/>
  <c r="Q5" i="28"/>
  <c r="P5" i="28"/>
  <c r="Q619" i="29"/>
  <c r="R619" i="29"/>
  <c r="Q618" i="29"/>
  <c r="R618" i="29"/>
  <c r="Q617" i="29"/>
  <c r="R617" i="29"/>
  <c r="Q616" i="29"/>
  <c r="R616" i="29"/>
  <c r="Q615" i="29"/>
  <c r="R615" i="29"/>
  <c r="Q614" i="29"/>
  <c r="R614" i="29"/>
  <c r="Q613" i="29"/>
  <c r="R613" i="29"/>
  <c r="Q612" i="29"/>
  <c r="R612" i="29"/>
  <c r="Q611" i="29"/>
  <c r="R611" i="29"/>
  <c r="Q610" i="29"/>
  <c r="R610" i="29"/>
  <c r="Q609" i="29"/>
  <c r="R609" i="29"/>
  <c r="Q608" i="29"/>
  <c r="R608" i="29"/>
  <c r="Q607" i="29"/>
  <c r="R607" i="29"/>
  <c r="Q606" i="29"/>
  <c r="R606" i="29"/>
  <c r="Q605" i="29"/>
  <c r="R605" i="29"/>
  <c r="Q604" i="29"/>
  <c r="R604" i="29"/>
  <c r="Q603" i="29"/>
  <c r="R603" i="29"/>
  <c r="Q602" i="29"/>
  <c r="R602" i="29"/>
  <c r="Q601" i="29"/>
  <c r="R601" i="29"/>
  <c r="Q600" i="29"/>
  <c r="R600" i="29"/>
  <c r="Q599" i="29"/>
  <c r="R599" i="29"/>
  <c r="Q598" i="29"/>
  <c r="R598" i="29"/>
  <c r="Q597" i="29"/>
  <c r="R597" i="29"/>
  <c r="Q596" i="29"/>
  <c r="R596" i="29"/>
  <c r="Q595" i="29"/>
  <c r="R595" i="29"/>
  <c r="Q594" i="29"/>
  <c r="R594" i="29"/>
  <c r="Q593" i="29"/>
  <c r="R593" i="29"/>
  <c r="Q592" i="29"/>
  <c r="R592" i="29"/>
  <c r="Q591" i="29"/>
  <c r="R591" i="29"/>
  <c r="Q590" i="29"/>
  <c r="R590" i="29"/>
  <c r="Q589" i="29"/>
  <c r="R589" i="29"/>
  <c r="Q588" i="29"/>
  <c r="R588" i="29"/>
  <c r="Q587" i="29"/>
  <c r="R587" i="29"/>
  <c r="Q586" i="29"/>
  <c r="R586" i="29"/>
  <c r="Q585" i="29"/>
  <c r="R585" i="29"/>
  <c r="Q584" i="29"/>
  <c r="R584" i="29"/>
  <c r="Q583" i="29"/>
  <c r="R583" i="29"/>
  <c r="Q582" i="29"/>
  <c r="R582" i="29"/>
  <c r="Q581" i="29"/>
  <c r="R581" i="29"/>
  <c r="Q580" i="29"/>
  <c r="R580" i="29"/>
  <c r="Q579" i="29"/>
  <c r="R579" i="29"/>
  <c r="Q578" i="29"/>
  <c r="R578" i="29"/>
  <c r="Q577" i="29"/>
  <c r="R577" i="29"/>
  <c r="Q576" i="29"/>
  <c r="R576" i="29"/>
  <c r="Q575" i="29"/>
  <c r="R575" i="29"/>
  <c r="Q574" i="29"/>
  <c r="R574" i="29"/>
  <c r="Q573" i="29"/>
  <c r="R573" i="29"/>
  <c r="Q572" i="29"/>
  <c r="R572" i="29"/>
  <c r="Q571" i="29"/>
  <c r="R571" i="29"/>
  <c r="Q570" i="29"/>
  <c r="R570" i="29"/>
  <c r="Q569" i="29"/>
  <c r="R569" i="29"/>
  <c r="Q568" i="29"/>
  <c r="R568" i="29"/>
  <c r="Q567" i="29"/>
  <c r="R567" i="29"/>
  <c r="Q566" i="29"/>
  <c r="R566" i="29"/>
  <c r="Q565" i="29"/>
  <c r="R565" i="29"/>
  <c r="Q564" i="29"/>
  <c r="R564" i="29"/>
  <c r="Q563" i="29"/>
  <c r="R563" i="29"/>
  <c r="Q562" i="29"/>
  <c r="R562" i="29"/>
  <c r="Q561" i="29"/>
  <c r="R561" i="29"/>
  <c r="Q560" i="29"/>
  <c r="R560" i="29"/>
  <c r="Q559" i="29"/>
  <c r="R559" i="29"/>
  <c r="Q558" i="29"/>
  <c r="R558" i="29"/>
  <c r="Q557" i="29"/>
  <c r="R557" i="29"/>
  <c r="Q556" i="29"/>
  <c r="R556" i="29"/>
  <c r="Q555" i="29"/>
  <c r="R555" i="29"/>
  <c r="Q554" i="29"/>
  <c r="R554" i="29"/>
  <c r="Q553" i="29"/>
  <c r="R553" i="29"/>
  <c r="Q552" i="29"/>
  <c r="R552" i="29"/>
  <c r="Q551" i="29"/>
  <c r="R551" i="29"/>
  <c r="Q550" i="29"/>
  <c r="R550" i="29"/>
  <c r="Q549" i="29"/>
  <c r="R549" i="29"/>
  <c r="Q548" i="29"/>
  <c r="R548" i="29"/>
  <c r="Q547" i="29"/>
  <c r="R547" i="29"/>
  <c r="Q546" i="29"/>
  <c r="R546" i="29"/>
  <c r="Q545" i="29"/>
  <c r="R545" i="29"/>
  <c r="Q544" i="29"/>
  <c r="R544" i="29"/>
  <c r="Q543" i="29"/>
  <c r="R543" i="29"/>
  <c r="Q542" i="29"/>
  <c r="R542" i="29"/>
  <c r="Q541" i="29"/>
  <c r="R541" i="29"/>
  <c r="Q540" i="29"/>
  <c r="R540" i="29"/>
  <c r="Q539" i="29"/>
  <c r="R539" i="29"/>
  <c r="Q538" i="29"/>
  <c r="R538" i="29"/>
  <c r="Q537" i="29"/>
  <c r="R537" i="29"/>
  <c r="Q536" i="29"/>
  <c r="R536" i="29"/>
  <c r="Q535" i="29"/>
  <c r="R535" i="29"/>
  <c r="Q534" i="29"/>
  <c r="R534" i="29"/>
  <c r="Q533" i="29"/>
  <c r="R533" i="29"/>
  <c r="Q532" i="29"/>
  <c r="R532" i="29"/>
  <c r="Q531" i="29"/>
  <c r="R531" i="29"/>
  <c r="Q530" i="29"/>
  <c r="R530" i="29"/>
  <c r="Q529" i="29"/>
  <c r="R529" i="29"/>
  <c r="Q528" i="29"/>
  <c r="R528" i="29"/>
  <c r="Q527" i="29"/>
  <c r="R527" i="29"/>
  <c r="Q526" i="29"/>
  <c r="R526" i="29"/>
  <c r="Q525" i="29"/>
  <c r="R525" i="29"/>
  <c r="Q524" i="29"/>
  <c r="R524" i="29"/>
  <c r="Q523" i="29"/>
  <c r="R523" i="29"/>
  <c r="Q522" i="29"/>
  <c r="R522" i="29"/>
  <c r="Q521" i="29"/>
  <c r="R521" i="29"/>
  <c r="Q520" i="29"/>
  <c r="R520" i="29"/>
  <c r="Q519" i="29"/>
  <c r="R519" i="29"/>
  <c r="Q518" i="29"/>
  <c r="R518" i="29"/>
  <c r="Q517" i="29"/>
  <c r="R517" i="29"/>
  <c r="Q516" i="29"/>
  <c r="R516" i="29"/>
  <c r="Q515" i="29"/>
  <c r="R515" i="29"/>
  <c r="Q514" i="29"/>
  <c r="R514" i="29"/>
  <c r="Q513" i="29"/>
  <c r="R513" i="29"/>
  <c r="Q512" i="29"/>
  <c r="R512" i="29"/>
  <c r="Q511" i="29"/>
  <c r="R511" i="29"/>
  <c r="Q510" i="29"/>
  <c r="R510" i="29"/>
  <c r="Q509" i="29"/>
  <c r="R509" i="29"/>
  <c r="Q508" i="29"/>
  <c r="R508" i="29"/>
  <c r="Q507" i="29"/>
  <c r="R507" i="29"/>
  <c r="Q506" i="29"/>
  <c r="R506" i="29"/>
  <c r="Q505" i="29"/>
  <c r="R505" i="29"/>
  <c r="Q504" i="29"/>
  <c r="R504" i="29"/>
  <c r="Q503" i="29"/>
  <c r="R503" i="29"/>
  <c r="Q502" i="29"/>
  <c r="R502" i="29"/>
  <c r="Q501" i="29"/>
  <c r="R501" i="29"/>
  <c r="Q500" i="29"/>
  <c r="R500" i="29"/>
  <c r="Q499" i="29"/>
  <c r="R499" i="29"/>
  <c r="Q498" i="29"/>
  <c r="R498" i="29"/>
  <c r="Q497" i="29"/>
  <c r="R497" i="29"/>
  <c r="Q496" i="29"/>
  <c r="R496" i="29"/>
  <c r="Q495" i="29"/>
  <c r="R495" i="29"/>
  <c r="Q494" i="29"/>
  <c r="R494" i="29"/>
  <c r="Q493" i="29"/>
  <c r="R493" i="29"/>
  <c r="Q492" i="29"/>
  <c r="R492" i="29"/>
  <c r="Q491" i="29"/>
  <c r="R491" i="29"/>
  <c r="Q490" i="29"/>
  <c r="R490" i="29"/>
  <c r="Q489" i="29"/>
  <c r="R489" i="29"/>
  <c r="Q488" i="29"/>
  <c r="R488" i="29"/>
  <c r="Q487" i="29"/>
  <c r="R487" i="29"/>
  <c r="Q486" i="29"/>
  <c r="R486" i="29"/>
  <c r="Q485" i="29"/>
  <c r="R485" i="29"/>
  <c r="Q484" i="29"/>
  <c r="R484" i="29"/>
  <c r="Q483" i="29"/>
  <c r="R483" i="29"/>
  <c r="Q482" i="29"/>
  <c r="R482" i="29"/>
  <c r="Q481" i="29"/>
  <c r="R481" i="29"/>
  <c r="Q480" i="29"/>
  <c r="R480" i="29"/>
  <c r="Q479" i="29"/>
  <c r="R479" i="29"/>
  <c r="Q478" i="29"/>
  <c r="R478" i="29"/>
  <c r="Q477" i="29"/>
  <c r="R477" i="29"/>
  <c r="Q476" i="29"/>
  <c r="R476" i="29"/>
  <c r="Q475" i="29"/>
  <c r="R475" i="29"/>
  <c r="Q474" i="29"/>
  <c r="R474" i="29"/>
  <c r="Q473" i="29"/>
  <c r="R473" i="29"/>
  <c r="Q472" i="29"/>
  <c r="R472" i="29"/>
  <c r="Q471" i="29"/>
  <c r="R471" i="29"/>
  <c r="Q470" i="29"/>
  <c r="R470" i="29"/>
  <c r="Q469" i="29"/>
  <c r="R469" i="29"/>
  <c r="Q468" i="29"/>
  <c r="R468" i="29"/>
  <c r="Q467" i="29"/>
  <c r="R467" i="29"/>
  <c r="Q466" i="29"/>
  <c r="R466" i="29"/>
  <c r="Q465" i="29"/>
  <c r="R465" i="29"/>
  <c r="Q464" i="29"/>
  <c r="R464" i="29"/>
  <c r="Q463" i="29"/>
  <c r="R463" i="29"/>
  <c r="Q462" i="29"/>
  <c r="R462" i="29"/>
  <c r="Q461" i="29"/>
  <c r="R461" i="29"/>
  <c r="Q460" i="29"/>
  <c r="R460" i="29"/>
  <c r="Q459" i="29"/>
  <c r="R459" i="29"/>
  <c r="Q458" i="29"/>
  <c r="R458" i="29"/>
  <c r="Q457" i="29"/>
  <c r="R457" i="29"/>
  <c r="Q456" i="29"/>
  <c r="R456" i="29"/>
  <c r="Q455" i="29"/>
  <c r="R455" i="29"/>
  <c r="Q454" i="29"/>
  <c r="R454" i="29"/>
  <c r="Q453" i="29"/>
  <c r="R453" i="29"/>
  <c r="Q452" i="29"/>
  <c r="R452" i="29"/>
  <c r="Q451" i="29"/>
  <c r="R451" i="29"/>
  <c r="Q450" i="29"/>
  <c r="R450" i="29"/>
  <c r="Q449" i="29"/>
  <c r="R449" i="29"/>
  <c r="Q448" i="29"/>
  <c r="R448" i="29"/>
  <c r="Q447" i="29"/>
  <c r="R447" i="29"/>
  <c r="Q446" i="29"/>
  <c r="R446" i="29"/>
  <c r="Q445" i="29"/>
  <c r="R445" i="29"/>
  <c r="Q444" i="29"/>
  <c r="R444" i="29"/>
  <c r="Q443" i="29"/>
  <c r="R443" i="29"/>
  <c r="Q442" i="29"/>
  <c r="R442" i="29"/>
  <c r="Q441" i="29"/>
  <c r="R441" i="29"/>
  <c r="Q440" i="29"/>
  <c r="R440" i="29"/>
  <c r="Q439" i="29"/>
  <c r="R439" i="29"/>
  <c r="Q438" i="29"/>
  <c r="R438" i="29"/>
  <c r="Q437" i="29"/>
  <c r="R437" i="29"/>
  <c r="Q436" i="29"/>
  <c r="R436" i="29"/>
  <c r="Q435" i="29"/>
  <c r="R435" i="29"/>
  <c r="Q434" i="29"/>
  <c r="R434" i="29"/>
  <c r="Q433" i="29"/>
  <c r="R433" i="29"/>
  <c r="Q432" i="29"/>
  <c r="R432" i="29"/>
  <c r="Q431" i="29"/>
  <c r="R431" i="29"/>
  <c r="Q430" i="29"/>
  <c r="R430" i="29"/>
  <c r="Q429" i="29"/>
  <c r="R429" i="29"/>
  <c r="Q428" i="29"/>
  <c r="R428" i="29"/>
  <c r="Q427" i="29"/>
  <c r="R427" i="29"/>
  <c r="Q426" i="29"/>
  <c r="R426" i="29"/>
  <c r="Q425" i="29"/>
  <c r="R425" i="29"/>
  <c r="Q424" i="29"/>
  <c r="R424" i="29"/>
  <c r="Q423" i="29"/>
  <c r="R423" i="29"/>
  <c r="Q422" i="29"/>
  <c r="R422" i="29"/>
  <c r="Q421" i="29"/>
  <c r="R421" i="29"/>
  <c r="Q420" i="29"/>
  <c r="R420" i="29"/>
  <c r="Q419" i="29"/>
  <c r="R419" i="29"/>
  <c r="Q418" i="29"/>
  <c r="R418" i="29"/>
  <c r="Q417" i="29"/>
  <c r="R417" i="29"/>
  <c r="Q416" i="29"/>
  <c r="R416" i="29"/>
  <c r="Q415" i="29"/>
  <c r="R415" i="29"/>
  <c r="Q414" i="29"/>
  <c r="R414" i="29"/>
  <c r="Q413" i="29"/>
  <c r="R413" i="29"/>
  <c r="Q412" i="29"/>
  <c r="R412" i="29"/>
  <c r="Q411" i="29"/>
  <c r="R411" i="29"/>
  <c r="Q410" i="29"/>
  <c r="R410" i="29"/>
  <c r="Q409" i="29"/>
  <c r="R409" i="29"/>
  <c r="Q408" i="29"/>
  <c r="R408" i="29"/>
  <c r="Q407" i="29"/>
  <c r="R407" i="29"/>
  <c r="Q406" i="29"/>
  <c r="R406" i="29"/>
  <c r="Q405" i="29"/>
  <c r="R405" i="29"/>
  <c r="Q404" i="29"/>
  <c r="R404" i="29"/>
  <c r="Q403" i="29"/>
  <c r="R403" i="29"/>
  <c r="Q402" i="29"/>
  <c r="R402" i="29"/>
  <c r="Q401" i="29"/>
  <c r="R401" i="29"/>
  <c r="Q400" i="29"/>
  <c r="R400" i="29"/>
  <c r="Q399" i="29"/>
  <c r="R399" i="29"/>
  <c r="Q398" i="29"/>
  <c r="R398" i="29"/>
  <c r="Q397" i="29"/>
  <c r="R397" i="29"/>
  <c r="Q396" i="29"/>
  <c r="R396" i="29"/>
  <c r="Q395" i="29"/>
  <c r="R395" i="29"/>
  <c r="Q394" i="29"/>
  <c r="R394" i="29"/>
  <c r="Q393" i="29"/>
  <c r="R393" i="29"/>
  <c r="Q392" i="29"/>
  <c r="R392" i="29"/>
  <c r="Q391" i="29"/>
  <c r="R391" i="29"/>
  <c r="Q390" i="29"/>
  <c r="R390" i="29"/>
  <c r="Q389" i="29"/>
  <c r="R389" i="29"/>
  <c r="Q388" i="29"/>
  <c r="R388" i="29"/>
  <c r="Q387" i="29"/>
  <c r="R387" i="29"/>
  <c r="Q386" i="29"/>
  <c r="R386" i="29"/>
  <c r="Q385" i="29"/>
  <c r="R385" i="29"/>
  <c r="Q384" i="29"/>
  <c r="R384" i="29"/>
  <c r="Q383" i="29"/>
  <c r="R383" i="29"/>
  <c r="Q382" i="29"/>
  <c r="R382" i="29"/>
  <c r="Q381" i="29"/>
  <c r="R381" i="29"/>
  <c r="Q380" i="29"/>
  <c r="R380" i="29"/>
  <c r="Q379" i="29"/>
  <c r="R379" i="29"/>
  <c r="Q378" i="29"/>
  <c r="R378" i="29"/>
  <c r="Q377" i="29"/>
  <c r="R377" i="29"/>
  <c r="Q376" i="29"/>
  <c r="R376" i="29"/>
  <c r="Q375" i="29"/>
  <c r="R375" i="29"/>
  <c r="Q374" i="29"/>
  <c r="R374" i="29"/>
  <c r="Q373" i="29"/>
  <c r="R373" i="29"/>
  <c r="Q372" i="29"/>
  <c r="R372" i="29"/>
  <c r="Q371" i="29"/>
  <c r="R371" i="29"/>
  <c r="Q370" i="29"/>
  <c r="R370" i="29"/>
  <c r="Q369" i="29"/>
  <c r="R369" i="29"/>
  <c r="Q368" i="29"/>
  <c r="R368" i="29"/>
  <c r="Q367" i="29"/>
  <c r="R367" i="29"/>
  <c r="Q366" i="29"/>
  <c r="R366" i="29"/>
  <c r="Q365" i="29"/>
  <c r="R365" i="29"/>
  <c r="Q364" i="29"/>
  <c r="R364" i="29"/>
  <c r="Q363" i="29"/>
  <c r="R363" i="29"/>
  <c r="Q362" i="29"/>
  <c r="R362" i="29"/>
  <c r="Q361" i="29"/>
  <c r="R361" i="29"/>
  <c r="Q360" i="29"/>
  <c r="R360" i="29"/>
  <c r="Q359" i="29"/>
  <c r="R359" i="29"/>
  <c r="Q358" i="29"/>
  <c r="R358" i="29"/>
  <c r="Q357" i="29"/>
  <c r="R357" i="29"/>
  <c r="Q356" i="29"/>
  <c r="R356" i="29"/>
  <c r="Q355" i="29"/>
  <c r="R355" i="29"/>
  <c r="Q354" i="29"/>
  <c r="R354" i="29"/>
  <c r="Q353" i="29"/>
  <c r="R353" i="29"/>
  <c r="Q352" i="29"/>
  <c r="R352" i="29"/>
  <c r="Q351" i="29"/>
  <c r="R351" i="29"/>
  <c r="Q350" i="29"/>
  <c r="R350" i="29"/>
  <c r="Q349" i="29"/>
  <c r="R349" i="29"/>
  <c r="Q348" i="29"/>
  <c r="R348" i="29"/>
  <c r="Q347" i="29"/>
  <c r="R347" i="29"/>
  <c r="Q346" i="29"/>
  <c r="R346" i="29"/>
  <c r="Q345" i="29"/>
  <c r="R345" i="29"/>
  <c r="Q344" i="29"/>
  <c r="R344" i="29"/>
  <c r="Q343" i="29"/>
  <c r="R343" i="29"/>
  <c r="Q342" i="29"/>
  <c r="R342" i="29"/>
  <c r="Q341" i="29"/>
  <c r="R341" i="29"/>
  <c r="Q340" i="29"/>
  <c r="R340" i="29"/>
  <c r="Q339" i="29"/>
  <c r="R339" i="29"/>
  <c r="Q338" i="29"/>
  <c r="R338" i="29"/>
  <c r="Q337" i="29"/>
  <c r="R337" i="29"/>
  <c r="Q336" i="29"/>
  <c r="R336" i="29"/>
  <c r="Q335" i="29"/>
  <c r="R335" i="29"/>
  <c r="Q334" i="29"/>
  <c r="R334" i="29"/>
  <c r="Q333" i="29"/>
  <c r="R333" i="29"/>
  <c r="Q332" i="29"/>
  <c r="R332" i="29"/>
  <c r="Q331" i="29"/>
  <c r="R331" i="29"/>
  <c r="Q330" i="29"/>
  <c r="R330" i="29"/>
  <c r="Q329" i="29"/>
  <c r="R329" i="29"/>
  <c r="Q328" i="29"/>
  <c r="R328" i="29"/>
  <c r="Q327" i="29"/>
  <c r="R327" i="29"/>
  <c r="Q326" i="29"/>
  <c r="R326" i="29"/>
  <c r="Q325" i="29"/>
  <c r="R325" i="29"/>
  <c r="Q324" i="29"/>
  <c r="R324" i="29"/>
  <c r="Q323" i="29"/>
  <c r="R323" i="29"/>
  <c r="Q322" i="29"/>
  <c r="R322" i="29"/>
  <c r="Q321" i="29"/>
  <c r="R321" i="29"/>
  <c r="Q320" i="29"/>
  <c r="R320" i="29"/>
  <c r="Q319" i="29"/>
  <c r="R319" i="29"/>
  <c r="Q318" i="29"/>
  <c r="R318" i="29"/>
  <c r="Q317" i="29"/>
  <c r="R317" i="29"/>
  <c r="Q316" i="29"/>
  <c r="R316" i="29"/>
  <c r="Q315" i="29"/>
  <c r="R315" i="29"/>
  <c r="Q314" i="29"/>
  <c r="R314" i="29"/>
  <c r="Q313" i="29"/>
  <c r="R313" i="29"/>
  <c r="Q312" i="29"/>
  <c r="R312" i="29"/>
  <c r="Q311" i="29"/>
  <c r="R311" i="29"/>
  <c r="Q310" i="29"/>
  <c r="R310" i="29"/>
  <c r="Q309" i="29"/>
  <c r="R309" i="29"/>
  <c r="Q308" i="29"/>
  <c r="R308" i="29"/>
  <c r="Q307" i="29"/>
  <c r="R307" i="29"/>
  <c r="Q306" i="29"/>
  <c r="R306" i="29"/>
  <c r="Q305" i="29"/>
  <c r="R305" i="29"/>
  <c r="Q304" i="29"/>
  <c r="R304" i="29"/>
  <c r="Q303" i="29"/>
  <c r="R303" i="29"/>
  <c r="Q302" i="29"/>
  <c r="R302" i="29"/>
  <c r="Q301" i="29"/>
  <c r="R301" i="29"/>
  <c r="Q300" i="29"/>
  <c r="R300" i="29"/>
  <c r="Q299" i="29"/>
  <c r="R299" i="29"/>
  <c r="Q298" i="29"/>
  <c r="R298" i="29"/>
  <c r="Q297" i="29"/>
  <c r="R297" i="29"/>
  <c r="Q296" i="29"/>
  <c r="R296" i="29"/>
  <c r="Q295" i="29"/>
  <c r="R295" i="29"/>
  <c r="Q294" i="29"/>
  <c r="R294" i="29"/>
  <c r="Q293" i="29"/>
  <c r="R293" i="29"/>
  <c r="Q292" i="29"/>
  <c r="R292" i="29"/>
  <c r="Q291" i="29"/>
  <c r="R291" i="29"/>
  <c r="Q290" i="29"/>
  <c r="R290" i="29"/>
  <c r="Q289" i="29"/>
  <c r="R289" i="29"/>
  <c r="Q288" i="29"/>
  <c r="R288" i="29"/>
  <c r="Q287" i="29"/>
  <c r="R287" i="29"/>
  <c r="Q286" i="29"/>
  <c r="R286" i="29"/>
  <c r="Q285" i="29"/>
  <c r="R285" i="29"/>
  <c r="Q284" i="29"/>
  <c r="R284" i="29"/>
  <c r="Q283" i="29"/>
  <c r="R283" i="29"/>
  <c r="Q282" i="29"/>
  <c r="R282" i="29"/>
  <c r="Q281" i="29"/>
  <c r="R281" i="29"/>
  <c r="Q280" i="29"/>
  <c r="R280" i="29"/>
  <c r="Q279" i="29"/>
  <c r="R279" i="29"/>
  <c r="Q278" i="29"/>
  <c r="R278" i="29"/>
  <c r="Q277" i="29"/>
  <c r="R277" i="29"/>
  <c r="Q276" i="29"/>
  <c r="R276" i="29"/>
  <c r="Q275" i="29"/>
  <c r="R275" i="29"/>
  <c r="Q274" i="29"/>
  <c r="R274" i="29"/>
  <c r="Q273" i="29"/>
  <c r="R273" i="29"/>
  <c r="Q272" i="29"/>
  <c r="R272" i="29"/>
  <c r="Q271" i="29"/>
  <c r="R271" i="29"/>
  <c r="Q270" i="29"/>
  <c r="R270" i="29"/>
  <c r="Q269" i="29"/>
  <c r="R269" i="29"/>
  <c r="Q268" i="29"/>
  <c r="R268" i="29"/>
  <c r="Q267" i="29"/>
  <c r="R267" i="29"/>
  <c r="Q266" i="29"/>
  <c r="R266" i="29"/>
  <c r="Q265" i="29"/>
  <c r="R265" i="29"/>
  <c r="Q264" i="29"/>
  <c r="R264" i="29"/>
  <c r="Q263" i="29"/>
  <c r="R263" i="29"/>
  <c r="Q262" i="29"/>
  <c r="R262" i="29"/>
  <c r="Q261" i="29"/>
  <c r="R261" i="29"/>
  <c r="Q260" i="29"/>
  <c r="R260" i="29"/>
  <c r="Q259" i="29"/>
  <c r="R259" i="29"/>
  <c r="Q258" i="29"/>
  <c r="R258" i="29"/>
  <c r="Q257" i="29"/>
  <c r="R257" i="29"/>
  <c r="Q256" i="29"/>
  <c r="R256" i="29"/>
  <c r="Q255" i="29"/>
  <c r="R255" i="29"/>
  <c r="Q254" i="29"/>
  <c r="R254" i="29"/>
  <c r="Q253" i="29"/>
  <c r="R253" i="29"/>
  <c r="Q252" i="29"/>
  <c r="R252" i="29"/>
  <c r="Q251" i="29"/>
  <c r="R251" i="29"/>
  <c r="Q250" i="29"/>
  <c r="R250" i="29"/>
  <c r="Q249" i="29"/>
  <c r="R249" i="29"/>
  <c r="Q248" i="29"/>
  <c r="R248" i="29"/>
  <c r="Q247" i="29"/>
  <c r="R247" i="29"/>
  <c r="Q246" i="29"/>
  <c r="R246" i="29"/>
  <c r="Q245" i="29"/>
  <c r="R245" i="29"/>
  <c r="Q244" i="29"/>
  <c r="R244" i="29"/>
  <c r="Q243" i="29"/>
  <c r="R243" i="29"/>
  <c r="Q242" i="29"/>
  <c r="R242" i="29"/>
  <c r="Q241" i="29"/>
  <c r="R241" i="29"/>
  <c r="Q240" i="29"/>
  <c r="R240" i="29"/>
  <c r="Q239" i="29"/>
  <c r="R239" i="29"/>
  <c r="Q238" i="29"/>
  <c r="R238" i="29"/>
  <c r="Q237" i="29"/>
  <c r="R237" i="29"/>
  <c r="Q236" i="29"/>
  <c r="R236" i="29"/>
  <c r="Q235" i="29"/>
  <c r="R235" i="29"/>
  <c r="Q234" i="29"/>
  <c r="R234" i="29"/>
  <c r="Q233" i="29"/>
  <c r="R233" i="29"/>
  <c r="Q232" i="29"/>
  <c r="R232" i="29"/>
  <c r="Q231" i="29"/>
  <c r="R231" i="29"/>
  <c r="Q230" i="29"/>
  <c r="R230" i="29"/>
  <c r="Q229" i="29"/>
  <c r="R229" i="29"/>
  <c r="Q228" i="29"/>
  <c r="R228" i="29"/>
  <c r="Q227" i="29"/>
  <c r="R227" i="29"/>
  <c r="Q226" i="29"/>
  <c r="R226" i="29"/>
  <c r="Q225" i="29"/>
  <c r="R225" i="29"/>
  <c r="Q224" i="29"/>
  <c r="R224" i="29"/>
  <c r="Q223" i="29"/>
  <c r="R223" i="29"/>
  <c r="Q222" i="29"/>
  <c r="R222" i="29"/>
  <c r="Q221" i="29"/>
  <c r="R221" i="29"/>
  <c r="Q220" i="29"/>
  <c r="R220" i="29"/>
  <c r="Q219" i="29"/>
  <c r="R219" i="29"/>
  <c r="Q218" i="29"/>
  <c r="R218" i="29"/>
  <c r="Q217" i="29"/>
  <c r="R217" i="29"/>
  <c r="Q216" i="29"/>
  <c r="R216" i="29"/>
  <c r="Q215" i="29"/>
  <c r="R215" i="29"/>
  <c r="Q214" i="29"/>
  <c r="R214" i="29"/>
  <c r="Q213" i="29"/>
  <c r="R213" i="29"/>
  <c r="Q212" i="29"/>
  <c r="R212" i="29"/>
  <c r="Q211" i="29"/>
  <c r="R211" i="29"/>
  <c r="Q210" i="29"/>
  <c r="R210" i="29"/>
  <c r="Q209" i="29"/>
  <c r="R209" i="29"/>
  <c r="Q208" i="29"/>
  <c r="R208" i="29"/>
  <c r="Q207" i="29"/>
  <c r="R207" i="29"/>
  <c r="Q206" i="29"/>
  <c r="R206" i="29"/>
  <c r="Q205" i="29"/>
  <c r="R205" i="29"/>
  <c r="Q204" i="29"/>
  <c r="R204" i="29"/>
  <c r="Q203" i="29"/>
  <c r="R203" i="29"/>
  <c r="Q202" i="29"/>
  <c r="R202" i="29"/>
  <c r="Q201" i="29"/>
  <c r="R201" i="29"/>
  <c r="Q200" i="29"/>
  <c r="R200" i="29"/>
  <c r="Q199" i="29"/>
  <c r="R199" i="29"/>
  <c r="Q198" i="29"/>
  <c r="R198" i="29"/>
  <c r="Q197" i="29"/>
  <c r="R197" i="29"/>
  <c r="Q196" i="29"/>
  <c r="R196" i="29"/>
  <c r="Q195" i="29"/>
  <c r="R195" i="29"/>
  <c r="Q194" i="29"/>
  <c r="R194" i="29"/>
  <c r="Q193" i="29"/>
  <c r="R193" i="29"/>
  <c r="Q192" i="29"/>
  <c r="R192" i="29"/>
  <c r="Q191" i="29"/>
  <c r="R191" i="29"/>
  <c r="Q190" i="29"/>
  <c r="R190" i="29"/>
  <c r="Q189" i="29"/>
  <c r="R189" i="29"/>
  <c r="Q188" i="29"/>
  <c r="R188" i="29"/>
  <c r="Q187" i="29"/>
  <c r="R187" i="29"/>
  <c r="Q186" i="29"/>
  <c r="R186" i="29"/>
  <c r="Q185" i="29"/>
  <c r="R185" i="29"/>
  <c r="Q184" i="29"/>
  <c r="R184" i="29"/>
  <c r="Q183" i="29"/>
  <c r="R183" i="29"/>
  <c r="Q182" i="29"/>
  <c r="R182" i="29"/>
  <c r="Q181" i="29"/>
  <c r="R181" i="29"/>
  <c r="Q180" i="29"/>
  <c r="R180" i="29"/>
  <c r="Q179" i="29"/>
  <c r="R179" i="29"/>
  <c r="Q178" i="29"/>
  <c r="R178" i="29"/>
  <c r="Q177" i="29"/>
  <c r="R177" i="29"/>
  <c r="Q176" i="29"/>
  <c r="R176" i="29"/>
  <c r="Q175" i="29"/>
  <c r="R175" i="29"/>
  <c r="Q174" i="29"/>
  <c r="R174" i="29"/>
  <c r="Q173" i="29"/>
  <c r="R173" i="29"/>
  <c r="Q172" i="29"/>
  <c r="R172" i="29"/>
  <c r="Q171" i="29"/>
  <c r="R171" i="29"/>
  <c r="Q170" i="29"/>
  <c r="R170" i="29"/>
  <c r="Q169" i="29"/>
  <c r="R169" i="29"/>
  <c r="Q168" i="29"/>
  <c r="R168" i="29"/>
  <c r="Q167" i="29"/>
  <c r="R167" i="29"/>
  <c r="Q166" i="29"/>
  <c r="R166" i="29"/>
  <c r="Q165" i="29"/>
  <c r="R165" i="29"/>
  <c r="Q164" i="29"/>
  <c r="R164" i="29"/>
  <c r="Q163" i="29"/>
  <c r="R163" i="29"/>
  <c r="Q162" i="29"/>
  <c r="R162" i="29"/>
  <c r="Q161" i="29"/>
  <c r="R161" i="29"/>
  <c r="Q160" i="29"/>
  <c r="R160" i="29"/>
  <c r="Q159" i="29"/>
  <c r="R159" i="29"/>
  <c r="Q158" i="29"/>
  <c r="R158" i="29"/>
  <c r="Q157" i="29"/>
  <c r="R157" i="29"/>
  <c r="Q156" i="29"/>
  <c r="R156" i="29"/>
  <c r="Q155" i="29"/>
  <c r="R155" i="29"/>
  <c r="Q154" i="29"/>
  <c r="R154" i="29"/>
  <c r="Q153" i="29"/>
  <c r="R153" i="29"/>
  <c r="Q152" i="29"/>
  <c r="R152" i="29"/>
  <c r="Q151" i="29"/>
  <c r="R151" i="29"/>
  <c r="Q150" i="29"/>
  <c r="R150" i="29"/>
  <c r="Q149" i="29"/>
  <c r="R149" i="29"/>
  <c r="Q148" i="29"/>
  <c r="R148" i="29"/>
  <c r="Q147" i="29"/>
  <c r="R147" i="29"/>
  <c r="Q146" i="29"/>
  <c r="R146" i="29"/>
  <c r="Q145" i="29"/>
  <c r="R145" i="29"/>
  <c r="Q144" i="29"/>
  <c r="R144" i="29"/>
  <c r="Q143" i="29"/>
  <c r="R143" i="29"/>
  <c r="Q142" i="29"/>
  <c r="R142" i="29"/>
  <c r="Q141" i="29"/>
  <c r="R141" i="29"/>
  <c r="Q140" i="29"/>
  <c r="R140" i="29"/>
  <c r="Q139" i="29"/>
  <c r="R139" i="29"/>
  <c r="Q138" i="29"/>
  <c r="R138" i="29"/>
  <c r="Q137" i="29"/>
  <c r="R137" i="29"/>
  <c r="Q136" i="29"/>
  <c r="R136" i="29"/>
  <c r="Q135" i="29"/>
  <c r="R135" i="29"/>
  <c r="Q134" i="29"/>
  <c r="R134" i="29"/>
  <c r="Q133" i="29"/>
  <c r="R133" i="29"/>
  <c r="Q132" i="29"/>
  <c r="R132" i="29"/>
  <c r="Q131" i="29"/>
  <c r="R131" i="29"/>
  <c r="Q130" i="29"/>
  <c r="R130" i="29"/>
  <c r="Q129" i="29"/>
  <c r="R129" i="29"/>
  <c r="Q128" i="29"/>
  <c r="R128" i="29"/>
  <c r="Q127" i="29"/>
  <c r="R127" i="29"/>
  <c r="Q126" i="29"/>
  <c r="R126" i="29"/>
  <c r="Q125" i="29"/>
  <c r="R125" i="29"/>
  <c r="Q124" i="29"/>
  <c r="R124" i="29"/>
  <c r="Q123" i="29"/>
  <c r="R123" i="29"/>
  <c r="Q122" i="29"/>
  <c r="R122" i="29"/>
  <c r="Q121" i="29"/>
  <c r="R121" i="29"/>
  <c r="Q120" i="29"/>
  <c r="R120" i="29"/>
  <c r="Q119" i="29"/>
  <c r="R119" i="29"/>
  <c r="Q118" i="29"/>
  <c r="R118" i="29"/>
  <c r="Q117" i="29"/>
  <c r="R117" i="29"/>
  <c r="Q116" i="29"/>
  <c r="R116" i="29"/>
  <c r="Q115" i="29"/>
  <c r="R115" i="29"/>
  <c r="Q114" i="29"/>
  <c r="R114" i="29"/>
  <c r="Q113" i="29"/>
  <c r="R113" i="29"/>
  <c r="Q112" i="29"/>
  <c r="R112" i="29"/>
  <c r="Q111" i="29"/>
  <c r="R111" i="29"/>
  <c r="Q110" i="29"/>
  <c r="R110" i="29"/>
  <c r="Q109" i="29"/>
  <c r="R109" i="29"/>
  <c r="Q108" i="29"/>
  <c r="R108" i="29"/>
  <c r="Q107" i="29"/>
  <c r="R107" i="29"/>
  <c r="Q106" i="29"/>
  <c r="R106" i="29"/>
  <c r="Q105" i="29"/>
  <c r="R105" i="29"/>
  <c r="Q104" i="29"/>
  <c r="R104" i="29"/>
  <c r="Q103" i="29"/>
  <c r="R103" i="29"/>
  <c r="Q102" i="29"/>
  <c r="R102" i="29"/>
  <c r="Q101" i="29"/>
  <c r="R101" i="29"/>
  <c r="Q100" i="29"/>
  <c r="R100" i="29"/>
  <c r="Q99" i="29"/>
  <c r="R99" i="29"/>
  <c r="Q98" i="29"/>
  <c r="R98" i="29"/>
  <c r="Q97" i="29"/>
  <c r="R97" i="29"/>
  <c r="Q96" i="29"/>
  <c r="R96" i="29"/>
  <c r="Q95" i="29"/>
  <c r="R95" i="29"/>
  <c r="Q94" i="29"/>
  <c r="R94" i="29"/>
  <c r="Q93" i="29"/>
  <c r="R93" i="29"/>
  <c r="Q92" i="29"/>
  <c r="R92" i="29"/>
  <c r="Q91" i="29"/>
  <c r="R91" i="29"/>
  <c r="Q90" i="29"/>
  <c r="R90" i="29"/>
  <c r="Q89" i="29"/>
  <c r="R89" i="29"/>
  <c r="Q88" i="29"/>
  <c r="R88" i="29"/>
  <c r="Q87" i="29"/>
  <c r="R87" i="29"/>
  <c r="Q86" i="29"/>
  <c r="R86" i="29"/>
  <c r="Q85" i="29"/>
  <c r="R85" i="29"/>
  <c r="Q84" i="29"/>
  <c r="R84" i="29"/>
  <c r="Q83" i="29"/>
  <c r="R83" i="29"/>
  <c r="Q82" i="29"/>
  <c r="R82" i="29"/>
  <c r="Q81" i="29"/>
  <c r="R81" i="29"/>
  <c r="Q80" i="29"/>
  <c r="R80" i="29"/>
  <c r="Q79" i="29"/>
  <c r="R79" i="29"/>
  <c r="Q78" i="29"/>
  <c r="R78" i="29"/>
  <c r="Q77" i="29"/>
  <c r="R77" i="29"/>
  <c r="Q76" i="29"/>
  <c r="R76" i="29"/>
  <c r="Q75" i="29"/>
  <c r="R75" i="29"/>
  <c r="Q74" i="29"/>
  <c r="R74" i="29"/>
  <c r="Q73" i="29"/>
  <c r="R73" i="29"/>
  <c r="Q72" i="29"/>
  <c r="R72" i="29"/>
  <c r="Q71" i="29"/>
  <c r="R71" i="29"/>
  <c r="Q70" i="29"/>
  <c r="R70" i="29"/>
  <c r="Q69" i="29"/>
  <c r="R69" i="29"/>
  <c r="Q68" i="29"/>
  <c r="R68" i="29"/>
  <c r="Q67" i="29"/>
  <c r="R67" i="29"/>
  <c r="Q66" i="29"/>
  <c r="R66" i="29"/>
  <c r="Q65" i="29"/>
  <c r="R65" i="29"/>
  <c r="Q64" i="29"/>
  <c r="R64" i="29"/>
  <c r="Q63" i="29"/>
  <c r="R63" i="29"/>
  <c r="R62" i="29"/>
  <c r="R61" i="29"/>
  <c r="R60" i="29"/>
  <c r="R59" i="29"/>
  <c r="Q58" i="29"/>
  <c r="R58" i="29"/>
  <c r="R57" i="29"/>
  <c r="R56" i="29"/>
  <c r="R55" i="29"/>
  <c r="R54" i="29"/>
  <c r="R53" i="29"/>
  <c r="Q52" i="29"/>
  <c r="R52" i="29"/>
  <c r="R51" i="29"/>
  <c r="R50" i="29"/>
  <c r="R49" i="29"/>
  <c r="R48" i="29"/>
  <c r="Q47" i="29"/>
  <c r="R47" i="29"/>
  <c r="R46" i="29"/>
  <c r="R45" i="29"/>
  <c r="R44" i="29"/>
  <c r="R43" i="29"/>
  <c r="Q41" i="29"/>
  <c r="R41" i="29"/>
  <c r="R40" i="29"/>
  <c r="R39" i="29"/>
  <c r="R38" i="29"/>
  <c r="R37" i="29"/>
  <c r="Q33" i="29"/>
  <c r="R33" i="29"/>
  <c r="R32" i="29"/>
  <c r="R31" i="29"/>
  <c r="R30" i="29"/>
  <c r="R24" i="29"/>
  <c r="R23" i="29"/>
  <c r="R22" i="29"/>
  <c r="W18" i="29"/>
  <c r="R18" i="29"/>
  <c r="Q18" i="29"/>
  <c r="P18" i="29"/>
  <c r="W17" i="29"/>
  <c r="R17" i="29"/>
  <c r="Q17" i="29"/>
  <c r="P17" i="29"/>
  <c r="W16" i="29"/>
  <c r="R16" i="29"/>
  <c r="Q16" i="29"/>
  <c r="P16" i="29"/>
  <c r="W15" i="29"/>
  <c r="R15" i="29"/>
  <c r="Q15" i="29"/>
  <c r="P15" i="29"/>
  <c r="W14" i="29"/>
  <c r="R14" i="29"/>
  <c r="Q14" i="29"/>
  <c r="P14" i="29"/>
  <c r="W13" i="29"/>
  <c r="R13" i="29"/>
  <c r="Q13" i="29"/>
  <c r="P13" i="29"/>
  <c r="W12" i="29"/>
  <c r="R12" i="29"/>
  <c r="Q12" i="29"/>
  <c r="P12" i="29"/>
  <c r="W11" i="29"/>
  <c r="R11" i="29"/>
  <c r="Q11" i="29"/>
  <c r="P11" i="29"/>
  <c r="W10" i="29"/>
  <c r="R10" i="29"/>
  <c r="Q10" i="29"/>
  <c r="P10" i="29"/>
  <c r="W9" i="29"/>
  <c r="R9" i="29"/>
  <c r="Q9" i="29"/>
  <c r="P9" i="29"/>
  <c r="W8" i="29"/>
  <c r="R8" i="29"/>
  <c r="Q8" i="29"/>
  <c r="P8" i="29"/>
  <c r="W7" i="29"/>
  <c r="R7" i="29"/>
  <c r="Q7" i="29"/>
  <c r="P7" i="29"/>
  <c r="W6" i="29"/>
  <c r="R6" i="29"/>
  <c r="Q6" i="29"/>
  <c r="P6" i="29"/>
  <c r="W5" i="29"/>
  <c r="H5" i="29"/>
  <c r="R5" i="29"/>
  <c r="Q5" i="29"/>
  <c r="P5" i="29"/>
  <c r="Q619" i="30"/>
  <c r="R619" i="30"/>
  <c r="Q618" i="30"/>
  <c r="R618" i="30"/>
  <c r="Q617" i="30"/>
  <c r="R617" i="30"/>
  <c r="Q616" i="30"/>
  <c r="R616" i="30"/>
  <c r="Q615" i="30"/>
  <c r="R615" i="30"/>
  <c r="Q614" i="30"/>
  <c r="R614" i="30"/>
  <c r="Q613" i="30"/>
  <c r="R613" i="30"/>
  <c r="Q612" i="30"/>
  <c r="R612" i="30"/>
  <c r="Q611" i="30"/>
  <c r="R611" i="30"/>
  <c r="Q610" i="30"/>
  <c r="R610" i="30"/>
  <c r="Q609" i="30"/>
  <c r="R609" i="30"/>
  <c r="Q608" i="30"/>
  <c r="R608" i="30"/>
  <c r="Q607" i="30"/>
  <c r="R607" i="30"/>
  <c r="Q606" i="30"/>
  <c r="R606" i="30"/>
  <c r="Q605" i="30"/>
  <c r="R605" i="30"/>
  <c r="Q604" i="30"/>
  <c r="R604" i="30"/>
  <c r="Q603" i="30"/>
  <c r="R603" i="30"/>
  <c r="Q602" i="30"/>
  <c r="R602" i="30"/>
  <c r="Q601" i="30"/>
  <c r="R601" i="30"/>
  <c r="Q600" i="30"/>
  <c r="R600" i="30"/>
  <c r="Q599" i="30"/>
  <c r="R599" i="30"/>
  <c r="Q598" i="30"/>
  <c r="R598" i="30"/>
  <c r="Q597" i="30"/>
  <c r="R597" i="30"/>
  <c r="Q596" i="30"/>
  <c r="R596" i="30"/>
  <c r="Q595" i="30"/>
  <c r="R595" i="30"/>
  <c r="Q594" i="30"/>
  <c r="R594" i="30"/>
  <c r="Q593" i="30"/>
  <c r="R593" i="30"/>
  <c r="Q592" i="30"/>
  <c r="R592" i="30"/>
  <c r="Q591" i="30"/>
  <c r="R591" i="30"/>
  <c r="Q590" i="30"/>
  <c r="R590" i="30"/>
  <c r="Q589" i="30"/>
  <c r="R589" i="30"/>
  <c r="Q588" i="30"/>
  <c r="R588" i="30"/>
  <c r="Q587" i="30"/>
  <c r="R587" i="30"/>
  <c r="Q586" i="30"/>
  <c r="R586" i="30"/>
  <c r="Q585" i="30"/>
  <c r="R585" i="30"/>
  <c r="Q584" i="30"/>
  <c r="R584" i="30"/>
  <c r="Q583" i="30"/>
  <c r="R583" i="30"/>
  <c r="Q582" i="30"/>
  <c r="R582" i="30"/>
  <c r="Q581" i="30"/>
  <c r="R581" i="30"/>
  <c r="Q580" i="30"/>
  <c r="R580" i="30"/>
  <c r="Q579" i="30"/>
  <c r="R579" i="30"/>
  <c r="Q578" i="30"/>
  <c r="R578" i="30"/>
  <c r="Q577" i="30"/>
  <c r="R577" i="30"/>
  <c r="Q576" i="30"/>
  <c r="R576" i="30"/>
  <c r="Q575" i="30"/>
  <c r="R575" i="30"/>
  <c r="Q574" i="30"/>
  <c r="R574" i="30"/>
  <c r="Q573" i="30"/>
  <c r="R573" i="30"/>
  <c r="Q572" i="30"/>
  <c r="R572" i="30"/>
  <c r="Q571" i="30"/>
  <c r="R571" i="30"/>
  <c r="Q570" i="30"/>
  <c r="R570" i="30"/>
  <c r="Q569" i="30"/>
  <c r="R569" i="30"/>
  <c r="Q568" i="30"/>
  <c r="R568" i="30"/>
  <c r="Q567" i="30"/>
  <c r="R567" i="30"/>
  <c r="Q566" i="30"/>
  <c r="R566" i="30"/>
  <c r="Q565" i="30"/>
  <c r="R565" i="30"/>
  <c r="Q564" i="30"/>
  <c r="R564" i="30"/>
  <c r="Q563" i="30"/>
  <c r="R563" i="30"/>
  <c r="Q562" i="30"/>
  <c r="R562" i="30"/>
  <c r="Q561" i="30"/>
  <c r="R561" i="30"/>
  <c r="Q560" i="30"/>
  <c r="R560" i="30"/>
  <c r="Q559" i="30"/>
  <c r="R559" i="30"/>
  <c r="Q558" i="30"/>
  <c r="R558" i="30"/>
  <c r="Q557" i="30"/>
  <c r="R557" i="30"/>
  <c r="Q556" i="30"/>
  <c r="R556" i="30"/>
  <c r="Q555" i="30"/>
  <c r="R555" i="30"/>
  <c r="Q554" i="30"/>
  <c r="R554" i="30"/>
  <c r="Q553" i="30"/>
  <c r="R553" i="30"/>
  <c r="Q552" i="30"/>
  <c r="R552" i="30"/>
  <c r="Q551" i="30"/>
  <c r="R551" i="30"/>
  <c r="Q550" i="30"/>
  <c r="R550" i="30"/>
  <c r="Q549" i="30"/>
  <c r="R549" i="30"/>
  <c r="Q548" i="30"/>
  <c r="R548" i="30"/>
  <c r="Q547" i="30"/>
  <c r="R547" i="30"/>
  <c r="Q546" i="30"/>
  <c r="R546" i="30"/>
  <c r="Q545" i="30"/>
  <c r="R545" i="30"/>
  <c r="Q544" i="30"/>
  <c r="R544" i="30"/>
  <c r="Q543" i="30"/>
  <c r="R543" i="30"/>
  <c r="Q542" i="30"/>
  <c r="R542" i="30"/>
  <c r="Q541" i="30"/>
  <c r="R541" i="30"/>
  <c r="Q540" i="30"/>
  <c r="R540" i="30"/>
  <c r="Q539" i="30"/>
  <c r="R539" i="30"/>
  <c r="Q538" i="30"/>
  <c r="R538" i="30"/>
  <c r="Q537" i="30"/>
  <c r="R537" i="30"/>
  <c r="Q536" i="30"/>
  <c r="R536" i="30"/>
  <c r="Q535" i="30"/>
  <c r="R535" i="30"/>
  <c r="Q534" i="30"/>
  <c r="R534" i="30"/>
  <c r="Q533" i="30"/>
  <c r="R533" i="30"/>
  <c r="Q532" i="30"/>
  <c r="R532" i="30"/>
  <c r="Q531" i="30"/>
  <c r="R531" i="30"/>
  <c r="Q530" i="30"/>
  <c r="R530" i="30"/>
  <c r="Q529" i="30"/>
  <c r="R529" i="30"/>
  <c r="Q528" i="30"/>
  <c r="R528" i="30"/>
  <c r="Q527" i="30"/>
  <c r="R527" i="30"/>
  <c r="Q526" i="30"/>
  <c r="R526" i="30"/>
  <c r="Q525" i="30"/>
  <c r="R525" i="30"/>
  <c r="Q524" i="30"/>
  <c r="R524" i="30"/>
  <c r="Q523" i="30"/>
  <c r="R523" i="30"/>
  <c r="Q522" i="30"/>
  <c r="R522" i="30"/>
  <c r="Q521" i="30"/>
  <c r="R521" i="30"/>
  <c r="Q520" i="30"/>
  <c r="R520" i="30"/>
  <c r="Q519" i="30"/>
  <c r="R519" i="30"/>
  <c r="Q518" i="30"/>
  <c r="R518" i="30"/>
  <c r="Q517" i="30"/>
  <c r="R517" i="30"/>
  <c r="Q516" i="30"/>
  <c r="R516" i="30"/>
  <c r="Q515" i="30"/>
  <c r="R515" i="30"/>
  <c r="Q514" i="30"/>
  <c r="R514" i="30"/>
  <c r="Q513" i="30"/>
  <c r="R513" i="30"/>
  <c r="Q512" i="30"/>
  <c r="R512" i="30"/>
  <c r="Q511" i="30"/>
  <c r="R511" i="30"/>
  <c r="Q510" i="30"/>
  <c r="R510" i="30"/>
  <c r="Q509" i="30"/>
  <c r="R509" i="30"/>
  <c r="Q508" i="30"/>
  <c r="R508" i="30"/>
  <c r="Q507" i="30"/>
  <c r="R507" i="30"/>
  <c r="Q506" i="30"/>
  <c r="R506" i="30"/>
  <c r="Q505" i="30"/>
  <c r="R505" i="30"/>
  <c r="Q504" i="30"/>
  <c r="R504" i="30"/>
  <c r="Q503" i="30"/>
  <c r="R503" i="30"/>
  <c r="Q502" i="30"/>
  <c r="R502" i="30"/>
  <c r="Q501" i="30"/>
  <c r="R501" i="30"/>
  <c r="Q500" i="30"/>
  <c r="R500" i="30"/>
  <c r="Q499" i="30"/>
  <c r="R499" i="30"/>
  <c r="Q498" i="30"/>
  <c r="R498" i="30"/>
  <c r="Q497" i="30"/>
  <c r="R497" i="30"/>
  <c r="Q496" i="30"/>
  <c r="R496" i="30"/>
  <c r="Q495" i="30"/>
  <c r="R495" i="30"/>
  <c r="Q494" i="30"/>
  <c r="R494" i="30"/>
  <c r="Q493" i="30"/>
  <c r="R493" i="30"/>
  <c r="Q492" i="30"/>
  <c r="R492" i="30"/>
  <c r="Q491" i="30"/>
  <c r="R491" i="30"/>
  <c r="Q490" i="30"/>
  <c r="R490" i="30"/>
  <c r="Q489" i="30"/>
  <c r="R489" i="30"/>
  <c r="Q488" i="30"/>
  <c r="R488" i="30"/>
  <c r="Q487" i="30"/>
  <c r="R487" i="30"/>
  <c r="Q486" i="30"/>
  <c r="R486" i="30"/>
  <c r="Q485" i="30"/>
  <c r="R485" i="30"/>
  <c r="Q484" i="30"/>
  <c r="R484" i="30"/>
  <c r="Q483" i="30"/>
  <c r="R483" i="30"/>
  <c r="Q482" i="30"/>
  <c r="R482" i="30"/>
  <c r="Q481" i="30"/>
  <c r="R481" i="30"/>
  <c r="Q480" i="30"/>
  <c r="R480" i="30"/>
  <c r="Q479" i="30"/>
  <c r="R479" i="30"/>
  <c r="Q478" i="30"/>
  <c r="R478" i="30"/>
  <c r="Q477" i="30"/>
  <c r="R477" i="30"/>
  <c r="Q476" i="30"/>
  <c r="R476" i="30"/>
  <c r="Q475" i="30"/>
  <c r="R475" i="30"/>
  <c r="Q474" i="30"/>
  <c r="R474" i="30"/>
  <c r="Q473" i="30"/>
  <c r="R473" i="30"/>
  <c r="Q472" i="30"/>
  <c r="R472" i="30"/>
  <c r="Q471" i="30"/>
  <c r="R471" i="30"/>
  <c r="Q470" i="30"/>
  <c r="R470" i="30"/>
  <c r="Q469" i="30"/>
  <c r="R469" i="30"/>
  <c r="Q468" i="30"/>
  <c r="R468" i="30"/>
  <c r="Q467" i="30"/>
  <c r="R467" i="30"/>
  <c r="Q466" i="30"/>
  <c r="R466" i="30"/>
  <c r="Q465" i="30"/>
  <c r="R465" i="30"/>
  <c r="Q464" i="30"/>
  <c r="R464" i="30"/>
  <c r="Q463" i="30"/>
  <c r="R463" i="30"/>
  <c r="Q462" i="30"/>
  <c r="R462" i="30"/>
  <c r="Q461" i="30"/>
  <c r="R461" i="30"/>
  <c r="Q460" i="30"/>
  <c r="R460" i="30"/>
  <c r="Q459" i="30"/>
  <c r="R459" i="30"/>
  <c r="Q458" i="30"/>
  <c r="R458" i="30"/>
  <c r="Q457" i="30"/>
  <c r="R457" i="30"/>
  <c r="Q456" i="30"/>
  <c r="R456" i="30"/>
  <c r="Q455" i="30"/>
  <c r="R455" i="30"/>
  <c r="Q454" i="30"/>
  <c r="R454" i="30"/>
  <c r="Q453" i="30"/>
  <c r="R453" i="30"/>
  <c r="Q452" i="30"/>
  <c r="R452" i="30"/>
  <c r="Q451" i="30"/>
  <c r="R451" i="30"/>
  <c r="Q450" i="30"/>
  <c r="R450" i="30"/>
  <c r="Q449" i="30"/>
  <c r="R449" i="30"/>
  <c r="Q448" i="30"/>
  <c r="R448" i="30"/>
  <c r="Q447" i="30"/>
  <c r="R447" i="30"/>
  <c r="Q446" i="30"/>
  <c r="R446" i="30"/>
  <c r="Q445" i="30"/>
  <c r="R445" i="30"/>
  <c r="Q444" i="30"/>
  <c r="R444" i="30"/>
  <c r="Q443" i="30"/>
  <c r="R443" i="30"/>
  <c r="Q442" i="30"/>
  <c r="R442" i="30"/>
  <c r="Q441" i="30"/>
  <c r="R441" i="30"/>
  <c r="Q440" i="30"/>
  <c r="R440" i="30"/>
  <c r="Q439" i="30"/>
  <c r="R439" i="30"/>
  <c r="Q438" i="30"/>
  <c r="R438" i="30"/>
  <c r="Q437" i="30"/>
  <c r="R437" i="30"/>
  <c r="Q436" i="30"/>
  <c r="R436" i="30"/>
  <c r="Q435" i="30"/>
  <c r="R435" i="30"/>
  <c r="Q434" i="30"/>
  <c r="R434" i="30"/>
  <c r="Q433" i="30"/>
  <c r="R433" i="30"/>
  <c r="Q432" i="30"/>
  <c r="R432" i="30"/>
  <c r="Q431" i="30"/>
  <c r="R431" i="30"/>
  <c r="Q430" i="30"/>
  <c r="R430" i="30"/>
  <c r="Q429" i="30"/>
  <c r="R429" i="30"/>
  <c r="Q428" i="30"/>
  <c r="R428" i="30"/>
  <c r="Q427" i="30"/>
  <c r="R427" i="30"/>
  <c r="Q426" i="30"/>
  <c r="R426" i="30"/>
  <c r="Q425" i="30"/>
  <c r="R425" i="30"/>
  <c r="Q424" i="30"/>
  <c r="R424" i="30"/>
  <c r="Q423" i="30"/>
  <c r="R423" i="30"/>
  <c r="Q422" i="30"/>
  <c r="R422" i="30"/>
  <c r="Q421" i="30"/>
  <c r="R421" i="30"/>
  <c r="Q420" i="30"/>
  <c r="R420" i="30"/>
  <c r="Q419" i="30"/>
  <c r="R419" i="30"/>
  <c r="Q418" i="30"/>
  <c r="R418" i="30"/>
  <c r="Q417" i="30"/>
  <c r="R417" i="30"/>
  <c r="Q416" i="30"/>
  <c r="R416" i="30"/>
  <c r="Q415" i="30"/>
  <c r="R415" i="30"/>
  <c r="Q414" i="30"/>
  <c r="R414" i="30"/>
  <c r="Q413" i="30"/>
  <c r="R413" i="30"/>
  <c r="Q412" i="30"/>
  <c r="R412" i="30"/>
  <c r="Q411" i="30"/>
  <c r="R411" i="30"/>
  <c r="Q410" i="30"/>
  <c r="R410" i="30"/>
  <c r="Q409" i="30"/>
  <c r="R409" i="30"/>
  <c r="Q408" i="30"/>
  <c r="R408" i="30"/>
  <c r="Q407" i="30"/>
  <c r="R407" i="30"/>
  <c r="Q406" i="30"/>
  <c r="R406" i="30"/>
  <c r="Q405" i="30"/>
  <c r="R405" i="30"/>
  <c r="Q404" i="30"/>
  <c r="R404" i="30"/>
  <c r="Q403" i="30"/>
  <c r="R403" i="30"/>
  <c r="Q402" i="30"/>
  <c r="R402" i="30"/>
  <c r="Q401" i="30"/>
  <c r="R401" i="30"/>
  <c r="Q400" i="30"/>
  <c r="R400" i="30"/>
  <c r="Q399" i="30"/>
  <c r="R399" i="30"/>
  <c r="Q398" i="30"/>
  <c r="R398" i="30"/>
  <c r="Q397" i="30"/>
  <c r="R397" i="30"/>
  <c r="Q396" i="30"/>
  <c r="R396" i="30"/>
  <c r="Q395" i="30"/>
  <c r="R395" i="30"/>
  <c r="Q394" i="30"/>
  <c r="R394" i="30"/>
  <c r="Q393" i="30"/>
  <c r="R393" i="30"/>
  <c r="Q392" i="30"/>
  <c r="R392" i="30"/>
  <c r="Q391" i="30"/>
  <c r="R391" i="30"/>
  <c r="Q390" i="30"/>
  <c r="R390" i="30"/>
  <c r="Q389" i="30"/>
  <c r="R389" i="30"/>
  <c r="Q388" i="30"/>
  <c r="R388" i="30"/>
  <c r="Q387" i="30"/>
  <c r="R387" i="30"/>
  <c r="Q386" i="30"/>
  <c r="R386" i="30"/>
  <c r="Q385" i="30"/>
  <c r="R385" i="30"/>
  <c r="Q384" i="30"/>
  <c r="R384" i="30"/>
  <c r="Q383" i="30"/>
  <c r="R383" i="30"/>
  <c r="Q382" i="30"/>
  <c r="R382" i="30"/>
  <c r="Q381" i="30"/>
  <c r="R381" i="30"/>
  <c r="Q380" i="30"/>
  <c r="R380" i="30"/>
  <c r="Q379" i="30"/>
  <c r="R379" i="30"/>
  <c r="Q378" i="30"/>
  <c r="R378" i="30"/>
  <c r="Q377" i="30"/>
  <c r="R377" i="30"/>
  <c r="Q376" i="30"/>
  <c r="R376" i="30"/>
  <c r="Q375" i="30"/>
  <c r="R375" i="30"/>
  <c r="Q374" i="30"/>
  <c r="R374" i="30"/>
  <c r="Q373" i="30"/>
  <c r="R373" i="30"/>
  <c r="Q372" i="30"/>
  <c r="R372" i="30"/>
  <c r="Q371" i="30"/>
  <c r="R371" i="30"/>
  <c r="Q370" i="30"/>
  <c r="R370" i="30"/>
  <c r="Q369" i="30"/>
  <c r="R369" i="30"/>
  <c r="Q368" i="30"/>
  <c r="R368" i="30"/>
  <c r="Q367" i="30"/>
  <c r="R367" i="30"/>
  <c r="Q366" i="30"/>
  <c r="R366" i="30"/>
  <c r="Q365" i="30"/>
  <c r="R365" i="30"/>
  <c r="Q364" i="30"/>
  <c r="R364" i="30"/>
  <c r="Q363" i="30"/>
  <c r="R363" i="30"/>
  <c r="Q362" i="30"/>
  <c r="R362" i="30"/>
  <c r="Q361" i="30"/>
  <c r="R361" i="30"/>
  <c r="Q360" i="30"/>
  <c r="R360" i="30"/>
  <c r="Q359" i="30"/>
  <c r="R359" i="30"/>
  <c r="Q358" i="30"/>
  <c r="R358" i="30"/>
  <c r="Q357" i="30"/>
  <c r="R357" i="30"/>
  <c r="Q356" i="30"/>
  <c r="R356" i="30"/>
  <c r="Q355" i="30"/>
  <c r="R355" i="30"/>
  <c r="Q354" i="30"/>
  <c r="R354" i="30"/>
  <c r="Q353" i="30"/>
  <c r="R353" i="30"/>
  <c r="Q352" i="30"/>
  <c r="R352" i="30"/>
  <c r="Q351" i="30"/>
  <c r="R351" i="30"/>
  <c r="Q350" i="30"/>
  <c r="R350" i="30"/>
  <c r="Q349" i="30"/>
  <c r="R349" i="30"/>
  <c r="Q348" i="30"/>
  <c r="R348" i="30"/>
  <c r="Q347" i="30"/>
  <c r="R347" i="30"/>
  <c r="Q346" i="30"/>
  <c r="R346" i="30"/>
  <c r="Q345" i="30"/>
  <c r="R345" i="30"/>
  <c r="Q344" i="30"/>
  <c r="R344" i="30"/>
  <c r="Q343" i="30"/>
  <c r="R343" i="30"/>
  <c r="Q342" i="30"/>
  <c r="R342" i="30"/>
  <c r="Q341" i="30"/>
  <c r="R341" i="30"/>
  <c r="Q340" i="30"/>
  <c r="R340" i="30"/>
  <c r="Q339" i="30"/>
  <c r="R339" i="30"/>
  <c r="Q338" i="30"/>
  <c r="R338" i="30"/>
  <c r="Q337" i="30"/>
  <c r="R337" i="30"/>
  <c r="Q336" i="30"/>
  <c r="R336" i="30"/>
  <c r="Q335" i="30"/>
  <c r="R335" i="30"/>
  <c r="Q334" i="30"/>
  <c r="R334" i="30"/>
  <c r="Q333" i="30"/>
  <c r="R333" i="30"/>
  <c r="Q332" i="30"/>
  <c r="R332" i="30"/>
  <c r="Q331" i="30"/>
  <c r="R331" i="30"/>
  <c r="Q330" i="30"/>
  <c r="R330" i="30"/>
  <c r="Q329" i="30"/>
  <c r="R329" i="30"/>
  <c r="Q328" i="30"/>
  <c r="R328" i="30"/>
  <c r="Q327" i="30"/>
  <c r="R327" i="30"/>
  <c r="Q326" i="30"/>
  <c r="R326" i="30"/>
  <c r="Q325" i="30"/>
  <c r="R325" i="30"/>
  <c r="Q324" i="30"/>
  <c r="R324" i="30"/>
  <c r="Q323" i="30"/>
  <c r="R323" i="30"/>
  <c r="Q322" i="30"/>
  <c r="R322" i="30"/>
  <c r="Q321" i="30"/>
  <c r="R321" i="30"/>
  <c r="Q320" i="30"/>
  <c r="R320" i="30"/>
  <c r="Q319" i="30"/>
  <c r="R319" i="30"/>
  <c r="Q318" i="30"/>
  <c r="R318" i="30"/>
  <c r="Q317" i="30"/>
  <c r="R317" i="30"/>
  <c r="Q316" i="30"/>
  <c r="R316" i="30"/>
  <c r="Q315" i="30"/>
  <c r="R315" i="30"/>
  <c r="Q314" i="30"/>
  <c r="R314" i="30"/>
  <c r="Q313" i="30"/>
  <c r="R313" i="30"/>
  <c r="Q312" i="30"/>
  <c r="R312" i="30"/>
  <c r="Q311" i="30"/>
  <c r="R311" i="30"/>
  <c r="Q310" i="30"/>
  <c r="R310" i="30"/>
  <c r="Q309" i="30"/>
  <c r="R309" i="30"/>
  <c r="Q308" i="30"/>
  <c r="R308" i="30"/>
  <c r="Q307" i="30"/>
  <c r="R307" i="30"/>
  <c r="Q306" i="30"/>
  <c r="R306" i="30"/>
  <c r="Q305" i="30"/>
  <c r="R305" i="30"/>
  <c r="Q304" i="30"/>
  <c r="R304" i="30"/>
  <c r="Q303" i="30"/>
  <c r="R303" i="30"/>
  <c r="Q302" i="30"/>
  <c r="R302" i="30"/>
  <c r="Q301" i="30"/>
  <c r="R301" i="30"/>
  <c r="Q300" i="30"/>
  <c r="R300" i="30"/>
  <c r="Q299" i="30"/>
  <c r="R299" i="30"/>
  <c r="Q298" i="30"/>
  <c r="R298" i="30"/>
  <c r="Q297" i="30"/>
  <c r="R297" i="30"/>
  <c r="Q296" i="30"/>
  <c r="R296" i="30"/>
  <c r="Q295" i="30"/>
  <c r="R295" i="30"/>
  <c r="Q294" i="30"/>
  <c r="R294" i="30"/>
  <c r="Q293" i="30"/>
  <c r="R293" i="30"/>
  <c r="Q292" i="30"/>
  <c r="R292" i="30"/>
  <c r="Q291" i="30"/>
  <c r="R291" i="30"/>
  <c r="Q290" i="30"/>
  <c r="R290" i="30"/>
  <c r="Q289" i="30"/>
  <c r="R289" i="30"/>
  <c r="Q288" i="30"/>
  <c r="R288" i="30"/>
  <c r="Q287" i="30"/>
  <c r="R287" i="30"/>
  <c r="Q286" i="30"/>
  <c r="R286" i="30"/>
  <c r="Q285" i="30"/>
  <c r="R285" i="30"/>
  <c r="Q284" i="30"/>
  <c r="R284" i="30"/>
  <c r="Q283" i="30"/>
  <c r="R283" i="30"/>
  <c r="Q282" i="30"/>
  <c r="R282" i="30"/>
  <c r="Q281" i="30"/>
  <c r="R281" i="30"/>
  <c r="Q280" i="30"/>
  <c r="R280" i="30"/>
  <c r="Q279" i="30"/>
  <c r="R279" i="30"/>
  <c r="Q278" i="30"/>
  <c r="R278" i="30"/>
  <c r="Q277" i="30"/>
  <c r="R277" i="30"/>
  <c r="Q276" i="30"/>
  <c r="R276" i="30"/>
  <c r="Q275" i="30"/>
  <c r="R275" i="30"/>
  <c r="Q274" i="30"/>
  <c r="R274" i="30"/>
  <c r="Q273" i="30"/>
  <c r="R273" i="30"/>
  <c r="Q272" i="30"/>
  <c r="R272" i="30"/>
  <c r="Q271" i="30"/>
  <c r="R271" i="30"/>
  <c r="Q270" i="30"/>
  <c r="R270" i="30"/>
  <c r="Q269" i="30"/>
  <c r="R269" i="30"/>
  <c r="Q268" i="30"/>
  <c r="R268" i="30"/>
  <c r="Q267" i="30"/>
  <c r="R267" i="30"/>
  <c r="Q266" i="30"/>
  <c r="R266" i="30"/>
  <c r="Q265" i="30"/>
  <c r="R265" i="30"/>
  <c r="Q264" i="30"/>
  <c r="R264" i="30"/>
  <c r="Q263" i="30"/>
  <c r="R263" i="30"/>
  <c r="Q262" i="30"/>
  <c r="R262" i="30"/>
  <c r="Q261" i="30"/>
  <c r="R261" i="30"/>
  <c r="Q260" i="30"/>
  <c r="R260" i="30"/>
  <c r="Q259" i="30"/>
  <c r="R259" i="30"/>
  <c r="Q258" i="30"/>
  <c r="R258" i="30"/>
  <c r="Q257" i="30"/>
  <c r="R257" i="30"/>
  <c r="Q256" i="30"/>
  <c r="R256" i="30"/>
  <c r="Q255" i="30"/>
  <c r="R255" i="30"/>
  <c r="Q254" i="30"/>
  <c r="R254" i="30"/>
  <c r="Q253" i="30"/>
  <c r="R253" i="30"/>
  <c r="Q252" i="30"/>
  <c r="R252" i="30"/>
  <c r="Q251" i="30"/>
  <c r="R251" i="30"/>
  <c r="Q250" i="30"/>
  <c r="R250" i="30"/>
  <c r="Q249" i="30"/>
  <c r="R249" i="30"/>
  <c r="Q248" i="30"/>
  <c r="R248" i="30"/>
  <c r="Q247" i="30"/>
  <c r="R247" i="30"/>
  <c r="Q246" i="30"/>
  <c r="R246" i="30"/>
  <c r="Q245" i="30"/>
  <c r="R245" i="30"/>
  <c r="Q244" i="30"/>
  <c r="R244" i="30"/>
  <c r="Q243" i="30"/>
  <c r="R243" i="30"/>
  <c r="Q242" i="30"/>
  <c r="R242" i="30"/>
  <c r="Q241" i="30"/>
  <c r="R241" i="30"/>
  <c r="Q240" i="30"/>
  <c r="R240" i="30"/>
  <c r="Q239" i="30"/>
  <c r="R239" i="30"/>
  <c r="Q238" i="30"/>
  <c r="R238" i="30"/>
  <c r="Q237" i="30"/>
  <c r="R237" i="30"/>
  <c r="Q236" i="30"/>
  <c r="R236" i="30"/>
  <c r="Q235" i="30"/>
  <c r="R235" i="30"/>
  <c r="Q234" i="30"/>
  <c r="R234" i="30"/>
  <c r="Q233" i="30"/>
  <c r="R233" i="30"/>
  <c r="Q232" i="30"/>
  <c r="R232" i="30"/>
  <c r="Q231" i="30"/>
  <c r="R231" i="30"/>
  <c r="Q230" i="30"/>
  <c r="R230" i="30"/>
  <c r="Q229" i="30"/>
  <c r="R229" i="30"/>
  <c r="Q228" i="30"/>
  <c r="R228" i="30"/>
  <c r="Q227" i="30"/>
  <c r="R227" i="30"/>
  <c r="Q226" i="30"/>
  <c r="R226" i="30"/>
  <c r="Q225" i="30"/>
  <c r="R225" i="30"/>
  <c r="Q224" i="30"/>
  <c r="R224" i="30"/>
  <c r="Q223" i="30"/>
  <c r="R223" i="30"/>
  <c r="Q222" i="30"/>
  <c r="R222" i="30"/>
  <c r="Q221" i="30"/>
  <c r="R221" i="30"/>
  <c r="Q220" i="30"/>
  <c r="R220" i="30"/>
  <c r="Q219" i="30"/>
  <c r="R219" i="30"/>
  <c r="Q218" i="30"/>
  <c r="R218" i="30"/>
  <c r="Q217" i="30"/>
  <c r="R217" i="30"/>
  <c r="Q216" i="30"/>
  <c r="R216" i="30"/>
  <c r="Q215" i="30"/>
  <c r="R215" i="30"/>
  <c r="Q214" i="30"/>
  <c r="R214" i="30"/>
  <c r="Q213" i="30"/>
  <c r="R213" i="30"/>
  <c r="Q212" i="30"/>
  <c r="R212" i="30"/>
  <c r="Q211" i="30"/>
  <c r="R211" i="30"/>
  <c r="Q210" i="30"/>
  <c r="R210" i="30"/>
  <c r="Q209" i="30"/>
  <c r="R209" i="30"/>
  <c r="Q208" i="30"/>
  <c r="R208" i="30"/>
  <c r="Q207" i="30"/>
  <c r="R207" i="30"/>
  <c r="Q206" i="30"/>
  <c r="R206" i="30"/>
  <c r="Q205" i="30"/>
  <c r="R205" i="30"/>
  <c r="Q204" i="30"/>
  <c r="R204" i="30"/>
  <c r="Q203" i="30"/>
  <c r="R203" i="30"/>
  <c r="Q202" i="30"/>
  <c r="R202" i="30"/>
  <c r="Q201" i="30"/>
  <c r="R201" i="30"/>
  <c r="Q200" i="30"/>
  <c r="R200" i="30"/>
  <c r="Q199" i="30"/>
  <c r="R199" i="30"/>
  <c r="Q198" i="30"/>
  <c r="R198" i="30"/>
  <c r="Q197" i="30"/>
  <c r="R197" i="30"/>
  <c r="Q196" i="30"/>
  <c r="R196" i="30"/>
  <c r="Q195" i="30"/>
  <c r="R195" i="30"/>
  <c r="Q194" i="30"/>
  <c r="R194" i="30"/>
  <c r="Q193" i="30"/>
  <c r="R193" i="30"/>
  <c r="Q192" i="30"/>
  <c r="R192" i="30"/>
  <c r="Q191" i="30"/>
  <c r="R191" i="30"/>
  <c r="Q190" i="30"/>
  <c r="R190" i="30"/>
  <c r="Q189" i="30"/>
  <c r="R189" i="30"/>
  <c r="Q188" i="30"/>
  <c r="R188" i="30"/>
  <c r="Q187" i="30"/>
  <c r="R187" i="30"/>
  <c r="Q186" i="30"/>
  <c r="R186" i="30"/>
  <c r="Q185" i="30"/>
  <c r="R185" i="30"/>
  <c r="Q184" i="30"/>
  <c r="R184" i="30"/>
  <c r="Q183" i="30"/>
  <c r="R183" i="30"/>
  <c r="Q182" i="30"/>
  <c r="R182" i="30"/>
  <c r="Q181" i="30"/>
  <c r="R181" i="30"/>
  <c r="Q180" i="30"/>
  <c r="R180" i="30"/>
  <c r="Q179" i="30"/>
  <c r="R179" i="30"/>
  <c r="Q178" i="30"/>
  <c r="R178" i="30"/>
  <c r="Q177" i="30"/>
  <c r="R177" i="30"/>
  <c r="Q176" i="30"/>
  <c r="R176" i="30"/>
  <c r="Q175" i="30"/>
  <c r="R175" i="30"/>
  <c r="Q174" i="30"/>
  <c r="R174" i="30"/>
  <c r="Q173" i="30"/>
  <c r="R173" i="30"/>
  <c r="Q172" i="30"/>
  <c r="R172" i="30"/>
  <c r="Q171" i="30"/>
  <c r="R171" i="30"/>
  <c r="Q170" i="30"/>
  <c r="R170" i="30"/>
  <c r="Q169" i="30"/>
  <c r="R169" i="30"/>
  <c r="Q168" i="30"/>
  <c r="R168" i="30"/>
  <c r="Q167" i="30"/>
  <c r="R167" i="30"/>
  <c r="Q166" i="30"/>
  <c r="R166" i="30"/>
  <c r="Q165" i="30"/>
  <c r="R165" i="30"/>
  <c r="Q164" i="30"/>
  <c r="R164" i="30"/>
  <c r="Q163" i="30"/>
  <c r="R163" i="30"/>
  <c r="Q162" i="30"/>
  <c r="R162" i="30"/>
  <c r="Q161" i="30"/>
  <c r="R161" i="30"/>
  <c r="Q160" i="30"/>
  <c r="R160" i="30"/>
  <c r="Q159" i="30"/>
  <c r="R159" i="30"/>
  <c r="Q158" i="30"/>
  <c r="R158" i="30"/>
  <c r="Q157" i="30"/>
  <c r="R157" i="30"/>
  <c r="Q156" i="30"/>
  <c r="R156" i="30"/>
  <c r="Q155" i="30"/>
  <c r="R155" i="30"/>
  <c r="Q154" i="30"/>
  <c r="R154" i="30"/>
  <c r="Q153" i="30"/>
  <c r="R153" i="30"/>
  <c r="Q152" i="30"/>
  <c r="R152" i="30"/>
  <c r="Q151" i="30"/>
  <c r="R151" i="30"/>
  <c r="Q150" i="30"/>
  <c r="R150" i="30"/>
  <c r="Q149" i="30"/>
  <c r="R149" i="30"/>
  <c r="Q148" i="30"/>
  <c r="R148" i="30"/>
  <c r="Q147" i="30"/>
  <c r="R147" i="30"/>
  <c r="Q146" i="30"/>
  <c r="R146" i="30"/>
  <c r="Q145" i="30"/>
  <c r="R145" i="30"/>
  <c r="Q144" i="30"/>
  <c r="R144" i="30"/>
  <c r="Q143" i="30"/>
  <c r="R143" i="30"/>
  <c r="Q142" i="30"/>
  <c r="R142" i="30"/>
  <c r="Q141" i="30"/>
  <c r="R141" i="30"/>
  <c r="Q140" i="30"/>
  <c r="R140" i="30"/>
  <c r="Q139" i="30"/>
  <c r="R139" i="30"/>
  <c r="Q138" i="30"/>
  <c r="R138" i="30"/>
  <c r="Q137" i="30"/>
  <c r="R137" i="30"/>
  <c r="Q136" i="30"/>
  <c r="R136" i="30"/>
  <c r="Q135" i="30"/>
  <c r="R135" i="30"/>
  <c r="Q134" i="30"/>
  <c r="R134" i="30"/>
  <c r="Q133" i="30"/>
  <c r="R133" i="30"/>
  <c r="Q132" i="30"/>
  <c r="R132" i="30"/>
  <c r="Q131" i="30"/>
  <c r="R131" i="30"/>
  <c r="Q130" i="30"/>
  <c r="R130" i="30"/>
  <c r="Q129" i="30"/>
  <c r="R129" i="30"/>
  <c r="Q128" i="30"/>
  <c r="R128" i="30"/>
  <c r="Q127" i="30"/>
  <c r="R127" i="30"/>
  <c r="Q126" i="30"/>
  <c r="R126" i="30"/>
  <c r="Q125" i="30"/>
  <c r="R125" i="30"/>
  <c r="Q124" i="30"/>
  <c r="R124" i="30"/>
  <c r="Q123" i="30"/>
  <c r="R123" i="30"/>
  <c r="Q122" i="30"/>
  <c r="R122" i="30"/>
  <c r="Q121" i="30"/>
  <c r="R121" i="30"/>
  <c r="Q120" i="30"/>
  <c r="R120" i="30"/>
  <c r="Q119" i="30"/>
  <c r="R119" i="30"/>
  <c r="Q118" i="30"/>
  <c r="R118" i="30"/>
  <c r="Q117" i="30"/>
  <c r="R117" i="30"/>
  <c r="Q116" i="30"/>
  <c r="R116" i="30"/>
  <c r="Q115" i="30"/>
  <c r="R115" i="30"/>
  <c r="Q114" i="30"/>
  <c r="R114" i="30"/>
  <c r="Q113" i="30"/>
  <c r="R113" i="30"/>
  <c r="Q112" i="30"/>
  <c r="R112" i="30"/>
  <c r="Q111" i="30"/>
  <c r="R111" i="30"/>
  <c r="Q110" i="30"/>
  <c r="R110" i="30"/>
  <c r="Q109" i="30"/>
  <c r="R109" i="30"/>
  <c r="Q108" i="30"/>
  <c r="R108" i="30"/>
  <c r="Q107" i="30"/>
  <c r="R107" i="30"/>
  <c r="Q106" i="30"/>
  <c r="R106" i="30"/>
  <c r="Q105" i="30"/>
  <c r="R105" i="30"/>
  <c r="Q104" i="30"/>
  <c r="R104" i="30"/>
  <c r="Q103" i="30"/>
  <c r="R103" i="30"/>
  <c r="Q102" i="30"/>
  <c r="R102" i="30"/>
  <c r="Q101" i="30"/>
  <c r="R101" i="30"/>
  <c r="Q100" i="30"/>
  <c r="R100" i="30"/>
  <c r="Q99" i="30"/>
  <c r="R99" i="30"/>
  <c r="Q98" i="30"/>
  <c r="R98" i="30"/>
  <c r="Q97" i="30"/>
  <c r="R97" i="30"/>
  <c r="Q96" i="30"/>
  <c r="R96" i="30"/>
  <c r="Q95" i="30"/>
  <c r="R95" i="30"/>
  <c r="Q94" i="30"/>
  <c r="R94" i="30"/>
  <c r="Q93" i="30"/>
  <c r="R93" i="30"/>
  <c r="Q92" i="30"/>
  <c r="R92" i="30"/>
  <c r="Q91" i="30"/>
  <c r="R91" i="30"/>
  <c r="Q90" i="30"/>
  <c r="R90" i="30"/>
  <c r="Q89" i="30"/>
  <c r="R89" i="30"/>
  <c r="Q88" i="30"/>
  <c r="R88" i="30"/>
  <c r="Q87" i="30"/>
  <c r="R87" i="30"/>
  <c r="Q86" i="30"/>
  <c r="R86" i="30"/>
  <c r="Q85" i="30"/>
  <c r="R85" i="30"/>
  <c r="Q84" i="30"/>
  <c r="R84" i="30"/>
  <c r="Q83" i="30"/>
  <c r="R83" i="30"/>
  <c r="Q82" i="30"/>
  <c r="R82" i="30"/>
  <c r="Q81" i="30"/>
  <c r="R81" i="30"/>
  <c r="Q80" i="30"/>
  <c r="R80" i="30"/>
  <c r="Q79" i="30"/>
  <c r="R79" i="30"/>
  <c r="Q78" i="30"/>
  <c r="R78" i="30"/>
  <c r="Q77" i="30"/>
  <c r="R77" i="30"/>
  <c r="Q76" i="30"/>
  <c r="R76" i="30"/>
  <c r="Q75" i="30"/>
  <c r="R75" i="30"/>
  <c r="Q74" i="30"/>
  <c r="R74" i="30"/>
  <c r="Q73" i="30"/>
  <c r="R73" i="30"/>
  <c r="Q72" i="30"/>
  <c r="R72" i="30"/>
  <c r="Q71" i="30"/>
  <c r="R71" i="30"/>
  <c r="Q70" i="30"/>
  <c r="R70" i="30"/>
  <c r="Q69" i="30"/>
  <c r="R69" i="30"/>
  <c r="Q68" i="30"/>
  <c r="R68" i="30"/>
  <c r="Q67" i="30"/>
  <c r="R67" i="30"/>
  <c r="Q66" i="30"/>
  <c r="R66" i="30"/>
  <c r="Q65" i="30"/>
  <c r="R65" i="30"/>
  <c r="Q64" i="30"/>
  <c r="R64" i="30"/>
  <c r="Q63" i="30"/>
  <c r="R63" i="30"/>
  <c r="Q62" i="30"/>
  <c r="R62" i="30"/>
  <c r="Q61" i="30"/>
  <c r="R61" i="30"/>
  <c r="Q60" i="30"/>
  <c r="R60" i="30"/>
  <c r="Q59" i="30"/>
  <c r="R59" i="30"/>
  <c r="Q58" i="30"/>
  <c r="R58" i="30"/>
  <c r="Q57" i="30"/>
  <c r="R57" i="30"/>
  <c r="Q56" i="30"/>
  <c r="R56" i="30"/>
  <c r="Q55" i="30"/>
  <c r="R55" i="30"/>
  <c r="Q54" i="30"/>
  <c r="R54" i="30"/>
  <c r="Q53" i="30"/>
  <c r="R53" i="30"/>
  <c r="Q52" i="30"/>
  <c r="R52" i="30"/>
  <c r="Q51" i="30"/>
  <c r="R51" i="30"/>
  <c r="Q50" i="30"/>
  <c r="R50" i="30"/>
  <c r="Q49" i="30"/>
  <c r="R49" i="30"/>
  <c r="Q48" i="30"/>
  <c r="R48" i="30"/>
  <c r="Q47" i="30"/>
  <c r="R47" i="30"/>
  <c r="Q46" i="30"/>
  <c r="R46" i="30"/>
  <c r="Q45" i="30"/>
  <c r="R45" i="30"/>
  <c r="Q44" i="30"/>
  <c r="R44" i="30"/>
  <c r="Q43" i="30"/>
  <c r="R43" i="30"/>
  <c r="Q42" i="30"/>
  <c r="R42" i="30"/>
  <c r="Q41" i="30"/>
  <c r="R41" i="30"/>
  <c r="Q40" i="30"/>
  <c r="R40" i="30"/>
  <c r="Q39" i="30"/>
  <c r="R39" i="30"/>
  <c r="Q38" i="30"/>
  <c r="R38" i="30"/>
  <c r="Q37" i="30"/>
  <c r="R37" i="30"/>
  <c r="Q36" i="30"/>
  <c r="R36" i="30"/>
  <c r="Q35" i="30"/>
  <c r="R35" i="30"/>
  <c r="Q34" i="30"/>
  <c r="R34" i="30"/>
  <c r="Q33" i="30"/>
  <c r="R33" i="30"/>
  <c r="Q32" i="30"/>
  <c r="R32" i="30"/>
  <c r="Q31" i="30"/>
  <c r="R31" i="30"/>
  <c r="Q30" i="30"/>
  <c r="R30" i="30"/>
  <c r="Q28" i="30"/>
  <c r="R28" i="30"/>
  <c r="Q26" i="30"/>
  <c r="R26" i="30"/>
  <c r="Q24" i="30"/>
  <c r="R24" i="30"/>
  <c r="Q22" i="30"/>
  <c r="R22" i="30"/>
  <c r="Q20" i="30"/>
  <c r="R20" i="30"/>
  <c r="R19" i="30"/>
  <c r="W18" i="30"/>
  <c r="R18" i="30"/>
  <c r="Q18" i="30"/>
  <c r="P18" i="30"/>
  <c r="W17" i="30"/>
  <c r="R17" i="30"/>
  <c r="Q17" i="30"/>
  <c r="P17" i="30"/>
  <c r="W16" i="30"/>
  <c r="R16" i="30"/>
  <c r="Q16" i="30"/>
  <c r="P16" i="30"/>
  <c r="W15" i="30"/>
  <c r="R15" i="30"/>
  <c r="Q15" i="30"/>
  <c r="P15" i="30"/>
  <c r="W14" i="30"/>
  <c r="R14" i="30"/>
  <c r="Q14" i="30"/>
  <c r="P14" i="30"/>
  <c r="W13" i="30"/>
  <c r="R13" i="30"/>
  <c r="Q13" i="30"/>
  <c r="P13" i="30"/>
  <c r="W12" i="30"/>
  <c r="R12" i="30"/>
  <c r="Q12" i="30"/>
  <c r="P12" i="30"/>
  <c r="W11" i="30"/>
  <c r="R11" i="30"/>
  <c r="Q11" i="30"/>
  <c r="P11" i="30"/>
  <c r="W10" i="30"/>
  <c r="R10" i="30"/>
  <c r="Q10" i="30"/>
  <c r="P10" i="30"/>
  <c r="W9" i="30"/>
  <c r="R9" i="30"/>
  <c r="Q9" i="30"/>
  <c r="P9" i="30"/>
  <c r="W8" i="30"/>
  <c r="R8" i="30"/>
  <c r="Q8" i="30"/>
  <c r="P8" i="30"/>
  <c r="W7" i="30"/>
  <c r="R7" i="30"/>
  <c r="Q7" i="30"/>
  <c r="P7" i="30"/>
  <c r="W6" i="30"/>
  <c r="R6" i="30"/>
  <c r="Q6" i="30"/>
  <c r="P6" i="30"/>
  <c r="W5" i="30"/>
  <c r="H5" i="30"/>
  <c r="R5" i="30"/>
  <c r="Q5" i="30"/>
  <c r="P5" i="30"/>
  <c r="Q619" i="31"/>
  <c r="R619" i="31"/>
  <c r="Q618" i="31"/>
  <c r="R618" i="31"/>
  <c r="Q617" i="31"/>
  <c r="R617" i="31"/>
  <c r="Q616" i="31"/>
  <c r="R616" i="31"/>
  <c r="Q615" i="31"/>
  <c r="R615" i="31"/>
  <c r="Q614" i="31"/>
  <c r="R614" i="31"/>
  <c r="Q613" i="31"/>
  <c r="R613" i="31"/>
  <c r="Q612" i="31"/>
  <c r="R612" i="31"/>
  <c r="Q611" i="31"/>
  <c r="R611" i="31"/>
  <c r="Q610" i="31"/>
  <c r="R610" i="31"/>
  <c r="Q609" i="31"/>
  <c r="R609" i="31"/>
  <c r="Q608" i="31"/>
  <c r="R608" i="31"/>
  <c r="Q607" i="31"/>
  <c r="R607" i="31"/>
  <c r="Q606" i="31"/>
  <c r="R606" i="31"/>
  <c r="Q605" i="31"/>
  <c r="R605" i="31"/>
  <c r="Q604" i="31"/>
  <c r="R604" i="31"/>
  <c r="Q603" i="31"/>
  <c r="R603" i="31"/>
  <c r="Q602" i="31"/>
  <c r="R602" i="31"/>
  <c r="Q601" i="31"/>
  <c r="R601" i="31"/>
  <c r="Q600" i="31"/>
  <c r="R600" i="31"/>
  <c r="Q599" i="31"/>
  <c r="R599" i="31"/>
  <c r="Q598" i="31"/>
  <c r="R598" i="31"/>
  <c r="Q597" i="31"/>
  <c r="R597" i="31"/>
  <c r="Q596" i="31"/>
  <c r="R596" i="31"/>
  <c r="Q595" i="31"/>
  <c r="R595" i="31"/>
  <c r="Q594" i="31"/>
  <c r="R594" i="31"/>
  <c r="Q593" i="31"/>
  <c r="R593" i="31"/>
  <c r="Q592" i="31"/>
  <c r="R592" i="31"/>
  <c r="Q591" i="31"/>
  <c r="R591" i="31"/>
  <c r="Q590" i="31"/>
  <c r="R590" i="31"/>
  <c r="Q589" i="31"/>
  <c r="R589" i="31"/>
  <c r="Q588" i="31"/>
  <c r="R588" i="31"/>
  <c r="Q587" i="31"/>
  <c r="R587" i="31"/>
  <c r="Q586" i="31"/>
  <c r="R586" i="31"/>
  <c r="Q585" i="31"/>
  <c r="R585" i="31"/>
  <c r="Q584" i="31"/>
  <c r="R584" i="31"/>
  <c r="Q583" i="31"/>
  <c r="R583" i="31"/>
  <c r="Q582" i="31"/>
  <c r="R582" i="31"/>
  <c r="Q581" i="31"/>
  <c r="R581" i="31"/>
  <c r="Q580" i="31"/>
  <c r="R580" i="31"/>
  <c r="Q579" i="31"/>
  <c r="R579" i="31"/>
  <c r="Q578" i="31"/>
  <c r="R578" i="31"/>
  <c r="Q577" i="31"/>
  <c r="R577" i="31"/>
  <c r="Q576" i="31"/>
  <c r="R576" i="31"/>
  <c r="Q575" i="31"/>
  <c r="R575" i="31"/>
  <c r="Q574" i="31"/>
  <c r="R574" i="31"/>
  <c r="Q573" i="31"/>
  <c r="R573" i="31"/>
  <c r="Q572" i="31"/>
  <c r="R572" i="31"/>
  <c r="Q571" i="31"/>
  <c r="R571" i="31"/>
  <c r="Q570" i="31"/>
  <c r="R570" i="31"/>
  <c r="Q569" i="31"/>
  <c r="R569" i="31"/>
  <c r="Q568" i="31"/>
  <c r="R568" i="31"/>
  <c r="Q567" i="31"/>
  <c r="R567" i="31"/>
  <c r="Q566" i="31"/>
  <c r="R566" i="31"/>
  <c r="Q565" i="31"/>
  <c r="R565" i="31"/>
  <c r="Q564" i="31"/>
  <c r="R564" i="31"/>
  <c r="Q563" i="31"/>
  <c r="R563" i="31"/>
  <c r="Q562" i="31"/>
  <c r="R562" i="31"/>
  <c r="Q561" i="31"/>
  <c r="R561" i="31"/>
  <c r="Q560" i="31"/>
  <c r="R560" i="31"/>
  <c r="Q559" i="31"/>
  <c r="R559" i="31"/>
  <c r="Q558" i="31"/>
  <c r="R558" i="31"/>
  <c r="Q557" i="31"/>
  <c r="R557" i="31"/>
  <c r="Q556" i="31"/>
  <c r="R556" i="31"/>
  <c r="Q555" i="31"/>
  <c r="R555" i="31"/>
  <c r="Q554" i="31"/>
  <c r="R554" i="31"/>
  <c r="Q553" i="31"/>
  <c r="R553" i="31"/>
  <c r="Q552" i="31"/>
  <c r="R552" i="31"/>
  <c r="Q551" i="31"/>
  <c r="R551" i="31"/>
  <c r="Q550" i="31"/>
  <c r="R550" i="31"/>
  <c r="Q549" i="31"/>
  <c r="R549" i="31"/>
  <c r="Q548" i="31"/>
  <c r="R548" i="31"/>
  <c r="Q547" i="31"/>
  <c r="R547" i="31"/>
  <c r="Q546" i="31"/>
  <c r="R546" i="31"/>
  <c r="Q545" i="31"/>
  <c r="R545" i="31"/>
  <c r="Q544" i="31"/>
  <c r="R544" i="31"/>
  <c r="Q543" i="31"/>
  <c r="R543" i="31"/>
  <c r="Q542" i="31"/>
  <c r="R542" i="31"/>
  <c r="Q541" i="31"/>
  <c r="R541" i="31"/>
  <c r="Q540" i="31"/>
  <c r="R540" i="31"/>
  <c r="Q539" i="31"/>
  <c r="R539" i="31"/>
  <c r="Q538" i="31"/>
  <c r="R538" i="31"/>
  <c r="Q537" i="31"/>
  <c r="R537" i="31"/>
  <c r="Q536" i="31"/>
  <c r="R536" i="31"/>
  <c r="Q535" i="31"/>
  <c r="R535" i="31"/>
  <c r="Q534" i="31"/>
  <c r="R534" i="31"/>
  <c r="Q533" i="31"/>
  <c r="R533" i="31"/>
  <c r="Q532" i="31"/>
  <c r="R532" i="31"/>
  <c r="Q531" i="31"/>
  <c r="R531" i="31"/>
  <c r="Q530" i="31"/>
  <c r="R530" i="31"/>
  <c r="Q529" i="31"/>
  <c r="R529" i="31"/>
  <c r="Q528" i="31"/>
  <c r="R528" i="31"/>
  <c r="Q527" i="31"/>
  <c r="R527" i="31"/>
  <c r="Q526" i="31"/>
  <c r="R526" i="31"/>
  <c r="Q525" i="31"/>
  <c r="R525" i="31"/>
  <c r="Q524" i="31"/>
  <c r="R524" i="31"/>
  <c r="Q523" i="31"/>
  <c r="R523" i="31"/>
  <c r="Q522" i="31"/>
  <c r="R522" i="31"/>
  <c r="Q521" i="31"/>
  <c r="R521" i="31"/>
  <c r="Q520" i="31"/>
  <c r="R520" i="31"/>
  <c r="Q519" i="31"/>
  <c r="R519" i="31"/>
  <c r="Q518" i="31"/>
  <c r="R518" i="31"/>
  <c r="Q517" i="31"/>
  <c r="R517" i="31"/>
  <c r="Q516" i="31"/>
  <c r="R516" i="31"/>
  <c r="Q515" i="31"/>
  <c r="R515" i="31"/>
  <c r="Q514" i="31"/>
  <c r="R514" i="31"/>
  <c r="Q513" i="31"/>
  <c r="R513" i="31"/>
  <c r="Q512" i="31"/>
  <c r="R512" i="31"/>
  <c r="Q511" i="31"/>
  <c r="R511" i="31"/>
  <c r="Q510" i="31"/>
  <c r="R510" i="31"/>
  <c r="Q509" i="31"/>
  <c r="R509" i="31"/>
  <c r="Q508" i="31"/>
  <c r="R508" i="31"/>
  <c r="Q507" i="31"/>
  <c r="R507" i="31"/>
  <c r="Q506" i="31"/>
  <c r="R506" i="31"/>
  <c r="Q505" i="31"/>
  <c r="R505" i="31"/>
  <c r="Q504" i="31"/>
  <c r="R504" i="31"/>
  <c r="Q503" i="31"/>
  <c r="R503" i="31"/>
  <c r="Q502" i="31"/>
  <c r="R502" i="31"/>
  <c r="Q501" i="31"/>
  <c r="R501" i="31"/>
  <c r="Q500" i="31"/>
  <c r="R500" i="31"/>
  <c r="Q499" i="31"/>
  <c r="R499" i="31"/>
  <c r="Q498" i="31"/>
  <c r="R498" i="31"/>
  <c r="Q497" i="31"/>
  <c r="R497" i="31"/>
  <c r="Q496" i="31"/>
  <c r="R496" i="31"/>
  <c r="Q495" i="31"/>
  <c r="R495" i="31"/>
  <c r="Q494" i="31"/>
  <c r="R494" i="31"/>
  <c r="Q493" i="31"/>
  <c r="R493" i="31"/>
  <c r="Q492" i="31"/>
  <c r="R492" i="31"/>
  <c r="Q491" i="31"/>
  <c r="R491" i="31"/>
  <c r="Q490" i="31"/>
  <c r="R490" i="31"/>
  <c r="Q489" i="31"/>
  <c r="R489" i="31"/>
  <c r="Q488" i="31"/>
  <c r="R488" i="31"/>
  <c r="Q487" i="31"/>
  <c r="R487" i="31"/>
  <c r="Q486" i="31"/>
  <c r="R486" i="31"/>
  <c r="Q485" i="31"/>
  <c r="R485" i="31"/>
  <c r="Q484" i="31"/>
  <c r="R484" i="31"/>
  <c r="Q483" i="31"/>
  <c r="R483" i="31"/>
  <c r="Q482" i="31"/>
  <c r="R482" i="31"/>
  <c r="Q481" i="31"/>
  <c r="R481" i="31"/>
  <c r="Q480" i="31"/>
  <c r="R480" i="31"/>
  <c r="Q479" i="31"/>
  <c r="R479" i="31"/>
  <c r="Q478" i="31"/>
  <c r="R478" i="31"/>
  <c r="Q477" i="31"/>
  <c r="R477" i="31"/>
  <c r="Q476" i="31"/>
  <c r="R476" i="31"/>
  <c r="Q475" i="31"/>
  <c r="R475" i="31"/>
  <c r="Q474" i="31"/>
  <c r="R474" i="31"/>
  <c r="Q473" i="31"/>
  <c r="R473" i="31"/>
  <c r="Q472" i="31"/>
  <c r="R472" i="31"/>
  <c r="Q471" i="31"/>
  <c r="R471" i="31"/>
  <c r="Q470" i="31"/>
  <c r="R470" i="31"/>
  <c r="Q469" i="31"/>
  <c r="R469" i="31"/>
  <c r="Q468" i="31"/>
  <c r="R468" i="31"/>
  <c r="Q467" i="31"/>
  <c r="R467" i="31"/>
  <c r="Q466" i="31"/>
  <c r="R466" i="31"/>
  <c r="Q465" i="31"/>
  <c r="R465" i="31"/>
  <c r="Q464" i="31"/>
  <c r="R464" i="31"/>
  <c r="Q463" i="31"/>
  <c r="R463" i="31"/>
  <c r="Q462" i="31"/>
  <c r="R462" i="31"/>
  <c r="Q461" i="31"/>
  <c r="R461" i="31"/>
  <c r="Q460" i="31"/>
  <c r="R460" i="31"/>
  <c r="Q459" i="31"/>
  <c r="R459" i="31"/>
  <c r="Q458" i="31"/>
  <c r="R458" i="31"/>
  <c r="Q457" i="31"/>
  <c r="R457" i="31"/>
  <c r="Q456" i="31"/>
  <c r="R456" i="31"/>
  <c r="Q455" i="31"/>
  <c r="R455" i="31"/>
  <c r="Q454" i="31"/>
  <c r="R454" i="31"/>
  <c r="Q453" i="31"/>
  <c r="R453" i="31"/>
  <c r="Q452" i="31"/>
  <c r="R452" i="31"/>
  <c r="Q451" i="31"/>
  <c r="R451" i="31"/>
  <c r="Q450" i="31"/>
  <c r="R450" i="31"/>
  <c r="Q449" i="31"/>
  <c r="R449" i="31"/>
  <c r="Q448" i="31"/>
  <c r="R448" i="31"/>
  <c r="Q447" i="31"/>
  <c r="R447" i="31"/>
  <c r="Q446" i="31"/>
  <c r="R446" i="31"/>
  <c r="Q445" i="31"/>
  <c r="R445" i="31"/>
  <c r="Q444" i="31"/>
  <c r="R444" i="31"/>
  <c r="Q443" i="31"/>
  <c r="R443" i="31"/>
  <c r="Q442" i="31"/>
  <c r="R442" i="31"/>
  <c r="Q441" i="31"/>
  <c r="R441" i="31"/>
  <c r="Q440" i="31"/>
  <c r="R440" i="31"/>
  <c r="Q439" i="31"/>
  <c r="R439" i="31"/>
  <c r="Q438" i="31"/>
  <c r="R438" i="31"/>
  <c r="Q437" i="31"/>
  <c r="R437" i="31"/>
  <c r="Q436" i="31"/>
  <c r="R436" i="31"/>
  <c r="Q435" i="31"/>
  <c r="R435" i="31"/>
  <c r="Q434" i="31"/>
  <c r="R434" i="31"/>
  <c r="Q433" i="31"/>
  <c r="R433" i="31"/>
  <c r="Q432" i="31"/>
  <c r="R432" i="31"/>
  <c r="Q431" i="31"/>
  <c r="R431" i="31"/>
  <c r="Q430" i="31"/>
  <c r="R430" i="31"/>
  <c r="Q429" i="31"/>
  <c r="R429" i="31"/>
  <c r="Q428" i="31"/>
  <c r="R428" i="31"/>
  <c r="Q427" i="31"/>
  <c r="R427" i="31"/>
  <c r="Q426" i="31"/>
  <c r="R426" i="31"/>
  <c r="Q425" i="31"/>
  <c r="R425" i="31"/>
  <c r="Q424" i="31"/>
  <c r="R424" i="31"/>
  <c r="Q423" i="31"/>
  <c r="R423" i="31"/>
  <c r="Q422" i="31"/>
  <c r="R422" i="31"/>
  <c r="Q421" i="31"/>
  <c r="R421" i="31"/>
  <c r="Q420" i="31"/>
  <c r="R420" i="31"/>
  <c r="Q419" i="31"/>
  <c r="R419" i="31"/>
  <c r="Q418" i="31"/>
  <c r="R418" i="31"/>
  <c r="Q417" i="31"/>
  <c r="R417" i="31"/>
  <c r="Q416" i="31"/>
  <c r="R416" i="31"/>
  <c r="Q415" i="31"/>
  <c r="R415" i="31"/>
  <c r="Q414" i="31"/>
  <c r="R414" i="31"/>
  <c r="Q413" i="31"/>
  <c r="R413" i="31"/>
  <c r="Q412" i="31"/>
  <c r="R412" i="31"/>
  <c r="Q411" i="31"/>
  <c r="R411" i="31"/>
  <c r="Q410" i="31"/>
  <c r="R410" i="31"/>
  <c r="Q409" i="31"/>
  <c r="R409" i="31"/>
  <c r="Q408" i="31"/>
  <c r="R408" i="31"/>
  <c r="Q407" i="31"/>
  <c r="R407" i="31"/>
  <c r="Q406" i="31"/>
  <c r="R406" i="31"/>
  <c r="Q405" i="31"/>
  <c r="R405" i="31"/>
  <c r="Q404" i="31"/>
  <c r="R404" i="31"/>
  <c r="Q403" i="31"/>
  <c r="R403" i="31"/>
  <c r="Q402" i="31"/>
  <c r="R402" i="31"/>
  <c r="Q401" i="31"/>
  <c r="R401" i="31"/>
  <c r="Q400" i="31"/>
  <c r="R400" i="31"/>
  <c r="Q399" i="31"/>
  <c r="R399" i="31"/>
  <c r="Q398" i="31"/>
  <c r="R398" i="31"/>
  <c r="Q397" i="31"/>
  <c r="R397" i="31"/>
  <c r="Q396" i="31"/>
  <c r="R396" i="31"/>
  <c r="Q395" i="31"/>
  <c r="R395" i="31"/>
  <c r="Q394" i="31"/>
  <c r="R394" i="31"/>
  <c r="Q393" i="31"/>
  <c r="R393" i="31"/>
  <c r="Q392" i="31"/>
  <c r="R392" i="31"/>
  <c r="Q391" i="31"/>
  <c r="R391" i="31"/>
  <c r="Q390" i="31"/>
  <c r="R390" i="31"/>
  <c r="Q389" i="31"/>
  <c r="R389" i="31"/>
  <c r="Q388" i="31"/>
  <c r="R388" i="31"/>
  <c r="Q387" i="31"/>
  <c r="R387" i="31"/>
  <c r="Q386" i="31"/>
  <c r="R386" i="31"/>
  <c r="Q385" i="31"/>
  <c r="R385" i="31"/>
  <c r="Q384" i="31"/>
  <c r="R384" i="31"/>
  <c r="Q383" i="31"/>
  <c r="R383" i="31"/>
  <c r="Q382" i="31"/>
  <c r="R382" i="31"/>
  <c r="Q381" i="31"/>
  <c r="R381" i="31"/>
  <c r="Q380" i="31"/>
  <c r="R380" i="31"/>
  <c r="Q379" i="31"/>
  <c r="R379" i="31"/>
  <c r="Q378" i="31"/>
  <c r="R378" i="31"/>
  <c r="Q377" i="31"/>
  <c r="R377" i="31"/>
  <c r="Q376" i="31"/>
  <c r="R376" i="31"/>
  <c r="Q375" i="31"/>
  <c r="R375" i="31"/>
  <c r="Q374" i="31"/>
  <c r="R374" i="31"/>
  <c r="Q373" i="31"/>
  <c r="R373" i="31"/>
  <c r="Q372" i="31"/>
  <c r="R372" i="31"/>
  <c r="Q371" i="31"/>
  <c r="R371" i="31"/>
  <c r="Q370" i="31"/>
  <c r="R370" i="31"/>
  <c r="Q369" i="31"/>
  <c r="R369" i="31"/>
  <c r="Q368" i="31"/>
  <c r="R368" i="31"/>
  <c r="Q367" i="31"/>
  <c r="R367" i="31"/>
  <c r="Q366" i="31"/>
  <c r="R366" i="31"/>
  <c r="Q365" i="31"/>
  <c r="R365" i="31"/>
  <c r="Q364" i="31"/>
  <c r="R364" i="31"/>
  <c r="Q363" i="31"/>
  <c r="R363" i="31"/>
  <c r="Q362" i="31"/>
  <c r="R362" i="31"/>
  <c r="Q361" i="31"/>
  <c r="R361" i="31"/>
  <c r="Q360" i="31"/>
  <c r="R360" i="31"/>
  <c r="Q359" i="31"/>
  <c r="R359" i="31"/>
  <c r="Q358" i="31"/>
  <c r="R358" i="31"/>
  <c r="Q357" i="31"/>
  <c r="R357" i="31"/>
  <c r="Q356" i="31"/>
  <c r="R356" i="31"/>
  <c r="Q355" i="31"/>
  <c r="R355" i="31"/>
  <c r="Q354" i="31"/>
  <c r="R354" i="31"/>
  <c r="Q353" i="31"/>
  <c r="R353" i="31"/>
  <c r="Q352" i="31"/>
  <c r="R352" i="31"/>
  <c r="Q351" i="31"/>
  <c r="R351" i="31"/>
  <c r="Q350" i="31"/>
  <c r="R350" i="31"/>
  <c r="Q349" i="31"/>
  <c r="R349" i="31"/>
  <c r="Q348" i="31"/>
  <c r="R348" i="31"/>
  <c r="Q347" i="31"/>
  <c r="R347" i="31"/>
  <c r="Q346" i="31"/>
  <c r="R346" i="31"/>
  <c r="Q345" i="31"/>
  <c r="R345" i="31"/>
  <c r="Q344" i="31"/>
  <c r="R344" i="31"/>
  <c r="Q343" i="31"/>
  <c r="R343" i="31"/>
  <c r="Q342" i="31"/>
  <c r="R342" i="31"/>
  <c r="Q341" i="31"/>
  <c r="R341" i="31"/>
  <c r="Q340" i="31"/>
  <c r="R340" i="31"/>
  <c r="Q339" i="31"/>
  <c r="R339" i="31"/>
  <c r="Q338" i="31"/>
  <c r="R338" i="31"/>
  <c r="Q337" i="31"/>
  <c r="R337" i="31"/>
  <c r="Q336" i="31"/>
  <c r="R336" i="31"/>
  <c r="Q335" i="31"/>
  <c r="R335" i="31"/>
  <c r="Q334" i="31"/>
  <c r="R334" i="31"/>
  <c r="Q333" i="31"/>
  <c r="R333" i="31"/>
  <c r="Q332" i="31"/>
  <c r="R332" i="31"/>
  <c r="Q331" i="31"/>
  <c r="R331" i="31"/>
  <c r="Q330" i="31"/>
  <c r="R330" i="31"/>
  <c r="Q329" i="31"/>
  <c r="R329" i="31"/>
  <c r="Q328" i="31"/>
  <c r="R328" i="31"/>
  <c r="Q327" i="31"/>
  <c r="R327" i="31"/>
  <c r="Q326" i="31"/>
  <c r="R326" i="31"/>
  <c r="Q325" i="31"/>
  <c r="R325" i="31"/>
  <c r="Q324" i="31"/>
  <c r="R324" i="31"/>
  <c r="Q323" i="31"/>
  <c r="R323" i="31"/>
  <c r="Q322" i="31"/>
  <c r="R322" i="31"/>
  <c r="Q321" i="31"/>
  <c r="R321" i="31"/>
  <c r="Q320" i="31"/>
  <c r="R320" i="31"/>
  <c r="Q319" i="31"/>
  <c r="R319" i="31"/>
  <c r="Q318" i="31"/>
  <c r="R318" i="31"/>
  <c r="Q317" i="31"/>
  <c r="R317" i="31"/>
  <c r="Q316" i="31"/>
  <c r="R316" i="31"/>
  <c r="Q315" i="31"/>
  <c r="R315" i="31"/>
  <c r="Q314" i="31"/>
  <c r="R314" i="31"/>
  <c r="Q313" i="31"/>
  <c r="R313" i="31"/>
  <c r="Q312" i="31"/>
  <c r="R312" i="31"/>
  <c r="Q311" i="31"/>
  <c r="R311" i="31"/>
  <c r="Q310" i="31"/>
  <c r="R310" i="31"/>
  <c r="Q309" i="31"/>
  <c r="R309" i="31"/>
  <c r="Q308" i="31"/>
  <c r="R308" i="31"/>
  <c r="Q307" i="31"/>
  <c r="R307" i="31"/>
  <c r="Q306" i="31"/>
  <c r="R306" i="31"/>
  <c r="Q305" i="31"/>
  <c r="R305" i="31"/>
  <c r="Q304" i="31"/>
  <c r="R304" i="31"/>
  <c r="Q303" i="31"/>
  <c r="R303" i="31"/>
  <c r="Q302" i="31"/>
  <c r="R302" i="31"/>
  <c r="Q301" i="31"/>
  <c r="R301" i="31"/>
  <c r="Q300" i="31"/>
  <c r="R300" i="31"/>
  <c r="Q299" i="31"/>
  <c r="R299" i="31"/>
  <c r="Q298" i="31"/>
  <c r="R298" i="31"/>
  <c r="Q297" i="31"/>
  <c r="R297" i="31"/>
  <c r="Q296" i="31"/>
  <c r="R296" i="31"/>
  <c r="Q295" i="31"/>
  <c r="R295" i="31"/>
  <c r="Q294" i="31"/>
  <c r="R294" i="31"/>
  <c r="Q293" i="31"/>
  <c r="R293" i="31"/>
  <c r="Q292" i="31"/>
  <c r="R292" i="31"/>
  <c r="Q291" i="31"/>
  <c r="R291" i="31"/>
  <c r="Q290" i="31"/>
  <c r="R290" i="31"/>
  <c r="Q289" i="31"/>
  <c r="R289" i="31"/>
  <c r="Q288" i="31"/>
  <c r="R288" i="31"/>
  <c r="Q287" i="31"/>
  <c r="R287" i="31"/>
  <c r="Q286" i="31"/>
  <c r="R286" i="31"/>
  <c r="Q285" i="31"/>
  <c r="R285" i="31"/>
  <c r="Q284" i="31"/>
  <c r="R284" i="31"/>
  <c r="Q283" i="31"/>
  <c r="R283" i="31"/>
  <c r="Q282" i="31"/>
  <c r="R282" i="31"/>
  <c r="Q281" i="31"/>
  <c r="R281" i="31"/>
  <c r="Q280" i="31"/>
  <c r="R280" i="31"/>
  <c r="Q279" i="31"/>
  <c r="R279" i="31"/>
  <c r="Q278" i="31"/>
  <c r="R278" i="31"/>
  <c r="Q277" i="31"/>
  <c r="R277" i="31"/>
  <c r="Q276" i="31"/>
  <c r="R276" i="31"/>
  <c r="Q275" i="31"/>
  <c r="R275" i="31"/>
  <c r="Q274" i="31"/>
  <c r="R274" i="31"/>
  <c r="Q273" i="31"/>
  <c r="R273" i="31"/>
  <c r="Q272" i="31"/>
  <c r="R272" i="31"/>
  <c r="Q271" i="31"/>
  <c r="R271" i="31"/>
  <c r="Q270" i="31"/>
  <c r="R270" i="31"/>
  <c r="Q269" i="31"/>
  <c r="R269" i="31"/>
  <c r="Q268" i="31"/>
  <c r="R268" i="31"/>
  <c r="Q267" i="31"/>
  <c r="R267" i="31"/>
  <c r="Q266" i="31"/>
  <c r="R266" i="31"/>
  <c r="Q265" i="31"/>
  <c r="R265" i="31"/>
  <c r="Q264" i="31"/>
  <c r="R264" i="31"/>
  <c r="Q263" i="31"/>
  <c r="R263" i="31"/>
  <c r="Q262" i="31"/>
  <c r="R262" i="31"/>
  <c r="Q261" i="31"/>
  <c r="R261" i="31"/>
  <c r="Q260" i="31"/>
  <c r="R260" i="31"/>
  <c r="Q259" i="31"/>
  <c r="R259" i="31"/>
  <c r="Q258" i="31"/>
  <c r="R258" i="31"/>
  <c r="Q257" i="31"/>
  <c r="R257" i="31"/>
  <c r="Q256" i="31"/>
  <c r="R256" i="31"/>
  <c r="Q255" i="31"/>
  <c r="R255" i="31"/>
  <c r="Q254" i="31"/>
  <c r="R254" i="31"/>
  <c r="Q253" i="31"/>
  <c r="R253" i="31"/>
  <c r="Q252" i="31"/>
  <c r="R252" i="31"/>
  <c r="Q251" i="31"/>
  <c r="R251" i="31"/>
  <c r="Q250" i="31"/>
  <c r="R250" i="31"/>
  <c r="Q249" i="31"/>
  <c r="R249" i="31"/>
  <c r="Q248" i="31"/>
  <c r="R248" i="31"/>
  <c r="Q247" i="31"/>
  <c r="R247" i="31"/>
  <c r="Q246" i="31"/>
  <c r="R246" i="31"/>
  <c r="Q245" i="31"/>
  <c r="R245" i="31"/>
  <c r="Q244" i="31"/>
  <c r="R244" i="31"/>
  <c r="Q243" i="31"/>
  <c r="R243" i="31"/>
  <c r="Q242" i="31"/>
  <c r="R242" i="31"/>
  <c r="Q241" i="31"/>
  <c r="R241" i="31"/>
  <c r="Q240" i="31"/>
  <c r="R240" i="31"/>
  <c r="Q239" i="31"/>
  <c r="R239" i="31"/>
  <c r="Q238" i="31"/>
  <c r="R238" i="31"/>
  <c r="Q237" i="31"/>
  <c r="R237" i="31"/>
  <c r="Q236" i="31"/>
  <c r="R236" i="31"/>
  <c r="Q235" i="31"/>
  <c r="R235" i="31"/>
  <c r="Q234" i="31"/>
  <c r="R234" i="31"/>
  <c r="Q233" i="31"/>
  <c r="R233" i="31"/>
  <c r="Q232" i="31"/>
  <c r="R232" i="31"/>
  <c r="Q231" i="31"/>
  <c r="R231" i="31"/>
  <c r="Q230" i="31"/>
  <c r="R230" i="31"/>
  <c r="Q229" i="31"/>
  <c r="R229" i="31"/>
  <c r="Q228" i="31"/>
  <c r="R228" i="31"/>
  <c r="Q227" i="31"/>
  <c r="R227" i="31"/>
  <c r="Q226" i="31"/>
  <c r="R226" i="31"/>
  <c r="Q225" i="31"/>
  <c r="R225" i="31"/>
  <c r="Q224" i="31"/>
  <c r="R224" i="31"/>
  <c r="Q223" i="31"/>
  <c r="R223" i="31"/>
  <c r="Q222" i="31"/>
  <c r="R222" i="31"/>
  <c r="Q221" i="31"/>
  <c r="R221" i="31"/>
  <c r="Q220" i="31"/>
  <c r="R220" i="31"/>
  <c r="Q219" i="31"/>
  <c r="R219" i="31"/>
  <c r="Q218" i="31"/>
  <c r="R218" i="31"/>
  <c r="Q217" i="31"/>
  <c r="R217" i="31"/>
  <c r="Q216" i="31"/>
  <c r="R216" i="31"/>
  <c r="Q215" i="31"/>
  <c r="R215" i="31"/>
  <c r="Q214" i="31"/>
  <c r="R214" i="31"/>
  <c r="Q213" i="31"/>
  <c r="R213" i="31"/>
  <c r="Q212" i="31"/>
  <c r="R212" i="31"/>
  <c r="Q211" i="31"/>
  <c r="R211" i="31"/>
  <c r="Q210" i="31"/>
  <c r="R210" i="31"/>
  <c r="Q209" i="31"/>
  <c r="R209" i="31"/>
  <c r="Q208" i="31"/>
  <c r="R208" i="31"/>
  <c r="Q207" i="31"/>
  <c r="R207" i="31"/>
  <c r="Q206" i="31"/>
  <c r="R206" i="31"/>
  <c r="Q205" i="31"/>
  <c r="R205" i="31"/>
  <c r="Q204" i="31"/>
  <c r="R204" i="31"/>
  <c r="Q203" i="31"/>
  <c r="R203" i="31"/>
  <c r="Q202" i="31"/>
  <c r="R202" i="31"/>
  <c r="Q201" i="31"/>
  <c r="R201" i="31"/>
  <c r="Q200" i="31"/>
  <c r="R200" i="31"/>
  <c r="Q199" i="31"/>
  <c r="R199" i="31"/>
  <c r="Q198" i="31"/>
  <c r="R198" i="31"/>
  <c r="Q197" i="31"/>
  <c r="R197" i="31"/>
  <c r="Q196" i="31"/>
  <c r="R196" i="31"/>
  <c r="Q195" i="31"/>
  <c r="R195" i="31"/>
  <c r="Q194" i="31"/>
  <c r="R194" i="31"/>
  <c r="Q193" i="31"/>
  <c r="R193" i="31"/>
  <c r="Q192" i="31"/>
  <c r="R192" i="31"/>
  <c r="Q191" i="31"/>
  <c r="R191" i="31"/>
  <c r="Q190" i="31"/>
  <c r="R190" i="31"/>
  <c r="Q189" i="31"/>
  <c r="R189" i="31"/>
  <c r="Q188" i="31"/>
  <c r="R188" i="31"/>
  <c r="Q187" i="31"/>
  <c r="R187" i="31"/>
  <c r="Q186" i="31"/>
  <c r="R186" i="31"/>
  <c r="Q185" i="31"/>
  <c r="R185" i="31"/>
  <c r="Q184" i="31"/>
  <c r="R184" i="31"/>
  <c r="Q183" i="31"/>
  <c r="R183" i="31"/>
  <c r="Q182" i="31"/>
  <c r="R182" i="31"/>
  <c r="Q181" i="31"/>
  <c r="R181" i="31"/>
  <c r="Q180" i="31"/>
  <c r="R180" i="31"/>
  <c r="Q179" i="31"/>
  <c r="R179" i="31"/>
  <c r="Q178" i="31"/>
  <c r="R178" i="31"/>
  <c r="Q177" i="31"/>
  <c r="R177" i="31"/>
  <c r="Q176" i="31"/>
  <c r="R176" i="31"/>
  <c r="Q175" i="31"/>
  <c r="R175" i="31"/>
  <c r="Q174" i="31"/>
  <c r="R174" i="31"/>
  <c r="Q173" i="31"/>
  <c r="R173" i="31"/>
  <c r="Q172" i="31"/>
  <c r="R172" i="31"/>
  <c r="Q171" i="31"/>
  <c r="R171" i="31"/>
  <c r="Q170" i="31"/>
  <c r="R170" i="31"/>
  <c r="Q169" i="31"/>
  <c r="R169" i="31"/>
  <c r="Q168" i="31"/>
  <c r="R168" i="31"/>
  <c r="Q167" i="31"/>
  <c r="R167" i="31"/>
  <c r="Q166" i="31"/>
  <c r="R166" i="31"/>
  <c r="Q165" i="31"/>
  <c r="R165" i="31"/>
  <c r="Q164" i="31"/>
  <c r="R164" i="31"/>
  <c r="Q163" i="31"/>
  <c r="R163" i="31"/>
  <c r="Q162" i="31"/>
  <c r="R162" i="31"/>
  <c r="Q161" i="31"/>
  <c r="R161" i="31"/>
  <c r="Q160" i="31"/>
  <c r="R160" i="31"/>
  <c r="Q159" i="31"/>
  <c r="R159" i="31"/>
  <c r="Q158" i="31"/>
  <c r="R158" i="31"/>
  <c r="Q157" i="31"/>
  <c r="R157" i="31"/>
  <c r="Q156" i="31"/>
  <c r="R156" i="31"/>
  <c r="Q155" i="31"/>
  <c r="R155" i="31"/>
  <c r="Q154" i="31"/>
  <c r="R154" i="31"/>
  <c r="Q153" i="31"/>
  <c r="R153" i="31"/>
  <c r="Q152" i="31"/>
  <c r="R152" i="31"/>
  <c r="Q151" i="31"/>
  <c r="R151" i="31"/>
  <c r="Q150" i="31"/>
  <c r="R150" i="31"/>
  <c r="Q149" i="31"/>
  <c r="R149" i="31"/>
  <c r="Q148" i="31"/>
  <c r="R148" i="31"/>
  <c r="Q147" i="31"/>
  <c r="R147" i="31"/>
  <c r="Q146" i="31"/>
  <c r="R146" i="31"/>
  <c r="Q145" i="31"/>
  <c r="R145" i="31"/>
  <c r="Q144" i="31"/>
  <c r="R144" i="31"/>
  <c r="Q143" i="31"/>
  <c r="R143" i="31"/>
  <c r="Q142" i="31"/>
  <c r="R142" i="31"/>
  <c r="Q141" i="31"/>
  <c r="R141" i="31"/>
  <c r="Q140" i="31"/>
  <c r="R140" i="31"/>
  <c r="Q139" i="31"/>
  <c r="R139" i="31"/>
  <c r="Q138" i="31"/>
  <c r="R138" i="31"/>
  <c r="Q137" i="31"/>
  <c r="R137" i="31"/>
  <c r="Q136" i="31"/>
  <c r="R136" i="31"/>
  <c r="Q135" i="31"/>
  <c r="R135" i="31"/>
  <c r="Q134" i="31"/>
  <c r="R134" i="31"/>
  <c r="Q133" i="31"/>
  <c r="R133" i="31"/>
  <c r="Q132" i="31"/>
  <c r="R132" i="31"/>
  <c r="Q131" i="31"/>
  <c r="R131" i="31"/>
  <c r="Q130" i="31"/>
  <c r="R130" i="31"/>
  <c r="Q129" i="31"/>
  <c r="R129" i="31"/>
  <c r="Q128" i="31"/>
  <c r="R128" i="31"/>
  <c r="Q127" i="31"/>
  <c r="R127" i="31"/>
  <c r="Q126" i="31"/>
  <c r="R126" i="31"/>
  <c r="Q125" i="31"/>
  <c r="R125" i="31"/>
  <c r="Q124" i="31"/>
  <c r="R124" i="31"/>
  <c r="Q123" i="31"/>
  <c r="R123" i="31"/>
  <c r="Q122" i="31"/>
  <c r="R122" i="31"/>
  <c r="Q121" i="31"/>
  <c r="R121" i="31"/>
  <c r="Q120" i="31"/>
  <c r="R120" i="31"/>
  <c r="Q119" i="31"/>
  <c r="R119" i="31"/>
  <c r="Q118" i="31"/>
  <c r="R118" i="31"/>
  <c r="Q117" i="31"/>
  <c r="R117" i="31"/>
  <c r="Q116" i="31"/>
  <c r="R116" i="31"/>
  <c r="Q115" i="31"/>
  <c r="R115" i="31"/>
  <c r="Q114" i="31"/>
  <c r="R114" i="31"/>
  <c r="Q113" i="31"/>
  <c r="R113" i="31"/>
  <c r="Q112" i="31"/>
  <c r="R112" i="31"/>
  <c r="Q111" i="31"/>
  <c r="R111" i="31"/>
  <c r="Q110" i="31"/>
  <c r="R110" i="31"/>
  <c r="Q109" i="31"/>
  <c r="R109" i="31"/>
  <c r="Q108" i="31"/>
  <c r="R108" i="31"/>
  <c r="Q107" i="31"/>
  <c r="R107" i="31"/>
  <c r="Q106" i="31"/>
  <c r="R106" i="31"/>
  <c r="Q105" i="31"/>
  <c r="R105" i="31"/>
  <c r="Q104" i="31"/>
  <c r="R104" i="31"/>
  <c r="Q103" i="31"/>
  <c r="R103" i="31"/>
  <c r="Q102" i="31"/>
  <c r="R102" i="31"/>
  <c r="Q101" i="31"/>
  <c r="R101" i="31"/>
  <c r="Q100" i="31"/>
  <c r="R100" i="31"/>
  <c r="Q99" i="31"/>
  <c r="R99" i="31"/>
  <c r="Q98" i="31"/>
  <c r="R98" i="31"/>
  <c r="Q97" i="31"/>
  <c r="R97" i="31"/>
  <c r="Q96" i="31"/>
  <c r="R96" i="31"/>
  <c r="Q95" i="31"/>
  <c r="R95" i="31"/>
  <c r="Q94" i="31"/>
  <c r="R94" i="31"/>
  <c r="Q93" i="31"/>
  <c r="R93" i="31"/>
  <c r="Q92" i="31"/>
  <c r="R92" i="31"/>
  <c r="Q91" i="31"/>
  <c r="R91" i="31"/>
  <c r="Q90" i="31"/>
  <c r="R90" i="31"/>
  <c r="Q89" i="31"/>
  <c r="R89" i="31"/>
  <c r="Q88" i="31"/>
  <c r="R88" i="31"/>
  <c r="Q87" i="31"/>
  <c r="R87" i="31"/>
  <c r="Q86" i="31"/>
  <c r="R86" i="31"/>
  <c r="Q85" i="31"/>
  <c r="R85" i="31"/>
  <c r="Q84" i="31"/>
  <c r="R84" i="31"/>
  <c r="Q83" i="31"/>
  <c r="R83" i="31"/>
  <c r="Q82" i="31"/>
  <c r="R82" i="31"/>
  <c r="Q81" i="31"/>
  <c r="R81" i="31"/>
  <c r="Q80" i="31"/>
  <c r="R80" i="31"/>
  <c r="Q79" i="31"/>
  <c r="R79" i="31"/>
  <c r="Q78" i="31"/>
  <c r="R78" i="31"/>
  <c r="Q77" i="31"/>
  <c r="R77" i="31"/>
  <c r="Q76" i="31"/>
  <c r="R76" i="31"/>
  <c r="Q75" i="31"/>
  <c r="R75" i="31"/>
  <c r="Q74" i="31"/>
  <c r="R74" i="31"/>
  <c r="Q73" i="31"/>
  <c r="R73" i="31"/>
  <c r="Q72" i="31"/>
  <c r="R72" i="31"/>
  <c r="Q71" i="31"/>
  <c r="R71" i="31"/>
  <c r="Q70" i="31"/>
  <c r="R70" i="31"/>
  <c r="Q69" i="31"/>
  <c r="R69" i="31"/>
  <c r="Q68" i="31"/>
  <c r="R68" i="31"/>
  <c r="Q67" i="31"/>
  <c r="R67" i="31"/>
  <c r="Q66" i="31"/>
  <c r="R66" i="31"/>
  <c r="Q65" i="31"/>
  <c r="R65" i="31"/>
  <c r="Q64" i="31"/>
  <c r="R64" i="31"/>
  <c r="Q63" i="31"/>
  <c r="R63" i="31"/>
  <c r="Q62" i="31"/>
  <c r="R62" i="31"/>
  <c r="Q61" i="31"/>
  <c r="R61" i="31"/>
  <c r="Q60" i="31"/>
  <c r="R60" i="31"/>
  <c r="Q59" i="31"/>
  <c r="R59" i="31"/>
  <c r="Q58" i="31"/>
  <c r="R58" i="31"/>
  <c r="Q57" i="31"/>
  <c r="R57" i="31"/>
  <c r="Q56" i="31"/>
  <c r="R56" i="31"/>
  <c r="Q55" i="31"/>
  <c r="R55" i="31"/>
  <c r="Q54" i="31"/>
  <c r="R54" i="31"/>
  <c r="Q53" i="31"/>
  <c r="R53" i="31"/>
  <c r="Q52" i="31"/>
  <c r="R52" i="31"/>
  <c r="Q51" i="31"/>
  <c r="R51" i="31"/>
  <c r="Q50" i="31"/>
  <c r="R50" i="31"/>
  <c r="Q49" i="31"/>
  <c r="R49" i="31"/>
  <c r="Q48" i="31"/>
  <c r="R48" i="31"/>
  <c r="Q47" i="31"/>
  <c r="R47" i="31"/>
  <c r="Q46" i="31"/>
  <c r="R46" i="31"/>
  <c r="Q45" i="31"/>
  <c r="R45" i="31"/>
  <c r="Q44" i="31"/>
  <c r="R44" i="31"/>
  <c r="Q43" i="31"/>
  <c r="R43" i="31"/>
  <c r="Q42" i="31"/>
  <c r="R42" i="31"/>
  <c r="Q41" i="31"/>
  <c r="R41" i="31"/>
  <c r="Q40" i="31"/>
  <c r="R40" i="31"/>
  <c r="Q39" i="31"/>
  <c r="R39" i="31"/>
  <c r="Q38" i="31"/>
  <c r="R38" i="31"/>
  <c r="Q37" i="31"/>
  <c r="R37" i="31"/>
  <c r="Q36" i="31"/>
  <c r="R36" i="31"/>
  <c r="Q35" i="31"/>
  <c r="R35" i="31"/>
  <c r="Q34" i="31"/>
  <c r="R34" i="31"/>
  <c r="Q33" i="31"/>
  <c r="R33" i="31"/>
  <c r="Q32" i="31"/>
  <c r="R32" i="31"/>
  <c r="Q31" i="31"/>
  <c r="R31" i="31"/>
  <c r="Q30" i="31"/>
  <c r="R30" i="31"/>
  <c r="Q28" i="31"/>
  <c r="R28" i="31"/>
  <c r="Q26" i="31"/>
  <c r="R26" i="31"/>
  <c r="Q24" i="31"/>
  <c r="R24" i="31"/>
  <c r="Q22" i="31"/>
  <c r="R22" i="31"/>
  <c r="Q20" i="31"/>
  <c r="R20" i="31"/>
  <c r="Q19" i="31"/>
  <c r="W18" i="31"/>
  <c r="R18" i="31"/>
  <c r="Q18" i="31"/>
  <c r="P18" i="31"/>
  <c r="W17" i="31"/>
  <c r="R17" i="31"/>
  <c r="Q17" i="31"/>
  <c r="P17" i="31"/>
  <c r="W16" i="31"/>
  <c r="R16" i="31"/>
  <c r="Q16" i="31"/>
  <c r="P16" i="31"/>
  <c r="W15" i="31"/>
  <c r="R15" i="31"/>
  <c r="Q15" i="31"/>
  <c r="P15" i="31"/>
  <c r="W14" i="31"/>
  <c r="R14" i="31"/>
  <c r="Q14" i="31"/>
  <c r="P14" i="31"/>
  <c r="W13" i="31"/>
  <c r="R13" i="31"/>
  <c r="Q13" i="31"/>
  <c r="P13" i="31"/>
  <c r="W12" i="31"/>
  <c r="R12" i="31"/>
  <c r="Q12" i="31"/>
  <c r="P12" i="31"/>
  <c r="W11" i="31"/>
  <c r="R11" i="31"/>
  <c r="Q11" i="31"/>
  <c r="P11" i="31"/>
  <c r="W10" i="31"/>
  <c r="R10" i="31"/>
  <c r="Q10" i="31"/>
  <c r="P10" i="31"/>
  <c r="W9" i="31"/>
  <c r="R9" i="31"/>
  <c r="Q9" i="31"/>
  <c r="P9" i="31"/>
  <c r="W8" i="31"/>
  <c r="R8" i="31"/>
  <c r="Q8" i="31"/>
  <c r="P8" i="31"/>
  <c r="W7" i="31"/>
  <c r="R7" i="31"/>
  <c r="Q7" i="31"/>
  <c r="P7" i="31"/>
  <c r="W6" i="31"/>
  <c r="H6" i="31"/>
  <c r="R6" i="31"/>
  <c r="Q6" i="31"/>
  <c r="P6" i="31"/>
  <c r="W5" i="31"/>
  <c r="R5" i="31"/>
  <c r="Q5" i="31"/>
  <c r="P5" i="31"/>
  <c r="R619" i="32"/>
  <c r="R618" i="32"/>
  <c r="R617" i="32"/>
  <c r="R616" i="32"/>
  <c r="R615" i="32"/>
  <c r="R614" i="32"/>
  <c r="R613" i="32"/>
  <c r="R612" i="32"/>
  <c r="R611" i="32"/>
  <c r="R610" i="32"/>
  <c r="R609" i="32"/>
  <c r="R608" i="32"/>
  <c r="R607" i="32"/>
  <c r="R606" i="32"/>
  <c r="R605" i="32"/>
  <c r="R604" i="32"/>
  <c r="R603" i="32"/>
  <c r="R602" i="32"/>
  <c r="R601" i="32"/>
  <c r="R600" i="32"/>
  <c r="R599" i="32"/>
  <c r="R598" i="32"/>
  <c r="R597" i="32"/>
  <c r="R596" i="32"/>
  <c r="R595" i="32"/>
  <c r="R594" i="32"/>
  <c r="R593" i="32"/>
  <c r="R592" i="32"/>
  <c r="R591" i="32"/>
  <c r="R590" i="32"/>
  <c r="R589" i="32"/>
  <c r="R588" i="32"/>
  <c r="R587" i="32"/>
  <c r="R586" i="32"/>
  <c r="R585" i="32"/>
  <c r="R584" i="32"/>
  <c r="R583" i="32"/>
  <c r="R582" i="32"/>
  <c r="R581" i="32"/>
  <c r="R580" i="32"/>
  <c r="R579" i="32"/>
  <c r="R578" i="32"/>
  <c r="R577" i="32"/>
  <c r="R576" i="32"/>
  <c r="R575" i="32"/>
  <c r="R574" i="32"/>
  <c r="R573" i="32"/>
  <c r="R572" i="32"/>
  <c r="R571" i="32"/>
  <c r="R570" i="32"/>
  <c r="R569" i="32"/>
  <c r="R568" i="32"/>
  <c r="R567" i="32"/>
  <c r="R566" i="32"/>
  <c r="R565" i="32"/>
  <c r="R564" i="32"/>
  <c r="R563" i="32"/>
  <c r="R562" i="32"/>
  <c r="R561" i="32"/>
  <c r="R560" i="32"/>
  <c r="R559" i="32"/>
  <c r="R558" i="32"/>
  <c r="R557" i="32"/>
  <c r="R556" i="32"/>
  <c r="R555" i="32"/>
  <c r="R554" i="32"/>
  <c r="R553" i="32"/>
  <c r="R552" i="32"/>
  <c r="R551" i="32"/>
  <c r="R550" i="32"/>
  <c r="R549" i="32"/>
  <c r="R548" i="32"/>
  <c r="R547" i="32"/>
  <c r="R546" i="32"/>
  <c r="R545" i="32"/>
  <c r="R544" i="32"/>
  <c r="R543" i="32"/>
  <c r="R542" i="32"/>
  <c r="R541" i="32"/>
  <c r="R540" i="32"/>
  <c r="R539" i="32"/>
  <c r="R538" i="32"/>
  <c r="R537" i="32"/>
  <c r="R536" i="32"/>
  <c r="R535" i="32"/>
  <c r="R534" i="32"/>
  <c r="R533" i="32"/>
  <c r="R532" i="32"/>
  <c r="R531" i="32"/>
  <c r="R530" i="32"/>
  <c r="R529" i="32"/>
  <c r="R528" i="32"/>
  <c r="R527" i="32"/>
  <c r="R526" i="32"/>
  <c r="R525" i="32"/>
  <c r="R524" i="32"/>
  <c r="R523" i="32"/>
  <c r="R522" i="32"/>
  <c r="R521" i="32"/>
  <c r="R520" i="32"/>
  <c r="R519" i="32"/>
  <c r="R518" i="32"/>
  <c r="R517" i="32"/>
  <c r="R516" i="32"/>
  <c r="R515" i="32"/>
  <c r="R514" i="32"/>
  <c r="R513" i="32"/>
  <c r="R512" i="32"/>
  <c r="R511" i="32"/>
  <c r="R510" i="32"/>
  <c r="R509" i="32"/>
  <c r="R508" i="32"/>
  <c r="R507" i="32"/>
  <c r="R506" i="32"/>
  <c r="R505" i="32"/>
  <c r="R504" i="32"/>
  <c r="R503" i="32"/>
  <c r="R502" i="32"/>
  <c r="R501" i="32"/>
  <c r="R500" i="32"/>
  <c r="R499" i="32"/>
  <c r="R498" i="32"/>
  <c r="R497" i="32"/>
  <c r="R496" i="32"/>
  <c r="R495" i="32"/>
  <c r="R494" i="32"/>
  <c r="R493" i="32"/>
  <c r="R492" i="32"/>
  <c r="R491" i="32"/>
  <c r="R490" i="32"/>
  <c r="R489" i="32"/>
  <c r="R488" i="32"/>
  <c r="R487" i="32"/>
  <c r="R486" i="32"/>
  <c r="R485" i="32"/>
  <c r="R484" i="32"/>
  <c r="R483" i="32"/>
  <c r="R482" i="32"/>
  <c r="R481" i="32"/>
  <c r="R480" i="32"/>
  <c r="R479" i="32"/>
  <c r="R478" i="32"/>
  <c r="R477" i="32"/>
  <c r="R476" i="32"/>
  <c r="R475" i="32"/>
  <c r="R474" i="32"/>
  <c r="R473" i="32"/>
  <c r="R472" i="32"/>
  <c r="R471" i="32"/>
  <c r="R470" i="32"/>
  <c r="R469" i="32"/>
  <c r="R468" i="32"/>
  <c r="R467" i="32"/>
  <c r="R466" i="32"/>
  <c r="R465" i="32"/>
  <c r="R464" i="32"/>
  <c r="R463" i="32"/>
  <c r="R462" i="32"/>
  <c r="R461" i="32"/>
  <c r="R460" i="32"/>
  <c r="R459" i="32"/>
  <c r="R458" i="32"/>
  <c r="R457" i="32"/>
  <c r="R456" i="32"/>
  <c r="R455" i="32"/>
  <c r="R454" i="32"/>
  <c r="R453" i="32"/>
  <c r="R452" i="32"/>
  <c r="R451" i="32"/>
  <c r="R450" i="32"/>
  <c r="R449" i="32"/>
  <c r="R448" i="32"/>
  <c r="R447" i="32"/>
  <c r="R446" i="32"/>
  <c r="R445" i="32"/>
  <c r="R444" i="32"/>
  <c r="R443" i="32"/>
  <c r="R442" i="32"/>
  <c r="R441" i="32"/>
  <c r="R440" i="32"/>
  <c r="R439" i="32"/>
  <c r="R438" i="32"/>
  <c r="R437" i="32"/>
  <c r="R436" i="32"/>
  <c r="R435" i="32"/>
  <c r="R434" i="32"/>
  <c r="R433" i="32"/>
  <c r="R432" i="32"/>
  <c r="R431" i="32"/>
  <c r="R430" i="32"/>
  <c r="R429" i="32"/>
  <c r="R428" i="32"/>
  <c r="R427" i="32"/>
  <c r="R426" i="32"/>
  <c r="R425" i="32"/>
  <c r="R424" i="32"/>
  <c r="R423" i="32"/>
  <c r="R422" i="32"/>
  <c r="R421" i="32"/>
  <c r="R420" i="32"/>
  <c r="R419" i="32"/>
  <c r="R418" i="32"/>
  <c r="R417" i="32"/>
  <c r="R416" i="32"/>
  <c r="R415" i="32"/>
  <c r="R414" i="32"/>
  <c r="R413" i="32"/>
  <c r="R412" i="32"/>
  <c r="R411" i="32"/>
  <c r="R410" i="32"/>
  <c r="R409" i="32"/>
  <c r="R408" i="32"/>
  <c r="R407" i="32"/>
  <c r="R406" i="32"/>
  <c r="R405" i="32"/>
  <c r="R404" i="32"/>
  <c r="R403" i="32"/>
  <c r="R402" i="32"/>
  <c r="R401" i="32"/>
  <c r="R400" i="32"/>
  <c r="R399" i="32"/>
  <c r="R398" i="32"/>
  <c r="R397" i="32"/>
  <c r="R396" i="32"/>
  <c r="R395" i="32"/>
  <c r="R394" i="32"/>
  <c r="R393" i="32"/>
  <c r="R392" i="32"/>
  <c r="R391" i="32"/>
  <c r="R390" i="32"/>
  <c r="R389" i="32"/>
  <c r="R388" i="32"/>
  <c r="R387" i="32"/>
  <c r="R386" i="32"/>
  <c r="R385" i="32"/>
  <c r="R384" i="32"/>
  <c r="R383" i="32"/>
  <c r="R382" i="32"/>
  <c r="R381" i="32"/>
  <c r="R380" i="32"/>
  <c r="R379" i="32"/>
  <c r="R378" i="32"/>
  <c r="R377" i="32"/>
  <c r="R376" i="32"/>
  <c r="R375" i="32"/>
  <c r="R374" i="32"/>
  <c r="R373" i="32"/>
  <c r="R372" i="32"/>
  <c r="R371" i="32"/>
  <c r="R370" i="32"/>
  <c r="R369" i="32"/>
  <c r="R368" i="32"/>
  <c r="R367" i="32"/>
  <c r="R366" i="32"/>
  <c r="R365" i="32"/>
  <c r="R364" i="32"/>
  <c r="R363" i="32"/>
  <c r="R362" i="32"/>
  <c r="R361" i="32"/>
  <c r="R360" i="32"/>
  <c r="R359" i="32"/>
  <c r="R358" i="32"/>
  <c r="R357" i="32"/>
  <c r="R356" i="32"/>
  <c r="R355" i="32"/>
  <c r="R354" i="32"/>
  <c r="R353" i="32"/>
  <c r="R352" i="32"/>
  <c r="R351" i="32"/>
  <c r="R350" i="32"/>
  <c r="R349" i="32"/>
  <c r="R348" i="32"/>
  <c r="R347" i="32"/>
  <c r="R346" i="32"/>
  <c r="R345" i="32"/>
  <c r="R344" i="32"/>
  <c r="R343" i="32"/>
  <c r="R342" i="32"/>
  <c r="R341" i="32"/>
  <c r="R340" i="32"/>
  <c r="R339" i="32"/>
  <c r="R338" i="32"/>
  <c r="R337" i="32"/>
  <c r="R336" i="32"/>
  <c r="R335" i="32"/>
  <c r="R334" i="32"/>
  <c r="R333" i="32"/>
  <c r="R332" i="32"/>
  <c r="R331" i="32"/>
  <c r="R330" i="32"/>
  <c r="R329" i="32"/>
  <c r="R328" i="32"/>
  <c r="R327" i="32"/>
  <c r="R326" i="32"/>
  <c r="R325" i="32"/>
  <c r="R324" i="32"/>
  <c r="R323" i="32"/>
  <c r="R322" i="32"/>
  <c r="R321" i="32"/>
  <c r="R320" i="32"/>
  <c r="R319" i="32"/>
  <c r="R318" i="32"/>
  <c r="R317" i="32"/>
  <c r="R316" i="32"/>
  <c r="R315" i="32"/>
  <c r="R314" i="32"/>
  <c r="R313" i="32"/>
  <c r="R312" i="32"/>
  <c r="R311" i="32"/>
  <c r="R310" i="32"/>
  <c r="R309" i="32"/>
  <c r="R308" i="32"/>
  <c r="R307" i="32"/>
  <c r="R306" i="32"/>
  <c r="R305" i="32"/>
  <c r="R304" i="32"/>
  <c r="R303" i="32"/>
  <c r="R302" i="32"/>
  <c r="R301" i="32"/>
  <c r="R300" i="32"/>
  <c r="R299" i="32"/>
  <c r="R298" i="32"/>
  <c r="R297" i="32"/>
  <c r="R296" i="32"/>
  <c r="R295" i="32"/>
  <c r="R294" i="32"/>
  <c r="R293" i="32"/>
  <c r="R292" i="32"/>
  <c r="R291" i="32"/>
  <c r="R290" i="32"/>
  <c r="R289" i="32"/>
  <c r="R288" i="32"/>
  <c r="R287" i="32"/>
  <c r="R286" i="32"/>
  <c r="R285" i="32"/>
  <c r="R284" i="32"/>
  <c r="R283" i="32"/>
  <c r="R282" i="32"/>
  <c r="R281" i="32"/>
  <c r="R280" i="32"/>
  <c r="R279" i="32"/>
  <c r="R278" i="32"/>
  <c r="R277" i="32"/>
  <c r="R276" i="32"/>
  <c r="R275" i="32"/>
  <c r="R274" i="32"/>
  <c r="R273" i="32"/>
  <c r="R272" i="32"/>
  <c r="R271" i="32"/>
  <c r="R270" i="32"/>
  <c r="R269" i="32"/>
  <c r="R268" i="32"/>
  <c r="R267" i="32"/>
  <c r="R266" i="32"/>
  <c r="R265" i="32"/>
  <c r="R264" i="32"/>
  <c r="R263" i="32"/>
  <c r="R262" i="32"/>
  <c r="R261" i="32"/>
  <c r="R260" i="32"/>
  <c r="R259" i="32"/>
  <c r="R258" i="32"/>
  <c r="R257" i="32"/>
  <c r="R256" i="32"/>
  <c r="R255" i="32"/>
  <c r="R254" i="32"/>
  <c r="R253" i="32"/>
  <c r="R252" i="32"/>
  <c r="R251" i="32"/>
  <c r="R250" i="32"/>
  <c r="R249" i="32"/>
  <c r="R248" i="32"/>
  <c r="R247" i="32"/>
  <c r="R246" i="32"/>
  <c r="R245" i="32"/>
  <c r="R244" i="32"/>
  <c r="R243" i="32"/>
  <c r="R242" i="32"/>
  <c r="R241" i="32"/>
  <c r="R240" i="32"/>
  <c r="R239" i="32"/>
  <c r="R238" i="32"/>
  <c r="R237" i="32"/>
  <c r="R236" i="32"/>
  <c r="R235" i="32"/>
  <c r="R234" i="32"/>
  <c r="R233" i="32"/>
  <c r="R232" i="32"/>
  <c r="R231" i="32"/>
  <c r="R230" i="32"/>
  <c r="R229" i="32"/>
  <c r="R228" i="32"/>
  <c r="R227" i="32"/>
  <c r="R226" i="32"/>
  <c r="R225" i="32"/>
  <c r="R224" i="32"/>
  <c r="R223" i="32"/>
  <c r="R222" i="32"/>
  <c r="R221" i="32"/>
  <c r="R220" i="32"/>
  <c r="R219" i="32"/>
  <c r="R218" i="32"/>
  <c r="R217" i="32"/>
  <c r="R216" i="32"/>
  <c r="R215" i="32"/>
  <c r="R214" i="32"/>
  <c r="R213" i="32"/>
  <c r="R212" i="32"/>
  <c r="R211" i="32"/>
  <c r="R210" i="32"/>
  <c r="R209" i="32"/>
  <c r="R208" i="32"/>
  <c r="R207" i="32"/>
  <c r="R206" i="32"/>
  <c r="R205" i="32"/>
  <c r="R204" i="32"/>
  <c r="R203" i="32"/>
  <c r="R202" i="32"/>
  <c r="R201" i="32"/>
  <c r="R200" i="32"/>
  <c r="R199" i="32"/>
  <c r="R198" i="32"/>
  <c r="R197" i="32"/>
  <c r="R196" i="32"/>
  <c r="R195" i="32"/>
  <c r="R194" i="32"/>
  <c r="R193" i="32"/>
  <c r="R192" i="32"/>
  <c r="R191" i="32"/>
  <c r="R190" i="32"/>
  <c r="R189" i="32"/>
  <c r="R188" i="32"/>
  <c r="R187" i="32"/>
  <c r="R186" i="32"/>
  <c r="R185" i="32"/>
  <c r="R184" i="32"/>
  <c r="R183" i="32"/>
  <c r="R182" i="32"/>
  <c r="R181" i="32"/>
  <c r="R180" i="32"/>
  <c r="R179" i="32"/>
  <c r="R178" i="32"/>
  <c r="R177" i="32"/>
  <c r="R176" i="32"/>
  <c r="R175" i="32"/>
  <c r="R174" i="32"/>
  <c r="R173" i="32"/>
  <c r="R172" i="32"/>
  <c r="R171" i="32"/>
  <c r="R170" i="32"/>
  <c r="R169" i="32"/>
  <c r="R168" i="32"/>
  <c r="R167" i="32"/>
  <c r="R166" i="32"/>
  <c r="R165" i="32"/>
  <c r="R164" i="32"/>
  <c r="R163" i="32"/>
  <c r="R162" i="32"/>
  <c r="R161" i="32"/>
  <c r="R160" i="32"/>
  <c r="R159" i="32"/>
  <c r="R158" i="32"/>
  <c r="R157" i="32"/>
  <c r="R156" i="32"/>
  <c r="R155" i="32"/>
  <c r="R154" i="32"/>
  <c r="R153" i="32"/>
  <c r="R152" i="32"/>
  <c r="R151" i="32"/>
  <c r="R150" i="32"/>
  <c r="R149" i="32"/>
  <c r="R148" i="32"/>
  <c r="R147" i="32"/>
  <c r="R146" i="32"/>
  <c r="R145" i="32"/>
  <c r="R144" i="32"/>
  <c r="R143" i="32"/>
  <c r="R142" i="32"/>
  <c r="R141" i="32"/>
  <c r="R140" i="32"/>
  <c r="R139" i="32"/>
  <c r="R138" i="32"/>
  <c r="R137" i="32"/>
  <c r="R136" i="32"/>
  <c r="R135" i="32"/>
  <c r="R134" i="32"/>
  <c r="R133" i="32"/>
  <c r="R132" i="32"/>
  <c r="R131" i="32"/>
  <c r="R130" i="32"/>
  <c r="R129" i="32"/>
  <c r="R128" i="32"/>
  <c r="R127" i="32"/>
  <c r="R126" i="32"/>
  <c r="R125" i="32"/>
  <c r="R124" i="32"/>
  <c r="R123" i="32"/>
  <c r="R122" i="32"/>
  <c r="R121" i="32"/>
  <c r="R120" i="32"/>
  <c r="R119" i="32"/>
  <c r="R118" i="32"/>
  <c r="R117" i="32"/>
  <c r="R116" i="32"/>
  <c r="R115" i="32"/>
  <c r="R114" i="32"/>
  <c r="R113" i="32"/>
  <c r="R112" i="32"/>
  <c r="R111" i="32"/>
  <c r="R110" i="32"/>
  <c r="R109" i="32"/>
  <c r="R108" i="32"/>
  <c r="R107" i="32"/>
  <c r="R106" i="32"/>
  <c r="R105" i="32"/>
  <c r="R104" i="32"/>
  <c r="R103" i="32"/>
  <c r="R102" i="32"/>
  <c r="R101" i="32"/>
  <c r="R100" i="32"/>
  <c r="R99" i="32"/>
  <c r="R98" i="32"/>
  <c r="R97" i="32"/>
  <c r="R96" i="32"/>
  <c r="R95" i="32"/>
  <c r="R94" i="32"/>
  <c r="R93" i="32"/>
  <c r="R92" i="32"/>
  <c r="R91" i="32"/>
  <c r="R90" i="32"/>
  <c r="R89" i="32"/>
  <c r="R88" i="32"/>
  <c r="R87" i="32"/>
  <c r="R86" i="32"/>
  <c r="R85" i="32"/>
  <c r="R84" i="32"/>
  <c r="R83" i="32"/>
  <c r="R82" i="32"/>
  <c r="R81" i="32"/>
  <c r="R80" i="32"/>
  <c r="R79" i="32"/>
  <c r="R78" i="32"/>
  <c r="R77" i="32"/>
  <c r="R76" i="32"/>
  <c r="R75" i="32"/>
  <c r="R74" i="32"/>
  <c r="R73" i="32"/>
  <c r="R72" i="32"/>
  <c r="R71" i="32"/>
  <c r="R70" i="32"/>
  <c r="R69" i="32"/>
  <c r="R68" i="32"/>
  <c r="R67" i="32"/>
  <c r="R66" i="32"/>
  <c r="R65" i="32"/>
  <c r="R64" i="32"/>
  <c r="R63" i="32"/>
  <c r="R62" i="32"/>
  <c r="R61" i="32"/>
  <c r="R60" i="32"/>
  <c r="R59" i="32"/>
  <c r="R58" i="32"/>
  <c r="R57" i="32"/>
  <c r="R56" i="32"/>
  <c r="R55" i="32"/>
  <c r="R54" i="32"/>
  <c r="R53" i="32"/>
  <c r="R52" i="32"/>
  <c r="R51" i="32"/>
  <c r="R50" i="32"/>
  <c r="R49" i="32"/>
  <c r="R48" i="32"/>
  <c r="R47" i="32"/>
  <c r="R46" i="32"/>
  <c r="R45" i="32"/>
  <c r="R44" i="32"/>
  <c r="R43" i="32"/>
  <c r="R42" i="32"/>
  <c r="R41" i="32"/>
  <c r="R40" i="32"/>
  <c r="R39" i="32"/>
  <c r="R38" i="32"/>
  <c r="R37" i="32"/>
  <c r="R36" i="32"/>
  <c r="R35" i="32"/>
  <c r="R34" i="32"/>
  <c r="R33" i="32"/>
  <c r="R32" i="32"/>
  <c r="R31" i="32"/>
  <c r="R30" i="32"/>
  <c r="R29" i="32"/>
  <c r="R28" i="32"/>
  <c r="R27" i="32"/>
  <c r="R26" i="32"/>
  <c r="R25" i="32"/>
  <c r="R24" i="32"/>
  <c r="R23" i="32"/>
  <c r="R22" i="32"/>
  <c r="R21" i="32"/>
  <c r="R20" i="32"/>
  <c r="R19" i="32"/>
  <c r="W18" i="32"/>
  <c r="R18" i="32"/>
  <c r="Q18" i="32"/>
  <c r="P18" i="32"/>
  <c r="W17" i="32"/>
  <c r="R17" i="32"/>
  <c r="Q17" i="32"/>
  <c r="P17" i="32"/>
  <c r="W16" i="32"/>
  <c r="R16" i="32"/>
  <c r="Q16" i="32"/>
  <c r="P16" i="32"/>
  <c r="W15" i="32"/>
  <c r="R15" i="32"/>
  <c r="Q15" i="32"/>
  <c r="P15" i="32"/>
  <c r="W14" i="32"/>
  <c r="R14" i="32"/>
  <c r="Q14" i="32"/>
  <c r="P14" i="32"/>
  <c r="W13" i="32"/>
  <c r="R13" i="32"/>
  <c r="Q13" i="32"/>
  <c r="P13" i="32"/>
  <c r="W12" i="32"/>
  <c r="R12" i="32"/>
  <c r="Q12" i="32"/>
  <c r="P12" i="32"/>
  <c r="W11" i="32"/>
  <c r="R11" i="32"/>
  <c r="Q11" i="32"/>
  <c r="P11" i="32"/>
  <c r="W10" i="32"/>
  <c r="R10" i="32"/>
  <c r="Q10" i="32"/>
  <c r="P10" i="32"/>
  <c r="W9" i="32"/>
  <c r="R9" i="32"/>
  <c r="Q9" i="32"/>
  <c r="P9" i="32"/>
  <c r="W8" i="32"/>
  <c r="R8" i="32"/>
  <c r="Q8" i="32"/>
  <c r="P8" i="32"/>
  <c r="W7" i="32"/>
  <c r="R7" i="32"/>
  <c r="Q7" i="32"/>
  <c r="P7" i="32"/>
  <c r="W6" i="32"/>
  <c r="H6" i="32"/>
  <c r="R6" i="32"/>
  <c r="Q6" i="32"/>
  <c r="P6" i="32"/>
  <c r="W5" i="32"/>
  <c r="R5" i="32"/>
  <c r="Q5" i="32"/>
  <c r="P5" i="32"/>
  <c r="R619" i="33"/>
  <c r="R618" i="33"/>
  <c r="R617" i="33"/>
  <c r="R616" i="33"/>
  <c r="R615" i="33"/>
  <c r="R614" i="33"/>
  <c r="R613" i="33"/>
  <c r="R612" i="33"/>
  <c r="R611" i="33"/>
  <c r="R610" i="33"/>
  <c r="R609" i="33"/>
  <c r="R608" i="33"/>
  <c r="R607" i="33"/>
  <c r="R606" i="33"/>
  <c r="R605" i="33"/>
  <c r="R604" i="33"/>
  <c r="R603" i="33"/>
  <c r="R602" i="33"/>
  <c r="R601" i="33"/>
  <c r="R600" i="33"/>
  <c r="R599" i="33"/>
  <c r="R598" i="33"/>
  <c r="R597" i="33"/>
  <c r="R596" i="33"/>
  <c r="R595" i="33"/>
  <c r="R594" i="33"/>
  <c r="R593" i="33"/>
  <c r="R592" i="33"/>
  <c r="R591" i="33"/>
  <c r="R590" i="33"/>
  <c r="R589" i="33"/>
  <c r="R588" i="33"/>
  <c r="R587" i="33"/>
  <c r="R586" i="33"/>
  <c r="R585" i="33"/>
  <c r="R584" i="33"/>
  <c r="R583" i="33"/>
  <c r="R582" i="33"/>
  <c r="R581" i="33"/>
  <c r="R580" i="33"/>
  <c r="R579" i="33"/>
  <c r="R578" i="33"/>
  <c r="R577" i="33"/>
  <c r="R576" i="33"/>
  <c r="R575" i="33"/>
  <c r="R574" i="33"/>
  <c r="R573" i="33"/>
  <c r="R572" i="33"/>
  <c r="R571" i="33"/>
  <c r="R570" i="33"/>
  <c r="R569" i="33"/>
  <c r="R568" i="33"/>
  <c r="R567" i="33"/>
  <c r="R566" i="33"/>
  <c r="R565" i="33"/>
  <c r="R564" i="33"/>
  <c r="R563" i="33"/>
  <c r="R562" i="33"/>
  <c r="R561" i="33"/>
  <c r="R560" i="33"/>
  <c r="R559" i="33"/>
  <c r="R558" i="33"/>
  <c r="R557" i="33"/>
  <c r="R556" i="33"/>
  <c r="R555" i="33"/>
  <c r="R554" i="33"/>
  <c r="R553" i="33"/>
  <c r="R552" i="33"/>
  <c r="R551" i="33"/>
  <c r="R550" i="33"/>
  <c r="R549" i="33"/>
  <c r="R548" i="33"/>
  <c r="R547" i="33"/>
  <c r="R546" i="33"/>
  <c r="R545" i="33"/>
  <c r="R544" i="33"/>
  <c r="R543" i="33"/>
  <c r="R542" i="33"/>
  <c r="R541" i="33"/>
  <c r="R540" i="33"/>
  <c r="R539" i="33"/>
  <c r="R538" i="33"/>
  <c r="R537" i="33"/>
  <c r="R536" i="33"/>
  <c r="R535" i="33"/>
  <c r="R534" i="33"/>
  <c r="R533" i="33"/>
  <c r="R532" i="33"/>
  <c r="R531" i="33"/>
  <c r="R530" i="33"/>
  <c r="R529" i="33"/>
  <c r="R528" i="33"/>
  <c r="R527" i="33"/>
  <c r="R526" i="33"/>
  <c r="R525" i="33"/>
  <c r="R524" i="33"/>
  <c r="R523" i="33"/>
  <c r="R522" i="33"/>
  <c r="R521" i="33"/>
  <c r="R520" i="33"/>
  <c r="R519" i="33"/>
  <c r="R518" i="33"/>
  <c r="R517" i="33"/>
  <c r="R516" i="33"/>
  <c r="R515" i="33"/>
  <c r="R514" i="33"/>
  <c r="R513" i="33"/>
  <c r="R512" i="33"/>
  <c r="R511" i="33"/>
  <c r="R510" i="33"/>
  <c r="R509" i="33"/>
  <c r="R508" i="33"/>
  <c r="R507" i="33"/>
  <c r="R506" i="33"/>
  <c r="R505" i="33"/>
  <c r="R504" i="33"/>
  <c r="R503" i="33"/>
  <c r="R502" i="33"/>
  <c r="R501" i="33"/>
  <c r="R500" i="33"/>
  <c r="R499" i="33"/>
  <c r="R498" i="33"/>
  <c r="R497" i="33"/>
  <c r="R496" i="33"/>
  <c r="R495" i="33"/>
  <c r="R494" i="33"/>
  <c r="R493" i="33"/>
  <c r="R492" i="33"/>
  <c r="R491" i="33"/>
  <c r="R490" i="33"/>
  <c r="R489" i="33"/>
  <c r="R488" i="33"/>
  <c r="R487" i="33"/>
  <c r="R486" i="33"/>
  <c r="R485" i="33"/>
  <c r="R484" i="33"/>
  <c r="R483" i="33"/>
  <c r="R482" i="33"/>
  <c r="R481" i="33"/>
  <c r="R480" i="33"/>
  <c r="R479" i="33"/>
  <c r="R478" i="33"/>
  <c r="R477" i="33"/>
  <c r="R476" i="33"/>
  <c r="R475" i="33"/>
  <c r="R474" i="33"/>
  <c r="R473" i="33"/>
  <c r="R472" i="33"/>
  <c r="R471" i="33"/>
  <c r="R470" i="33"/>
  <c r="R469" i="33"/>
  <c r="R468" i="33"/>
  <c r="R467" i="33"/>
  <c r="R466" i="33"/>
  <c r="R465" i="33"/>
  <c r="R464" i="33"/>
  <c r="R463" i="33"/>
  <c r="R462" i="33"/>
  <c r="R461" i="33"/>
  <c r="R460" i="33"/>
  <c r="R459" i="33"/>
  <c r="R458" i="33"/>
  <c r="R457" i="33"/>
  <c r="R456" i="33"/>
  <c r="R455" i="33"/>
  <c r="R454" i="33"/>
  <c r="R453" i="33"/>
  <c r="R452" i="33"/>
  <c r="R451" i="33"/>
  <c r="R450" i="33"/>
  <c r="R449" i="33"/>
  <c r="R448" i="33"/>
  <c r="R447" i="33"/>
  <c r="R446" i="33"/>
  <c r="R445" i="33"/>
  <c r="R444" i="33"/>
  <c r="R443" i="33"/>
  <c r="R442" i="33"/>
  <c r="R441" i="33"/>
  <c r="R440" i="33"/>
  <c r="R439" i="33"/>
  <c r="R438" i="33"/>
  <c r="R437" i="33"/>
  <c r="R436" i="33"/>
  <c r="R435" i="33"/>
  <c r="R434" i="33"/>
  <c r="R433" i="33"/>
  <c r="R432" i="33"/>
  <c r="R431" i="33"/>
  <c r="R430" i="33"/>
  <c r="R429" i="33"/>
  <c r="R428" i="33"/>
  <c r="R427" i="33"/>
  <c r="R426" i="33"/>
  <c r="R425" i="33"/>
  <c r="R424" i="33"/>
  <c r="R423" i="33"/>
  <c r="R422" i="33"/>
  <c r="R421" i="33"/>
  <c r="R420" i="33"/>
  <c r="R419" i="33"/>
  <c r="R418" i="33"/>
  <c r="R417" i="33"/>
  <c r="R416" i="33"/>
  <c r="R415" i="33"/>
  <c r="R414" i="33"/>
  <c r="R413" i="33"/>
  <c r="R412" i="33"/>
  <c r="R411" i="33"/>
  <c r="R410" i="33"/>
  <c r="R409" i="33"/>
  <c r="R408" i="33"/>
  <c r="R407" i="33"/>
  <c r="R406" i="33"/>
  <c r="R405" i="33"/>
  <c r="R404" i="33"/>
  <c r="R403" i="33"/>
  <c r="R402" i="33"/>
  <c r="R401" i="33"/>
  <c r="R400" i="33"/>
  <c r="R399" i="33"/>
  <c r="R398" i="33"/>
  <c r="R397" i="33"/>
  <c r="R396" i="33"/>
  <c r="R395" i="33"/>
  <c r="R394" i="33"/>
  <c r="R393" i="33"/>
  <c r="R392" i="33"/>
  <c r="R391" i="33"/>
  <c r="R390" i="33"/>
  <c r="R389" i="33"/>
  <c r="R388" i="33"/>
  <c r="R387" i="33"/>
  <c r="R386" i="33"/>
  <c r="R385" i="33"/>
  <c r="R384" i="33"/>
  <c r="R383" i="33"/>
  <c r="R382" i="33"/>
  <c r="R381" i="33"/>
  <c r="R380" i="33"/>
  <c r="R379" i="33"/>
  <c r="R378" i="33"/>
  <c r="R377" i="33"/>
  <c r="R376" i="33"/>
  <c r="R375" i="33"/>
  <c r="R374" i="33"/>
  <c r="R373" i="33"/>
  <c r="R372" i="33"/>
  <c r="R371" i="33"/>
  <c r="R370" i="33"/>
  <c r="R369" i="33"/>
  <c r="R368" i="33"/>
  <c r="R367" i="33"/>
  <c r="R366" i="33"/>
  <c r="R365" i="33"/>
  <c r="R364" i="33"/>
  <c r="R363" i="33"/>
  <c r="R362" i="33"/>
  <c r="R361" i="33"/>
  <c r="R360" i="33"/>
  <c r="R359" i="33"/>
  <c r="R358" i="33"/>
  <c r="R357" i="33"/>
  <c r="R356" i="33"/>
  <c r="R355" i="33"/>
  <c r="R354" i="33"/>
  <c r="R353" i="33"/>
  <c r="R352" i="33"/>
  <c r="R351" i="33"/>
  <c r="R350" i="33"/>
  <c r="R349" i="33"/>
  <c r="R348" i="33"/>
  <c r="R347" i="33"/>
  <c r="R346" i="33"/>
  <c r="R345" i="33"/>
  <c r="R344" i="33"/>
  <c r="R343" i="33"/>
  <c r="R342" i="33"/>
  <c r="R341" i="33"/>
  <c r="R340" i="33"/>
  <c r="R339" i="33"/>
  <c r="R338" i="33"/>
  <c r="R337" i="33"/>
  <c r="R336" i="33"/>
  <c r="R335" i="33"/>
  <c r="R334" i="33"/>
  <c r="R333" i="33"/>
  <c r="R332" i="33"/>
  <c r="R331" i="33"/>
  <c r="R330" i="33"/>
  <c r="R329" i="33"/>
  <c r="R328" i="33"/>
  <c r="R327" i="33"/>
  <c r="R326" i="33"/>
  <c r="R325" i="33"/>
  <c r="R324" i="33"/>
  <c r="R323" i="33"/>
  <c r="R322" i="33"/>
  <c r="R321" i="33"/>
  <c r="R320" i="33"/>
  <c r="R319" i="33"/>
  <c r="R318" i="33"/>
  <c r="R317" i="33"/>
  <c r="R316" i="33"/>
  <c r="R315" i="33"/>
  <c r="R314" i="33"/>
  <c r="R313" i="33"/>
  <c r="R312" i="33"/>
  <c r="R311" i="33"/>
  <c r="R310" i="33"/>
  <c r="R309" i="33"/>
  <c r="R308" i="33"/>
  <c r="R307" i="33"/>
  <c r="R306" i="33"/>
  <c r="R305" i="33"/>
  <c r="R304" i="33"/>
  <c r="R303" i="33"/>
  <c r="R302" i="33"/>
  <c r="R301" i="33"/>
  <c r="R300" i="33"/>
  <c r="R299" i="33"/>
  <c r="R298" i="33"/>
  <c r="R297" i="33"/>
  <c r="R296" i="33"/>
  <c r="R295" i="33"/>
  <c r="R294" i="33"/>
  <c r="R293" i="33"/>
  <c r="R292" i="33"/>
  <c r="R291" i="33"/>
  <c r="R290" i="33"/>
  <c r="R289" i="33"/>
  <c r="R288" i="33"/>
  <c r="R287" i="33"/>
  <c r="R286" i="33"/>
  <c r="R285" i="33"/>
  <c r="R284" i="33"/>
  <c r="R283" i="33"/>
  <c r="R282" i="33"/>
  <c r="R281" i="33"/>
  <c r="R280" i="33"/>
  <c r="R279" i="33"/>
  <c r="R278" i="33"/>
  <c r="R277" i="33"/>
  <c r="R276" i="33"/>
  <c r="R275" i="33"/>
  <c r="R274" i="33"/>
  <c r="R273" i="33"/>
  <c r="R272" i="33"/>
  <c r="R271" i="33"/>
  <c r="R270" i="33"/>
  <c r="R269" i="33"/>
  <c r="R268" i="33"/>
  <c r="R267" i="33"/>
  <c r="R266" i="33"/>
  <c r="R265" i="33"/>
  <c r="R264" i="33"/>
  <c r="R263" i="33"/>
  <c r="R262" i="33"/>
  <c r="R261" i="33"/>
  <c r="R260" i="33"/>
  <c r="R259" i="33"/>
  <c r="R258" i="33"/>
  <c r="R257" i="33"/>
  <c r="R256" i="33"/>
  <c r="R255" i="33"/>
  <c r="R254" i="33"/>
  <c r="R253" i="33"/>
  <c r="R252" i="33"/>
  <c r="R251" i="33"/>
  <c r="R250" i="33"/>
  <c r="R249" i="33"/>
  <c r="R248" i="33"/>
  <c r="R247" i="33"/>
  <c r="R246" i="33"/>
  <c r="R245" i="33"/>
  <c r="R244" i="33"/>
  <c r="R243" i="33"/>
  <c r="R242" i="33"/>
  <c r="R241" i="33"/>
  <c r="R240" i="33"/>
  <c r="R239" i="33"/>
  <c r="R238" i="33"/>
  <c r="R237" i="33"/>
  <c r="R236" i="33"/>
  <c r="R235" i="33"/>
  <c r="R234" i="33"/>
  <c r="R233" i="33"/>
  <c r="R232" i="33"/>
  <c r="R231" i="33"/>
  <c r="R230" i="33"/>
  <c r="R229" i="33"/>
  <c r="R228" i="33"/>
  <c r="R227" i="33"/>
  <c r="R226" i="33"/>
  <c r="R225" i="33"/>
  <c r="R224" i="33"/>
  <c r="R223" i="33"/>
  <c r="R222" i="33"/>
  <c r="R221" i="33"/>
  <c r="R220" i="33"/>
  <c r="R219" i="33"/>
  <c r="R218" i="33"/>
  <c r="R217" i="33"/>
  <c r="R216" i="33"/>
  <c r="R215" i="33"/>
  <c r="R214" i="33"/>
  <c r="R213" i="33"/>
  <c r="R212" i="33"/>
  <c r="R211" i="33"/>
  <c r="R210" i="33"/>
  <c r="R209" i="33"/>
  <c r="R208" i="33"/>
  <c r="R207" i="33"/>
  <c r="R206" i="33"/>
  <c r="R205" i="33"/>
  <c r="R204" i="33"/>
  <c r="R203" i="33"/>
  <c r="R202" i="33"/>
  <c r="R201" i="33"/>
  <c r="R200" i="33"/>
  <c r="R199" i="33"/>
  <c r="R198" i="33"/>
  <c r="R197" i="33"/>
  <c r="R196" i="33"/>
  <c r="R195" i="33"/>
  <c r="R194" i="33"/>
  <c r="R193" i="33"/>
  <c r="R192" i="33"/>
  <c r="R191" i="33"/>
  <c r="R190" i="33"/>
  <c r="R189" i="33"/>
  <c r="R188" i="33"/>
  <c r="R187" i="33"/>
  <c r="R186" i="33"/>
  <c r="R185" i="33"/>
  <c r="R184" i="33"/>
  <c r="R183" i="33"/>
  <c r="R182" i="33"/>
  <c r="R181" i="33"/>
  <c r="R180" i="33"/>
  <c r="R179" i="33"/>
  <c r="R178" i="33"/>
  <c r="R177" i="33"/>
  <c r="R176" i="33"/>
  <c r="R175" i="33"/>
  <c r="R174" i="33"/>
  <c r="R173" i="33"/>
  <c r="R172" i="33"/>
  <c r="R171" i="33"/>
  <c r="R170" i="33"/>
  <c r="R169" i="33"/>
  <c r="R168" i="33"/>
  <c r="R167" i="33"/>
  <c r="R166" i="33"/>
  <c r="R165" i="33"/>
  <c r="R164" i="33"/>
  <c r="R163" i="33"/>
  <c r="R162" i="33"/>
  <c r="R161" i="33"/>
  <c r="R160" i="33"/>
  <c r="R159" i="33"/>
  <c r="R158" i="33"/>
  <c r="R157" i="33"/>
  <c r="R156" i="33"/>
  <c r="R155" i="33"/>
  <c r="R154" i="33"/>
  <c r="R153" i="33"/>
  <c r="R152" i="33"/>
  <c r="R151" i="33"/>
  <c r="R150" i="33"/>
  <c r="R149" i="33"/>
  <c r="R148" i="33"/>
  <c r="R147" i="33"/>
  <c r="R146" i="33"/>
  <c r="R145" i="33"/>
  <c r="R144" i="33"/>
  <c r="R143" i="33"/>
  <c r="R142" i="33"/>
  <c r="R141" i="33"/>
  <c r="R140" i="33"/>
  <c r="R139" i="33"/>
  <c r="R138" i="33"/>
  <c r="R137" i="33"/>
  <c r="R136" i="33"/>
  <c r="R135" i="33"/>
  <c r="R134" i="33"/>
  <c r="R133" i="33"/>
  <c r="R132" i="33"/>
  <c r="R131" i="33"/>
  <c r="R130" i="33"/>
  <c r="R129" i="33"/>
  <c r="R128" i="33"/>
  <c r="R127" i="33"/>
  <c r="R126" i="33"/>
  <c r="R125" i="33"/>
  <c r="R124" i="33"/>
  <c r="R123" i="33"/>
  <c r="R122" i="33"/>
  <c r="R121" i="33"/>
  <c r="R120" i="33"/>
  <c r="R119" i="33"/>
  <c r="R118" i="33"/>
  <c r="R117" i="33"/>
  <c r="R116" i="33"/>
  <c r="R115" i="33"/>
  <c r="R114" i="33"/>
  <c r="R113" i="33"/>
  <c r="R112" i="33"/>
  <c r="R111" i="33"/>
  <c r="R110" i="33"/>
  <c r="R109" i="33"/>
  <c r="R108" i="33"/>
  <c r="R107" i="33"/>
  <c r="R106" i="33"/>
  <c r="R105" i="33"/>
  <c r="R104" i="33"/>
  <c r="R103" i="33"/>
  <c r="R102" i="33"/>
  <c r="R101" i="33"/>
  <c r="R100" i="33"/>
  <c r="R99" i="33"/>
  <c r="R98" i="33"/>
  <c r="R97" i="33"/>
  <c r="R96" i="33"/>
  <c r="R95" i="33"/>
  <c r="R94" i="33"/>
  <c r="R93" i="33"/>
  <c r="R92" i="33"/>
  <c r="R91" i="33"/>
  <c r="R90" i="33"/>
  <c r="R89" i="33"/>
  <c r="R88" i="33"/>
  <c r="R87" i="33"/>
  <c r="R86" i="33"/>
  <c r="R85" i="33"/>
  <c r="R84" i="33"/>
  <c r="R83" i="33"/>
  <c r="R82" i="33"/>
  <c r="R81" i="33"/>
  <c r="R80" i="33"/>
  <c r="R79" i="33"/>
  <c r="R78" i="33"/>
  <c r="R77" i="33"/>
  <c r="R76" i="33"/>
  <c r="R75" i="33"/>
  <c r="R74" i="33"/>
  <c r="R73" i="33"/>
  <c r="R72" i="33"/>
  <c r="R71" i="33"/>
  <c r="R70" i="33"/>
  <c r="R69" i="33"/>
  <c r="R68" i="33"/>
  <c r="R67" i="33"/>
  <c r="R66" i="33"/>
  <c r="R65" i="33"/>
  <c r="R64" i="33"/>
  <c r="R63" i="33"/>
  <c r="R62" i="33"/>
  <c r="R61" i="33"/>
  <c r="R60" i="33"/>
  <c r="R59" i="33"/>
  <c r="R58" i="33"/>
  <c r="R57" i="33"/>
  <c r="R56" i="33"/>
  <c r="R55" i="33"/>
  <c r="R54" i="33"/>
  <c r="R53" i="33"/>
  <c r="R52" i="33"/>
  <c r="R51" i="33"/>
  <c r="R50" i="33"/>
  <c r="R49" i="33"/>
  <c r="R48" i="33"/>
  <c r="R47" i="33"/>
  <c r="R46" i="33"/>
  <c r="R45" i="33"/>
  <c r="R44" i="33"/>
  <c r="R43" i="33"/>
  <c r="R42" i="33"/>
  <c r="R41" i="33"/>
  <c r="R40" i="33"/>
  <c r="R39" i="33"/>
  <c r="R38" i="33"/>
  <c r="R37" i="33"/>
  <c r="R36" i="33"/>
  <c r="R35" i="33"/>
  <c r="R34" i="33"/>
  <c r="R33" i="33"/>
  <c r="R32" i="33"/>
  <c r="R31" i="33"/>
  <c r="R30" i="33"/>
  <c r="R28" i="33"/>
  <c r="R26" i="33"/>
  <c r="R24" i="33"/>
  <c r="R22" i="33"/>
  <c r="R20" i="33"/>
  <c r="W18" i="33"/>
  <c r="R18" i="33"/>
  <c r="Q18" i="33"/>
  <c r="P18" i="33"/>
  <c r="W17" i="33"/>
  <c r="R17" i="33"/>
  <c r="Q17" i="33"/>
  <c r="P17" i="33"/>
  <c r="W16" i="33"/>
  <c r="R16" i="33"/>
  <c r="Q16" i="33"/>
  <c r="P16" i="33"/>
  <c r="W15" i="33"/>
  <c r="R15" i="33"/>
  <c r="Q15" i="33"/>
  <c r="P15" i="33"/>
  <c r="W14" i="33"/>
  <c r="R14" i="33"/>
  <c r="Q14" i="33"/>
  <c r="P14" i="33"/>
  <c r="W13" i="33"/>
  <c r="R13" i="33"/>
  <c r="Q13" i="33"/>
  <c r="P13" i="33"/>
  <c r="W12" i="33"/>
  <c r="R12" i="33"/>
  <c r="Q12" i="33"/>
  <c r="P12" i="33"/>
  <c r="W11" i="33"/>
  <c r="R11" i="33"/>
  <c r="Q11" i="33"/>
  <c r="P11" i="33"/>
  <c r="W10" i="33"/>
  <c r="R10" i="33"/>
  <c r="Q10" i="33"/>
  <c r="P10" i="33"/>
  <c r="W9" i="33"/>
  <c r="R9" i="33"/>
  <c r="Q9" i="33"/>
  <c r="P9" i="33"/>
  <c r="W8" i="33"/>
  <c r="R8" i="33"/>
  <c r="Q8" i="33"/>
  <c r="P8" i="33"/>
  <c r="W7" i="33"/>
  <c r="R7" i="33"/>
  <c r="Q7" i="33"/>
  <c r="P7" i="33"/>
  <c r="W6" i="33"/>
  <c r="R6" i="33"/>
  <c r="Q6" i="33"/>
  <c r="P6" i="33"/>
  <c r="W5" i="33"/>
  <c r="R5" i="33"/>
  <c r="Q5" i="33"/>
  <c r="P5" i="33"/>
  <c r="R619" i="34"/>
  <c r="R618" i="34"/>
  <c r="R617" i="34"/>
  <c r="R616" i="34"/>
  <c r="R615" i="34"/>
  <c r="R614" i="34"/>
  <c r="R613" i="34"/>
  <c r="R612" i="34"/>
  <c r="R611" i="34"/>
  <c r="R610" i="34"/>
  <c r="R609" i="34"/>
  <c r="R608" i="34"/>
  <c r="R607" i="34"/>
  <c r="R606" i="34"/>
  <c r="R605" i="34"/>
  <c r="R604" i="34"/>
  <c r="R603" i="34"/>
  <c r="R602" i="34"/>
  <c r="R601" i="34"/>
  <c r="R600" i="34"/>
  <c r="R599" i="34"/>
  <c r="R598" i="34"/>
  <c r="R597" i="34"/>
  <c r="R596" i="34"/>
  <c r="R595" i="34"/>
  <c r="R594" i="34"/>
  <c r="R593" i="34"/>
  <c r="R592" i="34"/>
  <c r="R591" i="34"/>
  <c r="R590" i="34"/>
  <c r="R589" i="34"/>
  <c r="R588" i="34"/>
  <c r="R587" i="34"/>
  <c r="R586" i="34"/>
  <c r="R585" i="34"/>
  <c r="R584" i="34"/>
  <c r="R583" i="34"/>
  <c r="R582" i="34"/>
  <c r="R581" i="34"/>
  <c r="R580" i="34"/>
  <c r="R579" i="34"/>
  <c r="R578" i="34"/>
  <c r="R577" i="34"/>
  <c r="R576" i="34"/>
  <c r="R575" i="34"/>
  <c r="R574" i="34"/>
  <c r="R573" i="34"/>
  <c r="R572" i="34"/>
  <c r="R571" i="34"/>
  <c r="R570" i="34"/>
  <c r="R569" i="34"/>
  <c r="R568" i="34"/>
  <c r="R567" i="34"/>
  <c r="R566" i="34"/>
  <c r="R565" i="34"/>
  <c r="R564" i="34"/>
  <c r="R563" i="34"/>
  <c r="R562" i="34"/>
  <c r="R561" i="34"/>
  <c r="R560" i="34"/>
  <c r="R559" i="34"/>
  <c r="R558" i="34"/>
  <c r="R557" i="34"/>
  <c r="R556" i="34"/>
  <c r="R555" i="34"/>
  <c r="R554" i="34"/>
  <c r="R553" i="34"/>
  <c r="R552" i="34"/>
  <c r="R551" i="34"/>
  <c r="R550" i="34"/>
  <c r="R549" i="34"/>
  <c r="R548" i="34"/>
  <c r="R547" i="34"/>
  <c r="R546" i="34"/>
  <c r="R545" i="34"/>
  <c r="R544" i="34"/>
  <c r="R543" i="34"/>
  <c r="R542" i="34"/>
  <c r="R541" i="34"/>
  <c r="R540" i="34"/>
  <c r="R539" i="34"/>
  <c r="R538" i="34"/>
  <c r="R537" i="34"/>
  <c r="R536" i="34"/>
  <c r="R535" i="34"/>
  <c r="R534" i="34"/>
  <c r="R533" i="34"/>
  <c r="R532" i="34"/>
  <c r="R531" i="34"/>
  <c r="R530" i="34"/>
  <c r="R529" i="34"/>
  <c r="R528" i="34"/>
  <c r="R527" i="34"/>
  <c r="R526" i="34"/>
  <c r="R525" i="34"/>
  <c r="R524" i="34"/>
  <c r="R523" i="34"/>
  <c r="R522" i="34"/>
  <c r="R521" i="34"/>
  <c r="R520" i="34"/>
  <c r="R519" i="34"/>
  <c r="R518" i="34"/>
  <c r="R517" i="34"/>
  <c r="R516" i="34"/>
  <c r="R515" i="34"/>
  <c r="R514" i="34"/>
  <c r="R513" i="34"/>
  <c r="R512" i="34"/>
  <c r="R511" i="34"/>
  <c r="R510" i="34"/>
  <c r="R509" i="34"/>
  <c r="R508" i="34"/>
  <c r="R507" i="34"/>
  <c r="R506" i="34"/>
  <c r="R505" i="34"/>
  <c r="R504" i="34"/>
  <c r="R503" i="34"/>
  <c r="R502" i="34"/>
  <c r="R501" i="34"/>
  <c r="R500" i="34"/>
  <c r="R499" i="34"/>
  <c r="R498" i="34"/>
  <c r="R497" i="34"/>
  <c r="R496" i="34"/>
  <c r="R495" i="34"/>
  <c r="R494" i="34"/>
  <c r="R493" i="34"/>
  <c r="R492" i="34"/>
  <c r="R491" i="34"/>
  <c r="R490" i="34"/>
  <c r="R489" i="34"/>
  <c r="R488" i="34"/>
  <c r="R487" i="34"/>
  <c r="R486" i="34"/>
  <c r="R485" i="34"/>
  <c r="R484" i="34"/>
  <c r="R483" i="34"/>
  <c r="R482" i="34"/>
  <c r="R481" i="34"/>
  <c r="R480" i="34"/>
  <c r="R479" i="34"/>
  <c r="R478" i="34"/>
  <c r="R477" i="34"/>
  <c r="R476" i="34"/>
  <c r="R475" i="34"/>
  <c r="R474" i="34"/>
  <c r="R473" i="34"/>
  <c r="R472" i="34"/>
  <c r="R471" i="34"/>
  <c r="R470" i="34"/>
  <c r="R469" i="34"/>
  <c r="R468" i="34"/>
  <c r="R467" i="34"/>
  <c r="R466" i="34"/>
  <c r="R465" i="34"/>
  <c r="R464" i="34"/>
  <c r="R463" i="34"/>
  <c r="R462" i="34"/>
  <c r="R461" i="34"/>
  <c r="R460" i="34"/>
  <c r="R459" i="34"/>
  <c r="R458" i="34"/>
  <c r="R457" i="34"/>
  <c r="R456" i="34"/>
  <c r="R455" i="34"/>
  <c r="R454" i="34"/>
  <c r="R453" i="34"/>
  <c r="R452" i="34"/>
  <c r="R451" i="34"/>
  <c r="R450" i="34"/>
  <c r="R449" i="34"/>
  <c r="R448" i="34"/>
  <c r="R447" i="34"/>
  <c r="R446" i="34"/>
  <c r="R445" i="34"/>
  <c r="R444" i="34"/>
  <c r="R443" i="34"/>
  <c r="R442" i="34"/>
  <c r="R441" i="34"/>
  <c r="R440" i="34"/>
  <c r="R439" i="34"/>
  <c r="R438" i="34"/>
  <c r="R437" i="34"/>
  <c r="R436" i="34"/>
  <c r="R435" i="34"/>
  <c r="R434" i="34"/>
  <c r="R433" i="34"/>
  <c r="R432" i="34"/>
  <c r="R431" i="34"/>
  <c r="R430" i="34"/>
  <c r="R429" i="34"/>
  <c r="R428" i="34"/>
  <c r="R427" i="34"/>
  <c r="R426" i="34"/>
  <c r="R425" i="34"/>
  <c r="R424" i="34"/>
  <c r="R423" i="34"/>
  <c r="R422" i="34"/>
  <c r="R421" i="34"/>
  <c r="R420" i="34"/>
  <c r="R419" i="34"/>
  <c r="R418" i="34"/>
  <c r="R417" i="34"/>
  <c r="R416" i="34"/>
  <c r="R415" i="34"/>
  <c r="R414" i="34"/>
  <c r="R413" i="34"/>
  <c r="R412" i="34"/>
  <c r="R411" i="34"/>
  <c r="R410" i="34"/>
  <c r="R409" i="34"/>
  <c r="R408" i="34"/>
  <c r="R407" i="34"/>
  <c r="R406" i="34"/>
  <c r="R405" i="34"/>
  <c r="R404" i="34"/>
  <c r="R403" i="34"/>
  <c r="R402" i="34"/>
  <c r="R401" i="34"/>
  <c r="R400" i="34"/>
  <c r="R399" i="34"/>
  <c r="R398" i="34"/>
  <c r="R397" i="34"/>
  <c r="R396" i="34"/>
  <c r="R395" i="34"/>
  <c r="R394" i="34"/>
  <c r="R393" i="34"/>
  <c r="R392" i="34"/>
  <c r="R391" i="34"/>
  <c r="R390" i="34"/>
  <c r="R389" i="34"/>
  <c r="R388" i="34"/>
  <c r="R387" i="34"/>
  <c r="R386" i="34"/>
  <c r="R385" i="34"/>
  <c r="R384" i="34"/>
  <c r="R383" i="34"/>
  <c r="R382" i="34"/>
  <c r="R381" i="34"/>
  <c r="R380" i="34"/>
  <c r="R379" i="34"/>
  <c r="R378" i="34"/>
  <c r="R377" i="34"/>
  <c r="R376" i="34"/>
  <c r="R375" i="34"/>
  <c r="R374" i="34"/>
  <c r="R373" i="34"/>
  <c r="R372" i="34"/>
  <c r="R371" i="34"/>
  <c r="R370" i="34"/>
  <c r="R369" i="34"/>
  <c r="R368" i="34"/>
  <c r="R367" i="34"/>
  <c r="R366" i="34"/>
  <c r="R365" i="34"/>
  <c r="R364" i="34"/>
  <c r="R363" i="34"/>
  <c r="R362" i="34"/>
  <c r="R361" i="34"/>
  <c r="R360" i="34"/>
  <c r="R359" i="34"/>
  <c r="R358" i="34"/>
  <c r="R357" i="34"/>
  <c r="R356" i="34"/>
  <c r="R355" i="34"/>
  <c r="R354" i="34"/>
  <c r="R353" i="34"/>
  <c r="R352" i="34"/>
  <c r="R351" i="34"/>
  <c r="R350" i="34"/>
  <c r="R349" i="34"/>
  <c r="R348" i="34"/>
  <c r="R347" i="34"/>
  <c r="R346" i="34"/>
  <c r="R345" i="34"/>
  <c r="R344" i="34"/>
  <c r="R343" i="34"/>
  <c r="R342" i="34"/>
  <c r="R341" i="34"/>
  <c r="R340" i="34"/>
  <c r="R339" i="34"/>
  <c r="R338" i="34"/>
  <c r="R337" i="34"/>
  <c r="R336" i="34"/>
  <c r="R335" i="34"/>
  <c r="R334" i="34"/>
  <c r="R333" i="34"/>
  <c r="R332" i="34"/>
  <c r="R331" i="34"/>
  <c r="R330" i="34"/>
  <c r="R329" i="34"/>
  <c r="R328" i="34"/>
  <c r="R327" i="34"/>
  <c r="R326" i="34"/>
  <c r="R325" i="34"/>
  <c r="R324" i="34"/>
  <c r="R323" i="34"/>
  <c r="R322" i="34"/>
  <c r="R321" i="34"/>
  <c r="R320" i="34"/>
  <c r="R319" i="34"/>
  <c r="R318" i="34"/>
  <c r="R317" i="34"/>
  <c r="R316" i="34"/>
  <c r="R315" i="34"/>
  <c r="R314" i="34"/>
  <c r="R313" i="34"/>
  <c r="R312" i="34"/>
  <c r="R311" i="34"/>
  <c r="R310" i="34"/>
  <c r="R309" i="34"/>
  <c r="R308" i="34"/>
  <c r="R307" i="34"/>
  <c r="R306" i="34"/>
  <c r="R305" i="34"/>
  <c r="R304" i="34"/>
  <c r="R303" i="34"/>
  <c r="R302" i="34"/>
  <c r="R301" i="34"/>
  <c r="R300" i="34"/>
  <c r="R299" i="34"/>
  <c r="R298" i="34"/>
  <c r="R297" i="34"/>
  <c r="R296" i="34"/>
  <c r="R295" i="34"/>
  <c r="R294" i="34"/>
  <c r="R293" i="34"/>
  <c r="R292" i="34"/>
  <c r="R291" i="34"/>
  <c r="R290" i="34"/>
  <c r="R289" i="34"/>
  <c r="R288" i="34"/>
  <c r="R287" i="34"/>
  <c r="R286" i="34"/>
  <c r="R285" i="34"/>
  <c r="R284" i="34"/>
  <c r="R283" i="34"/>
  <c r="R282" i="34"/>
  <c r="R281" i="34"/>
  <c r="R280" i="34"/>
  <c r="R279" i="34"/>
  <c r="R278" i="34"/>
  <c r="R277" i="34"/>
  <c r="R276" i="34"/>
  <c r="R275" i="34"/>
  <c r="R274" i="34"/>
  <c r="R273" i="34"/>
  <c r="R272" i="34"/>
  <c r="R271" i="34"/>
  <c r="R270" i="34"/>
  <c r="R269" i="34"/>
  <c r="R268" i="34"/>
  <c r="R267" i="34"/>
  <c r="R266" i="34"/>
  <c r="R265" i="34"/>
  <c r="R264" i="34"/>
  <c r="R263" i="34"/>
  <c r="R262" i="34"/>
  <c r="R261" i="34"/>
  <c r="R260" i="34"/>
  <c r="R259" i="34"/>
  <c r="R258" i="34"/>
  <c r="R257" i="34"/>
  <c r="R256" i="34"/>
  <c r="R255" i="34"/>
  <c r="R254" i="34"/>
  <c r="R253" i="34"/>
  <c r="R252" i="34"/>
  <c r="R251" i="34"/>
  <c r="R250" i="34"/>
  <c r="R249" i="34"/>
  <c r="R248" i="34"/>
  <c r="R247" i="34"/>
  <c r="R246" i="34"/>
  <c r="R245" i="34"/>
  <c r="R244" i="34"/>
  <c r="R243" i="34"/>
  <c r="R242" i="34"/>
  <c r="R241" i="34"/>
  <c r="R240" i="34"/>
  <c r="R239" i="34"/>
  <c r="R238" i="34"/>
  <c r="R237" i="34"/>
  <c r="R236" i="34"/>
  <c r="R235" i="34"/>
  <c r="R234" i="34"/>
  <c r="R233" i="34"/>
  <c r="R232" i="34"/>
  <c r="R231" i="34"/>
  <c r="R230" i="34"/>
  <c r="R229" i="34"/>
  <c r="R228" i="34"/>
  <c r="R227" i="34"/>
  <c r="R226" i="34"/>
  <c r="R225" i="34"/>
  <c r="R224" i="34"/>
  <c r="R223" i="34"/>
  <c r="R222" i="34"/>
  <c r="R221" i="34"/>
  <c r="R220" i="34"/>
  <c r="R219" i="34"/>
  <c r="R218" i="34"/>
  <c r="R217" i="34"/>
  <c r="R216" i="34"/>
  <c r="R215" i="34"/>
  <c r="R214" i="34"/>
  <c r="R213" i="34"/>
  <c r="R212" i="34"/>
  <c r="R211" i="34"/>
  <c r="R210" i="34"/>
  <c r="R209" i="34"/>
  <c r="R208" i="34"/>
  <c r="R207" i="34"/>
  <c r="R206" i="34"/>
  <c r="R205" i="34"/>
  <c r="R204" i="34"/>
  <c r="R203" i="34"/>
  <c r="R202" i="34"/>
  <c r="R201" i="34"/>
  <c r="R200" i="34"/>
  <c r="R199" i="34"/>
  <c r="R198" i="34"/>
  <c r="R197" i="34"/>
  <c r="R196" i="34"/>
  <c r="R195" i="34"/>
  <c r="R194" i="34"/>
  <c r="R193" i="34"/>
  <c r="R192" i="34"/>
  <c r="R191" i="34"/>
  <c r="R190" i="34"/>
  <c r="R189" i="34"/>
  <c r="R188" i="34"/>
  <c r="R187" i="34"/>
  <c r="R186" i="34"/>
  <c r="R185" i="34"/>
  <c r="R184" i="34"/>
  <c r="R183" i="34"/>
  <c r="R182" i="34"/>
  <c r="R181" i="34"/>
  <c r="R180" i="34"/>
  <c r="R179" i="34"/>
  <c r="R178" i="34"/>
  <c r="R177" i="34"/>
  <c r="R176" i="34"/>
  <c r="R175" i="34"/>
  <c r="R174" i="34"/>
  <c r="R173" i="34"/>
  <c r="R172" i="34"/>
  <c r="R171" i="34"/>
  <c r="R170" i="34"/>
  <c r="R169" i="34"/>
  <c r="R168" i="34"/>
  <c r="R167" i="34"/>
  <c r="R166" i="34"/>
  <c r="R165" i="34"/>
  <c r="R164" i="34"/>
  <c r="R163" i="34"/>
  <c r="R162" i="34"/>
  <c r="R161" i="34"/>
  <c r="R160" i="34"/>
  <c r="R159" i="34"/>
  <c r="R158" i="34"/>
  <c r="R157" i="34"/>
  <c r="R156" i="34"/>
  <c r="R155" i="34"/>
  <c r="R154" i="34"/>
  <c r="R153" i="34"/>
  <c r="R152" i="34"/>
  <c r="R151" i="34"/>
  <c r="R150" i="34"/>
  <c r="R149" i="34"/>
  <c r="R148" i="34"/>
  <c r="R147" i="34"/>
  <c r="R146" i="34"/>
  <c r="R145" i="34"/>
  <c r="R144" i="34"/>
  <c r="R143" i="34"/>
  <c r="R142" i="34"/>
  <c r="R141" i="34"/>
  <c r="R140" i="34"/>
  <c r="R139" i="34"/>
  <c r="R138" i="34"/>
  <c r="R137" i="34"/>
  <c r="R136" i="34"/>
  <c r="R135" i="34"/>
  <c r="R134" i="34"/>
  <c r="R133" i="34"/>
  <c r="R132" i="34"/>
  <c r="R131" i="34"/>
  <c r="R130" i="34"/>
  <c r="R129" i="34"/>
  <c r="R128" i="34"/>
  <c r="R127" i="34"/>
  <c r="R126" i="34"/>
  <c r="R125" i="34"/>
  <c r="R124" i="34"/>
  <c r="R123" i="34"/>
  <c r="R122" i="34"/>
  <c r="R121" i="34"/>
  <c r="R120" i="34"/>
  <c r="R119" i="34"/>
  <c r="R118" i="34"/>
  <c r="R117" i="34"/>
  <c r="R116" i="34"/>
  <c r="R115" i="34"/>
  <c r="R114" i="34"/>
  <c r="R113" i="34"/>
  <c r="R112" i="34"/>
  <c r="R111" i="34"/>
  <c r="R110" i="34"/>
  <c r="R109" i="34"/>
  <c r="R108" i="34"/>
  <c r="R107" i="34"/>
  <c r="R106" i="34"/>
  <c r="R105" i="34"/>
  <c r="R104" i="34"/>
  <c r="R103" i="34"/>
  <c r="R102" i="34"/>
  <c r="R101" i="34"/>
  <c r="R100" i="34"/>
  <c r="R99" i="34"/>
  <c r="R98" i="34"/>
  <c r="R97" i="34"/>
  <c r="R96" i="34"/>
  <c r="R95" i="34"/>
  <c r="R94" i="34"/>
  <c r="R93" i="34"/>
  <c r="R92" i="34"/>
  <c r="R91" i="34"/>
  <c r="R90" i="34"/>
  <c r="R89" i="34"/>
  <c r="R88" i="34"/>
  <c r="R87" i="34"/>
  <c r="R86" i="34"/>
  <c r="R85" i="34"/>
  <c r="R84" i="34"/>
  <c r="R83" i="34"/>
  <c r="R82" i="34"/>
  <c r="R81" i="34"/>
  <c r="R80" i="34"/>
  <c r="R79" i="34"/>
  <c r="R78" i="34"/>
  <c r="R77" i="34"/>
  <c r="R76" i="34"/>
  <c r="R75" i="34"/>
  <c r="R74" i="34"/>
  <c r="R73" i="34"/>
  <c r="R72" i="34"/>
  <c r="R71" i="34"/>
  <c r="R70" i="34"/>
  <c r="R69" i="34"/>
  <c r="R68" i="34"/>
  <c r="R67" i="34"/>
  <c r="R66" i="34"/>
  <c r="R65" i="34"/>
  <c r="R64" i="34"/>
  <c r="R63" i="34"/>
  <c r="R62" i="34"/>
  <c r="R61" i="34"/>
  <c r="R60" i="34"/>
  <c r="R59" i="34"/>
  <c r="R58" i="34"/>
  <c r="R57" i="34"/>
  <c r="R56" i="34"/>
  <c r="R55" i="34"/>
  <c r="R54" i="34"/>
  <c r="R53" i="34"/>
  <c r="R52" i="34"/>
  <c r="R51" i="34"/>
  <c r="R50" i="34"/>
  <c r="R49" i="34"/>
  <c r="R48" i="34"/>
  <c r="R47" i="34"/>
  <c r="R46" i="34"/>
  <c r="R45" i="34"/>
  <c r="R44" i="34"/>
  <c r="R43" i="34"/>
  <c r="R42" i="34"/>
  <c r="R41" i="34"/>
  <c r="R40" i="34"/>
  <c r="R39" i="34"/>
  <c r="R38" i="34"/>
  <c r="R37" i="34"/>
  <c r="R36" i="34"/>
  <c r="R35" i="34"/>
  <c r="R34" i="34"/>
  <c r="R33" i="34"/>
  <c r="R32" i="34"/>
  <c r="R31" i="34"/>
  <c r="R30" i="34"/>
  <c r="R29" i="34"/>
  <c r="R28" i="34"/>
  <c r="R27" i="34"/>
  <c r="R26" i="34"/>
  <c r="R25" i="34"/>
  <c r="R24" i="34"/>
  <c r="R23" i="34"/>
  <c r="R22" i="34"/>
  <c r="R21" i="34"/>
  <c r="R20" i="34"/>
  <c r="R19" i="34"/>
  <c r="W18" i="34"/>
  <c r="R18" i="34"/>
  <c r="Q18" i="34"/>
  <c r="P18" i="34"/>
  <c r="W17" i="34"/>
  <c r="R17" i="34"/>
  <c r="Q17" i="34"/>
  <c r="P17" i="34"/>
  <c r="W16" i="34"/>
  <c r="R16" i="34"/>
  <c r="Q16" i="34"/>
  <c r="P16" i="34"/>
  <c r="W15" i="34"/>
  <c r="V15" i="34"/>
  <c r="R15" i="34"/>
  <c r="Q15" i="34"/>
  <c r="P15" i="34"/>
  <c r="W14" i="34"/>
  <c r="V14" i="34"/>
  <c r="R14" i="34"/>
  <c r="Q14" i="34"/>
  <c r="P14" i="34"/>
  <c r="W13" i="34"/>
  <c r="V13" i="34"/>
  <c r="R13" i="34"/>
  <c r="Q13" i="34"/>
  <c r="P13" i="34"/>
  <c r="W12" i="34"/>
  <c r="V12" i="34"/>
  <c r="R12" i="34"/>
  <c r="Q12" i="34"/>
  <c r="P12" i="34"/>
  <c r="W11" i="34"/>
  <c r="V11" i="34"/>
  <c r="R11" i="34"/>
  <c r="Q11" i="34"/>
  <c r="P11" i="34"/>
  <c r="W10" i="34"/>
  <c r="V10" i="34"/>
  <c r="R10" i="34"/>
  <c r="Q10" i="34"/>
  <c r="P10" i="34"/>
  <c r="W9" i="34"/>
  <c r="V9" i="34"/>
  <c r="R9" i="34"/>
  <c r="Q9" i="34"/>
  <c r="P9" i="34"/>
  <c r="W8" i="34"/>
  <c r="V8" i="34"/>
  <c r="R8" i="34"/>
  <c r="Q8" i="34"/>
  <c r="P8" i="34"/>
  <c r="W7" i="34"/>
  <c r="V7" i="34"/>
  <c r="R7" i="34"/>
  <c r="Q7" i="34"/>
  <c r="P7" i="34"/>
  <c r="W6" i="34"/>
  <c r="V6" i="34"/>
  <c r="R6" i="34"/>
  <c r="Q6" i="34"/>
  <c r="P6" i="34"/>
  <c r="W5" i="34"/>
  <c r="H5" i="34"/>
  <c r="V5" i="34"/>
  <c r="R5" i="34"/>
  <c r="Q5" i="34"/>
  <c r="P5" i="34"/>
  <c r="Q619" i="26"/>
  <c r="R619" i="26"/>
  <c r="Q618" i="26"/>
  <c r="R618" i="26"/>
  <c r="Q617" i="26"/>
  <c r="R617" i="26"/>
  <c r="Q616" i="26"/>
  <c r="R616" i="26"/>
  <c r="Q615" i="26"/>
  <c r="R615" i="26"/>
  <c r="Q614" i="26"/>
  <c r="R614" i="26"/>
  <c r="Q613" i="26"/>
  <c r="R613" i="26"/>
  <c r="Q612" i="26"/>
  <c r="R612" i="26"/>
  <c r="Q611" i="26"/>
  <c r="R611" i="26"/>
  <c r="Q610" i="26"/>
  <c r="R610" i="26"/>
  <c r="Q609" i="26"/>
  <c r="R609" i="26"/>
  <c r="Q608" i="26"/>
  <c r="R608" i="26"/>
  <c r="Q607" i="26"/>
  <c r="R607" i="26"/>
  <c r="Q606" i="26"/>
  <c r="R606" i="26"/>
  <c r="Q605" i="26"/>
  <c r="R605" i="26"/>
  <c r="Q604" i="26"/>
  <c r="R604" i="26"/>
  <c r="Q603" i="26"/>
  <c r="R603" i="26"/>
  <c r="Q602" i="26"/>
  <c r="R602" i="26"/>
  <c r="Q601" i="26"/>
  <c r="R601" i="26"/>
  <c r="Q600" i="26"/>
  <c r="R600" i="26"/>
  <c r="Q599" i="26"/>
  <c r="R599" i="26"/>
  <c r="Q598" i="26"/>
  <c r="R598" i="26"/>
  <c r="Q597" i="26"/>
  <c r="R597" i="26"/>
  <c r="Q596" i="26"/>
  <c r="R596" i="26"/>
  <c r="Q595" i="26"/>
  <c r="R595" i="26"/>
  <c r="Q594" i="26"/>
  <c r="R594" i="26"/>
  <c r="Q593" i="26"/>
  <c r="R593" i="26"/>
  <c r="Q592" i="26"/>
  <c r="R592" i="26"/>
  <c r="Q591" i="26"/>
  <c r="R591" i="26"/>
  <c r="Q590" i="26"/>
  <c r="R590" i="26"/>
  <c r="Q589" i="26"/>
  <c r="R589" i="26"/>
  <c r="Q588" i="26"/>
  <c r="R588" i="26"/>
  <c r="Q587" i="26"/>
  <c r="R587" i="26"/>
  <c r="Q586" i="26"/>
  <c r="R586" i="26"/>
  <c r="Q585" i="26"/>
  <c r="R585" i="26"/>
  <c r="Q584" i="26"/>
  <c r="R584" i="26"/>
  <c r="Q583" i="26"/>
  <c r="R583" i="26"/>
  <c r="Q582" i="26"/>
  <c r="R582" i="26"/>
  <c r="Q581" i="26"/>
  <c r="R581" i="26"/>
  <c r="Q580" i="26"/>
  <c r="R580" i="26"/>
  <c r="Q579" i="26"/>
  <c r="R579" i="26"/>
  <c r="Q578" i="26"/>
  <c r="R578" i="26"/>
  <c r="Q577" i="26"/>
  <c r="R577" i="26"/>
  <c r="Q576" i="26"/>
  <c r="R576" i="26"/>
  <c r="Q575" i="26"/>
  <c r="R575" i="26"/>
  <c r="Q574" i="26"/>
  <c r="R574" i="26"/>
  <c r="Q573" i="26"/>
  <c r="R573" i="26"/>
  <c r="Q572" i="26"/>
  <c r="R572" i="26"/>
  <c r="Q571" i="26"/>
  <c r="R571" i="26"/>
  <c r="Q570" i="26"/>
  <c r="R570" i="26"/>
  <c r="Q569" i="26"/>
  <c r="R569" i="26"/>
  <c r="Q568" i="26"/>
  <c r="R568" i="26"/>
  <c r="Q567" i="26"/>
  <c r="R567" i="26"/>
  <c r="Q566" i="26"/>
  <c r="R566" i="26"/>
  <c r="Q565" i="26"/>
  <c r="R565" i="26"/>
  <c r="Q564" i="26"/>
  <c r="R564" i="26"/>
  <c r="Q563" i="26"/>
  <c r="R563" i="26"/>
  <c r="Q562" i="26"/>
  <c r="R562" i="26"/>
  <c r="Q561" i="26"/>
  <c r="R561" i="26"/>
  <c r="Q560" i="26"/>
  <c r="R560" i="26"/>
  <c r="Q559" i="26"/>
  <c r="R559" i="26"/>
  <c r="Q558" i="26"/>
  <c r="R558" i="26"/>
  <c r="Q557" i="26"/>
  <c r="R557" i="26"/>
  <c r="Q556" i="26"/>
  <c r="R556" i="26"/>
  <c r="Q555" i="26"/>
  <c r="R555" i="26"/>
  <c r="Q554" i="26"/>
  <c r="R554" i="26"/>
  <c r="Q553" i="26"/>
  <c r="R553" i="26"/>
  <c r="Q552" i="26"/>
  <c r="R552" i="26"/>
  <c r="Q551" i="26"/>
  <c r="R551" i="26"/>
  <c r="Q550" i="26"/>
  <c r="R550" i="26"/>
  <c r="Q549" i="26"/>
  <c r="R549" i="26"/>
  <c r="Q548" i="26"/>
  <c r="R548" i="26"/>
  <c r="Q547" i="26"/>
  <c r="R547" i="26"/>
  <c r="Q546" i="26"/>
  <c r="R546" i="26"/>
  <c r="Q545" i="26"/>
  <c r="R545" i="26"/>
  <c r="Q544" i="26"/>
  <c r="R544" i="26"/>
  <c r="Q543" i="26"/>
  <c r="R543" i="26"/>
  <c r="Q542" i="26"/>
  <c r="R542" i="26"/>
  <c r="Q541" i="26"/>
  <c r="R541" i="26"/>
  <c r="Q540" i="26"/>
  <c r="R540" i="26"/>
  <c r="Q539" i="26"/>
  <c r="R539" i="26"/>
  <c r="Q538" i="26"/>
  <c r="R538" i="26"/>
  <c r="Q537" i="26"/>
  <c r="R537" i="26"/>
  <c r="Q536" i="26"/>
  <c r="R536" i="26"/>
  <c r="Q535" i="26"/>
  <c r="R535" i="26"/>
  <c r="Q534" i="26"/>
  <c r="R534" i="26"/>
  <c r="Q533" i="26"/>
  <c r="R533" i="26"/>
  <c r="Q532" i="26"/>
  <c r="R532" i="26"/>
  <c r="Q531" i="26"/>
  <c r="R531" i="26"/>
  <c r="Q530" i="26"/>
  <c r="R530" i="26"/>
  <c r="Q529" i="26"/>
  <c r="R529" i="26"/>
  <c r="Q528" i="26"/>
  <c r="R528" i="26"/>
  <c r="Q527" i="26"/>
  <c r="R527" i="26"/>
  <c r="Q526" i="26"/>
  <c r="R526" i="26"/>
  <c r="Q525" i="26"/>
  <c r="R525" i="26"/>
  <c r="Q524" i="26"/>
  <c r="R524" i="26"/>
  <c r="Q523" i="26"/>
  <c r="R523" i="26"/>
  <c r="Q522" i="26"/>
  <c r="R522" i="26"/>
  <c r="Q521" i="26"/>
  <c r="R521" i="26"/>
  <c r="Q520" i="26"/>
  <c r="R520" i="26"/>
  <c r="Q519" i="26"/>
  <c r="R519" i="26"/>
  <c r="Q518" i="26"/>
  <c r="R518" i="26"/>
  <c r="Q517" i="26"/>
  <c r="R517" i="26"/>
  <c r="Q516" i="26"/>
  <c r="R516" i="26"/>
  <c r="Q515" i="26"/>
  <c r="R515" i="26"/>
  <c r="Q514" i="26"/>
  <c r="R514" i="26"/>
  <c r="Q513" i="26"/>
  <c r="R513" i="26"/>
  <c r="Q512" i="26"/>
  <c r="R512" i="26"/>
  <c r="Q511" i="26"/>
  <c r="R511" i="26"/>
  <c r="Q510" i="26"/>
  <c r="R510" i="26"/>
  <c r="Q509" i="26"/>
  <c r="R509" i="26"/>
  <c r="Q508" i="26"/>
  <c r="R508" i="26"/>
  <c r="Q507" i="26"/>
  <c r="R507" i="26"/>
  <c r="Q506" i="26"/>
  <c r="R506" i="26"/>
  <c r="Q505" i="26"/>
  <c r="R505" i="26"/>
  <c r="Q504" i="26"/>
  <c r="R504" i="26"/>
  <c r="Q503" i="26"/>
  <c r="R503" i="26"/>
  <c r="Q502" i="26"/>
  <c r="R502" i="26"/>
  <c r="Q501" i="26"/>
  <c r="R501" i="26"/>
  <c r="Q500" i="26"/>
  <c r="R500" i="26"/>
  <c r="Q499" i="26"/>
  <c r="R499" i="26"/>
  <c r="Q498" i="26"/>
  <c r="R498" i="26"/>
  <c r="Q497" i="26"/>
  <c r="R497" i="26"/>
  <c r="Q496" i="26"/>
  <c r="R496" i="26"/>
  <c r="Q495" i="26"/>
  <c r="R495" i="26"/>
  <c r="Q494" i="26"/>
  <c r="R494" i="26"/>
  <c r="Q493" i="26"/>
  <c r="R493" i="26"/>
  <c r="Q492" i="26"/>
  <c r="R492" i="26"/>
  <c r="Q491" i="26"/>
  <c r="R491" i="26"/>
  <c r="Q490" i="26"/>
  <c r="R490" i="26"/>
  <c r="Q489" i="26"/>
  <c r="R489" i="26"/>
  <c r="Q488" i="26"/>
  <c r="R488" i="26"/>
  <c r="Q487" i="26"/>
  <c r="R487" i="26"/>
  <c r="Q486" i="26"/>
  <c r="R486" i="26"/>
  <c r="Q485" i="26"/>
  <c r="R485" i="26"/>
  <c r="Q484" i="26"/>
  <c r="R484" i="26"/>
  <c r="Q483" i="26"/>
  <c r="R483" i="26"/>
  <c r="Q482" i="26"/>
  <c r="R482" i="26"/>
  <c r="Q481" i="26"/>
  <c r="R481" i="26"/>
  <c r="Q480" i="26"/>
  <c r="R480" i="26"/>
  <c r="Q479" i="26"/>
  <c r="R479" i="26"/>
  <c r="Q478" i="26"/>
  <c r="R478" i="26"/>
  <c r="Q477" i="26"/>
  <c r="R477" i="26"/>
  <c r="Q476" i="26"/>
  <c r="R476" i="26"/>
  <c r="Q475" i="26"/>
  <c r="R475" i="26"/>
  <c r="Q474" i="26"/>
  <c r="R474" i="26"/>
  <c r="Q473" i="26"/>
  <c r="R473" i="26"/>
  <c r="Q472" i="26"/>
  <c r="R472" i="26"/>
  <c r="Q471" i="26"/>
  <c r="R471" i="26"/>
  <c r="Q470" i="26"/>
  <c r="R470" i="26"/>
  <c r="Q469" i="26"/>
  <c r="R469" i="26"/>
  <c r="Q468" i="26"/>
  <c r="R468" i="26"/>
  <c r="Q467" i="26"/>
  <c r="R467" i="26"/>
  <c r="Q466" i="26"/>
  <c r="R466" i="26"/>
  <c r="Q465" i="26"/>
  <c r="R465" i="26"/>
  <c r="Q464" i="26"/>
  <c r="R464" i="26"/>
  <c r="Q463" i="26"/>
  <c r="R463" i="26"/>
  <c r="Q462" i="26"/>
  <c r="R462" i="26"/>
  <c r="Q461" i="26"/>
  <c r="R461" i="26"/>
  <c r="Q460" i="26"/>
  <c r="R460" i="26"/>
  <c r="Q459" i="26"/>
  <c r="R459" i="26"/>
  <c r="Q458" i="26"/>
  <c r="R458" i="26"/>
  <c r="Q457" i="26"/>
  <c r="R457" i="26"/>
  <c r="Q456" i="26"/>
  <c r="R456" i="26"/>
  <c r="Q455" i="26"/>
  <c r="R455" i="26"/>
  <c r="Q454" i="26"/>
  <c r="R454" i="26"/>
  <c r="Q453" i="26"/>
  <c r="R453" i="26"/>
  <c r="Q452" i="26"/>
  <c r="R452" i="26"/>
  <c r="Q451" i="26"/>
  <c r="R451" i="26"/>
  <c r="Q450" i="26"/>
  <c r="R450" i="26"/>
  <c r="Q449" i="26"/>
  <c r="R449" i="26"/>
  <c r="Q448" i="26"/>
  <c r="R448" i="26"/>
  <c r="Q447" i="26"/>
  <c r="R447" i="26"/>
  <c r="Q446" i="26"/>
  <c r="R446" i="26"/>
  <c r="Q445" i="26"/>
  <c r="R445" i="26"/>
  <c r="Q444" i="26"/>
  <c r="R444" i="26"/>
  <c r="Q443" i="26"/>
  <c r="R443" i="26"/>
  <c r="Q442" i="26"/>
  <c r="R442" i="26"/>
  <c r="Q441" i="26"/>
  <c r="R441" i="26"/>
  <c r="Q440" i="26"/>
  <c r="R440" i="26"/>
  <c r="Q439" i="26"/>
  <c r="R439" i="26"/>
  <c r="Q438" i="26"/>
  <c r="R438" i="26"/>
  <c r="Q437" i="26"/>
  <c r="R437" i="26"/>
  <c r="Q436" i="26"/>
  <c r="R436" i="26"/>
  <c r="Q435" i="26"/>
  <c r="R435" i="26"/>
  <c r="Q434" i="26"/>
  <c r="R434" i="26"/>
  <c r="Q433" i="26"/>
  <c r="R433" i="26"/>
  <c r="Q432" i="26"/>
  <c r="R432" i="26"/>
  <c r="Q431" i="26"/>
  <c r="R431" i="26"/>
  <c r="Q430" i="26"/>
  <c r="R430" i="26"/>
  <c r="Q429" i="26"/>
  <c r="R429" i="26"/>
  <c r="Q428" i="26"/>
  <c r="R428" i="26"/>
  <c r="Q427" i="26"/>
  <c r="R427" i="26"/>
  <c r="Q426" i="26"/>
  <c r="R426" i="26"/>
  <c r="Q425" i="26"/>
  <c r="R425" i="26"/>
  <c r="Q424" i="26"/>
  <c r="R424" i="26"/>
  <c r="Q423" i="26"/>
  <c r="R423" i="26"/>
  <c r="Q422" i="26"/>
  <c r="R422" i="26"/>
  <c r="Q421" i="26"/>
  <c r="R421" i="26"/>
  <c r="Q420" i="26"/>
  <c r="R420" i="26"/>
  <c r="Q419" i="26"/>
  <c r="R419" i="26"/>
  <c r="Q418" i="26"/>
  <c r="R418" i="26"/>
  <c r="Q417" i="26"/>
  <c r="R417" i="26"/>
  <c r="Q416" i="26"/>
  <c r="R416" i="26"/>
  <c r="Q415" i="26"/>
  <c r="R415" i="26"/>
  <c r="Q414" i="26"/>
  <c r="R414" i="26"/>
  <c r="Q413" i="26"/>
  <c r="R413" i="26"/>
  <c r="Q412" i="26"/>
  <c r="R412" i="26"/>
  <c r="Q411" i="26"/>
  <c r="R411" i="26"/>
  <c r="Q410" i="26"/>
  <c r="R410" i="26"/>
  <c r="Q409" i="26"/>
  <c r="R409" i="26"/>
  <c r="Q408" i="26"/>
  <c r="R408" i="26"/>
  <c r="Q407" i="26"/>
  <c r="R407" i="26"/>
  <c r="Q406" i="26"/>
  <c r="R406" i="26"/>
  <c r="Q405" i="26"/>
  <c r="R405" i="26"/>
  <c r="Q404" i="26"/>
  <c r="R404" i="26"/>
  <c r="Q403" i="26"/>
  <c r="R403" i="26"/>
  <c r="Q402" i="26"/>
  <c r="R402" i="26"/>
  <c r="Q401" i="26"/>
  <c r="R401" i="26"/>
  <c r="Q400" i="26"/>
  <c r="R400" i="26"/>
  <c r="Q399" i="26"/>
  <c r="R399" i="26"/>
  <c r="Q398" i="26"/>
  <c r="R398" i="26"/>
  <c r="Q397" i="26"/>
  <c r="R397" i="26"/>
  <c r="Q396" i="26"/>
  <c r="R396" i="26"/>
  <c r="Q395" i="26"/>
  <c r="R395" i="26"/>
  <c r="Q394" i="26"/>
  <c r="R394" i="26"/>
  <c r="Q393" i="26"/>
  <c r="R393" i="26"/>
  <c r="Q392" i="26"/>
  <c r="R392" i="26"/>
  <c r="Q391" i="26"/>
  <c r="R391" i="26"/>
  <c r="Q390" i="26"/>
  <c r="R390" i="26"/>
  <c r="Q389" i="26"/>
  <c r="R389" i="26"/>
  <c r="Q388" i="26"/>
  <c r="R388" i="26"/>
  <c r="Q387" i="26"/>
  <c r="R387" i="26"/>
  <c r="Q386" i="26"/>
  <c r="R386" i="26"/>
  <c r="Q385" i="26"/>
  <c r="R385" i="26"/>
  <c r="Q384" i="26"/>
  <c r="R384" i="26"/>
  <c r="Q383" i="26"/>
  <c r="R383" i="26"/>
  <c r="Q382" i="26"/>
  <c r="R382" i="26"/>
  <c r="Q381" i="26"/>
  <c r="R381" i="26"/>
  <c r="Q380" i="26"/>
  <c r="R380" i="26"/>
  <c r="Q379" i="26"/>
  <c r="R379" i="26"/>
  <c r="Q378" i="26"/>
  <c r="R378" i="26"/>
  <c r="Q377" i="26"/>
  <c r="R377" i="26"/>
  <c r="Q376" i="26"/>
  <c r="R376" i="26"/>
  <c r="Q375" i="26"/>
  <c r="R375" i="26"/>
  <c r="Q374" i="26"/>
  <c r="R374" i="26"/>
  <c r="Q373" i="26"/>
  <c r="R373" i="26"/>
  <c r="Q372" i="26"/>
  <c r="R372" i="26"/>
  <c r="Q371" i="26"/>
  <c r="R371" i="26"/>
  <c r="Q370" i="26"/>
  <c r="R370" i="26"/>
  <c r="Q369" i="26"/>
  <c r="R369" i="26"/>
  <c r="Q368" i="26"/>
  <c r="R368" i="26"/>
  <c r="Q367" i="26"/>
  <c r="R367" i="26"/>
  <c r="Q366" i="26"/>
  <c r="R366" i="26"/>
  <c r="Q365" i="26"/>
  <c r="R365" i="26"/>
  <c r="Q364" i="26"/>
  <c r="R364" i="26"/>
  <c r="Q363" i="26"/>
  <c r="R363" i="26"/>
  <c r="Q362" i="26"/>
  <c r="R362" i="26"/>
  <c r="Q361" i="26"/>
  <c r="R361" i="26"/>
  <c r="Q360" i="26"/>
  <c r="R360" i="26"/>
  <c r="Q359" i="26"/>
  <c r="R359" i="26"/>
  <c r="Q358" i="26"/>
  <c r="R358" i="26"/>
  <c r="Q357" i="26"/>
  <c r="R357" i="26"/>
  <c r="Q356" i="26"/>
  <c r="R356" i="26"/>
  <c r="Q355" i="26"/>
  <c r="R355" i="26"/>
  <c r="Q354" i="26"/>
  <c r="R354" i="26"/>
  <c r="Q353" i="26"/>
  <c r="R353" i="26"/>
  <c r="Q352" i="26"/>
  <c r="R352" i="26"/>
  <c r="Q351" i="26"/>
  <c r="R351" i="26"/>
  <c r="Q350" i="26"/>
  <c r="R350" i="26"/>
  <c r="Q349" i="26"/>
  <c r="R349" i="26"/>
  <c r="Q348" i="26"/>
  <c r="R348" i="26"/>
  <c r="Q347" i="26"/>
  <c r="R347" i="26"/>
  <c r="Q346" i="26"/>
  <c r="R346" i="26"/>
  <c r="Q345" i="26"/>
  <c r="R345" i="26"/>
  <c r="Q344" i="26"/>
  <c r="R344" i="26"/>
  <c r="Q343" i="26"/>
  <c r="R343" i="26"/>
  <c r="Q342" i="26"/>
  <c r="R342" i="26"/>
  <c r="Q341" i="26"/>
  <c r="R341" i="26"/>
  <c r="Q340" i="26"/>
  <c r="R340" i="26"/>
  <c r="Q339" i="26"/>
  <c r="R339" i="26"/>
  <c r="Q338" i="26"/>
  <c r="R338" i="26"/>
  <c r="Q337" i="26"/>
  <c r="R337" i="26"/>
  <c r="Q336" i="26"/>
  <c r="R336" i="26"/>
  <c r="Q335" i="26"/>
  <c r="R335" i="26"/>
  <c r="Q334" i="26"/>
  <c r="R334" i="26"/>
  <c r="Q333" i="26"/>
  <c r="R333" i="26"/>
  <c r="Q332" i="26"/>
  <c r="R332" i="26"/>
  <c r="Q331" i="26"/>
  <c r="R331" i="26"/>
  <c r="Q330" i="26"/>
  <c r="R330" i="26"/>
  <c r="Q329" i="26"/>
  <c r="R329" i="26"/>
  <c r="Q328" i="26"/>
  <c r="R328" i="26"/>
  <c r="Q327" i="26"/>
  <c r="R327" i="26"/>
  <c r="Q326" i="26"/>
  <c r="R326" i="26"/>
  <c r="Q325" i="26"/>
  <c r="R325" i="26"/>
  <c r="Q324" i="26"/>
  <c r="R324" i="26"/>
  <c r="Q323" i="26"/>
  <c r="R323" i="26"/>
  <c r="Q322" i="26"/>
  <c r="R322" i="26"/>
  <c r="Q321" i="26"/>
  <c r="R321" i="26"/>
  <c r="Q320" i="26"/>
  <c r="R320" i="26"/>
  <c r="Q319" i="26"/>
  <c r="R319" i="26"/>
  <c r="Q318" i="26"/>
  <c r="R318" i="26"/>
  <c r="Q317" i="26"/>
  <c r="R317" i="26"/>
  <c r="Q316" i="26"/>
  <c r="R316" i="26"/>
  <c r="Q315" i="26"/>
  <c r="R315" i="26"/>
  <c r="Q314" i="26"/>
  <c r="R314" i="26"/>
  <c r="Q313" i="26"/>
  <c r="R313" i="26"/>
  <c r="Q312" i="26"/>
  <c r="R312" i="26"/>
  <c r="Q311" i="26"/>
  <c r="R311" i="26"/>
  <c r="Q310" i="26"/>
  <c r="R310" i="26"/>
  <c r="Q309" i="26"/>
  <c r="R309" i="26"/>
  <c r="Q308" i="26"/>
  <c r="R308" i="26"/>
  <c r="Q307" i="26"/>
  <c r="R307" i="26"/>
  <c r="Q306" i="26"/>
  <c r="R306" i="26"/>
  <c r="Q305" i="26"/>
  <c r="R305" i="26"/>
  <c r="Q304" i="26"/>
  <c r="R304" i="26"/>
  <c r="Q303" i="26"/>
  <c r="R303" i="26"/>
  <c r="Q302" i="26"/>
  <c r="R302" i="26"/>
  <c r="Q301" i="26"/>
  <c r="R301" i="26"/>
  <c r="Q300" i="26"/>
  <c r="R300" i="26"/>
  <c r="Q299" i="26"/>
  <c r="R299" i="26"/>
  <c r="Q298" i="26"/>
  <c r="R298" i="26"/>
  <c r="Q297" i="26"/>
  <c r="R297" i="26"/>
  <c r="Q296" i="26"/>
  <c r="R296" i="26"/>
  <c r="Q295" i="26"/>
  <c r="R295" i="26"/>
  <c r="Q294" i="26"/>
  <c r="R294" i="26"/>
  <c r="Q293" i="26"/>
  <c r="R293" i="26"/>
  <c r="Q292" i="26"/>
  <c r="R292" i="26"/>
  <c r="Q291" i="26"/>
  <c r="R291" i="26"/>
  <c r="Q290" i="26"/>
  <c r="R290" i="26"/>
  <c r="Q289" i="26"/>
  <c r="R289" i="26"/>
  <c r="Q288" i="26"/>
  <c r="R288" i="26"/>
  <c r="Q287" i="26"/>
  <c r="R287" i="26"/>
  <c r="Q286" i="26"/>
  <c r="R286" i="26"/>
  <c r="Q285" i="26"/>
  <c r="R285" i="26"/>
  <c r="Q284" i="26"/>
  <c r="R284" i="26"/>
  <c r="Q283" i="26"/>
  <c r="R283" i="26"/>
  <c r="Q282" i="26"/>
  <c r="R282" i="26"/>
  <c r="Q281" i="26"/>
  <c r="R281" i="26"/>
  <c r="Q280" i="26"/>
  <c r="R280" i="26"/>
  <c r="Q279" i="26"/>
  <c r="R279" i="26"/>
  <c r="Q278" i="26"/>
  <c r="R278" i="26"/>
  <c r="Q277" i="26"/>
  <c r="R277" i="26"/>
  <c r="Q276" i="26"/>
  <c r="R276" i="26"/>
  <c r="Q275" i="26"/>
  <c r="R275" i="26"/>
  <c r="Q274" i="26"/>
  <c r="R274" i="26"/>
  <c r="Q273" i="26"/>
  <c r="R273" i="26"/>
  <c r="Q272" i="26"/>
  <c r="R272" i="26"/>
  <c r="Q271" i="26"/>
  <c r="R271" i="26"/>
  <c r="Q270" i="26"/>
  <c r="R270" i="26"/>
  <c r="Q269" i="26"/>
  <c r="R269" i="26"/>
  <c r="Q268" i="26"/>
  <c r="R268" i="26"/>
  <c r="Q267" i="26"/>
  <c r="R267" i="26"/>
  <c r="Q266" i="26"/>
  <c r="R266" i="26"/>
  <c r="Q265" i="26"/>
  <c r="R265" i="26"/>
  <c r="Q264" i="26"/>
  <c r="R264" i="26"/>
  <c r="Q263" i="26"/>
  <c r="R263" i="26"/>
  <c r="Q262" i="26"/>
  <c r="R262" i="26"/>
  <c r="Q261" i="26"/>
  <c r="R261" i="26"/>
  <c r="Q260" i="26"/>
  <c r="R260" i="26"/>
  <c r="Q259" i="26"/>
  <c r="R259" i="26"/>
  <c r="Q258" i="26"/>
  <c r="R258" i="26"/>
  <c r="Q257" i="26"/>
  <c r="R257" i="26"/>
  <c r="Q256" i="26"/>
  <c r="R256" i="26"/>
  <c r="Q255" i="26"/>
  <c r="R255" i="26"/>
  <c r="Q254" i="26"/>
  <c r="R254" i="26"/>
  <c r="Q253" i="26"/>
  <c r="R253" i="26"/>
  <c r="Q252" i="26"/>
  <c r="R252" i="26"/>
  <c r="Q251" i="26"/>
  <c r="R251" i="26"/>
  <c r="Q250" i="26"/>
  <c r="R250" i="26"/>
  <c r="Q249" i="26"/>
  <c r="R249" i="26"/>
  <c r="Q248" i="26"/>
  <c r="R248" i="26"/>
  <c r="Q247" i="26"/>
  <c r="R247" i="26"/>
  <c r="Q246" i="26"/>
  <c r="R246" i="26"/>
  <c r="Q245" i="26"/>
  <c r="R245" i="26"/>
  <c r="Q244" i="26"/>
  <c r="R244" i="26"/>
  <c r="Q243" i="26"/>
  <c r="R243" i="26"/>
  <c r="Q242" i="26"/>
  <c r="R242" i="26"/>
  <c r="Q241" i="26"/>
  <c r="R241" i="26"/>
  <c r="Q240" i="26"/>
  <c r="R240" i="26"/>
  <c r="Q239" i="26"/>
  <c r="R239" i="26"/>
  <c r="Q238" i="26"/>
  <c r="R238" i="26"/>
  <c r="Q237" i="26"/>
  <c r="R237" i="26"/>
  <c r="Q236" i="26"/>
  <c r="R236" i="26"/>
  <c r="Q235" i="26"/>
  <c r="R235" i="26"/>
  <c r="Q234" i="26"/>
  <c r="R234" i="26"/>
  <c r="Q233" i="26"/>
  <c r="R233" i="26"/>
  <c r="Q232" i="26"/>
  <c r="R232" i="26"/>
  <c r="Q231" i="26"/>
  <c r="R231" i="26"/>
  <c r="Q230" i="26"/>
  <c r="R230" i="26"/>
  <c r="Q229" i="26"/>
  <c r="R229" i="26"/>
  <c r="Q228" i="26"/>
  <c r="R228" i="26"/>
  <c r="Q227" i="26"/>
  <c r="R227" i="26"/>
  <c r="Q226" i="26"/>
  <c r="R226" i="26"/>
  <c r="Q225" i="26"/>
  <c r="R225" i="26"/>
  <c r="Q224" i="26"/>
  <c r="R224" i="26"/>
  <c r="Q223" i="26"/>
  <c r="R223" i="26"/>
  <c r="Q222" i="26"/>
  <c r="R222" i="26"/>
  <c r="Q221" i="26"/>
  <c r="R221" i="26"/>
  <c r="Q220" i="26"/>
  <c r="R220" i="26"/>
  <c r="Q219" i="26"/>
  <c r="R219" i="26"/>
  <c r="Q218" i="26"/>
  <c r="R218" i="26"/>
  <c r="Q217" i="26"/>
  <c r="R217" i="26"/>
  <c r="Q216" i="26"/>
  <c r="R216" i="26"/>
  <c r="Q215" i="26"/>
  <c r="R215" i="26"/>
  <c r="Q214" i="26"/>
  <c r="R214" i="26"/>
  <c r="Q213" i="26"/>
  <c r="R213" i="26"/>
  <c r="Q212" i="26"/>
  <c r="R212" i="26"/>
  <c r="Q211" i="26"/>
  <c r="R211" i="26"/>
  <c r="Q210" i="26"/>
  <c r="R210" i="26"/>
  <c r="Q209" i="26"/>
  <c r="R209" i="26"/>
  <c r="Q208" i="26"/>
  <c r="R208" i="26"/>
  <c r="Q207" i="26"/>
  <c r="R207" i="26"/>
  <c r="Q206" i="26"/>
  <c r="R206" i="26"/>
  <c r="Q205" i="26"/>
  <c r="R205" i="26"/>
  <c r="Q204" i="26"/>
  <c r="R204" i="26"/>
  <c r="Q203" i="26"/>
  <c r="R203" i="26"/>
  <c r="Q202" i="26"/>
  <c r="R202" i="26"/>
  <c r="Q201" i="26"/>
  <c r="R201" i="26"/>
  <c r="Q200" i="26"/>
  <c r="R200" i="26"/>
  <c r="Q199" i="26"/>
  <c r="R199" i="26"/>
  <c r="Q198" i="26"/>
  <c r="R198" i="26"/>
  <c r="Q197" i="26"/>
  <c r="R197" i="26"/>
  <c r="Q196" i="26"/>
  <c r="R196" i="26"/>
  <c r="Q195" i="26"/>
  <c r="R195" i="26"/>
  <c r="Q194" i="26"/>
  <c r="R194" i="26"/>
  <c r="Q193" i="26"/>
  <c r="R193" i="26"/>
  <c r="Q192" i="26"/>
  <c r="R192" i="26"/>
  <c r="Q191" i="26"/>
  <c r="R191" i="26"/>
  <c r="Q190" i="26"/>
  <c r="R190" i="26"/>
  <c r="Q189" i="26"/>
  <c r="R189" i="26"/>
  <c r="Q188" i="26"/>
  <c r="R188" i="26"/>
  <c r="Q187" i="26"/>
  <c r="R187" i="26"/>
  <c r="Q186" i="26"/>
  <c r="R186" i="26"/>
  <c r="Q185" i="26"/>
  <c r="R185" i="26"/>
  <c r="Q184" i="26"/>
  <c r="R184" i="26"/>
  <c r="Q183" i="26"/>
  <c r="R183" i="26"/>
  <c r="Q182" i="26"/>
  <c r="R182" i="26"/>
  <c r="Q181" i="26"/>
  <c r="R181" i="26"/>
  <c r="Q180" i="26"/>
  <c r="R180" i="26"/>
  <c r="Q179" i="26"/>
  <c r="R179" i="26"/>
  <c r="Q178" i="26"/>
  <c r="R178" i="26"/>
  <c r="Q177" i="26"/>
  <c r="R177" i="26"/>
  <c r="Q176" i="26"/>
  <c r="R176" i="26"/>
  <c r="Q175" i="26"/>
  <c r="R175" i="26"/>
  <c r="Q174" i="26"/>
  <c r="R174" i="26"/>
  <c r="Q173" i="26"/>
  <c r="R173" i="26"/>
  <c r="Q172" i="26"/>
  <c r="R172" i="26"/>
  <c r="Q171" i="26"/>
  <c r="R171" i="26"/>
  <c r="Q170" i="26"/>
  <c r="R170" i="26"/>
  <c r="Q169" i="26"/>
  <c r="R169" i="26"/>
  <c r="Q168" i="26"/>
  <c r="R168" i="26"/>
  <c r="Q167" i="26"/>
  <c r="R167" i="26"/>
  <c r="Q166" i="26"/>
  <c r="R166" i="26"/>
  <c r="Q165" i="26"/>
  <c r="R165" i="26"/>
  <c r="Q164" i="26"/>
  <c r="R164" i="26"/>
  <c r="Q163" i="26"/>
  <c r="R163" i="26"/>
  <c r="Q162" i="26"/>
  <c r="R162" i="26"/>
  <c r="Q161" i="26"/>
  <c r="R161" i="26"/>
  <c r="Q160" i="26"/>
  <c r="R160" i="26"/>
  <c r="Q159" i="26"/>
  <c r="R159" i="26"/>
  <c r="Q158" i="26"/>
  <c r="R158" i="26"/>
  <c r="Q157" i="26"/>
  <c r="R157" i="26"/>
  <c r="Q156" i="26"/>
  <c r="R156" i="26"/>
  <c r="Q155" i="26"/>
  <c r="R155" i="26"/>
  <c r="Q154" i="26"/>
  <c r="R154" i="26"/>
  <c r="Q153" i="26"/>
  <c r="R153" i="26"/>
  <c r="Q152" i="26"/>
  <c r="R152" i="26"/>
  <c r="Q151" i="26"/>
  <c r="R151" i="26"/>
  <c r="Q150" i="26"/>
  <c r="R150" i="26"/>
  <c r="Q149" i="26"/>
  <c r="R149" i="26"/>
  <c r="Q148" i="26"/>
  <c r="R148" i="26"/>
  <c r="Q147" i="26"/>
  <c r="R147" i="26"/>
  <c r="Q146" i="26"/>
  <c r="R146" i="26"/>
  <c r="Q145" i="26"/>
  <c r="R145" i="26"/>
  <c r="Q144" i="26"/>
  <c r="R144" i="26"/>
  <c r="Q143" i="26"/>
  <c r="R143" i="26"/>
  <c r="Q142" i="26"/>
  <c r="R142" i="26"/>
  <c r="Q141" i="26"/>
  <c r="R141" i="26"/>
  <c r="Q140" i="26"/>
  <c r="R140" i="26"/>
  <c r="Q139" i="26"/>
  <c r="R139" i="26"/>
  <c r="Q138" i="26"/>
  <c r="R138" i="26"/>
  <c r="Q137" i="26"/>
  <c r="R137" i="26"/>
  <c r="Q136" i="26"/>
  <c r="R136" i="26"/>
  <c r="Q135" i="26"/>
  <c r="R135" i="26"/>
  <c r="Q134" i="26"/>
  <c r="R134" i="26"/>
  <c r="Q133" i="26"/>
  <c r="R133" i="26"/>
  <c r="Q132" i="26"/>
  <c r="R132" i="26"/>
  <c r="Q131" i="26"/>
  <c r="R131" i="26"/>
  <c r="Q130" i="26"/>
  <c r="R130" i="26"/>
  <c r="Q129" i="26"/>
  <c r="R129" i="26"/>
  <c r="Q128" i="26"/>
  <c r="R128" i="26"/>
  <c r="Q127" i="26"/>
  <c r="R127" i="26"/>
  <c r="Q126" i="26"/>
  <c r="R126" i="26"/>
  <c r="Q125" i="26"/>
  <c r="R125" i="26"/>
  <c r="Q124" i="26"/>
  <c r="R124" i="26"/>
  <c r="Q123" i="26"/>
  <c r="R123" i="26"/>
  <c r="Q122" i="26"/>
  <c r="R122" i="26"/>
  <c r="Q121" i="26"/>
  <c r="R121" i="26"/>
  <c r="Q120" i="26"/>
  <c r="R120" i="26"/>
  <c r="Q119" i="26"/>
  <c r="R119" i="26"/>
  <c r="Q118" i="26"/>
  <c r="R118" i="26"/>
  <c r="Q117" i="26"/>
  <c r="R117" i="26"/>
  <c r="Q116" i="26"/>
  <c r="R116" i="26"/>
  <c r="Q115" i="26"/>
  <c r="R115" i="26"/>
  <c r="Q114" i="26"/>
  <c r="R114" i="26"/>
  <c r="Q113" i="26"/>
  <c r="R113" i="26"/>
  <c r="Q112" i="26"/>
  <c r="R112" i="26"/>
  <c r="Q111" i="26"/>
  <c r="R111" i="26"/>
  <c r="Q110" i="26"/>
  <c r="R110" i="26"/>
  <c r="Q109" i="26"/>
  <c r="R109" i="26"/>
  <c r="Q108" i="26"/>
  <c r="R108" i="26"/>
  <c r="Q107" i="26"/>
  <c r="R107" i="26"/>
  <c r="Q106" i="26"/>
  <c r="R106" i="26"/>
  <c r="Q105" i="26"/>
  <c r="R105" i="26"/>
  <c r="Q104" i="26"/>
  <c r="R104" i="26"/>
  <c r="Q103" i="26"/>
  <c r="R103" i="26"/>
  <c r="Q102" i="26"/>
  <c r="R102" i="26"/>
  <c r="Q101" i="26"/>
  <c r="R101" i="26"/>
  <c r="Q100" i="26"/>
  <c r="R100" i="26"/>
  <c r="Q99" i="26"/>
  <c r="R99" i="26"/>
  <c r="Q98" i="26"/>
  <c r="R98" i="26"/>
  <c r="Q97" i="26"/>
  <c r="R97" i="26"/>
  <c r="Q96" i="26"/>
  <c r="R96" i="26"/>
  <c r="Q95" i="26"/>
  <c r="R95" i="26"/>
  <c r="Q94" i="26"/>
  <c r="R94" i="26"/>
  <c r="Q93" i="26"/>
  <c r="R93" i="26"/>
  <c r="Q92" i="26"/>
  <c r="R92" i="26"/>
  <c r="Q91" i="26"/>
  <c r="R91" i="26"/>
  <c r="Q90" i="26"/>
  <c r="R90" i="26"/>
  <c r="Q89" i="26"/>
  <c r="R89" i="26"/>
  <c r="Q88" i="26"/>
  <c r="R88" i="26"/>
  <c r="Q87" i="26"/>
  <c r="R87" i="26"/>
  <c r="Q86" i="26"/>
  <c r="R86" i="26"/>
  <c r="Q85" i="26"/>
  <c r="R85" i="26"/>
  <c r="Q84" i="26"/>
  <c r="R84" i="26"/>
  <c r="Q83" i="26"/>
  <c r="R83" i="26"/>
  <c r="Q82" i="26"/>
  <c r="R82" i="26"/>
  <c r="Q81" i="26"/>
  <c r="R81" i="26"/>
  <c r="Q80" i="26"/>
  <c r="R80" i="26"/>
  <c r="Q79" i="26"/>
  <c r="R79" i="26"/>
  <c r="Q78" i="26"/>
  <c r="R78" i="26"/>
  <c r="Q77" i="26"/>
  <c r="R77" i="26"/>
  <c r="Q76" i="26"/>
  <c r="R76" i="26"/>
  <c r="Q75" i="26"/>
  <c r="R75" i="26"/>
  <c r="Q74" i="26"/>
  <c r="R74" i="26"/>
  <c r="Q73" i="26"/>
  <c r="R73" i="26"/>
  <c r="Q72" i="26"/>
  <c r="R72" i="26"/>
  <c r="Q71" i="26"/>
  <c r="R71" i="26"/>
  <c r="Q70" i="26"/>
  <c r="R70" i="26"/>
  <c r="Q69" i="26"/>
  <c r="R69" i="26"/>
  <c r="Q68" i="26"/>
  <c r="R68" i="26"/>
  <c r="Q67" i="26"/>
  <c r="R67" i="26"/>
  <c r="Q66" i="26"/>
  <c r="R66" i="26"/>
  <c r="Q65" i="26"/>
  <c r="R65" i="26"/>
  <c r="Q64" i="26"/>
  <c r="R64" i="26"/>
  <c r="Q63" i="26"/>
  <c r="R63" i="26"/>
  <c r="Q62" i="26"/>
  <c r="R62" i="26"/>
  <c r="Q61" i="26"/>
  <c r="R61" i="26"/>
  <c r="Q60" i="26"/>
  <c r="R60" i="26"/>
  <c r="Q59" i="26"/>
  <c r="R59" i="26"/>
  <c r="Q58" i="26"/>
  <c r="R58" i="26"/>
  <c r="Q57" i="26"/>
  <c r="R57" i="26"/>
  <c r="Q56" i="26"/>
  <c r="R56" i="26"/>
  <c r="Q55" i="26"/>
  <c r="R55" i="26"/>
  <c r="Q54" i="26"/>
  <c r="R54" i="26"/>
  <c r="Q53" i="26"/>
  <c r="R53" i="26"/>
  <c r="Q52" i="26"/>
  <c r="R52" i="26"/>
  <c r="Q51" i="26"/>
  <c r="R51" i="26"/>
  <c r="Q50" i="26"/>
  <c r="R50" i="26"/>
  <c r="Q49" i="26"/>
  <c r="R49" i="26"/>
  <c r="Q48" i="26"/>
  <c r="R48" i="26"/>
  <c r="Q47" i="26"/>
  <c r="R47" i="26"/>
  <c r="Q46" i="26"/>
  <c r="R46" i="26"/>
  <c r="Q45" i="26"/>
  <c r="R45" i="26"/>
  <c r="Q44" i="26"/>
  <c r="R44" i="26"/>
  <c r="Q43" i="26"/>
  <c r="R43" i="26"/>
  <c r="Q42" i="26"/>
  <c r="R42" i="26"/>
  <c r="Q41" i="26"/>
  <c r="R41" i="26"/>
  <c r="Q40" i="26"/>
  <c r="R40" i="26"/>
  <c r="Q37" i="26"/>
  <c r="R37" i="26"/>
  <c r="R36" i="26"/>
  <c r="R35" i="26"/>
  <c r="R34" i="26"/>
  <c r="R33" i="26"/>
  <c r="Q30" i="26"/>
  <c r="R30" i="26"/>
  <c r="R29" i="26"/>
  <c r="R27" i="26"/>
  <c r="W18" i="26"/>
  <c r="R18" i="26"/>
  <c r="Q18" i="26"/>
  <c r="P18" i="26"/>
  <c r="W17" i="26"/>
  <c r="R17" i="26"/>
  <c r="Q17" i="26"/>
  <c r="P17" i="26"/>
  <c r="W16" i="26"/>
  <c r="R16" i="26"/>
  <c r="Q16" i="26"/>
  <c r="P16" i="26"/>
  <c r="W15" i="26"/>
  <c r="R15" i="26"/>
  <c r="Q15" i="26"/>
  <c r="P15" i="26"/>
  <c r="W14" i="26"/>
  <c r="R14" i="26"/>
  <c r="Q14" i="26"/>
  <c r="P14" i="26"/>
  <c r="W13" i="26"/>
  <c r="R13" i="26"/>
  <c r="Q13" i="26"/>
  <c r="P13" i="26"/>
  <c r="W12" i="26"/>
  <c r="R12" i="26"/>
  <c r="Q12" i="26"/>
  <c r="P12" i="26"/>
  <c r="W11" i="26"/>
  <c r="R11" i="26"/>
  <c r="Q11" i="26"/>
  <c r="P11" i="26"/>
  <c r="W10" i="26"/>
  <c r="R10" i="26"/>
  <c r="Q10" i="26"/>
  <c r="P10" i="26"/>
  <c r="W9" i="26"/>
  <c r="R9" i="26"/>
  <c r="Q9" i="26"/>
  <c r="P9" i="26"/>
  <c r="W8" i="26"/>
  <c r="R8" i="26"/>
  <c r="Q8" i="26"/>
  <c r="P8" i="26"/>
  <c r="W7" i="26"/>
  <c r="R7" i="26"/>
  <c r="Q7" i="26"/>
  <c r="P7" i="26"/>
  <c r="W6" i="26"/>
  <c r="H6" i="26"/>
  <c r="R6" i="26"/>
  <c r="Q6" i="26"/>
  <c r="P6" i="26"/>
  <c r="W5" i="26"/>
  <c r="H5" i="26"/>
  <c r="R5" i="26"/>
  <c r="Q5" i="26"/>
  <c r="P5" i="26"/>
  <c r="Q619" i="25"/>
  <c r="R619" i="25"/>
  <c r="Q618" i="25"/>
  <c r="R618" i="25"/>
  <c r="Q617" i="25"/>
  <c r="R617" i="25"/>
  <c r="Q616" i="25"/>
  <c r="R616" i="25"/>
  <c r="Q615" i="25"/>
  <c r="R615" i="25"/>
  <c r="Q614" i="25"/>
  <c r="R614" i="25"/>
  <c r="Q613" i="25"/>
  <c r="R613" i="25"/>
  <c r="Q612" i="25"/>
  <c r="R612" i="25"/>
  <c r="Q611" i="25"/>
  <c r="R611" i="25"/>
  <c r="Q610" i="25"/>
  <c r="R610" i="25"/>
  <c r="Q609" i="25"/>
  <c r="R609" i="25"/>
  <c r="Q608" i="25"/>
  <c r="R608" i="25"/>
  <c r="Q607" i="25"/>
  <c r="R607" i="25"/>
  <c r="Q606" i="25"/>
  <c r="R606" i="25"/>
  <c r="Q605" i="25"/>
  <c r="R605" i="25"/>
  <c r="Q604" i="25"/>
  <c r="R604" i="25"/>
  <c r="Q603" i="25"/>
  <c r="R603" i="25"/>
  <c r="Q602" i="25"/>
  <c r="R602" i="25"/>
  <c r="Q601" i="25"/>
  <c r="R601" i="25"/>
  <c r="Q600" i="25"/>
  <c r="R600" i="25"/>
  <c r="Q599" i="25"/>
  <c r="R599" i="25"/>
  <c r="Q598" i="25"/>
  <c r="R598" i="25"/>
  <c r="Q597" i="25"/>
  <c r="R597" i="25"/>
  <c r="Q596" i="25"/>
  <c r="R596" i="25"/>
  <c r="Q595" i="25"/>
  <c r="R595" i="25"/>
  <c r="Q594" i="25"/>
  <c r="R594" i="25"/>
  <c r="Q593" i="25"/>
  <c r="R593" i="25"/>
  <c r="Q592" i="25"/>
  <c r="R592" i="25"/>
  <c r="Q591" i="25"/>
  <c r="R591" i="25"/>
  <c r="Q590" i="25"/>
  <c r="R590" i="25"/>
  <c r="Q589" i="25"/>
  <c r="R589" i="25"/>
  <c r="Q588" i="25"/>
  <c r="R588" i="25"/>
  <c r="Q587" i="25"/>
  <c r="R587" i="25"/>
  <c r="Q586" i="25"/>
  <c r="R586" i="25"/>
  <c r="Q585" i="25"/>
  <c r="R585" i="25"/>
  <c r="Q584" i="25"/>
  <c r="R584" i="25"/>
  <c r="Q583" i="25"/>
  <c r="R583" i="25"/>
  <c r="Q582" i="25"/>
  <c r="R582" i="25"/>
  <c r="Q581" i="25"/>
  <c r="R581" i="25"/>
  <c r="Q580" i="25"/>
  <c r="R580" i="25"/>
  <c r="Q579" i="25"/>
  <c r="R579" i="25"/>
  <c r="Q578" i="25"/>
  <c r="R578" i="25"/>
  <c r="Q577" i="25"/>
  <c r="R577" i="25"/>
  <c r="Q576" i="25"/>
  <c r="R576" i="25"/>
  <c r="Q575" i="25"/>
  <c r="R575" i="25"/>
  <c r="Q574" i="25"/>
  <c r="R574" i="25"/>
  <c r="Q573" i="25"/>
  <c r="R573" i="25"/>
  <c r="Q572" i="25"/>
  <c r="R572" i="25"/>
  <c r="Q571" i="25"/>
  <c r="R571" i="25"/>
  <c r="Q570" i="25"/>
  <c r="R570" i="25"/>
  <c r="Q569" i="25"/>
  <c r="R569" i="25"/>
  <c r="Q568" i="25"/>
  <c r="R568" i="25"/>
  <c r="Q567" i="25"/>
  <c r="R567" i="25"/>
  <c r="Q566" i="25"/>
  <c r="R566" i="25"/>
  <c r="Q565" i="25"/>
  <c r="R565" i="25"/>
  <c r="Q564" i="25"/>
  <c r="R564" i="25"/>
  <c r="Q563" i="25"/>
  <c r="R563" i="25"/>
  <c r="Q562" i="25"/>
  <c r="R562" i="25"/>
  <c r="Q561" i="25"/>
  <c r="R561" i="25"/>
  <c r="Q560" i="25"/>
  <c r="R560" i="25"/>
  <c r="Q559" i="25"/>
  <c r="R559" i="25"/>
  <c r="Q558" i="25"/>
  <c r="R558" i="25"/>
  <c r="Q557" i="25"/>
  <c r="R557" i="25"/>
  <c r="Q556" i="25"/>
  <c r="R556" i="25"/>
  <c r="Q555" i="25"/>
  <c r="R555" i="25"/>
  <c r="Q554" i="25"/>
  <c r="R554" i="25"/>
  <c r="Q553" i="25"/>
  <c r="R553" i="25"/>
  <c r="Q552" i="25"/>
  <c r="R552" i="25"/>
  <c r="Q551" i="25"/>
  <c r="R551" i="25"/>
  <c r="Q550" i="25"/>
  <c r="R550" i="25"/>
  <c r="Q549" i="25"/>
  <c r="R549" i="25"/>
  <c r="Q548" i="25"/>
  <c r="R548" i="25"/>
  <c r="Q547" i="25"/>
  <c r="R547" i="25"/>
  <c r="Q546" i="25"/>
  <c r="R546" i="25"/>
  <c r="Q545" i="25"/>
  <c r="R545" i="25"/>
  <c r="Q544" i="25"/>
  <c r="R544" i="25"/>
  <c r="Q543" i="25"/>
  <c r="R543" i="25"/>
  <c r="Q542" i="25"/>
  <c r="R542" i="25"/>
  <c r="Q541" i="25"/>
  <c r="R541" i="25"/>
  <c r="Q540" i="25"/>
  <c r="R540" i="25"/>
  <c r="Q539" i="25"/>
  <c r="R539" i="25"/>
  <c r="Q538" i="25"/>
  <c r="R538" i="25"/>
  <c r="Q537" i="25"/>
  <c r="R537" i="25"/>
  <c r="Q536" i="25"/>
  <c r="R536" i="25"/>
  <c r="Q535" i="25"/>
  <c r="R535" i="25"/>
  <c r="Q534" i="25"/>
  <c r="R534" i="25"/>
  <c r="Q533" i="25"/>
  <c r="R533" i="25"/>
  <c r="Q532" i="25"/>
  <c r="R532" i="25"/>
  <c r="Q531" i="25"/>
  <c r="R531" i="25"/>
  <c r="Q530" i="25"/>
  <c r="R530" i="25"/>
  <c r="Q529" i="25"/>
  <c r="R529" i="25"/>
  <c r="Q528" i="25"/>
  <c r="R528" i="25"/>
  <c r="Q527" i="25"/>
  <c r="R527" i="25"/>
  <c r="Q526" i="25"/>
  <c r="R526" i="25"/>
  <c r="Q525" i="25"/>
  <c r="R525" i="25"/>
  <c r="Q524" i="25"/>
  <c r="R524" i="25"/>
  <c r="Q523" i="25"/>
  <c r="R523" i="25"/>
  <c r="Q522" i="25"/>
  <c r="R522" i="25"/>
  <c r="Q521" i="25"/>
  <c r="R521" i="25"/>
  <c r="Q520" i="25"/>
  <c r="R520" i="25"/>
  <c r="Q519" i="25"/>
  <c r="R519" i="25"/>
  <c r="Q518" i="25"/>
  <c r="R518" i="25"/>
  <c r="Q517" i="25"/>
  <c r="R517" i="25"/>
  <c r="Q516" i="25"/>
  <c r="R516" i="25"/>
  <c r="Q515" i="25"/>
  <c r="R515" i="25"/>
  <c r="Q514" i="25"/>
  <c r="R514" i="25"/>
  <c r="Q513" i="25"/>
  <c r="R513" i="25"/>
  <c r="Q512" i="25"/>
  <c r="R512" i="25"/>
  <c r="Q511" i="25"/>
  <c r="R511" i="25"/>
  <c r="Q510" i="25"/>
  <c r="R510" i="25"/>
  <c r="Q509" i="25"/>
  <c r="R509" i="25"/>
  <c r="Q508" i="25"/>
  <c r="R508" i="25"/>
  <c r="Q507" i="25"/>
  <c r="R507" i="25"/>
  <c r="Q506" i="25"/>
  <c r="R506" i="25"/>
  <c r="Q505" i="25"/>
  <c r="R505" i="25"/>
  <c r="Q504" i="25"/>
  <c r="R504" i="25"/>
  <c r="Q503" i="25"/>
  <c r="R503" i="25"/>
  <c r="Q502" i="25"/>
  <c r="R502" i="25"/>
  <c r="Q501" i="25"/>
  <c r="R501" i="25"/>
  <c r="Q500" i="25"/>
  <c r="R500" i="25"/>
  <c r="Q499" i="25"/>
  <c r="R499" i="25"/>
  <c r="Q498" i="25"/>
  <c r="R498" i="25"/>
  <c r="Q497" i="25"/>
  <c r="R497" i="25"/>
  <c r="Q496" i="25"/>
  <c r="R496" i="25"/>
  <c r="Q495" i="25"/>
  <c r="R495" i="25"/>
  <c r="Q494" i="25"/>
  <c r="R494" i="25"/>
  <c r="Q493" i="25"/>
  <c r="R493" i="25"/>
  <c r="Q492" i="25"/>
  <c r="R492" i="25"/>
  <c r="Q491" i="25"/>
  <c r="R491" i="25"/>
  <c r="Q490" i="25"/>
  <c r="R490" i="25"/>
  <c r="Q489" i="25"/>
  <c r="R489" i="25"/>
  <c r="Q488" i="25"/>
  <c r="R488" i="25"/>
  <c r="Q487" i="25"/>
  <c r="R487" i="25"/>
  <c r="Q486" i="25"/>
  <c r="R486" i="25"/>
  <c r="Q485" i="25"/>
  <c r="R485" i="25"/>
  <c r="Q484" i="25"/>
  <c r="R484" i="25"/>
  <c r="Q483" i="25"/>
  <c r="R483" i="25"/>
  <c r="Q482" i="25"/>
  <c r="R482" i="25"/>
  <c r="Q481" i="25"/>
  <c r="R481" i="25"/>
  <c r="Q480" i="25"/>
  <c r="R480" i="25"/>
  <c r="Q479" i="25"/>
  <c r="R479" i="25"/>
  <c r="Q478" i="25"/>
  <c r="R478" i="25"/>
  <c r="Q477" i="25"/>
  <c r="R477" i="25"/>
  <c r="Q476" i="25"/>
  <c r="R476" i="25"/>
  <c r="Q475" i="25"/>
  <c r="R475" i="25"/>
  <c r="Q474" i="25"/>
  <c r="R474" i="25"/>
  <c r="Q473" i="25"/>
  <c r="R473" i="25"/>
  <c r="Q472" i="25"/>
  <c r="R472" i="25"/>
  <c r="Q471" i="25"/>
  <c r="R471" i="25"/>
  <c r="Q470" i="25"/>
  <c r="R470" i="25"/>
  <c r="Q469" i="25"/>
  <c r="R469" i="25"/>
  <c r="Q468" i="25"/>
  <c r="R468" i="25"/>
  <c r="Q467" i="25"/>
  <c r="R467" i="25"/>
  <c r="Q466" i="25"/>
  <c r="R466" i="25"/>
  <c r="Q465" i="25"/>
  <c r="R465" i="25"/>
  <c r="Q464" i="25"/>
  <c r="R464" i="25"/>
  <c r="Q463" i="25"/>
  <c r="R463" i="25"/>
  <c r="Q462" i="25"/>
  <c r="R462" i="25"/>
  <c r="Q461" i="25"/>
  <c r="R461" i="25"/>
  <c r="Q460" i="25"/>
  <c r="R460" i="25"/>
  <c r="Q459" i="25"/>
  <c r="R459" i="25"/>
  <c r="Q458" i="25"/>
  <c r="R458" i="25"/>
  <c r="Q457" i="25"/>
  <c r="R457" i="25"/>
  <c r="Q456" i="25"/>
  <c r="R456" i="25"/>
  <c r="Q455" i="25"/>
  <c r="R455" i="25"/>
  <c r="Q454" i="25"/>
  <c r="R454" i="25"/>
  <c r="Q453" i="25"/>
  <c r="R453" i="25"/>
  <c r="Q452" i="25"/>
  <c r="R452" i="25"/>
  <c r="Q451" i="25"/>
  <c r="R451" i="25"/>
  <c r="Q450" i="25"/>
  <c r="R450" i="25"/>
  <c r="Q449" i="25"/>
  <c r="R449" i="25"/>
  <c r="Q448" i="25"/>
  <c r="R448" i="25"/>
  <c r="Q447" i="25"/>
  <c r="R447" i="25"/>
  <c r="Q446" i="25"/>
  <c r="R446" i="25"/>
  <c r="Q445" i="25"/>
  <c r="R445" i="25"/>
  <c r="Q444" i="25"/>
  <c r="R444" i="25"/>
  <c r="Q443" i="25"/>
  <c r="R443" i="25"/>
  <c r="Q442" i="25"/>
  <c r="R442" i="25"/>
  <c r="Q441" i="25"/>
  <c r="R441" i="25"/>
  <c r="Q440" i="25"/>
  <c r="R440" i="25"/>
  <c r="Q439" i="25"/>
  <c r="R439" i="25"/>
  <c r="Q438" i="25"/>
  <c r="R438" i="25"/>
  <c r="Q437" i="25"/>
  <c r="R437" i="25"/>
  <c r="Q436" i="25"/>
  <c r="R436" i="25"/>
  <c r="Q435" i="25"/>
  <c r="R435" i="25"/>
  <c r="Q434" i="25"/>
  <c r="R434" i="25"/>
  <c r="Q433" i="25"/>
  <c r="R433" i="25"/>
  <c r="Q432" i="25"/>
  <c r="R432" i="25"/>
  <c r="Q431" i="25"/>
  <c r="R431" i="25"/>
  <c r="Q430" i="25"/>
  <c r="R430" i="25"/>
  <c r="Q429" i="25"/>
  <c r="R429" i="25"/>
  <c r="Q428" i="25"/>
  <c r="R428" i="25"/>
  <c r="Q427" i="25"/>
  <c r="R427" i="25"/>
  <c r="Q426" i="25"/>
  <c r="R426" i="25"/>
  <c r="Q425" i="25"/>
  <c r="R425" i="25"/>
  <c r="Q424" i="25"/>
  <c r="R424" i="25"/>
  <c r="Q423" i="25"/>
  <c r="R423" i="25"/>
  <c r="Q422" i="25"/>
  <c r="R422" i="25"/>
  <c r="Q421" i="25"/>
  <c r="R421" i="25"/>
  <c r="Q420" i="25"/>
  <c r="R420" i="25"/>
  <c r="Q419" i="25"/>
  <c r="R419" i="25"/>
  <c r="Q418" i="25"/>
  <c r="R418" i="25"/>
  <c r="Q417" i="25"/>
  <c r="R417" i="25"/>
  <c r="Q416" i="25"/>
  <c r="R416" i="25"/>
  <c r="Q415" i="25"/>
  <c r="R415" i="25"/>
  <c r="Q414" i="25"/>
  <c r="R414" i="25"/>
  <c r="Q413" i="25"/>
  <c r="R413" i="25"/>
  <c r="Q412" i="25"/>
  <c r="R412" i="25"/>
  <c r="Q411" i="25"/>
  <c r="R411" i="25"/>
  <c r="Q410" i="25"/>
  <c r="R410" i="25"/>
  <c r="Q409" i="25"/>
  <c r="R409" i="25"/>
  <c r="Q408" i="25"/>
  <c r="R408" i="25"/>
  <c r="Q407" i="25"/>
  <c r="R407" i="25"/>
  <c r="Q406" i="25"/>
  <c r="R406" i="25"/>
  <c r="Q405" i="25"/>
  <c r="R405" i="25"/>
  <c r="Q404" i="25"/>
  <c r="R404" i="25"/>
  <c r="Q403" i="25"/>
  <c r="R403" i="25"/>
  <c r="Q402" i="25"/>
  <c r="R402" i="25"/>
  <c r="Q401" i="25"/>
  <c r="R401" i="25"/>
  <c r="Q400" i="25"/>
  <c r="R400" i="25"/>
  <c r="Q399" i="25"/>
  <c r="R399" i="25"/>
  <c r="Q398" i="25"/>
  <c r="R398" i="25"/>
  <c r="Q397" i="25"/>
  <c r="R397" i="25"/>
  <c r="Q396" i="25"/>
  <c r="R396" i="25"/>
  <c r="Q395" i="25"/>
  <c r="R395" i="25"/>
  <c r="Q394" i="25"/>
  <c r="R394" i="25"/>
  <c r="Q393" i="25"/>
  <c r="R393" i="25"/>
  <c r="Q392" i="25"/>
  <c r="R392" i="25"/>
  <c r="Q391" i="25"/>
  <c r="R391" i="25"/>
  <c r="Q390" i="25"/>
  <c r="R390" i="25"/>
  <c r="Q389" i="25"/>
  <c r="R389" i="25"/>
  <c r="Q388" i="25"/>
  <c r="R388" i="25"/>
  <c r="Q387" i="25"/>
  <c r="R387" i="25"/>
  <c r="Q386" i="25"/>
  <c r="R386" i="25"/>
  <c r="Q385" i="25"/>
  <c r="R385" i="25"/>
  <c r="Q384" i="25"/>
  <c r="R384" i="25"/>
  <c r="Q383" i="25"/>
  <c r="R383" i="25"/>
  <c r="Q382" i="25"/>
  <c r="R382" i="25"/>
  <c r="Q381" i="25"/>
  <c r="R381" i="25"/>
  <c r="Q380" i="25"/>
  <c r="R380" i="25"/>
  <c r="Q379" i="25"/>
  <c r="R379" i="25"/>
  <c r="Q378" i="25"/>
  <c r="R378" i="25"/>
  <c r="Q377" i="25"/>
  <c r="R377" i="25"/>
  <c r="Q376" i="25"/>
  <c r="R376" i="25"/>
  <c r="Q375" i="25"/>
  <c r="R375" i="25"/>
  <c r="Q374" i="25"/>
  <c r="R374" i="25"/>
  <c r="Q373" i="25"/>
  <c r="R373" i="25"/>
  <c r="Q372" i="25"/>
  <c r="R372" i="25"/>
  <c r="Q371" i="25"/>
  <c r="R371" i="25"/>
  <c r="Q370" i="25"/>
  <c r="R370" i="25"/>
  <c r="Q369" i="25"/>
  <c r="R369" i="25"/>
  <c r="Q368" i="25"/>
  <c r="R368" i="25"/>
  <c r="Q367" i="25"/>
  <c r="R367" i="25"/>
  <c r="Q366" i="25"/>
  <c r="R366" i="25"/>
  <c r="Q365" i="25"/>
  <c r="R365" i="25"/>
  <c r="Q364" i="25"/>
  <c r="R364" i="25"/>
  <c r="Q363" i="25"/>
  <c r="R363" i="25"/>
  <c r="Q362" i="25"/>
  <c r="R362" i="25"/>
  <c r="Q361" i="25"/>
  <c r="R361" i="25"/>
  <c r="Q360" i="25"/>
  <c r="R360" i="25"/>
  <c r="Q359" i="25"/>
  <c r="R359" i="25"/>
  <c r="Q358" i="25"/>
  <c r="R358" i="25"/>
  <c r="Q357" i="25"/>
  <c r="R357" i="25"/>
  <c r="Q356" i="25"/>
  <c r="R356" i="25"/>
  <c r="Q355" i="25"/>
  <c r="R355" i="25"/>
  <c r="Q354" i="25"/>
  <c r="R354" i="25"/>
  <c r="Q353" i="25"/>
  <c r="R353" i="25"/>
  <c r="Q352" i="25"/>
  <c r="R352" i="25"/>
  <c r="Q351" i="25"/>
  <c r="R351" i="25"/>
  <c r="Q350" i="25"/>
  <c r="R350" i="25"/>
  <c r="Q349" i="25"/>
  <c r="R349" i="25"/>
  <c r="Q348" i="25"/>
  <c r="R348" i="25"/>
  <c r="Q347" i="25"/>
  <c r="R347" i="25"/>
  <c r="Q346" i="25"/>
  <c r="R346" i="25"/>
  <c r="Q345" i="25"/>
  <c r="R345" i="25"/>
  <c r="Q344" i="25"/>
  <c r="R344" i="25"/>
  <c r="Q343" i="25"/>
  <c r="R343" i="25"/>
  <c r="Q342" i="25"/>
  <c r="R342" i="25"/>
  <c r="Q341" i="25"/>
  <c r="R341" i="25"/>
  <c r="Q340" i="25"/>
  <c r="R340" i="25"/>
  <c r="Q339" i="25"/>
  <c r="R339" i="25"/>
  <c r="Q338" i="25"/>
  <c r="R338" i="25"/>
  <c r="Q337" i="25"/>
  <c r="R337" i="25"/>
  <c r="Q336" i="25"/>
  <c r="R336" i="25"/>
  <c r="Q335" i="25"/>
  <c r="R335" i="25"/>
  <c r="Q334" i="25"/>
  <c r="R334" i="25"/>
  <c r="Q333" i="25"/>
  <c r="R333" i="25"/>
  <c r="Q332" i="25"/>
  <c r="R332" i="25"/>
  <c r="Q331" i="25"/>
  <c r="R331" i="25"/>
  <c r="Q330" i="25"/>
  <c r="R330" i="25"/>
  <c r="Q329" i="25"/>
  <c r="R329" i="25"/>
  <c r="Q328" i="25"/>
  <c r="R328" i="25"/>
  <c r="Q327" i="25"/>
  <c r="R327" i="25"/>
  <c r="Q326" i="25"/>
  <c r="R326" i="25"/>
  <c r="Q325" i="25"/>
  <c r="R325" i="25"/>
  <c r="Q324" i="25"/>
  <c r="R324" i="25"/>
  <c r="Q323" i="25"/>
  <c r="R323" i="25"/>
  <c r="Q322" i="25"/>
  <c r="R322" i="25"/>
  <c r="Q321" i="25"/>
  <c r="R321" i="25"/>
  <c r="Q320" i="25"/>
  <c r="R320" i="25"/>
  <c r="Q319" i="25"/>
  <c r="R319" i="25"/>
  <c r="Q318" i="25"/>
  <c r="R318" i="25"/>
  <c r="Q317" i="25"/>
  <c r="R317" i="25"/>
  <c r="Q316" i="25"/>
  <c r="R316" i="25"/>
  <c r="Q315" i="25"/>
  <c r="R315" i="25"/>
  <c r="Q314" i="25"/>
  <c r="R314" i="25"/>
  <c r="Q313" i="25"/>
  <c r="R313" i="25"/>
  <c r="Q312" i="25"/>
  <c r="R312" i="25"/>
  <c r="Q311" i="25"/>
  <c r="R311" i="25"/>
  <c r="Q310" i="25"/>
  <c r="R310" i="25"/>
  <c r="Q309" i="25"/>
  <c r="R309" i="25"/>
  <c r="Q308" i="25"/>
  <c r="R308" i="25"/>
  <c r="Q307" i="25"/>
  <c r="R307" i="25"/>
  <c r="Q306" i="25"/>
  <c r="R306" i="25"/>
  <c r="Q305" i="25"/>
  <c r="R305" i="25"/>
  <c r="Q304" i="25"/>
  <c r="R304" i="25"/>
  <c r="Q303" i="25"/>
  <c r="R303" i="25"/>
  <c r="Q302" i="25"/>
  <c r="R302" i="25"/>
  <c r="Q301" i="25"/>
  <c r="R301" i="25"/>
  <c r="Q300" i="25"/>
  <c r="R300" i="25"/>
  <c r="Q299" i="25"/>
  <c r="R299" i="25"/>
  <c r="Q298" i="25"/>
  <c r="R298" i="25"/>
  <c r="Q297" i="25"/>
  <c r="R297" i="25"/>
  <c r="Q296" i="25"/>
  <c r="R296" i="25"/>
  <c r="Q295" i="25"/>
  <c r="R295" i="25"/>
  <c r="Q294" i="25"/>
  <c r="R294" i="25"/>
  <c r="Q293" i="25"/>
  <c r="R293" i="25"/>
  <c r="Q292" i="25"/>
  <c r="R292" i="25"/>
  <c r="Q291" i="25"/>
  <c r="R291" i="25"/>
  <c r="Q290" i="25"/>
  <c r="R290" i="25"/>
  <c r="Q289" i="25"/>
  <c r="R289" i="25"/>
  <c r="Q288" i="25"/>
  <c r="R288" i="25"/>
  <c r="Q287" i="25"/>
  <c r="R287" i="25"/>
  <c r="Q286" i="25"/>
  <c r="R286" i="25"/>
  <c r="Q285" i="25"/>
  <c r="R285" i="25"/>
  <c r="Q284" i="25"/>
  <c r="R284" i="25"/>
  <c r="Q283" i="25"/>
  <c r="R283" i="25"/>
  <c r="Q282" i="25"/>
  <c r="R282" i="25"/>
  <c r="Q281" i="25"/>
  <c r="R281" i="25"/>
  <c r="Q280" i="25"/>
  <c r="R280" i="25"/>
  <c r="Q279" i="25"/>
  <c r="R279" i="25"/>
  <c r="Q278" i="25"/>
  <c r="R278" i="25"/>
  <c r="Q277" i="25"/>
  <c r="R277" i="25"/>
  <c r="Q276" i="25"/>
  <c r="R276" i="25"/>
  <c r="Q275" i="25"/>
  <c r="R275" i="25"/>
  <c r="Q274" i="25"/>
  <c r="R274" i="25"/>
  <c r="Q273" i="25"/>
  <c r="R273" i="25"/>
  <c r="Q272" i="25"/>
  <c r="R272" i="25"/>
  <c r="Q271" i="25"/>
  <c r="R271" i="25"/>
  <c r="Q270" i="25"/>
  <c r="R270" i="25"/>
  <c r="Q269" i="25"/>
  <c r="R269" i="25"/>
  <c r="Q268" i="25"/>
  <c r="R268" i="25"/>
  <c r="Q267" i="25"/>
  <c r="R267" i="25"/>
  <c r="Q266" i="25"/>
  <c r="R266" i="25"/>
  <c r="Q265" i="25"/>
  <c r="R265" i="25"/>
  <c r="Q264" i="25"/>
  <c r="R264" i="25"/>
  <c r="Q263" i="25"/>
  <c r="R263" i="25"/>
  <c r="Q262" i="25"/>
  <c r="R262" i="25"/>
  <c r="Q261" i="25"/>
  <c r="R261" i="25"/>
  <c r="Q260" i="25"/>
  <c r="R260" i="25"/>
  <c r="Q259" i="25"/>
  <c r="R259" i="25"/>
  <c r="Q258" i="25"/>
  <c r="R258" i="25"/>
  <c r="Q257" i="25"/>
  <c r="R257" i="25"/>
  <c r="Q256" i="25"/>
  <c r="R256" i="25"/>
  <c r="Q255" i="25"/>
  <c r="R255" i="25"/>
  <c r="Q254" i="25"/>
  <c r="R254" i="25"/>
  <c r="Q253" i="25"/>
  <c r="R253" i="25"/>
  <c r="Q252" i="25"/>
  <c r="R252" i="25"/>
  <c r="Q251" i="25"/>
  <c r="R251" i="25"/>
  <c r="Q250" i="25"/>
  <c r="R250" i="25"/>
  <c r="Q249" i="25"/>
  <c r="R249" i="25"/>
  <c r="Q248" i="25"/>
  <c r="R248" i="25"/>
  <c r="Q247" i="25"/>
  <c r="R247" i="25"/>
  <c r="Q246" i="25"/>
  <c r="R246" i="25"/>
  <c r="Q245" i="25"/>
  <c r="R245" i="25"/>
  <c r="Q244" i="25"/>
  <c r="R244" i="25"/>
  <c r="Q243" i="25"/>
  <c r="R243" i="25"/>
  <c r="Q242" i="25"/>
  <c r="R242" i="25"/>
  <c r="Q241" i="25"/>
  <c r="R241" i="25"/>
  <c r="Q240" i="25"/>
  <c r="R240" i="25"/>
  <c r="Q239" i="25"/>
  <c r="R239" i="25"/>
  <c r="Q238" i="25"/>
  <c r="R238" i="25"/>
  <c r="Q237" i="25"/>
  <c r="R237" i="25"/>
  <c r="Q236" i="25"/>
  <c r="R236" i="25"/>
  <c r="Q235" i="25"/>
  <c r="R235" i="25"/>
  <c r="Q234" i="25"/>
  <c r="R234" i="25"/>
  <c r="Q233" i="25"/>
  <c r="R233" i="25"/>
  <c r="Q232" i="25"/>
  <c r="R232" i="25"/>
  <c r="Q231" i="25"/>
  <c r="R231" i="25"/>
  <c r="Q230" i="25"/>
  <c r="R230" i="25"/>
  <c r="Q229" i="25"/>
  <c r="R229" i="25"/>
  <c r="Q228" i="25"/>
  <c r="R228" i="25"/>
  <c r="Q227" i="25"/>
  <c r="R227" i="25"/>
  <c r="Q226" i="25"/>
  <c r="R226" i="25"/>
  <c r="Q225" i="25"/>
  <c r="R225" i="25"/>
  <c r="Q224" i="25"/>
  <c r="R224" i="25"/>
  <c r="Q223" i="25"/>
  <c r="R223" i="25"/>
  <c r="Q222" i="25"/>
  <c r="R222" i="25"/>
  <c r="Q221" i="25"/>
  <c r="R221" i="25"/>
  <c r="Q220" i="25"/>
  <c r="R220" i="25"/>
  <c r="Q219" i="25"/>
  <c r="R219" i="25"/>
  <c r="Q218" i="25"/>
  <c r="R218" i="25"/>
  <c r="Q217" i="25"/>
  <c r="R217" i="25"/>
  <c r="Q216" i="25"/>
  <c r="R216" i="25"/>
  <c r="Q215" i="25"/>
  <c r="R215" i="25"/>
  <c r="Q214" i="25"/>
  <c r="R214" i="25"/>
  <c r="Q213" i="25"/>
  <c r="R213" i="25"/>
  <c r="Q212" i="25"/>
  <c r="R212" i="25"/>
  <c r="Q211" i="25"/>
  <c r="R211" i="25"/>
  <c r="Q210" i="25"/>
  <c r="R210" i="25"/>
  <c r="Q209" i="25"/>
  <c r="R209" i="25"/>
  <c r="Q208" i="25"/>
  <c r="R208" i="25"/>
  <c r="Q207" i="25"/>
  <c r="R207" i="25"/>
  <c r="Q206" i="25"/>
  <c r="R206" i="25"/>
  <c r="Q205" i="25"/>
  <c r="R205" i="25"/>
  <c r="Q204" i="25"/>
  <c r="R204" i="25"/>
  <c r="Q203" i="25"/>
  <c r="R203" i="25"/>
  <c r="Q202" i="25"/>
  <c r="R202" i="25"/>
  <c r="Q201" i="25"/>
  <c r="R201" i="25"/>
  <c r="Q200" i="25"/>
  <c r="R200" i="25"/>
  <c r="Q199" i="25"/>
  <c r="R199" i="25"/>
  <c r="Q198" i="25"/>
  <c r="R198" i="25"/>
  <c r="Q197" i="25"/>
  <c r="R197" i="25"/>
  <c r="Q196" i="25"/>
  <c r="R196" i="25"/>
  <c r="Q195" i="25"/>
  <c r="R195" i="25"/>
  <c r="Q194" i="25"/>
  <c r="R194" i="25"/>
  <c r="Q193" i="25"/>
  <c r="R193" i="25"/>
  <c r="Q192" i="25"/>
  <c r="R192" i="25"/>
  <c r="Q191" i="25"/>
  <c r="R191" i="25"/>
  <c r="Q190" i="25"/>
  <c r="R190" i="25"/>
  <c r="Q189" i="25"/>
  <c r="R189" i="25"/>
  <c r="Q188" i="25"/>
  <c r="R188" i="25"/>
  <c r="Q187" i="25"/>
  <c r="R187" i="25"/>
  <c r="Q186" i="25"/>
  <c r="R186" i="25"/>
  <c r="Q185" i="25"/>
  <c r="R185" i="25"/>
  <c r="Q184" i="25"/>
  <c r="R184" i="25"/>
  <c r="Q183" i="25"/>
  <c r="R183" i="25"/>
  <c r="Q182" i="25"/>
  <c r="R182" i="25"/>
  <c r="Q181" i="25"/>
  <c r="R181" i="25"/>
  <c r="Q180" i="25"/>
  <c r="R180" i="25"/>
  <c r="Q179" i="25"/>
  <c r="R179" i="25"/>
  <c r="Q178" i="25"/>
  <c r="R178" i="25"/>
  <c r="Q177" i="25"/>
  <c r="R177" i="25"/>
  <c r="Q176" i="25"/>
  <c r="R176" i="25"/>
  <c r="Q175" i="25"/>
  <c r="R175" i="25"/>
  <c r="Q174" i="25"/>
  <c r="R174" i="25"/>
  <c r="Q173" i="25"/>
  <c r="R173" i="25"/>
  <c r="Q172" i="25"/>
  <c r="R172" i="25"/>
  <c r="Q171" i="25"/>
  <c r="R171" i="25"/>
  <c r="Q170" i="25"/>
  <c r="R170" i="25"/>
  <c r="Q169" i="25"/>
  <c r="R169" i="25"/>
  <c r="Q168" i="25"/>
  <c r="R168" i="25"/>
  <c r="Q167" i="25"/>
  <c r="R167" i="25"/>
  <c r="Q166" i="25"/>
  <c r="R166" i="25"/>
  <c r="Q165" i="25"/>
  <c r="R165" i="25"/>
  <c r="Q164" i="25"/>
  <c r="R164" i="25"/>
  <c r="Q163" i="25"/>
  <c r="R163" i="25"/>
  <c r="Q162" i="25"/>
  <c r="R162" i="25"/>
  <c r="Q161" i="25"/>
  <c r="R161" i="25"/>
  <c r="Q160" i="25"/>
  <c r="R160" i="25"/>
  <c r="Q159" i="25"/>
  <c r="R159" i="25"/>
  <c r="Q158" i="25"/>
  <c r="R158" i="25"/>
  <c r="Q157" i="25"/>
  <c r="R157" i="25"/>
  <c r="Q156" i="25"/>
  <c r="R156" i="25"/>
  <c r="Q155" i="25"/>
  <c r="R155" i="25"/>
  <c r="Q154" i="25"/>
  <c r="R154" i="25"/>
  <c r="Q153" i="25"/>
  <c r="R153" i="25"/>
  <c r="Q152" i="25"/>
  <c r="R152" i="25"/>
  <c r="Q151" i="25"/>
  <c r="R151" i="25"/>
  <c r="Q150" i="25"/>
  <c r="R150" i="25"/>
  <c r="Q149" i="25"/>
  <c r="R149" i="25"/>
  <c r="Q148" i="25"/>
  <c r="R148" i="25"/>
  <c r="Q147" i="25"/>
  <c r="R147" i="25"/>
  <c r="Q146" i="25"/>
  <c r="R146" i="25"/>
  <c r="Q145" i="25"/>
  <c r="R145" i="25"/>
  <c r="Q144" i="25"/>
  <c r="R144" i="25"/>
  <c r="Q143" i="25"/>
  <c r="R143" i="25"/>
  <c r="Q142" i="25"/>
  <c r="R142" i="25"/>
  <c r="Q141" i="25"/>
  <c r="R141" i="25"/>
  <c r="Q140" i="25"/>
  <c r="R140" i="25"/>
  <c r="Q139" i="25"/>
  <c r="R139" i="25"/>
  <c r="Q138" i="25"/>
  <c r="R138" i="25"/>
  <c r="Q137" i="25"/>
  <c r="R137" i="25"/>
  <c r="Q136" i="25"/>
  <c r="R136" i="25"/>
  <c r="Q135" i="25"/>
  <c r="R135" i="25"/>
  <c r="Q134" i="25"/>
  <c r="R134" i="25"/>
  <c r="Q133" i="25"/>
  <c r="R133" i="25"/>
  <c r="Q132" i="25"/>
  <c r="R132" i="25"/>
  <c r="Q131" i="25"/>
  <c r="R131" i="25"/>
  <c r="Q130" i="25"/>
  <c r="R130" i="25"/>
  <c r="Q129" i="25"/>
  <c r="R129" i="25"/>
  <c r="Q128" i="25"/>
  <c r="R128" i="25"/>
  <c r="Q127" i="25"/>
  <c r="R127" i="25"/>
  <c r="Q126" i="25"/>
  <c r="R126" i="25"/>
  <c r="Q125" i="25"/>
  <c r="R125" i="25"/>
  <c r="Q124" i="25"/>
  <c r="R124" i="25"/>
  <c r="Q123" i="25"/>
  <c r="R123" i="25"/>
  <c r="Q122" i="25"/>
  <c r="R122" i="25"/>
  <c r="Q121" i="25"/>
  <c r="R121" i="25"/>
  <c r="Q120" i="25"/>
  <c r="R120" i="25"/>
  <c r="Q119" i="25"/>
  <c r="R119" i="25"/>
  <c r="Q118" i="25"/>
  <c r="R118" i="25"/>
  <c r="Q117" i="25"/>
  <c r="R117" i="25"/>
  <c r="Q116" i="25"/>
  <c r="R116" i="25"/>
  <c r="Q115" i="25"/>
  <c r="R115" i="25"/>
  <c r="Q114" i="25"/>
  <c r="R114" i="25"/>
  <c r="Q113" i="25"/>
  <c r="R113" i="25"/>
  <c r="Q112" i="25"/>
  <c r="R112" i="25"/>
  <c r="Q111" i="25"/>
  <c r="R111" i="25"/>
  <c r="Q110" i="25"/>
  <c r="R110" i="25"/>
  <c r="Q109" i="25"/>
  <c r="R109" i="25"/>
  <c r="Q108" i="25"/>
  <c r="R108" i="25"/>
  <c r="Q107" i="25"/>
  <c r="R107" i="25"/>
  <c r="Q106" i="25"/>
  <c r="R106" i="25"/>
  <c r="Q105" i="25"/>
  <c r="R105" i="25"/>
  <c r="Q104" i="25"/>
  <c r="R104" i="25"/>
  <c r="Q103" i="25"/>
  <c r="R103" i="25"/>
  <c r="Q102" i="25"/>
  <c r="R102" i="25"/>
  <c r="Q101" i="25"/>
  <c r="R101" i="25"/>
  <c r="Q100" i="25"/>
  <c r="R100" i="25"/>
  <c r="Q99" i="25"/>
  <c r="R99" i="25"/>
  <c r="Q98" i="25"/>
  <c r="R98" i="25"/>
  <c r="Q97" i="25"/>
  <c r="R97" i="25"/>
  <c r="Q96" i="25"/>
  <c r="R96" i="25"/>
  <c r="Q95" i="25"/>
  <c r="R95" i="25"/>
  <c r="Q94" i="25"/>
  <c r="R94" i="25"/>
  <c r="Q93" i="25"/>
  <c r="R93" i="25"/>
  <c r="Q92" i="25"/>
  <c r="R92" i="25"/>
  <c r="Q91" i="25"/>
  <c r="R91" i="25"/>
  <c r="Q90" i="25"/>
  <c r="R90" i="25"/>
  <c r="Q89" i="25"/>
  <c r="R89" i="25"/>
  <c r="Q88" i="25"/>
  <c r="R88" i="25"/>
  <c r="Q87" i="25"/>
  <c r="R87" i="25"/>
  <c r="Q86" i="25"/>
  <c r="R86" i="25"/>
  <c r="Q85" i="25"/>
  <c r="R85" i="25"/>
  <c r="Q84" i="25"/>
  <c r="R84" i="25"/>
  <c r="Q83" i="25"/>
  <c r="R83" i="25"/>
  <c r="Q82" i="25"/>
  <c r="R82" i="25"/>
  <c r="Q81" i="25"/>
  <c r="R81" i="25"/>
  <c r="Q80" i="25"/>
  <c r="R80" i="25"/>
  <c r="Q79" i="25"/>
  <c r="R79" i="25"/>
  <c r="Q78" i="25"/>
  <c r="R78" i="25"/>
  <c r="Q77" i="25"/>
  <c r="R77" i="25"/>
  <c r="Q76" i="25"/>
  <c r="R76" i="25"/>
  <c r="Q75" i="25"/>
  <c r="R75" i="25"/>
  <c r="Q74" i="25"/>
  <c r="R74" i="25"/>
  <c r="Q73" i="25"/>
  <c r="R73" i="25"/>
  <c r="Q72" i="25"/>
  <c r="R72" i="25"/>
  <c r="Q71" i="25"/>
  <c r="R71" i="25"/>
  <c r="Q70" i="25"/>
  <c r="R70" i="25"/>
  <c r="Q69" i="25"/>
  <c r="R69" i="25"/>
  <c r="Q68" i="25"/>
  <c r="R68" i="25"/>
  <c r="Q67" i="25"/>
  <c r="R67" i="25"/>
  <c r="Q66" i="25"/>
  <c r="R66" i="25"/>
  <c r="Q65" i="25"/>
  <c r="R65" i="25"/>
  <c r="Q64" i="25"/>
  <c r="R64" i="25"/>
  <c r="Q63" i="25"/>
  <c r="R63" i="25"/>
  <c r="Q62" i="25"/>
  <c r="R62" i="25"/>
  <c r="Q61" i="25"/>
  <c r="R61" i="25"/>
  <c r="Q60" i="25"/>
  <c r="R60" i="25"/>
  <c r="Q59" i="25"/>
  <c r="R59" i="25"/>
  <c r="Q58" i="25"/>
  <c r="R58" i="25"/>
  <c r="Q57" i="25"/>
  <c r="R57" i="25"/>
  <c r="Q56" i="25"/>
  <c r="R56" i="25"/>
  <c r="Q55" i="25"/>
  <c r="R55" i="25"/>
  <c r="Q54" i="25"/>
  <c r="R54" i="25"/>
  <c r="Q53" i="25"/>
  <c r="R53" i="25"/>
  <c r="Q52" i="25"/>
  <c r="R52" i="25"/>
  <c r="Q51" i="25"/>
  <c r="R51" i="25"/>
  <c r="Q50" i="25"/>
  <c r="R50" i="25"/>
  <c r="Q49" i="25"/>
  <c r="R49" i="25"/>
  <c r="Q48" i="25"/>
  <c r="R48" i="25"/>
  <c r="Q47" i="25"/>
  <c r="R47" i="25"/>
  <c r="Q46" i="25"/>
  <c r="R46" i="25"/>
  <c r="Q45" i="25"/>
  <c r="R45" i="25"/>
  <c r="Q44" i="25"/>
  <c r="R44" i="25"/>
  <c r="Q43" i="25"/>
  <c r="R43" i="25"/>
  <c r="Q42" i="25"/>
  <c r="R42" i="25"/>
  <c r="Q41" i="25"/>
  <c r="R41" i="25"/>
  <c r="Q40" i="25"/>
  <c r="R40" i="25"/>
  <c r="Q37" i="25"/>
  <c r="R37" i="25"/>
  <c r="R36" i="25"/>
  <c r="R35" i="25"/>
  <c r="R34" i="25"/>
  <c r="R33" i="25"/>
  <c r="Q30" i="25"/>
  <c r="R30" i="25"/>
  <c r="R29" i="25"/>
  <c r="R27" i="25"/>
  <c r="S10" i="41"/>
  <c r="Q23" i="25"/>
  <c r="AG9" i="41"/>
  <c r="R23" i="25"/>
  <c r="S8" i="41"/>
  <c r="R21" i="25"/>
  <c r="R19" i="25"/>
  <c r="W18" i="25"/>
  <c r="R18" i="25"/>
  <c r="Q18" i="25"/>
  <c r="P18" i="25"/>
  <c r="W17" i="25"/>
  <c r="R17" i="25"/>
  <c r="Q17" i="25"/>
  <c r="P17" i="25"/>
  <c r="W16" i="25"/>
  <c r="R16" i="25"/>
  <c r="Q16" i="25"/>
  <c r="P16" i="25"/>
  <c r="W15" i="25"/>
  <c r="R15" i="25"/>
  <c r="Q15" i="25"/>
  <c r="P15" i="25"/>
  <c r="W14" i="25"/>
  <c r="R14" i="25"/>
  <c r="Q14" i="25"/>
  <c r="P14" i="25"/>
  <c r="W13" i="25"/>
  <c r="R13" i="25"/>
  <c r="Q13" i="25"/>
  <c r="P13" i="25"/>
  <c r="W12" i="25"/>
  <c r="R12" i="25"/>
  <c r="Q12" i="25"/>
  <c r="P12" i="25"/>
  <c r="W11" i="25"/>
  <c r="R11" i="25"/>
  <c r="Q11" i="25"/>
  <c r="P11" i="25"/>
  <c r="W10" i="25"/>
  <c r="R10" i="25"/>
  <c r="Q10" i="25"/>
  <c r="P10" i="25"/>
  <c r="W9" i="25"/>
  <c r="R9" i="25"/>
  <c r="Q9" i="25"/>
  <c r="P9" i="25"/>
  <c r="W8" i="25"/>
  <c r="R8" i="25"/>
  <c r="Q8" i="25"/>
  <c r="P8" i="25"/>
  <c r="W7" i="25"/>
  <c r="R7" i="25"/>
  <c r="Q7" i="25"/>
  <c r="P7" i="25"/>
  <c r="W6" i="25"/>
  <c r="H6" i="25"/>
  <c r="R6" i="25"/>
  <c r="Q6" i="25"/>
  <c r="P6" i="25"/>
  <c r="W5" i="25"/>
  <c r="H5" i="25"/>
  <c r="R5" i="25"/>
  <c r="Q5" i="25"/>
  <c r="P5" i="25"/>
  <c r="Q619" i="24"/>
  <c r="R619" i="24"/>
  <c r="Q618" i="24"/>
  <c r="R618" i="24"/>
  <c r="Q617" i="24"/>
  <c r="R617" i="24"/>
  <c r="Q616" i="24"/>
  <c r="R616" i="24"/>
  <c r="Q615" i="24"/>
  <c r="R615" i="24"/>
  <c r="Q614" i="24"/>
  <c r="R614" i="24"/>
  <c r="Q613" i="24"/>
  <c r="R613" i="24"/>
  <c r="Q612" i="24"/>
  <c r="R612" i="24"/>
  <c r="Q611" i="24"/>
  <c r="R611" i="24"/>
  <c r="Q610" i="24"/>
  <c r="R610" i="24"/>
  <c r="Q609" i="24"/>
  <c r="R609" i="24"/>
  <c r="Q608" i="24"/>
  <c r="R608" i="24"/>
  <c r="Q607" i="24"/>
  <c r="R607" i="24"/>
  <c r="Q606" i="24"/>
  <c r="R606" i="24"/>
  <c r="Q605" i="24"/>
  <c r="R605" i="24"/>
  <c r="Q604" i="24"/>
  <c r="R604" i="24"/>
  <c r="Q603" i="24"/>
  <c r="R603" i="24"/>
  <c r="Q602" i="24"/>
  <c r="R602" i="24"/>
  <c r="Q601" i="24"/>
  <c r="R601" i="24"/>
  <c r="Q600" i="24"/>
  <c r="R600" i="24"/>
  <c r="Q599" i="24"/>
  <c r="R599" i="24"/>
  <c r="Q598" i="24"/>
  <c r="R598" i="24"/>
  <c r="Q597" i="24"/>
  <c r="R597" i="24"/>
  <c r="Q596" i="24"/>
  <c r="R596" i="24"/>
  <c r="Q595" i="24"/>
  <c r="R595" i="24"/>
  <c r="Q594" i="24"/>
  <c r="R594" i="24"/>
  <c r="Q593" i="24"/>
  <c r="R593" i="24"/>
  <c r="Q592" i="24"/>
  <c r="R592" i="24"/>
  <c r="Q591" i="24"/>
  <c r="R591" i="24"/>
  <c r="Q590" i="24"/>
  <c r="R590" i="24"/>
  <c r="Q589" i="24"/>
  <c r="R589" i="24"/>
  <c r="Q588" i="24"/>
  <c r="R588" i="24"/>
  <c r="Q587" i="24"/>
  <c r="R587" i="24"/>
  <c r="Q586" i="24"/>
  <c r="R586" i="24"/>
  <c r="Q585" i="24"/>
  <c r="R585" i="24"/>
  <c r="Q584" i="24"/>
  <c r="R584" i="24"/>
  <c r="Q583" i="24"/>
  <c r="R583" i="24"/>
  <c r="Q582" i="24"/>
  <c r="R582" i="24"/>
  <c r="Q581" i="24"/>
  <c r="R581" i="24"/>
  <c r="Q580" i="24"/>
  <c r="R580" i="24"/>
  <c r="Q579" i="24"/>
  <c r="R579" i="24"/>
  <c r="Q578" i="24"/>
  <c r="R578" i="24"/>
  <c r="Q577" i="24"/>
  <c r="R577" i="24"/>
  <c r="Q576" i="24"/>
  <c r="R576" i="24"/>
  <c r="Q575" i="24"/>
  <c r="R575" i="24"/>
  <c r="Q574" i="24"/>
  <c r="R574" i="24"/>
  <c r="Q573" i="24"/>
  <c r="R573" i="24"/>
  <c r="Q572" i="24"/>
  <c r="R572" i="24"/>
  <c r="Q571" i="24"/>
  <c r="R571" i="24"/>
  <c r="Q570" i="24"/>
  <c r="R570" i="24"/>
  <c r="Q569" i="24"/>
  <c r="R569" i="24"/>
  <c r="Q568" i="24"/>
  <c r="R568" i="24"/>
  <c r="Q567" i="24"/>
  <c r="R567" i="24"/>
  <c r="Q566" i="24"/>
  <c r="R566" i="24"/>
  <c r="Q565" i="24"/>
  <c r="R565" i="24"/>
  <c r="Q564" i="24"/>
  <c r="R564" i="24"/>
  <c r="Q563" i="24"/>
  <c r="R563" i="24"/>
  <c r="Q562" i="24"/>
  <c r="R562" i="24"/>
  <c r="Q561" i="24"/>
  <c r="R561" i="24"/>
  <c r="Q560" i="24"/>
  <c r="R560" i="24"/>
  <c r="Q559" i="24"/>
  <c r="R559" i="24"/>
  <c r="Q558" i="24"/>
  <c r="R558" i="24"/>
  <c r="Q557" i="24"/>
  <c r="R557" i="24"/>
  <c r="Q556" i="24"/>
  <c r="R556" i="24"/>
  <c r="Q555" i="24"/>
  <c r="R555" i="24"/>
  <c r="Q554" i="24"/>
  <c r="R554" i="24"/>
  <c r="Q553" i="24"/>
  <c r="R553" i="24"/>
  <c r="Q552" i="24"/>
  <c r="R552" i="24"/>
  <c r="Q551" i="24"/>
  <c r="R551" i="24"/>
  <c r="Q550" i="24"/>
  <c r="R550" i="24"/>
  <c r="Q549" i="24"/>
  <c r="R549" i="24"/>
  <c r="Q548" i="24"/>
  <c r="R548" i="24"/>
  <c r="Q547" i="24"/>
  <c r="R547" i="24"/>
  <c r="Q546" i="24"/>
  <c r="R546" i="24"/>
  <c r="Q545" i="24"/>
  <c r="R545" i="24"/>
  <c r="Q544" i="24"/>
  <c r="R544" i="24"/>
  <c r="Q543" i="24"/>
  <c r="R543" i="24"/>
  <c r="Q542" i="24"/>
  <c r="R542" i="24"/>
  <c r="Q541" i="24"/>
  <c r="R541" i="24"/>
  <c r="Q540" i="24"/>
  <c r="R540" i="24"/>
  <c r="Q539" i="24"/>
  <c r="R539" i="24"/>
  <c r="Q538" i="24"/>
  <c r="R538" i="24"/>
  <c r="Q537" i="24"/>
  <c r="R537" i="24"/>
  <c r="Q536" i="24"/>
  <c r="R536" i="24"/>
  <c r="Q535" i="24"/>
  <c r="R535" i="24"/>
  <c r="Q534" i="24"/>
  <c r="R534" i="24"/>
  <c r="Q533" i="24"/>
  <c r="R533" i="24"/>
  <c r="Q532" i="24"/>
  <c r="R532" i="24"/>
  <c r="Q531" i="24"/>
  <c r="R531" i="24"/>
  <c r="Q530" i="24"/>
  <c r="R530" i="24"/>
  <c r="Q529" i="24"/>
  <c r="R529" i="24"/>
  <c r="Q528" i="24"/>
  <c r="R528" i="24"/>
  <c r="Q527" i="24"/>
  <c r="R527" i="24"/>
  <c r="Q526" i="24"/>
  <c r="R526" i="24"/>
  <c r="Q525" i="24"/>
  <c r="R525" i="24"/>
  <c r="Q524" i="24"/>
  <c r="R524" i="24"/>
  <c r="Q523" i="24"/>
  <c r="R523" i="24"/>
  <c r="Q522" i="24"/>
  <c r="R522" i="24"/>
  <c r="Q521" i="24"/>
  <c r="R521" i="24"/>
  <c r="Q520" i="24"/>
  <c r="R520" i="24"/>
  <c r="Q519" i="24"/>
  <c r="R519" i="24"/>
  <c r="Q518" i="24"/>
  <c r="R518" i="24"/>
  <c r="Q517" i="24"/>
  <c r="R517" i="24"/>
  <c r="Q516" i="24"/>
  <c r="R516" i="24"/>
  <c r="Q515" i="24"/>
  <c r="R515" i="24"/>
  <c r="Q514" i="24"/>
  <c r="R514" i="24"/>
  <c r="Q513" i="24"/>
  <c r="R513" i="24"/>
  <c r="Q512" i="24"/>
  <c r="R512" i="24"/>
  <c r="Q511" i="24"/>
  <c r="R511" i="24"/>
  <c r="Q510" i="24"/>
  <c r="R510" i="24"/>
  <c r="Q509" i="24"/>
  <c r="R509" i="24"/>
  <c r="Q508" i="24"/>
  <c r="R508" i="24"/>
  <c r="Q507" i="24"/>
  <c r="R507" i="24"/>
  <c r="Q506" i="24"/>
  <c r="R506" i="24"/>
  <c r="Q505" i="24"/>
  <c r="R505" i="24"/>
  <c r="Q504" i="24"/>
  <c r="R504" i="24"/>
  <c r="Q503" i="24"/>
  <c r="R503" i="24"/>
  <c r="Q502" i="24"/>
  <c r="R502" i="24"/>
  <c r="Q501" i="24"/>
  <c r="R501" i="24"/>
  <c r="Q500" i="24"/>
  <c r="R500" i="24"/>
  <c r="Q499" i="24"/>
  <c r="R499" i="24"/>
  <c r="Q498" i="24"/>
  <c r="R498" i="24"/>
  <c r="Q497" i="24"/>
  <c r="R497" i="24"/>
  <c r="Q496" i="24"/>
  <c r="R496" i="24"/>
  <c r="Q495" i="24"/>
  <c r="R495" i="24"/>
  <c r="Q494" i="24"/>
  <c r="R494" i="24"/>
  <c r="Q493" i="24"/>
  <c r="R493" i="24"/>
  <c r="Q492" i="24"/>
  <c r="R492" i="24"/>
  <c r="Q491" i="24"/>
  <c r="R491" i="24"/>
  <c r="Q490" i="24"/>
  <c r="R490" i="24"/>
  <c r="Q489" i="24"/>
  <c r="R489" i="24"/>
  <c r="Q488" i="24"/>
  <c r="R488" i="24"/>
  <c r="Q487" i="24"/>
  <c r="R487" i="24"/>
  <c r="Q486" i="24"/>
  <c r="R486" i="24"/>
  <c r="Q485" i="24"/>
  <c r="R485" i="24"/>
  <c r="Q484" i="24"/>
  <c r="R484" i="24"/>
  <c r="Q483" i="24"/>
  <c r="R483" i="24"/>
  <c r="Q482" i="24"/>
  <c r="R482" i="24"/>
  <c r="Q481" i="24"/>
  <c r="R481" i="24"/>
  <c r="Q480" i="24"/>
  <c r="R480" i="24"/>
  <c r="Q479" i="24"/>
  <c r="R479" i="24"/>
  <c r="Q478" i="24"/>
  <c r="R478" i="24"/>
  <c r="Q477" i="24"/>
  <c r="R477" i="24"/>
  <c r="Q476" i="24"/>
  <c r="R476" i="24"/>
  <c r="Q475" i="24"/>
  <c r="R475" i="24"/>
  <c r="Q474" i="24"/>
  <c r="R474" i="24"/>
  <c r="Q473" i="24"/>
  <c r="R473" i="24"/>
  <c r="Q472" i="24"/>
  <c r="R472" i="24"/>
  <c r="Q471" i="24"/>
  <c r="R471" i="24"/>
  <c r="Q470" i="24"/>
  <c r="R470" i="24"/>
  <c r="Q469" i="24"/>
  <c r="R469" i="24"/>
  <c r="Q468" i="24"/>
  <c r="R468" i="24"/>
  <c r="Q467" i="24"/>
  <c r="R467" i="24"/>
  <c r="Q466" i="24"/>
  <c r="R466" i="24"/>
  <c r="Q465" i="24"/>
  <c r="R465" i="24"/>
  <c r="Q464" i="24"/>
  <c r="R464" i="24"/>
  <c r="Q463" i="24"/>
  <c r="R463" i="24"/>
  <c r="Q462" i="24"/>
  <c r="R462" i="24"/>
  <c r="Q461" i="24"/>
  <c r="R461" i="24"/>
  <c r="Q460" i="24"/>
  <c r="R460" i="24"/>
  <c r="Q459" i="24"/>
  <c r="R459" i="24"/>
  <c r="Q458" i="24"/>
  <c r="R458" i="24"/>
  <c r="Q457" i="24"/>
  <c r="R457" i="24"/>
  <c r="Q456" i="24"/>
  <c r="R456" i="24"/>
  <c r="Q455" i="24"/>
  <c r="R455" i="24"/>
  <c r="Q454" i="24"/>
  <c r="R454" i="24"/>
  <c r="Q453" i="24"/>
  <c r="R453" i="24"/>
  <c r="Q452" i="24"/>
  <c r="R452" i="24"/>
  <c r="Q451" i="24"/>
  <c r="R451" i="24"/>
  <c r="Q450" i="24"/>
  <c r="R450" i="24"/>
  <c r="Q449" i="24"/>
  <c r="R449" i="24"/>
  <c r="Q448" i="24"/>
  <c r="R448" i="24"/>
  <c r="Q447" i="24"/>
  <c r="R447" i="24"/>
  <c r="Q446" i="24"/>
  <c r="R446" i="24"/>
  <c r="Q445" i="24"/>
  <c r="R445" i="24"/>
  <c r="Q444" i="24"/>
  <c r="R444" i="24"/>
  <c r="Q443" i="24"/>
  <c r="R443" i="24"/>
  <c r="Q442" i="24"/>
  <c r="R442" i="24"/>
  <c r="Q441" i="24"/>
  <c r="R441" i="24"/>
  <c r="Q440" i="24"/>
  <c r="R440" i="24"/>
  <c r="Q439" i="24"/>
  <c r="R439" i="24"/>
  <c r="Q438" i="24"/>
  <c r="R438" i="24"/>
  <c r="Q437" i="24"/>
  <c r="R437" i="24"/>
  <c r="Q436" i="24"/>
  <c r="R436" i="24"/>
  <c r="Q435" i="24"/>
  <c r="R435" i="24"/>
  <c r="Q434" i="24"/>
  <c r="R434" i="24"/>
  <c r="Q433" i="24"/>
  <c r="R433" i="24"/>
  <c r="Q432" i="24"/>
  <c r="R432" i="24"/>
  <c r="Q431" i="24"/>
  <c r="R431" i="24"/>
  <c r="Q430" i="24"/>
  <c r="R430" i="24"/>
  <c r="Q429" i="24"/>
  <c r="R429" i="24"/>
  <c r="Q428" i="24"/>
  <c r="R428" i="24"/>
  <c r="Q427" i="24"/>
  <c r="R427" i="24"/>
  <c r="Q426" i="24"/>
  <c r="R426" i="24"/>
  <c r="Q425" i="24"/>
  <c r="R425" i="24"/>
  <c r="Q424" i="24"/>
  <c r="R424" i="24"/>
  <c r="Q423" i="24"/>
  <c r="R423" i="24"/>
  <c r="Q422" i="24"/>
  <c r="R422" i="24"/>
  <c r="Q421" i="24"/>
  <c r="R421" i="24"/>
  <c r="Q420" i="24"/>
  <c r="R420" i="24"/>
  <c r="Q419" i="24"/>
  <c r="R419" i="24"/>
  <c r="Q418" i="24"/>
  <c r="R418" i="24"/>
  <c r="Q417" i="24"/>
  <c r="R417" i="24"/>
  <c r="Q416" i="24"/>
  <c r="R416" i="24"/>
  <c r="Q415" i="24"/>
  <c r="R415" i="24"/>
  <c r="Q414" i="24"/>
  <c r="R414" i="24"/>
  <c r="Q413" i="24"/>
  <c r="R413" i="24"/>
  <c r="Q412" i="24"/>
  <c r="R412" i="24"/>
  <c r="Q411" i="24"/>
  <c r="R411" i="24"/>
  <c r="Q410" i="24"/>
  <c r="R410" i="24"/>
  <c r="Q409" i="24"/>
  <c r="R409" i="24"/>
  <c r="Q408" i="24"/>
  <c r="R408" i="24"/>
  <c r="Q407" i="24"/>
  <c r="R407" i="24"/>
  <c r="Q406" i="24"/>
  <c r="R406" i="24"/>
  <c r="Q405" i="24"/>
  <c r="R405" i="24"/>
  <c r="Q404" i="24"/>
  <c r="R404" i="24"/>
  <c r="Q403" i="24"/>
  <c r="R403" i="24"/>
  <c r="Q402" i="24"/>
  <c r="R402" i="24"/>
  <c r="Q401" i="24"/>
  <c r="R401" i="24"/>
  <c r="Q400" i="24"/>
  <c r="R400" i="24"/>
  <c r="Q399" i="24"/>
  <c r="R399" i="24"/>
  <c r="Q398" i="24"/>
  <c r="R398" i="24"/>
  <c r="Q397" i="24"/>
  <c r="R397" i="24"/>
  <c r="Q396" i="24"/>
  <c r="R396" i="24"/>
  <c r="Q395" i="24"/>
  <c r="R395" i="24"/>
  <c r="Q394" i="24"/>
  <c r="R394" i="24"/>
  <c r="Q393" i="24"/>
  <c r="R393" i="24"/>
  <c r="Q392" i="24"/>
  <c r="R392" i="24"/>
  <c r="Q391" i="24"/>
  <c r="R391" i="24"/>
  <c r="Q390" i="24"/>
  <c r="R390" i="24"/>
  <c r="Q389" i="24"/>
  <c r="R389" i="24"/>
  <c r="Q388" i="24"/>
  <c r="R388" i="24"/>
  <c r="Q387" i="24"/>
  <c r="R387" i="24"/>
  <c r="Q386" i="24"/>
  <c r="R386" i="24"/>
  <c r="Q385" i="24"/>
  <c r="R385" i="24"/>
  <c r="Q384" i="24"/>
  <c r="R384" i="24"/>
  <c r="Q383" i="24"/>
  <c r="R383" i="24"/>
  <c r="Q382" i="24"/>
  <c r="R382" i="24"/>
  <c r="Q381" i="24"/>
  <c r="R381" i="24"/>
  <c r="Q380" i="24"/>
  <c r="R380" i="24"/>
  <c r="Q379" i="24"/>
  <c r="R379" i="24"/>
  <c r="Q378" i="24"/>
  <c r="R378" i="24"/>
  <c r="Q377" i="24"/>
  <c r="R377" i="24"/>
  <c r="Q376" i="24"/>
  <c r="R376" i="24"/>
  <c r="Q375" i="24"/>
  <c r="R375" i="24"/>
  <c r="Q374" i="24"/>
  <c r="R374" i="24"/>
  <c r="Q373" i="24"/>
  <c r="R373" i="24"/>
  <c r="Q372" i="24"/>
  <c r="R372" i="24"/>
  <c r="Q371" i="24"/>
  <c r="R371" i="24"/>
  <c r="Q370" i="24"/>
  <c r="R370" i="24"/>
  <c r="Q369" i="24"/>
  <c r="R369" i="24"/>
  <c r="Q368" i="24"/>
  <c r="R368" i="24"/>
  <c r="Q367" i="24"/>
  <c r="R367" i="24"/>
  <c r="Q366" i="24"/>
  <c r="R366" i="24"/>
  <c r="Q365" i="24"/>
  <c r="R365" i="24"/>
  <c r="Q364" i="24"/>
  <c r="R364" i="24"/>
  <c r="Q363" i="24"/>
  <c r="R363" i="24"/>
  <c r="Q362" i="24"/>
  <c r="R362" i="24"/>
  <c r="Q361" i="24"/>
  <c r="R361" i="24"/>
  <c r="Q360" i="24"/>
  <c r="R360" i="24"/>
  <c r="Q359" i="24"/>
  <c r="R359" i="24"/>
  <c r="Q358" i="24"/>
  <c r="R358" i="24"/>
  <c r="Q357" i="24"/>
  <c r="R357" i="24"/>
  <c r="Q356" i="24"/>
  <c r="R356" i="24"/>
  <c r="Q355" i="24"/>
  <c r="R355" i="24"/>
  <c r="Q354" i="24"/>
  <c r="R354" i="24"/>
  <c r="Q353" i="24"/>
  <c r="R353" i="24"/>
  <c r="Q352" i="24"/>
  <c r="R352" i="24"/>
  <c r="Q351" i="24"/>
  <c r="R351" i="24"/>
  <c r="Q350" i="24"/>
  <c r="R350" i="24"/>
  <c r="Q349" i="24"/>
  <c r="R349" i="24"/>
  <c r="Q348" i="24"/>
  <c r="R348" i="24"/>
  <c r="Q347" i="24"/>
  <c r="R347" i="24"/>
  <c r="Q346" i="24"/>
  <c r="R346" i="24"/>
  <c r="Q345" i="24"/>
  <c r="R345" i="24"/>
  <c r="Q344" i="24"/>
  <c r="R344" i="24"/>
  <c r="Q343" i="24"/>
  <c r="R343" i="24"/>
  <c r="Q342" i="24"/>
  <c r="R342" i="24"/>
  <c r="Q341" i="24"/>
  <c r="R341" i="24"/>
  <c r="Q340" i="24"/>
  <c r="R340" i="24"/>
  <c r="Q339" i="24"/>
  <c r="R339" i="24"/>
  <c r="Q338" i="24"/>
  <c r="R338" i="24"/>
  <c r="Q337" i="24"/>
  <c r="R337" i="24"/>
  <c r="Q336" i="24"/>
  <c r="R336" i="24"/>
  <c r="Q335" i="24"/>
  <c r="R335" i="24"/>
  <c r="Q334" i="24"/>
  <c r="R334" i="24"/>
  <c r="Q333" i="24"/>
  <c r="R333" i="24"/>
  <c r="Q332" i="24"/>
  <c r="R332" i="24"/>
  <c r="Q331" i="24"/>
  <c r="R331" i="24"/>
  <c r="Q330" i="24"/>
  <c r="R330" i="24"/>
  <c r="Q329" i="24"/>
  <c r="R329" i="24"/>
  <c r="Q328" i="24"/>
  <c r="R328" i="24"/>
  <c r="Q327" i="24"/>
  <c r="R327" i="24"/>
  <c r="Q326" i="24"/>
  <c r="R326" i="24"/>
  <c r="Q325" i="24"/>
  <c r="R325" i="24"/>
  <c r="Q324" i="24"/>
  <c r="R324" i="24"/>
  <c r="Q323" i="24"/>
  <c r="R323" i="24"/>
  <c r="Q322" i="24"/>
  <c r="R322" i="24"/>
  <c r="Q321" i="24"/>
  <c r="R321" i="24"/>
  <c r="Q320" i="24"/>
  <c r="R320" i="24"/>
  <c r="Q319" i="24"/>
  <c r="R319" i="24"/>
  <c r="Q318" i="24"/>
  <c r="R318" i="24"/>
  <c r="Q317" i="24"/>
  <c r="R317" i="24"/>
  <c r="Q316" i="24"/>
  <c r="R316" i="24"/>
  <c r="Q315" i="24"/>
  <c r="R315" i="24"/>
  <c r="Q314" i="24"/>
  <c r="R314" i="24"/>
  <c r="Q313" i="24"/>
  <c r="R313" i="24"/>
  <c r="Q312" i="24"/>
  <c r="R312" i="24"/>
  <c r="Q311" i="24"/>
  <c r="R311" i="24"/>
  <c r="Q310" i="24"/>
  <c r="R310" i="24"/>
  <c r="Q309" i="24"/>
  <c r="R309" i="24"/>
  <c r="Q308" i="24"/>
  <c r="R308" i="24"/>
  <c r="Q307" i="24"/>
  <c r="R307" i="24"/>
  <c r="Q306" i="24"/>
  <c r="R306" i="24"/>
  <c r="Q305" i="24"/>
  <c r="R305" i="24"/>
  <c r="Q304" i="24"/>
  <c r="R304" i="24"/>
  <c r="Q303" i="24"/>
  <c r="R303" i="24"/>
  <c r="Q302" i="24"/>
  <c r="R302" i="24"/>
  <c r="Q301" i="24"/>
  <c r="R301" i="24"/>
  <c r="Q300" i="24"/>
  <c r="R300" i="24"/>
  <c r="Q299" i="24"/>
  <c r="R299" i="24"/>
  <c r="Q298" i="24"/>
  <c r="R298" i="24"/>
  <c r="Q297" i="24"/>
  <c r="R297" i="24"/>
  <c r="Q296" i="24"/>
  <c r="R296" i="24"/>
  <c r="Q295" i="24"/>
  <c r="R295" i="24"/>
  <c r="Q294" i="24"/>
  <c r="R294" i="24"/>
  <c r="Q293" i="24"/>
  <c r="R293" i="24"/>
  <c r="Q292" i="24"/>
  <c r="R292" i="24"/>
  <c r="Q291" i="24"/>
  <c r="R291" i="24"/>
  <c r="Q290" i="24"/>
  <c r="R290" i="24"/>
  <c r="Q289" i="24"/>
  <c r="R289" i="24"/>
  <c r="Q288" i="24"/>
  <c r="R288" i="24"/>
  <c r="Q287" i="24"/>
  <c r="R287" i="24"/>
  <c r="Q286" i="24"/>
  <c r="R286" i="24"/>
  <c r="Q285" i="24"/>
  <c r="R285" i="24"/>
  <c r="Q284" i="24"/>
  <c r="R284" i="24"/>
  <c r="Q283" i="24"/>
  <c r="R283" i="24"/>
  <c r="Q282" i="24"/>
  <c r="R282" i="24"/>
  <c r="Q281" i="24"/>
  <c r="R281" i="24"/>
  <c r="Q280" i="24"/>
  <c r="R280" i="24"/>
  <c r="Q279" i="24"/>
  <c r="R279" i="24"/>
  <c r="Q278" i="24"/>
  <c r="R278" i="24"/>
  <c r="Q277" i="24"/>
  <c r="R277" i="24"/>
  <c r="Q276" i="24"/>
  <c r="R276" i="24"/>
  <c r="Q275" i="24"/>
  <c r="R275" i="24"/>
  <c r="Q274" i="24"/>
  <c r="R274" i="24"/>
  <c r="Q273" i="24"/>
  <c r="R273" i="24"/>
  <c r="Q272" i="24"/>
  <c r="R272" i="24"/>
  <c r="Q271" i="24"/>
  <c r="R271" i="24"/>
  <c r="Q270" i="24"/>
  <c r="R270" i="24"/>
  <c r="Q269" i="24"/>
  <c r="R269" i="24"/>
  <c r="Q268" i="24"/>
  <c r="R268" i="24"/>
  <c r="Q267" i="24"/>
  <c r="R267" i="24"/>
  <c r="Q266" i="24"/>
  <c r="R266" i="24"/>
  <c r="Q265" i="24"/>
  <c r="R265" i="24"/>
  <c r="Q264" i="24"/>
  <c r="R264" i="24"/>
  <c r="Q263" i="24"/>
  <c r="R263" i="24"/>
  <c r="Q262" i="24"/>
  <c r="R262" i="24"/>
  <c r="Q261" i="24"/>
  <c r="R261" i="24"/>
  <c r="Q260" i="24"/>
  <c r="R260" i="24"/>
  <c r="Q259" i="24"/>
  <c r="R259" i="24"/>
  <c r="Q258" i="24"/>
  <c r="R258" i="24"/>
  <c r="Q257" i="24"/>
  <c r="R257" i="24"/>
  <c r="Q256" i="24"/>
  <c r="R256" i="24"/>
  <c r="Q255" i="24"/>
  <c r="R255" i="24"/>
  <c r="Q254" i="24"/>
  <c r="R254" i="24"/>
  <c r="Q253" i="24"/>
  <c r="R253" i="24"/>
  <c r="Q252" i="24"/>
  <c r="R252" i="24"/>
  <c r="Q251" i="24"/>
  <c r="R251" i="24"/>
  <c r="Q250" i="24"/>
  <c r="R250" i="24"/>
  <c r="Q249" i="24"/>
  <c r="R249" i="24"/>
  <c r="Q248" i="24"/>
  <c r="R248" i="24"/>
  <c r="Q247" i="24"/>
  <c r="R247" i="24"/>
  <c r="Q246" i="24"/>
  <c r="R246" i="24"/>
  <c r="Q245" i="24"/>
  <c r="R245" i="24"/>
  <c r="Q244" i="24"/>
  <c r="R244" i="24"/>
  <c r="Q243" i="24"/>
  <c r="R243" i="24"/>
  <c r="Q242" i="24"/>
  <c r="R242" i="24"/>
  <c r="Q241" i="24"/>
  <c r="R241" i="24"/>
  <c r="Q240" i="24"/>
  <c r="R240" i="24"/>
  <c r="Q239" i="24"/>
  <c r="R239" i="24"/>
  <c r="Q238" i="24"/>
  <c r="R238" i="24"/>
  <c r="Q237" i="24"/>
  <c r="R237" i="24"/>
  <c r="Q236" i="24"/>
  <c r="R236" i="24"/>
  <c r="Q235" i="24"/>
  <c r="R235" i="24"/>
  <c r="Q234" i="24"/>
  <c r="R234" i="24"/>
  <c r="Q233" i="24"/>
  <c r="R233" i="24"/>
  <c r="Q232" i="24"/>
  <c r="R232" i="24"/>
  <c r="Q231" i="24"/>
  <c r="R231" i="24"/>
  <c r="Q230" i="24"/>
  <c r="R230" i="24"/>
  <c r="Q229" i="24"/>
  <c r="R229" i="24"/>
  <c r="Q228" i="24"/>
  <c r="R228" i="24"/>
  <c r="Q227" i="24"/>
  <c r="R227" i="24"/>
  <c r="Q226" i="24"/>
  <c r="R226" i="24"/>
  <c r="Q225" i="24"/>
  <c r="R225" i="24"/>
  <c r="Q224" i="24"/>
  <c r="R224" i="24"/>
  <c r="Q223" i="24"/>
  <c r="R223" i="24"/>
  <c r="Q222" i="24"/>
  <c r="R222" i="24"/>
  <c r="Q221" i="24"/>
  <c r="R221" i="24"/>
  <c r="Q220" i="24"/>
  <c r="R220" i="24"/>
  <c r="Q219" i="24"/>
  <c r="R219" i="24"/>
  <c r="Q218" i="24"/>
  <c r="R218" i="24"/>
  <c r="Q217" i="24"/>
  <c r="R217" i="24"/>
  <c r="Q216" i="24"/>
  <c r="R216" i="24"/>
  <c r="Q215" i="24"/>
  <c r="R215" i="24"/>
  <c r="Q214" i="24"/>
  <c r="R214" i="24"/>
  <c r="Q213" i="24"/>
  <c r="R213" i="24"/>
  <c r="Q212" i="24"/>
  <c r="R212" i="24"/>
  <c r="Q211" i="24"/>
  <c r="R211" i="24"/>
  <c r="Q210" i="24"/>
  <c r="R210" i="24"/>
  <c r="Q209" i="24"/>
  <c r="R209" i="24"/>
  <c r="Q208" i="24"/>
  <c r="R208" i="24"/>
  <c r="Q207" i="24"/>
  <c r="R207" i="24"/>
  <c r="Q206" i="24"/>
  <c r="R206" i="24"/>
  <c r="Q205" i="24"/>
  <c r="R205" i="24"/>
  <c r="Q204" i="24"/>
  <c r="R204" i="24"/>
  <c r="Q203" i="24"/>
  <c r="R203" i="24"/>
  <c r="Q202" i="24"/>
  <c r="R202" i="24"/>
  <c r="Q201" i="24"/>
  <c r="R201" i="24"/>
  <c r="Q200" i="24"/>
  <c r="R200" i="24"/>
  <c r="Q199" i="24"/>
  <c r="R199" i="24"/>
  <c r="Q198" i="24"/>
  <c r="R198" i="24"/>
  <c r="Q197" i="24"/>
  <c r="R197" i="24"/>
  <c r="Q196" i="24"/>
  <c r="R196" i="24"/>
  <c r="Q195" i="24"/>
  <c r="R195" i="24"/>
  <c r="Q194" i="24"/>
  <c r="R194" i="24"/>
  <c r="Q193" i="24"/>
  <c r="R193" i="24"/>
  <c r="Q192" i="24"/>
  <c r="R192" i="24"/>
  <c r="Q191" i="24"/>
  <c r="R191" i="24"/>
  <c r="Q190" i="24"/>
  <c r="R190" i="24"/>
  <c r="Q189" i="24"/>
  <c r="R189" i="24"/>
  <c r="Q188" i="24"/>
  <c r="R188" i="24"/>
  <c r="Q187" i="24"/>
  <c r="R187" i="24"/>
  <c r="Q186" i="24"/>
  <c r="R186" i="24"/>
  <c r="Q185" i="24"/>
  <c r="R185" i="24"/>
  <c r="Q184" i="24"/>
  <c r="R184" i="24"/>
  <c r="Q183" i="24"/>
  <c r="R183" i="24"/>
  <c r="Q182" i="24"/>
  <c r="R182" i="24"/>
  <c r="Q181" i="24"/>
  <c r="R181" i="24"/>
  <c r="Q180" i="24"/>
  <c r="R180" i="24"/>
  <c r="Q179" i="24"/>
  <c r="R179" i="24"/>
  <c r="Q178" i="24"/>
  <c r="R178" i="24"/>
  <c r="Q177" i="24"/>
  <c r="R177" i="24"/>
  <c r="Q176" i="24"/>
  <c r="R176" i="24"/>
  <c r="Q175" i="24"/>
  <c r="R175" i="24"/>
  <c r="Q174" i="24"/>
  <c r="R174" i="24"/>
  <c r="Q173" i="24"/>
  <c r="R173" i="24"/>
  <c r="Q172" i="24"/>
  <c r="R172" i="24"/>
  <c r="Q171" i="24"/>
  <c r="R171" i="24"/>
  <c r="Q170" i="24"/>
  <c r="R170" i="24"/>
  <c r="Q169" i="24"/>
  <c r="R169" i="24"/>
  <c r="Q168" i="24"/>
  <c r="R168" i="24"/>
  <c r="Q167" i="24"/>
  <c r="R167" i="24"/>
  <c r="Q166" i="24"/>
  <c r="R166" i="24"/>
  <c r="Q165" i="24"/>
  <c r="R165" i="24"/>
  <c r="Q164" i="24"/>
  <c r="R164" i="24"/>
  <c r="Q163" i="24"/>
  <c r="R163" i="24"/>
  <c r="Q162" i="24"/>
  <c r="R162" i="24"/>
  <c r="Q161" i="24"/>
  <c r="R161" i="24"/>
  <c r="Q160" i="24"/>
  <c r="R160" i="24"/>
  <c r="Q159" i="24"/>
  <c r="R159" i="24"/>
  <c r="Q158" i="24"/>
  <c r="R158" i="24"/>
  <c r="Q157" i="24"/>
  <c r="R157" i="24"/>
  <c r="Q156" i="24"/>
  <c r="R156" i="24"/>
  <c r="Q155" i="24"/>
  <c r="R155" i="24"/>
  <c r="Q154" i="24"/>
  <c r="R154" i="24"/>
  <c r="Q153" i="24"/>
  <c r="R153" i="24"/>
  <c r="Q152" i="24"/>
  <c r="R152" i="24"/>
  <c r="Q151" i="24"/>
  <c r="R151" i="24"/>
  <c r="Q150" i="24"/>
  <c r="R150" i="24"/>
  <c r="Q149" i="24"/>
  <c r="R149" i="24"/>
  <c r="Q148" i="24"/>
  <c r="R148" i="24"/>
  <c r="Q147" i="24"/>
  <c r="R147" i="24"/>
  <c r="Q146" i="24"/>
  <c r="R146" i="24"/>
  <c r="Q145" i="24"/>
  <c r="R145" i="24"/>
  <c r="Q144" i="24"/>
  <c r="R144" i="24"/>
  <c r="Q143" i="24"/>
  <c r="R143" i="24"/>
  <c r="Q142" i="24"/>
  <c r="R142" i="24"/>
  <c r="Q141" i="24"/>
  <c r="R141" i="24"/>
  <c r="Q140" i="24"/>
  <c r="R140" i="24"/>
  <c r="Q139" i="24"/>
  <c r="R139" i="24"/>
  <c r="Q138" i="24"/>
  <c r="R138" i="24"/>
  <c r="Q137" i="24"/>
  <c r="R137" i="24"/>
  <c r="Q136" i="24"/>
  <c r="R136" i="24"/>
  <c r="Q135" i="24"/>
  <c r="R135" i="24"/>
  <c r="Q134" i="24"/>
  <c r="R134" i="24"/>
  <c r="Q133" i="24"/>
  <c r="R133" i="24"/>
  <c r="Q132" i="24"/>
  <c r="R132" i="24"/>
  <c r="Q131" i="24"/>
  <c r="R131" i="24"/>
  <c r="Q130" i="24"/>
  <c r="R130" i="24"/>
  <c r="Q129" i="24"/>
  <c r="R129" i="24"/>
  <c r="Q128" i="24"/>
  <c r="R128" i="24"/>
  <c r="Q127" i="24"/>
  <c r="R127" i="24"/>
  <c r="Q126" i="24"/>
  <c r="R126" i="24"/>
  <c r="Q125" i="24"/>
  <c r="R125" i="24"/>
  <c r="Q124" i="24"/>
  <c r="R124" i="24"/>
  <c r="Q123" i="24"/>
  <c r="R123" i="24"/>
  <c r="Q122" i="24"/>
  <c r="R122" i="24"/>
  <c r="Q121" i="24"/>
  <c r="R121" i="24"/>
  <c r="Q120" i="24"/>
  <c r="R120" i="24"/>
  <c r="Q119" i="24"/>
  <c r="R119" i="24"/>
  <c r="Q118" i="24"/>
  <c r="R118" i="24"/>
  <c r="Q117" i="24"/>
  <c r="R117" i="24"/>
  <c r="Q116" i="24"/>
  <c r="R116" i="24"/>
  <c r="Q115" i="24"/>
  <c r="R115" i="24"/>
  <c r="Q114" i="24"/>
  <c r="R114" i="24"/>
  <c r="Q113" i="24"/>
  <c r="R113" i="24"/>
  <c r="Q112" i="24"/>
  <c r="R112" i="24"/>
  <c r="Q111" i="24"/>
  <c r="R111" i="24"/>
  <c r="Q110" i="24"/>
  <c r="R110" i="24"/>
  <c r="Q109" i="24"/>
  <c r="R109" i="24"/>
  <c r="Q108" i="24"/>
  <c r="R108" i="24"/>
  <c r="Q107" i="24"/>
  <c r="R107" i="24"/>
  <c r="Q106" i="24"/>
  <c r="R106" i="24"/>
  <c r="Q105" i="24"/>
  <c r="R105" i="24"/>
  <c r="Q104" i="24"/>
  <c r="R104" i="24"/>
  <c r="Q103" i="24"/>
  <c r="R103" i="24"/>
  <c r="Q102" i="24"/>
  <c r="R102" i="24"/>
  <c r="Q101" i="24"/>
  <c r="R101" i="24"/>
  <c r="Q100" i="24"/>
  <c r="R100" i="24"/>
  <c r="Q99" i="24"/>
  <c r="R99" i="24"/>
  <c r="Q98" i="24"/>
  <c r="R98" i="24"/>
  <c r="Q97" i="24"/>
  <c r="R97" i="24"/>
  <c r="Q96" i="24"/>
  <c r="R96" i="24"/>
  <c r="Q95" i="24"/>
  <c r="R95" i="24"/>
  <c r="Q94" i="24"/>
  <c r="R94" i="24"/>
  <c r="Q93" i="24"/>
  <c r="R93" i="24"/>
  <c r="Q92" i="24"/>
  <c r="R92" i="24"/>
  <c r="Q91" i="24"/>
  <c r="R91" i="24"/>
  <c r="Q90" i="24"/>
  <c r="R90" i="24"/>
  <c r="Q89" i="24"/>
  <c r="R89" i="24"/>
  <c r="Q88" i="24"/>
  <c r="R88" i="24"/>
  <c r="Q87" i="24"/>
  <c r="R87" i="24"/>
  <c r="Q86" i="24"/>
  <c r="R86" i="24"/>
  <c r="Q85" i="24"/>
  <c r="R85" i="24"/>
  <c r="Q84" i="24"/>
  <c r="R84" i="24"/>
  <c r="Q83" i="24"/>
  <c r="R83" i="24"/>
  <c r="Q82" i="24"/>
  <c r="R82" i="24"/>
  <c r="Q81" i="24"/>
  <c r="R81" i="24"/>
  <c r="Q80" i="24"/>
  <c r="R80" i="24"/>
  <c r="Q79" i="24"/>
  <c r="R79" i="24"/>
  <c r="Q78" i="24"/>
  <c r="R78" i="24"/>
  <c r="Q77" i="24"/>
  <c r="R77" i="24"/>
  <c r="Q76" i="24"/>
  <c r="R76" i="24"/>
  <c r="Q75" i="24"/>
  <c r="R75" i="24"/>
  <c r="Q74" i="24"/>
  <c r="R74" i="24"/>
  <c r="Q73" i="24"/>
  <c r="R73" i="24"/>
  <c r="Q72" i="24"/>
  <c r="R72" i="24"/>
  <c r="Q71" i="24"/>
  <c r="R71" i="24"/>
  <c r="Q70" i="24"/>
  <c r="R70" i="24"/>
  <c r="Q69" i="24"/>
  <c r="R69" i="24"/>
  <c r="Q68" i="24"/>
  <c r="R68" i="24"/>
  <c r="Q67" i="24"/>
  <c r="R67" i="24"/>
  <c r="Q66" i="24"/>
  <c r="R66" i="24"/>
  <c r="Q65" i="24"/>
  <c r="R65" i="24"/>
  <c r="Q64" i="24"/>
  <c r="R64" i="24"/>
  <c r="Q63" i="24"/>
  <c r="R63" i="24"/>
  <c r="Q62" i="24"/>
  <c r="R62" i="24"/>
  <c r="Q61" i="24"/>
  <c r="R61" i="24"/>
  <c r="Q60" i="24"/>
  <c r="R60" i="24"/>
  <c r="Q59" i="24"/>
  <c r="R59" i="24"/>
  <c r="Q58" i="24"/>
  <c r="R58" i="24"/>
  <c r="Q57" i="24"/>
  <c r="R57" i="24"/>
  <c r="Q56" i="24"/>
  <c r="R56" i="24"/>
  <c r="Q55" i="24"/>
  <c r="R55" i="24"/>
  <c r="Q54" i="24"/>
  <c r="R54" i="24"/>
  <c r="Q53" i="24"/>
  <c r="R53" i="24"/>
  <c r="Q52" i="24"/>
  <c r="R52" i="24"/>
  <c r="Q51" i="24"/>
  <c r="R51" i="24"/>
  <c r="Q50" i="24"/>
  <c r="R50" i="24"/>
  <c r="Q49" i="24"/>
  <c r="R49" i="24"/>
  <c r="Q48" i="24"/>
  <c r="R48" i="24"/>
  <c r="Q47" i="24"/>
  <c r="R47" i="24"/>
  <c r="Q46" i="24"/>
  <c r="R46" i="24"/>
  <c r="Q45" i="24"/>
  <c r="R45" i="24"/>
  <c r="Q44" i="24"/>
  <c r="R44" i="24"/>
  <c r="Q43" i="24"/>
  <c r="R43" i="24"/>
  <c r="Q40" i="24"/>
  <c r="R40" i="24"/>
  <c r="R37" i="24"/>
  <c r="R36" i="24"/>
  <c r="R33" i="24"/>
  <c r="R30" i="24"/>
  <c r="R26" i="24"/>
  <c r="W18" i="24"/>
  <c r="R18" i="24"/>
  <c r="Q18" i="24"/>
  <c r="P18" i="24"/>
  <c r="W17" i="24"/>
  <c r="R17" i="24"/>
  <c r="Q17" i="24"/>
  <c r="P17" i="24"/>
  <c r="W16" i="24"/>
  <c r="R16" i="24"/>
  <c r="Q16" i="24"/>
  <c r="P16" i="24"/>
  <c r="W15" i="24"/>
  <c r="R15" i="24"/>
  <c r="Q15" i="24"/>
  <c r="P15" i="24"/>
  <c r="W14" i="24"/>
  <c r="R14" i="24"/>
  <c r="Q14" i="24"/>
  <c r="P14" i="24"/>
  <c r="W13" i="24"/>
  <c r="R13" i="24"/>
  <c r="Q13" i="24"/>
  <c r="P13" i="24"/>
  <c r="W12" i="24"/>
  <c r="R12" i="24"/>
  <c r="Q12" i="24"/>
  <c r="P12" i="24"/>
  <c r="W11" i="24"/>
  <c r="R11" i="24"/>
  <c r="Q11" i="24"/>
  <c r="P11" i="24"/>
  <c r="W10" i="24"/>
  <c r="R10" i="24"/>
  <c r="Q10" i="24"/>
  <c r="P10" i="24"/>
  <c r="W9" i="24"/>
  <c r="R9" i="24"/>
  <c r="Q9" i="24"/>
  <c r="P9" i="24"/>
  <c r="W8" i="24"/>
  <c r="R8" i="24"/>
  <c r="Q8" i="24"/>
  <c r="P8" i="24"/>
  <c r="W7" i="24"/>
  <c r="R7" i="24"/>
  <c r="Q7" i="24"/>
  <c r="P7" i="24"/>
  <c r="W6" i="24"/>
  <c r="R6" i="24"/>
  <c r="Q6" i="24"/>
  <c r="P6" i="24"/>
  <c r="W5" i="24"/>
  <c r="H5" i="24"/>
  <c r="R5" i="24"/>
  <c r="Q5" i="24"/>
  <c r="P5" i="24"/>
  <c r="R22" i="13"/>
  <c r="R28" i="13"/>
  <c r="R29" i="13"/>
  <c r="Q30" i="13"/>
  <c r="R30" i="13"/>
  <c r="R33" i="13"/>
  <c r="R34" i="13"/>
  <c r="R35" i="13"/>
  <c r="R36" i="13"/>
  <c r="Q37" i="13"/>
  <c r="R37" i="13"/>
  <c r="Q40" i="13"/>
  <c r="R40" i="13"/>
  <c r="Q41" i="13"/>
  <c r="R41" i="13"/>
  <c r="Q42" i="13"/>
  <c r="R42" i="13"/>
  <c r="Q43" i="13"/>
  <c r="R43" i="13"/>
  <c r="Q44" i="13"/>
  <c r="R44" i="13"/>
  <c r="Q45" i="13"/>
  <c r="R45" i="13"/>
  <c r="Q46" i="13"/>
  <c r="R46" i="13"/>
  <c r="Q47" i="13"/>
  <c r="R47" i="13"/>
  <c r="Q48" i="13"/>
  <c r="R48" i="13"/>
  <c r="Q49" i="13"/>
  <c r="R49" i="13"/>
  <c r="Q50" i="13"/>
  <c r="R50" i="13"/>
  <c r="Q51" i="13"/>
  <c r="R51" i="13"/>
  <c r="Q52" i="13"/>
  <c r="R52" i="13"/>
  <c r="Q53" i="13"/>
  <c r="R53" i="13"/>
  <c r="Q54" i="13"/>
  <c r="R54" i="13"/>
  <c r="Q55" i="13"/>
  <c r="R55" i="13"/>
  <c r="Q56" i="13"/>
  <c r="R56" i="13"/>
  <c r="Q57" i="13"/>
  <c r="R57" i="13"/>
  <c r="Q58" i="13"/>
  <c r="R58" i="13"/>
  <c r="Q59" i="13"/>
  <c r="R59" i="13"/>
  <c r="Q60" i="13"/>
  <c r="R60" i="13"/>
  <c r="Q61" i="13"/>
  <c r="R61" i="13"/>
  <c r="Q62" i="13"/>
  <c r="R62" i="13"/>
  <c r="Q63" i="13"/>
  <c r="R63" i="13"/>
  <c r="Q64" i="13"/>
  <c r="R64" i="13"/>
  <c r="Q65" i="13"/>
  <c r="R65" i="13"/>
  <c r="Q66" i="13"/>
  <c r="R66" i="13"/>
  <c r="Q67" i="13"/>
  <c r="R67" i="13"/>
  <c r="Q68" i="13"/>
  <c r="R68" i="13"/>
  <c r="Q69" i="13"/>
  <c r="R69" i="13"/>
  <c r="Q70" i="13"/>
  <c r="R70" i="13"/>
  <c r="Q71" i="13"/>
  <c r="R71" i="13"/>
  <c r="Q72" i="13"/>
  <c r="R72" i="13"/>
  <c r="Q73" i="13"/>
  <c r="R73" i="13"/>
  <c r="Q74" i="13"/>
  <c r="R74" i="13"/>
  <c r="Q75" i="13"/>
  <c r="R75" i="13"/>
  <c r="Q76" i="13"/>
  <c r="R76" i="13"/>
  <c r="Q77" i="13"/>
  <c r="R77" i="13"/>
  <c r="Q78" i="13"/>
  <c r="R78" i="13"/>
  <c r="Q79" i="13"/>
  <c r="R79" i="13"/>
  <c r="Q80" i="13"/>
  <c r="R80" i="13"/>
  <c r="Q81" i="13"/>
  <c r="R81" i="13"/>
  <c r="Q82" i="13"/>
  <c r="R82" i="13"/>
  <c r="Q83" i="13"/>
  <c r="R83" i="13"/>
  <c r="Q84" i="13"/>
  <c r="R84" i="13"/>
  <c r="Q85" i="13"/>
  <c r="R85" i="13"/>
  <c r="Q86" i="13"/>
  <c r="R86" i="13"/>
  <c r="Q87" i="13"/>
  <c r="R87" i="13"/>
  <c r="Q88" i="13"/>
  <c r="R88" i="13"/>
  <c r="Q89" i="13"/>
  <c r="R89" i="13"/>
  <c r="Q90" i="13"/>
  <c r="R90" i="13"/>
  <c r="Q91" i="13"/>
  <c r="R91" i="13"/>
  <c r="Q92" i="13"/>
  <c r="R92" i="13"/>
  <c r="Q93" i="13"/>
  <c r="R93" i="13"/>
  <c r="Q94" i="13"/>
  <c r="R94" i="13"/>
  <c r="Q95" i="13"/>
  <c r="R95" i="13"/>
  <c r="Q96" i="13"/>
  <c r="R96" i="13"/>
  <c r="Q97" i="13"/>
  <c r="R97" i="13"/>
  <c r="Q98" i="13"/>
  <c r="R98" i="13"/>
  <c r="Q99" i="13"/>
  <c r="R99" i="13"/>
  <c r="Q100" i="13"/>
  <c r="R100" i="13"/>
  <c r="Q101" i="13"/>
  <c r="R101" i="13"/>
  <c r="Q102" i="13"/>
  <c r="R102" i="13"/>
  <c r="Q103" i="13"/>
  <c r="R103" i="13"/>
  <c r="Q104" i="13"/>
  <c r="R104" i="13"/>
  <c r="Q105" i="13"/>
  <c r="R105" i="13"/>
  <c r="Q106" i="13"/>
  <c r="R106" i="13"/>
  <c r="Q107" i="13"/>
  <c r="R107" i="13"/>
  <c r="Q108" i="13"/>
  <c r="R108" i="13"/>
  <c r="Q109" i="13"/>
  <c r="R109" i="13"/>
  <c r="Q110" i="13"/>
  <c r="R110" i="13"/>
  <c r="Q111" i="13"/>
  <c r="R111" i="13"/>
  <c r="Q112" i="13"/>
  <c r="R112" i="13"/>
  <c r="Q113" i="13"/>
  <c r="R113" i="13"/>
  <c r="Q114" i="13"/>
  <c r="R114" i="13"/>
  <c r="Q115" i="13"/>
  <c r="R115" i="13"/>
  <c r="Q116" i="13"/>
  <c r="R116" i="13"/>
  <c r="Q117" i="13"/>
  <c r="R117" i="13"/>
  <c r="Q118" i="13"/>
  <c r="R118" i="13"/>
  <c r="Q119" i="13"/>
  <c r="R119" i="13"/>
  <c r="Q120" i="13"/>
  <c r="R120" i="13"/>
  <c r="Q121" i="13"/>
  <c r="R121" i="13"/>
  <c r="Q122" i="13"/>
  <c r="R122" i="13"/>
  <c r="Q123" i="13"/>
  <c r="R123" i="13"/>
  <c r="Q124" i="13"/>
  <c r="R124" i="13"/>
  <c r="Q125" i="13"/>
  <c r="R125" i="13"/>
  <c r="Q126" i="13"/>
  <c r="R126" i="13"/>
  <c r="Q127" i="13"/>
  <c r="R127" i="13"/>
  <c r="Q128" i="13"/>
  <c r="R128" i="13"/>
  <c r="Q129" i="13"/>
  <c r="R129" i="13"/>
  <c r="Q130" i="13"/>
  <c r="R130" i="13"/>
  <c r="Q131" i="13"/>
  <c r="R131" i="13"/>
  <c r="Q132" i="13"/>
  <c r="R132" i="13"/>
  <c r="Q133" i="13"/>
  <c r="R133" i="13"/>
  <c r="Q134" i="13"/>
  <c r="R134" i="13"/>
  <c r="Q135" i="13"/>
  <c r="R135" i="13"/>
  <c r="Q136" i="13"/>
  <c r="R136" i="13"/>
  <c r="Q137" i="13"/>
  <c r="R137" i="13"/>
  <c r="Q138" i="13"/>
  <c r="R138" i="13"/>
  <c r="Q139" i="13"/>
  <c r="R139" i="13"/>
  <c r="Q140" i="13"/>
  <c r="R140" i="13"/>
  <c r="Q141" i="13"/>
  <c r="R141" i="13"/>
  <c r="Q142" i="13"/>
  <c r="R142" i="13"/>
  <c r="Q143" i="13"/>
  <c r="R143" i="13"/>
  <c r="Q144" i="13"/>
  <c r="R144" i="13"/>
  <c r="Q145" i="13"/>
  <c r="R145" i="13"/>
  <c r="Q146" i="13"/>
  <c r="R146" i="13"/>
  <c r="Q147" i="13"/>
  <c r="R147" i="13"/>
  <c r="Q148" i="13"/>
  <c r="R148" i="13"/>
  <c r="Q149" i="13"/>
  <c r="R149" i="13"/>
  <c r="Q150" i="13"/>
  <c r="R150" i="13"/>
  <c r="Q151" i="13"/>
  <c r="R151" i="13"/>
  <c r="Q152" i="13"/>
  <c r="R152" i="13"/>
  <c r="Q153" i="13"/>
  <c r="R153" i="13"/>
  <c r="Q154" i="13"/>
  <c r="R154" i="13"/>
  <c r="Q155" i="13"/>
  <c r="R155" i="13"/>
  <c r="Q156" i="13"/>
  <c r="R156" i="13"/>
  <c r="Q157" i="13"/>
  <c r="R157" i="13"/>
  <c r="Q158" i="13"/>
  <c r="R158" i="13"/>
  <c r="Q159" i="13"/>
  <c r="R159" i="13"/>
  <c r="Q160" i="13"/>
  <c r="R160" i="13"/>
  <c r="Q161" i="13"/>
  <c r="R161" i="13"/>
  <c r="Q162" i="13"/>
  <c r="R162" i="13"/>
  <c r="Q163" i="13"/>
  <c r="R163" i="13"/>
  <c r="Q164" i="13"/>
  <c r="R164" i="13"/>
  <c r="Q165" i="13"/>
  <c r="R165" i="13"/>
  <c r="Q166" i="13"/>
  <c r="R166" i="13"/>
  <c r="Q167" i="13"/>
  <c r="R167" i="13"/>
  <c r="Q168" i="13"/>
  <c r="R168" i="13"/>
  <c r="Q169" i="13"/>
  <c r="R169" i="13"/>
  <c r="Q170" i="13"/>
  <c r="R170" i="13"/>
  <c r="Q171" i="13"/>
  <c r="R171" i="13"/>
  <c r="Q172" i="13"/>
  <c r="R172" i="13"/>
  <c r="Q173" i="13"/>
  <c r="R173" i="13"/>
  <c r="Q174" i="13"/>
  <c r="R174" i="13"/>
  <c r="Q175" i="13"/>
  <c r="R175" i="13"/>
  <c r="Q176" i="13"/>
  <c r="R176" i="13"/>
  <c r="Q177" i="13"/>
  <c r="R177" i="13"/>
  <c r="Q178" i="13"/>
  <c r="R178" i="13"/>
  <c r="Q179" i="13"/>
  <c r="R179" i="13"/>
  <c r="Q180" i="13"/>
  <c r="R180" i="13"/>
  <c r="Q181" i="13"/>
  <c r="R181" i="13"/>
  <c r="Q182" i="13"/>
  <c r="R182" i="13"/>
  <c r="Q183" i="13"/>
  <c r="R183" i="13"/>
  <c r="Q184" i="13"/>
  <c r="R184" i="13"/>
  <c r="Q185" i="13"/>
  <c r="R185" i="13"/>
  <c r="Q186" i="13"/>
  <c r="R186" i="13"/>
  <c r="Q187" i="13"/>
  <c r="R187" i="13"/>
  <c r="Q188" i="13"/>
  <c r="R188" i="13"/>
  <c r="Q189" i="13"/>
  <c r="R189" i="13"/>
  <c r="Q190" i="13"/>
  <c r="R190" i="13"/>
  <c r="Q191" i="13"/>
  <c r="R191" i="13"/>
  <c r="Q192" i="13"/>
  <c r="R192" i="13"/>
  <c r="Q193" i="13"/>
  <c r="R193" i="13"/>
  <c r="Q194" i="13"/>
  <c r="R194" i="13"/>
  <c r="Q195" i="13"/>
  <c r="R195" i="13"/>
  <c r="Q196" i="13"/>
  <c r="R196" i="13"/>
  <c r="Q197" i="13"/>
  <c r="R197" i="13"/>
  <c r="Q198" i="13"/>
  <c r="R198" i="13"/>
  <c r="Q199" i="13"/>
  <c r="R199" i="13"/>
  <c r="Q200" i="13"/>
  <c r="R200" i="13"/>
  <c r="Q201" i="13"/>
  <c r="R201" i="13"/>
  <c r="Q202" i="13"/>
  <c r="R202" i="13"/>
  <c r="Q203" i="13"/>
  <c r="R203" i="13"/>
  <c r="Q204" i="13"/>
  <c r="R204" i="13"/>
  <c r="Q205" i="13"/>
  <c r="R205" i="13"/>
  <c r="Q206" i="13"/>
  <c r="R206" i="13"/>
  <c r="Q207" i="13"/>
  <c r="R207" i="13"/>
  <c r="Q208" i="13"/>
  <c r="R208" i="13"/>
  <c r="Q209" i="13"/>
  <c r="R209" i="13"/>
  <c r="Q210" i="13"/>
  <c r="R210" i="13"/>
  <c r="Q211" i="13"/>
  <c r="R211" i="13"/>
  <c r="Q212" i="13"/>
  <c r="R212" i="13"/>
  <c r="Q213" i="13"/>
  <c r="R213" i="13"/>
  <c r="Q214" i="13"/>
  <c r="R214" i="13"/>
  <c r="Q215" i="13"/>
  <c r="R215" i="13"/>
  <c r="Q216" i="13"/>
  <c r="R216" i="13"/>
  <c r="Q217" i="13"/>
  <c r="R217" i="13"/>
  <c r="Q218" i="13"/>
  <c r="R218" i="13"/>
  <c r="Q219" i="13"/>
  <c r="R219" i="13"/>
  <c r="Q220" i="13"/>
  <c r="R220" i="13"/>
  <c r="Q221" i="13"/>
  <c r="R221" i="13"/>
  <c r="Q222" i="13"/>
  <c r="R222" i="13"/>
  <c r="Q223" i="13"/>
  <c r="R223" i="13"/>
  <c r="Q224" i="13"/>
  <c r="R224" i="13"/>
  <c r="Q225" i="13"/>
  <c r="R225" i="13"/>
  <c r="Q226" i="13"/>
  <c r="R226" i="13"/>
  <c r="Q227" i="13"/>
  <c r="R227" i="13"/>
  <c r="Q228" i="13"/>
  <c r="R228" i="13"/>
  <c r="Q229" i="13"/>
  <c r="R229" i="13"/>
  <c r="Q230" i="13"/>
  <c r="R230" i="13"/>
  <c r="Q231" i="13"/>
  <c r="R231" i="13"/>
  <c r="Q232" i="13"/>
  <c r="R232" i="13"/>
  <c r="Q233" i="13"/>
  <c r="R233" i="13"/>
  <c r="Q234" i="13"/>
  <c r="R234" i="13"/>
  <c r="Q235" i="13"/>
  <c r="R235" i="13"/>
  <c r="Q236" i="13"/>
  <c r="R236" i="13"/>
  <c r="Q237" i="13"/>
  <c r="R237" i="13"/>
  <c r="Q238" i="13"/>
  <c r="R238" i="13"/>
  <c r="Q239" i="13"/>
  <c r="R239" i="13"/>
  <c r="Q240" i="13"/>
  <c r="R240" i="13"/>
  <c r="Q241" i="13"/>
  <c r="R241" i="13"/>
  <c r="Q242" i="13"/>
  <c r="R242" i="13"/>
  <c r="Q243" i="13"/>
  <c r="R243" i="13"/>
  <c r="Q244" i="13"/>
  <c r="R244" i="13"/>
  <c r="Q245" i="13"/>
  <c r="R245" i="13"/>
  <c r="Q246" i="13"/>
  <c r="R246" i="13"/>
  <c r="Q247" i="13"/>
  <c r="R247" i="13"/>
  <c r="Q248" i="13"/>
  <c r="R248" i="13"/>
  <c r="Q249" i="13"/>
  <c r="R249" i="13"/>
  <c r="Q250" i="13"/>
  <c r="R250" i="13"/>
  <c r="Q251" i="13"/>
  <c r="R251" i="13"/>
  <c r="Q252" i="13"/>
  <c r="R252" i="13"/>
  <c r="Q253" i="13"/>
  <c r="R253" i="13"/>
  <c r="Q254" i="13"/>
  <c r="R254" i="13"/>
  <c r="Q255" i="13"/>
  <c r="R255" i="13"/>
  <c r="Q256" i="13"/>
  <c r="R256" i="13"/>
  <c r="Q257" i="13"/>
  <c r="R257" i="13"/>
  <c r="Q258" i="13"/>
  <c r="R258" i="13"/>
  <c r="Q259" i="13"/>
  <c r="R259" i="13"/>
  <c r="Q260" i="13"/>
  <c r="R260" i="13"/>
  <c r="Q261" i="13"/>
  <c r="R261" i="13"/>
  <c r="Q262" i="13"/>
  <c r="R262" i="13"/>
  <c r="Q263" i="13"/>
  <c r="R263" i="13"/>
  <c r="Q264" i="13"/>
  <c r="R264" i="13"/>
  <c r="Q265" i="13"/>
  <c r="R265" i="13"/>
  <c r="Q266" i="13"/>
  <c r="R266" i="13"/>
  <c r="Q267" i="13"/>
  <c r="R267" i="13"/>
  <c r="Q268" i="13"/>
  <c r="R268" i="13"/>
  <c r="Q269" i="13"/>
  <c r="R269" i="13"/>
  <c r="Q270" i="13"/>
  <c r="R270" i="13"/>
  <c r="Q271" i="13"/>
  <c r="R271" i="13"/>
  <c r="Q272" i="13"/>
  <c r="R272" i="13"/>
  <c r="Q273" i="13"/>
  <c r="R273" i="13"/>
  <c r="Q274" i="13"/>
  <c r="R274" i="13"/>
  <c r="Q275" i="13"/>
  <c r="R275" i="13"/>
  <c r="Q276" i="13"/>
  <c r="R276" i="13"/>
  <c r="Q277" i="13"/>
  <c r="R277" i="13"/>
  <c r="Q278" i="13"/>
  <c r="R278" i="13"/>
  <c r="Q279" i="13"/>
  <c r="R279" i="13"/>
  <c r="Q280" i="13"/>
  <c r="R280" i="13"/>
  <c r="Q281" i="13"/>
  <c r="R281" i="13"/>
  <c r="Q282" i="13"/>
  <c r="R282" i="13"/>
  <c r="Q283" i="13"/>
  <c r="R283" i="13"/>
  <c r="Q284" i="13"/>
  <c r="R284" i="13"/>
  <c r="Q285" i="13"/>
  <c r="R285" i="13"/>
  <c r="Q286" i="13"/>
  <c r="R286" i="13"/>
  <c r="Q287" i="13"/>
  <c r="R287" i="13"/>
  <c r="Q288" i="13"/>
  <c r="R288" i="13"/>
  <c r="Q289" i="13"/>
  <c r="R289" i="13"/>
  <c r="Q290" i="13"/>
  <c r="R290" i="13"/>
  <c r="Q291" i="13"/>
  <c r="R291" i="13"/>
  <c r="Q292" i="13"/>
  <c r="R292" i="13"/>
  <c r="Q293" i="13"/>
  <c r="R293" i="13"/>
  <c r="Q294" i="13"/>
  <c r="R294" i="13"/>
  <c r="Q295" i="13"/>
  <c r="R295" i="13"/>
  <c r="Q296" i="13"/>
  <c r="R296" i="13"/>
  <c r="Q297" i="13"/>
  <c r="R297" i="13"/>
  <c r="Q298" i="13"/>
  <c r="R298" i="13"/>
  <c r="Q299" i="13"/>
  <c r="R299" i="13"/>
  <c r="Q300" i="13"/>
  <c r="R300" i="13"/>
  <c r="Q301" i="13"/>
  <c r="R301" i="13"/>
  <c r="Q302" i="13"/>
  <c r="R302" i="13"/>
  <c r="Q303" i="13"/>
  <c r="R303" i="13"/>
  <c r="Q304" i="13"/>
  <c r="R304" i="13"/>
  <c r="Q305" i="13"/>
  <c r="R305" i="13"/>
  <c r="Q306" i="13"/>
  <c r="R306" i="13"/>
  <c r="Q307" i="13"/>
  <c r="R307" i="13"/>
  <c r="Q308" i="13"/>
  <c r="R308" i="13"/>
  <c r="Q309" i="13"/>
  <c r="R309" i="13"/>
  <c r="Q310" i="13"/>
  <c r="R310" i="13"/>
  <c r="Q311" i="13"/>
  <c r="R311" i="13"/>
  <c r="Q312" i="13"/>
  <c r="R312" i="13"/>
  <c r="Q313" i="13"/>
  <c r="R313" i="13"/>
  <c r="Q314" i="13"/>
  <c r="R314" i="13"/>
  <c r="Q315" i="13"/>
  <c r="R315" i="13"/>
  <c r="Q316" i="13"/>
  <c r="R316" i="13"/>
  <c r="Q317" i="13"/>
  <c r="R317" i="13"/>
  <c r="Q318" i="13"/>
  <c r="R318" i="13"/>
  <c r="Q319" i="13"/>
  <c r="R319" i="13"/>
  <c r="Q320" i="13"/>
  <c r="R320" i="13"/>
  <c r="Q321" i="13"/>
  <c r="R321" i="13"/>
  <c r="Q322" i="13"/>
  <c r="R322" i="13"/>
  <c r="Q323" i="13"/>
  <c r="R323" i="13"/>
  <c r="Q324" i="13"/>
  <c r="R324" i="13"/>
  <c r="Q325" i="13"/>
  <c r="R325" i="13"/>
  <c r="Q326" i="13"/>
  <c r="R326" i="13"/>
  <c r="Q327" i="13"/>
  <c r="R327" i="13"/>
  <c r="Q328" i="13"/>
  <c r="R328" i="13"/>
  <c r="Q329" i="13"/>
  <c r="R329" i="13"/>
  <c r="Q330" i="13"/>
  <c r="R330" i="13"/>
  <c r="Q331" i="13"/>
  <c r="R331" i="13"/>
  <c r="Q332" i="13"/>
  <c r="R332" i="13"/>
  <c r="Q333" i="13"/>
  <c r="R333" i="13"/>
  <c r="Q334" i="13"/>
  <c r="R334" i="13"/>
  <c r="Q335" i="13"/>
  <c r="R335" i="13"/>
  <c r="Q336" i="13"/>
  <c r="R336" i="13"/>
  <c r="Q337" i="13"/>
  <c r="R337" i="13"/>
  <c r="Q338" i="13"/>
  <c r="R338" i="13"/>
  <c r="Q339" i="13"/>
  <c r="R339" i="13"/>
  <c r="Q340" i="13"/>
  <c r="R340" i="13"/>
  <c r="Q341" i="13"/>
  <c r="R341" i="13"/>
  <c r="Q342" i="13"/>
  <c r="R342" i="13"/>
  <c r="Q343" i="13"/>
  <c r="R343" i="13"/>
  <c r="Q344" i="13"/>
  <c r="R344" i="13"/>
  <c r="Q345" i="13"/>
  <c r="R345" i="13"/>
  <c r="Q346" i="13"/>
  <c r="R346" i="13"/>
  <c r="Q347" i="13"/>
  <c r="R347" i="13"/>
  <c r="Q348" i="13"/>
  <c r="R348" i="13"/>
  <c r="Q349" i="13"/>
  <c r="R349" i="13"/>
  <c r="Q350" i="13"/>
  <c r="R350" i="13"/>
  <c r="Q351" i="13"/>
  <c r="R351" i="13"/>
  <c r="Q352" i="13"/>
  <c r="R352" i="13"/>
  <c r="Q353" i="13"/>
  <c r="R353" i="13"/>
  <c r="Q354" i="13"/>
  <c r="R354" i="13"/>
  <c r="Q355" i="13"/>
  <c r="R355" i="13"/>
  <c r="Q356" i="13"/>
  <c r="R356" i="13"/>
  <c r="Q357" i="13"/>
  <c r="R357" i="13"/>
  <c r="Q358" i="13"/>
  <c r="R358" i="13"/>
  <c r="Q359" i="13"/>
  <c r="R359" i="13"/>
  <c r="Q360" i="13"/>
  <c r="R360" i="13"/>
  <c r="Q361" i="13"/>
  <c r="R361" i="13"/>
  <c r="Q362" i="13"/>
  <c r="R362" i="13"/>
  <c r="Q363" i="13"/>
  <c r="R363" i="13"/>
  <c r="Q364" i="13"/>
  <c r="R364" i="13"/>
  <c r="Q365" i="13"/>
  <c r="R365" i="13"/>
  <c r="Q366" i="13"/>
  <c r="R366" i="13"/>
  <c r="Q367" i="13"/>
  <c r="R367" i="13"/>
  <c r="Q368" i="13"/>
  <c r="R368" i="13"/>
  <c r="Q369" i="13"/>
  <c r="R369" i="13"/>
  <c r="Q370" i="13"/>
  <c r="R370" i="13"/>
  <c r="Q371" i="13"/>
  <c r="R371" i="13"/>
  <c r="Q372" i="13"/>
  <c r="R372" i="13"/>
  <c r="Q373" i="13"/>
  <c r="R373" i="13"/>
  <c r="Q374" i="13"/>
  <c r="R374" i="13"/>
  <c r="Q375" i="13"/>
  <c r="R375" i="13"/>
  <c r="Q376" i="13"/>
  <c r="R376" i="13"/>
  <c r="Q377" i="13"/>
  <c r="R377" i="13"/>
  <c r="Q378" i="13"/>
  <c r="R378" i="13"/>
  <c r="Q379" i="13"/>
  <c r="R379" i="13"/>
  <c r="Q380" i="13"/>
  <c r="R380" i="13"/>
  <c r="Q381" i="13"/>
  <c r="R381" i="13"/>
  <c r="Q382" i="13"/>
  <c r="R382" i="13"/>
  <c r="Q383" i="13"/>
  <c r="R383" i="13"/>
  <c r="Q384" i="13"/>
  <c r="R384" i="13"/>
  <c r="Q385" i="13"/>
  <c r="R385" i="13"/>
  <c r="Q386" i="13"/>
  <c r="R386" i="13"/>
  <c r="Q387" i="13"/>
  <c r="R387" i="13"/>
  <c r="Q388" i="13"/>
  <c r="R388" i="13"/>
  <c r="Q389" i="13"/>
  <c r="R389" i="13"/>
  <c r="Q390" i="13"/>
  <c r="R390" i="13"/>
  <c r="Q391" i="13"/>
  <c r="R391" i="13"/>
  <c r="Q392" i="13"/>
  <c r="R392" i="13"/>
  <c r="Q393" i="13"/>
  <c r="R393" i="13"/>
  <c r="Q394" i="13"/>
  <c r="R394" i="13"/>
  <c r="Q395" i="13"/>
  <c r="R395" i="13"/>
  <c r="Q396" i="13"/>
  <c r="R396" i="13"/>
  <c r="Q397" i="13"/>
  <c r="R397" i="13"/>
  <c r="Q398" i="13"/>
  <c r="R398" i="13"/>
  <c r="Q399" i="13"/>
  <c r="R399" i="13"/>
  <c r="Q400" i="13"/>
  <c r="R400" i="13"/>
  <c r="Q401" i="13"/>
  <c r="R401" i="13"/>
  <c r="Q402" i="13"/>
  <c r="R402" i="13"/>
  <c r="Q403" i="13"/>
  <c r="R403" i="13"/>
  <c r="Q404" i="13"/>
  <c r="R404" i="13"/>
  <c r="Q405" i="13"/>
  <c r="R405" i="13"/>
  <c r="Q406" i="13"/>
  <c r="R406" i="13"/>
  <c r="Q407" i="13"/>
  <c r="R407" i="13"/>
  <c r="Q408" i="13"/>
  <c r="R408" i="13"/>
  <c r="Q409" i="13"/>
  <c r="R409" i="13"/>
  <c r="Q410" i="13"/>
  <c r="R410" i="13"/>
  <c r="Q411" i="13"/>
  <c r="R411" i="13"/>
  <c r="Q412" i="13"/>
  <c r="R412" i="13"/>
  <c r="Q413" i="13"/>
  <c r="R413" i="13"/>
  <c r="Q414" i="13"/>
  <c r="R414" i="13"/>
  <c r="Q415" i="13"/>
  <c r="R415" i="13"/>
  <c r="Q416" i="13"/>
  <c r="R416" i="13"/>
  <c r="Q417" i="13"/>
  <c r="R417" i="13"/>
  <c r="Q418" i="13"/>
  <c r="R418" i="13"/>
  <c r="Q419" i="13"/>
  <c r="R419" i="13"/>
  <c r="Q420" i="13"/>
  <c r="R420" i="13"/>
  <c r="Q421" i="13"/>
  <c r="R421" i="13"/>
  <c r="Q422" i="13"/>
  <c r="R422" i="13"/>
  <c r="Q423" i="13"/>
  <c r="R423" i="13"/>
  <c r="Q424" i="13"/>
  <c r="R424" i="13"/>
  <c r="Q425" i="13"/>
  <c r="R425" i="13"/>
  <c r="Q426" i="13"/>
  <c r="R426" i="13"/>
  <c r="Q427" i="13"/>
  <c r="R427" i="13"/>
  <c r="Q428" i="13"/>
  <c r="R428" i="13"/>
  <c r="Q429" i="13"/>
  <c r="R429" i="13"/>
  <c r="Q430" i="13"/>
  <c r="R430" i="13"/>
  <c r="Q431" i="13"/>
  <c r="R431" i="13"/>
  <c r="Q432" i="13"/>
  <c r="R432" i="13"/>
  <c r="Q433" i="13"/>
  <c r="R433" i="13"/>
  <c r="Q434" i="13"/>
  <c r="R434" i="13"/>
  <c r="Q435" i="13"/>
  <c r="R435" i="13"/>
  <c r="Q436" i="13"/>
  <c r="R436" i="13"/>
  <c r="Q437" i="13"/>
  <c r="R437" i="13"/>
  <c r="Q438" i="13"/>
  <c r="R438" i="13"/>
  <c r="Q439" i="13"/>
  <c r="R439" i="13"/>
  <c r="Q440" i="13"/>
  <c r="R440" i="13"/>
  <c r="Q441" i="13"/>
  <c r="R441" i="13"/>
  <c r="Q442" i="13"/>
  <c r="R442" i="13"/>
  <c r="Q443" i="13"/>
  <c r="R443" i="13"/>
  <c r="Q444" i="13"/>
  <c r="R444" i="13"/>
  <c r="Q445" i="13"/>
  <c r="R445" i="13"/>
  <c r="Q446" i="13"/>
  <c r="R446" i="13"/>
  <c r="Q447" i="13"/>
  <c r="R447" i="13"/>
  <c r="Q448" i="13"/>
  <c r="R448" i="13"/>
  <c r="Q449" i="13"/>
  <c r="R449" i="13"/>
  <c r="Q450" i="13"/>
  <c r="R450" i="13"/>
  <c r="Q451" i="13"/>
  <c r="R451" i="13"/>
  <c r="Q452" i="13"/>
  <c r="R452" i="13"/>
  <c r="Q453" i="13"/>
  <c r="R453" i="13"/>
  <c r="Q454" i="13"/>
  <c r="R454" i="13"/>
  <c r="Q455" i="13"/>
  <c r="R455" i="13"/>
  <c r="Q456" i="13"/>
  <c r="R456" i="13"/>
  <c r="Q457" i="13"/>
  <c r="R457" i="13"/>
  <c r="Q458" i="13"/>
  <c r="R458" i="13"/>
  <c r="Q459" i="13"/>
  <c r="R459" i="13"/>
  <c r="Q460" i="13"/>
  <c r="R460" i="13"/>
  <c r="Q461" i="13"/>
  <c r="R461" i="13"/>
  <c r="Q462" i="13"/>
  <c r="R462" i="13"/>
  <c r="Q463" i="13"/>
  <c r="R463" i="13"/>
  <c r="Q464" i="13"/>
  <c r="R464" i="13"/>
  <c r="Q465" i="13"/>
  <c r="R465" i="13"/>
  <c r="Q466" i="13"/>
  <c r="R466" i="13"/>
  <c r="Q467" i="13"/>
  <c r="R467" i="13"/>
  <c r="Q468" i="13"/>
  <c r="R468" i="13"/>
  <c r="Q469" i="13"/>
  <c r="R469" i="13"/>
  <c r="Q470" i="13"/>
  <c r="R470" i="13"/>
  <c r="Q471" i="13"/>
  <c r="R471" i="13"/>
  <c r="Q472" i="13"/>
  <c r="R472" i="13"/>
  <c r="Q473" i="13"/>
  <c r="R473" i="13"/>
  <c r="Q474" i="13"/>
  <c r="R474" i="13"/>
  <c r="Q475" i="13"/>
  <c r="R475" i="13"/>
  <c r="Q476" i="13"/>
  <c r="R476" i="13"/>
  <c r="Q477" i="13"/>
  <c r="R477" i="13"/>
  <c r="Q478" i="13"/>
  <c r="R478" i="13"/>
  <c r="Q479" i="13"/>
  <c r="R479" i="13"/>
  <c r="Q480" i="13"/>
  <c r="R480" i="13"/>
  <c r="Q481" i="13"/>
  <c r="R481" i="13"/>
  <c r="Q482" i="13"/>
  <c r="R482" i="13"/>
  <c r="Q483" i="13"/>
  <c r="R483" i="13"/>
  <c r="Q484" i="13"/>
  <c r="R484" i="13"/>
  <c r="Q485" i="13"/>
  <c r="R485" i="13"/>
  <c r="Q486" i="13"/>
  <c r="R486" i="13"/>
  <c r="Q487" i="13"/>
  <c r="R487" i="13"/>
  <c r="Q488" i="13"/>
  <c r="R488" i="13"/>
  <c r="Q489" i="13"/>
  <c r="R489" i="13"/>
  <c r="Q490" i="13"/>
  <c r="R490" i="13"/>
  <c r="Q491" i="13"/>
  <c r="R491" i="13"/>
  <c r="Q492" i="13"/>
  <c r="R492" i="13"/>
  <c r="Q493" i="13"/>
  <c r="R493" i="13"/>
  <c r="Q494" i="13"/>
  <c r="R494" i="13"/>
  <c r="Q495" i="13"/>
  <c r="R495" i="13"/>
  <c r="Q496" i="13"/>
  <c r="R496" i="13"/>
  <c r="Q497" i="13"/>
  <c r="R497" i="13"/>
  <c r="Q498" i="13"/>
  <c r="R498" i="13"/>
  <c r="Q499" i="13"/>
  <c r="R499" i="13"/>
  <c r="Q500" i="13"/>
  <c r="R500" i="13"/>
  <c r="Q501" i="13"/>
  <c r="R501" i="13"/>
  <c r="Q502" i="13"/>
  <c r="R502" i="13"/>
  <c r="Q503" i="13"/>
  <c r="R503" i="13"/>
  <c r="Q504" i="13"/>
  <c r="R504" i="13"/>
  <c r="Q505" i="13"/>
  <c r="R505" i="13"/>
  <c r="Q506" i="13"/>
  <c r="R506" i="13"/>
  <c r="Q507" i="13"/>
  <c r="R507" i="13"/>
  <c r="Q508" i="13"/>
  <c r="R508" i="13"/>
  <c r="Q509" i="13"/>
  <c r="R509" i="13"/>
  <c r="Q510" i="13"/>
  <c r="R510" i="13"/>
  <c r="Q511" i="13"/>
  <c r="R511" i="13"/>
  <c r="Q512" i="13"/>
  <c r="R512" i="13"/>
  <c r="Q513" i="13"/>
  <c r="R513" i="13"/>
  <c r="Q514" i="13"/>
  <c r="R514" i="13"/>
  <c r="Q515" i="13"/>
  <c r="R515" i="13"/>
  <c r="Q516" i="13"/>
  <c r="R516" i="13"/>
  <c r="Q517" i="13"/>
  <c r="R517" i="13"/>
  <c r="Q518" i="13"/>
  <c r="R518" i="13"/>
  <c r="Q519" i="13"/>
  <c r="R519" i="13"/>
  <c r="Q520" i="13"/>
  <c r="R520" i="13"/>
  <c r="Q521" i="13"/>
  <c r="R521" i="13"/>
  <c r="Q522" i="13"/>
  <c r="R522" i="13"/>
  <c r="Q523" i="13"/>
  <c r="R523" i="13"/>
  <c r="Q524" i="13"/>
  <c r="R524" i="13"/>
  <c r="Q525" i="13"/>
  <c r="R525" i="13"/>
  <c r="Q526" i="13"/>
  <c r="R526" i="13"/>
  <c r="Q527" i="13"/>
  <c r="R527" i="13"/>
  <c r="Q528" i="13"/>
  <c r="R528" i="13"/>
  <c r="Q529" i="13"/>
  <c r="R529" i="13"/>
  <c r="Q530" i="13"/>
  <c r="R530" i="13"/>
  <c r="Q531" i="13"/>
  <c r="R531" i="13"/>
  <c r="Q532" i="13"/>
  <c r="R532" i="13"/>
  <c r="Q533" i="13"/>
  <c r="R533" i="13"/>
  <c r="Q534" i="13"/>
  <c r="R534" i="13"/>
  <c r="Q535" i="13"/>
  <c r="R535" i="13"/>
  <c r="Q536" i="13"/>
  <c r="R536" i="13"/>
  <c r="Q537" i="13"/>
  <c r="R537" i="13"/>
  <c r="Q538" i="13"/>
  <c r="R538" i="13"/>
  <c r="Q539" i="13"/>
  <c r="R539" i="13"/>
  <c r="Q540" i="13"/>
  <c r="R540" i="13"/>
  <c r="Q541" i="13"/>
  <c r="R541" i="13"/>
  <c r="Q542" i="13"/>
  <c r="R542" i="13"/>
  <c r="Q543" i="13"/>
  <c r="R543" i="13"/>
  <c r="Q544" i="13"/>
  <c r="R544" i="13"/>
  <c r="Q545" i="13"/>
  <c r="R545" i="13"/>
  <c r="Q546" i="13"/>
  <c r="R546" i="13"/>
  <c r="Q547" i="13"/>
  <c r="R547" i="13"/>
  <c r="Q548" i="13"/>
  <c r="R548" i="13"/>
  <c r="Q549" i="13"/>
  <c r="R549" i="13"/>
  <c r="Q550" i="13"/>
  <c r="R550" i="13"/>
  <c r="Q551" i="13"/>
  <c r="R551" i="13"/>
  <c r="Q552" i="13"/>
  <c r="R552" i="13"/>
  <c r="Q553" i="13"/>
  <c r="R553" i="13"/>
  <c r="Q554" i="13"/>
  <c r="R554" i="13"/>
  <c r="Q555" i="13"/>
  <c r="R555" i="13"/>
  <c r="Q556" i="13"/>
  <c r="R556" i="13"/>
  <c r="Q557" i="13"/>
  <c r="R557" i="13"/>
  <c r="Q558" i="13"/>
  <c r="R558" i="13"/>
  <c r="Q559" i="13"/>
  <c r="R559" i="13"/>
  <c r="Q560" i="13"/>
  <c r="R560" i="13"/>
  <c r="Q561" i="13"/>
  <c r="R561" i="13"/>
  <c r="Q562" i="13"/>
  <c r="R562" i="13"/>
  <c r="Q563" i="13"/>
  <c r="R563" i="13"/>
  <c r="Q564" i="13"/>
  <c r="R564" i="13"/>
  <c r="Q565" i="13"/>
  <c r="R565" i="13"/>
  <c r="Q566" i="13"/>
  <c r="R566" i="13"/>
  <c r="Q567" i="13"/>
  <c r="R567" i="13"/>
  <c r="Q568" i="13"/>
  <c r="R568" i="13"/>
  <c r="Q569" i="13"/>
  <c r="R569" i="13"/>
  <c r="Q570" i="13"/>
  <c r="R570" i="13"/>
  <c r="Q571" i="13"/>
  <c r="R571" i="13"/>
  <c r="Q572" i="13"/>
  <c r="R572" i="13"/>
  <c r="Q573" i="13"/>
  <c r="R573" i="13"/>
  <c r="Q574" i="13"/>
  <c r="R574" i="13"/>
  <c r="Q575" i="13"/>
  <c r="R575" i="13"/>
  <c r="Q576" i="13"/>
  <c r="R576" i="13"/>
  <c r="Q577" i="13"/>
  <c r="R577" i="13"/>
  <c r="Q578" i="13"/>
  <c r="R578" i="13"/>
  <c r="Q579" i="13"/>
  <c r="R579" i="13"/>
  <c r="Q580" i="13"/>
  <c r="R580" i="13"/>
  <c r="Q581" i="13"/>
  <c r="R581" i="13"/>
  <c r="Q582" i="13"/>
  <c r="R582" i="13"/>
  <c r="Q583" i="13"/>
  <c r="R583" i="13"/>
  <c r="Q584" i="13"/>
  <c r="R584" i="13"/>
  <c r="Q585" i="13"/>
  <c r="R585" i="13"/>
  <c r="Q586" i="13"/>
  <c r="R586" i="13"/>
  <c r="Q587" i="13"/>
  <c r="R587" i="13"/>
  <c r="Q588" i="13"/>
  <c r="R588" i="13"/>
  <c r="Q589" i="13"/>
  <c r="R589" i="13"/>
  <c r="Q590" i="13"/>
  <c r="R590" i="13"/>
  <c r="Q591" i="13"/>
  <c r="R591" i="13"/>
  <c r="Q592" i="13"/>
  <c r="R592" i="13"/>
  <c r="Q593" i="13"/>
  <c r="R593" i="13"/>
  <c r="Q594" i="13"/>
  <c r="R594" i="13"/>
  <c r="Q595" i="13"/>
  <c r="R595" i="13"/>
  <c r="Q596" i="13"/>
  <c r="R596" i="13"/>
  <c r="Q597" i="13"/>
  <c r="R597" i="13"/>
  <c r="Q598" i="13"/>
  <c r="R598" i="13"/>
  <c r="Q599" i="13"/>
  <c r="R599" i="13"/>
  <c r="Q600" i="13"/>
  <c r="R600" i="13"/>
  <c r="Q601" i="13"/>
  <c r="R601" i="13"/>
  <c r="Q602" i="13"/>
  <c r="R602" i="13"/>
  <c r="Q603" i="13"/>
  <c r="R603" i="13"/>
  <c r="Q604" i="13"/>
  <c r="R604" i="13"/>
  <c r="Q605" i="13"/>
  <c r="R605" i="13"/>
  <c r="Q606" i="13"/>
  <c r="R606" i="13"/>
  <c r="Q607" i="13"/>
  <c r="R607" i="13"/>
  <c r="Q608" i="13"/>
  <c r="R608" i="13"/>
  <c r="Q609" i="13"/>
  <c r="R609" i="13"/>
  <c r="Q610" i="13"/>
  <c r="R610" i="13"/>
  <c r="Q611" i="13"/>
  <c r="R611" i="13"/>
  <c r="Q612" i="13"/>
  <c r="R612" i="13"/>
  <c r="Q613" i="13"/>
  <c r="R613" i="13"/>
  <c r="Q614" i="13"/>
  <c r="R614" i="13"/>
  <c r="Q615" i="13"/>
  <c r="R615" i="13"/>
  <c r="Q616" i="13"/>
  <c r="R616" i="13"/>
  <c r="Q617" i="13"/>
  <c r="R617" i="13"/>
  <c r="Q618" i="13"/>
  <c r="R618" i="13"/>
  <c r="Q619" i="13"/>
  <c r="R619" i="13"/>
  <c r="E29" i="38"/>
  <c r="Q29" i="38"/>
  <c r="W13" i="13"/>
  <c r="W14" i="13"/>
  <c r="W15" i="13"/>
  <c r="W16" i="13"/>
  <c r="W17" i="13"/>
  <c r="W18" i="13"/>
  <c r="W6" i="13"/>
  <c r="W7" i="13"/>
  <c r="W8" i="13"/>
  <c r="W9" i="13"/>
  <c r="W10" i="13"/>
  <c r="W11" i="13"/>
  <c r="W12" i="13"/>
  <c r="Q8" i="13"/>
  <c r="R19" i="13"/>
  <c r="Q8" i="41"/>
  <c r="F8" i="41"/>
  <c r="Q9" i="41"/>
  <c r="F9" i="41"/>
  <c r="Q10" i="41"/>
  <c r="F10" i="41"/>
  <c r="AA10" i="41"/>
  <c r="AB10" i="41"/>
  <c r="AB11" i="41"/>
  <c r="T12" i="41"/>
  <c r="U13" i="41"/>
  <c r="V13" i="41"/>
  <c r="W13" i="41"/>
  <c r="X13" i="41"/>
  <c r="Y13" i="41"/>
  <c r="Z13" i="41"/>
  <c r="AA13" i="41"/>
  <c r="AB13" i="41"/>
  <c r="Q14" i="41"/>
  <c r="F14" i="41"/>
  <c r="R14" i="41"/>
  <c r="S14" i="41"/>
  <c r="T14" i="41"/>
  <c r="U14" i="41"/>
  <c r="V14" i="41"/>
  <c r="W14" i="41"/>
  <c r="X14" i="41"/>
  <c r="Y14" i="41"/>
  <c r="Z14" i="41"/>
  <c r="AA14" i="41"/>
  <c r="AB14" i="41"/>
  <c r="Q15" i="41"/>
  <c r="F15" i="41"/>
  <c r="R15" i="41"/>
  <c r="S15" i="41"/>
  <c r="T15" i="41"/>
  <c r="U15" i="41"/>
  <c r="V15" i="41"/>
  <c r="W15" i="41"/>
  <c r="X15" i="41"/>
  <c r="Y15" i="41"/>
  <c r="Z15" i="41"/>
  <c r="AA15" i="41"/>
  <c r="AB15" i="41"/>
  <c r="S16" i="41"/>
  <c r="T16" i="41"/>
  <c r="U16" i="41"/>
  <c r="V16" i="41"/>
  <c r="W16" i="41"/>
  <c r="X16" i="41"/>
  <c r="Y16" i="41"/>
  <c r="Z16" i="41"/>
  <c r="AA16" i="41"/>
  <c r="AB16" i="41"/>
  <c r="Q17" i="41"/>
  <c r="F17" i="41"/>
  <c r="R17" i="41"/>
  <c r="S17" i="41"/>
  <c r="T17" i="41"/>
  <c r="U17" i="41"/>
  <c r="V17" i="41"/>
  <c r="W17" i="41"/>
  <c r="X17" i="41"/>
  <c r="Y17" i="41"/>
  <c r="Z17" i="41"/>
  <c r="AA17" i="41"/>
  <c r="AB17" i="41"/>
  <c r="Q18" i="41"/>
  <c r="F18" i="41"/>
  <c r="R18" i="41"/>
  <c r="S18" i="41"/>
  <c r="T18" i="41"/>
  <c r="U18" i="41"/>
  <c r="V18" i="41"/>
  <c r="W18" i="41"/>
  <c r="X18" i="41"/>
  <c r="Y18" i="41"/>
  <c r="Z18" i="41"/>
  <c r="AA18" i="41"/>
  <c r="AB18" i="41"/>
  <c r="Q19" i="41"/>
  <c r="F19" i="41"/>
  <c r="R19" i="41"/>
  <c r="S19" i="41"/>
  <c r="T19" i="41"/>
  <c r="U19" i="41"/>
  <c r="V19" i="41"/>
  <c r="W19" i="41"/>
  <c r="X19" i="41"/>
  <c r="Y19" i="41"/>
  <c r="Z19" i="41"/>
  <c r="AA19" i="41"/>
  <c r="AB19" i="41"/>
  <c r="Q20" i="41"/>
  <c r="F20" i="41"/>
  <c r="R20" i="41"/>
  <c r="S20" i="41"/>
  <c r="T20" i="41"/>
  <c r="U20" i="41"/>
  <c r="V20" i="41"/>
  <c r="W20" i="41"/>
  <c r="X20" i="41"/>
  <c r="Y20" i="41"/>
  <c r="Z20" i="41"/>
  <c r="AA20" i="41"/>
  <c r="AB20" i="41"/>
  <c r="Q21" i="41"/>
  <c r="F21" i="41"/>
  <c r="R21" i="41"/>
  <c r="S21" i="41"/>
  <c r="T21" i="41"/>
  <c r="U21" i="41"/>
  <c r="V21" i="41"/>
  <c r="W21" i="41"/>
  <c r="X21" i="41"/>
  <c r="Y21" i="41"/>
  <c r="Z21" i="41"/>
  <c r="AA21" i="41"/>
  <c r="AB21" i="41"/>
  <c r="Q22" i="41"/>
  <c r="F22" i="41"/>
  <c r="R22" i="41"/>
  <c r="S22" i="41"/>
  <c r="T22" i="41"/>
  <c r="U22" i="41"/>
  <c r="V22" i="41"/>
  <c r="W22" i="41"/>
  <c r="X22" i="41"/>
  <c r="Y22" i="41"/>
  <c r="Z22" i="41"/>
  <c r="AA22" i="41"/>
  <c r="AB22" i="41"/>
  <c r="Q23" i="41"/>
  <c r="F23" i="41"/>
  <c r="R23" i="41"/>
  <c r="S23" i="41"/>
  <c r="T23" i="41"/>
  <c r="U23" i="41"/>
  <c r="V23" i="41"/>
  <c r="W23" i="41"/>
  <c r="X23" i="41"/>
  <c r="Y23" i="41"/>
  <c r="Z23" i="41"/>
  <c r="AA23" i="41"/>
  <c r="AB23" i="41"/>
  <c r="R24" i="41"/>
  <c r="S24" i="41"/>
  <c r="T24" i="41"/>
  <c r="U24" i="41"/>
  <c r="V24" i="41"/>
  <c r="W24" i="41"/>
  <c r="X24" i="41"/>
  <c r="Y24" i="41"/>
  <c r="Z24" i="41"/>
  <c r="AA24" i="41"/>
  <c r="AB24" i="41"/>
  <c r="Q25" i="41"/>
  <c r="F25" i="41"/>
  <c r="R25" i="41"/>
  <c r="S25" i="41"/>
  <c r="T25" i="41"/>
  <c r="U25" i="41"/>
  <c r="V25" i="41"/>
  <c r="W25" i="41"/>
  <c r="X25" i="41"/>
  <c r="Y25" i="41"/>
  <c r="Z25" i="41"/>
  <c r="AA25" i="41"/>
  <c r="AB25" i="41"/>
  <c r="Q26" i="41"/>
  <c r="F26" i="41"/>
  <c r="R26" i="41"/>
  <c r="S26" i="41"/>
  <c r="T26" i="41"/>
  <c r="U26" i="41"/>
  <c r="V26" i="41"/>
  <c r="W26" i="41"/>
  <c r="X26" i="41"/>
  <c r="Y26" i="41"/>
  <c r="Z26" i="41"/>
  <c r="AA26" i="41"/>
  <c r="AB26" i="41"/>
  <c r="Q27" i="41"/>
  <c r="F27" i="41"/>
  <c r="R27" i="41"/>
  <c r="S27" i="41"/>
  <c r="T27" i="41"/>
  <c r="U27" i="41"/>
  <c r="V27" i="41"/>
  <c r="W27" i="41"/>
  <c r="X27" i="41"/>
  <c r="Y27" i="41"/>
  <c r="Z27" i="41"/>
  <c r="AA27" i="41"/>
  <c r="AB27" i="41"/>
  <c r="Q28" i="41"/>
  <c r="F28" i="41"/>
  <c r="R28" i="41"/>
  <c r="S28" i="41"/>
  <c r="T28" i="41"/>
  <c r="U28" i="41"/>
  <c r="V28" i="41"/>
  <c r="W28" i="41"/>
  <c r="X28" i="41"/>
  <c r="Y28" i="41"/>
  <c r="Z28" i="41"/>
  <c r="AA28" i="41"/>
  <c r="AB28" i="41"/>
  <c r="Q29" i="41"/>
  <c r="F29" i="41"/>
  <c r="R29" i="41"/>
  <c r="S29" i="41"/>
  <c r="T29" i="41"/>
  <c r="U29" i="41"/>
  <c r="V29" i="41"/>
  <c r="W29" i="41"/>
  <c r="X29" i="41"/>
  <c r="Y29" i="41"/>
  <c r="Z29" i="41"/>
  <c r="AA29" i="41"/>
  <c r="AB29" i="41"/>
  <c r="Q30" i="41"/>
  <c r="F30" i="41"/>
  <c r="R30" i="41"/>
  <c r="S30" i="41"/>
  <c r="T30" i="41"/>
  <c r="U30" i="41"/>
  <c r="V30" i="41"/>
  <c r="W30" i="41"/>
  <c r="X30" i="41"/>
  <c r="Y30" i="41"/>
  <c r="Z30" i="41"/>
  <c r="AA30" i="41"/>
  <c r="AB30" i="41"/>
  <c r="Q31" i="41"/>
  <c r="F31" i="41"/>
  <c r="R31" i="41"/>
  <c r="S31" i="41"/>
  <c r="T31" i="41"/>
  <c r="U31" i="41"/>
  <c r="V31" i="41"/>
  <c r="W31" i="41"/>
  <c r="X31" i="41"/>
  <c r="Y31" i="41"/>
  <c r="Z31" i="41"/>
  <c r="AA31" i="41"/>
  <c r="AB31" i="41"/>
  <c r="Q32" i="41"/>
  <c r="F32" i="41"/>
  <c r="R32" i="41"/>
  <c r="S32" i="41"/>
  <c r="T32" i="41"/>
  <c r="U32" i="41"/>
  <c r="V32" i="41"/>
  <c r="W32" i="41"/>
  <c r="X32" i="41"/>
  <c r="Y32" i="41"/>
  <c r="Z32" i="41"/>
  <c r="AA32" i="41"/>
  <c r="AB32" i="41"/>
  <c r="Q33" i="41"/>
  <c r="F33" i="41"/>
  <c r="R33" i="41"/>
  <c r="S33" i="41"/>
  <c r="T33" i="41"/>
  <c r="U33" i="41"/>
  <c r="V33" i="41"/>
  <c r="W33" i="41"/>
  <c r="X33" i="41"/>
  <c r="Y33" i="41"/>
  <c r="Z33" i="41"/>
  <c r="AA33" i="41"/>
  <c r="AB33" i="41"/>
  <c r="Q34" i="41"/>
  <c r="F34" i="41"/>
  <c r="R34" i="41"/>
  <c r="S34" i="41"/>
  <c r="T34" i="41"/>
  <c r="U34" i="41"/>
  <c r="V34" i="41"/>
  <c r="W34" i="41"/>
  <c r="X34" i="41"/>
  <c r="Y34" i="41"/>
  <c r="Z34" i="41"/>
  <c r="AA34" i="41"/>
  <c r="AB34" i="41"/>
  <c r="Q35" i="41"/>
  <c r="F35" i="41"/>
  <c r="R35" i="41"/>
  <c r="S35" i="41"/>
  <c r="T35" i="41"/>
  <c r="U35" i="41"/>
  <c r="V35" i="41"/>
  <c r="W35" i="41"/>
  <c r="X35" i="41"/>
  <c r="Y35" i="41"/>
  <c r="Z35" i="41"/>
  <c r="AA35" i="41"/>
  <c r="AB35" i="41"/>
  <c r="Q36" i="41"/>
  <c r="F36" i="41"/>
  <c r="R36" i="41"/>
  <c r="S36" i="41"/>
  <c r="T36" i="41"/>
  <c r="U36" i="41"/>
  <c r="V36" i="41"/>
  <c r="W36" i="41"/>
  <c r="X36" i="41"/>
  <c r="Y36" i="41"/>
  <c r="Z36" i="41"/>
  <c r="AA36" i="41"/>
  <c r="AB36" i="41"/>
  <c r="Q37" i="41"/>
  <c r="F37" i="41"/>
  <c r="R37" i="41"/>
  <c r="S37" i="41"/>
  <c r="T37" i="41"/>
  <c r="U37" i="41"/>
  <c r="V37" i="41"/>
  <c r="W37" i="41"/>
  <c r="X37" i="41"/>
  <c r="Y37" i="41"/>
  <c r="Z37" i="41"/>
  <c r="AA37" i="41"/>
  <c r="AB37" i="41"/>
  <c r="AE8" i="41"/>
  <c r="G8" i="41"/>
  <c r="AE9" i="41"/>
  <c r="G9" i="41"/>
  <c r="AE10" i="41"/>
  <c r="G10" i="41"/>
  <c r="AO10" i="41"/>
  <c r="AP10" i="41"/>
  <c r="AP11" i="41"/>
  <c r="AG12" i="41"/>
  <c r="AH12" i="41"/>
  <c r="AI12" i="41"/>
  <c r="AI13" i="41"/>
  <c r="AJ13" i="41"/>
  <c r="AK13" i="41"/>
  <c r="AL13" i="41"/>
  <c r="AM13" i="41"/>
  <c r="AN13" i="41"/>
  <c r="AO13" i="41"/>
  <c r="AP13" i="41"/>
  <c r="AE14" i="41"/>
  <c r="G14" i="41"/>
  <c r="AF14" i="41"/>
  <c r="AG14" i="41"/>
  <c r="AH14" i="41"/>
  <c r="AI14" i="41"/>
  <c r="AJ14" i="41"/>
  <c r="AK14" i="41"/>
  <c r="AL14" i="41"/>
  <c r="AM14" i="41"/>
  <c r="AN14" i="41"/>
  <c r="AO14" i="41"/>
  <c r="AP14" i="41"/>
  <c r="AE15" i="41"/>
  <c r="G15" i="41"/>
  <c r="AF15" i="41"/>
  <c r="AG15" i="41"/>
  <c r="AH15" i="41"/>
  <c r="AI15" i="41"/>
  <c r="AJ15" i="41"/>
  <c r="AK15" i="41"/>
  <c r="AL15" i="41"/>
  <c r="AM15" i="41"/>
  <c r="AN15" i="41"/>
  <c r="AO15" i="41"/>
  <c r="AP15" i="41"/>
  <c r="AG16" i="41"/>
  <c r="AH16" i="41"/>
  <c r="AI16" i="41"/>
  <c r="AJ16" i="41"/>
  <c r="AK16" i="41"/>
  <c r="AL16" i="41"/>
  <c r="AM16" i="41"/>
  <c r="AN16" i="41"/>
  <c r="AO16" i="41"/>
  <c r="AP16" i="41"/>
  <c r="AE17" i="41"/>
  <c r="G17" i="41"/>
  <c r="AF17" i="41"/>
  <c r="AG17" i="41"/>
  <c r="AH17" i="41"/>
  <c r="AI17" i="41"/>
  <c r="AJ17" i="41"/>
  <c r="AK17" i="41"/>
  <c r="AL17" i="41"/>
  <c r="AM17" i="41"/>
  <c r="AN17" i="41"/>
  <c r="AO17" i="41"/>
  <c r="AP17" i="41"/>
  <c r="AE18" i="41"/>
  <c r="G18" i="41"/>
  <c r="AF18" i="41"/>
  <c r="AG18" i="41"/>
  <c r="AH18" i="41"/>
  <c r="AI18" i="41"/>
  <c r="AJ18" i="41"/>
  <c r="AK18" i="41"/>
  <c r="AL18" i="41"/>
  <c r="AM18" i="41"/>
  <c r="AN18" i="41"/>
  <c r="AO18" i="41"/>
  <c r="AP18" i="41"/>
  <c r="AE19" i="41"/>
  <c r="G19" i="41"/>
  <c r="AF19" i="41"/>
  <c r="AG19" i="41"/>
  <c r="AH19" i="41"/>
  <c r="AI19" i="41"/>
  <c r="AJ19" i="41"/>
  <c r="AK19" i="41"/>
  <c r="AL19" i="41"/>
  <c r="AM19" i="41"/>
  <c r="AN19" i="41"/>
  <c r="AO19" i="41"/>
  <c r="AP19" i="41"/>
  <c r="AE20" i="41"/>
  <c r="G20" i="41"/>
  <c r="AF20" i="41"/>
  <c r="AG20" i="41"/>
  <c r="AH20" i="41"/>
  <c r="AI20" i="41"/>
  <c r="AJ20" i="41"/>
  <c r="AK20" i="41"/>
  <c r="AL20" i="41"/>
  <c r="AM20" i="41"/>
  <c r="AN20" i="41"/>
  <c r="AO20" i="41"/>
  <c r="AP20" i="41"/>
  <c r="AE21" i="41"/>
  <c r="G21" i="41"/>
  <c r="AF21" i="41"/>
  <c r="AG21" i="41"/>
  <c r="AH21" i="41"/>
  <c r="AI21" i="41"/>
  <c r="AJ21" i="41"/>
  <c r="AK21" i="41"/>
  <c r="AL21" i="41"/>
  <c r="AM21" i="41"/>
  <c r="AN21" i="41"/>
  <c r="AO21" i="41"/>
  <c r="AP21" i="41"/>
  <c r="AE22" i="41"/>
  <c r="G22" i="41"/>
  <c r="AF22" i="41"/>
  <c r="AG22" i="41"/>
  <c r="AH22" i="41"/>
  <c r="AI22" i="41"/>
  <c r="AJ22" i="41"/>
  <c r="AK22" i="41"/>
  <c r="AL22" i="41"/>
  <c r="AM22" i="41"/>
  <c r="AN22" i="41"/>
  <c r="AO22" i="41"/>
  <c r="AP22" i="41"/>
  <c r="AE23" i="41"/>
  <c r="G23" i="41"/>
  <c r="AF23" i="41"/>
  <c r="AG23" i="41"/>
  <c r="AH23" i="41"/>
  <c r="AI23" i="41"/>
  <c r="AJ23" i="41"/>
  <c r="AK23" i="41"/>
  <c r="AL23" i="41"/>
  <c r="AM23" i="41"/>
  <c r="AN23" i="41"/>
  <c r="AO23" i="41"/>
  <c r="AP23" i="41"/>
  <c r="AF24" i="41"/>
  <c r="AG24" i="41"/>
  <c r="AH24" i="41"/>
  <c r="AI24" i="41"/>
  <c r="AJ24" i="41"/>
  <c r="AK24" i="41"/>
  <c r="AL24" i="41"/>
  <c r="AM24" i="41"/>
  <c r="AN24" i="41"/>
  <c r="AO24" i="41"/>
  <c r="AP24" i="41"/>
  <c r="AE25" i="41"/>
  <c r="G25" i="41"/>
  <c r="AF25" i="41"/>
  <c r="AG25" i="41"/>
  <c r="AH25" i="41"/>
  <c r="AI25" i="41"/>
  <c r="AJ25" i="41"/>
  <c r="AK25" i="41"/>
  <c r="AL25" i="41"/>
  <c r="AM25" i="41"/>
  <c r="AN25" i="41"/>
  <c r="AO25" i="41"/>
  <c r="AP25" i="41"/>
  <c r="AE26" i="41"/>
  <c r="G26" i="41"/>
  <c r="AF26" i="41"/>
  <c r="AG26" i="41"/>
  <c r="AH26" i="41"/>
  <c r="AI26" i="41"/>
  <c r="AJ26" i="41"/>
  <c r="AK26" i="41"/>
  <c r="AL26" i="41"/>
  <c r="AM26" i="41"/>
  <c r="AN26" i="41"/>
  <c r="AO26" i="41"/>
  <c r="AP26" i="41"/>
  <c r="AE27" i="41"/>
  <c r="G27" i="41"/>
  <c r="AF27" i="41"/>
  <c r="AG27" i="41"/>
  <c r="AH27" i="41"/>
  <c r="AI27" i="41"/>
  <c r="AJ27" i="41"/>
  <c r="AK27" i="41"/>
  <c r="AL27" i="41"/>
  <c r="AM27" i="41"/>
  <c r="AN27" i="41"/>
  <c r="AO27" i="41"/>
  <c r="AP27" i="41"/>
  <c r="AE28" i="41"/>
  <c r="G28" i="41"/>
  <c r="AF28" i="41"/>
  <c r="AG28" i="41"/>
  <c r="AH28" i="41"/>
  <c r="AI28" i="41"/>
  <c r="AJ28" i="41"/>
  <c r="AK28" i="41"/>
  <c r="AL28" i="41"/>
  <c r="AM28" i="41"/>
  <c r="AN28" i="41"/>
  <c r="AO28" i="41"/>
  <c r="AP28" i="41"/>
  <c r="AE29" i="41"/>
  <c r="G29" i="41"/>
  <c r="AF29" i="41"/>
  <c r="AG29" i="41"/>
  <c r="AH29" i="41"/>
  <c r="AI29" i="41"/>
  <c r="AJ29" i="41"/>
  <c r="AK29" i="41"/>
  <c r="AL29" i="41"/>
  <c r="AM29" i="41"/>
  <c r="AN29" i="41"/>
  <c r="AO29" i="41"/>
  <c r="AP29" i="41"/>
  <c r="AE30" i="41"/>
  <c r="G30" i="41"/>
  <c r="AF30" i="41"/>
  <c r="AG30" i="41"/>
  <c r="AH30" i="41"/>
  <c r="AI30" i="41"/>
  <c r="AJ30" i="41"/>
  <c r="AK30" i="41"/>
  <c r="AL30" i="41"/>
  <c r="AM30" i="41"/>
  <c r="AN30" i="41"/>
  <c r="AO30" i="41"/>
  <c r="AP30" i="41"/>
  <c r="AE31" i="41"/>
  <c r="G31" i="41"/>
  <c r="AF31" i="41"/>
  <c r="AG31" i="41"/>
  <c r="AH31" i="41"/>
  <c r="AI31" i="41"/>
  <c r="AJ31" i="41"/>
  <c r="AK31" i="41"/>
  <c r="AL31" i="41"/>
  <c r="AM31" i="41"/>
  <c r="AN31" i="41"/>
  <c r="AO31" i="41"/>
  <c r="AP31" i="41"/>
  <c r="AE32" i="41"/>
  <c r="G32" i="41"/>
  <c r="AF32" i="41"/>
  <c r="AG32" i="41"/>
  <c r="AH32" i="41"/>
  <c r="AI32" i="41"/>
  <c r="AJ32" i="41"/>
  <c r="AK32" i="41"/>
  <c r="AL32" i="41"/>
  <c r="AM32" i="41"/>
  <c r="AN32" i="41"/>
  <c r="AO32" i="41"/>
  <c r="AP32" i="41"/>
  <c r="AE33" i="41"/>
  <c r="G33" i="41"/>
  <c r="AF33" i="41"/>
  <c r="AG33" i="41"/>
  <c r="AH33" i="41"/>
  <c r="AI33" i="41"/>
  <c r="AJ33" i="41"/>
  <c r="AK33" i="41"/>
  <c r="AL33" i="41"/>
  <c r="AM33" i="41"/>
  <c r="AN33" i="41"/>
  <c r="AO33" i="41"/>
  <c r="AP33" i="41"/>
  <c r="AE34" i="41"/>
  <c r="G34" i="41"/>
  <c r="AF34" i="41"/>
  <c r="AG34" i="41"/>
  <c r="AH34" i="41"/>
  <c r="AI34" i="41"/>
  <c r="AJ34" i="41"/>
  <c r="AK34" i="41"/>
  <c r="AL34" i="41"/>
  <c r="AM34" i="41"/>
  <c r="AN34" i="41"/>
  <c r="AO34" i="41"/>
  <c r="AP34" i="41"/>
  <c r="AE35" i="41"/>
  <c r="G35" i="41"/>
  <c r="AF35" i="41"/>
  <c r="AG35" i="41"/>
  <c r="AH35" i="41"/>
  <c r="AI35" i="41"/>
  <c r="AJ35" i="41"/>
  <c r="AK35" i="41"/>
  <c r="AL35" i="41"/>
  <c r="AM35" i="41"/>
  <c r="AN35" i="41"/>
  <c r="AO35" i="41"/>
  <c r="AP35" i="41"/>
  <c r="AE36" i="41"/>
  <c r="G36" i="41"/>
  <c r="AF36" i="41"/>
  <c r="AG36" i="41"/>
  <c r="AH36" i="41"/>
  <c r="AI36" i="41"/>
  <c r="AJ36" i="41"/>
  <c r="AK36" i="41"/>
  <c r="AL36" i="41"/>
  <c r="AM36" i="41"/>
  <c r="AN36" i="41"/>
  <c r="AO36" i="41"/>
  <c r="AP36" i="41"/>
  <c r="AE37" i="41"/>
  <c r="G37" i="41"/>
  <c r="AF37" i="41"/>
  <c r="AG37" i="41"/>
  <c r="AH37" i="41"/>
  <c r="AI37" i="41"/>
  <c r="AJ37" i="41"/>
  <c r="AK37" i="41"/>
  <c r="AL37" i="41"/>
  <c r="AM37" i="41"/>
  <c r="AN37" i="41"/>
  <c r="AO37" i="41"/>
  <c r="AP37" i="41"/>
  <c r="AP7" i="41"/>
  <c r="AE7" i="41"/>
  <c r="G7" i="41"/>
  <c r="AB7" i="41"/>
  <c r="Q7" i="41"/>
  <c r="F7" i="41"/>
  <c r="Q8" i="12"/>
  <c r="F8" i="12"/>
  <c r="U8" i="12"/>
  <c r="AB8" i="12"/>
  <c r="Q9" i="12"/>
  <c r="F9" i="12"/>
  <c r="AA9" i="12"/>
  <c r="Q10" i="12"/>
  <c r="F10" i="12"/>
  <c r="AA11" i="12"/>
  <c r="AB11" i="12"/>
  <c r="T12" i="12"/>
  <c r="AA12" i="12"/>
  <c r="AB12" i="12"/>
  <c r="U13" i="12"/>
  <c r="V13" i="12"/>
  <c r="W13" i="12"/>
  <c r="X13" i="12"/>
  <c r="Y13" i="12"/>
  <c r="Z13" i="12"/>
  <c r="AA13" i="12"/>
  <c r="AB13" i="12"/>
  <c r="Q14" i="12"/>
  <c r="F14" i="12"/>
  <c r="R14" i="12"/>
  <c r="S14" i="12"/>
  <c r="T14" i="12"/>
  <c r="U14" i="12"/>
  <c r="V14" i="12"/>
  <c r="W14" i="12"/>
  <c r="X14" i="12"/>
  <c r="Y14" i="12"/>
  <c r="Z14" i="12"/>
  <c r="AA14" i="12"/>
  <c r="AB14" i="12"/>
  <c r="Q15" i="12"/>
  <c r="F15" i="12"/>
  <c r="R15" i="12"/>
  <c r="S15" i="12"/>
  <c r="T15" i="12"/>
  <c r="U15" i="12"/>
  <c r="V15" i="12"/>
  <c r="W15" i="12"/>
  <c r="X15" i="12"/>
  <c r="Y15" i="12"/>
  <c r="Z15" i="12"/>
  <c r="AA15" i="12"/>
  <c r="AB15" i="12"/>
  <c r="S16" i="12"/>
  <c r="T16" i="12"/>
  <c r="U16" i="12"/>
  <c r="V16" i="12"/>
  <c r="W16" i="12"/>
  <c r="X16" i="12"/>
  <c r="Y16" i="12"/>
  <c r="Z16" i="12"/>
  <c r="AA16" i="12"/>
  <c r="AB16" i="12"/>
  <c r="Q17" i="12"/>
  <c r="F17" i="12"/>
  <c r="R17" i="12"/>
  <c r="S17" i="12"/>
  <c r="T17" i="12"/>
  <c r="U17" i="12"/>
  <c r="V17" i="12"/>
  <c r="W17" i="12"/>
  <c r="X17" i="12"/>
  <c r="Y17" i="12"/>
  <c r="Z17" i="12"/>
  <c r="AA17" i="12"/>
  <c r="AB17" i="12"/>
  <c r="Q18" i="12"/>
  <c r="F18" i="12"/>
  <c r="R18" i="12"/>
  <c r="S18" i="12"/>
  <c r="T18" i="12"/>
  <c r="U18" i="12"/>
  <c r="V18" i="12"/>
  <c r="W18" i="12"/>
  <c r="X18" i="12"/>
  <c r="Y18" i="12"/>
  <c r="Z18" i="12"/>
  <c r="AA18" i="12"/>
  <c r="AB18" i="12"/>
  <c r="Q19" i="12"/>
  <c r="F19" i="12"/>
  <c r="R19" i="12"/>
  <c r="S19" i="12"/>
  <c r="T19" i="12"/>
  <c r="U19" i="12"/>
  <c r="V19" i="12"/>
  <c r="W19" i="12"/>
  <c r="X19" i="12"/>
  <c r="Y19" i="12"/>
  <c r="Z19" i="12"/>
  <c r="AA19" i="12"/>
  <c r="AB19" i="12"/>
  <c r="Q20" i="12"/>
  <c r="F20" i="12"/>
  <c r="R20" i="12"/>
  <c r="S20" i="12"/>
  <c r="T20" i="12"/>
  <c r="U20" i="12"/>
  <c r="V20" i="12"/>
  <c r="W20" i="12"/>
  <c r="X20" i="12"/>
  <c r="Y20" i="12"/>
  <c r="Z20" i="12"/>
  <c r="AA20" i="12"/>
  <c r="AB20" i="12"/>
  <c r="Q21" i="12"/>
  <c r="F21" i="12"/>
  <c r="R21" i="12"/>
  <c r="S21" i="12"/>
  <c r="T21" i="12"/>
  <c r="U21" i="12"/>
  <c r="V21" i="12"/>
  <c r="W21" i="12"/>
  <c r="X21" i="12"/>
  <c r="Y21" i="12"/>
  <c r="Z21" i="12"/>
  <c r="AA21" i="12"/>
  <c r="AB21" i="12"/>
  <c r="Q22" i="12"/>
  <c r="F22" i="12"/>
  <c r="R22" i="12"/>
  <c r="S22" i="12"/>
  <c r="T22" i="12"/>
  <c r="U22" i="12"/>
  <c r="V22" i="12"/>
  <c r="W22" i="12"/>
  <c r="X22" i="12"/>
  <c r="Y22" i="12"/>
  <c r="Z22" i="12"/>
  <c r="AA22" i="12"/>
  <c r="AB22" i="12"/>
  <c r="Q23" i="12"/>
  <c r="F23" i="12"/>
  <c r="R23" i="12"/>
  <c r="S23" i="12"/>
  <c r="T23" i="12"/>
  <c r="U23" i="12"/>
  <c r="V23" i="12"/>
  <c r="W23" i="12"/>
  <c r="X23" i="12"/>
  <c r="Y23" i="12"/>
  <c r="Z23" i="12"/>
  <c r="AA23" i="12"/>
  <c r="AB23" i="12"/>
  <c r="R24" i="12"/>
  <c r="S24" i="12"/>
  <c r="T24" i="12"/>
  <c r="U24" i="12"/>
  <c r="V24" i="12"/>
  <c r="W24" i="12"/>
  <c r="X24" i="12"/>
  <c r="Y24" i="12"/>
  <c r="Z24" i="12"/>
  <c r="AA24" i="12"/>
  <c r="AB24" i="12"/>
  <c r="Q25" i="12"/>
  <c r="F25" i="12"/>
  <c r="R25" i="12"/>
  <c r="S25" i="12"/>
  <c r="T25" i="12"/>
  <c r="U25" i="12"/>
  <c r="V25" i="12"/>
  <c r="W25" i="12"/>
  <c r="X25" i="12"/>
  <c r="Y25" i="12"/>
  <c r="Z25" i="12"/>
  <c r="AA25" i="12"/>
  <c r="AB25" i="12"/>
  <c r="Q26" i="12"/>
  <c r="F26" i="12"/>
  <c r="R26" i="12"/>
  <c r="S26" i="12"/>
  <c r="T26" i="12"/>
  <c r="U26" i="12"/>
  <c r="V26" i="12"/>
  <c r="W26" i="12"/>
  <c r="X26" i="12"/>
  <c r="Y26" i="12"/>
  <c r="Z26" i="12"/>
  <c r="AA26" i="12"/>
  <c r="AB26" i="12"/>
  <c r="Q27" i="12"/>
  <c r="F27" i="12"/>
  <c r="R27" i="12"/>
  <c r="S27" i="12"/>
  <c r="T27" i="12"/>
  <c r="U27" i="12"/>
  <c r="V27" i="12"/>
  <c r="W27" i="12"/>
  <c r="X27" i="12"/>
  <c r="Y27" i="12"/>
  <c r="Z27" i="12"/>
  <c r="AA27" i="12"/>
  <c r="AB27" i="12"/>
  <c r="Q28" i="12"/>
  <c r="F28" i="12"/>
  <c r="R28" i="12"/>
  <c r="S28" i="12"/>
  <c r="T28" i="12"/>
  <c r="U28" i="12"/>
  <c r="V28" i="12"/>
  <c r="W28" i="12"/>
  <c r="X28" i="12"/>
  <c r="Y28" i="12"/>
  <c r="Z28" i="12"/>
  <c r="AA28" i="12"/>
  <c r="AB28" i="12"/>
  <c r="Q29" i="12"/>
  <c r="F29" i="12"/>
  <c r="R29" i="12"/>
  <c r="S29" i="12"/>
  <c r="T29" i="12"/>
  <c r="U29" i="12"/>
  <c r="V29" i="12"/>
  <c r="W29" i="12"/>
  <c r="X29" i="12"/>
  <c r="Y29" i="12"/>
  <c r="Z29" i="12"/>
  <c r="AA29" i="12"/>
  <c r="AB29" i="12"/>
  <c r="Q30" i="12"/>
  <c r="F30" i="12"/>
  <c r="R30" i="12"/>
  <c r="S30" i="12"/>
  <c r="T30" i="12"/>
  <c r="U30" i="12"/>
  <c r="V30" i="12"/>
  <c r="W30" i="12"/>
  <c r="X30" i="12"/>
  <c r="Y30" i="12"/>
  <c r="Z30" i="12"/>
  <c r="AA30" i="12"/>
  <c r="AB30" i="12"/>
  <c r="Q31" i="12"/>
  <c r="F31" i="12"/>
  <c r="R31" i="12"/>
  <c r="S31" i="12"/>
  <c r="T31" i="12"/>
  <c r="U31" i="12"/>
  <c r="V31" i="12"/>
  <c r="W31" i="12"/>
  <c r="X31" i="12"/>
  <c r="Y31" i="12"/>
  <c r="Z31" i="12"/>
  <c r="AA31" i="12"/>
  <c r="AB31" i="12"/>
  <c r="Q32" i="12"/>
  <c r="F32" i="12"/>
  <c r="R32" i="12"/>
  <c r="S32" i="12"/>
  <c r="T32" i="12"/>
  <c r="U32" i="12"/>
  <c r="V32" i="12"/>
  <c r="W32" i="12"/>
  <c r="X32" i="12"/>
  <c r="Y32" i="12"/>
  <c r="Z32" i="12"/>
  <c r="AA32" i="12"/>
  <c r="AB32" i="12"/>
  <c r="Q33" i="12"/>
  <c r="F33" i="12"/>
  <c r="R33" i="12"/>
  <c r="S33" i="12"/>
  <c r="T33" i="12"/>
  <c r="U33" i="12"/>
  <c r="V33" i="12"/>
  <c r="W33" i="12"/>
  <c r="X33" i="12"/>
  <c r="Y33" i="12"/>
  <c r="Z33" i="12"/>
  <c r="AA33" i="12"/>
  <c r="AB33" i="12"/>
  <c r="Q34" i="12"/>
  <c r="F34" i="12"/>
  <c r="R34" i="12"/>
  <c r="S34" i="12"/>
  <c r="T34" i="12"/>
  <c r="U34" i="12"/>
  <c r="V34" i="12"/>
  <c r="W34" i="12"/>
  <c r="X34" i="12"/>
  <c r="Y34" i="12"/>
  <c r="Z34" i="12"/>
  <c r="AA34" i="12"/>
  <c r="AB34" i="12"/>
  <c r="Q35" i="12"/>
  <c r="F35" i="12"/>
  <c r="R35" i="12"/>
  <c r="S35" i="12"/>
  <c r="T35" i="12"/>
  <c r="U35" i="12"/>
  <c r="V35" i="12"/>
  <c r="W35" i="12"/>
  <c r="X35" i="12"/>
  <c r="Y35" i="12"/>
  <c r="Z35" i="12"/>
  <c r="AA35" i="12"/>
  <c r="AB35" i="12"/>
  <c r="Q36" i="12"/>
  <c r="F36" i="12"/>
  <c r="R36" i="12"/>
  <c r="S36" i="12"/>
  <c r="T36" i="12"/>
  <c r="U36" i="12"/>
  <c r="V36" i="12"/>
  <c r="W36" i="12"/>
  <c r="X36" i="12"/>
  <c r="Y36" i="12"/>
  <c r="Z36" i="12"/>
  <c r="AA36" i="12"/>
  <c r="AB36" i="12"/>
  <c r="Q37" i="12"/>
  <c r="F37" i="12"/>
  <c r="R37" i="12"/>
  <c r="S37" i="12"/>
  <c r="T37" i="12"/>
  <c r="U37" i="12"/>
  <c r="V37" i="12"/>
  <c r="W37" i="12"/>
  <c r="X37" i="12"/>
  <c r="Y37" i="12"/>
  <c r="Z37" i="12"/>
  <c r="AA37" i="12"/>
  <c r="AB37" i="12"/>
  <c r="AE8" i="12"/>
  <c r="G8" i="12"/>
  <c r="AE9" i="12"/>
  <c r="G9" i="12"/>
  <c r="AO9" i="12"/>
  <c r="AP9" i="12"/>
  <c r="AE10" i="12"/>
  <c r="G10" i="12"/>
  <c r="AP10" i="12"/>
  <c r="AO11" i="12"/>
  <c r="AG12" i="12"/>
  <c r="AH12" i="12"/>
  <c r="AI13" i="12"/>
  <c r="AJ13" i="12"/>
  <c r="AK13" i="12"/>
  <c r="AL13" i="12"/>
  <c r="AM13" i="12"/>
  <c r="AN13" i="12"/>
  <c r="AO13" i="12"/>
  <c r="AP13" i="12"/>
  <c r="AE14" i="12"/>
  <c r="G14" i="12"/>
  <c r="AF14" i="12"/>
  <c r="AG14" i="12"/>
  <c r="AH14" i="12"/>
  <c r="AI14" i="12"/>
  <c r="AJ14" i="12"/>
  <c r="AK14" i="12"/>
  <c r="AL14" i="12"/>
  <c r="AM14" i="12"/>
  <c r="AN14" i="12"/>
  <c r="AO14" i="12"/>
  <c r="AP14" i="12"/>
  <c r="AE15" i="12"/>
  <c r="G15" i="12"/>
  <c r="AF15" i="12"/>
  <c r="AG15" i="12"/>
  <c r="AH15" i="12"/>
  <c r="AI15" i="12"/>
  <c r="AJ15" i="12"/>
  <c r="AK15" i="12"/>
  <c r="AL15" i="12"/>
  <c r="AM15" i="12"/>
  <c r="AN15" i="12"/>
  <c r="AO15" i="12"/>
  <c r="AP15" i="12"/>
  <c r="AG16" i="12"/>
  <c r="AH16" i="12"/>
  <c r="AI16" i="12"/>
  <c r="AJ16" i="12"/>
  <c r="AK16" i="12"/>
  <c r="AL16" i="12"/>
  <c r="AM16" i="12"/>
  <c r="AN16" i="12"/>
  <c r="AO16" i="12"/>
  <c r="AP16" i="12"/>
  <c r="AE17" i="12"/>
  <c r="G17" i="12"/>
  <c r="AF17" i="12"/>
  <c r="AG17" i="12"/>
  <c r="AH17" i="12"/>
  <c r="AI17" i="12"/>
  <c r="AJ17" i="12"/>
  <c r="AK17" i="12"/>
  <c r="AL17" i="12"/>
  <c r="AM17" i="12"/>
  <c r="AN17" i="12"/>
  <c r="AO17" i="12"/>
  <c r="AP17" i="12"/>
  <c r="AE18" i="12"/>
  <c r="G18" i="12"/>
  <c r="AF18" i="12"/>
  <c r="AG18" i="12"/>
  <c r="AH18" i="12"/>
  <c r="AI18" i="12"/>
  <c r="AJ18" i="12"/>
  <c r="AK18" i="12"/>
  <c r="AL18" i="12"/>
  <c r="AM18" i="12"/>
  <c r="AN18" i="12"/>
  <c r="AO18" i="12"/>
  <c r="AP18" i="12"/>
  <c r="AE19" i="12"/>
  <c r="G19" i="12"/>
  <c r="AF19" i="12"/>
  <c r="AG19" i="12"/>
  <c r="AH19" i="12"/>
  <c r="AI19" i="12"/>
  <c r="AJ19" i="12"/>
  <c r="AK19" i="12"/>
  <c r="AL19" i="12"/>
  <c r="AM19" i="12"/>
  <c r="AN19" i="12"/>
  <c r="AO19" i="12"/>
  <c r="AP19" i="12"/>
  <c r="AE20" i="12"/>
  <c r="G20" i="12"/>
  <c r="AF20" i="12"/>
  <c r="AG20" i="12"/>
  <c r="AH20" i="12"/>
  <c r="AI20" i="12"/>
  <c r="AJ20" i="12"/>
  <c r="AK20" i="12"/>
  <c r="AL20" i="12"/>
  <c r="AM20" i="12"/>
  <c r="AN20" i="12"/>
  <c r="AO20" i="12"/>
  <c r="AP20" i="12"/>
  <c r="AE21" i="12"/>
  <c r="G21" i="12"/>
  <c r="AH21" i="12"/>
  <c r="AI21" i="12"/>
  <c r="AJ21" i="12"/>
  <c r="AK21" i="12"/>
  <c r="AL21" i="12"/>
  <c r="AM21" i="12"/>
  <c r="AN21" i="12"/>
  <c r="AO21" i="12"/>
  <c r="AP21" i="12"/>
  <c r="AE22" i="12"/>
  <c r="G22" i="12"/>
  <c r="AF22" i="12"/>
  <c r="AG22" i="12"/>
  <c r="AH22" i="12"/>
  <c r="AI22" i="12"/>
  <c r="AJ22" i="12"/>
  <c r="AK22" i="12"/>
  <c r="AL22" i="12"/>
  <c r="AM22" i="12"/>
  <c r="AN22" i="12"/>
  <c r="AO22" i="12"/>
  <c r="AP22" i="12"/>
  <c r="AE23" i="12"/>
  <c r="G23" i="12"/>
  <c r="AF23" i="12"/>
  <c r="AG23" i="12"/>
  <c r="AH23" i="12"/>
  <c r="AI23" i="12"/>
  <c r="AJ23" i="12"/>
  <c r="AK23" i="12"/>
  <c r="AL23" i="12"/>
  <c r="AM23" i="12"/>
  <c r="AN23" i="12"/>
  <c r="AO23" i="12"/>
  <c r="AP23" i="12"/>
  <c r="AF24" i="12"/>
  <c r="AG24" i="12"/>
  <c r="AH24" i="12"/>
  <c r="AI24" i="12"/>
  <c r="AJ24" i="12"/>
  <c r="AK24" i="12"/>
  <c r="AL24" i="12"/>
  <c r="AM24" i="12"/>
  <c r="AN24" i="12"/>
  <c r="AO24" i="12"/>
  <c r="AP24" i="12"/>
  <c r="AE25" i="12"/>
  <c r="G25" i="12"/>
  <c r="AF25" i="12"/>
  <c r="AG25" i="12"/>
  <c r="AH25" i="12"/>
  <c r="AI25" i="12"/>
  <c r="AJ25" i="12"/>
  <c r="AK25" i="12"/>
  <c r="AL25" i="12"/>
  <c r="AM25" i="12"/>
  <c r="AN25" i="12"/>
  <c r="AO25" i="12"/>
  <c r="AP25" i="12"/>
  <c r="AE26" i="12"/>
  <c r="G26" i="12"/>
  <c r="AF26" i="12"/>
  <c r="AG26" i="12"/>
  <c r="AH26" i="12"/>
  <c r="AI26" i="12"/>
  <c r="AJ26" i="12"/>
  <c r="AK26" i="12"/>
  <c r="AL26" i="12"/>
  <c r="AM26" i="12"/>
  <c r="AN26" i="12"/>
  <c r="AO26" i="12"/>
  <c r="AP26" i="12"/>
  <c r="AE27" i="12"/>
  <c r="G27" i="12"/>
  <c r="AF27" i="12"/>
  <c r="AG27" i="12"/>
  <c r="AH27" i="12"/>
  <c r="AI27" i="12"/>
  <c r="AJ27" i="12"/>
  <c r="AK27" i="12"/>
  <c r="AL27" i="12"/>
  <c r="AM27" i="12"/>
  <c r="AN27" i="12"/>
  <c r="AO27" i="12"/>
  <c r="AP27" i="12"/>
  <c r="AE28" i="12"/>
  <c r="G28" i="12"/>
  <c r="AF28" i="12"/>
  <c r="AG28" i="12"/>
  <c r="AH28" i="12"/>
  <c r="AI28" i="12"/>
  <c r="AJ28" i="12"/>
  <c r="AK28" i="12"/>
  <c r="AL28" i="12"/>
  <c r="AM28" i="12"/>
  <c r="AN28" i="12"/>
  <c r="AO28" i="12"/>
  <c r="AP28" i="12"/>
  <c r="AE29" i="12"/>
  <c r="G29" i="12"/>
  <c r="AF29" i="12"/>
  <c r="AG29" i="12"/>
  <c r="AH29" i="12"/>
  <c r="AI29" i="12"/>
  <c r="AJ29" i="12"/>
  <c r="AK29" i="12"/>
  <c r="AL29" i="12"/>
  <c r="AM29" i="12"/>
  <c r="AN29" i="12"/>
  <c r="AO29" i="12"/>
  <c r="AP29" i="12"/>
  <c r="AE30" i="12"/>
  <c r="G30" i="12"/>
  <c r="AF30" i="12"/>
  <c r="AG30" i="12"/>
  <c r="AH30" i="12"/>
  <c r="AI30" i="12"/>
  <c r="AJ30" i="12"/>
  <c r="AK30" i="12"/>
  <c r="AL30" i="12"/>
  <c r="AM30" i="12"/>
  <c r="AN30" i="12"/>
  <c r="AO30" i="12"/>
  <c r="AP30" i="12"/>
  <c r="AE31" i="12"/>
  <c r="G31" i="12"/>
  <c r="AF31" i="12"/>
  <c r="AG31" i="12"/>
  <c r="AH31" i="12"/>
  <c r="AI31" i="12"/>
  <c r="AJ31" i="12"/>
  <c r="AK31" i="12"/>
  <c r="AL31" i="12"/>
  <c r="AM31" i="12"/>
  <c r="AN31" i="12"/>
  <c r="AO31" i="12"/>
  <c r="AP31" i="12"/>
  <c r="AE32" i="12"/>
  <c r="G32" i="12"/>
  <c r="AF32" i="12"/>
  <c r="AG32" i="12"/>
  <c r="AH32" i="12"/>
  <c r="AI32" i="12"/>
  <c r="AJ32" i="12"/>
  <c r="AK32" i="12"/>
  <c r="AL32" i="12"/>
  <c r="AM32" i="12"/>
  <c r="AN32" i="12"/>
  <c r="AO32" i="12"/>
  <c r="AP32" i="12"/>
  <c r="AE33" i="12"/>
  <c r="G33" i="12"/>
  <c r="AF33" i="12"/>
  <c r="AG33" i="12"/>
  <c r="AH33" i="12"/>
  <c r="AI33" i="12"/>
  <c r="AJ33" i="12"/>
  <c r="AK33" i="12"/>
  <c r="AL33" i="12"/>
  <c r="AM33" i="12"/>
  <c r="AN33" i="12"/>
  <c r="AO33" i="12"/>
  <c r="AP33" i="12"/>
  <c r="AE34" i="12"/>
  <c r="G34" i="12"/>
  <c r="AF34" i="12"/>
  <c r="AG34" i="12"/>
  <c r="AH34" i="12"/>
  <c r="AI34" i="12"/>
  <c r="AJ34" i="12"/>
  <c r="AK34" i="12"/>
  <c r="AL34" i="12"/>
  <c r="AM34" i="12"/>
  <c r="AN34" i="12"/>
  <c r="AO34" i="12"/>
  <c r="AP34" i="12"/>
  <c r="AE35" i="12"/>
  <c r="G35" i="12"/>
  <c r="AF35" i="12"/>
  <c r="AG35" i="12"/>
  <c r="AH35" i="12"/>
  <c r="AI35" i="12"/>
  <c r="AJ35" i="12"/>
  <c r="AK35" i="12"/>
  <c r="AL35" i="12"/>
  <c r="AM35" i="12"/>
  <c r="AN35" i="12"/>
  <c r="AO35" i="12"/>
  <c r="AP35" i="12"/>
  <c r="AE36" i="12"/>
  <c r="G36" i="12"/>
  <c r="AF36" i="12"/>
  <c r="AG36" i="12"/>
  <c r="AH36" i="12"/>
  <c r="AI36" i="12"/>
  <c r="AJ36" i="12"/>
  <c r="AK36" i="12"/>
  <c r="AL36" i="12"/>
  <c r="AM36" i="12"/>
  <c r="AN36" i="12"/>
  <c r="AO36" i="12"/>
  <c r="AP36" i="12"/>
  <c r="AE37" i="12"/>
  <c r="G37" i="12"/>
  <c r="AF37" i="12"/>
  <c r="AG37" i="12"/>
  <c r="AH37" i="12"/>
  <c r="AI37" i="12"/>
  <c r="AJ37" i="12"/>
  <c r="AK37" i="12"/>
  <c r="AL37" i="12"/>
  <c r="AM37" i="12"/>
  <c r="AN37" i="12"/>
  <c r="AO37" i="12"/>
  <c r="AP37" i="12"/>
  <c r="AP7" i="12"/>
  <c r="AI7" i="12"/>
  <c r="AE7" i="12"/>
  <c r="G7" i="12"/>
  <c r="H7" i="12"/>
  <c r="P16" i="13"/>
  <c r="Q16" i="13"/>
  <c r="R16" i="13"/>
  <c r="P17" i="13"/>
  <c r="Q17" i="13"/>
  <c r="R17" i="13"/>
  <c r="P18" i="13"/>
  <c r="Q18" i="13"/>
  <c r="R18" i="13"/>
  <c r="P15" i="13"/>
  <c r="C1129" i="20"/>
  <c r="Y103" i="23"/>
  <c r="D1129" i="20"/>
  <c r="C1128" i="20"/>
  <c r="D1128" i="20"/>
  <c r="C1127" i="20"/>
  <c r="D1127" i="20"/>
  <c r="C1126" i="20"/>
  <c r="D1126" i="20"/>
  <c r="C1125" i="20"/>
  <c r="D1125" i="20"/>
  <c r="C1124" i="20"/>
  <c r="D1124" i="20"/>
  <c r="C1123" i="20"/>
  <c r="D1123" i="20"/>
  <c r="C1122" i="20"/>
  <c r="D1122" i="20"/>
  <c r="C1121" i="20"/>
  <c r="D1121" i="20"/>
  <c r="C1120" i="20"/>
  <c r="D1120" i="20"/>
  <c r="C1119" i="20"/>
  <c r="D1119" i="20"/>
  <c r="C1118" i="20"/>
  <c r="D1118" i="20"/>
  <c r="C1117" i="20"/>
  <c r="D1117" i="20"/>
  <c r="C1116" i="20"/>
  <c r="D1116" i="20"/>
  <c r="C1115" i="20"/>
  <c r="D1115" i="20"/>
  <c r="C1114" i="20"/>
  <c r="D1114" i="20"/>
  <c r="C1113" i="20"/>
  <c r="D1113" i="20"/>
  <c r="C1112" i="20"/>
  <c r="D1112" i="20"/>
  <c r="C1111" i="20"/>
  <c r="D1111" i="20"/>
  <c r="C1110" i="20"/>
  <c r="D1110" i="20"/>
  <c r="C1109" i="20"/>
  <c r="D1109" i="20"/>
  <c r="C1108" i="20"/>
  <c r="D1108" i="20"/>
  <c r="C1107" i="20"/>
  <c r="D1107" i="20"/>
  <c r="C1106" i="20"/>
  <c r="D1106" i="20"/>
  <c r="C1105" i="20"/>
  <c r="D1105" i="20"/>
  <c r="C1104" i="20"/>
  <c r="D1104" i="20"/>
  <c r="C1103" i="20"/>
  <c r="D1103" i="20"/>
  <c r="C1102" i="20"/>
  <c r="D1102" i="20"/>
  <c r="C1101" i="20"/>
  <c r="D1101" i="20"/>
  <c r="C1100" i="20"/>
  <c r="D1100" i="20"/>
  <c r="C1099" i="20"/>
  <c r="D1099" i="20"/>
  <c r="C1098" i="20"/>
  <c r="D1098" i="20"/>
  <c r="C1097" i="20"/>
  <c r="D1097" i="20"/>
  <c r="C1096" i="20"/>
  <c r="D1096" i="20"/>
  <c r="C1095" i="20"/>
  <c r="D1095" i="20"/>
  <c r="C1094" i="20"/>
  <c r="D1094" i="20"/>
  <c r="C1093" i="20"/>
  <c r="D1093" i="20"/>
  <c r="C1092" i="20"/>
  <c r="D1092" i="20"/>
  <c r="C1091" i="20"/>
  <c r="D1091" i="20"/>
  <c r="C1090" i="20"/>
  <c r="D1090" i="20"/>
  <c r="C1089" i="20"/>
  <c r="D1089" i="20"/>
  <c r="C1088" i="20"/>
  <c r="D1088" i="20"/>
  <c r="C1087" i="20"/>
  <c r="D1087" i="20"/>
  <c r="C1086" i="20"/>
  <c r="D1086" i="20"/>
  <c r="C1085" i="20"/>
  <c r="D1085" i="20"/>
  <c r="C1084" i="20"/>
  <c r="D1084" i="20"/>
  <c r="C1083" i="20"/>
  <c r="D1083" i="20"/>
  <c r="C1082" i="20"/>
  <c r="D1082" i="20"/>
  <c r="C1081" i="20"/>
  <c r="D1081" i="20"/>
  <c r="C1080" i="20"/>
  <c r="D1080" i="20"/>
  <c r="C1079" i="20"/>
  <c r="D1079" i="20"/>
  <c r="C1078" i="20"/>
  <c r="D1078" i="20"/>
  <c r="C1077" i="20"/>
  <c r="D1077" i="20"/>
  <c r="C1076" i="20"/>
  <c r="D1076" i="20"/>
  <c r="C1075" i="20"/>
  <c r="D1075" i="20"/>
  <c r="C1074" i="20"/>
  <c r="D1074" i="20"/>
  <c r="C1073" i="20"/>
  <c r="D1073" i="20"/>
  <c r="C1072" i="20"/>
  <c r="D1072" i="20"/>
  <c r="C1071" i="20"/>
  <c r="D1071" i="20"/>
  <c r="C1070" i="20"/>
  <c r="D1070" i="20"/>
  <c r="C1069" i="20"/>
  <c r="D1069" i="20"/>
  <c r="C1068" i="20"/>
  <c r="D1068" i="20"/>
  <c r="C1067" i="20"/>
  <c r="D1067" i="20"/>
  <c r="C1066" i="20"/>
  <c r="D1066" i="20"/>
  <c r="C1065" i="20"/>
  <c r="D1065" i="20"/>
  <c r="C1064" i="20"/>
  <c r="D1064" i="20"/>
  <c r="C1063" i="20"/>
  <c r="D1063" i="20"/>
  <c r="AB1051" i="39"/>
  <c r="C1062" i="20"/>
  <c r="D1062" i="20"/>
  <c r="C1061" i="20"/>
  <c r="D1061" i="20"/>
  <c r="C1060" i="20"/>
  <c r="D1060" i="20"/>
  <c r="C1059" i="20"/>
  <c r="D1059" i="20"/>
  <c r="AB1047" i="39"/>
  <c r="C1058" i="20"/>
  <c r="D1058" i="20"/>
  <c r="C1057" i="20"/>
  <c r="D1057" i="20"/>
  <c r="C1056" i="20"/>
  <c r="D1056" i="20"/>
  <c r="C1055" i="20"/>
  <c r="D1055" i="20"/>
  <c r="AB1043" i="39"/>
  <c r="C1054" i="20"/>
  <c r="D1054" i="20"/>
  <c r="C1053" i="20"/>
  <c r="D1053" i="20"/>
  <c r="C1052" i="20"/>
  <c r="D1052" i="20"/>
  <c r="C1051" i="20"/>
  <c r="D1051" i="20"/>
  <c r="AB1039" i="39"/>
  <c r="C1050" i="20"/>
  <c r="D1050" i="20"/>
  <c r="C1049" i="20"/>
  <c r="D1049" i="20"/>
  <c r="C1048" i="20"/>
  <c r="D1048" i="20"/>
  <c r="C1047" i="20"/>
  <c r="D1047" i="20"/>
  <c r="AB1035" i="39"/>
  <c r="C1046" i="20"/>
  <c r="D1046" i="20"/>
  <c r="C1045" i="20"/>
  <c r="D1045" i="20"/>
  <c r="C1044" i="20"/>
  <c r="D1044" i="20"/>
  <c r="C1043" i="20"/>
  <c r="D1043" i="20"/>
  <c r="AB1031" i="39"/>
  <c r="C1042" i="20"/>
  <c r="D1042" i="20"/>
  <c r="C1041" i="20"/>
  <c r="D1041" i="20"/>
  <c r="C1040" i="20"/>
  <c r="D1040" i="20"/>
  <c r="C1039" i="20"/>
  <c r="D1039" i="20"/>
  <c r="AB1027" i="39"/>
  <c r="C1038" i="20"/>
  <c r="D1038" i="20"/>
  <c r="C1037" i="20"/>
  <c r="D1037" i="20"/>
  <c r="C1036" i="20"/>
  <c r="D1036" i="20"/>
  <c r="C1035" i="20"/>
  <c r="D1035" i="20"/>
  <c r="AB1023" i="39"/>
  <c r="C1034" i="20"/>
  <c r="D1034" i="20"/>
  <c r="C1033" i="20"/>
  <c r="D1033" i="20"/>
  <c r="C1032" i="20"/>
  <c r="D1032" i="20"/>
  <c r="C1026" i="20"/>
  <c r="D1026" i="20"/>
  <c r="C1025" i="20"/>
  <c r="D1025" i="20"/>
  <c r="C1024" i="20"/>
  <c r="D1024" i="20"/>
  <c r="C1023" i="20"/>
  <c r="D1023" i="20"/>
  <c r="C1022" i="20"/>
  <c r="D1022" i="20"/>
  <c r="C1021" i="20"/>
  <c r="D1021" i="20"/>
  <c r="C1020" i="20"/>
  <c r="D1020" i="20"/>
  <c r="C1019" i="20"/>
  <c r="D1019" i="20"/>
  <c r="C1018" i="20"/>
  <c r="D1018" i="20"/>
  <c r="C1017" i="20"/>
  <c r="D1017" i="20"/>
  <c r="C1016" i="20"/>
  <c r="D1016" i="20"/>
  <c r="C1015" i="20"/>
  <c r="D1015" i="20"/>
  <c r="C1014" i="20"/>
  <c r="D1014" i="20"/>
  <c r="C1013" i="20"/>
  <c r="D1013" i="20"/>
  <c r="C1012" i="20"/>
  <c r="D1012" i="20"/>
  <c r="C1011" i="20"/>
  <c r="D1011" i="20"/>
  <c r="C1010" i="20"/>
  <c r="D1010" i="20"/>
  <c r="C1009" i="20"/>
  <c r="D1009" i="20"/>
  <c r="C1008" i="20"/>
  <c r="D1008" i="20"/>
  <c r="C1007" i="20"/>
  <c r="D1007" i="20"/>
  <c r="AB995" i="39"/>
  <c r="C1006" i="20"/>
  <c r="D1006" i="20"/>
  <c r="C1005" i="20"/>
  <c r="D1005" i="20"/>
  <c r="AB993" i="39"/>
  <c r="C1004" i="20"/>
  <c r="D1004" i="20"/>
  <c r="C1003" i="20"/>
  <c r="D1003" i="20"/>
  <c r="C1002" i="20"/>
  <c r="D1002" i="20"/>
  <c r="AB990" i="39"/>
  <c r="C1001" i="20"/>
  <c r="D1001" i="20"/>
  <c r="AB989" i="39"/>
  <c r="C1000" i="20"/>
  <c r="D1000" i="20"/>
  <c r="C999" i="20"/>
  <c r="D999" i="20"/>
  <c r="C998" i="20"/>
  <c r="D998" i="20"/>
  <c r="C997" i="20"/>
  <c r="D997" i="20"/>
  <c r="AB985" i="39"/>
  <c r="C996" i="20"/>
  <c r="D996" i="20"/>
  <c r="AB984" i="39"/>
  <c r="C995" i="20"/>
  <c r="D995" i="20"/>
  <c r="C994" i="20"/>
  <c r="D994" i="20"/>
  <c r="C993" i="20"/>
  <c r="D993" i="20"/>
  <c r="AB981" i="39"/>
  <c r="C992" i="20"/>
  <c r="D992" i="20"/>
  <c r="C991" i="20"/>
  <c r="D991" i="20"/>
  <c r="AB979" i="39"/>
  <c r="C990" i="20"/>
  <c r="D990" i="20"/>
  <c r="C989" i="20"/>
  <c r="D989" i="20"/>
  <c r="AB977" i="39"/>
  <c r="C988" i="20"/>
  <c r="D988" i="20"/>
  <c r="C987" i="20"/>
  <c r="D987" i="20"/>
  <c r="C986" i="20"/>
  <c r="D986" i="20"/>
  <c r="AB974" i="39"/>
  <c r="C985" i="20"/>
  <c r="D985" i="20"/>
  <c r="AB973" i="39"/>
  <c r="C984" i="20"/>
  <c r="D984" i="20"/>
  <c r="C983" i="20"/>
  <c r="D983" i="20"/>
  <c r="C982" i="20"/>
  <c r="D982" i="20"/>
  <c r="C981" i="20"/>
  <c r="D981" i="20"/>
  <c r="AB969" i="39"/>
  <c r="C980" i="20"/>
  <c r="D980" i="20"/>
  <c r="AB968" i="39"/>
  <c r="C979" i="20"/>
  <c r="D979" i="20"/>
  <c r="C978" i="20"/>
  <c r="D978" i="20"/>
  <c r="C977" i="20"/>
  <c r="D977" i="20"/>
  <c r="AB965" i="39"/>
  <c r="C976" i="20"/>
  <c r="D976" i="20"/>
  <c r="C975" i="20"/>
  <c r="D975" i="20"/>
  <c r="AB963" i="39"/>
  <c r="C974" i="20"/>
  <c r="D974" i="20"/>
  <c r="C973" i="20"/>
  <c r="D973" i="20"/>
  <c r="AB961" i="39"/>
  <c r="C972" i="20"/>
  <c r="D972" i="20"/>
  <c r="C971" i="20"/>
  <c r="D971" i="20"/>
  <c r="C970" i="20"/>
  <c r="D970" i="20"/>
  <c r="AB958" i="39"/>
  <c r="C969" i="20"/>
  <c r="D969" i="20"/>
  <c r="AB957" i="39"/>
  <c r="C968" i="20"/>
  <c r="D968" i="20"/>
  <c r="C967" i="20"/>
  <c r="D967" i="20"/>
  <c r="C966" i="20"/>
  <c r="D966" i="20"/>
  <c r="C965" i="20"/>
  <c r="D965" i="20"/>
  <c r="AB953" i="39"/>
  <c r="C964" i="20"/>
  <c r="D964" i="20"/>
  <c r="AB952" i="39"/>
  <c r="C963" i="20"/>
  <c r="D963" i="20"/>
  <c r="C962" i="20"/>
  <c r="D962" i="20"/>
  <c r="C961" i="20"/>
  <c r="D961" i="20"/>
  <c r="AB949" i="39"/>
  <c r="C960" i="20"/>
  <c r="D960" i="20"/>
  <c r="C959" i="20"/>
  <c r="D959" i="20"/>
  <c r="AB947" i="39"/>
  <c r="C958" i="20"/>
  <c r="D958" i="20"/>
  <c r="C957" i="20"/>
  <c r="D957" i="20"/>
  <c r="AB945" i="39"/>
  <c r="C956" i="20"/>
  <c r="D956" i="20"/>
  <c r="C955" i="20"/>
  <c r="D955" i="20"/>
  <c r="C954" i="20"/>
  <c r="D954" i="20"/>
  <c r="AB942" i="39"/>
  <c r="C953" i="20"/>
  <c r="D953" i="20"/>
  <c r="AB941" i="39"/>
  <c r="C952" i="20"/>
  <c r="D952" i="20"/>
  <c r="C951" i="20"/>
  <c r="D951" i="20"/>
  <c r="C950" i="20"/>
  <c r="D950" i="20"/>
  <c r="C949" i="20"/>
  <c r="D949" i="20"/>
  <c r="AB937" i="39"/>
  <c r="C948" i="20"/>
  <c r="D948" i="20"/>
  <c r="AB936" i="39"/>
  <c r="C947" i="20"/>
  <c r="D947" i="20"/>
  <c r="C946" i="20"/>
  <c r="D946" i="20"/>
  <c r="C945" i="20"/>
  <c r="D945" i="20"/>
  <c r="AB933" i="39"/>
  <c r="C944" i="20"/>
  <c r="D944" i="20"/>
  <c r="C943" i="20"/>
  <c r="D943" i="20"/>
  <c r="AB931" i="39"/>
  <c r="C942" i="20"/>
  <c r="D942" i="20"/>
  <c r="C941" i="20"/>
  <c r="D941" i="20"/>
  <c r="AB929" i="39"/>
  <c r="C940" i="20"/>
  <c r="D940" i="20"/>
  <c r="C939" i="20"/>
  <c r="D939" i="20"/>
  <c r="C938" i="20"/>
  <c r="D938" i="20"/>
  <c r="AB926" i="39"/>
  <c r="C937" i="20"/>
  <c r="D937" i="20"/>
  <c r="AB925" i="39"/>
  <c r="C936" i="20"/>
  <c r="D936" i="20"/>
  <c r="C935" i="20"/>
  <c r="D935" i="20"/>
  <c r="C934" i="20"/>
  <c r="D934" i="20"/>
  <c r="C933" i="20"/>
  <c r="D933" i="20"/>
  <c r="AB921" i="39"/>
  <c r="C932" i="20"/>
  <c r="D932" i="20"/>
  <c r="AB920" i="39"/>
  <c r="C931" i="20"/>
  <c r="D931" i="20"/>
  <c r="AB919" i="39"/>
  <c r="C930" i="20"/>
  <c r="D930" i="20"/>
  <c r="C929" i="20"/>
  <c r="D929" i="20"/>
  <c r="AB917" i="39"/>
  <c r="C924" i="20"/>
  <c r="D924" i="20"/>
  <c r="C923" i="20"/>
  <c r="D923" i="20"/>
  <c r="C922" i="20"/>
  <c r="D922" i="20"/>
  <c r="C921" i="20"/>
  <c r="D921" i="20"/>
  <c r="AB909" i="39"/>
  <c r="C920" i="20"/>
  <c r="D920" i="20"/>
  <c r="C919" i="20"/>
  <c r="D919" i="20"/>
  <c r="C918" i="20"/>
  <c r="D918" i="20"/>
  <c r="C917" i="20"/>
  <c r="D917" i="20"/>
  <c r="AB905" i="39"/>
  <c r="C916" i="20"/>
  <c r="D916" i="20"/>
  <c r="C915" i="20"/>
  <c r="D915" i="20"/>
  <c r="C914" i="20"/>
  <c r="D914" i="20"/>
  <c r="C913" i="20"/>
  <c r="D913" i="20"/>
  <c r="AB901" i="39"/>
  <c r="C912" i="20"/>
  <c r="D912" i="20"/>
  <c r="C911" i="20"/>
  <c r="D911" i="20"/>
  <c r="C910" i="20"/>
  <c r="D910" i="20"/>
  <c r="C909" i="20"/>
  <c r="D909" i="20"/>
  <c r="AB897" i="39"/>
  <c r="C908" i="20"/>
  <c r="D908" i="20"/>
  <c r="AB896" i="39"/>
  <c r="C907" i="20"/>
  <c r="D907" i="20"/>
  <c r="C906" i="20"/>
  <c r="D906" i="20"/>
  <c r="AB894" i="39"/>
  <c r="C905" i="20"/>
  <c r="D905" i="20"/>
  <c r="AB893" i="39"/>
  <c r="C904" i="20"/>
  <c r="D904" i="20"/>
  <c r="AB892" i="39"/>
  <c r="C903" i="20"/>
  <c r="D903" i="20"/>
  <c r="C902" i="20"/>
  <c r="D902" i="20"/>
  <c r="AB890" i="39"/>
  <c r="C901" i="20"/>
  <c r="D901" i="20"/>
  <c r="AB889" i="39"/>
  <c r="C900" i="20"/>
  <c r="D900" i="20"/>
  <c r="AB888" i="39"/>
  <c r="C899" i="20"/>
  <c r="D899" i="20"/>
  <c r="C898" i="20"/>
  <c r="D898" i="20"/>
  <c r="AB886" i="39"/>
  <c r="C897" i="20"/>
  <c r="D897" i="20"/>
  <c r="AB885" i="39"/>
  <c r="C896" i="20"/>
  <c r="D896" i="20"/>
  <c r="AB884" i="39"/>
  <c r="C895" i="20"/>
  <c r="D895" i="20"/>
  <c r="C894" i="20"/>
  <c r="D894" i="20"/>
  <c r="AB882" i="39"/>
  <c r="C893" i="20"/>
  <c r="D893" i="20"/>
  <c r="AB881" i="39"/>
  <c r="C892" i="20"/>
  <c r="D892" i="20"/>
  <c r="AB880" i="39"/>
  <c r="C891" i="20"/>
  <c r="D891" i="20"/>
  <c r="C890" i="20"/>
  <c r="D890" i="20"/>
  <c r="AB878" i="39"/>
  <c r="C889" i="20"/>
  <c r="D889" i="20"/>
  <c r="AB877" i="39"/>
  <c r="C888" i="20"/>
  <c r="D888" i="20"/>
  <c r="AB876" i="39"/>
  <c r="C887" i="20"/>
  <c r="D887" i="20"/>
  <c r="C886" i="20"/>
  <c r="D886" i="20"/>
  <c r="AB874" i="39"/>
  <c r="C885" i="20"/>
  <c r="D885" i="20"/>
  <c r="AB873" i="39"/>
  <c r="C884" i="20"/>
  <c r="D884" i="20"/>
  <c r="AB872" i="39"/>
  <c r="C883" i="20"/>
  <c r="D883" i="20"/>
  <c r="C882" i="20"/>
  <c r="D882" i="20"/>
  <c r="AB870" i="39"/>
  <c r="C881" i="20"/>
  <c r="D881" i="20"/>
  <c r="AB869" i="39"/>
  <c r="C880" i="20"/>
  <c r="D880" i="20"/>
  <c r="AB868" i="39"/>
  <c r="C879" i="20"/>
  <c r="D879" i="20"/>
  <c r="C878" i="20"/>
  <c r="D878" i="20"/>
  <c r="AB866" i="39"/>
  <c r="C877" i="20"/>
  <c r="D877" i="20"/>
  <c r="AB865" i="39"/>
  <c r="C876" i="20"/>
  <c r="D876" i="20"/>
  <c r="AB864" i="39"/>
  <c r="C875" i="20"/>
  <c r="D875" i="20"/>
  <c r="C874" i="20"/>
  <c r="D874" i="20"/>
  <c r="AB862" i="39"/>
  <c r="C873" i="20"/>
  <c r="D873" i="20"/>
  <c r="AB861" i="39"/>
  <c r="C872" i="20"/>
  <c r="D872" i="20"/>
  <c r="AB860" i="39"/>
  <c r="C871" i="20"/>
  <c r="D871" i="20"/>
  <c r="C870" i="20"/>
  <c r="D870" i="20"/>
  <c r="AB858" i="39"/>
  <c r="C869" i="20"/>
  <c r="D869" i="20"/>
  <c r="AB857" i="39"/>
  <c r="C868" i="20"/>
  <c r="D868" i="20"/>
  <c r="AB856" i="39"/>
  <c r="C867" i="20"/>
  <c r="D867" i="20"/>
  <c r="C866" i="20"/>
  <c r="D866" i="20"/>
  <c r="AB854" i="39"/>
  <c r="C865" i="20"/>
  <c r="D865" i="20"/>
  <c r="AB853" i="39"/>
  <c r="C864" i="20"/>
  <c r="D864" i="20"/>
  <c r="AB852" i="39"/>
  <c r="C863" i="20"/>
  <c r="D863" i="20"/>
  <c r="C862" i="20"/>
  <c r="D862" i="20"/>
  <c r="AB850" i="39"/>
  <c r="C861" i="20"/>
  <c r="D861" i="20"/>
  <c r="AB849" i="39"/>
  <c r="C860" i="20"/>
  <c r="D860" i="20"/>
  <c r="AB848" i="39"/>
  <c r="C859" i="20"/>
  <c r="D859" i="20"/>
  <c r="C858" i="20"/>
  <c r="D858" i="20"/>
  <c r="AB846" i="39"/>
  <c r="C857" i="20"/>
  <c r="D857" i="20"/>
  <c r="AB845" i="39"/>
  <c r="C856" i="20"/>
  <c r="D856" i="20"/>
  <c r="AB844" i="39"/>
  <c r="C855" i="20"/>
  <c r="D855" i="20"/>
  <c r="C854" i="20"/>
  <c r="D854" i="20"/>
  <c r="AB842" i="39"/>
  <c r="C853" i="20"/>
  <c r="D853" i="20"/>
  <c r="AB841" i="39"/>
  <c r="C852" i="20"/>
  <c r="D852" i="20"/>
  <c r="AB840" i="39"/>
  <c r="C851" i="20"/>
  <c r="D851" i="20"/>
  <c r="C850" i="20"/>
  <c r="D850" i="20"/>
  <c r="AB838" i="39"/>
  <c r="C849" i="20"/>
  <c r="D849" i="20"/>
  <c r="AB837" i="39"/>
  <c r="C848" i="20"/>
  <c r="D848" i="20"/>
  <c r="AB836" i="39"/>
  <c r="C847" i="20"/>
  <c r="D847" i="20"/>
  <c r="C846" i="20"/>
  <c r="D846" i="20"/>
  <c r="AB834" i="39"/>
  <c r="C845" i="20"/>
  <c r="D845" i="20"/>
  <c r="AB833" i="39"/>
  <c r="C844" i="20"/>
  <c r="D844" i="20"/>
  <c r="AB832" i="39"/>
  <c r="C843" i="20"/>
  <c r="D843" i="20"/>
  <c r="C842" i="20"/>
  <c r="D842" i="20"/>
  <c r="AB830" i="39"/>
  <c r="C841" i="20"/>
  <c r="D841" i="20"/>
  <c r="AB829" i="39"/>
  <c r="C840" i="20"/>
  <c r="D840" i="20"/>
  <c r="AB828" i="39"/>
  <c r="C839" i="20"/>
  <c r="D839" i="20"/>
  <c r="C838" i="20"/>
  <c r="D838" i="20"/>
  <c r="AB826" i="39"/>
  <c r="C837" i="20"/>
  <c r="D837" i="20"/>
  <c r="AB825" i="39"/>
  <c r="C836" i="20"/>
  <c r="D836" i="20"/>
  <c r="AB824" i="39"/>
  <c r="C835" i="20"/>
  <c r="D835" i="20"/>
  <c r="C834" i="20"/>
  <c r="D834" i="20"/>
  <c r="AB822" i="39"/>
  <c r="C833" i="20"/>
  <c r="D833" i="20"/>
  <c r="AB821" i="39"/>
  <c r="C832" i="20"/>
  <c r="D832" i="20"/>
  <c r="AB820" i="39"/>
  <c r="C831" i="20"/>
  <c r="D831" i="20"/>
  <c r="C830" i="20"/>
  <c r="D830" i="20"/>
  <c r="AB818" i="39"/>
  <c r="C829" i="20"/>
  <c r="D829" i="20"/>
  <c r="AB817" i="39"/>
  <c r="C828" i="20"/>
  <c r="D828" i="20"/>
  <c r="AB816" i="39"/>
  <c r="C827" i="20"/>
  <c r="D827" i="20"/>
  <c r="C824" i="20"/>
  <c r="D824" i="20"/>
  <c r="C823" i="20"/>
  <c r="D823" i="20"/>
  <c r="C822" i="20"/>
  <c r="D822" i="20"/>
  <c r="C821" i="20"/>
  <c r="D821" i="20"/>
  <c r="C820" i="20"/>
  <c r="D820" i="20"/>
  <c r="C819" i="20"/>
  <c r="D819" i="20"/>
  <c r="C818" i="20"/>
  <c r="D818" i="20"/>
  <c r="C817" i="20"/>
  <c r="D817" i="20"/>
  <c r="C816" i="20"/>
  <c r="D816" i="20"/>
  <c r="C815" i="20"/>
  <c r="D815" i="20"/>
  <c r="C814" i="20"/>
  <c r="D814" i="20"/>
  <c r="C813" i="20"/>
  <c r="D813" i="20"/>
  <c r="AB801" i="39"/>
  <c r="C812" i="20"/>
  <c r="D812" i="20"/>
  <c r="C811" i="20"/>
  <c r="D811" i="20"/>
  <c r="C810" i="20"/>
  <c r="D810" i="20"/>
  <c r="C809" i="20"/>
  <c r="D809" i="20"/>
  <c r="AB797" i="39"/>
  <c r="C808" i="20"/>
  <c r="D808" i="20"/>
  <c r="C807" i="20"/>
  <c r="D807" i="20"/>
  <c r="C806" i="20"/>
  <c r="D806" i="20"/>
  <c r="C805" i="20"/>
  <c r="D805" i="20"/>
  <c r="AB793" i="39"/>
  <c r="C804" i="20"/>
  <c r="D804" i="20"/>
  <c r="C803" i="20"/>
  <c r="D803" i="20"/>
  <c r="C802" i="20"/>
  <c r="D802" i="20"/>
  <c r="C801" i="20"/>
  <c r="D801" i="20"/>
  <c r="AB789" i="39"/>
  <c r="C800" i="20"/>
  <c r="D800" i="20"/>
  <c r="C799" i="20"/>
  <c r="D799" i="20"/>
  <c r="C798" i="20"/>
  <c r="D798" i="20"/>
  <c r="C797" i="20"/>
  <c r="D797" i="20"/>
  <c r="AB785" i="39"/>
  <c r="C796" i="20"/>
  <c r="D796" i="20"/>
  <c r="C795" i="20"/>
  <c r="D795" i="20"/>
  <c r="C794" i="20"/>
  <c r="D794" i="20"/>
  <c r="C793" i="20"/>
  <c r="D793" i="20"/>
  <c r="AB781" i="39"/>
  <c r="C792" i="20"/>
  <c r="D792" i="20"/>
  <c r="C791" i="20"/>
  <c r="D791" i="20"/>
  <c r="C790" i="20"/>
  <c r="D790" i="20"/>
  <c r="C789" i="20"/>
  <c r="D789" i="20"/>
  <c r="AB777" i="39"/>
  <c r="C788" i="20"/>
  <c r="D788" i="20"/>
  <c r="C787" i="20"/>
  <c r="D787" i="20"/>
  <c r="C786" i="20"/>
  <c r="D786" i="20"/>
  <c r="C785" i="20"/>
  <c r="D785" i="20"/>
  <c r="AB773" i="39"/>
  <c r="C784" i="20"/>
  <c r="D784" i="20"/>
  <c r="C783" i="20"/>
  <c r="D783" i="20"/>
  <c r="C782" i="20"/>
  <c r="D782" i="20"/>
  <c r="C781" i="20"/>
  <c r="D781" i="20"/>
  <c r="AB769" i="39"/>
  <c r="C780" i="20"/>
  <c r="D780" i="20"/>
  <c r="C779" i="20"/>
  <c r="D779" i="20"/>
  <c r="C778" i="20"/>
  <c r="D778" i="20"/>
  <c r="C777" i="20"/>
  <c r="D777" i="20"/>
  <c r="AB765" i="39"/>
  <c r="C776" i="20"/>
  <c r="D776" i="20"/>
  <c r="C775" i="20"/>
  <c r="D775" i="20"/>
  <c r="C774" i="20"/>
  <c r="D774" i="20"/>
  <c r="C773" i="20"/>
  <c r="D773" i="20"/>
  <c r="AB761" i="39"/>
  <c r="C772" i="20"/>
  <c r="D772" i="20"/>
  <c r="C771" i="20"/>
  <c r="D771" i="20"/>
  <c r="C770" i="20"/>
  <c r="D770" i="20"/>
  <c r="C769" i="20"/>
  <c r="D769" i="20"/>
  <c r="AB757" i="39"/>
  <c r="C768" i="20"/>
  <c r="D768" i="20"/>
  <c r="C767" i="20"/>
  <c r="D767" i="20"/>
  <c r="C766" i="20"/>
  <c r="D766" i="20"/>
  <c r="C765" i="20"/>
  <c r="D765" i="20"/>
  <c r="AB753" i="39"/>
  <c r="C764" i="20"/>
  <c r="D764" i="20"/>
  <c r="C763" i="20"/>
  <c r="D763" i="20"/>
  <c r="C762" i="20"/>
  <c r="D762" i="20"/>
  <c r="C761" i="20"/>
  <c r="D761" i="20"/>
  <c r="AB749" i="39"/>
  <c r="C760" i="20"/>
  <c r="D760" i="20"/>
  <c r="C759" i="20"/>
  <c r="D759" i="20"/>
  <c r="C758" i="20"/>
  <c r="D758" i="20"/>
  <c r="C757" i="20"/>
  <c r="D757" i="20"/>
  <c r="AB745" i="39"/>
  <c r="C756" i="20"/>
  <c r="D756" i="20"/>
  <c r="C755" i="20"/>
  <c r="D755" i="20"/>
  <c r="C754" i="20"/>
  <c r="D754" i="20"/>
  <c r="C753" i="20"/>
  <c r="D753" i="20"/>
  <c r="AB741" i="39"/>
  <c r="C752" i="20"/>
  <c r="D752" i="20"/>
  <c r="C751" i="20"/>
  <c r="D751" i="20"/>
  <c r="C750" i="20"/>
  <c r="D750" i="20"/>
  <c r="C749" i="20"/>
  <c r="D749" i="20"/>
  <c r="AB737" i="39"/>
  <c r="C748" i="20"/>
  <c r="D748" i="20"/>
  <c r="C747" i="20"/>
  <c r="D747" i="20"/>
  <c r="C746" i="20"/>
  <c r="D746" i="20"/>
  <c r="C745" i="20"/>
  <c r="D745" i="20"/>
  <c r="AB733" i="39"/>
  <c r="C744" i="20"/>
  <c r="D744" i="20"/>
  <c r="C743" i="20"/>
  <c r="D743" i="20"/>
  <c r="C742" i="20"/>
  <c r="D742" i="20"/>
  <c r="C741" i="20"/>
  <c r="D741" i="20"/>
  <c r="AB729" i="39"/>
  <c r="C740" i="20"/>
  <c r="D740" i="20"/>
  <c r="C739" i="20"/>
  <c r="D739" i="20"/>
  <c r="C738" i="20"/>
  <c r="D738" i="20"/>
  <c r="C737" i="20"/>
  <c r="D737" i="20"/>
  <c r="AB725" i="39"/>
  <c r="C736" i="20"/>
  <c r="D736" i="20"/>
  <c r="C735" i="20"/>
  <c r="D735" i="20"/>
  <c r="C734" i="20"/>
  <c r="D734" i="20"/>
  <c r="C733" i="20"/>
  <c r="D733" i="20"/>
  <c r="AB721" i="39"/>
  <c r="C732" i="20"/>
  <c r="D732" i="20"/>
  <c r="C731" i="20"/>
  <c r="D731" i="20"/>
  <c r="C730" i="20"/>
  <c r="D730" i="20"/>
  <c r="C729" i="20"/>
  <c r="D729" i="20"/>
  <c r="AB717" i="39"/>
  <c r="C728" i="20"/>
  <c r="D728" i="20"/>
  <c r="C727" i="20"/>
  <c r="D727" i="20"/>
  <c r="C726" i="20"/>
  <c r="D726" i="20"/>
  <c r="C724" i="20"/>
  <c r="D724" i="20"/>
  <c r="C723" i="20"/>
  <c r="D723" i="20"/>
  <c r="AB711" i="39"/>
  <c r="C722" i="20"/>
  <c r="D722" i="20"/>
  <c r="C721" i="20"/>
  <c r="D721" i="20"/>
  <c r="AB709" i="39"/>
  <c r="C720" i="20"/>
  <c r="D720" i="20"/>
  <c r="C719" i="20"/>
  <c r="D719" i="20"/>
  <c r="AB707" i="39"/>
  <c r="C718" i="20"/>
  <c r="D718" i="20"/>
  <c r="C717" i="20"/>
  <c r="D717" i="20"/>
  <c r="AB705" i="39"/>
  <c r="C716" i="20"/>
  <c r="D716" i="20"/>
  <c r="C715" i="20"/>
  <c r="D715" i="20"/>
  <c r="AB703" i="39"/>
  <c r="C714" i="20"/>
  <c r="D714" i="20"/>
  <c r="C713" i="20"/>
  <c r="D713" i="20"/>
  <c r="AB701" i="39"/>
  <c r="C712" i="20"/>
  <c r="D712" i="20"/>
  <c r="C711" i="20"/>
  <c r="D711" i="20"/>
  <c r="AB699" i="39"/>
  <c r="C710" i="20"/>
  <c r="D710" i="20"/>
  <c r="C709" i="20"/>
  <c r="D709" i="20"/>
  <c r="AB697" i="39"/>
  <c r="C708" i="20"/>
  <c r="D708" i="20"/>
  <c r="C707" i="20"/>
  <c r="D707" i="20"/>
  <c r="AB695" i="39"/>
  <c r="C706" i="20"/>
  <c r="D706" i="20"/>
  <c r="C705" i="20"/>
  <c r="D705" i="20"/>
  <c r="AB693" i="39"/>
  <c r="C704" i="20"/>
  <c r="D704" i="20"/>
  <c r="C703" i="20"/>
  <c r="D703" i="20"/>
  <c r="AB691" i="39"/>
  <c r="C702" i="20"/>
  <c r="D702" i="20"/>
  <c r="C701" i="20"/>
  <c r="D701" i="20"/>
  <c r="AB689" i="39"/>
  <c r="C700" i="20"/>
  <c r="D700" i="20"/>
  <c r="C699" i="20"/>
  <c r="D699" i="20"/>
  <c r="AB687" i="39"/>
  <c r="C698" i="20"/>
  <c r="D698" i="20"/>
  <c r="C697" i="20"/>
  <c r="D697" i="20"/>
  <c r="AB685" i="39"/>
  <c r="C696" i="20"/>
  <c r="D696" i="20"/>
  <c r="C695" i="20"/>
  <c r="D695" i="20"/>
  <c r="AB683" i="39"/>
  <c r="C694" i="20"/>
  <c r="D694" i="20"/>
  <c r="C693" i="20"/>
  <c r="D693" i="20"/>
  <c r="AB681" i="39"/>
  <c r="C692" i="20"/>
  <c r="D692" i="20"/>
  <c r="C691" i="20"/>
  <c r="D691" i="20"/>
  <c r="AB679" i="39"/>
  <c r="C690" i="20"/>
  <c r="D690" i="20"/>
  <c r="C689" i="20"/>
  <c r="D689" i="20"/>
  <c r="AB677" i="39"/>
  <c r="C688" i="20"/>
  <c r="D688" i="20"/>
  <c r="C687" i="20"/>
  <c r="D687" i="20"/>
  <c r="AB675" i="39"/>
  <c r="C686" i="20"/>
  <c r="D686" i="20"/>
  <c r="C685" i="20"/>
  <c r="D685" i="20"/>
  <c r="AB673" i="39"/>
  <c r="C684" i="20"/>
  <c r="D684" i="20"/>
  <c r="C683" i="20"/>
  <c r="D683" i="20"/>
  <c r="AB671" i="39"/>
  <c r="C682" i="20"/>
  <c r="D682" i="20"/>
  <c r="C681" i="20"/>
  <c r="D681" i="20"/>
  <c r="AB669" i="39"/>
  <c r="C680" i="20"/>
  <c r="D680" i="20"/>
  <c r="C679" i="20"/>
  <c r="D679" i="20"/>
  <c r="AB667" i="39"/>
  <c r="C678" i="20"/>
  <c r="D678" i="20"/>
  <c r="C677" i="20"/>
  <c r="D677" i="20"/>
  <c r="AB665" i="39"/>
  <c r="C676" i="20"/>
  <c r="D676" i="20"/>
  <c r="C675" i="20"/>
  <c r="D675" i="20"/>
  <c r="AB663" i="39"/>
  <c r="C674" i="20"/>
  <c r="D674" i="20"/>
  <c r="C673" i="20"/>
  <c r="D673" i="20"/>
  <c r="AB661" i="39"/>
  <c r="C672" i="20"/>
  <c r="D672" i="20"/>
  <c r="C671" i="20"/>
  <c r="D671" i="20"/>
  <c r="AB659" i="39"/>
  <c r="C670" i="20"/>
  <c r="D670" i="20"/>
  <c r="C669" i="20"/>
  <c r="D669" i="20"/>
  <c r="AB657" i="39"/>
  <c r="C668" i="20"/>
  <c r="D668" i="20"/>
  <c r="C667" i="20"/>
  <c r="D667" i="20"/>
  <c r="AB655" i="39"/>
  <c r="C666" i="20"/>
  <c r="D666" i="20"/>
  <c r="C665" i="20"/>
  <c r="D665" i="20"/>
  <c r="AB653" i="39"/>
  <c r="C664" i="20"/>
  <c r="D664" i="20"/>
  <c r="C663" i="20"/>
  <c r="D663" i="20"/>
  <c r="AB651" i="39"/>
  <c r="C662" i="20"/>
  <c r="D662" i="20"/>
  <c r="C661" i="20"/>
  <c r="D661" i="20"/>
  <c r="AB649" i="39"/>
  <c r="C660" i="20"/>
  <c r="D660" i="20"/>
  <c r="C659" i="20"/>
  <c r="D659" i="20"/>
  <c r="AB647" i="39"/>
  <c r="C658" i="20"/>
  <c r="D658" i="20"/>
  <c r="C657" i="20"/>
  <c r="D657" i="20"/>
  <c r="AB645" i="39"/>
  <c r="C656" i="20"/>
  <c r="D656" i="20"/>
  <c r="C655" i="20"/>
  <c r="D655" i="20"/>
  <c r="AB643" i="39"/>
  <c r="C654" i="20"/>
  <c r="D654" i="20"/>
  <c r="C653" i="20"/>
  <c r="D653" i="20"/>
  <c r="AB641" i="39"/>
  <c r="C652" i="20"/>
  <c r="D652" i="20"/>
  <c r="C651" i="20"/>
  <c r="D651" i="20"/>
  <c r="AB639" i="39"/>
  <c r="C650" i="20"/>
  <c r="D650" i="20"/>
  <c r="C649" i="20"/>
  <c r="D649" i="20"/>
  <c r="AB637" i="39"/>
  <c r="C648" i="20"/>
  <c r="D648" i="20"/>
  <c r="C647" i="20"/>
  <c r="D647" i="20"/>
  <c r="AB635" i="39"/>
  <c r="C646" i="20"/>
  <c r="D646" i="20"/>
  <c r="C645" i="20"/>
  <c r="D645" i="20"/>
  <c r="AB633" i="39"/>
  <c r="C644" i="20"/>
  <c r="D644" i="20"/>
  <c r="C643" i="20"/>
  <c r="D643" i="20"/>
  <c r="AB631" i="39"/>
  <c r="C642" i="20"/>
  <c r="D642" i="20"/>
  <c r="C641" i="20"/>
  <c r="D641" i="20"/>
  <c r="AB629" i="39"/>
  <c r="C640" i="20"/>
  <c r="D640" i="20"/>
  <c r="C639" i="20"/>
  <c r="D639" i="20"/>
  <c r="AB627" i="39"/>
  <c r="C638" i="20"/>
  <c r="D638" i="20"/>
  <c r="C637" i="20"/>
  <c r="D637" i="20"/>
  <c r="AB625" i="39"/>
  <c r="C636" i="20"/>
  <c r="D636" i="20"/>
  <c r="C635" i="20"/>
  <c r="D635" i="20"/>
  <c r="AB623" i="39"/>
  <c r="C634" i="20"/>
  <c r="D634" i="20"/>
  <c r="C633" i="20"/>
  <c r="D633" i="20"/>
  <c r="AB621" i="39"/>
  <c r="C632" i="20"/>
  <c r="D632" i="20"/>
  <c r="C631" i="20"/>
  <c r="D631" i="20"/>
  <c r="AB619" i="39"/>
  <c r="C630" i="20"/>
  <c r="D630" i="20"/>
  <c r="C629" i="20"/>
  <c r="D629" i="20"/>
  <c r="AB617" i="39"/>
  <c r="C628" i="20"/>
  <c r="D628" i="20"/>
  <c r="C627" i="20"/>
  <c r="D627" i="20"/>
  <c r="AB615" i="39"/>
  <c r="C623" i="20"/>
  <c r="D623" i="20"/>
  <c r="C622" i="20"/>
  <c r="D622" i="20"/>
  <c r="C621" i="20"/>
  <c r="D621" i="20"/>
  <c r="C620" i="20"/>
  <c r="D620" i="20"/>
  <c r="C619" i="20"/>
  <c r="D619" i="20"/>
  <c r="C618" i="20"/>
  <c r="D618" i="20"/>
  <c r="C617" i="20"/>
  <c r="D617" i="20"/>
  <c r="AB605" i="39"/>
  <c r="C616" i="20"/>
  <c r="D616" i="20"/>
  <c r="C615" i="20"/>
  <c r="D615" i="20"/>
  <c r="C614" i="20"/>
  <c r="D614" i="20"/>
  <c r="C613" i="20"/>
  <c r="D613" i="20"/>
  <c r="AB601" i="39"/>
  <c r="C612" i="20"/>
  <c r="D612" i="20"/>
  <c r="C611" i="20"/>
  <c r="D611" i="20"/>
  <c r="C610" i="20"/>
  <c r="D610" i="20"/>
  <c r="C609" i="20"/>
  <c r="D609" i="20"/>
  <c r="AB597" i="39"/>
  <c r="C608" i="20"/>
  <c r="D608" i="20"/>
  <c r="C607" i="20"/>
  <c r="D607" i="20"/>
  <c r="C606" i="20"/>
  <c r="D606" i="20"/>
  <c r="C605" i="20"/>
  <c r="D605" i="20"/>
  <c r="AB593" i="39"/>
  <c r="C604" i="20"/>
  <c r="D604" i="20"/>
  <c r="C603" i="20"/>
  <c r="D603" i="20"/>
  <c r="C602" i="20"/>
  <c r="D602" i="20"/>
  <c r="C601" i="20"/>
  <c r="D601" i="20"/>
  <c r="AB589" i="39"/>
  <c r="C600" i="20"/>
  <c r="D600" i="20"/>
  <c r="C599" i="20"/>
  <c r="D599" i="20"/>
  <c r="C598" i="20"/>
  <c r="D598" i="20"/>
  <c r="C597" i="20"/>
  <c r="D597" i="20"/>
  <c r="AB585" i="39"/>
  <c r="C596" i="20"/>
  <c r="D596" i="20"/>
  <c r="C595" i="20"/>
  <c r="D595" i="20"/>
  <c r="C594" i="20"/>
  <c r="D594" i="20"/>
  <c r="C593" i="20"/>
  <c r="D593" i="20"/>
  <c r="AB581" i="39"/>
  <c r="C592" i="20"/>
  <c r="D592" i="20"/>
  <c r="C591" i="20"/>
  <c r="D591" i="20"/>
  <c r="C590" i="20"/>
  <c r="D590" i="20"/>
  <c r="C589" i="20"/>
  <c r="D589" i="20"/>
  <c r="AB577" i="39"/>
  <c r="C588" i="20"/>
  <c r="D588" i="20"/>
  <c r="C587" i="20"/>
  <c r="D587" i="20"/>
  <c r="C586" i="20"/>
  <c r="D586" i="20"/>
  <c r="C585" i="20"/>
  <c r="D585" i="20"/>
  <c r="AB573" i="39"/>
  <c r="C584" i="20"/>
  <c r="D584" i="20"/>
  <c r="C583" i="20"/>
  <c r="D583" i="20"/>
  <c r="C582" i="20"/>
  <c r="D582" i="20"/>
  <c r="C581" i="20"/>
  <c r="D581" i="20"/>
  <c r="AB569" i="39"/>
  <c r="C580" i="20"/>
  <c r="D580" i="20"/>
  <c r="C579" i="20"/>
  <c r="D579" i="20"/>
  <c r="C578" i="20"/>
  <c r="D578" i="20"/>
  <c r="C577" i="20"/>
  <c r="D577" i="20"/>
  <c r="AB565" i="39"/>
  <c r="C576" i="20"/>
  <c r="D576" i="20"/>
  <c r="C575" i="20"/>
  <c r="D575" i="20"/>
  <c r="C574" i="20"/>
  <c r="D574" i="20"/>
  <c r="C573" i="20"/>
  <c r="D573" i="20"/>
  <c r="AB561" i="39"/>
  <c r="C572" i="20"/>
  <c r="D572" i="20"/>
  <c r="C571" i="20"/>
  <c r="D571" i="20"/>
  <c r="C570" i="20"/>
  <c r="D570" i="20"/>
  <c r="C569" i="20"/>
  <c r="D569" i="20"/>
  <c r="AB557" i="39"/>
  <c r="C568" i="20"/>
  <c r="D568" i="20"/>
  <c r="C567" i="20"/>
  <c r="D567" i="20"/>
  <c r="C566" i="20"/>
  <c r="D566" i="20"/>
  <c r="C565" i="20"/>
  <c r="D565" i="20"/>
  <c r="AB553" i="39"/>
  <c r="C564" i="20"/>
  <c r="D564" i="20"/>
  <c r="C563" i="20"/>
  <c r="D563" i="20"/>
  <c r="C562" i="20"/>
  <c r="D562" i="20"/>
  <c r="C561" i="20"/>
  <c r="D561" i="20"/>
  <c r="AB549" i="39"/>
  <c r="C560" i="20"/>
  <c r="D560" i="20"/>
  <c r="C559" i="20"/>
  <c r="D559" i="20"/>
  <c r="C558" i="20"/>
  <c r="D558" i="20"/>
  <c r="C557" i="20"/>
  <c r="D557" i="20"/>
  <c r="AB545" i="39"/>
  <c r="C556" i="20"/>
  <c r="D556" i="20"/>
  <c r="C555" i="20"/>
  <c r="D555" i="20"/>
  <c r="C554" i="20"/>
  <c r="D554" i="20"/>
  <c r="C553" i="20"/>
  <c r="D553" i="20"/>
  <c r="AB541" i="39"/>
  <c r="C552" i="20"/>
  <c r="D552" i="20"/>
  <c r="C551" i="20"/>
  <c r="D551" i="20"/>
  <c r="C550" i="20"/>
  <c r="D550" i="20"/>
  <c r="C549" i="20"/>
  <c r="D549" i="20"/>
  <c r="AB537" i="39"/>
  <c r="C548" i="20"/>
  <c r="D548" i="20"/>
  <c r="C547" i="20"/>
  <c r="D547" i="20"/>
  <c r="C546" i="20"/>
  <c r="D546" i="20"/>
  <c r="C545" i="20"/>
  <c r="D545" i="20"/>
  <c r="AB533" i="39"/>
  <c r="C544" i="20"/>
  <c r="D544" i="20"/>
  <c r="C543" i="20"/>
  <c r="D543" i="20"/>
  <c r="C542" i="20"/>
  <c r="D542" i="20"/>
  <c r="C541" i="20"/>
  <c r="D541" i="20"/>
  <c r="AB529" i="39"/>
  <c r="C540" i="20"/>
  <c r="D540" i="20"/>
  <c r="C539" i="20"/>
  <c r="D539" i="20"/>
  <c r="C538" i="20"/>
  <c r="D538" i="20"/>
  <c r="C537" i="20"/>
  <c r="D537" i="20"/>
  <c r="AB525" i="39"/>
  <c r="C536" i="20"/>
  <c r="D536" i="20"/>
  <c r="C535" i="20"/>
  <c r="D535" i="20"/>
  <c r="C534" i="20"/>
  <c r="D534" i="20"/>
  <c r="C533" i="20"/>
  <c r="D533" i="20"/>
  <c r="AB521" i="39"/>
  <c r="C532" i="20"/>
  <c r="D532" i="20"/>
  <c r="C531" i="20"/>
  <c r="D531" i="20"/>
  <c r="C530" i="20"/>
  <c r="D530" i="20"/>
  <c r="AB518" i="39"/>
  <c r="C529" i="20"/>
  <c r="D529" i="20"/>
  <c r="AB517" i="39"/>
  <c r="C528" i="20"/>
  <c r="D528" i="20"/>
  <c r="C527" i="20"/>
  <c r="D527" i="20"/>
  <c r="C526" i="20"/>
  <c r="D526" i="20"/>
  <c r="AB514" i="39"/>
  <c r="Y7" i="39"/>
  <c r="Y8" i="39"/>
  <c r="C524" i="20"/>
  <c r="D524" i="20"/>
  <c r="AB512" i="39"/>
  <c r="C525" i="20"/>
  <c r="D525" i="20"/>
  <c r="AB513" i="39"/>
  <c r="AB515" i="39"/>
  <c r="AB516" i="39"/>
  <c r="AB519" i="39"/>
  <c r="AB520" i="39"/>
  <c r="AB522" i="39"/>
  <c r="AB523" i="39"/>
  <c r="AB524" i="39"/>
  <c r="AB526" i="39"/>
  <c r="AB527" i="39"/>
  <c r="AB528" i="39"/>
  <c r="AB530" i="39"/>
  <c r="AB531" i="39"/>
  <c r="AB532" i="39"/>
  <c r="AB534" i="39"/>
  <c r="AB535" i="39"/>
  <c r="AB536" i="39"/>
  <c r="AB538" i="39"/>
  <c r="AB539" i="39"/>
  <c r="AB540" i="39"/>
  <c r="AB542" i="39"/>
  <c r="AB543" i="39"/>
  <c r="AB544" i="39"/>
  <c r="AB546" i="39"/>
  <c r="AB547" i="39"/>
  <c r="AB548" i="39"/>
  <c r="AB550" i="39"/>
  <c r="AB551" i="39"/>
  <c r="AB552" i="39"/>
  <c r="AB554" i="39"/>
  <c r="AB555" i="39"/>
  <c r="AB556" i="39"/>
  <c r="AB558" i="39"/>
  <c r="AB559" i="39"/>
  <c r="AB560" i="39"/>
  <c r="AB562" i="39"/>
  <c r="AB563" i="39"/>
  <c r="AB564" i="39"/>
  <c r="AB566" i="39"/>
  <c r="AB567" i="39"/>
  <c r="AB568" i="39"/>
  <c r="AB570" i="39"/>
  <c r="AB571" i="39"/>
  <c r="AB572" i="39"/>
  <c r="AB574" i="39"/>
  <c r="AB575" i="39"/>
  <c r="AB576" i="39"/>
  <c r="AB578" i="39"/>
  <c r="AB579" i="39"/>
  <c r="AB580" i="39"/>
  <c r="AB582" i="39"/>
  <c r="AB583" i="39"/>
  <c r="AB584" i="39"/>
  <c r="AB586" i="39"/>
  <c r="AB587" i="39"/>
  <c r="AB588" i="39"/>
  <c r="AB590" i="39"/>
  <c r="AB591" i="39"/>
  <c r="AB592" i="39"/>
  <c r="AB594" i="39"/>
  <c r="AB595" i="39"/>
  <c r="AB596" i="39"/>
  <c r="AB598" i="39"/>
  <c r="AB599" i="39"/>
  <c r="AB600" i="39"/>
  <c r="AB602" i="39"/>
  <c r="AB603" i="39"/>
  <c r="AB604" i="39"/>
  <c r="AB606" i="39"/>
  <c r="AB607" i="39"/>
  <c r="AB608" i="39"/>
  <c r="AB609" i="39"/>
  <c r="AB610" i="39"/>
  <c r="AB611" i="39"/>
  <c r="C625" i="20"/>
  <c r="D625" i="20"/>
  <c r="AB613" i="39"/>
  <c r="C626" i="20"/>
  <c r="D626" i="20"/>
  <c r="AB614" i="39"/>
  <c r="AB616" i="39"/>
  <c r="AB618" i="39"/>
  <c r="AB620" i="39"/>
  <c r="AB622" i="39"/>
  <c r="AB624" i="39"/>
  <c r="AB626" i="39"/>
  <c r="AB628" i="39"/>
  <c r="AB630" i="39"/>
  <c r="AB632" i="39"/>
  <c r="AB634" i="39"/>
  <c r="AB636" i="39"/>
  <c r="AB638" i="39"/>
  <c r="AB640" i="39"/>
  <c r="AB642" i="39"/>
  <c r="AB644" i="39"/>
  <c r="AB646" i="39"/>
  <c r="AB648" i="39"/>
  <c r="AB650" i="39"/>
  <c r="AB652" i="39"/>
  <c r="AB654" i="39"/>
  <c r="AB656" i="39"/>
  <c r="AB658" i="39"/>
  <c r="AB660" i="39"/>
  <c r="AB662" i="39"/>
  <c r="AB664" i="39"/>
  <c r="AB666" i="39"/>
  <c r="AB668" i="39"/>
  <c r="AB670" i="39"/>
  <c r="AB672" i="39"/>
  <c r="AB674" i="39"/>
  <c r="AB676" i="39"/>
  <c r="AB678" i="39"/>
  <c r="AB680" i="39"/>
  <c r="AB682" i="39"/>
  <c r="AB684" i="39"/>
  <c r="AB686" i="39"/>
  <c r="AB688" i="39"/>
  <c r="AB690" i="39"/>
  <c r="AB692" i="39"/>
  <c r="AB694" i="39"/>
  <c r="AB696" i="39"/>
  <c r="AB698" i="39"/>
  <c r="AB700" i="39"/>
  <c r="AB702" i="39"/>
  <c r="AB704" i="39"/>
  <c r="AB706" i="39"/>
  <c r="AB708" i="39"/>
  <c r="AB710" i="39"/>
  <c r="AB712" i="39"/>
  <c r="D725" i="20"/>
  <c r="AB713" i="39"/>
  <c r="AB714" i="39"/>
  <c r="AB715" i="39"/>
  <c r="AB716" i="39"/>
  <c r="AB718" i="39"/>
  <c r="AB719" i="39"/>
  <c r="AB720" i="39"/>
  <c r="AB722" i="39"/>
  <c r="AB723" i="39"/>
  <c r="AB724" i="39"/>
  <c r="AB726" i="39"/>
  <c r="AB727" i="39"/>
  <c r="AB728" i="39"/>
  <c r="AB730" i="39"/>
  <c r="AB731" i="39"/>
  <c r="AB732" i="39"/>
  <c r="AB734" i="39"/>
  <c r="AB735" i="39"/>
  <c r="AB736" i="39"/>
  <c r="AB738" i="39"/>
  <c r="AB739" i="39"/>
  <c r="AB740" i="39"/>
  <c r="AB742" i="39"/>
  <c r="AB743" i="39"/>
  <c r="AB744" i="39"/>
  <c r="AB746" i="39"/>
  <c r="AB747" i="39"/>
  <c r="AB748" i="39"/>
  <c r="AB750" i="39"/>
  <c r="AB751" i="39"/>
  <c r="AB752" i="39"/>
  <c r="AB754" i="39"/>
  <c r="AB755" i="39"/>
  <c r="AB756" i="39"/>
  <c r="AB758" i="39"/>
  <c r="AB759" i="39"/>
  <c r="AB760" i="39"/>
  <c r="AB762" i="39"/>
  <c r="AB763" i="39"/>
  <c r="AB764" i="39"/>
  <c r="AB766" i="39"/>
  <c r="AB767" i="39"/>
  <c r="AB768" i="39"/>
  <c r="AB770" i="39"/>
  <c r="AB771" i="39"/>
  <c r="AB772" i="39"/>
  <c r="AB774" i="39"/>
  <c r="AB775" i="39"/>
  <c r="AB776" i="39"/>
  <c r="AB778" i="39"/>
  <c r="AB779" i="39"/>
  <c r="AB780" i="39"/>
  <c r="AB782" i="39"/>
  <c r="AB783" i="39"/>
  <c r="AB784" i="39"/>
  <c r="AB786" i="39"/>
  <c r="AB787" i="39"/>
  <c r="AB788" i="39"/>
  <c r="AB790" i="39"/>
  <c r="AB791" i="39"/>
  <c r="AB792" i="39"/>
  <c r="AB794" i="39"/>
  <c r="AB795" i="39"/>
  <c r="AB796" i="39"/>
  <c r="AB798" i="39"/>
  <c r="AB799" i="39"/>
  <c r="AB800" i="39"/>
  <c r="AB802" i="39"/>
  <c r="AB803" i="39"/>
  <c r="AB804" i="39"/>
  <c r="AB805" i="39"/>
  <c r="AB806" i="39"/>
  <c r="AB807" i="39"/>
  <c r="AB808" i="39"/>
  <c r="AB809" i="39"/>
  <c r="AB810" i="39"/>
  <c r="AB811" i="39"/>
  <c r="AB812" i="39"/>
  <c r="D825" i="20"/>
  <c r="AB813" i="39"/>
  <c r="C826" i="20"/>
  <c r="D826" i="20"/>
  <c r="AB814" i="39"/>
  <c r="AB815" i="39"/>
  <c r="AB819" i="39"/>
  <c r="AB823" i="39"/>
  <c r="AB827" i="39"/>
  <c r="AB831" i="39"/>
  <c r="AB835" i="39"/>
  <c r="AB839" i="39"/>
  <c r="AB843" i="39"/>
  <c r="AB847" i="39"/>
  <c r="AB851" i="39"/>
  <c r="AB855" i="39"/>
  <c r="AB859" i="39"/>
  <c r="AB863" i="39"/>
  <c r="AB867" i="39"/>
  <c r="AB871" i="39"/>
  <c r="AB875" i="39"/>
  <c r="AB879" i="39"/>
  <c r="AB883" i="39"/>
  <c r="AB887" i="39"/>
  <c r="AB891" i="39"/>
  <c r="AB895" i="39"/>
  <c r="AB898" i="39"/>
  <c r="AB899" i="39"/>
  <c r="AB900" i="39"/>
  <c r="AB902" i="39"/>
  <c r="AB903" i="39"/>
  <c r="AB904" i="39"/>
  <c r="AB906" i="39"/>
  <c r="AB907" i="39"/>
  <c r="AB908" i="39"/>
  <c r="AB910" i="39"/>
  <c r="AB911" i="39"/>
  <c r="AB912" i="39"/>
  <c r="AB914" i="39"/>
  <c r="D927" i="20"/>
  <c r="AB915" i="39"/>
  <c r="C928" i="20"/>
  <c r="D928" i="20"/>
  <c r="AB916" i="39"/>
  <c r="AB918" i="39"/>
  <c r="AB922" i="39"/>
  <c r="AB923" i="39"/>
  <c r="AB924" i="39"/>
  <c r="AB927" i="39"/>
  <c r="AB928" i="39"/>
  <c r="AB930" i="39"/>
  <c r="AB932" i="39"/>
  <c r="AB934" i="39"/>
  <c r="AB935" i="39"/>
  <c r="AB938" i="39"/>
  <c r="AB939" i="39"/>
  <c r="AB940" i="39"/>
  <c r="AB943" i="39"/>
  <c r="AB944" i="39"/>
  <c r="AB946" i="39"/>
  <c r="AB948" i="39"/>
  <c r="AB950" i="39"/>
  <c r="AB951" i="39"/>
  <c r="AB954" i="39"/>
  <c r="AB955" i="39"/>
  <c r="AB956" i="39"/>
  <c r="AB959" i="39"/>
  <c r="AB960" i="39"/>
  <c r="AB962" i="39"/>
  <c r="AB964" i="39"/>
  <c r="AB966" i="39"/>
  <c r="AB967" i="39"/>
  <c r="AB970" i="39"/>
  <c r="AB971" i="39"/>
  <c r="AB972" i="39"/>
  <c r="AB975" i="39"/>
  <c r="AB976" i="39"/>
  <c r="AB978" i="39"/>
  <c r="AB980" i="39"/>
  <c r="AB982" i="39"/>
  <c r="AB983" i="39"/>
  <c r="AB986" i="39"/>
  <c r="AB987" i="39"/>
  <c r="AB988" i="39"/>
  <c r="AB991" i="39"/>
  <c r="AB992" i="39"/>
  <c r="AB994" i="39"/>
  <c r="AB996" i="39"/>
  <c r="AB997" i="39"/>
  <c r="AB998" i="39"/>
  <c r="AB999" i="39"/>
  <c r="AB1000" i="39"/>
  <c r="AB1001" i="39"/>
  <c r="AB1002" i="39"/>
  <c r="AB1003" i="39"/>
  <c r="AB1004" i="39"/>
  <c r="AB1005" i="39"/>
  <c r="AB1006" i="39"/>
  <c r="AB1007" i="39"/>
  <c r="AB1008" i="39"/>
  <c r="AB1009" i="39"/>
  <c r="AB1010" i="39"/>
  <c r="AB1011" i="39"/>
  <c r="AB1012" i="39"/>
  <c r="AB1013" i="39"/>
  <c r="AB1014" i="39"/>
  <c r="D1030" i="20"/>
  <c r="AB1018" i="39"/>
  <c r="C1031" i="20"/>
  <c r="D1031" i="20"/>
  <c r="AB1019" i="39"/>
  <c r="AB1020" i="39"/>
  <c r="AB1021" i="39"/>
  <c r="AB1022" i="39"/>
  <c r="AB1024" i="39"/>
  <c r="AB1025" i="39"/>
  <c r="AB1026" i="39"/>
  <c r="AB1028" i="39"/>
  <c r="AB1029" i="39"/>
  <c r="AB1030" i="39"/>
  <c r="AB1032" i="39"/>
  <c r="AB1033" i="39"/>
  <c r="AB1034" i="39"/>
  <c r="AB1036" i="39"/>
  <c r="AB1037" i="39"/>
  <c r="AB1038" i="39"/>
  <c r="AB1040" i="39"/>
  <c r="AB1041" i="39"/>
  <c r="AB1042" i="39"/>
  <c r="AB1044" i="39"/>
  <c r="AB1045" i="39"/>
  <c r="AB1046" i="39"/>
  <c r="AB1048" i="39"/>
  <c r="AB1049" i="39"/>
  <c r="AB1050" i="39"/>
  <c r="AB1052" i="39"/>
  <c r="AB1053" i="39"/>
  <c r="AB1054" i="39"/>
  <c r="AB1055" i="39"/>
  <c r="AB1056" i="39"/>
  <c r="AB1057" i="39"/>
  <c r="AB1058" i="39"/>
  <c r="AB1059" i="39"/>
  <c r="AB1060" i="39"/>
  <c r="AB1061" i="39"/>
  <c r="AB1062" i="39"/>
  <c r="AB1063" i="39"/>
  <c r="AB1064" i="39"/>
  <c r="AB1065" i="39"/>
  <c r="AB1066" i="39"/>
  <c r="AB1067" i="39"/>
  <c r="AB1068" i="39"/>
  <c r="AB1069" i="39"/>
  <c r="AB1070" i="39"/>
  <c r="AB1071" i="39"/>
  <c r="AB1072" i="39"/>
  <c r="AB1073" i="39"/>
  <c r="AB1074" i="39"/>
  <c r="AB1075" i="39"/>
  <c r="AB1076" i="39"/>
  <c r="AB1077" i="39"/>
  <c r="AB1078" i="39"/>
  <c r="AB1079" i="39"/>
  <c r="AB1080" i="39"/>
  <c r="AB1081" i="39"/>
  <c r="AB1082" i="39"/>
  <c r="AB1083" i="39"/>
  <c r="AB1084" i="39"/>
  <c r="AB1085" i="39"/>
  <c r="AB1086" i="39"/>
  <c r="AB1087" i="39"/>
  <c r="AB1088" i="39"/>
  <c r="AB1089" i="39"/>
  <c r="AB1090" i="39"/>
  <c r="AB1091" i="39"/>
  <c r="AB1092" i="39"/>
  <c r="AB1093" i="39"/>
  <c r="AB1094" i="39"/>
  <c r="AB1095" i="39"/>
  <c r="AB1096" i="39"/>
  <c r="AB1097" i="39"/>
  <c r="AB1098" i="39"/>
  <c r="AB1099" i="39"/>
  <c r="AB1100" i="39"/>
  <c r="AB1101" i="39"/>
  <c r="AB1102" i="39"/>
  <c r="AB1103" i="39"/>
  <c r="AB1104" i="39"/>
  <c r="AB1105" i="39"/>
  <c r="AB1106" i="39"/>
  <c r="AB1107" i="39"/>
  <c r="AB1108" i="39"/>
  <c r="AB1109" i="39"/>
  <c r="AB1110" i="39"/>
  <c r="AB1111" i="39"/>
  <c r="AB1112" i="39"/>
  <c r="AB1113" i="39"/>
  <c r="AB1114" i="39"/>
  <c r="AB1115" i="39"/>
  <c r="AB1116" i="39"/>
  <c r="AB1117" i="39"/>
  <c r="Y9" i="39"/>
  <c r="Y17" i="39"/>
  <c r="Y16" i="39"/>
  <c r="Y15" i="39"/>
  <c r="Y14" i="39"/>
  <c r="Y13" i="39"/>
  <c r="Y12" i="39"/>
  <c r="Y11" i="39"/>
  <c r="Y10" i="39"/>
  <c r="H6" i="28"/>
  <c r="H7" i="28"/>
  <c r="H8" i="28"/>
  <c r="H9" i="28"/>
  <c r="H10" i="28"/>
  <c r="H11" i="28"/>
  <c r="H12" i="28"/>
  <c r="H13" i="28"/>
  <c r="H14" i="28"/>
  <c r="H15" i="28"/>
  <c r="H16" i="28"/>
  <c r="H17" i="28"/>
  <c r="H18" i="28"/>
  <c r="H6" i="29"/>
  <c r="H7" i="29"/>
  <c r="H8" i="29"/>
  <c r="H9" i="29"/>
  <c r="H10" i="29"/>
  <c r="H11" i="29"/>
  <c r="H12" i="29"/>
  <c r="H13" i="29"/>
  <c r="H14" i="29"/>
  <c r="H15" i="29"/>
  <c r="H16" i="29"/>
  <c r="H17" i="29"/>
  <c r="H18" i="29"/>
  <c r="H5" i="27"/>
  <c r="H7" i="27"/>
  <c r="H8" i="27"/>
  <c r="H9" i="27"/>
  <c r="H10" i="27"/>
  <c r="H11" i="27"/>
  <c r="H12" i="27"/>
  <c r="H13" i="27"/>
  <c r="H14" i="27"/>
  <c r="H15" i="27"/>
  <c r="H16" i="27"/>
  <c r="H17" i="27"/>
  <c r="H18" i="27"/>
  <c r="H6" i="34"/>
  <c r="H7" i="34"/>
  <c r="H8" i="34"/>
  <c r="H9" i="34"/>
  <c r="H10" i="34"/>
  <c r="H11" i="34"/>
  <c r="H12" i="34"/>
  <c r="H13" i="34"/>
  <c r="H14" i="34"/>
  <c r="H15" i="34"/>
  <c r="H16" i="34"/>
  <c r="H17" i="34"/>
  <c r="H18" i="34"/>
  <c r="H5" i="33"/>
  <c r="H6" i="33"/>
  <c r="H7" i="33"/>
  <c r="H8" i="33"/>
  <c r="H9" i="33"/>
  <c r="H10" i="33"/>
  <c r="H11" i="33"/>
  <c r="H12" i="33"/>
  <c r="H13" i="33"/>
  <c r="H14" i="33"/>
  <c r="H15" i="33"/>
  <c r="H16" i="33"/>
  <c r="H17" i="33"/>
  <c r="H18" i="33"/>
  <c r="H5" i="32"/>
  <c r="H7" i="32"/>
  <c r="H8" i="32"/>
  <c r="H9" i="32"/>
  <c r="H10" i="32"/>
  <c r="H11" i="32"/>
  <c r="H12" i="32"/>
  <c r="H13" i="32"/>
  <c r="H14" i="32"/>
  <c r="H15" i="32"/>
  <c r="H16" i="32"/>
  <c r="H17" i="32"/>
  <c r="H18" i="32"/>
  <c r="H5" i="31"/>
  <c r="H7" i="31"/>
  <c r="H8" i="31"/>
  <c r="H9" i="31"/>
  <c r="H10" i="31"/>
  <c r="H11" i="31"/>
  <c r="H12" i="31"/>
  <c r="H13" i="31"/>
  <c r="H14" i="31"/>
  <c r="H15" i="31"/>
  <c r="H16" i="31"/>
  <c r="H17" i="31"/>
  <c r="H18" i="31"/>
  <c r="H6" i="30"/>
  <c r="H7" i="30"/>
  <c r="H8" i="30"/>
  <c r="H9" i="30"/>
  <c r="H10" i="30"/>
  <c r="H11" i="30"/>
  <c r="H12" i="30"/>
  <c r="H13" i="30"/>
  <c r="H14" i="30"/>
  <c r="H15" i="30"/>
  <c r="H16" i="30"/>
  <c r="H17" i="30"/>
  <c r="H18" i="30"/>
  <c r="H7" i="26"/>
  <c r="H8" i="26"/>
  <c r="H9" i="26"/>
  <c r="H10" i="26"/>
  <c r="H11" i="26"/>
  <c r="H12" i="26"/>
  <c r="H13" i="26"/>
  <c r="H14" i="26"/>
  <c r="H15" i="26"/>
  <c r="H16" i="26"/>
  <c r="H17" i="26"/>
  <c r="H18" i="26"/>
  <c r="H7" i="25"/>
  <c r="H8" i="25"/>
  <c r="H9" i="25"/>
  <c r="H10" i="25"/>
  <c r="H11" i="25"/>
  <c r="H12" i="25"/>
  <c r="H13" i="25"/>
  <c r="H14" i="25"/>
  <c r="H15" i="25"/>
  <c r="H16" i="25"/>
  <c r="H17" i="25"/>
  <c r="H18" i="25"/>
  <c r="H6" i="24"/>
  <c r="H7" i="24"/>
  <c r="H8" i="24"/>
  <c r="H9" i="24"/>
  <c r="H10" i="24"/>
  <c r="H11" i="24"/>
  <c r="H12" i="24"/>
  <c r="H13" i="24"/>
  <c r="H14" i="24"/>
  <c r="H15" i="24"/>
  <c r="H16" i="24"/>
  <c r="H17" i="24"/>
  <c r="H18" i="24"/>
  <c r="W5" i="13"/>
  <c r="H5" i="13"/>
  <c r="H6" i="13"/>
  <c r="D8" i="44"/>
  <c r="P8" i="44"/>
  <c r="X17" i="44"/>
  <c r="X18" i="44"/>
  <c r="X19" i="44"/>
  <c r="X15" i="44"/>
  <c r="X16" i="44"/>
  <c r="P9" i="22"/>
  <c r="C10" i="22"/>
  <c r="D10" i="22"/>
  <c r="P10" i="22"/>
  <c r="C11" i="22"/>
  <c r="D11" i="22"/>
  <c r="P11" i="22"/>
  <c r="C12" i="22"/>
  <c r="D12" i="22"/>
  <c r="I12" i="22"/>
  <c r="C13" i="22"/>
  <c r="D13" i="22"/>
  <c r="C14" i="22"/>
  <c r="D14" i="22"/>
  <c r="C15" i="22"/>
  <c r="D15" i="22"/>
  <c r="P15" i="22"/>
  <c r="C16" i="22"/>
  <c r="D16" i="22"/>
  <c r="N16" i="22"/>
  <c r="C17" i="22"/>
  <c r="D17" i="22"/>
  <c r="P17" i="22"/>
  <c r="C18" i="22"/>
  <c r="D18" i="22"/>
  <c r="C19" i="22"/>
  <c r="D19" i="22"/>
  <c r="C20" i="22"/>
  <c r="D20" i="22"/>
  <c r="N20" i="22"/>
  <c r="C21" i="22"/>
  <c r="D21" i="22"/>
  <c r="P21" i="22"/>
  <c r="C22" i="22"/>
  <c r="D22" i="22"/>
  <c r="P22" i="22"/>
  <c r="C23" i="22"/>
  <c r="D23" i="22"/>
  <c r="C24" i="22"/>
  <c r="D24" i="22"/>
  <c r="I24" i="22"/>
  <c r="C25" i="22"/>
  <c r="D25" i="22"/>
  <c r="I25" i="22"/>
  <c r="C26" i="22"/>
  <c r="D26" i="22"/>
  <c r="P26" i="22"/>
  <c r="C27" i="22"/>
  <c r="D27" i="22"/>
  <c r="P27" i="22"/>
  <c r="C28" i="22"/>
  <c r="D28" i="22"/>
  <c r="I28" i="22"/>
  <c r="C29" i="22"/>
  <c r="D29" i="22"/>
  <c r="C30" i="22"/>
  <c r="D30" i="22"/>
  <c r="C31" i="22"/>
  <c r="D31" i="22"/>
  <c r="P31" i="22"/>
  <c r="C32" i="22"/>
  <c r="D32" i="22"/>
  <c r="I32" i="22"/>
  <c r="C33" i="22"/>
  <c r="D33" i="22"/>
  <c r="P33" i="22"/>
  <c r="C34" i="22"/>
  <c r="D34" i="22"/>
  <c r="C35" i="22"/>
  <c r="D35" i="22"/>
  <c r="C36" i="22"/>
  <c r="D36" i="22"/>
  <c r="N36" i="22"/>
  <c r="C37" i="22"/>
  <c r="D37" i="22"/>
  <c r="P37" i="22"/>
  <c r="C38" i="22"/>
  <c r="D38" i="22"/>
  <c r="P38" i="22"/>
  <c r="C39" i="22"/>
  <c r="D39" i="22"/>
  <c r="C40" i="22"/>
  <c r="D40" i="22"/>
  <c r="I40" i="22"/>
  <c r="C41" i="22"/>
  <c r="D41" i="22"/>
  <c r="I41" i="22"/>
  <c r="C42" i="22"/>
  <c r="D42" i="22"/>
  <c r="P42" i="22"/>
  <c r="C43" i="22"/>
  <c r="D43" i="22"/>
  <c r="P43" i="22"/>
  <c r="C44" i="22"/>
  <c r="D44" i="22"/>
  <c r="I44" i="22"/>
  <c r="C45" i="22"/>
  <c r="D45" i="22"/>
  <c r="C46" i="22"/>
  <c r="D46" i="22"/>
  <c r="C47" i="22"/>
  <c r="D47" i="22"/>
  <c r="P47" i="22"/>
  <c r="C48" i="22"/>
  <c r="D48" i="22"/>
  <c r="N48" i="22"/>
  <c r="C49" i="22"/>
  <c r="D49" i="22"/>
  <c r="P49" i="22"/>
  <c r="C50" i="22"/>
  <c r="D50" i="22"/>
  <c r="C51" i="22"/>
  <c r="D51" i="22"/>
  <c r="C52" i="22"/>
  <c r="D52" i="22"/>
  <c r="N52" i="22"/>
  <c r="C53" i="22"/>
  <c r="D53" i="22"/>
  <c r="P53" i="22"/>
  <c r="C54" i="22"/>
  <c r="D54" i="22"/>
  <c r="P54" i="22"/>
  <c r="C55" i="22"/>
  <c r="D55" i="22"/>
  <c r="C56" i="22"/>
  <c r="D56" i="22"/>
  <c r="I56" i="22"/>
  <c r="C57" i="22"/>
  <c r="D57" i="22"/>
  <c r="I57" i="22"/>
  <c r="C58" i="22"/>
  <c r="D58" i="22"/>
  <c r="P58" i="22"/>
  <c r="C59" i="22"/>
  <c r="D59" i="22"/>
  <c r="P59" i="22"/>
  <c r="C60" i="22"/>
  <c r="D60" i="22"/>
  <c r="I60" i="22"/>
  <c r="C61" i="22"/>
  <c r="D61" i="22"/>
  <c r="C62" i="22"/>
  <c r="D62" i="22"/>
  <c r="C63" i="22"/>
  <c r="D63" i="22"/>
  <c r="P63" i="22"/>
  <c r="C64" i="22"/>
  <c r="D64" i="22"/>
  <c r="I64" i="22"/>
  <c r="C65" i="22"/>
  <c r="D65" i="22"/>
  <c r="P65" i="22"/>
  <c r="C66" i="22"/>
  <c r="D66" i="22"/>
  <c r="C67" i="22"/>
  <c r="D67" i="22"/>
  <c r="C68" i="22"/>
  <c r="D68" i="22"/>
  <c r="N68" i="22"/>
  <c r="C69" i="22"/>
  <c r="D69" i="22"/>
  <c r="P69" i="22"/>
  <c r="C70" i="22"/>
  <c r="D70" i="22"/>
  <c r="P70" i="22"/>
  <c r="C71" i="22"/>
  <c r="D71" i="22"/>
  <c r="C72" i="22"/>
  <c r="D72" i="22"/>
  <c r="I72" i="22"/>
  <c r="C73" i="22"/>
  <c r="D73" i="22"/>
  <c r="I73" i="22"/>
  <c r="C74" i="22"/>
  <c r="D74" i="22"/>
  <c r="P74" i="22"/>
  <c r="C75" i="22"/>
  <c r="D75" i="22"/>
  <c r="P75" i="22"/>
  <c r="C76" i="22"/>
  <c r="D76" i="22"/>
  <c r="I76" i="22"/>
  <c r="C77" i="22"/>
  <c r="D77" i="22"/>
  <c r="C78" i="22"/>
  <c r="D78" i="22"/>
  <c r="C79" i="22"/>
  <c r="D79" i="22"/>
  <c r="P79" i="22"/>
  <c r="C80" i="22"/>
  <c r="D80" i="22"/>
  <c r="N80" i="22"/>
  <c r="C81" i="22"/>
  <c r="D81" i="22"/>
  <c r="P81" i="22"/>
  <c r="C82" i="22"/>
  <c r="D82" i="22"/>
  <c r="C83" i="22"/>
  <c r="D83" i="22"/>
  <c r="C84" i="22"/>
  <c r="D84" i="22"/>
  <c r="N84" i="22"/>
  <c r="C85" i="22"/>
  <c r="D85" i="22"/>
  <c r="P85" i="22"/>
  <c r="C86" i="22"/>
  <c r="D86" i="22"/>
  <c r="P86" i="22"/>
  <c r="C87" i="22"/>
  <c r="D87" i="22"/>
  <c r="C88" i="22"/>
  <c r="D88" i="22"/>
  <c r="I88" i="22"/>
  <c r="C89" i="22"/>
  <c r="D89" i="22"/>
  <c r="I89" i="22"/>
  <c r="C90" i="22"/>
  <c r="D90" i="22"/>
  <c r="P90" i="22"/>
  <c r="C91" i="22"/>
  <c r="D91" i="22"/>
  <c r="P91" i="22"/>
  <c r="C92" i="22"/>
  <c r="D92" i="22"/>
  <c r="I92" i="22"/>
  <c r="C93" i="22"/>
  <c r="D93" i="22"/>
  <c r="C94" i="22"/>
  <c r="D94" i="22"/>
  <c r="C95" i="22"/>
  <c r="D95" i="22"/>
  <c r="P95" i="22"/>
  <c r="C96" i="22"/>
  <c r="D96" i="22"/>
  <c r="I96" i="22"/>
  <c r="C97" i="22"/>
  <c r="D97" i="22"/>
  <c r="P97" i="22"/>
  <c r="C98" i="22"/>
  <c r="D98" i="22"/>
  <c r="C99" i="22"/>
  <c r="D99" i="22"/>
  <c r="C100" i="22"/>
  <c r="D100" i="22"/>
  <c r="N100" i="22"/>
  <c r="C101" i="22"/>
  <c r="D101" i="22"/>
  <c r="P101" i="22"/>
  <c r="C102" i="22"/>
  <c r="D102" i="22"/>
  <c r="P102" i="22"/>
  <c r="C103" i="22"/>
  <c r="D103" i="22"/>
  <c r="C104" i="22"/>
  <c r="D104" i="22"/>
  <c r="I104" i="22"/>
  <c r="C105" i="22"/>
  <c r="D105" i="22"/>
  <c r="I105" i="22"/>
  <c r="C106" i="22"/>
  <c r="D106" i="22"/>
  <c r="P106" i="22"/>
  <c r="C107" i="22"/>
  <c r="D107" i="22"/>
  <c r="P107" i="22"/>
  <c r="C109" i="22"/>
  <c r="D109" i="22"/>
  <c r="C110" i="22"/>
  <c r="D110" i="22"/>
  <c r="P110" i="22"/>
  <c r="C111" i="22"/>
  <c r="D111" i="22"/>
  <c r="N111" i="22"/>
  <c r="C112" i="22"/>
  <c r="D112" i="22"/>
  <c r="P112" i="22"/>
  <c r="C113" i="22"/>
  <c r="D113" i="22"/>
  <c r="C114" i="22"/>
  <c r="D114" i="22"/>
  <c r="P114" i="22"/>
  <c r="C115" i="22"/>
  <c r="D115" i="22"/>
  <c r="N115" i="22"/>
  <c r="C116" i="22"/>
  <c r="D116" i="22"/>
  <c r="P116" i="22"/>
  <c r="C117" i="22"/>
  <c r="D117" i="22"/>
  <c r="C118" i="22"/>
  <c r="D118" i="22"/>
  <c r="P118" i="22"/>
  <c r="C119" i="22"/>
  <c r="D119" i="22"/>
  <c r="N119" i="22"/>
  <c r="C120" i="22"/>
  <c r="D120" i="22"/>
  <c r="P120" i="22"/>
  <c r="C121" i="22"/>
  <c r="D121" i="22"/>
  <c r="C122" i="22"/>
  <c r="D122" i="22"/>
  <c r="P122" i="22"/>
  <c r="C123" i="22"/>
  <c r="D123" i="22"/>
  <c r="N123" i="22"/>
  <c r="C124" i="22"/>
  <c r="D124" i="22"/>
  <c r="P124" i="22"/>
  <c r="C125" i="22"/>
  <c r="D125" i="22"/>
  <c r="C126" i="22"/>
  <c r="D126" i="22"/>
  <c r="P126" i="22"/>
  <c r="C127" i="22"/>
  <c r="D127" i="22"/>
  <c r="N127" i="22"/>
  <c r="C128" i="22"/>
  <c r="D128" i="22"/>
  <c r="P128" i="22"/>
  <c r="C129" i="22"/>
  <c r="D129" i="22"/>
  <c r="C130" i="22"/>
  <c r="D130" i="22"/>
  <c r="P130" i="22"/>
  <c r="C131" i="22"/>
  <c r="D131" i="22"/>
  <c r="N131" i="22"/>
  <c r="C132" i="22"/>
  <c r="D132" i="22"/>
  <c r="P132" i="22"/>
  <c r="C133" i="22"/>
  <c r="D133" i="22"/>
  <c r="C134" i="22"/>
  <c r="D134" i="22"/>
  <c r="P134" i="22"/>
  <c r="C135" i="22"/>
  <c r="D135" i="22"/>
  <c r="N135" i="22"/>
  <c r="C136" i="22"/>
  <c r="D136" i="22"/>
  <c r="P136" i="22"/>
  <c r="C137" i="22"/>
  <c r="D137" i="22"/>
  <c r="C138" i="22"/>
  <c r="D138" i="22"/>
  <c r="P138" i="22"/>
  <c r="C139" i="22"/>
  <c r="D139" i="22"/>
  <c r="N139" i="22"/>
  <c r="C140" i="22"/>
  <c r="D140" i="22"/>
  <c r="P140" i="22"/>
  <c r="C141" i="22"/>
  <c r="D141" i="22"/>
  <c r="C142" i="22"/>
  <c r="D142" i="22"/>
  <c r="P142" i="22"/>
  <c r="C143" i="22"/>
  <c r="D143" i="22"/>
  <c r="N143" i="22"/>
  <c r="C144" i="22"/>
  <c r="D144" i="22"/>
  <c r="P144" i="22"/>
  <c r="C145" i="22"/>
  <c r="D145" i="22"/>
  <c r="C146" i="22"/>
  <c r="D146" i="22"/>
  <c r="P146" i="22"/>
  <c r="C147" i="22"/>
  <c r="D147" i="22"/>
  <c r="N147" i="22"/>
  <c r="C148" i="22"/>
  <c r="D148" i="22"/>
  <c r="P148" i="22"/>
  <c r="C149" i="22"/>
  <c r="D149" i="22"/>
  <c r="C150" i="22"/>
  <c r="D150" i="22"/>
  <c r="P150" i="22"/>
  <c r="C151" i="22"/>
  <c r="D151" i="22"/>
  <c r="N151" i="22"/>
  <c r="C152" i="22"/>
  <c r="D152" i="22"/>
  <c r="P152" i="22"/>
  <c r="C153" i="22"/>
  <c r="D153" i="22"/>
  <c r="C154" i="22"/>
  <c r="D154" i="22"/>
  <c r="P154" i="22"/>
  <c r="C155" i="22"/>
  <c r="D155" i="22"/>
  <c r="N155" i="22"/>
  <c r="C156" i="22"/>
  <c r="D156" i="22"/>
  <c r="P156" i="22"/>
  <c r="C157" i="22"/>
  <c r="D157" i="22"/>
  <c r="C158" i="22"/>
  <c r="D158" i="22"/>
  <c r="P158" i="22"/>
  <c r="C159" i="22"/>
  <c r="D159" i="22"/>
  <c r="N159" i="22"/>
  <c r="C160" i="22"/>
  <c r="D160" i="22"/>
  <c r="P160" i="22"/>
  <c r="C161" i="22"/>
  <c r="D161" i="22"/>
  <c r="C162" i="22"/>
  <c r="D162" i="22"/>
  <c r="P162" i="22"/>
  <c r="C163" i="22"/>
  <c r="D163" i="22"/>
  <c r="N163" i="22"/>
  <c r="C164" i="22"/>
  <c r="D164" i="22"/>
  <c r="P164" i="22"/>
  <c r="C165" i="22"/>
  <c r="D165" i="22"/>
  <c r="C166" i="22"/>
  <c r="D166" i="22"/>
  <c r="P166" i="22"/>
  <c r="C167" i="22"/>
  <c r="D167" i="22"/>
  <c r="N167" i="22"/>
  <c r="C168" i="22"/>
  <c r="D168" i="22"/>
  <c r="P168" i="22"/>
  <c r="C169" i="22"/>
  <c r="D169" i="22"/>
  <c r="C170" i="22"/>
  <c r="D170" i="22"/>
  <c r="P170" i="22"/>
  <c r="C171" i="22"/>
  <c r="D171" i="22"/>
  <c r="N171" i="22"/>
  <c r="C172" i="22"/>
  <c r="D172" i="22"/>
  <c r="P172" i="22"/>
  <c r="C173" i="22"/>
  <c r="D173" i="22"/>
  <c r="C174" i="22"/>
  <c r="D174" i="22"/>
  <c r="P174" i="22"/>
  <c r="C175" i="22"/>
  <c r="D175" i="22"/>
  <c r="N175" i="22"/>
  <c r="C176" i="22"/>
  <c r="D176" i="22"/>
  <c r="P176" i="22"/>
  <c r="C177" i="22"/>
  <c r="D177" i="22"/>
  <c r="C178" i="22"/>
  <c r="D178" i="22"/>
  <c r="P178" i="22"/>
  <c r="C179" i="22"/>
  <c r="D179" i="22"/>
  <c r="P179" i="22"/>
  <c r="C180" i="22"/>
  <c r="D180" i="22"/>
  <c r="P180" i="22"/>
  <c r="C181" i="22"/>
  <c r="D181" i="22"/>
  <c r="P181" i="22"/>
  <c r="C182" i="22"/>
  <c r="D182" i="22"/>
  <c r="P182" i="22"/>
  <c r="C183" i="22"/>
  <c r="D183" i="22"/>
  <c r="P183" i="22"/>
  <c r="C184" i="22"/>
  <c r="D184" i="22"/>
  <c r="P184" i="22"/>
  <c r="C185" i="22"/>
  <c r="D185" i="22"/>
  <c r="P185" i="22"/>
  <c r="C186" i="22"/>
  <c r="D186" i="22"/>
  <c r="P186" i="22"/>
  <c r="C187" i="22"/>
  <c r="D187" i="22"/>
  <c r="P187" i="22"/>
  <c r="C188" i="22"/>
  <c r="D188" i="22"/>
  <c r="P188" i="22"/>
  <c r="C189" i="22"/>
  <c r="D189" i="22"/>
  <c r="P189" i="22"/>
  <c r="C190" i="22"/>
  <c r="D190" i="22"/>
  <c r="P190" i="22"/>
  <c r="C191" i="22"/>
  <c r="D191" i="22"/>
  <c r="P191" i="22"/>
  <c r="C192" i="22"/>
  <c r="D192" i="22"/>
  <c r="P192" i="22"/>
  <c r="C193" i="22"/>
  <c r="D193" i="22"/>
  <c r="P193" i="22"/>
  <c r="C194" i="22"/>
  <c r="D194" i="22"/>
  <c r="P194" i="22"/>
  <c r="C195" i="22"/>
  <c r="D195" i="22"/>
  <c r="P195" i="22"/>
  <c r="C196" i="22"/>
  <c r="D196" i="22"/>
  <c r="P196" i="22"/>
  <c r="C197" i="22"/>
  <c r="D197" i="22"/>
  <c r="P197" i="22"/>
  <c r="C198" i="22"/>
  <c r="D198" i="22"/>
  <c r="P198" i="22"/>
  <c r="C199" i="22"/>
  <c r="D199" i="22"/>
  <c r="P199" i="22"/>
  <c r="C200" i="22"/>
  <c r="D200" i="22"/>
  <c r="P200" i="22"/>
  <c r="C201" i="22"/>
  <c r="D201" i="22"/>
  <c r="P201" i="22"/>
  <c r="C202" i="22"/>
  <c r="D202" i="22"/>
  <c r="P202" i="22"/>
  <c r="C203" i="22"/>
  <c r="D203" i="22"/>
  <c r="P203" i="22"/>
  <c r="C204" i="22"/>
  <c r="D204" i="22"/>
  <c r="P204" i="22"/>
  <c r="C205" i="22"/>
  <c r="D205" i="22"/>
  <c r="P205" i="22"/>
  <c r="C206" i="22"/>
  <c r="D206" i="22"/>
  <c r="P206" i="22"/>
  <c r="C207" i="22"/>
  <c r="D207" i="22"/>
  <c r="P207" i="22"/>
  <c r="D209" i="22"/>
  <c r="P209" i="22"/>
  <c r="D210" i="22"/>
  <c r="P210" i="22"/>
  <c r="D211" i="22"/>
  <c r="P211" i="22"/>
  <c r="D212" i="22"/>
  <c r="P212" i="22"/>
  <c r="D213" i="22"/>
  <c r="P213" i="22"/>
  <c r="D214" i="22"/>
  <c r="P214" i="22"/>
  <c r="D215" i="22"/>
  <c r="P215" i="22"/>
  <c r="D216" i="22"/>
  <c r="P216" i="22"/>
  <c r="D217" i="22"/>
  <c r="P217" i="22"/>
  <c r="D218" i="22"/>
  <c r="P218" i="22"/>
  <c r="D219" i="22"/>
  <c r="P219" i="22"/>
  <c r="D220" i="22"/>
  <c r="P220" i="22"/>
  <c r="D221" i="22"/>
  <c r="P221" i="22"/>
  <c r="D222" i="22"/>
  <c r="P222" i="22"/>
  <c r="D223" i="22"/>
  <c r="P223" i="22"/>
  <c r="D224" i="22"/>
  <c r="P224" i="22"/>
  <c r="D225" i="22"/>
  <c r="P225" i="22"/>
  <c r="D226" i="22"/>
  <c r="P226" i="22"/>
  <c r="D227" i="22"/>
  <c r="P227" i="22"/>
  <c r="D228" i="22"/>
  <c r="P228" i="22"/>
  <c r="D229" i="22"/>
  <c r="P229" i="22"/>
  <c r="D230" i="22"/>
  <c r="P230" i="22"/>
  <c r="D231" i="22"/>
  <c r="P231" i="22"/>
  <c r="D232" i="22"/>
  <c r="P232" i="22"/>
  <c r="D233" i="22"/>
  <c r="P233" i="22"/>
  <c r="D234" i="22"/>
  <c r="P234" i="22"/>
  <c r="D235" i="22"/>
  <c r="P235" i="22"/>
  <c r="D236" i="22"/>
  <c r="P236" i="22"/>
  <c r="D237" i="22"/>
  <c r="P237" i="22"/>
  <c r="D238" i="22"/>
  <c r="P238" i="22"/>
  <c r="D239" i="22"/>
  <c r="P239" i="22"/>
  <c r="D240" i="22"/>
  <c r="P240" i="22"/>
  <c r="D241" i="22"/>
  <c r="P241" i="22"/>
  <c r="D242" i="22"/>
  <c r="P242" i="22"/>
  <c r="D243" i="22"/>
  <c r="P243" i="22"/>
  <c r="D244" i="22"/>
  <c r="P244" i="22"/>
  <c r="D245" i="22"/>
  <c r="P245" i="22"/>
  <c r="D246" i="22"/>
  <c r="P246" i="22"/>
  <c r="D247" i="22"/>
  <c r="P247" i="22"/>
  <c r="D248" i="22"/>
  <c r="P248" i="22"/>
  <c r="D249" i="22"/>
  <c r="P249" i="22"/>
  <c r="D250" i="22"/>
  <c r="P250" i="22"/>
  <c r="D251" i="22"/>
  <c r="P251" i="22"/>
  <c r="D252" i="22"/>
  <c r="P252" i="22"/>
  <c r="D253" i="22"/>
  <c r="P253" i="22"/>
  <c r="D254" i="22"/>
  <c r="P254" i="22"/>
  <c r="D255" i="22"/>
  <c r="P255" i="22"/>
  <c r="D256" i="22"/>
  <c r="P256" i="22"/>
  <c r="D257" i="22"/>
  <c r="P257" i="22"/>
  <c r="D258" i="22"/>
  <c r="P258" i="22"/>
  <c r="D259" i="22"/>
  <c r="P259" i="22"/>
  <c r="D260" i="22"/>
  <c r="P260" i="22"/>
  <c r="D261" i="22"/>
  <c r="P261" i="22"/>
  <c r="D262" i="22"/>
  <c r="P262" i="22"/>
  <c r="D263" i="22"/>
  <c r="P263" i="22"/>
  <c r="D264" i="22"/>
  <c r="P264" i="22"/>
  <c r="D265" i="22"/>
  <c r="P265" i="22"/>
  <c r="D266" i="22"/>
  <c r="P266" i="22"/>
  <c r="D267" i="22"/>
  <c r="P267" i="22"/>
  <c r="D268" i="22"/>
  <c r="P268" i="22"/>
  <c r="D269" i="22"/>
  <c r="P269" i="22"/>
  <c r="D270" i="22"/>
  <c r="P270" i="22"/>
  <c r="D271" i="22"/>
  <c r="P271" i="22"/>
  <c r="D272" i="22"/>
  <c r="P272" i="22"/>
  <c r="D273" i="22"/>
  <c r="P273" i="22"/>
  <c r="D274" i="22"/>
  <c r="P274" i="22"/>
  <c r="D275" i="22"/>
  <c r="P275" i="22"/>
  <c r="D276" i="22"/>
  <c r="P276" i="22"/>
  <c r="D277" i="22"/>
  <c r="P277" i="22"/>
  <c r="D278" i="22"/>
  <c r="P278" i="22"/>
  <c r="D279" i="22"/>
  <c r="P279" i="22"/>
  <c r="D280" i="22"/>
  <c r="P280" i="22"/>
  <c r="D281" i="22"/>
  <c r="P281" i="22"/>
  <c r="D282" i="22"/>
  <c r="P282" i="22"/>
  <c r="D283" i="22"/>
  <c r="P283" i="22"/>
  <c r="D284" i="22"/>
  <c r="P284" i="22"/>
  <c r="D285" i="22"/>
  <c r="P285" i="22"/>
  <c r="D286" i="22"/>
  <c r="P286" i="22"/>
  <c r="D287" i="22"/>
  <c r="P287" i="22"/>
  <c r="D288" i="22"/>
  <c r="P288" i="22"/>
  <c r="D289" i="22"/>
  <c r="P289" i="22"/>
  <c r="D290" i="22"/>
  <c r="P290" i="22"/>
  <c r="D291" i="22"/>
  <c r="P291" i="22"/>
  <c r="D292" i="22"/>
  <c r="P292" i="22"/>
  <c r="D293" i="22"/>
  <c r="P293" i="22"/>
  <c r="D294" i="22"/>
  <c r="P294" i="22"/>
  <c r="D295" i="22"/>
  <c r="P295" i="22"/>
  <c r="D296" i="22"/>
  <c r="P296" i="22"/>
  <c r="D297" i="22"/>
  <c r="P297" i="22"/>
  <c r="D298" i="22"/>
  <c r="P298" i="22"/>
  <c r="D299" i="22"/>
  <c r="P299" i="22"/>
  <c r="D300" i="22"/>
  <c r="P300" i="22"/>
  <c r="D301" i="22"/>
  <c r="P301" i="22"/>
  <c r="D302" i="22"/>
  <c r="P302" i="22"/>
  <c r="D303" i="22"/>
  <c r="P303" i="22"/>
  <c r="D304" i="22"/>
  <c r="P304" i="22"/>
  <c r="D305" i="22"/>
  <c r="P305" i="22"/>
  <c r="D306" i="22"/>
  <c r="P306" i="22"/>
  <c r="D307" i="22"/>
  <c r="P307" i="22"/>
  <c r="N9" i="22"/>
  <c r="N11" i="22"/>
  <c r="N14" i="22"/>
  <c r="N18" i="22"/>
  <c r="N21" i="22"/>
  <c r="N24" i="22"/>
  <c r="N30" i="22"/>
  <c r="N32" i="22"/>
  <c r="N34" i="22"/>
  <c r="N40" i="22"/>
  <c r="N43" i="22"/>
  <c r="N46" i="22"/>
  <c r="N50" i="22"/>
  <c r="N53" i="22"/>
  <c r="N56" i="22"/>
  <c r="N62" i="22"/>
  <c r="N64" i="22"/>
  <c r="N66" i="22"/>
  <c r="N72" i="22"/>
  <c r="N78" i="22"/>
  <c r="N82" i="22"/>
  <c r="N88" i="22"/>
  <c r="N94" i="22"/>
  <c r="N98" i="22"/>
  <c r="N104" i="22"/>
  <c r="N109" i="22"/>
  <c r="N110" i="22"/>
  <c r="N112" i="22"/>
  <c r="N113" i="22"/>
  <c r="N114" i="22"/>
  <c r="N116" i="22"/>
  <c r="N117" i="22"/>
  <c r="N118" i="22"/>
  <c r="N120" i="22"/>
  <c r="N121" i="22"/>
  <c r="N122" i="22"/>
  <c r="N124" i="22"/>
  <c r="N125" i="22"/>
  <c r="N126" i="22"/>
  <c r="N128" i="22"/>
  <c r="N129" i="22"/>
  <c r="N130" i="22"/>
  <c r="N132" i="22"/>
  <c r="N133" i="22"/>
  <c r="N134" i="22"/>
  <c r="N136" i="22"/>
  <c r="N137" i="22"/>
  <c r="N138" i="22"/>
  <c r="N140" i="22"/>
  <c r="N141" i="22"/>
  <c r="N142" i="22"/>
  <c r="N144" i="22"/>
  <c r="N145" i="22"/>
  <c r="N146" i="22"/>
  <c r="N148" i="22"/>
  <c r="N149" i="22"/>
  <c r="N150" i="22"/>
  <c r="N152" i="22"/>
  <c r="N153" i="22"/>
  <c r="N154" i="22"/>
  <c r="N156" i="22"/>
  <c r="N157" i="22"/>
  <c r="N158" i="22"/>
  <c r="N160" i="22"/>
  <c r="N161" i="22"/>
  <c r="N162" i="22"/>
  <c r="N164" i="22"/>
  <c r="N165" i="22"/>
  <c r="N166" i="22"/>
  <c r="N168" i="22"/>
  <c r="N169" i="22"/>
  <c r="N170" i="22"/>
  <c r="N173" i="22"/>
  <c r="N174" i="22"/>
  <c r="N176" i="22"/>
  <c r="N177" i="22"/>
  <c r="N178" i="22"/>
  <c r="N180" i="22"/>
  <c r="N182" i="22"/>
  <c r="N184" i="22"/>
  <c r="N185" i="22"/>
  <c r="N186" i="22"/>
  <c r="N189" i="22"/>
  <c r="N190" i="22"/>
  <c r="N192" i="22"/>
  <c r="N193" i="22"/>
  <c r="N194" i="22"/>
  <c r="N196" i="22"/>
  <c r="N198" i="22"/>
  <c r="N200" i="22"/>
  <c r="N201" i="22"/>
  <c r="N202" i="22"/>
  <c r="N205" i="22"/>
  <c r="N206" i="22"/>
  <c r="N209" i="22"/>
  <c r="N211" i="22"/>
  <c r="N213" i="22"/>
  <c r="N215" i="22"/>
  <c r="N217" i="22"/>
  <c r="N219" i="22"/>
  <c r="N221" i="22"/>
  <c r="N223" i="22"/>
  <c r="N225" i="22"/>
  <c r="N227" i="22"/>
  <c r="N229" i="22"/>
  <c r="N231" i="22"/>
  <c r="N233" i="22"/>
  <c r="N235" i="22"/>
  <c r="N237" i="22"/>
  <c r="N239" i="22"/>
  <c r="N241" i="22"/>
  <c r="N243" i="22"/>
  <c r="N245" i="22"/>
  <c r="N247" i="22"/>
  <c r="N249" i="22"/>
  <c r="N250" i="22"/>
  <c r="N251" i="22"/>
  <c r="N252" i="22"/>
  <c r="N253" i="22"/>
  <c r="N254" i="22"/>
  <c r="N255" i="22"/>
  <c r="N256" i="22"/>
  <c r="N257" i="22"/>
  <c r="N258" i="22"/>
  <c r="N259" i="22"/>
  <c r="N260" i="22"/>
  <c r="N261" i="22"/>
  <c r="N262" i="22"/>
  <c r="N263" i="22"/>
  <c r="N264" i="22"/>
  <c r="N265" i="22"/>
  <c r="N266" i="22"/>
  <c r="N267" i="22"/>
  <c r="N268" i="22"/>
  <c r="N269" i="22"/>
  <c r="N270" i="22"/>
  <c r="N271" i="22"/>
  <c r="N272" i="22"/>
  <c r="N273" i="22"/>
  <c r="N274" i="22"/>
  <c r="N275" i="22"/>
  <c r="N276" i="22"/>
  <c r="N277" i="22"/>
  <c r="N278" i="22"/>
  <c r="N279" i="22"/>
  <c r="N280" i="22"/>
  <c r="N281" i="22"/>
  <c r="N282" i="22"/>
  <c r="N283" i="22"/>
  <c r="N284" i="22"/>
  <c r="N285" i="22"/>
  <c r="N286" i="22"/>
  <c r="N287" i="22"/>
  <c r="N288" i="22"/>
  <c r="N289" i="22"/>
  <c r="N290" i="22"/>
  <c r="N291" i="22"/>
  <c r="N292" i="22"/>
  <c r="N293" i="22"/>
  <c r="N294" i="22"/>
  <c r="N295" i="22"/>
  <c r="N296" i="22"/>
  <c r="N297" i="22"/>
  <c r="N298" i="22"/>
  <c r="N299" i="22"/>
  <c r="N300" i="22"/>
  <c r="N301" i="22"/>
  <c r="N302" i="22"/>
  <c r="N303" i="22"/>
  <c r="N304" i="22"/>
  <c r="N305" i="22"/>
  <c r="N306" i="22"/>
  <c r="N307" i="22"/>
  <c r="I9" i="22"/>
  <c r="I10" i="22"/>
  <c r="I11" i="22"/>
  <c r="I13" i="22"/>
  <c r="I15" i="22"/>
  <c r="I16" i="22"/>
  <c r="I17" i="22"/>
  <c r="I19" i="22"/>
  <c r="I23" i="22"/>
  <c r="I26" i="22"/>
  <c r="I29" i="22"/>
  <c r="I35" i="22"/>
  <c r="I37" i="22"/>
  <c r="I39" i="22"/>
  <c r="I45" i="22"/>
  <c r="I48" i="22"/>
  <c r="I51" i="22"/>
  <c r="I55" i="22"/>
  <c r="I58" i="22"/>
  <c r="I61" i="22"/>
  <c r="I67" i="22"/>
  <c r="I69" i="22"/>
  <c r="I71" i="22"/>
  <c r="I77" i="22"/>
  <c r="I80" i="22"/>
  <c r="I83" i="22"/>
  <c r="I87" i="22"/>
  <c r="I90" i="22"/>
  <c r="I93" i="22"/>
  <c r="I99" i="22"/>
  <c r="I103" i="22"/>
  <c r="I110" i="22"/>
  <c r="I112" i="22"/>
  <c r="I114" i="22"/>
  <c r="I116" i="22"/>
  <c r="I118" i="22"/>
  <c r="I120" i="22"/>
  <c r="I122" i="22"/>
  <c r="I124" i="22"/>
  <c r="I126" i="22"/>
  <c r="I128" i="22"/>
  <c r="I130" i="22"/>
  <c r="I132" i="22"/>
  <c r="I134" i="22"/>
  <c r="I136" i="22"/>
  <c r="I138" i="22"/>
  <c r="I140" i="22"/>
  <c r="I142" i="22"/>
  <c r="I144" i="22"/>
  <c r="I146" i="22"/>
  <c r="I148" i="22"/>
  <c r="I150" i="22"/>
  <c r="I152" i="22"/>
  <c r="I154" i="22"/>
  <c r="I156" i="22"/>
  <c r="I158" i="22"/>
  <c r="I160" i="22"/>
  <c r="I162" i="22"/>
  <c r="I164" i="22"/>
  <c r="I166" i="22"/>
  <c r="I168" i="22"/>
  <c r="I170" i="22"/>
  <c r="I172" i="22"/>
  <c r="I174" i="22"/>
  <c r="I176" i="22"/>
  <c r="I178" i="22"/>
  <c r="I179" i="22"/>
  <c r="I180" i="22"/>
  <c r="I181" i="22"/>
  <c r="I182" i="22"/>
  <c r="I183" i="22"/>
  <c r="I184" i="22"/>
  <c r="I185" i="22"/>
  <c r="I186" i="22"/>
  <c r="I187" i="22"/>
  <c r="I188" i="22"/>
  <c r="I189" i="22"/>
  <c r="I190" i="22"/>
  <c r="I191" i="22"/>
  <c r="I192" i="22"/>
  <c r="I193" i="22"/>
  <c r="I194" i="22"/>
  <c r="I195" i="22"/>
  <c r="I196" i="22"/>
  <c r="I197" i="22"/>
  <c r="I198" i="22"/>
  <c r="I199" i="22"/>
  <c r="I200" i="22"/>
  <c r="I201" i="22"/>
  <c r="I202" i="22"/>
  <c r="I203" i="22"/>
  <c r="I204" i="22"/>
  <c r="I205" i="22"/>
  <c r="I206" i="22"/>
  <c r="I207" i="22"/>
  <c r="I209" i="22"/>
  <c r="I211" i="22"/>
  <c r="I213" i="22"/>
  <c r="I215" i="22"/>
  <c r="I217" i="22"/>
  <c r="I219" i="22"/>
  <c r="I221" i="22"/>
  <c r="I223" i="22"/>
  <c r="I225" i="22"/>
  <c r="I227" i="22"/>
  <c r="I229" i="22"/>
  <c r="I231" i="22"/>
  <c r="I233" i="22"/>
  <c r="I235" i="22"/>
  <c r="I237" i="22"/>
  <c r="I239" i="22"/>
  <c r="I241" i="22"/>
  <c r="I243" i="22"/>
  <c r="I245" i="22"/>
  <c r="I247" i="22"/>
  <c r="I249" i="22"/>
  <c r="I250" i="22"/>
  <c r="I251" i="22"/>
  <c r="I252" i="22"/>
  <c r="I253" i="22"/>
  <c r="I254" i="22"/>
  <c r="I255" i="22"/>
  <c r="I256" i="22"/>
  <c r="I257" i="22"/>
  <c r="I258" i="22"/>
  <c r="I259" i="22"/>
  <c r="I260" i="22"/>
  <c r="I261" i="22"/>
  <c r="I262" i="22"/>
  <c r="I263" i="22"/>
  <c r="I264" i="22"/>
  <c r="I265" i="22"/>
  <c r="I266" i="22"/>
  <c r="I267" i="22"/>
  <c r="I268" i="22"/>
  <c r="I269" i="22"/>
  <c r="I270" i="22"/>
  <c r="I271" i="22"/>
  <c r="I272" i="22"/>
  <c r="I273" i="22"/>
  <c r="I274" i="22"/>
  <c r="I275" i="22"/>
  <c r="I276" i="22"/>
  <c r="I277" i="22"/>
  <c r="I278" i="22"/>
  <c r="I279" i="22"/>
  <c r="I280" i="22"/>
  <c r="I281" i="22"/>
  <c r="I282" i="22"/>
  <c r="I283" i="22"/>
  <c r="I284" i="22"/>
  <c r="I285" i="22"/>
  <c r="I286" i="22"/>
  <c r="I287" i="22"/>
  <c r="I288" i="22"/>
  <c r="I289" i="22"/>
  <c r="I290" i="22"/>
  <c r="I291" i="22"/>
  <c r="I292" i="22"/>
  <c r="I293" i="22"/>
  <c r="I294" i="22"/>
  <c r="I295" i="22"/>
  <c r="I296" i="22"/>
  <c r="I297" i="22"/>
  <c r="I298" i="22"/>
  <c r="I299" i="22"/>
  <c r="I300" i="22"/>
  <c r="I301" i="22"/>
  <c r="I302" i="22"/>
  <c r="I303" i="22"/>
  <c r="I304" i="22"/>
  <c r="I305" i="22"/>
  <c r="I306" i="22"/>
  <c r="I307" i="22"/>
  <c r="X21" i="44"/>
  <c r="X20" i="44"/>
  <c r="X14" i="44"/>
  <c r="X13" i="44"/>
  <c r="X12" i="44"/>
  <c r="X11" i="44"/>
  <c r="X10" i="44"/>
  <c r="X9" i="44"/>
  <c r="X8" i="44"/>
  <c r="N9" i="27"/>
  <c r="N9" i="32"/>
  <c r="N9" i="34"/>
  <c r="C808" i="21"/>
  <c r="D808" i="21"/>
  <c r="P808" i="21"/>
  <c r="C807" i="21"/>
  <c r="D807" i="21"/>
  <c r="P807" i="21"/>
  <c r="C806" i="21"/>
  <c r="D806" i="21"/>
  <c r="P806" i="21"/>
  <c r="N806" i="21"/>
  <c r="C805" i="21"/>
  <c r="D805" i="21"/>
  <c r="P805" i="21"/>
  <c r="N805" i="21"/>
  <c r="C804" i="21"/>
  <c r="D804" i="21"/>
  <c r="P804" i="21"/>
  <c r="C803" i="21"/>
  <c r="D803" i="21"/>
  <c r="P803" i="21"/>
  <c r="C802" i="21"/>
  <c r="D802" i="21"/>
  <c r="P802" i="21"/>
  <c r="N802" i="21"/>
  <c r="C801" i="21"/>
  <c r="D801" i="21"/>
  <c r="P801" i="21"/>
  <c r="N801" i="21"/>
  <c r="C800" i="21"/>
  <c r="D800" i="21"/>
  <c r="P800" i="21"/>
  <c r="C799" i="21"/>
  <c r="D799" i="21"/>
  <c r="P799" i="21"/>
  <c r="C798" i="21"/>
  <c r="D798" i="21"/>
  <c r="P798" i="21"/>
  <c r="N798" i="21"/>
  <c r="C797" i="21"/>
  <c r="D797" i="21"/>
  <c r="P797" i="21"/>
  <c r="N797" i="21"/>
  <c r="C796" i="21"/>
  <c r="D796" i="21"/>
  <c r="P796" i="21"/>
  <c r="C795" i="21"/>
  <c r="D795" i="21"/>
  <c r="P795" i="21"/>
  <c r="C794" i="21"/>
  <c r="D794" i="21"/>
  <c r="P794" i="21"/>
  <c r="N794" i="21"/>
  <c r="C793" i="21"/>
  <c r="D793" i="21"/>
  <c r="P793" i="21"/>
  <c r="N793" i="21"/>
  <c r="C792" i="21"/>
  <c r="D792" i="21"/>
  <c r="P792" i="21"/>
  <c r="C791" i="21"/>
  <c r="D791" i="21"/>
  <c r="P791" i="21"/>
  <c r="C790" i="21"/>
  <c r="D790" i="21"/>
  <c r="P790" i="21"/>
  <c r="N790" i="21"/>
  <c r="C789" i="21"/>
  <c r="D789" i="21"/>
  <c r="P789" i="21"/>
  <c r="N789" i="21"/>
  <c r="C788" i="21"/>
  <c r="D788" i="21"/>
  <c r="P788" i="21"/>
  <c r="C787" i="21"/>
  <c r="D787" i="21"/>
  <c r="P787" i="21"/>
  <c r="C786" i="21"/>
  <c r="D786" i="21"/>
  <c r="P786" i="21"/>
  <c r="N786" i="21"/>
  <c r="C785" i="21"/>
  <c r="D785" i="21"/>
  <c r="P785" i="21"/>
  <c r="N785" i="21"/>
  <c r="C784" i="21"/>
  <c r="D784" i="21"/>
  <c r="P784" i="21"/>
  <c r="C783" i="21"/>
  <c r="D783" i="21"/>
  <c r="P783" i="21"/>
  <c r="C782" i="21"/>
  <c r="D782" i="21"/>
  <c r="P782" i="21"/>
  <c r="N782" i="21"/>
  <c r="C781" i="21"/>
  <c r="D781" i="21"/>
  <c r="P781" i="21"/>
  <c r="N781" i="21"/>
  <c r="C780" i="21"/>
  <c r="D780" i="21"/>
  <c r="P780" i="21"/>
  <c r="C779" i="21"/>
  <c r="D779" i="21"/>
  <c r="P779" i="21"/>
  <c r="C778" i="21"/>
  <c r="D778" i="21"/>
  <c r="P778" i="21"/>
  <c r="N778" i="21"/>
  <c r="C777" i="21"/>
  <c r="D777" i="21"/>
  <c r="P777" i="21"/>
  <c r="N777" i="21"/>
  <c r="C776" i="21"/>
  <c r="D776" i="21"/>
  <c r="P776" i="21"/>
  <c r="C775" i="21"/>
  <c r="D775" i="21"/>
  <c r="P775" i="21"/>
  <c r="C774" i="21"/>
  <c r="D774" i="21"/>
  <c r="P774" i="21"/>
  <c r="N774" i="21"/>
  <c r="C773" i="21"/>
  <c r="D773" i="21"/>
  <c r="P773" i="21"/>
  <c r="N773" i="21"/>
  <c r="C772" i="21"/>
  <c r="D772" i="21"/>
  <c r="P772" i="21"/>
  <c r="C771" i="21"/>
  <c r="D771" i="21"/>
  <c r="P771" i="21"/>
  <c r="C770" i="21"/>
  <c r="D770" i="21"/>
  <c r="P770" i="21"/>
  <c r="N770" i="21"/>
  <c r="C769" i="21"/>
  <c r="D769" i="21"/>
  <c r="P769" i="21"/>
  <c r="N769" i="21"/>
  <c r="C768" i="21"/>
  <c r="D768" i="21"/>
  <c r="P768" i="21"/>
  <c r="C767" i="21"/>
  <c r="D767" i="21"/>
  <c r="P767" i="21"/>
  <c r="C766" i="21"/>
  <c r="D766" i="21"/>
  <c r="P766" i="21"/>
  <c r="N766" i="21"/>
  <c r="C765" i="21"/>
  <c r="D765" i="21"/>
  <c r="P765" i="21"/>
  <c r="N765" i="21"/>
  <c r="C764" i="21"/>
  <c r="D764" i="21"/>
  <c r="P764" i="21"/>
  <c r="C763" i="21"/>
  <c r="D763" i="21"/>
  <c r="P763" i="21"/>
  <c r="C762" i="21"/>
  <c r="D762" i="21"/>
  <c r="P762" i="21"/>
  <c r="N762" i="21"/>
  <c r="C761" i="21"/>
  <c r="D761" i="21"/>
  <c r="P761" i="21"/>
  <c r="N761" i="21"/>
  <c r="C760" i="21"/>
  <c r="D760" i="21"/>
  <c r="P760" i="21"/>
  <c r="C759" i="21"/>
  <c r="D759" i="21"/>
  <c r="P759" i="21"/>
  <c r="C758" i="21"/>
  <c r="D758" i="21"/>
  <c r="P758" i="21"/>
  <c r="N758" i="21"/>
  <c r="C757" i="21"/>
  <c r="D757" i="21"/>
  <c r="P757" i="21"/>
  <c r="N757" i="21"/>
  <c r="C756" i="21"/>
  <c r="D756" i="21"/>
  <c r="P756" i="21"/>
  <c r="C755" i="21"/>
  <c r="D755" i="21"/>
  <c r="P755" i="21"/>
  <c r="C754" i="21"/>
  <c r="D754" i="21"/>
  <c r="P754" i="21"/>
  <c r="N754" i="21"/>
  <c r="C753" i="21"/>
  <c r="D753" i="21"/>
  <c r="P753" i="21"/>
  <c r="N753" i="21"/>
  <c r="C752" i="21"/>
  <c r="D752" i="21"/>
  <c r="P752" i="21"/>
  <c r="C751" i="21"/>
  <c r="D751" i="21"/>
  <c r="P751" i="21"/>
  <c r="C750" i="21"/>
  <c r="D750" i="21"/>
  <c r="P750" i="21"/>
  <c r="N750" i="21"/>
  <c r="C749" i="21"/>
  <c r="D749" i="21"/>
  <c r="P749" i="21"/>
  <c r="N749" i="21"/>
  <c r="C748" i="21"/>
  <c r="D748" i="21"/>
  <c r="P748" i="21"/>
  <c r="C747" i="21"/>
  <c r="D747" i="21"/>
  <c r="P747" i="21"/>
  <c r="C746" i="21"/>
  <c r="D746" i="21"/>
  <c r="P746" i="21"/>
  <c r="N746" i="21"/>
  <c r="C745" i="21"/>
  <c r="D745" i="21"/>
  <c r="P745" i="21"/>
  <c r="N745" i="21"/>
  <c r="C744" i="21"/>
  <c r="D744" i="21"/>
  <c r="P744" i="21"/>
  <c r="C743" i="21"/>
  <c r="D743" i="21"/>
  <c r="P743" i="21"/>
  <c r="C742" i="21"/>
  <c r="D742" i="21"/>
  <c r="P742" i="21"/>
  <c r="N742" i="21"/>
  <c r="C741" i="21"/>
  <c r="D741" i="21"/>
  <c r="P741" i="21"/>
  <c r="N741" i="21"/>
  <c r="C740" i="21"/>
  <c r="D740" i="21"/>
  <c r="P740" i="21"/>
  <c r="C739" i="21"/>
  <c r="D739" i="21"/>
  <c r="P739" i="21"/>
  <c r="C738" i="21"/>
  <c r="D738" i="21"/>
  <c r="P738" i="21"/>
  <c r="N738" i="21"/>
  <c r="C737" i="21"/>
  <c r="D737" i="21"/>
  <c r="P737" i="21"/>
  <c r="N737" i="21"/>
  <c r="C736" i="21"/>
  <c r="D736" i="21"/>
  <c r="P736" i="21"/>
  <c r="C735" i="21"/>
  <c r="D735" i="21"/>
  <c r="P735" i="21"/>
  <c r="C734" i="21"/>
  <c r="D734" i="21"/>
  <c r="P734" i="21"/>
  <c r="N734" i="21"/>
  <c r="C733" i="21"/>
  <c r="D733" i="21"/>
  <c r="P733" i="21"/>
  <c r="N733" i="21"/>
  <c r="C732" i="21"/>
  <c r="D732" i="21"/>
  <c r="P732" i="21"/>
  <c r="C731" i="21"/>
  <c r="D731" i="21"/>
  <c r="P731" i="21"/>
  <c r="C730" i="21"/>
  <c r="D730" i="21"/>
  <c r="P730" i="21"/>
  <c r="N730" i="21"/>
  <c r="C729" i="21"/>
  <c r="D729" i="21"/>
  <c r="P729" i="21"/>
  <c r="N729" i="21"/>
  <c r="C728" i="21"/>
  <c r="D728" i="21"/>
  <c r="P728" i="21"/>
  <c r="C727" i="21"/>
  <c r="D727" i="21"/>
  <c r="P727" i="21"/>
  <c r="C726" i="21"/>
  <c r="D726" i="21"/>
  <c r="P726" i="21"/>
  <c r="N726" i="21"/>
  <c r="C725" i="21"/>
  <c r="D725" i="21"/>
  <c r="P725" i="21"/>
  <c r="N725" i="21"/>
  <c r="C724" i="21"/>
  <c r="D724" i="21"/>
  <c r="P724" i="21"/>
  <c r="C723" i="21"/>
  <c r="D723" i="21"/>
  <c r="P723" i="21"/>
  <c r="C722" i="21"/>
  <c r="D722" i="21"/>
  <c r="P722" i="21"/>
  <c r="N722" i="21"/>
  <c r="C721" i="21"/>
  <c r="D721" i="21"/>
  <c r="P721" i="21"/>
  <c r="N721" i="21"/>
  <c r="C720" i="21"/>
  <c r="D720" i="21"/>
  <c r="P720" i="21"/>
  <c r="C719" i="21"/>
  <c r="D719" i="21"/>
  <c r="P719" i="21"/>
  <c r="C718" i="21"/>
  <c r="D718" i="21"/>
  <c r="P718" i="21"/>
  <c r="N718" i="21"/>
  <c r="C717" i="21"/>
  <c r="D717" i="21"/>
  <c r="P717" i="21"/>
  <c r="N717" i="21"/>
  <c r="C716" i="21"/>
  <c r="D716" i="21"/>
  <c r="P716" i="21"/>
  <c r="C715" i="21"/>
  <c r="D715" i="21"/>
  <c r="P715" i="21"/>
  <c r="C714" i="21"/>
  <c r="D714" i="21"/>
  <c r="P714" i="21"/>
  <c r="N714" i="21"/>
  <c r="C713" i="21"/>
  <c r="D713" i="21"/>
  <c r="P713" i="21"/>
  <c r="N713" i="21"/>
  <c r="C712" i="21"/>
  <c r="D712" i="21"/>
  <c r="P712" i="21"/>
  <c r="C711" i="21"/>
  <c r="D711" i="21"/>
  <c r="P711" i="21"/>
  <c r="C710" i="21"/>
  <c r="D710" i="21"/>
  <c r="P710" i="21"/>
  <c r="N710" i="21"/>
  <c r="P928" i="20"/>
  <c r="P929" i="20"/>
  <c r="P930" i="20"/>
  <c r="P931" i="20"/>
  <c r="P932" i="20"/>
  <c r="P933" i="20"/>
  <c r="P934" i="20"/>
  <c r="P935" i="20"/>
  <c r="P936" i="20"/>
  <c r="P937" i="20"/>
  <c r="P938" i="20"/>
  <c r="P939" i="20"/>
  <c r="P940" i="20"/>
  <c r="P941" i="20"/>
  <c r="P942" i="20"/>
  <c r="P943" i="20"/>
  <c r="P944" i="20"/>
  <c r="P945" i="20"/>
  <c r="P946" i="20"/>
  <c r="P947" i="20"/>
  <c r="P948" i="20"/>
  <c r="P949" i="20"/>
  <c r="P950" i="20"/>
  <c r="P951" i="20"/>
  <c r="P952" i="20"/>
  <c r="P953" i="20"/>
  <c r="P954" i="20"/>
  <c r="P955" i="20"/>
  <c r="P956" i="20"/>
  <c r="P957" i="20"/>
  <c r="P958" i="20"/>
  <c r="P959" i="20"/>
  <c r="P960" i="20"/>
  <c r="P961" i="20"/>
  <c r="P962" i="20"/>
  <c r="P963" i="20"/>
  <c r="P964" i="20"/>
  <c r="P965" i="20"/>
  <c r="P966" i="20"/>
  <c r="P967" i="20"/>
  <c r="P968" i="20"/>
  <c r="P969" i="20"/>
  <c r="P970" i="20"/>
  <c r="P971" i="20"/>
  <c r="P972" i="20"/>
  <c r="P973" i="20"/>
  <c r="P974" i="20"/>
  <c r="P975" i="20"/>
  <c r="P976" i="20"/>
  <c r="P977" i="20"/>
  <c r="P978" i="20"/>
  <c r="P979" i="20"/>
  <c r="P980" i="20"/>
  <c r="P981" i="20"/>
  <c r="P982" i="20"/>
  <c r="P983" i="20"/>
  <c r="P984" i="20"/>
  <c r="P985" i="20"/>
  <c r="P986" i="20"/>
  <c r="P987" i="20"/>
  <c r="P988" i="20"/>
  <c r="P989" i="20"/>
  <c r="P990" i="20"/>
  <c r="P991" i="20"/>
  <c r="P992" i="20"/>
  <c r="P993" i="20"/>
  <c r="P994" i="20"/>
  <c r="P995" i="20"/>
  <c r="P996" i="20"/>
  <c r="P997" i="20"/>
  <c r="P998" i="20"/>
  <c r="P999" i="20"/>
  <c r="P1000" i="20"/>
  <c r="P1001" i="20"/>
  <c r="P1002" i="20"/>
  <c r="P1003" i="20"/>
  <c r="P1004" i="20"/>
  <c r="P1005" i="20"/>
  <c r="P1006" i="20"/>
  <c r="P1007" i="20"/>
  <c r="P1008" i="20"/>
  <c r="P1009" i="20"/>
  <c r="P1010" i="20"/>
  <c r="P1011" i="20"/>
  <c r="P1012" i="20"/>
  <c r="P1013" i="20"/>
  <c r="P1014" i="20"/>
  <c r="P1015" i="20"/>
  <c r="P1016" i="20"/>
  <c r="P1017" i="20"/>
  <c r="P1018" i="20"/>
  <c r="P1019" i="20"/>
  <c r="P1020" i="20"/>
  <c r="P1021" i="20"/>
  <c r="P1022" i="20"/>
  <c r="P1023" i="20"/>
  <c r="P1024" i="20"/>
  <c r="P1025" i="20"/>
  <c r="P1026" i="20"/>
  <c r="N928" i="20"/>
  <c r="N929" i="20"/>
  <c r="N930" i="20"/>
  <c r="N931" i="20"/>
  <c r="N932" i="20"/>
  <c r="N933" i="20"/>
  <c r="N934" i="20"/>
  <c r="N935" i="20"/>
  <c r="N936" i="20"/>
  <c r="N937" i="20"/>
  <c r="N938" i="20"/>
  <c r="N939" i="20"/>
  <c r="N940" i="20"/>
  <c r="N941" i="20"/>
  <c r="N942" i="20"/>
  <c r="N943" i="20"/>
  <c r="N944" i="20"/>
  <c r="N945" i="20"/>
  <c r="N946" i="20"/>
  <c r="N947" i="20"/>
  <c r="N948" i="20"/>
  <c r="N949" i="20"/>
  <c r="N950" i="20"/>
  <c r="N951" i="20"/>
  <c r="N952" i="20"/>
  <c r="N953" i="20"/>
  <c r="N954" i="20"/>
  <c r="N955" i="20"/>
  <c r="N956" i="20"/>
  <c r="N957" i="20"/>
  <c r="N958" i="20"/>
  <c r="N959" i="20"/>
  <c r="N960" i="20"/>
  <c r="N961" i="20"/>
  <c r="N962" i="20"/>
  <c r="N963" i="20"/>
  <c r="N964" i="20"/>
  <c r="N965" i="20"/>
  <c r="N966" i="20"/>
  <c r="N967" i="20"/>
  <c r="N968" i="20"/>
  <c r="N969" i="20"/>
  <c r="N970" i="20"/>
  <c r="N971" i="20"/>
  <c r="N972" i="20"/>
  <c r="N973" i="20"/>
  <c r="N974" i="20"/>
  <c r="N975" i="20"/>
  <c r="N976" i="20"/>
  <c r="N977" i="20"/>
  <c r="N978" i="20"/>
  <c r="N979" i="20"/>
  <c r="N980" i="20"/>
  <c r="N981" i="20"/>
  <c r="N982" i="20"/>
  <c r="N983" i="20"/>
  <c r="N984" i="20"/>
  <c r="N985" i="20"/>
  <c r="N986" i="20"/>
  <c r="N987" i="20"/>
  <c r="N988" i="20"/>
  <c r="N989" i="20"/>
  <c r="N990" i="20"/>
  <c r="N991" i="20"/>
  <c r="N992" i="20"/>
  <c r="N993" i="20"/>
  <c r="N994" i="20"/>
  <c r="N995" i="20"/>
  <c r="N996" i="20"/>
  <c r="N997" i="20"/>
  <c r="N998" i="20"/>
  <c r="N999" i="20"/>
  <c r="N1000" i="20"/>
  <c r="N1001" i="20"/>
  <c r="N1002" i="20"/>
  <c r="N1003" i="20"/>
  <c r="N1004" i="20"/>
  <c r="N1005" i="20"/>
  <c r="N1006" i="20"/>
  <c r="N1007" i="20"/>
  <c r="N1008" i="20"/>
  <c r="N1009" i="20"/>
  <c r="N1010" i="20"/>
  <c r="N1011" i="20"/>
  <c r="N1012" i="20"/>
  <c r="N1013" i="20"/>
  <c r="N1014" i="20"/>
  <c r="N1015" i="20"/>
  <c r="N1016" i="20"/>
  <c r="N1017" i="20"/>
  <c r="N1018" i="20"/>
  <c r="N1019" i="20"/>
  <c r="N1020" i="20"/>
  <c r="N1021" i="20"/>
  <c r="N1022" i="20"/>
  <c r="N1023" i="20"/>
  <c r="N1024" i="20"/>
  <c r="N1025" i="20"/>
  <c r="N1026"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I962" i="20"/>
  <c r="I963" i="20"/>
  <c r="I964" i="20"/>
  <c r="I965" i="20"/>
  <c r="I966" i="20"/>
  <c r="I967" i="20"/>
  <c r="I968" i="20"/>
  <c r="I969" i="20"/>
  <c r="I970" i="20"/>
  <c r="I971" i="20"/>
  <c r="I972" i="20"/>
  <c r="I973" i="20"/>
  <c r="I974" i="20"/>
  <c r="I975" i="20"/>
  <c r="I976" i="20"/>
  <c r="I977" i="20"/>
  <c r="I978" i="20"/>
  <c r="I979" i="20"/>
  <c r="I980" i="20"/>
  <c r="I981" i="20"/>
  <c r="I982" i="20"/>
  <c r="I983" i="20"/>
  <c r="I984" i="20"/>
  <c r="I985" i="20"/>
  <c r="I986" i="20"/>
  <c r="I987" i="20"/>
  <c r="I988" i="20"/>
  <c r="I989" i="20"/>
  <c r="I990" i="20"/>
  <c r="I991" i="20"/>
  <c r="I992" i="20"/>
  <c r="I993" i="20"/>
  <c r="I994" i="20"/>
  <c r="I995" i="20"/>
  <c r="I996" i="20"/>
  <c r="I997" i="20"/>
  <c r="I998" i="20"/>
  <c r="I999" i="20"/>
  <c r="I1000" i="20"/>
  <c r="I1001" i="20"/>
  <c r="I1002" i="20"/>
  <c r="I1003" i="20"/>
  <c r="I1004" i="20"/>
  <c r="I1005" i="20"/>
  <c r="I1006" i="20"/>
  <c r="I1007" i="20"/>
  <c r="I1008" i="20"/>
  <c r="I1009" i="20"/>
  <c r="I1010" i="20"/>
  <c r="I1011" i="20"/>
  <c r="I1012" i="20"/>
  <c r="I1013" i="20"/>
  <c r="I1014" i="20"/>
  <c r="I1015" i="20"/>
  <c r="I1016" i="20"/>
  <c r="I1017" i="20"/>
  <c r="I1018" i="20"/>
  <c r="I1019" i="20"/>
  <c r="I1020" i="20"/>
  <c r="I1021" i="20"/>
  <c r="I1022" i="20"/>
  <c r="I1023" i="20"/>
  <c r="I1024" i="20"/>
  <c r="I1025" i="20"/>
  <c r="I1026" i="20"/>
  <c r="P826" i="20"/>
  <c r="P827" i="20"/>
  <c r="P828" i="20"/>
  <c r="P829" i="20"/>
  <c r="P830" i="20"/>
  <c r="P831" i="20"/>
  <c r="P832" i="20"/>
  <c r="P833" i="20"/>
  <c r="P834" i="20"/>
  <c r="P835" i="20"/>
  <c r="P836" i="20"/>
  <c r="P837" i="20"/>
  <c r="P838" i="20"/>
  <c r="P839" i="20"/>
  <c r="P840" i="20"/>
  <c r="P841" i="20"/>
  <c r="P842" i="20"/>
  <c r="P843" i="20"/>
  <c r="P844" i="20"/>
  <c r="P845" i="20"/>
  <c r="P846" i="20"/>
  <c r="P847" i="20"/>
  <c r="P848" i="20"/>
  <c r="P849" i="20"/>
  <c r="P850" i="20"/>
  <c r="P851" i="20"/>
  <c r="P852" i="20"/>
  <c r="P853" i="20"/>
  <c r="P854" i="20"/>
  <c r="P855" i="20"/>
  <c r="P856" i="20"/>
  <c r="P857" i="20"/>
  <c r="P858" i="20"/>
  <c r="P859" i="20"/>
  <c r="P860" i="20"/>
  <c r="P861" i="20"/>
  <c r="P862" i="20"/>
  <c r="P863" i="20"/>
  <c r="P864" i="20"/>
  <c r="P865" i="20"/>
  <c r="P866" i="20"/>
  <c r="P867" i="20"/>
  <c r="P868" i="20"/>
  <c r="P869" i="20"/>
  <c r="P870" i="20"/>
  <c r="P871" i="20"/>
  <c r="P872" i="20"/>
  <c r="P873" i="20"/>
  <c r="P874" i="20"/>
  <c r="P875" i="20"/>
  <c r="P876" i="20"/>
  <c r="P877" i="20"/>
  <c r="P878" i="20"/>
  <c r="P879" i="20"/>
  <c r="P880" i="20"/>
  <c r="P881" i="20"/>
  <c r="P882" i="20"/>
  <c r="P883" i="20"/>
  <c r="P884" i="20"/>
  <c r="P885" i="20"/>
  <c r="P886" i="20"/>
  <c r="P887" i="20"/>
  <c r="P888" i="20"/>
  <c r="P889" i="20"/>
  <c r="P890" i="20"/>
  <c r="P891" i="20"/>
  <c r="P892" i="20"/>
  <c r="P893" i="20"/>
  <c r="P894" i="20"/>
  <c r="P895" i="20"/>
  <c r="P896" i="20"/>
  <c r="P897" i="20"/>
  <c r="P898" i="20"/>
  <c r="P899" i="20"/>
  <c r="P900" i="20"/>
  <c r="P901" i="20"/>
  <c r="P902" i="20"/>
  <c r="P903" i="20"/>
  <c r="P904" i="20"/>
  <c r="P905" i="20"/>
  <c r="P906" i="20"/>
  <c r="P907" i="20"/>
  <c r="P908" i="20"/>
  <c r="P909" i="20"/>
  <c r="P910" i="20"/>
  <c r="P911" i="20"/>
  <c r="P912" i="20"/>
  <c r="P913" i="20"/>
  <c r="P914" i="20"/>
  <c r="P915" i="20"/>
  <c r="P916" i="20"/>
  <c r="P917" i="20"/>
  <c r="P918" i="20"/>
  <c r="P919" i="20"/>
  <c r="P920" i="20"/>
  <c r="P921" i="20"/>
  <c r="P922" i="20"/>
  <c r="P923" i="20"/>
  <c r="P924" i="20"/>
  <c r="N826" i="20"/>
  <c r="N827" i="20"/>
  <c r="N828" i="20"/>
  <c r="N829" i="20"/>
  <c r="N830" i="20"/>
  <c r="N831" i="20"/>
  <c r="N832" i="20"/>
  <c r="N833" i="20"/>
  <c r="N834" i="20"/>
  <c r="N835" i="20"/>
  <c r="N836" i="20"/>
  <c r="N837" i="20"/>
  <c r="N838" i="20"/>
  <c r="N839" i="20"/>
  <c r="N840" i="20"/>
  <c r="N841" i="20"/>
  <c r="N842" i="20"/>
  <c r="N843" i="20"/>
  <c r="N844" i="20"/>
  <c r="N845" i="20"/>
  <c r="N846" i="20"/>
  <c r="N847" i="20"/>
  <c r="N848" i="20"/>
  <c r="N849" i="20"/>
  <c r="N850" i="20"/>
  <c r="N851" i="20"/>
  <c r="N852" i="20"/>
  <c r="N853" i="20"/>
  <c r="N854" i="20"/>
  <c r="N855" i="20"/>
  <c r="N856" i="20"/>
  <c r="N857" i="20"/>
  <c r="N858" i="20"/>
  <c r="N859" i="20"/>
  <c r="N860" i="20"/>
  <c r="N861" i="20"/>
  <c r="N862" i="20"/>
  <c r="N863" i="20"/>
  <c r="N864" i="20"/>
  <c r="N865" i="20"/>
  <c r="N866" i="20"/>
  <c r="N867" i="20"/>
  <c r="N868" i="20"/>
  <c r="N869" i="20"/>
  <c r="N870" i="20"/>
  <c r="N871" i="20"/>
  <c r="N872" i="20"/>
  <c r="N873" i="20"/>
  <c r="N874" i="20"/>
  <c r="N875" i="20"/>
  <c r="N876" i="20"/>
  <c r="N877" i="20"/>
  <c r="N878" i="20"/>
  <c r="N879" i="20"/>
  <c r="N880" i="20"/>
  <c r="N881" i="20"/>
  <c r="N882" i="20"/>
  <c r="N883" i="20"/>
  <c r="N884" i="20"/>
  <c r="N885" i="20"/>
  <c r="N886" i="20"/>
  <c r="N887" i="20"/>
  <c r="N888" i="20"/>
  <c r="N889" i="20"/>
  <c r="N890" i="20"/>
  <c r="N891" i="20"/>
  <c r="N892" i="20"/>
  <c r="N893" i="20"/>
  <c r="N894" i="20"/>
  <c r="N895" i="20"/>
  <c r="N896" i="20"/>
  <c r="N897" i="20"/>
  <c r="N898" i="20"/>
  <c r="N899" i="20"/>
  <c r="N900" i="20"/>
  <c r="N901" i="20"/>
  <c r="N902" i="20"/>
  <c r="N903" i="20"/>
  <c r="N904" i="20"/>
  <c r="N905" i="20"/>
  <c r="N906" i="20"/>
  <c r="N907" i="20"/>
  <c r="N908" i="20"/>
  <c r="N909" i="20"/>
  <c r="N910" i="20"/>
  <c r="N911" i="20"/>
  <c r="N912" i="20"/>
  <c r="N913" i="20"/>
  <c r="N914" i="20"/>
  <c r="N915" i="20"/>
  <c r="N916" i="20"/>
  <c r="N917" i="20"/>
  <c r="N918" i="20"/>
  <c r="N919" i="20"/>
  <c r="N920" i="20"/>
  <c r="N921" i="20"/>
  <c r="N922" i="20"/>
  <c r="N923" i="20"/>
  <c r="N924"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P726" i="20"/>
  <c r="P727" i="20"/>
  <c r="P728" i="20"/>
  <c r="P729" i="20"/>
  <c r="P730" i="20"/>
  <c r="P731" i="20"/>
  <c r="P732" i="20"/>
  <c r="P733" i="20"/>
  <c r="P734" i="20"/>
  <c r="P735" i="20"/>
  <c r="P736" i="20"/>
  <c r="P737" i="20"/>
  <c r="P738" i="20"/>
  <c r="P739" i="20"/>
  <c r="P740" i="20"/>
  <c r="P741" i="20"/>
  <c r="P742" i="20"/>
  <c r="P743" i="20"/>
  <c r="P744" i="20"/>
  <c r="P745" i="20"/>
  <c r="P746" i="20"/>
  <c r="P747" i="20"/>
  <c r="P748" i="20"/>
  <c r="P749" i="20"/>
  <c r="P750" i="20"/>
  <c r="P751" i="20"/>
  <c r="P752" i="20"/>
  <c r="P753" i="20"/>
  <c r="P754" i="20"/>
  <c r="P755" i="20"/>
  <c r="P756" i="20"/>
  <c r="P757" i="20"/>
  <c r="P758" i="20"/>
  <c r="P759" i="20"/>
  <c r="P760" i="20"/>
  <c r="P761" i="20"/>
  <c r="P762" i="20"/>
  <c r="P763" i="20"/>
  <c r="P764" i="20"/>
  <c r="P765" i="20"/>
  <c r="P766" i="20"/>
  <c r="P767" i="20"/>
  <c r="P768" i="20"/>
  <c r="P769" i="20"/>
  <c r="P770" i="20"/>
  <c r="P771" i="20"/>
  <c r="P772" i="20"/>
  <c r="P773" i="20"/>
  <c r="P774" i="20"/>
  <c r="P775" i="20"/>
  <c r="P776" i="20"/>
  <c r="P777" i="20"/>
  <c r="P778" i="20"/>
  <c r="P779" i="20"/>
  <c r="P780" i="20"/>
  <c r="P781" i="20"/>
  <c r="P782" i="20"/>
  <c r="P783" i="20"/>
  <c r="P784" i="20"/>
  <c r="P785" i="20"/>
  <c r="P786" i="20"/>
  <c r="P787" i="20"/>
  <c r="P788" i="20"/>
  <c r="P789" i="20"/>
  <c r="P790" i="20"/>
  <c r="P791" i="20"/>
  <c r="P792" i="20"/>
  <c r="P793" i="20"/>
  <c r="P794" i="20"/>
  <c r="P795" i="20"/>
  <c r="P796" i="20"/>
  <c r="P797" i="20"/>
  <c r="P798" i="20"/>
  <c r="P799" i="20"/>
  <c r="P800" i="20"/>
  <c r="P801" i="20"/>
  <c r="P802" i="20"/>
  <c r="P803" i="20"/>
  <c r="P804" i="20"/>
  <c r="P805" i="20"/>
  <c r="P806" i="20"/>
  <c r="P807" i="20"/>
  <c r="P808" i="20"/>
  <c r="P809" i="20"/>
  <c r="P810" i="20"/>
  <c r="P811" i="20"/>
  <c r="P812" i="20"/>
  <c r="P813" i="20"/>
  <c r="P814" i="20"/>
  <c r="P815" i="20"/>
  <c r="P816" i="20"/>
  <c r="P817" i="20"/>
  <c r="P818" i="20"/>
  <c r="P819" i="20"/>
  <c r="P820" i="20"/>
  <c r="P821" i="20"/>
  <c r="P822" i="20"/>
  <c r="P823" i="20"/>
  <c r="P824" i="20"/>
  <c r="N726" i="20"/>
  <c r="N727" i="20"/>
  <c r="N728" i="20"/>
  <c r="N729" i="20"/>
  <c r="N730" i="20"/>
  <c r="N731" i="20"/>
  <c r="N732" i="20"/>
  <c r="N733" i="20"/>
  <c r="N734" i="20"/>
  <c r="N735" i="20"/>
  <c r="N736" i="20"/>
  <c r="N737" i="20"/>
  <c r="N738" i="20"/>
  <c r="N739" i="20"/>
  <c r="N740" i="20"/>
  <c r="N741" i="20"/>
  <c r="N742" i="20"/>
  <c r="N743" i="20"/>
  <c r="N744" i="20"/>
  <c r="N745" i="20"/>
  <c r="N746" i="20"/>
  <c r="N747" i="20"/>
  <c r="N748" i="20"/>
  <c r="N749" i="20"/>
  <c r="N750" i="20"/>
  <c r="N751" i="20"/>
  <c r="N752" i="20"/>
  <c r="N753" i="20"/>
  <c r="N754" i="20"/>
  <c r="N755" i="20"/>
  <c r="N756" i="20"/>
  <c r="N757" i="20"/>
  <c r="N758" i="20"/>
  <c r="N759" i="20"/>
  <c r="N760" i="20"/>
  <c r="N761" i="20"/>
  <c r="N762" i="20"/>
  <c r="N763" i="20"/>
  <c r="N764" i="20"/>
  <c r="N765" i="20"/>
  <c r="N766" i="20"/>
  <c r="N767" i="20"/>
  <c r="N768" i="20"/>
  <c r="N769" i="20"/>
  <c r="N770" i="20"/>
  <c r="N771" i="20"/>
  <c r="N772" i="20"/>
  <c r="N773" i="20"/>
  <c r="N774" i="20"/>
  <c r="N775" i="20"/>
  <c r="N776" i="20"/>
  <c r="N777" i="20"/>
  <c r="N778" i="20"/>
  <c r="N779" i="20"/>
  <c r="N780" i="20"/>
  <c r="N781" i="20"/>
  <c r="N782" i="20"/>
  <c r="N783" i="20"/>
  <c r="N784" i="20"/>
  <c r="N785" i="20"/>
  <c r="N786" i="20"/>
  <c r="N787" i="20"/>
  <c r="N788" i="20"/>
  <c r="N789" i="20"/>
  <c r="N790" i="20"/>
  <c r="N791" i="20"/>
  <c r="N792" i="20"/>
  <c r="N793" i="20"/>
  <c r="N794" i="20"/>
  <c r="N795" i="20"/>
  <c r="N796" i="20"/>
  <c r="N797" i="20"/>
  <c r="N798" i="20"/>
  <c r="N799" i="20"/>
  <c r="N800" i="20"/>
  <c r="N801" i="20"/>
  <c r="N802" i="20"/>
  <c r="N803" i="20"/>
  <c r="N804" i="20"/>
  <c r="N805" i="20"/>
  <c r="N806" i="20"/>
  <c r="N807" i="20"/>
  <c r="N808" i="20"/>
  <c r="N809" i="20"/>
  <c r="N810" i="20"/>
  <c r="N811" i="20"/>
  <c r="N812" i="20"/>
  <c r="N813" i="20"/>
  <c r="N814" i="20"/>
  <c r="N815" i="20"/>
  <c r="N816" i="20"/>
  <c r="N817" i="20"/>
  <c r="N818" i="20"/>
  <c r="N819" i="20"/>
  <c r="N820" i="20"/>
  <c r="N821" i="20"/>
  <c r="N822" i="20"/>
  <c r="N823" i="20"/>
  <c r="N824"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P626" i="20"/>
  <c r="P627" i="20"/>
  <c r="P628" i="20"/>
  <c r="P629" i="20"/>
  <c r="P630" i="20"/>
  <c r="P631" i="20"/>
  <c r="P632" i="20"/>
  <c r="P633" i="20"/>
  <c r="P634" i="20"/>
  <c r="P635" i="20"/>
  <c r="P636" i="20"/>
  <c r="P637" i="20"/>
  <c r="P638" i="20"/>
  <c r="P639" i="20"/>
  <c r="P640" i="20"/>
  <c r="P641" i="20"/>
  <c r="P642" i="20"/>
  <c r="P643" i="20"/>
  <c r="P644" i="20"/>
  <c r="P645" i="20"/>
  <c r="P646" i="20"/>
  <c r="P647" i="20"/>
  <c r="P648" i="20"/>
  <c r="P649" i="20"/>
  <c r="P650" i="20"/>
  <c r="P651" i="20"/>
  <c r="P652" i="20"/>
  <c r="P653" i="20"/>
  <c r="P654" i="20"/>
  <c r="P655" i="20"/>
  <c r="P656" i="20"/>
  <c r="P657" i="20"/>
  <c r="P658" i="20"/>
  <c r="P659" i="20"/>
  <c r="P660" i="20"/>
  <c r="P661" i="20"/>
  <c r="P662" i="20"/>
  <c r="P663" i="20"/>
  <c r="P664" i="20"/>
  <c r="P665" i="20"/>
  <c r="P666" i="20"/>
  <c r="P667" i="20"/>
  <c r="P668" i="20"/>
  <c r="P669" i="20"/>
  <c r="P670" i="20"/>
  <c r="P671" i="20"/>
  <c r="P672" i="20"/>
  <c r="P673" i="20"/>
  <c r="P674" i="20"/>
  <c r="P675" i="20"/>
  <c r="P676" i="20"/>
  <c r="P677" i="20"/>
  <c r="P678" i="20"/>
  <c r="P679" i="20"/>
  <c r="P680" i="20"/>
  <c r="P681" i="20"/>
  <c r="P682" i="20"/>
  <c r="P683" i="20"/>
  <c r="P684" i="20"/>
  <c r="P685" i="20"/>
  <c r="P686" i="20"/>
  <c r="P687" i="20"/>
  <c r="P688" i="20"/>
  <c r="P689" i="20"/>
  <c r="P690" i="20"/>
  <c r="P691" i="20"/>
  <c r="P692" i="20"/>
  <c r="P693" i="20"/>
  <c r="P694" i="20"/>
  <c r="P695" i="20"/>
  <c r="P696" i="20"/>
  <c r="P697" i="20"/>
  <c r="P698" i="20"/>
  <c r="P699" i="20"/>
  <c r="P700" i="20"/>
  <c r="P701" i="20"/>
  <c r="P702" i="20"/>
  <c r="P703" i="20"/>
  <c r="P704" i="20"/>
  <c r="P705" i="20"/>
  <c r="P706" i="20"/>
  <c r="P707" i="20"/>
  <c r="P708" i="20"/>
  <c r="P709" i="20"/>
  <c r="P710" i="20"/>
  <c r="P711" i="20"/>
  <c r="P712" i="20"/>
  <c r="P713" i="20"/>
  <c r="P714" i="20"/>
  <c r="P715" i="20"/>
  <c r="P716" i="20"/>
  <c r="P717" i="20"/>
  <c r="P718" i="20"/>
  <c r="P719" i="20"/>
  <c r="P720" i="20"/>
  <c r="P721" i="20"/>
  <c r="P722" i="20"/>
  <c r="P723" i="20"/>
  <c r="P724" i="20"/>
  <c r="N626" i="20"/>
  <c r="N627" i="20"/>
  <c r="N628" i="20"/>
  <c r="N629" i="20"/>
  <c r="N630" i="20"/>
  <c r="N631" i="20"/>
  <c r="N632" i="20"/>
  <c r="N633" i="20"/>
  <c r="N634" i="20"/>
  <c r="N635" i="20"/>
  <c r="N636" i="20"/>
  <c r="N637" i="20"/>
  <c r="N638" i="20"/>
  <c r="N639" i="20"/>
  <c r="N640" i="20"/>
  <c r="N641" i="20"/>
  <c r="N642" i="20"/>
  <c r="N643" i="20"/>
  <c r="N644" i="20"/>
  <c r="N645" i="20"/>
  <c r="N646" i="20"/>
  <c r="N647" i="20"/>
  <c r="N648" i="20"/>
  <c r="N649" i="20"/>
  <c r="N650" i="20"/>
  <c r="N651" i="20"/>
  <c r="N652" i="20"/>
  <c r="N653" i="20"/>
  <c r="N654" i="20"/>
  <c r="N655" i="20"/>
  <c r="N656" i="20"/>
  <c r="N657" i="20"/>
  <c r="N658" i="20"/>
  <c r="N659" i="20"/>
  <c r="N660" i="20"/>
  <c r="N661" i="20"/>
  <c r="N662" i="20"/>
  <c r="N663" i="20"/>
  <c r="N664" i="20"/>
  <c r="N665" i="20"/>
  <c r="N666" i="20"/>
  <c r="N667" i="20"/>
  <c r="N668" i="20"/>
  <c r="N669" i="20"/>
  <c r="N670" i="20"/>
  <c r="N671" i="20"/>
  <c r="N672" i="20"/>
  <c r="N673" i="20"/>
  <c r="N674" i="20"/>
  <c r="N675" i="20"/>
  <c r="N676" i="20"/>
  <c r="N677" i="20"/>
  <c r="N678" i="20"/>
  <c r="N679" i="20"/>
  <c r="N680" i="20"/>
  <c r="N681" i="20"/>
  <c r="N682" i="20"/>
  <c r="N683" i="20"/>
  <c r="N684" i="20"/>
  <c r="N685" i="20"/>
  <c r="N686" i="20"/>
  <c r="N687" i="20"/>
  <c r="N688" i="20"/>
  <c r="N689" i="20"/>
  <c r="N690" i="20"/>
  <c r="N691" i="20"/>
  <c r="N692" i="20"/>
  <c r="N693" i="20"/>
  <c r="N694" i="20"/>
  <c r="N695" i="20"/>
  <c r="N696" i="20"/>
  <c r="N697" i="20"/>
  <c r="N698" i="20"/>
  <c r="N699" i="20"/>
  <c r="N700" i="20"/>
  <c r="N701" i="20"/>
  <c r="N702" i="20"/>
  <c r="N703" i="20"/>
  <c r="N704" i="20"/>
  <c r="N705" i="20"/>
  <c r="N706" i="20"/>
  <c r="N707" i="20"/>
  <c r="N708" i="20"/>
  <c r="N709" i="20"/>
  <c r="N710" i="20"/>
  <c r="N711" i="20"/>
  <c r="N712" i="20"/>
  <c r="N713" i="20"/>
  <c r="N714" i="20"/>
  <c r="N715" i="20"/>
  <c r="N716" i="20"/>
  <c r="N717" i="20"/>
  <c r="N718" i="20"/>
  <c r="N719" i="20"/>
  <c r="N720" i="20"/>
  <c r="N721" i="20"/>
  <c r="N722" i="20"/>
  <c r="N723" i="20"/>
  <c r="N724"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P525" i="20"/>
  <c r="P526" i="20"/>
  <c r="P527" i="20"/>
  <c r="P528" i="20"/>
  <c r="P529" i="20"/>
  <c r="P530" i="20"/>
  <c r="P531" i="20"/>
  <c r="P532" i="20"/>
  <c r="P533" i="20"/>
  <c r="P534" i="20"/>
  <c r="P535" i="20"/>
  <c r="P536" i="20"/>
  <c r="P537" i="20"/>
  <c r="P538" i="20"/>
  <c r="P539" i="20"/>
  <c r="P540" i="20"/>
  <c r="P541" i="20"/>
  <c r="P542" i="20"/>
  <c r="P543" i="20"/>
  <c r="P544" i="20"/>
  <c r="P545" i="20"/>
  <c r="P546" i="20"/>
  <c r="P547" i="20"/>
  <c r="P548" i="20"/>
  <c r="P549" i="20"/>
  <c r="P550" i="20"/>
  <c r="P551" i="20"/>
  <c r="P552" i="20"/>
  <c r="P553" i="20"/>
  <c r="P554" i="20"/>
  <c r="P555" i="20"/>
  <c r="P556" i="20"/>
  <c r="P557" i="20"/>
  <c r="P558" i="20"/>
  <c r="P559" i="20"/>
  <c r="P560" i="20"/>
  <c r="P561" i="20"/>
  <c r="P562" i="20"/>
  <c r="P563" i="20"/>
  <c r="P564" i="20"/>
  <c r="P565" i="20"/>
  <c r="P566" i="20"/>
  <c r="P567" i="20"/>
  <c r="P568" i="20"/>
  <c r="P569" i="20"/>
  <c r="P570" i="20"/>
  <c r="P571" i="20"/>
  <c r="P572" i="20"/>
  <c r="P573" i="20"/>
  <c r="P574" i="20"/>
  <c r="P575" i="20"/>
  <c r="P576" i="20"/>
  <c r="P577" i="20"/>
  <c r="P578" i="20"/>
  <c r="P579" i="20"/>
  <c r="P580" i="20"/>
  <c r="P581" i="20"/>
  <c r="P582" i="20"/>
  <c r="P583" i="20"/>
  <c r="P584" i="20"/>
  <c r="P585" i="20"/>
  <c r="P586" i="20"/>
  <c r="P587" i="20"/>
  <c r="P588" i="20"/>
  <c r="P589" i="20"/>
  <c r="P590" i="20"/>
  <c r="P591" i="20"/>
  <c r="P592" i="20"/>
  <c r="P593" i="20"/>
  <c r="P594" i="20"/>
  <c r="P595" i="20"/>
  <c r="P596" i="20"/>
  <c r="P597" i="20"/>
  <c r="P598" i="20"/>
  <c r="P599" i="20"/>
  <c r="P600" i="20"/>
  <c r="P601" i="20"/>
  <c r="P602" i="20"/>
  <c r="P603" i="20"/>
  <c r="P604" i="20"/>
  <c r="P605" i="20"/>
  <c r="P606" i="20"/>
  <c r="P607" i="20"/>
  <c r="P608" i="20"/>
  <c r="P609" i="20"/>
  <c r="P610" i="20"/>
  <c r="P611" i="20"/>
  <c r="P612" i="20"/>
  <c r="P613" i="20"/>
  <c r="P614" i="20"/>
  <c r="P615" i="20"/>
  <c r="P616" i="20"/>
  <c r="P617" i="20"/>
  <c r="P618" i="20"/>
  <c r="P619" i="20"/>
  <c r="P620" i="20"/>
  <c r="P621" i="20"/>
  <c r="P622" i="20"/>
  <c r="P623" i="20"/>
  <c r="N525" i="20"/>
  <c r="N526" i="20"/>
  <c r="N527" i="20"/>
  <c r="N528" i="20"/>
  <c r="N529" i="20"/>
  <c r="N530" i="20"/>
  <c r="N531" i="20"/>
  <c r="N532" i="20"/>
  <c r="N533" i="20"/>
  <c r="N534" i="20"/>
  <c r="N535" i="20"/>
  <c r="N536" i="20"/>
  <c r="N537" i="20"/>
  <c r="N538" i="20"/>
  <c r="N539" i="20"/>
  <c r="N540" i="20"/>
  <c r="N541" i="20"/>
  <c r="N542" i="20"/>
  <c r="N543" i="20"/>
  <c r="N544" i="20"/>
  <c r="N545" i="20"/>
  <c r="N546" i="20"/>
  <c r="N547" i="20"/>
  <c r="N548" i="20"/>
  <c r="N549" i="20"/>
  <c r="N550" i="20"/>
  <c r="N551" i="20"/>
  <c r="N552" i="20"/>
  <c r="N553" i="20"/>
  <c r="N554" i="20"/>
  <c r="N555" i="20"/>
  <c r="N556" i="20"/>
  <c r="N557" i="20"/>
  <c r="N558" i="20"/>
  <c r="N559" i="20"/>
  <c r="N560" i="20"/>
  <c r="N561" i="20"/>
  <c r="N562" i="20"/>
  <c r="N563" i="20"/>
  <c r="N564" i="20"/>
  <c r="N565" i="20"/>
  <c r="N566" i="20"/>
  <c r="N567" i="20"/>
  <c r="N568" i="20"/>
  <c r="N569" i="20"/>
  <c r="N570" i="20"/>
  <c r="N571" i="20"/>
  <c r="N572" i="20"/>
  <c r="N573" i="20"/>
  <c r="N574" i="20"/>
  <c r="N575" i="20"/>
  <c r="N576" i="20"/>
  <c r="N577" i="20"/>
  <c r="N578" i="20"/>
  <c r="N579" i="20"/>
  <c r="N580" i="20"/>
  <c r="N581" i="20"/>
  <c r="N582" i="20"/>
  <c r="N583" i="20"/>
  <c r="N584" i="20"/>
  <c r="N585" i="20"/>
  <c r="N586" i="20"/>
  <c r="N587" i="20"/>
  <c r="N588" i="20"/>
  <c r="N589" i="20"/>
  <c r="N590" i="20"/>
  <c r="N591" i="20"/>
  <c r="N592" i="20"/>
  <c r="N593" i="20"/>
  <c r="N594" i="20"/>
  <c r="N595" i="20"/>
  <c r="N596" i="20"/>
  <c r="N597" i="20"/>
  <c r="N598" i="20"/>
  <c r="N599" i="20"/>
  <c r="N600" i="20"/>
  <c r="N601" i="20"/>
  <c r="N602" i="20"/>
  <c r="N603" i="20"/>
  <c r="N604" i="20"/>
  <c r="N605" i="20"/>
  <c r="N606" i="20"/>
  <c r="N607" i="20"/>
  <c r="N608" i="20"/>
  <c r="N609" i="20"/>
  <c r="N610" i="20"/>
  <c r="N611" i="20"/>
  <c r="N612" i="20"/>
  <c r="N613" i="20"/>
  <c r="N614" i="20"/>
  <c r="N615" i="20"/>
  <c r="N616" i="20"/>
  <c r="N617" i="20"/>
  <c r="N618" i="20"/>
  <c r="N619" i="20"/>
  <c r="N620" i="20"/>
  <c r="N621" i="20"/>
  <c r="N622" i="20"/>
  <c r="N623"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P424" i="20"/>
  <c r="P425" i="20"/>
  <c r="P426" i="20"/>
  <c r="P427" i="20"/>
  <c r="P428" i="20"/>
  <c r="P429" i="20"/>
  <c r="P430" i="20"/>
  <c r="P431" i="20"/>
  <c r="P432" i="20"/>
  <c r="P433" i="20"/>
  <c r="P434" i="20"/>
  <c r="P435" i="20"/>
  <c r="P436" i="20"/>
  <c r="P437" i="20"/>
  <c r="P438" i="20"/>
  <c r="P439" i="20"/>
  <c r="P440" i="20"/>
  <c r="P441" i="20"/>
  <c r="P442" i="20"/>
  <c r="P443" i="20"/>
  <c r="P444" i="20"/>
  <c r="P445" i="20"/>
  <c r="P446" i="20"/>
  <c r="P447" i="20"/>
  <c r="P448" i="20"/>
  <c r="P449" i="20"/>
  <c r="P450" i="20"/>
  <c r="P451" i="20"/>
  <c r="P452" i="20"/>
  <c r="P453" i="20"/>
  <c r="P454" i="20"/>
  <c r="P455" i="20"/>
  <c r="P456" i="20"/>
  <c r="P457" i="20"/>
  <c r="P458" i="20"/>
  <c r="P459" i="20"/>
  <c r="P460" i="20"/>
  <c r="P461" i="20"/>
  <c r="P462" i="20"/>
  <c r="P463" i="20"/>
  <c r="P464" i="20"/>
  <c r="P465" i="20"/>
  <c r="P466" i="20"/>
  <c r="P467" i="20"/>
  <c r="P468" i="20"/>
  <c r="P469" i="20"/>
  <c r="P470" i="20"/>
  <c r="P471" i="20"/>
  <c r="P472" i="20"/>
  <c r="P473" i="20"/>
  <c r="P474" i="20"/>
  <c r="P475" i="20"/>
  <c r="P476" i="20"/>
  <c r="P477" i="20"/>
  <c r="P478" i="20"/>
  <c r="P479" i="20"/>
  <c r="P480" i="20"/>
  <c r="P481" i="20"/>
  <c r="P482" i="20"/>
  <c r="P483" i="20"/>
  <c r="P484" i="20"/>
  <c r="P485" i="20"/>
  <c r="P486" i="20"/>
  <c r="P487" i="20"/>
  <c r="P488" i="20"/>
  <c r="P489" i="20"/>
  <c r="P490" i="20"/>
  <c r="P491" i="20"/>
  <c r="P492" i="20"/>
  <c r="P493" i="20"/>
  <c r="P494" i="20"/>
  <c r="P495" i="20"/>
  <c r="P496" i="20"/>
  <c r="P497" i="20"/>
  <c r="P498" i="20"/>
  <c r="P499" i="20"/>
  <c r="P500" i="20"/>
  <c r="P501" i="20"/>
  <c r="P502" i="20"/>
  <c r="P503" i="20"/>
  <c r="P504" i="20"/>
  <c r="P505" i="20"/>
  <c r="P506" i="20"/>
  <c r="P507" i="20"/>
  <c r="P508" i="20"/>
  <c r="P509" i="20"/>
  <c r="P510" i="20"/>
  <c r="P511" i="20"/>
  <c r="P512" i="20"/>
  <c r="P513" i="20"/>
  <c r="P514" i="20"/>
  <c r="P515" i="20"/>
  <c r="P516" i="20"/>
  <c r="P517" i="20"/>
  <c r="P518" i="20"/>
  <c r="P519" i="20"/>
  <c r="P520" i="20"/>
  <c r="P521" i="20"/>
  <c r="P522" i="20"/>
  <c r="N424" i="20"/>
  <c r="N425" i="20"/>
  <c r="N426" i="20"/>
  <c r="N427" i="20"/>
  <c r="N428" i="20"/>
  <c r="N429" i="20"/>
  <c r="N430" i="20"/>
  <c r="N431" i="20"/>
  <c r="N432" i="20"/>
  <c r="N433" i="20"/>
  <c r="N434" i="20"/>
  <c r="N435" i="20"/>
  <c r="N436" i="20"/>
  <c r="N437" i="20"/>
  <c r="N438" i="20"/>
  <c r="N439" i="20"/>
  <c r="N440" i="20"/>
  <c r="N441" i="20"/>
  <c r="N442" i="20"/>
  <c r="N443" i="20"/>
  <c r="N444" i="20"/>
  <c r="N445" i="20"/>
  <c r="N446" i="20"/>
  <c r="N447" i="20"/>
  <c r="N448" i="20"/>
  <c r="N449" i="20"/>
  <c r="N450" i="20"/>
  <c r="N451" i="20"/>
  <c r="N452" i="20"/>
  <c r="N453" i="20"/>
  <c r="N454" i="20"/>
  <c r="N455" i="20"/>
  <c r="N456" i="20"/>
  <c r="N457" i="20"/>
  <c r="N458" i="20"/>
  <c r="N459" i="20"/>
  <c r="N460" i="20"/>
  <c r="N461" i="20"/>
  <c r="N462" i="20"/>
  <c r="N463" i="20"/>
  <c r="N464" i="20"/>
  <c r="N465" i="20"/>
  <c r="N466" i="20"/>
  <c r="N467" i="20"/>
  <c r="N468" i="20"/>
  <c r="N469" i="20"/>
  <c r="N470" i="20"/>
  <c r="N471" i="20"/>
  <c r="N472" i="20"/>
  <c r="N473" i="20"/>
  <c r="N474" i="20"/>
  <c r="N475" i="20"/>
  <c r="N476" i="20"/>
  <c r="N477" i="20"/>
  <c r="N478" i="20"/>
  <c r="N479" i="20"/>
  <c r="N480" i="20"/>
  <c r="N481" i="20"/>
  <c r="N482" i="20"/>
  <c r="N483" i="20"/>
  <c r="N484" i="20"/>
  <c r="N485" i="20"/>
  <c r="N486" i="20"/>
  <c r="N487" i="20"/>
  <c r="N488" i="20"/>
  <c r="N489" i="20"/>
  <c r="N490" i="20"/>
  <c r="N491" i="20"/>
  <c r="N492" i="20"/>
  <c r="N493" i="20"/>
  <c r="N494" i="20"/>
  <c r="N495" i="20"/>
  <c r="N496" i="20"/>
  <c r="N497" i="20"/>
  <c r="N498" i="20"/>
  <c r="N499" i="20"/>
  <c r="N500" i="20"/>
  <c r="N501" i="20"/>
  <c r="N502" i="20"/>
  <c r="N503" i="20"/>
  <c r="N504" i="20"/>
  <c r="N505" i="20"/>
  <c r="N506" i="20"/>
  <c r="N507" i="20"/>
  <c r="N508" i="20"/>
  <c r="N509" i="20"/>
  <c r="N510" i="20"/>
  <c r="N511" i="20"/>
  <c r="N512" i="20"/>
  <c r="N513" i="20"/>
  <c r="N514" i="20"/>
  <c r="N515" i="20"/>
  <c r="N516" i="20"/>
  <c r="N517" i="20"/>
  <c r="N518" i="20"/>
  <c r="N519" i="20"/>
  <c r="N520" i="20"/>
  <c r="N521" i="20"/>
  <c r="N522"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P324" i="20"/>
  <c r="P325" i="20"/>
  <c r="P327" i="20"/>
  <c r="P328" i="20"/>
  <c r="P329" i="20"/>
  <c r="P331" i="20"/>
  <c r="P332" i="20"/>
  <c r="P333" i="20"/>
  <c r="P335" i="20"/>
  <c r="P336" i="20"/>
  <c r="P337" i="20"/>
  <c r="P339" i="20"/>
  <c r="P340" i="20"/>
  <c r="P341" i="20"/>
  <c r="P343" i="20"/>
  <c r="P344" i="20"/>
  <c r="P345" i="20"/>
  <c r="P347" i="20"/>
  <c r="P348" i="20"/>
  <c r="P349" i="20"/>
  <c r="P351" i="20"/>
  <c r="P352" i="20"/>
  <c r="P353" i="20"/>
  <c r="P355" i="20"/>
  <c r="P356" i="20"/>
  <c r="P357" i="20"/>
  <c r="P359" i="20"/>
  <c r="P360" i="20"/>
  <c r="P361" i="20"/>
  <c r="P363" i="20"/>
  <c r="P364" i="20"/>
  <c r="P365" i="20"/>
  <c r="P367" i="20"/>
  <c r="P368" i="20"/>
  <c r="P369" i="20"/>
  <c r="P371" i="20"/>
  <c r="P372" i="20"/>
  <c r="P373" i="20"/>
  <c r="P375" i="20"/>
  <c r="P376" i="20"/>
  <c r="P377" i="20"/>
  <c r="P379" i="20"/>
  <c r="P380" i="20"/>
  <c r="P381" i="20"/>
  <c r="P383" i="20"/>
  <c r="P384" i="20"/>
  <c r="P385" i="20"/>
  <c r="P387" i="20"/>
  <c r="P388" i="20"/>
  <c r="P389" i="20"/>
  <c r="P391" i="20"/>
  <c r="P392" i="20"/>
  <c r="P393" i="20"/>
  <c r="P395" i="20"/>
  <c r="P396" i="20"/>
  <c r="P397" i="20"/>
  <c r="P399" i="20"/>
  <c r="P400" i="20"/>
  <c r="P401" i="20"/>
  <c r="P403" i="20"/>
  <c r="P404" i="20"/>
  <c r="P405" i="20"/>
  <c r="P407" i="20"/>
  <c r="P408" i="20"/>
  <c r="P409" i="20"/>
  <c r="P411" i="20"/>
  <c r="P412" i="20"/>
  <c r="P413" i="20"/>
  <c r="P415" i="20"/>
  <c r="P416" i="20"/>
  <c r="P417" i="20"/>
  <c r="P419" i="20"/>
  <c r="P420" i="20"/>
  <c r="P421" i="20"/>
  <c r="P422" i="20"/>
  <c r="N324" i="20"/>
  <c r="N325" i="20"/>
  <c r="N326" i="20"/>
  <c r="N327" i="20"/>
  <c r="N328" i="20"/>
  <c r="N329" i="20"/>
  <c r="N330" i="20"/>
  <c r="N331" i="20"/>
  <c r="N332" i="20"/>
  <c r="N333" i="20"/>
  <c r="N334" i="20"/>
  <c r="N335" i="20"/>
  <c r="N336" i="20"/>
  <c r="N337" i="20"/>
  <c r="N338" i="20"/>
  <c r="N339" i="20"/>
  <c r="N340" i="20"/>
  <c r="N341" i="20"/>
  <c r="N342" i="20"/>
  <c r="N343" i="20"/>
  <c r="N344" i="20"/>
  <c r="N345" i="20"/>
  <c r="N346" i="20"/>
  <c r="N347" i="20"/>
  <c r="N348" i="20"/>
  <c r="N349" i="20"/>
  <c r="N350" i="20"/>
  <c r="N351" i="20"/>
  <c r="N352" i="20"/>
  <c r="N353" i="20"/>
  <c r="N354" i="20"/>
  <c r="N355" i="20"/>
  <c r="N356" i="20"/>
  <c r="N357" i="20"/>
  <c r="N358" i="20"/>
  <c r="N359" i="20"/>
  <c r="N360" i="20"/>
  <c r="N361" i="20"/>
  <c r="N362" i="20"/>
  <c r="N363" i="20"/>
  <c r="N364" i="20"/>
  <c r="N365" i="20"/>
  <c r="N366" i="20"/>
  <c r="N367" i="20"/>
  <c r="N368" i="20"/>
  <c r="N369" i="20"/>
  <c r="N370" i="20"/>
  <c r="N371" i="20"/>
  <c r="N372" i="20"/>
  <c r="N373" i="20"/>
  <c r="N374" i="20"/>
  <c r="N375" i="20"/>
  <c r="N376" i="20"/>
  <c r="N377" i="20"/>
  <c r="N378" i="20"/>
  <c r="N379" i="20"/>
  <c r="N380" i="20"/>
  <c r="N381" i="20"/>
  <c r="N382" i="20"/>
  <c r="N383" i="20"/>
  <c r="N384" i="20"/>
  <c r="N385" i="20"/>
  <c r="N386" i="20"/>
  <c r="N387" i="20"/>
  <c r="N388" i="20"/>
  <c r="N389" i="20"/>
  <c r="N390" i="20"/>
  <c r="N391" i="20"/>
  <c r="N392" i="20"/>
  <c r="N393" i="20"/>
  <c r="N394" i="20"/>
  <c r="N395" i="20"/>
  <c r="N396" i="20"/>
  <c r="N397" i="20"/>
  <c r="N398" i="20"/>
  <c r="N399" i="20"/>
  <c r="N400" i="20"/>
  <c r="N401" i="20"/>
  <c r="N402" i="20"/>
  <c r="N403" i="20"/>
  <c r="N404" i="20"/>
  <c r="N405" i="20"/>
  <c r="N406" i="20"/>
  <c r="N407" i="20"/>
  <c r="N408" i="20"/>
  <c r="N409" i="20"/>
  <c r="N410" i="20"/>
  <c r="N411" i="20"/>
  <c r="N412" i="20"/>
  <c r="N413" i="20"/>
  <c r="N414" i="20"/>
  <c r="N415" i="20"/>
  <c r="N416" i="20"/>
  <c r="N417" i="20"/>
  <c r="N418" i="20"/>
  <c r="N419" i="20"/>
  <c r="N420" i="20"/>
  <c r="N421" i="20"/>
  <c r="N422"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P1129" i="20"/>
  <c r="N1129" i="20"/>
  <c r="I1129" i="20"/>
  <c r="P1128" i="20"/>
  <c r="N1128" i="20"/>
  <c r="I1128" i="20"/>
  <c r="P1127" i="20"/>
  <c r="N1127" i="20"/>
  <c r="I1127" i="20"/>
  <c r="P1126" i="20"/>
  <c r="N1126" i="20"/>
  <c r="I1126" i="20"/>
  <c r="P1125" i="20"/>
  <c r="N1125" i="20"/>
  <c r="I1125" i="20"/>
  <c r="P1124" i="20"/>
  <c r="N1124" i="20"/>
  <c r="I1124" i="20"/>
  <c r="P1123" i="20"/>
  <c r="N1123" i="20"/>
  <c r="I1123" i="20"/>
  <c r="P1122" i="20"/>
  <c r="N1122" i="20"/>
  <c r="I1122" i="20"/>
  <c r="P1121" i="20"/>
  <c r="N1121" i="20"/>
  <c r="I1121" i="20"/>
  <c r="P1120" i="20"/>
  <c r="N1120" i="20"/>
  <c r="I1120" i="20"/>
  <c r="P1119" i="20"/>
  <c r="N1119" i="20"/>
  <c r="I1119" i="20"/>
  <c r="P1118" i="20"/>
  <c r="N1118" i="20"/>
  <c r="I1118" i="20"/>
  <c r="P1117" i="20"/>
  <c r="N1117" i="20"/>
  <c r="I1117" i="20"/>
  <c r="P1116" i="20"/>
  <c r="N1116" i="20"/>
  <c r="I1116" i="20"/>
  <c r="P1115" i="20"/>
  <c r="N1115" i="20"/>
  <c r="I1115" i="20"/>
  <c r="P1114" i="20"/>
  <c r="N1114" i="20"/>
  <c r="I1114" i="20"/>
  <c r="P1113" i="20"/>
  <c r="N1113" i="20"/>
  <c r="I1113" i="20"/>
  <c r="P1112" i="20"/>
  <c r="N1112" i="20"/>
  <c r="I1112" i="20"/>
  <c r="P1111" i="20"/>
  <c r="N1111" i="20"/>
  <c r="I1111" i="20"/>
  <c r="P1110" i="20"/>
  <c r="N1110" i="20"/>
  <c r="I1110" i="20"/>
  <c r="P1109" i="20"/>
  <c r="N1109" i="20"/>
  <c r="I1109" i="20"/>
  <c r="P1108" i="20"/>
  <c r="N1108" i="20"/>
  <c r="I1108" i="20"/>
  <c r="P1107" i="20"/>
  <c r="N1107" i="20"/>
  <c r="I1107" i="20"/>
  <c r="P1106" i="20"/>
  <c r="N1106" i="20"/>
  <c r="I1106" i="20"/>
  <c r="P1105" i="20"/>
  <c r="N1105" i="20"/>
  <c r="I1105" i="20"/>
  <c r="P1104" i="20"/>
  <c r="N1104" i="20"/>
  <c r="I1104" i="20"/>
  <c r="P1103" i="20"/>
  <c r="N1103" i="20"/>
  <c r="I1103" i="20"/>
  <c r="P1102" i="20"/>
  <c r="N1102" i="20"/>
  <c r="I1102" i="20"/>
  <c r="P1101" i="20"/>
  <c r="N1101" i="20"/>
  <c r="I1101" i="20"/>
  <c r="P1100" i="20"/>
  <c r="N1100" i="20"/>
  <c r="I1100" i="20"/>
  <c r="P1099" i="20"/>
  <c r="N1099" i="20"/>
  <c r="I1099" i="20"/>
  <c r="P1098" i="20"/>
  <c r="N1098" i="20"/>
  <c r="I1098" i="20"/>
  <c r="P1097" i="20"/>
  <c r="N1097" i="20"/>
  <c r="I1097" i="20"/>
  <c r="P1096" i="20"/>
  <c r="N1096" i="20"/>
  <c r="I1096" i="20"/>
  <c r="P1095" i="20"/>
  <c r="N1095" i="20"/>
  <c r="I1095" i="20"/>
  <c r="P1094" i="20"/>
  <c r="N1094" i="20"/>
  <c r="I1094" i="20"/>
  <c r="P1093" i="20"/>
  <c r="N1093" i="20"/>
  <c r="I1093" i="20"/>
  <c r="P1092" i="20"/>
  <c r="N1092" i="20"/>
  <c r="I1092" i="20"/>
  <c r="P1091" i="20"/>
  <c r="N1091" i="20"/>
  <c r="I1091" i="20"/>
  <c r="P1090" i="20"/>
  <c r="N1090" i="20"/>
  <c r="I1090" i="20"/>
  <c r="P1089" i="20"/>
  <c r="N1089" i="20"/>
  <c r="I1089" i="20"/>
  <c r="P1088" i="20"/>
  <c r="N1088" i="20"/>
  <c r="I1088" i="20"/>
  <c r="P1087" i="20"/>
  <c r="N1087" i="20"/>
  <c r="I1087" i="20"/>
  <c r="P1086" i="20"/>
  <c r="N1086" i="20"/>
  <c r="I1086" i="20"/>
  <c r="P1085" i="20"/>
  <c r="N1085" i="20"/>
  <c r="I1085" i="20"/>
  <c r="P1084" i="20"/>
  <c r="N1084" i="20"/>
  <c r="I1084" i="20"/>
  <c r="P1083" i="20"/>
  <c r="N1083" i="20"/>
  <c r="I1083" i="20"/>
  <c r="P1082" i="20"/>
  <c r="N1082" i="20"/>
  <c r="I1082" i="20"/>
  <c r="P1081" i="20"/>
  <c r="N1081" i="20"/>
  <c r="I1081" i="20"/>
  <c r="P1080" i="20"/>
  <c r="N1080" i="20"/>
  <c r="I1080" i="20"/>
  <c r="P1079" i="20"/>
  <c r="N1079" i="20"/>
  <c r="I1079" i="20"/>
  <c r="P1078" i="20"/>
  <c r="N1078" i="20"/>
  <c r="I1078" i="20"/>
  <c r="P1077" i="20"/>
  <c r="N1077" i="20"/>
  <c r="I1077" i="20"/>
  <c r="P1076" i="20"/>
  <c r="N1076" i="20"/>
  <c r="I1076" i="20"/>
  <c r="P1075" i="20"/>
  <c r="N1075" i="20"/>
  <c r="I1075" i="20"/>
  <c r="P1074" i="20"/>
  <c r="N1074" i="20"/>
  <c r="I1074" i="20"/>
  <c r="P1073" i="20"/>
  <c r="N1073" i="20"/>
  <c r="I1073" i="20"/>
  <c r="P1072" i="20"/>
  <c r="N1072" i="20"/>
  <c r="I1072" i="20"/>
  <c r="P1071" i="20"/>
  <c r="N1071" i="20"/>
  <c r="I1071" i="20"/>
  <c r="P1070" i="20"/>
  <c r="N1070" i="20"/>
  <c r="I1070" i="20"/>
  <c r="P1069" i="20"/>
  <c r="N1069" i="20"/>
  <c r="I1069" i="20"/>
  <c r="P1068" i="20"/>
  <c r="N1068" i="20"/>
  <c r="I1068" i="20"/>
  <c r="P1067" i="20"/>
  <c r="N1067" i="20"/>
  <c r="I1067" i="20"/>
  <c r="P1066" i="20"/>
  <c r="N1066" i="20"/>
  <c r="I1066" i="20"/>
  <c r="P1065" i="20"/>
  <c r="N1065" i="20"/>
  <c r="I1065" i="20"/>
  <c r="P1064" i="20"/>
  <c r="N1064" i="20"/>
  <c r="I1064" i="20"/>
  <c r="P1063" i="20"/>
  <c r="N1063" i="20"/>
  <c r="I1063" i="20"/>
  <c r="P1062" i="20"/>
  <c r="N1062" i="20"/>
  <c r="I1062" i="20"/>
  <c r="P1061" i="20"/>
  <c r="N1061" i="20"/>
  <c r="I1061" i="20"/>
  <c r="P1060" i="20"/>
  <c r="N1060" i="20"/>
  <c r="I1060" i="20"/>
  <c r="P1059" i="20"/>
  <c r="N1059" i="20"/>
  <c r="I1059" i="20"/>
  <c r="P1058" i="20"/>
  <c r="N1058" i="20"/>
  <c r="I1058" i="20"/>
  <c r="P1057" i="20"/>
  <c r="N1057" i="20"/>
  <c r="I1057" i="20"/>
  <c r="P1056" i="20"/>
  <c r="N1056" i="20"/>
  <c r="I1056" i="20"/>
  <c r="P1055" i="20"/>
  <c r="N1055" i="20"/>
  <c r="I1055" i="20"/>
  <c r="P1054" i="20"/>
  <c r="N1054" i="20"/>
  <c r="I1054" i="20"/>
  <c r="P1053" i="20"/>
  <c r="N1053" i="20"/>
  <c r="I1053" i="20"/>
  <c r="P1052" i="20"/>
  <c r="N1052" i="20"/>
  <c r="I1052" i="20"/>
  <c r="P1051" i="20"/>
  <c r="N1051" i="20"/>
  <c r="I1051" i="20"/>
  <c r="P1050" i="20"/>
  <c r="N1050" i="20"/>
  <c r="I1050" i="20"/>
  <c r="P1049" i="20"/>
  <c r="N1049" i="20"/>
  <c r="I1049" i="20"/>
  <c r="P1048" i="20"/>
  <c r="N1048" i="20"/>
  <c r="I1048" i="20"/>
  <c r="P1047" i="20"/>
  <c r="N1047" i="20"/>
  <c r="I1047" i="20"/>
  <c r="P1046" i="20"/>
  <c r="N1046" i="20"/>
  <c r="I1046" i="20"/>
  <c r="P1045" i="20"/>
  <c r="N1045" i="20"/>
  <c r="I1045" i="20"/>
  <c r="P1044" i="20"/>
  <c r="N1044" i="20"/>
  <c r="I1044" i="20"/>
  <c r="P1043" i="20"/>
  <c r="N1043" i="20"/>
  <c r="I1043" i="20"/>
  <c r="P1042" i="20"/>
  <c r="N1042" i="20"/>
  <c r="I1042" i="20"/>
  <c r="P1041" i="20"/>
  <c r="N1041" i="20"/>
  <c r="I1041" i="20"/>
  <c r="P1040" i="20"/>
  <c r="N1040" i="20"/>
  <c r="I1040" i="20"/>
  <c r="P1039" i="20"/>
  <c r="N1039" i="20"/>
  <c r="I1039" i="20"/>
  <c r="P1038" i="20"/>
  <c r="N1038" i="20"/>
  <c r="I1038" i="20"/>
  <c r="P1037" i="20"/>
  <c r="N1037" i="20"/>
  <c r="I1037" i="20"/>
  <c r="P1036" i="20"/>
  <c r="N1036" i="20"/>
  <c r="I1036" i="20"/>
  <c r="P1035" i="20"/>
  <c r="N1035" i="20"/>
  <c r="I1035" i="20"/>
  <c r="P1034" i="20"/>
  <c r="N1034" i="20"/>
  <c r="I1034" i="20"/>
  <c r="P1033" i="20"/>
  <c r="N1033" i="20"/>
  <c r="I1033" i="20"/>
  <c r="P1032" i="20"/>
  <c r="N1032" i="20"/>
  <c r="I1032" i="20"/>
  <c r="P1031" i="20"/>
  <c r="N1031" i="20"/>
  <c r="I1031" i="20"/>
  <c r="P319" i="20"/>
  <c r="N319" i="20"/>
  <c r="I319" i="20"/>
  <c r="P318" i="20"/>
  <c r="I318" i="20"/>
  <c r="P317" i="20"/>
  <c r="N317" i="20"/>
  <c r="I317" i="20"/>
  <c r="P316" i="20"/>
  <c r="I316" i="20"/>
  <c r="P315" i="20"/>
  <c r="N315" i="20"/>
  <c r="I315" i="20"/>
  <c r="P314" i="20"/>
  <c r="I314" i="20"/>
  <c r="P313" i="20"/>
  <c r="N313" i="20"/>
  <c r="I313" i="20"/>
  <c r="P312" i="20"/>
  <c r="I312" i="20"/>
  <c r="P311" i="20"/>
  <c r="N311" i="20"/>
  <c r="I311" i="20"/>
  <c r="P310" i="20"/>
  <c r="N310" i="20"/>
  <c r="I310" i="20"/>
  <c r="P309" i="20"/>
  <c r="I309" i="20"/>
  <c r="P308" i="20"/>
  <c r="N308" i="20"/>
  <c r="I308" i="20"/>
  <c r="P307" i="20"/>
  <c r="I307" i="20"/>
  <c r="P306" i="20"/>
  <c r="N306" i="20"/>
  <c r="I306" i="20"/>
  <c r="P305" i="20"/>
  <c r="I305" i="20"/>
  <c r="P304" i="20"/>
  <c r="N304" i="20"/>
  <c r="I304" i="20"/>
  <c r="P303" i="20"/>
  <c r="I303" i="20"/>
  <c r="P302" i="20"/>
  <c r="N302" i="20"/>
  <c r="I302" i="20"/>
  <c r="P301" i="20"/>
  <c r="I301" i="20"/>
  <c r="P300" i="20"/>
  <c r="N300" i="20"/>
  <c r="I300" i="20"/>
  <c r="P299" i="20"/>
  <c r="I299" i="20"/>
  <c r="P298" i="20"/>
  <c r="N298" i="20"/>
  <c r="I298" i="20"/>
  <c r="P297" i="20"/>
  <c r="I297" i="20"/>
  <c r="P296" i="20"/>
  <c r="N296" i="20"/>
  <c r="I296" i="20"/>
  <c r="P295" i="20"/>
  <c r="I295" i="20"/>
  <c r="P294" i="20"/>
  <c r="N294" i="20"/>
  <c r="I294" i="20"/>
  <c r="P293" i="20"/>
  <c r="I293" i="20"/>
  <c r="P292" i="20"/>
  <c r="N292" i="20"/>
  <c r="I292" i="20"/>
  <c r="P291" i="20"/>
  <c r="I291" i="20"/>
  <c r="P290" i="20"/>
  <c r="N290" i="20"/>
  <c r="I290" i="20"/>
  <c r="P289" i="20"/>
  <c r="N289" i="20"/>
  <c r="I289" i="20"/>
  <c r="P288" i="20"/>
  <c r="N288" i="20"/>
  <c r="I288" i="20"/>
  <c r="P287" i="20"/>
  <c r="N287" i="20"/>
  <c r="I287" i="20"/>
  <c r="P286" i="20"/>
  <c r="N286" i="20"/>
  <c r="I286" i="20"/>
  <c r="P285" i="20"/>
  <c r="N285" i="20"/>
  <c r="I285" i="20"/>
  <c r="P284" i="20"/>
  <c r="N284" i="20"/>
  <c r="I284" i="20"/>
  <c r="P283" i="20"/>
  <c r="N283" i="20"/>
  <c r="I283" i="20"/>
  <c r="P282" i="20"/>
  <c r="N282" i="20"/>
  <c r="I282" i="20"/>
  <c r="P281" i="20"/>
  <c r="N281" i="20"/>
  <c r="I281" i="20"/>
  <c r="P280" i="20"/>
  <c r="N280" i="20"/>
  <c r="I280" i="20"/>
  <c r="P279" i="20"/>
  <c r="N279" i="20"/>
  <c r="I279" i="20"/>
  <c r="P278" i="20"/>
  <c r="N278" i="20"/>
  <c r="I278" i="20"/>
  <c r="P277" i="20"/>
  <c r="N277" i="20"/>
  <c r="I277" i="20"/>
  <c r="P276" i="20"/>
  <c r="N276" i="20"/>
  <c r="I276" i="20"/>
  <c r="P275" i="20"/>
  <c r="N275" i="20"/>
  <c r="I275" i="20"/>
  <c r="P274" i="20"/>
  <c r="N274" i="20"/>
  <c r="I274" i="20"/>
  <c r="P273" i="20"/>
  <c r="N273" i="20"/>
  <c r="I273" i="20"/>
  <c r="P272" i="20"/>
  <c r="N272" i="20"/>
  <c r="I272" i="20"/>
  <c r="P271" i="20"/>
  <c r="N271" i="20"/>
  <c r="I271" i="20"/>
  <c r="P270" i="20"/>
  <c r="N270" i="20"/>
  <c r="I270" i="20"/>
  <c r="P269" i="20"/>
  <c r="N269" i="20"/>
  <c r="I269" i="20"/>
  <c r="P268" i="20"/>
  <c r="N268" i="20"/>
  <c r="I268" i="20"/>
  <c r="P267" i="20"/>
  <c r="N267" i="20"/>
  <c r="I267" i="20"/>
  <c r="P266" i="20"/>
  <c r="N266" i="20"/>
  <c r="I266" i="20"/>
  <c r="P265" i="20"/>
  <c r="N265" i="20"/>
  <c r="I265" i="20"/>
  <c r="P264" i="20"/>
  <c r="N264" i="20"/>
  <c r="I264" i="20"/>
  <c r="P263" i="20"/>
  <c r="N263" i="20"/>
  <c r="I263" i="20"/>
  <c r="P262" i="20"/>
  <c r="N262" i="20"/>
  <c r="I262" i="20"/>
  <c r="P261" i="20"/>
  <c r="N261" i="20"/>
  <c r="I261" i="20"/>
  <c r="P260" i="20"/>
  <c r="N260" i="20"/>
  <c r="I260" i="20"/>
  <c r="P259" i="20"/>
  <c r="N259" i="20"/>
  <c r="I259" i="20"/>
  <c r="P258" i="20"/>
  <c r="N258" i="20"/>
  <c r="I258" i="20"/>
  <c r="P257" i="20"/>
  <c r="N257" i="20"/>
  <c r="I257" i="20"/>
  <c r="P256" i="20"/>
  <c r="N256" i="20"/>
  <c r="I256" i="20"/>
  <c r="P255" i="20"/>
  <c r="N255" i="20"/>
  <c r="I255" i="20"/>
  <c r="P254" i="20"/>
  <c r="N254" i="20"/>
  <c r="I254" i="20"/>
  <c r="P253" i="20"/>
  <c r="N253" i="20"/>
  <c r="I253" i="20"/>
  <c r="P252" i="20"/>
  <c r="N252" i="20"/>
  <c r="I252" i="20"/>
  <c r="P251" i="20"/>
  <c r="N251" i="20"/>
  <c r="I251" i="20"/>
  <c r="P250" i="20"/>
  <c r="N250" i="20"/>
  <c r="I250" i="20"/>
  <c r="P249" i="20"/>
  <c r="N249" i="20"/>
  <c r="I249" i="20"/>
  <c r="P248" i="20"/>
  <c r="N248" i="20"/>
  <c r="I248" i="20"/>
  <c r="P247" i="20"/>
  <c r="N247" i="20"/>
  <c r="I247" i="20"/>
  <c r="P246" i="20"/>
  <c r="N246" i="20"/>
  <c r="I246" i="20"/>
  <c r="P245" i="20"/>
  <c r="N245" i="20"/>
  <c r="I245" i="20"/>
  <c r="P244" i="20"/>
  <c r="N244" i="20"/>
  <c r="I244" i="20"/>
  <c r="P243" i="20"/>
  <c r="N243" i="20"/>
  <c r="I243" i="20"/>
  <c r="P242" i="20"/>
  <c r="N242" i="20"/>
  <c r="I242" i="20"/>
  <c r="P241" i="20"/>
  <c r="N241" i="20"/>
  <c r="I241" i="20"/>
  <c r="P240" i="20"/>
  <c r="N240" i="20"/>
  <c r="I240" i="20"/>
  <c r="P239" i="20"/>
  <c r="N239" i="20"/>
  <c r="I239" i="20"/>
  <c r="P238" i="20"/>
  <c r="N238" i="20"/>
  <c r="I238" i="20"/>
  <c r="P237" i="20"/>
  <c r="N237" i="20"/>
  <c r="I237" i="20"/>
  <c r="P236" i="20"/>
  <c r="N236" i="20"/>
  <c r="I236" i="20"/>
  <c r="P235" i="20"/>
  <c r="N235" i="20"/>
  <c r="I235" i="20"/>
  <c r="P234" i="20"/>
  <c r="N234" i="20"/>
  <c r="I234" i="20"/>
  <c r="P233" i="20"/>
  <c r="N233" i="20"/>
  <c r="I233" i="20"/>
  <c r="P232" i="20"/>
  <c r="N232" i="20"/>
  <c r="I232" i="20"/>
  <c r="P231" i="20"/>
  <c r="N231" i="20"/>
  <c r="I231" i="20"/>
  <c r="P230" i="20"/>
  <c r="N230" i="20"/>
  <c r="I230" i="20"/>
  <c r="P229" i="20"/>
  <c r="N229" i="20"/>
  <c r="I229" i="20"/>
  <c r="P228" i="20"/>
  <c r="N228" i="20"/>
  <c r="I228" i="20"/>
  <c r="P227" i="20"/>
  <c r="N227" i="20"/>
  <c r="I227" i="20"/>
  <c r="P226" i="20"/>
  <c r="N226" i="20"/>
  <c r="I226" i="20"/>
  <c r="P225" i="20"/>
  <c r="N225" i="20"/>
  <c r="I225" i="20"/>
  <c r="P224" i="20"/>
  <c r="N224" i="20"/>
  <c r="I224" i="20"/>
  <c r="P223" i="20"/>
  <c r="N223" i="20"/>
  <c r="I223" i="20"/>
  <c r="P222" i="20"/>
  <c r="N222" i="20"/>
  <c r="I222" i="20"/>
  <c r="P221" i="20"/>
  <c r="N221" i="20"/>
  <c r="I221" i="20"/>
  <c r="P219" i="20"/>
  <c r="N219" i="20"/>
  <c r="I219" i="20"/>
  <c r="P218" i="20"/>
  <c r="N218" i="20"/>
  <c r="I218" i="20"/>
  <c r="P217" i="20"/>
  <c r="N217" i="20"/>
  <c r="I217" i="20"/>
  <c r="P216" i="20"/>
  <c r="N216" i="20"/>
  <c r="I216" i="20"/>
  <c r="P215" i="20"/>
  <c r="N215" i="20"/>
  <c r="I215" i="20"/>
  <c r="P214" i="20"/>
  <c r="N214" i="20"/>
  <c r="I214" i="20"/>
  <c r="P213" i="20"/>
  <c r="N213" i="20"/>
  <c r="I213" i="20"/>
  <c r="P212" i="20"/>
  <c r="N212" i="20"/>
  <c r="I212" i="20"/>
  <c r="P211" i="20"/>
  <c r="N211" i="20"/>
  <c r="I211" i="20"/>
  <c r="P210" i="20"/>
  <c r="N210" i="20"/>
  <c r="I210" i="20"/>
  <c r="P209" i="20"/>
  <c r="N209" i="20"/>
  <c r="I209" i="20"/>
  <c r="P208" i="20"/>
  <c r="N208" i="20"/>
  <c r="I208" i="20"/>
  <c r="P207" i="20"/>
  <c r="N207" i="20"/>
  <c r="I207" i="20"/>
  <c r="P206" i="20"/>
  <c r="N206" i="20"/>
  <c r="I206" i="20"/>
  <c r="P205" i="20"/>
  <c r="N205" i="20"/>
  <c r="I205" i="20"/>
  <c r="P204" i="20"/>
  <c r="N204" i="20"/>
  <c r="I204" i="20"/>
  <c r="P203" i="20"/>
  <c r="N203" i="20"/>
  <c r="I203" i="20"/>
  <c r="P202" i="20"/>
  <c r="N202" i="20"/>
  <c r="I202" i="20"/>
  <c r="P201" i="20"/>
  <c r="N201" i="20"/>
  <c r="I201" i="20"/>
  <c r="P200" i="20"/>
  <c r="N200" i="20"/>
  <c r="I200" i="20"/>
  <c r="P199" i="20"/>
  <c r="N199" i="20"/>
  <c r="I199" i="20"/>
  <c r="P198" i="20"/>
  <c r="N198" i="20"/>
  <c r="I198" i="20"/>
  <c r="P197" i="20"/>
  <c r="N197" i="20"/>
  <c r="I197" i="20"/>
  <c r="P196" i="20"/>
  <c r="N196" i="20"/>
  <c r="I196" i="20"/>
  <c r="P195" i="20"/>
  <c r="N195" i="20"/>
  <c r="I195" i="20"/>
  <c r="P194" i="20"/>
  <c r="N194" i="20"/>
  <c r="I194" i="20"/>
  <c r="P193" i="20"/>
  <c r="N193" i="20"/>
  <c r="I193" i="20"/>
  <c r="P192" i="20"/>
  <c r="N192" i="20"/>
  <c r="I192" i="20"/>
  <c r="P191" i="20"/>
  <c r="N191" i="20"/>
  <c r="I191" i="20"/>
  <c r="P190" i="20"/>
  <c r="N190" i="20"/>
  <c r="I190" i="20"/>
  <c r="P189" i="20"/>
  <c r="N189" i="20"/>
  <c r="I189" i="20"/>
  <c r="P188" i="20"/>
  <c r="N188" i="20"/>
  <c r="I188" i="20"/>
  <c r="P187" i="20"/>
  <c r="N187" i="20"/>
  <c r="I187" i="20"/>
  <c r="P186" i="20"/>
  <c r="N186" i="20"/>
  <c r="I186" i="20"/>
  <c r="P185" i="20"/>
  <c r="N185" i="20"/>
  <c r="I185" i="20"/>
  <c r="P184" i="20"/>
  <c r="N184" i="20"/>
  <c r="I184" i="20"/>
  <c r="P183" i="20"/>
  <c r="N183" i="20"/>
  <c r="I183" i="20"/>
  <c r="P182" i="20"/>
  <c r="N182" i="20"/>
  <c r="I182" i="20"/>
  <c r="P181" i="20"/>
  <c r="N181" i="20"/>
  <c r="I181" i="20"/>
  <c r="P180" i="20"/>
  <c r="N180" i="20"/>
  <c r="I180" i="20"/>
  <c r="P179" i="20"/>
  <c r="N179" i="20"/>
  <c r="I179" i="20"/>
  <c r="P178" i="20"/>
  <c r="N178" i="20"/>
  <c r="I178" i="20"/>
  <c r="P177" i="20"/>
  <c r="N177" i="20"/>
  <c r="I177" i="20"/>
  <c r="P176" i="20"/>
  <c r="N176" i="20"/>
  <c r="I176" i="20"/>
  <c r="P175" i="20"/>
  <c r="N175" i="20"/>
  <c r="I175" i="20"/>
  <c r="P174" i="20"/>
  <c r="N174" i="20"/>
  <c r="I174" i="20"/>
  <c r="P173" i="20"/>
  <c r="N173" i="20"/>
  <c r="I173" i="20"/>
  <c r="P172" i="20"/>
  <c r="N172" i="20"/>
  <c r="I172" i="20"/>
  <c r="P171" i="20"/>
  <c r="N171" i="20"/>
  <c r="I171" i="20"/>
  <c r="P170" i="20"/>
  <c r="N170" i="20"/>
  <c r="I170" i="20"/>
  <c r="P169" i="20"/>
  <c r="N169" i="20"/>
  <c r="I169" i="20"/>
  <c r="P168" i="20"/>
  <c r="N168" i="20"/>
  <c r="I168" i="20"/>
  <c r="P167" i="20"/>
  <c r="N167" i="20"/>
  <c r="I167" i="20"/>
  <c r="P166" i="20"/>
  <c r="N166" i="20"/>
  <c r="I166" i="20"/>
  <c r="P165" i="20"/>
  <c r="N165" i="20"/>
  <c r="I165" i="20"/>
  <c r="P164" i="20"/>
  <c r="N164" i="20"/>
  <c r="I164" i="20"/>
  <c r="P163" i="20"/>
  <c r="N163" i="20"/>
  <c r="I163" i="20"/>
  <c r="P162" i="20"/>
  <c r="N162" i="20"/>
  <c r="I162" i="20"/>
  <c r="P161" i="20"/>
  <c r="N161" i="20"/>
  <c r="I161" i="20"/>
  <c r="P160" i="20"/>
  <c r="N160" i="20"/>
  <c r="I160" i="20"/>
  <c r="P159" i="20"/>
  <c r="N159" i="20"/>
  <c r="I159" i="20"/>
  <c r="P158" i="20"/>
  <c r="N158" i="20"/>
  <c r="I158" i="20"/>
  <c r="P157" i="20"/>
  <c r="N157" i="20"/>
  <c r="I157" i="20"/>
  <c r="P156" i="20"/>
  <c r="N156" i="20"/>
  <c r="I156" i="20"/>
  <c r="P155" i="20"/>
  <c r="N155" i="20"/>
  <c r="I155" i="20"/>
  <c r="P154" i="20"/>
  <c r="N154" i="20"/>
  <c r="I154" i="20"/>
  <c r="P153" i="20"/>
  <c r="N153" i="20"/>
  <c r="I153" i="20"/>
  <c r="P152" i="20"/>
  <c r="N152" i="20"/>
  <c r="I152" i="20"/>
  <c r="P151" i="20"/>
  <c r="N151" i="20"/>
  <c r="I151" i="20"/>
  <c r="P150" i="20"/>
  <c r="N150" i="20"/>
  <c r="I150" i="20"/>
  <c r="P149" i="20"/>
  <c r="N149" i="20"/>
  <c r="I149" i="20"/>
  <c r="P148" i="20"/>
  <c r="N148" i="20"/>
  <c r="I148" i="20"/>
  <c r="P147" i="20"/>
  <c r="N147" i="20"/>
  <c r="I147" i="20"/>
  <c r="P146" i="20"/>
  <c r="N146" i="20"/>
  <c r="I146" i="20"/>
  <c r="P145" i="20"/>
  <c r="N145" i="20"/>
  <c r="I145" i="20"/>
  <c r="P144" i="20"/>
  <c r="N144" i="20"/>
  <c r="I144" i="20"/>
  <c r="P143" i="20"/>
  <c r="N143" i="20"/>
  <c r="I143" i="20"/>
  <c r="P142" i="20"/>
  <c r="N142" i="20"/>
  <c r="I142" i="20"/>
  <c r="P141" i="20"/>
  <c r="N141" i="20"/>
  <c r="I141" i="20"/>
  <c r="P140" i="20"/>
  <c r="N140" i="20"/>
  <c r="I140" i="20"/>
  <c r="P139" i="20"/>
  <c r="N139" i="20"/>
  <c r="I139" i="20"/>
  <c r="P138" i="20"/>
  <c r="N138" i="20"/>
  <c r="I138" i="20"/>
  <c r="P137" i="20"/>
  <c r="N137" i="20"/>
  <c r="I137" i="20"/>
  <c r="P136" i="20"/>
  <c r="N136" i="20"/>
  <c r="I136" i="20"/>
  <c r="P135" i="20"/>
  <c r="N135" i="20"/>
  <c r="I135" i="20"/>
  <c r="P134" i="20"/>
  <c r="N134" i="20"/>
  <c r="I134" i="20"/>
  <c r="P133" i="20"/>
  <c r="N133" i="20"/>
  <c r="I133" i="20"/>
  <c r="P132" i="20"/>
  <c r="N132" i="20"/>
  <c r="I132" i="20"/>
  <c r="P131" i="20"/>
  <c r="N131" i="20"/>
  <c r="I131" i="20"/>
  <c r="P130" i="20"/>
  <c r="N130" i="20"/>
  <c r="I130" i="20"/>
  <c r="P129" i="20"/>
  <c r="N129" i="20"/>
  <c r="I129" i="20"/>
  <c r="P128" i="20"/>
  <c r="N128" i="20"/>
  <c r="I128" i="20"/>
  <c r="P127" i="20"/>
  <c r="N127" i="20"/>
  <c r="I127" i="20"/>
  <c r="P126" i="20"/>
  <c r="N126" i="20"/>
  <c r="I126" i="20"/>
  <c r="P125" i="20"/>
  <c r="N125" i="20"/>
  <c r="I125" i="20"/>
  <c r="P124" i="20"/>
  <c r="N124" i="20"/>
  <c r="I124" i="20"/>
  <c r="P123" i="20"/>
  <c r="N123" i="20"/>
  <c r="I123" i="20"/>
  <c r="P122" i="20"/>
  <c r="N122" i="20"/>
  <c r="I122" i="20"/>
  <c r="P121" i="20"/>
  <c r="N121" i="20"/>
  <c r="I121" i="20"/>
  <c r="I120" i="20"/>
  <c r="P119" i="20"/>
  <c r="N119" i="20"/>
  <c r="I119" i="20"/>
  <c r="N118" i="20"/>
  <c r="P117" i="20"/>
  <c r="N117" i="20"/>
  <c r="I117" i="20"/>
  <c r="N116" i="20"/>
  <c r="P115" i="20"/>
  <c r="N115" i="20"/>
  <c r="I115" i="20"/>
  <c r="N114" i="20"/>
  <c r="P113" i="20"/>
  <c r="N113" i="20"/>
  <c r="I113" i="20"/>
  <c r="N112" i="20"/>
  <c r="P111" i="20"/>
  <c r="N111" i="20"/>
  <c r="I111" i="20"/>
  <c r="N110" i="20"/>
  <c r="P109" i="20"/>
  <c r="N109" i="20"/>
  <c r="I109" i="20"/>
  <c r="N108" i="20"/>
  <c r="P107" i="20"/>
  <c r="N107" i="20"/>
  <c r="I107" i="20"/>
  <c r="N106" i="20"/>
  <c r="I106" i="20"/>
  <c r="P105" i="20"/>
  <c r="N105" i="20"/>
  <c r="I105" i="20"/>
  <c r="P104" i="20"/>
  <c r="N104" i="20"/>
  <c r="I104" i="20"/>
  <c r="P103" i="20"/>
  <c r="N103" i="20"/>
  <c r="I103" i="20"/>
  <c r="P102" i="20"/>
  <c r="N102" i="20"/>
  <c r="I102" i="20"/>
  <c r="P101" i="20"/>
  <c r="N101" i="20"/>
  <c r="I101" i="20"/>
  <c r="P100" i="20"/>
  <c r="N100" i="20"/>
  <c r="I100" i="20"/>
  <c r="P99" i="20"/>
  <c r="N99" i="20"/>
  <c r="I99" i="20"/>
  <c r="P98" i="20"/>
  <c r="N98" i="20"/>
  <c r="I98" i="20"/>
  <c r="P97" i="20"/>
  <c r="N97" i="20"/>
  <c r="I97" i="20"/>
  <c r="P96" i="20"/>
  <c r="N96" i="20"/>
  <c r="I96" i="20"/>
  <c r="P95" i="20"/>
  <c r="N95" i="20"/>
  <c r="I95" i="20"/>
  <c r="P94" i="20"/>
  <c r="N94" i="20"/>
  <c r="I94" i="20"/>
  <c r="P93" i="20"/>
  <c r="N93" i="20"/>
  <c r="I93" i="20"/>
  <c r="P92" i="20"/>
  <c r="N92" i="20"/>
  <c r="I92" i="20"/>
  <c r="P91" i="20"/>
  <c r="N91" i="20"/>
  <c r="I91" i="20"/>
  <c r="P90" i="20"/>
  <c r="N90" i="20"/>
  <c r="I90" i="20"/>
  <c r="P89" i="20"/>
  <c r="N89" i="20"/>
  <c r="I89" i="20"/>
  <c r="P88" i="20"/>
  <c r="N88" i="20"/>
  <c r="I88" i="20"/>
  <c r="P87" i="20"/>
  <c r="N87" i="20"/>
  <c r="I87" i="20"/>
  <c r="P86" i="20"/>
  <c r="N86" i="20"/>
  <c r="I86" i="20"/>
  <c r="P85" i="20"/>
  <c r="N85" i="20"/>
  <c r="I85" i="20"/>
  <c r="P84" i="20"/>
  <c r="N84" i="20"/>
  <c r="I84" i="20"/>
  <c r="P83" i="20"/>
  <c r="N83" i="20"/>
  <c r="I83" i="20"/>
  <c r="P82" i="20"/>
  <c r="N82" i="20"/>
  <c r="I82" i="20"/>
  <c r="P81" i="20"/>
  <c r="N81" i="20"/>
  <c r="I81" i="20"/>
  <c r="P80" i="20"/>
  <c r="N80" i="20"/>
  <c r="I80" i="20"/>
  <c r="P79" i="20"/>
  <c r="N79" i="20"/>
  <c r="I79" i="20"/>
  <c r="P78" i="20"/>
  <c r="N78" i="20"/>
  <c r="I78" i="20"/>
  <c r="P77" i="20"/>
  <c r="N77" i="20"/>
  <c r="I77" i="20"/>
  <c r="P76" i="20"/>
  <c r="N76" i="20"/>
  <c r="I76" i="20"/>
  <c r="P75" i="20"/>
  <c r="N75" i="20"/>
  <c r="I75" i="20"/>
  <c r="P74" i="20"/>
  <c r="N74" i="20"/>
  <c r="I74" i="20"/>
  <c r="P73" i="20"/>
  <c r="N73" i="20"/>
  <c r="I73" i="20"/>
  <c r="P72" i="20"/>
  <c r="N72" i="20"/>
  <c r="I72" i="20"/>
  <c r="P71" i="20"/>
  <c r="N71" i="20"/>
  <c r="I71" i="20"/>
  <c r="P70" i="20"/>
  <c r="N70" i="20"/>
  <c r="I70" i="20"/>
  <c r="P69" i="20"/>
  <c r="N69" i="20"/>
  <c r="I69" i="20"/>
  <c r="P68" i="20"/>
  <c r="N68" i="20"/>
  <c r="I68" i="20"/>
  <c r="P67" i="20"/>
  <c r="N67" i="20"/>
  <c r="I67" i="20"/>
  <c r="P66" i="20"/>
  <c r="N66" i="20"/>
  <c r="I66" i="20"/>
  <c r="P65" i="20"/>
  <c r="N65" i="20"/>
  <c r="I65" i="20"/>
  <c r="P64" i="20"/>
  <c r="N64" i="20"/>
  <c r="I64" i="20"/>
  <c r="P63" i="20"/>
  <c r="N63" i="20"/>
  <c r="I63" i="20"/>
  <c r="P62" i="20"/>
  <c r="N62" i="20"/>
  <c r="I62" i="20"/>
  <c r="P61" i="20"/>
  <c r="N61" i="20"/>
  <c r="I61" i="20"/>
  <c r="P60" i="20"/>
  <c r="N60" i="20"/>
  <c r="I60" i="20"/>
  <c r="P59" i="20"/>
  <c r="N59" i="20"/>
  <c r="I59" i="20"/>
  <c r="P58" i="20"/>
  <c r="N58" i="20"/>
  <c r="I58" i="20"/>
  <c r="P57" i="20"/>
  <c r="N57" i="20"/>
  <c r="I57" i="20"/>
  <c r="P56" i="20"/>
  <c r="N56" i="20"/>
  <c r="I56" i="20"/>
  <c r="P55" i="20"/>
  <c r="N55" i="20"/>
  <c r="I55" i="20"/>
  <c r="P54" i="20"/>
  <c r="N54" i="20"/>
  <c r="I54" i="20"/>
  <c r="P53" i="20"/>
  <c r="N53" i="20"/>
  <c r="I53" i="20"/>
  <c r="P52" i="20"/>
  <c r="N52" i="20"/>
  <c r="I52" i="20"/>
  <c r="P51" i="20"/>
  <c r="N51" i="20"/>
  <c r="I51" i="20"/>
  <c r="P50" i="20"/>
  <c r="N50" i="20"/>
  <c r="I50" i="20"/>
  <c r="P49" i="20"/>
  <c r="N49" i="20"/>
  <c r="I49" i="20"/>
  <c r="P48" i="20"/>
  <c r="N48" i="20"/>
  <c r="I48" i="20"/>
  <c r="P47" i="20"/>
  <c r="N47" i="20"/>
  <c r="I47" i="20"/>
  <c r="P46" i="20"/>
  <c r="N46" i="20"/>
  <c r="I46" i="20"/>
  <c r="P45" i="20"/>
  <c r="N45" i="20"/>
  <c r="I45" i="20"/>
  <c r="P44" i="20"/>
  <c r="N44" i="20"/>
  <c r="I44" i="20"/>
  <c r="P43" i="20"/>
  <c r="N43" i="20"/>
  <c r="I43" i="20"/>
  <c r="P42" i="20"/>
  <c r="N42" i="20"/>
  <c r="I42" i="20"/>
  <c r="P41" i="20"/>
  <c r="N41" i="20"/>
  <c r="I41" i="20"/>
  <c r="P40" i="20"/>
  <c r="N40" i="20"/>
  <c r="I40" i="20"/>
  <c r="P39" i="20"/>
  <c r="N39" i="20"/>
  <c r="I39" i="20"/>
  <c r="P38" i="20"/>
  <c r="N38" i="20"/>
  <c r="I38" i="20"/>
  <c r="P37" i="20"/>
  <c r="N37" i="20"/>
  <c r="I37" i="20"/>
  <c r="P36" i="20"/>
  <c r="N36" i="20"/>
  <c r="I36" i="20"/>
  <c r="P35" i="20"/>
  <c r="N35" i="20"/>
  <c r="I35" i="20"/>
  <c r="P34" i="20"/>
  <c r="N34" i="20"/>
  <c r="I34" i="20"/>
  <c r="P33" i="20"/>
  <c r="N33" i="20"/>
  <c r="I33" i="20"/>
  <c r="P32" i="20"/>
  <c r="N32" i="20"/>
  <c r="I32" i="20"/>
  <c r="P31" i="20"/>
  <c r="N31" i="20"/>
  <c r="I31" i="20"/>
  <c r="P30" i="20"/>
  <c r="N30" i="20"/>
  <c r="I30" i="20"/>
  <c r="P29" i="20"/>
  <c r="N29" i="20"/>
  <c r="I29" i="20"/>
  <c r="P28" i="20"/>
  <c r="N28" i="20"/>
  <c r="I28" i="20"/>
  <c r="P27" i="20"/>
  <c r="N27" i="20"/>
  <c r="I27" i="20"/>
  <c r="P26" i="20"/>
  <c r="N26" i="20"/>
  <c r="I26" i="20"/>
  <c r="P25" i="20"/>
  <c r="N25" i="20"/>
  <c r="I25" i="20"/>
  <c r="P24" i="20"/>
  <c r="N24" i="20"/>
  <c r="I24" i="20"/>
  <c r="P23" i="20"/>
  <c r="N23" i="20"/>
  <c r="I23" i="20"/>
  <c r="P22" i="20"/>
  <c r="P21" i="20"/>
  <c r="N22" i="20"/>
  <c r="I22" i="20"/>
  <c r="N21" i="20"/>
  <c r="I21" i="20"/>
  <c r="N7" i="34"/>
  <c r="N11" i="34"/>
  <c r="N7" i="32"/>
  <c r="N11" i="32"/>
  <c r="N7" i="27"/>
  <c r="AY6" i="43"/>
  <c r="AX6" i="43"/>
  <c r="AW6" i="43"/>
  <c r="AV6" i="43"/>
  <c r="AU6" i="43"/>
  <c r="AT6" i="43"/>
  <c r="AS6" i="43"/>
  <c r="AR6" i="43"/>
  <c r="AQ6" i="43"/>
  <c r="AP6" i="43"/>
  <c r="AO6" i="43"/>
  <c r="AN6" i="43"/>
  <c r="AM6" i="43"/>
  <c r="AL6" i="43"/>
  <c r="AI171" i="43"/>
  <c r="AH171" i="43"/>
  <c r="AG171" i="43"/>
  <c r="AF171" i="43"/>
  <c r="AE171" i="43"/>
  <c r="AD171" i="43"/>
  <c r="AC171" i="43"/>
  <c r="AB171" i="43"/>
  <c r="AA171" i="43"/>
  <c r="Z171" i="43"/>
  <c r="Y171" i="43"/>
  <c r="X171" i="43"/>
  <c r="W171" i="43"/>
  <c r="AI156" i="43"/>
  <c r="AH156" i="43"/>
  <c r="AG156" i="43"/>
  <c r="AF156" i="43"/>
  <c r="AE156" i="43"/>
  <c r="AD156" i="43"/>
  <c r="AC156" i="43"/>
  <c r="AB156" i="43"/>
  <c r="AA156" i="43"/>
  <c r="Z156" i="43"/>
  <c r="Y156" i="43"/>
  <c r="X156" i="43"/>
  <c r="W156" i="43"/>
  <c r="V156" i="43"/>
  <c r="AI141" i="43"/>
  <c r="AH141" i="43"/>
  <c r="AG141" i="43"/>
  <c r="AF141" i="43"/>
  <c r="AE141" i="43"/>
  <c r="AD141" i="43"/>
  <c r="AC141" i="43"/>
  <c r="AB141" i="43"/>
  <c r="AA141" i="43"/>
  <c r="Z141" i="43"/>
  <c r="Y141" i="43"/>
  <c r="X141" i="43"/>
  <c r="W141" i="43"/>
  <c r="AI126" i="43"/>
  <c r="AH126" i="43"/>
  <c r="AG126" i="43"/>
  <c r="AF126" i="43"/>
  <c r="AE126" i="43"/>
  <c r="AD126" i="43"/>
  <c r="AC126" i="43"/>
  <c r="AB126" i="43"/>
  <c r="AA126" i="43"/>
  <c r="Z126" i="43"/>
  <c r="Y126" i="43"/>
  <c r="X126" i="43"/>
  <c r="W126" i="43"/>
  <c r="V126" i="43"/>
  <c r="AI111" i="43"/>
  <c r="AH111" i="43"/>
  <c r="AG111" i="43"/>
  <c r="AF111" i="43"/>
  <c r="AE111" i="43"/>
  <c r="AD111" i="43"/>
  <c r="AC111" i="43"/>
  <c r="AB111" i="43"/>
  <c r="AA111" i="43"/>
  <c r="Z111" i="43"/>
  <c r="Y111" i="43"/>
  <c r="X111" i="43"/>
  <c r="W111" i="43"/>
  <c r="AI96" i="43"/>
  <c r="AH96" i="43"/>
  <c r="AG96" i="43"/>
  <c r="AF96" i="43"/>
  <c r="AE96" i="43"/>
  <c r="AD96" i="43"/>
  <c r="AC96" i="43"/>
  <c r="AB96" i="43"/>
  <c r="AA96" i="43"/>
  <c r="Z96" i="43"/>
  <c r="Y96" i="43"/>
  <c r="X96" i="43"/>
  <c r="W96" i="43"/>
  <c r="V96" i="43"/>
  <c r="AI81" i="43"/>
  <c r="AH81" i="43"/>
  <c r="AG81" i="43"/>
  <c r="AF81" i="43"/>
  <c r="AE81" i="43"/>
  <c r="AD81" i="43"/>
  <c r="AC81" i="43"/>
  <c r="AB81" i="43"/>
  <c r="AA81" i="43"/>
  <c r="Z81" i="43"/>
  <c r="Y81" i="43"/>
  <c r="X81" i="43"/>
  <c r="W81" i="43"/>
  <c r="AI66" i="43"/>
  <c r="AH66" i="43"/>
  <c r="AG66" i="43"/>
  <c r="AF66" i="43"/>
  <c r="AE66" i="43"/>
  <c r="AD66" i="43"/>
  <c r="AC66" i="43"/>
  <c r="AB66" i="43"/>
  <c r="AA66" i="43"/>
  <c r="Z66" i="43"/>
  <c r="Y66" i="43"/>
  <c r="X66" i="43"/>
  <c r="W66" i="43"/>
  <c r="V66" i="43"/>
  <c r="AI51" i="43"/>
  <c r="AH51" i="43"/>
  <c r="AG51" i="43"/>
  <c r="AF51" i="43"/>
  <c r="AE51" i="43"/>
  <c r="AD51" i="43"/>
  <c r="AC51" i="43"/>
  <c r="AB51" i="43"/>
  <c r="AA51" i="43"/>
  <c r="Z51" i="43"/>
  <c r="Y51" i="43"/>
  <c r="X51" i="43"/>
  <c r="W51" i="43"/>
  <c r="AI36" i="43"/>
  <c r="AH36" i="43"/>
  <c r="AG36" i="43"/>
  <c r="AF36" i="43"/>
  <c r="AE36" i="43"/>
  <c r="AD36" i="43"/>
  <c r="AC36" i="43"/>
  <c r="AB36" i="43"/>
  <c r="AA36" i="43"/>
  <c r="Z36" i="43"/>
  <c r="Y36" i="43"/>
  <c r="X36" i="43"/>
  <c r="W36" i="43"/>
  <c r="V36" i="43"/>
  <c r="AI21" i="43"/>
  <c r="AH21" i="43"/>
  <c r="AG21" i="43"/>
  <c r="AF21" i="43"/>
  <c r="AE21" i="43"/>
  <c r="AD21" i="43"/>
  <c r="AC21" i="43"/>
  <c r="AB21" i="43"/>
  <c r="AA21" i="43"/>
  <c r="Z21" i="43"/>
  <c r="Y21" i="43"/>
  <c r="X21" i="43"/>
  <c r="W21" i="43"/>
  <c r="D38" i="43"/>
  <c r="D37" i="43"/>
  <c r="D36" i="43"/>
  <c r="D35" i="43"/>
  <c r="D34" i="43"/>
  <c r="D33" i="43"/>
  <c r="D32" i="43"/>
  <c r="D31" i="43"/>
  <c r="D30" i="43"/>
  <c r="D29" i="43"/>
  <c r="D28" i="43"/>
  <c r="D27" i="43"/>
  <c r="D26" i="43"/>
  <c r="D25" i="43"/>
  <c r="H18" i="13"/>
  <c r="H17" i="13"/>
  <c r="H16" i="13"/>
  <c r="H15" i="13"/>
  <c r="H14" i="13"/>
  <c r="H13" i="13"/>
  <c r="H12" i="13"/>
  <c r="H11" i="13"/>
  <c r="H10" i="13"/>
  <c r="H9" i="13"/>
  <c r="H8" i="13"/>
  <c r="H7" i="13"/>
  <c r="P5" i="13"/>
  <c r="Q5" i="13"/>
  <c r="R5" i="13"/>
  <c r="P6" i="13"/>
  <c r="Q6" i="13"/>
  <c r="R6" i="13"/>
  <c r="P7" i="13"/>
  <c r="Q7" i="13"/>
  <c r="R7" i="13"/>
  <c r="P8" i="13"/>
  <c r="P9" i="13"/>
  <c r="Q9" i="13"/>
  <c r="P10" i="13"/>
  <c r="Q10" i="13"/>
  <c r="P11" i="13"/>
  <c r="P12" i="13"/>
  <c r="P13" i="13"/>
  <c r="P14" i="13"/>
  <c r="E7" i="14"/>
  <c r="D14" i="16"/>
  <c r="N9" i="24"/>
  <c r="E8" i="14"/>
  <c r="D15" i="16"/>
  <c r="D20" i="16"/>
  <c r="D7" i="14"/>
  <c r="C14" i="16"/>
  <c r="D8" i="14"/>
  <c r="C15" i="16"/>
  <c r="C20" i="16"/>
  <c r="D21" i="16"/>
  <c r="D22" i="16"/>
  <c r="E10" i="16"/>
  <c r="E8" i="16"/>
  <c r="C16" i="20"/>
  <c r="D58" i="38"/>
  <c r="D57" i="38"/>
  <c r="C14" i="20"/>
  <c r="D56" i="38"/>
  <c r="C13" i="20"/>
  <c r="D55" i="38"/>
  <c r="C12" i="20"/>
  <c r="D54" i="38"/>
  <c r="C11" i="20"/>
  <c r="D53" i="38"/>
  <c r="C10" i="20"/>
  <c r="D52" i="38"/>
  <c r="C9" i="20"/>
  <c r="D51" i="38"/>
  <c r="C8" i="20"/>
  <c r="D50" i="38"/>
  <c r="D49" i="38"/>
  <c r="D48" i="38"/>
  <c r="R15" i="13"/>
  <c r="Q15" i="13"/>
  <c r="R14" i="13"/>
  <c r="Q14" i="13"/>
  <c r="R13" i="13"/>
  <c r="Q13" i="13"/>
  <c r="R12" i="13"/>
  <c r="Q12" i="13"/>
  <c r="R11" i="13"/>
  <c r="Q11" i="13"/>
  <c r="R10" i="13"/>
  <c r="R9" i="13"/>
  <c r="R8" i="13"/>
  <c r="D208" i="22"/>
  <c r="C108" i="22"/>
  <c r="D108" i="22"/>
  <c r="C8" i="22"/>
  <c r="D8" i="22"/>
  <c r="C709" i="21"/>
  <c r="D709" i="21"/>
  <c r="C609" i="21"/>
  <c r="D609" i="21"/>
  <c r="C509" i="21"/>
  <c r="D509" i="21"/>
  <c r="C409" i="21"/>
  <c r="D409" i="21"/>
  <c r="C309" i="21"/>
  <c r="D309" i="21"/>
  <c r="C153" i="23"/>
  <c r="AB72" i="40"/>
  <c r="Y12" i="40"/>
  <c r="AB56" i="40"/>
  <c r="Y11" i="40"/>
  <c r="AB40" i="40"/>
  <c r="Y10" i="40"/>
  <c r="AB57" i="40"/>
  <c r="AB58" i="40"/>
  <c r="AB59" i="40"/>
  <c r="AB60" i="40"/>
  <c r="AB61" i="40"/>
  <c r="AB62" i="40"/>
  <c r="AB63" i="40"/>
  <c r="AB64" i="40"/>
  <c r="AB65" i="40"/>
  <c r="AB66" i="40"/>
  <c r="AB67" i="40"/>
  <c r="AB68" i="40"/>
  <c r="AB69" i="40"/>
  <c r="AB70" i="40"/>
  <c r="AB71" i="40"/>
  <c r="AB73" i="40"/>
  <c r="AB74" i="40"/>
  <c r="AB75" i="40"/>
  <c r="AB76" i="40"/>
  <c r="AB77" i="40"/>
  <c r="AB78" i="40"/>
  <c r="AB79" i="40"/>
  <c r="AB80" i="40"/>
  <c r="AB81" i="40"/>
  <c r="AB82" i="40"/>
  <c r="AB83" i="40"/>
  <c r="AB84" i="40"/>
  <c r="AB85" i="40"/>
  <c r="AB86" i="40"/>
  <c r="AB87" i="40"/>
  <c r="AB88" i="40"/>
  <c r="AB89" i="40"/>
  <c r="AB90" i="40"/>
  <c r="AB91" i="40"/>
  <c r="AB92" i="40"/>
  <c r="AB93" i="40"/>
  <c r="AB94" i="40"/>
  <c r="AB95" i="40"/>
  <c r="AB96" i="40"/>
  <c r="AB97" i="40"/>
  <c r="AB98" i="40"/>
  <c r="AB99" i="40"/>
  <c r="AB100" i="40"/>
  <c r="AB101" i="40"/>
  <c r="AB102" i="40"/>
  <c r="AB103" i="40"/>
  <c r="AB104" i="40"/>
  <c r="AB105" i="40"/>
  <c r="AB106" i="40"/>
  <c r="AB107" i="40"/>
  <c r="AB108" i="40"/>
  <c r="AB109" i="40"/>
  <c r="AB110" i="40"/>
  <c r="AB111" i="40"/>
  <c r="AB112" i="40"/>
  <c r="AB113" i="40"/>
  <c r="AB114" i="40"/>
  <c r="AB115" i="40"/>
  <c r="AB116" i="40"/>
  <c r="AB117" i="40"/>
  <c r="AB118" i="40"/>
  <c r="AB119" i="40"/>
  <c r="AB120" i="40"/>
  <c r="AB121" i="40"/>
  <c r="AB122" i="40"/>
  <c r="AB123" i="40"/>
  <c r="AB124" i="40"/>
  <c r="AB125" i="40"/>
  <c r="AB126" i="40"/>
  <c r="AB127" i="40"/>
  <c r="AB128" i="40"/>
  <c r="AB129" i="40"/>
  <c r="AB130" i="40"/>
  <c r="AB131" i="40"/>
  <c r="AB132" i="40"/>
  <c r="AB133" i="40"/>
  <c r="AB134" i="40"/>
  <c r="AB135" i="40"/>
  <c r="AB136" i="40"/>
  <c r="AB137" i="40"/>
  <c r="AB138" i="40"/>
  <c r="AB139" i="40"/>
  <c r="AB140" i="40"/>
  <c r="AB141" i="40"/>
  <c r="AB142" i="40"/>
  <c r="AB143" i="40"/>
  <c r="AB144" i="40"/>
  <c r="AB145" i="40"/>
  <c r="AB146" i="40"/>
  <c r="AB147" i="40"/>
  <c r="AB148" i="40"/>
  <c r="AB149" i="40"/>
  <c r="AB150" i="40"/>
  <c r="AB151" i="40"/>
  <c r="AB152" i="40"/>
  <c r="AB153" i="40"/>
  <c r="AB154" i="40"/>
  <c r="AB155" i="40"/>
  <c r="AB156" i="40"/>
  <c r="AB157" i="40"/>
  <c r="AB158" i="40"/>
  <c r="AB54" i="40"/>
  <c r="AB55" i="40"/>
  <c r="AB41" i="40"/>
  <c r="AB42" i="40"/>
  <c r="AB43" i="40"/>
  <c r="AB44" i="40"/>
  <c r="AB45" i="40"/>
  <c r="AB46" i="40"/>
  <c r="AB47" i="40"/>
  <c r="AB48" i="40"/>
  <c r="AB49" i="40"/>
  <c r="AB50" i="40"/>
  <c r="AB51" i="40"/>
  <c r="AB52" i="40"/>
  <c r="AB53" i="40"/>
  <c r="AB25" i="40"/>
  <c r="AB26" i="40"/>
  <c r="AB27" i="40"/>
  <c r="AB28" i="40"/>
  <c r="AB29" i="40"/>
  <c r="AB30" i="40"/>
  <c r="AB31" i="40"/>
  <c r="AB32" i="40"/>
  <c r="AB33" i="40"/>
  <c r="AB34" i="40"/>
  <c r="AB35" i="40"/>
  <c r="AB36" i="40"/>
  <c r="AB37" i="40"/>
  <c r="AB38" i="40"/>
  <c r="AB39" i="40"/>
  <c r="AB9" i="40"/>
  <c r="AB10" i="40"/>
  <c r="AB12" i="40"/>
  <c r="AB13" i="40"/>
  <c r="AB14" i="40"/>
  <c r="AB16" i="40"/>
  <c r="AB17" i="40"/>
  <c r="AB18" i="40"/>
  <c r="AB20" i="40"/>
  <c r="AB21" i="40"/>
  <c r="AB22" i="40"/>
  <c r="AB23" i="40"/>
  <c r="AB24" i="40"/>
  <c r="Y9" i="40"/>
  <c r="P37" i="41"/>
  <c r="AD37" i="41"/>
  <c r="P36" i="41"/>
  <c r="AD36" i="41"/>
  <c r="P35" i="41"/>
  <c r="AD35" i="41"/>
  <c r="P34" i="41"/>
  <c r="AD34" i="41"/>
  <c r="P33" i="41"/>
  <c r="AD33" i="41"/>
  <c r="P32" i="41"/>
  <c r="AD32" i="41"/>
  <c r="P31" i="41"/>
  <c r="AD31" i="41"/>
  <c r="P30" i="41"/>
  <c r="AD30" i="41"/>
  <c r="P29" i="41"/>
  <c r="AD29" i="41"/>
  <c r="P28" i="41"/>
  <c r="AD28" i="41"/>
  <c r="P27" i="41"/>
  <c r="AD27" i="41"/>
  <c r="P26" i="41"/>
  <c r="AD26" i="41"/>
  <c r="P25" i="41"/>
  <c r="AD25" i="41"/>
  <c r="P24" i="41"/>
  <c r="AD24" i="41"/>
  <c r="P23" i="41"/>
  <c r="AD23" i="41"/>
  <c r="P22" i="41"/>
  <c r="AD22" i="41"/>
  <c r="P21" i="41"/>
  <c r="AD21" i="41"/>
  <c r="P20" i="41"/>
  <c r="AD20" i="41"/>
  <c r="P19" i="41"/>
  <c r="AD19" i="41"/>
  <c r="P18" i="41"/>
  <c r="AD18" i="41"/>
  <c r="P17" i="41"/>
  <c r="AD17" i="41"/>
  <c r="P16" i="41"/>
  <c r="AD16" i="41"/>
  <c r="P15" i="41"/>
  <c r="AD15" i="41"/>
  <c r="P14" i="41"/>
  <c r="AD14" i="41"/>
  <c r="P13" i="41"/>
  <c r="AD13" i="41"/>
  <c r="P12" i="41"/>
  <c r="AD12" i="41"/>
  <c r="P11" i="41"/>
  <c r="AD11" i="41"/>
  <c r="P10" i="41"/>
  <c r="AD10" i="41"/>
  <c r="P9" i="41"/>
  <c r="AD9" i="41"/>
  <c r="P8" i="41"/>
  <c r="AD8" i="41"/>
  <c r="P7" i="41"/>
  <c r="AD7" i="41"/>
  <c r="D19" i="16"/>
  <c r="F6" i="16"/>
  <c r="P8" i="12"/>
  <c r="AD8" i="12"/>
  <c r="P9" i="12"/>
  <c r="AD9" i="12"/>
  <c r="P10" i="12"/>
  <c r="AD10" i="12"/>
  <c r="P11" i="12"/>
  <c r="AD11" i="12"/>
  <c r="P12" i="12"/>
  <c r="AD12" i="12"/>
  <c r="P13" i="12"/>
  <c r="AD13" i="12"/>
  <c r="P14" i="12"/>
  <c r="AD14" i="12"/>
  <c r="P15" i="12"/>
  <c r="AD15" i="12"/>
  <c r="P16" i="12"/>
  <c r="AD16" i="12"/>
  <c r="P17" i="12"/>
  <c r="AD17" i="12"/>
  <c r="P18" i="12"/>
  <c r="AD18" i="12"/>
  <c r="P19" i="12"/>
  <c r="AD19" i="12"/>
  <c r="P20" i="12"/>
  <c r="AD20" i="12"/>
  <c r="P21" i="12"/>
  <c r="AD21" i="12"/>
  <c r="P22" i="12"/>
  <c r="AD22" i="12"/>
  <c r="P23" i="12"/>
  <c r="AD23" i="12"/>
  <c r="P24" i="12"/>
  <c r="AD24" i="12"/>
  <c r="P25" i="12"/>
  <c r="AD25" i="12"/>
  <c r="P26" i="12"/>
  <c r="AD26" i="12"/>
  <c r="P27" i="12"/>
  <c r="AD27" i="12"/>
  <c r="P28" i="12"/>
  <c r="AD28" i="12"/>
  <c r="P29" i="12"/>
  <c r="AD29" i="12"/>
  <c r="P30" i="12"/>
  <c r="AD30" i="12"/>
  <c r="P31" i="12"/>
  <c r="AD31" i="12"/>
  <c r="P32" i="12"/>
  <c r="AD32" i="12"/>
  <c r="P33" i="12"/>
  <c r="AD33" i="12"/>
  <c r="P34" i="12"/>
  <c r="AD34" i="12"/>
  <c r="P35" i="12"/>
  <c r="AD35" i="12"/>
  <c r="P36" i="12"/>
  <c r="AD36" i="12"/>
  <c r="P37" i="12"/>
  <c r="AD37" i="12"/>
  <c r="P7" i="12"/>
  <c r="AD7" i="12"/>
  <c r="Y15" i="40"/>
  <c r="Y14" i="40"/>
  <c r="Y13" i="40"/>
  <c r="AB8" i="40"/>
  <c r="Y8" i="40"/>
  <c r="C172" i="23"/>
  <c r="C173" i="23"/>
  <c r="C174" i="23"/>
  <c r="C175" i="23"/>
  <c r="C176" i="23"/>
  <c r="C177" i="23"/>
  <c r="C178" i="23"/>
  <c r="C179" i="23"/>
  <c r="C180" i="23"/>
  <c r="C171" i="23"/>
  <c r="C209" i="21"/>
  <c r="D209" i="21"/>
  <c r="C109" i="21"/>
  <c r="D109" i="21"/>
  <c r="C9" i="21"/>
  <c r="D9" i="21"/>
  <c r="C7" i="5"/>
  <c r="A4" i="6"/>
  <c r="A3" i="6"/>
  <c r="C183" i="23"/>
  <c r="C184" i="23"/>
  <c r="C185" i="23"/>
  <c r="C186" i="23"/>
  <c r="C187" i="23"/>
  <c r="C188" i="23"/>
  <c r="C189" i="23"/>
  <c r="C190" i="23"/>
  <c r="C191" i="23"/>
  <c r="C182" i="23"/>
  <c r="C161" i="23"/>
  <c r="C162" i="23"/>
  <c r="C163" i="23"/>
  <c r="C164" i="23"/>
  <c r="C165" i="23"/>
  <c r="C166" i="23"/>
  <c r="C167" i="23"/>
  <c r="C168" i="23"/>
  <c r="C169" i="23"/>
  <c r="C160" i="23"/>
  <c r="C150" i="23"/>
  <c r="C151" i="23"/>
  <c r="C152" i="23"/>
  <c r="C154" i="23"/>
  <c r="C155" i="23"/>
  <c r="C156" i="23"/>
  <c r="C157" i="23"/>
  <c r="C158" i="23"/>
  <c r="C149" i="23"/>
  <c r="C107" i="23"/>
  <c r="C108" i="23"/>
  <c r="C109" i="23"/>
  <c r="C110" i="23"/>
  <c r="C111" i="23"/>
  <c r="C112" i="23"/>
  <c r="C113" i="23"/>
  <c r="C114" i="23"/>
  <c r="C106" i="23"/>
  <c r="R20" i="24"/>
  <c r="AB346" i="39"/>
  <c r="AB338" i="39"/>
  <c r="AB330" i="39"/>
  <c r="AB322" i="39"/>
  <c r="AB314" i="39"/>
  <c r="AB350" i="39"/>
  <c r="AB342" i="39"/>
  <c r="AB334" i="39"/>
  <c r="AB326" i="39"/>
  <c r="AB318" i="39"/>
  <c r="P104" i="22"/>
  <c r="P96" i="22"/>
  <c r="P88" i="22"/>
  <c r="P80" i="22"/>
  <c r="P72" i="22"/>
  <c r="P64" i="22"/>
  <c r="P56" i="22"/>
  <c r="P48" i="22"/>
  <c r="P40" i="22"/>
  <c r="P32" i="22"/>
  <c r="P24" i="22"/>
  <c r="P16" i="22"/>
  <c r="P100" i="22"/>
  <c r="P92" i="22"/>
  <c r="P84" i="22"/>
  <c r="P76" i="22"/>
  <c r="P68" i="22"/>
  <c r="P60" i="22"/>
  <c r="P52" i="22"/>
  <c r="P44" i="22"/>
  <c r="P36" i="22"/>
  <c r="P28" i="22"/>
  <c r="P20" i="22"/>
  <c r="P12" i="22"/>
  <c r="AB76" i="39"/>
  <c r="AB68" i="39"/>
  <c r="AB60" i="39"/>
  <c r="AB52" i="39"/>
  <c r="AB44" i="39"/>
  <c r="AB36" i="39"/>
  <c r="AB28" i="39"/>
  <c r="AB20" i="39"/>
  <c r="AB12" i="39"/>
  <c r="AB78" i="39"/>
  <c r="AB70" i="39"/>
  <c r="AB62" i="39"/>
  <c r="AB54" i="39"/>
  <c r="AB46" i="39"/>
  <c r="AB38" i="39"/>
  <c r="AB30" i="39"/>
  <c r="AB22" i="39"/>
  <c r="AB14" i="39"/>
  <c r="AB103" i="39"/>
  <c r="AB95" i="39"/>
  <c r="AB80" i="39"/>
  <c r="AB72" i="39"/>
  <c r="AB64" i="39"/>
  <c r="AB56" i="39"/>
  <c r="AB48" i="39"/>
  <c r="AB40" i="39"/>
  <c r="AB32" i="39"/>
  <c r="AB24" i="39"/>
  <c r="AB16" i="39"/>
  <c r="AB82" i="39"/>
  <c r="AB74" i="39"/>
  <c r="AB66" i="39"/>
  <c r="AB58" i="39"/>
  <c r="AB50" i="39"/>
  <c r="AB42" i="39"/>
  <c r="AB34" i="39"/>
  <c r="AB26" i="39"/>
  <c r="AB18" i="39"/>
  <c r="AG7" i="41"/>
  <c r="AG7" i="12"/>
  <c r="AL7" i="12"/>
  <c r="X7" i="12"/>
  <c r="K17" i="44"/>
  <c r="K18" i="44"/>
  <c r="R19" i="31"/>
  <c r="R19" i="24"/>
  <c r="L11" i="22"/>
  <c r="L17" i="22"/>
  <c r="L22" i="22"/>
  <c r="L27" i="22"/>
  <c r="L33" i="22"/>
  <c r="L38" i="22"/>
  <c r="L43" i="22"/>
  <c r="L49" i="22"/>
  <c r="L54" i="22"/>
  <c r="L59" i="22"/>
  <c r="L65" i="22"/>
  <c r="L69" i="22"/>
  <c r="L73" i="22"/>
  <c r="L77" i="22"/>
  <c r="L81" i="22"/>
  <c r="L85" i="22"/>
  <c r="L89" i="22"/>
  <c r="L93" i="22"/>
  <c r="L97" i="22"/>
  <c r="L101" i="22"/>
  <c r="L105" i="22"/>
  <c r="L110" i="22"/>
  <c r="L114" i="22"/>
  <c r="L118" i="22"/>
  <c r="L122" i="22"/>
  <c r="L126" i="22"/>
  <c r="L130" i="22"/>
  <c r="L134" i="22"/>
  <c r="L138" i="22"/>
  <c r="L142" i="22"/>
  <c r="L146" i="22"/>
  <c r="L150" i="22"/>
  <c r="L154" i="22"/>
  <c r="L158" i="22"/>
  <c r="L162" i="22"/>
  <c r="L166" i="22"/>
  <c r="L170" i="22"/>
  <c r="L174" i="22"/>
  <c r="L178" i="22"/>
  <c r="L182" i="22"/>
  <c r="L186" i="22"/>
  <c r="L190" i="22"/>
  <c r="L194" i="22"/>
  <c r="L198" i="22"/>
  <c r="L202" i="22"/>
  <c r="L206" i="22"/>
  <c r="L211" i="22"/>
  <c r="L215" i="22"/>
  <c r="L219" i="22"/>
  <c r="L223" i="22"/>
  <c r="L227" i="22"/>
  <c r="L231" i="22"/>
  <c r="L235" i="22"/>
  <c r="L239" i="22"/>
  <c r="L243" i="22"/>
  <c r="L247" i="22"/>
  <c r="L251" i="22"/>
  <c r="L255" i="22"/>
  <c r="L259" i="22"/>
  <c r="L263" i="22"/>
  <c r="L267" i="22"/>
  <c r="L13" i="22"/>
  <c r="L18" i="22"/>
  <c r="L23" i="22"/>
  <c r="L29" i="22"/>
  <c r="L34" i="22"/>
  <c r="L39" i="22"/>
  <c r="L45" i="22"/>
  <c r="L50" i="22"/>
  <c r="L55" i="22"/>
  <c r="L61" i="22"/>
  <c r="L66" i="22"/>
  <c r="L70" i="22"/>
  <c r="L74" i="22"/>
  <c r="L78" i="22"/>
  <c r="L82" i="22"/>
  <c r="L86" i="22"/>
  <c r="L90" i="22"/>
  <c r="L94" i="22"/>
  <c r="L98" i="22"/>
  <c r="L102" i="22"/>
  <c r="L106" i="22"/>
  <c r="L111" i="22"/>
  <c r="L115" i="22"/>
  <c r="L119" i="22"/>
  <c r="L123" i="22"/>
  <c r="L127" i="22"/>
  <c r="L131" i="22"/>
  <c r="L135" i="22"/>
  <c r="L139" i="22"/>
  <c r="L143" i="22"/>
  <c r="L147" i="22"/>
  <c r="L151" i="22"/>
  <c r="L155" i="22"/>
  <c r="L159" i="22"/>
  <c r="L163" i="22"/>
  <c r="L167" i="22"/>
  <c r="L171" i="22"/>
  <c r="L175" i="22"/>
  <c r="L179" i="22"/>
  <c r="L183" i="22"/>
  <c r="L187" i="22"/>
  <c r="L191" i="22"/>
  <c r="L195" i="22"/>
  <c r="L199" i="22"/>
  <c r="L203" i="22"/>
  <c r="L207" i="22"/>
  <c r="L212" i="22"/>
  <c r="L216" i="22"/>
  <c r="L220" i="22"/>
  <c r="L224" i="22"/>
  <c r="L228" i="22"/>
  <c r="L232" i="22"/>
  <c r="L236" i="22"/>
  <c r="L240" i="22"/>
  <c r="L244" i="22"/>
  <c r="L15" i="22"/>
  <c r="L26" i="22"/>
  <c r="L37" i="22"/>
  <c r="L47" i="22"/>
  <c r="L58" i="22"/>
  <c r="L68" i="22"/>
  <c r="L76" i="22"/>
  <c r="L84" i="22"/>
  <c r="L92" i="22"/>
  <c r="L100" i="22"/>
  <c r="L109" i="22"/>
  <c r="L117" i="22"/>
  <c r="L125" i="22"/>
  <c r="L133" i="22"/>
  <c r="L141" i="22"/>
  <c r="L149" i="22"/>
  <c r="L157" i="22"/>
  <c r="L165" i="22"/>
  <c r="L173" i="22"/>
  <c r="L181" i="22"/>
  <c r="L189" i="22"/>
  <c r="L197" i="22"/>
  <c r="L205" i="22"/>
  <c r="L214" i="22"/>
  <c r="L222" i="22"/>
  <c r="L230" i="22"/>
  <c r="L238" i="22"/>
  <c r="L246" i="22"/>
  <c r="L252" i="22"/>
  <c r="L257" i="22"/>
  <c r="L262" i="22"/>
  <c r="L268" i="22"/>
  <c r="L272" i="22"/>
  <c r="L276" i="22"/>
  <c r="L280" i="22"/>
  <c r="L284" i="22"/>
  <c r="L288" i="22"/>
  <c r="L292" i="22"/>
  <c r="L296" i="22"/>
  <c r="L300" i="22"/>
  <c r="L304" i="22"/>
  <c r="L808" i="21"/>
  <c r="L804" i="21"/>
  <c r="L800" i="21"/>
  <c r="L796" i="21"/>
  <c r="L792" i="21"/>
  <c r="L788" i="21"/>
  <c r="L784" i="21"/>
  <c r="L780" i="21"/>
  <c r="L776" i="21"/>
  <c r="L772" i="21"/>
  <c r="L768" i="21"/>
  <c r="L764" i="21"/>
  <c r="L760" i="21"/>
  <c r="L756" i="21"/>
  <c r="L752" i="21"/>
  <c r="L748" i="21"/>
  <c r="L744" i="21"/>
  <c r="L740" i="21"/>
  <c r="L736" i="21"/>
  <c r="L732" i="21"/>
  <c r="L728" i="21"/>
  <c r="L724" i="21"/>
  <c r="L9" i="22"/>
  <c r="L10" i="22"/>
  <c r="L14" i="22"/>
  <c r="L19" i="22"/>
  <c r="L21" i="22"/>
  <c r="L25" i="22"/>
  <c r="L30" i="22"/>
  <c r="L31" i="22"/>
  <c r="L35" i="22"/>
  <c r="L41" i="22"/>
  <c r="L42" i="22"/>
  <c r="L46" i="22"/>
  <c r="L51" i="22"/>
  <c r="L53" i="22"/>
  <c r="L57" i="22"/>
  <c r="L62" i="22"/>
  <c r="L63" i="22"/>
  <c r="L67" i="22"/>
  <c r="L71" i="22"/>
  <c r="L72" i="22"/>
  <c r="L75" i="22"/>
  <c r="L79" i="22"/>
  <c r="L80" i="22"/>
  <c r="L83" i="22"/>
  <c r="L87" i="22"/>
  <c r="L88" i="22"/>
  <c r="L91" i="22"/>
  <c r="L95" i="22"/>
  <c r="L96" i="22"/>
  <c r="L99" i="22"/>
  <c r="L103" i="22"/>
  <c r="L104" i="22"/>
  <c r="L107" i="22"/>
  <c r="L112" i="22"/>
  <c r="L120" i="22"/>
  <c r="L128" i="22"/>
  <c r="L136" i="22"/>
  <c r="L144" i="22"/>
  <c r="L152" i="22"/>
  <c r="L160" i="22"/>
  <c r="L168" i="22"/>
  <c r="L176" i="22"/>
  <c r="L184" i="22"/>
  <c r="L192" i="22"/>
  <c r="L200" i="22"/>
  <c r="L209" i="22"/>
  <c r="L217" i="22"/>
  <c r="L225" i="22"/>
  <c r="L233" i="22"/>
  <c r="L241" i="22"/>
  <c r="L248" i="22"/>
  <c r="L253" i="22"/>
  <c r="L258" i="22"/>
  <c r="L264" i="22"/>
  <c r="L269" i="22"/>
  <c r="L273" i="22"/>
  <c r="L277" i="22"/>
  <c r="L281" i="22"/>
  <c r="L285" i="22"/>
  <c r="L289" i="22"/>
  <c r="L293" i="22"/>
  <c r="L297" i="22"/>
  <c r="L301" i="22"/>
  <c r="L305" i="22"/>
  <c r="L807" i="21"/>
  <c r="L803" i="21"/>
  <c r="L799" i="21"/>
  <c r="L795" i="21"/>
  <c r="L791" i="21"/>
  <c r="L787" i="21"/>
  <c r="L783" i="21"/>
  <c r="L779" i="21"/>
  <c r="L775" i="21"/>
  <c r="L771" i="21"/>
  <c r="L767" i="21"/>
  <c r="L763" i="21"/>
  <c r="L759" i="21"/>
  <c r="L755" i="21"/>
  <c r="L751" i="21"/>
  <c r="L747" i="21"/>
  <c r="L743" i="21"/>
  <c r="L739" i="21"/>
  <c r="L735" i="21"/>
  <c r="L731" i="21"/>
  <c r="L727" i="21"/>
  <c r="L723" i="21"/>
  <c r="L719" i="21"/>
  <c r="L715" i="21"/>
  <c r="L711" i="21"/>
  <c r="L928" i="20"/>
  <c r="L932" i="20"/>
  <c r="L936" i="20"/>
  <c r="L940" i="20"/>
  <c r="L944" i="20"/>
  <c r="L948" i="20"/>
  <c r="L952" i="20"/>
  <c r="L956" i="20"/>
  <c r="L960" i="20"/>
  <c r="L964" i="20"/>
  <c r="L968" i="20"/>
  <c r="L972" i="20"/>
  <c r="L976" i="20"/>
  <c r="L980" i="20"/>
  <c r="L113" i="22"/>
  <c r="L121" i="22"/>
  <c r="L129" i="22"/>
  <c r="L137" i="22"/>
  <c r="L145" i="22"/>
  <c r="L153" i="22"/>
  <c r="L161" i="22"/>
  <c r="L169" i="22"/>
  <c r="L177" i="22"/>
  <c r="L185" i="22"/>
  <c r="L193" i="22"/>
  <c r="L201" i="22"/>
  <c r="L210" i="22"/>
  <c r="L218" i="22"/>
  <c r="L226" i="22"/>
  <c r="L234" i="22"/>
  <c r="L242" i="22"/>
  <c r="L249" i="22"/>
  <c r="L254" i="22"/>
  <c r="L260" i="22"/>
  <c r="L265" i="22"/>
  <c r="L270" i="22"/>
  <c r="L274" i="22"/>
  <c r="L278" i="22"/>
  <c r="L282" i="22"/>
  <c r="L286" i="22"/>
  <c r="L290" i="22"/>
  <c r="L294" i="22"/>
  <c r="L298" i="22"/>
  <c r="L302" i="22"/>
  <c r="L306" i="22"/>
  <c r="L806" i="21"/>
  <c r="L802" i="21"/>
  <c r="L798" i="21"/>
  <c r="L794" i="21"/>
  <c r="L790" i="21"/>
  <c r="L786" i="21"/>
  <c r="L782" i="21"/>
  <c r="L778" i="21"/>
  <c r="L774" i="21"/>
  <c r="L770" i="21"/>
  <c r="L766" i="21"/>
  <c r="L762" i="21"/>
  <c r="L758" i="21"/>
  <c r="L754" i="21"/>
  <c r="L750" i="21"/>
  <c r="L746" i="21"/>
  <c r="L742" i="21"/>
  <c r="L738" i="21"/>
  <c r="L734" i="21"/>
  <c r="L730" i="21"/>
  <c r="L726" i="21"/>
  <c r="L722" i="21"/>
  <c r="L718" i="21"/>
  <c r="L714" i="21"/>
  <c r="L710" i="21"/>
  <c r="L929" i="20"/>
  <c r="L933" i="20"/>
  <c r="L937" i="20"/>
  <c r="L116" i="22"/>
  <c r="L124" i="22"/>
  <c r="L132" i="22"/>
  <c r="L140" i="22"/>
  <c r="L148" i="22"/>
  <c r="L156" i="22"/>
  <c r="L164" i="22"/>
  <c r="L172" i="22"/>
  <c r="L180" i="22"/>
  <c r="L188" i="22"/>
  <c r="L196" i="22"/>
  <c r="L204" i="22"/>
  <c r="L213" i="22"/>
  <c r="L221" i="22"/>
  <c r="L229" i="22"/>
  <c r="L237" i="22"/>
  <c r="L245" i="22"/>
  <c r="L250" i="22"/>
  <c r="L256" i="22"/>
  <c r="L261" i="22"/>
  <c r="L266" i="22"/>
  <c r="L271" i="22"/>
  <c r="L275" i="22"/>
  <c r="L279" i="22"/>
  <c r="L283" i="22"/>
  <c r="L287" i="22"/>
  <c r="L291" i="22"/>
  <c r="L295" i="22"/>
  <c r="L299" i="22"/>
  <c r="L303" i="22"/>
  <c r="L307" i="22"/>
  <c r="N9" i="30"/>
  <c r="L805" i="21"/>
  <c r="L801" i="21"/>
  <c r="L797" i="21"/>
  <c r="L793" i="21"/>
  <c r="L789" i="21"/>
  <c r="L785" i="21"/>
  <c r="L781" i="21"/>
  <c r="L777" i="21"/>
  <c r="L773" i="21"/>
  <c r="L769" i="21"/>
  <c r="L765" i="21"/>
  <c r="L761" i="21"/>
  <c r="L757" i="21"/>
  <c r="L753" i="21"/>
  <c r="L749" i="21"/>
  <c r="L745" i="21"/>
  <c r="L741" i="21"/>
  <c r="L737" i="21"/>
  <c r="L733" i="21"/>
  <c r="L729" i="21"/>
  <c r="L725" i="21"/>
  <c r="L721" i="21"/>
  <c r="L717" i="21"/>
  <c r="L713" i="21"/>
  <c r="L930" i="20"/>
  <c r="L934" i="20"/>
  <c r="L938" i="20"/>
  <c r="L942" i="20"/>
  <c r="L946" i="20"/>
  <c r="L950" i="20"/>
  <c r="L954" i="20"/>
  <c r="L958" i="20"/>
  <c r="L962" i="20"/>
  <c r="L966" i="20"/>
  <c r="L970" i="20"/>
  <c r="L974" i="20"/>
  <c r="L978" i="20"/>
  <c r="L982" i="20"/>
  <c r="L716" i="21"/>
  <c r="L931" i="20"/>
  <c r="L943" i="20"/>
  <c r="L951" i="20"/>
  <c r="L959" i="20"/>
  <c r="L967" i="20"/>
  <c r="L975" i="20"/>
  <c r="L983" i="20"/>
  <c r="L987" i="20"/>
  <c r="L991" i="20"/>
  <c r="L995" i="20"/>
  <c r="L999" i="20"/>
  <c r="L1003" i="20"/>
  <c r="L1007" i="20"/>
  <c r="L1011" i="20"/>
  <c r="L1015" i="20"/>
  <c r="L1019" i="20"/>
  <c r="L1023" i="20"/>
  <c r="L829" i="20"/>
  <c r="L833" i="20"/>
  <c r="L837" i="20"/>
  <c r="L841" i="20"/>
  <c r="L845" i="20"/>
  <c r="L849" i="20"/>
  <c r="L853" i="20"/>
  <c r="L857" i="20"/>
  <c r="L861" i="20"/>
  <c r="L865" i="20"/>
  <c r="L869" i="20"/>
  <c r="L873" i="20"/>
  <c r="L877" i="20"/>
  <c r="L881" i="20"/>
  <c r="L885" i="20"/>
  <c r="L889" i="20"/>
  <c r="L893" i="20"/>
  <c r="L897" i="20"/>
  <c r="L901" i="20"/>
  <c r="L905" i="20"/>
  <c r="L909" i="20"/>
  <c r="L913" i="20"/>
  <c r="L917" i="20"/>
  <c r="L921" i="20"/>
  <c r="L726" i="20"/>
  <c r="L730" i="20"/>
  <c r="L734" i="20"/>
  <c r="L738" i="20"/>
  <c r="L742" i="20"/>
  <c r="L746" i="20"/>
  <c r="L750" i="20"/>
  <c r="L754" i="20"/>
  <c r="L758" i="20"/>
  <c r="L762" i="20"/>
  <c r="L766" i="20"/>
  <c r="L770" i="20"/>
  <c r="L774" i="20"/>
  <c r="L778" i="20"/>
  <c r="L782" i="20"/>
  <c r="L786" i="20"/>
  <c r="L790" i="20"/>
  <c r="L794" i="20"/>
  <c r="L798" i="20"/>
  <c r="L802" i="20"/>
  <c r="L806" i="20"/>
  <c r="L810" i="20"/>
  <c r="L814" i="20"/>
  <c r="L818" i="20"/>
  <c r="L822" i="20"/>
  <c r="L627" i="20"/>
  <c r="L631" i="20"/>
  <c r="L635" i="20"/>
  <c r="L639" i="20"/>
  <c r="L643" i="20"/>
  <c r="L647" i="20"/>
  <c r="L651" i="20"/>
  <c r="L655" i="20"/>
  <c r="L659" i="20"/>
  <c r="L663" i="20"/>
  <c r="L667" i="20"/>
  <c r="L671" i="20"/>
  <c r="L675" i="20"/>
  <c r="L679" i="20"/>
  <c r="L683" i="20"/>
  <c r="L687" i="20"/>
  <c r="L691" i="20"/>
  <c r="L695" i="20"/>
  <c r="L699" i="20"/>
  <c r="L703" i="20"/>
  <c r="L707" i="20"/>
  <c r="L711" i="20"/>
  <c r="L715" i="20"/>
  <c r="L719" i="20"/>
  <c r="L723" i="20"/>
  <c r="L527" i="20"/>
  <c r="L531" i="20"/>
  <c r="L535" i="20"/>
  <c r="L539" i="20"/>
  <c r="L543" i="20"/>
  <c r="L547" i="20"/>
  <c r="L551" i="20"/>
  <c r="L555" i="20"/>
  <c r="L559" i="20"/>
  <c r="L563" i="20"/>
  <c r="L567" i="20"/>
  <c r="L571" i="20"/>
  <c r="L575" i="20"/>
  <c r="L579" i="20"/>
  <c r="L583" i="20"/>
  <c r="L587" i="20"/>
  <c r="L591" i="20"/>
  <c r="L595" i="20"/>
  <c r="L599" i="20"/>
  <c r="L603" i="20"/>
  <c r="L607" i="20"/>
  <c r="L611" i="20"/>
  <c r="L615" i="20"/>
  <c r="L619" i="20"/>
  <c r="L623" i="20"/>
  <c r="L427" i="20"/>
  <c r="L431" i="20"/>
  <c r="L435" i="20"/>
  <c r="L439" i="20"/>
  <c r="L443" i="20"/>
  <c r="L447" i="20"/>
  <c r="L451" i="20"/>
  <c r="L455" i="20"/>
  <c r="L459" i="20"/>
  <c r="L463" i="20"/>
  <c r="L467" i="20"/>
  <c r="L471" i="20"/>
  <c r="L475" i="20"/>
  <c r="L479" i="20"/>
  <c r="L483" i="20"/>
  <c r="L487" i="20"/>
  <c r="L491" i="20"/>
  <c r="L495" i="20"/>
  <c r="L499" i="20"/>
  <c r="L503" i="20"/>
  <c r="L507" i="20"/>
  <c r="L511" i="20"/>
  <c r="L515" i="20"/>
  <c r="L519" i="20"/>
  <c r="L325" i="20"/>
  <c r="L329" i="20"/>
  <c r="L333" i="20"/>
  <c r="L337" i="20"/>
  <c r="L341" i="20"/>
  <c r="L345" i="20"/>
  <c r="L349" i="20"/>
  <c r="L353" i="20"/>
  <c r="L357" i="20"/>
  <c r="L361" i="20"/>
  <c r="L365" i="20"/>
  <c r="L369" i="20"/>
  <c r="L373" i="20"/>
  <c r="L377" i="20"/>
  <c r="L381" i="20"/>
  <c r="L385" i="20"/>
  <c r="L389" i="20"/>
  <c r="L393" i="20"/>
  <c r="L397" i="20"/>
  <c r="L401" i="20"/>
  <c r="L405" i="20"/>
  <c r="L409" i="20"/>
  <c r="L413" i="20"/>
  <c r="L417" i="20"/>
  <c r="L421" i="20"/>
  <c r="L1126" i="20"/>
  <c r="L1122" i="20"/>
  <c r="L1118" i="20"/>
  <c r="L712" i="21"/>
  <c r="L935" i="20"/>
  <c r="L945" i="20"/>
  <c r="L953" i="20"/>
  <c r="L961" i="20"/>
  <c r="L969" i="20"/>
  <c r="L977" i="20"/>
  <c r="L984" i="20"/>
  <c r="L988" i="20"/>
  <c r="L992" i="20"/>
  <c r="L996" i="20"/>
  <c r="L1000" i="20"/>
  <c r="L1004" i="20"/>
  <c r="L1008" i="20"/>
  <c r="L1012" i="20"/>
  <c r="L1016" i="20"/>
  <c r="L1020" i="20"/>
  <c r="L1024" i="20"/>
  <c r="L826" i="20"/>
  <c r="L830" i="20"/>
  <c r="L834" i="20"/>
  <c r="L838" i="20"/>
  <c r="L842" i="20"/>
  <c r="L846" i="20"/>
  <c r="L850" i="20"/>
  <c r="L854" i="20"/>
  <c r="L858" i="20"/>
  <c r="L862" i="20"/>
  <c r="L866" i="20"/>
  <c r="L870" i="20"/>
  <c r="L874" i="20"/>
  <c r="L878" i="20"/>
  <c r="L882" i="20"/>
  <c r="L886" i="20"/>
  <c r="L890" i="20"/>
  <c r="L894" i="20"/>
  <c r="L898" i="20"/>
  <c r="L902" i="20"/>
  <c r="L906" i="20"/>
  <c r="L910" i="20"/>
  <c r="L914" i="20"/>
  <c r="L918" i="20"/>
  <c r="L922" i="20"/>
  <c r="L727" i="20"/>
  <c r="L731" i="20"/>
  <c r="L735" i="20"/>
  <c r="L739" i="20"/>
  <c r="L743" i="20"/>
  <c r="L747" i="20"/>
  <c r="L751" i="20"/>
  <c r="L755" i="20"/>
  <c r="L759" i="20"/>
  <c r="L763" i="20"/>
  <c r="L767" i="20"/>
  <c r="L771" i="20"/>
  <c r="L775" i="20"/>
  <c r="L779" i="20"/>
  <c r="L783" i="20"/>
  <c r="L787" i="20"/>
  <c r="L791" i="20"/>
  <c r="L795" i="20"/>
  <c r="L799" i="20"/>
  <c r="L803" i="20"/>
  <c r="L807" i="20"/>
  <c r="L811" i="20"/>
  <c r="L815" i="20"/>
  <c r="L819" i="20"/>
  <c r="L823" i="20"/>
  <c r="L939" i="20"/>
  <c r="L947" i="20"/>
  <c r="L955" i="20"/>
  <c r="L963" i="20"/>
  <c r="L971" i="20"/>
  <c r="L979" i="20"/>
  <c r="L985" i="20"/>
  <c r="L989" i="20"/>
  <c r="L993" i="20"/>
  <c r="L997" i="20"/>
  <c r="L1001" i="20"/>
  <c r="L1005" i="20"/>
  <c r="L1009" i="20"/>
  <c r="L1013" i="20"/>
  <c r="L1017" i="20"/>
  <c r="L1021" i="20"/>
  <c r="L1025" i="20"/>
  <c r="L827" i="20"/>
  <c r="L831" i="20"/>
  <c r="L835" i="20"/>
  <c r="L839" i="20"/>
  <c r="L843" i="20"/>
  <c r="L847" i="20"/>
  <c r="L851" i="20"/>
  <c r="L855" i="20"/>
  <c r="L859" i="20"/>
  <c r="L863" i="20"/>
  <c r="L867" i="20"/>
  <c r="L871" i="20"/>
  <c r="L875" i="20"/>
  <c r="L879" i="20"/>
  <c r="L883" i="20"/>
  <c r="L887" i="20"/>
  <c r="L891" i="20"/>
  <c r="L895" i="20"/>
  <c r="L899" i="20"/>
  <c r="L903" i="20"/>
  <c r="L907" i="20"/>
  <c r="L911" i="20"/>
  <c r="L915" i="20"/>
  <c r="L919" i="20"/>
  <c r="L923" i="20"/>
  <c r="L728" i="20"/>
  <c r="L729" i="20"/>
  <c r="L732" i="20"/>
  <c r="L733" i="20"/>
  <c r="L736" i="20"/>
  <c r="L737" i="20"/>
  <c r="L740" i="20"/>
  <c r="L741" i="20"/>
  <c r="L744" i="20"/>
  <c r="L745" i="20"/>
  <c r="L748" i="20"/>
  <c r="L749" i="20"/>
  <c r="L752" i="20"/>
  <c r="L753" i="20"/>
  <c r="L756" i="20"/>
  <c r="L757" i="20"/>
  <c r="L760" i="20"/>
  <c r="L761" i="20"/>
  <c r="L764" i="20"/>
  <c r="L765" i="20"/>
  <c r="L768" i="20"/>
  <c r="L769" i="20"/>
  <c r="L772" i="20"/>
  <c r="L773" i="20"/>
  <c r="L776" i="20"/>
  <c r="L777" i="20"/>
  <c r="L780" i="20"/>
  <c r="L781" i="20"/>
  <c r="L784" i="20"/>
  <c r="L785" i="20"/>
  <c r="L788" i="20"/>
  <c r="L789" i="20"/>
  <c r="L792" i="20"/>
  <c r="L793" i="20"/>
  <c r="L796" i="20"/>
  <c r="L797" i="20"/>
  <c r="L800" i="20"/>
  <c r="L801" i="20"/>
  <c r="L804" i="20"/>
  <c r="L805" i="20"/>
  <c r="L808" i="20"/>
  <c r="L809" i="20"/>
  <c r="L812" i="20"/>
  <c r="L813" i="20"/>
  <c r="L816" i="20"/>
  <c r="L817" i="20"/>
  <c r="L820" i="20"/>
  <c r="L821" i="20"/>
  <c r="L824" i="20"/>
  <c r="L725" i="20"/>
  <c r="L12" i="20"/>
  <c r="L629" i="20"/>
  <c r="L633" i="20"/>
  <c r="L637" i="20"/>
  <c r="L641" i="20"/>
  <c r="L645" i="20"/>
  <c r="L649" i="20"/>
  <c r="L653" i="20"/>
  <c r="L657" i="20"/>
  <c r="L661" i="20"/>
  <c r="L665" i="20"/>
  <c r="L669" i="20"/>
  <c r="L673" i="20"/>
  <c r="L677" i="20"/>
  <c r="L681" i="20"/>
  <c r="L685" i="20"/>
  <c r="L689" i="20"/>
  <c r="L693" i="20"/>
  <c r="L697" i="20"/>
  <c r="L701" i="20"/>
  <c r="L705" i="20"/>
  <c r="L709" i="20"/>
  <c r="L713" i="20"/>
  <c r="L717" i="20"/>
  <c r="L721" i="20"/>
  <c r="L525" i="20"/>
  <c r="L529" i="20"/>
  <c r="L533" i="20"/>
  <c r="L537" i="20"/>
  <c r="L541" i="20"/>
  <c r="L545" i="20"/>
  <c r="L549" i="20"/>
  <c r="L553" i="20"/>
  <c r="L557" i="20"/>
  <c r="L561" i="20"/>
  <c r="L565" i="20"/>
  <c r="L569" i="20"/>
  <c r="L573" i="20"/>
  <c r="L577" i="20"/>
  <c r="L581" i="20"/>
  <c r="L585" i="20"/>
  <c r="L589" i="20"/>
  <c r="L593" i="20"/>
  <c r="L597" i="20"/>
  <c r="L601" i="20"/>
  <c r="L605" i="20"/>
  <c r="L609" i="20"/>
  <c r="L613" i="20"/>
  <c r="L617" i="20"/>
  <c r="L621" i="20"/>
  <c r="L425" i="20"/>
  <c r="L429" i="20"/>
  <c r="L433" i="20"/>
  <c r="L437" i="20"/>
  <c r="L441" i="20"/>
  <c r="L445" i="20"/>
  <c r="L449" i="20"/>
  <c r="L453" i="20"/>
  <c r="L457" i="20"/>
  <c r="L461" i="20"/>
  <c r="L465" i="20"/>
  <c r="L469" i="20"/>
  <c r="L473" i="20"/>
  <c r="L477" i="20"/>
  <c r="L481" i="20"/>
  <c r="L485" i="20"/>
  <c r="L489" i="20"/>
  <c r="L493" i="20"/>
  <c r="L497" i="20"/>
  <c r="L501" i="20"/>
  <c r="L505" i="20"/>
  <c r="L509" i="20"/>
  <c r="L513" i="20"/>
  <c r="L517" i="20"/>
  <c r="L521" i="20"/>
  <c r="L327" i="20"/>
  <c r="L331" i="20"/>
  <c r="L335" i="20"/>
  <c r="L339" i="20"/>
  <c r="L343" i="20"/>
  <c r="L347" i="20"/>
  <c r="L351" i="20"/>
  <c r="L355" i="20"/>
  <c r="L359" i="20"/>
  <c r="L363" i="20"/>
  <c r="L367" i="20"/>
  <c r="L371" i="20"/>
  <c r="L375" i="20"/>
  <c r="L379" i="20"/>
  <c r="L383" i="20"/>
  <c r="L387" i="20"/>
  <c r="L391" i="20"/>
  <c r="L395" i="20"/>
  <c r="L399" i="20"/>
  <c r="L403" i="20"/>
  <c r="L407" i="20"/>
  <c r="L411" i="20"/>
  <c r="L415" i="20"/>
  <c r="L419" i="20"/>
  <c r="L1128" i="20"/>
  <c r="L1124" i="20"/>
  <c r="L1120" i="20"/>
  <c r="L1116" i="20"/>
  <c r="L720" i="21"/>
  <c r="L941" i="20"/>
  <c r="L949" i="20"/>
  <c r="L957" i="20"/>
  <c r="L965" i="20"/>
  <c r="L973" i="20"/>
  <c r="L981" i="20"/>
  <c r="L986" i="20"/>
  <c r="L990" i="20"/>
  <c r="L994" i="20"/>
  <c r="L998" i="20"/>
  <c r="L1002" i="20"/>
  <c r="L1006" i="20"/>
  <c r="L1010" i="20"/>
  <c r="L1014" i="20"/>
  <c r="L1018" i="20"/>
  <c r="L1022" i="20"/>
  <c r="L1026" i="20"/>
  <c r="L828" i="20"/>
  <c r="L832" i="20"/>
  <c r="L836" i="20"/>
  <c r="L840" i="20"/>
  <c r="L844" i="20"/>
  <c r="L848" i="20"/>
  <c r="L852" i="20"/>
  <c r="L856" i="20"/>
  <c r="L860" i="20"/>
  <c r="L864" i="20"/>
  <c r="L868" i="20"/>
  <c r="L872" i="20"/>
  <c r="L876" i="20"/>
  <c r="L880" i="20"/>
  <c r="L884" i="20"/>
  <c r="L888" i="20"/>
  <c r="L892" i="20"/>
  <c r="L896" i="20"/>
  <c r="L900" i="20"/>
  <c r="L904" i="20"/>
  <c r="L908" i="20"/>
  <c r="L912" i="20"/>
  <c r="L916" i="20"/>
  <c r="L920" i="20"/>
  <c r="L924" i="20"/>
  <c r="L626" i="20"/>
  <c r="L630" i="20"/>
  <c r="L634" i="20"/>
  <c r="L638" i="20"/>
  <c r="L642" i="20"/>
  <c r="L646" i="20"/>
  <c r="L650" i="20"/>
  <c r="L654" i="20"/>
  <c r="L658" i="20"/>
  <c r="L662" i="20"/>
  <c r="L666" i="20"/>
  <c r="L670" i="20"/>
  <c r="L674" i="20"/>
  <c r="L678" i="20"/>
  <c r="L682" i="20"/>
  <c r="L686" i="20"/>
  <c r="L690" i="20"/>
  <c r="L694" i="20"/>
  <c r="L698" i="20"/>
  <c r="L702" i="20"/>
  <c r="L706" i="20"/>
  <c r="L710" i="20"/>
  <c r="L714" i="20"/>
  <c r="L718" i="20"/>
  <c r="L640" i="20"/>
  <c r="L656" i="20"/>
  <c r="L672" i="20"/>
  <c r="L688" i="20"/>
  <c r="L704" i="20"/>
  <c r="L720" i="20"/>
  <c r="L528" i="20"/>
  <c r="L536" i="20"/>
  <c r="L544" i="20"/>
  <c r="L552" i="20"/>
  <c r="L560" i="20"/>
  <c r="L568" i="20"/>
  <c r="L576" i="20"/>
  <c r="L584" i="20"/>
  <c r="L592" i="20"/>
  <c r="L600" i="20"/>
  <c r="L608" i="20"/>
  <c r="L616" i="20"/>
  <c r="L424" i="20"/>
  <c r="L432" i="20"/>
  <c r="L440" i="20"/>
  <c r="L448" i="20"/>
  <c r="L456" i="20"/>
  <c r="L464" i="20"/>
  <c r="L472" i="20"/>
  <c r="L480" i="20"/>
  <c r="L488" i="20"/>
  <c r="L496" i="20"/>
  <c r="L504" i="20"/>
  <c r="L512" i="20"/>
  <c r="L520" i="20"/>
  <c r="L330" i="20"/>
  <c r="L338" i="20"/>
  <c r="L346" i="20"/>
  <c r="L354" i="20"/>
  <c r="L362" i="20"/>
  <c r="L370" i="20"/>
  <c r="L378" i="20"/>
  <c r="L386" i="20"/>
  <c r="L394" i="20"/>
  <c r="L402" i="20"/>
  <c r="L410" i="20"/>
  <c r="L418" i="20"/>
  <c r="L1129" i="20"/>
  <c r="L1121" i="20"/>
  <c r="L1112" i="20"/>
  <c r="L1108" i="20"/>
  <c r="L1104" i="20"/>
  <c r="L1100" i="20"/>
  <c r="L1096" i="20"/>
  <c r="L1092" i="20"/>
  <c r="L1088" i="20"/>
  <c r="L1084" i="20"/>
  <c r="L1080" i="20"/>
  <c r="L1076" i="20"/>
  <c r="L1072" i="20"/>
  <c r="L1068" i="20"/>
  <c r="L1064" i="20"/>
  <c r="L1060" i="20"/>
  <c r="L1056" i="20"/>
  <c r="L1052" i="20"/>
  <c r="L1048" i="20"/>
  <c r="L1044" i="20"/>
  <c r="L1040" i="20"/>
  <c r="L1036" i="20"/>
  <c r="L1032" i="20"/>
  <c r="L317" i="20"/>
  <c r="L313" i="20"/>
  <c r="L309" i="20"/>
  <c r="L305" i="20"/>
  <c r="L301" i="20"/>
  <c r="L297" i="20"/>
  <c r="L293" i="20"/>
  <c r="L289" i="20"/>
  <c r="L285" i="20"/>
  <c r="L281" i="20"/>
  <c r="L277" i="20"/>
  <c r="L273" i="20"/>
  <c r="L269" i="20"/>
  <c r="L265" i="20"/>
  <c r="L261" i="20"/>
  <c r="L257" i="20"/>
  <c r="L253" i="20"/>
  <c r="L249" i="20"/>
  <c r="L245" i="20"/>
  <c r="L241" i="20"/>
  <c r="L237" i="20"/>
  <c r="L233" i="20"/>
  <c r="L229" i="20"/>
  <c r="L225" i="20"/>
  <c r="L221" i="20"/>
  <c r="L216" i="20"/>
  <c r="L212" i="20"/>
  <c r="L208" i="20"/>
  <c r="L204" i="20"/>
  <c r="L200" i="20"/>
  <c r="L196" i="20"/>
  <c r="L192" i="20"/>
  <c r="L188" i="20"/>
  <c r="L184" i="20"/>
  <c r="L180" i="20"/>
  <c r="L176" i="20"/>
  <c r="L172" i="20"/>
  <c r="L168" i="20"/>
  <c r="L164" i="20"/>
  <c r="L160" i="20"/>
  <c r="L156" i="20"/>
  <c r="L152" i="20"/>
  <c r="L148" i="20"/>
  <c r="L144" i="20"/>
  <c r="L140" i="20"/>
  <c r="L136" i="20"/>
  <c r="L132" i="20"/>
  <c r="L128" i="20"/>
  <c r="L124" i="20"/>
  <c r="L119" i="20"/>
  <c r="L115" i="20"/>
  <c r="L111" i="20"/>
  <c r="L107" i="20"/>
  <c r="L103" i="20"/>
  <c r="L99" i="20"/>
  <c r="L95" i="20"/>
  <c r="L91" i="20"/>
  <c r="L87" i="20"/>
  <c r="L83" i="20"/>
  <c r="L79" i="20"/>
  <c r="L75" i="20"/>
  <c r="L71" i="20"/>
  <c r="L67" i="20"/>
  <c r="L63" i="20"/>
  <c r="L59" i="20"/>
  <c r="L55" i="20"/>
  <c r="L51" i="20"/>
  <c r="L47" i="20"/>
  <c r="L43" i="20"/>
  <c r="L39" i="20"/>
  <c r="L35" i="20"/>
  <c r="L31" i="20"/>
  <c r="L27" i="20"/>
  <c r="L23" i="20"/>
  <c r="L368" i="20"/>
  <c r="L1115" i="20"/>
  <c r="L1099" i="20"/>
  <c r="L1083" i="20"/>
  <c r="L1067" i="20"/>
  <c r="L1051" i="20"/>
  <c r="L1039" i="20"/>
  <c r="L308" i="20"/>
  <c r="L292" i="20"/>
  <c r="L272" i="20"/>
  <c r="L260" i="20"/>
  <c r="L240" i="20"/>
  <c r="L232" i="20"/>
  <c r="L215" i="20"/>
  <c r="L199" i="20"/>
  <c r="L183" i="20"/>
  <c r="L167" i="20"/>
  <c r="L151" i="20"/>
  <c r="L135" i="20"/>
  <c r="L118" i="20"/>
  <c r="L98" i="20"/>
  <c r="L82" i="20"/>
  <c r="L66" i="20"/>
  <c r="L50" i="20"/>
  <c r="L34" i="20"/>
  <c r="L628" i="20"/>
  <c r="L644" i="20"/>
  <c r="L660" i="20"/>
  <c r="L676" i="20"/>
  <c r="L692" i="20"/>
  <c r="L708" i="20"/>
  <c r="L722" i="20"/>
  <c r="L530" i="20"/>
  <c r="L538" i="20"/>
  <c r="L546" i="20"/>
  <c r="L554" i="20"/>
  <c r="L562" i="20"/>
  <c r="L570" i="20"/>
  <c r="L578" i="20"/>
  <c r="L586" i="20"/>
  <c r="L594" i="20"/>
  <c r="L602" i="20"/>
  <c r="L610" i="20"/>
  <c r="L618" i="20"/>
  <c r="L426" i="20"/>
  <c r="L434" i="20"/>
  <c r="L442" i="20"/>
  <c r="L450" i="20"/>
  <c r="L458" i="20"/>
  <c r="L466" i="20"/>
  <c r="L474" i="20"/>
  <c r="L482" i="20"/>
  <c r="L490" i="20"/>
  <c r="L498" i="20"/>
  <c r="L506" i="20"/>
  <c r="L514" i="20"/>
  <c r="L522" i="20"/>
  <c r="L324" i="20"/>
  <c r="L332" i="20"/>
  <c r="L340" i="20"/>
  <c r="L348" i="20"/>
  <c r="L356" i="20"/>
  <c r="L364" i="20"/>
  <c r="L372" i="20"/>
  <c r="L380" i="20"/>
  <c r="L388" i="20"/>
  <c r="L396" i="20"/>
  <c r="L404" i="20"/>
  <c r="L412" i="20"/>
  <c r="L420" i="20"/>
  <c r="L1127" i="20"/>
  <c r="L1119" i="20"/>
  <c r="L1113" i="20"/>
  <c r="L1109" i="20"/>
  <c r="L1105" i="20"/>
  <c r="L1101" i="20"/>
  <c r="L1097" i="20"/>
  <c r="L1093" i="20"/>
  <c r="L1089" i="20"/>
  <c r="L1085" i="20"/>
  <c r="L1081" i="20"/>
  <c r="L1077" i="20"/>
  <c r="L1073" i="20"/>
  <c r="L1069" i="20"/>
  <c r="L1065" i="20"/>
  <c r="L1061" i="20"/>
  <c r="L1057" i="20"/>
  <c r="L1053" i="20"/>
  <c r="L1049" i="20"/>
  <c r="L1045" i="20"/>
  <c r="L1041" i="20"/>
  <c r="L1037" i="20"/>
  <c r="L1033" i="20"/>
  <c r="L318" i="20"/>
  <c r="L314" i="20"/>
  <c r="L310" i="20"/>
  <c r="L306" i="20"/>
  <c r="L302" i="20"/>
  <c r="L298" i="20"/>
  <c r="L294" i="20"/>
  <c r="L290" i="20"/>
  <c r="L286" i="20"/>
  <c r="L282" i="20"/>
  <c r="L278" i="20"/>
  <c r="L274" i="20"/>
  <c r="L270" i="20"/>
  <c r="L266" i="20"/>
  <c r="L262" i="20"/>
  <c r="L258" i="20"/>
  <c r="L254" i="20"/>
  <c r="L250" i="20"/>
  <c r="L246" i="20"/>
  <c r="L242" i="20"/>
  <c r="L238" i="20"/>
  <c r="L234" i="20"/>
  <c r="L230" i="20"/>
  <c r="L226" i="20"/>
  <c r="L222" i="20"/>
  <c r="L217" i="20"/>
  <c r="L213" i="20"/>
  <c r="L209" i="20"/>
  <c r="L205" i="20"/>
  <c r="L201" i="20"/>
  <c r="L197" i="20"/>
  <c r="L193" i="20"/>
  <c r="L189" i="20"/>
  <c r="L185" i="20"/>
  <c r="L181" i="20"/>
  <c r="L177" i="20"/>
  <c r="L173" i="20"/>
  <c r="L169" i="20"/>
  <c r="L165" i="20"/>
  <c r="L161" i="20"/>
  <c r="L157" i="20"/>
  <c r="L153" i="20"/>
  <c r="L149" i="20"/>
  <c r="L145" i="20"/>
  <c r="L141" i="20"/>
  <c r="L137" i="20"/>
  <c r="L133" i="20"/>
  <c r="L129" i="20"/>
  <c r="L125" i="20"/>
  <c r="L121" i="20"/>
  <c r="L116" i="20"/>
  <c r="L112" i="20"/>
  <c r="L108" i="20"/>
  <c r="L104" i="20"/>
  <c r="L100" i="20"/>
  <c r="L96" i="20"/>
  <c r="L92" i="20"/>
  <c r="L88" i="20"/>
  <c r="L84" i="20"/>
  <c r="L80" i="20"/>
  <c r="L76" i="20"/>
  <c r="L72" i="20"/>
  <c r="L68" i="20"/>
  <c r="L64" i="20"/>
  <c r="L60" i="20"/>
  <c r="L56" i="20"/>
  <c r="L52" i="20"/>
  <c r="L48" i="20"/>
  <c r="L44" i="20"/>
  <c r="L40" i="20"/>
  <c r="L36" i="20"/>
  <c r="L32" i="20"/>
  <c r="L28" i="20"/>
  <c r="L24" i="20"/>
  <c r="N7" i="30"/>
  <c r="N11" i="30"/>
  <c r="L384" i="20"/>
  <c r="L1107" i="20"/>
  <c r="L1095" i="20"/>
  <c r="L1079" i="20"/>
  <c r="L1059" i="20"/>
  <c r="L1043" i="20"/>
  <c r="L1031" i="20"/>
  <c r="L300" i="20"/>
  <c r="L284" i="20"/>
  <c r="L268" i="20"/>
  <c r="L252" i="20"/>
  <c r="L236" i="20"/>
  <c r="L219" i="20"/>
  <c r="L203" i="20"/>
  <c r="L187" i="20"/>
  <c r="L171" i="20"/>
  <c r="L155" i="20"/>
  <c r="L139" i="20"/>
  <c r="L123" i="20"/>
  <c r="L106" i="20"/>
  <c r="L90" i="20"/>
  <c r="L74" i="20"/>
  <c r="L58" i="20"/>
  <c r="L38" i="20"/>
  <c r="L26" i="20"/>
  <c r="L632" i="20"/>
  <c r="L648" i="20"/>
  <c r="L664" i="20"/>
  <c r="L680" i="20"/>
  <c r="L696" i="20"/>
  <c r="L712" i="20"/>
  <c r="L724" i="20"/>
  <c r="L532" i="20"/>
  <c r="L540" i="20"/>
  <c r="L548" i="20"/>
  <c r="L556" i="20"/>
  <c r="L564" i="20"/>
  <c r="L572" i="20"/>
  <c r="L580" i="20"/>
  <c r="L588" i="20"/>
  <c r="L596" i="20"/>
  <c r="L604" i="20"/>
  <c r="L612" i="20"/>
  <c r="L620" i="20"/>
  <c r="L428" i="20"/>
  <c r="L436" i="20"/>
  <c r="L444" i="20"/>
  <c r="L452" i="20"/>
  <c r="L460" i="20"/>
  <c r="L468" i="20"/>
  <c r="L476" i="20"/>
  <c r="L484" i="20"/>
  <c r="L492" i="20"/>
  <c r="L500" i="20"/>
  <c r="L508" i="20"/>
  <c r="L516" i="20"/>
  <c r="L326" i="20"/>
  <c r="L334" i="20"/>
  <c r="L342" i="20"/>
  <c r="L350" i="20"/>
  <c r="L358" i="20"/>
  <c r="L366" i="20"/>
  <c r="L374" i="20"/>
  <c r="L382" i="20"/>
  <c r="L390" i="20"/>
  <c r="L398" i="20"/>
  <c r="L406" i="20"/>
  <c r="L414" i="20"/>
  <c r="L422" i="20"/>
  <c r="L1125" i="20"/>
  <c r="L1117" i="20"/>
  <c r="L1114" i="20"/>
  <c r="L1110" i="20"/>
  <c r="L1106" i="20"/>
  <c r="L1102" i="20"/>
  <c r="L1098" i="20"/>
  <c r="L1094" i="20"/>
  <c r="L1090" i="20"/>
  <c r="L1086" i="20"/>
  <c r="L1082" i="20"/>
  <c r="L1078" i="20"/>
  <c r="L1074" i="20"/>
  <c r="L1070" i="20"/>
  <c r="L1066" i="20"/>
  <c r="L1062" i="20"/>
  <c r="L1058" i="20"/>
  <c r="L1054" i="20"/>
  <c r="L1050" i="20"/>
  <c r="L1046" i="20"/>
  <c r="L1042" i="20"/>
  <c r="L1038" i="20"/>
  <c r="L1034" i="20"/>
  <c r="L319" i="20"/>
  <c r="L315" i="20"/>
  <c r="L311" i="20"/>
  <c r="L307" i="20"/>
  <c r="L303" i="20"/>
  <c r="L299" i="20"/>
  <c r="L295" i="20"/>
  <c r="L291" i="20"/>
  <c r="L287" i="20"/>
  <c r="L283" i="20"/>
  <c r="L279" i="20"/>
  <c r="L275" i="20"/>
  <c r="L271" i="20"/>
  <c r="L267" i="20"/>
  <c r="L263" i="20"/>
  <c r="L259" i="20"/>
  <c r="L255" i="20"/>
  <c r="L251" i="20"/>
  <c r="L247" i="20"/>
  <c r="L243" i="20"/>
  <c r="L239" i="20"/>
  <c r="L235" i="20"/>
  <c r="L231" i="20"/>
  <c r="L227" i="20"/>
  <c r="L223" i="20"/>
  <c r="L218" i="20"/>
  <c r="L214" i="20"/>
  <c r="L210" i="20"/>
  <c r="L206" i="20"/>
  <c r="L202" i="20"/>
  <c r="L198" i="20"/>
  <c r="L194" i="20"/>
  <c r="L190" i="20"/>
  <c r="L186" i="20"/>
  <c r="L182" i="20"/>
  <c r="L178" i="20"/>
  <c r="L174" i="20"/>
  <c r="L170" i="20"/>
  <c r="L166" i="20"/>
  <c r="L162" i="20"/>
  <c r="L158" i="20"/>
  <c r="L154" i="20"/>
  <c r="L150" i="20"/>
  <c r="L146" i="20"/>
  <c r="L142" i="20"/>
  <c r="L138" i="20"/>
  <c r="L134" i="20"/>
  <c r="L130" i="20"/>
  <c r="L126" i="20"/>
  <c r="L122" i="20"/>
  <c r="L117" i="20"/>
  <c r="L113" i="20"/>
  <c r="L109" i="20"/>
  <c r="L105" i="20"/>
  <c r="L101" i="20"/>
  <c r="L97" i="20"/>
  <c r="L93" i="20"/>
  <c r="L89" i="20"/>
  <c r="L85" i="20"/>
  <c r="L81" i="20"/>
  <c r="L77" i="20"/>
  <c r="L73" i="20"/>
  <c r="L69" i="20"/>
  <c r="L65" i="20"/>
  <c r="L61" i="20"/>
  <c r="L57" i="20"/>
  <c r="L53" i="20"/>
  <c r="L49" i="20"/>
  <c r="L45" i="20"/>
  <c r="L41" i="20"/>
  <c r="L37" i="20"/>
  <c r="L33" i="20"/>
  <c r="L29" i="20"/>
  <c r="L25" i="20"/>
  <c r="L21" i="20"/>
  <c r="L376" i="20"/>
  <c r="L1123" i="20"/>
  <c r="L1103" i="20"/>
  <c r="L1087" i="20"/>
  <c r="L1071" i="20"/>
  <c r="L1055" i="20"/>
  <c r="L1035" i="20"/>
  <c r="L312" i="20"/>
  <c r="L296" i="20"/>
  <c r="L280" i="20"/>
  <c r="L264" i="20"/>
  <c r="L248" i="20"/>
  <c r="L224" i="20"/>
  <c r="L207" i="20"/>
  <c r="L191" i="20"/>
  <c r="L175" i="20"/>
  <c r="L159" i="20"/>
  <c r="L143" i="20"/>
  <c r="L127" i="20"/>
  <c r="L110" i="20"/>
  <c r="L94" i="20"/>
  <c r="L78" i="20"/>
  <c r="L62" i="20"/>
  <c r="L46" i="20"/>
  <c r="L30" i="20"/>
  <c r="L636" i="20"/>
  <c r="L652" i="20"/>
  <c r="L668" i="20"/>
  <c r="L684" i="20"/>
  <c r="L700" i="20"/>
  <c r="L716" i="20"/>
  <c r="L526" i="20"/>
  <c r="L534" i="20"/>
  <c r="L542" i="20"/>
  <c r="L550" i="20"/>
  <c r="L558" i="20"/>
  <c r="L566" i="20"/>
  <c r="L574" i="20"/>
  <c r="L582" i="20"/>
  <c r="L590" i="20"/>
  <c r="L598" i="20"/>
  <c r="L606" i="20"/>
  <c r="L614" i="20"/>
  <c r="L622" i="20"/>
  <c r="L430" i="20"/>
  <c r="L438" i="20"/>
  <c r="L446" i="20"/>
  <c r="L454" i="20"/>
  <c r="L462" i="20"/>
  <c r="L470" i="20"/>
  <c r="L478" i="20"/>
  <c r="L486" i="20"/>
  <c r="L494" i="20"/>
  <c r="L502" i="20"/>
  <c r="L510" i="20"/>
  <c r="L518" i="20"/>
  <c r="L328" i="20"/>
  <c r="L336" i="20"/>
  <c r="L344" i="20"/>
  <c r="L352" i="20"/>
  <c r="L360" i="20"/>
  <c r="L392" i="20"/>
  <c r="L400" i="20"/>
  <c r="L408" i="20"/>
  <c r="L416" i="20"/>
  <c r="L1111" i="20"/>
  <c r="L1091" i="20"/>
  <c r="L1075" i="20"/>
  <c r="L1063" i="20"/>
  <c r="L1047" i="20"/>
  <c r="L316" i="20"/>
  <c r="L304" i="20"/>
  <c r="L288" i="20"/>
  <c r="L276" i="20"/>
  <c r="L256" i="20"/>
  <c r="L244" i="20"/>
  <c r="L228" i="20"/>
  <c r="L211" i="20"/>
  <c r="L195" i="20"/>
  <c r="L179" i="20"/>
  <c r="L163" i="20"/>
  <c r="L147" i="20"/>
  <c r="L131" i="20"/>
  <c r="L114" i="20"/>
  <c r="L102" i="20"/>
  <c r="L86" i="20"/>
  <c r="L70" i="20"/>
  <c r="L54" i="20"/>
  <c r="L42" i="20"/>
  <c r="L22" i="20"/>
  <c r="L18" i="44"/>
  <c r="L17" i="44"/>
  <c r="Y7" i="41"/>
  <c r="Y7" i="12"/>
  <c r="M11" i="22"/>
  <c r="M15" i="22"/>
  <c r="M19" i="22"/>
  <c r="M23" i="22"/>
  <c r="M27" i="22"/>
  <c r="M31" i="22"/>
  <c r="M35" i="22"/>
  <c r="M39" i="22"/>
  <c r="M43" i="22"/>
  <c r="M47" i="22"/>
  <c r="M51" i="22"/>
  <c r="M55" i="22"/>
  <c r="M59" i="22"/>
  <c r="M63" i="22"/>
  <c r="M67" i="22"/>
  <c r="M71" i="22"/>
  <c r="M75" i="22"/>
  <c r="M79" i="22"/>
  <c r="M83" i="22"/>
  <c r="M87" i="22"/>
  <c r="M91" i="22"/>
  <c r="M95" i="22"/>
  <c r="M99" i="22"/>
  <c r="M103" i="22"/>
  <c r="M107" i="22"/>
  <c r="M111" i="22"/>
  <c r="M115" i="22"/>
  <c r="M119" i="22"/>
  <c r="M123" i="22"/>
  <c r="M127" i="22"/>
  <c r="M131" i="22"/>
  <c r="M135" i="22"/>
  <c r="M139" i="22"/>
  <c r="M143" i="22"/>
  <c r="M147" i="22"/>
  <c r="M151" i="22"/>
  <c r="M155" i="22"/>
  <c r="M159" i="22"/>
  <c r="M163" i="22"/>
  <c r="M167" i="22"/>
  <c r="M171" i="22"/>
  <c r="M175" i="22"/>
  <c r="M179" i="22"/>
  <c r="M183" i="22"/>
  <c r="M187" i="22"/>
  <c r="M191" i="22"/>
  <c r="M195" i="22"/>
  <c r="M199" i="22"/>
  <c r="M203" i="22"/>
  <c r="M207" i="22"/>
  <c r="M211" i="22"/>
  <c r="M215" i="22"/>
  <c r="M219" i="22"/>
  <c r="M223" i="22"/>
  <c r="M227" i="22"/>
  <c r="M231" i="22"/>
  <c r="M235" i="22"/>
  <c r="M239" i="22"/>
  <c r="M243" i="22"/>
  <c r="M247" i="22"/>
  <c r="M251" i="22"/>
  <c r="M255" i="22"/>
  <c r="M259" i="22"/>
  <c r="M263" i="22"/>
  <c r="M267" i="22"/>
  <c r="M271" i="22"/>
  <c r="M275" i="22"/>
  <c r="M279" i="22"/>
  <c r="M283" i="22"/>
  <c r="M287" i="22"/>
  <c r="M291" i="22"/>
  <c r="M295" i="22"/>
  <c r="M299" i="22"/>
  <c r="M12" i="22"/>
  <c r="M16" i="22"/>
  <c r="M20" i="22"/>
  <c r="M24" i="22"/>
  <c r="M28" i="22"/>
  <c r="M32" i="22"/>
  <c r="M36" i="22"/>
  <c r="M40" i="22"/>
  <c r="M44" i="22"/>
  <c r="M48" i="22"/>
  <c r="M52" i="22"/>
  <c r="M56" i="22"/>
  <c r="M60" i="22"/>
  <c r="M64" i="22"/>
  <c r="M68" i="22"/>
  <c r="M72" i="22"/>
  <c r="M76" i="22"/>
  <c r="M80" i="22"/>
  <c r="M84" i="22"/>
  <c r="M88" i="22"/>
  <c r="M92" i="22"/>
  <c r="M96" i="22"/>
  <c r="M100" i="22"/>
  <c r="M104" i="22"/>
  <c r="M112" i="22"/>
  <c r="M116" i="22"/>
  <c r="M120" i="22"/>
  <c r="M124" i="22"/>
  <c r="M128" i="22"/>
  <c r="M132" i="22"/>
  <c r="M136" i="22"/>
  <c r="M140" i="22"/>
  <c r="M144" i="22"/>
  <c r="M148" i="22"/>
  <c r="M152" i="22"/>
  <c r="M156" i="22"/>
  <c r="M160" i="22"/>
  <c r="M164" i="22"/>
  <c r="M168" i="22"/>
  <c r="M172" i="22"/>
  <c r="M176" i="22"/>
  <c r="M180" i="22"/>
  <c r="M184" i="22"/>
  <c r="M188" i="22"/>
  <c r="M192" i="22"/>
  <c r="M196" i="22"/>
  <c r="M200" i="22"/>
  <c r="M204" i="22"/>
  <c r="M212" i="22"/>
  <c r="M216" i="22"/>
  <c r="M220" i="22"/>
  <c r="M224" i="22"/>
  <c r="M228" i="22"/>
  <c r="M232" i="22"/>
  <c r="M236" i="22"/>
  <c r="M240" i="22"/>
  <c r="M244" i="22"/>
  <c r="M248" i="22"/>
  <c r="M252" i="22"/>
  <c r="M256" i="22"/>
  <c r="M260" i="22"/>
  <c r="M264" i="22"/>
  <c r="M268" i="22"/>
  <c r="M272" i="22"/>
  <c r="M276" i="22"/>
  <c r="M280" i="22"/>
  <c r="M284" i="22"/>
  <c r="M288" i="22"/>
  <c r="M292" i="22"/>
  <c r="M296" i="22"/>
  <c r="M300" i="22"/>
  <c r="M9" i="22"/>
  <c r="M13" i="22"/>
  <c r="M17" i="22"/>
  <c r="M21" i="22"/>
  <c r="M25" i="22"/>
  <c r="M29" i="22"/>
  <c r="M33" i="22"/>
  <c r="M37" i="22"/>
  <c r="M41" i="22"/>
  <c r="M45" i="22"/>
  <c r="M49" i="22"/>
  <c r="M53" i="22"/>
  <c r="M57" i="22"/>
  <c r="M61" i="22"/>
  <c r="M65" i="22"/>
  <c r="M69" i="22"/>
  <c r="M73" i="22"/>
  <c r="M77" i="22"/>
  <c r="M81" i="22"/>
  <c r="M85" i="22"/>
  <c r="M89" i="22"/>
  <c r="M93" i="22"/>
  <c r="M97" i="22"/>
  <c r="M101" i="22"/>
  <c r="M105" i="22"/>
  <c r="M109" i="22"/>
  <c r="M113" i="22"/>
  <c r="M117" i="22"/>
  <c r="M121" i="22"/>
  <c r="M125" i="22"/>
  <c r="M129" i="22"/>
  <c r="M133" i="22"/>
  <c r="M137" i="22"/>
  <c r="M141" i="22"/>
  <c r="M145" i="22"/>
  <c r="M149" i="22"/>
  <c r="M153" i="22"/>
  <c r="M157" i="22"/>
  <c r="M161" i="22"/>
  <c r="M165" i="22"/>
  <c r="M169" i="22"/>
  <c r="M173" i="22"/>
  <c r="M177" i="22"/>
  <c r="M181" i="22"/>
  <c r="M185" i="22"/>
  <c r="M189" i="22"/>
  <c r="M193" i="22"/>
  <c r="M197" i="22"/>
  <c r="M201" i="22"/>
  <c r="M205" i="22"/>
  <c r="M209" i="22"/>
  <c r="M213" i="22"/>
  <c r="M217" i="22"/>
  <c r="M221" i="22"/>
  <c r="M225" i="22"/>
  <c r="M229" i="22"/>
  <c r="M233" i="22"/>
  <c r="M237" i="22"/>
  <c r="M241" i="22"/>
  <c r="M245" i="22"/>
  <c r="M249" i="22"/>
  <c r="M253" i="22"/>
  <c r="M257" i="22"/>
  <c r="M261" i="22"/>
  <c r="M265" i="22"/>
  <c r="M269" i="22"/>
  <c r="M273" i="22"/>
  <c r="M277" i="22"/>
  <c r="M281" i="22"/>
  <c r="M285" i="22"/>
  <c r="M289" i="22"/>
  <c r="M293" i="22"/>
  <c r="M297" i="22"/>
  <c r="M10" i="22"/>
  <c r="M14" i="22"/>
  <c r="M18" i="22"/>
  <c r="M22" i="22"/>
  <c r="M26" i="22"/>
  <c r="M30" i="22"/>
  <c r="M34" i="22"/>
  <c r="M38" i="22"/>
  <c r="M42" i="22"/>
  <c r="M46" i="22"/>
  <c r="M50" i="22"/>
  <c r="M54" i="22"/>
  <c r="M58" i="22"/>
  <c r="M62" i="22"/>
  <c r="M66" i="22"/>
  <c r="M70" i="22"/>
  <c r="M74" i="22"/>
  <c r="M78" i="22"/>
  <c r="M82" i="22"/>
  <c r="M86" i="22"/>
  <c r="M90" i="22"/>
  <c r="M94" i="22"/>
  <c r="M98" i="22"/>
  <c r="M102" i="22"/>
  <c r="M106" i="22"/>
  <c r="M110" i="22"/>
  <c r="M114" i="22"/>
  <c r="M118" i="22"/>
  <c r="M122" i="22"/>
  <c r="M126" i="22"/>
  <c r="M130" i="22"/>
  <c r="M134" i="22"/>
  <c r="M138" i="22"/>
  <c r="M142" i="22"/>
  <c r="M146" i="22"/>
  <c r="M150" i="22"/>
  <c r="M154" i="22"/>
  <c r="M158" i="22"/>
  <c r="M162" i="22"/>
  <c r="M166" i="22"/>
  <c r="M170" i="22"/>
  <c r="M174" i="22"/>
  <c r="M178" i="22"/>
  <c r="M182" i="22"/>
  <c r="M186" i="22"/>
  <c r="M190" i="22"/>
  <c r="M194" i="22"/>
  <c r="M198" i="22"/>
  <c r="M202" i="22"/>
  <c r="M206" i="22"/>
  <c r="M210" i="22"/>
  <c r="M214" i="22"/>
  <c r="M218" i="22"/>
  <c r="M222" i="22"/>
  <c r="M226" i="22"/>
  <c r="M230" i="22"/>
  <c r="M234" i="22"/>
  <c r="M238" i="22"/>
  <c r="M242" i="22"/>
  <c r="M246" i="22"/>
  <c r="M250" i="22"/>
  <c r="M254" i="22"/>
  <c r="M258" i="22"/>
  <c r="M262" i="22"/>
  <c r="M266" i="22"/>
  <c r="M270" i="22"/>
  <c r="M274" i="22"/>
  <c r="M278" i="22"/>
  <c r="M282" i="22"/>
  <c r="M286" i="22"/>
  <c r="M290" i="22"/>
  <c r="M294" i="22"/>
  <c r="M298" i="22"/>
  <c r="M301" i="22"/>
  <c r="M305" i="22"/>
  <c r="N9" i="31"/>
  <c r="M805" i="21"/>
  <c r="M801" i="21"/>
  <c r="M797" i="21"/>
  <c r="M793" i="21"/>
  <c r="M789" i="21"/>
  <c r="M785" i="21"/>
  <c r="M781" i="21"/>
  <c r="M777" i="21"/>
  <c r="M773" i="21"/>
  <c r="M769" i="21"/>
  <c r="M765" i="21"/>
  <c r="M761" i="21"/>
  <c r="M757" i="21"/>
  <c r="M753" i="21"/>
  <c r="M749" i="21"/>
  <c r="M745" i="21"/>
  <c r="M741" i="21"/>
  <c r="M737" i="21"/>
  <c r="M733" i="21"/>
  <c r="M729" i="21"/>
  <c r="M725" i="21"/>
  <c r="M721" i="21"/>
  <c r="M717" i="21"/>
  <c r="M713" i="21"/>
  <c r="M930" i="20"/>
  <c r="M934" i="20"/>
  <c r="M938" i="20"/>
  <c r="M942" i="20"/>
  <c r="M946" i="20"/>
  <c r="M950" i="20"/>
  <c r="M954" i="20"/>
  <c r="M958" i="20"/>
  <c r="M962" i="20"/>
  <c r="M966" i="20"/>
  <c r="M970" i="20"/>
  <c r="M974" i="20"/>
  <c r="M978" i="20"/>
  <c r="M982" i="20"/>
  <c r="M986" i="20"/>
  <c r="M990" i="20"/>
  <c r="M994" i="20"/>
  <c r="M998" i="20"/>
  <c r="M1002" i="20"/>
  <c r="M1006" i="20"/>
  <c r="M1010" i="20"/>
  <c r="M302" i="22"/>
  <c r="M306" i="22"/>
  <c r="M808" i="21"/>
  <c r="M804" i="21"/>
  <c r="M800" i="21"/>
  <c r="M796" i="21"/>
  <c r="M792" i="21"/>
  <c r="M788" i="21"/>
  <c r="M784" i="21"/>
  <c r="M780" i="21"/>
  <c r="M776" i="21"/>
  <c r="M772" i="21"/>
  <c r="M768" i="21"/>
  <c r="M764" i="21"/>
  <c r="M760" i="21"/>
  <c r="M756" i="21"/>
  <c r="M752" i="21"/>
  <c r="M748" i="21"/>
  <c r="M744" i="21"/>
  <c r="M740" i="21"/>
  <c r="M736" i="21"/>
  <c r="M732" i="21"/>
  <c r="M728" i="21"/>
  <c r="M724" i="21"/>
  <c r="M720" i="21"/>
  <c r="M716" i="21"/>
  <c r="M712" i="21"/>
  <c r="M931" i="20"/>
  <c r="M935" i="20"/>
  <c r="M939" i="20"/>
  <c r="M943" i="20"/>
  <c r="M947" i="20"/>
  <c r="M951" i="20"/>
  <c r="M955" i="20"/>
  <c r="M959" i="20"/>
  <c r="M963" i="20"/>
  <c r="M967" i="20"/>
  <c r="M971" i="20"/>
  <c r="M975" i="20"/>
  <c r="M979" i="20"/>
  <c r="M983" i="20"/>
  <c r="M987" i="20"/>
  <c r="M991" i="20"/>
  <c r="M995" i="20"/>
  <c r="M999" i="20"/>
  <c r="M1003" i="20"/>
  <c r="M1007" i="20"/>
  <c r="M1011" i="20"/>
  <c r="M1015" i="20"/>
  <c r="M1019" i="20"/>
  <c r="M1023" i="20"/>
  <c r="M827" i="20"/>
  <c r="M831" i="20"/>
  <c r="M835" i="20"/>
  <c r="M839" i="20"/>
  <c r="M843" i="20"/>
  <c r="M847" i="20"/>
  <c r="M851" i="20"/>
  <c r="M855" i="20"/>
  <c r="M859" i="20"/>
  <c r="M863" i="20"/>
  <c r="M867" i="20"/>
  <c r="M871" i="20"/>
  <c r="M875" i="20"/>
  <c r="M879" i="20"/>
  <c r="M883" i="20"/>
  <c r="M887" i="20"/>
  <c r="M891" i="20"/>
  <c r="M895" i="20"/>
  <c r="M899" i="20"/>
  <c r="M903" i="20"/>
  <c r="M907" i="20"/>
  <c r="M911" i="20"/>
  <c r="M915" i="20"/>
  <c r="M919" i="20"/>
  <c r="M923" i="20"/>
  <c r="M729" i="20"/>
  <c r="M733" i="20"/>
  <c r="M737" i="20"/>
  <c r="M741" i="20"/>
  <c r="M745" i="20"/>
  <c r="M749" i="20"/>
  <c r="M753" i="20"/>
  <c r="M757" i="20"/>
  <c r="M761" i="20"/>
  <c r="M765" i="20"/>
  <c r="M769" i="20"/>
  <c r="M773" i="20"/>
  <c r="M777" i="20"/>
  <c r="M781" i="20"/>
  <c r="M785" i="20"/>
  <c r="M789" i="20"/>
  <c r="M793" i="20"/>
  <c r="M797" i="20"/>
  <c r="M801" i="20"/>
  <c r="M805" i="20"/>
  <c r="M809" i="20"/>
  <c r="M813" i="20"/>
  <c r="M817" i="20"/>
  <c r="M821" i="20"/>
  <c r="M627" i="20"/>
  <c r="M631" i="20"/>
  <c r="M635" i="20"/>
  <c r="M639" i="20"/>
  <c r="M643" i="20"/>
  <c r="M647" i="20"/>
  <c r="M651" i="20"/>
  <c r="M655" i="20"/>
  <c r="M659" i="20"/>
  <c r="M663" i="20"/>
  <c r="M667" i="20"/>
  <c r="M671" i="20"/>
  <c r="M675" i="20"/>
  <c r="M679" i="20"/>
  <c r="M683" i="20"/>
  <c r="M687" i="20"/>
  <c r="M691" i="20"/>
  <c r="M695" i="20"/>
  <c r="M699" i="20"/>
  <c r="M703" i="20"/>
  <c r="M707" i="20"/>
  <c r="M711" i="20"/>
  <c r="M715" i="20"/>
  <c r="M719" i="20"/>
  <c r="M723" i="20"/>
  <c r="M528" i="20"/>
  <c r="M532" i="20"/>
  <c r="M536" i="20"/>
  <c r="M540" i="20"/>
  <c r="M544" i="20"/>
  <c r="M548" i="20"/>
  <c r="M552" i="20"/>
  <c r="M556" i="20"/>
  <c r="M560" i="20"/>
  <c r="M564" i="20"/>
  <c r="M568" i="20"/>
  <c r="M572" i="20"/>
  <c r="M576" i="20"/>
  <c r="M580" i="20"/>
  <c r="M584" i="20"/>
  <c r="M588" i="20"/>
  <c r="M592" i="20"/>
  <c r="M596" i="20"/>
  <c r="M600" i="20"/>
  <c r="M604" i="20"/>
  <c r="M608" i="20"/>
  <c r="M612" i="20"/>
  <c r="M616" i="20"/>
  <c r="M620" i="20"/>
  <c r="M425" i="20"/>
  <c r="M429" i="20"/>
  <c r="M433" i="20"/>
  <c r="M437" i="20"/>
  <c r="M441" i="20"/>
  <c r="M445" i="20"/>
  <c r="M449" i="20"/>
  <c r="M453" i="20"/>
  <c r="M457" i="20"/>
  <c r="M303" i="22"/>
  <c r="M307" i="22"/>
  <c r="M807" i="21"/>
  <c r="M803" i="21"/>
  <c r="M799" i="21"/>
  <c r="M795" i="21"/>
  <c r="M791" i="21"/>
  <c r="M787" i="21"/>
  <c r="M783" i="21"/>
  <c r="M779" i="21"/>
  <c r="M775" i="21"/>
  <c r="M771" i="21"/>
  <c r="M767" i="21"/>
  <c r="M763" i="21"/>
  <c r="M759" i="21"/>
  <c r="M755" i="21"/>
  <c r="M751" i="21"/>
  <c r="M747" i="21"/>
  <c r="M743" i="21"/>
  <c r="M739" i="21"/>
  <c r="M735" i="21"/>
  <c r="M731" i="21"/>
  <c r="M727" i="21"/>
  <c r="M723" i="21"/>
  <c r="M719" i="21"/>
  <c r="M715" i="21"/>
  <c r="M711" i="21"/>
  <c r="M928" i="20"/>
  <c r="M932" i="20"/>
  <c r="M936" i="20"/>
  <c r="M940" i="20"/>
  <c r="M944" i="20"/>
  <c r="M948" i="20"/>
  <c r="M952" i="20"/>
  <c r="M956" i="20"/>
  <c r="M960" i="20"/>
  <c r="M964" i="20"/>
  <c r="M968" i="20"/>
  <c r="M972" i="20"/>
  <c r="M976" i="20"/>
  <c r="M980" i="20"/>
  <c r="M984" i="20"/>
  <c r="M988" i="20"/>
  <c r="M992" i="20"/>
  <c r="M996" i="20"/>
  <c r="M1000" i="20"/>
  <c r="M1004" i="20"/>
  <c r="M1008" i="20"/>
  <c r="M1012" i="20"/>
  <c r="M1016" i="20"/>
  <c r="M1020" i="20"/>
  <c r="M1024" i="20"/>
  <c r="M828" i="20"/>
  <c r="M832" i="20"/>
  <c r="M836" i="20"/>
  <c r="M840" i="20"/>
  <c r="M844" i="20"/>
  <c r="M848" i="20"/>
  <c r="M852" i="20"/>
  <c r="M856" i="20"/>
  <c r="M860" i="20"/>
  <c r="M864" i="20"/>
  <c r="M868" i="20"/>
  <c r="M872" i="20"/>
  <c r="M876" i="20"/>
  <c r="M880" i="20"/>
  <c r="M884" i="20"/>
  <c r="M888" i="20"/>
  <c r="M892" i="20"/>
  <c r="M896" i="20"/>
  <c r="M900" i="20"/>
  <c r="M904" i="20"/>
  <c r="M908" i="20"/>
  <c r="M912" i="20"/>
  <c r="M916" i="20"/>
  <c r="M920" i="20"/>
  <c r="M924" i="20"/>
  <c r="M726" i="20"/>
  <c r="M730" i="20"/>
  <c r="M734" i="20"/>
  <c r="M738" i="20"/>
  <c r="M742" i="20"/>
  <c r="M746" i="20"/>
  <c r="M750" i="20"/>
  <c r="M754" i="20"/>
  <c r="M758" i="20"/>
  <c r="M762" i="20"/>
  <c r="M766" i="20"/>
  <c r="M770" i="20"/>
  <c r="M774" i="20"/>
  <c r="M778" i="20"/>
  <c r="M782" i="20"/>
  <c r="M786" i="20"/>
  <c r="M790" i="20"/>
  <c r="M794" i="20"/>
  <c r="M798" i="20"/>
  <c r="M802" i="20"/>
  <c r="M806" i="20"/>
  <c r="M810" i="20"/>
  <c r="M814" i="20"/>
  <c r="M818" i="20"/>
  <c r="M822" i="20"/>
  <c r="M628" i="20"/>
  <c r="M632" i="20"/>
  <c r="M636" i="20"/>
  <c r="M640" i="20"/>
  <c r="M644" i="20"/>
  <c r="M648" i="20"/>
  <c r="M652" i="20"/>
  <c r="M656" i="20"/>
  <c r="M660" i="20"/>
  <c r="M664" i="20"/>
  <c r="M668" i="20"/>
  <c r="M672" i="20"/>
  <c r="M676" i="20"/>
  <c r="M680" i="20"/>
  <c r="M684" i="20"/>
  <c r="M688" i="20"/>
  <c r="M692" i="20"/>
  <c r="M696" i="20"/>
  <c r="M700" i="20"/>
  <c r="M704" i="20"/>
  <c r="M708" i="20"/>
  <c r="M712" i="20"/>
  <c r="M716" i="20"/>
  <c r="M720" i="20"/>
  <c r="M724" i="20"/>
  <c r="M525" i="20"/>
  <c r="M529" i="20"/>
  <c r="M533" i="20"/>
  <c r="M537" i="20"/>
  <c r="M541" i="20"/>
  <c r="M545" i="20"/>
  <c r="M549" i="20"/>
  <c r="M553" i="20"/>
  <c r="M557" i="20"/>
  <c r="M561" i="20"/>
  <c r="M565" i="20"/>
  <c r="M569" i="20"/>
  <c r="M573" i="20"/>
  <c r="M577" i="20"/>
  <c r="M581" i="20"/>
  <c r="M585" i="20"/>
  <c r="M589" i="20"/>
  <c r="M593" i="20"/>
  <c r="M597" i="20"/>
  <c r="M601" i="20"/>
  <c r="M605" i="20"/>
  <c r="M609" i="20"/>
  <c r="M613" i="20"/>
  <c r="M617" i="20"/>
  <c r="M621" i="20"/>
  <c r="M426" i="20"/>
  <c r="M430" i="20"/>
  <c r="M434" i="20"/>
  <c r="M438" i="20"/>
  <c r="M442" i="20"/>
  <c r="M446" i="20"/>
  <c r="M450" i="20"/>
  <c r="M454" i="20"/>
  <c r="M458" i="20"/>
  <c r="M462" i="20"/>
  <c r="M304" i="22"/>
  <c r="M806" i="21"/>
  <c r="M802" i="21"/>
  <c r="M798" i="21"/>
  <c r="M794" i="21"/>
  <c r="M790" i="21"/>
  <c r="M786" i="21"/>
  <c r="M782" i="21"/>
  <c r="M778" i="21"/>
  <c r="M774" i="21"/>
  <c r="M770" i="21"/>
  <c r="M766" i="21"/>
  <c r="M762" i="21"/>
  <c r="M758" i="21"/>
  <c r="M754" i="21"/>
  <c r="M750" i="21"/>
  <c r="M746" i="21"/>
  <c r="M742" i="21"/>
  <c r="M738" i="21"/>
  <c r="M734" i="21"/>
  <c r="M730" i="21"/>
  <c r="M726" i="21"/>
  <c r="M722" i="21"/>
  <c r="M718" i="21"/>
  <c r="M714" i="21"/>
  <c r="M710" i="21"/>
  <c r="M929" i="20"/>
  <c r="M933" i="20"/>
  <c r="M937" i="20"/>
  <c r="M941" i="20"/>
  <c r="M945" i="20"/>
  <c r="M949" i="20"/>
  <c r="M953" i="20"/>
  <c r="M957" i="20"/>
  <c r="M961" i="20"/>
  <c r="M965" i="20"/>
  <c r="M969" i="20"/>
  <c r="M973" i="20"/>
  <c r="M977" i="20"/>
  <c r="M981" i="20"/>
  <c r="M985" i="20"/>
  <c r="M989" i="20"/>
  <c r="M993" i="20"/>
  <c r="M997" i="20"/>
  <c r="M1001" i="20"/>
  <c r="M1005" i="20"/>
  <c r="M1009" i="20"/>
  <c r="M1013" i="20"/>
  <c r="M1017" i="20"/>
  <c r="M1021" i="20"/>
  <c r="M1025" i="20"/>
  <c r="M829" i="20"/>
  <c r="M833" i="20"/>
  <c r="M837" i="20"/>
  <c r="M841" i="20"/>
  <c r="M845" i="20"/>
  <c r="M849" i="20"/>
  <c r="M853" i="20"/>
  <c r="M857" i="20"/>
  <c r="M861" i="20"/>
  <c r="M865" i="20"/>
  <c r="M869" i="20"/>
  <c r="M873" i="20"/>
  <c r="M877" i="20"/>
  <c r="M881" i="20"/>
  <c r="M885" i="20"/>
  <c r="M889" i="20"/>
  <c r="M893" i="20"/>
  <c r="M897" i="20"/>
  <c r="M901" i="20"/>
  <c r="M905" i="20"/>
  <c r="M909" i="20"/>
  <c r="M913" i="20"/>
  <c r="M917" i="20"/>
  <c r="M921" i="20"/>
  <c r="M727" i="20"/>
  <c r="M731" i="20"/>
  <c r="M735" i="20"/>
  <c r="M739" i="20"/>
  <c r="M743" i="20"/>
  <c r="M747" i="20"/>
  <c r="M751" i="20"/>
  <c r="M755" i="20"/>
  <c r="M759" i="20"/>
  <c r="M763" i="20"/>
  <c r="M767" i="20"/>
  <c r="M771" i="20"/>
  <c r="M775" i="20"/>
  <c r="M779" i="20"/>
  <c r="M783" i="20"/>
  <c r="M787" i="20"/>
  <c r="M791" i="20"/>
  <c r="M795" i="20"/>
  <c r="M799" i="20"/>
  <c r="M803" i="20"/>
  <c r="M807" i="20"/>
  <c r="M811" i="20"/>
  <c r="M815" i="20"/>
  <c r="M819" i="20"/>
  <c r="M823" i="20"/>
  <c r="M629" i="20"/>
  <c r="M633" i="20"/>
  <c r="M637" i="20"/>
  <c r="M641" i="20"/>
  <c r="M645" i="20"/>
  <c r="M649" i="20"/>
  <c r="M653" i="20"/>
  <c r="M657" i="20"/>
  <c r="M661" i="20"/>
  <c r="M665" i="20"/>
  <c r="M669" i="20"/>
  <c r="M673" i="20"/>
  <c r="M677" i="20"/>
  <c r="M681" i="20"/>
  <c r="M685" i="20"/>
  <c r="M689" i="20"/>
  <c r="M693" i="20"/>
  <c r="M697" i="20"/>
  <c r="M701" i="20"/>
  <c r="M705" i="20"/>
  <c r="M709" i="20"/>
  <c r="M713" i="20"/>
  <c r="M717" i="20"/>
  <c r="M721" i="20"/>
  <c r="M526" i="20"/>
  <c r="M530" i="20"/>
  <c r="M534" i="20"/>
  <c r="M538" i="20"/>
  <c r="M542" i="20"/>
  <c r="M546" i="20"/>
  <c r="M550" i="20"/>
  <c r="M554" i="20"/>
  <c r="M558" i="20"/>
  <c r="M562" i="20"/>
  <c r="M566" i="20"/>
  <c r="M570" i="20"/>
  <c r="M574" i="20"/>
  <c r="M578" i="20"/>
  <c r="M582" i="20"/>
  <c r="M586" i="20"/>
  <c r="M590" i="20"/>
  <c r="M594" i="20"/>
  <c r="M598" i="20"/>
  <c r="M602" i="20"/>
  <c r="M606" i="20"/>
  <c r="M610" i="20"/>
  <c r="M614" i="20"/>
  <c r="M618" i="20"/>
  <c r="M622" i="20"/>
  <c r="M427" i="20"/>
  <c r="M431" i="20"/>
  <c r="M435" i="20"/>
  <c r="M439" i="20"/>
  <c r="M443" i="20"/>
  <c r="M447" i="20"/>
  <c r="M451" i="20"/>
  <c r="M455" i="20"/>
  <c r="M459" i="20"/>
  <c r="M463" i="20"/>
  <c r="M467" i="20"/>
  <c r="M471" i="20"/>
  <c r="M475" i="20"/>
  <c r="M479" i="20"/>
  <c r="M483" i="20"/>
  <c r="M487" i="20"/>
  <c r="M491" i="20"/>
  <c r="M1022" i="20"/>
  <c r="M830" i="20"/>
  <c r="M846" i="20"/>
  <c r="M862" i="20"/>
  <c r="M878" i="20"/>
  <c r="M894" i="20"/>
  <c r="M910" i="20"/>
  <c r="M736" i="20"/>
  <c r="M752" i="20"/>
  <c r="M768" i="20"/>
  <c r="M784" i="20"/>
  <c r="M800" i="20"/>
  <c r="M816" i="20"/>
  <c r="M626" i="20"/>
  <c r="M642" i="20"/>
  <c r="M658" i="20"/>
  <c r="M674" i="20"/>
  <c r="M690" i="20"/>
  <c r="M706" i="20"/>
  <c r="M722" i="20"/>
  <c r="M531" i="20"/>
  <c r="M547" i="20"/>
  <c r="M563" i="20"/>
  <c r="M579" i="20"/>
  <c r="M595" i="20"/>
  <c r="M611" i="20"/>
  <c r="M436" i="20"/>
  <c r="M452" i="20"/>
  <c r="M464" i="20"/>
  <c r="M469" i="20"/>
  <c r="M474" i="20"/>
  <c r="M480" i="20"/>
  <c r="M485" i="20"/>
  <c r="M490" i="20"/>
  <c r="M495" i="20"/>
  <c r="M499" i="20"/>
  <c r="M503" i="20"/>
  <c r="M507" i="20"/>
  <c r="M511" i="20"/>
  <c r="M515" i="20"/>
  <c r="M519" i="20"/>
  <c r="M325" i="20"/>
  <c r="M329" i="20"/>
  <c r="M333" i="20"/>
  <c r="M337" i="20"/>
  <c r="M341" i="20"/>
  <c r="M345" i="20"/>
  <c r="M349" i="20"/>
  <c r="M353" i="20"/>
  <c r="M357" i="20"/>
  <c r="M361" i="20"/>
  <c r="M365" i="20"/>
  <c r="M369" i="20"/>
  <c r="M373" i="20"/>
  <c r="M377" i="20"/>
  <c r="M381" i="20"/>
  <c r="M385" i="20"/>
  <c r="M389" i="20"/>
  <c r="M393" i="20"/>
  <c r="M397" i="20"/>
  <c r="M401" i="20"/>
  <c r="M405" i="20"/>
  <c r="M409" i="20"/>
  <c r="M413" i="20"/>
  <c r="M417" i="20"/>
  <c r="M421" i="20"/>
  <c r="M1129" i="20"/>
  <c r="M1127" i="20"/>
  <c r="M1125" i="20"/>
  <c r="M1123" i="20"/>
  <c r="M1121" i="20"/>
  <c r="M1119" i="20"/>
  <c r="M1117" i="20"/>
  <c r="M1115" i="20"/>
  <c r="M1113" i="20"/>
  <c r="M1111" i="20"/>
  <c r="M1109" i="20"/>
  <c r="M1107" i="20"/>
  <c r="M1105" i="20"/>
  <c r="M1103" i="20"/>
  <c r="M1101" i="20"/>
  <c r="M1099" i="20"/>
  <c r="M1097" i="20"/>
  <c r="M1095" i="20"/>
  <c r="M1093" i="20"/>
  <c r="M1091" i="20"/>
  <c r="M1089" i="20"/>
  <c r="M1087" i="20"/>
  <c r="M1085" i="20"/>
  <c r="M1083" i="20"/>
  <c r="M1081" i="20"/>
  <c r="M1079" i="20"/>
  <c r="M1077" i="20"/>
  <c r="M1075" i="20"/>
  <c r="M1073" i="20"/>
  <c r="M1071" i="20"/>
  <c r="M1069" i="20"/>
  <c r="M1067" i="20"/>
  <c r="M1065" i="20"/>
  <c r="M1063" i="20"/>
  <c r="M1061" i="20"/>
  <c r="M1059" i="20"/>
  <c r="M1057" i="20"/>
  <c r="M1055" i="20"/>
  <c r="M1053" i="20"/>
  <c r="M1051" i="20"/>
  <c r="M1049" i="20"/>
  <c r="M1047" i="20"/>
  <c r="M1045" i="20"/>
  <c r="M1043" i="20"/>
  <c r="M1041" i="20"/>
  <c r="M1039" i="20"/>
  <c r="M1037" i="20"/>
  <c r="M1035" i="20"/>
  <c r="M1033" i="20"/>
  <c r="M1031" i="20"/>
  <c r="M318" i="20"/>
  <c r="M316" i="20"/>
  <c r="M314" i="20"/>
  <c r="M312" i="20"/>
  <c r="M310" i="20"/>
  <c r="M308" i="20"/>
  <c r="M306" i="20"/>
  <c r="M304" i="20"/>
  <c r="M302" i="20"/>
  <c r="M300" i="20"/>
  <c r="M298" i="20"/>
  <c r="M296" i="20"/>
  <c r="M294" i="20"/>
  <c r="M292" i="20"/>
  <c r="M290" i="20"/>
  <c r="M288" i="20"/>
  <c r="M286" i="20"/>
  <c r="M284" i="20"/>
  <c r="M282" i="20"/>
  <c r="M280" i="20"/>
  <c r="M278" i="20"/>
  <c r="M276" i="20"/>
  <c r="M274" i="20"/>
  <c r="M272" i="20"/>
  <c r="M270" i="20"/>
  <c r="M268" i="20"/>
  <c r="M266" i="20"/>
  <c r="M264" i="20"/>
  <c r="M262" i="20"/>
  <c r="M260" i="20"/>
  <c r="M258" i="20"/>
  <c r="M256" i="20"/>
  <c r="M254" i="20"/>
  <c r="M252" i="20"/>
  <c r="M250" i="20"/>
  <c r="M248" i="20"/>
  <c r="M246" i="20"/>
  <c r="M244" i="20"/>
  <c r="M242" i="20"/>
  <c r="M240" i="20"/>
  <c r="M238" i="20"/>
  <c r="M236" i="20"/>
  <c r="M234" i="20"/>
  <c r="M232" i="20"/>
  <c r="M230" i="20"/>
  <c r="M228" i="20"/>
  <c r="M226" i="20"/>
  <c r="M224" i="20"/>
  <c r="M222" i="20"/>
  <c r="M219" i="20"/>
  <c r="M217" i="20"/>
  <c r="M215" i="20"/>
  <c r="M1026" i="20"/>
  <c r="M834" i="20"/>
  <c r="M850" i="20"/>
  <c r="M866" i="20"/>
  <c r="M882" i="20"/>
  <c r="M898" i="20"/>
  <c r="M914" i="20"/>
  <c r="M740" i="20"/>
  <c r="M756" i="20"/>
  <c r="M772" i="20"/>
  <c r="M788" i="20"/>
  <c r="M804" i="20"/>
  <c r="M820" i="20"/>
  <c r="M630" i="20"/>
  <c r="M646" i="20"/>
  <c r="M662" i="20"/>
  <c r="M678" i="20"/>
  <c r="M694" i="20"/>
  <c r="M710" i="20"/>
  <c r="M535" i="20"/>
  <c r="M551" i="20"/>
  <c r="M567" i="20"/>
  <c r="M583" i="20"/>
  <c r="M599" i="20"/>
  <c r="M615" i="20"/>
  <c r="M424" i="20"/>
  <c r="M440" i="20"/>
  <c r="M456" i="20"/>
  <c r="M465" i="20"/>
  <c r="M470" i="20"/>
  <c r="M476" i="20"/>
  <c r="M481" i="20"/>
  <c r="M486" i="20"/>
  <c r="M492" i="20"/>
  <c r="M496" i="20"/>
  <c r="M500" i="20"/>
  <c r="M504" i="20"/>
  <c r="M508" i="20"/>
  <c r="M512" i="20"/>
  <c r="M516" i="20"/>
  <c r="M520" i="20"/>
  <c r="M326" i="20"/>
  <c r="M330" i="20"/>
  <c r="M334" i="20"/>
  <c r="M338" i="20"/>
  <c r="M342" i="20"/>
  <c r="M346" i="20"/>
  <c r="M350" i="20"/>
  <c r="M354" i="20"/>
  <c r="M358" i="20"/>
  <c r="M362" i="20"/>
  <c r="M366" i="20"/>
  <c r="M370" i="20"/>
  <c r="M374" i="20"/>
  <c r="M378" i="20"/>
  <c r="M382" i="20"/>
  <c r="M386" i="20"/>
  <c r="M390" i="20"/>
  <c r="M394" i="20"/>
  <c r="M398" i="20"/>
  <c r="M402" i="20"/>
  <c r="M406" i="20"/>
  <c r="M410" i="20"/>
  <c r="M414" i="20"/>
  <c r="M418" i="20"/>
  <c r="M422" i="20"/>
  <c r="M1054" i="20"/>
  <c r="M1050" i="20"/>
  <c r="M1046" i="20"/>
  <c r="M1044" i="20"/>
  <c r="M1040" i="20"/>
  <c r="M1038" i="20"/>
  <c r="M1034" i="20"/>
  <c r="M317" i="20"/>
  <c r="M313" i="20"/>
  <c r="M311" i="20"/>
  <c r="M307" i="20"/>
  <c r="M301" i="20"/>
  <c r="M299" i="20"/>
  <c r="M295" i="20"/>
  <c r="M291" i="20"/>
  <c r="M287" i="20"/>
  <c r="M283" i="20"/>
  <c r="M279" i="20"/>
  <c r="M275" i="20"/>
  <c r="M271" i="20"/>
  <c r="M267" i="20"/>
  <c r="M263" i="20"/>
  <c r="M259" i="20"/>
  <c r="M255" i="20"/>
  <c r="M251" i="20"/>
  <c r="M247" i="20"/>
  <c r="M243" i="20"/>
  <c r="M239" i="20"/>
  <c r="M235" i="20"/>
  <c r="M231" i="20"/>
  <c r="M227" i="20"/>
  <c r="M223" i="20"/>
  <c r="M218" i="20"/>
  <c r="M214" i="20"/>
  <c r="M210" i="20"/>
  <c r="M206" i="20"/>
  <c r="M202" i="20"/>
  <c r="M198" i="20"/>
  <c r="M194" i="20"/>
  <c r="M190" i="20"/>
  <c r="M186" i="20"/>
  <c r="M182" i="20"/>
  <c r="M178" i="20"/>
  <c r="M174" i="20"/>
  <c r="M170" i="20"/>
  <c r="M166" i="20"/>
  <c r="M162" i="20"/>
  <c r="M158" i="20"/>
  <c r="M154" i="20"/>
  <c r="M152" i="20"/>
  <c r="M148" i="20"/>
  <c r="M144" i="20"/>
  <c r="M140" i="20"/>
  <c r="M136" i="20"/>
  <c r="M132" i="20"/>
  <c r="M128" i="20"/>
  <c r="M1014" i="20"/>
  <c r="M838" i="20"/>
  <c r="M854" i="20"/>
  <c r="M870" i="20"/>
  <c r="M886" i="20"/>
  <c r="M902" i="20"/>
  <c r="M918" i="20"/>
  <c r="M728" i="20"/>
  <c r="M744" i="20"/>
  <c r="M760" i="20"/>
  <c r="M776" i="20"/>
  <c r="M792" i="20"/>
  <c r="M808" i="20"/>
  <c r="M824" i="20"/>
  <c r="M634" i="20"/>
  <c r="M650" i="20"/>
  <c r="M666" i="20"/>
  <c r="M682" i="20"/>
  <c r="M698" i="20"/>
  <c r="M714" i="20"/>
  <c r="M539" i="20"/>
  <c r="M555" i="20"/>
  <c r="M571" i="20"/>
  <c r="M587" i="20"/>
  <c r="M603" i="20"/>
  <c r="M619" i="20"/>
  <c r="M428" i="20"/>
  <c r="M444" i="20"/>
  <c r="M460" i="20"/>
  <c r="M466" i="20"/>
  <c r="M472" i="20"/>
  <c r="M477" i="20"/>
  <c r="M482" i="20"/>
  <c r="M488" i="20"/>
  <c r="M493" i="20"/>
  <c r="M497" i="20"/>
  <c r="M501" i="20"/>
  <c r="M505" i="20"/>
  <c r="M509" i="20"/>
  <c r="M513" i="20"/>
  <c r="M517" i="20"/>
  <c r="M521" i="20"/>
  <c r="M327" i="20"/>
  <c r="M331" i="20"/>
  <c r="M335" i="20"/>
  <c r="M339" i="20"/>
  <c r="M343" i="20"/>
  <c r="M347" i="20"/>
  <c r="M351" i="20"/>
  <c r="M355" i="20"/>
  <c r="M359" i="20"/>
  <c r="M363" i="20"/>
  <c r="M367" i="20"/>
  <c r="M371" i="20"/>
  <c r="M375" i="20"/>
  <c r="M379" i="20"/>
  <c r="M383" i="20"/>
  <c r="M387" i="20"/>
  <c r="M391" i="20"/>
  <c r="M395" i="20"/>
  <c r="M399" i="20"/>
  <c r="M403" i="20"/>
  <c r="M407" i="20"/>
  <c r="M411" i="20"/>
  <c r="M415" i="20"/>
  <c r="M419" i="20"/>
  <c r="M1128" i="20"/>
  <c r="M1126" i="20"/>
  <c r="M1124" i="20"/>
  <c r="M1122" i="20"/>
  <c r="M1120" i="20"/>
  <c r="M1118" i="20"/>
  <c r="M1116" i="20"/>
  <c r="M1114" i="20"/>
  <c r="M1112" i="20"/>
  <c r="M1110" i="20"/>
  <c r="M1108" i="20"/>
  <c r="M1106" i="20"/>
  <c r="M1104" i="20"/>
  <c r="M1102" i="20"/>
  <c r="M1100" i="20"/>
  <c r="M1098" i="20"/>
  <c r="M1096" i="20"/>
  <c r="M1094" i="20"/>
  <c r="M1092" i="20"/>
  <c r="M1090" i="20"/>
  <c r="M1088" i="20"/>
  <c r="M1086" i="20"/>
  <c r="M1084" i="20"/>
  <c r="M1082" i="20"/>
  <c r="M1080" i="20"/>
  <c r="M1078" i="20"/>
  <c r="M1076" i="20"/>
  <c r="M1074" i="20"/>
  <c r="M1072" i="20"/>
  <c r="M1070" i="20"/>
  <c r="M1068" i="20"/>
  <c r="M1066" i="20"/>
  <c r="M1064" i="20"/>
  <c r="M1062" i="20"/>
  <c r="M1060" i="20"/>
  <c r="M1058" i="20"/>
  <c r="M1056" i="20"/>
  <c r="M1052" i="20"/>
  <c r="M1048" i="20"/>
  <c r="M1042" i="20"/>
  <c r="M1036" i="20"/>
  <c r="M1032" i="20"/>
  <c r="M319" i="20"/>
  <c r="M315" i="20"/>
  <c r="M309" i="20"/>
  <c r="M305" i="20"/>
  <c r="M303" i="20"/>
  <c r="M297" i="20"/>
  <c r="M293" i="20"/>
  <c r="M289" i="20"/>
  <c r="M285" i="20"/>
  <c r="M281" i="20"/>
  <c r="M277" i="20"/>
  <c r="M273" i="20"/>
  <c r="M269" i="20"/>
  <c r="M265" i="20"/>
  <c r="M261" i="20"/>
  <c r="M257" i="20"/>
  <c r="M253" i="20"/>
  <c r="M249" i="20"/>
  <c r="M245" i="20"/>
  <c r="M241" i="20"/>
  <c r="M237" i="20"/>
  <c r="M233" i="20"/>
  <c r="M229" i="20"/>
  <c r="M225" i="20"/>
  <c r="M221" i="20"/>
  <c r="M216" i="20"/>
  <c r="M212" i="20"/>
  <c r="M208" i="20"/>
  <c r="M204" i="20"/>
  <c r="M200" i="20"/>
  <c r="M196" i="20"/>
  <c r="M192" i="20"/>
  <c r="M188" i="20"/>
  <c r="M184" i="20"/>
  <c r="M180" i="20"/>
  <c r="M176" i="20"/>
  <c r="M172" i="20"/>
  <c r="M168" i="20"/>
  <c r="M164" i="20"/>
  <c r="M160" i="20"/>
  <c r="M156" i="20"/>
  <c r="M150" i="20"/>
  <c r="M146" i="20"/>
  <c r="M142" i="20"/>
  <c r="M138" i="20"/>
  <c r="M134" i="20"/>
  <c r="M130" i="20"/>
  <c r="M126" i="20"/>
  <c r="M826" i="20"/>
  <c r="M890" i="20"/>
  <c r="M732" i="20"/>
  <c r="M796" i="20"/>
  <c r="M654" i="20"/>
  <c r="M718" i="20"/>
  <c r="M559" i="20"/>
  <c r="M623" i="20"/>
  <c r="M461" i="20"/>
  <c r="M484" i="20"/>
  <c r="M502" i="20"/>
  <c r="M518" i="20"/>
  <c r="M328" i="20"/>
  <c r="M344" i="20"/>
  <c r="M360" i="20"/>
  <c r="M376" i="20"/>
  <c r="M392" i="20"/>
  <c r="M408" i="20"/>
  <c r="M211" i="20"/>
  <c r="M203" i="20"/>
  <c r="M195" i="20"/>
  <c r="M187" i="20"/>
  <c r="M179" i="20"/>
  <c r="M171" i="20"/>
  <c r="M163" i="20"/>
  <c r="M155" i="20"/>
  <c r="M147" i="20"/>
  <c r="M139" i="20"/>
  <c r="M131" i="20"/>
  <c r="M118" i="20"/>
  <c r="M112" i="20"/>
  <c r="M108" i="20"/>
  <c r="M104" i="20"/>
  <c r="M100" i="20"/>
  <c r="M96" i="20"/>
  <c r="M92" i="20"/>
  <c r="M88" i="20"/>
  <c r="M84" i="20"/>
  <c r="M80" i="20"/>
  <c r="M76" i="20"/>
  <c r="M72" i="20"/>
  <c r="M68" i="20"/>
  <c r="M64" i="20"/>
  <c r="M60" i="20"/>
  <c r="M56" i="20"/>
  <c r="M52" i="20"/>
  <c r="M48" i="20"/>
  <c r="M44" i="20"/>
  <c r="M40" i="20"/>
  <c r="M36" i="20"/>
  <c r="M32" i="20"/>
  <c r="M28" i="20"/>
  <c r="M24" i="20"/>
  <c r="N7" i="31"/>
  <c r="N11" i="31"/>
  <c r="M842" i="20"/>
  <c r="M906" i="20"/>
  <c r="M748" i="20"/>
  <c r="M812" i="20"/>
  <c r="M670" i="20"/>
  <c r="M575" i="20"/>
  <c r="M468" i="20"/>
  <c r="M489" i="20"/>
  <c r="M506" i="20"/>
  <c r="M522" i="20"/>
  <c r="M332" i="20"/>
  <c r="M348" i="20"/>
  <c r="M364" i="20"/>
  <c r="M380" i="20"/>
  <c r="M396" i="20"/>
  <c r="M412" i="20"/>
  <c r="M213" i="20"/>
  <c r="M205" i="20"/>
  <c r="M197" i="20"/>
  <c r="M189" i="20"/>
  <c r="M181" i="20"/>
  <c r="M173" i="20"/>
  <c r="M165" i="20"/>
  <c r="M157" i="20"/>
  <c r="M149" i="20"/>
  <c r="M141" i="20"/>
  <c r="M133" i="20"/>
  <c r="M125" i="20"/>
  <c r="M123" i="20"/>
  <c r="M121" i="20"/>
  <c r="M116" i="20"/>
  <c r="M114" i="20"/>
  <c r="M110" i="20"/>
  <c r="M106" i="20"/>
  <c r="M102" i="20"/>
  <c r="M98" i="20"/>
  <c r="M94" i="20"/>
  <c r="M90" i="20"/>
  <c r="M86" i="20"/>
  <c r="M82" i="20"/>
  <c r="M78" i="20"/>
  <c r="M74" i="20"/>
  <c r="M70" i="20"/>
  <c r="M66" i="20"/>
  <c r="M62" i="20"/>
  <c r="M58" i="20"/>
  <c r="M54" i="20"/>
  <c r="M50" i="20"/>
  <c r="M46" i="20"/>
  <c r="M42" i="20"/>
  <c r="M38" i="20"/>
  <c r="M34" i="20"/>
  <c r="M30" i="20"/>
  <c r="M26" i="20"/>
  <c r="M22" i="20"/>
  <c r="M1018" i="20"/>
  <c r="M858" i="20"/>
  <c r="M922" i="20"/>
  <c r="M764" i="20"/>
  <c r="M686" i="20"/>
  <c r="M527" i="20"/>
  <c r="M591" i="20"/>
  <c r="M432" i="20"/>
  <c r="M473" i="20"/>
  <c r="M494" i="20"/>
  <c r="M510" i="20"/>
  <c r="M336" i="20"/>
  <c r="M352" i="20"/>
  <c r="M368" i="20"/>
  <c r="M384" i="20"/>
  <c r="M400" i="20"/>
  <c r="M416" i="20"/>
  <c r="M207" i="20"/>
  <c r="M199" i="20"/>
  <c r="M191" i="20"/>
  <c r="M183" i="20"/>
  <c r="M175" i="20"/>
  <c r="M167" i="20"/>
  <c r="M159" i="20"/>
  <c r="M151" i="20"/>
  <c r="M143" i="20"/>
  <c r="M135" i="20"/>
  <c r="M127" i="20"/>
  <c r="M119" i="20"/>
  <c r="M117" i="20"/>
  <c r="M115" i="20"/>
  <c r="M109" i="20"/>
  <c r="M107" i="20"/>
  <c r="M103" i="20"/>
  <c r="M99" i="20"/>
  <c r="M95" i="20"/>
  <c r="M91" i="20"/>
  <c r="M87" i="20"/>
  <c r="M83" i="20"/>
  <c r="M79" i="20"/>
  <c r="M75" i="20"/>
  <c r="M71" i="20"/>
  <c r="M67" i="20"/>
  <c r="M63" i="20"/>
  <c r="M59" i="20"/>
  <c r="M55" i="20"/>
  <c r="M53" i="20"/>
  <c r="M51" i="20"/>
  <c r="M49" i="20"/>
  <c r="M47" i="20"/>
  <c r="M45" i="20"/>
  <c r="M43" i="20"/>
  <c r="M41" i="20"/>
  <c r="M39" i="20"/>
  <c r="M37" i="20"/>
  <c r="M35" i="20"/>
  <c r="M33" i="20"/>
  <c r="M31" i="20"/>
  <c r="M29" i="20"/>
  <c r="M27" i="20"/>
  <c r="M25" i="20"/>
  <c r="M23" i="20"/>
  <c r="M21" i="20"/>
  <c r="M874" i="20"/>
  <c r="M780" i="20"/>
  <c r="M638" i="20"/>
  <c r="M702" i="20"/>
  <c r="M543" i="20"/>
  <c r="M607" i="20"/>
  <c r="M448" i="20"/>
  <c r="M478" i="20"/>
  <c r="M498" i="20"/>
  <c r="M514" i="20"/>
  <c r="M324" i="20"/>
  <c r="M340" i="20"/>
  <c r="M356" i="20"/>
  <c r="M372" i="20"/>
  <c r="M388" i="20"/>
  <c r="M404" i="20"/>
  <c r="M420" i="20"/>
  <c r="M209" i="20"/>
  <c r="M201" i="20"/>
  <c r="M193" i="20"/>
  <c r="M185" i="20"/>
  <c r="M177" i="20"/>
  <c r="M169" i="20"/>
  <c r="M161" i="20"/>
  <c r="M153" i="20"/>
  <c r="M145" i="20"/>
  <c r="M137" i="20"/>
  <c r="M129" i="20"/>
  <c r="M124" i="20"/>
  <c r="M122" i="20"/>
  <c r="M113" i="20"/>
  <c r="M111" i="20"/>
  <c r="M105" i="20"/>
  <c r="M101" i="20"/>
  <c r="M97" i="20"/>
  <c r="M93" i="20"/>
  <c r="M89" i="20"/>
  <c r="M85" i="20"/>
  <c r="M81" i="20"/>
  <c r="M77" i="20"/>
  <c r="M73" i="20"/>
  <c r="M69" i="20"/>
  <c r="M65" i="20"/>
  <c r="M61" i="20"/>
  <c r="M57" i="20"/>
  <c r="L108" i="22"/>
  <c r="R7" i="12"/>
  <c r="AF7" i="41"/>
  <c r="R7" i="41"/>
  <c r="D6" i="14"/>
  <c r="P6" i="14"/>
  <c r="L19" i="44"/>
  <c r="K19" i="44"/>
  <c r="V21" i="43"/>
  <c r="V51" i="43"/>
  <c r="V81" i="43"/>
  <c r="V111" i="43"/>
  <c r="V141" i="43"/>
  <c r="V171" i="43"/>
  <c r="AB398" i="39"/>
  <c r="AB382" i="39"/>
  <c r="AB366" i="39"/>
  <c r="AB402" i="39"/>
  <c r="AB386" i="39"/>
  <c r="AB370" i="39"/>
  <c r="AB354" i="39"/>
  <c r="AB19" i="40"/>
  <c r="AB15" i="40"/>
  <c r="AB11" i="40"/>
  <c r="P418" i="20"/>
  <c r="P402" i="20"/>
  <c r="P386" i="20"/>
  <c r="P370" i="20"/>
  <c r="R19" i="26"/>
  <c r="N711" i="21"/>
  <c r="N715" i="21"/>
  <c r="N719" i="21"/>
  <c r="N723" i="21"/>
  <c r="N727" i="21"/>
  <c r="N731" i="21"/>
  <c r="N735" i="21"/>
  <c r="N739" i="21"/>
  <c r="N743" i="21"/>
  <c r="N747" i="21"/>
  <c r="N751" i="21"/>
  <c r="N755" i="21"/>
  <c r="N759" i="21"/>
  <c r="N763" i="21"/>
  <c r="N767" i="21"/>
  <c r="N771" i="21"/>
  <c r="N775" i="21"/>
  <c r="N779" i="21"/>
  <c r="N783" i="21"/>
  <c r="N787" i="21"/>
  <c r="N791" i="21"/>
  <c r="N795" i="21"/>
  <c r="N799" i="21"/>
  <c r="N803" i="21"/>
  <c r="N807" i="21"/>
  <c r="N712" i="21"/>
  <c r="N716" i="21"/>
  <c r="N720" i="21"/>
  <c r="N724" i="21"/>
  <c r="N728" i="21"/>
  <c r="N732" i="21"/>
  <c r="N736" i="21"/>
  <c r="N740" i="21"/>
  <c r="N744" i="21"/>
  <c r="N748" i="21"/>
  <c r="N752" i="21"/>
  <c r="N756" i="21"/>
  <c r="N760" i="21"/>
  <c r="N764" i="21"/>
  <c r="N768" i="21"/>
  <c r="N772" i="21"/>
  <c r="N776" i="21"/>
  <c r="N780" i="21"/>
  <c r="N784" i="21"/>
  <c r="N788" i="21"/>
  <c r="N792" i="21"/>
  <c r="N796" i="21"/>
  <c r="N800" i="21"/>
  <c r="N804" i="21"/>
  <c r="N808" i="21"/>
  <c r="L927" i="20"/>
  <c r="L14" i="20"/>
  <c r="N204" i="22"/>
  <c r="N188" i="22"/>
  <c r="N172" i="22"/>
  <c r="N197" i="22"/>
  <c r="N181" i="22"/>
  <c r="I101" i="22"/>
  <c r="N107" i="22"/>
  <c r="N96" i="22"/>
  <c r="N85" i="22"/>
  <c r="N75" i="22"/>
  <c r="I106" i="22"/>
  <c r="I85" i="22"/>
  <c r="I74" i="22"/>
  <c r="I53" i="22"/>
  <c r="I42" i="22"/>
  <c r="I21" i="22"/>
  <c r="N101" i="22"/>
  <c r="N91" i="22"/>
  <c r="N69" i="22"/>
  <c r="N59" i="22"/>
  <c r="N37" i="22"/>
  <c r="N27" i="22"/>
  <c r="R21" i="26"/>
  <c r="R23" i="26"/>
  <c r="S12" i="41"/>
  <c r="R22" i="24"/>
  <c r="P709" i="21"/>
  <c r="N709" i="21"/>
  <c r="R23" i="13"/>
  <c r="R20" i="13"/>
  <c r="P725" i="20"/>
  <c r="P12" i="20"/>
  <c r="P120" i="20"/>
  <c r="P825" i="20"/>
  <c r="P13" i="20"/>
  <c r="N725" i="20"/>
  <c r="N12" i="20"/>
  <c r="N524" i="20"/>
  <c r="N10" i="20"/>
  <c r="N1030" i="20"/>
  <c r="N16" i="20"/>
  <c r="N323" i="20"/>
  <c r="N8" i="20"/>
  <c r="N120" i="20"/>
  <c r="N423" i="20"/>
  <c r="N9" i="20"/>
  <c r="M625" i="20"/>
  <c r="M11" i="20"/>
  <c r="M927" i="20"/>
  <c r="M14" i="20"/>
  <c r="M56" i="38"/>
  <c r="M709" i="21"/>
  <c r="L825" i="20"/>
  <c r="L13" i="20"/>
  <c r="L709" i="21"/>
  <c r="L20" i="20"/>
  <c r="L323" i="20"/>
  <c r="L8" i="20"/>
  <c r="I1030" i="20"/>
  <c r="I16" i="20"/>
  <c r="N11" i="27"/>
  <c r="I323" i="20"/>
  <c r="I8" i="20"/>
  <c r="I927" i="20"/>
  <c r="I14" i="20"/>
  <c r="M725" i="20"/>
  <c r="M12" i="20"/>
  <c r="M423" i="20"/>
  <c r="M9" i="20"/>
  <c r="M825" i="20"/>
  <c r="M13" i="20"/>
  <c r="M1030" i="20"/>
  <c r="M16" i="20"/>
  <c r="P1030" i="20"/>
  <c r="P16" i="20"/>
  <c r="N20" i="20"/>
  <c r="P220" i="20"/>
  <c r="N825" i="20"/>
  <c r="N13" i="20"/>
  <c r="P423" i="20"/>
  <c r="P9" i="20"/>
  <c r="P323" i="20"/>
  <c r="P8" i="20"/>
  <c r="I725" i="20"/>
  <c r="I12" i="20"/>
  <c r="P927" i="20"/>
  <c r="P14" i="20"/>
  <c r="AG11" i="41"/>
  <c r="Q23" i="26"/>
  <c r="Q23" i="13"/>
  <c r="R21" i="30"/>
  <c r="R23" i="30"/>
  <c r="R25" i="30"/>
  <c r="R27" i="30"/>
  <c r="R29" i="30"/>
  <c r="R27" i="13"/>
  <c r="R21" i="13"/>
  <c r="Q28" i="32"/>
  <c r="Q26" i="32"/>
  <c r="Q24" i="32"/>
  <c r="Q22" i="32"/>
  <c r="Q20" i="32"/>
  <c r="Q29" i="33"/>
  <c r="Q27" i="33"/>
  <c r="Q25" i="33"/>
  <c r="Q23" i="33"/>
  <c r="Q21" i="33"/>
  <c r="Q19" i="33"/>
  <c r="Q28" i="34"/>
  <c r="Q26" i="34"/>
  <c r="Q24" i="34"/>
  <c r="Q22" i="34"/>
  <c r="Q20" i="34"/>
  <c r="R21" i="31"/>
  <c r="R23" i="31"/>
  <c r="R25" i="31"/>
  <c r="R27" i="31"/>
  <c r="R29" i="31"/>
  <c r="Q19" i="30"/>
  <c r="Q21" i="30"/>
  <c r="Q23" i="30"/>
  <c r="Q25" i="30"/>
  <c r="Q27" i="30"/>
  <c r="Q29" i="30"/>
  <c r="R21" i="24"/>
  <c r="R23" i="24"/>
  <c r="R29" i="24"/>
  <c r="R20" i="25"/>
  <c r="R22" i="25"/>
  <c r="R26" i="25"/>
  <c r="R28" i="25"/>
  <c r="R20" i="26"/>
  <c r="R22" i="26"/>
  <c r="R26" i="26"/>
  <c r="R28" i="26"/>
  <c r="Q21" i="31"/>
  <c r="Q23" i="31"/>
  <c r="Q25" i="31"/>
  <c r="Q27" i="31"/>
  <c r="Q29" i="31"/>
  <c r="Q29" i="32"/>
  <c r="Q27" i="32"/>
  <c r="Q25" i="32"/>
  <c r="Q23" i="32"/>
  <c r="Q21" i="32"/>
  <c r="Q19" i="32"/>
  <c r="Q28" i="33"/>
  <c r="Q26" i="33"/>
  <c r="Q24" i="33"/>
  <c r="Q22" i="33"/>
  <c r="Q20" i="33"/>
  <c r="Q29" i="34"/>
  <c r="Q27" i="34"/>
  <c r="Q25" i="34"/>
  <c r="Q23" i="34"/>
  <c r="Q21" i="34"/>
  <c r="Q19" i="34"/>
  <c r="H19" i="41"/>
  <c r="P625" i="20"/>
  <c r="P524" i="20"/>
  <c r="P10" i="20"/>
  <c r="N625" i="20"/>
  <c r="N927" i="20"/>
  <c r="N14" i="20"/>
  <c r="M323" i="20"/>
  <c r="M8" i="20"/>
  <c r="M524" i="20"/>
  <c r="M10" i="20"/>
  <c r="N52" i="38"/>
  <c r="M220" i="20"/>
  <c r="M208" i="22"/>
  <c r="L423" i="20"/>
  <c r="L9" i="20"/>
  <c r="L524" i="20"/>
  <c r="L10" i="20"/>
  <c r="L1030" i="20"/>
  <c r="L16" i="20"/>
  <c r="L625" i="20"/>
  <c r="L11" i="20"/>
  <c r="L208" i="22"/>
  <c r="I625" i="20"/>
  <c r="I11" i="20"/>
  <c r="I220" i="20"/>
  <c r="I423" i="20"/>
  <c r="I524" i="20"/>
  <c r="I10" i="20"/>
  <c r="I825" i="20"/>
  <c r="I13" i="20"/>
  <c r="L220" i="20"/>
  <c r="P208" i="22"/>
  <c r="M108" i="22"/>
  <c r="N207" i="22"/>
  <c r="N203" i="22"/>
  <c r="N199" i="22"/>
  <c r="N195" i="22"/>
  <c r="N191" i="22"/>
  <c r="N187" i="22"/>
  <c r="N183" i="22"/>
  <c r="N179" i="22"/>
  <c r="I107" i="22"/>
  <c r="I102" i="22"/>
  <c r="I100" i="22"/>
  <c r="I97" i="22"/>
  <c r="I95" i="22"/>
  <c r="I91" i="22"/>
  <c r="I86" i="22"/>
  <c r="I84" i="22"/>
  <c r="I81" i="22"/>
  <c r="I79" i="22"/>
  <c r="I75" i="22"/>
  <c r="I70" i="22"/>
  <c r="I68" i="22"/>
  <c r="I65" i="22"/>
  <c r="I63" i="22"/>
  <c r="I59" i="22"/>
  <c r="I54" i="22"/>
  <c r="I52" i="22"/>
  <c r="I49" i="22"/>
  <c r="I47" i="22"/>
  <c r="I43" i="22"/>
  <c r="I38" i="22"/>
  <c r="I36" i="22"/>
  <c r="I33" i="22"/>
  <c r="I31" i="22"/>
  <c r="I27" i="22"/>
  <c r="I22" i="22"/>
  <c r="I20" i="22"/>
  <c r="N106" i="22"/>
  <c r="N102" i="22"/>
  <c r="N97" i="22"/>
  <c r="N95" i="22"/>
  <c r="N92" i="22"/>
  <c r="N90" i="22"/>
  <c r="N86" i="22"/>
  <c r="N81" i="22"/>
  <c r="N79" i="22"/>
  <c r="N76" i="22"/>
  <c r="N74" i="22"/>
  <c r="N70" i="22"/>
  <c r="N65" i="22"/>
  <c r="N63" i="22"/>
  <c r="N60" i="22"/>
  <c r="N58" i="22"/>
  <c r="N54" i="22"/>
  <c r="N49" i="22"/>
  <c r="N47" i="22"/>
  <c r="N44" i="22"/>
  <c r="N42" i="22"/>
  <c r="N38" i="22"/>
  <c r="N33" i="22"/>
  <c r="N31" i="22"/>
  <c r="N28" i="22"/>
  <c r="N26" i="22"/>
  <c r="N22" i="22"/>
  <c r="N17" i="22"/>
  <c r="N15" i="22"/>
  <c r="N12" i="22"/>
  <c r="N10" i="22"/>
  <c r="N291" i="20"/>
  <c r="N293" i="20"/>
  <c r="N295" i="20"/>
  <c r="N297" i="20"/>
  <c r="N299" i="20"/>
  <c r="N301" i="20"/>
  <c r="N303" i="20"/>
  <c r="N305" i="20"/>
  <c r="N307" i="20"/>
  <c r="N309" i="20"/>
  <c r="N312" i="20"/>
  <c r="N314" i="20"/>
  <c r="N316" i="20"/>
  <c r="N318" i="20"/>
  <c r="I248" i="22"/>
  <c r="I246" i="22"/>
  <c r="I244" i="22"/>
  <c r="I242" i="22"/>
  <c r="I240" i="22"/>
  <c r="I238" i="22"/>
  <c r="I236" i="22"/>
  <c r="I234" i="22"/>
  <c r="I232" i="22"/>
  <c r="I230" i="22"/>
  <c r="I228" i="22"/>
  <c r="I226" i="22"/>
  <c r="I224" i="22"/>
  <c r="I222" i="22"/>
  <c r="I220" i="22"/>
  <c r="I218" i="22"/>
  <c r="I216" i="22"/>
  <c r="I214" i="22"/>
  <c r="I212" i="22"/>
  <c r="I210" i="22"/>
  <c r="N248" i="22"/>
  <c r="N246" i="22"/>
  <c r="N244" i="22"/>
  <c r="N242" i="22"/>
  <c r="N240" i="22"/>
  <c r="N238" i="22"/>
  <c r="N236" i="22"/>
  <c r="N234" i="22"/>
  <c r="N232" i="22"/>
  <c r="N230" i="22"/>
  <c r="N228" i="22"/>
  <c r="N226" i="22"/>
  <c r="N224" i="22"/>
  <c r="N222" i="22"/>
  <c r="N220" i="22"/>
  <c r="N218" i="22"/>
  <c r="N216" i="22"/>
  <c r="N214" i="22"/>
  <c r="N212" i="22"/>
  <c r="N210" i="22"/>
  <c r="L120" i="20"/>
  <c r="N108" i="22"/>
  <c r="P177" i="22"/>
  <c r="I177" i="22"/>
  <c r="P173" i="22"/>
  <c r="I173" i="22"/>
  <c r="P169" i="22"/>
  <c r="I169" i="22"/>
  <c r="P165" i="22"/>
  <c r="I165" i="22"/>
  <c r="P161" i="22"/>
  <c r="I161" i="22"/>
  <c r="P157" i="22"/>
  <c r="I157" i="22"/>
  <c r="P153" i="22"/>
  <c r="I153" i="22"/>
  <c r="P149" i="22"/>
  <c r="I149" i="22"/>
  <c r="P145" i="22"/>
  <c r="I145" i="22"/>
  <c r="P141" i="22"/>
  <c r="I141" i="22"/>
  <c r="P137" i="22"/>
  <c r="I137" i="22"/>
  <c r="P133" i="22"/>
  <c r="I133" i="22"/>
  <c r="P129" i="22"/>
  <c r="I129" i="22"/>
  <c r="P125" i="22"/>
  <c r="I125" i="22"/>
  <c r="P121" i="22"/>
  <c r="I121" i="22"/>
  <c r="P117" i="22"/>
  <c r="I117" i="22"/>
  <c r="P113" i="22"/>
  <c r="I113" i="22"/>
  <c r="P109" i="22"/>
  <c r="I109" i="22"/>
  <c r="M120" i="20"/>
  <c r="P175" i="22"/>
  <c r="I175" i="22"/>
  <c r="P171" i="22"/>
  <c r="I171" i="22"/>
  <c r="P167" i="22"/>
  <c r="I167" i="22"/>
  <c r="P163" i="22"/>
  <c r="I163" i="22"/>
  <c r="P159" i="22"/>
  <c r="I159" i="22"/>
  <c r="P155" i="22"/>
  <c r="I155" i="22"/>
  <c r="P151" i="22"/>
  <c r="I151" i="22"/>
  <c r="P147" i="22"/>
  <c r="I147" i="22"/>
  <c r="P143" i="22"/>
  <c r="I143" i="22"/>
  <c r="P139" i="22"/>
  <c r="I139" i="22"/>
  <c r="P135" i="22"/>
  <c r="I135" i="22"/>
  <c r="P131" i="22"/>
  <c r="I131" i="22"/>
  <c r="P127" i="22"/>
  <c r="I127" i="22"/>
  <c r="P123" i="22"/>
  <c r="I123" i="22"/>
  <c r="P119" i="22"/>
  <c r="I119" i="22"/>
  <c r="P115" i="22"/>
  <c r="I115" i="22"/>
  <c r="P111" i="22"/>
  <c r="I111" i="22"/>
  <c r="M20" i="20"/>
  <c r="M18" i="20"/>
  <c r="M6" i="20"/>
  <c r="M8" i="22"/>
  <c r="P99" i="22"/>
  <c r="N99" i="22"/>
  <c r="P98" i="22"/>
  <c r="I98" i="22"/>
  <c r="P89" i="22"/>
  <c r="N89" i="22"/>
  <c r="P87" i="22"/>
  <c r="N87" i="22"/>
  <c r="P78" i="22"/>
  <c r="I78" i="22"/>
  <c r="P77" i="22"/>
  <c r="N77" i="22"/>
  <c r="P67" i="22"/>
  <c r="N67" i="22"/>
  <c r="P66" i="22"/>
  <c r="I66" i="22"/>
  <c r="P57" i="22"/>
  <c r="N57" i="22"/>
  <c r="P55" i="22"/>
  <c r="N55" i="22"/>
  <c r="P46" i="22"/>
  <c r="I46" i="22"/>
  <c r="P45" i="22"/>
  <c r="N45" i="22"/>
  <c r="P35" i="22"/>
  <c r="N35" i="22"/>
  <c r="P34" i="22"/>
  <c r="I34" i="22"/>
  <c r="P25" i="22"/>
  <c r="N25" i="22"/>
  <c r="P23" i="22"/>
  <c r="N23" i="22"/>
  <c r="P14" i="22"/>
  <c r="I14" i="22"/>
  <c r="P13" i="22"/>
  <c r="N13" i="22"/>
  <c r="P118" i="20"/>
  <c r="I118" i="20"/>
  <c r="P116" i="20"/>
  <c r="I116" i="20"/>
  <c r="AB102" i="39"/>
  <c r="P114" i="20"/>
  <c r="I114" i="20"/>
  <c r="AB100" i="39"/>
  <c r="P112" i="20"/>
  <c r="I112" i="20"/>
  <c r="AB98" i="39"/>
  <c r="P110" i="20"/>
  <c r="I110" i="20"/>
  <c r="AB96" i="39"/>
  <c r="P108" i="20"/>
  <c r="I108" i="20"/>
  <c r="P105" i="22"/>
  <c r="N105" i="22"/>
  <c r="P103" i="22"/>
  <c r="N103" i="22"/>
  <c r="P94" i="22"/>
  <c r="I94" i="22"/>
  <c r="P93" i="22"/>
  <c r="N93" i="22"/>
  <c r="P83" i="22"/>
  <c r="N83" i="22"/>
  <c r="P82" i="22"/>
  <c r="I82" i="22"/>
  <c r="P73" i="22"/>
  <c r="N73" i="22"/>
  <c r="P71" i="22"/>
  <c r="N71" i="22"/>
  <c r="P62" i="22"/>
  <c r="I62" i="22"/>
  <c r="P61" i="22"/>
  <c r="N61" i="22"/>
  <c r="P51" i="22"/>
  <c r="N51" i="22"/>
  <c r="P50" i="22"/>
  <c r="I50" i="22"/>
  <c r="P41" i="22"/>
  <c r="N41" i="22"/>
  <c r="P39" i="22"/>
  <c r="N39" i="22"/>
  <c r="P30" i="22"/>
  <c r="I30" i="22"/>
  <c r="P29" i="22"/>
  <c r="N29" i="22"/>
  <c r="P19" i="22"/>
  <c r="N19" i="22"/>
  <c r="N8" i="22"/>
  <c r="P18" i="22"/>
  <c r="I18" i="22"/>
  <c r="P11" i="20"/>
  <c r="P7" i="20"/>
  <c r="AB12" i="41"/>
  <c r="AP12" i="41"/>
  <c r="AP12" i="12"/>
  <c r="AP11" i="12"/>
  <c r="AB10" i="12"/>
  <c r="AB9" i="41"/>
  <c r="AP9" i="41"/>
  <c r="AB9" i="12"/>
  <c r="AB8" i="41"/>
  <c r="AP8" i="41"/>
  <c r="AP8" i="12"/>
  <c r="AB7" i="12"/>
  <c r="O17" i="44"/>
  <c r="O18" i="44"/>
  <c r="O10" i="44"/>
  <c r="AA12" i="41"/>
  <c r="AO12" i="41"/>
  <c r="AO12" i="12"/>
  <c r="AA11" i="41"/>
  <c r="AO11" i="41"/>
  <c r="AA10" i="12"/>
  <c r="AO10" i="12"/>
  <c r="AA9" i="41"/>
  <c r="AO9" i="41"/>
  <c r="R19" i="33"/>
  <c r="R21" i="33"/>
  <c r="R23" i="33"/>
  <c r="R25" i="33"/>
  <c r="R27" i="33"/>
  <c r="R29" i="33"/>
  <c r="N11" i="20"/>
  <c r="N7" i="20"/>
  <c r="AN12" i="41"/>
  <c r="Z12" i="12"/>
  <c r="Z12" i="41"/>
  <c r="AN12" i="12"/>
  <c r="Z11" i="41"/>
  <c r="AN11" i="41"/>
  <c r="Z11" i="12"/>
  <c r="AN11" i="12"/>
  <c r="Z10" i="41"/>
  <c r="AN10" i="41"/>
  <c r="Z10" i="12"/>
  <c r="AN10" i="12"/>
  <c r="Z9" i="41"/>
  <c r="AN9" i="41"/>
  <c r="Z9" i="12"/>
  <c r="AN9" i="12"/>
  <c r="Z8" i="41"/>
  <c r="AN8" i="41"/>
  <c r="Z8" i="12"/>
  <c r="AN8" i="12"/>
  <c r="AN7" i="12"/>
  <c r="M18" i="44"/>
  <c r="M10" i="44"/>
  <c r="AN7" i="41"/>
  <c r="Z7" i="41"/>
  <c r="Z7" i="12"/>
  <c r="M17" i="44"/>
  <c r="M58" i="38"/>
  <c r="N58" i="38"/>
  <c r="M53" i="38"/>
  <c r="N53" i="38"/>
  <c r="N55" i="38"/>
  <c r="M55" i="38"/>
  <c r="M54" i="38"/>
  <c r="N54" i="38"/>
  <c r="M51" i="38"/>
  <c r="N51" i="38"/>
  <c r="M321" i="20"/>
  <c r="Y8" i="12"/>
  <c r="Y8" i="41"/>
  <c r="AM8" i="41"/>
  <c r="AM8" i="12"/>
  <c r="Y9" i="41"/>
  <c r="AM9" i="41"/>
  <c r="AM9" i="12"/>
  <c r="Y9" i="12"/>
  <c r="Y10" i="12"/>
  <c r="Y10" i="41"/>
  <c r="AM10" i="41"/>
  <c r="AM10" i="12"/>
  <c r="Y11" i="41"/>
  <c r="AM11" i="41"/>
  <c r="AM11" i="12"/>
  <c r="Y11" i="12"/>
  <c r="Y12" i="41"/>
  <c r="AM12" i="41"/>
  <c r="Y12" i="12"/>
  <c r="AM12" i="12"/>
  <c r="AM7" i="41"/>
  <c r="L10" i="44"/>
  <c r="L11" i="44"/>
  <c r="L13" i="44"/>
  <c r="AM7" i="12"/>
  <c r="AL7" i="41"/>
  <c r="L64" i="22"/>
  <c r="L48" i="22"/>
  <c r="L32" i="22"/>
  <c r="L16" i="22"/>
  <c r="L52" i="22"/>
  <c r="L36" i="22"/>
  <c r="L20" i="22"/>
  <c r="X7" i="41"/>
  <c r="L56" i="22"/>
  <c r="L40" i="22"/>
  <c r="L24" i="22"/>
  <c r="L60" i="22"/>
  <c r="L44" i="22"/>
  <c r="L28" i="22"/>
  <c r="L12" i="22"/>
  <c r="K10" i="44"/>
  <c r="K11" i="44"/>
  <c r="K13" i="44"/>
  <c r="X8" i="41"/>
  <c r="X8" i="12"/>
  <c r="AL8" i="12"/>
  <c r="AL8" i="41"/>
  <c r="X9" i="41"/>
  <c r="X9" i="12"/>
  <c r="AL9" i="12"/>
  <c r="AL9" i="41"/>
  <c r="X10" i="41"/>
  <c r="X10" i="12"/>
  <c r="AL10" i="12"/>
  <c r="AL10" i="41"/>
  <c r="X11" i="41"/>
  <c r="X11" i="12"/>
  <c r="AL11" i="12"/>
  <c r="AL11" i="41"/>
  <c r="AL12" i="41"/>
  <c r="AL12" i="12"/>
  <c r="X12" i="41"/>
  <c r="X12" i="12"/>
  <c r="R21" i="29"/>
  <c r="R29" i="29"/>
  <c r="Q25" i="29"/>
  <c r="R25" i="29"/>
  <c r="R29" i="28"/>
  <c r="Q29" i="28"/>
  <c r="R27" i="28"/>
  <c r="R25" i="28"/>
  <c r="R21" i="28"/>
  <c r="R28" i="28"/>
  <c r="I58" i="38"/>
  <c r="J58" i="38"/>
  <c r="I9" i="20"/>
  <c r="I7" i="20"/>
  <c r="I321" i="20"/>
  <c r="J52" i="38"/>
  <c r="I52" i="38"/>
  <c r="J53" i="38"/>
  <c r="I53" i="38"/>
  <c r="J56" i="38"/>
  <c r="I56" i="38"/>
  <c r="J50" i="38"/>
  <c r="I50" i="38"/>
  <c r="J54" i="38"/>
  <c r="I54" i="38"/>
  <c r="J55" i="38"/>
  <c r="I55" i="38"/>
  <c r="U12" i="41"/>
  <c r="U12" i="12"/>
  <c r="AI12" i="12"/>
  <c r="U11" i="41"/>
  <c r="AI11" i="41"/>
  <c r="U11" i="12"/>
  <c r="AI11" i="12"/>
  <c r="AI10" i="12"/>
  <c r="AI10" i="41"/>
  <c r="U10" i="12"/>
  <c r="U9" i="41"/>
  <c r="AI9" i="41"/>
  <c r="U9" i="12"/>
  <c r="AI8" i="12"/>
  <c r="U8" i="41"/>
  <c r="AI7" i="41"/>
  <c r="U7" i="41"/>
  <c r="U7" i="12"/>
  <c r="H17" i="44"/>
  <c r="H18" i="44"/>
  <c r="H10" i="44"/>
  <c r="AI9" i="12"/>
  <c r="AI8" i="41"/>
  <c r="U10" i="41"/>
  <c r="AH7" i="12"/>
  <c r="AH7" i="41"/>
  <c r="T7" i="12"/>
  <c r="H12" i="22"/>
  <c r="H20" i="22"/>
  <c r="H28" i="22"/>
  <c r="H36" i="22"/>
  <c r="H44" i="22"/>
  <c r="H52" i="22"/>
  <c r="H60" i="22"/>
  <c r="H68" i="22"/>
  <c r="H76" i="22"/>
  <c r="H84" i="22"/>
  <c r="H92" i="22"/>
  <c r="H100" i="22"/>
  <c r="H109" i="22"/>
  <c r="H117" i="22"/>
  <c r="H125" i="22"/>
  <c r="H133" i="22"/>
  <c r="H141" i="22"/>
  <c r="H149" i="22"/>
  <c r="H157" i="22"/>
  <c r="H165" i="22"/>
  <c r="H173" i="22"/>
  <c r="H181" i="22"/>
  <c r="H189" i="22"/>
  <c r="H197" i="22"/>
  <c r="H9" i="22"/>
  <c r="H17" i="22"/>
  <c r="H25" i="22"/>
  <c r="H33" i="22"/>
  <c r="H41" i="22"/>
  <c r="H49" i="22"/>
  <c r="H57" i="22"/>
  <c r="H65" i="22"/>
  <c r="H73" i="22"/>
  <c r="H81" i="22"/>
  <c r="H89" i="22"/>
  <c r="H97" i="22"/>
  <c r="H105" i="22"/>
  <c r="H114" i="22"/>
  <c r="H122" i="22"/>
  <c r="H130" i="22"/>
  <c r="H138" i="22"/>
  <c r="H146" i="22"/>
  <c r="H154" i="22"/>
  <c r="H162" i="22"/>
  <c r="H170" i="22"/>
  <c r="H178" i="22"/>
  <c r="H186" i="22"/>
  <c r="H194" i="22"/>
  <c r="H202" i="22"/>
  <c r="H211" i="22"/>
  <c r="H15" i="22"/>
  <c r="H31" i="22"/>
  <c r="H47" i="22"/>
  <c r="H63" i="22"/>
  <c r="H79" i="22"/>
  <c r="H95" i="22"/>
  <c r="H112" i="22"/>
  <c r="H128" i="22"/>
  <c r="H144" i="22"/>
  <c r="H160" i="22"/>
  <c r="H176" i="22"/>
  <c r="H192" i="22"/>
  <c r="H205" i="22"/>
  <c r="H217" i="22"/>
  <c r="H225" i="22"/>
  <c r="H233" i="22"/>
  <c r="H241" i="22"/>
  <c r="H249" i="22"/>
  <c r="H257" i="22"/>
  <c r="H265" i="22"/>
  <c r="H273" i="22"/>
  <c r="H281" i="22"/>
  <c r="H289" i="22"/>
  <c r="H297" i="22"/>
  <c r="H305" i="22"/>
  <c r="T7" i="41"/>
  <c r="G17" i="44"/>
  <c r="H24" i="22"/>
  <c r="H40" i="22"/>
  <c r="H56" i="22"/>
  <c r="H72" i="22"/>
  <c r="H88" i="22"/>
  <c r="H104" i="22"/>
  <c r="H121" i="22"/>
  <c r="H137" i="22"/>
  <c r="H153" i="22"/>
  <c r="H169" i="22"/>
  <c r="H185" i="22"/>
  <c r="H21" i="22"/>
  <c r="H37" i="22"/>
  <c r="H53" i="22"/>
  <c r="H69" i="22"/>
  <c r="H85" i="22"/>
  <c r="H101" i="22"/>
  <c r="H118" i="22"/>
  <c r="H134" i="22"/>
  <c r="H150" i="22"/>
  <c r="H166" i="22"/>
  <c r="H182" i="22"/>
  <c r="H198" i="22"/>
  <c r="H215" i="22"/>
  <c r="H23" i="22"/>
  <c r="H55" i="22"/>
  <c r="H87" i="22"/>
  <c r="H120" i="22"/>
  <c r="H152" i="22"/>
  <c r="H184" i="22"/>
  <c r="H212" i="22"/>
  <c r="H229" i="22"/>
  <c r="H245" i="22"/>
  <c r="H261" i="22"/>
  <c r="H277" i="22"/>
  <c r="H293" i="22"/>
  <c r="H935" i="20"/>
  <c r="H943" i="20"/>
  <c r="H951" i="20"/>
  <c r="H959" i="20"/>
  <c r="H967" i="20"/>
  <c r="H975" i="20"/>
  <c r="H983" i="20"/>
  <c r="H991" i="20"/>
  <c r="H999" i="20"/>
  <c r="H1007" i="20"/>
  <c r="H1015" i="20"/>
  <c r="H1023" i="20"/>
  <c r="H832" i="20"/>
  <c r="H840" i="20"/>
  <c r="H848" i="20"/>
  <c r="H856" i="20"/>
  <c r="H864" i="20"/>
  <c r="H10" i="22"/>
  <c r="H26" i="22"/>
  <c r="H42" i="22"/>
  <c r="H58" i="22"/>
  <c r="H74" i="22"/>
  <c r="H90" i="22"/>
  <c r="H106" i="22"/>
  <c r="H123" i="22"/>
  <c r="H139" i="22"/>
  <c r="H155" i="22"/>
  <c r="H171" i="22"/>
  <c r="H187" i="22"/>
  <c r="H201" i="22"/>
  <c r="H213" i="22"/>
  <c r="H222" i="22"/>
  <c r="H230" i="22"/>
  <c r="H238" i="22"/>
  <c r="H246" i="22"/>
  <c r="H254" i="22"/>
  <c r="H262" i="22"/>
  <c r="H270" i="22"/>
  <c r="H278" i="22"/>
  <c r="H286" i="22"/>
  <c r="H294" i="22"/>
  <c r="H302" i="22"/>
  <c r="H932" i="20"/>
  <c r="H940" i="20"/>
  <c r="H948" i="20"/>
  <c r="H956" i="20"/>
  <c r="H964" i="20"/>
  <c r="H972" i="20"/>
  <c r="H980" i="20"/>
  <c r="H988" i="20"/>
  <c r="H996" i="20"/>
  <c r="H1004" i="20"/>
  <c r="H1012" i="20"/>
  <c r="H1020" i="20"/>
  <c r="H829" i="20"/>
  <c r="H837" i="20"/>
  <c r="H845" i="20"/>
  <c r="H853" i="20"/>
  <c r="H861" i="20"/>
  <c r="H869" i="20"/>
  <c r="H877" i="20"/>
  <c r="H885" i="20"/>
  <c r="H893" i="20"/>
  <c r="H901" i="20"/>
  <c r="H909" i="20"/>
  <c r="H917" i="20"/>
  <c r="H728" i="20"/>
  <c r="H736" i="20"/>
  <c r="H744" i="20"/>
  <c r="H752" i="20"/>
  <c r="H760" i="20"/>
  <c r="H768" i="20"/>
  <c r="H776" i="20"/>
  <c r="H784" i="20"/>
  <c r="H792" i="20"/>
  <c r="H800" i="20"/>
  <c r="H808" i="20"/>
  <c r="H816" i="20"/>
  <c r="H824" i="20"/>
  <c r="H631" i="20"/>
  <c r="H639" i="20"/>
  <c r="H647" i="20"/>
  <c r="H655" i="20"/>
  <c r="H663" i="20"/>
  <c r="H671" i="20"/>
  <c r="H679" i="20"/>
  <c r="H687" i="20"/>
  <c r="H695" i="20"/>
  <c r="H19" i="22"/>
  <c r="H35" i="22"/>
  <c r="H51" i="22"/>
  <c r="H67" i="22"/>
  <c r="H83" i="22"/>
  <c r="H99" i="22"/>
  <c r="H116" i="22"/>
  <c r="H132" i="22"/>
  <c r="H148" i="22"/>
  <c r="H164" i="22"/>
  <c r="H180" i="22"/>
  <c r="H196" i="22"/>
  <c r="H209" i="22"/>
  <c r="H219" i="22"/>
  <c r="H227" i="22"/>
  <c r="H235" i="22"/>
  <c r="H243" i="22"/>
  <c r="H251" i="22"/>
  <c r="H259" i="22"/>
  <c r="H267" i="22"/>
  <c r="H275" i="22"/>
  <c r="H283" i="22"/>
  <c r="H291" i="22"/>
  <c r="H299" i="22"/>
  <c r="H307" i="22"/>
  <c r="H933" i="20"/>
  <c r="H941" i="20"/>
  <c r="H949" i="20"/>
  <c r="H957" i="20"/>
  <c r="H965" i="20"/>
  <c r="H973" i="20"/>
  <c r="H981" i="20"/>
  <c r="H989" i="20"/>
  <c r="H997" i="20"/>
  <c r="H1005" i="20"/>
  <c r="H1013" i="20"/>
  <c r="H1021" i="20"/>
  <c r="H826" i="20"/>
  <c r="H834" i="20"/>
  <c r="H842" i="20"/>
  <c r="H850" i="20"/>
  <c r="H858" i="20"/>
  <c r="H866" i="20"/>
  <c r="H874" i="20"/>
  <c r="H882" i="20"/>
  <c r="H14" i="22"/>
  <c r="H30" i="22"/>
  <c r="H46" i="22"/>
  <c r="H62" i="22"/>
  <c r="H78" i="22"/>
  <c r="H94" i="22"/>
  <c r="H111" i="22"/>
  <c r="H127" i="22"/>
  <c r="H143" i="22"/>
  <c r="H159" i="22"/>
  <c r="H175" i="22"/>
  <c r="H191" i="22"/>
  <c r="H204" i="22"/>
  <c r="H216" i="22"/>
  <c r="H224" i="22"/>
  <c r="H232" i="22"/>
  <c r="H240" i="22"/>
  <c r="H248" i="22"/>
  <c r="H256" i="22"/>
  <c r="H264" i="22"/>
  <c r="H272" i="22"/>
  <c r="H280" i="22"/>
  <c r="H288" i="22"/>
  <c r="H296" i="22"/>
  <c r="H304" i="22"/>
  <c r="H930" i="20"/>
  <c r="H938" i="20"/>
  <c r="H946" i="20"/>
  <c r="H954" i="20"/>
  <c r="H962" i="20"/>
  <c r="H970" i="20"/>
  <c r="H978" i="20"/>
  <c r="H986" i="20"/>
  <c r="H994" i="20"/>
  <c r="H1002" i="20"/>
  <c r="H1010" i="20"/>
  <c r="H1018" i="20"/>
  <c r="H1026" i="20"/>
  <c r="H831" i="20"/>
  <c r="H839" i="20"/>
  <c r="H847" i="20"/>
  <c r="H855" i="20"/>
  <c r="H863" i="20"/>
  <c r="H871" i="20"/>
  <c r="H879" i="20"/>
  <c r="H887" i="20"/>
  <c r="H895" i="20"/>
  <c r="H903" i="20"/>
  <c r="H911" i="20"/>
  <c r="H919" i="20"/>
  <c r="H726" i="20"/>
  <c r="H734" i="20"/>
  <c r="H742" i="20"/>
  <c r="H750" i="20"/>
  <c r="H758" i="20"/>
  <c r="H766" i="20"/>
  <c r="H774" i="20"/>
  <c r="H782" i="20"/>
  <c r="H790" i="20"/>
  <c r="H798" i="20"/>
  <c r="H806" i="20"/>
  <c r="H814" i="20"/>
  <c r="H822" i="20"/>
  <c r="H633" i="20"/>
  <c r="H641" i="20"/>
  <c r="H649" i="20"/>
  <c r="H657" i="20"/>
  <c r="H665" i="20"/>
  <c r="H673" i="20"/>
  <c r="H681" i="20"/>
  <c r="H689" i="20"/>
  <c r="H697" i="20"/>
  <c r="H876" i="20"/>
  <c r="H898" i="20"/>
  <c r="H914" i="20"/>
  <c r="H727" i="20"/>
  <c r="H743" i="20"/>
  <c r="H759" i="20"/>
  <c r="H775" i="20"/>
  <c r="H791" i="20"/>
  <c r="H807" i="20"/>
  <c r="H823" i="20"/>
  <c r="H636" i="20"/>
  <c r="H652" i="20"/>
  <c r="H668" i="20"/>
  <c r="H892" i="20"/>
  <c r="H908" i="20"/>
  <c r="H924" i="20"/>
  <c r="H737" i="20"/>
  <c r="H753" i="20"/>
  <c r="H769" i="20"/>
  <c r="H785" i="20"/>
  <c r="H801" i="20"/>
  <c r="H817" i="20"/>
  <c r="H638" i="20"/>
  <c r="H654" i="20"/>
  <c r="H670" i="20"/>
  <c r="H686" i="20"/>
  <c r="H702" i="20"/>
  <c r="H710" i="20"/>
  <c r="H718" i="20"/>
  <c r="H526" i="20"/>
  <c r="H534" i="20"/>
  <c r="H542" i="20"/>
  <c r="H550" i="20"/>
  <c r="H558" i="20"/>
  <c r="H566" i="20"/>
  <c r="H574" i="20"/>
  <c r="H582" i="20"/>
  <c r="H590" i="20"/>
  <c r="H598" i="20"/>
  <c r="H606" i="20"/>
  <c r="H614" i="20"/>
  <c r="H622" i="20"/>
  <c r="H428" i="20"/>
  <c r="H436" i="20"/>
  <c r="H444" i="20"/>
  <c r="H452" i="20"/>
  <c r="H460" i="20"/>
  <c r="H468" i="20"/>
  <c r="H476" i="20"/>
  <c r="H484" i="20"/>
  <c r="H492" i="20"/>
  <c r="H500" i="20"/>
  <c r="H508" i="20"/>
  <c r="H516" i="20"/>
  <c r="H327" i="20"/>
  <c r="H335" i="20"/>
  <c r="H343" i="20"/>
  <c r="H351" i="20"/>
  <c r="H359" i="20"/>
  <c r="H367" i="20"/>
  <c r="H375" i="20"/>
  <c r="H383" i="20"/>
  <c r="H391" i="20"/>
  <c r="H399" i="20"/>
  <c r="H407" i="20"/>
  <c r="H415" i="20"/>
  <c r="H1127" i="20"/>
  <c r="H1119" i="20"/>
  <c r="H1111" i="20"/>
  <c r="H1103" i="20"/>
  <c r="H1095" i="20"/>
  <c r="H1087" i="20"/>
  <c r="H1079" i="20"/>
  <c r="H1071" i="20"/>
  <c r="H1063" i="20"/>
  <c r="H1055" i="20"/>
  <c r="H1047" i="20"/>
  <c r="H1039" i="20"/>
  <c r="H1031" i="20"/>
  <c r="H312" i="20"/>
  <c r="H304" i="20"/>
  <c r="H296" i="20"/>
  <c r="H288" i="20"/>
  <c r="H280" i="20"/>
  <c r="H272" i="20"/>
  <c r="H264" i="20"/>
  <c r="H256" i="20"/>
  <c r="H248" i="20"/>
  <c r="H240" i="20"/>
  <c r="H232" i="20"/>
  <c r="H224" i="20"/>
  <c r="H215" i="20"/>
  <c r="H207" i="20"/>
  <c r="H199" i="20"/>
  <c r="H191" i="20"/>
  <c r="H183" i="20"/>
  <c r="H175" i="20"/>
  <c r="H167" i="20"/>
  <c r="H894" i="20"/>
  <c r="H910" i="20"/>
  <c r="H731" i="20"/>
  <c r="H747" i="20"/>
  <c r="H763" i="20"/>
  <c r="H779" i="20"/>
  <c r="H795" i="20"/>
  <c r="H811" i="20"/>
  <c r="H632" i="20"/>
  <c r="H648" i="20"/>
  <c r="H664" i="20"/>
  <c r="H680" i="20"/>
  <c r="H696" i="20"/>
  <c r="H707" i="20"/>
  <c r="H715" i="20"/>
  <c r="H723" i="20"/>
  <c r="H531" i="20"/>
  <c r="H539" i="20"/>
  <c r="H547" i="20"/>
  <c r="H555" i="20"/>
  <c r="H563" i="20"/>
  <c r="H571" i="20"/>
  <c r="H579" i="20"/>
  <c r="H587" i="20"/>
  <c r="H595" i="20"/>
  <c r="H603" i="20"/>
  <c r="H611" i="20"/>
  <c r="H619" i="20"/>
  <c r="H425" i="20"/>
  <c r="H433" i="20"/>
  <c r="H441" i="20"/>
  <c r="H449" i="20"/>
  <c r="H457" i="20"/>
  <c r="H465" i="20"/>
  <c r="H473" i="20"/>
  <c r="H481" i="20"/>
  <c r="H489" i="20"/>
  <c r="H497" i="20"/>
  <c r="H505" i="20"/>
  <c r="H513" i="20"/>
  <c r="H521" i="20"/>
  <c r="H328" i="20"/>
  <c r="H336" i="20"/>
  <c r="H344" i="20"/>
  <c r="H352" i="20"/>
  <c r="H360" i="20"/>
  <c r="H368" i="20"/>
  <c r="H376" i="20"/>
  <c r="H384" i="20"/>
  <c r="H392" i="20"/>
  <c r="H400" i="20"/>
  <c r="H408" i="20"/>
  <c r="H416" i="20"/>
  <c r="H1126" i="20"/>
  <c r="H1118" i="20"/>
  <c r="H1110" i="20"/>
  <c r="H1102" i="20"/>
  <c r="H1094" i="20"/>
  <c r="H1086" i="20"/>
  <c r="H1078" i="20"/>
  <c r="H1070" i="20"/>
  <c r="H1062" i="20"/>
  <c r="H1054" i="20"/>
  <c r="H1046" i="20"/>
  <c r="H1038" i="20"/>
  <c r="H319" i="20"/>
  <c r="H311" i="20"/>
  <c r="H303" i="20"/>
  <c r="H295" i="20"/>
  <c r="H287" i="20"/>
  <c r="H279" i="20"/>
  <c r="H271" i="20"/>
  <c r="H263" i="20"/>
  <c r="H255" i="20"/>
  <c r="H247" i="20"/>
  <c r="H239" i="20"/>
  <c r="H231" i="20"/>
  <c r="H223" i="20"/>
  <c r="H214" i="20"/>
  <c r="H206" i="20"/>
  <c r="H198" i="20"/>
  <c r="H190" i="20"/>
  <c r="H182" i="20"/>
  <c r="H174" i="20"/>
  <c r="H872" i="20"/>
  <c r="H896" i="20"/>
  <c r="H912" i="20"/>
  <c r="H733" i="20"/>
  <c r="H749" i="20"/>
  <c r="H765" i="20"/>
  <c r="H781" i="20"/>
  <c r="H797" i="20"/>
  <c r="H813" i="20"/>
  <c r="H626" i="20"/>
  <c r="H642" i="20"/>
  <c r="H658" i="20"/>
  <c r="H674" i="20"/>
  <c r="H690" i="20"/>
  <c r="H704" i="20"/>
  <c r="H712" i="20"/>
  <c r="H720" i="20"/>
  <c r="H528" i="20"/>
  <c r="H536" i="20"/>
  <c r="H544" i="20"/>
  <c r="H552" i="20"/>
  <c r="H560" i="20"/>
  <c r="H568" i="20"/>
  <c r="H576" i="20"/>
  <c r="H584" i="20"/>
  <c r="H592" i="20"/>
  <c r="H600" i="20"/>
  <c r="H608" i="20"/>
  <c r="H616" i="20"/>
  <c r="H426" i="20"/>
  <c r="H434" i="20"/>
  <c r="H442" i="20"/>
  <c r="H450" i="20"/>
  <c r="H458" i="20"/>
  <c r="H466" i="20"/>
  <c r="H474" i="20"/>
  <c r="H482" i="20"/>
  <c r="H490" i="20"/>
  <c r="H498" i="20"/>
  <c r="H506" i="20"/>
  <c r="H514" i="20"/>
  <c r="H522" i="20"/>
  <c r="H329" i="20"/>
  <c r="H337" i="20"/>
  <c r="H345" i="20"/>
  <c r="H353" i="20"/>
  <c r="H361" i="20"/>
  <c r="H369" i="20"/>
  <c r="H377" i="20"/>
  <c r="H385" i="20"/>
  <c r="H393" i="20"/>
  <c r="H401" i="20"/>
  <c r="H409" i="20"/>
  <c r="H417" i="20"/>
  <c r="H1129" i="20"/>
  <c r="H1121" i="20"/>
  <c r="H1113" i="20"/>
  <c r="H1105" i="20"/>
  <c r="H1097" i="20"/>
  <c r="H1089" i="20"/>
  <c r="H1081" i="20"/>
  <c r="H1073" i="20"/>
  <c r="H1065" i="20"/>
  <c r="H1057" i="20"/>
  <c r="H1049" i="20"/>
  <c r="H1041" i="20"/>
  <c r="H1033" i="20"/>
  <c r="H314" i="20"/>
  <c r="H306" i="20"/>
  <c r="H298" i="20"/>
  <c r="H290" i="20"/>
  <c r="H282" i="20"/>
  <c r="H274" i="20"/>
  <c r="H266" i="20"/>
  <c r="H258" i="20"/>
  <c r="H250" i="20"/>
  <c r="H242" i="20"/>
  <c r="H234" i="20"/>
  <c r="H226" i="20"/>
  <c r="G10" i="44"/>
  <c r="N9" i="26"/>
  <c r="H39" i="20"/>
  <c r="H67" i="20"/>
  <c r="H103" i="20"/>
  <c r="H136" i="20"/>
  <c r="H176" i="20"/>
  <c r="H289" i="20"/>
  <c r="H1064" i="20"/>
  <c r="H1096" i="20"/>
  <c r="H1128" i="20"/>
  <c r="H402" i="20"/>
  <c r="H370" i="20"/>
  <c r="H338" i="20"/>
  <c r="H495" i="20"/>
  <c r="H463" i="20"/>
  <c r="H431" i="20"/>
  <c r="H601" i="20"/>
  <c r="H569" i="20"/>
  <c r="H537" i="20"/>
  <c r="H705" i="20"/>
  <c r="H23" i="20"/>
  <c r="H51" i="20"/>
  <c r="H83" i="20"/>
  <c r="H115" i="20"/>
  <c r="H144" i="20"/>
  <c r="H208" i="20"/>
  <c r="N7" i="26"/>
  <c r="H28" i="20"/>
  <c r="H36" i="20"/>
  <c r="H44" i="20"/>
  <c r="H52" i="20"/>
  <c r="H60" i="20"/>
  <c r="H68" i="20"/>
  <c r="H76" i="20"/>
  <c r="H84" i="20"/>
  <c r="H92" i="20"/>
  <c r="H100" i="20"/>
  <c r="H108" i="20"/>
  <c r="H116" i="20"/>
  <c r="H125" i="20"/>
  <c r="H133" i="20"/>
  <c r="H141" i="20"/>
  <c r="H149" i="20"/>
  <c r="H157" i="20"/>
  <c r="H166" i="20"/>
  <c r="H196" i="20"/>
  <c r="H229" i="20"/>
  <c r="H261" i="20"/>
  <c r="H293" i="20"/>
  <c r="H1036" i="20"/>
  <c r="H1068" i="20"/>
  <c r="H1100" i="20"/>
  <c r="H414" i="20"/>
  <c r="H382" i="20"/>
  <c r="H350" i="20"/>
  <c r="H507" i="20"/>
  <c r="H475" i="20"/>
  <c r="H443" i="20"/>
  <c r="H613" i="20"/>
  <c r="H581" i="20"/>
  <c r="H549" i="20"/>
  <c r="H717" i="20"/>
  <c r="H31" i="20"/>
  <c r="H63" i="20"/>
  <c r="H95" i="20"/>
  <c r="H132" i="20"/>
  <c r="H164" i="20"/>
  <c r="H1032" i="20"/>
  <c r="H25" i="20"/>
  <c r="H33" i="20"/>
  <c r="H41" i="20"/>
  <c r="H49" i="20"/>
  <c r="H57" i="20"/>
  <c r="H65" i="20"/>
  <c r="H73" i="20"/>
  <c r="H81" i="20"/>
  <c r="H89" i="20"/>
  <c r="H97" i="20"/>
  <c r="H105" i="20"/>
  <c r="H113" i="20"/>
  <c r="H122" i="20"/>
  <c r="H130" i="20"/>
  <c r="H138" i="20"/>
  <c r="H146" i="20"/>
  <c r="H154" i="20"/>
  <c r="H162" i="20"/>
  <c r="H184" i="20"/>
  <c r="H216" i="20"/>
  <c r="H249" i="20"/>
  <c r="H281" i="20"/>
  <c r="H313" i="20"/>
  <c r="H1056" i="20"/>
  <c r="H1088" i="20"/>
  <c r="H1120" i="20"/>
  <c r="H394" i="20"/>
  <c r="H362" i="20"/>
  <c r="H330" i="20"/>
  <c r="H503" i="20"/>
  <c r="H471" i="20"/>
  <c r="H439" i="20"/>
  <c r="H593" i="20"/>
  <c r="H561" i="20"/>
  <c r="H529" i="20"/>
  <c r="H692" i="20"/>
  <c r="H43" i="20"/>
  <c r="H75" i="20"/>
  <c r="H107" i="20"/>
  <c r="H140" i="20"/>
  <c r="H192" i="20"/>
  <c r="H305" i="20"/>
  <c r="H26" i="20"/>
  <c r="H34" i="20"/>
  <c r="H42" i="20"/>
  <c r="H50" i="20"/>
  <c r="H58" i="20"/>
  <c r="H66" i="20"/>
  <c r="H74" i="20"/>
  <c r="H82" i="20"/>
  <c r="H90" i="20"/>
  <c r="H98" i="20"/>
  <c r="H106" i="20"/>
  <c r="H114" i="20"/>
  <c r="H123" i="20"/>
  <c r="H131" i="20"/>
  <c r="H139" i="20"/>
  <c r="H147" i="20"/>
  <c r="H155" i="20"/>
  <c r="H163" i="20"/>
  <c r="H188" i="20"/>
  <c r="H221" i="20"/>
  <c r="H253" i="20"/>
  <c r="H285" i="20"/>
  <c r="H317" i="20"/>
  <c r="H1060" i="20"/>
  <c r="H1092" i="20"/>
  <c r="H1124" i="20"/>
  <c r="H406" i="20"/>
  <c r="H374" i="20"/>
  <c r="H342" i="20"/>
  <c r="H515" i="20"/>
  <c r="H483" i="20"/>
  <c r="H451" i="20"/>
  <c r="H621" i="20"/>
  <c r="H589" i="20"/>
  <c r="H557" i="20"/>
  <c r="H525" i="20"/>
  <c r="H684" i="20"/>
  <c r="H169" i="20"/>
  <c r="H177" i="20"/>
  <c r="H185" i="20"/>
  <c r="H193" i="20"/>
  <c r="H201" i="20"/>
  <c r="H209" i="20"/>
  <c r="H217" i="20"/>
  <c r="H230" i="20"/>
  <c r="H246" i="20"/>
  <c r="H262" i="20"/>
  <c r="H278" i="20"/>
  <c r="H294" i="20"/>
  <c r="H310" i="20"/>
  <c r="H1037" i="20"/>
  <c r="H1053" i="20"/>
  <c r="H1069" i="20"/>
  <c r="H1085" i="20"/>
  <c r="H1101" i="20"/>
  <c r="H1117" i="20"/>
  <c r="H421" i="20"/>
  <c r="H405" i="20"/>
  <c r="H389" i="20"/>
  <c r="H373" i="20"/>
  <c r="H357" i="20"/>
  <c r="H341" i="20"/>
  <c r="H325" i="20"/>
  <c r="H510" i="20"/>
  <c r="H494" i="20"/>
  <c r="H478" i="20"/>
  <c r="H462" i="20"/>
  <c r="H446" i="20"/>
  <c r="H430" i="20"/>
  <c r="H612" i="20"/>
  <c r="H596" i="20"/>
  <c r="H580" i="20"/>
  <c r="H564" i="20"/>
  <c r="H548" i="20"/>
  <c r="H532" i="20"/>
  <c r="H716" i="20"/>
  <c r="H698" i="20"/>
  <c r="H666" i="20"/>
  <c r="H634" i="20"/>
  <c r="H805" i="20"/>
  <c r="H773" i="20"/>
  <c r="H741" i="20"/>
  <c r="H904" i="20"/>
  <c r="H170" i="20"/>
  <c r="H186" i="20"/>
  <c r="H202" i="20"/>
  <c r="H218" i="20"/>
  <c r="H235" i="20"/>
  <c r="H251" i="20"/>
  <c r="H267" i="20"/>
  <c r="H283" i="20"/>
  <c r="H299" i="20"/>
  <c r="H315" i="20"/>
  <c r="H1042" i="20"/>
  <c r="H1058" i="20"/>
  <c r="H1074" i="20"/>
  <c r="H1090" i="20"/>
  <c r="H1106" i="20"/>
  <c r="H1122" i="20"/>
  <c r="H412" i="20"/>
  <c r="H396" i="20"/>
  <c r="H380" i="20"/>
  <c r="H364" i="20"/>
  <c r="H348" i="20"/>
  <c r="H332" i="20"/>
  <c r="H517" i="20"/>
  <c r="H501" i="20"/>
  <c r="H485" i="20"/>
  <c r="H469" i="20"/>
  <c r="H453" i="20"/>
  <c r="H437" i="20"/>
  <c r="H623" i="20"/>
  <c r="H607" i="20"/>
  <c r="H591" i="20"/>
  <c r="H575" i="20"/>
  <c r="H559" i="20"/>
  <c r="H543" i="20"/>
  <c r="H527" i="20"/>
  <c r="H711" i="20"/>
  <c r="H688" i="20"/>
  <c r="H656" i="20"/>
  <c r="H819" i="20"/>
  <c r="H787" i="20"/>
  <c r="H755" i="20"/>
  <c r="H918" i="20"/>
  <c r="H884" i="20"/>
  <c r="H179" i="20"/>
  <c r="H195" i="20"/>
  <c r="H211" i="20"/>
  <c r="H228" i="20"/>
  <c r="H244" i="20"/>
  <c r="H260" i="20"/>
  <c r="H276" i="20"/>
  <c r="H292" i="20"/>
  <c r="H308" i="20"/>
  <c r="H1035" i="20"/>
  <c r="H1051" i="20"/>
  <c r="H1067" i="20"/>
  <c r="H1083" i="20"/>
  <c r="H1099" i="20"/>
  <c r="H1115" i="20"/>
  <c r="H419" i="20"/>
  <c r="H403" i="20"/>
  <c r="H387" i="20"/>
  <c r="H371" i="20"/>
  <c r="H355" i="20"/>
  <c r="H339" i="20"/>
  <c r="H520" i="20"/>
  <c r="H504" i="20"/>
  <c r="H488" i="20"/>
  <c r="H472" i="20"/>
  <c r="H456" i="20"/>
  <c r="H440" i="20"/>
  <c r="H424" i="20"/>
  <c r="H610" i="20"/>
  <c r="H594" i="20"/>
  <c r="H578" i="20"/>
  <c r="H562" i="20"/>
  <c r="H546" i="20"/>
  <c r="H530" i="20"/>
  <c r="H714" i="20"/>
  <c r="H694" i="20"/>
  <c r="H662" i="20"/>
  <c r="H630" i="20"/>
  <c r="H793" i="20"/>
  <c r="H761" i="20"/>
  <c r="H729" i="20"/>
  <c r="H900" i="20"/>
  <c r="H660" i="20"/>
  <c r="H628" i="20"/>
  <c r="H799" i="20"/>
  <c r="H767" i="20"/>
  <c r="H735" i="20"/>
  <c r="H906" i="20"/>
  <c r="H701" i="20"/>
  <c r="H685" i="20"/>
  <c r="H669" i="20"/>
  <c r="H653" i="20"/>
  <c r="H637" i="20"/>
  <c r="H818" i="20"/>
  <c r="H802" i="20"/>
  <c r="H786" i="20"/>
  <c r="H770" i="20"/>
  <c r="H754" i="20"/>
  <c r="H738" i="20"/>
  <c r="H923" i="20"/>
  <c r="H907" i="20"/>
  <c r="H891" i="20"/>
  <c r="H875" i="20"/>
  <c r="H859" i="20"/>
  <c r="H843" i="20"/>
  <c r="H827" i="20"/>
  <c r="H1014" i="20"/>
  <c r="H998" i="20"/>
  <c r="H982" i="20"/>
  <c r="H966" i="20"/>
  <c r="H950" i="20"/>
  <c r="H934" i="20"/>
  <c r="H300" i="22"/>
  <c r="H284" i="22"/>
  <c r="H268" i="22"/>
  <c r="H252" i="22"/>
  <c r="H236" i="22"/>
  <c r="H220" i="22"/>
  <c r="H199" i="22"/>
  <c r="H167" i="22"/>
  <c r="H135" i="22"/>
  <c r="H102" i="22"/>
  <c r="H70" i="22"/>
  <c r="H38" i="22"/>
  <c r="H878" i="20"/>
  <c r="H862" i="20"/>
  <c r="H846" i="20"/>
  <c r="H830" i="20"/>
  <c r="H1017" i="20"/>
  <c r="H1001" i="20"/>
  <c r="H985" i="20"/>
  <c r="H969" i="20"/>
  <c r="H953" i="20"/>
  <c r="H937" i="20"/>
  <c r="H303" i="22"/>
  <c r="H287" i="22"/>
  <c r="H271" i="22"/>
  <c r="H255" i="22"/>
  <c r="H239" i="22"/>
  <c r="H223" i="22"/>
  <c r="H203" i="22"/>
  <c r="H172" i="22"/>
  <c r="H140" i="22"/>
  <c r="H107" i="22"/>
  <c r="H75" i="22"/>
  <c r="H43" i="22"/>
  <c r="H11" i="22"/>
  <c r="H691" i="20"/>
  <c r="H675" i="20"/>
  <c r="H659" i="20"/>
  <c r="H643" i="20"/>
  <c r="H627" i="20"/>
  <c r="H812" i="20"/>
  <c r="H796" i="20"/>
  <c r="H780" i="20"/>
  <c r="H764" i="20"/>
  <c r="H748" i="20"/>
  <c r="H732" i="20"/>
  <c r="H913" i="20"/>
  <c r="H897" i="20"/>
  <c r="H881" i="20"/>
  <c r="H865" i="20"/>
  <c r="H849" i="20"/>
  <c r="H833" i="20"/>
  <c r="H1016" i="20"/>
  <c r="H1000" i="20"/>
  <c r="H984" i="20"/>
  <c r="H968" i="20"/>
  <c r="H952" i="20"/>
  <c r="H936" i="20"/>
  <c r="H306" i="22"/>
  <c r="H290" i="22"/>
  <c r="H274" i="22"/>
  <c r="H258" i="22"/>
  <c r="H242" i="22"/>
  <c r="H226" i="22"/>
  <c r="H207" i="22"/>
  <c r="H179" i="22"/>
  <c r="H147" i="22"/>
  <c r="H115" i="22"/>
  <c r="H82" i="22"/>
  <c r="H50" i="22"/>
  <c r="H18" i="22"/>
  <c r="H868" i="20"/>
  <c r="H852" i="20"/>
  <c r="H836" i="20"/>
  <c r="H1019" i="20"/>
  <c r="H1003" i="20"/>
  <c r="H987" i="20"/>
  <c r="H971" i="20"/>
  <c r="H955" i="20"/>
  <c r="H939" i="20"/>
  <c r="H301" i="22"/>
  <c r="H269" i="22"/>
  <c r="H237" i="22"/>
  <c r="H200" i="22"/>
  <c r="H136" i="22"/>
  <c r="H71" i="22"/>
  <c r="H206" i="22"/>
  <c r="H174" i="22"/>
  <c r="H142" i="22"/>
  <c r="H110" i="22"/>
  <c r="H77" i="22"/>
  <c r="H45" i="22"/>
  <c r="H13" i="22"/>
  <c r="H193" i="22"/>
  <c r="H161" i="22"/>
  <c r="H129" i="22"/>
  <c r="H96" i="22"/>
  <c r="H64" i="22"/>
  <c r="H32" i="22"/>
  <c r="T8" i="12"/>
  <c r="T8" i="41"/>
  <c r="AH8" i="12"/>
  <c r="T9" i="12"/>
  <c r="T9" i="41"/>
  <c r="AH9" i="41"/>
  <c r="AH9" i="12"/>
  <c r="T10" i="12"/>
  <c r="T10" i="41"/>
  <c r="AH10" i="41"/>
  <c r="AH10" i="12"/>
  <c r="T11" i="12"/>
  <c r="T11" i="41"/>
  <c r="AH11" i="41"/>
  <c r="AH11" i="12"/>
  <c r="H10" i="41"/>
  <c r="G623" i="20"/>
  <c r="G433" i="20"/>
  <c r="G445" i="20"/>
  <c r="G455" i="20"/>
  <c r="G465" i="20"/>
  <c r="G477" i="20"/>
  <c r="G487" i="20"/>
  <c r="G497" i="20"/>
  <c r="G503" i="20"/>
  <c r="G505" i="20"/>
  <c r="G509" i="20"/>
  <c r="G513" i="20"/>
  <c r="G517" i="20"/>
  <c r="G519" i="20"/>
  <c r="G521" i="20"/>
  <c r="G327" i="20"/>
  <c r="G329" i="20"/>
  <c r="G331" i="20"/>
  <c r="G335" i="20"/>
  <c r="G337" i="20"/>
  <c r="G339" i="20"/>
  <c r="G343" i="20"/>
  <c r="G345" i="20"/>
  <c r="G347" i="20"/>
  <c r="G351" i="20"/>
  <c r="G353" i="20"/>
  <c r="G355" i="20"/>
  <c r="G359" i="20"/>
  <c r="G361" i="20"/>
  <c r="G363" i="20"/>
  <c r="G367" i="20"/>
  <c r="G369" i="20"/>
  <c r="G371" i="20"/>
  <c r="G375" i="20"/>
  <c r="G377" i="20"/>
  <c r="G379" i="20"/>
  <c r="G383" i="20"/>
  <c r="G385" i="20"/>
  <c r="G387" i="20"/>
  <c r="G391" i="20"/>
  <c r="G393" i="20"/>
  <c r="G395" i="20"/>
  <c r="G399" i="20"/>
  <c r="G401" i="20"/>
  <c r="G403" i="20"/>
  <c r="G407" i="20"/>
  <c r="G409" i="20"/>
  <c r="G411" i="20"/>
  <c r="G415" i="20"/>
  <c r="G417" i="20"/>
  <c r="G419" i="20"/>
  <c r="G22" i="20"/>
  <c r="S7" i="12"/>
  <c r="S7" i="41"/>
  <c r="AG8" i="12"/>
  <c r="S9" i="41"/>
  <c r="S9" i="12"/>
  <c r="AG9" i="12"/>
  <c r="AG10" i="12"/>
  <c r="AG10" i="41"/>
  <c r="S11" i="41"/>
  <c r="S11" i="12"/>
  <c r="AG11" i="12"/>
  <c r="G376" i="20"/>
  <c r="G372" i="20"/>
  <c r="G368" i="20"/>
  <c r="G364" i="20"/>
  <c r="G360" i="20"/>
  <c r="G356" i="20"/>
  <c r="G352" i="20"/>
  <c r="G348" i="20"/>
  <c r="G344" i="20"/>
  <c r="G340" i="20"/>
  <c r="G336" i="20"/>
  <c r="G332" i="20"/>
  <c r="G328" i="20"/>
  <c r="G324" i="20"/>
  <c r="G522" i="20"/>
  <c r="G518" i="20"/>
  <c r="G514" i="20"/>
  <c r="G510" i="20"/>
  <c r="G506" i="20"/>
  <c r="G502" i="20"/>
  <c r="G498" i="20"/>
  <c r="G494" i="20"/>
  <c r="G490" i="20"/>
  <c r="G486" i="20"/>
  <c r="G482" i="20"/>
  <c r="G478" i="20"/>
  <c r="G474" i="20"/>
  <c r="G470" i="20"/>
  <c r="G466" i="20"/>
  <c r="G462" i="20"/>
  <c r="G458" i="20"/>
  <c r="G454" i="20"/>
  <c r="G450" i="20"/>
  <c r="G446" i="20"/>
  <c r="G442" i="20"/>
  <c r="G438" i="20"/>
  <c r="G434" i="20"/>
  <c r="G430" i="20"/>
  <c r="G426" i="20"/>
  <c r="G620" i="20"/>
  <c r="G616" i="20"/>
  <c r="G612" i="20"/>
  <c r="G608" i="20"/>
  <c r="G604" i="20"/>
  <c r="G600" i="20"/>
  <c r="G596" i="20"/>
  <c r="G592" i="20"/>
  <c r="G588" i="20"/>
  <c r="G584" i="20"/>
  <c r="G580" i="20"/>
  <c r="G576" i="20"/>
  <c r="G572" i="20"/>
  <c r="G568" i="20"/>
  <c r="G564" i="20"/>
  <c r="G560" i="20"/>
  <c r="G556" i="20"/>
  <c r="G552" i="20"/>
  <c r="G548" i="20"/>
  <c r="G544" i="20"/>
  <c r="G540" i="20"/>
  <c r="G536" i="20"/>
  <c r="G532" i="20"/>
  <c r="G528" i="20"/>
  <c r="G721" i="20"/>
  <c r="G717" i="20"/>
  <c r="G713" i="20"/>
  <c r="G709" i="20"/>
  <c r="G705" i="20"/>
  <c r="G701" i="20"/>
  <c r="G697" i="20"/>
  <c r="G693" i="20"/>
  <c r="G689" i="20"/>
  <c r="G685" i="20"/>
  <c r="G681" i="20"/>
  <c r="G677" i="20"/>
  <c r="G673" i="20"/>
  <c r="G669" i="20"/>
  <c r="G665" i="20"/>
  <c r="G661" i="20"/>
  <c r="G657" i="20"/>
  <c r="G653" i="20"/>
  <c r="G649" i="20"/>
  <c r="G645" i="20"/>
  <c r="G641" i="20"/>
  <c r="G637" i="20"/>
  <c r="G633" i="20"/>
  <c r="G629" i="20"/>
  <c r="G821" i="20"/>
  <c r="G817" i="20"/>
  <c r="G813" i="20"/>
  <c r="G809" i="20"/>
  <c r="G805" i="20"/>
  <c r="G801" i="20"/>
  <c r="G797" i="20"/>
  <c r="G793" i="20"/>
  <c r="G789" i="20"/>
  <c r="G785" i="20"/>
  <c r="G781" i="20"/>
  <c r="G777" i="20"/>
  <c r="G773" i="20"/>
  <c r="G769" i="20"/>
  <c r="G765" i="20"/>
  <c r="G761" i="20"/>
  <c r="G757" i="20"/>
  <c r="G753" i="20"/>
  <c r="G749" i="20"/>
  <c r="G745" i="20"/>
  <c r="G741" i="20"/>
  <c r="G737" i="20"/>
  <c r="G730" i="20"/>
  <c r="G922" i="20"/>
  <c r="G914" i="20"/>
  <c r="G906" i="20"/>
  <c r="G898" i="20"/>
  <c r="G890" i="20"/>
  <c r="G882" i="20"/>
  <c r="G874" i="20"/>
  <c r="G866" i="20"/>
  <c r="G858" i="20"/>
  <c r="G850" i="20"/>
  <c r="G842" i="20"/>
  <c r="G834" i="20"/>
  <c r="G826" i="20"/>
  <c r="G1026" i="20"/>
  <c r="G1018" i="20"/>
  <c r="G1010" i="20"/>
  <c r="G1002" i="20"/>
  <c r="G994" i="20"/>
  <c r="G986" i="20"/>
  <c r="G978" i="20"/>
  <c r="G970" i="20"/>
  <c r="G962" i="20"/>
  <c r="G954" i="20"/>
  <c r="G946" i="20"/>
  <c r="G938" i="20"/>
  <c r="G930" i="20"/>
  <c r="G300" i="22"/>
  <c r="G292" i="22"/>
  <c r="G284" i="22"/>
  <c r="G276" i="22"/>
  <c r="G268" i="22"/>
  <c r="G260" i="22"/>
  <c r="G252" i="22"/>
  <c r="G244" i="22"/>
  <c r="G236" i="22"/>
  <c r="G228" i="22"/>
  <c r="G220" i="22"/>
  <c r="G212" i="22"/>
  <c r="G203" i="22"/>
  <c r="G189" i="22"/>
  <c r="G173" i="22"/>
  <c r="G157" i="22"/>
  <c r="G141" i="22"/>
  <c r="G125" i="22"/>
  <c r="G109" i="22"/>
  <c r="G92" i="22"/>
  <c r="G76" i="22"/>
  <c r="G60" i="22"/>
  <c r="G44" i="22"/>
  <c r="G28" i="22"/>
  <c r="G12" i="22"/>
  <c r="S12" i="12"/>
  <c r="S10" i="12"/>
  <c r="S8" i="12"/>
  <c r="AF8" i="12"/>
  <c r="R8" i="41"/>
  <c r="AF8" i="41"/>
  <c r="R8" i="12"/>
  <c r="AF9" i="12"/>
  <c r="R9" i="41"/>
  <c r="AF9" i="41"/>
  <c r="R9" i="12"/>
  <c r="AF10" i="12"/>
  <c r="R10" i="41"/>
  <c r="AF10" i="41"/>
  <c r="R10" i="12"/>
  <c r="AF11" i="12"/>
  <c r="R11" i="41"/>
  <c r="AF11" i="41"/>
  <c r="R11" i="12"/>
  <c r="H34" i="41"/>
  <c r="H8" i="12"/>
  <c r="H34" i="12"/>
  <c r="H22" i="41"/>
  <c r="H29" i="12"/>
  <c r="H27" i="12"/>
  <c r="H19" i="12"/>
  <c r="H9" i="12"/>
  <c r="H9" i="41"/>
  <c r="H14" i="41"/>
  <c r="H15" i="41"/>
  <c r="H17" i="41"/>
  <c r="H26" i="41"/>
  <c r="H30" i="41"/>
  <c r="H31" i="41"/>
  <c r="H35" i="41"/>
  <c r="H7" i="41"/>
  <c r="H18" i="41"/>
  <c r="H20" i="41"/>
  <c r="H21" i="41"/>
  <c r="H23" i="41"/>
  <c r="H25" i="41"/>
  <c r="H27" i="41"/>
  <c r="H28" i="41"/>
  <c r="H29" i="41"/>
  <c r="H32" i="41"/>
  <c r="H33" i="41"/>
  <c r="H36" i="41"/>
  <c r="H37" i="41"/>
  <c r="H8" i="41"/>
  <c r="H36" i="12"/>
  <c r="H26" i="12"/>
  <c r="H18" i="12"/>
  <c r="H10" i="12"/>
  <c r="H22" i="12"/>
  <c r="H33" i="12"/>
  <c r="H31" i="12"/>
  <c r="H25" i="12"/>
  <c r="H20" i="12"/>
  <c r="H28" i="12"/>
  <c r="H23" i="12"/>
  <c r="H17" i="12"/>
  <c r="H15" i="12"/>
  <c r="H35" i="12"/>
  <c r="H30" i="12"/>
  <c r="H14" i="12"/>
  <c r="H37" i="12"/>
  <c r="H32" i="12"/>
  <c r="H21" i="12"/>
  <c r="AE24" i="12"/>
  <c r="G24" i="12"/>
  <c r="AE24" i="41"/>
  <c r="G24" i="41"/>
  <c r="Q24" i="41"/>
  <c r="F24" i="41"/>
  <c r="Q24" i="12"/>
  <c r="F24" i="12"/>
  <c r="N321" i="20"/>
  <c r="P321" i="20"/>
  <c r="M52" i="38"/>
  <c r="H16" i="22"/>
  <c r="H145" i="22"/>
  <c r="H61" i="22"/>
  <c r="H190" i="22"/>
  <c r="H168" i="22"/>
  <c r="H931" i="20"/>
  <c r="H995" i="20"/>
  <c r="H860" i="20"/>
  <c r="H98" i="22"/>
  <c r="H218" i="22"/>
  <c r="H282" i="22"/>
  <c r="H928" i="20"/>
  <c r="H992" i="20"/>
  <c r="H857" i="20"/>
  <c r="H921" i="20"/>
  <c r="H788" i="20"/>
  <c r="H651" i="20"/>
  <c r="H27" i="22"/>
  <c r="H156" i="22"/>
  <c r="H247" i="22"/>
  <c r="H961" i="20"/>
  <c r="H1025" i="20"/>
  <c r="H886" i="20"/>
  <c r="H119" i="22"/>
  <c r="H228" i="22"/>
  <c r="H292" i="22"/>
  <c r="H942" i="20"/>
  <c r="H1006" i="20"/>
  <c r="H867" i="20"/>
  <c r="H730" i="20"/>
  <c r="H794" i="20"/>
  <c r="H661" i="20"/>
  <c r="H922" i="20"/>
  <c r="H644" i="20"/>
  <c r="H777" i="20"/>
  <c r="H706" i="20"/>
  <c r="H570" i="20"/>
  <c r="H432" i="20"/>
  <c r="H496" i="20"/>
  <c r="H363" i="20"/>
  <c r="H1123" i="20"/>
  <c r="H1059" i="20"/>
  <c r="H284" i="20"/>
  <c r="H219" i="20"/>
  <c r="H902" i="20"/>
  <c r="H640" i="20"/>
  <c r="H535" i="20"/>
  <c r="H599" i="20"/>
  <c r="H461" i="20"/>
  <c r="H324" i="20"/>
  <c r="H388" i="20"/>
  <c r="H1098" i="20"/>
  <c r="H1034" i="20"/>
  <c r="H259" i="20"/>
  <c r="H194" i="20"/>
  <c r="H757" i="20"/>
  <c r="H682" i="20"/>
  <c r="H556" i="20"/>
  <c r="H620" i="20"/>
  <c r="H486" i="20"/>
  <c r="H349" i="20"/>
  <c r="H413" i="20"/>
  <c r="H1077" i="20"/>
  <c r="G11" i="44"/>
  <c r="G13" i="44"/>
  <c r="G18" i="44"/>
  <c r="G19" i="44"/>
  <c r="H48" i="22"/>
  <c r="H177" i="22"/>
  <c r="H80" i="22"/>
  <c r="H126" i="22"/>
  <c r="H39" i="22"/>
  <c r="H253" i="22"/>
  <c r="H963" i="20"/>
  <c r="H828" i="20"/>
  <c r="H34" i="22"/>
  <c r="H163" i="22"/>
  <c r="H250" i="22"/>
  <c r="H960" i="20"/>
  <c r="H1024" i="20"/>
  <c r="H889" i="20"/>
  <c r="H756" i="20"/>
  <c r="H820" i="20"/>
  <c r="H683" i="20"/>
  <c r="H91" i="22"/>
  <c r="H214" i="22"/>
  <c r="H279" i="22"/>
  <c r="H929" i="20"/>
  <c r="H993" i="20"/>
  <c r="H854" i="20"/>
  <c r="H54" i="22"/>
  <c r="H183" i="22"/>
  <c r="H260" i="22"/>
  <c r="H974" i="20"/>
  <c r="H835" i="20"/>
  <c r="H899" i="20"/>
  <c r="H762" i="20"/>
  <c r="H629" i="20"/>
  <c r="H693" i="20"/>
  <c r="H783" i="20"/>
  <c r="H916" i="20"/>
  <c r="H646" i="20"/>
  <c r="H538" i="20"/>
  <c r="H602" i="20"/>
  <c r="H464" i="20"/>
  <c r="H331" i="20"/>
  <c r="H395" i="20"/>
  <c r="H1091" i="20"/>
  <c r="H316" i="20"/>
  <c r="H252" i="20"/>
  <c r="H187" i="20"/>
  <c r="H771" i="20"/>
  <c r="H703" i="20"/>
  <c r="H567" i="20"/>
  <c r="H429" i="20"/>
  <c r="H493" i="20"/>
  <c r="H356" i="20"/>
  <c r="H420" i="20"/>
  <c r="H1066" i="20"/>
  <c r="H291" i="20"/>
  <c r="H227" i="20"/>
  <c r="H888" i="20"/>
  <c r="H821" i="20"/>
  <c r="H724" i="20"/>
  <c r="H588" i="20"/>
  <c r="H454" i="20"/>
  <c r="H518" i="20"/>
  <c r="H381" i="20"/>
  <c r="H1109" i="20"/>
  <c r="H1045" i="20"/>
  <c r="H113" i="22"/>
  <c r="H158" i="22"/>
  <c r="H285" i="22"/>
  <c r="H979" i="20"/>
  <c r="H66" i="22"/>
  <c r="H266" i="22"/>
  <c r="H841" i="20"/>
  <c r="H772" i="20"/>
  <c r="H699" i="20"/>
  <c r="H231" i="22"/>
  <c r="H1009" i="20"/>
  <c r="H86" i="22"/>
  <c r="H276" i="22"/>
  <c r="H851" i="20"/>
  <c r="H778" i="20"/>
  <c r="H890" i="20"/>
  <c r="H745" i="20"/>
  <c r="H554" i="20"/>
  <c r="H480" i="20"/>
  <c r="H411" i="20"/>
  <c r="H300" i="20"/>
  <c r="H171" i="20"/>
  <c r="H719" i="20"/>
  <c r="H445" i="20"/>
  <c r="H372" i="20"/>
  <c r="H1050" i="20"/>
  <c r="H210" i="20"/>
  <c r="H650" i="20"/>
  <c r="H604" i="20"/>
  <c r="H333" i="20"/>
  <c r="H1093" i="20"/>
  <c r="H286" i="20"/>
  <c r="H222" i="20"/>
  <c r="H189" i="20"/>
  <c r="H709" i="20"/>
  <c r="H435" i="20"/>
  <c r="H358" i="20"/>
  <c r="H1076" i="20"/>
  <c r="H237" i="20"/>
  <c r="H151" i="20"/>
  <c r="H118" i="20"/>
  <c r="H86" i="20"/>
  <c r="H54" i="20"/>
  <c r="H22" i="20"/>
  <c r="H91" i="20"/>
  <c r="H545" i="20"/>
  <c r="H487" i="20"/>
  <c r="H410" i="20"/>
  <c r="H297" i="20"/>
  <c r="H168" i="20"/>
  <c r="H134" i="20"/>
  <c r="H101" i="20"/>
  <c r="H69" i="20"/>
  <c r="H37" i="20"/>
  <c r="H148" i="20"/>
  <c r="H700" i="20"/>
  <c r="H427" i="20"/>
  <c r="H366" i="20"/>
  <c r="H1052" i="20"/>
  <c r="H212" i="20"/>
  <c r="H145" i="20"/>
  <c r="H112" i="20"/>
  <c r="H80" i="20"/>
  <c r="H48" i="20"/>
  <c r="H273" i="20"/>
  <c r="H71" i="20"/>
  <c r="H553" i="20"/>
  <c r="H479" i="20"/>
  <c r="H418" i="20"/>
  <c r="H257" i="20"/>
  <c r="H55" i="20"/>
  <c r="H467" i="20"/>
  <c r="H577" i="20"/>
  <c r="H93" i="20"/>
  <c r="H459" i="20"/>
  <c r="H137" i="20"/>
  <c r="H1011" i="20"/>
  <c r="H131" i="22"/>
  <c r="H298" i="22"/>
  <c r="H944" i="20"/>
  <c r="H873" i="20"/>
  <c r="H804" i="20"/>
  <c r="H59" i="22"/>
  <c r="H263" i="22"/>
  <c r="H838" i="20"/>
  <c r="H151" i="22"/>
  <c r="H958" i="20"/>
  <c r="H883" i="20"/>
  <c r="H810" i="20"/>
  <c r="H751" i="20"/>
  <c r="H809" i="20"/>
  <c r="H586" i="20"/>
  <c r="H512" i="20"/>
  <c r="H1107" i="20"/>
  <c r="H268" i="20"/>
  <c r="H739" i="20"/>
  <c r="H551" i="20"/>
  <c r="H477" i="20"/>
  <c r="H404" i="20"/>
  <c r="H307" i="20"/>
  <c r="H178" i="20"/>
  <c r="H708" i="20"/>
  <c r="H438" i="20"/>
  <c r="H365" i="20"/>
  <c r="H1061" i="20"/>
  <c r="H270" i="20"/>
  <c r="H213" i="20"/>
  <c r="H181" i="20"/>
  <c r="H541" i="20"/>
  <c r="H1044" i="20"/>
  <c r="H143" i="20"/>
  <c r="H110" i="20"/>
  <c r="H78" i="20"/>
  <c r="H241" i="20"/>
  <c r="H1104" i="20"/>
  <c r="H126" i="20"/>
  <c r="H111" i="20"/>
  <c r="H309" i="20"/>
  <c r="H180" i="20"/>
  <c r="H29" i="22"/>
  <c r="H103" i="22"/>
  <c r="H844" i="20"/>
  <c r="H195" i="22"/>
  <c r="H976" i="20"/>
  <c r="H905" i="20"/>
  <c r="H635" i="20"/>
  <c r="H124" i="22"/>
  <c r="H295" i="22"/>
  <c r="H945" i="20"/>
  <c r="H870" i="20"/>
  <c r="H210" i="22"/>
  <c r="H990" i="20"/>
  <c r="H915" i="20"/>
  <c r="H645" i="20"/>
  <c r="H815" i="20"/>
  <c r="H678" i="20"/>
  <c r="H618" i="20"/>
  <c r="H347" i="20"/>
  <c r="H1075" i="20"/>
  <c r="H236" i="20"/>
  <c r="H803" i="20"/>
  <c r="H583" i="20"/>
  <c r="H509" i="20"/>
  <c r="H1114" i="20"/>
  <c r="H275" i="20"/>
  <c r="H920" i="20"/>
  <c r="H540" i="20"/>
  <c r="H470" i="20"/>
  <c r="H397" i="20"/>
  <c r="H318" i="20"/>
  <c r="H254" i="20"/>
  <c r="H205" i="20"/>
  <c r="H173" i="20"/>
  <c r="H573" i="20"/>
  <c r="H499" i="20"/>
  <c r="H422" i="20"/>
  <c r="H301" i="20"/>
  <c r="H172" i="20"/>
  <c r="H135" i="20"/>
  <c r="H102" i="20"/>
  <c r="H70" i="20"/>
  <c r="H38" i="20"/>
  <c r="H156" i="20"/>
  <c r="H27" i="20"/>
  <c r="H609" i="20"/>
  <c r="H346" i="20"/>
  <c r="H1072" i="20"/>
  <c r="H233" i="20"/>
  <c r="H150" i="20"/>
  <c r="H117" i="20"/>
  <c r="H85" i="20"/>
  <c r="H53" i="20"/>
  <c r="H21" i="20"/>
  <c r="H79" i="20"/>
  <c r="H565" i="20"/>
  <c r="H491" i="20"/>
  <c r="H1116" i="20"/>
  <c r="H277" i="20"/>
  <c r="H161" i="20"/>
  <c r="H129" i="20"/>
  <c r="H96" i="20"/>
  <c r="H64" i="20"/>
  <c r="H32" i="20"/>
  <c r="H128" i="20"/>
  <c r="H676" i="20"/>
  <c r="H617" i="20"/>
  <c r="H354" i="20"/>
  <c r="H1080" i="20"/>
  <c r="H119" i="20"/>
  <c r="H390" i="20"/>
  <c r="H519" i="20"/>
  <c r="H61" i="20"/>
  <c r="H533" i="20"/>
  <c r="H104" i="20"/>
  <c r="H93" i="22"/>
  <c r="H221" i="22"/>
  <c r="H947" i="20"/>
  <c r="H234" i="22"/>
  <c r="H1008" i="20"/>
  <c r="H740" i="20"/>
  <c r="H667" i="20"/>
  <c r="H188" i="22"/>
  <c r="H977" i="20"/>
  <c r="H22" i="22"/>
  <c r="H244" i="22"/>
  <c r="H1022" i="20"/>
  <c r="H746" i="20"/>
  <c r="H677" i="20"/>
  <c r="H880" i="20"/>
  <c r="H722" i="20"/>
  <c r="H448" i="20"/>
  <c r="H379" i="20"/>
  <c r="H1043" i="20"/>
  <c r="H203" i="20"/>
  <c r="H672" i="20"/>
  <c r="H615" i="20"/>
  <c r="H340" i="20"/>
  <c r="H1082" i="20"/>
  <c r="H243" i="20"/>
  <c r="H789" i="20"/>
  <c r="H572" i="20"/>
  <c r="H502" i="20"/>
  <c r="H1125" i="20"/>
  <c r="H302" i="20"/>
  <c r="H238" i="20"/>
  <c r="H197" i="20"/>
  <c r="H165" i="20"/>
  <c r="H605" i="20"/>
  <c r="H326" i="20"/>
  <c r="H1108" i="20"/>
  <c r="H269" i="20"/>
  <c r="H159" i="20"/>
  <c r="H127" i="20"/>
  <c r="H94" i="20"/>
  <c r="H62" i="20"/>
  <c r="H30" i="20"/>
  <c r="H124" i="20"/>
  <c r="H713" i="20"/>
  <c r="H455" i="20"/>
  <c r="H378" i="20"/>
  <c r="H1040" i="20"/>
  <c r="H200" i="20"/>
  <c r="H142" i="20"/>
  <c r="H109" i="20"/>
  <c r="H77" i="20"/>
  <c r="H45" i="20"/>
  <c r="H225" i="20"/>
  <c r="H47" i="20"/>
  <c r="H597" i="20"/>
  <c r="H334" i="20"/>
  <c r="H1084" i="20"/>
  <c r="H245" i="20"/>
  <c r="H153" i="20"/>
  <c r="H121" i="20"/>
  <c r="H88" i="20"/>
  <c r="H56" i="20"/>
  <c r="H24" i="20"/>
  <c r="H99" i="20"/>
  <c r="H721" i="20"/>
  <c r="H447" i="20"/>
  <c r="H386" i="20"/>
  <c r="H1048" i="20"/>
  <c r="H87" i="20"/>
  <c r="H204" i="20"/>
  <c r="H46" i="20"/>
  <c r="H59" i="20"/>
  <c r="H265" i="20"/>
  <c r="H158" i="20"/>
  <c r="H29" i="20"/>
  <c r="H398" i="20"/>
  <c r="H40" i="20"/>
  <c r="H511" i="20"/>
  <c r="H160" i="20"/>
  <c r="H1112" i="20"/>
  <c r="H35" i="20"/>
  <c r="H152" i="20"/>
  <c r="H72" i="20"/>
  <c r="H585" i="20"/>
  <c r="T13" i="41"/>
  <c r="AH13" i="41"/>
  <c r="T13" i="12"/>
  <c r="AH13" i="12"/>
  <c r="S13" i="41"/>
  <c r="S13" i="12"/>
  <c r="AG13" i="41"/>
  <c r="AG13" i="12"/>
  <c r="G25" i="22"/>
  <c r="G57" i="22"/>
  <c r="G89" i="22"/>
  <c r="G122" i="22"/>
  <c r="G154" i="22"/>
  <c r="G186" i="22"/>
  <c r="G22" i="22"/>
  <c r="G86" i="22"/>
  <c r="G151" i="22"/>
  <c r="G209" i="22"/>
  <c r="G241" i="22"/>
  <c r="G273" i="22"/>
  <c r="G305" i="22"/>
  <c r="G951" i="20"/>
  <c r="G983" i="20"/>
  <c r="G1015" i="20"/>
  <c r="G847" i="20"/>
  <c r="G879" i="20"/>
  <c r="G911" i="20"/>
  <c r="G24" i="22"/>
  <c r="G153" i="22"/>
  <c r="G242" i="22"/>
  <c r="G306" i="22"/>
  <c r="G988" i="20"/>
  <c r="G852" i="20"/>
  <c r="G916" i="20"/>
  <c r="G758" i="20"/>
  <c r="G782" i="20"/>
  <c r="G798" i="20"/>
  <c r="G814" i="20"/>
  <c r="G630" i="20"/>
  <c r="G646" i="20"/>
  <c r="G662" i="20"/>
  <c r="G678" i="20"/>
  <c r="G688" i="20"/>
  <c r="G698" i="20"/>
  <c r="G710" i="20"/>
  <c r="G720" i="20"/>
  <c r="G529" i="20"/>
  <c r="G541" i="20"/>
  <c r="G551" i="20"/>
  <c r="G561" i="20"/>
  <c r="G573" i="20"/>
  <c r="G583" i="20"/>
  <c r="G593" i="20"/>
  <c r="G605" i="20"/>
  <c r="G615" i="20"/>
  <c r="G425" i="20"/>
  <c r="G437" i="20"/>
  <c r="G447" i="20"/>
  <c r="G457" i="20"/>
  <c r="G469" i="20"/>
  <c r="G479" i="20"/>
  <c r="G489" i="20"/>
  <c r="G501" i="20"/>
  <c r="G511" i="20"/>
  <c r="G33" i="22"/>
  <c r="G65" i="22"/>
  <c r="G97" i="22"/>
  <c r="G130" i="22"/>
  <c r="G162" i="22"/>
  <c r="G194" i="22"/>
  <c r="G38" i="22"/>
  <c r="G102" i="22"/>
  <c r="G167" i="22"/>
  <c r="G217" i="22"/>
  <c r="G249" i="22"/>
  <c r="G281" i="22"/>
  <c r="G959" i="20"/>
  <c r="G991" i="20"/>
  <c r="G1023" i="20"/>
  <c r="G855" i="20"/>
  <c r="G887" i="20"/>
  <c r="G919" i="20"/>
  <c r="G56" i="22"/>
  <c r="G185" i="22"/>
  <c r="G258" i="22"/>
  <c r="G940" i="20"/>
  <c r="G1004" i="20"/>
  <c r="G868" i="20"/>
  <c r="G732" i="20"/>
  <c r="G766" i="20"/>
  <c r="G784" i="20"/>
  <c r="G800" i="20"/>
  <c r="G816" i="20"/>
  <c r="G632" i="20"/>
  <c r="G648" i="20"/>
  <c r="G664" i="20"/>
  <c r="G680" i="20"/>
  <c r="G690" i="20"/>
  <c r="G702" i="20"/>
  <c r="G712" i="20"/>
  <c r="G722" i="20"/>
  <c r="G533" i="20"/>
  <c r="G543" i="20"/>
  <c r="G553" i="20"/>
  <c r="G565" i="20"/>
  <c r="G575" i="20"/>
  <c r="G585" i="20"/>
  <c r="G597" i="20"/>
  <c r="G607" i="20"/>
  <c r="G617" i="20"/>
  <c r="G429" i="20"/>
  <c r="G439" i="20"/>
  <c r="G449" i="20"/>
  <c r="G461" i="20"/>
  <c r="G471" i="20"/>
  <c r="G481" i="20"/>
  <c r="G493" i="20"/>
  <c r="G9" i="22"/>
  <c r="G41" i="22"/>
  <c r="G73" i="22"/>
  <c r="G105" i="22"/>
  <c r="G138" i="22"/>
  <c r="G170" i="22"/>
  <c r="G54" i="22"/>
  <c r="G119" i="22"/>
  <c r="G183" i="22"/>
  <c r="G225" i="22"/>
  <c r="G257" i="22"/>
  <c r="G289" i="22"/>
  <c r="G935" i="20"/>
  <c r="G967" i="20"/>
  <c r="G999" i="20"/>
  <c r="G831" i="20"/>
  <c r="G863" i="20"/>
  <c r="G895" i="20"/>
  <c r="G729" i="20"/>
  <c r="G88" i="22"/>
  <c r="G210" i="22"/>
  <c r="G274" i="22"/>
  <c r="G956" i="20"/>
  <c r="G1020" i="20"/>
  <c r="G884" i="20"/>
  <c r="G742" i="20"/>
  <c r="G774" i="20"/>
  <c r="G790" i="20"/>
  <c r="G806" i="20"/>
  <c r="G822" i="20"/>
  <c r="G638" i="20"/>
  <c r="G654" i="20"/>
  <c r="G670" i="20"/>
  <c r="G682" i="20"/>
  <c r="G694" i="20"/>
  <c r="G704" i="20"/>
  <c r="G714" i="20"/>
  <c r="G525" i="20"/>
  <c r="G535" i="20"/>
  <c r="G545" i="20"/>
  <c r="G557" i="20"/>
  <c r="G567" i="20"/>
  <c r="G577" i="20"/>
  <c r="G589" i="20"/>
  <c r="G599" i="20"/>
  <c r="G609" i="20"/>
  <c r="G621" i="20"/>
  <c r="G431" i="20"/>
  <c r="G441" i="20"/>
  <c r="G453" i="20"/>
  <c r="G463" i="20"/>
  <c r="G473" i="20"/>
  <c r="G485" i="20"/>
  <c r="G495" i="20"/>
  <c r="G17" i="22"/>
  <c r="G49" i="22"/>
  <c r="G81" i="22"/>
  <c r="G114" i="22"/>
  <c r="G146" i="22"/>
  <c r="G178" i="22"/>
  <c r="G70" i="22"/>
  <c r="G135" i="22"/>
  <c r="G199" i="22"/>
  <c r="G233" i="22"/>
  <c r="G265" i="22"/>
  <c r="G297" i="22"/>
  <c r="G943" i="20"/>
  <c r="G975" i="20"/>
  <c r="G1007" i="20"/>
  <c r="G839" i="20"/>
  <c r="G871" i="20"/>
  <c r="G903" i="20"/>
  <c r="G121" i="22"/>
  <c r="G226" i="22"/>
  <c r="G290" i="22"/>
  <c r="G972" i="20"/>
  <c r="G836" i="20"/>
  <c r="G900" i="20"/>
  <c r="G750" i="20"/>
  <c r="G776" i="20"/>
  <c r="G792" i="20"/>
  <c r="G808" i="20"/>
  <c r="G824" i="20"/>
  <c r="G640" i="20"/>
  <c r="G656" i="20"/>
  <c r="G672" i="20"/>
  <c r="G686" i="20"/>
  <c r="G696" i="20"/>
  <c r="G706" i="20"/>
  <c r="G718" i="20"/>
  <c r="G527" i="20"/>
  <c r="G537" i="20"/>
  <c r="G549" i="20"/>
  <c r="G559" i="20"/>
  <c r="G569" i="20"/>
  <c r="G581" i="20"/>
  <c r="G591" i="20"/>
  <c r="G601" i="20"/>
  <c r="G613" i="20"/>
  <c r="E17" i="44"/>
  <c r="R12" i="12"/>
  <c r="AF12" i="12"/>
  <c r="R12" i="41"/>
  <c r="AF12" i="41"/>
  <c r="AF16" i="41"/>
  <c r="AF16" i="12"/>
  <c r="R16" i="41"/>
  <c r="R16" i="12"/>
  <c r="AF13" i="41"/>
  <c r="R13" i="41"/>
  <c r="R13" i="12"/>
  <c r="E10" i="44"/>
  <c r="F23" i="22"/>
  <c r="F39" i="22"/>
  <c r="F11" i="22"/>
  <c r="F27" i="22"/>
  <c r="F43" i="22"/>
  <c r="F35" i="22"/>
  <c r="F59" i="22"/>
  <c r="F75" i="22"/>
  <c r="F91" i="22"/>
  <c r="F107" i="22"/>
  <c r="F123" i="22"/>
  <c r="F139" i="22"/>
  <c r="F155" i="22"/>
  <c r="F171" i="22"/>
  <c r="F187" i="22"/>
  <c r="F203" i="22"/>
  <c r="F219" i="22"/>
  <c r="F235" i="22"/>
  <c r="F251" i="22"/>
  <c r="F267" i="22"/>
  <c r="F283" i="22"/>
  <c r="F299" i="22"/>
  <c r="F24" i="22"/>
  <c r="F40" i="22"/>
  <c r="F56" i="22"/>
  <c r="F72" i="22"/>
  <c r="F88" i="22"/>
  <c r="F15" i="22"/>
  <c r="F47" i="22"/>
  <c r="F63" i="22"/>
  <c r="F79" i="22"/>
  <c r="F95" i="22"/>
  <c r="F111" i="22"/>
  <c r="F127" i="22"/>
  <c r="F143" i="22"/>
  <c r="F159" i="22"/>
  <c r="F175" i="22"/>
  <c r="F191" i="22"/>
  <c r="F207" i="22"/>
  <c r="F223" i="22"/>
  <c r="F239" i="22"/>
  <c r="F255" i="22"/>
  <c r="F271" i="22"/>
  <c r="F287" i="22"/>
  <c r="F303" i="22"/>
  <c r="F12" i="22"/>
  <c r="F28" i="22"/>
  <c r="F44" i="22"/>
  <c r="F60" i="22"/>
  <c r="F76" i="22"/>
  <c r="F92" i="22"/>
  <c r="F112" i="22"/>
  <c r="F128" i="22"/>
  <c r="F144" i="22"/>
  <c r="F160" i="22"/>
  <c r="F176" i="22"/>
  <c r="F192" i="22"/>
  <c r="F212" i="22"/>
  <c r="F228" i="22"/>
  <c r="F244" i="22"/>
  <c r="F260" i="22"/>
  <c r="F276" i="22"/>
  <c r="F292" i="22"/>
  <c r="F931" i="20"/>
  <c r="F947" i="20"/>
  <c r="F963" i="20"/>
  <c r="F979" i="20"/>
  <c r="F995" i="20"/>
  <c r="F1011" i="20"/>
  <c r="F826" i="20"/>
  <c r="F842" i="20"/>
  <c r="F858" i="20"/>
  <c r="F874" i="20"/>
  <c r="F890" i="20"/>
  <c r="F906" i="20"/>
  <c r="F922" i="20"/>
  <c r="F739" i="20"/>
  <c r="F755" i="20"/>
  <c r="F13" i="22"/>
  <c r="F29" i="22"/>
  <c r="F45" i="22"/>
  <c r="F61" i="22"/>
  <c r="F77" i="22"/>
  <c r="F93" i="22"/>
  <c r="F109" i="22"/>
  <c r="F19" i="22"/>
  <c r="F51" i="22"/>
  <c r="F67" i="22"/>
  <c r="F83" i="22"/>
  <c r="F99" i="22"/>
  <c r="F115" i="22"/>
  <c r="F131" i="22"/>
  <c r="F147" i="22"/>
  <c r="F163" i="22"/>
  <c r="F179" i="22"/>
  <c r="F195" i="22"/>
  <c r="F211" i="22"/>
  <c r="F227" i="22"/>
  <c r="F243" i="22"/>
  <c r="F259" i="22"/>
  <c r="F275" i="22"/>
  <c r="F291" i="22"/>
  <c r="F307" i="22"/>
  <c r="F16" i="22"/>
  <c r="F32" i="22"/>
  <c r="F48" i="22"/>
  <c r="F64" i="22"/>
  <c r="F80" i="22"/>
  <c r="F96" i="22"/>
  <c r="F116" i="22"/>
  <c r="F132" i="22"/>
  <c r="F148" i="22"/>
  <c r="F164" i="22"/>
  <c r="F180" i="22"/>
  <c r="F196" i="22"/>
  <c r="F216" i="22"/>
  <c r="F232" i="22"/>
  <c r="F31" i="22"/>
  <c r="F55" i="22"/>
  <c r="F71" i="22"/>
  <c r="F87" i="22"/>
  <c r="F103" i="22"/>
  <c r="F119" i="22"/>
  <c r="F135" i="22"/>
  <c r="F151" i="22"/>
  <c r="F167" i="22"/>
  <c r="F183" i="22"/>
  <c r="F199" i="22"/>
  <c r="F215" i="22"/>
  <c r="F231" i="22"/>
  <c r="F247" i="22"/>
  <c r="F263" i="22"/>
  <c r="F279" i="22"/>
  <c r="F295" i="22"/>
  <c r="F20" i="22"/>
  <c r="F36" i="22"/>
  <c r="F52" i="22"/>
  <c r="F68" i="22"/>
  <c r="F84" i="22"/>
  <c r="F100" i="22"/>
  <c r="F120" i="22"/>
  <c r="F136" i="22"/>
  <c r="F152" i="22"/>
  <c r="F168" i="22"/>
  <c r="F184" i="22"/>
  <c r="F200" i="22"/>
  <c r="F220" i="22"/>
  <c r="F236" i="22"/>
  <c r="F252" i="22"/>
  <c r="F268" i="22"/>
  <c r="F284" i="22"/>
  <c r="F300" i="22"/>
  <c r="F939" i="20"/>
  <c r="F955" i="20"/>
  <c r="F971" i="20"/>
  <c r="F987" i="20"/>
  <c r="F1003" i="20"/>
  <c r="F1019" i="20"/>
  <c r="F834" i="20"/>
  <c r="F850" i="20"/>
  <c r="F866" i="20"/>
  <c r="F882" i="20"/>
  <c r="F898" i="20"/>
  <c r="F914" i="20"/>
  <c r="F731" i="20"/>
  <c r="F747" i="20"/>
  <c r="F21" i="22"/>
  <c r="F37" i="22"/>
  <c r="F53" i="22"/>
  <c r="F69" i="22"/>
  <c r="F85" i="22"/>
  <c r="F101" i="22"/>
  <c r="F117" i="22"/>
  <c r="F140" i="22"/>
  <c r="F204" i="22"/>
  <c r="F256" i="22"/>
  <c r="F288" i="22"/>
  <c r="F943" i="20"/>
  <c r="F975" i="20"/>
  <c r="F1007" i="20"/>
  <c r="F838" i="20"/>
  <c r="F870" i="20"/>
  <c r="F902" i="20"/>
  <c r="F735" i="20"/>
  <c r="F9" i="22"/>
  <c r="F41" i="22"/>
  <c r="F73" i="22"/>
  <c r="F105" i="22"/>
  <c r="F129" i="22"/>
  <c r="F145" i="22"/>
  <c r="F161" i="22"/>
  <c r="F177" i="22"/>
  <c r="F193" i="22"/>
  <c r="F209" i="22"/>
  <c r="F225" i="22"/>
  <c r="F241" i="22"/>
  <c r="F257" i="22"/>
  <c r="F273" i="22"/>
  <c r="F289" i="22"/>
  <c r="F305" i="22"/>
  <c r="F932" i="20"/>
  <c r="F948" i="20"/>
  <c r="F14" i="22"/>
  <c r="F30" i="22"/>
  <c r="F46" i="22"/>
  <c r="F62" i="22"/>
  <c r="F78" i="22"/>
  <c r="F94" i="22"/>
  <c r="F110" i="22"/>
  <c r="F126" i="22"/>
  <c r="F142" i="22"/>
  <c r="F158" i="22"/>
  <c r="F174" i="22"/>
  <c r="F190" i="22"/>
  <c r="F206" i="22"/>
  <c r="F222" i="22"/>
  <c r="F238" i="22"/>
  <c r="F254" i="22"/>
  <c r="F270" i="22"/>
  <c r="F286" i="22"/>
  <c r="F302" i="22"/>
  <c r="F933" i="20"/>
  <c r="F949" i="20"/>
  <c r="F965" i="20"/>
  <c r="F981" i="20"/>
  <c r="F997" i="20"/>
  <c r="F1013" i="20"/>
  <c r="F828" i="20"/>
  <c r="F844" i="20"/>
  <c r="F860" i="20"/>
  <c r="F876" i="20"/>
  <c r="F892" i="20"/>
  <c r="F908" i="20"/>
  <c r="F924" i="20"/>
  <c r="F741" i="20"/>
  <c r="F956" i="20"/>
  <c r="F988" i="20"/>
  <c r="F1020" i="20"/>
  <c r="F853" i="20"/>
  <c r="F885" i="20"/>
  <c r="F917" i="20"/>
  <c r="F750" i="20"/>
  <c r="F768" i="20"/>
  <c r="F104" i="22"/>
  <c r="F172" i="22"/>
  <c r="F240" i="22"/>
  <c r="F272" i="22"/>
  <c r="F304" i="22"/>
  <c r="F959" i="20"/>
  <c r="F991" i="20"/>
  <c r="F1023" i="20"/>
  <c r="F854" i="20"/>
  <c r="F886" i="20"/>
  <c r="F918" i="20"/>
  <c r="F751" i="20"/>
  <c r="F25" i="22"/>
  <c r="F57" i="22"/>
  <c r="F89" i="22"/>
  <c r="F121" i="22"/>
  <c r="F137" i="22"/>
  <c r="F153" i="22"/>
  <c r="F169" i="22"/>
  <c r="F185" i="22"/>
  <c r="F201" i="22"/>
  <c r="F217" i="22"/>
  <c r="F233" i="22"/>
  <c r="F249" i="22"/>
  <c r="F265" i="22"/>
  <c r="F281" i="22"/>
  <c r="F297" i="22"/>
  <c r="F940" i="20"/>
  <c r="F22" i="22"/>
  <c r="F38" i="22"/>
  <c r="F54" i="22"/>
  <c r="F70" i="22"/>
  <c r="F86" i="22"/>
  <c r="F102" i="22"/>
  <c r="F118" i="22"/>
  <c r="F134" i="22"/>
  <c r="F150" i="22"/>
  <c r="F166" i="22"/>
  <c r="F182" i="22"/>
  <c r="F198" i="22"/>
  <c r="F214" i="22"/>
  <c r="F230" i="22"/>
  <c r="F246" i="22"/>
  <c r="F262" i="22"/>
  <c r="F278" i="22"/>
  <c r="F294" i="22"/>
  <c r="F941" i="20"/>
  <c r="F957" i="20"/>
  <c r="F973" i="20"/>
  <c r="F989" i="20"/>
  <c r="F1005" i="20"/>
  <c r="F1021" i="20"/>
  <c r="F836" i="20"/>
  <c r="F852" i="20"/>
  <c r="F868" i="20"/>
  <c r="F884" i="20"/>
  <c r="F900" i="20"/>
  <c r="F916" i="20"/>
  <c r="F733" i="20"/>
  <c r="F972" i="20"/>
  <c r="F1004" i="20"/>
  <c r="F837" i="20"/>
  <c r="F869" i="20"/>
  <c r="F901" i="20"/>
  <c r="F736" i="20"/>
  <c r="F760" i="20"/>
  <c r="F124" i="22"/>
  <c r="F188" i="22"/>
  <c r="F248" i="22"/>
  <c r="F280" i="22"/>
  <c r="F935" i="20"/>
  <c r="F967" i="20"/>
  <c r="F999" i="20"/>
  <c r="F830" i="20"/>
  <c r="F862" i="20"/>
  <c r="F894" i="20"/>
  <c r="F727" i="20"/>
  <c r="F33" i="22"/>
  <c r="F65" i="22"/>
  <c r="F97" i="22"/>
  <c r="F125" i="22"/>
  <c r="F141" i="22"/>
  <c r="F157" i="22"/>
  <c r="F173" i="22"/>
  <c r="F189" i="22"/>
  <c r="F205" i="22"/>
  <c r="F221" i="22"/>
  <c r="F237" i="22"/>
  <c r="F253" i="22"/>
  <c r="F269" i="22"/>
  <c r="F285" i="22"/>
  <c r="F301" i="22"/>
  <c r="F928" i="20"/>
  <c r="F944" i="20"/>
  <c r="F10" i="22"/>
  <c r="F26" i="22"/>
  <c r="F42" i="22"/>
  <c r="F58" i="22"/>
  <c r="F74" i="22"/>
  <c r="F90" i="22"/>
  <c r="F106" i="22"/>
  <c r="F122" i="22"/>
  <c r="F138" i="22"/>
  <c r="F154" i="22"/>
  <c r="F170" i="22"/>
  <c r="F186" i="22"/>
  <c r="F202" i="22"/>
  <c r="F218" i="22"/>
  <c r="F234" i="22"/>
  <c r="F250" i="22"/>
  <c r="F266" i="22"/>
  <c r="F282" i="22"/>
  <c r="F298" i="22"/>
  <c r="F929" i="20"/>
  <c r="F945" i="20"/>
  <c r="F961" i="20"/>
  <c r="F977" i="20"/>
  <c r="F993" i="20"/>
  <c r="F1009" i="20"/>
  <c r="F1025" i="20"/>
  <c r="F840" i="20"/>
  <c r="F856" i="20"/>
  <c r="F872" i="20"/>
  <c r="F888" i="20"/>
  <c r="F904" i="20"/>
  <c r="F920" i="20"/>
  <c r="F737" i="20"/>
  <c r="F942" i="20"/>
  <c r="F980" i="20"/>
  <c r="F1012" i="20"/>
  <c r="F845" i="20"/>
  <c r="F877" i="20"/>
  <c r="F909" i="20"/>
  <c r="F744" i="20"/>
  <c r="F764" i="20"/>
  <c r="F780" i="20"/>
  <c r="F796" i="20"/>
  <c r="F812" i="20"/>
  <c r="F264" i="22"/>
  <c r="F1015" i="20"/>
  <c r="F743" i="20"/>
  <c r="F81" i="22"/>
  <c r="F165" i="22"/>
  <c r="F229" i="22"/>
  <c r="F293" i="22"/>
  <c r="F50" i="22"/>
  <c r="F114" i="22"/>
  <c r="F178" i="22"/>
  <c r="F242" i="22"/>
  <c r="F306" i="22"/>
  <c r="F985" i="20"/>
  <c r="F848" i="20"/>
  <c r="F912" i="20"/>
  <c r="F996" i="20"/>
  <c r="F728" i="20"/>
  <c r="F784" i="20"/>
  <c r="F804" i="20"/>
  <c r="F824" i="20"/>
  <c r="F641" i="20"/>
  <c r="F657" i="20"/>
  <c r="F673" i="20"/>
  <c r="F689" i="20"/>
  <c r="F705" i="20"/>
  <c r="F721" i="20"/>
  <c r="F537" i="20"/>
  <c r="F553" i="20"/>
  <c r="F569" i="20"/>
  <c r="F585" i="20"/>
  <c r="F601" i="20"/>
  <c r="F617" i="20"/>
  <c r="F433" i="20"/>
  <c r="F449" i="20"/>
  <c r="F465" i="20"/>
  <c r="F481" i="20"/>
  <c r="F497" i="20"/>
  <c r="F513" i="20"/>
  <c r="F330" i="20"/>
  <c r="F346" i="20"/>
  <c r="F362" i="20"/>
  <c r="F378" i="20"/>
  <c r="F394" i="20"/>
  <c r="F410" i="20"/>
  <c r="F1129" i="20"/>
  <c r="F1113" i="20"/>
  <c r="F1097" i="20"/>
  <c r="F1081" i="20"/>
  <c r="F1065" i="20"/>
  <c r="F1049" i="20"/>
  <c r="F946" i="20"/>
  <c r="F982" i="20"/>
  <c r="F1014" i="20"/>
  <c r="F847" i="20"/>
  <c r="F879" i="20"/>
  <c r="F911" i="20"/>
  <c r="F746" i="20"/>
  <c r="F765" i="20"/>
  <c r="F781" i="20"/>
  <c r="F797" i="20"/>
  <c r="F813" i="20"/>
  <c r="F630" i="20"/>
  <c r="F646" i="20"/>
  <c r="F662" i="20"/>
  <c r="F678" i="20"/>
  <c r="F694" i="20"/>
  <c r="F710" i="20"/>
  <c r="F526" i="20"/>
  <c r="F542" i="20"/>
  <c r="F558" i="20"/>
  <c r="F574" i="20"/>
  <c r="F590" i="20"/>
  <c r="F606" i="20"/>
  <c r="F622" i="20"/>
  <c r="F438" i="20"/>
  <c r="F454" i="20"/>
  <c r="F470" i="20"/>
  <c r="F486" i="20"/>
  <c r="F502" i="20"/>
  <c r="F518" i="20"/>
  <c r="F335" i="20"/>
  <c r="F351" i="20"/>
  <c r="F367" i="20"/>
  <c r="F383" i="20"/>
  <c r="F399" i="20"/>
  <c r="F415" i="20"/>
  <c r="F1118" i="20"/>
  <c r="F1102" i="20"/>
  <c r="F1086" i="20"/>
  <c r="F1070" i="20"/>
  <c r="F1054" i="20"/>
  <c r="F968" i="20"/>
  <c r="F1000" i="20"/>
  <c r="F833" i="20"/>
  <c r="F865" i="20"/>
  <c r="F897" i="20"/>
  <c r="F732" i="20"/>
  <c r="F758" i="20"/>
  <c r="F774" i="20"/>
  <c r="F790" i="20"/>
  <c r="F806" i="20"/>
  <c r="F822" i="20"/>
  <c r="F639" i="20"/>
  <c r="F655" i="20"/>
  <c r="F671" i="20"/>
  <c r="F687" i="20"/>
  <c r="F703" i="20"/>
  <c r="F719" i="20"/>
  <c r="F535" i="20"/>
  <c r="F551" i="20"/>
  <c r="F567" i="20"/>
  <c r="F583" i="20"/>
  <c r="F599" i="20"/>
  <c r="F615" i="20"/>
  <c r="F431" i="20"/>
  <c r="F447" i="20"/>
  <c r="F463" i="20"/>
  <c r="F479" i="20"/>
  <c r="F495" i="20"/>
  <c r="F511" i="20"/>
  <c r="F328" i="20"/>
  <c r="F344" i="20"/>
  <c r="F360" i="20"/>
  <c r="F376" i="20"/>
  <c r="F392" i="20"/>
  <c r="F408" i="20"/>
  <c r="F1127" i="20"/>
  <c r="F1111" i="20"/>
  <c r="F1095" i="20"/>
  <c r="F1079" i="20"/>
  <c r="F1063" i="20"/>
  <c r="F1047" i="20"/>
  <c r="F962" i="20"/>
  <c r="F994" i="20"/>
  <c r="F1026" i="20"/>
  <c r="F851" i="20"/>
  <c r="F883" i="20"/>
  <c r="F915" i="20"/>
  <c r="F742" i="20"/>
  <c r="F763" i="20"/>
  <c r="F779" i="20"/>
  <c r="F795" i="20"/>
  <c r="F811" i="20"/>
  <c r="F628" i="20"/>
  <c r="F644" i="20"/>
  <c r="F660" i="20"/>
  <c r="F676" i="20"/>
  <c r="F692" i="20"/>
  <c r="F708" i="20"/>
  <c r="F724" i="20"/>
  <c r="F540" i="20"/>
  <c r="F556" i="20"/>
  <c r="F572" i="20"/>
  <c r="F588" i="20"/>
  <c r="F604" i="20"/>
  <c r="F620" i="20"/>
  <c r="F436" i="20"/>
  <c r="F452" i="20"/>
  <c r="F468" i="20"/>
  <c r="F484" i="20"/>
  <c r="F500" i="20"/>
  <c r="F516" i="20"/>
  <c r="F333" i="20"/>
  <c r="F349" i="20"/>
  <c r="F365" i="20"/>
  <c r="F296" i="22"/>
  <c r="F846" i="20"/>
  <c r="F113" i="22"/>
  <c r="F181" i="22"/>
  <c r="F245" i="22"/>
  <c r="F66" i="22"/>
  <c r="F130" i="22"/>
  <c r="F194" i="22"/>
  <c r="F258" i="22"/>
  <c r="F937" i="20"/>
  <c r="F1001" i="20"/>
  <c r="F864" i="20"/>
  <c r="F729" i="20"/>
  <c r="F829" i="20"/>
  <c r="F756" i="20"/>
  <c r="F788" i="20"/>
  <c r="F808" i="20"/>
  <c r="F629" i="20"/>
  <c r="F645" i="20"/>
  <c r="F661" i="20"/>
  <c r="F677" i="20"/>
  <c r="F693" i="20"/>
  <c r="F709" i="20"/>
  <c r="F525" i="20"/>
  <c r="F541" i="20"/>
  <c r="F557" i="20"/>
  <c r="F573" i="20"/>
  <c r="F589" i="20"/>
  <c r="F605" i="20"/>
  <c r="F621" i="20"/>
  <c r="F437" i="20"/>
  <c r="F453" i="20"/>
  <c r="F469" i="20"/>
  <c r="F485" i="20"/>
  <c r="F501" i="20"/>
  <c r="F517" i="20"/>
  <c r="F334" i="20"/>
  <c r="F350" i="20"/>
  <c r="F366" i="20"/>
  <c r="F382" i="20"/>
  <c r="F398" i="20"/>
  <c r="F414" i="20"/>
  <c r="F1125" i="20"/>
  <c r="F1109" i="20"/>
  <c r="F1093" i="20"/>
  <c r="F1077" i="20"/>
  <c r="F1061" i="20"/>
  <c r="F1045" i="20"/>
  <c r="F958" i="20"/>
  <c r="F990" i="20"/>
  <c r="F1022" i="20"/>
  <c r="F855" i="20"/>
  <c r="F887" i="20"/>
  <c r="F919" i="20"/>
  <c r="F752" i="20"/>
  <c r="F769" i="20"/>
  <c r="F785" i="20"/>
  <c r="F801" i="20"/>
  <c r="F817" i="20"/>
  <c r="F634" i="20"/>
  <c r="F650" i="20"/>
  <c r="F666" i="20"/>
  <c r="F682" i="20"/>
  <c r="F698" i="20"/>
  <c r="F714" i="20"/>
  <c r="F530" i="20"/>
  <c r="F546" i="20"/>
  <c r="F562" i="20"/>
  <c r="F578" i="20"/>
  <c r="F594" i="20"/>
  <c r="F610" i="20"/>
  <c r="F426" i="20"/>
  <c r="F442" i="20"/>
  <c r="F458" i="20"/>
  <c r="F474" i="20"/>
  <c r="F490" i="20"/>
  <c r="F506" i="20"/>
  <c r="F522" i="20"/>
  <c r="F339" i="20"/>
  <c r="F355" i="20"/>
  <c r="F371" i="20"/>
  <c r="F387" i="20"/>
  <c r="F403" i="20"/>
  <c r="F419" i="20"/>
  <c r="F1114" i="20"/>
  <c r="F1098" i="20"/>
  <c r="F1082" i="20"/>
  <c r="F1066" i="20"/>
  <c r="F1050" i="20"/>
  <c r="F934" i="20"/>
  <c r="F976" i="20"/>
  <c r="F1008" i="20"/>
  <c r="F841" i="20"/>
  <c r="F873" i="20"/>
  <c r="F905" i="20"/>
  <c r="F740" i="20"/>
  <c r="F762" i="20"/>
  <c r="F778" i="20"/>
  <c r="F794" i="20"/>
  <c r="F810" i="20"/>
  <c r="F627" i="20"/>
  <c r="F643" i="20"/>
  <c r="F659" i="20"/>
  <c r="F675" i="20"/>
  <c r="F691" i="20"/>
  <c r="F707" i="20"/>
  <c r="F723" i="20"/>
  <c r="F539" i="20"/>
  <c r="F555" i="20"/>
  <c r="F571" i="20"/>
  <c r="F587" i="20"/>
  <c r="F603" i="20"/>
  <c r="F619" i="20"/>
  <c r="F435" i="20"/>
  <c r="F451" i="20"/>
  <c r="F467" i="20"/>
  <c r="F483" i="20"/>
  <c r="F499" i="20"/>
  <c r="F515" i="20"/>
  <c r="F332" i="20"/>
  <c r="F348" i="20"/>
  <c r="F364" i="20"/>
  <c r="F380" i="20"/>
  <c r="F396" i="20"/>
  <c r="F412" i="20"/>
  <c r="F1123" i="20"/>
  <c r="F1107" i="20"/>
  <c r="F1091" i="20"/>
  <c r="F1075" i="20"/>
  <c r="F1059" i="20"/>
  <c r="F970" i="20"/>
  <c r="F1002" i="20"/>
  <c r="F827" i="20"/>
  <c r="F859" i="20"/>
  <c r="F891" i="20"/>
  <c r="F923" i="20"/>
  <c r="F749" i="20"/>
  <c r="F767" i="20"/>
  <c r="F783" i="20"/>
  <c r="F799" i="20"/>
  <c r="F815" i="20"/>
  <c r="F632" i="20"/>
  <c r="F648" i="20"/>
  <c r="F664" i="20"/>
  <c r="F680" i="20"/>
  <c r="F696" i="20"/>
  <c r="F712" i="20"/>
  <c r="F528" i="20"/>
  <c r="F544" i="20"/>
  <c r="F560" i="20"/>
  <c r="F576" i="20"/>
  <c r="F592" i="20"/>
  <c r="F608" i="20"/>
  <c r="F424" i="20"/>
  <c r="F440" i="20"/>
  <c r="F456" i="20"/>
  <c r="F472" i="20"/>
  <c r="F488" i="20"/>
  <c r="F504" i="20"/>
  <c r="F520" i="20"/>
  <c r="F337" i="20"/>
  <c r="F156" i="22"/>
  <c r="F951" i="20"/>
  <c r="F878" i="20"/>
  <c r="F17" i="22"/>
  <c r="F133" i="22"/>
  <c r="F197" i="22"/>
  <c r="F261" i="22"/>
  <c r="F936" i="20"/>
  <c r="F18" i="22"/>
  <c r="F82" i="22"/>
  <c r="F146" i="22"/>
  <c r="F210" i="22"/>
  <c r="F274" i="22"/>
  <c r="F953" i="20"/>
  <c r="F1017" i="20"/>
  <c r="F880" i="20"/>
  <c r="F745" i="20"/>
  <c r="F861" i="20"/>
  <c r="F772" i="20"/>
  <c r="F792" i="20"/>
  <c r="F816" i="20"/>
  <c r="F633" i="20"/>
  <c r="F649" i="20"/>
  <c r="F665" i="20"/>
  <c r="F681" i="20"/>
  <c r="F697" i="20"/>
  <c r="F713" i="20"/>
  <c r="F529" i="20"/>
  <c r="F545" i="20"/>
  <c r="F561" i="20"/>
  <c r="F577" i="20"/>
  <c r="F593" i="20"/>
  <c r="F609" i="20"/>
  <c r="F425" i="20"/>
  <c r="F441" i="20"/>
  <c r="F457" i="20"/>
  <c r="F473" i="20"/>
  <c r="F489" i="20"/>
  <c r="F505" i="20"/>
  <c r="F521" i="20"/>
  <c r="F338" i="20"/>
  <c r="F354" i="20"/>
  <c r="F370" i="20"/>
  <c r="F386" i="20"/>
  <c r="F402" i="20"/>
  <c r="F418" i="20"/>
  <c r="F1121" i="20"/>
  <c r="F1105" i="20"/>
  <c r="F1089" i="20"/>
  <c r="F1073" i="20"/>
  <c r="F1057" i="20"/>
  <c r="F966" i="20"/>
  <c r="F998" i="20"/>
  <c r="F831" i="20"/>
  <c r="F863" i="20"/>
  <c r="F895" i="20"/>
  <c r="F730" i="20"/>
  <c r="F757" i="20"/>
  <c r="F773" i="20"/>
  <c r="F789" i="20"/>
  <c r="F805" i="20"/>
  <c r="F821" i="20"/>
  <c r="F638" i="20"/>
  <c r="F654" i="20"/>
  <c r="F670" i="20"/>
  <c r="F686" i="20"/>
  <c r="F702" i="20"/>
  <c r="F718" i="20"/>
  <c r="F534" i="20"/>
  <c r="F550" i="20"/>
  <c r="F566" i="20"/>
  <c r="F582" i="20"/>
  <c r="F598" i="20"/>
  <c r="F614" i="20"/>
  <c r="F430" i="20"/>
  <c r="F446" i="20"/>
  <c r="F462" i="20"/>
  <c r="F478" i="20"/>
  <c r="F494" i="20"/>
  <c r="F510" i="20"/>
  <c r="F327" i="20"/>
  <c r="F343" i="20"/>
  <c r="F359" i="20"/>
  <c r="F375" i="20"/>
  <c r="F391" i="20"/>
  <c r="F407" i="20"/>
  <c r="F1126" i="20"/>
  <c r="F1110" i="20"/>
  <c r="F1094" i="20"/>
  <c r="F1078" i="20"/>
  <c r="F1062" i="20"/>
  <c r="F1046" i="20"/>
  <c r="F950" i="20"/>
  <c r="F984" i="20"/>
  <c r="F1016" i="20"/>
  <c r="F849" i="20"/>
  <c r="F881" i="20"/>
  <c r="F913" i="20"/>
  <c r="F748" i="20"/>
  <c r="F766" i="20"/>
  <c r="F782" i="20"/>
  <c r="F798" i="20"/>
  <c r="F814" i="20"/>
  <c r="F631" i="20"/>
  <c r="F647" i="20"/>
  <c r="F663" i="20"/>
  <c r="F679" i="20"/>
  <c r="F695" i="20"/>
  <c r="F711" i="20"/>
  <c r="F527" i="20"/>
  <c r="F543" i="20"/>
  <c r="F559" i="20"/>
  <c r="F575" i="20"/>
  <c r="F591" i="20"/>
  <c r="F607" i="20"/>
  <c r="F623" i="20"/>
  <c r="F439" i="20"/>
  <c r="F455" i="20"/>
  <c r="F471" i="20"/>
  <c r="F487" i="20"/>
  <c r="F503" i="20"/>
  <c r="F519" i="20"/>
  <c r="F336" i="20"/>
  <c r="F352" i="20"/>
  <c r="F368" i="20"/>
  <c r="F384" i="20"/>
  <c r="F400" i="20"/>
  <c r="F416" i="20"/>
  <c r="F1119" i="20"/>
  <c r="F1103" i="20"/>
  <c r="F1087" i="20"/>
  <c r="F1071" i="20"/>
  <c r="F1055" i="20"/>
  <c r="F938" i="20"/>
  <c r="F978" i="20"/>
  <c r="F1010" i="20"/>
  <c r="F835" i="20"/>
  <c r="F867" i="20"/>
  <c r="F899" i="20"/>
  <c r="F726" i="20"/>
  <c r="F754" i="20"/>
  <c r="F771" i="20"/>
  <c r="F787" i="20"/>
  <c r="F803" i="20"/>
  <c r="F819" i="20"/>
  <c r="F636" i="20"/>
  <c r="F652" i="20"/>
  <c r="F668" i="20"/>
  <c r="F684" i="20"/>
  <c r="F700" i="20"/>
  <c r="F716" i="20"/>
  <c r="F532" i="20"/>
  <c r="F548" i="20"/>
  <c r="F564" i="20"/>
  <c r="F580" i="20"/>
  <c r="F596" i="20"/>
  <c r="F612" i="20"/>
  <c r="F428" i="20"/>
  <c r="F444" i="20"/>
  <c r="F460" i="20"/>
  <c r="F476" i="20"/>
  <c r="F492" i="20"/>
  <c r="F508" i="20"/>
  <c r="F325" i="20"/>
  <c r="F341" i="20"/>
  <c r="F910" i="20"/>
  <c r="F277" i="22"/>
  <c r="F952" i="20"/>
  <c r="F226" i="22"/>
  <c r="F896" i="20"/>
  <c r="F800" i="20"/>
  <c r="F669" i="20"/>
  <c r="F533" i="20"/>
  <c r="F597" i="20"/>
  <c r="F461" i="20"/>
  <c r="F326" i="20"/>
  <c r="F390" i="20"/>
  <c r="F1101" i="20"/>
  <c r="F930" i="20"/>
  <c r="F871" i="20"/>
  <c r="F777" i="20"/>
  <c r="F642" i="20"/>
  <c r="F706" i="20"/>
  <c r="F570" i="20"/>
  <c r="F434" i="20"/>
  <c r="F498" i="20"/>
  <c r="F363" i="20"/>
  <c r="F1122" i="20"/>
  <c r="F1058" i="20"/>
  <c r="F1024" i="20"/>
  <c r="F753" i="20"/>
  <c r="F818" i="20"/>
  <c r="F683" i="20"/>
  <c r="F547" i="20"/>
  <c r="F611" i="20"/>
  <c r="F475" i="20"/>
  <c r="F340" i="20"/>
  <c r="F404" i="20"/>
  <c r="F1083" i="20"/>
  <c r="F986" i="20"/>
  <c r="F907" i="20"/>
  <c r="F791" i="20"/>
  <c r="F656" i="20"/>
  <c r="F720" i="20"/>
  <c r="F584" i="20"/>
  <c r="F448" i="20"/>
  <c r="F512" i="20"/>
  <c r="F357" i="20"/>
  <c r="F377" i="20"/>
  <c r="F393" i="20"/>
  <c r="F409" i="20"/>
  <c r="F1128" i="20"/>
  <c r="F1112" i="20"/>
  <c r="F1096" i="20"/>
  <c r="F1080" i="20"/>
  <c r="F1064" i="20"/>
  <c r="F1048" i="20"/>
  <c r="F1031" i="20"/>
  <c r="F304" i="20"/>
  <c r="F288" i="20"/>
  <c r="F272" i="20"/>
  <c r="F256" i="20"/>
  <c r="F1043" i="20"/>
  <c r="F317" i="20"/>
  <c r="F301" i="20"/>
  <c r="F285" i="20"/>
  <c r="F269" i="20"/>
  <c r="F253" i="20"/>
  <c r="F237" i="20"/>
  <c r="F221" i="20"/>
  <c r="F204" i="20"/>
  <c r="F188" i="20"/>
  <c r="F172" i="20"/>
  <c r="F156" i="20"/>
  <c r="F140" i="20"/>
  <c r="F124" i="20"/>
  <c r="F107" i="20"/>
  <c r="F91" i="20"/>
  <c r="F75" i="20"/>
  <c r="F59" i="20"/>
  <c r="F43" i="20"/>
  <c r="F27" i="20"/>
  <c r="F1033" i="20"/>
  <c r="F306" i="20"/>
  <c r="F290" i="20"/>
  <c r="F274" i="20"/>
  <c r="F258" i="20"/>
  <c r="F242" i="20"/>
  <c r="F226" i="20"/>
  <c r="F209" i="20"/>
  <c r="F193" i="20"/>
  <c r="F177" i="20"/>
  <c r="F161" i="20"/>
  <c r="F145" i="20"/>
  <c r="F129" i="20"/>
  <c r="F112" i="20"/>
  <c r="F96" i="20"/>
  <c r="F80" i="20"/>
  <c r="F64" i="20"/>
  <c r="F48" i="20"/>
  <c r="F32" i="20"/>
  <c r="F1038" i="20"/>
  <c r="F263" i="20"/>
  <c r="F224" i="20"/>
  <c r="F191" i="20"/>
  <c r="F159" i="20"/>
  <c r="F127" i="20"/>
  <c r="F94" i="20"/>
  <c r="F62" i="20"/>
  <c r="F30" i="20"/>
  <c r="F291" i="20"/>
  <c r="F235" i="20"/>
  <c r="F202" i="20"/>
  <c r="F170" i="20"/>
  <c r="F138" i="20"/>
  <c r="F105" i="20"/>
  <c r="F73" i="20"/>
  <c r="F41" i="20"/>
  <c r="F303" i="20"/>
  <c r="F236" i="20"/>
  <c r="F203" i="20"/>
  <c r="F171" i="20"/>
  <c r="F139" i="20"/>
  <c r="F106" i="20"/>
  <c r="F74" i="20"/>
  <c r="F42" i="20"/>
  <c r="F299" i="20"/>
  <c r="F239" i="20"/>
  <c r="F206" i="20"/>
  <c r="F174" i="20"/>
  <c r="F142" i="20"/>
  <c r="F109" i="20"/>
  <c r="F77" i="20"/>
  <c r="F45" i="20"/>
  <c r="F21" i="20"/>
  <c r="F49" i="22"/>
  <c r="F34" i="22"/>
  <c r="F290" i="22"/>
  <c r="F964" i="20"/>
  <c r="F820" i="20"/>
  <c r="F685" i="20"/>
  <c r="F549" i="20"/>
  <c r="F613" i="20"/>
  <c r="F477" i="20"/>
  <c r="F342" i="20"/>
  <c r="F406" i="20"/>
  <c r="F1085" i="20"/>
  <c r="F974" i="20"/>
  <c r="F903" i="20"/>
  <c r="F793" i="20"/>
  <c r="F658" i="20"/>
  <c r="F722" i="20"/>
  <c r="F586" i="20"/>
  <c r="F450" i="20"/>
  <c r="F514" i="20"/>
  <c r="F379" i="20"/>
  <c r="F1106" i="20"/>
  <c r="F1042" i="20"/>
  <c r="F857" i="20"/>
  <c r="F770" i="20"/>
  <c r="F635" i="20"/>
  <c r="F699" i="20"/>
  <c r="F563" i="20"/>
  <c r="F427" i="20"/>
  <c r="F491" i="20"/>
  <c r="F356" i="20"/>
  <c r="F420" i="20"/>
  <c r="F1067" i="20"/>
  <c r="F1018" i="20"/>
  <c r="F734" i="20"/>
  <c r="F807" i="20"/>
  <c r="F672" i="20"/>
  <c r="F536" i="20"/>
  <c r="F600" i="20"/>
  <c r="F464" i="20"/>
  <c r="F329" i="20"/>
  <c r="F361" i="20"/>
  <c r="F381" i="20"/>
  <c r="F397" i="20"/>
  <c r="F413" i="20"/>
  <c r="F1124" i="20"/>
  <c r="F1108" i="20"/>
  <c r="F1092" i="20"/>
  <c r="F1076" i="20"/>
  <c r="F1060" i="20"/>
  <c r="F1044" i="20"/>
  <c r="F316" i="20"/>
  <c r="F300" i="20"/>
  <c r="F284" i="20"/>
  <c r="F268" i="20"/>
  <c r="F252" i="20"/>
  <c r="F1040" i="20"/>
  <c r="F313" i="20"/>
  <c r="F297" i="20"/>
  <c r="F281" i="20"/>
  <c r="F265" i="20"/>
  <c r="F249" i="20"/>
  <c r="F233" i="20"/>
  <c r="F216" i="20"/>
  <c r="F200" i="20"/>
  <c r="F184" i="20"/>
  <c r="F168" i="20"/>
  <c r="F152" i="20"/>
  <c r="F136" i="20"/>
  <c r="F119" i="20"/>
  <c r="F103" i="20"/>
  <c r="F87" i="20"/>
  <c r="F71" i="20"/>
  <c r="F55" i="20"/>
  <c r="F39" i="20"/>
  <c r="F23" i="20"/>
  <c r="F318" i="20"/>
  <c r="F302" i="20"/>
  <c r="F286" i="20"/>
  <c r="F270" i="20"/>
  <c r="F254" i="20"/>
  <c r="F238" i="20"/>
  <c r="F222" i="20"/>
  <c r="F205" i="20"/>
  <c r="F189" i="20"/>
  <c r="F173" i="20"/>
  <c r="F157" i="20"/>
  <c r="F141" i="20"/>
  <c r="F125" i="20"/>
  <c r="F108" i="20"/>
  <c r="F92" i="20"/>
  <c r="F76" i="20"/>
  <c r="F60" i="20"/>
  <c r="F44" i="20"/>
  <c r="F28" i="20"/>
  <c r="F311" i="20"/>
  <c r="F247" i="20"/>
  <c r="F215" i="20"/>
  <c r="F183" i="20"/>
  <c r="F151" i="20"/>
  <c r="F118" i="20"/>
  <c r="F86" i="20"/>
  <c r="F54" i="20"/>
  <c r="F22" i="20"/>
  <c r="F275" i="20"/>
  <c r="F227" i="20"/>
  <c r="F194" i="20"/>
  <c r="F162" i="20"/>
  <c r="F130" i="20"/>
  <c r="F97" i="20"/>
  <c r="F65" i="20"/>
  <c r="F33" i="20"/>
  <c r="F287" i="20"/>
  <c r="F228" i="20"/>
  <c r="F195" i="20"/>
  <c r="F163" i="20"/>
  <c r="F131" i="20"/>
  <c r="F98" i="20"/>
  <c r="F66" i="20"/>
  <c r="F34" i="20"/>
  <c r="F283" i="20"/>
  <c r="F231" i="20"/>
  <c r="F198" i="20"/>
  <c r="F166" i="20"/>
  <c r="F134" i="20"/>
  <c r="F101" i="20"/>
  <c r="F69" i="20"/>
  <c r="F37" i="20"/>
  <c r="F29" i="20"/>
  <c r="F224" i="22"/>
  <c r="F149" i="22"/>
  <c r="F98" i="22"/>
  <c r="F969" i="20"/>
  <c r="F893" i="20"/>
  <c r="F637" i="20"/>
  <c r="F701" i="20"/>
  <c r="F565" i="20"/>
  <c r="F429" i="20"/>
  <c r="F493" i="20"/>
  <c r="F358" i="20"/>
  <c r="F422" i="20"/>
  <c r="F1069" i="20"/>
  <c r="F1006" i="20"/>
  <c r="F738" i="20"/>
  <c r="F809" i="20"/>
  <c r="F674" i="20"/>
  <c r="F538" i="20"/>
  <c r="F602" i="20"/>
  <c r="F466" i="20"/>
  <c r="F331" i="20"/>
  <c r="F395" i="20"/>
  <c r="F1090" i="20"/>
  <c r="F960" i="20"/>
  <c r="F889" i="20"/>
  <c r="F786" i="20"/>
  <c r="F651" i="20"/>
  <c r="F715" i="20"/>
  <c r="F579" i="20"/>
  <c r="F443" i="20"/>
  <c r="F507" i="20"/>
  <c r="F372" i="20"/>
  <c r="F1115" i="20"/>
  <c r="F1051" i="20"/>
  <c r="F843" i="20"/>
  <c r="F759" i="20"/>
  <c r="F823" i="20"/>
  <c r="F688" i="20"/>
  <c r="F552" i="20"/>
  <c r="F616" i="20"/>
  <c r="F480" i="20"/>
  <c r="F345" i="20"/>
  <c r="F369" i="20"/>
  <c r="F385" i="20"/>
  <c r="F401" i="20"/>
  <c r="F417" i="20"/>
  <c r="F1120" i="20"/>
  <c r="F1104" i="20"/>
  <c r="F1088" i="20"/>
  <c r="F1072" i="20"/>
  <c r="F1056" i="20"/>
  <c r="F1039" i="20"/>
  <c r="F312" i="20"/>
  <c r="F296" i="20"/>
  <c r="F280" i="20"/>
  <c r="F264" i="20"/>
  <c r="F248" i="20"/>
  <c r="F1036" i="20"/>
  <c r="F309" i="20"/>
  <c r="F293" i="20"/>
  <c r="F277" i="20"/>
  <c r="F261" i="20"/>
  <c r="F245" i="20"/>
  <c r="F229" i="20"/>
  <c r="F212" i="20"/>
  <c r="F196" i="20"/>
  <c r="F180" i="20"/>
  <c r="F164" i="20"/>
  <c r="F148" i="20"/>
  <c r="F132" i="20"/>
  <c r="F115" i="20"/>
  <c r="F99" i="20"/>
  <c r="F83" i="20"/>
  <c r="F67" i="20"/>
  <c r="F51" i="20"/>
  <c r="F35" i="20"/>
  <c r="F1041" i="20"/>
  <c r="F314" i="20"/>
  <c r="F298" i="20"/>
  <c r="F282" i="20"/>
  <c r="F266" i="20"/>
  <c r="F250" i="20"/>
  <c r="F234" i="20"/>
  <c r="F217" i="20"/>
  <c r="F201" i="20"/>
  <c r="F185" i="20"/>
  <c r="F169" i="20"/>
  <c r="F153" i="20"/>
  <c r="F137" i="20"/>
  <c r="F121" i="20"/>
  <c r="F104" i="20"/>
  <c r="F88" i="20"/>
  <c r="F72" i="20"/>
  <c r="F56" i="20"/>
  <c r="F40" i="20"/>
  <c r="F24" i="20"/>
  <c r="F295" i="20"/>
  <c r="F240" i="20"/>
  <c r="F207" i="20"/>
  <c r="F175" i="20"/>
  <c r="F143" i="20"/>
  <c r="F110" i="20"/>
  <c r="F78" i="20"/>
  <c r="F46" i="20"/>
  <c r="F1034" i="20"/>
  <c r="F259" i="20"/>
  <c r="F218" i="20"/>
  <c r="F186" i="20"/>
  <c r="F154" i="20"/>
  <c r="F122" i="20"/>
  <c r="F89" i="20"/>
  <c r="F57" i="20"/>
  <c r="F25" i="20"/>
  <c r="F271" i="20"/>
  <c r="F219" i="20"/>
  <c r="F187" i="20"/>
  <c r="F155" i="20"/>
  <c r="F123" i="20"/>
  <c r="F90" i="20"/>
  <c r="F58" i="20"/>
  <c r="F26" i="20"/>
  <c r="F267" i="20"/>
  <c r="F223" i="20"/>
  <c r="F190" i="20"/>
  <c r="F158" i="20"/>
  <c r="F126" i="20"/>
  <c r="F93" i="20"/>
  <c r="F61" i="20"/>
  <c r="F983" i="20"/>
  <c r="F213" i="22"/>
  <c r="F162" i="22"/>
  <c r="F832" i="20"/>
  <c r="F776" i="20"/>
  <c r="F653" i="20"/>
  <c r="F717" i="20"/>
  <c r="F581" i="20"/>
  <c r="F445" i="20"/>
  <c r="F509" i="20"/>
  <c r="F374" i="20"/>
  <c r="F1117" i="20"/>
  <c r="F1053" i="20"/>
  <c r="F839" i="20"/>
  <c r="F761" i="20"/>
  <c r="F626" i="20"/>
  <c r="F690" i="20"/>
  <c r="F554" i="20"/>
  <c r="F618" i="20"/>
  <c r="F482" i="20"/>
  <c r="F347" i="20"/>
  <c r="F411" i="20"/>
  <c r="F1074" i="20"/>
  <c r="F992" i="20"/>
  <c r="F921" i="20"/>
  <c r="F802" i="20"/>
  <c r="F667" i="20"/>
  <c r="F531" i="20"/>
  <c r="F595" i="20"/>
  <c r="F459" i="20"/>
  <c r="F324" i="20"/>
  <c r="F388" i="20"/>
  <c r="F1099" i="20"/>
  <c r="F954" i="20"/>
  <c r="F875" i="20"/>
  <c r="F775" i="20"/>
  <c r="F640" i="20"/>
  <c r="F704" i="20"/>
  <c r="F568" i="20"/>
  <c r="F432" i="20"/>
  <c r="F496" i="20"/>
  <c r="F353" i="20"/>
  <c r="F373" i="20"/>
  <c r="F389" i="20"/>
  <c r="F405" i="20"/>
  <c r="F421" i="20"/>
  <c r="F1116" i="20"/>
  <c r="F1100" i="20"/>
  <c r="F1084" i="20"/>
  <c r="F1068" i="20"/>
  <c r="F1052" i="20"/>
  <c r="F1035" i="20"/>
  <c r="F308" i="20"/>
  <c r="F292" i="20"/>
  <c r="F276" i="20"/>
  <c r="F260" i="20"/>
  <c r="F244" i="20"/>
  <c r="F1032" i="20"/>
  <c r="F305" i="20"/>
  <c r="F289" i="20"/>
  <c r="F273" i="20"/>
  <c r="F257" i="20"/>
  <c r="F241" i="20"/>
  <c r="F225" i="20"/>
  <c r="F208" i="20"/>
  <c r="F192" i="20"/>
  <c r="F176" i="20"/>
  <c r="F160" i="20"/>
  <c r="F144" i="20"/>
  <c r="F128" i="20"/>
  <c r="F111" i="20"/>
  <c r="F95" i="20"/>
  <c r="F79" i="20"/>
  <c r="F63" i="20"/>
  <c r="F47" i="20"/>
  <c r="F31" i="20"/>
  <c r="F1037" i="20"/>
  <c r="F310" i="20"/>
  <c r="F294" i="20"/>
  <c r="F278" i="20"/>
  <c r="F262" i="20"/>
  <c r="F246" i="20"/>
  <c r="F230" i="20"/>
  <c r="F213" i="20"/>
  <c r="F197" i="20"/>
  <c r="F181" i="20"/>
  <c r="F165" i="20"/>
  <c r="F149" i="20"/>
  <c r="F133" i="20"/>
  <c r="F116" i="20"/>
  <c r="F100" i="20"/>
  <c r="F84" i="20"/>
  <c r="F68" i="20"/>
  <c r="F52" i="20"/>
  <c r="F36" i="20"/>
  <c r="N7" i="24"/>
  <c r="F279" i="20"/>
  <c r="F232" i="20"/>
  <c r="F199" i="20"/>
  <c r="F167" i="20"/>
  <c r="F135" i="20"/>
  <c r="F102" i="20"/>
  <c r="F70" i="20"/>
  <c r="F38" i="20"/>
  <c r="F307" i="20"/>
  <c r="F243" i="20"/>
  <c r="F210" i="20"/>
  <c r="F178" i="20"/>
  <c r="F146" i="20"/>
  <c r="F113" i="20"/>
  <c r="F81" i="20"/>
  <c r="F49" i="20"/>
  <c r="F319" i="20"/>
  <c r="F255" i="20"/>
  <c r="F211" i="20"/>
  <c r="F179" i="20"/>
  <c r="F147" i="20"/>
  <c r="F114" i="20"/>
  <c r="F82" i="20"/>
  <c r="F50" i="20"/>
  <c r="F315" i="20"/>
  <c r="F251" i="20"/>
  <c r="F214" i="20"/>
  <c r="F182" i="20"/>
  <c r="F150" i="20"/>
  <c r="F117" i="20"/>
  <c r="F85" i="20"/>
  <c r="F53" i="20"/>
  <c r="E18" i="44"/>
  <c r="Q16" i="12"/>
  <c r="F16" i="12"/>
  <c r="AE16" i="12"/>
  <c r="G16" i="12"/>
  <c r="AE16" i="41"/>
  <c r="G16" i="41"/>
  <c r="Q16" i="41"/>
  <c r="F16" i="41"/>
  <c r="Q13" i="41"/>
  <c r="F13" i="41"/>
  <c r="Q13" i="12"/>
  <c r="F13" i="12"/>
  <c r="AE13" i="41"/>
  <c r="G13" i="41"/>
  <c r="AE13" i="12"/>
  <c r="G13" i="12"/>
  <c r="AE12" i="12"/>
  <c r="G12" i="12"/>
  <c r="Q12" i="41"/>
  <c r="F12" i="41"/>
  <c r="AE12" i="41"/>
  <c r="G12" i="41"/>
  <c r="Q12" i="12"/>
  <c r="F12" i="12"/>
  <c r="AE11" i="41"/>
  <c r="G11" i="41"/>
  <c r="Q11" i="12"/>
  <c r="F11" i="12"/>
  <c r="AE11" i="12"/>
  <c r="G11" i="12"/>
  <c r="Q11" i="41"/>
  <c r="F11" i="41"/>
  <c r="M11" i="44"/>
  <c r="M13" i="44"/>
  <c r="N56" i="38"/>
  <c r="M6" i="22"/>
  <c r="L15" i="14"/>
  <c r="K24" i="16"/>
  <c r="L18" i="20"/>
  <c r="L6" i="20"/>
  <c r="L321" i="20"/>
  <c r="E111" i="20"/>
  <c r="AC62" i="40"/>
  <c r="P8" i="22"/>
  <c r="G100" i="22"/>
  <c r="G207" i="22"/>
  <c r="G264" i="22"/>
  <c r="G296" i="22"/>
  <c r="G942" i="20"/>
  <c r="G974" i="20"/>
  <c r="G1006" i="20"/>
  <c r="G854" i="20"/>
  <c r="G886" i="20"/>
  <c r="G918" i="20"/>
  <c r="G726" i="20"/>
  <c r="G747" i="20"/>
  <c r="G763" i="20"/>
  <c r="G779" i="20"/>
  <c r="G795" i="20"/>
  <c r="G811" i="20"/>
  <c r="G639" i="20"/>
  <c r="G655" i="20"/>
  <c r="G671" i="20"/>
  <c r="G687" i="20"/>
  <c r="G703" i="20"/>
  <c r="G719" i="20"/>
  <c r="G526" i="20"/>
  <c r="G542" i="20"/>
  <c r="G558" i="20"/>
  <c r="G574" i="20"/>
  <c r="G590" i="20"/>
  <c r="G606" i="20"/>
  <c r="G622" i="20"/>
  <c r="G428" i="20"/>
  <c r="G444" i="20"/>
  <c r="G460" i="20"/>
  <c r="G476" i="20"/>
  <c r="G492" i="20"/>
  <c r="G508" i="20"/>
  <c r="G20" i="22"/>
  <c r="G117" i="22"/>
  <c r="G216" i="22"/>
  <c r="G272" i="22"/>
  <c r="G304" i="22"/>
  <c r="G950" i="20"/>
  <c r="G982" i="20"/>
  <c r="G1014" i="20"/>
  <c r="G830" i="20"/>
  <c r="G862" i="20"/>
  <c r="G894" i="20"/>
  <c r="G734" i="20"/>
  <c r="G751" i="20"/>
  <c r="G767" i="20"/>
  <c r="G783" i="20"/>
  <c r="G799" i="20"/>
  <c r="G815" i="20"/>
  <c r="G627" i="20"/>
  <c r="G643" i="20"/>
  <c r="G659" i="20"/>
  <c r="G675" i="20"/>
  <c r="G691" i="20"/>
  <c r="G707" i="20"/>
  <c r="G723" i="20"/>
  <c r="G530" i="20"/>
  <c r="G546" i="20"/>
  <c r="G562" i="20"/>
  <c r="G578" i="20"/>
  <c r="G594" i="20"/>
  <c r="G610" i="20"/>
  <c r="G432" i="20"/>
  <c r="G448" i="20"/>
  <c r="G464" i="20"/>
  <c r="G480" i="20"/>
  <c r="G496" i="20"/>
  <c r="G512" i="20"/>
  <c r="G338" i="20"/>
  <c r="G354" i="20"/>
  <c r="G370" i="20"/>
  <c r="G382" i="20"/>
  <c r="G390" i="20"/>
  <c r="G398" i="20"/>
  <c r="G406" i="20"/>
  <c r="G414" i="20"/>
  <c r="G422" i="20"/>
  <c r="G1129" i="20"/>
  <c r="G1128" i="20"/>
  <c r="G1127" i="20"/>
  <c r="G1126" i="20"/>
  <c r="G1125" i="20"/>
  <c r="G1124" i="20"/>
  <c r="G1123" i="20"/>
  <c r="G1122" i="20"/>
  <c r="G1121" i="20"/>
  <c r="G1120" i="20"/>
  <c r="G1119" i="20"/>
  <c r="G1118" i="20"/>
  <c r="G1117" i="20"/>
  <c r="G1116" i="20"/>
  <c r="G1115" i="20"/>
  <c r="G1114" i="20"/>
  <c r="G1113" i="20"/>
  <c r="G1112" i="20"/>
  <c r="G1111" i="20"/>
  <c r="G1110" i="20"/>
  <c r="G1109" i="20"/>
  <c r="G1108" i="20"/>
  <c r="G1107" i="20"/>
  <c r="G1106" i="20"/>
  <c r="G1105" i="20"/>
  <c r="G1104" i="20"/>
  <c r="G1103" i="20"/>
  <c r="G1102" i="20"/>
  <c r="G1101" i="20"/>
  <c r="G1100" i="20"/>
  <c r="G1099" i="20"/>
  <c r="G1098" i="20"/>
  <c r="G1097" i="20"/>
  <c r="G1096" i="20"/>
  <c r="G1095" i="20"/>
  <c r="G36" i="22"/>
  <c r="G149" i="22"/>
  <c r="G248" i="22"/>
  <c r="G280" i="22"/>
  <c r="G958" i="20"/>
  <c r="G990" i="20"/>
  <c r="G1022" i="20"/>
  <c r="G838" i="20"/>
  <c r="G870" i="20"/>
  <c r="G902" i="20"/>
  <c r="G739" i="20"/>
  <c r="G755" i="20"/>
  <c r="G771" i="20"/>
  <c r="G787" i="20"/>
  <c r="G803" i="20"/>
  <c r="G819" i="20"/>
  <c r="G631" i="20"/>
  <c r="G647" i="20"/>
  <c r="G663" i="20"/>
  <c r="G679" i="20"/>
  <c r="G695" i="20"/>
  <c r="G711" i="20"/>
  <c r="G534" i="20"/>
  <c r="G550" i="20"/>
  <c r="G566" i="20"/>
  <c r="G582" i="20"/>
  <c r="G598" i="20"/>
  <c r="G614" i="20"/>
  <c r="G436" i="20"/>
  <c r="G452" i="20"/>
  <c r="G468" i="20"/>
  <c r="G484" i="20"/>
  <c r="G500" i="20"/>
  <c r="G516" i="20"/>
  <c r="G326" i="20"/>
  <c r="G342" i="20"/>
  <c r="G358" i="20"/>
  <c r="G374" i="20"/>
  <c r="G384" i="20"/>
  <c r="G392" i="20"/>
  <c r="G400" i="20"/>
  <c r="G408" i="20"/>
  <c r="G416" i="20"/>
  <c r="G68" i="22"/>
  <c r="G181" i="22"/>
  <c r="G256" i="22"/>
  <c r="G288" i="22"/>
  <c r="G934" i="20"/>
  <c r="G966" i="20"/>
  <c r="G998" i="20"/>
  <c r="G846" i="20"/>
  <c r="G878" i="20"/>
  <c r="G910" i="20"/>
  <c r="G743" i="20"/>
  <c r="G759" i="20"/>
  <c r="G775" i="20"/>
  <c r="G791" i="20"/>
  <c r="G807" i="20"/>
  <c r="G823" i="20"/>
  <c r="G635" i="20"/>
  <c r="G651" i="20"/>
  <c r="G667" i="20"/>
  <c r="G683" i="20"/>
  <c r="G699" i="20"/>
  <c r="G715" i="20"/>
  <c r="G538" i="20"/>
  <c r="G554" i="20"/>
  <c r="G570" i="20"/>
  <c r="G586" i="20"/>
  <c r="G602" i="20"/>
  <c r="G618" i="20"/>
  <c r="G424" i="20"/>
  <c r="G440" i="20"/>
  <c r="G456" i="20"/>
  <c r="G472" i="20"/>
  <c r="G488" i="20"/>
  <c r="G504" i="20"/>
  <c r="G520" i="20"/>
  <c r="G330" i="20"/>
  <c r="G346" i="20"/>
  <c r="G362" i="20"/>
  <c r="G378" i="20"/>
  <c r="G386" i="20"/>
  <c r="G394" i="20"/>
  <c r="G402" i="20"/>
  <c r="G410" i="20"/>
  <c r="G418" i="20"/>
  <c r="G380" i="20"/>
  <c r="G412" i="20"/>
  <c r="G334" i="20"/>
  <c r="G388" i="20"/>
  <c r="G420" i="20"/>
  <c r="G350" i="20"/>
  <c r="G396" i="20"/>
  <c r="G1094" i="20"/>
  <c r="G1093" i="20"/>
  <c r="G1092" i="20"/>
  <c r="G1091" i="20"/>
  <c r="G1090" i="20"/>
  <c r="G1089" i="20"/>
  <c r="G1088" i="20"/>
  <c r="G1087" i="20"/>
  <c r="G1086" i="20"/>
  <c r="G1085" i="20"/>
  <c r="G1084" i="20"/>
  <c r="G1083" i="20"/>
  <c r="G1082" i="20"/>
  <c r="G1081" i="20"/>
  <c r="G1080" i="20"/>
  <c r="G1079" i="20"/>
  <c r="G1078" i="20"/>
  <c r="G1077" i="20"/>
  <c r="G1076" i="20"/>
  <c r="G1075" i="20"/>
  <c r="G1074" i="20"/>
  <c r="G1073" i="20"/>
  <c r="G1072" i="20"/>
  <c r="G1071" i="20"/>
  <c r="G1070" i="20"/>
  <c r="G1069" i="20"/>
  <c r="G1068" i="20"/>
  <c r="G1067" i="20"/>
  <c r="G1066" i="20"/>
  <c r="G1065" i="20"/>
  <c r="G1064" i="20"/>
  <c r="G1063" i="20"/>
  <c r="G1062" i="20"/>
  <c r="G1061" i="20"/>
  <c r="G1060" i="20"/>
  <c r="G1059" i="20"/>
  <c r="G1058" i="20"/>
  <c r="G1057" i="20"/>
  <c r="G1056" i="20"/>
  <c r="G1055" i="20"/>
  <c r="G1054" i="20"/>
  <c r="G1053" i="20"/>
  <c r="G1052" i="20"/>
  <c r="G1051" i="20"/>
  <c r="G1050" i="20"/>
  <c r="G1049" i="20"/>
  <c r="G1048" i="20"/>
  <c r="G1047" i="20"/>
  <c r="G1046" i="20"/>
  <c r="G1045" i="20"/>
  <c r="G1044" i="20"/>
  <c r="G1043" i="20"/>
  <c r="G1042" i="20"/>
  <c r="G1041" i="20"/>
  <c r="G1040" i="20"/>
  <c r="G1039" i="20"/>
  <c r="G1038" i="20"/>
  <c r="G1037" i="20"/>
  <c r="G1036" i="20"/>
  <c r="G1035" i="20"/>
  <c r="G1034" i="20"/>
  <c r="G1033" i="20"/>
  <c r="G1032" i="20"/>
  <c r="G1031" i="20"/>
  <c r="G319" i="20"/>
  <c r="G315" i="20"/>
  <c r="G311" i="20"/>
  <c r="G310" i="20"/>
  <c r="G306" i="20"/>
  <c r="G302" i="20"/>
  <c r="G298" i="20"/>
  <c r="G294" i="20"/>
  <c r="G290" i="20"/>
  <c r="G289" i="20"/>
  <c r="G288" i="20"/>
  <c r="G287" i="20"/>
  <c r="G286" i="20"/>
  <c r="G285" i="20"/>
  <c r="G284" i="20"/>
  <c r="G283" i="20"/>
  <c r="G282" i="20"/>
  <c r="G281" i="20"/>
  <c r="G280" i="20"/>
  <c r="G279" i="20"/>
  <c r="G278" i="20"/>
  <c r="G277" i="20"/>
  <c r="G276" i="20"/>
  <c r="G275" i="20"/>
  <c r="G274" i="20"/>
  <c r="G273" i="20"/>
  <c r="G272" i="20"/>
  <c r="G271" i="20"/>
  <c r="G270" i="20"/>
  <c r="G269" i="20"/>
  <c r="G268" i="20"/>
  <c r="G267" i="20"/>
  <c r="G266" i="20"/>
  <c r="G265" i="20"/>
  <c r="G264" i="20"/>
  <c r="G263" i="20"/>
  <c r="G262" i="20"/>
  <c r="G261" i="20"/>
  <c r="G260" i="20"/>
  <c r="G259" i="20"/>
  <c r="G258" i="20"/>
  <c r="G257" i="20"/>
  <c r="G256" i="20"/>
  <c r="G255" i="20"/>
  <c r="G254" i="20"/>
  <c r="G253" i="20"/>
  <c r="G252" i="20"/>
  <c r="G251" i="20"/>
  <c r="G250" i="20"/>
  <c r="G249" i="20"/>
  <c r="G248" i="20"/>
  <c r="G247" i="20"/>
  <c r="G246" i="20"/>
  <c r="G245" i="20"/>
  <c r="G244" i="20"/>
  <c r="G243" i="20"/>
  <c r="G242" i="20"/>
  <c r="G241" i="20"/>
  <c r="G240" i="20"/>
  <c r="G239" i="20"/>
  <c r="G238" i="20"/>
  <c r="G237" i="20"/>
  <c r="G236" i="20"/>
  <c r="G235" i="20"/>
  <c r="G234" i="20"/>
  <c r="G233" i="20"/>
  <c r="G232" i="20"/>
  <c r="G231" i="20"/>
  <c r="G230" i="20"/>
  <c r="G229" i="20"/>
  <c r="G228" i="20"/>
  <c r="G227" i="20"/>
  <c r="G226" i="20"/>
  <c r="G225" i="20"/>
  <c r="G224" i="20"/>
  <c r="G223" i="20"/>
  <c r="G222" i="20"/>
  <c r="G221" i="20"/>
  <c r="G219" i="20"/>
  <c r="G218" i="20"/>
  <c r="G217" i="20"/>
  <c r="G216" i="20"/>
  <c r="G215" i="20"/>
  <c r="G214" i="20"/>
  <c r="G213" i="20"/>
  <c r="G212" i="20"/>
  <c r="G211" i="20"/>
  <c r="G210" i="20"/>
  <c r="G209" i="20"/>
  <c r="G208" i="20"/>
  <c r="G207" i="20"/>
  <c r="G206" i="20"/>
  <c r="G205" i="20"/>
  <c r="G204" i="20"/>
  <c r="G203" i="20"/>
  <c r="G202" i="20"/>
  <c r="G201" i="20"/>
  <c r="G200" i="20"/>
  <c r="G199" i="20"/>
  <c r="G198" i="20"/>
  <c r="G197" i="20"/>
  <c r="G196" i="20"/>
  <c r="G195" i="20"/>
  <c r="G194" i="20"/>
  <c r="G366" i="20"/>
  <c r="G404" i="20"/>
  <c r="G296" i="20"/>
  <c r="G106" i="20"/>
  <c r="G105" i="20"/>
  <c r="G104" i="20"/>
  <c r="G103" i="20"/>
  <c r="G102" i="20"/>
  <c r="G101" i="20"/>
  <c r="G100" i="20"/>
  <c r="G99" i="20"/>
  <c r="G98" i="20"/>
  <c r="G97" i="20"/>
  <c r="G96" i="20"/>
  <c r="G95" i="20"/>
  <c r="G94" i="20"/>
  <c r="G93" i="20"/>
  <c r="G92" i="20"/>
  <c r="G91" i="20"/>
  <c r="G90" i="20"/>
  <c r="G89" i="20"/>
  <c r="G88" i="20"/>
  <c r="G87" i="20"/>
  <c r="G86" i="20"/>
  <c r="G85" i="20"/>
  <c r="G84" i="20"/>
  <c r="G83" i="20"/>
  <c r="G82" i="20"/>
  <c r="G81" i="20"/>
  <c r="G80" i="20"/>
  <c r="G79" i="20"/>
  <c r="G78" i="20"/>
  <c r="G77" i="20"/>
  <c r="G76" i="20"/>
  <c r="G75" i="20"/>
  <c r="G74" i="20"/>
  <c r="G73" i="20"/>
  <c r="G72" i="20"/>
  <c r="G71" i="20"/>
  <c r="G70" i="20"/>
  <c r="G69" i="20"/>
  <c r="G68" i="20"/>
  <c r="G67" i="20"/>
  <c r="G66" i="20"/>
  <c r="G65" i="20"/>
  <c r="G64" i="20"/>
  <c r="G63" i="20"/>
  <c r="G62" i="20"/>
  <c r="G61" i="20"/>
  <c r="G60" i="20"/>
  <c r="G59" i="20"/>
  <c r="G58" i="20"/>
  <c r="G57" i="20"/>
  <c r="G56" i="20"/>
  <c r="G55" i="20"/>
  <c r="G54" i="20"/>
  <c r="G53" i="20"/>
  <c r="G52" i="20"/>
  <c r="G51" i="20"/>
  <c r="G50" i="20"/>
  <c r="G49" i="20"/>
  <c r="G48" i="20"/>
  <c r="G47" i="20"/>
  <c r="G46" i="20"/>
  <c r="G45" i="20"/>
  <c r="G44" i="20"/>
  <c r="G43" i="20"/>
  <c r="G42" i="20"/>
  <c r="G41" i="20"/>
  <c r="G40" i="20"/>
  <c r="G39" i="20"/>
  <c r="G38" i="20"/>
  <c r="G37" i="20"/>
  <c r="G36" i="20"/>
  <c r="G35" i="20"/>
  <c r="G34" i="20"/>
  <c r="G33" i="20"/>
  <c r="G32" i="20"/>
  <c r="G31" i="20"/>
  <c r="G30" i="20"/>
  <c r="G29" i="20"/>
  <c r="G28" i="20"/>
  <c r="G27" i="20"/>
  <c r="G26" i="20"/>
  <c r="G25" i="20"/>
  <c r="G24" i="20"/>
  <c r="G23" i="20"/>
  <c r="G313" i="20"/>
  <c r="G300" i="20"/>
  <c r="G193" i="20"/>
  <c r="G192" i="20"/>
  <c r="G191" i="20"/>
  <c r="G190" i="20"/>
  <c r="G189" i="20"/>
  <c r="G188" i="20"/>
  <c r="G187" i="20"/>
  <c r="G186" i="20"/>
  <c r="G185" i="20"/>
  <c r="G184" i="20"/>
  <c r="G183" i="20"/>
  <c r="G182" i="20"/>
  <c r="G181" i="20"/>
  <c r="G180" i="20"/>
  <c r="G179" i="20"/>
  <c r="G178" i="20"/>
  <c r="G177" i="20"/>
  <c r="G176" i="20"/>
  <c r="G175" i="20"/>
  <c r="G174" i="20"/>
  <c r="G173" i="20"/>
  <c r="G172" i="20"/>
  <c r="G171" i="20"/>
  <c r="G170" i="20"/>
  <c r="G169" i="20"/>
  <c r="G168" i="20"/>
  <c r="G167" i="20"/>
  <c r="G166" i="20"/>
  <c r="G165" i="20"/>
  <c r="G164" i="20"/>
  <c r="G163" i="20"/>
  <c r="G162" i="20"/>
  <c r="G161" i="20"/>
  <c r="G160" i="20"/>
  <c r="G159" i="20"/>
  <c r="G158" i="20"/>
  <c r="G157" i="20"/>
  <c r="G156" i="20"/>
  <c r="G155" i="20"/>
  <c r="G154" i="20"/>
  <c r="G153" i="20"/>
  <c r="G152" i="20"/>
  <c r="G151" i="20"/>
  <c r="G150" i="20"/>
  <c r="G149" i="20"/>
  <c r="G148" i="20"/>
  <c r="G147" i="20"/>
  <c r="G146" i="20"/>
  <c r="G145" i="20"/>
  <c r="G144" i="20"/>
  <c r="G143" i="20"/>
  <c r="G142" i="20"/>
  <c r="G141" i="20"/>
  <c r="G140" i="20"/>
  <c r="G139" i="20"/>
  <c r="G138" i="20"/>
  <c r="G137" i="20"/>
  <c r="G136" i="20"/>
  <c r="G135" i="20"/>
  <c r="G134" i="20"/>
  <c r="G133" i="20"/>
  <c r="G132" i="20"/>
  <c r="G131" i="20"/>
  <c r="G130" i="20"/>
  <c r="G129" i="20"/>
  <c r="G128" i="20"/>
  <c r="G127" i="20"/>
  <c r="G126" i="20"/>
  <c r="G125" i="20"/>
  <c r="G124" i="20"/>
  <c r="G123" i="20"/>
  <c r="G122" i="20"/>
  <c r="G121" i="20"/>
  <c r="G119" i="20"/>
  <c r="G116" i="20"/>
  <c r="G115" i="20"/>
  <c r="G112" i="20"/>
  <c r="G111" i="20"/>
  <c r="G108" i="20"/>
  <c r="G107" i="20"/>
  <c r="G317" i="20"/>
  <c r="G304" i="20"/>
  <c r="G308" i="20"/>
  <c r="G292" i="20"/>
  <c r="G118" i="20"/>
  <c r="G117" i="20"/>
  <c r="G114" i="20"/>
  <c r="G113" i="20"/>
  <c r="G110" i="20"/>
  <c r="G109" i="20"/>
  <c r="F18" i="44"/>
  <c r="G21" i="20"/>
  <c r="N7" i="25"/>
  <c r="F17" i="44"/>
  <c r="F10" i="44"/>
  <c r="F11" i="44"/>
  <c r="G291" i="20"/>
  <c r="G295" i="20"/>
  <c r="G299" i="20"/>
  <c r="G303" i="20"/>
  <c r="G307" i="20"/>
  <c r="G312" i="20"/>
  <c r="G316" i="20"/>
  <c r="G240" i="22"/>
  <c r="G13" i="22"/>
  <c r="G21" i="22"/>
  <c r="G29" i="22"/>
  <c r="G37" i="22"/>
  <c r="G45" i="22"/>
  <c r="G53" i="22"/>
  <c r="G61" i="22"/>
  <c r="G69" i="22"/>
  <c r="G77" i="22"/>
  <c r="G85" i="22"/>
  <c r="G93" i="22"/>
  <c r="G101" i="22"/>
  <c r="G110" i="22"/>
  <c r="G118" i="22"/>
  <c r="G126" i="22"/>
  <c r="G134" i="22"/>
  <c r="G142" i="22"/>
  <c r="G150" i="22"/>
  <c r="G158" i="22"/>
  <c r="G166" i="22"/>
  <c r="G174" i="22"/>
  <c r="G182" i="22"/>
  <c r="G190" i="22"/>
  <c r="G198" i="22"/>
  <c r="G14" i="22"/>
  <c r="G30" i="22"/>
  <c r="G46" i="22"/>
  <c r="G62" i="22"/>
  <c r="G78" i="22"/>
  <c r="G94" i="22"/>
  <c r="G111" i="22"/>
  <c r="G127" i="22"/>
  <c r="G143" i="22"/>
  <c r="G159" i="22"/>
  <c r="G175" i="22"/>
  <c r="G191" i="22"/>
  <c r="G204" i="22"/>
  <c r="G213" i="22"/>
  <c r="G221" i="22"/>
  <c r="G229" i="22"/>
  <c r="G237" i="22"/>
  <c r="G245" i="22"/>
  <c r="G253" i="22"/>
  <c r="G261" i="22"/>
  <c r="G269" i="22"/>
  <c r="G277" i="22"/>
  <c r="G285" i="22"/>
  <c r="G293" i="22"/>
  <c r="G301" i="22"/>
  <c r="G931" i="20"/>
  <c r="G939" i="20"/>
  <c r="G947" i="20"/>
  <c r="G955" i="20"/>
  <c r="G963" i="20"/>
  <c r="G971" i="20"/>
  <c r="G979" i="20"/>
  <c r="G987" i="20"/>
  <c r="G995" i="20"/>
  <c r="G1003" i="20"/>
  <c r="G1011" i="20"/>
  <c r="G1019" i="20"/>
  <c r="G827" i="20"/>
  <c r="G835" i="20"/>
  <c r="G843" i="20"/>
  <c r="G851" i="20"/>
  <c r="G859" i="20"/>
  <c r="G867" i="20"/>
  <c r="G875" i="20"/>
  <c r="G883" i="20"/>
  <c r="G891" i="20"/>
  <c r="G899" i="20"/>
  <c r="G907" i="20"/>
  <c r="G915" i="20"/>
  <c r="G923" i="20"/>
  <c r="G733" i="20"/>
  <c r="G40" i="22"/>
  <c r="G72" i="22"/>
  <c r="G104" i="22"/>
  <c r="G137" i="22"/>
  <c r="G169" i="22"/>
  <c r="G201" i="22"/>
  <c r="G218" i="22"/>
  <c r="G234" i="22"/>
  <c r="G250" i="22"/>
  <c r="G266" i="22"/>
  <c r="G282" i="22"/>
  <c r="G298" i="22"/>
  <c r="G932" i="20"/>
  <c r="G948" i="20"/>
  <c r="G964" i="20"/>
  <c r="G980" i="20"/>
  <c r="G996" i="20"/>
  <c r="G1012" i="20"/>
  <c r="G828" i="20"/>
  <c r="G844" i="20"/>
  <c r="G860" i="20"/>
  <c r="G876" i="20"/>
  <c r="G892" i="20"/>
  <c r="G908" i="20"/>
  <c r="G924" i="20"/>
  <c r="G738" i="20"/>
  <c r="G746" i="20"/>
  <c r="G754" i="20"/>
  <c r="G762" i="20"/>
  <c r="G770" i="20"/>
  <c r="G778" i="20"/>
  <c r="G786" i="20"/>
  <c r="G794" i="20"/>
  <c r="G802" i="20"/>
  <c r="G810" i="20"/>
  <c r="G818" i="20"/>
  <c r="G626" i="20"/>
  <c r="G634" i="20"/>
  <c r="G642" i="20"/>
  <c r="G650" i="20"/>
  <c r="G658" i="20"/>
  <c r="G666" i="20"/>
  <c r="G674" i="20"/>
  <c r="G232" i="22"/>
  <c r="G84" i="22"/>
  <c r="G224" i="22"/>
  <c r="G197" i="22"/>
  <c r="G15" i="22"/>
  <c r="G23" i="22"/>
  <c r="G31" i="22"/>
  <c r="G39" i="22"/>
  <c r="G47" i="22"/>
  <c r="G55" i="22"/>
  <c r="G63" i="22"/>
  <c r="G71" i="22"/>
  <c r="G79" i="22"/>
  <c r="G87" i="22"/>
  <c r="G95" i="22"/>
  <c r="G103" i="22"/>
  <c r="G112" i="22"/>
  <c r="G120" i="22"/>
  <c r="G128" i="22"/>
  <c r="G136" i="22"/>
  <c r="G144" i="22"/>
  <c r="G152" i="22"/>
  <c r="G160" i="22"/>
  <c r="G168" i="22"/>
  <c r="G176" i="22"/>
  <c r="G184" i="22"/>
  <c r="G192" i="22"/>
  <c r="G200" i="22"/>
  <c r="G18" i="22"/>
  <c r="G34" i="22"/>
  <c r="G50" i="22"/>
  <c r="G66" i="22"/>
  <c r="G82" i="22"/>
  <c r="G98" i="22"/>
  <c r="G115" i="22"/>
  <c r="G131" i="22"/>
  <c r="G147" i="22"/>
  <c r="G163" i="22"/>
  <c r="G179" i="22"/>
  <c r="G195" i="22"/>
  <c r="G206" i="22"/>
  <c r="G215" i="22"/>
  <c r="G223" i="22"/>
  <c r="G231" i="22"/>
  <c r="G239" i="22"/>
  <c r="G247" i="22"/>
  <c r="G255" i="22"/>
  <c r="G263" i="22"/>
  <c r="G271" i="22"/>
  <c r="G279" i="22"/>
  <c r="G287" i="22"/>
  <c r="G295" i="22"/>
  <c r="G303" i="22"/>
  <c r="G933" i="20"/>
  <c r="G941" i="20"/>
  <c r="G949" i="20"/>
  <c r="G957" i="20"/>
  <c r="G965" i="20"/>
  <c r="G973" i="20"/>
  <c r="G981" i="20"/>
  <c r="G989" i="20"/>
  <c r="G997" i="20"/>
  <c r="G1005" i="20"/>
  <c r="G1013" i="20"/>
  <c r="G1021" i="20"/>
  <c r="G829" i="20"/>
  <c r="G837" i="20"/>
  <c r="G845" i="20"/>
  <c r="G853" i="20"/>
  <c r="G861" i="20"/>
  <c r="G869" i="20"/>
  <c r="G877" i="20"/>
  <c r="G885" i="20"/>
  <c r="G893" i="20"/>
  <c r="G901" i="20"/>
  <c r="G909" i="20"/>
  <c r="G917" i="20"/>
  <c r="G727" i="20"/>
  <c r="G735" i="20"/>
  <c r="G16" i="22"/>
  <c r="G48" i="22"/>
  <c r="G80" i="22"/>
  <c r="G113" i="22"/>
  <c r="G145" i="22"/>
  <c r="G177" i="22"/>
  <c r="G205" i="22"/>
  <c r="G222" i="22"/>
  <c r="G238" i="22"/>
  <c r="G254" i="22"/>
  <c r="G270" i="22"/>
  <c r="G286" i="22"/>
  <c r="G302" i="22"/>
  <c r="G936" i="20"/>
  <c r="G952" i="20"/>
  <c r="G968" i="20"/>
  <c r="G984" i="20"/>
  <c r="G1000" i="20"/>
  <c r="G1016" i="20"/>
  <c r="G832" i="20"/>
  <c r="G848" i="20"/>
  <c r="G864" i="20"/>
  <c r="G880" i="20"/>
  <c r="G896" i="20"/>
  <c r="G912" i="20"/>
  <c r="G728" i="20"/>
  <c r="G740" i="20"/>
  <c r="G748" i="20"/>
  <c r="G756" i="20"/>
  <c r="G764" i="20"/>
  <c r="G772" i="20"/>
  <c r="G780" i="20"/>
  <c r="G788" i="20"/>
  <c r="G796" i="20"/>
  <c r="G804" i="20"/>
  <c r="G812" i="20"/>
  <c r="G820" i="20"/>
  <c r="G628" i="20"/>
  <c r="G636" i="20"/>
  <c r="G644" i="20"/>
  <c r="G652" i="20"/>
  <c r="G660" i="20"/>
  <c r="G668" i="20"/>
  <c r="G676" i="20"/>
  <c r="G684" i="20"/>
  <c r="G692" i="20"/>
  <c r="G700" i="20"/>
  <c r="G708" i="20"/>
  <c r="G716" i="20"/>
  <c r="G724" i="20"/>
  <c r="G531" i="20"/>
  <c r="G539" i="20"/>
  <c r="G547" i="20"/>
  <c r="G555" i="20"/>
  <c r="G563" i="20"/>
  <c r="G571" i="20"/>
  <c r="G579" i="20"/>
  <c r="G587" i="20"/>
  <c r="G595" i="20"/>
  <c r="G603" i="20"/>
  <c r="G611" i="20"/>
  <c r="G619" i="20"/>
  <c r="G427" i="20"/>
  <c r="G435" i="20"/>
  <c r="G443" i="20"/>
  <c r="G451" i="20"/>
  <c r="G459" i="20"/>
  <c r="G467" i="20"/>
  <c r="G475" i="20"/>
  <c r="G483" i="20"/>
  <c r="G491" i="20"/>
  <c r="G499" i="20"/>
  <c r="G507" i="20"/>
  <c r="G515" i="20"/>
  <c r="G325" i="20"/>
  <c r="G333" i="20"/>
  <c r="G341" i="20"/>
  <c r="G349" i="20"/>
  <c r="G357" i="20"/>
  <c r="G365" i="20"/>
  <c r="G373" i="20"/>
  <c r="G381" i="20"/>
  <c r="G389" i="20"/>
  <c r="G397" i="20"/>
  <c r="G405" i="20"/>
  <c r="G413" i="20"/>
  <c r="G421" i="20"/>
  <c r="G52" i="22"/>
  <c r="G293" i="20"/>
  <c r="G297" i="20"/>
  <c r="G301" i="20"/>
  <c r="G305" i="20"/>
  <c r="G309" i="20"/>
  <c r="G314" i="20"/>
  <c r="G318" i="20"/>
  <c r="G165" i="22"/>
  <c r="G133" i="22"/>
  <c r="G11" i="22"/>
  <c r="G19" i="22"/>
  <c r="G27" i="22"/>
  <c r="G35" i="22"/>
  <c r="G43" i="22"/>
  <c r="G51" i="22"/>
  <c r="G59" i="22"/>
  <c r="G67" i="22"/>
  <c r="G75" i="22"/>
  <c r="G83" i="22"/>
  <c r="G91" i="22"/>
  <c r="G99" i="22"/>
  <c r="G107" i="22"/>
  <c r="G116" i="22"/>
  <c r="G124" i="22"/>
  <c r="G132" i="22"/>
  <c r="G140" i="22"/>
  <c r="G148" i="22"/>
  <c r="G156" i="22"/>
  <c r="G164" i="22"/>
  <c r="G172" i="22"/>
  <c r="G180" i="22"/>
  <c r="G188" i="22"/>
  <c r="G196" i="22"/>
  <c r="G10" i="22"/>
  <c r="G26" i="22"/>
  <c r="G42" i="22"/>
  <c r="G58" i="22"/>
  <c r="G74" i="22"/>
  <c r="G90" i="22"/>
  <c r="G106" i="22"/>
  <c r="G123" i="22"/>
  <c r="G139" i="22"/>
  <c r="G155" i="22"/>
  <c r="G171" i="22"/>
  <c r="G187" i="22"/>
  <c r="G202" i="22"/>
  <c r="G211" i="22"/>
  <c r="G219" i="22"/>
  <c r="G227" i="22"/>
  <c r="G235" i="22"/>
  <c r="G243" i="22"/>
  <c r="G251" i="22"/>
  <c r="G259" i="22"/>
  <c r="G267" i="22"/>
  <c r="G275" i="22"/>
  <c r="G283" i="22"/>
  <c r="G291" i="22"/>
  <c r="G299" i="22"/>
  <c r="G307" i="22"/>
  <c r="G929" i="20"/>
  <c r="G937" i="20"/>
  <c r="G945" i="20"/>
  <c r="G953" i="20"/>
  <c r="G961" i="20"/>
  <c r="G969" i="20"/>
  <c r="G977" i="20"/>
  <c r="G985" i="20"/>
  <c r="G993" i="20"/>
  <c r="G1001" i="20"/>
  <c r="G1009" i="20"/>
  <c r="G1017" i="20"/>
  <c r="G1025" i="20"/>
  <c r="G833" i="20"/>
  <c r="G841" i="20"/>
  <c r="G849" i="20"/>
  <c r="G857" i="20"/>
  <c r="G865" i="20"/>
  <c r="G873" i="20"/>
  <c r="G881" i="20"/>
  <c r="G889" i="20"/>
  <c r="G897" i="20"/>
  <c r="G905" i="20"/>
  <c r="G913" i="20"/>
  <c r="G921" i="20"/>
  <c r="G731" i="20"/>
  <c r="G32" i="22"/>
  <c r="G64" i="22"/>
  <c r="G96" i="22"/>
  <c r="G129" i="22"/>
  <c r="G161" i="22"/>
  <c r="G193" i="22"/>
  <c r="G214" i="22"/>
  <c r="G230" i="22"/>
  <c r="G246" i="22"/>
  <c r="G262" i="22"/>
  <c r="G278" i="22"/>
  <c r="G294" i="22"/>
  <c r="G928" i="20"/>
  <c r="G944" i="20"/>
  <c r="G960" i="20"/>
  <c r="G976" i="20"/>
  <c r="G992" i="20"/>
  <c r="G1008" i="20"/>
  <c r="G1024" i="20"/>
  <c r="G840" i="20"/>
  <c r="G856" i="20"/>
  <c r="G872" i="20"/>
  <c r="G888" i="20"/>
  <c r="G904" i="20"/>
  <c r="G920" i="20"/>
  <c r="G736" i="20"/>
  <c r="G744" i="20"/>
  <c r="G752" i="20"/>
  <c r="G760" i="20"/>
  <c r="G768" i="20"/>
  <c r="L7" i="20"/>
  <c r="L15" i="20"/>
  <c r="E382" i="20"/>
  <c r="AC370" i="39"/>
  <c r="AD370" i="39"/>
  <c r="E324" i="20"/>
  <c r="E108" i="20"/>
  <c r="E98" i="20"/>
  <c r="E100" i="20"/>
  <c r="E350" i="20"/>
  <c r="AC338" i="39"/>
  <c r="AD338" i="39"/>
  <c r="E356" i="20"/>
  <c r="AC344" i="39"/>
  <c r="AD344" i="39"/>
  <c r="E366" i="20"/>
  <c r="AC354" i="39"/>
  <c r="AD354" i="39"/>
  <c r="E96" i="20"/>
  <c r="E119" i="20"/>
  <c r="E334" i="20"/>
  <c r="AC322" i="39"/>
  <c r="AD322" i="39"/>
  <c r="E362" i="20"/>
  <c r="AC350" i="39"/>
  <c r="AD350" i="39"/>
  <c r="E346" i="20"/>
  <c r="AC334" i="39"/>
  <c r="AD334" i="39"/>
  <c r="E330" i="20"/>
  <c r="AC318" i="39"/>
  <c r="AD318" i="39"/>
  <c r="E80" i="20"/>
  <c r="E64" i="20"/>
  <c r="E48" i="20"/>
  <c r="AC36" i="39"/>
  <c r="AD36" i="39"/>
  <c r="E32" i="20"/>
  <c r="AC20" i="39"/>
  <c r="AD20" i="39"/>
  <c r="E90" i="20"/>
  <c r="E74" i="20"/>
  <c r="E58" i="20"/>
  <c r="E42" i="20"/>
  <c r="AC30" i="39"/>
  <c r="AD30" i="39"/>
  <c r="E26" i="20"/>
  <c r="AC14" i="39"/>
  <c r="AD14" i="39"/>
  <c r="E92" i="20"/>
  <c r="E76" i="20"/>
  <c r="E60" i="20"/>
  <c r="E44" i="20"/>
  <c r="AC32" i="39"/>
  <c r="AD32" i="39"/>
  <c r="E28" i="20"/>
  <c r="AC16" i="39"/>
  <c r="AD16" i="39"/>
  <c r="E86" i="20"/>
  <c r="AC74" i="39"/>
  <c r="AD74" i="39"/>
  <c r="E70" i="20"/>
  <c r="E54" i="20"/>
  <c r="E38" i="20"/>
  <c r="AC26" i="39"/>
  <c r="AD26" i="39"/>
  <c r="E22" i="20"/>
  <c r="AC10" i="39"/>
  <c r="AD10" i="39"/>
  <c r="E112" i="20"/>
  <c r="E118" i="20"/>
  <c r="E110" i="20"/>
  <c r="E106" i="20"/>
  <c r="E358" i="20"/>
  <c r="AC346" i="39"/>
  <c r="AD346" i="39"/>
  <c r="E342" i="20"/>
  <c r="AC330" i="39"/>
  <c r="AD330" i="39"/>
  <c r="E41" i="20"/>
  <c r="AC29" i="39"/>
  <c r="AD29" i="39"/>
  <c r="E73" i="20"/>
  <c r="E109" i="20"/>
  <c r="E224" i="20"/>
  <c r="AC212" i="39"/>
  <c r="AD212" i="39"/>
  <c r="E23" i="20"/>
  <c r="AC11" i="39"/>
  <c r="AD11" i="39"/>
  <c r="E55" i="20"/>
  <c r="E87" i="20"/>
  <c r="AC75" i="39"/>
  <c r="AD75" i="39"/>
  <c r="E123" i="20"/>
  <c r="E131" i="20"/>
  <c r="E139" i="20"/>
  <c r="E147" i="20"/>
  <c r="E155" i="20"/>
  <c r="E163" i="20"/>
  <c r="E171" i="20"/>
  <c r="E45" i="20"/>
  <c r="AC33" i="39"/>
  <c r="AD33" i="39"/>
  <c r="E77" i="20"/>
  <c r="E117" i="20"/>
  <c r="E223" i="20"/>
  <c r="AC211" i="39"/>
  <c r="AD211" i="39"/>
  <c r="E231" i="20"/>
  <c r="AC219" i="39"/>
  <c r="AD219" i="39"/>
  <c r="E239" i="20"/>
  <c r="AC227" i="39"/>
  <c r="AD227" i="39"/>
  <c r="E35" i="20"/>
  <c r="AC23" i="39"/>
  <c r="AD23" i="39"/>
  <c r="E130" i="20"/>
  <c r="E162" i="20"/>
  <c r="E179" i="20"/>
  <c r="E187" i="20"/>
  <c r="E195" i="20"/>
  <c r="E203" i="20"/>
  <c r="E398" i="20"/>
  <c r="AC386" i="39"/>
  <c r="AD386" i="39"/>
  <c r="E332" i="20"/>
  <c r="AC320" i="39"/>
  <c r="AD320" i="39"/>
  <c r="E114" i="20"/>
  <c r="E104" i="20"/>
  <c r="E103" i="20"/>
  <c r="E326" i="20"/>
  <c r="AC314" i="39"/>
  <c r="AD314" i="39"/>
  <c r="E354" i="20"/>
  <c r="AC342" i="39"/>
  <c r="AD342" i="39"/>
  <c r="E338" i="20"/>
  <c r="AC326" i="39"/>
  <c r="AD326" i="39"/>
  <c r="E88" i="20"/>
  <c r="AC76" i="39"/>
  <c r="AD76" i="39"/>
  <c r="E72" i="20"/>
  <c r="E56" i="20"/>
  <c r="E40" i="20"/>
  <c r="AC28" i="39"/>
  <c r="AD28" i="39"/>
  <c r="E24" i="20"/>
  <c r="AC12" i="39"/>
  <c r="AD12" i="39"/>
  <c r="E82" i="20"/>
  <c r="E66" i="20"/>
  <c r="E50" i="20"/>
  <c r="AC38" i="39"/>
  <c r="AD38" i="39"/>
  <c r="E34" i="20"/>
  <c r="AC22" i="39"/>
  <c r="AD22" i="39"/>
  <c r="E84" i="20"/>
  <c r="AC72" i="39"/>
  <c r="AD72" i="39"/>
  <c r="E68" i="20"/>
  <c r="E52" i="20"/>
  <c r="E36" i="20"/>
  <c r="AC24" i="39"/>
  <c r="AD24" i="39"/>
  <c r="E94" i="20"/>
  <c r="E78" i="20"/>
  <c r="E62" i="20"/>
  <c r="E46" i="20"/>
  <c r="AC34" i="39"/>
  <c r="AD34" i="39"/>
  <c r="E30" i="20"/>
  <c r="AC18" i="39"/>
  <c r="AD18" i="39"/>
  <c r="E21" i="20"/>
  <c r="E49" i="20"/>
  <c r="AC37" i="39"/>
  <c r="AD37" i="39"/>
  <c r="E81" i="20"/>
  <c r="E314" i="20"/>
  <c r="E226" i="20"/>
  <c r="AC214" i="39"/>
  <c r="AD214" i="39"/>
  <c r="E31" i="20"/>
  <c r="AC19" i="39"/>
  <c r="AD19" i="39"/>
  <c r="E63" i="20"/>
  <c r="E95" i="20"/>
  <c r="E125" i="20"/>
  <c r="E133" i="20"/>
  <c r="E141" i="20"/>
  <c r="E149" i="20"/>
  <c r="E157" i="20"/>
  <c r="E165" i="20"/>
  <c r="E173" i="20"/>
  <c r="E53" i="20"/>
  <c r="E85" i="20"/>
  <c r="AC73" i="39"/>
  <c r="AD73" i="39"/>
  <c r="E312" i="20"/>
  <c r="E225" i="20"/>
  <c r="AC213" i="39"/>
  <c r="AD213" i="39"/>
  <c r="E233" i="20"/>
  <c r="AC221" i="39"/>
  <c r="AD221" i="39"/>
  <c r="E241" i="20"/>
  <c r="AC229" i="39"/>
  <c r="AD229" i="39"/>
  <c r="E67" i="20"/>
  <c r="E138" i="20"/>
  <c r="E170" i="20"/>
  <c r="E25" i="20"/>
  <c r="AC13" i="39"/>
  <c r="AD13" i="39"/>
  <c r="E89" i="20"/>
  <c r="E228" i="20"/>
  <c r="AC216" i="39"/>
  <c r="AD216" i="39"/>
  <c r="E71" i="20"/>
  <c r="E127" i="20"/>
  <c r="E143" i="20"/>
  <c r="E159" i="20"/>
  <c r="E29" i="20"/>
  <c r="AC17" i="39"/>
  <c r="AD17" i="39"/>
  <c r="E93" i="20"/>
  <c r="E227" i="20"/>
  <c r="AC215" i="39"/>
  <c r="AD215" i="39"/>
  <c r="E243" i="20"/>
  <c r="AC231" i="39"/>
  <c r="AD231" i="39"/>
  <c r="E146" i="20"/>
  <c r="E181" i="20"/>
  <c r="E191" i="20"/>
  <c r="E201" i="20"/>
  <c r="E217" i="20"/>
  <c r="E315" i="20"/>
  <c r="E244" i="20"/>
  <c r="AC232" i="39"/>
  <c r="AD232" i="39"/>
  <c r="E347" i="20"/>
  <c r="AC335" i="39"/>
  <c r="AD335" i="39"/>
  <c r="E43" i="20"/>
  <c r="AC31" i="39"/>
  <c r="AD31" i="39"/>
  <c r="E144" i="20"/>
  <c r="E234" i="20"/>
  <c r="AC222" i="39"/>
  <c r="AD222" i="39"/>
  <c r="E251" i="20"/>
  <c r="AC239" i="39"/>
  <c r="AD239" i="39"/>
  <c r="E259" i="20"/>
  <c r="AC247" i="39"/>
  <c r="AD247" i="39"/>
  <c r="E267" i="20"/>
  <c r="AC255" i="39"/>
  <c r="AD255" i="39"/>
  <c r="E275" i="20"/>
  <c r="AC263" i="39"/>
  <c r="AD263" i="39"/>
  <c r="E283" i="20"/>
  <c r="AC271" i="39"/>
  <c r="AD271" i="39"/>
  <c r="E291" i="20"/>
  <c r="AC279" i="39"/>
  <c r="AD279" i="39"/>
  <c r="E299" i="20"/>
  <c r="AC287" i="39"/>
  <c r="AD287" i="39"/>
  <c r="E307" i="20"/>
  <c r="AC295" i="39"/>
  <c r="AD295" i="39"/>
  <c r="E83" i="20"/>
  <c r="E150" i="20"/>
  <c r="E176" i="20"/>
  <c r="E184" i="20"/>
  <c r="E192" i="20"/>
  <c r="E200" i="20"/>
  <c r="E208" i="20"/>
  <c r="AC196" i="39"/>
  <c r="AD196" i="39"/>
  <c r="E216" i="20"/>
  <c r="E327" i="20"/>
  <c r="AC315" i="39"/>
  <c r="AD315" i="39"/>
  <c r="E359" i="20"/>
  <c r="AC347" i="39"/>
  <c r="AD347" i="39"/>
  <c r="E148" i="20"/>
  <c r="E276" i="20"/>
  <c r="AC264" i="39"/>
  <c r="AD264" i="39"/>
  <c r="E308" i="20"/>
  <c r="AC296" i="39"/>
  <c r="AD296" i="39"/>
  <c r="E365" i="20"/>
  <c r="AC353" i="39"/>
  <c r="AD353" i="39"/>
  <c r="E387" i="20"/>
  <c r="AC375" i="39"/>
  <c r="AD375" i="39"/>
  <c r="E425" i="20"/>
  <c r="AC413" i="39"/>
  <c r="AD413" i="39"/>
  <c r="E449" i="20"/>
  <c r="AC437" i="39"/>
  <c r="AD437" i="39"/>
  <c r="E489" i="20"/>
  <c r="AC477" i="39"/>
  <c r="AD477" i="39"/>
  <c r="E513" i="20"/>
  <c r="AC501" i="39"/>
  <c r="AD501" i="39"/>
  <c r="E539" i="20"/>
  <c r="AC527" i="39"/>
  <c r="AD527" i="39"/>
  <c r="E124" i="20"/>
  <c r="E258" i="20"/>
  <c r="AC246" i="39"/>
  <c r="AD246" i="39"/>
  <c r="E290" i="20"/>
  <c r="AC278" i="39"/>
  <c r="AD278" i="39"/>
  <c r="E353" i="20"/>
  <c r="AC341" i="39"/>
  <c r="AD341" i="39"/>
  <c r="E393" i="20"/>
  <c r="AC381" i="39"/>
  <c r="AD381" i="39"/>
  <c r="E431" i="20"/>
  <c r="AC419" i="39"/>
  <c r="AD419" i="39"/>
  <c r="E463" i="20"/>
  <c r="AC451" i="39"/>
  <c r="AD451" i="39"/>
  <c r="E495" i="20"/>
  <c r="AC483" i="39"/>
  <c r="AD483" i="39"/>
  <c r="E528" i="20"/>
  <c r="AC516" i="39"/>
  <c r="AD516" i="39"/>
  <c r="E132" i="20"/>
  <c r="E256" i="20"/>
  <c r="AC244" i="39"/>
  <c r="AD244" i="39"/>
  <c r="E288" i="20"/>
  <c r="AC276" i="39"/>
  <c r="AD276" i="39"/>
  <c r="E357" i="20"/>
  <c r="AC345" i="39"/>
  <c r="AD345" i="39"/>
  <c r="E399" i="20"/>
  <c r="AC387" i="39"/>
  <c r="AD387" i="39"/>
  <c r="E437" i="20"/>
  <c r="AC425" i="39"/>
  <c r="AD425" i="39"/>
  <c r="E469" i="20"/>
  <c r="AC457" i="39"/>
  <c r="AD457" i="39"/>
  <c r="E517" i="20"/>
  <c r="AC505" i="39"/>
  <c r="AD505" i="39"/>
  <c r="E537" i="20"/>
  <c r="AC525" i="39"/>
  <c r="AD525" i="39"/>
  <c r="E361" i="20"/>
  <c r="AC349" i="39"/>
  <c r="AD349" i="39"/>
  <c r="E499" i="20"/>
  <c r="AC487" i="39"/>
  <c r="AD487" i="39"/>
  <c r="E551" i="20"/>
  <c r="AC539" i="39"/>
  <c r="AD539" i="39"/>
  <c r="E567" i="20"/>
  <c r="AC555" i="39"/>
  <c r="AD555" i="39"/>
  <c r="E583" i="20"/>
  <c r="AC571" i="39"/>
  <c r="AD571" i="39"/>
  <c r="E599" i="20"/>
  <c r="AC587" i="39"/>
  <c r="AD587" i="39"/>
  <c r="E615" i="20"/>
  <c r="AC603" i="39"/>
  <c r="AD603" i="39"/>
  <c r="E632" i="20"/>
  <c r="AC620" i="39"/>
  <c r="AD620" i="39"/>
  <c r="E648" i="20"/>
  <c r="AC636" i="39"/>
  <c r="AD636" i="39"/>
  <c r="E664" i="20"/>
  <c r="AC652" i="39"/>
  <c r="AD652" i="39"/>
  <c r="E680" i="20"/>
  <c r="AC668" i="39"/>
  <c r="AD668" i="39"/>
  <c r="E696" i="20"/>
  <c r="AC684" i="39"/>
  <c r="AD684" i="39"/>
  <c r="E712" i="20"/>
  <c r="AC700" i="39"/>
  <c r="AD700" i="39"/>
  <c r="E728" i="20"/>
  <c r="AC716" i="39"/>
  <c r="AD716" i="39"/>
  <c r="E744" i="20"/>
  <c r="AC732" i="39"/>
  <c r="AD732" i="39"/>
  <c r="E760" i="20"/>
  <c r="AC748" i="39"/>
  <c r="AD748" i="39"/>
  <c r="E776" i="20"/>
  <c r="AC764" i="39"/>
  <c r="AD764" i="39"/>
  <c r="E792" i="20"/>
  <c r="AC780" i="39"/>
  <c r="AD780" i="39"/>
  <c r="E808" i="20"/>
  <c r="AC796" i="39"/>
  <c r="AD796" i="39"/>
  <c r="E824" i="20"/>
  <c r="AC812" i="39"/>
  <c r="AD812" i="39"/>
  <c r="E246" i="20"/>
  <c r="AC234" i="39"/>
  <c r="AD234" i="39"/>
  <c r="E405" i="20"/>
  <c r="AC393" i="39"/>
  <c r="AD393" i="39"/>
  <c r="E544" i="20"/>
  <c r="AC532" i="39"/>
  <c r="AD532" i="39"/>
  <c r="E556" i="20"/>
  <c r="AC544" i="39"/>
  <c r="AD544" i="39"/>
  <c r="E576" i="20"/>
  <c r="AC564" i="39"/>
  <c r="AD564" i="39"/>
  <c r="E588" i="20"/>
  <c r="AC576" i="39"/>
  <c r="AD576" i="39"/>
  <c r="E600" i="20"/>
  <c r="AC588" i="39"/>
  <c r="AD588" i="39"/>
  <c r="E616" i="20"/>
  <c r="AC604" i="39"/>
  <c r="AD604" i="39"/>
  <c r="E637" i="20"/>
  <c r="AC625" i="39"/>
  <c r="AD625" i="39"/>
  <c r="E653" i="20"/>
  <c r="AC641" i="39"/>
  <c r="AD641" i="39"/>
  <c r="E669" i="20"/>
  <c r="AC657" i="39"/>
  <c r="AD657" i="39"/>
  <c r="E685" i="20"/>
  <c r="AC673" i="39"/>
  <c r="AD673" i="39"/>
  <c r="E701" i="20"/>
  <c r="AC689" i="39"/>
  <c r="AD689" i="39"/>
  <c r="E717" i="20"/>
  <c r="AC705" i="39"/>
  <c r="AD705" i="39"/>
  <c r="E737" i="20"/>
  <c r="AC725" i="39"/>
  <c r="AD725" i="39"/>
  <c r="E753" i="20"/>
  <c r="AC741" i="39"/>
  <c r="AD741" i="39"/>
  <c r="E769" i="20"/>
  <c r="AC757" i="39"/>
  <c r="AD757" i="39"/>
  <c r="E785" i="20"/>
  <c r="AC773" i="39"/>
  <c r="AD773" i="39"/>
  <c r="E801" i="20"/>
  <c r="AC789" i="39"/>
  <c r="AD789" i="39"/>
  <c r="E817" i="20"/>
  <c r="AC805" i="39"/>
  <c r="AD805" i="39"/>
  <c r="E837" i="20"/>
  <c r="AC825" i="39"/>
  <c r="AD825" i="39"/>
  <c r="E325" i="20"/>
  <c r="AC313" i="39"/>
  <c r="AD313" i="39"/>
  <c r="E483" i="20"/>
  <c r="AC471" i="39"/>
  <c r="AD471" i="39"/>
  <c r="E549" i="20"/>
  <c r="AC537" i="39"/>
  <c r="AD537" i="39"/>
  <c r="E565" i="20"/>
  <c r="AC553" i="39"/>
  <c r="AD553" i="39"/>
  <c r="E581" i="20"/>
  <c r="AC569" i="39"/>
  <c r="AD569" i="39"/>
  <c r="E597" i="20"/>
  <c r="AC585" i="39"/>
  <c r="AD585" i="39"/>
  <c r="E613" i="20"/>
  <c r="AC601" i="39"/>
  <c r="AD601" i="39"/>
  <c r="E630" i="20"/>
  <c r="AC618" i="39"/>
  <c r="AD618" i="39"/>
  <c r="E638" i="20"/>
  <c r="AC626" i="39"/>
  <c r="AD626" i="39"/>
  <c r="E650" i="20"/>
  <c r="AC638" i="39"/>
  <c r="AD638" i="39"/>
  <c r="E670" i="20"/>
  <c r="AC658" i="39"/>
  <c r="AD658" i="39"/>
  <c r="E682" i="20"/>
  <c r="AC670" i="39"/>
  <c r="AD670" i="39"/>
  <c r="E702" i="20"/>
  <c r="AC690" i="39"/>
  <c r="AD690" i="39"/>
  <c r="E714" i="20"/>
  <c r="AC702" i="39"/>
  <c r="AD702" i="39"/>
  <c r="E738" i="20"/>
  <c r="AC726" i="39"/>
  <c r="AD726" i="39"/>
  <c r="E754" i="20"/>
  <c r="AC742" i="39"/>
  <c r="AD742" i="39"/>
  <c r="E770" i="20"/>
  <c r="AC758" i="39"/>
  <c r="AD758" i="39"/>
  <c r="E786" i="20"/>
  <c r="AC774" i="39"/>
  <c r="AD774" i="39"/>
  <c r="E802" i="20"/>
  <c r="AC790" i="39"/>
  <c r="AD790" i="39"/>
  <c r="E818" i="20"/>
  <c r="AC806" i="39"/>
  <c r="AD806" i="39"/>
  <c r="E491" i="20"/>
  <c r="AC479" i="39"/>
  <c r="AD479" i="39"/>
  <c r="E582" i="20"/>
  <c r="AC570" i="39"/>
  <c r="AD570" i="39"/>
  <c r="E659" i="20"/>
  <c r="AC647" i="39"/>
  <c r="AD647" i="39"/>
  <c r="E707" i="20"/>
  <c r="AC695" i="39"/>
  <c r="AD695" i="39"/>
  <c r="E783" i="20"/>
  <c r="AC771" i="39"/>
  <c r="AD771" i="39"/>
  <c r="E827" i="20"/>
  <c r="AC815" i="39"/>
  <c r="AD815" i="39"/>
  <c r="E855" i="20"/>
  <c r="AC843" i="39"/>
  <c r="AD843" i="39"/>
  <c r="E867" i="20"/>
  <c r="AC855" i="39"/>
  <c r="AD855" i="39"/>
  <c r="E887" i="20"/>
  <c r="AC875" i="39"/>
  <c r="AD875" i="39"/>
  <c r="E899" i="20"/>
  <c r="AC887" i="39"/>
  <c r="AD887" i="39"/>
  <c r="E919" i="20"/>
  <c r="AC907" i="39"/>
  <c r="AD907" i="39"/>
  <c r="E932" i="20"/>
  <c r="AC920" i="39"/>
  <c r="AD920" i="39"/>
  <c r="E948" i="20"/>
  <c r="AC936" i="39"/>
  <c r="AD936" i="39"/>
  <c r="E964" i="20"/>
  <c r="AC952" i="39"/>
  <c r="AD952" i="39"/>
  <c r="E980" i="20"/>
  <c r="AC968" i="39"/>
  <c r="AD968" i="39"/>
  <c r="E996" i="20"/>
  <c r="AC984" i="39"/>
  <c r="AD984" i="39"/>
  <c r="E586" i="20"/>
  <c r="AC574" i="39"/>
  <c r="AD574" i="39"/>
  <c r="E647" i="20"/>
  <c r="AC635" i="39"/>
  <c r="AD635" i="39"/>
  <c r="E711" i="20"/>
  <c r="AC699" i="39"/>
  <c r="AD699" i="39"/>
  <c r="E787" i="20"/>
  <c r="AC775" i="39"/>
  <c r="AD775" i="39"/>
  <c r="E840" i="20"/>
  <c r="AC828" i="39"/>
  <c r="AD828" i="39"/>
  <c r="E856" i="20"/>
  <c r="AC844" i="39"/>
  <c r="AD844" i="39"/>
  <c r="E33" i="20"/>
  <c r="AC21" i="39"/>
  <c r="AD21" i="39"/>
  <c r="E97" i="20"/>
  <c r="D9" i="44"/>
  <c r="E79" i="20"/>
  <c r="E129" i="20"/>
  <c r="E145" i="20"/>
  <c r="E161" i="20"/>
  <c r="E37" i="20"/>
  <c r="AC25" i="39"/>
  <c r="AD25" i="39"/>
  <c r="E101" i="20"/>
  <c r="E229" i="20"/>
  <c r="AC217" i="39"/>
  <c r="AD217" i="39"/>
  <c r="E245" i="20"/>
  <c r="AC233" i="39"/>
  <c r="AD233" i="39"/>
  <c r="E154" i="20"/>
  <c r="E183" i="20"/>
  <c r="E193" i="20"/>
  <c r="E205" i="20"/>
  <c r="E211" i="20"/>
  <c r="E219" i="20"/>
  <c r="E317" i="20"/>
  <c r="E331" i="20"/>
  <c r="AC319" i="39"/>
  <c r="AD319" i="39"/>
  <c r="E355" i="20"/>
  <c r="AC343" i="39"/>
  <c r="AD343" i="39"/>
  <c r="E75" i="20"/>
  <c r="E152" i="20"/>
  <c r="E242" i="20"/>
  <c r="AC230" i="39"/>
  <c r="AD230" i="39"/>
  <c r="E253" i="20"/>
  <c r="AC241" i="39"/>
  <c r="AD241" i="39"/>
  <c r="E261" i="20"/>
  <c r="AC249" i="39"/>
  <c r="AD249" i="39"/>
  <c r="E269" i="20"/>
  <c r="AC257" i="39"/>
  <c r="AD257" i="39"/>
  <c r="E277" i="20"/>
  <c r="AC265" i="39"/>
  <c r="AD265" i="39"/>
  <c r="E285" i="20"/>
  <c r="AC273" i="39"/>
  <c r="AD273" i="39"/>
  <c r="E293" i="20"/>
  <c r="AC281" i="39"/>
  <c r="AD281" i="39"/>
  <c r="E301" i="20"/>
  <c r="AC289" i="39"/>
  <c r="AD289" i="39"/>
  <c r="E309" i="20"/>
  <c r="AC297" i="39"/>
  <c r="AD297" i="39"/>
  <c r="E126" i="20"/>
  <c r="E158" i="20"/>
  <c r="E178" i="20"/>
  <c r="E186" i="20"/>
  <c r="E194" i="20"/>
  <c r="E202" i="20"/>
  <c r="E210" i="20"/>
  <c r="AC198" i="39"/>
  <c r="AD198" i="39"/>
  <c r="E218" i="20"/>
  <c r="E335" i="20"/>
  <c r="AC323" i="39"/>
  <c r="AD323" i="39"/>
  <c r="E367" i="20"/>
  <c r="AC355" i="39"/>
  <c r="AD355" i="39"/>
  <c r="E252" i="20"/>
  <c r="AC240" i="39"/>
  <c r="AD240" i="39"/>
  <c r="E284" i="20"/>
  <c r="AC272" i="39"/>
  <c r="AD272" i="39"/>
  <c r="E333" i="20"/>
  <c r="AC321" i="39"/>
  <c r="AD321" i="39"/>
  <c r="E371" i="20"/>
  <c r="AC359" i="39"/>
  <c r="AD359" i="39"/>
  <c r="E411" i="20"/>
  <c r="AC399" i="39"/>
  <c r="AD399" i="39"/>
  <c r="E433" i="20"/>
  <c r="AC421" i="39"/>
  <c r="AD421" i="39"/>
  <c r="E473" i="20"/>
  <c r="AC461" i="39"/>
  <c r="AD461" i="39"/>
  <c r="E497" i="20"/>
  <c r="AC485" i="39"/>
  <c r="AD485" i="39"/>
  <c r="E531" i="20"/>
  <c r="AC519" i="39"/>
  <c r="AD519" i="39"/>
  <c r="E543" i="20"/>
  <c r="AC531" i="39"/>
  <c r="AD531" i="39"/>
  <c r="E156" i="20"/>
  <c r="E266" i="20"/>
  <c r="AC254" i="39"/>
  <c r="AD254" i="39"/>
  <c r="E298" i="20"/>
  <c r="AC286" i="39"/>
  <c r="AD286" i="39"/>
  <c r="E369" i="20"/>
  <c r="AC357" i="39"/>
  <c r="AD357" i="39"/>
  <c r="E401" i="20"/>
  <c r="AC389" i="39"/>
  <c r="AD389" i="39"/>
  <c r="E439" i="20"/>
  <c r="AC427" i="39"/>
  <c r="AD427" i="39"/>
  <c r="E471" i="20"/>
  <c r="AC459" i="39"/>
  <c r="AD459" i="39"/>
  <c r="E503" i="20"/>
  <c r="AC491" i="39"/>
  <c r="AD491" i="39"/>
  <c r="E532" i="20"/>
  <c r="AC520" i="39"/>
  <c r="AD520" i="39"/>
  <c r="E164" i="20"/>
  <c r="E264" i="20"/>
  <c r="AC252" i="39"/>
  <c r="AD252" i="39"/>
  <c r="E296" i="20"/>
  <c r="AC284" i="39"/>
  <c r="AD284" i="39"/>
  <c r="E375" i="20"/>
  <c r="AC363" i="39"/>
  <c r="AD363" i="39"/>
  <c r="E407" i="20"/>
  <c r="AC395" i="39"/>
  <c r="AD395" i="39"/>
  <c r="E445" i="20"/>
  <c r="AC433" i="39"/>
  <c r="AD433" i="39"/>
  <c r="E477" i="20"/>
  <c r="AC465" i="39"/>
  <c r="AD465" i="39"/>
  <c r="E501" i="20"/>
  <c r="AC489" i="39"/>
  <c r="AD489" i="39"/>
  <c r="E525" i="20"/>
  <c r="E541" i="20"/>
  <c r="AC529" i="39"/>
  <c r="AD529" i="39"/>
  <c r="E397" i="20"/>
  <c r="AC385" i="39"/>
  <c r="AD385" i="39"/>
  <c r="E526" i="20"/>
  <c r="AC514" i="39"/>
  <c r="AD514" i="39"/>
  <c r="E555" i="20"/>
  <c r="AC543" i="39"/>
  <c r="AD543" i="39"/>
  <c r="E571" i="20"/>
  <c r="AC559" i="39"/>
  <c r="AD559" i="39"/>
  <c r="E587" i="20"/>
  <c r="AC575" i="39"/>
  <c r="AD575" i="39"/>
  <c r="E603" i="20"/>
  <c r="AC591" i="39"/>
  <c r="AD591" i="39"/>
  <c r="E619" i="20"/>
  <c r="AC607" i="39"/>
  <c r="AD607" i="39"/>
  <c r="E636" i="20"/>
  <c r="AC624" i="39"/>
  <c r="AD624" i="39"/>
  <c r="E652" i="20"/>
  <c r="AC640" i="39"/>
  <c r="AD640" i="39"/>
  <c r="E668" i="20"/>
  <c r="AC656" i="39"/>
  <c r="AD656" i="39"/>
  <c r="E684" i="20"/>
  <c r="AC672" i="39"/>
  <c r="AD672" i="39"/>
  <c r="E700" i="20"/>
  <c r="AC688" i="39"/>
  <c r="AD688" i="39"/>
  <c r="E716" i="20"/>
  <c r="AC704" i="39"/>
  <c r="AD704" i="39"/>
  <c r="E732" i="20"/>
  <c r="AC720" i="39"/>
  <c r="AD720" i="39"/>
  <c r="E748" i="20"/>
  <c r="AC736" i="39"/>
  <c r="AD736" i="39"/>
  <c r="E764" i="20"/>
  <c r="AC752" i="39"/>
  <c r="AD752" i="39"/>
  <c r="E780" i="20"/>
  <c r="AC768" i="39"/>
  <c r="AD768" i="39"/>
  <c r="E796" i="20"/>
  <c r="AC784" i="39"/>
  <c r="AD784" i="39"/>
  <c r="E812" i="20"/>
  <c r="AC800" i="39"/>
  <c r="AD800" i="39"/>
  <c r="E828" i="20"/>
  <c r="AC816" i="39"/>
  <c r="AD816" i="39"/>
  <c r="E278" i="20"/>
  <c r="AC266" i="39"/>
  <c r="AD266" i="39"/>
  <c r="E507" i="20"/>
  <c r="AC495" i="39"/>
  <c r="AD495" i="39"/>
  <c r="E548" i="20"/>
  <c r="AC536" i="39"/>
  <c r="AD536" i="39"/>
  <c r="E568" i="20"/>
  <c r="AC556" i="39"/>
  <c r="AD556" i="39"/>
  <c r="E580" i="20"/>
  <c r="AC568" i="39"/>
  <c r="AD568" i="39"/>
  <c r="E604" i="20"/>
  <c r="AC592" i="39"/>
  <c r="AD592" i="39"/>
  <c r="E620" i="20"/>
  <c r="AC608" i="39"/>
  <c r="AD608" i="39"/>
  <c r="E641" i="20"/>
  <c r="AC629" i="39"/>
  <c r="AD629" i="39"/>
  <c r="E657" i="20"/>
  <c r="AC645" i="39"/>
  <c r="AD645" i="39"/>
  <c r="E673" i="20"/>
  <c r="AC661" i="39"/>
  <c r="AD661" i="39"/>
  <c r="E689" i="20"/>
  <c r="AC677" i="39"/>
  <c r="AD677" i="39"/>
  <c r="E705" i="20"/>
  <c r="AC693" i="39"/>
  <c r="AD693" i="39"/>
  <c r="E721" i="20"/>
  <c r="AC709" i="39"/>
  <c r="AD709" i="39"/>
  <c r="E741" i="20"/>
  <c r="AC729" i="39"/>
  <c r="AD729" i="39"/>
  <c r="E757" i="20"/>
  <c r="AC745" i="39"/>
  <c r="AD745" i="39"/>
  <c r="E773" i="20"/>
  <c r="AC761" i="39"/>
  <c r="AD761" i="39"/>
  <c r="E789" i="20"/>
  <c r="AC777" i="39"/>
  <c r="AD777" i="39"/>
  <c r="E805" i="20"/>
  <c r="AC793" i="39"/>
  <c r="AD793" i="39"/>
  <c r="E821" i="20"/>
  <c r="AC809" i="39"/>
  <c r="AD809" i="39"/>
  <c r="E140" i="20"/>
  <c r="E381" i="20"/>
  <c r="AC369" i="39"/>
  <c r="AD369" i="39"/>
  <c r="E515" i="20"/>
  <c r="AC503" i="39"/>
  <c r="AD503" i="39"/>
  <c r="E553" i="20"/>
  <c r="AC541" i="39"/>
  <c r="AD541" i="39"/>
  <c r="E569" i="20"/>
  <c r="AC557" i="39"/>
  <c r="AD557" i="39"/>
  <c r="E585" i="20"/>
  <c r="AC573" i="39"/>
  <c r="AD573" i="39"/>
  <c r="E601" i="20"/>
  <c r="AC589" i="39"/>
  <c r="AD589" i="39"/>
  <c r="E617" i="20"/>
  <c r="AC605" i="39"/>
  <c r="AD605" i="39"/>
  <c r="E642" i="20"/>
  <c r="AC630" i="39"/>
  <c r="AD630" i="39"/>
  <c r="E662" i="20"/>
  <c r="AC650" i="39"/>
  <c r="AD650" i="39"/>
  <c r="E674" i="20"/>
  <c r="AC662" i="39"/>
  <c r="AD662" i="39"/>
  <c r="E694" i="20"/>
  <c r="AC682" i="39"/>
  <c r="AD682" i="39"/>
  <c r="E706" i="20"/>
  <c r="AC694" i="39"/>
  <c r="AD694" i="39"/>
  <c r="E726" i="20"/>
  <c r="E742" i="20"/>
  <c r="AC730" i="39"/>
  <c r="AD730" i="39"/>
  <c r="E758" i="20"/>
  <c r="AC746" i="39"/>
  <c r="AD746" i="39"/>
  <c r="E774" i="20"/>
  <c r="AC762" i="39"/>
  <c r="AD762" i="39"/>
  <c r="E790" i="20"/>
  <c r="AC778" i="39"/>
  <c r="AD778" i="39"/>
  <c r="E806" i="20"/>
  <c r="AC794" i="39"/>
  <c r="AD794" i="39"/>
  <c r="E822" i="20"/>
  <c r="AC810" i="39"/>
  <c r="AD810" i="39"/>
  <c r="E834" i="20"/>
  <c r="AC822" i="39"/>
  <c r="AD822" i="39"/>
  <c r="E550" i="20"/>
  <c r="AC538" i="39"/>
  <c r="AD538" i="39"/>
  <c r="E627" i="20"/>
  <c r="AC615" i="39"/>
  <c r="AD615" i="39"/>
  <c r="E675" i="20"/>
  <c r="AC663" i="39"/>
  <c r="AD663" i="39"/>
  <c r="E751" i="20"/>
  <c r="AC739" i="39"/>
  <c r="AD739" i="39"/>
  <c r="E799" i="20"/>
  <c r="AC787" i="39"/>
  <c r="AD787" i="39"/>
  <c r="E847" i="20"/>
  <c r="AC835" i="39"/>
  <c r="AD835" i="39"/>
  <c r="E859" i="20"/>
  <c r="AC847" i="39"/>
  <c r="AD847" i="39"/>
  <c r="E879" i="20"/>
  <c r="AC867" i="39"/>
  <c r="AD867" i="39"/>
  <c r="E891" i="20"/>
  <c r="AC879" i="39"/>
  <c r="AD879" i="39"/>
  <c r="E911" i="20"/>
  <c r="AC899" i="39"/>
  <c r="AD899" i="39"/>
  <c r="E923" i="20"/>
  <c r="AC911" i="39"/>
  <c r="AD911" i="39"/>
  <c r="E936" i="20"/>
  <c r="AC924" i="39"/>
  <c r="AD924" i="39"/>
  <c r="E952" i="20"/>
  <c r="AC940" i="39"/>
  <c r="AD940" i="39"/>
  <c r="E968" i="20"/>
  <c r="AC956" i="39"/>
  <c r="AD956" i="39"/>
  <c r="E984" i="20"/>
  <c r="AC972" i="39"/>
  <c r="AD972" i="39"/>
  <c r="E389" i="20"/>
  <c r="AC377" i="39"/>
  <c r="AD377" i="39"/>
  <c r="E602" i="20"/>
  <c r="AC590" i="39"/>
  <c r="AD590" i="39"/>
  <c r="E663" i="20"/>
  <c r="AC651" i="39"/>
  <c r="AD651" i="39"/>
  <c r="E739" i="20"/>
  <c r="AC727" i="39"/>
  <c r="AD727" i="39"/>
  <c r="E803" i="20"/>
  <c r="AC791" i="39"/>
  <c r="AD791" i="39"/>
  <c r="E844" i="20"/>
  <c r="AC832" i="39"/>
  <c r="AD832" i="39"/>
  <c r="E860" i="20"/>
  <c r="AC848" i="39"/>
  <c r="AD848" i="39"/>
  <c r="E876" i="20"/>
  <c r="AC864" i="39"/>
  <c r="AD864" i="39"/>
  <c r="E892" i="20"/>
  <c r="AC880" i="39"/>
  <c r="AD880" i="39"/>
  <c r="E908" i="20"/>
  <c r="AC896" i="39"/>
  <c r="AD896" i="39"/>
  <c r="E57" i="20"/>
  <c r="E39" i="20"/>
  <c r="AC27" i="39"/>
  <c r="AD27" i="39"/>
  <c r="E135" i="20"/>
  <c r="E167" i="20"/>
  <c r="E316" i="20"/>
  <c r="E99" i="20"/>
  <c r="E185" i="20"/>
  <c r="E207" i="20"/>
  <c r="E311" i="20"/>
  <c r="E339" i="20"/>
  <c r="AC327" i="39"/>
  <c r="AD327" i="39"/>
  <c r="E128" i="20"/>
  <c r="E247" i="20"/>
  <c r="AC235" i="39"/>
  <c r="AD235" i="39"/>
  <c r="E263" i="20"/>
  <c r="AC251" i="39"/>
  <c r="AD251" i="39"/>
  <c r="E279" i="20"/>
  <c r="AC267" i="39"/>
  <c r="AD267" i="39"/>
  <c r="E295" i="20"/>
  <c r="AC283" i="39"/>
  <c r="AD283" i="39"/>
  <c r="E329" i="20"/>
  <c r="AC317" i="39"/>
  <c r="AD317" i="39"/>
  <c r="E166" i="20"/>
  <c r="E188" i="20"/>
  <c r="E204" i="20"/>
  <c r="E232" i="20"/>
  <c r="AC220" i="39"/>
  <c r="AD220" i="39"/>
  <c r="E59" i="20"/>
  <c r="E292" i="20"/>
  <c r="AC280" i="39"/>
  <c r="AD280" i="39"/>
  <c r="E419" i="20"/>
  <c r="AC407" i="39"/>
  <c r="AD407" i="39"/>
  <c r="E457" i="20"/>
  <c r="AC445" i="39"/>
  <c r="AD445" i="39"/>
  <c r="E535" i="20"/>
  <c r="AC523" i="39"/>
  <c r="AD523" i="39"/>
  <c r="E230" i="20"/>
  <c r="AC218" i="39"/>
  <c r="AD218" i="39"/>
  <c r="E306" i="20"/>
  <c r="AC294" i="39"/>
  <c r="AD294" i="39"/>
  <c r="E409" i="20"/>
  <c r="AC397" i="39"/>
  <c r="AD397" i="39"/>
  <c r="E479" i="20"/>
  <c r="AC467" i="39"/>
  <c r="AD467" i="39"/>
  <c r="E536" i="20"/>
  <c r="AC524" i="39"/>
  <c r="AD524" i="39"/>
  <c r="E272" i="20"/>
  <c r="AC260" i="39"/>
  <c r="AD260" i="39"/>
  <c r="E383" i="20"/>
  <c r="AC371" i="39"/>
  <c r="AD371" i="39"/>
  <c r="E453" i="20"/>
  <c r="AC441" i="39"/>
  <c r="AD441" i="39"/>
  <c r="E509" i="20"/>
  <c r="AC497" i="39"/>
  <c r="AD497" i="39"/>
  <c r="E270" i="20"/>
  <c r="AC258" i="39"/>
  <c r="AD258" i="39"/>
  <c r="E542" i="20"/>
  <c r="AC530" i="39"/>
  <c r="AD530" i="39"/>
  <c r="E575" i="20"/>
  <c r="AC563" i="39"/>
  <c r="AD563" i="39"/>
  <c r="E607" i="20"/>
  <c r="AC595" i="39"/>
  <c r="AD595" i="39"/>
  <c r="E640" i="20"/>
  <c r="AC628" i="39"/>
  <c r="AD628" i="39"/>
  <c r="E672" i="20"/>
  <c r="AC660" i="39"/>
  <c r="AD660" i="39"/>
  <c r="E704" i="20"/>
  <c r="AC692" i="39"/>
  <c r="AD692" i="39"/>
  <c r="E736" i="20"/>
  <c r="AC724" i="39"/>
  <c r="AD724" i="39"/>
  <c r="E768" i="20"/>
  <c r="AC756" i="39"/>
  <c r="AD756" i="39"/>
  <c r="E800" i="20"/>
  <c r="AC788" i="39"/>
  <c r="AD788" i="39"/>
  <c r="E832" i="20"/>
  <c r="AC820" i="39"/>
  <c r="AD820" i="39"/>
  <c r="E443" i="20"/>
  <c r="AC431" i="39"/>
  <c r="AD431" i="39"/>
  <c r="E572" i="20"/>
  <c r="AC560" i="39"/>
  <c r="AD560" i="39"/>
  <c r="E592" i="20"/>
  <c r="AC580" i="39"/>
  <c r="AD580" i="39"/>
  <c r="E629" i="20"/>
  <c r="AC617" i="39"/>
  <c r="AD617" i="39"/>
  <c r="E661" i="20"/>
  <c r="AC649" i="39"/>
  <c r="AD649" i="39"/>
  <c r="E693" i="20"/>
  <c r="AC681" i="39"/>
  <c r="AD681" i="39"/>
  <c r="E729" i="20"/>
  <c r="AC717" i="39"/>
  <c r="AD717" i="39"/>
  <c r="E761" i="20"/>
  <c r="AC749" i="39"/>
  <c r="AD749" i="39"/>
  <c r="E793" i="20"/>
  <c r="AC781" i="39"/>
  <c r="AD781" i="39"/>
  <c r="E829" i="20"/>
  <c r="AC817" i="39"/>
  <c r="AD817" i="39"/>
  <c r="E413" i="20"/>
  <c r="AC401" i="39"/>
  <c r="AD401" i="39"/>
  <c r="E557" i="20"/>
  <c r="AC545" i="39"/>
  <c r="AD545" i="39"/>
  <c r="E589" i="20"/>
  <c r="AC577" i="39"/>
  <c r="AD577" i="39"/>
  <c r="E621" i="20"/>
  <c r="AC609" i="39"/>
  <c r="AD609" i="39"/>
  <c r="E666" i="20"/>
  <c r="AC654" i="39"/>
  <c r="AD654" i="39"/>
  <c r="E686" i="20"/>
  <c r="AC674" i="39"/>
  <c r="AD674" i="39"/>
  <c r="E730" i="20"/>
  <c r="AC718" i="39"/>
  <c r="AD718" i="39"/>
  <c r="E762" i="20"/>
  <c r="AC750" i="39"/>
  <c r="AD750" i="39"/>
  <c r="E794" i="20"/>
  <c r="AC782" i="39"/>
  <c r="AD782" i="39"/>
  <c r="E826" i="20"/>
  <c r="E643" i="20"/>
  <c r="AC631" i="39"/>
  <c r="AD631" i="39"/>
  <c r="E723" i="20"/>
  <c r="AC711" i="39"/>
  <c r="AD711" i="39"/>
  <c r="E851" i="20"/>
  <c r="AC839" i="39"/>
  <c r="AD839" i="39"/>
  <c r="E871" i="20"/>
  <c r="AC859" i="39"/>
  <c r="AD859" i="39"/>
  <c r="E915" i="20"/>
  <c r="AC903" i="39"/>
  <c r="AD903" i="39"/>
  <c r="E940" i="20"/>
  <c r="AC928" i="39"/>
  <c r="AD928" i="39"/>
  <c r="E972" i="20"/>
  <c r="AC960" i="39"/>
  <c r="AD960" i="39"/>
  <c r="E554" i="20"/>
  <c r="AC542" i="39"/>
  <c r="AD542" i="39"/>
  <c r="E679" i="20"/>
  <c r="AC667" i="39"/>
  <c r="AD667" i="39"/>
  <c r="E819" i="20"/>
  <c r="AC807" i="39"/>
  <c r="AD807" i="39"/>
  <c r="E864" i="20"/>
  <c r="AC852" i="39"/>
  <c r="AD852" i="39"/>
  <c r="E884" i="20"/>
  <c r="AC872" i="39"/>
  <c r="AD872" i="39"/>
  <c r="E904" i="20"/>
  <c r="AC892" i="39"/>
  <c r="AD892" i="39"/>
  <c r="E924" i="20"/>
  <c r="AC912" i="39"/>
  <c r="AD912" i="39"/>
  <c r="E941" i="20"/>
  <c r="AC929" i="39"/>
  <c r="AD929" i="39"/>
  <c r="E957" i="20"/>
  <c r="AC945" i="39"/>
  <c r="AD945" i="39"/>
  <c r="E973" i="20"/>
  <c r="AC961" i="39"/>
  <c r="AD961" i="39"/>
  <c r="E989" i="20"/>
  <c r="AC977" i="39"/>
  <c r="AD977" i="39"/>
  <c r="E427" i="20"/>
  <c r="AC415" i="39"/>
  <c r="AD415" i="39"/>
  <c r="E590" i="20"/>
  <c r="AC578" i="39"/>
  <c r="AD578" i="39"/>
  <c r="E651" i="20"/>
  <c r="AC639" i="39"/>
  <c r="AD639" i="39"/>
  <c r="E715" i="20"/>
  <c r="AC703" i="39"/>
  <c r="AD703" i="39"/>
  <c r="E775" i="20"/>
  <c r="AC763" i="39"/>
  <c r="AD763" i="39"/>
  <c r="E835" i="20"/>
  <c r="AC823" i="39"/>
  <c r="AD823" i="39"/>
  <c r="E546" i="20"/>
  <c r="AC534" i="39"/>
  <c r="AD534" i="39"/>
  <c r="E655" i="20"/>
  <c r="AC643" i="39"/>
  <c r="AD643" i="39"/>
  <c r="E719" i="20"/>
  <c r="AC707" i="39"/>
  <c r="AD707" i="39"/>
  <c r="E763" i="20"/>
  <c r="AC751" i="39"/>
  <c r="AD751" i="39"/>
  <c r="E811" i="20"/>
  <c r="AC799" i="39"/>
  <c r="AD799" i="39"/>
  <c r="E858" i="20"/>
  <c r="AC846" i="39"/>
  <c r="AD846" i="39"/>
  <c r="E874" i="20"/>
  <c r="AC862" i="39"/>
  <c r="AD862" i="39"/>
  <c r="E886" i="20"/>
  <c r="AC874" i="39"/>
  <c r="AD874" i="39"/>
  <c r="E898" i="20"/>
  <c r="AC886" i="39"/>
  <c r="AD886" i="39"/>
  <c r="E914" i="20"/>
  <c r="AC902" i="39"/>
  <c r="AD902" i="39"/>
  <c r="E841" i="20"/>
  <c r="AC829" i="39"/>
  <c r="AD829" i="39"/>
  <c r="E905" i="20"/>
  <c r="AC893" i="39"/>
  <c r="AD893" i="39"/>
  <c r="E943" i="20"/>
  <c r="AC931" i="39"/>
  <c r="AD931" i="39"/>
  <c r="E975" i="20"/>
  <c r="AC963" i="39"/>
  <c r="AD963" i="39"/>
  <c r="E1009" i="20"/>
  <c r="AC997" i="39"/>
  <c r="AD997" i="39"/>
  <c r="E1021" i="20"/>
  <c r="AC1009" i="39"/>
  <c r="AD1009" i="39"/>
  <c r="E1044" i="20"/>
  <c r="AC1032" i="39"/>
  <c r="AD1032" i="39"/>
  <c r="E1056" i="20"/>
  <c r="AC1044" i="39"/>
  <c r="AD1044" i="39"/>
  <c r="E1076" i="20"/>
  <c r="AC1064" i="39"/>
  <c r="AD1064" i="39"/>
  <c r="E1088" i="20"/>
  <c r="AC1076" i="39"/>
  <c r="AD1076" i="39"/>
  <c r="E1108" i="20"/>
  <c r="AC1096" i="39"/>
  <c r="AD1096" i="39"/>
  <c r="E1120" i="20"/>
  <c r="AC1108" i="39"/>
  <c r="AD1108" i="39"/>
  <c r="E877" i="20"/>
  <c r="AC865" i="39"/>
  <c r="AD865" i="39"/>
  <c r="E930" i="20"/>
  <c r="AC918" i="39"/>
  <c r="AD918" i="39"/>
  <c r="E970" i="20"/>
  <c r="AC958" i="39"/>
  <c r="AD958" i="39"/>
  <c r="E993" i="20"/>
  <c r="AC981" i="39"/>
  <c r="AD981" i="39"/>
  <c r="E1014" i="20"/>
  <c r="AC1002" i="39"/>
  <c r="AD1002" i="39"/>
  <c r="E1026" i="20"/>
  <c r="AC1014" i="39"/>
  <c r="AD1014" i="39"/>
  <c r="E1049" i="20"/>
  <c r="AC1037" i="39"/>
  <c r="AD1037" i="39"/>
  <c r="E1065" i="20"/>
  <c r="AC1053" i="39"/>
  <c r="AD1053" i="39"/>
  <c r="E1081" i="20"/>
  <c r="AC1069" i="39"/>
  <c r="AD1069" i="39"/>
  <c r="E1097" i="20"/>
  <c r="AC1085" i="39"/>
  <c r="AD1085" i="39"/>
  <c r="E1113" i="20"/>
  <c r="AC1101" i="39"/>
  <c r="AD1101" i="39"/>
  <c r="E1129" i="20"/>
  <c r="AC1117" i="39"/>
  <c r="AD1117" i="39"/>
  <c r="E849" i="20"/>
  <c r="AC837" i="39"/>
  <c r="AD837" i="39"/>
  <c r="E881" i="20"/>
  <c r="AC869" i="39"/>
  <c r="AD869" i="39"/>
  <c r="E913" i="20"/>
  <c r="AC901" i="39"/>
  <c r="AD901" i="39"/>
  <c r="E939" i="20"/>
  <c r="AC927" i="39"/>
  <c r="AD927" i="39"/>
  <c r="E955" i="20"/>
  <c r="AC943" i="39"/>
  <c r="AD943" i="39"/>
  <c r="E971" i="20"/>
  <c r="AC959" i="39"/>
  <c r="AD959" i="39"/>
  <c r="E987" i="20"/>
  <c r="AC975" i="39"/>
  <c r="AD975" i="39"/>
  <c r="E999" i="20"/>
  <c r="AC987" i="39"/>
  <c r="AD987" i="39"/>
  <c r="E1007" i="20"/>
  <c r="AC995" i="39"/>
  <c r="AD995" i="39"/>
  <c r="E1015" i="20"/>
  <c r="AC1003" i="39"/>
  <c r="AD1003" i="39"/>
  <c r="E1038" i="20"/>
  <c r="AC1026" i="39"/>
  <c r="AD1026" i="39"/>
  <c r="E1054" i="20"/>
  <c r="AC1042" i="39"/>
  <c r="AD1042" i="39"/>
  <c r="E1070" i="20"/>
  <c r="AC1058" i="39"/>
  <c r="AD1058" i="39"/>
  <c r="E1086" i="20"/>
  <c r="AC1074" i="39"/>
  <c r="AD1074" i="39"/>
  <c r="E1102" i="20"/>
  <c r="AC1090" i="39"/>
  <c r="AD1090" i="39"/>
  <c r="E1118" i="20"/>
  <c r="AC1106" i="39"/>
  <c r="AD1106" i="39"/>
  <c r="E869" i="20"/>
  <c r="AC857" i="39"/>
  <c r="AD857" i="39"/>
  <c r="E934" i="20"/>
  <c r="AC922" i="39"/>
  <c r="AD922" i="39"/>
  <c r="E966" i="20"/>
  <c r="AC954" i="39"/>
  <c r="AD954" i="39"/>
  <c r="E995" i="20"/>
  <c r="AC983" i="39"/>
  <c r="AD983" i="39"/>
  <c r="E1012" i="20"/>
  <c r="AC1000" i="39"/>
  <c r="AD1000" i="39"/>
  <c r="E1031" i="20"/>
  <c r="E1043" i="20"/>
  <c r="AC1031" i="39"/>
  <c r="AD1031" i="39"/>
  <c r="E1063" i="20"/>
  <c r="AC1051" i="39"/>
  <c r="AD1051" i="39"/>
  <c r="E65" i="20"/>
  <c r="E47" i="20"/>
  <c r="AC35" i="39"/>
  <c r="AD35" i="39"/>
  <c r="E137" i="20"/>
  <c r="E169" i="20"/>
  <c r="E221" i="20"/>
  <c r="E122" i="20"/>
  <c r="E189" i="20"/>
  <c r="E209" i="20"/>
  <c r="AC197" i="39"/>
  <c r="AD197" i="39"/>
  <c r="E313" i="20"/>
  <c r="E136" i="20"/>
  <c r="E249" i="20"/>
  <c r="AC237" i="39"/>
  <c r="AD237" i="39"/>
  <c r="E265" i="20"/>
  <c r="AC253" i="39"/>
  <c r="AD253" i="39"/>
  <c r="E281" i="20"/>
  <c r="AC269" i="39"/>
  <c r="AD269" i="39"/>
  <c r="E297" i="20"/>
  <c r="AC285" i="39"/>
  <c r="AD285" i="39"/>
  <c r="E51" i="20"/>
  <c r="AC39" i="39"/>
  <c r="AD39" i="39"/>
  <c r="E174" i="20"/>
  <c r="E190" i="20"/>
  <c r="E206" i="20"/>
  <c r="E240" i="20"/>
  <c r="AC228" i="39"/>
  <c r="AD228" i="39"/>
  <c r="E105" i="20"/>
  <c r="E300" i="20"/>
  <c r="AC288" i="39"/>
  <c r="AD288" i="39"/>
  <c r="E379" i="20"/>
  <c r="AC367" i="39"/>
  <c r="AD367" i="39"/>
  <c r="E465" i="20"/>
  <c r="AC453" i="39"/>
  <c r="AD453" i="39"/>
  <c r="E505" i="20"/>
  <c r="AC493" i="39"/>
  <c r="AD493" i="39"/>
  <c r="E250" i="20"/>
  <c r="AC238" i="39"/>
  <c r="AD238" i="39"/>
  <c r="E337" i="20"/>
  <c r="AC325" i="39"/>
  <c r="AD325" i="39"/>
  <c r="E417" i="20"/>
  <c r="AC405" i="39"/>
  <c r="AD405" i="39"/>
  <c r="E487" i="20"/>
  <c r="AC475" i="39"/>
  <c r="AD475" i="39"/>
  <c r="E540" i="20"/>
  <c r="AC528" i="39"/>
  <c r="AD528" i="39"/>
  <c r="E280" i="20"/>
  <c r="AC268" i="39"/>
  <c r="AD268" i="39"/>
  <c r="E391" i="20"/>
  <c r="AC379" i="39"/>
  <c r="AD379" i="39"/>
  <c r="E461" i="20"/>
  <c r="AC449" i="39"/>
  <c r="AD449" i="39"/>
  <c r="E302" i="20"/>
  <c r="AC290" i="39"/>
  <c r="AD290" i="39"/>
  <c r="E547" i="20"/>
  <c r="AC535" i="39"/>
  <c r="AD535" i="39"/>
  <c r="E579" i="20"/>
  <c r="AC567" i="39"/>
  <c r="AD567" i="39"/>
  <c r="E611" i="20"/>
  <c r="AC599" i="39"/>
  <c r="AD599" i="39"/>
  <c r="E644" i="20"/>
  <c r="AC632" i="39"/>
  <c r="AD632" i="39"/>
  <c r="E676" i="20"/>
  <c r="AC664" i="39"/>
  <c r="AD664" i="39"/>
  <c r="E708" i="20"/>
  <c r="AC696" i="39"/>
  <c r="AD696" i="39"/>
  <c r="E740" i="20"/>
  <c r="AC728" i="39"/>
  <c r="AD728" i="39"/>
  <c r="E772" i="20"/>
  <c r="AC760" i="39"/>
  <c r="AD760" i="39"/>
  <c r="E804" i="20"/>
  <c r="AC792" i="39"/>
  <c r="AD792" i="39"/>
  <c r="E836" i="20"/>
  <c r="AC824" i="39"/>
  <c r="AD824" i="39"/>
  <c r="E475" i="20"/>
  <c r="AC463" i="39"/>
  <c r="AD463" i="39"/>
  <c r="E552" i="20"/>
  <c r="AC540" i="39"/>
  <c r="AD540" i="39"/>
  <c r="E596" i="20"/>
  <c r="AC584" i="39"/>
  <c r="AD584" i="39"/>
  <c r="E633" i="20"/>
  <c r="AC621" i="39"/>
  <c r="AD621" i="39"/>
  <c r="E665" i="20"/>
  <c r="AC653" i="39"/>
  <c r="AD653" i="39"/>
  <c r="E697" i="20"/>
  <c r="AC685" i="39"/>
  <c r="AD685" i="39"/>
  <c r="E733" i="20"/>
  <c r="AC721" i="39"/>
  <c r="AD721" i="39"/>
  <c r="E765" i="20"/>
  <c r="AC753" i="39"/>
  <c r="AD753" i="39"/>
  <c r="E797" i="20"/>
  <c r="AC785" i="39"/>
  <c r="AD785" i="39"/>
  <c r="E833" i="20"/>
  <c r="AC821" i="39"/>
  <c r="AD821" i="39"/>
  <c r="E451" i="20"/>
  <c r="AC439" i="39"/>
  <c r="AD439" i="39"/>
  <c r="E561" i="20"/>
  <c r="AC549" i="39"/>
  <c r="AD549" i="39"/>
  <c r="E593" i="20"/>
  <c r="AC581" i="39"/>
  <c r="AD581" i="39"/>
  <c r="E626" i="20"/>
  <c r="E646" i="20"/>
  <c r="AC634" i="39"/>
  <c r="AD634" i="39"/>
  <c r="E690" i="20"/>
  <c r="AC678" i="39"/>
  <c r="AD678" i="39"/>
  <c r="E710" i="20"/>
  <c r="AC698" i="39"/>
  <c r="AD698" i="39"/>
  <c r="E734" i="20"/>
  <c r="AC722" i="39"/>
  <c r="AD722" i="39"/>
  <c r="E766" i="20"/>
  <c r="AC754" i="39"/>
  <c r="AD754" i="39"/>
  <c r="E798" i="20"/>
  <c r="AC786" i="39"/>
  <c r="AD786" i="39"/>
  <c r="E830" i="20"/>
  <c r="AC818" i="39"/>
  <c r="AD818" i="39"/>
  <c r="E566" i="20"/>
  <c r="AC554" i="39"/>
  <c r="AD554" i="39"/>
  <c r="E735" i="20"/>
  <c r="AC723" i="39"/>
  <c r="AD723" i="39"/>
  <c r="E815" i="20"/>
  <c r="AC803" i="39"/>
  <c r="AD803" i="39"/>
  <c r="E875" i="20"/>
  <c r="AC863" i="39"/>
  <c r="AD863" i="39"/>
  <c r="E895" i="20"/>
  <c r="AC883" i="39"/>
  <c r="AD883" i="39"/>
  <c r="E944" i="20"/>
  <c r="AC932" i="39"/>
  <c r="AD932" i="39"/>
  <c r="E976" i="20"/>
  <c r="AC964" i="39"/>
  <c r="AD964" i="39"/>
  <c r="E570" i="20"/>
  <c r="AC558" i="39"/>
  <c r="AD558" i="39"/>
  <c r="E695" i="20"/>
  <c r="AC683" i="39"/>
  <c r="AD683" i="39"/>
  <c r="E831" i="20"/>
  <c r="AC819" i="39"/>
  <c r="AD819" i="39"/>
  <c r="E868" i="20"/>
  <c r="AC856" i="39"/>
  <c r="AD856" i="39"/>
  <c r="E888" i="20"/>
  <c r="AC876" i="39"/>
  <c r="AD876" i="39"/>
  <c r="E912" i="20"/>
  <c r="AC900" i="39"/>
  <c r="AD900" i="39"/>
  <c r="E929" i="20"/>
  <c r="AC917" i="39"/>
  <c r="AD917" i="39"/>
  <c r="E945" i="20"/>
  <c r="AC933" i="39"/>
  <c r="AD933" i="39"/>
  <c r="E961" i="20"/>
  <c r="AC949" i="39"/>
  <c r="AD949" i="39"/>
  <c r="E977" i="20"/>
  <c r="AC965" i="39"/>
  <c r="AD965" i="39"/>
  <c r="E172" i="20"/>
  <c r="E538" i="20"/>
  <c r="AC526" i="39"/>
  <c r="AD526" i="39"/>
  <c r="E606" i="20"/>
  <c r="AC594" i="39"/>
  <c r="AD594" i="39"/>
  <c r="E667" i="20"/>
  <c r="AC655" i="39"/>
  <c r="AD655" i="39"/>
  <c r="E727" i="20"/>
  <c r="AC715" i="39"/>
  <c r="AD715" i="39"/>
  <c r="E791" i="20"/>
  <c r="AC779" i="39"/>
  <c r="AD779" i="39"/>
  <c r="E27" i="20"/>
  <c r="AC15" i="39"/>
  <c r="AD15" i="39"/>
  <c r="E562" i="20"/>
  <c r="AC550" i="39"/>
  <c r="AD550" i="39"/>
  <c r="E610" i="20"/>
  <c r="AC598" i="39"/>
  <c r="AD598" i="39"/>
  <c r="E671" i="20"/>
  <c r="AC659" i="39"/>
  <c r="AD659" i="39"/>
  <c r="E731" i="20"/>
  <c r="AC719" i="39"/>
  <c r="AD719" i="39"/>
  <c r="E838" i="20"/>
  <c r="AC826" i="39"/>
  <c r="AD826" i="39"/>
  <c r="E850" i="20"/>
  <c r="AC838" i="39"/>
  <c r="AD838" i="39"/>
  <c r="E862" i="20"/>
  <c r="AC850" i="39"/>
  <c r="AD850" i="39"/>
  <c r="E878" i="20"/>
  <c r="AC866" i="39"/>
  <c r="AD866" i="39"/>
  <c r="E902" i="20"/>
  <c r="AC890" i="39"/>
  <c r="AD890" i="39"/>
  <c r="E918" i="20"/>
  <c r="AC906" i="39"/>
  <c r="AD906" i="39"/>
  <c r="E857" i="20"/>
  <c r="AC845" i="39"/>
  <c r="AD845" i="39"/>
  <c r="E921" i="20"/>
  <c r="AC909" i="39"/>
  <c r="AD909" i="39"/>
  <c r="E951" i="20"/>
  <c r="AC939" i="39"/>
  <c r="AD939" i="39"/>
  <c r="E983" i="20"/>
  <c r="AC971" i="39"/>
  <c r="AD971" i="39"/>
  <c r="E1001" i="20"/>
  <c r="AC989" i="39"/>
  <c r="AD989" i="39"/>
  <c r="E1013" i="20"/>
  <c r="AC1001" i="39"/>
  <c r="AD1001" i="39"/>
  <c r="E1036" i="20"/>
  <c r="AC1024" i="39"/>
  <c r="AD1024" i="39"/>
  <c r="E1048" i="20"/>
  <c r="AC1036" i="39"/>
  <c r="AD1036" i="39"/>
  <c r="E1068" i="20"/>
  <c r="AC1056" i="39"/>
  <c r="AD1056" i="39"/>
  <c r="E1080" i="20"/>
  <c r="AC1068" i="39"/>
  <c r="AD1068" i="39"/>
  <c r="E1100" i="20"/>
  <c r="AC1088" i="39"/>
  <c r="AD1088" i="39"/>
  <c r="E1112" i="20"/>
  <c r="AC1100" i="39"/>
  <c r="AD1100" i="39"/>
  <c r="E845" i="20"/>
  <c r="AC833" i="39"/>
  <c r="AD833" i="39"/>
  <c r="E893" i="20"/>
  <c r="AC881" i="39"/>
  <c r="AD881" i="39"/>
  <c r="E954" i="20"/>
  <c r="AC942" i="39"/>
  <c r="AD942" i="39"/>
  <c r="E978" i="20"/>
  <c r="AC966" i="39"/>
  <c r="AD966" i="39"/>
  <c r="E1006" i="20"/>
  <c r="AC994" i="39"/>
  <c r="AD994" i="39"/>
  <c r="E1018" i="20"/>
  <c r="AC1006" i="39"/>
  <c r="AD1006" i="39"/>
  <c r="E1041" i="20"/>
  <c r="AC1029" i="39"/>
  <c r="AD1029" i="39"/>
  <c r="E1053" i="20"/>
  <c r="AC1041" i="39"/>
  <c r="AD1041" i="39"/>
  <c r="E1069" i="20"/>
  <c r="AC1057" i="39"/>
  <c r="AD1057" i="39"/>
  <c r="E1085" i="20"/>
  <c r="AC1073" i="39"/>
  <c r="AD1073" i="39"/>
  <c r="E1101" i="20"/>
  <c r="AC1089" i="39"/>
  <c r="AD1089" i="39"/>
  <c r="E1117" i="20"/>
  <c r="AC1105" i="39"/>
  <c r="AD1105" i="39"/>
  <c r="E1019" i="20"/>
  <c r="AC1007" i="39"/>
  <c r="AD1007" i="39"/>
  <c r="E1042" i="20"/>
  <c r="AC1030" i="39"/>
  <c r="AD1030" i="39"/>
  <c r="E1058" i="20"/>
  <c r="AC1046" i="39"/>
  <c r="AD1046" i="39"/>
  <c r="E1074" i="20"/>
  <c r="AC1062" i="39"/>
  <c r="AD1062" i="39"/>
  <c r="E1090" i="20"/>
  <c r="AC1078" i="39"/>
  <c r="AD1078" i="39"/>
  <c r="E1106" i="20"/>
  <c r="AC1094" i="39"/>
  <c r="AD1094" i="39"/>
  <c r="E1122" i="20"/>
  <c r="AC1110" i="39"/>
  <c r="AD1110" i="39"/>
  <c r="E885" i="20"/>
  <c r="AC873" i="39"/>
  <c r="AD873" i="39"/>
  <c r="E942" i="20"/>
  <c r="AC930" i="39"/>
  <c r="AD930" i="39"/>
  <c r="E974" i="20"/>
  <c r="AC962" i="39"/>
  <c r="AD962" i="39"/>
  <c r="E1000" i="20"/>
  <c r="AC988" i="39"/>
  <c r="AD988" i="39"/>
  <c r="E1016" i="20"/>
  <c r="AC1004" i="39"/>
  <c r="AD1004" i="39"/>
  <c r="E1035" i="20"/>
  <c r="AC1023" i="39"/>
  <c r="AD1023" i="39"/>
  <c r="E1055" i="20"/>
  <c r="AC1043" i="39"/>
  <c r="AD1043" i="39"/>
  <c r="E1067" i="20"/>
  <c r="AC1055" i="39"/>
  <c r="AD1055" i="39"/>
  <c r="E1087" i="20"/>
  <c r="AC1075" i="39"/>
  <c r="AD1075" i="39"/>
  <c r="E1099" i="20"/>
  <c r="AC1087" i="39"/>
  <c r="AD1087" i="39"/>
  <c r="E318" i="20"/>
  <c r="E151" i="20"/>
  <c r="E235" i="20"/>
  <c r="AC223" i="39"/>
  <c r="AD223" i="39"/>
  <c r="E197" i="20"/>
  <c r="E319" i="20"/>
  <c r="E160" i="20"/>
  <c r="E271" i="20"/>
  <c r="AC259" i="39"/>
  <c r="AD259" i="39"/>
  <c r="E303" i="20"/>
  <c r="AC291" i="39"/>
  <c r="AD291" i="39"/>
  <c r="E180" i="20"/>
  <c r="E212" i="20"/>
  <c r="E260" i="20"/>
  <c r="AC248" i="39"/>
  <c r="AD248" i="39"/>
  <c r="E395" i="20"/>
  <c r="AC383" i="39"/>
  <c r="AD383" i="39"/>
  <c r="E481" i="20"/>
  <c r="AC469" i="39"/>
  <c r="AD469" i="39"/>
  <c r="E377" i="20"/>
  <c r="AC365" i="39"/>
  <c r="AD365" i="39"/>
  <c r="E511" i="20"/>
  <c r="AC499" i="39"/>
  <c r="AD499" i="39"/>
  <c r="E304" i="20"/>
  <c r="AC292" i="39"/>
  <c r="AD292" i="39"/>
  <c r="E485" i="20"/>
  <c r="AC473" i="39"/>
  <c r="AD473" i="39"/>
  <c r="E435" i="20"/>
  <c r="AC423" i="39"/>
  <c r="AD423" i="39"/>
  <c r="E591" i="20"/>
  <c r="AC579" i="39"/>
  <c r="AD579" i="39"/>
  <c r="E656" i="20"/>
  <c r="AC644" i="39"/>
  <c r="AD644" i="39"/>
  <c r="E720" i="20"/>
  <c r="AC708" i="39"/>
  <c r="AD708" i="39"/>
  <c r="E784" i="20"/>
  <c r="AC772" i="39"/>
  <c r="AD772" i="39"/>
  <c r="E310" i="20"/>
  <c r="AC298" i="39"/>
  <c r="AD298" i="39"/>
  <c r="E560" i="20"/>
  <c r="AC548" i="39"/>
  <c r="AD548" i="39"/>
  <c r="E608" i="20"/>
  <c r="AC596" i="39"/>
  <c r="AD596" i="39"/>
  <c r="E677" i="20"/>
  <c r="AC665" i="39"/>
  <c r="AD665" i="39"/>
  <c r="E745" i="20"/>
  <c r="AC733" i="39"/>
  <c r="AD733" i="39"/>
  <c r="E809" i="20"/>
  <c r="AC797" i="39"/>
  <c r="AD797" i="39"/>
  <c r="E534" i="20"/>
  <c r="AC522" i="39"/>
  <c r="AD522" i="39"/>
  <c r="E605" i="20"/>
  <c r="AC593" i="39"/>
  <c r="AD593" i="39"/>
  <c r="E654" i="20"/>
  <c r="AC642" i="39"/>
  <c r="AD642" i="39"/>
  <c r="E698" i="20"/>
  <c r="AC686" i="39"/>
  <c r="AD686" i="39"/>
  <c r="E746" i="20"/>
  <c r="AC734" i="39"/>
  <c r="AD734" i="39"/>
  <c r="E810" i="20"/>
  <c r="AC798" i="39"/>
  <c r="AD798" i="39"/>
  <c r="E598" i="20"/>
  <c r="AC586" i="39"/>
  <c r="AD586" i="39"/>
  <c r="E767" i="20"/>
  <c r="AC755" i="39"/>
  <c r="AD755" i="39"/>
  <c r="E903" i="20"/>
  <c r="AC891" i="39"/>
  <c r="AD891" i="39"/>
  <c r="E956" i="20"/>
  <c r="AC944" i="39"/>
  <c r="AD944" i="39"/>
  <c r="E618" i="20"/>
  <c r="AC606" i="39"/>
  <c r="AD606" i="39"/>
  <c r="E848" i="20"/>
  <c r="AC836" i="39"/>
  <c r="AD836" i="39"/>
  <c r="E896" i="20"/>
  <c r="AC884" i="39"/>
  <c r="AD884" i="39"/>
  <c r="E933" i="20"/>
  <c r="AC921" i="39"/>
  <c r="AD921" i="39"/>
  <c r="E965" i="20"/>
  <c r="AC953" i="39"/>
  <c r="AD953" i="39"/>
  <c r="E262" i="20"/>
  <c r="AC250" i="39"/>
  <c r="AD250" i="39"/>
  <c r="E622" i="20"/>
  <c r="AC610" i="39"/>
  <c r="AD610" i="39"/>
  <c r="E743" i="20"/>
  <c r="AC731" i="39"/>
  <c r="AD731" i="39"/>
  <c r="E294" i="20"/>
  <c r="AC282" i="39"/>
  <c r="AD282" i="39"/>
  <c r="E639" i="20"/>
  <c r="AC627" i="39"/>
  <c r="AD627" i="39"/>
  <c r="E842" i="20"/>
  <c r="AC830" i="39"/>
  <c r="AD830" i="39"/>
  <c r="E866" i="20"/>
  <c r="AC854" i="39"/>
  <c r="AD854" i="39"/>
  <c r="E890" i="20"/>
  <c r="AC878" i="39"/>
  <c r="AD878" i="39"/>
  <c r="E935" i="20"/>
  <c r="AC923" i="39"/>
  <c r="AD923" i="39"/>
  <c r="E991" i="20"/>
  <c r="AC979" i="39"/>
  <c r="AD979" i="39"/>
  <c r="E1040" i="20"/>
  <c r="AC1028" i="39"/>
  <c r="AD1028" i="39"/>
  <c r="E1060" i="20"/>
  <c r="AC1048" i="39"/>
  <c r="AD1048" i="39"/>
  <c r="E1104" i="20"/>
  <c r="AC1092" i="39"/>
  <c r="AD1092" i="39"/>
  <c r="E1124" i="20"/>
  <c r="AC1112" i="39"/>
  <c r="AD1112" i="39"/>
  <c r="E962" i="20"/>
  <c r="AC950" i="39"/>
  <c r="AD950" i="39"/>
  <c r="E998" i="20"/>
  <c r="AC986" i="39"/>
  <c r="AD986" i="39"/>
  <c r="E1045" i="20"/>
  <c r="AC1033" i="39"/>
  <c r="AD1033" i="39"/>
  <c r="E1073" i="20"/>
  <c r="AC1061" i="39"/>
  <c r="AD1061" i="39"/>
  <c r="E1105" i="20"/>
  <c r="AC1093" i="39"/>
  <c r="AD1093" i="39"/>
  <c r="E865" i="20"/>
  <c r="AC853" i="39"/>
  <c r="AD853" i="39"/>
  <c r="E931" i="20"/>
  <c r="AC919" i="39"/>
  <c r="AD919" i="39"/>
  <c r="E963" i="20"/>
  <c r="AC951" i="39"/>
  <c r="AD951" i="39"/>
  <c r="E994" i="20"/>
  <c r="AC982" i="39"/>
  <c r="AD982" i="39"/>
  <c r="E1011" i="20"/>
  <c r="AC999" i="39"/>
  <c r="AD999" i="39"/>
  <c r="E1046" i="20"/>
  <c r="AC1034" i="39"/>
  <c r="AD1034" i="39"/>
  <c r="E1078" i="20"/>
  <c r="AC1066" i="39"/>
  <c r="AD1066" i="39"/>
  <c r="E1110" i="20"/>
  <c r="AC1098" i="39"/>
  <c r="AD1098" i="39"/>
  <c r="E950" i="20"/>
  <c r="AC938" i="39"/>
  <c r="AD938" i="39"/>
  <c r="E1004" i="20"/>
  <c r="AC992" i="39"/>
  <c r="AD992" i="39"/>
  <c r="E1059" i="20"/>
  <c r="AC1047" i="39"/>
  <c r="AD1047" i="39"/>
  <c r="E1075" i="20"/>
  <c r="AC1063" i="39"/>
  <c r="AD1063" i="39"/>
  <c r="E1091" i="20"/>
  <c r="AC1079" i="39"/>
  <c r="AD1079" i="39"/>
  <c r="E1103" i="20"/>
  <c r="AC1091" i="39"/>
  <c r="AD1091" i="39"/>
  <c r="E1127" i="20"/>
  <c r="AC1115" i="39"/>
  <c r="AD1115" i="39"/>
  <c r="E18" i="22"/>
  <c r="E34" i="22"/>
  <c r="E20" i="22"/>
  <c r="E36" i="22"/>
  <c r="E52" i="22"/>
  <c r="E68" i="22"/>
  <c r="E84" i="22"/>
  <c r="E100" i="22"/>
  <c r="E117" i="22"/>
  <c r="E133" i="22"/>
  <c r="E149" i="22"/>
  <c r="E165" i="22"/>
  <c r="E181" i="22"/>
  <c r="E197" i="22"/>
  <c r="E213" i="22"/>
  <c r="E41" i="22"/>
  <c r="E62" i="22"/>
  <c r="E83" i="22"/>
  <c r="E105" i="22"/>
  <c r="E127" i="22"/>
  <c r="E148" i="22"/>
  <c r="E170" i="22"/>
  <c r="E191" i="22"/>
  <c r="E212" i="22"/>
  <c r="E232" i="22"/>
  <c r="E248" i="22"/>
  <c r="E264" i="22"/>
  <c r="E280" i="22"/>
  <c r="E296" i="22"/>
  <c r="E11" i="22"/>
  <c r="E42" i="22"/>
  <c r="E63" i="22"/>
  <c r="E85" i="22"/>
  <c r="E106" i="22"/>
  <c r="E128" i="22"/>
  <c r="E150" i="22"/>
  <c r="E171" i="22"/>
  <c r="E192" i="22"/>
  <c r="E219" i="22"/>
  <c r="E237" i="22"/>
  <c r="E253" i="22"/>
  <c r="E269" i="22"/>
  <c r="E285" i="22"/>
  <c r="E301" i="22"/>
  <c r="E29" i="22"/>
  <c r="E54" i="22"/>
  <c r="E75" i="22"/>
  <c r="E97" i="22"/>
  <c r="E119" i="22"/>
  <c r="E140" i="22"/>
  <c r="E162" i="22"/>
  <c r="E183" i="22"/>
  <c r="E204" i="22"/>
  <c r="E226" i="22"/>
  <c r="E242" i="22"/>
  <c r="E258" i="22"/>
  <c r="E274" i="22"/>
  <c r="E290" i="22"/>
  <c r="E306" i="22"/>
  <c r="E39" i="22"/>
  <c r="E61" i="22"/>
  <c r="E222" i="20"/>
  <c r="AC210" i="39"/>
  <c r="AD210" i="39"/>
  <c r="E153" i="20"/>
  <c r="E237" i="20"/>
  <c r="AC225" i="39"/>
  <c r="AD225" i="39"/>
  <c r="E199" i="20"/>
  <c r="E236" i="20"/>
  <c r="AC224" i="39"/>
  <c r="AD224" i="39"/>
  <c r="E168" i="20"/>
  <c r="E273" i="20"/>
  <c r="AC261" i="39"/>
  <c r="AD261" i="39"/>
  <c r="E305" i="20"/>
  <c r="AC293" i="39"/>
  <c r="AD293" i="39"/>
  <c r="E182" i="20"/>
  <c r="E214" i="20"/>
  <c r="E268" i="20"/>
  <c r="AC256" i="39"/>
  <c r="AD256" i="39"/>
  <c r="E403" i="20"/>
  <c r="AC391" i="39"/>
  <c r="AD391" i="39"/>
  <c r="E91" i="20"/>
  <c r="E385" i="20"/>
  <c r="AC373" i="39"/>
  <c r="AD373" i="39"/>
  <c r="E519" i="20"/>
  <c r="AC507" i="39"/>
  <c r="AD507" i="39"/>
  <c r="E341" i="20"/>
  <c r="AC329" i="39"/>
  <c r="AD329" i="39"/>
  <c r="E493" i="20"/>
  <c r="AC481" i="39"/>
  <c r="AD481" i="39"/>
  <c r="E467" i="20"/>
  <c r="AC455" i="39"/>
  <c r="AD455" i="39"/>
  <c r="E595" i="20"/>
  <c r="AC583" i="39"/>
  <c r="AD583" i="39"/>
  <c r="E660" i="20"/>
  <c r="AC648" i="39"/>
  <c r="AD648" i="39"/>
  <c r="E724" i="20"/>
  <c r="AC712" i="39"/>
  <c r="AD712" i="39"/>
  <c r="E788" i="20"/>
  <c r="AC776" i="39"/>
  <c r="AD776" i="39"/>
  <c r="E373" i="20"/>
  <c r="AC361" i="39"/>
  <c r="AD361" i="39"/>
  <c r="E564" i="20"/>
  <c r="AC552" i="39"/>
  <c r="AD552" i="39"/>
  <c r="E612" i="20"/>
  <c r="AC600" i="39"/>
  <c r="AD600" i="39"/>
  <c r="E681" i="20"/>
  <c r="AC669" i="39"/>
  <c r="AD669" i="39"/>
  <c r="E749" i="20"/>
  <c r="AC737" i="39"/>
  <c r="AD737" i="39"/>
  <c r="E813" i="20"/>
  <c r="AC801" i="39"/>
  <c r="AD801" i="39"/>
  <c r="E545" i="20"/>
  <c r="AC533" i="39"/>
  <c r="AD533" i="39"/>
  <c r="E609" i="20"/>
  <c r="AC597" i="39"/>
  <c r="AD597" i="39"/>
  <c r="E658" i="20"/>
  <c r="AC646" i="39"/>
  <c r="AD646" i="39"/>
  <c r="E750" i="20"/>
  <c r="AC738" i="39"/>
  <c r="AD738" i="39"/>
  <c r="E814" i="20"/>
  <c r="AC802" i="39"/>
  <c r="AD802" i="39"/>
  <c r="E614" i="20"/>
  <c r="AC602" i="39"/>
  <c r="AD602" i="39"/>
  <c r="E863" i="20"/>
  <c r="AC851" i="39"/>
  <c r="AD851" i="39"/>
  <c r="E907" i="20"/>
  <c r="AC895" i="39"/>
  <c r="AD895" i="39"/>
  <c r="E960" i="20"/>
  <c r="AC948" i="39"/>
  <c r="AD948" i="39"/>
  <c r="E631" i="20"/>
  <c r="AC619" i="39"/>
  <c r="AD619" i="39"/>
  <c r="E852" i="20"/>
  <c r="AC840" i="39"/>
  <c r="AD840" i="39"/>
  <c r="E900" i="20"/>
  <c r="AC888" i="39"/>
  <c r="AD888" i="39"/>
  <c r="E937" i="20"/>
  <c r="AC925" i="39"/>
  <c r="AD925" i="39"/>
  <c r="E969" i="20"/>
  <c r="AC957" i="39"/>
  <c r="AD957" i="39"/>
  <c r="E421" i="20"/>
  <c r="AC409" i="39"/>
  <c r="AD409" i="39"/>
  <c r="E635" i="20"/>
  <c r="AC623" i="39"/>
  <c r="AD623" i="39"/>
  <c r="E759" i="20"/>
  <c r="AC747" i="39"/>
  <c r="AD747" i="39"/>
  <c r="E459" i="20"/>
  <c r="AC447" i="39"/>
  <c r="AD447" i="39"/>
  <c r="E747" i="20"/>
  <c r="AC735" i="39"/>
  <c r="AD735" i="39"/>
  <c r="E846" i="20"/>
  <c r="AC834" i="39"/>
  <c r="AD834" i="39"/>
  <c r="E870" i="20"/>
  <c r="AC858" i="39"/>
  <c r="AD858" i="39"/>
  <c r="E894" i="20"/>
  <c r="AC882" i="39"/>
  <c r="AD882" i="39"/>
  <c r="E922" i="20"/>
  <c r="AC910" i="39"/>
  <c r="AD910" i="39"/>
  <c r="E997" i="20"/>
  <c r="AC985" i="39"/>
  <c r="AD985" i="39"/>
  <c r="E1017" i="20"/>
  <c r="AC1005" i="39"/>
  <c r="AD1005" i="39"/>
  <c r="E1064" i="20"/>
  <c r="AC1052" i="39"/>
  <c r="AD1052" i="39"/>
  <c r="E1084" i="20"/>
  <c r="AC1072" i="39"/>
  <c r="AD1072" i="39"/>
  <c r="E1128" i="20"/>
  <c r="AC1116" i="39"/>
  <c r="AD1116" i="39"/>
  <c r="E909" i="20"/>
  <c r="AC897" i="39"/>
  <c r="AD897" i="39"/>
  <c r="E1002" i="20"/>
  <c r="AC990" i="39"/>
  <c r="AD990" i="39"/>
  <c r="E1022" i="20"/>
  <c r="AC1010" i="39"/>
  <c r="AD1010" i="39"/>
  <c r="E1077" i="20"/>
  <c r="AC1065" i="39"/>
  <c r="AD1065" i="39"/>
  <c r="E1109" i="20"/>
  <c r="AC1097" i="39"/>
  <c r="AD1097" i="39"/>
  <c r="E1050" i="20"/>
  <c r="AC1038" i="39"/>
  <c r="AD1038" i="39"/>
  <c r="E1082" i="20"/>
  <c r="AC1070" i="39"/>
  <c r="AD1070" i="39"/>
  <c r="E1114" i="20"/>
  <c r="AC1102" i="39"/>
  <c r="AD1102" i="39"/>
  <c r="E853" i="20"/>
  <c r="AC841" i="39"/>
  <c r="AD841" i="39"/>
  <c r="E958" i="20"/>
  <c r="AC946" i="39"/>
  <c r="AD946" i="39"/>
  <c r="E1008" i="20"/>
  <c r="AC996" i="39"/>
  <c r="AD996" i="39"/>
  <c r="E1039" i="20"/>
  <c r="AC1027" i="39"/>
  <c r="AD1027" i="39"/>
  <c r="E1079" i="20"/>
  <c r="AC1067" i="39"/>
  <c r="AD1067" i="39"/>
  <c r="E1107" i="20"/>
  <c r="AC1095" i="39"/>
  <c r="AD1095" i="39"/>
  <c r="E1119" i="20"/>
  <c r="AC1107" i="39"/>
  <c r="AD1107" i="39"/>
  <c r="D18" i="44"/>
  <c r="E22" i="22"/>
  <c r="E38" i="22"/>
  <c r="E24" i="22"/>
  <c r="E40" i="22"/>
  <c r="E56" i="22"/>
  <c r="E72" i="22"/>
  <c r="E88" i="22"/>
  <c r="E104" i="22"/>
  <c r="E121" i="22"/>
  <c r="E137" i="22"/>
  <c r="E153" i="22"/>
  <c r="E169" i="22"/>
  <c r="E185" i="22"/>
  <c r="E201" i="22"/>
  <c r="E217" i="22"/>
  <c r="E17" i="22"/>
  <c r="E46" i="22"/>
  <c r="E67" i="22"/>
  <c r="E89" i="22"/>
  <c r="E111" i="22"/>
  <c r="E132" i="22"/>
  <c r="E154" i="22"/>
  <c r="E175" i="22"/>
  <c r="E196" i="22"/>
  <c r="E218" i="22"/>
  <c r="E236" i="22"/>
  <c r="E252" i="22"/>
  <c r="E268" i="22"/>
  <c r="E284" i="22"/>
  <c r="E300" i="22"/>
  <c r="E19" i="22"/>
  <c r="E47" i="22"/>
  <c r="E69" i="22"/>
  <c r="E90" i="22"/>
  <c r="E112" i="22"/>
  <c r="E134" i="22"/>
  <c r="E155" i="22"/>
  <c r="E176" i="22"/>
  <c r="E198" i="22"/>
  <c r="E224" i="22"/>
  <c r="E241" i="22"/>
  <c r="E257" i="22"/>
  <c r="E273" i="22"/>
  <c r="E289" i="22"/>
  <c r="E305" i="22"/>
  <c r="E37" i="22"/>
  <c r="E59" i="22"/>
  <c r="E81" i="22"/>
  <c r="E102" i="22"/>
  <c r="E124" i="22"/>
  <c r="E146" i="22"/>
  <c r="E167" i="22"/>
  <c r="E188" i="22"/>
  <c r="E210" i="22"/>
  <c r="E230" i="22"/>
  <c r="E246" i="22"/>
  <c r="E262" i="22"/>
  <c r="E278" i="22"/>
  <c r="E294" i="22"/>
  <c r="E113" i="20"/>
  <c r="E61" i="20"/>
  <c r="E175" i="20"/>
  <c r="E213" i="20"/>
  <c r="E255" i="20"/>
  <c r="AC243" i="39"/>
  <c r="AD243" i="39"/>
  <c r="E287" i="20"/>
  <c r="AC275" i="39"/>
  <c r="AD275" i="39"/>
  <c r="E134" i="20"/>
  <c r="E196" i="20"/>
  <c r="E343" i="20"/>
  <c r="AC331" i="39"/>
  <c r="AD331" i="39"/>
  <c r="E349" i="20"/>
  <c r="AC337" i="39"/>
  <c r="AD337" i="39"/>
  <c r="E521" i="20"/>
  <c r="AC509" i="39"/>
  <c r="AD509" i="39"/>
  <c r="E274" i="20"/>
  <c r="AC262" i="39"/>
  <c r="AD262" i="39"/>
  <c r="E447" i="20"/>
  <c r="AC435" i="39"/>
  <c r="AD435" i="39"/>
  <c r="E238" i="20"/>
  <c r="AC226" i="39"/>
  <c r="AD226" i="39"/>
  <c r="E415" i="20"/>
  <c r="AC403" i="39"/>
  <c r="AD403" i="39"/>
  <c r="E529" i="20"/>
  <c r="AC517" i="39"/>
  <c r="AD517" i="39"/>
  <c r="E559" i="20"/>
  <c r="AC547" i="39"/>
  <c r="AD547" i="39"/>
  <c r="E623" i="20"/>
  <c r="AC611" i="39"/>
  <c r="AD611" i="39"/>
  <c r="E688" i="20"/>
  <c r="AC676" i="39"/>
  <c r="AD676" i="39"/>
  <c r="E752" i="20"/>
  <c r="AC740" i="39"/>
  <c r="AD740" i="39"/>
  <c r="E816" i="20"/>
  <c r="AC804" i="39"/>
  <c r="AD804" i="39"/>
  <c r="E530" i="20"/>
  <c r="AC518" i="39"/>
  <c r="AD518" i="39"/>
  <c r="E645" i="20"/>
  <c r="AC633" i="39"/>
  <c r="AD633" i="39"/>
  <c r="E709" i="20"/>
  <c r="AC697" i="39"/>
  <c r="AD697" i="39"/>
  <c r="E777" i="20"/>
  <c r="AC765" i="39"/>
  <c r="AD765" i="39"/>
  <c r="E254" i="20"/>
  <c r="AC242" i="39"/>
  <c r="AD242" i="39"/>
  <c r="E573" i="20"/>
  <c r="AC561" i="39"/>
  <c r="AD561" i="39"/>
  <c r="E634" i="20"/>
  <c r="AC622" i="39"/>
  <c r="AD622" i="39"/>
  <c r="E718" i="20"/>
  <c r="AC706" i="39"/>
  <c r="AD706" i="39"/>
  <c r="E778" i="20"/>
  <c r="AC766" i="39"/>
  <c r="AD766" i="39"/>
  <c r="E345" i="20"/>
  <c r="AC333" i="39"/>
  <c r="AD333" i="39"/>
  <c r="E839" i="20"/>
  <c r="AC827" i="39"/>
  <c r="AD827" i="39"/>
  <c r="E883" i="20"/>
  <c r="AC871" i="39"/>
  <c r="AD871" i="39"/>
  <c r="E988" i="20"/>
  <c r="AC976" i="39"/>
  <c r="AD976" i="39"/>
  <c r="E755" i="20"/>
  <c r="AC743" i="39"/>
  <c r="AD743" i="39"/>
  <c r="E872" i="20"/>
  <c r="AC860" i="39"/>
  <c r="AD860" i="39"/>
  <c r="E916" i="20"/>
  <c r="AC904" i="39"/>
  <c r="AD904" i="39"/>
  <c r="E949" i="20"/>
  <c r="AC937" i="39"/>
  <c r="AD937" i="39"/>
  <c r="E981" i="20"/>
  <c r="AC969" i="39"/>
  <c r="AD969" i="39"/>
  <c r="E558" i="20"/>
  <c r="AC546" i="39"/>
  <c r="AD546" i="39"/>
  <c r="E683" i="20"/>
  <c r="AC671" i="39"/>
  <c r="AD671" i="39"/>
  <c r="E807" i="20"/>
  <c r="AC795" i="39"/>
  <c r="AD795" i="39"/>
  <c r="E578" i="20"/>
  <c r="AC566" i="39"/>
  <c r="AD566" i="39"/>
  <c r="E687" i="20"/>
  <c r="AC675" i="39"/>
  <c r="AD675" i="39"/>
  <c r="E779" i="20"/>
  <c r="AC767" i="39"/>
  <c r="AD767" i="39"/>
  <c r="E854" i="20"/>
  <c r="AC842" i="39"/>
  <c r="AD842" i="39"/>
  <c r="E906" i="20"/>
  <c r="AC894" i="39"/>
  <c r="AD894" i="39"/>
  <c r="E873" i="20"/>
  <c r="AC861" i="39"/>
  <c r="AD861" i="39"/>
  <c r="E959" i="20"/>
  <c r="AC947" i="39"/>
  <c r="AD947" i="39"/>
  <c r="E1005" i="20"/>
  <c r="AC993" i="39"/>
  <c r="AD993" i="39"/>
  <c r="E1025" i="20"/>
  <c r="AC1013" i="39"/>
  <c r="AD1013" i="39"/>
  <c r="E1072" i="20"/>
  <c r="AC1060" i="39"/>
  <c r="AD1060" i="39"/>
  <c r="E1092" i="20"/>
  <c r="AC1080" i="39"/>
  <c r="AD1080" i="39"/>
  <c r="E861" i="20"/>
  <c r="AC849" i="39"/>
  <c r="AD849" i="39"/>
  <c r="E938" i="20"/>
  <c r="AC926" i="39"/>
  <c r="AD926" i="39"/>
  <c r="E1010" i="20"/>
  <c r="AC998" i="39"/>
  <c r="AD998" i="39"/>
  <c r="E1033" i="20"/>
  <c r="AC1021" i="39"/>
  <c r="AD1021" i="39"/>
  <c r="E1057" i="20"/>
  <c r="AC1045" i="39"/>
  <c r="AD1045" i="39"/>
  <c r="E1089" i="20"/>
  <c r="AC1077" i="39"/>
  <c r="AD1077" i="39"/>
  <c r="E1121" i="20"/>
  <c r="AC1109" i="39"/>
  <c r="AD1109" i="39"/>
  <c r="E897" i="20"/>
  <c r="AC885" i="39"/>
  <c r="AD885" i="39"/>
  <c r="E947" i="20"/>
  <c r="AC935" i="39"/>
  <c r="AD935" i="39"/>
  <c r="E979" i="20"/>
  <c r="AC967" i="39"/>
  <c r="AD967" i="39"/>
  <c r="E1003" i="20"/>
  <c r="AC991" i="39"/>
  <c r="AD991" i="39"/>
  <c r="E1023" i="20"/>
  <c r="AC1011" i="39"/>
  <c r="AD1011" i="39"/>
  <c r="E1062" i="20"/>
  <c r="AC1050" i="39"/>
  <c r="AD1050" i="39"/>
  <c r="E1094" i="20"/>
  <c r="AC1082" i="39"/>
  <c r="AD1082" i="39"/>
  <c r="E1126" i="20"/>
  <c r="AC1114" i="39"/>
  <c r="AD1114" i="39"/>
  <c r="E901" i="20"/>
  <c r="AC889" i="39"/>
  <c r="AD889" i="39"/>
  <c r="E982" i="20"/>
  <c r="AC970" i="39"/>
  <c r="AD970" i="39"/>
  <c r="E1020" i="20"/>
  <c r="AC1008" i="39"/>
  <c r="AD1008" i="39"/>
  <c r="E1047" i="20"/>
  <c r="AC1035" i="39"/>
  <c r="AD1035" i="39"/>
  <c r="E1083" i="20"/>
  <c r="AC1071" i="39"/>
  <c r="AD1071" i="39"/>
  <c r="E1095" i="20"/>
  <c r="AC1083" i="39"/>
  <c r="AD1083" i="39"/>
  <c r="E1111" i="20"/>
  <c r="AC1099" i="39"/>
  <c r="AD1099" i="39"/>
  <c r="E1123" i="20"/>
  <c r="AC1111" i="39"/>
  <c r="AD1111" i="39"/>
  <c r="D17" i="44"/>
  <c r="E10" i="22"/>
  <c r="E26" i="22"/>
  <c r="E12" i="22"/>
  <c r="E28" i="22"/>
  <c r="E44" i="22"/>
  <c r="E60" i="22"/>
  <c r="E76" i="22"/>
  <c r="E92" i="22"/>
  <c r="E109" i="22"/>
  <c r="E125" i="22"/>
  <c r="E141" i="22"/>
  <c r="E157" i="22"/>
  <c r="E173" i="22"/>
  <c r="E189" i="22"/>
  <c r="E205" i="22"/>
  <c r="E221" i="22"/>
  <c r="E25" i="22"/>
  <c r="E51" i="22"/>
  <c r="E73" i="22"/>
  <c r="E94" i="22"/>
  <c r="E116" i="22"/>
  <c r="E138" i="22"/>
  <c r="E159" i="22"/>
  <c r="E180" i="22"/>
  <c r="E202" i="22"/>
  <c r="E223" i="22"/>
  <c r="E240" i="22"/>
  <c r="E256" i="22"/>
  <c r="E272" i="22"/>
  <c r="E288" i="22"/>
  <c r="E304" i="22"/>
  <c r="E27" i="22"/>
  <c r="E53" i="22"/>
  <c r="E74" i="22"/>
  <c r="E95" i="22"/>
  <c r="E118" i="22"/>
  <c r="E139" i="22"/>
  <c r="E160" i="22"/>
  <c r="E182" i="22"/>
  <c r="E203" i="22"/>
  <c r="E121" i="20"/>
  <c r="E363" i="20"/>
  <c r="AC351" i="39"/>
  <c r="AD351" i="39"/>
  <c r="E198" i="20"/>
  <c r="E527" i="20"/>
  <c r="AC515" i="39"/>
  <c r="AD515" i="39"/>
  <c r="E429" i="20"/>
  <c r="AC417" i="39"/>
  <c r="AD417" i="39"/>
  <c r="E692" i="20"/>
  <c r="AC680" i="39"/>
  <c r="AD680" i="39"/>
  <c r="E584" i="20"/>
  <c r="AC572" i="39"/>
  <c r="AD572" i="39"/>
  <c r="E286" i="20"/>
  <c r="AC274" i="39"/>
  <c r="AD274" i="39"/>
  <c r="E722" i="20"/>
  <c r="AC710" i="39"/>
  <c r="AD710" i="39"/>
  <c r="E843" i="20"/>
  <c r="AC831" i="39"/>
  <c r="AD831" i="39"/>
  <c r="E771" i="20"/>
  <c r="AC759" i="39"/>
  <c r="AD759" i="39"/>
  <c r="E985" i="20"/>
  <c r="AC973" i="39"/>
  <c r="AD973" i="39"/>
  <c r="E594" i="20"/>
  <c r="AC582" i="39"/>
  <c r="AD582" i="39"/>
  <c r="E882" i="20"/>
  <c r="AC870" i="39"/>
  <c r="AD870" i="39"/>
  <c r="E1096" i="20"/>
  <c r="AC1084" i="39"/>
  <c r="AD1084" i="39"/>
  <c r="E986" i="20"/>
  <c r="AC974" i="39"/>
  <c r="AD974" i="39"/>
  <c r="E1093" i="20"/>
  <c r="AC1081" i="39"/>
  <c r="AD1081" i="39"/>
  <c r="E1066" i="20"/>
  <c r="AC1054" i="39"/>
  <c r="AD1054" i="39"/>
  <c r="E917" i="20"/>
  <c r="AC905" i="39"/>
  <c r="AD905" i="39"/>
  <c r="E1071" i="20"/>
  <c r="AC1059" i="39"/>
  <c r="AD1059" i="39"/>
  <c r="E14" i="22"/>
  <c r="E16" i="22"/>
  <c r="E80" i="22"/>
  <c r="E145" i="22"/>
  <c r="E209" i="22"/>
  <c r="E57" i="22"/>
  <c r="E143" i="22"/>
  <c r="E228" i="22"/>
  <c r="E292" i="22"/>
  <c r="E58" i="22"/>
  <c r="E144" i="22"/>
  <c r="E229" i="22"/>
  <c r="E261" i="22"/>
  <c r="E293" i="22"/>
  <c r="E13" i="22"/>
  <c r="E65" i="22"/>
  <c r="E107" i="22"/>
  <c r="E151" i="22"/>
  <c r="E194" i="22"/>
  <c r="E234" i="22"/>
  <c r="E266" i="22"/>
  <c r="E298" i="22"/>
  <c r="E15" i="22"/>
  <c r="E50" i="22"/>
  <c r="E77" i="22"/>
  <c r="E98" i="22"/>
  <c r="E120" i="22"/>
  <c r="E142" i="22"/>
  <c r="E163" i="22"/>
  <c r="E184" i="22"/>
  <c r="E206" i="22"/>
  <c r="E227" i="22"/>
  <c r="E243" i="22"/>
  <c r="E259" i="22"/>
  <c r="E275" i="22"/>
  <c r="E291" i="22"/>
  <c r="E307" i="22"/>
  <c r="E390" i="20"/>
  <c r="AC378" i="39"/>
  <c r="AD378" i="39"/>
  <c r="E484" i="20"/>
  <c r="AC472" i="39"/>
  <c r="AD472" i="39"/>
  <c r="E474" i="20"/>
  <c r="AC462" i="39"/>
  <c r="AD462" i="39"/>
  <c r="E394" i="20"/>
  <c r="AC382" i="39"/>
  <c r="AD382" i="39"/>
  <c r="E488" i="20"/>
  <c r="AC476" i="39"/>
  <c r="AD476" i="39"/>
  <c r="E352" i="20"/>
  <c r="AC340" i="39"/>
  <c r="AD340" i="39"/>
  <c r="E460" i="20"/>
  <c r="AC448" i="39"/>
  <c r="AD448" i="39"/>
  <c r="E420" i="20"/>
  <c r="AC408" i="39"/>
  <c r="AD408" i="39"/>
  <c r="E364" i="20"/>
  <c r="AC352" i="39"/>
  <c r="AD352" i="39"/>
  <c r="E496" i="20"/>
  <c r="AC484" i="39"/>
  <c r="AD484" i="39"/>
  <c r="E392" i="20"/>
  <c r="AC380" i="39"/>
  <c r="AD380" i="39"/>
  <c r="E436" i="20"/>
  <c r="AC424" i="39"/>
  <c r="AD424" i="39"/>
  <c r="E396" i="20"/>
  <c r="AC384" i="39"/>
  <c r="AD384" i="39"/>
  <c r="E522" i="20"/>
  <c r="AC510" i="39"/>
  <c r="AD510" i="39"/>
  <c r="E472" i="20"/>
  <c r="AC460" i="39"/>
  <c r="AD460" i="39"/>
  <c r="E486" i="20"/>
  <c r="AC474" i="39"/>
  <c r="AD474" i="39"/>
  <c r="E508" i="20"/>
  <c r="AC496" i="39"/>
  <c r="AD496" i="39"/>
  <c r="E466" i="20"/>
  <c r="AC454" i="39"/>
  <c r="AD454" i="39"/>
  <c r="E418" i="20"/>
  <c r="AC406" i="39"/>
  <c r="AD406" i="39"/>
  <c r="E446" i="20"/>
  <c r="AC434" i="39"/>
  <c r="AD434" i="39"/>
  <c r="E470" i="20"/>
  <c r="AC458" i="39"/>
  <c r="AD458" i="39"/>
  <c r="E69" i="20"/>
  <c r="E257" i="20"/>
  <c r="AC245" i="39"/>
  <c r="AD245" i="39"/>
  <c r="E351" i="20"/>
  <c r="AC339" i="39"/>
  <c r="AD339" i="39"/>
  <c r="E282" i="20"/>
  <c r="AC270" i="39"/>
  <c r="AD270" i="39"/>
  <c r="E533" i="20"/>
  <c r="AC521" i="39"/>
  <c r="AD521" i="39"/>
  <c r="E756" i="20"/>
  <c r="AC744" i="39"/>
  <c r="AD744" i="39"/>
  <c r="E649" i="20"/>
  <c r="AC637" i="39"/>
  <c r="AD637" i="39"/>
  <c r="E577" i="20"/>
  <c r="AC565" i="39"/>
  <c r="AD565" i="39"/>
  <c r="E782" i="20"/>
  <c r="AC770" i="39"/>
  <c r="AD770" i="39"/>
  <c r="E880" i="20"/>
  <c r="AC868" i="39"/>
  <c r="AD868" i="39"/>
  <c r="E574" i="20"/>
  <c r="AC562" i="39"/>
  <c r="AD562" i="39"/>
  <c r="E703" i="20"/>
  <c r="AC691" i="39"/>
  <c r="AD691" i="39"/>
  <c r="E910" i="20"/>
  <c r="AC898" i="39"/>
  <c r="AD898" i="39"/>
  <c r="E1032" i="20"/>
  <c r="AC1020" i="39"/>
  <c r="AD1020" i="39"/>
  <c r="E1116" i="20"/>
  <c r="AC1104" i="39"/>
  <c r="AD1104" i="39"/>
  <c r="E1125" i="20"/>
  <c r="AC1113" i="39"/>
  <c r="AD1113" i="39"/>
  <c r="E1098" i="20"/>
  <c r="AC1086" i="39"/>
  <c r="AD1086" i="39"/>
  <c r="E990" i="20"/>
  <c r="AC978" i="39"/>
  <c r="AD978" i="39"/>
  <c r="E30" i="22"/>
  <c r="E32" i="22"/>
  <c r="E96" i="22"/>
  <c r="E161" i="22"/>
  <c r="E225" i="22"/>
  <c r="E78" i="22"/>
  <c r="E164" i="22"/>
  <c r="E244" i="22"/>
  <c r="E79" i="22"/>
  <c r="E166" i="22"/>
  <c r="E233" i="22"/>
  <c r="E265" i="22"/>
  <c r="E297" i="22"/>
  <c r="E21" i="22"/>
  <c r="E70" i="22"/>
  <c r="E114" i="22"/>
  <c r="E156" i="22"/>
  <c r="E199" i="22"/>
  <c r="E238" i="22"/>
  <c r="E270" i="22"/>
  <c r="E302" i="22"/>
  <c r="E23" i="22"/>
  <c r="E55" i="22"/>
  <c r="E82" i="22"/>
  <c r="E103" i="22"/>
  <c r="E126" i="22"/>
  <c r="E147" i="22"/>
  <c r="E168" i="22"/>
  <c r="E190" i="22"/>
  <c r="E211" i="22"/>
  <c r="E231" i="22"/>
  <c r="E247" i="22"/>
  <c r="E263" i="22"/>
  <c r="E279" i="22"/>
  <c r="E295" i="22"/>
  <c r="E422" i="20"/>
  <c r="AC410" i="39"/>
  <c r="AD410" i="39"/>
  <c r="E412" i="20"/>
  <c r="AC400" i="39"/>
  <c r="AD400" i="39"/>
  <c r="E506" i="20"/>
  <c r="AC494" i="39"/>
  <c r="AD494" i="39"/>
  <c r="E520" i="20"/>
  <c r="AC508" i="39"/>
  <c r="AD508" i="39"/>
  <c r="E494" i="20"/>
  <c r="AC482" i="39"/>
  <c r="AD482" i="39"/>
  <c r="E492" i="20"/>
  <c r="AC480" i="39"/>
  <c r="AD480" i="39"/>
  <c r="E450" i="20"/>
  <c r="AC438" i="39"/>
  <c r="AD438" i="39"/>
  <c r="E402" i="20"/>
  <c r="AC390" i="39"/>
  <c r="AD390" i="39"/>
  <c r="E376" i="20"/>
  <c r="AC364" i="39"/>
  <c r="AD364" i="39"/>
  <c r="E400" i="20"/>
  <c r="AC388" i="39"/>
  <c r="AD388" i="39"/>
  <c r="E370" i="20"/>
  <c r="AC358" i="39"/>
  <c r="AD358" i="39"/>
  <c r="E468" i="20"/>
  <c r="AC456" i="39"/>
  <c r="AD456" i="39"/>
  <c r="E426" i="20"/>
  <c r="AC414" i="39"/>
  <c r="AD414" i="39"/>
  <c r="E378" i="20"/>
  <c r="AC366" i="39"/>
  <c r="AD366" i="39"/>
  <c r="E504" i="20"/>
  <c r="AC492" i="39"/>
  <c r="AD492" i="39"/>
  <c r="E430" i="20"/>
  <c r="AC418" i="39"/>
  <c r="AD418" i="39"/>
  <c r="E414" i="20"/>
  <c r="AC402" i="39"/>
  <c r="AD402" i="39"/>
  <c r="E372" i="20"/>
  <c r="AC360" i="39"/>
  <c r="AD360" i="39"/>
  <c r="E498" i="20"/>
  <c r="AC486" i="39"/>
  <c r="AD486" i="39"/>
  <c r="E448" i="20"/>
  <c r="AC436" i="39"/>
  <c r="AD436" i="39"/>
  <c r="E384" i="20"/>
  <c r="AC372" i="39"/>
  <c r="AD372" i="39"/>
  <c r="E177" i="20"/>
  <c r="E289" i="20"/>
  <c r="AC277" i="39"/>
  <c r="AD277" i="39"/>
  <c r="E455" i="20"/>
  <c r="AC443" i="39"/>
  <c r="AD443" i="39"/>
  <c r="E563" i="20"/>
  <c r="AC551" i="39"/>
  <c r="AD551" i="39"/>
  <c r="E820" i="20"/>
  <c r="AC808" i="39"/>
  <c r="AD808" i="39"/>
  <c r="E713" i="20"/>
  <c r="AC701" i="39"/>
  <c r="AD701" i="39"/>
  <c r="E928" i="20"/>
  <c r="E920" i="20"/>
  <c r="AC908" i="39"/>
  <c r="AD908" i="39"/>
  <c r="E699" i="20"/>
  <c r="AC687" i="39"/>
  <c r="AD687" i="39"/>
  <c r="E795" i="20"/>
  <c r="AC783" i="39"/>
  <c r="AD783" i="39"/>
  <c r="E889" i="20"/>
  <c r="AC877" i="39"/>
  <c r="AD877" i="39"/>
  <c r="E1052" i="20"/>
  <c r="AC1040" i="39"/>
  <c r="AD1040" i="39"/>
  <c r="E1037" i="20"/>
  <c r="AC1025" i="39"/>
  <c r="AD1025" i="39"/>
  <c r="N7" i="13"/>
  <c r="E1024" i="20"/>
  <c r="AC1012" i="39"/>
  <c r="AD1012" i="39"/>
  <c r="E48" i="22"/>
  <c r="E113" i="22"/>
  <c r="E177" i="22"/>
  <c r="E99" i="22"/>
  <c r="E186" i="22"/>
  <c r="E260" i="22"/>
  <c r="E101" i="22"/>
  <c r="E187" i="22"/>
  <c r="E245" i="22"/>
  <c r="E277" i="22"/>
  <c r="E43" i="22"/>
  <c r="E86" i="22"/>
  <c r="E130" i="22"/>
  <c r="E172" i="22"/>
  <c r="E215" i="22"/>
  <c r="E250" i="22"/>
  <c r="E282" i="22"/>
  <c r="E31" i="22"/>
  <c r="E66" i="22"/>
  <c r="E87" i="22"/>
  <c r="E110" i="22"/>
  <c r="E131" i="22"/>
  <c r="E152" i="22"/>
  <c r="E174" i="22"/>
  <c r="E195" i="22"/>
  <c r="E216" i="22"/>
  <c r="E235" i="22"/>
  <c r="E251" i="22"/>
  <c r="E267" i="22"/>
  <c r="E283" i="22"/>
  <c r="E299" i="22"/>
  <c r="E340" i="20"/>
  <c r="AC328" i="39"/>
  <c r="AD328" i="39"/>
  <c r="E516" i="20"/>
  <c r="AC504" i="39"/>
  <c r="AD504" i="39"/>
  <c r="E442" i="20"/>
  <c r="AC430" i="39"/>
  <c r="AD430" i="39"/>
  <c r="E424" i="20"/>
  <c r="E478" i="20"/>
  <c r="AC466" i="39"/>
  <c r="AD466" i="39"/>
  <c r="E368" i="20"/>
  <c r="AC356" i="39"/>
  <c r="AD356" i="39"/>
  <c r="E344" i="20"/>
  <c r="AC332" i="39"/>
  <c r="AD332" i="39"/>
  <c r="E482" i="20"/>
  <c r="AC470" i="39"/>
  <c r="AD470" i="39"/>
  <c r="E432" i="20"/>
  <c r="AC420" i="39"/>
  <c r="AD420" i="39"/>
  <c r="E510" i="20"/>
  <c r="AC498" i="39"/>
  <c r="AD498" i="39"/>
  <c r="E502" i="20"/>
  <c r="AC490" i="39"/>
  <c r="AD490" i="39"/>
  <c r="E374" i="20"/>
  <c r="AC362" i="39"/>
  <c r="AD362" i="39"/>
  <c r="E500" i="20"/>
  <c r="AC488" i="39"/>
  <c r="AD488" i="39"/>
  <c r="E458" i="20"/>
  <c r="AC446" i="39"/>
  <c r="AD446" i="39"/>
  <c r="E410" i="20"/>
  <c r="AC398" i="39"/>
  <c r="AD398" i="39"/>
  <c r="E408" i="20"/>
  <c r="AC396" i="39"/>
  <c r="AD396" i="39"/>
  <c r="E438" i="20"/>
  <c r="AC426" i="39"/>
  <c r="AD426" i="39"/>
  <c r="E444" i="20"/>
  <c r="AC432" i="39"/>
  <c r="AD432" i="39"/>
  <c r="E404" i="20"/>
  <c r="AC392" i="39"/>
  <c r="AD392" i="39"/>
  <c r="E328" i="20"/>
  <c r="AC316" i="39"/>
  <c r="AD316" i="39"/>
  <c r="E480" i="20"/>
  <c r="AC468" i="39"/>
  <c r="AD468" i="39"/>
  <c r="E518" i="20"/>
  <c r="AC506" i="39"/>
  <c r="AD506" i="39"/>
  <c r="D10" i="44"/>
  <c r="E215" i="20"/>
  <c r="E142" i="20"/>
  <c r="E441" i="20"/>
  <c r="AC429" i="39"/>
  <c r="AD429" i="39"/>
  <c r="E248" i="20"/>
  <c r="AC236" i="39"/>
  <c r="AD236" i="39"/>
  <c r="E628" i="20"/>
  <c r="AC616" i="39"/>
  <c r="AD616" i="39"/>
  <c r="E781" i="20"/>
  <c r="AC769" i="39"/>
  <c r="AD769" i="39"/>
  <c r="E678" i="20"/>
  <c r="AC666" i="39"/>
  <c r="AD666" i="39"/>
  <c r="E691" i="20"/>
  <c r="AC679" i="39"/>
  <c r="AD679" i="39"/>
  <c r="E992" i="20"/>
  <c r="AC980" i="39"/>
  <c r="AD980" i="39"/>
  <c r="E953" i="20"/>
  <c r="AC941" i="39"/>
  <c r="AD941" i="39"/>
  <c r="E823" i="20"/>
  <c r="AC811" i="39"/>
  <c r="AD811" i="39"/>
  <c r="E967" i="20"/>
  <c r="AC955" i="39"/>
  <c r="AD955" i="39"/>
  <c r="E946" i="20"/>
  <c r="AC934" i="39"/>
  <c r="AD934" i="39"/>
  <c r="E1061" i="20"/>
  <c r="AC1049" i="39"/>
  <c r="AD1049" i="39"/>
  <c r="E1034" i="20"/>
  <c r="AC1022" i="39"/>
  <c r="AD1022" i="39"/>
  <c r="E1051" i="20"/>
  <c r="AC1039" i="39"/>
  <c r="AD1039" i="39"/>
  <c r="E1115" i="20"/>
  <c r="AC1103" i="39"/>
  <c r="AD1103" i="39"/>
  <c r="E64" i="22"/>
  <c r="E129" i="22"/>
  <c r="E193" i="22"/>
  <c r="E33" i="22"/>
  <c r="E122" i="22"/>
  <c r="E207" i="22"/>
  <c r="E276" i="22"/>
  <c r="E35" i="22"/>
  <c r="E123" i="22"/>
  <c r="E214" i="22"/>
  <c r="E249" i="22"/>
  <c r="E281" i="22"/>
  <c r="E49" i="22"/>
  <c r="E91" i="22"/>
  <c r="E135" i="22"/>
  <c r="E178" i="22"/>
  <c r="E220" i="22"/>
  <c r="E254" i="22"/>
  <c r="E286" i="22"/>
  <c r="E45" i="22"/>
  <c r="E71" i="22"/>
  <c r="E93" i="22"/>
  <c r="E115" i="22"/>
  <c r="E136" i="22"/>
  <c r="E158" i="22"/>
  <c r="E179" i="22"/>
  <c r="E200" i="22"/>
  <c r="E222" i="22"/>
  <c r="E239" i="22"/>
  <c r="E255" i="22"/>
  <c r="E271" i="22"/>
  <c r="E287" i="22"/>
  <c r="E303" i="22"/>
  <c r="E452" i="20"/>
  <c r="AC440" i="39"/>
  <c r="AD440" i="39"/>
  <c r="E380" i="20"/>
  <c r="AC368" i="39"/>
  <c r="AD368" i="39"/>
  <c r="E348" i="20"/>
  <c r="AC336" i="39"/>
  <c r="AD336" i="39"/>
  <c r="E456" i="20"/>
  <c r="AC444" i="39"/>
  <c r="AD444" i="39"/>
  <c r="E416" i="20"/>
  <c r="AC404" i="39"/>
  <c r="AD404" i="39"/>
  <c r="E428" i="20"/>
  <c r="AC416" i="39"/>
  <c r="AD416" i="39"/>
  <c r="E388" i="20"/>
  <c r="AC376" i="39"/>
  <c r="AD376" i="39"/>
  <c r="E514" i="20"/>
  <c r="AC502" i="39"/>
  <c r="AD502" i="39"/>
  <c r="E464" i="20"/>
  <c r="AC452" i="39"/>
  <c r="AD452" i="39"/>
  <c r="E454" i="20"/>
  <c r="AC442" i="39"/>
  <c r="AD442" i="39"/>
  <c r="E406" i="20"/>
  <c r="AC394" i="39"/>
  <c r="AD394" i="39"/>
  <c r="E360" i="20"/>
  <c r="AC348" i="39"/>
  <c r="AD348" i="39"/>
  <c r="E490" i="20"/>
  <c r="AC478" i="39"/>
  <c r="AD478" i="39"/>
  <c r="E440" i="20"/>
  <c r="AC428" i="39"/>
  <c r="AD428" i="39"/>
  <c r="E336" i="20"/>
  <c r="AC324" i="39"/>
  <c r="AD324" i="39"/>
  <c r="E476" i="20"/>
  <c r="AC464" i="39"/>
  <c r="AD464" i="39"/>
  <c r="E434" i="20"/>
  <c r="AC422" i="39"/>
  <c r="AD422" i="39"/>
  <c r="E386" i="20"/>
  <c r="AC374" i="39"/>
  <c r="AD374" i="39"/>
  <c r="E512" i="20"/>
  <c r="AC500" i="39"/>
  <c r="AD500" i="39"/>
  <c r="E462" i="20"/>
  <c r="AC450" i="39"/>
  <c r="AD450" i="39"/>
  <c r="N9" i="13"/>
  <c r="E9" i="22"/>
  <c r="E115" i="20"/>
  <c r="N208" i="22"/>
  <c r="N6" i="22"/>
  <c r="M15" i="14"/>
  <c r="I208" i="22"/>
  <c r="E116" i="20"/>
  <c r="E102" i="20"/>
  <c r="E107" i="20"/>
  <c r="L1028" i="20"/>
  <c r="H927" i="20"/>
  <c r="H14" i="20"/>
  <c r="G423" i="20"/>
  <c r="G9" i="20"/>
  <c r="G51" i="38"/>
  <c r="M75" i="38"/>
  <c r="M1028" i="20"/>
  <c r="I20" i="20"/>
  <c r="I18" i="20"/>
  <c r="P20" i="20"/>
  <c r="P18" i="20"/>
  <c r="P6" i="20"/>
  <c r="P15" i="20"/>
  <c r="I8" i="22"/>
  <c r="N220" i="20"/>
  <c r="N18" i="20"/>
  <c r="N6" i="20"/>
  <c r="H120" i="20"/>
  <c r="P108" i="22"/>
  <c r="P6" i="22"/>
  <c r="O15" i="14"/>
  <c r="I108" i="22"/>
  <c r="L8" i="22"/>
  <c r="L6" i="22"/>
  <c r="K15" i="14"/>
  <c r="J24" i="16"/>
  <c r="H20" i="20"/>
  <c r="O19" i="44"/>
  <c r="O11" i="44"/>
  <c r="O13" i="44"/>
  <c r="AA8" i="12"/>
  <c r="AO8" i="12"/>
  <c r="AA8" i="41"/>
  <c r="AO8" i="41"/>
  <c r="AA7" i="41"/>
  <c r="AA7" i="12"/>
  <c r="N18" i="44"/>
  <c r="AO7" i="41"/>
  <c r="N10" i="44"/>
  <c r="O9" i="22"/>
  <c r="O11" i="22"/>
  <c r="O14" i="22"/>
  <c r="O17" i="22"/>
  <c r="O19" i="22"/>
  <c r="O22" i="22"/>
  <c r="O25" i="22"/>
  <c r="O27" i="22"/>
  <c r="O30" i="22"/>
  <c r="O33" i="22"/>
  <c r="O35" i="22"/>
  <c r="O38" i="22"/>
  <c r="O41" i="22"/>
  <c r="O43" i="22"/>
  <c r="O46" i="22"/>
  <c r="O49" i="22"/>
  <c r="O51" i="22"/>
  <c r="O54" i="22"/>
  <c r="O57" i="22"/>
  <c r="O59" i="22"/>
  <c r="O62" i="22"/>
  <c r="O65" i="22"/>
  <c r="O67" i="22"/>
  <c r="O70" i="22"/>
  <c r="O73" i="22"/>
  <c r="O75" i="22"/>
  <c r="O78" i="22"/>
  <c r="O81" i="22"/>
  <c r="O83" i="22"/>
  <c r="O86" i="22"/>
  <c r="O89" i="22"/>
  <c r="O91" i="22"/>
  <c r="O94" i="22"/>
  <c r="O97" i="22"/>
  <c r="O99" i="22"/>
  <c r="O102" i="22"/>
  <c r="O105" i="22"/>
  <c r="O107" i="22"/>
  <c r="O110" i="22"/>
  <c r="O112" i="22"/>
  <c r="O114" i="22"/>
  <c r="O116" i="22"/>
  <c r="O118" i="22"/>
  <c r="O120" i="22"/>
  <c r="O122" i="22"/>
  <c r="O124" i="22"/>
  <c r="O126" i="22"/>
  <c r="O128" i="22"/>
  <c r="O130" i="22"/>
  <c r="O132" i="22"/>
  <c r="O134" i="22"/>
  <c r="O136" i="22"/>
  <c r="O138" i="22"/>
  <c r="O140" i="22"/>
  <c r="O142" i="22"/>
  <c r="O144" i="22"/>
  <c r="O146" i="22"/>
  <c r="O148" i="22"/>
  <c r="O150" i="22"/>
  <c r="O152" i="22"/>
  <c r="O154" i="22"/>
  <c r="O156" i="22"/>
  <c r="O158" i="22"/>
  <c r="O160" i="22"/>
  <c r="O162" i="22"/>
  <c r="O164" i="22"/>
  <c r="O166" i="22"/>
  <c r="O168" i="22"/>
  <c r="O170" i="22"/>
  <c r="O172" i="22"/>
  <c r="O174" i="22"/>
  <c r="O176" i="22"/>
  <c r="O178" i="22"/>
  <c r="O180" i="22"/>
  <c r="O182" i="22"/>
  <c r="O184" i="22"/>
  <c r="O186" i="22"/>
  <c r="O188" i="22"/>
  <c r="O190" i="22"/>
  <c r="O192" i="22"/>
  <c r="O194" i="22"/>
  <c r="O196" i="22"/>
  <c r="O198" i="22"/>
  <c r="O200" i="22"/>
  <c r="O202" i="22"/>
  <c r="O204" i="22"/>
  <c r="O206" i="22"/>
  <c r="O210" i="22"/>
  <c r="O212" i="22"/>
  <c r="O214" i="22"/>
  <c r="O216" i="22"/>
  <c r="O218" i="22"/>
  <c r="O220" i="22"/>
  <c r="O222" i="22"/>
  <c r="O224" i="22"/>
  <c r="O226" i="22"/>
  <c r="O228" i="22"/>
  <c r="O230" i="22"/>
  <c r="O232" i="22"/>
  <c r="O234" i="22"/>
  <c r="O236" i="22"/>
  <c r="O238" i="22"/>
  <c r="O240" i="22"/>
  <c r="O242" i="22"/>
  <c r="O244" i="22"/>
  <c r="O246" i="22"/>
  <c r="O248" i="22"/>
  <c r="AO7" i="12"/>
  <c r="N17" i="44"/>
  <c r="O13" i="22"/>
  <c r="O18" i="22"/>
  <c r="O23" i="22"/>
  <c r="O29" i="22"/>
  <c r="O34" i="22"/>
  <c r="O39" i="22"/>
  <c r="O45" i="22"/>
  <c r="O50" i="22"/>
  <c r="O55" i="22"/>
  <c r="O61" i="22"/>
  <c r="O66" i="22"/>
  <c r="O71" i="22"/>
  <c r="O77" i="22"/>
  <c r="O82" i="22"/>
  <c r="O87" i="22"/>
  <c r="O93" i="22"/>
  <c r="O98" i="22"/>
  <c r="O103" i="22"/>
  <c r="O109" i="22"/>
  <c r="O113" i="22"/>
  <c r="O117" i="22"/>
  <c r="O121" i="22"/>
  <c r="O125" i="22"/>
  <c r="O129" i="22"/>
  <c r="O133" i="22"/>
  <c r="O137" i="22"/>
  <c r="O141" i="22"/>
  <c r="O145" i="22"/>
  <c r="O149" i="22"/>
  <c r="O153" i="22"/>
  <c r="O157" i="22"/>
  <c r="O161" i="22"/>
  <c r="O165" i="22"/>
  <c r="O169" i="22"/>
  <c r="O173" i="22"/>
  <c r="O177" i="22"/>
  <c r="O181" i="22"/>
  <c r="O185" i="22"/>
  <c r="O189" i="22"/>
  <c r="O193" i="22"/>
  <c r="O197" i="22"/>
  <c r="O201" i="22"/>
  <c r="O205" i="22"/>
  <c r="O209" i="22"/>
  <c r="O213" i="22"/>
  <c r="O217" i="22"/>
  <c r="O221" i="22"/>
  <c r="O225" i="22"/>
  <c r="O229" i="22"/>
  <c r="O233" i="22"/>
  <c r="O237" i="22"/>
  <c r="O241" i="22"/>
  <c r="O245" i="22"/>
  <c r="O249" i="22"/>
  <c r="O251" i="22"/>
  <c r="O253" i="22"/>
  <c r="O255" i="22"/>
  <c r="O257" i="22"/>
  <c r="O259" i="22"/>
  <c r="O261" i="22"/>
  <c r="O263" i="22"/>
  <c r="O265" i="22"/>
  <c r="O267" i="22"/>
  <c r="O269" i="22"/>
  <c r="O271" i="22"/>
  <c r="O273" i="22"/>
  <c r="O275" i="22"/>
  <c r="O277" i="22"/>
  <c r="O279" i="22"/>
  <c r="O281" i="22"/>
  <c r="O283" i="22"/>
  <c r="O285" i="22"/>
  <c r="O287" i="22"/>
  <c r="O289" i="22"/>
  <c r="O291" i="22"/>
  <c r="O293" i="22"/>
  <c r="O295" i="22"/>
  <c r="O297" i="22"/>
  <c r="O299" i="22"/>
  <c r="O301" i="22"/>
  <c r="O303" i="22"/>
  <c r="O305" i="22"/>
  <c r="O307" i="22"/>
  <c r="O808" i="21"/>
  <c r="O807" i="21"/>
  <c r="O806" i="21"/>
  <c r="O805" i="21"/>
  <c r="O804" i="21"/>
  <c r="O803" i="21"/>
  <c r="O802" i="21"/>
  <c r="O801" i="21"/>
  <c r="O800" i="21"/>
  <c r="O799" i="21"/>
  <c r="O798" i="21"/>
  <c r="O797" i="21"/>
  <c r="O796" i="21"/>
  <c r="O795" i="21"/>
  <c r="O794" i="21"/>
  <c r="O793" i="21"/>
  <c r="O792" i="21"/>
  <c r="O791" i="21"/>
  <c r="O790" i="21"/>
  <c r="O789" i="21"/>
  <c r="O788" i="21"/>
  <c r="O787" i="21"/>
  <c r="O786" i="21"/>
  <c r="O785" i="21"/>
  <c r="O784" i="21"/>
  <c r="O783" i="21"/>
  <c r="O782" i="21"/>
  <c r="O781" i="21"/>
  <c r="O780" i="21"/>
  <c r="O779" i="21"/>
  <c r="O778" i="21"/>
  <c r="O777" i="21"/>
  <c r="O776" i="21"/>
  <c r="O775" i="21"/>
  <c r="O774" i="21"/>
  <c r="O773" i="21"/>
  <c r="O772" i="21"/>
  <c r="O771" i="21"/>
  <c r="O770" i="21"/>
  <c r="O769" i="21"/>
  <c r="O768" i="21"/>
  <c r="O767" i="21"/>
  <c r="O766" i="21"/>
  <c r="O765" i="21"/>
  <c r="O764" i="21"/>
  <c r="O763" i="21"/>
  <c r="O762" i="21"/>
  <c r="O761" i="21"/>
  <c r="O760" i="21"/>
  <c r="O759" i="21"/>
  <c r="O758" i="21"/>
  <c r="O757" i="21"/>
  <c r="O756" i="21"/>
  <c r="O755" i="21"/>
  <c r="O754" i="21"/>
  <c r="O753" i="21"/>
  <c r="O752" i="21"/>
  <c r="O751" i="21"/>
  <c r="O750" i="21"/>
  <c r="O749" i="21"/>
  <c r="O748" i="21"/>
  <c r="O747" i="21"/>
  <c r="O746" i="21"/>
  <c r="O745" i="21"/>
  <c r="O744" i="21"/>
  <c r="O743" i="21"/>
  <c r="O742" i="21"/>
  <c r="O741" i="21"/>
  <c r="O740" i="21"/>
  <c r="O739" i="21"/>
  <c r="O738" i="21"/>
  <c r="O737" i="21"/>
  <c r="O736" i="21"/>
  <c r="O735" i="21"/>
  <c r="O734" i="21"/>
  <c r="O733" i="21"/>
  <c r="O732" i="21"/>
  <c r="O731" i="21"/>
  <c r="O730" i="21"/>
  <c r="O729" i="21"/>
  <c r="O728" i="21"/>
  <c r="O727" i="21"/>
  <c r="O726" i="21"/>
  <c r="O725" i="21"/>
  <c r="O724" i="21"/>
  <c r="O723" i="21"/>
  <c r="O722" i="21"/>
  <c r="O721" i="21"/>
  <c r="O720" i="21"/>
  <c r="O719" i="21"/>
  <c r="O718" i="21"/>
  <c r="O717" i="21"/>
  <c r="O716" i="21"/>
  <c r="O715" i="21"/>
  <c r="O714" i="21"/>
  <c r="O713" i="21"/>
  <c r="O712" i="21"/>
  <c r="O711" i="21"/>
  <c r="O710" i="21"/>
  <c r="O928" i="20"/>
  <c r="O930" i="20"/>
  <c r="O932" i="20"/>
  <c r="O934" i="20"/>
  <c r="O936" i="20"/>
  <c r="O938" i="20"/>
  <c r="O940" i="20"/>
  <c r="O942" i="20"/>
  <c r="O944" i="20"/>
  <c r="O946" i="20"/>
  <c r="O948" i="20"/>
  <c r="O950" i="20"/>
  <c r="O952" i="20"/>
  <c r="O954" i="20"/>
  <c r="O956" i="20"/>
  <c r="O958" i="20"/>
  <c r="O960" i="20"/>
  <c r="O962" i="20"/>
  <c r="O964" i="20"/>
  <c r="O966" i="20"/>
  <c r="O968" i="20"/>
  <c r="O970" i="20"/>
  <c r="O972" i="20"/>
  <c r="O974" i="20"/>
  <c r="O976" i="20"/>
  <c r="O978" i="20"/>
  <c r="O980" i="20"/>
  <c r="O982" i="20"/>
  <c r="O984" i="20"/>
  <c r="O986" i="20"/>
  <c r="O988" i="20"/>
  <c r="O990" i="20"/>
  <c r="O992" i="20"/>
  <c r="O994" i="20"/>
  <c r="O996" i="20"/>
  <c r="O998" i="20"/>
  <c r="O1000" i="20"/>
  <c r="O1002" i="20"/>
  <c r="O1004" i="20"/>
  <c r="O1006" i="20"/>
  <c r="O1008" i="20"/>
  <c r="O1010" i="20"/>
  <c r="O1012" i="20"/>
  <c r="O1014" i="20"/>
  <c r="O1016" i="20"/>
  <c r="O1018" i="20"/>
  <c r="O1020" i="20"/>
  <c r="O1022" i="20"/>
  <c r="O1024" i="20"/>
  <c r="O1026" i="20"/>
  <c r="O827" i="20"/>
  <c r="O829" i="20"/>
  <c r="O831" i="20"/>
  <c r="O833" i="20"/>
  <c r="O835" i="20"/>
  <c r="O837" i="20"/>
  <c r="O839" i="20"/>
  <c r="O841" i="20"/>
  <c r="O843" i="20"/>
  <c r="O845" i="20"/>
  <c r="O847" i="20"/>
  <c r="O849" i="20"/>
  <c r="O851" i="20"/>
  <c r="O853" i="20"/>
  <c r="O855" i="20"/>
  <c r="O857" i="20"/>
  <c r="O859" i="20"/>
  <c r="O861" i="20"/>
  <c r="O863" i="20"/>
  <c r="O865" i="20"/>
  <c r="O867" i="20"/>
  <c r="O869" i="20"/>
  <c r="O871" i="20"/>
  <c r="O873" i="20"/>
  <c r="O875" i="20"/>
  <c r="O877" i="20"/>
  <c r="O879" i="20"/>
  <c r="O881" i="20"/>
  <c r="O883" i="20"/>
  <c r="O885" i="20"/>
  <c r="O887" i="20"/>
  <c r="O889" i="20"/>
  <c r="O891" i="20"/>
  <c r="O893" i="20"/>
  <c r="O895" i="20"/>
  <c r="O897" i="20"/>
  <c r="O899" i="20"/>
  <c r="O901" i="20"/>
  <c r="O903" i="20"/>
  <c r="O905" i="20"/>
  <c r="O907" i="20"/>
  <c r="O909" i="20"/>
  <c r="O911" i="20"/>
  <c r="O913" i="20"/>
  <c r="O915" i="20"/>
  <c r="O917" i="20"/>
  <c r="O919" i="20"/>
  <c r="O921" i="20"/>
  <c r="O923" i="20"/>
  <c r="O726" i="20"/>
  <c r="O728" i="20"/>
  <c r="O730" i="20"/>
  <c r="O732" i="20"/>
  <c r="O734" i="20"/>
  <c r="O736" i="20"/>
  <c r="O738" i="20"/>
  <c r="O740" i="20"/>
  <c r="O742" i="20"/>
  <c r="O744" i="20"/>
  <c r="O746" i="20"/>
  <c r="O748" i="20"/>
  <c r="O750" i="20"/>
  <c r="O752" i="20"/>
  <c r="O754" i="20"/>
  <c r="O756" i="20"/>
  <c r="O758" i="20"/>
  <c r="O760" i="20"/>
  <c r="O762" i="20"/>
  <c r="O764" i="20"/>
  <c r="O766" i="20"/>
  <c r="O768" i="20"/>
  <c r="O770" i="20"/>
  <c r="O772" i="20"/>
  <c r="O774" i="20"/>
  <c r="O776" i="20"/>
  <c r="O778" i="20"/>
  <c r="O780" i="20"/>
  <c r="O782" i="20"/>
  <c r="O784" i="20"/>
  <c r="O786" i="20"/>
  <c r="O788" i="20"/>
  <c r="O790" i="20"/>
  <c r="O792" i="20"/>
  <c r="O794" i="20"/>
  <c r="O796" i="20"/>
  <c r="O798" i="20"/>
  <c r="O800" i="20"/>
  <c r="O802" i="20"/>
  <c r="O804" i="20"/>
  <c r="O806" i="20"/>
  <c r="O808" i="20"/>
  <c r="O810" i="20"/>
  <c r="O812" i="20"/>
  <c r="O814" i="20"/>
  <c r="O816" i="20"/>
  <c r="O818" i="20"/>
  <c r="O820" i="20"/>
  <c r="O822" i="20"/>
  <c r="O824" i="20"/>
  <c r="O626" i="20"/>
  <c r="O628" i="20"/>
  <c r="O630" i="20"/>
  <c r="O632" i="20"/>
  <c r="O634" i="20"/>
  <c r="O636" i="20"/>
  <c r="O638" i="20"/>
  <c r="O640" i="20"/>
  <c r="O642" i="20"/>
  <c r="O644" i="20"/>
  <c r="O646" i="20"/>
  <c r="O648" i="20"/>
  <c r="O650" i="20"/>
  <c r="O652" i="20"/>
  <c r="O654" i="20"/>
  <c r="O656" i="20"/>
  <c r="O658" i="20"/>
  <c r="O660" i="20"/>
  <c r="O662" i="20"/>
  <c r="O664" i="20"/>
  <c r="O666" i="20"/>
  <c r="O668" i="20"/>
  <c r="O670" i="20"/>
  <c r="O672" i="20"/>
  <c r="O674" i="20"/>
  <c r="O676" i="20"/>
  <c r="O678" i="20"/>
  <c r="O680" i="20"/>
  <c r="O682" i="20"/>
  <c r="O684" i="20"/>
  <c r="O686" i="20"/>
  <c r="O688" i="20"/>
  <c r="O690" i="20"/>
  <c r="O692" i="20"/>
  <c r="O694" i="20"/>
  <c r="O696" i="20"/>
  <c r="O698" i="20"/>
  <c r="O700" i="20"/>
  <c r="O702" i="20"/>
  <c r="O704" i="20"/>
  <c r="O706" i="20"/>
  <c r="O708" i="20"/>
  <c r="O710" i="20"/>
  <c r="O712" i="20"/>
  <c r="O714" i="20"/>
  <c r="O716" i="20"/>
  <c r="O718" i="20"/>
  <c r="O720" i="20"/>
  <c r="O722" i="20"/>
  <c r="O724" i="20"/>
  <c r="O526" i="20"/>
  <c r="O528" i="20"/>
  <c r="O530" i="20"/>
  <c r="O532" i="20"/>
  <c r="O534" i="20"/>
  <c r="O536" i="20"/>
  <c r="O538" i="20"/>
  <c r="O540" i="20"/>
  <c r="O542" i="20"/>
  <c r="O544" i="20"/>
  <c r="O546" i="20"/>
  <c r="O548" i="20"/>
  <c r="O550" i="20"/>
  <c r="O552" i="20"/>
  <c r="O554" i="20"/>
  <c r="O556" i="20"/>
  <c r="O558" i="20"/>
  <c r="O560" i="20"/>
  <c r="O562" i="20"/>
  <c r="O564" i="20"/>
  <c r="O566" i="20"/>
  <c r="O568" i="20"/>
  <c r="O570" i="20"/>
  <c r="O572" i="20"/>
  <c r="O574" i="20"/>
  <c r="O576" i="20"/>
  <c r="O578" i="20"/>
  <c r="O580" i="20"/>
  <c r="O582" i="20"/>
  <c r="O584" i="20"/>
  <c r="O586" i="20"/>
  <c r="O588" i="20"/>
  <c r="O590" i="20"/>
  <c r="O592" i="20"/>
  <c r="O594" i="20"/>
  <c r="O596" i="20"/>
  <c r="O598" i="20"/>
  <c r="O600" i="20"/>
  <c r="O602" i="20"/>
  <c r="O604" i="20"/>
  <c r="O606" i="20"/>
  <c r="O608" i="20"/>
  <c r="O610" i="20"/>
  <c r="O612" i="20"/>
  <c r="O614" i="20"/>
  <c r="O616" i="20"/>
  <c r="O618" i="20"/>
  <c r="O620" i="20"/>
  <c r="O622" i="20"/>
  <c r="O424" i="20"/>
  <c r="O426" i="20"/>
  <c r="O428" i="20"/>
  <c r="O430" i="20"/>
  <c r="O432" i="20"/>
  <c r="O434" i="20"/>
  <c r="O436" i="20"/>
  <c r="O438" i="20"/>
  <c r="O440" i="20"/>
  <c r="O442" i="20"/>
  <c r="O444" i="20"/>
  <c r="O446" i="20"/>
  <c r="O448" i="20"/>
  <c r="O450" i="20"/>
  <c r="O452" i="20"/>
  <c r="O454" i="20"/>
  <c r="O456" i="20"/>
  <c r="O458" i="20"/>
  <c r="O460" i="20"/>
  <c r="O462" i="20"/>
  <c r="O464" i="20"/>
  <c r="O466" i="20"/>
  <c r="O468" i="20"/>
  <c r="O470" i="20"/>
  <c r="O472" i="20"/>
  <c r="O474" i="20"/>
  <c r="O476" i="20"/>
  <c r="O478" i="20"/>
  <c r="O480" i="20"/>
  <c r="O482" i="20"/>
  <c r="O484" i="20"/>
  <c r="O486" i="20"/>
  <c r="O488" i="20"/>
  <c r="O490" i="20"/>
  <c r="O492" i="20"/>
  <c r="O494" i="20"/>
  <c r="O496" i="20"/>
  <c r="O498" i="20"/>
  <c r="O500" i="20"/>
  <c r="O502" i="20"/>
  <c r="O504" i="20"/>
  <c r="O506" i="20"/>
  <c r="O508" i="20"/>
  <c r="O510" i="20"/>
  <c r="O512" i="20"/>
  <c r="O514" i="20"/>
  <c r="O516" i="20"/>
  <c r="O518" i="20"/>
  <c r="O520" i="20"/>
  <c r="O522" i="20"/>
  <c r="O324" i="20"/>
  <c r="O326" i="20"/>
  <c r="O328" i="20"/>
  <c r="O330" i="20"/>
  <c r="O332" i="20"/>
  <c r="O334" i="20"/>
  <c r="O336" i="20"/>
  <c r="O338" i="20"/>
  <c r="O340" i="20"/>
  <c r="O342" i="20"/>
  <c r="O344" i="20"/>
  <c r="O346" i="20"/>
  <c r="O348" i="20"/>
  <c r="O350" i="20"/>
  <c r="O352" i="20"/>
  <c r="O354" i="20"/>
  <c r="O356" i="20"/>
  <c r="O358" i="20"/>
  <c r="O360" i="20"/>
  <c r="O362" i="20"/>
  <c r="O364" i="20"/>
  <c r="O366" i="20"/>
  <c r="O368" i="20"/>
  <c r="O370" i="20"/>
  <c r="O372" i="20"/>
  <c r="O374" i="20"/>
  <c r="O376" i="20"/>
  <c r="O378" i="20"/>
  <c r="O380" i="20"/>
  <c r="O382" i="20"/>
  <c r="O384" i="20"/>
  <c r="O386" i="20"/>
  <c r="O388" i="20"/>
  <c r="O390" i="20"/>
  <c r="O392" i="20"/>
  <c r="O394" i="20"/>
  <c r="O396" i="20"/>
  <c r="O398" i="20"/>
  <c r="O400" i="20"/>
  <c r="O402" i="20"/>
  <c r="O404" i="20"/>
  <c r="O406" i="20"/>
  <c r="O408" i="20"/>
  <c r="O410" i="20"/>
  <c r="O412" i="20"/>
  <c r="O414" i="20"/>
  <c r="O416" i="20"/>
  <c r="O418" i="20"/>
  <c r="O420" i="20"/>
  <c r="O422" i="20"/>
  <c r="O1129" i="20"/>
  <c r="O1127" i="20"/>
  <c r="O1125" i="20"/>
  <c r="O1123" i="20"/>
  <c r="O1121" i="20"/>
  <c r="O1119" i="20"/>
  <c r="O1117" i="20"/>
  <c r="O1115" i="20"/>
  <c r="O1113" i="20"/>
  <c r="O1111" i="20"/>
  <c r="O1109" i="20"/>
  <c r="O1107" i="20"/>
  <c r="O1105" i="20"/>
  <c r="O1103" i="20"/>
  <c r="O1101" i="20"/>
  <c r="O1099" i="20"/>
  <c r="O1097" i="20"/>
  <c r="O1095" i="20"/>
  <c r="O1093" i="20"/>
  <c r="O1091" i="20"/>
  <c r="O1089" i="20"/>
  <c r="O1087" i="20"/>
  <c r="O1085" i="20"/>
  <c r="O1083" i="20"/>
  <c r="O1081" i="20"/>
  <c r="O1079" i="20"/>
  <c r="O1077" i="20"/>
  <c r="O15" i="22"/>
  <c r="O26" i="22"/>
  <c r="O37" i="22"/>
  <c r="O47" i="22"/>
  <c r="O58" i="22"/>
  <c r="O69" i="22"/>
  <c r="O79" i="22"/>
  <c r="O90" i="22"/>
  <c r="O101" i="22"/>
  <c r="O111" i="22"/>
  <c r="O119" i="22"/>
  <c r="O127" i="22"/>
  <c r="O135" i="22"/>
  <c r="O143" i="22"/>
  <c r="O151" i="22"/>
  <c r="O159" i="22"/>
  <c r="O167" i="22"/>
  <c r="O175" i="22"/>
  <c r="O183" i="22"/>
  <c r="O191" i="22"/>
  <c r="O199" i="22"/>
  <c r="O207" i="22"/>
  <c r="O215" i="22"/>
  <c r="O223" i="22"/>
  <c r="O231" i="22"/>
  <c r="O239" i="22"/>
  <c r="O247" i="22"/>
  <c r="O252" i="22"/>
  <c r="O256" i="22"/>
  <c r="O260" i="22"/>
  <c r="O264" i="22"/>
  <c r="O268" i="22"/>
  <c r="O272" i="22"/>
  <c r="O276" i="22"/>
  <c r="O280" i="22"/>
  <c r="O284" i="22"/>
  <c r="O288" i="22"/>
  <c r="O292" i="22"/>
  <c r="O296" i="22"/>
  <c r="O300" i="22"/>
  <c r="O304" i="22"/>
  <c r="N9" i="33"/>
  <c r="O931" i="20"/>
  <c r="O935" i="20"/>
  <c r="O939" i="20"/>
  <c r="O943" i="20"/>
  <c r="O947" i="20"/>
  <c r="O951" i="20"/>
  <c r="O955" i="20"/>
  <c r="O959" i="20"/>
  <c r="O963" i="20"/>
  <c r="O967" i="20"/>
  <c r="O971" i="20"/>
  <c r="O975" i="20"/>
  <c r="O979" i="20"/>
  <c r="O983" i="20"/>
  <c r="O987" i="20"/>
  <c r="O991" i="20"/>
  <c r="O995" i="20"/>
  <c r="O999" i="20"/>
  <c r="O1003" i="20"/>
  <c r="O1007" i="20"/>
  <c r="O1011" i="20"/>
  <c r="O1015" i="20"/>
  <c r="O1019" i="20"/>
  <c r="O1023" i="20"/>
  <c r="O828" i="20"/>
  <c r="O832" i="20"/>
  <c r="O836" i="20"/>
  <c r="O840" i="20"/>
  <c r="O844" i="20"/>
  <c r="O848" i="20"/>
  <c r="O852" i="20"/>
  <c r="O856" i="20"/>
  <c r="O860" i="20"/>
  <c r="O864" i="20"/>
  <c r="O868" i="20"/>
  <c r="O872" i="20"/>
  <c r="O876" i="20"/>
  <c r="O880" i="20"/>
  <c r="O884" i="20"/>
  <c r="O888" i="20"/>
  <c r="O892" i="20"/>
  <c r="O896" i="20"/>
  <c r="O900" i="20"/>
  <c r="O904" i="20"/>
  <c r="O908" i="20"/>
  <c r="O912" i="20"/>
  <c r="O916" i="20"/>
  <c r="O920" i="20"/>
  <c r="O924" i="20"/>
  <c r="O727" i="20"/>
  <c r="O731" i="20"/>
  <c r="O735" i="20"/>
  <c r="O739" i="20"/>
  <c r="O743" i="20"/>
  <c r="O747" i="20"/>
  <c r="O751" i="20"/>
  <c r="O755" i="20"/>
  <c r="O759" i="20"/>
  <c r="O763" i="20"/>
  <c r="O767" i="20"/>
  <c r="O771" i="20"/>
  <c r="O775" i="20"/>
  <c r="O779" i="20"/>
  <c r="O783" i="20"/>
  <c r="O787" i="20"/>
  <c r="O791" i="20"/>
  <c r="O795" i="20"/>
  <c r="O799" i="20"/>
  <c r="O803" i="20"/>
  <c r="O807" i="20"/>
  <c r="O811" i="20"/>
  <c r="O815" i="20"/>
  <c r="O819" i="20"/>
  <c r="O823" i="20"/>
  <c r="O629" i="20"/>
  <c r="O633" i="20"/>
  <c r="O637" i="20"/>
  <c r="O641" i="20"/>
  <c r="O645" i="20"/>
  <c r="O649" i="20"/>
  <c r="O653" i="20"/>
  <c r="O657" i="20"/>
  <c r="O661" i="20"/>
  <c r="O665" i="20"/>
  <c r="O669" i="20"/>
  <c r="O673" i="20"/>
  <c r="O677" i="20"/>
  <c r="O681" i="20"/>
  <c r="O685" i="20"/>
  <c r="O689" i="20"/>
  <c r="O693" i="20"/>
  <c r="O697" i="20"/>
  <c r="O701" i="20"/>
  <c r="O705" i="20"/>
  <c r="O709" i="20"/>
  <c r="O713" i="20"/>
  <c r="O717" i="20"/>
  <c r="O721" i="20"/>
  <c r="O527" i="20"/>
  <c r="O531" i="20"/>
  <c r="O535" i="20"/>
  <c r="O539" i="20"/>
  <c r="O543" i="20"/>
  <c r="O547" i="20"/>
  <c r="O551" i="20"/>
  <c r="O555" i="20"/>
  <c r="O559" i="20"/>
  <c r="O563" i="20"/>
  <c r="O567" i="20"/>
  <c r="O571" i="20"/>
  <c r="O575" i="20"/>
  <c r="O579" i="20"/>
  <c r="O583" i="20"/>
  <c r="O587" i="20"/>
  <c r="O591" i="20"/>
  <c r="O595" i="20"/>
  <c r="O599" i="20"/>
  <c r="O603" i="20"/>
  <c r="O607" i="20"/>
  <c r="O611" i="20"/>
  <c r="O615" i="20"/>
  <c r="O619" i="20"/>
  <c r="O623" i="20"/>
  <c r="O425" i="20"/>
  <c r="O429" i="20"/>
  <c r="O433" i="20"/>
  <c r="O437" i="20"/>
  <c r="O441" i="20"/>
  <c r="O445" i="20"/>
  <c r="O449" i="20"/>
  <c r="O453" i="20"/>
  <c r="O457" i="20"/>
  <c r="O461" i="20"/>
  <c r="O465" i="20"/>
  <c r="O469" i="20"/>
  <c r="O473" i="20"/>
  <c r="O477" i="20"/>
  <c r="O481" i="20"/>
  <c r="O485" i="20"/>
  <c r="O489" i="20"/>
  <c r="O493" i="20"/>
  <c r="O497" i="20"/>
  <c r="O501" i="20"/>
  <c r="O505" i="20"/>
  <c r="O509" i="20"/>
  <c r="O513" i="20"/>
  <c r="O517" i="20"/>
  <c r="O521" i="20"/>
  <c r="O327" i="20"/>
  <c r="O331" i="20"/>
  <c r="O335" i="20"/>
  <c r="O339" i="20"/>
  <c r="O343" i="20"/>
  <c r="O347" i="20"/>
  <c r="O351" i="20"/>
  <c r="O355" i="20"/>
  <c r="O359" i="20"/>
  <c r="O363" i="20"/>
  <c r="O367" i="20"/>
  <c r="O371" i="20"/>
  <c r="O375" i="20"/>
  <c r="O379" i="20"/>
  <c r="O383" i="20"/>
  <c r="O387" i="20"/>
  <c r="O391" i="20"/>
  <c r="O395" i="20"/>
  <c r="O399" i="20"/>
  <c r="O403" i="20"/>
  <c r="O407" i="20"/>
  <c r="O411" i="20"/>
  <c r="O415" i="20"/>
  <c r="O419" i="20"/>
  <c r="O1126" i="20"/>
  <c r="O1122" i="20"/>
  <c r="O1118" i="20"/>
  <c r="O1114" i="20"/>
  <c r="O1110" i="20"/>
  <c r="O1106" i="20"/>
  <c r="O1102" i="20"/>
  <c r="O1098" i="20"/>
  <c r="O1094" i="20"/>
  <c r="O1090" i="20"/>
  <c r="O1086" i="20"/>
  <c r="O1082" i="20"/>
  <c r="O1078" i="20"/>
  <c r="O1075" i="20"/>
  <c r="O1073" i="20"/>
  <c r="O1071" i="20"/>
  <c r="O1069" i="20"/>
  <c r="O1067" i="20"/>
  <c r="O1065" i="20"/>
  <c r="O1063" i="20"/>
  <c r="O1061" i="20"/>
  <c r="O1059" i="20"/>
  <c r="O1057" i="20"/>
  <c r="O1055" i="20"/>
  <c r="O1053" i="20"/>
  <c r="O1051" i="20"/>
  <c r="O1049" i="20"/>
  <c r="O1047" i="20"/>
  <c r="O1045" i="20"/>
  <c r="O1043" i="20"/>
  <c r="O1041" i="20"/>
  <c r="O1039" i="20"/>
  <c r="O1037" i="20"/>
  <c r="O1035" i="20"/>
  <c r="O1033" i="20"/>
  <c r="O1031" i="20"/>
  <c r="O318" i="20"/>
  <c r="O316" i="20"/>
  <c r="O314" i="20"/>
  <c r="O312" i="20"/>
  <c r="O310" i="20"/>
  <c r="O308" i="20"/>
  <c r="O306" i="20"/>
  <c r="O304" i="20"/>
  <c r="O302" i="20"/>
  <c r="O300" i="20"/>
  <c r="O298" i="20"/>
  <c r="O296" i="20"/>
  <c r="O294" i="20"/>
  <c r="O292" i="20"/>
  <c r="O290" i="20"/>
  <c r="O288" i="20"/>
  <c r="O286" i="20"/>
  <c r="O284" i="20"/>
  <c r="O282" i="20"/>
  <c r="O280" i="20"/>
  <c r="O278" i="20"/>
  <c r="O276" i="20"/>
  <c r="O274" i="20"/>
  <c r="O272" i="20"/>
  <c r="O270" i="20"/>
  <c r="O268" i="20"/>
  <c r="O266" i="20"/>
  <c r="O264" i="20"/>
  <c r="O262" i="20"/>
  <c r="O260" i="20"/>
  <c r="O258" i="20"/>
  <c r="O256" i="20"/>
  <c r="O254" i="20"/>
  <c r="O252" i="20"/>
  <c r="O250" i="20"/>
  <c r="O248" i="20"/>
  <c r="O246" i="20"/>
  <c r="O244" i="20"/>
  <c r="O242" i="20"/>
  <c r="O240" i="20"/>
  <c r="O238" i="20"/>
  <c r="O236" i="20"/>
  <c r="O234" i="20"/>
  <c r="O232" i="20"/>
  <c r="O230" i="20"/>
  <c r="O228" i="20"/>
  <c r="O226" i="20"/>
  <c r="O224" i="20"/>
  <c r="O222" i="20"/>
  <c r="O219" i="20"/>
  <c r="O217" i="20"/>
  <c r="O215" i="20"/>
  <c r="O213" i="20"/>
  <c r="O211" i="20"/>
  <c r="O209" i="20"/>
  <c r="O207" i="20"/>
  <c r="O205" i="20"/>
  <c r="O203" i="20"/>
  <c r="O201" i="20"/>
  <c r="O199" i="20"/>
  <c r="O197" i="20"/>
  <c r="O195" i="20"/>
  <c r="O193" i="20"/>
  <c r="O191" i="20"/>
  <c r="O189" i="20"/>
  <c r="O187" i="20"/>
  <c r="O10" i="22"/>
  <c r="O21" i="22"/>
  <c r="O31" i="22"/>
  <c r="O42" i="22"/>
  <c r="O53" i="22"/>
  <c r="O63" i="22"/>
  <c r="O74" i="22"/>
  <c r="O85" i="22"/>
  <c r="O95" i="22"/>
  <c r="O106" i="22"/>
  <c r="O115" i="22"/>
  <c r="O123" i="22"/>
  <c r="O131" i="22"/>
  <c r="O139" i="22"/>
  <c r="O147" i="22"/>
  <c r="O155" i="22"/>
  <c r="O163" i="22"/>
  <c r="O171" i="22"/>
  <c r="O179" i="22"/>
  <c r="O187" i="22"/>
  <c r="O195" i="22"/>
  <c r="O203" i="22"/>
  <c r="O211" i="22"/>
  <c r="O219" i="22"/>
  <c r="O227" i="22"/>
  <c r="O235" i="22"/>
  <c r="O243" i="22"/>
  <c r="O254" i="22"/>
  <c r="O262" i="22"/>
  <c r="O270" i="22"/>
  <c r="O278" i="22"/>
  <c r="O286" i="22"/>
  <c r="O294" i="22"/>
  <c r="O302" i="22"/>
  <c r="O933" i="20"/>
  <c r="O941" i="20"/>
  <c r="O949" i="20"/>
  <c r="O957" i="20"/>
  <c r="O965" i="20"/>
  <c r="O973" i="20"/>
  <c r="O981" i="20"/>
  <c r="O989" i="20"/>
  <c r="O997" i="20"/>
  <c r="O1005" i="20"/>
  <c r="O1013" i="20"/>
  <c r="O1021" i="20"/>
  <c r="O826" i="20"/>
  <c r="O834" i="20"/>
  <c r="O842" i="20"/>
  <c r="O850" i="20"/>
  <c r="O858" i="20"/>
  <c r="O866" i="20"/>
  <c r="O874" i="20"/>
  <c r="O882" i="20"/>
  <c r="O890" i="20"/>
  <c r="O898" i="20"/>
  <c r="O906" i="20"/>
  <c r="O914" i="20"/>
  <c r="O922" i="20"/>
  <c r="O729" i="20"/>
  <c r="O737" i="20"/>
  <c r="O745" i="20"/>
  <c r="O753" i="20"/>
  <c r="O761" i="20"/>
  <c r="O769" i="20"/>
  <c r="O777" i="20"/>
  <c r="O785" i="20"/>
  <c r="O793" i="20"/>
  <c r="O801" i="20"/>
  <c r="O809" i="20"/>
  <c r="O817" i="20"/>
  <c r="O627" i="20"/>
  <c r="O635" i="20"/>
  <c r="O643" i="20"/>
  <c r="O651" i="20"/>
  <c r="O659" i="20"/>
  <c r="O667" i="20"/>
  <c r="O675" i="20"/>
  <c r="O683" i="20"/>
  <c r="O691" i="20"/>
  <c r="O699" i="20"/>
  <c r="O707" i="20"/>
  <c r="O715" i="20"/>
  <c r="O723" i="20"/>
  <c r="O529" i="20"/>
  <c r="O537" i="20"/>
  <c r="O545" i="20"/>
  <c r="O553" i="20"/>
  <c r="O561" i="20"/>
  <c r="O569" i="20"/>
  <c r="O577" i="20"/>
  <c r="O585" i="20"/>
  <c r="O593" i="20"/>
  <c r="O601" i="20"/>
  <c r="O609" i="20"/>
  <c r="O617" i="20"/>
  <c r="O431" i="20"/>
  <c r="O439" i="20"/>
  <c r="O447" i="20"/>
  <c r="O455" i="20"/>
  <c r="O463" i="20"/>
  <c r="O471" i="20"/>
  <c r="O479" i="20"/>
  <c r="O487" i="20"/>
  <c r="O495" i="20"/>
  <c r="O503" i="20"/>
  <c r="O511" i="20"/>
  <c r="O519" i="20"/>
  <c r="O329" i="20"/>
  <c r="O337" i="20"/>
  <c r="O345" i="20"/>
  <c r="O353" i="20"/>
  <c r="O361" i="20"/>
  <c r="O369" i="20"/>
  <c r="O377" i="20"/>
  <c r="O385" i="20"/>
  <c r="O393" i="20"/>
  <c r="O401" i="20"/>
  <c r="O409" i="20"/>
  <c r="O417" i="20"/>
  <c r="O1124" i="20"/>
  <c r="O1116" i="20"/>
  <c r="O1108" i="20"/>
  <c r="O1100" i="20"/>
  <c r="O1092" i="20"/>
  <c r="O1084" i="20"/>
  <c r="O1076" i="20"/>
  <c r="O1072" i="20"/>
  <c r="O1068" i="20"/>
  <c r="O1064" i="20"/>
  <c r="O1060" i="20"/>
  <c r="O1056" i="20"/>
  <c r="O1052" i="20"/>
  <c r="O1048" i="20"/>
  <c r="O1044" i="20"/>
  <c r="O1040" i="20"/>
  <c r="O1036" i="20"/>
  <c r="O1032" i="20"/>
  <c r="O317" i="20"/>
  <c r="O313" i="20"/>
  <c r="O309" i="20"/>
  <c r="O305" i="20"/>
  <c r="O301" i="20"/>
  <c r="O297" i="20"/>
  <c r="O293" i="20"/>
  <c r="O289" i="20"/>
  <c r="O285" i="20"/>
  <c r="O281" i="20"/>
  <c r="O277" i="20"/>
  <c r="O273" i="20"/>
  <c r="O269" i="20"/>
  <c r="O265" i="20"/>
  <c r="O261" i="20"/>
  <c r="O257" i="20"/>
  <c r="O253" i="20"/>
  <c r="O249" i="20"/>
  <c r="O245" i="20"/>
  <c r="O241" i="20"/>
  <c r="O237" i="20"/>
  <c r="O233" i="20"/>
  <c r="O229" i="20"/>
  <c r="O225" i="20"/>
  <c r="O221" i="20"/>
  <c r="O216" i="20"/>
  <c r="O212" i="20"/>
  <c r="O208" i="20"/>
  <c r="O204" i="20"/>
  <c r="O200" i="20"/>
  <c r="O196" i="20"/>
  <c r="O192" i="20"/>
  <c r="O188" i="20"/>
  <c r="O185" i="20"/>
  <c r="O183" i="20"/>
  <c r="O181" i="20"/>
  <c r="O179" i="20"/>
  <c r="O177" i="20"/>
  <c r="O175" i="20"/>
  <c r="O173" i="20"/>
  <c r="O171" i="20"/>
  <c r="O169" i="20"/>
  <c r="O167" i="20"/>
  <c r="O165" i="20"/>
  <c r="O163" i="20"/>
  <c r="O161" i="20"/>
  <c r="O159" i="20"/>
  <c r="O157" i="20"/>
  <c r="O155" i="20"/>
  <c r="O153" i="20"/>
  <c r="O151" i="20"/>
  <c r="O149" i="20"/>
  <c r="O147" i="20"/>
  <c r="O145" i="20"/>
  <c r="O143" i="20"/>
  <c r="O250" i="22"/>
  <c r="O258" i="22"/>
  <c r="O266" i="22"/>
  <c r="O274" i="22"/>
  <c r="O282" i="22"/>
  <c r="O290" i="22"/>
  <c r="O298" i="22"/>
  <c r="O306" i="22"/>
  <c r="O929" i="20"/>
  <c r="O937" i="20"/>
  <c r="O945" i="20"/>
  <c r="O953" i="20"/>
  <c r="O961" i="20"/>
  <c r="O969" i="20"/>
  <c r="O977" i="20"/>
  <c r="O985" i="20"/>
  <c r="O993" i="20"/>
  <c r="O1001" i="20"/>
  <c r="O1009" i="20"/>
  <c r="O1017" i="20"/>
  <c r="O1025" i="20"/>
  <c r="O830" i="20"/>
  <c r="O838" i="20"/>
  <c r="O846" i="20"/>
  <c r="O854" i="20"/>
  <c r="O862" i="20"/>
  <c r="O870" i="20"/>
  <c r="O878" i="20"/>
  <c r="O886" i="20"/>
  <c r="O894" i="20"/>
  <c r="O902" i="20"/>
  <c r="O910" i="20"/>
  <c r="O918" i="20"/>
  <c r="O733" i="20"/>
  <c r="O741" i="20"/>
  <c r="O749" i="20"/>
  <c r="O757" i="20"/>
  <c r="O765" i="20"/>
  <c r="O773" i="20"/>
  <c r="O781" i="20"/>
  <c r="O789" i="20"/>
  <c r="O797" i="20"/>
  <c r="O805" i="20"/>
  <c r="O813" i="20"/>
  <c r="O821" i="20"/>
  <c r="O631" i="20"/>
  <c r="O639" i="20"/>
  <c r="O647" i="20"/>
  <c r="O655" i="20"/>
  <c r="O663" i="20"/>
  <c r="O671" i="20"/>
  <c r="O679" i="20"/>
  <c r="O687" i="20"/>
  <c r="O695" i="20"/>
  <c r="O703" i="20"/>
  <c r="O711" i="20"/>
  <c r="O719" i="20"/>
  <c r="O525" i="20"/>
  <c r="O533" i="20"/>
  <c r="O541" i="20"/>
  <c r="O549" i="20"/>
  <c r="O557" i="20"/>
  <c r="O565" i="20"/>
  <c r="O573" i="20"/>
  <c r="O581" i="20"/>
  <c r="O589" i="20"/>
  <c r="O597" i="20"/>
  <c r="O605" i="20"/>
  <c r="O613" i="20"/>
  <c r="O621" i="20"/>
  <c r="O427" i="20"/>
  <c r="O435" i="20"/>
  <c r="O443" i="20"/>
  <c r="O451" i="20"/>
  <c r="O459" i="20"/>
  <c r="O467" i="20"/>
  <c r="O475" i="20"/>
  <c r="O483" i="20"/>
  <c r="O491" i="20"/>
  <c r="O499" i="20"/>
  <c r="O507" i="20"/>
  <c r="O515" i="20"/>
  <c r="O325" i="20"/>
  <c r="O333" i="20"/>
  <c r="O341" i="20"/>
  <c r="O349" i="20"/>
  <c r="O357" i="20"/>
  <c r="O365" i="20"/>
  <c r="O373" i="20"/>
  <c r="O381" i="20"/>
  <c r="O389" i="20"/>
  <c r="O397" i="20"/>
  <c r="O405" i="20"/>
  <c r="O413" i="20"/>
  <c r="O421" i="20"/>
  <c r="O1128" i="20"/>
  <c r="O1120" i="20"/>
  <c r="O1112" i="20"/>
  <c r="O1104" i="20"/>
  <c r="O1096" i="20"/>
  <c r="O1088" i="20"/>
  <c r="O1080" i="20"/>
  <c r="O1074" i="20"/>
  <c r="O1070" i="20"/>
  <c r="O1066" i="20"/>
  <c r="O1062" i="20"/>
  <c r="O1058" i="20"/>
  <c r="O1054" i="20"/>
  <c r="O1050" i="20"/>
  <c r="O1046" i="20"/>
  <c r="O1042" i="20"/>
  <c r="O1038" i="20"/>
  <c r="O1034" i="20"/>
  <c r="O319" i="20"/>
  <c r="O315" i="20"/>
  <c r="O311" i="20"/>
  <c r="O307" i="20"/>
  <c r="O303" i="20"/>
  <c r="O299" i="20"/>
  <c r="O295" i="20"/>
  <c r="O291" i="20"/>
  <c r="O287" i="20"/>
  <c r="O283" i="20"/>
  <c r="O279" i="20"/>
  <c r="O275" i="20"/>
  <c r="O271" i="20"/>
  <c r="O267" i="20"/>
  <c r="O263" i="20"/>
  <c r="O259" i="20"/>
  <c r="O255" i="20"/>
  <c r="O251" i="20"/>
  <c r="O247" i="20"/>
  <c r="O243" i="20"/>
  <c r="O239" i="20"/>
  <c r="O235" i="20"/>
  <c r="O231" i="20"/>
  <c r="O227" i="20"/>
  <c r="O223" i="20"/>
  <c r="O218" i="20"/>
  <c r="O214" i="20"/>
  <c r="O210" i="20"/>
  <c r="O206" i="20"/>
  <c r="O202" i="20"/>
  <c r="O198" i="20"/>
  <c r="O194" i="20"/>
  <c r="O190" i="20"/>
  <c r="O186" i="20"/>
  <c r="O184" i="20"/>
  <c r="O182" i="20"/>
  <c r="O180" i="20"/>
  <c r="O178" i="20"/>
  <c r="O176" i="20"/>
  <c r="O174" i="20"/>
  <c r="O172" i="20"/>
  <c r="O170" i="20"/>
  <c r="O168" i="20"/>
  <c r="O166" i="20"/>
  <c r="O164" i="20"/>
  <c r="O162" i="20"/>
  <c r="O160" i="20"/>
  <c r="O158" i="20"/>
  <c r="O156" i="20"/>
  <c r="O154" i="20"/>
  <c r="O152" i="20"/>
  <c r="O150" i="20"/>
  <c r="O148" i="20"/>
  <c r="O146" i="20"/>
  <c r="O144" i="20"/>
  <c r="O141" i="20"/>
  <c r="O139" i="20"/>
  <c r="O137" i="20"/>
  <c r="O135" i="20"/>
  <c r="O133" i="20"/>
  <c r="O131" i="20"/>
  <c r="O129" i="20"/>
  <c r="O127" i="20"/>
  <c r="O125" i="20"/>
  <c r="O123" i="20"/>
  <c r="O121" i="20"/>
  <c r="O118" i="20"/>
  <c r="O116" i="20"/>
  <c r="O114" i="20"/>
  <c r="O112" i="20"/>
  <c r="O110" i="20"/>
  <c r="O108" i="20"/>
  <c r="O106" i="20"/>
  <c r="O104" i="20"/>
  <c r="O102" i="20"/>
  <c r="O100" i="20"/>
  <c r="O98" i="20"/>
  <c r="O96" i="20"/>
  <c r="O94" i="20"/>
  <c r="O92" i="20"/>
  <c r="O90" i="20"/>
  <c r="O88" i="20"/>
  <c r="O86" i="20"/>
  <c r="O84" i="20"/>
  <c r="O82" i="20"/>
  <c r="O80" i="20"/>
  <c r="O78" i="20"/>
  <c r="O76" i="20"/>
  <c r="O74" i="20"/>
  <c r="O72" i="20"/>
  <c r="O70" i="20"/>
  <c r="O68" i="20"/>
  <c r="O66" i="20"/>
  <c r="O64" i="20"/>
  <c r="O62" i="20"/>
  <c r="O60" i="20"/>
  <c r="O58" i="20"/>
  <c r="O56" i="20"/>
  <c r="O54" i="20"/>
  <c r="O52" i="20"/>
  <c r="O50" i="20"/>
  <c r="O48" i="20"/>
  <c r="O46" i="20"/>
  <c r="O44" i="20"/>
  <c r="O42" i="20"/>
  <c r="O40" i="20"/>
  <c r="O38" i="20"/>
  <c r="O36" i="20"/>
  <c r="O34" i="20"/>
  <c r="O32" i="20"/>
  <c r="O30" i="20"/>
  <c r="O28" i="20"/>
  <c r="O26" i="20"/>
  <c r="O24" i="20"/>
  <c r="O21" i="20"/>
  <c r="O12" i="22"/>
  <c r="O142" i="20"/>
  <c r="O140" i="20"/>
  <c r="O138" i="20"/>
  <c r="O136" i="20"/>
  <c r="O134" i="20"/>
  <c r="O132" i="20"/>
  <c r="O130" i="20"/>
  <c r="O128" i="20"/>
  <c r="O126" i="20"/>
  <c r="O124" i="20"/>
  <c r="O122" i="20"/>
  <c r="O119" i="20"/>
  <c r="O117" i="20"/>
  <c r="O115" i="20"/>
  <c r="O113" i="20"/>
  <c r="O111" i="20"/>
  <c r="O109" i="20"/>
  <c r="O107" i="20"/>
  <c r="O105" i="20"/>
  <c r="O103" i="20"/>
  <c r="O101" i="20"/>
  <c r="O99" i="20"/>
  <c r="O97" i="20"/>
  <c r="O95" i="20"/>
  <c r="O93" i="20"/>
  <c r="O91" i="20"/>
  <c r="O89" i="20"/>
  <c r="O87" i="20"/>
  <c r="O85" i="20"/>
  <c r="O83" i="20"/>
  <c r="O81" i="20"/>
  <c r="O79" i="20"/>
  <c r="O77" i="20"/>
  <c r="O75" i="20"/>
  <c r="O73" i="20"/>
  <c r="O71" i="20"/>
  <c r="O69" i="20"/>
  <c r="O67" i="20"/>
  <c r="O65" i="20"/>
  <c r="O63" i="20"/>
  <c r="O61" i="20"/>
  <c r="O59" i="20"/>
  <c r="O57" i="20"/>
  <c r="O55" i="20"/>
  <c r="O53" i="20"/>
  <c r="O51" i="20"/>
  <c r="O49" i="20"/>
  <c r="O47" i="20"/>
  <c r="O45" i="20"/>
  <c r="O43" i="20"/>
  <c r="O41" i="20"/>
  <c r="O39" i="20"/>
  <c r="O37" i="20"/>
  <c r="O35" i="20"/>
  <c r="O33" i="20"/>
  <c r="O31" i="20"/>
  <c r="O29" i="20"/>
  <c r="O27" i="20"/>
  <c r="O25" i="20"/>
  <c r="O23" i="20"/>
  <c r="O22" i="20"/>
  <c r="N7" i="33"/>
  <c r="O104" i="22"/>
  <c r="O96" i="22"/>
  <c r="O88" i="22"/>
  <c r="O80" i="22"/>
  <c r="O72" i="22"/>
  <c r="O64" i="22"/>
  <c r="O56" i="22"/>
  <c r="O48" i="22"/>
  <c r="O40" i="22"/>
  <c r="O32" i="22"/>
  <c r="O24" i="22"/>
  <c r="O16" i="22"/>
  <c r="O100" i="22"/>
  <c r="O92" i="22"/>
  <c r="O84" i="22"/>
  <c r="O76" i="22"/>
  <c r="O68" i="22"/>
  <c r="O60" i="22"/>
  <c r="O52" i="22"/>
  <c r="O44" i="22"/>
  <c r="O36" i="22"/>
  <c r="O28" i="22"/>
  <c r="O20" i="22"/>
  <c r="M19" i="44"/>
  <c r="N15" i="20"/>
  <c r="M7" i="20"/>
  <c r="M15" i="20"/>
  <c r="N50" i="38"/>
  <c r="M50" i="38"/>
  <c r="N48" i="38"/>
  <c r="M48" i="38"/>
  <c r="W7" i="12"/>
  <c r="W7" i="41"/>
  <c r="AK7" i="12"/>
  <c r="AK7" i="41"/>
  <c r="W11" i="41"/>
  <c r="AK11" i="41"/>
  <c r="W11" i="12"/>
  <c r="AK11" i="12"/>
  <c r="W12" i="41"/>
  <c r="AK12" i="41"/>
  <c r="W12" i="12"/>
  <c r="AK12" i="12"/>
  <c r="AK10" i="12"/>
  <c r="AK10" i="41"/>
  <c r="W10" i="41"/>
  <c r="W10" i="12"/>
  <c r="V11" i="41"/>
  <c r="V11" i="12"/>
  <c r="AJ11" i="12"/>
  <c r="AJ11" i="41"/>
  <c r="V10" i="41"/>
  <c r="V10" i="12"/>
  <c r="AJ10" i="12"/>
  <c r="AJ10" i="41"/>
  <c r="AJ12" i="41"/>
  <c r="AJ12" i="12"/>
  <c r="V12" i="12"/>
  <c r="V12" i="41"/>
  <c r="H11" i="44"/>
  <c r="H13" i="44"/>
  <c r="J49" i="38"/>
  <c r="I49" i="38"/>
  <c r="H19" i="44"/>
  <c r="I51" i="38"/>
  <c r="J51" i="38"/>
  <c r="H423" i="20"/>
  <c r="H9" i="20"/>
  <c r="H524" i="20"/>
  <c r="H10" i="20"/>
  <c r="H220" i="20"/>
  <c r="H625" i="20"/>
  <c r="H11" i="20"/>
  <c r="H825" i="20"/>
  <c r="H13" i="20"/>
  <c r="H8" i="22"/>
  <c r="H108" i="22"/>
  <c r="H323" i="20"/>
  <c r="N11" i="26"/>
  <c r="H1030" i="20"/>
  <c r="H16" i="20"/>
  <c r="H725" i="20"/>
  <c r="H12" i="20"/>
  <c r="H208" i="22"/>
  <c r="H24" i="41"/>
  <c r="H24" i="12"/>
  <c r="F625" i="20"/>
  <c r="F11" i="20"/>
  <c r="L24" i="16"/>
  <c r="N75" i="38"/>
  <c r="H18" i="20"/>
  <c r="G725" i="20"/>
  <c r="G12" i="20"/>
  <c r="G220" i="20"/>
  <c r="G323" i="20"/>
  <c r="G524" i="20"/>
  <c r="G10" i="20"/>
  <c r="G625" i="20"/>
  <c r="G11" i="20"/>
  <c r="E11" i="44"/>
  <c r="E13" i="44"/>
  <c r="F20" i="20"/>
  <c r="F524" i="20"/>
  <c r="F10" i="20"/>
  <c r="F927" i="20"/>
  <c r="F14" i="20"/>
  <c r="F825" i="20"/>
  <c r="F13" i="20"/>
  <c r="F220" i="20"/>
  <c r="F1030" i="20"/>
  <c r="F16" i="20"/>
  <c r="F208" i="22"/>
  <c r="E19" i="44"/>
  <c r="F323" i="20"/>
  <c r="F423" i="20"/>
  <c r="F9" i="20"/>
  <c r="F8" i="22"/>
  <c r="F120" i="20"/>
  <c r="F725" i="20"/>
  <c r="F12" i="20"/>
  <c r="F108" i="22"/>
  <c r="G8" i="22"/>
  <c r="H16" i="12"/>
  <c r="H16" i="41"/>
  <c r="K9" i="41"/>
  <c r="H13" i="41"/>
  <c r="K9" i="12"/>
  <c r="H13" i="12"/>
  <c r="H12" i="12"/>
  <c r="H12" i="41"/>
  <c r="K7" i="41"/>
  <c r="H11" i="41"/>
  <c r="K7" i="12"/>
  <c r="H11" i="12"/>
  <c r="L75" i="38"/>
  <c r="H16" i="14"/>
  <c r="G25" i="16"/>
  <c r="H51" i="38"/>
  <c r="G825" i="20"/>
  <c r="G13" i="20"/>
  <c r="G108" i="22"/>
  <c r="G927" i="20"/>
  <c r="G14" i="20"/>
  <c r="G1030" i="20"/>
  <c r="G16" i="20"/>
  <c r="G208" i="22"/>
  <c r="G20" i="20"/>
  <c r="AC99" i="39"/>
  <c r="AD99" i="39"/>
  <c r="D19" i="44"/>
  <c r="M16" i="14"/>
  <c r="F13" i="44"/>
  <c r="AE414" i="39"/>
  <c r="AC25" i="40"/>
  <c r="AC57" i="39"/>
  <c r="AD57" i="39"/>
  <c r="AC186" i="39"/>
  <c r="AD186" i="39"/>
  <c r="AC149" i="40"/>
  <c r="AC184" i="39"/>
  <c r="AD184" i="39"/>
  <c r="AC147" i="40"/>
  <c r="AC156" i="39"/>
  <c r="AD156" i="39"/>
  <c r="AC119" i="40"/>
  <c r="AC141" i="39"/>
  <c r="AD141" i="39"/>
  <c r="AC104" i="40"/>
  <c r="AC168" i="39"/>
  <c r="AD168" i="39"/>
  <c r="AC131" i="40"/>
  <c r="AC207" i="39"/>
  <c r="AD207" i="39"/>
  <c r="AC307" i="39"/>
  <c r="AD307" i="39"/>
  <c r="AC206" i="39"/>
  <c r="AD206" i="39"/>
  <c r="AC306" i="39"/>
  <c r="AD306" i="39"/>
  <c r="E625" i="20"/>
  <c r="AC614" i="39"/>
  <c r="AD614" i="39"/>
  <c r="AC141" i="40"/>
  <c r="AC178" i="39"/>
  <c r="AD178" i="39"/>
  <c r="AC201" i="39"/>
  <c r="AD201" i="39"/>
  <c r="AC301" i="39"/>
  <c r="AD301" i="39"/>
  <c r="E220" i="20"/>
  <c r="AC208" i="39"/>
  <c r="Z9" i="39"/>
  <c r="L24" i="39"/>
  <c r="AC209" i="39"/>
  <c r="AD209" i="39"/>
  <c r="AC53" i="39"/>
  <c r="AD53" i="39"/>
  <c r="AC21" i="40"/>
  <c r="AE415" i="39"/>
  <c r="AC158" i="40"/>
  <c r="AC195" i="39"/>
  <c r="AD195" i="39"/>
  <c r="AC155" i="39"/>
  <c r="AD155" i="39"/>
  <c r="AC118" i="40"/>
  <c r="E725" i="20"/>
  <c r="AC714" i="39"/>
  <c r="AD714" i="39"/>
  <c r="AC174" i="39"/>
  <c r="AD174" i="39"/>
  <c r="AC137" i="40"/>
  <c r="AC193" i="39"/>
  <c r="AD193" i="39"/>
  <c r="AC156" i="40"/>
  <c r="AC112" i="40"/>
  <c r="AC149" i="39"/>
  <c r="AD149" i="39"/>
  <c r="D11" i="44"/>
  <c r="AE413" i="39"/>
  <c r="AC135" i="40"/>
  <c r="AC172" i="39"/>
  <c r="AD172" i="39"/>
  <c r="AC142" i="40"/>
  <c r="AC179" i="39"/>
  <c r="AD179" i="39"/>
  <c r="AC131" i="39"/>
  <c r="AD131" i="39"/>
  <c r="AC94" i="40"/>
  <c r="AC40" i="40"/>
  <c r="Z10" i="40"/>
  <c r="AC77" i="39"/>
  <c r="AD77" i="39"/>
  <c r="AC23" i="40"/>
  <c r="AC55" i="39"/>
  <c r="AD55" i="39"/>
  <c r="AC200" i="39"/>
  <c r="AD200" i="39"/>
  <c r="AC300" i="39"/>
  <c r="AD300" i="39"/>
  <c r="AC116" i="40"/>
  <c r="AC153" i="39"/>
  <c r="AD153" i="39"/>
  <c r="AC84" i="40"/>
  <c r="AC121" i="39"/>
  <c r="AD121" i="39"/>
  <c r="AC50" i="39"/>
  <c r="AD50" i="39"/>
  <c r="AC18" i="40"/>
  <c r="AC40" i="39"/>
  <c r="AD40" i="39"/>
  <c r="AC8" i="40"/>
  <c r="Z8" i="40"/>
  <c r="AC92" i="39"/>
  <c r="AD92" i="39"/>
  <c r="AC55" i="40"/>
  <c r="AC191" i="39"/>
  <c r="AD191" i="39"/>
  <c r="AC154" i="40"/>
  <c r="AC150" i="39"/>
  <c r="AD150" i="39"/>
  <c r="AC113" i="40"/>
  <c r="AC98" i="40"/>
  <c r="AC135" i="39"/>
  <c r="AD135" i="39"/>
  <c r="AC97" i="39"/>
  <c r="AD97" i="39"/>
  <c r="AC60" i="40"/>
  <c r="AC100" i="39"/>
  <c r="AD100" i="39"/>
  <c r="AC63" i="40"/>
  <c r="AC58" i="39"/>
  <c r="AD58" i="39"/>
  <c r="AC26" i="40"/>
  <c r="AC48" i="39"/>
  <c r="AD48" i="39"/>
  <c r="AC16" i="40"/>
  <c r="AC107" i="39"/>
  <c r="AD107" i="39"/>
  <c r="AC70" i="40"/>
  <c r="AC312" i="39"/>
  <c r="AD312" i="39"/>
  <c r="E323" i="20"/>
  <c r="AC53" i="40"/>
  <c r="AC90" i="39"/>
  <c r="AD90" i="39"/>
  <c r="N11" i="13"/>
  <c r="AC916" i="39"/>
  <c r="AD916" i="39"/>
  <c r="E927" i="20"/>
  <c r="AE418" i="39"/>
  <c r="E108" i="22"/>
  <c r="AC122" i="39"/>
  <c r="AD122" i="39"/>
  <c r="AC85" i="40"/>
  <c r="AC126" i="40"/>
  <c r="AC163" i="39"/>
  <c r="AD163" i="39"/>
  <c r="AC42" i="40"/>
  <c r="AC79" i="39"/>
  <c r="AD79" i="39"/>
  <c r="AC170" i="39"/>
  <c r="AD170" i="39"/>
  <c r="AC133" i="40"/>
  <c r="AC185" i="39"/>
  <c r="AD185" i="39"/>
  <c r="AC148" i="40"/>
  <c r="AC56" i="40"/>
  <c r="Z11" i="40"/>
  <c r="AC93" i="39"/>
  <c r="AD93" i="39"/>
  <c r="AC125" i="40"/>
  <c r="AC162" i="39"/>
  <c r="AD162" i="39"/>
  <c r="AC157" i="39"/>
  <c r="AD157" i="39"/>
  <c r="AC120" i="40"/>
  <c r="AC192" i="39"/>
  <c r="AD192" i="39"/>
  <c r="AC155" i="40"/>
  <c r="AC116" i="39"/>
  <c r="AD116" i="39"/>
  <c r="AC79" i="40"/>
  <c r="AC173" i="39"/>
  <c r="AD173" i="39"/>
  <c r="AC136" i="40"/>
  <c r="AC123" i="39"/>
  <c r="AD123" i="39"/>
  <c r="AC86" i="40"/>
  <c r="AC128" i="39"/>
  <c r="AD128" i="39"/>
  <c r="AC91" i="40"/>
  <c r="AC166" i="39"/>
  <c r="AD166" i="39"/>
  <c r="AC129" i="40"/>
  <c r="AC140" i="39"/>
  <c r="AD140" i="39"/>
  <c r="AC103" i="40"/>
  <c r="AC305" i="39"/>
  <c r="AD305" i="39"/>
  <c r="AC205" i="39"/>
  <c r="AD205" i="39"/>
  <c r="AC181" i="39"/>
  <c r="AD181" i="39"/>
  <c r="AC144" i="40"/>
  <c r="AC96" i="40"/>
  <c r="AC133" i="39"/>
  <c r="AD133" i="39"/>
  <c r="AC85" i="39"/>
  <c r="AD85" i="39"/>
  <c r="AC48" i="40"/>
  <c r="AC99" i="40"/>
  <c r="AC136" i="39"/>
  <c r="AD136" i="39"/>
  <c r="AC127" i="40"/>
  <c r="AC164" i="39"/>
  <c r="AD164" i="39"/>
  <c r="AC132" i="39"/>
  <c r="AD132" i="39"/>
  <c r="AC95" i="40"/>
  <c r="AC203" i="39"/>
  <c r="AD203" i="39"/>
  <c r="AC303" i="39"/>
  <c r="AD303" i="39"/>
  <c r="AC169" i="39"/>
  <c r="AD169" i="39"/>
  <c r="AC132" i="40"/>
  <c r="AC44" i="40"/>
  <c r="AC81" i="39"/>
  <c r="AD81" i="39"/>
  <c r="AC115" i="39"/>
  <c r="AD115" i="39"/>
  <c r="AC78" i="40"/>
  <c r="AC145" i="39"/>
  <c r="AD145" i="39"/>
  <c r="AC108" i="40"/>
  <c r="AC113" i="39"/>
  <c r="AD113" i="39"/>
  <c r="AC76" i="40"/>
  <c r="AC9" i="39"/>
  <c r="AD9" i="39"/>
  <c r="E20" i="20"/>
  <c r="AC66" i="39"/>
  <c r="AD66" i="39"/>
  <c r="AC34" i="40"/>
  <c r="AC24" i="40"/>
  <c r="Z9" i="40"/>
  <c r="AC56" i="39"/>
  <c r="AD56" i="39"/>
  <c r="AC54" i="39"/>
  <c r="AD54" i="39"/>
  <c r="AC22" i="40"/>
  <c r="AC44" i="39"/>
  <c r="AD44" i="39"/>
  <c r="AC12" i="40"/>
  <c r="AC65" i="40"/>
  <c r="AC102" i="39"/>
  <c r="AD102" i="39"/>
  <c r="AC183" i="39"/>
  <c r="AD183" i="39"/>
  <c r="AC146" i="40"/>
  <c r="AC118" i="39"/>
  <c r="AD118" i="39"/>
  <c r="AC81" i="40"/>
  <c r="AC122" i="40"/>
  <c r="AC159" i="39"/>
  <c r="AD159" i="39"/>
  <c r="AC90" i="40"/>
  <c r="AC127" i="39"/>
  <c r="AD127" i="39"/>
  <c r="AC43" i="39"/>
  <c r="AD43" i="39"/>
  <c r="AC11" i="40"/>
  <c r="AC61" i="39"/>
  <c r="AD61" i="39"/>
  <c r="AC29" i="40"/>
  <c r="AC57" i="40"/>
  <c r="AC94" i="39"/>
  <c r="AD94" i="39"/>
  <c r="AC64" i="39"/>
  <c r="AD64" i="39"/>
  <c r="AC32" i="40"/>
  <c r="AC46" i="39"/>
  <c r="AD46" i="39"/>
  <c r="AC14" i="40"/>
  <c r="AC84" i="39"/>
  <c r="AD84" i="39"/>
  <c r="AC47" i="40"/>
  <c r="AC51" i="40"/>
  <c r="AC88" i="39"/>
  <c r="AD88" i="39"/>
  <c r="AC95" i="39"/>
  <c r="AD95" i="39"/>
  <c r="AC58" i="40"/>
  <c r="AC104" i="39"/>
  <c r="AD104" i="39"/>
  <c r="AC67" i="40"/>
  <c r="AC103" i="39"/>
  <c r="AD103" i="39"/>
  <c r="AC66" i="40"/>
  <c r="AC130" i="39"/>
  <c r="AD130" i="39"/>
  <c r="AC93" i="40"/>
  <c r="AE417" i="39"/>
  <c r="AC109" i="39"/>
  <c r="AD109" i="39"/>
  <c r="E120" i="20"/>
  <c r="AC72" i="40"/>
  <c r="Z12" i="40"/>
  <c r="AC49" i="39"/>
  <c r="AD49" i="39"/>
  <c r="AC17" i="40"/>
  <c r="AC150" i="40"/>
  <c r="AC187" i="39"/>
  <c r="AD187" i="39"/>
  <c r="AC177" i="39"/>
  <c r="AD177" i="39"/>
  <c r="AC140" i="40"/>
  <c r="AC125" i="39"/>
  <c r="AD125" i="39"/>
  <c r="AC88" i="40"/>
  <c r="AC176" i="39"/>
  <c r="AD176" i="39"/>
  <c r="AC139" i="40"/>
  <c r="AC87" i="39"/>
  <c r="AD87" i="39"/>
  <c r="AC50" i="40"/>
  <c r="E524" i="20"/>
  <c r="AC513" i="39"/>
  <c r="AD513" i="39"/>
  <c r="AE420" i="39"/>
  <c r="AC152" i="39"/>
  <c r="AD152" i="39"/>
  <c r="AC115" i="40"/>
  <c r="AC190" i="39"/>
  <c r="AD190" i="39"/>
  <c r="AC153" i="40"/>
  <c r="AC146" i="39"/>
  <c r="AD146" i="39"/>
  <c r="AC109" i="40"/>
  <c r="AC31" i="40"/>
  <c r="AC63" i="39"/>
  <c r="AD63" i="39"/>
  <c r="AC134" i="40"/>
  <c r="AC171" i="39"/>
  <c r="AD171" i="39"/>
  <c r="AC89" i="39"/>
  <c r="AD89" i="39"/>
  <c r="AC52" i="40"/>
  <c r="AC80" i="40"/>
  <c r="AC117" i="39"/>
  <c r="AD117" i="39"/>
  <c r="AC120" i="39"/>
  <c r="AD120" i="39"/>
  <c r="AC83" i="40"/>
  <c r="AC151" i="40"/>
  <c r="AC188" i="39"/>
  <c r="AD188" i="39"/>
  <c r="AC101" i="40"/>
  <c r="AC138" i="39"/>
  <c r="AD138" i="39"/>
  <c r="AC97" i="40"/>
  <c r="AC134" i="39"/>
  <c r="AD134" i="39"/>
  <c r="AC27" i="40"/>
  <c r="AC59" i="39"/>
  <c r="AD59" i="39"/>
  <c r="AC158" i="39"/>
  <c r="AD158" i="39"/>
  <c r="AC121" i="40"/>
  <c r="AC9" i="40"/>
  <c r="AC41" i="39"/>
  <c r="AD41" i="39"/>
  <c r="AC100" i="40"/>
  <c r="AC137" i="39"/>
  <c r="AD137" i="39"/>
  <c r="AC46" i="40"/>
  <c r="AC83" i="39"/>
  <c r="AD83" i="39"/>
  <c r="AC302" i="39"/>
  <c r="AD302" i="39"/>
  <c r="AC202" i="39"/>
  <c r="AD202" i="39"/>
  <c r="AC82" i="39"/>
  <c r="AD82" i="39"/>
  <c r="AC45" i="40"/>
  <c r="AC70" i="39"/>
  <c r="AD70" i="39"/>
  <c r="AC38" i="40"/>
  <c r="AC60" i="39"/>
  <c r="AD60" i="39"/>
  <c r="AC28" i="40"/>
  <c r="AC175" i="39"/>
  <c r="AD175" i="39"/>
  <c r="AC138" i="40"/>
  <c r="AC68" i="40"/>
  <c r="AC105" i="39"/>
  <c r="AD105" i="39"/>
  <c r="AC114" i="40"/>
  <c r="AC151" i="39"/>
  <c r="AD151" i="39"/>
  <c r="AC82" i="40"/>
  <c r="AC119" i="39"/>
  <c r="AD119" i="39"/>
  <c r="AC61" i="40"/>
  <c r="AC98" i="39"/>
  <c r="AD98" i="39"/>
  <c r="AC80" i="39"/>
  <c r="AD80" i="39"/>
  <c r="AC43" i="40"/>
  <c r="AC62" i="39"/>
  <c r="AD62" i="39"/>
  <c r="AC30" i="40"/>
  <c r="AC52" i="39"/>
  <c r="AD52" i="39"/>
  <c r="AC20" i="40"/>
  <c r="AC86" i="39"/>
  <c r="AD86" i="39"/>
  <c r="AC49" i="40"/>
  <c r="G120" i="20"/>
  <c r="G18" i="20"/>
  <c r="G6" i="20"/>
  <c r="K477" i="20"/>
  <c r="L16" i="14"/>
  <c r="L17" i="14"/>
  <c r="E8" i="22"/>
  <c r="AE416" i="39"/>
  <c r="AC412" i="39"/>
  <c r="AD412" i="39"/>
  <c r="AE412" i="39"/>
  <c r="E423" i="20"/>
  <c r="AC165" i="39"/>
  <c r="AD165" i="39"/>
  <c r="AC128" i="40"/>
  <c r="E208" i="22"/>
  <c r="AC64" i="40"/>
  <c r="AC101" i="39"/>
  <c r="AD101" i="39"/>
  <c r="AC148" i="39"/>
  <c r="AD148" i="39"/>
  <c r="AC111" i="40"/>
  <c r="AC139" i="39"/>
  <c r="AD139" i="39"/>
  <c r="AC102" i="40"/>
  <c r="AC123" i="40"/>
  <c r="AC160" i="39"/>
  <c r="AD160" i="39"/>
  <c r="AC157" i="40"/>
  <c r="AC194" i="39"/>
  <c r="AD194" i="39"/>
  <c r="AC124" i="39"/>
  <c r="AD124" i="39"/>
  <c r="AC87" i="40"/>
  <c r="AC110" i="39"/>
  <c r="AD110" i="39"/>
  <c r="AC73" i="40"/>
  <c r="AC1019" i="39"/>
  <c r="AD1019" i="39"/>
  <c r="E1030" i="20"/>
  <c r="AC814" i="39"/>
  <c r="AD814" i="39"/>
  <c r="E825" i="20"/>
  <c r="AC47" i="39"/>
  <c r="AD47" i="39"/>
  <c r="AC15" i="40"/>
  <c r="AC154" i="39"/>
  <c r="AD154" i="39"/>
  <c r="AC117" i="40"/>
  <c r="AC199" i="39"/>
  <c r="AD199" i="39"/>
  <c r="AC299" i="39"/>
  <c r="AD299" i="39"/>
  <c r="AC204" i="39"/>
  <c r="AD204" i="39"/>
  <c r="AC304" i="39"/>
  <c r="AD304" i="39"/>
  <c r="AC45" i="39"/>
  <c r="AD45" i="39"/>
  <c r="AC13" i="40"/>
  <c r="AC144" i="39"/>
  <c r="AD144" i="39"/>
  <c r="AC107" i="40"/>
  <c r="Z13" i="40"/>
  <c r="AC182" i="39"/>
  <c r="AD182" i="39"/>
  <c r="AC145" i="40"/>
  <c r="AC114" i="39"/>
  <c r="AD114" i="39"/>
  <c r="AC77" i="40"/>
  <c r="AC142" i="39"/>
  <c r="AD142" i="39"/>
  <c r="AC105" i="40"/>
  <c r="AC35" i="40"/>
  <c r="AC67" i="39"/>
  <c r="AD67" i="39"/>
  <c r="AC112" i="39"/>
  <c r="AD112" i="39"/>
  <c r="AC75" i="40"/>
  <c r="AC143" i="40"/>
  <c r="Z15" i="40"/>
  <c r="AC180" i="39"/>
  <c r="AD180" i="39"/>
  <c r="AC71" i="39"/>
  <c r="AD71" i="39"/>
  <c r="AC39" i="40"/>
  <c r="AC189" i="39"/>
  <c r="AD189" i="39"/>
  <c r="AC152" i="40"/>
  <c r="AC147" i="39"/>
  <c r="AD147" i="39"/>
  <c r="AC110" i="40"/>
  <c r="AC126" i="39"/>
  <c r="AD126" i="39"/>
  <c r="AC89" i="40"/>
  <c r="AC161" i="39"/>
  <c r="AD161" i="39"/>
  <c r="AC124" i="40"/>
  <c r="Z14" i="40"/>
  <c r="AC129" i="39"/>
  <c r="AD129" i="39"/>
  <c r="AC92" i="40"/>
  <c r="AC19" i="40"/>
  <c r="AC51" i="39"/>
  <c r="AD51" i="39"/>
  <c r="AC37" i="40"/>
  <c r="AC69" i="39"/>
  <c r="AD69" i="39"/>
  <c r="AC54" i="40"/>
  <c r="AC91" i="39"/>
  <c r="AD91" i="39"/>
  <c r="AC167" i="39"/>
  <c r="AD167" i="39"/>
  <c r="AC130" i="40"/>
  <c r="AC65" i="39"/>
  <c r="AD65" i="39"/>
  <c r="AC33" i="40"/>
  <c r="AC106" i="40"/>
  <c r="AC143" i="39"/>
  <c r="AD143" i="39"/>
  <c r="AC74" i="40"/>
  <c r="AC111" i="39"/>
  <c r="AD111" i="39"/>
  <c r="AC69" i="40"/>
  <c r="AC106" i="39"/>
  <c r="AD106" i="39"/>
  <c r="AC42" i="39"/>
  <c r="AD42" i="39"/>
  <c r="AC10" i="40"/>
  <c r="AC78" i="39"/>
  <c r="AD78" i="39"/>
  <c r="AC41" i="40"/>
  <c r="AC36" i="40"/>
  <c r="AC68" i="39"/>
  <c r="AD68" i="39"/>
  <c r="AC59" i="40"/>
  <c r="AC96" i="39"/>
  <c r="AD96" i="39"/>
  <c r="F19" i="44"/>
  <c r="O16" i="14"/>
  <c r="N25" i="16"/>
  <c r="K16" i="14"/>
  <c r="J25" i="16"/>
  <c r="I6" i="22"/>
  <c r="H15" i="14"/>
  <c r="G24" i="16"/>
  <c r="P1028" i="20"/>
  <c r="I6" i="20"/>
  <c r="I1028" i="20"/>
  <c r="N1028" i="20"/>
  <c r="N24" i="16"/>
  <c r="P75" i="38"/>
  <c r="O120" i="20"/>
  <c r="O1030" i="20"/>
  <c r="O16" i="20"/>
  <c r="O323" i="20"/>
  <c r="O423" i="20"/>
  <c r="O9" i="20"/>
  <c r="O927" i="20"/>
  <c r="O14" i="20"/>
  <c r="O108" i="22"/>
  <c r="O8" i="22"/>
  <c r="N11" i="33"/>
  <c r="O20" i="20"/>
  <c r="O524" i="20"/>
  <c r="O10" i="20"/>
  <c r="O220" i="20"/>
  <c r="O825" i="20"/>
  <c r="O13" i="20"/>
  <c r="O625" i="20"/>
  <c r="O11" i="20"/>
  <c r="O725" i="20"/>
  <c r="O12" i="20"/>
  <c r="O709" i="21"/>
  <c r="O208" i="22"/>
  <c r="N11" i="44"/>
  <c r="N13" i="44"/>
  <c r="N19" i="44"/>
  <c r="N76" i="38"/>
  <c r="N77" i="38"/>
  <c r="M17" i="14"/>
  <c r="L25" i="16"/>
  <c r="L29" i="16"/>
  <c r="N57" i="38"/>
  <c r="M57" i="38"/>
  <c r="N49" i="38"/>
  <c r="M49" i="38"/>
  <c r="M76" i="38"/>
  <c r="M77" i="38"/>
  <c r="K25" i="16"/>
  <c r="W9" i="41"/>
  <c r="AK9" i="41"/>
  <c r="W9" i="12"/>
  <c r="AK9" i="12"/>
  <c r="K30" i="20"/>
  <c r="K43" i="20"/>
  <c r="K59" i="20"/>
  <c r="K73" i="20"/>
  <c r="K89" i="20"/>
  <c r="K105" i="20"/>
  <c r="K130" i="20"/>
  <c r="K36" i="20"/>
  <c r="K52" i="20"/>
  <c r="K68" i="20"/>
  <c r="K84" i="20"/>
  <c r="K100" i="20"/>
  <c r="K117" i="20"/>
  <c r="K27" i="20"/>
  <c r="K49" i="20"/>
  <c r="K66" i="20"/>
  <c r="K83" i="20"/>
  <c r="K98" i="20"/>
  <c r="K114" i="20"/>
  <c r="K127" i="20"/>
  <c r="K133" i="20"/>
  <c r="K25" i="20"/>
  <c r="K38" i="20"/>
  <c r="K53" i="20"/>
  <c r="K70" i="20"/>
  <c r="K86" i="20"/>
  <c r="K103" i="20"/>
  <c r="K119" i="20"/>
  <c r="K139" i="20"/>
  <c r="K151" i="20"/>
  <c r="K169" i="20"/>
  <c r="K194" i="20"/>
  <c r="K217" i="20"/>
  <c r="K244" i="20"/>
  <c r="K268" i="20"/>
  <c r="K295" i="20"/>
  <c r="K319" i="20"/>
  <c r="K1054" i="20"/>
  <c r="K1078" i="20"/>
  <c r="K400" i="20"/>
  <c r="AK8" i="12"/>
  <c r="W8" i="41"/>
  <c r="W8" i="12"/>
  <c r="AK8" i="41"/>
  <c r="J10" i="44"/>
  <c r="J11" i="44"/>
  <c r="J13" i="44"/>
  <c r="K15" i="22"/>
  <c r="K31" i="22"/>
  <c r="K47" i="22"/>
  <c r="K63" i="22"/>
  <c r="K79" i="22"/>
  <c r="K95" i="22"/>
  <c r="K20" i="22"/>
  <c r="K36" i="22"/>
  <c r="K52" i="22"/>
  <c r="K68" i="22"/>
  <c r="K84" i="22"/>
  <c r="K34" i="22"/>
  <c r="K66" i="22"/>
  <c r="K97" i="22"/>
  <c r="K115" i="22"/>
  <c r="K131" i="22"/>
  <c r="K147" i="22"/>
  <c r="K163" i="22"/>
  <c r="K179" i="22"/>
  <c r="K195" i="22"/>
  <c r="K212" i="22"/>
  <c r="K228" i="22"/>
  <c r="K244" i="22"/>
  <c r="K260" i="22"/>
  <c r="K276" i="22"/>
  <c r="K292" i="22"/>
  <c r="K943" i="20"/>
  <c r="K959" i="20"/>
  <c r="K975" i="20"/>
  <c r="K991" i="20"/>
  <c r="K1007" i="20"/>
  <c r="K1023" i="20"/>
  <c r="K839" i="20"/>
  <c r="K855" i="20"/>
  <c r="K871" i="20"/>
  <c r="K887" i="20"/>
  <c r="K29" i="22"/>
  <c r="K61" i="22"/>
  <c r="K93" i="22"/>
  <c r="K112" i="22"/>
  <c r="K128" i="22"/>
  <c r="K144" i="22"/>
  <c r="K35" i="22"/>
  <c r="K67" i="22"/>
  <c r="K99" i="22"/>
  <c r="K40" i="22"/>
  <c r="K72" i="22"/>
  <c r="K10" i="22"/>
  <c r="K74" i="22"/>
  <c r="K119" i="22"/>
  <c r="K151" i="22"/>
  <c r="K183" i="22"/>
  <c r="K216" i="22"/>
  <c r="K248" i="22"/>
  <c r="K280" i="22"/>
  <c r="K931" i="20"/>
  <c r="K963" i="20"/>
  <c r="K995" i="20"/>
  <c r="K827" i="20"/>
  <c r="K859" i="20"/>
  <c r="K891" i="20"/>
  <c r="K69" i="22"/>
  <c r="K116" i="22"/>
  <c r="K148" i="22"/>
  <c r="K168" i="22"/>
  <c r="K184" i="22"/>
  <c r="K200" i="22"/>
  <c r="K217" i="22"/>
  <c r="K233" i="22"/>
  <c r="K249" i="22"/>
  <c r="K265" i="22"/>
  <c r="K281" i="22"/>
  <c r="K297" i="22"/>
  <c r="K932" i="20"/>
  <c r="K948" i="20"/>
  <c r="K964" i="20"/>
  <c r="K980" i="20"/>
  <c r="J18" i="44"/>
  <c r="K23" i="22"/>
  <c r="K39" i="22"/>
  <c r="K55" i="22"/>
  <c r="K71" i="22"/>
  <c r="K87" i="22"/>
  <c r="K12" i="22"/>
  <c r="K28" i="22"/>
  <c r="K44" i="22"/>
  <c r="K60" i="22"/>
  <c r="K76" i="22"/>
  <c r="K92" i="22"/>
  <c r="K18" i="22"/>
  <c r="K50" i="22"/>
  <c r="K82" i="22"/>
  <c r="K106" i="22"/>
  <c r="K123" i="22"/>
  <c r="K139" i="22"/>
  <c r="K155" i="22"/>
  <c r="K171" i="22"/>
  <c r="K187" i="22"/>
  <c r="K203" i="22"/>
  <c r="K220" i="22"/>
  <c r="K236" i="22"/>
  <c r="K252" i="22"/>
  <c r="K268" i="22"/>
  <c r="K284" i="22"/>
  <c r="K300" i="22"/>
  <c r="K935" i="20"/>
  <c r="K951" i="20"/>
  <c r="K967" i="20"/>
  <c r="K983" i="20"/>
  <c r="K999" i="20"/>
  <c r="K1015" i="20"/>
  <c r="K831" i="20"/>
  <c r="K847" i="20"/>
  <c r="K863" i="20"/>
  <c r="K879" i="20"/>
  <c r="K13" i="22"/>
  <c r="K45" i="22"/>
  <c r="K77" i="22"/>
  <c r="K103" i="22"/>
  <c r="K120" i="22"/>
  <c r="K136" i="22"/>
  <c r="K152" i="22"/>
  <c r="K19" i="22"/>
  <c r="K51" i="22"/>
  <c r="K83" i="22"/>
  <c r="K24" i="22"/>
  <c r="K56" i="22"/>
  <c r="K88" i="22"/>
  <c r="K42" i="22"/>
  <c r="K102" i="22"/>
  <c r="K135" i="22"/>
  <c r="K167" i="22"/>
  <c r="K199" i="22"/>
  <c r="K264" i="22"/>
  <c r="K947" i="20"/>
  <c r="K1011" i="20"/>
  <c r="K875" i="20"/>
  <c r="K98" i="22"/>
  <c r="K160" i="22"/>
  <c r="K192" i="22"/>
  <c r="K225" i="22"/>
  <c r="K257" i="22"/>
  <c r="K289" i="22"/>
  <c r="K940" i="20"/>
  <c r="K972" i="20"/>
  <c r="K996" i="20"/>
  <c r="K1012" i="20"/>
  <c r="K828" i="20"/>
  <c r="K844" i="20"/>
  <c r="K860" i="20"/>
  <c r="K876" i="20"/>
  <c r="K892" i="20"/>
  <c r="K908" i="20"/>
  <c r="K924" i="20"/>
  <c r="K738" i="20"/>
  <c r="K754" i="20"/>
  <c r="K770" i="20"/>
  <c r="K786" i="20"/>
  <c r="K802" i="20"/>
  <c r="K818" i="20"/>
  <c r="K636" i="20"/>
  <c r="K652" i="20"/>
  <c r="K14" i="22"/>
  <c r="K46" i="22"/>
  <c r="K78" i="22"/>
  <c r="K104" i="22"/>
  <c r="K121" i="22"/>
  <c r="K137" i="22"/>
  <c r="K153" i="22"/>
  <c r="K169" i="22"/>
  <c r="K185" i="22"/>
  <c r="K201" i="22"/>
  <c r="K218" i="22"/>
  <c r="K234" i="22"/>
  <c r="K250" i="22"/>
  <c r="K266" i="22"/>
  <c r="K282" i="22"/>
  <c r="K298" i="22"/>
  <c r="K941" i="20"/>
  <c r="K957" i="20"/>
  <c r="K973" i="20"/>
  <c r="K989" i="20"/>
  <c r="K1005" i="20"/>
  <c r="K1021" i="20"/>
  <c r="K837" i="20"/>
  <c r="K853" i="20"/>
  <c r="K869" i="20"/>
  <c r="K885" i="20"/>
  <c r="K110" i="22"/>
  <c r="K174" i="22"/>
  <c r="K239" i="22"/>
  <c r="K303" i="22"/>
  <c r="K978" i="20"/>
  <c r="K826" i="20"/>
  <c r="K890" i="20"/>
  <c r="K913" i="20"/>
  <c r="K732" i="20"/>
  <c r="K753" i="20"/>
  <c r="K775" i="20"/>
  <c r="K796" i="20"/>
  <c r="K817" i="20"/>
  <c r="K641" i="20"/>
  <c r="K662" i="20"/>
  <c r="K679" i="20"/>
  <c r="K695" i="20"/>
  <c r="K711" i="20"/>
  <c r="K527" i="20"/>
  <c r="K543" i="20"/>
  <c r="K114" i="22"/>
  <c r="K178" i="22"/>
  <c r="K243" i="22"/>
  <c r="K307" i="22"/>
  <c r="K966" i="20"/>
  <c r="K830" i="20"/>
  <c r="K893" i="20"/>
  <c r="K914" i="20"/>
  <c r="K739" i="20"/>
  <c r="K760" i="20"/>
  <c r="K781" i="20"/>
  <c r="K803" i="20"/>
  <c r="K824" i="20"/>
  <c r="K642" i="20"/>
  <c r="K663" i="20"/>
  <c r="K680" i="20"/>
  <c r="K696" i="20"/>
  <c r="K712" i="20"/>
  <c r="K528" i="20"/>
  <c r="K544" i="20"/>
  <c r="K9" i="22"/>
  <c r="K118" i="22"/>
  <c r="K182" i="22"/>
  <c r="K247" i="22"/>
  <c r="K938" i="20"/>
  <c r="K1002" i="20"/>
  <c r="K866" i="20"/>
  <c r="K905" i="20"/>
  <c r="K729" i="20"/>
  <c r="K751" i="20"/>
  <c r="K772" i="20"/>
  <c r="K793" i="20"/>
  <c r="K815" i="20"/>
  <c r="K638" i="20"/>
  <c r="K659" i="20"/>
  <c r="K677" i="20"/>
  <c r="K693" i="20"/>
  <c r="K709" i="20"/>
  <c r="K525" i="20"/>
  <c r="K541" i="20"/>
  <c r="K557" i="20"/>
  <c r="K81" i="22"/>
  <c r="K154" i="22"/>
  <c r="K219" i="22"/>
  <c r="K283" i="22"/>
  <c r="K974" i="20"/>
  <c r="K838" i="20"/>
  <c r="K895" i="20"/>
  <c r="K917" i="20"/>
  <c r="K741" i="20"/>
  <c r="K763" i="20"/>
  <c r="K784" i="20"/>
  <c r="K805" i="20"/>
  <c r="K629" i="20"/>
  <c r="K650" i="20"/>
  <c r="K670" i="20"/>
  <c r="K686" i="20"/>
  <c r="K702" i="20"/>
  <c r="K718" i="20"/>
  <c r="K534" i="20"/>
  <c r="K550" i="20"/>
  <c r="K555" i="20"/>
  <c r="K576" i="20"/>
  <c r="K592" i="20"/>
  <c r="K608" i="20"/>
  <c r="K426" i="20"/>
  <c r="K442" i="20"/>
  <c r="K458" i="20"/>
  <c r="K474" i="20"/>
  <c r="K490" i="20"/>
  <c r="K506" i="20"/>
  <c r="K522" i="20"/>
  <c r="K337" i="20"/>
  <c r="K353" i="20"/>
  <c r="K369" i="20"/>
  <c r="K385" i="20"/>
  <c r="K401" i="20"/>
  <c r="K417" i="20"/>
  <c r="K1127" i="20"/>
  <c r="K1123" i="20"/>
  <c r="K1119" i="20"/>
  <c r="K1115" i="20"/>
  <c r="K1111" i="20"/>
  <c r="K1107" i="20"/>
  <c r="K1103" i="20"/>
  <c r="K556" i="20"/>
  <c r="K577" i="20"/>
  <c r="K593" i="20"/>
  <c r="K609" i="20"/>
  <c r="K427" i="20"/>
  <c r="K443" i="20"/>
  <c r="K459" i="20"/>
  <c r="K475" i="20"/>
  <c r="K491" i="20"/>
  <c r="K507" i="20"/>
  <c r="K326" i="20"/>
  <c r="K342" i="20"/>
  <c r="K358" i="20"/>
  <c r="K374" i="20"/>
  <c r="K390" i="20"/>
  <c r="K406" i="20"/>
  <c r="K422" i="20"/>
  <c r="K485" i="20"/>
  <c r="K328" i="20"/>
  <c r="K364" i="20"/>
  <c r="K392" i="20"/>
  <c r="K1097" i="20"/>
  <c r="K1086" i="20"/>
  <c r="K1073" i="20"/>
  <c r="K1061" i="20"/>
  <c r="K1049" i="20"/>
  <c r="K1038" i="20"/>
  <c r="K314" i="20"/>
  <c r="K303" i="20"/>
  <c r="K291" i="20"/>
  <c r="K280" i="20"/>
  <c r="K269" i="20"/>
  <c r="K257" i="20"/>
  <c r="K245" i="20"/>
  <c r="K234" i="20"/>
  <c r="K222" i="20"/>
  <c r="K210" i="20"/>
  <c r="K198" i="20"/>
  <c r="K187" i="20"/>
  <c r="K174" i="20"/>
  <c r="K162" i="20"/>
  <c r="K150" i="20"/>
  <c r="K138" i="20"/>
  <c r="K570" i="20"/>
  <c r="K586" i="20"/>
  <c r="K602" i="20"/>
  <c r="K618" i="20"/>
  <c r="K432" i="20"/>
  <c r="K448" i="20"/>
  <c r="K464" i="20"/>
  <c r="K480" i="20"/>
  <c r="K496" i="20"/>
  <c r="K512" i="20"/>
  <c r="K331" i="20"/>
  <c r="K347" i="20"/>
  <c r="K363" i="20"/>
  <c r="K379" i="20"/>
  <c r="K395" i="20"/>
  <c r="K411" i="20"/>
  <c r="K469" i="20"/>
  <c r="K517" i="20"/>
  <c r="K376" i="20"/>
  <c r="K420" i="20"/>
  <c r="K1091" i="20"/>
  <c r="K1080" i="20"/>
  <c r="K1068" i="20"/>
  <c r="K1056" i="20"/>
  <c r="K1043" i="20"/>
  <c r="K1032" i="20"/>
  <c r="K309" i="20"/>
  <c r="K296" i="20"/>
  <c r="K284" i="20"/>
  <c r="K273" i="20"/>
  <c r="K59" i="22"/>
  <c r="K32" i="22"/>
  <c r="K58" i="22"/>
  <c r="K143" i="22"/>
  <c r="K207" i="22"/>
  <c r="K272" i="22"/>
  <c r="K955" i="20"/>
  <c r="K1019" i="20"/>
  <c r="K883" i="20"/>
  <c r="K11" i="22"/>
  <c r="K75" i="22"/>
  <c r="K48" i="22"/>
  <c r="K90" i="22"/>
  <c r="K159" i="22"/>
  <c r="K224" i="22"/>
  <c r="K288" i="22"/>
  <c r="K971" i="20"/>
  <c r="K835" i="20"/>
  <c r="K21" i="22"/>
  <c r="K124" i="22"/>
  <c r="K172" i="22"/>
  <c r="K164" i="22"/>
  <c r="K213" i="22"/>
  <c r="K245" i="22"/>
  <c r="K277" i="22"/>
  <c r="K928" i="20"/>
  <c r="K960" i="20"/>
  <c r="K992" i="20"/>
  <c r="K1024" i="20"/>
  <c r="K856" i="20"/>
  <c r="K888" i="20"/>
  <c r="K920" i="20"/>
  <c r="K750" i="20"/>
  <c r="K782" i="20"/>
  <c r="K814" i="20"/>
  <c r="K648" i="20"/>
  <c r="K38" i="22"/>
  <c r="K100" i="22"/>
  <c r="K133" i="22"/>
  <c r="K165" i="22"/>
  <c r="K197" i="22"/>
  <c r="K230" i="22"/>
  <c r="K262" i="22"/>
  <c r="K294" i="22"/>
  <c r="K937" i="20"/>
  <c r="K969" i="20"/>
  <c r="K1001" i="20"/>
  <c r="K833" i="20"/>
  <c r="K865" i="20"/>
  <c r="K89" i="22"/>
  <c r="K223" i="22"/>
  <c r="K962" i="20"/>
  <c r="K874" i="20"/>
  <c r="K727" i="20"/>
  <c r="K769" i="20"/>
  <c r="K812" i="20"/>
  <c r="K657" i="20"/>
  <c r="K691" i="20"/>
  <c r="K723" i="20"/>
  <c r="K162" i="22"/>
  <c r="K291" i="22"/>
  <c r="K1014" i="20"/>
  <c r="K909" i="20"/>
  <c r="K755" i="20"/>
  <c r="K797" i="20"/>
  <c r="K637" i="20"/>
  <c r="K676" i="20"/>
  <c r="K708" i="20"/>
  <c r="K540" i="20"/>
  <c r="K101" i="22"/>
  <c r="K231" i="22"/>
  <c r="K986" i="20"/>
  <c r="K899" i="20"/>
  <c r="K745" i="20"/>
  <c r="K788" i="20"/>
  <c r="K633" i="20"/>
  <c r="K673" i="20"/>
  <c r="K705" i="20"/>
  <c r="K537" i="20"/>
  <c r="K138" i="22"/>
  <c r="K267" i="22"/>
  <c r="K1022" i="20"/>
  <c r="K911" i="20"/>
  <c r="K757" i="20"/>
  <c r="K800" i="20"/>
  <c r="K645" i="20"/>
  <c r="K682" i="20"/>
  <c r="K714" i="20"/>
  <c r="K546" i="20"/>
  <c r="K572" i="20"/>
  <c r="K604" i="20"/>
  <c r="K53" i="22"/>
  <c r="K180" i="22"/>
  <c r="K221" i="22"/>
  <c r="K253" i="22"/>
  <c r="K285" i="22"/>
  <c r="K936" i="20"/>
  <c r="K968" i="20"/>
  <c r="K1000" i="20"/>
  <c r="K832" i="20"/>
  <c r="K864" i="20"/>
  <c r="K896" i="20"/>
  <c r="K726" i="20"/>
  <c r="K758" i="20"/>
  <c r="K790" i="20"/>
  <c r="K822" i="20"/>
  <c r="K656" i="20"/>
  <c r="K54" i="22"/>
  <c r="K109" i="22"/>
  <c r="K141" i="22"/>
  <c r="K173" i="22"/>
  <c r="K205" i="22"/>
  <c r="K238" i="22"/>
  <c r="K270" i="22"/>
  <c r="K302" i="22"/>
  <c r="K945" i="20"/>
  <c r="K977" i="20"/>
  <c r="K1009" i="20"/>
  <c r="K841" i="20"/>
  <c r="K873" i="20"/>
  <c r="K126" i="22"/>
  <c r="K255" i="22"/>
  <c r="K994" i="20"/>
  <c r="K897" i="20"/>
  <c r="K737" i="20"/>
  <c r="K780" i="20"/>
  <c r="K823" i="20"/>
  <c r="K667" i="20"/>
  <c r="K699" i="20"/>
  <c r="K531" i="20"/>
  <c r="K33" i="22"/>
  <c r="K194" i="22"/>
  <c r="N9" i="29"/>
  <c r="K846" i="20"/>
  <c r="K919" i="20"/>
  <c r="K765" i="20"/>
  <c r="K808" i="20"/>
  <c r="K647" i="20"/>
  <c r="K684" i="20"/>
  <c r="K716" i="20"/>
  <c r="K134" i="22"/>
  <c r="K263" i="22"/>
  <c r="K1018" i="20"/>
  <c r="K910" i="20"/>
  <c r="K756" i="20"/>
  <c r="K799" i="20"/>
  <c r="K643" i="20"/>
  <c r="K681" i="20"/>
  <c r="K713" i="20"/>
  <c r="K545" i="20"/>
  <c r="K170" i="22"/>
  <c r="K299" i="22"/>
  <c r="K854" i="20"/>
  <c r="K922" i="20"/>
  <c r="K768" i="20"/>
  <c r="K811" i="20"/>
  <c r="K655" i="20"/>
  <c r="K690" i="20"/>
  <c r="K722" i="20"/>
  <c r="K554" i="20"/>
  <c r="K580" i="20"/>
  <c r="K612" i="20"/>
  <c r="K446" i="20"/>
  <c r="K478" i="20"/>
  <c r="K510" i="20"/>
  <c r="K438" i="20"/>
  <c r="K502" i="20"/>
  <c r="K349" i="20"/>
  <c r="K381" i="20"/>
  <c r="K413" i="20"/>
  <c r="K1124" i="20"/>
  <c r="K1116" i="20"/>
  <c r="K1108" i="20"/>
  <c r="K548" i="20"/>
  <c r="K589" i="20"/>
  <c r="K621" i="20"/>
  <c r="K455" i="20"/>
  <c r="K487" i="20"/>
  <c r="K519" i="20"/>
  <c r="K354" i="20"/>
  <c r="K386" i="20"/>
  <c r="K418" i="20"/>
  <c r="K521" i="20"/>
  <c r="K380" i="20"/>
  <c r="K1088" i="20"/>
  <c r="K1065" i="20"/>
  <c r="K1040" i="20"/>
  <c r="K305" i="20"/>
  <c r="K283" i="20"/>
  <c r="K260" i="20"/>
  <c r="K237" i="20"/>
  <c r="K212" i="20"/>
  <c r="K189" i="20"/>
  <c r="K165" i="20"/>
  <c r="K140" i="20"/>
  <c r="K582" i="20"/>
  <c r="K614" i="20"/>
  <c r="K444" i="20"/>
  <c r="K476" i="20"/>
  <c r="K508" i="20"/>
  <c r="K343" i="20"/>
  <c r="K375" i="20"/>
  <c r="K407" i="20"/>
  <c r="K505" i="20"/>
  <c r="K408" i="20"/>
  <c r="K1083" i="20"/>
  <c r="K1058" i="20"/>
  <c r="K1034" i="20"/>
  <c r="K300" i="20"/>
  <c r="K276" i="20"/>
  <c r="K261" i="20"/>
  <c r="K249" i="20"/>
  <c r="K236" i="20"/>
  <c r="K224" i="20"/>
  <c r="K213" i="20"/>
  <c r="K201" i="20"/>
  <c r="K188" i="20"/>
  <c r="K177" i="20"/>
  <c r="K164" i="20"/>
  <c r="K153" i="20"/>
  <c r="K141" i="20"/>
  <c r="K567" i="20"/>
  <c r="K583" i="20"/>
  <c r="K599" i="20"/>
  <c r="K615" i="20"/>
  <c r="K429" i="20"/>
  <c r="K453" i="20"/>
  <c r="K489" i="20"/>
  <c r="K344" i="20"/>
  <c r="K412" i="20"/>
  <c r="K1087" i="20"/>
  <c r="K1075" i="20"/>
  <c r="K1063" i="20"/>
  <c r="K1051" i="20"/>
  <c r="K1039" i="20"/>
  <c r="K318" i="20"/>
  <c r="K306" i="20"/>
  <c r="K292" i="20"/>
  <c r="K279" i="20"/>
  <c r="K265" i="20"/>
  <c r="K253" i="20"/>
  <c r="K241" i="20"/>
  <c r="K229" i="20"/>
  <c r="K214" i="20"/>
  <c r="K202" i="20"/>
  <c r="K192" i="20"/>
  <c r="K176" i="20"/>
  <c r="K166" i="20"/>
  <c r="K154" i="20"/>
  <c r="K142" i="20"/>
  <c r="K124" i="20"/>
  <c r="K107" i="20"/>
  <c r="K91" i="20"/>
  <c r="K74" i="20"/>
  <c r="K58" i="20"/>
  <c r="K41" i="20"/>
  <c r="K29" i="20"/>
  <c r="K134" i="20"/>
  <c r="K129" i="20"/>
  <c r="K118" i="20"/>
  <c r="K102" i="20"/>
  <c r="K87" i="20"/>
  <c r="K71" i="20"/>
  <c r="K54" i="20"/>
  <c r="K31" i="20"/>
  <c r="K121" i="20"/>
  <c r="K104" i="20"/>
  <c r="K88" i="20"/>
  <c r="K72" i="20"/>
  <c r="K56" i="20"/>
  <c r="K39" i="20"/>
  <c r="K21" i="20"/>
  <c r="K116" i="20"/>
  <c r="K101" i="20"/>
  <c r="K85" i="20"/>
  <c r="K69" i="20"/>
  <c r="K55" i="20"/>
  <c r="K40" i="20"/>
  <c r="K28" i="20"/>
  <c r="K454" i="20"/>
  <c r="K518" i="20"/>
  <c r="K357" i="20"/>
  <c r="K389" i="20"/>
  <c r="K421" i="20"/>
  <c r="K1122" i="20"/>
  <c r="K1114" i="20"/>
  <c r="K1106" i="20"/>
  <c r="K564" i="20"/>
  <c r="K597" i="20"/>
  <c r="K431" i="20"/>
  <c r="K463" i="20"/>
  <c r="K495" i="20"/>
  <c r="K330" i="20"/>
  <c r="K362" i="20"/>
  <c r="K394" i="20"/>
  <c r="K441" i="20"/>
  <c r="K336" i="20"/>
  <c r="K404" i="20"/>
  <c r="K1082" i="20"/>
  <c r="K1059" i="20"/>
  <c r="K1035" i="20"/>
  <c r="K299" i="20"/>
  <c r="K277" i="20"/>
  <c r="K254" i="20"/>
  <c r="K230" i="20"/>
  <c r="K206" i="20"/>
  <c r="K184" i="20"/>
  <c r="K158" i="20"/>
  <c r="K551" i="20"/>
  <c r="K590" i="20"/>
  <c r="K622" i="20"/>
  <c r="K452" i="20"/>
  <c r="K484" i="20"/>
  <c r="K516" i="20"/>
  <c r="K351" i="20"/>
  <c r="K383" i="20"/>
  <c r="K415" i="20"/>
  <c r="K324" i="20"/>
  <c r="K1098" i="20"/>
  <c r="K1076" i="20"/>
  <c r="K1052" i="20"/>
  <c r="K316" i="20"/>
  <c r="K294" i="20"/>
  <c r="K270" i="20"/>
  <c r="K258" i="20"/>
  <c r="K246" i="20"/>
  <c r="K233" i="20"/>
  <c r="K221" i="20"/>
  <c r="K209" i="20"/>
  <c r="K197" i="20"/>
  <c r="K185" i="20"/>
  <c r="K175" i="20"/>
  <c r="K161" i="20"/>
  <c r="K149" i="20"/>
  <c r="K137" i="20"/>
  <c r="K571" i="20"/>
  <c r="K587" i="20"/>
  <c r="K603" i="20"/>
  <c r="K619" i="20"/>
  <c r="K433" i="20"/>
  <c r="K457" i="20"/>
  <c r="K501" i="20"/>
  <c r="K356" i="20"/>
  <c r="K1099" i="20"/>
  <c r="K1084" i="20"/>
  <c r="K1072" i="20"/>
  <c r="K1060" i="20"/>
  <c r="K1048" i="20"/>
  <c r="K1036" i="20"/>
  <c r="K315" i="20"/>
  <c r="K301" i="20"/>
  <c r="K289" i="20"/>
  <c r="K275" i="20"/>
  <c r="K262" i="20"/>
  <c r="K250" i="20"/>
  <c r="K238" i="20"/>
  <c r="K226" i="20"/>
  <c r="K211" i="20"/>
  <c r="K199" i="20"/>
  <c r="K186" i="20"/>
  <c r="K173" i="20"/>
  <c r="K163" i="20"/>
  <c r="K232" i="22"/>
  <c r="K296" i="22"/>
  <c r="K979" i="20"/>
  <c r="K843" i="20"/>
  <c r="K37" i="22"/>
  <c r="K132" i="22"/>
  <c r="K176" i="22"/>
  <c r="K209" i="22"/>
  <c r="K241" i="22"/>
  <c r="K273" i="22"/>
  <c r="K305" i="22"/>
  <c r="K956" i="20"/>
  <c r="K988" i="20"/>
  <c r="K1004" i="20"/>
  <c r="K1020" i="20"/>
  <c r="K836" i="20"/>
  <c r="K852" i="20"/>
  <c r="K868" i="20"/>
  <c r="K884" i="20"/>
  <c r="K900" i="20"/>
  <c r="K916" i="20"/>
  <c r="K730" i="20"/>
  <c r="K746" i="20"/>
  <c r="K762" i="20"/>
  <c r="K778" i="20"/>
  <c r="K794" i="20"/>
  <c r="K810" i="20"/>
  <c r="K628" i="20"/>
  <c r="K644" i="20"/>
  <c r="K660" i="20"/>
  <c r="K30" i="22"/>
  <c r="K62" i="22"/>
  <c r="K94" i="22"/>
  <c r="K113" i="22"/>
  <c r="K129" i="22"/>
  <c r="K145" i="22"/>
  <c r="K161" i="22"/>
  <c r="K177" i="22"/>
  <c r="K193" i="22"/>
  <c r="K210" i="22"/>
  <c r="K226" i="22"/>
  <c r="K242" i="22"/>
  <c r="K258" i="22"/>
  <c r="K274" i="22"/>
  <c r="K290" i="22"/>
  <c r="K306" i="22"/>
  <c r="K933" i="20"/>
  <c r="K949" i="20"/>
  <c r="K965" i="20"/>
  <c r="K981" i="20"/>
  <c r="K997" i="20"/>
  <c r="K1013" i="20"/>
  <c r="K829" i="20"/>
  <c r="K845" i="20"/>
  <c r="K861" i="20"/>
  <c r="K877" i="20"/>
  <c r="K57" i="22"/>
  <c r="K142" i="22"/>
  <c r="K206" i="22"/>
  <c r="K271" i="22"/>
  <c r="K946" i="20"/>
  <c r="K1010" i="20"/>
  <c r="K858" i="20"/>
  <c r="K902" i="20"/>
  <c r="K923" i="20"/>
  <c r="K743" i="20"/>
  <c r="K764" i="20"/>
  <c r="K785" i="20"/>
  <c r="K807" i="20"/>
  <c r="K630" i="20"/>
  <c r="K651" i="20"/>
  <c r="K671" i="20"/>
  <c r="K687" i="20"/>
  <c r="K703" i="20"/>
  <c r="K719" i="20"/>
  <c r="K535" i="20"/>
  <c r="K65" i="22"/>
  <c r="K146" i="22"/>
  <c r="K211" i="22"/>
  <c r="K275" i="22"/>
  <c r="K934" i="20"/>
  <c r="K998" i="20"/>
  <c r="K862" i="20"/>
  <c r="K903" i="20"/>
  <c r="K728" i="20"/>
  <c r="K749" i="20"/>
  <c r="K771" i="20"/>
  <c r="K792" i="20"/>
  <c r="K813" i="20"/>
  <c r="K631" i="20"/>
  <c r="K653" i="20"/>
  <c r="K672" i="20"/>
  <c r="K688" i="20"/>
  <c r="K704" i="20"/>
  <c r="K720" i="20"/>
  <c r="K536" i="20"/>
  <c r="K73" i="22"/>
  <c r="K150" i="22"/>
  <c r="K215" i="22"/>
  <c r="K279" i="22"/>
  <c r="K970" i="20"/>
  <c r="K834" i="20"/>
  <c r="K894" i="20"/>
  <c r="K915" i="20"/>
  <c r="K740" i="20"/>
  <c r="K761" i="20"/>
  <c r="K783" i="20"/>
  <c r="K804" i="20"/>
  <c r="K627" i="20"/>
  <c r="K649" i="20"/>
  <c r="K669" i="20"/>
  <c r="K685" i="20"/>
  <c r="K701" i="20"/>
  <c r="K717" i="20"/>
  <c r="K533" i="20"/>
  <c r="K549" i="20"/>
  <c r="K565" i="20"/>
  <c r="K17" i="22"/>
  <c r="K122" i="22"/>
  <c r="K186" i="22"/>
  <c r="K251" i="22"/>
  <c r="K942" i="20"/>
  <c r="K1006" i="20"/>
  <c r="K870" i="20"/>
  <c r="K906" i="20"/>
  <c r="K731" i="20"/>
  <c r="K752" i="20"/>
  <c r="K773" i="20"/>
  <c r="K795" i="20"/>
  <c r="K816" i="20"/>
  <c r="K639" i="20"/>
  <c r="K661" i="20"/>
  <c r="K678" i="20"/>
  <c r="K694" i="20"/>
  <c r="K710" i="20"/>
  <c r="K526" i="20"/>
  <c r="K542" i="20"/>
  <c r="K558" i="20"/>
  <c r="K568" i="20"/>
  <c r="K584" i="20"/>
  <c r="K600" i="20"/>
  <c r="K616" i="20"/>
  <c r="K434" i="20"/>
  <c r="K450" i="20"/>
  <c r="K466" i="20"/>
  <c r="K482" i="20"/>
  <c r="K498" i="20"/>
  <c r="K514" i="20"/>
  <c r="K329" i="20"/>
  <c r="K345" i="20"/>
  <c r="K361" i="20"/>
  <c r="K377" i="20"/>
  <c r="K393" i="20"/>
  <c r="K409" i="20"/>
  <c r="K1129" i="20"/>
  <c r="K1125" i="20"/>
  <c r="K1121" i="20"/>
  <c r="K1117" i="20"/>
  <c r="K1113" i="20"/>
  <c r="K1109" i="20"/>
  <c r="K1105" i="20"/>
  <c r="K1101" i="20"/>
  <c r="K569" i="20"/>
  <c r="K585" i="20"/>
  <c r="K601" i="20"/>
  <c r="K617" i="20"/>
  <c r="K435" i="20"/>
  <c r="K451" i="20"/>
  <c r="K467" i="20"/>
  <c r="K483" i="20"/>
  <c r="K499" i="20"/>
  <c r="K515" i="20"/>
  <c r="K334" i="20"/>
  <c r="K350" i="20"/>
  <c r="K366" i="20"/>
  <c r="K382" i="20"/>
  <c r="K398" i="20"/>
  <c r="K414" i="20"/>
  <c r="K461" i="20"/>
  <c r="K509" i="20"/>
  <c r="K348" i="20"/>
  <c r="K372" i="20"/>
  <c r="K416" i="20"/>
  <c r="K1092" i="20"/>
  <c r="K1079" i="20"/>
  <c r="K1067" i="20"/>
  <c r="K1055" i="20"/>
  <c r="K1044" i="20"/>
  <c r="K1031" i="20"/>
  <c r="K307" i="20"/>
  <c r="K297" i="20"/>
  <c r="K285" i="20"/>
  <c r="K274" i="20"/>
  <c r="K263" i="20"/>
  <c r="K251" i="20"/>
  <c r="K239" i="20"/>
  <c r="K228" i="20"/>
  <c r="K216" i="20"/>
  <c r="K204" i="20"/>
  <c r="K191" i="20"/>
  <c r="K181" i="20"/>
  <c r="K167" i="20"/>
  <c r="K156" i="20"/>
  <c r="K144" i="20"/>
  <c r="K559" i="20"/>
  <c r="K578" i="20"/>
  <c r="K594" i="20"/>
  <c r="K610" i="20"/>
  <c r="K424" i="20"/>
  <c r="K440" i="20"/>
  <c r="K456" i="20"/>
  <c r="K472" i="20"/>
  <c r="K488" i="20"/>
  <c r="K504" i="20"/>
  <c r="K520" i="20"/>
  <c r="K339" i="20"/>
  <c r="K355" i="20"/>
  <c r="K371" i="20"/>
  <c r="K387" i="20"/>
  <c r="K403" i="20"/>
  <c r="K419" i="20"/>
  <c r="K493" i="20"/>
  <c r="K340" i="20"/>
  <c r="K396" i="20"/>
  <c r="K1096" i="20"/>
  <c r="K1085" i="20"/>
  <c r="K1074" i="20"/>
  <c r="K1062" i="20"/>
  <c r="K1050" i="20"/>
  <c r="K1037" i="20"/>
  <c r="K313" i="20"/>
  <c r="K302" i="20"/>
  <c r="K290" i="20"/>
  <c r="K278" i="20"/>
  <c r="K27" i="22"/>
  <c r="K91" i="22"/>
  <c r="K64" i="22"/>
  <c r="K111" i="22"/>
  <c r="K175" i="22"/>
  <c r="K240" i="22"/>
  <c r="K304" i="22"/>
  <c r="K987" i="20"/>
  <c r="K851" i="20"/>
  <c r="K43" i="22"/>
  <c r="K16" i="22"/>
  <c r="K80" i="22"/>
  <c r="K26" i="22"/>
  <c r="K127" i="22"/>
  <c r="K191" i="22"/>
  <c r="K256" i="22"/>
  <c r="K939" i="20"/>
  <c r="K1003" i="20"/>
  <c r="K867" i="20"/>
  <c r="K85" i="22"/>
  <c r="K156" i="22"/>
  <c r="K188" i="22"/>
  <c r="K107" i="22"/>
  <c r="K196" i="22"/>
  <c r="K229" i="22"/>
  <c r="K261" i="22"/>
  <c r="K293" i="22"/>
  <c r="K944" i="20"/>
  <c r="K976" i="20"/>
  <c r="K1008" i="20"/>
  <c r="K840" i="20"/>
  <c r="K872" i="20"/>
  <c r="K904" i="20"/>
  <c r="K734" i="20"/>
  <c r="K766" i="20"/>
  <c r="K798" i="20"/>
  <c r="K632" i="20"/>
  <c r="K664" i="20"/>
  <c r="K70" i="22"/>
  <c r="K117" i="22"/>
  <c r="K149" i="22"/>
  <c r="K181" i="22"/>
  <c r="K214" i="22"/>
  <c r="K246" i="22"/>
  <c r="K278" i="22"/>
  <c r="K953" i="20"/>
  <c r="K985" i="20"/>
  <c r="K1017" i="20"/>
  <c r="K849" i="20"/>
  <c r="K881" i="20"/>
  <c r="K158" i="22"/>
  <c r="K287" i="22"/>
  <c r="K1026" i="20"/>
  <c r="K907" i="20"/>
  <c r="K748" i="20"/>
  <c r="K791" i="20"/>
  <c r="K635" i="20"/>
  <c r="K675" i="20"/>
  <c r="K707" i="20"/>
  <c r="K539" i="20"/>
  <c r="K96" i="22"/>
  <c r="K227" i="22"/>
  <c r="K950" i="20"/>
  <c r="K878" i="20"/>
  <c r="K733" i="20"/>
  <c r="K776" i="20"/>
  <c r="K819" i="20"/>
  <c r="K658" i="20"/>
  <c r="K692" i="20"/>
  <c r="K724" i="20"/>
  <c r="K166" i="22"/>
  <c r="K295" i="22"/>
  <c r="K850" i="20"/>
  <c r="K921" i="20"/>
  <c r="K767" i="20"/>
  <c r="K809" i="20"/>
  <c r="K654" i="20"/>
  <c r="K689" i="20"/>
  <c r="K721" i="20"/>
  <c r="K553" i="20"/>
  <c r="K49" i="22"/>
  <c r="K202" i="22"/>
  <c r="K958" i="20"/>
  <c r="K886" i="20"/>
  <c r="K736" i="20"/>
  <c r="K779" i="20"/>
  <c r="K821" i="20"/>
  <c r="K666" i="20"/>
  <c r="K698" i="20"/>
  <c r="K530" i="20"/>
  <c r="K562" i="20"/>
  <c r="K588" i="20"/>
  <c r="K620" i="20"/>
  <c r="K140" i="22"/>
  <c r="K204" i="22"/>
  <c r="K237" i="22"/>
  <c r="K269" i="22"/>
  <c r="K301" i="22"/>
  <c r="K952" i="20"/>
  <c r="K984" i="20"/>
  <c r="K1016" i="20"/>
  <c r="K848" i="20"/>
  <c r="K880" i="20"/>
  <c r="K912" i="20"/>
  <c r="K742" i="20"/>
  <c r="K774" i="20"/>
  <c r="K806" i="20"/>
  <c r="K640" i="20"/>
  <c r="K22" i="22"/>
  <c r="K86" i="22"/>
  <c r="K125" i="22"/>
  <c r="K157" i="22"/>
  <c r="K189" i="22"/>
  <c r="K222" i="22"/>
  <c r="K254" i="22"/>
  <c r="K286" i="22"/>
  <c r="K929" i="20"/>
  <c r="K961" i="20"/>
  <c r="K993" i="20"/>
  <c r="K1025" i="20"/>
  <c r="K857" i="20"/>
  <c r="K889" i="20"/>
  <c r="K25" i="22"/>
  <c r="K190" i="22"/>
  <c r="K930" i="20"/>
  <c r="K842" i="20"/>
  <c r="K918" i="20"/>
  <c r="K759" i="20"/>
  <c r="K801" i="20"/>
  <c r="K646" i="20"/>
  <c r="K683" i="20"/>
  <c r="K715" i="20"/>
  <c r="K547" i="20"/>
  <c r="K130" i="22"/>
  <c r="K259" i="22"/>
  <c r="K982" i="20"/>
  <c r="K898" i="20"/>
  <c r="K744" i="20"/>
  <c r="K787" i="20"/>
  <c r="K626" i="20"/>
  <c r="K668" i="20"/>
  <c r="K700" i="20"/>
  <c r="K532" i="20"/>
  <c r="K41" i="22"/>
  <c r="K198" i="22"/>
  <c r="K954" i="20"/>
  <c r="K882" i="20"/>
  <c r="K735" i="20"/>
  <c r="K777" i="20"/>
  <c r="K820" i="20"/>
  <c r="K665" i="20"/>
  <c r="K697" i="20"/>
  <c r="K529" i="20"/>
  <c r="K561" i="20"/>
  <c r="K105" i="22"/>
  <c r="K235" i="22"/>
  <c r="K990" i="20"/>
  <c r="K901" i="20"/>
  <c r="K747" i="20"/>
  <c r="K789" i="20"/>
  <c r="K634" i="20"/>
  <c r="K674" i="20"/>
  <c r="K706" i="20"/>
  <c r="K538" i="20"/>
  <c r="K563" i="20"/>
  <c r="K596" i="20"/>
  <c r="K430" i="20"/>
  <c r="K462" i="20"/>
  <c r="K494" i="20"/>
  <c r="K325" i="20"/>
  <c r="K470" i="20"/>
  <c r="K333" i="20"/>
  <c r="K365" i="20"/>
  <c r="K397" i="20"/>
  <c r="K1128" i="20"/>
  <c r="K1120" i="20"/>
  <c r="K1112" i="20"/>
  <c r="K1104" i="20"/>
  <c r="K573" i="20"/>
  <c r="K605" i="20"/>
  <c r="K439" i="20"/>
  <c r="K471" i="20"/>
  <c r="K503" i="20"/>
  <c r="K338" i="20"/>
  <c r="K370" i="20"/>
  <c r="K402" i="20"/>
  <c r="K473" i="20"/>
  <c r="K360" i="20"/>
  <c r="K1100" i="20"/>
  <c r="K1077" i="20"/>
  <c r="K1053" i="20"/>
  <c r="K317" i="20"/>
  <c r="K293" i="20"/>
  <c r="K271" i="20"/>
  <c r="K248" i="20"/>
  <c r="K225" i="20"/>
  <c r="K200" i="20"/>
  <c r="K178" i="20"/>
  <c r="K152" i="20"/>
  <c r="K566" i="20"/>
  <c r="K598" i="20"/>
  <c r="K428" i="20"/>
  <c r="K460" i="20"/>
  <c r="K492" i="20"/>
  <c r="K327" i="20"/>
  <c r="K359" i="20"/>
  <c r="K391" i="20"/>
  <c r="K445" i="20"/>
  <c r="K352" i="20"/>
  <c r="K1095" i="20"/>
  <c r="K1070" i="20"/>
  <c r="K1046" i="20"/>
  <c r="K311" i="20"/>
  <c r="K286" i="20"/>
  <c r="K267" i="20"/>
  <c r="K255" i="20"/>
  <c r="K242" i="20"/>
  <c r="K231" i="20"/>
  <c r="K218" i="20"/>
  <c r="K207" i="20"/>
  <c r="K193" i="20"/>
  <c r="K183" i="20"/>
  <c r="K170" i="20"/>
  <c r="K159" i="20"/>
  <c r="K147" i="20"/>
  <c r="K552" i="20"/>
  <c r="K575" i="20"/>
  <c r="K591" i="20"/>
  <c r="K607" i="20"/>
  <c r="K623" i="20"/>
  <c r="K437" i="20"/>
  <c r="K465" i="20"/>
  <c r="K513" i="20"/>
  <c r="K384" i="20"/>
  <c r="K1093" i="20"/>
  <c r="K1081" i="20"/>
  <c r="K1069" i="20"/>
  <c r="K1057" i="20"/>
  <c r="K1045" i="20"/>
  <c r="K1033" i="20"/>
  <c r="K312" i="20"/>
  <c r="K298" i="20"/>
  <c r="K287" i="20"/>
  <c r="K272" i="20"/>
  <c r="K259" i="20"/>
  <c r="K247" i="20"/>
  <c r="K235" i="20"/>
  <c r="K223" i="20"/>
  <c r="K208" i="20"/>
  <c r="K196" i="20"/>
  <c r="K182" i="20"/>
  <c r="K172" i="20"/>
  <c r="K160" i="20"/>
  <c r="K148" i="20"/>
  <c r="K136" i="20"/>
  <c r="K115" i="20"/>
  <c r="K99" i="20"/>
  <c r="K82" i="20"/>
  <c r="K67" i="20"/>
  <c r="K50" i="20"/>
  <c r="K35" i="20"/>
  <c r="K22" i="20"/>
  <c r="K132" i="20"/>
  <c r="K125" i="20"/>
  <c r="K110" i="20"/>
  <c r="K94" i="20"/>
  <c r="K78" i="20"/>
  <c r="K62" i="20"/>
  <c r="K45" i="20"/>
  <c r="K23" i="20"/>
  <c r="K112" i="20"/>
  <c r="K96" i="20"/>
  <c r="K80" i="20"/>
  <c r="K64" i="20"/>
  <c r="K48" i="20"/>
  <c r="K34" i="20"/>
  <c r="K122" i="20"/>
  <c r="K109" i="20"/>
  <c r="K93" i="20"/>
  <c r="K77" i="20"/>
  <c r="K63" i="20"/>
  <c r="K47" i="20"/>
  <c r="K33" i="20"/>
  <c r="N7" i="29"/>
  <c r="K486" i="20"/>
  <c r="K341" i="20"/>
  <c r="K373" i="20"/>
  <c r="K405" i="20"/>
  <c r="K1126" i="20"/>
  <c r="K1118" i="20"/>
  <c r="K1110" i="20"/>
  <c r="K1102" i="20"/>
  <c r="K581" i="20"/>
  <c r="K613" i="20"/>
  <c r="K447" i="20"/>
  <c r="K479" i="20"/>
  <c r="K511" i="20"/>
  <c r="K346" i="20"/>
  <c r="K378" i="20"/>
  <c r="K410" i="20"/>
  <c r="K497" i="20"/>
  <c r="K368" i="20"/>
  <c r="K1094" i="20"/>
  <c r="K1071" i="20"/>
  <c r="K1047" i="20"/>
  <c r="K310" i="20"/>
  <c r="K288" i="20"/>
  <c r="K266" i="20"/>
  <c r="K243" i="20"/>
  <c r="K219" i="20"/>
  <c r="K195" i="20"/>
  <c r="K171" i="20"/>
  <c r="K146" i="20"/>
  <c r="K574" i="20"/>
  <c r="K606" i="20"/>
  <c r="K436" i="20"/>
  <c r="K468" i="20"/>
  <c r="K500" i="20"/>
  <c r="K335" i="20"/>
  <c r="K367" i="20"/>
  <c r="K399" i="20"/>
  <c r="K481" i="20"/>
  <c r="K388" i="20"/>
  <c r="K1089" i="20"/>
  <c r="K1064" i="20"/>
  <c r="K1041" i="20"/>
  <c r="K304" i="20"/>
  <c r="K281" i="20"/>
  <c r="K264" i="20"/>
  <c r="K252" i="20"/>
  <c r="K240" i="20"/>
  <c r="K227" i="20"/>
  <c r="K215" i="20"/>
  <c r="K203" i="20"/>
  <c r="K190" i="20"/>
  <c r="K180" i="20"/>
  <c r="K168" i="20"/>
  <c r="K155" i="20"/>
  <c r="K143" i="20"/>
  <c r="K560" i="20"/>
  <c r="K579" i="20"/>
  <c r="K595" i="20"/>
  <c r="K611" i="20"/>
  <c r="K425" i="20"/>
  <c r="K24" i="20"/>
  <c r="K37" i="20"/>
  <c r="K51" i="20"/>
  <c r="K65" i="20"/>
  <c r="K81" i="20"/>
  <c r="K97" i="20"/>
  <c r="K113" i="20"/>
  <c r="K26" i="20"/>
  <c r="K44" i="20"/>
  <c r="K60" i="20"/>
  <c r="K76" i="20"/>
  <c r="K92" i="20"/>
  <c r="K108" i="20"/>
  <c r="K128" i="20"/>
  <c r="K42" i="20"/>
  <c r="K57" i="20"/>
  <c r="K75" i="20"/>
  <c r="K90" i="20"/>
  <c r="K106" i="20"/>
  <c r="K123" i="20"/>
  <c r="K131" i="20"/>
  <c r="K135" i="20"/>
  <c r="K32" i="20"/>
  <c r="K46" i="20"/>
  <c r="K61" i="20"/>
  <c r="K79" i="20"/>
  <c r="K95" i="20"/>
  <c r="K111" i="20"/>
  <c r="K126" i="20"/>
  <c r="K145" i="20"/>
  <c r="K157" i="20"/>
  <c r="K179" i="20"/>
  <c r="K205" i="20"/>
  <c r="K232" i="20"/>
  <c r="K256" i="20"/>
  <c r="K282" i="20"/>
  <c r="K308" i="20"/>
  <c r="K1042" i="20"/>
  <c r="K1066" i="20"/>
  <c r="K1090" i="20"/>
  <c r="K332" i="20"/>
  <c r="K449" i="20"/>
  <c r="V8" i="41"/>
  <c r="V8" i="12"/>
  <c r="AJ8" i="12"/>
  <c r="AJ8" i="41"/>
  <c r="V9" i="41"/>
  <c r="V9" i="12"/>
  <c r="AJ9" i="12"/>
  <c r="AJ9" i="41"/>
  <c r="V7" i="41"/>
  <c r="P17" i="44"/>
  <c r="I18" i="44"/>
  <c r="Q66" i="21"/>
  <c r="Q70" i="21"/>
  <c r="Q74" i="21"/>
  <c r="Q78" i="21"/>
  <c r="Q82" i="21"/>
  <c r="Q86" i="21"/>
  <c r="Q90" i="21"/>
  <c r="Q94" i="21"/>
  <c r="Q98" i="21"/>
  <c r="Q102" i="21"/>
  <c r="Q106" i="21"/>
  <c r="Q11" i="21"/>
  <c r="Q13" i="21"/>
  <c r="Q15" i="21"/>
  <c r="Q17" i="21"/>
  <c r="Q19" i="21"/>
  <c r="Q21" i="21"/>
  <c r="Q23" i="21"/>
  <c r="Q25" i="21"/>
  <c r="Q27" i="21"/>
  <c r="Q29" i="21"/>
  <c r="Q31" i="21"/>
  <c r="Q33" i="21"/>
  <c r="Q35" i="21"/>
  <c r="Q37" i="21"/>
  <c r="Q39" i="21"/>
  <c r="Q41" i="21"/>
  <c r="Q43" i="21"/>
  <c r="Q45" i="21"/>
  <c r="Q47" i="21"/>
  <c r="Q49" i="21"/>
  <c r="Q51" i="21"/>
  <c r="Q53" i="21"/>
  <c r="Q57" i="21"/>
  <c r="Q59" i="21"/>
  <c r="Q61" i="21"/>
  <c r="Q63" i="21"/>
  <c r="Q65" i="21"/>
  <c r="Q68" i="21"/>
  <c r="AJ7" i="41"/>
  <c r="AJ7" i="12"/>
  <c r="V7" i="12"/>
  <c r="I10" i="44"/>
  <c r="P10" i="44"/>
  <c r="Q12" i="21"/>
  <c r="Q16" i="21"/>
  <c r="Q20" i="21"/>
  <c r="Q24" i="21"/>
  <c r="Q28" i="21"/>
  <c r="Q32" i="21"/>
  <c r="Q36" i="21"/>
  <c r="Q40" i="21"/>
  <c r="Q44" i="21"/>
  <c r="Q48" i="21"/>
  <c r="Q56" i="21"/>
  <c r="Q60" i="21"/>
  <c r="Q64" i="21"/>
  <c r="Q69" i="21"/>
  <c r="Q72" i="21"/>
  <c r="Q75" i="21"/>
  <c r="Q77" i="21"/>
  <c r="Q80" i="21"/>
  <c r="Q83" i="21"/>
  <c r="Q85" i="21"/>
  <c r="Q88" i="21"/>
  <c r="Q91" i="21"/>
  <c r="Q93" i="21"/>
  <c r="Q96" i="21"/>
  <c r="Q99" i="21"/>
  <c r="Q101" i="21"/>
  <c r="Q104" i="21"/>
  <c r="Q107" i="21"/>
  <c r="Q111" i="21"/>
  <c r="Q113" i="21"/>
  <c r="Q115" i="21"/>
  <c r="Q117" i="21"/>
  <c r="Q119" i="21"/>
  <c r="Q121" i="21"/>
  <c r="Q123" i="21"/>
  <c r="Q125" i="21"/>
  <c r="Q127" i="21"/>
  <c r="Q129" i="21"/>
  <c r="Q131" i="21"/>
  <c r="Q133" i="21"/>
  <c r="Q135" i="21"/>
  <c r="Q137" i="21"/>
  <c r="Q141" i="21"/>
  <c r="Q143" i="21"/>
  <c r="Q145" i="21"/>
  <c r="Q147" i="21"/>
  <c r="Q149" i="21"/>
  <c r="Q151" i="21"/>
  <c r="Q153" i="21"/>
  <c r="Q155" i="21"/>
  <c r="Q157" i="21"/>
  <c r="Q159" i="21"/>
  <c r="Q161" i="21"/>
  <c r="Q163" i="21"/>
  <c r="Q165" i="21"/>
  <c r="Q167" i="21"/>
  <c r="Q169" i="21"/>
  <c r="Q171" i="21"/>
  <c r="Q173" i="21"/>
  <c r="Q175" i="21"/>
  <c r="Q177" i="21"/>
  <c r="Q179" i="21"/>
  <c r="Q181" i="21"/>
  <c r="Q183" i="21"/>
  <c r="Q185" i="21"/>
  <c r="Q187" i="21"/>
  <c r="Q189" i="21"/>
  <c r="Q191" i="21"/>
  <c r="Q193" i="21"/>
  <c r="Q195" i="21"/>
  <c r="Q197" i="21"/>
  <c r="Q199" i="21"/>
  <c r="Q201" i="21"/>
  <c r="Q203" i="21"/>
  <c r="Q205" i="21"/>
  <c r="Q207" i="21"/>
  <c r="Q211" i="21"/>
  <c r="Q213" i="21"/>
  <c r="Q215" i="21"/>
  <c r="Q217" i="21"/>
  <c r="Q219" i="21"/>
  <c r="Q221" i="21"/>
  <c r="Q223" i="21"/>
  <c r="Q225" i="21"/>
  <c r="Q227" i="21"/>
  <c r="Q229" i="21"/>
  <c r="Q231" i="21"/>
  <c r="Q233" i="21"/>
  <c r="Q235" i="21"/>
  <c r="Q237" i="21"/>
  <c r="Q239" i="21"/>
  <c r="Q241" i="21"/>
  <c r="Q243" i="21"/>
  <c r="Q245" i="21"/>
  <c r="Q247" i="21"/>
  <c r="Q249" i="21"/>
  <c r="Q251" i="21"/>
  <c r="Q253" i="21"/>
  <c r="Q255" i="21"/>
  <c r="Q257" i="21"/>
  <c r="Q259" i="21"/>
  <c r="Q261" i="21"/>
  <c r="Q263" i="21"/>
  <c r="Q265" i="21"/>
  <c r="Q267" i="21"/>
  <c r="Q269" i="21"/>
  <c r="Q271" i="21"/>
  <c r="Q273" i="21"/>
  <c r="Q275" i="21"/>
  <c r="Q277" i="21"/>
  <c r="Q279" i="21"/>
  <c r="Q281" i="21"/>
  <c r="Q283" i="21"/>
  <c r="Q285" i="21"/>
  <c r="Q287" i="21"/>
  <c r="Q289" i="21"/>
  <c r="Q291" i="21"/>
  <c r="Q293" i="21"/>
  <c r="Q295" i="21"/>
  <c r="Q297" i="21"/>
  <c r="Q299" i="21"/>
  <c r="Q301" i="21"/>
  <c r="Q303" i="21"/>
  <c r="Q305" i="21"/>
  <c r="Q307" i="21"/>
  <c r="Q311" i="21"/>
  <c r="Q313" i="21"/>
  <c r="Q315" i="21"/>
  <c r="Q317" i="21"/>
  <c r="Q319" i="21"/>
  <c r="Q323" i="21"/>
  <c r="Q325" i="21"/>
  <c r="Q327" i="21"/>
  <c r="Q329" i="21"/>
  <c r="Q331" i="21"/>
  <c r="Q333" i="21"/>
  <c r="Q335" i="21"/>
  <c r="Q337" i="21"/>
  <c r="Q339" i="21"/>
  <c r="Q341" i="21"/>
  <c r="Q343" i="21"/>
  <c r="Q345" i="21"/>
  <c r="Q347" i="21"/>
  <c r="Q349" i="21"/>
  <c r="Q351" i="21"/>
  <c r="Q18" i="21"/>
  <c r="Q26" i="21"/>
  <c r="Q34" i="21"/>
  <c r="Q42" i="21"/>
  <c r="Q50" i="21"/>
  <c r="Q58" i="21"/>
  <c r="Q67" i="21"/>
  <c r="Q73" i="21"/>
  <c r="Q79" i="21"/>
  <c r="Q84" i="21"/>
  <c r="Q89" i="21"/>
  <c r="Q95" i="21"/>
  <c r="Q105" i="21"/>
  <c r="Q114" i="21"/>
  <c r="Q118" i="21"/>
  <c r="Q122" i="21"/>
  <c r="Q126" i="21"/>
  <c r="Q130" i="21"/>
  <c r="Q134" i="21"/>
  <c r="Q138" i="21"/>
  <c r="Q142" i="21"/>
  <c r="Q146" i="21"/>
  <c r="Q150" i="21"/>
  <c r="Q154" i="21"/>
  <c r="Q158" i="21"/>
  <c r="Q166" i="21"/>
  <c r="Q170" i="21"/>
  <c r="Q174" i="21"/>
  <c r="Q178" i="21"/>
  <c r="Q182" i="21"/>
  <c r="Q186" i="21"/>
  <c r="Q190" i="21"/>
  <c r="Q194" i="21"/>
  <c r="Q202" i="21"/>
  <c r="Q206" i="21"/>
  <c r="Q214" i="21"/>
  <c r="Q218" i="21"/>
  <c r="Q226" i="21"/>
  <c r="Q230" i="21"/>
  <c r="Q234" i="21"/>
  <c r="Q238" i="21"/>
  <c r="Q242" i="21"/>
  <c r="Q246" i="21"/>
  <c r="Q250" i="21"/>
  <c r="Q254" i="21"/>
  <c r="Q258" i="21"/>
  <c r="Q262" i="21"/>
  <c r="Q266" i="21"/>
  <c r="Q270" i="21"/>
  <c r="Q274" i="21"/>
  <c r="Q278" i="21"/>
  <c r="Q282" i="21"/>
  <c r="Q286" i="21"/>
  <c r="Q290" i="21"/>
  <c r="Q294" i="21"/>
  <c r="Q298" i="21"/>
  <c r="Q302" i="21"/>
  <c r="Q306" i="21"/>
  <c r="Q314" i="21"/>
  <c r="Q318" i="21"/>
  <c r="Q322" i="21"/>
  <c r="Q326" i="21"/>
  <c r="Q330" i="21"/>
  <c r="Q334" i="21"/>
  <c r="Q338" i="21"/>
  <c r="Q342" i="21"/>
  <c r="Q346" i="21"/>
  <c r="Q350" i="21"/>
  <c r="Q353" i="21"/>
  <c r="Q355" i="21"/>
  <c r="Q357" i="21"/>
  <c r="Q359" i="21"/>
  <c r="Q361" i="21"/>
  <c r="Q363" i="21"/>
  <c r="Q365" i="21"/>
  <c r="Q367" i="21"/>
  <c r="Q369" i="21"/>
  <c r="Q371" i="21"/>
  <c r="Q373" i="21"/>
  <c r="Q375" i="21"/>
  <c r="Q377" i="21"/>
  <c r="Q379" i="21"/>
  <c r="Q381" i="21"/>
  <c r="Q383" i="21"/>
  <c r="Q385" i="21"/>
  <c r="Q387" i="21"/>
  <c r="Q389" i="21"/>
  <c r="Q391" i="21"/>
  <c r="Q393" i="21"/>
  <c r="Q395" i="21"/>
  <c r="Q397" i="21"/>
  <c r="Q399" i="21"/>
  <c r="Q401" i="21"/>
  <c r="Q403" i="21"/>
  <c r="Q405" i="21"/>
  <c r="Q407" i="21"/>
  <c r="Q411" i="21"/>
  <c r="Q413" i="21"/>
  <c r="Q415" i="21"/>
  <c r="Q417" i="21"/>
  <c r="Q419" i="21"/>
  <c r="Q421" i="21"/>
  <c r="Q423" i="21"/>
  <c r="Q425" i="21"/>
  <c r="Q427" i="21"/>
  <c r="Q429" i="21"/>
  <c r="Q431" i="21"/>
  <c r="Q433" i="21"/>
  <c r="Q435" i="21"/>
  <c r="Q437" i="21"/>
  <c r="Q439" i="21"/>
  <c r="Q441" i="21"/>
  <c r="Q443" i="21"/>
  <c r="Q445" i="21"/>
  <c r="Q447" i="21"/>
  <c r="Q449" i="21"/>
  <c r="Q451" i="21"/>
  <c r="Q453" i="21"/>
  <c r="Q455" i="21"/>
  <c r="Q457" i="21"/>
  <c r="Q459" i="21"/>
  <c r="Q463" i="21"/>
  <c r="Q465" i="21"/>
  <c r="Q467" i="21"/>
  <c r="Q469" i="21"/>
  <c r="Q471" i="21"/>
  <c r="Q473" i="21"/>
  <c r="Q475" i="21"/>
  <c r="Q479" i="21"/>
  <c r="Q481" i="21"/>
  <c r="Q483" i="21"/>
  <c r="Q485" i="21"/>
  <c r="Q487" i="21"/>
  <c r="Q489" i="21"/>
  <c r="Q491" i="21"/>
  <c r="Q493" i="21"/>
  <c r="Q495" i="21"/>
  <c r="Q497" i="21"/>
  <c r="Q499" i="21"/>
  <c r="Q503" i="21"/>
  <c r="Q505" i="21"/>
  <c r="Q507" i="21"/>
  <c r="Q513" i="21"/>
  <c r="Q515" i="21"/>
  <c r="Q517" i="21"/>
  <c r="Q519" i="21"/>
  <c r="Q523" i="21"/>
  <c r="Q525" i="21"/>
  <c r="Q527" i="21"/>
  <c r="Q529" i="21"/>
  <c r="Q531" i="21"/>
  <c r="Q533" i="21"/>
  <c r="Q535" i="21"/>
  <c r="Q537" i="21"/>
  <c r="Q539" i="21"/>
  <c r="Q541" i="21"/>
  <c r="Q543" i="21"/>
  <c r="Q545" i="21"/>
  <c r="Q547" i="21"/>
  <c r="Q549" i="21"/>
  <c r="Q553" i="21"/>
  <c r="Q555" i="21"/>
  <c r="Q557" i="21"/>
  <c r="Q559" i="21"/>
  <c r="Q561" i="21"/>
  <c r="Q563" i="21"/>
  <c r="Q565" i="21"/>
  <c r="Q567" i="21"/>
  <c r="Q569" i="21"/>
  <c r="Q571" i="21"/>
  <c r="Q573" i="21"/>
  <c r="Q575" i="21"/>
  <c r="Q577" i="21"/>
  <c r="Q579" i="21"/>
  <c r="Q581" i="21"/>
  <c r="Q583" i="21"/>
  <c r="Q587" i="21"/>
  <c r="Q589" i="21"/>
  <c r="Q593" i="21"/>
  <c r="Q595" i="21"/>
  <c r="Q597" i="21"/>
  <c r="Q601" i="21"/>
  <c r="Q603" i="21"/>
  <c r="Q605" i="21"/>
  <c r="Q607" i="21"/>
  <c r="Q611" i="21"/>
  <c r="Q613" i="21"/>
  <c r="Q617" i="21"/>
  <c r="Q619" i="21"/>
  <c r="Q621" i="21"/>
  <c r="Q623" i="21"/>
  <c r="Q625" i="21"/>
  <c r="Q627" i="21"/>
  <c r="Q629" i="21"/>
  <c r="Q631" i="21"/>
  <c r="Q633" i="21"/>
  <c r="Q637" i="21"/>
  <c r="Q639" i="21"/>
  <c r="Q641" i="21"/>
  <c r="Q643" i="21"/>
  <c r="Q645" i="21"/>
  <c r="Q647" i="21"/>
  <c r="Q649" i="21"/>
  <c r="Q651" i="21"/>
  <c r="Q653" i="21"/>
  <c r="Q655" i="21"/>
  <c r="Q657" i="21"/>
  <c r="Q661" i="21"/>
  <c r="Q663" i="21"/>
  <c r="Q665" i="21"/>
  <c r="Q669" i="21"/>
  <c r="Q671" i="21"/>
  <c r="Q673" i="21"/>
  <c r="Q675" i="21"/>
  <c r="Q679" i="21"/>
  <c r="Q681" i="21"/>
  <c r="Q683" i="21"/>
  <c r="Q685" i="21"/>
  <c r="Q687" i="21"/>
  <c r="Q689" i="21"/>
  <c r="Q691" i="21"/>
  <c r="Q693" i="21"/>
  <c r="Q695" i="21"/>
  <c r="Q697" i="21"/>
  <c r="Q701" i="21"/>
  <c r="Q703" i="21"/>
  <c r="Q705" i="21"/>
  <c r="J10" i="22"/>
  <c r="Q10" i="22"/>
  <c r="J12" i="22"/>
  <c r="Q12" i="22"/>
  <c r="J14" i="22"/>
  <c r="Q14" i="22"/>
  <c r="J16" i="22"/>
  <c r="Q16" i="22"/>
  <c r="J18" i="22"/>
  <c r="Q18" i="22"/>
  <c r="J20" i="22"/>
  <c r="Q20" i="22"/>
  <c r="J22" i="22"/>
  <c r="J24" i="22"/>
  <c r="Q24" i="22"/>
  <c r="J26" i="22"/>
  <c r="Q26" i="22"/>
  <c r="J28" i="22"/>
  <c r="Q28" i="22"/>
  <c r="J30" i="22"/>
  <c r="Q30" i="22"/>
  <c r="J32" i="22"/>
  <c r="Q32" i="22"/>
  <c r="J34" i="22"/>
  <c r="Q34" i="22"/>
  <c r="J36" i="22"/>
  <c r="Q36" i="22"/>
  <c r="J38" i="22"/>
  <c r="Q38" i="22"/>
  <c r="J40" i="22"/>
  <c r="Q40" i="22"/>
  <c r="J42" i="22"/>
  <c r="Q42" i="22"/>
  <c r="J44" i="22"/>
  <c r="Q44" i="22"/>
  <c r="J46" i="22"/>
  <c r="Q46" i="22"/>
  <c r="J48" i="22"/>
  <c r="Q48" i="22"/>
  <c r="J50" i="22"/>
  <c r="Q50" i="22"/>
  <c r="J52" i="22"/>
  <c r="Q52" i="22"/>
  <c r="J54" i="22"/>
  <c r="Q54" i="22"/>
  <c r="J56" i="22"/>
  <c r="Q56" i="22"/>
  <c r="J58" i="22"/>
  <c r="Q58" i="22"/>
  <c r="J60" i="22"/>
  <c r="Q60" i="22"/>
  <c r="J62" i="22"/>
  <c r="J64" i="22"/>
  <c r="J66" i="22"/>
  <c r="Q66" i="22"/>
  <c r="J68" i="22"/>
  <c r="Q68" i="22"/>
  <c r="J70" i="22"/>
  <c r="J72" i="22"/>
  <c r="Q72" i="22"/>
  <c r="J74" i="22"/>
  <c r="Q74" i="22"/>
  <c r="J76" i="22"/>
  <c r="Q76" i="22"/>
  <c r="J78" i="22"/>
  <c r="Q78" i="22"/>
  <c r="J80" i="22"/>
  <c r="J82" i="22"/>
  <c r="Q82" i="22"/>
  <c r="J84" i="22"/>
  <c r="Q84" i="22"/>
  <c r="J86" i="22"/>
  <c r="Q86" i="22"/>
  <c r="J88" i="22"/>
  <c r="Q88" i="22"/>
  <c r="J90" i="22"/>
  <c r="Q90" i="22"/>
  <c r="J92" i="22"/>
  <c r="Q92" i="22"/>
  <c r="J94" i="22"/>
  <c r="J96" i="22"/>
  <c r="Q96" i="22"/>
  <c r="J98" i="22"/>
  <c r="Q98" i="22"/>
  <c r="J100" i="22"/>
  <c r="J102" i="22"/>
  <c r="Q102" i="22"/>
  <c r="J104" i="22"/>
  <c r="Q104" i="22"/>
  <c r="J106" i="22"/>
  <c r="Q106" i="22"/>
  <c r="J110" i="22"/>
  <c r="Q110" i="22"/>
  <c r="J112" i="22"/>
  <c r="Q112" i="22"/>
  <c r="J114" i="22"/>
  <c r="Q114" i="22"/>
  <c r="J116" i="22"/>
  <c r="Q116" i="22"/>
  <c r="J118" i="22"/>
  <c r="Q118" i="22"/>
  <c r="J120" i="22"/>
  <c r="Q120" i="22"/>
  <c r="J122" i="22"/>
  <c r="Q122" i="22"/>
  <c r="J124" i="22"/>
  <c r="Q124" i="22"/>
  <c r="J126" i="22"/>
  <c r="Q126" i="22"/>
  <c r="J128" i="22"/>
  <c r="Q128" i="22"/>
  <c r="J130" i="22"/>
  <c r="J132" i="22"/>
  <c r="Q132" i="22"/>
  <c r="J134" i="22"/>
  <c r="Q134" i="22"/>
  <c r="J136" i="22"/>
  <c r="Q136" i="22"/>
  <c r="J138" i="22"/>
  <c r="Q138" i="22"/>
  <c r="J140" i="22"/>
  <c r="Q140" i="22"/>
  <c r="J142" i="22"/>
  <c r="J144" i="22"/>
  <c r="Q144" i="22"/>
  <c r="J146" i="22"/>
  <c r="J148" i="22"/>
  <c r="Q148" i="22"/>
  <c r="J150" i="22"/>
  <c r="Q150" i="22"/>
  <c r="J152" i="22"/>
  <c r="Q152" i="22"/>
  <c r="J154" i="22"/>
  <c r="Q154" i="22"/>
  <c r="J156" i="22"/>
  <c r="Q156" i="22"/>
  <c r="J158" i="22"/>
  <c r="J160" i="22"/>
  <c r="Q160" i="22"/>
  <c r="J162" i="22"/>
  <c r="Q162" i="22"/>
  <c r="J164" i="22"/>
  <c r="Q164" i="22"/>
  <c r="J166" i="22"/>
  <c r="Q166" i="22"/>
  <c r="J168" i="22"/>
  <c r="Q168" i="22"/>
  <c r="J170" i="22"/>
  <c r="J172" i="22"/>
  <c r="Q172" i="22"/>
  <c r="Q14" i="21"/>
  <c r="Q30" i="21"/>
  <c r="Q46" i="21"/>
  <c r="Q62" i="21"/>
  <c r="Q76" i="21"/>
  <c r="Q87" i="21"/>
  <c r="Q97" i="21"/>
  <c r="Q108" i="21"/>
  <c r="Q116" i="21"/>
  <c r="Q124" i="21"/>
  <c r="Q132" i="21"/>
  <c r="Q140" i="21"/>
  <c r="Q148" i="21"/>
  <c r="Q156" i="21"/>
  <c r="Q164" i="21"/>
  <c r="Q172" i="21"/>
  <c r="Q180" i="21"/>
  <c r="Q188" i="21"/>
  <c r="Q196" i="21"/>
  <c r="Q204" i="21"/>
  <c r="Q212" i="21"/>
  <c r="Q220" i="21"/>
  <c r="Q228" i="21"/>
  <c r="Q236" i="21"/>
  <c r="Q244" i="21"/>
  <c r="Q252" i="21"/>
  <c r="Q260" i="21"/>
  <c r="Q268" i="21"/>
  <c r="Q276" i="21"/>
  <c r="Q284" i="21"/>
  <c r="Q292" i="21"/>
  <c r="Q300" i="21"/>
  <c r="Q308" i="21"/>
  <c r="Q316" i="21"/>
  <c r="Q324" i="21"/>
  <c r="Q332" i="21"/>
  <c r="Q340" i="21"/>
  <c r="Q348" i="21"/>
  <c r="Q354" i="21"/>
  <c r="Q358" i="21"/>
  <c r="Q362" i="21"/>
  <c r="Q366" i="21"/>
  <c r="Q370" i="21"/>
  <c r="Q374" i="21"/>
  <c r="Q378" i="21"/>
  <c r="Q382" i="21"/>
  <c r="Q386" i="21"/>
  <c r="Q390" i="21"/>
  <c r="Q394" i="21"/>
  <c r="Q398" i="21"/>
  <c r="Q402" i="21"/>
  <c r="Q406" i="21"/>
  <c r="Q414" i="21"/>
  <c r="Q418" i="21"/>
  <c r="Q422" i="21"/>
  <c r="Q426" i="21"/>
  <c r="Q430" i="21"/>
  <c r="Q434" i="21"/>
  <c r="Q438" i="21"/>
  <c r="Q442" i="21"/>
  <c r="Q446" i="21"/>
  <c r="Q450" i="21"/>
  <c r="Q454" i="21"/>
  <c r="Q458" i="21"/>
  <c r="Q462" i="21"/>
  <c r="Q466" i="21"/>
  <c r="Q470" i="21"/>
  <c r="Q474" i="21"/>
  <c r="Q478" i="21"/>
  <c r="Q482" i="21"/>
  <c r="Q486" i="21"/>
  <c r="Q490" i="21"/>
  <c r="Q494" i="21"/>
  <c r="Q498" i="21"/>
  <c r="Q502" i="21"/>
  <c r="Q506" i="21"/>
  <c r="Q514" i="21"/>
  <c r="Q518" i="21"/>
  <c r="Q522" i="21"/>
  <c r="Q526" i="21"/>
  <c r="Q530" i="21"/>
  <c r="Q534" i="21"/>
  <c r="Q538" i="21"/>
  <c r="Q542" i="21"/>
  <c r="Q546" i="21"/>
  <c r="Q550" i="21"/>
  <c r="Q554" i="21"/>
  <c r="Q558" i="21"/>
  <c r="Q562" i="21"/>
  <c r="Q566" i="21"/>
  <c r="Q570" i="21"/>
  <c r="Q574" i="21"/>
  <c r="Q578" i="21"/>
  <c r="Q582" i="21"/>
  <c r="Q586" i="21"/>
  <c r="Q590" i="21"/>
  <c r="Q594" i="21"/>
  <c r="Q598" i="21"/>
  <c r="Q602" i="21"/>
  <c r="Q606" i="21"/>
  <c r="Q614" i="21"/>
  <c r="Q618" i="21"/>
  <c r="Q622" i="21"/>
  <c r="Q626" i="21"/>
  <c r="Q630" i="21"/>
  <c r="Q634" i="21"/>
  <c r="Q638" i="21"/>
  <c r="Q642" i="21"/>
  <c r="Q646" i="21"/>
  <c r="Q650" i="21"/>
  <c r="Q654" i="21"/>
  <c r="Q658" i="21"/>
  <c r="Q662" i="21"/>
  <c r="Q666" i="21"/>
  <c r="Q670" i="21"/>
  <c r="Q674" i="21"/>
  <c r="Q678" i="21"/>
  <c r="Q682" i="21"/>
  <c r="Q686" i="21"/>
  <c r="Q690" i="21"/>
  <c r="Q694" i="21"/>
  <c r="Q702" i="21"/>
  <c r="Q706" i="21"/>
  <c r="J9" i="22"/>
  <c r="J13" i="22"/>
  <c r="Q13" i="22"/>
  <c r="J17" i="22"/>
  <c r="Q17" i="22"/>
  <c r="J21" i="22"/>
  <c r="Q21" i="22"/>
  <c r="J25" i="22"/>
  <c r="J29" i="22"/>
  <c r="Q29" i="22"/>
  <c r="J33" i="22"/>
  <c r="Q33" i="22"/>
  <c r="J37" i="22"/>
  <c r="J41" i="22"/>
  <c r="Q41" i="22"/>
  <c r="J45" i="22"/>
  <c r="Q45" i="22"/>
  <c r="J49" i="22"/>
  <c r="Q49" i="22"/>
  <c r="J53" i="22"/>
  <c r="Q53" i="22"/>
  <c r="J57" i="22"/>
  <c r="Q57" i="22"/>
  <c r="J61" i="22"/>
  <c r="Q61" i="22"/>
  <c r="J65" i="22"/>
  <c r="J69" i="22"/>
  <c r="Q69" i="22"/>
  <c r="J73" i="22"/>
  <c r="J77" i="22"/>
  <c r="Q77" i="22"/>
  <c r="J81" i="22"/>
  <c r="Q81" i="22"/>
  <c r="J85" i="22"/>
  <c r="Q85" i="22"/>
  <c r="J89" i="22"/>
  <c r="Q89" i="22"/>
  <c r="J93" i="22"/>
  <c r="Q93" i="22"/>
  <c r="J97" i="22"/>
  <c r="Q97" i="22"/>
  <c r="J101" i="22"/>
  <c r="Q101" i="22"/>
  <c r="J105" i="22"/>
  <c r="J109" i="22"/>
  <c r="J113" i="22"/>
  <c r="Q113" i="22"/>
  <c r="J117" i="22"/>
  <c r="J121" i="22"/>
  <c r="Q121" i="22"/>
  <c r="J125" i="22"/>
  <c r="Q125" i="22"/>
  <c r="J129" i="22"/>
  <c r="Q129" i="22"/>
  <c r="J133" i="22"/>
  <c r="Q133" i="22"/>
  <c r="J137" i="22"/>
  <c r="Q137" i="22"/>
  <c r="J141" i="22"/>
  <c r="Q141" i="22"/>
  <c r="J145" i="22"/>
  <c r="J149" i="22"/>
  <c r="Q149" i="22"/>
  <c r="J153" i="22"/>
  <c r="Q153" i="22"/>
  <c r="J157" i="22"/>
  <c r="J161" i="22"/>
  <c r="J165" i="22"/>
  <c r="Q165" i="22"/>
  <c r="J169" i="22"/>
  <c r="Q169" i="22"/>
  <c r="J173" i="22"/>
  <c r="J175" i="22"/>
  <c r="Q175" i="22"/>
  <c r="J177" i="22"/>
  <c r="Q177" i="22"/>
  <c r="J179" i="22"/>
  <c r="Q179" i="22"/>
  <c r="J181" i="22"/>
  <c r="Q181" i="22"/>
  <c r="J183" i="22"/>
  <c r="Q183" i="22"/>
  <c r="J185" i="22"/>
  <c r="Q185" i="22"/>
  <c r="J187" i="22"/>
  <c r="Q187" i="22"/>
  <c r="J189" i="22"/>
  <c r="Q189" i="22"/>
  <c r="J191" i="22"/>
  <c r="Q191" i="22"/>
  <c r="J193" i="22"/>
  <c r="Q193" i="22"/>
  <c r="J195" i="22"/>
  <c r="Q195" i="22"/>
  <c r="J197" i="22"/>
  <c r="Q197" i="22"/>
  <c r="J199" i="22"/>
  <c r="Q199" i="22"/>
  <c r="J201" i="22"/>
  <c r="Q201" i="22"/>
  <c r="J203" i="22"/>
  <c r="Q203" i="22"/>
  <c r="J205" i="22"/>
  <c r="Q205" i="22"/>
  <c r="J207" i="22"/>
  <c r="Q207" i="22"/>
  <c r="J209" i="22"/>
  <c r="J211" i="22"/>
  <c r="Q211" i="22"/>
  <c r="J213" i="22"/>
  <c r="Q213" i="22"/>
  <c r="J215" i="22"/>
  <c r="Q215" i="22"/>
  <c r="J217" i="22"/>
  <c r="Q217" i="22"/>
  <c r="J219" i="22"/>
  <c r="Q219" i="22"/>
  <c r="J221" i="22"/>
  <c r="Q221" i="22"/>
  <c r="J223" i="22"/>
  <c r="Q223" i="22"/>
  <c r="J225" i="22"/>
  <c r="Q225" i="22"/>
  <c r="J227" i="22"/>
  <c r="Q227" i="22"/>
  <c r="J229" i="22"/>
  <c r="J231" i="22"/>
  <c r="Q231" i="22"/>
  <c r="J233" i="22"/>
  <c r="Q233" i="22"/>
  <c r="J235" i="22"/>
  <c r="Q235" i="22"/>
  <c r="J237" i="22"/>
  <c r="Q237" i="22"/>
  <c r="J239" i="22"/>
  <c r="Q239" i="22"/>
  <c r="J241" i="22"/>
  <c r="J243" i="22"/>
  <c r="Q243" i="22"/>
  <c r="J245" i="22"/>
  <c r="Q245" i="22"/>
  <c r="J247" i="22"/>
  <c r="Q247" i="22"/>
  <c r="J249" i="22"/>
  <c r="Q249" i="22"/>
  <c r="J251" i="22"/>
  <c r="J253" i="22"/>
  <c r="Q253" i="22"/>
  <c r="J255" i="22"/>
  <c r="Q255" i="22"/>
  <c r="J257" i="22"/>
  <c r="Q257" i="22"/>
  <c r="J259" i="22"/>
  <c r="J261" i="22"/>
  <c r="Q261" i="22"/>
  <c r="J263" i="22"/>
  <c r="Q263" i="22"/>
  <c r="J265" i="22"/>
  <c r="Q265" i="22"/>
  <c r="J267" i="22"/>
  <c r="Q267" i="22"/>
  <c r="J269" i="22"/>
  <c r="Q269" i="22"/>
  <c r="J271" i="22"/>
  <c r="Q271" i="22"/>
  <c r="J273" i="22"/>
  <c r="Q273" i="22"/>
  <c r="J275" i="22"/>
  <c r="Q275" i="22"/>
  <c r="J277" i="22"/>
  <c r="Q277" i="22"/>
  <c r="J279" i="22"/>
  <c r="J281" i="22"/>
  <c r="Q281" i="22"/>
  <c r="J283" i="22"/>
  <c r="Q283" i="22"/>
  <c r="J285" i="22"/>
  <c r="Q285" i="22"/>
  <c r="J287" i="22"/>
  <c r="J289" i="22"/>
  <c r="Q289" i="22"/>
  <c r="J291" i="22"/>
  <c r="Q291" i="22"/>
  <c r="J293" i="22"/>
  <c r="Q293" i="22"/>
  <c r="J295" i="22"/>
  <c r="Q295" i="22"/>
  <c r="J297" i="22"/>
  <c r="Q297" i="22"/>
  <c r="J299" i="22"/>
  <c r="Q299" i="22"/>
  <c r="J301" i="22"/>
  <c r="J303" i="22"/>
  <c r="Q303" i="22"/>
  <c r="J305" i="22"/>
  <c r="Q305" i="22"/>
  <c r="J307" i="22"/>
  <c r="Q307" i="22"/>
  <c r="Q808" i="21"/>
  <c r="Q806" i="21"/>
  <c r="Q802" i="21"/>
  <c r="Q800" i="21"/>
  <c r="Q798" i="21"/>
  <c r="Q794" i="21"/>
  <c r="Q790" i="21"/>
  <c r="Q788" i="21"/>
  <c r="Q782" i="21"/>
  <c r="Q780" i="21"/>
  <c r="Q778" i="21"/>
  <c r="Q776" i="21"/>
  <c r="Q774" i="21"/>
  <c r="Q772" i="21"/>
  <c r="Q770" i="21"/>
  <c r="Q768" i="21"/>
  <c r="Q766" i="21"/>
  <c r="Q764" i="21"/>
  <c r="Q762" i="21"/>
  <c r="Q760" i="21"/>
  <c r="Q758" i="21"/>
  <c r="Q752" i="21"/>
  <c r="Q750" i="21"/>
  <c r="Q748" i="21"/>
  <c r="Q746" i="21"/>
  <c r="Q744" i="21"/>
  <c r="Q742" i="21"/>
  <c r="Q738" i="21"/>
  <c r="Q736" i="21"/>
  <c r="Q734" i="21"/>
  <c r="Q730" i="21"/>
  <c r="Q726" i="21"/>
  <c r="Q724" i="21"/>
  <c r="Q718" i="21"/>
  <c r="Q716" i="21"/>
  <c r="Q714" i="21"/>
  <c r="Q712" i="21"/>
  <c r="J929" i="20"/>
  <c r="Q929" i="20"/>
  <c r="J931" i="20"/>
  <c r="Q931" i="20"/>
  <c r="J933" i="20"/>
  <c r="Q933" i="20"/>
  <c r="J935" i="20"/>
  <c r="Q935" i="20"/>
  <c r="J937" i="20"/>
  <c r="Q937" i="20"/>
  <c r="J939" i="20"/>
  <c r="Q939" i="20"/>
  <c r="J941" i="20"/>
  <c r="Q941" i="20"/>
  <c r="J943" i="20"/>
  <c r="Q943" i="20"/>
  <c r="J945" i="20"/>
  <c r="Q945" i="20"/>
  <c r="J947" i="20"/>
  <c r="Q947" i="20"/>
  <c r="J949" i="20"/>
  <c r="J951" i="20"/>
  <c r="Q951" i="20"/>
  <c r="J953" i="20"/>
  <c r="Q953" i="20"/>
  <c r="J955" i="20"/>
  <c r="Q955" i="20"/>
  <c r="J957" i="20"/>
  <c r="Q957" i="20"/>
  <c r="J959" i="20"/>
  <c r="Q959" i="20"/>
  <c r="J961" i="20"/>
  <c r="J963" i="20"/>
  <c r="Q963" i="20"/>
  <c r="J965" i="20"/>
  <c r="Q965" i="20"/>
  <c r="J967" i="20"/>
  <c r="Q967" i="20"/>
  <c r="J969" i="20"/>
  <c r="Q969" i="20"/>
  <c r="J971" i="20"/>
  <c r="Q971" i="20"/>
  <c r="J973" i="20"/>
  <c r="Q973" i="20"/>
  <c r="J975" i="20"/>
  <c r="Q975" i="20"/>
  <c r="J977" i="20"/>
  <c r="Q977" i="20"/>
  <c r="J979" i="20"/>
  <c r="Q979" i="20"/>
  <c r="J981" i="20"/>
  <c r="Q981" i="20"/>
  <c r="J983" i="20"/>
  <c r="Q983" i="20"/>
  <c r="J985" i="20"/>
  <c r="Q985" i="20"/>
  <c r="J987" i="20"/>
  <c r="J989" i="20"/>
  <c r="Q989" i="20"/>
  <c r="J991" i="20"/>
  <c r="Q991" i="20"/>
  <c r="J993" i="20"/>
  <c r="J995" i="20"/>
  <c r="Q995" i="20"/>
  <c r="J997" i="20"/>
  <c r="Q997" i="20"/>
  <c r="J999" i="20"/>
  <c r="Q999" i="20"/>
  <c r="J1001" i="20"/>
  <c r="Q1001" i="20"/>
  <c r="J1003" i="20"/>
  <c r="Q1003" i="20"/>
  <c r="J1005" i="20"/>
  <c r="Q1005" i="20"/>
  <c r="J1007" i="20"/>
  <c r="Q1007" i="20"/>
  <c r="J1009" i="20"/>
  <c r="J1011" i="20"/>
  <c r="Q1011" i="20"/>
  <c r="J1013" i="20"/>
  <c r="J1015" i="20"/>
  <c r="Q1015" i="20"/>
  <c r="J1017" i="20"/>
  <c r="J1019" i="20"/>
  <c r="Q1019" i="20"/>
  <c r="J1021" i="20"/>
  <c r="Q1021" i="20"/>
  <c r="J1023" i="20"/>
  <c r="Q1023" i="20"/>
  <c r="J1025" i="20"/>
  <c r="Q1025" i="20"/>
  <c r="J827" i="20"/>
  <c r="Q827" i="20"/>
  <c r="J829" i="20"/>
  <c r="Q829" i="20"/>
  <c r="J831" i="20"/>
  <c r="Q831" i="20"/>
  <c r="J833" i="20"/>
  <c r="Q833" i="20"/>
  <c r="J835" i="20"/>
  <c r="Q835" i="20"/>
  <c r="J837" i="20"/>
  <c r="Q837" i="20"/>
  <c r="J839" i="20"/>
  <c r="Q839" i="20"/>
  <c r="J841" i="20"/>
  <c r="Q841" i="20"/>
  <c r="J843" i="20"/>
  <c r="Q843" i="20"/>
  <c r="J845" i="20"/>
  <c r="Q845" i="20"/>
  <c r="J847" i="20"/>
  <c r="Q847" i="20"/>
  <c r="J849" i="20"/>
  <c r="J851" i="20"/>
  <c r="Q851" i="20"/>
  <c r="J853" i="20"/>
  <c r="Q853" i="20"/>
  <c r="J855" i="20"/>
  <c r="Q855" i="20"/>
  <c r="J857" i="20"/>
  <c r="Q857" i="20"/>
  <c r="J859" i="20"/>
  <c r="Q859" i="20"/>
  <c r="J861" i="20"/>
  <c r="Q861" i="20"/>
  <c r="J863" i="20"/>
  <c r="Q863" i="20"/>
  <c r="J865" i="20"/>
  <c r="Q865" i="20"/>
  <c r="J867" i="20"/>
  <c r="J869" i="20"/>
  <c r="Q869" i="20"/>
  <c r="J871" i="20"/>
  <c r="Q871" i="20"/>
  <c r="J873" i="20"/>
  <c r="Q873" i="20"/>
  <c r="J875" i="20"/>
  <c r="Q875" i="20"/>
  <c r="J877" i="20"/>
  <c r="J879" i="20"/>
  <c r="Q879" i="20"/>
  <c r="J881" i="20"/>
  <c r="Q881" i="20"/>
  <c r="J883" i="20"/>
  <c r="Q883" i="20"/>
  <c r="J885" i="20"/>
  <c r="Q885" i="20"/>
  <c r="J887" i="20"/>
  <c r="Q887" i="20"/>
  <c r="J889" i="20"/>
  <c r="J891" i="20"/>
  <c r="Q891" i="20"/>
  <c r="J893" i="20"/>
  <c r="Q893" i="20"/>
  <c r="J895" i="20"/>
  <c r="Q895" i="20"/>
  <c r="J897" i="20"/>
  <c r="J899" i="20"/>
  <c r="Q899" i="20"/>
  <c r="J901" i="20"/>
  <c r="J903" i="20"/>
  <c r="Q903" i="20"/>
  <c r="J905" i="20"/>
  <c r="Q905" i="20"/>
  <c r="J907" i="20"/>
  <c r="Q907" i="20"/>
  <c r="J909" i="20"/>
  <c r="Q909" i="20"/>
  <c r="J911" i="20"/>
  <c r="Q911" i="20"/>
  <c r="J913" i="20"/>
  <c r="Q913" i="20"/>
  <c r="J915" i="20"/>
  <c r="Q915" i="20"/>
  <c r="J917" i="20"/>
  <c r="Q917" i="20"/>
  <c r="J919" i="20"/>
  <c r="Q919" i="20"/>
  <c r="J921" i="20"/>
  <c r="J923" i="20"/>
  <c r="Q923" i="20"/>
  <c r="J726" i="20"/>
  <c r="J728" i="20"/>
  <c r="J730" i="20"/>
  <c r="Q730" i="20"/>
  <c r="J732" i="20"/>
  <c r="Q732" i="20"/>
  <c r="J734" i="20"/>
  <c r="Q734" i="20"/>
  <c r="J736" i="20"/>
  <c r="Q736" i="20"/>
  <c r="J738" i="20"/>
  <c r="Q738" i="20"/>
  <c r="J740" i="20"/>
  <c r="J742" i="20"/>
  <c r="Q742" i="20"/>
  <c r="J744" i="20"/>
  <c r="J746" i="20"/>
  <c r="Q746" i="20"/>
  <c r="J748" i="20"/>
  <c r="Q748" i="20"/>
  <c r="J750" i="20"/>
  <c r="Q750" i="20"/>
  <c r="J752" i="20"/>
  <c r="Q752" i="20"/>
  <c r="J754" i="20"/>
  <c r="Q754" i="20"/>
  <c r="J756" i="20"/>
  <c r="Q756" i="20"/>
  <c r="J758" i="20"/>
  <c r="Q758" i="20"/>
  <c r="J760" i="20"/>
  <c r="Q760" i="20"/>
  <c r="J762" i="20"/>
  <c r="J764" i="20"/>
  <c r="J766" i="20"/>
  <c r="Q766" i="20"/>
  <c r="J768" i="20"/>
  <c r="J770" i="20"/>
  <c r="Q770" i="20"/>
  <c r="J772" i="20"/>
  <c r="Q772" i="20"/>
  <c r="J774" i="20"/>
  <c r="J776" i="20"/>
  <c r="Q776" i="20"/>
  <c r="J778" i="20"/>
  <c r="J780" i="20"/>
  <c r="Q780" i="20"/>
  <c r="J782" i="20"/>
  <c r="Q782" i="20"/>
  <c r="J784" i="20"/>
  <c r="Q784" i="20"/>
  <c r="J786" i="20"/>
  <c r="Q786" i="20"/>
  <c r="J788" i="20"/>
  <c r="Q788" i="20"/>
  <c r="J790" i="20"/>
  <c r="J792" i="20"/>
  <c r="Q792" i="20"/>
  <c r="J794" i="20"/>
  <c r="Q794" i="20"/>
  <c r="J796" i="20"/>
  <c r="Q796" i="20"/>
  <c r="J798" i="20"/>
  <c r="Q798" i="20"/>
  <c r="J800" i="20"/>
  <c r="J802" i="20"/>
  <c r="Q802" i="20"/>
  <c r="J804" i="20"/>
  <c r="Q804" i="20"/>
  <c r="J806" i="20"/>
  <c r="Q806" i="20"/>
  <c r="J808" i="20"/>
  <c r="J810" i="20"/>
  <c r="Q810" i="20"/>
  <c r="J812" i="20"/>
  <c r="Q812" i="20"/>
  <c r="J814" i="20"/>
  <c r="Q814" i="20"/>
  <c r="J816" i="20"/>
  <c r="Q816" i="20"/>
  <c r="J818" i="20"/>
  <c r="Q818" i="20"/>
  <c r="J820" i="20"/>
  <c r="Q820" i="20"/>
  <c r="J822" i="20"/>
  <c r="Q822" i="20"/>
  <c r="J824" i="20"/>
  <c r="Q824" i="20"/>
  <c r="J626" i="20"/>
  <c r="J628" i="20"/>
  <c r="Q628" i="20"/>
  <c r="J630" i="20"/>
  <c r="J632" i="20"/>
  <c r="J634" i="20"/>
  <c r="Q634" i="20"/>
  <c r="J636" i="20"/>
  <c r="Q636" i="20"/>
  <c r="J638" i="20"/>
  <c r="Q638" i="20"/>
  <c r="J640" i="20"/>
  <c r="Q640" i="20"/>
  <c r="J642" i="20"/>
  <c r="Q642" i="20"/>
  <c r="J644" i="20"/>
  <c r="J646" i="20"/>
  <c r="J648" i="20"/>
  <c r="Q648" i="20"/>
  <c r="J650" i="20"/>
  <c r="Q650" i="20"/>
  <c r="J652" i="20"/>
  <c r="Q652" i="20"/>
  <c r="J654" i="20"/>
  <c r="Q654" i="20"/>
  <c r="J656" i="20"/>
  <c r="Q656" i="20"/>
  <c r="J658" i="20"/>
  <c r="J660" i="20"/>
  <c r="Q660" i="20"/>
  <c r="J662" i="20"/>
  <c r="Q662" i="20"/>
  <c r="J664" i="20"/>
  <c r="J666" i="20"/>
  <c r="Q666" i="20"/>
  <c r="J668" i="20"/>
  <c r="Q668" i="20"/>
  <c r="J670" i="20"/>
  <c r="Q670" i="20"/>
  <c r="J672" i="20"/>
  <c r="Q672" i="20"/>
  <c r="J674" i="20"/>
  <c r="J676" i="20"/>
  <c r="Q676" i="20"/>
  <c r="J678" i="20"/>
  <c r="Q678" i="20"/>
  <c r="J680" i="20"/>
  <c r="Q680" i="20"/>
  <c r="J682" i="20"/>
  <c r="Q682" i="20"/>
  <c r="J684" i="20"/>
  <c r="Q684" i="20"/>
  <c r="J686" i="20"/>
  <c r="Q686" i="20"/>
  <c r="J688" i="20"/>
  <c r="J690" i="20"/>
  <c r="J692" i="20"/>
  <c r="Q692" i="20"/>
  <c r="J694" i="20"/>
  <c r="Q694" i="20"/>
  <c r="J696" i="20"/>
  <c r="Q696" i="20"/>
  <c r="J698" i="20"/>
  <c r="Q698" i="20"/>
  <c r="J700" i="20"/>
  <c r="Q700" i="20"/>
  <c r="J702" i="20"/>
  <c r="Q702" i="20"/>
  <c r="J704" i="20"/>
  <c r="J706" i="20"/>
  <c r="J708" i="20"/>
  <c r="Q708" i="20"/>
  <c r="J710" i="20"/>
  <c r="Q710" i="20"/>
  <c r="J712" i="20"/>
  <c r="Q712" i="20"/>
  <c r="J714" i="20"/>
  <c r="Q714" i="20"/>
  <c r="J716" i="20"/>
  <c r="Q716" i="20"/>
  <c r="J718" i="20"/>
  <c r="Q718" i="20"/>
  <c r="J720" i="20"/>
  <c r="Q720" i="20"/>
  <c r="J722" i="20"/>
  <c r="J724" i="20"/>
  <c r="Q724" i="20"/>
  <c r="J525" i="20"/>
  <c r="J527" i="20"/>
  <c r="Q527" i="20"/>
  <c r="J529" i="20"/>
  <c r="Q529" i="20"/>
  <c r="J531" i="20"/>
  <c r="Q531" i="20"/>
  <c r="J533" i="20"/>
  <c r="Q533" i="20"/>
  <c r="J535" i="20"/>
  <c r="Q535" i="20"/>
  <c r="J537" i="20"/>
  <c r="J539" i="20"/>
  <c r="J541" i="20"/>
  <c r="Q541" i="20"/>
  <c r="J543" i="20"/>
  <c r="Q543" i="20"/>
  <c r="J545" i="20"/>
  <c r="Q545" i="20"/>
  <c r="J547" i="20"/>
  <c r="Q547" i="20"/>
  <c r="J549" i="20"/>
  <c r="J551" i="20"/>
  <c r="Q551" i="20"/>
  <c r="J553" i="20"/>
  <c r="Q553" i="20"/>
  <c r="J555" i="20"/>
  <c r="Q555" i="20"/>
  <c r="J557" i="20"/>
  <c r="Q557" i="20"/>
  <c r="J559" i="20"/>
  <c r="J561" i="20"/>
  <c r="J563" i="20"/>
  <c r="Q563" i="20"/>
  <c r="J565" i="20"/>
  <c r="Q565" i="20"/>
  <c r="J567" i="20"/>
  <c r="J569" i="20"/>
  <c r="Q569" i="20"/>
  <c r="J571" i="20"/>
  <c r="Q571" i="20"/>
  <c r="J573" i="20"/>
  <c r="Q573" i="20"/>
  <c r="J575" i="20"/>
  <c r="J577" i="20"/>
  <c r="Q577" i="20"/>
  <c r="J579" i="20"/>
  <c r="Q579" i="20"/>
  <c r="J581" i="20"/>
  <c r="J583" i="20"/>
  <c r="J585" i="20"/>
  <c r="J587" i="20"/>
  <c r="Q587" i="20"/>
  <c r="J589" i="20"/>
  <c r="Q589" i="20"/>
  <c r="J591" i="20"/>
  <c r="Q591" i="20"/>
  <c r="J593" i="20"/>
  <c r="Q593" i="20"/>
  <c r="J595" i="20"/>
  <c r="Q595" i="20"/>
  <c r="J597" i="20"/>
  <c r="Q597" i="20"/>
  <c r="J599" i="20"/>
  <c r="Q599" i="20"/>
  <c r="J601" i="20"/>
  <c r="J603" i="20"/>
  <c r="Q603" i="20"/>
  <c r="J605" i="20"/>
  <c r="Q605" i="20"/>
  <c r="J607" i="20"/>
  <c r="Q607" i="20"/>
  <c r="J609" i="20"/>
  <c r="Q609" i="20"/>
  <c r="J611" i="20"/>
  <c r="J613" i="20"/>
  <c r="J615" i="20"/>
  <c r="Q615" i="20"/>
  <c r="J617" i="20"/>
  <c r="Q617" i="20"/>
  <c r="J619" i="20"/>
  <c r="J621" i="20"/>
  <c r="Q621" i="20"/>
  <c r="J623" i="20"/>
  <c r="J424" i="20"/>
  <c r="J426" i="20"/>
  <c r="Q426" i="20"/>
  <c r="J428" i="20"/>
  <c r="J430" i="20"/>
  <c r="J432" i="20"/>
  <c r="Q432" i="20"/>
  <c r="J434" i="20"/>
  <c r="Q434" i="20"/>
  <c r="J436" i="20"/>
  <c r="J438" i="20"/>
  <c r="J440" i="20"/>
  <c r="Q440" i="20"/>
  <c r="J442" i="20"/>
  <c r="Q442" i="20"/>
  <c r="J444" i="20"/>
  <c r="J446" i="20"/>
  <c r="J448" i="20"/>
  <c r="Q448" i="20"/>
  <c r="J450" i="20"/>
  <c r="Q450" i="20"/>
  <c r="J452" i="20"/>
  <c r="Q452" i="20"/>
  <c r="J454" i="20"/>
  <c r="Q454" i="20"/>
  <c r="J456" i="20"/>
  <c r="Q456" i="20"/>
  <c r="J458" i="20"/>
  <c r="Q458" i="20"/>
  <c r="J460" i="20"/>
  <c r="Q460" i="20"/>
  <c r="J462" i="20"/>
  <c r="Q462" i="20"/>
  <c r="J464" i="20"/>
  <c r="Q464" i="20"/>
  <c r="J466" i="20"/>
  <c r="J468" i="20"/>
  <c r="J470" i="20"/>
  <c r="J472" i="20"/>
  <c r="J474" i="20"/>
  <c r="Q474" i="20"/>
  <c r="J476" i="20"/>
  <c r="Q476" i="20"/>
  <c r="J478" i="20"/>
  <c r="Q478" i="20"/>
  <c r="J480" i="20"/>
  <c r="Q480" i="20"/>
  <c r="J482" i="20"/>
  <c r="Q482" i="20"/>
  <c r="J484" i="20"/>
  <c r="Q484" i="20"/>
  <c r="J486" i="20"/>
  <c r="Q486" i="20"/>
  <c r="J488" i="20"/>
  <c r="J490" i="20"/>
  <c r="Q490" i="20"/>
  <c r="J492" i="20"/>
  <c r="Q492" i="20"/>
  <c r="J494" i="20"/>
  <c r="Q494" i="20"/>
  <c r="J496" i="20"/>
  <c r="Q496" i="20"/>
  <c r="J498" i="20"/>
  <c r="Q498" i="20"/>
  <c r="J500" i="20"/>
  <c r="J502" i="20"/>
  <c r="J504" i="20"/>
  <c r="Q504" i="20"/>
  <c r="J506" i="20"/>
  <c r="Q506" i="20"/>
  <c r="J508" i="20"/>
  <c r="Q508" i="20"/>
  <c r="J510" i="20"/>
  <c r="Q510" i="20"/>
  <c r="J512" i="20"/>
  <c r="Q512" i="20"/>
  <c r="J514" i="20"/>
  <c r="Q514" i="20"/>
  <c r="J516" i="20"/>
  <c r="J518" i="20"/>
  <c r="Q518" i="20"/>
  <c r="J520" i="20"/>
  <c r="Q520" i="20"/>
  <c r="J522" i="20"/>
  <c r="Q522" i="20"/>
  <c r="J324" i="20"/>
  <c r="J326" i="20"/>
  <c r="Q326" i="20"/>
  <c r="J328" i="20"/>
  <c r="Q328" i="20"/>
  <c r="J330" i="20"/>
  <c r="Q330" i="20"/>
  <c r="J332" i="20"/>
  <c r="J334" i="20"/>
  <c r="J336" i="20"/>
  <c r="Q336" i="20"/>
  <c r="J338" i="20"/>
  <c r="Q338" i="20"/>
  <c r="J340" i="20"/>
  <c r="Q340" i="20"/>
  <c r="J342" i="20"/>
  <c r="Q342" i="20"/>
  <c r="J344" i="20"/>
  <c r="Q344" i="20"/>
  <c r="J346" i="20"/>
  <c r="Q346" i="20"/>
  <c r="J348" i="20"/>
  <c r="Q348" i="20"/>
  <c r="J350" i="20"/>
  <c r="Q350" i="20"/>
  <c r="J352" i="20"/>
  <c r="Q352" i="20"/>
  <c r="J354" i="20"/>
  <c r="Q354" i="20"/>
  <c r="J356" i="20"/>
  <c r="Q356" i="20"/>
  <c r="J358" i="20"/>
  <c r="Q358" i="20"/>
  <c r="J360" i="20"/>
  <c r="Q360" i="20"/>
  <c r="J362" i="20"/>
  <c r="Q362" i="20"/>
  <c r="J364" i="20"/>
  <c r="Q364" i="20"/>
  <c r="J366" i="20"/>
  <c r="Q366" i="20"/>
  <c r="J368" i="20"/>
  <c r="J370" i="20"/>
  <c r="Q370" i="20"/>
  <c r="J372" i="20"/>
  <c r="Q372" i="20"/>
  <c r="J374" i="20"/>
  <c r="Q374" i="20"/>
  <c r="J376" i="20"/>
  <c r="Q376" i="20"/>
  <c r="J378" i="20"/>
  <c r="J380" i="20"/>
  <c r="Q380" i="20"/>
  <c r="J382" i="20"/>
  <c r="J384" i="20"/>
  <c r="J386" i="20"/>
  <c r="Q386" i="20"/>
  <c r="J388" i="20"/>
  <c r="Q388" i="20"/>
  <c r="J390" i="20"/>
  <c r="Q390" i="20"/>
  <c r="J392" i="20"/>
  <c r="Q392" i="20"/>
  <c r="J394" i="20"/>
  <c r="J396" i="20"/>
  <c r="J398" i="20"/>
  <c r="J400" i="20"/>
  <c r="Q400" i="20"/>
  <c r="J402" i="20"/>
  <c r="Q402" i="20"/>
  <c r="J404" i="20"/>
  <c r="J406" i="20"/>
  <c r="Q406" i="20"/>
  <c r="J408" i="20"/>
  <c r="Q408" i="20"/>
  <c r="J410" i="20"/>
  <c r="Q410" i="20"/>
  <c r="J412" i="20"/>
  <c r="J414" i="20"/>
  <c r="Q414" i="20"/>
  <c r="J416" i="20"/>
  <c r="Q416" i="20"/>
  <c r="J418" i="20"/>
  <c r="Q418" i="20"/>
  <c r="J420" i="20"/>
  <c r="Q420" i="20"/>
  <c r="J422" i="20"/>
  <c r="Q422" i="20"/>
  <c r="J1129" i="20"/>
  <c r="Q1129" i="20"/>
  <c r="J1128" i="20"/>
  <c r="J1127" i="20"/>
  <c r="Q1127" i="20"/>
  <c r="J1126" i="20"/>
  <c r="Q1126" i="20"/>
  <c r="J1125" i="20"/>
  <c r="J1124" i="20"/>
  <c r="J1123" i="20"/>
  <c r="Q1123" i="20"/>
  <c r="J1122" i="20"/>
  <c r="Q1122" i="20"/>
  <c r="J1121" i="20"/>
  <c r="J1120" i="20"/>
  <c r="Q1120" i="20"/>
  <c r="J1119" i="20"/>
  <c r="Q1119" i="20"/>
  <c r="J1118" i="20"/>
  <c r="J1117" i="20"/>
  <c r="Q1117" i="20"/>
  <c r="J1116" i="20"/>
  <c r="Q1116" i="20"/>
  <c r="J1115" i="20"/>
  <c r="Q1115" i="20"/>
  <c r="J1114" i="20"/>
  <c r="J1113" i="20"/>
  <c r="Q1113" i="20"/>
  <c r="J1112" i="20"/>
  <c r="Q1112" i="20"/>
  <c r="J1111" i="20"/>
  <c r="Q1111" i="20"/>
  <c r="J1110" i="20"/>
  <c r="J1109" i="20"/>
  <c r="J1108" i="20"/>
  <c r="Q1108" i="20"/>
  <c r="J1107" i="20"/>
  <c r="Q1107" i="20"/>
  <c r="J1106" i="20"/>
  <c r="J1105" i="20"/>
  <c r="J1104" i="20"/>
  <c r="Q1104" i="20"/>
  <c r="J1103" i="20"/>
  <c r="Q1103" i="20"/>
  <c r="J1102" i="20"/>
  <c r="Q1102" i="20"/>
  <c r="J1101" i="20"/>
  <c r="Q1101" i="20"/>
  <c r="J1100" i="20"/>
  <c r="Q1100" i="20"/>
  <c r="J1099" i="20"/>
  <c r="Q1099" i="20"/>
  <c r="J1098" i="20"/>
  <c r="J1097" i="20"/>
  <c r="Q1097" i="20"/>
  <c r="J1096" i="20"/>
  <c r="J1095" i="20"/>
  <c r="J1094" i="20"/>
  <c r="Q38" i="21"/>
  <c r="Q71" i="21"/>
  <c r="Q92" i="21"/>
  <c r="Q112" i="21"/>
  <c r="Q128" i="21"/>
  <c r="Q144" i="21"/>
  <c r="Q160" i="21"/>
  <c r="Q176" i="21"/>
  <c r="Q192" i="21"/>
  <c r="Q208" i="21"/>
  <c r="Q224" i="21"/>
  <c r="Q240" i="21"/>
  <c r="Q256" i="21"/>
  <c r="Q272" i="21"/>
  <c r="Q288" i="21"/>
  <c r="Q304" i="21"/>
  <c r="Q320" i="21"/>
  <c r="Q336" i="21"/>
  <c r="Q352" i="21"/>
  <c r="Q360" i="21"/>
  <c r="Q368" i="21"/>
  <c r="Q376" i="21"/>
  <c r="Q392" i="21"/>
  <c r="Q400" i="21"/>
  <c r="Q408" i="21"/>
  <c r="Q416" i="21"/>
  <c r="Q424" i="21"/>
  <c r="Q432" i="21"/>
  <c r="Q440" i="21"/>
  <c r="Q448" i="21"/>
  <c r="Q456" i="21"/>
  <c r="Q464" i="21"/>
  <c r="Q472" i="21"/>
  <c r="Q480" i="21"/>
  <c r="Q488" i="21"/>
  <c r="Q496" i="21"/>
  <c r="Q512" i="21"/>
  <c r="Q520" i="21"/>
  <c r="Q528" i="21"/>
  <c r="Q536" i="21"/>
  <c r="Q544" i="21"/>
  <c r="Q552" i="21"/>
  <c r="Q560" i="21"/>
  <c r="Q568" i="21"/>
  <c r="Q576" i="21"/>
  <c r="Q584" i="21"/>
  <c r="Q592" i="21"/>
  <c r="Q600" i="21"/>
  <c r="Q608" i="21"/>
  <c r="Q616" i="21"/>
  <c r="Q624" i="21"/>
  <c r="Q632" i="21"/>
  <c r="Q640" i="21"/>
  <c r="Q648" i="21"/>
  <c r="Q672" i="21"/>
  <c r="Q680" i="21"/>
  <c r="Q688" i="21"/>
  <c r="Q696" i="21"/>
  <c r="Q704" i="21"/>
  <c r="J11" i="22"/>
  <c r="Q11" i="22"/>
  <c r="J19" i="22"/>
  <c r="Q19" i="22"/>
  <c r="J27" i="22"/>
  <c r="Q27" i="22"/>
  <c r="J35" i="22"/>
  <c r="Q35" i="22"/>
  <c r="J43" i="22"/>
  <c r="Q43" i="22"/>
  <c r="J51" i="22"/>
  <c r="Q51" i="22"/>
  <c r="J59" i="22"/>
  <c r="Q59" i="22"/>
  <c r="J67" i="22"/>
  <c r="Q67" i="22"/>
  <c r="J75" i="22"/>
  <c r="Q75" i="22"/>
  <c r="J83" i="22"/>
  <c r="Q83" i="22"/>
  <c r="J91" i="22"/>
  <c r="Q91" i="22"/>
  <c r="J99" i="22"/>
  <c r="Q99" i="22"/>
  <c r="J107" i="22"/>
  <c r="Q107" i="22"/>
  <c r="J115" i="22"/>
  <c r="Q115" i="22"/>
  <c r="J123" i="22"/>
  <c r="Q123" i="22"/>
  <c r="J131" i="22"/>
  <c r="Q131" i="22"/>
  <c r="J139" i="22"/>
  <c r="Q139" i="22"/>
  <c r="J147" i="22"/>
  <c r="Q147" i="22"/>
  <c r="J155" i="22"/>
  <c r="Q155" i="22"/>
  <c r="J163" i="22"/>
  <c r="Q163" i="22"/>
  <c r="J171" i="22"/>
  <c r="Q171" i="22"/>
  <c r="J176" i="22"/>
  <c r="Q176" i="22"/>
  <c r="J180" i="22"/>
  <c r="Q180" i="22"/>
  <c r="J184" i="22"/>
  <c r="Q184" i="22"/>
  <c r="J188" i="22"/>
  <c r="J192" i="22"/>
  <c r="Q192" i="22"/>
  <c r="J196" i="22"/>
  <c r="Q196" i="22"/>
  <c r="J200" i="22"/>
  <c r="Q200" i="22"/>
  <c r="J204" i="22"/>
  <c r="J212" i="22"/>
  <c r="Q212" i="22"/>
  <c r="J216" i="22"/>
  <c r="Q216" i="22"/>
  <c r="J220" i="22"/>
  <c r="Q220" i="22"/>
  <c r="J224" i="22"/>
  <c r="Q224" i="22"/>
  <c r="J228" i="22"/>
  <c r="Q228" i="22"/>
  <c r="J232" i="22"/>
  <c r="J236" i="22"/>
  <c r="Q236" i="22"/>
  <c r="J240" i="22"/>
  <c r="J244" i="22"/>
  <c r="Q244" i="22"/>
  <c r="J248" i="22"/>
  <c r="Q248" i="22"/>
  <c r="J252" i="22"/>
  <c r="Q252" i="22"/>
  <c r="J256" i="22"/>
  <c r="Q256" i="22"/>
  <c r="J260" i="22"/>
  <c r="Q260" i="22"/>
  <c r="J264" i="22"/>
  <c r="Q264" i="22"/>
  <c r="J268" i="22"/>
  <c r="Q268" i="22"/>
  <c r="J272" i="22"/>
  <c r="Q272" i="22"/>
  <c r="J276" i="22"/>
  <c r="Q276" i="22"/>
  <c r="J280" i="22"/>
  <c r="Q280" i="22"/>
  <c r="J284" i="22"/>
  <c r="Q284" i="22"/>
  <c r="J288" i="22"/>
  <c r="Q288" i="22"/>
  <c r="J292" i="22"/>
  <c r="Q292" i="22"/>
  <c r="J296" i="22"/>
  <c r="Q296" i="22"/>
  <c r="J300" i="22"/>
  <c r="Q300" i="22"/>
  <c r="J304" i="22"/>
  <c r="Q807" i="21"/>
  <c r="Q803" i="21"/>
  <c r="Q799" i="21"/>
  <c r="Q795" i="21"/>
  <c r="Q791" i="21"/>
  <c r="Q787" i="21"/>
  <c r="Q783" i="21"/>
  <c r="Q779" i="21"/>
  <c r="Q775" i="21"/>
  <c r="Q771" i="21"/>
  <c r="Q767" i="21"/>
  <c r="Q763" i="21"/>
  <c r="Q759" i="21"/>
  <c r="Q755" i="21"/>
  <c r="Q751" i="21"/>
  <c r="Q747" i="21"/>
  <c r="Q743" i="21"/>
  <c r="Q739" i="21"/>
  <c r="Q735" i="21"/>
  <c r="Q731" i="21"/>
  <c r="Q727" i="21"/>
  <c r="Q723" i="21"/>
  <c r="Q719" i="21"/>
  <c r="Q715" i="21"/>
  <c r="Q711" i="21"/>
  <c r="J930" i="20"/>
  <c r="Q930" i="20"/>
  <c r="J934" i="20"/>
  <c r="J938" i="20"/>
  <c r="Q938" i="20"/>
  <c r="J942" i="20"/>
  <c r="Q942" i="20"/>
  <c r="J946" i="20"/>
  <c r="Q946" i="20"/>
  <c r="J950" i="20"/>
  <c r="J954" i="20"/>
  <c r="J958" i="20"/>
  <c r="J962" i="20"/>
  <c r="Q962" i="20"/>
  <c r="J966" i="20"/>
  <c r="Q966" i="20"/>
  <c r="J970" i="20"/>
  <c r="J974" i="20"/>
  <c r="Q974" i="20"/>
  <c r="J978" i="20"/>
  <c r="Q978" i="20"/>
  <c r="J982" i="20"/>
  <c r="Q982" i="20"/>
  <c r="J986" i="20"/>
  <c r="Q986" i="20"/>
  <c r="J990" i="20"/>
  <c r="Q990" i="20"/>
  <c r="J994" i="20"/>
  <c r="Q994" i="20"/>
  <c r="J998" i="20"/>
  <c r="Q998" i="20"/>
  <c r="J1002" i="20"/>
  <c r="Q1002" i="20"/>
  <c r="J1006" i="20"/>
  <c r="Q1006" i="20"/>
  <c r="J1010" i="20"/>
  <c r="Q1010" i="20"/>
  <c r="J1014" i="20"/>
  <c r="J1018" i="20"/>
  <c r="J1022" i="20"/>
  <c r="J1026" i="20"/>
  <c r="Q1026" i="20"/>
  <c r="J828" i="20"/>
  <c r="Q828" i="20"/>
  <c r="J832" i="20"/>
  <c r="Q832" i="20"/>
  <c r="J836" i="20"/>
  <c r="J840" i="20"/>
  <c r="Q840" i="20"/>
  <c r="J844" i="20"/>
  <c r="Q844" i="20"/>
  <c r="J848" i="20"/>
  <c r="J852" i="20"/>
  <c r="J856" i="20"/>
  <c r="Q856" i="20"/>
  <c r="J860" i="20"/>
  <c r="Q860" i="20"/>
  <c r="J864" i="20"/>
  <c r="J868" i="20"/>
  <c r="Q868" i="20"/>
  <c r="J872" i="20"/>
  <c r="Q872" i="20"/>
  <c r="J876" i="20"/>
  <c r="Q876" i="20"/>
  <c r="J880" i="20"/>
  <c r="J884" i="20"/>
  <c r="Q884" i="20"/>
  <c r="J888" i="20"/>
  <c r="Q888" i="20"/>
  <c r="J892" i="20"/>
  <c r="Q892" i="20"/>
  <c r="J896" i="20"/>
  <c r="Q896" i="20"/>
  <c r="J900" i="20"/>
  <c r="J904" i="20"/>
  <c r="Q904" i="20"/>
  <c r="J908" i="20"/>
  <c r="Q908" i="20"/>
  <c r="J912" i="20"/>
  <c r="Q912" i="20"/>
  <c r="J916" i="20"/>
  <c r="J920" i="20"/>
  <c r="Q920" i="20"/>
  <c r="J924" i="20"/>
  <c r="Q924" i="20"/>
  <c r="J727" i="20"/>
  <c r="Q727" i="20"/>
  <c r="J731" i="20"/>
  <c r="Q731" i="20"/>
  <c r="J735" i="20"/>
  <c r="Q735" i="20"/>
  <c r="J739" i="20"/>
  <c r="Q739" i="20"/>
  <c r="J743" i="20"/>
  <c r="J747" i="20"/>
  <c r="J751" i="20"/>
  <c r="Q751" i="20"/>
  <c r="J755" i="20"/>
  <c r="Q755" i="20"/>
  <c r="J759" i="20"/>
  <c r="Q759" i="20"/>
  <c r="J763" i="20"/>
  <c r="Q763" i="20"/>
  <c r="J767" i="20"/>
  <c r="J771" i="20"/>
  <c r="Q771" i="20"/>
  <c r="J775" i="20"/>
  <c r="Q775" i="20"/>
  <c r="J779" i="20"/>
  <c r="J783" i="20"/>
  <c r="Q783" i="20"/>
  <c r="J787" i="20"/>
  <c r="Q787" i="20"/>
  <c r="J791" i="20"/>
  <c r="J795" i="20"/>
  <c r="J799" i="20"/>
  <c r="Q799" i="20"/>
  <c r="J803" i="20"/>
  <c r="Q803" i="20"/>
  <c r="J807" i="20"/>
  <c r="Q807" i="20"/>
  <c r="J811" i="20"/>
  <c r="Q811" i="20"/>
  <c r="J815" i="20"/>
  <c r="Q815" i="20"/>
  <c r="J819" i="20"/>
  <c r="J823" i="20"/>
  <c r="Q823" i="20"/>
  <c r="J629" i="20"/>
  <c r="Q629" i="20"/>
  <c r="J633" i="20"/>
  <c r="Q633" i="20"/>
  <c r="J637" i="20"/>
  <c r="J641" i="20"/>
  <c r="Q641" i="20"/>
  <c r="J645" i="20"/>
  <c r="J649" i="20"/>
  <c r="Q649" i="20"/>
  <c r="J653" i="20"/>
  <c r="Q653" i="20"/>
  <c r="J657" i="20"/>
  <c r="Q657" i="20"/>
  <c r="J661" i="20"/>
  <c r="J665" i="20"/>
  <c r="J669" i="20"/>
  <c r="Q669" i="20"/>
  <c r="J673" i="20"/>
  <c r="Q673" i="20"/>
  <c r="J677" i="20"/>
  <c r="Q677" i="20"/>
  <c r="J681" i="20"/>
  <c r="J685" i="20"/>
  <c r="J689" i="20"/>
  <c r="J693" i="20"/>
  <c r="Q693" i="20"/>
  <c r="J697" i="20"/>
  <c r="Q697" i="20"/>
  <c r="J701" i="20"/>
  <c r="Q701" i="20"/>
  <c r="J705" i="20"/>
  <c r="Q705" i="20"/>
  <c r="J709" i="20"/>
  <c r="Q709" i="20"/>
  <c r="J713" i="20"/>
  <c r="Q713" i="20"/>
  <c r="J717" i="20"/>
  <c r="Q717" i="20"/>
  <c r="J721" i="20"/>
  <c r="J526" i="20"/>
  <c r="J530" i="20"/>
  <c r="Q530" i="20"/>
  <c r="J534" i="20"/>
  <c r="Q534" i="20"/>
  <c r="J538" i="20"/>
  <c r="Q538" i="20"/>
  <c r="J542" i="20"/>
  <c r="J546" i="20"/>
  <c r="Q546" i="20"/>
  <c r="J550" i="20"/>
  <c r="Q550" i="20"/>
  <c r="J554" i="20"/>
  <c r="Q554" i="20"/>
  <c r="J558" i="20"/>
  <c r="Q558" i="20"/>
  <c r="J562" i="20"/>
  <c r="J566" i="20"/>
  <c r="Q566" i="20"/>
  <c r="J570" i="20"/>
  <c r="Q570" i="20"/>
  <c r="J574" i="20"/>
  <c r="J578" i="20"/>
  <c r="Q578" i="20"/>
  <c r="J582" i="20"/>
  <c r="Q582" i="20"/>
  <c r="J586" i="20"/>
  <c r="Q586" i="20"/>
  <c r="J590" i="20"/>
  <c r="J594" i="20"/>
  <c r="Q594" i="20"/>
  <c r="J598" i="20"/>
  <c r="Q598" i="20"/>
  <c r="J602" i="20"/>
  <c r="Q602" i="20"/>
  <c r="J606" i="20"/>
  <c r="J610" i="20"/>
  <c r="Q610" i="20"/>
  <c r="J614" i="20"/>
  <c r="Q614" i="20"/>
  <c r="J618" i="20"/>
  <c r="Q618" i="20"/>
  <c r="J622" i="20"/>
  <c r="J427" i="20"/>
  <c r="Q427" i="20"/>
  <c r="J431" i="20"/>
  <c r="J435" i="20"/>
  <c r="Q435" i="20"/>
  <c r="J439" i="20"/>
  <c r="Q439" i="20"/>
  <c r="J443" i="20"/>
  <c r="Q443" i="20"/>
  <c r="J447" i="20"/>
  <c r="Q447" i="20"/>
  <c r="J451" i="20"/>
  <c r="J455" i="20"/>
  <c r="Q455" i="20"/>
  <c r="J459" i="20"/>
  <c r="Q459" i="20"/>
  <c r="J463" i="20"/>
  <c r="Q463" i="20"/>
  <c r="J467" i="20"/>
  <c r="J471" i="20"/>
  <c r="J475" i="20"/>
  <c r="Q475" i="20"/>
  <c r="J479" i="20"/>
  <c r="J483" i="20"/>
  <c r="Q483" i="20"/>
  <c r="J487" i="20"/>
  <c r="J491" i="20"/>
  <c r="Q491" i="20"/>
  <c r="J495" i="20"/>
  <c r="Q495" i="20"/>
  <c r="J499" i="20"/>
  <c r="Q499" i="20"/>
  <c r="J503" i="20"/>
  <c r="J507" i="20"/>
  <c r="Q507" i="20"/>
  <c r="J511" i="20"/>
  <c r="J515" i="20"/>
  <c r="J519" i="20"/>
  <c r="J325" i="20"/>
  <c r="Q325" i="20"/>
  <c r="J329" i="20"/>
  <c r="Q329" i="20"/>
  <c r="J333" i="20"/>
  <c r="Q333" i="20"/>
  <c r="J337" i="20"/>
  <c r="Q337" i="20"/>
  <c r="J341" i="20"/>
  <c r="Q341" i="20"/>
  <c r="J345" i="20"/>
  <c r="Q345" i="20"/>
  <c r="J349" i="20"/>
  <c r="Q349" i="20"/>
  <c r="J353" i="20"/>
  <c r="Q353" i="20"/>
  <c r="J357" i="20"/>
  <c r="Q357" i="20"/>
  <c r="J361" i="20"/>
  <c r="Q361" i="20"/>
  <c r="J365" i="20"/>
  <c r="Q365" i="20"/>
  <c r="J369" i="20"/>
  <c r="Q369" i="20"/>
  <c r="J373" i="20"/>
  <c r="J377" i="20"/>
  <c r="J381" i="20"/>
  <c r="Q381" i="20"/>
  <c r="J385" i="20"/>
  <c r="Q385" i="20"/>
  <c r="J389" i="20"/>
  <c r="J393" i="20"/>
  <c r="Q393" i="20"/>
  <c r="J397" i="20"/>
  <c r="J401" i="20"/>
  <c r="Q401" i="20"/>
  <c r="J405" i="20"/>
  <c r="Q405" i="20"/>
  <c r="J409" i="20"/>
  <c r="Q409" i="20"/>
  <c r="J413" i="20"/>
  <c r="J417" i="20"/>
  <c r="Q417" i="20"/>
  <c r="J421" i="20"/>
  <c r="Q421" i="20"/>
  <c r="J1093" i="20"/>
  <c r="Q1093" i="20"/>
  <c r="J1092" i="20"/>
  <c r="J1091" i="20"/>
  <c r="Q1091" i="20"/>
  <c r="J1090" i="20"/>
  <c r="Q1090" i="20"/>
  <c r="J1089" i="20"/>
  <c r="J1088" i="20"/>
  <c r="Q1088" i="20"/>
  <c r="J1087" i="20"/>
  <c r="J1086" i="20"/>
  <c r="Q1086" i="20"/>
  <c r="J1085" i="20"/>
  <c r="Q1085" i="20"/>
  <c r="J1084" i="20"/>
  <c r="Q1084" i="20"/>
  <c r="J1083" i="20"/>
  <c r="J1082" i="20"/>
  <c r="J1081" i="20"/>
  <c r="Q1081" i="20"/>
  <c r="J1080" i="20"/>
  <c r="Q1080" i="20"/>
  <c r="J1079" i="20"/>
  <c r="J1078" i="20"/>
  <c r="Q1078" i="20"/>
  <c r="J1077" i="20"/>
  <c r="J1076" i="20"/>
  <c r="Q1076" i="20"/>
  <c r="J1075" i="20"/>
  <c r="Q1075" i="20"/>
  <c r="J1074" i="20"/>
  <c r="Q1074" i="20"/>
  <c r="J1073" i="20"/>
  <c r="Q1073" i="20"/>
  <c r="J1072" i="20"/>
  <c r="J1071" i="20"/>
  <c r="J1070" i="20"/>
  <c r="J1069" i="20"/>
  <c r="Q1069" i="20"/>
  <c r="J1068" i="20"/>
  <c r="Q1068" i="20"/>
  <c r="J1067" i="20"/>
  <c r="Q1067" i="20"/>
  <c r="J1066" i="20"/>
  <c r="J1065" i="20"/>
  <c r="J1064" i="20"/>
  <c r="J1063" i="20"/>
  <c r="Q1063" i="20"/>
  <c r="J1062" i="20"/>
  <c r="Q1062" i="20"/>
  <c r="J1061" i="20"/>
  <c r="Q1061" i="20"/>
  <c r="J1060" i="20"/>
  <c r="J1059" i="20"/>
  <c r="Q1059" i="20"/>
  <c r="J1058" i="20"/>
  <c r="J1057" i="20"/>
  <c r="J1056" i="20"/>
  <c r="Q1056" i="20"/>
  <c r="J1055" i="20"/>
  <c r="Q1055" i="20"/>
  <c r="J1054" i="20"/>
  <c r="Q1054" i="20"/>
  <c r="J1053" i="20"/>
  <c r="Q1053" i="20"/>
  <c r="J1052" i="20"/>
  <c r="Q1052" i="20"/>
  <c r="J1051" i="20"/>
  <c r="J1050" i="20"/>
  <c r="J1049" i="20"/>
  <c r="Q1049" i="20"/>
  <c r="J1048" i="20"/>
  <c r="Q1048" i="20"/>
  <c r="J1047" i="20"/>
  <c r="Q1047" i="20"/>
  <c r="J1046" i="20"/>
  <c r="Q1046" i="20"/>
  <c r="J1045" i="20"/>
  <c r="Q1045" i="20"/>
  <c r="J1044" i="20"/>
  <c r="J1043" i="20"/>
  <c r="Q1043" i="20"/>
  <c r="J1042" i="20"/>
  <c r="Q1042" i="20"/>
  <c r="J1041" i="20"/>
  <c r="J1040" i="20"/>
  <c r="J1039" i="20"/>
  <c r="J1038" i="20"/>
  <c r="Q1038" i="20"/>
  <c r="J1037" i="20"/>
  <c r="Q1037" i="20"/>
  <c r="J1036" i="20"/>
  <c r="Q1036" i="20"/>
  <c r="J1035" i="20"/>
  <c r="Q1035" i="20"/>
  <c r="J1034" i="20"/>
  <c r="Q1034" i="20"/>
  <c r="J1033" i="20"/>
  <c r="Q1033" i="20"/>
  <c r="J1032" i="20"/>
  <c r="Q1032" i="20"/>
  <c r="J1031" i="20"/>
  <c r="J319" i="20"/>
  <c r="Q319" i="20"/>
  <c r="J318" i="20"/>
  <c r="Q318" i="20"/>
  <c r="J317" i="20"/>
  <c r="Q317" i="20"/>
  <c r="J316" i="20"/>
  <c r="J315" i="20"/>
  <c r="Q315" i="20"/>
  <c r="J314" i="20"/>
  <c r="Q314" i="20"/>
  <c r="J313" i="20"/>
  <c r="Q313" i="20"/>
  <c r="J312" i="20"/>
  <c r="Q312" i="20"/>
  <c r="J311" i="20"/>
  <c r="Q311" i="20"/>
  <c r="J310" i="20"/>
  <c r="J309" i="20"/>
  <c r="Q309" i="20"/>
  <c r="J308" i="20"/>
  <c r="Q308" i="20"/>
  <c r="J307" i="20"/>
  <c r="Q307" i="20"/>
  <c r="J306" i="20"/>
  <c r="Q306" i="20"/>
  <c r="J305" i="20"/>
  <c r="Q305" i="20"/>
  <c r="J304" i="20"/>
  <c r="J303" i="20"/>
  <c r="Q303" i="20"/>
  <c r="J302" i="20"/>
  <c r="J301" i="20"/>
  <c r="J300" i="20"/>
  <c r="Q300" i="20"/>
  <c r="J299" i="20"/>
  <c r="Q299" i="20"/>
  <c r="J298" i="20"/>
  <c r="J297" i="20"/>
  <c r="Q297" i="20"/>
  <c r="J296" i="20"/>
  <c r="Q296" i="20"/>
  <c r="J295" i="20"/>
  <c r="Q295" i="20"/>
  <c r="J294" i="20"/>
  <c r="Q294" i="20"/>
  <c r="J293" i="20"/>
  <c r="Q293" i="20"/>
  <c r="J292" i="20"/>
  <c r="J291" i="20"/>
  <c r="Q291" i="20"/>
  <c r="J290" i="20"/>
  <c r="Q290" i="20"/>
  <c r="J289" i="20"/>
  <c r="Q289" i="20"/>
  <c r="J288" i="20"/>
  <c r="J287" i="20"/>
  <c r="J286" i="20"/>
  <c r="J285" i="20"/>
  <c r="J284" i="20"/>
  <c r="Q284" i="20"/>
  <c r="J283" i="20"/>
  <c r="Q283" i="20"/>
  <c r="J282" i="20"/>
  <c r="J281" i="20"/>
  <c r="Q281" i="20"/>
  <c r="J280" i="20"/>
  <c r="Q280" i="20"/>
  <c r="J279" i="20"/>
  <c r="J278" i="20"/>
  <c r="Q278" i="20"/>
  <c r="J277" i="20"/>
  <c r="J276" i="20"/>
  <c r="J275" i="20"/>
  <c r="Q275" i="20"/>
  <c r="J274" i="20"/>
  <c r="Q274" i="20"/>
  <c r="J273" i="20"/>
  <c r="Q273" i="20"/>
  <c r="J272" i="20"/>
  <c r="Q272" i="20"/>
  <c r="J271" i="20"/>
  <c r="Q271" i="20"/>
  <c r="J270" i="20"/>
  <c r="Q270" i="20"/>
  <c r="J269" i="20"/>
  <c r="Q269" i="20"/>
  <c r="J268" i="20"/>
  <c r="Q268" i="20"/>
  <c r="J267" i="20"/>
  <c r="J266" i="20"/>
  <c r="J265" i="20"/>
  <c r="Q265" i="20"/>
  <c r="J264" i="20"/>
  <c r="Q264" i="20"/>
  <c r="J263" i="20"/>
  <c r="Q263" i="20"/>
  <c r="J262" i="20"/>
  <c r="J261" i="20"/>
  <c r="J260" i="20"/>
  <c r="J259" i="20"/>
  <c r="Q259" i="20"/>
  <c r="J258" i="20"/>
  <c r="Q258" i="20"/>
  <c r="J257" i="20"/>
  <c r="Q257" i="20"/>
  <c r="J256" i="20"/>
  <c r="J255" i="20"/>
  <c r="Q255" i="20"/>
  <c r="J254" i="20"/>
  <c r="Q254" i="20"/>
  <c r="J253" i="20"/>
  <c r="Q253" i="20"/>
  <c r="J252" i="20"/>
  <c r="J251" i="20"/>
  <c r="Q251" i="20"/>
  <c r="J250" i="20"/>
  <c r="Q250" i="20"/>
  <c r="J249" i="20"/>
  <c r="Q249" i="20"/>
  <c r="J248" i="20"/>
  <c r="J247" i="20"/>
  <c r="Q247" i="20"/>
  <c r="J246" i="20"/>
  <c r="J245" i="20"/>
  <c r="Q245" i="20"/>
  <c r="J244" i="20"/>
  <c r="Q244" i="20"/>
  <c r="J243" i="20"/>
  <c r="Q243" i="20"/>
  <c r="J242" i="20"/>
  <c r="Q242" i="20"/>
  <c r="J241" i="20"/>
  <c r="J240" i="20"/>
  <c r="J239" i="20"/>
  <c r="Q239" i="20"/>
  <c r="J238" i="20"/>
  <c r="Q238" i="20"/>
  <c r="J237" i="20"/>
  <c r="J236" i="20"/>
  <c r="Q236" i="20"/>
  <c r="J235" i="20"/>
  <c r="J234" i="20"/>
  <c r="Q234" i="20"/>
  <c r="J233" i="20"/>
  <c r="J232" i="20"/>
  <c r="J231" i="20"/>
  <c r="Q231" i="20"/>
  <c r="J230" i="20"/>
  <c r="Q230" i="20"/>
  <c r="J229" i="20"/>
  <c r="J228" i="20"/>
  <c r="J227" i="20"/>
  <c r="Q227" i="20"/>
  <c r="J226" i="20"/>
  <c r="Q226" i="20"/>
  <c r="J225" i="20"/>
  <c r="Q225" i="20"/>
  <c r="J224" i="20"/>
  <c r="J223" i="20"/>
  <c r="Q223" i="20"/>
  <c r="J222" i="20"/>
  <c r="Q222" i="20"/>
  <c r="J221" i="20"/>
  <c r="J219" i="20"/>
  <c r="J218" i="20"/>
  <c r="J217" i="20"/>
  <c r="Q217" i="20"/>
  <c r="J216" i="20"/>
  <c r="Q216" i="20"/>
  <c r="J215" i="20"/>
  <c r="Q215" i="20"/>
  <c r="J214" i="20"/>
  <c r="Q214" i="20"/>
  <c r="J213" i="20"/>
  <c r="Q213" i="20"/>
  <c r="J212" i="20"/>
  <c r="Q212" i="20"/>
  <c r="J211" i="20"/>
  <c r="J210" i="20"/>
  <c r="Q210" i="20"/>
  <c r="J209" i="20"/>
  <c r="Q209" i="20"/>
  <c r="J208" i="20"/>
  <c r="Q208" i="20"/>
  <c r="J207" i="20"/>
  <c r="Q207" i="20"/>
  <c r="J206" i="20"/>
  <c r="Q206" i="20"/>
  <c r="J205" i="20"/>
  <c r="J204" i="20"/>
  <c r="Q204" i="20"/>
  <c r="J203" i="20"/>
  <c r="J202" i="20"/>
  <c r="Q202" i="20"/>
  <c r="J201" i="20"/>
  <c r="Q201" i="20"/>
  <c r="J200" i="20"/>
  <c r="Q200" i="20"/>
  <c r="J199" i="20"/>
  <c r="J198" i="20"/>
  <c r="Q198" i="20"/>
  <c r="J197" i="20"/>
  <c r="J196" i="20"/>
  <c r="J195" i="20"/>
  <c r="J194" i="20"/>
  <c r="Q194" i="20"/>
  <c r="J193" i="20"/>
  <c r="Q193" i="20"/>
  <c r="J192" i="20"/>
  <c r="J191" i="20"/>
  <c r="J190" i="20"/>
  <c r="J189" i="20"/>
  <c r="Q189" i="20"/>
  <c r="J188" i="20"/>
  <c r="Q188" i="20"/>
  <c r="J187" i="20"/>
  <c r="Q187" i="20"/>
  <c r="J186" i="20"/>
  <c r="Q186" i="20"/>
  <c r="J185" i="20"/>
  <c r="Q185" i="20"/>
  <c r="J184" i="20"/>
  <c r="J183" i="20"/>
  <c r="J182" i="20"/>
  <c r="J181" i="20"/>
  <c r="Q181" i="20"/>
  <c r="J180" i="20"/>
  <c r="Q180" i="20"/>
  <c r="J179" i="20"/>
  <c r="J178" i="20"/>
  <c r="Q178" i="20"/>
  <c r="J177" i="20"/>
  <c r="J176" i="20"/>
  <c r="J175" i="20"/>
  <c r="Q175" i="20"/>
  <c r="J174" i="20"/>
  <c r="Q174" i="20"/>
  <c r="J173" i="20"/>
  <c r="Q173" i="20"/>
  <c r="J172" i="20"/>
  <c r="Q172" i="20"/>
  <c r="J171" i="20"/>
  <c r="J170" i="20"/>
  <c r="J169" i="20"/>
  <c r="Q169" i="20"/>
  <c r="J168" i="20"/>
  <c r="J167" i="20"/>
  <c r="Q167" i="20"/>
  <c r="J166" i="20"/>
  <c r="Q166" i="20"/>
  <c r="J165" i="20"/>
  <c r="J164" i="20"/>
  <c r="J163" i="20"/>
  <c r="J162" i="20"/>
  <c r="Q162" i="20"/>
  <c r="J161" i="20"/>
  <c r="Q161" i="20"/>
  <c r="J160" i="20"/>
  <c r="Q160" i="20"/>
  <c r="J159" i="20"/>
  <c r="Q159" i="20"/>
  <c r="J158" i="20"/>
  <c r="Q158" i="20"/>
  <c r="J157" i="20"/>
  <c r="Q157" i="20"/>
  <c r="J156" i="20"/>
  <c r="Q156" i="20"/>
  <c r="J155" i="20"/>
  <c r="J154" i="20"/>
  <c r="Q154" i="20"/>
  <c r="J153" i="20"/>
  <c r="Q153" i="20"/>
  <c r="J152" i="20"/>
  <c r="J151" i="20"/>
  <c r="Q151" i="20"/>
  <c r="J150" i="20"/>
  <c r="Q150" i="20"/>
  <c r="J149" i="20"/>
  <c r="J148" i="20"/>
  <c r="J147" i="20"/>
  <c r="Q147" i="20"/>
  <c r="J146" i="20"/>
  <c r="Q146" i="20"/>
  <c r="J145" i="20"/>
  <c r="J144" i="20"/>
  <c r="J143" i="20"/>
  <c r="J142" i="20"/>
  <c r="Q142" i="20"/>
  <c r="J141" i="20"/>
  <c r="Q141" i="20"/>
  <c r="J140" i="20"/>
  <c r="J139" i="20"/>
  <c r="Q139" i="20"/>
  <c r="J138" i="20"/>
  <c r="Q138" i="20"/>
  <c r="J137" i="20"/>
  <c r="Q137" i="20"/>
  <c r="J136" i="20"/>
  <c r="J135" i="20"/>
  <c r="J134" i="20"/>
  <c r="Q134" i="20"/>
  <c r="J133" i="20"/>
  <c r="Q133" i="20"/>
  <c r="J132" i="20"/>
  <c r="J131" i="20"/>
  <c r="Q131" i="20"/>
  <c r="J130" i="20"/>
  <c r="Q130" i="20"/>
  <c r="J129" i="20"/>
  <c r="Q129" i="20"/>
  <c r="J128" i="20"/>
  <c r="J127" i="20"/>
  <c r="Q127" i="20"/>
  <c r="J126" i="20"/>
  <c r="Q126" i="20"/>
  <c r="J125" i="20"/>
  <c r="Q125" i="20"/>
  <c r="J124" i="20"/>
  <c r="J123" i="20"/>
  <c r="J122" i="20"/>
  <c r="Q122" i="20"/>
  <c r="J121" i="20"/>
  <c r="J119" i="20"/>
  <c r="Q119" i="20"/>
  <c r="J118" i="20"/>
  <c r="Q118" i="20"/>
  <c r="J117" i="20"/>
  <c r="Q117" i="20"/>
  <c r="J116" i="20"/>
  <c r="Q116" i="20"/>
  <c r="J115" i="20"/>
  <c r="Q115" i="20"/>
  <c r="J114" i="20"/>
  <c r="Q114" i="20"/>
  <c r="J113" i="20"/>
  <c r="J112" i="20"/>
  <c r="Q112" i="20"/>
  <c r="J111" i="20"/>
  <c r="Q111" i="20"/>
  <c r="J110" i="20"/>
  <c r="Q110" i="20"/>
  <c r="J109" i="20"/>
  <c r="Q109" i="20"/>
  <c r="J108" i="20"/>
  <c r="J107" i="20"/>
  <c r="Q107" i="20"/>
  <c r="J106" i="20"/>
  <c r="J105" i="20"/>
  <c r="Q105" i="20"/>
  <c r="J104" i="20"/>
  <c r="Q104" i="20"/>
  <c r="J103" i="20"/>
  <c r="Q103" i="20"/>
  <c r="J102" i="20"/>
  <c r="Q102" i="20"/>
  <c r="J101" i="20"/>
  <c r="Q101" i="20"/>
  <c r="J100" i="20"/>
  <c r="Q100" i="20"/>
  <c r="J99" i="20"/>
  <c r="Q99" i="20"/>
  <c r="J98" i="20"/>
  <c r="Q98" i="20"/>
  <c r="J97" i="20"/>
  <c r="Q97" i="20"/>
  <c r="J96" i="20"/>
  <c r="Q96" i="20"/>
  <c r="J95" i="20"/>
  <c r="J94" i="20"/>
  <c r="J93" i="20"/>
  <c r="J92" i="20"/>
  <c r="J91" i="20"/>
  <c r="Q91" i="20"/>
  <c r="J90" i="20"/>
  <c r="J89" i="20"/>
  <c r="Q89" i="20"/>
  <c r="J88" i="20"/>
  <c r="Q88" i="20"/>
  <c r="J87" i="20"/>
  <c r="J86" i="20"/>
  <c r="Q86" i="20"/>
  <c r="J85" i="20"/>
  <c r="J84" i="20"/>
  <c r="Q84" i="20"/>
  <c r="J83" i="20"/>
  <c r="Q83" i="20"/>
  <c r="J82" i="20"/>
  <c r="J81" i="20"/>
  <c r="Q81" i="20"/>
  <c r="J80" i="20"/>
  <c r="J79" i="20"/>
  <c r="J78" i="20"/>
  <c r="J77" i="20"/>
  <c r="Q77" i="20"/>
  <c r="J76" i="20"/>
  <c r="Q76" i="20"/>
  <c r="J75" i="20"/>
  <c r="J74" i="20"/>
  <c r="J73" i="20"/>
  <c r="Q73" i="20"/>
  <c r="J72" i="20"/>
  <c r="Q72" i="20"/>
  <c r="J71" i="20"/>
  <c r="J70" i="20"/>
  <c r="Q70" i="20"/>
  <c r="J69" i="20"/>
  <c r="Q69" i="20"/>
  <c r="J68" i="20"/>
  <c r="Q68" i="20"/>
  <c r="J67" i="20"/>
  <c r="J66" i="20"/>
  <c r="Q66" i="20"/>
  <c r="J65" i="20"/>
  <c r="Q65" i="20"/>
  <c r="J64" i="20"/>
  <c r="J63" i="20"/>
  <c r="Q63" i="20"/>
  <c r="J62" i="20"/>
  <c r="Q62" i="20"/>
  <c r="J61" i="20"/>
  <c r="Q61" i="20"/>
  <c r="J60" i="20"/>
  <c r="J59" i="20"/>
  <c r="Q59" i="20"/>
  <c r="J58" i="20"/>
  <c r="J57" i="20"/>
  <c r="Q57" i="20"/>
  <c r="J56" i="20"/>
  <c r="J55" i="20"/>
  <c r="Q55" i="20"/>
  <c r="J54" i="20"/>
  <c r="Q54" i="20"/>
  <c r="J53" i="20"/>
  <c r="Q53" i="20"/>
  <c r="J52" i="20"/>
  <c r="Q52" i="20"/>
  <c r="J51" i="20"/>
  <c r="J50" i="20"/>
  <c r="Q50" i="20"/>
  <c r="J49" i="20"/>
  <c r="Q49" i="20"/>
  <c r="J48" i="20"/>
  <c r="Q48" i="20"/>
  <c r="J47" i="20"/>
  <c r="J46" i="20"/>
  <c r="J45" i="20"/>
  <c r="Q45" i="20"/>
  <c r="J44" i="20"/>
  <c r="J43" i="20"/>
  <c r="Q43" i="20"/>
  <c r="J42" i="20"/>
  <c r="J41" i="20"/>
  <c r="Q41" i="20"/>
  <c r="J40" i="20"/>
  <c r="J39" i="20"/>
  <c r="J38" i="20"/>
  <c r="Q38" i="20"/>
  <c r="J37" i="20"/>
  <c r="Q37" i="20"/>
  <c r="J36" i="20"/>
  <c r="Q36" i="20"/>
  <c r="J35" i="20"/>
  <c r="Q35" i="20"/>
  <c r="J34" i="20"/>
  <c r="Q34" i="20"/>
  <c r="J33" i="20"/>
  <c r="J32" i="20"/>
  <c r="Q32" i="20"/>
  <c r="J31" i="20"/>
  <c r="Q31" i="20"/>
  <c r="J30" i="20"/>
  <c r="Q30" i="20"/>
  <c r="J29" i="20"/>
  <c r="Q29" i="20"/>
  <c r="J28" i="20"/>
  <c r="Q28" i="20"/>
  <c r="J27" i="20"/>
  <c r="Q27" i="20"/>
  <c r="J26" i="20"/>
  <c r="J25" i="20"/>
  <c r="Q25" i="20"/>
  <c r="J24" i="20"/>
  <c r="J23" i="20"/>
  <c r="Q22" i="21"/>
  <c r="Q54" i="21"/>
  <c r="Q81" i="21"/>
  <c r="Q103" i="21"/>
  <c r="Q120" i="21"/>
  <c r="Q136" i="21"/>
  <c r="Q152" i="21"/>
  <c r="Q168" i="21"/>
  <c r="Q184" i="21"/>
  <c r="Q200" i="21"/>
  <c r="Q216" i="21"/>
  <c r="Q232" i="21"/>
  <c r="Q264" i="21"/>
  <c r="Q280" i="21"/>
  <c r="Q296" i="21"/>
  <c r="Q312" i="21"/>
  <c r="Q328" i="21"/>
  <c r="Q344" i="21"/>
  <c r="Q356" i="21"/>
  <c r="Q364" i="21"/>
  <c r="Q372" i="21"/>
  <c r="Q380" i="21"/>
  <c r="Q388" i="21"/>
  <c r="Q404" i="21"/>
  <c r="Q412" i="21"/>
  <c r="Q420" i="21"/>
  <c r="Q428" i="21"/>
  <c r="Q436" i="21"/>
  <c r="Q444" i="21"/>
  <c r="Q452" i="21"/>
  <c r="Q460" i="21"/>
  <c r="Q468" i="21"/>
  <c r="Q476" i="21"/>
  <c r="Q484" i="21"/>
  <c r="Q492" i="21"/>
  <c r="Q500" i="21"/>
  <c r="Q508" i="21"/>
  <c r="Q516" i="21"/>
  <c r="Q524" i="21"/>
  <c r="Q532" i="21"/>
  <c r="Q540" i="21"/>
  <c r="Q548" i="21"/>
  <c r="Q556" i="21"/>
  <c r="Q564" i="21"/>
  <c r="Q572" i="21"/>
  <c r="Q580" i="21"/>
  <c r="Q588" i="21"/>
  <c r="Q604" i="21"/>
  <c r="Q612" i="21"/>
  <c r="Q620" i="21"/>
  <c r="Q628" i="21"/>
  <c r="Q636" i="21"/>
  <c r="Q644" i="21"/>
  <c r="Q652" i="21"/>
  <c r="Q660" i="21"/>
  <c r="Q668" i="21"/>
  <c r="Q676" i="21"/>
  <c r="Q684" i="21"/>
  <c r="Q692" i="21"/>
  <c r="Q700" i="21"/>
  <c r="Q708" i="21"/>
  <c r="J15" i="22"/>
  <c r="Q15" i="22"/>
  <c r="J23" i="22"/>
  <c r="Q23" i="22"/>
  <c r="J31" i="22"/>
  <c r="Q31" i="22"/>
  <c r="J39" i="22"/>
  <c r="Q39" i="22"/>
  <c r="J47" i="22"/>
  <c r="Q47" i="22"/>
  <c r="J55" i="22"/>
  <c r="Q55" i="22"/>
  <c r="J63" i="22"/>
  <c r="Q63" i="22"/>
  <c r="J71" i="22"/>
  <c r="Q71" i="22"/>
  <c r="J79" i="22"/>
  <c r="Q79" i="22"/>
  <c r="J87" i="22"/>
  <c r="Q87" i="22"/>
  <c r="J95" i="22"/>
  <c r="Q95" i="22"/>
  <c r="J103" i="22"/>
  <c r="Q103" i="22"/>
  <c r="J111" i="22"/>
  <c r="Q111" i="22"/>
  <c r="J119" i="22"/>
  <c r="Q119" i="22"/>
  <c r="J127" i="22"/>
  <c r="Q127" i="22"/>
  <c r="J135" i="22"/>
  <c r="Q135" i="22"/>
  <c r="J143" i="22"/>
  <c r="Q143" i="22"/>
  <c r="J151" i="22"/>
  <c r="Q151" i="22"/>
  <c r="J159" i="22"/>
  <c r="Q159" i="22"/>
  <c r="J167" i="22"/>
  <c r="Q167" i="22"/>
  <c r="J174" i="22"/>
  <c r="Q174" i="22"/>
  <c r="J182" i="22"/>
  <c r="Q182" i="22"/>
  <c r="J190" i="22"/>
  <c r="Q190" i="22"/>
  <c r="J198" i="22"/>
  <c r="Q198" i="22"/>
  <c r="J206" i="22"/>
  <c r="J214" i="22"/>
  <c r="Q214" i="22"/>
  <c r="J222" i="22"/>
  <c r="Q222" i="22"/>
  <c r="J230" i="22"/>
  <c r="Q230" i="22"/>
  <c r="J238" i="22"/>
  <c r="Q238" i="22"/>
  <c r="J246" i="22"/>
  <c r="J254" i="22"/>
  <c r="Q254" i="22"/>
  <c r="J262" i="22"/>
  <c r="Q262" i="22"/>
  <c r="J270" i="22"/>
  <c r="Q270" i="22"/>
  <c r="J278" i="22"/>
  <c r="Q278" i="22"/>
  <c r="J286" i="22"/>
  <c r="J294" i="22"/>
  <c r="Q294" i="22"/>
  <c r="J302" i="22"/>
  <c r="Q302" i="22"/>
  <c r="N9" i="28"/>
  <c r="Q793" i="21"/>
  <c r="Q785" i="21"/>
  <c r="Q777" i="21"/>
  <c r="Q769" i="21"/>
  <c r="Q761" i="21"/>
  <c r="Q753" i="21"/>
  <c r="Q745" i="21"/>
  <c r="Q737" i="21"/>
  <c r="Q729" i="21"/>
  <c r="Q721" i="21"/>
  <c r="Q713" i="21"/>
  <c r="J932" i="20"/>
  <c r="Q932" i="20"/>
  <c r="J940" i="20"/>
  <c r="Q940" i="20"/>
  <c r="J948" i="20"/>
  <c r="Q948" i="20"/>
  <c r="J956" i="20"/>
  <c r="Q956" i="20"/>
  <c r="J964" i="20"/>
  <c r="Q964" i="20"/>
  <c r="J972" i="20"/>
  <c r="Q972" i="20"/>
  <c r="J980" i="20"/>
  <c r="Q980" i="20"/>
  <c r="J988" i="20"/>
  <c r="J996" i="20"/>
  <c r="Q996" i="20"/>
  <c r="J1004" i="20"/>
  <c r="Q1004" i="20"/>
  <c r="J1012" i="20"/>
  <c r="Q1012" i="20"/>
  <c r="J1020" i="20"/>
  <c r="Q1020" i="20"/>
  <c r="J826" i="20"/>
  <c r="J834" i="20"/>
  <c r="Q834" i="20"/>
  <c r="J842" i="20"/>
  <c r="J850" i="20"/>
  <c r="Q850" i="20"/>
  <c r="J858" i="20"/>
  <c r="Q858" i="20"/>
  <c r="J866" i="20"/>
  <c r="Q866" i="20"/>
  <c r="J874" i="20"/>
  <c r="Q874" i="20"/>
  <c r="J882" i="20"/>
  <c r="J890" i="20"/>
  <c r="Q890" i="20"/>
  <c r="J898" i="20"/>
  <c r="Q898" i="20"/>
  <c r="J906" i="20"/>
  <c r="J914" i="20"/>
  <c r="Q914" i="20"/>
  <c r="J922" i="20"/>
  <c r="J729" i="20"/>
  <c r="Q729" i="20"/>
  <c r="J737" i="20"/>
  <c r="J745" i="20"/>
  <c r="Q745" i="20"/>
  <c r="J753" i="20"/>
  <c r="Q753" i="20"/>
  <c r="J761" i="20"/>
  <c r="Q761" i="20"/>
  <c r="J769" i="20"/>
  <c r="Q769" i="20"/>
  <c r="J777" i="20"/>
  <c r="Q777" i="20"/>
  <c r="J785" i="20"/>
  <c r="Q785" i="20"/>
  <c r="J793" i="20"/>
  <c r="Q793" i="20"/>
  <c r="J801" i="20"/>
  <c r="Q801" i="20"/>
  <c r="J809" i="20"/>
  <c r="Q809" i="20"/>
  <c r="J817" i="20"/>
  <c r="Q817" i="20"/>
  <c r="J627" i="20"/>
  <c r="J635" i="20"/>
  <c r="Q635" i="20"/>
  <c r="J643" i="20"/>
  <c r="Q643" i="20"/>
  <c r="J651" i="20"/>
  <c r="Q651" i="20"/>
  <c r="J659" i="20"/>
  <c r="Q659" i="20"/>
  <c r="J667" i="20"/>
  <c r="Q667" i="20"/>
  <c r="J675" i="20"/>
  <c r="Q675" i="20"/>
  <c r="J683" i="20"/>
  <c r="Q683" i="20"/>
  <c r="J691" i="20"/>
  <c r="Q691" i="20"/>
  <c r="J699" i="20"/>
  <c r="J707" i="20"/>
  <c r="Q707" i="20"/>
  <c r="J715" i="20"/>
  <c r="Q715" i="20"/>
  <c r="J723" i="20"/>
  <c r="Q723" i="20"/>
  <c r="J528" i="20"/>
  <c r="Q528" i="20"/>
  <c r="J536" i="20"/>
  <c r="Q536" i="20"/>
  <c r="J544" i="20"/>
  <c r="Q544" i="20"/>
  <c r="J552" i="20"/>
  <c r="J560" i="20"/>
  <c r="J568" i="20"/>
  <c r="Q568" i="20"/>
  <c r="J576" i="20"/>
  <c r="Q576" i="20"/>
  <c r="J584" i="20"/>
  <c r="J592" i="20"/>
  <c r="Q592" i="20"/>
  <c r="J600" i="20"/>
  <c r="J608" i="20"/>
  <c r="Q608" i="20"/>
  <c r="J616" i="20"/>
  <c r="Q616" i="20"/>
  <c r="J425" i="20"/>
  <c r="J433" i="20"/>
  <c r="Q433" i="20"/>
  <c r="J441" i="20"/>
  <c r="Q441" i="20"/>
  <c r="J449" i="20"/>
  <c r="J457" i="20"/>
  <c r="Q457" i="20"/>
  <c r="J465" i="20"/>
  <c r="Q465" i="20"/>
  <c r="J473" i="20"/>
  <c r="Q473" i="20"/>
  <c r="J481" i="20"/>
  <c r="J489" i="20"/>
  <c r="Q489" i="20"/>
  <c r="J497" i="20"/>
  <c r="Q497" i="20"/>
  <c r="J505" i="20"/>
  <c r="Q505" i="20"/>
  <c r="J513" i="20"/>
  <c r="Q513" i="20"/>
  <c r="J521" i="20"/>
  <c r="J327" i="20"/>
  <c r="Q327" i="20"/>
  <c r="J335" i="20"/>
  <c r="Q335" i="20"/>
  <c r="J343" i="20"/>
  <c r="Q343" i="20"/>
  <c r="J351" i="20"/>
  <c r="J359" i="20"/>
  <c r="Q359" i="20"/>
  <c r="J367" i="20"/>
  <c r="J375" i="20"/>
  <c r="J383" i="20"/>
  <c r="Q383" i="20"/>
  <c r="J391" i="20"/>
  <c r="J399" i="20"/>
  <c r="J407" i="20"/>
  <c r="J415" i="20"/>
  <c r="Q415" i="20"/>
  <c r="J22" i="20"/>
  <c r="Q22" i="20"/>
  <c r="J21" i="20"/>
  <c r="N7" i="28"/>
  <c r="J178" i="22"/>
  <c r="Q178" i="22"/>
  <c r="J186" i="22"/>
  <c r="Q186" i="22"/>
  <c r="J194" i="22"/>
  <c r="J202" i="22"/>
  <c r="J210" i="22"/>
  <c r="J218" i="22"/>
  <c r="Q218" i="22"/>
  <c r="J226" i="22"/>
  <c r="Q226" i="22"/>
  <c r="J234" i="22"/>
  <c r="Q234" i="22"/>
  <c r="J242" i="22"/>
  <c r="Q242" i="22"/>
  <c r="J250" i="22"/>
  <c r="Q250" i="22"/>
  <c r="J258" i="22"/>
  <c r="Q258" i="22"/>
  <c r="J266" i="22"/>
  <c r="Q266" i="22"/>
  <c r="J274" i="22"/>
  <c r="J282" i="22"/>
  <c r="Q282" i="22"/>
  <c r="J290" i="22"/>
  <c r="Q290" i="22"/>
  <c r="J298" i="22"/>
  <c r="Q298" i="22"/>
  <c r="J306" i="22"/>
  <c r="Q306" i="22"/>
  <c r="Q805" i="21"/>
  <c r="Q797" i="21"/>
  <c r="Q789" i="21"/>
  <c r="Q781" i="21"/>
  <c r="Q773" i="21"/>
  <c r="Q765" i="21"/>
  <c r="Q757" i="21"/>
  <c r="Q741" i="21"/>
  <c r="Q733" i="21"/>
  <c r="Q725" i="21"/>
  <c r="J928" i="20"/>
  <c r="J936" i="20"/>
  <c r="J944" i="20"/>
  <c r="Q944" i="20"/>
  <c r="J952" i="20"/>
  <c r="J960" i="20"/>
  <c r="Q960" i="20"/>
  <c r="J968" i="20"/>
  <c r="Q968" i="20"/>
  <c r="J976" i="20"/>
  <c r="J984" i="20"/>
  <c r="Q984" i="20"/>
  <c r="J992" i="20"/>
  <c r="Q992" i="20"/>
  <c r="J1000" i="20"/>
  <c r="Q1000" i="20"/>
  <c r="J1008" i="20"/>
  <c r="J1016" i="20"/>
  <c r="Q1016" i="20"/>
  <c r="J1024" i="20"/>
  <c r="Q1024" i="20"/>
  <c r="J830" i="20"/>
  <c r="Q830" i="20"/>
  <c r="J838" i="20"/>
  <c r="Q838" i="20"/>
  <c r="J846" i="20"/>
  <c r="Q846" i="20"/>
  <c r="J854" i="20"/>
  <c r="Q854" i="20"/>
  <c r="J862" i="20"/>
  <c r="Q862" i="20"/>
  <c r="J870" i="20"/>
  <c r="J878" i="20"/>
  <c r="J886" i="20"/>
  <c r="Q886" i="20"/>
  <c r="J894" i="20"/>
  <c r="Q894" i="20"/>
  <c r="J902" i="20"/>
  <c r="Q902" i="20"/>
  <c r="J910" i="20"/>
  <c r="J918" i="20"/>
  <c r="J733" i="20"/>
  <c r="Q733" i="20"/>
  <c r="J741" i="20"/>
  <c r="Q741" i="20"/>
  <c r="J749" i="20"/>
  <c r="J757" i="20"/>
  <c r="Q757" i="20"/>
  <c r="J765" i="20"/>
  <c r="J773" i="20"/>
  <c r="J781" i="20"/>
  <c r="Q781" i="20"/>
  <c r="J789" i="20"/>
  <c r="Q789" i="20"/>
  <c r="J797" i="20"/>
  <c r="Q797" i="20"/>
  <c r="J805" i="20"/>
  <c r="Q805" i="20"/>
  <c r="J813" i="20"/>
  <c r="J821" i="20"/>
  <c r="J631" i="20"/>
  <c r="Q631" i="20"/>
  <c r="J639" i="20"/>
  <c r="Q639" i="20"/>
  <c r="J647" i="20"/>
  <c r="Q647" i="20"/>
  <c r="J655" i="20"/>
  <c r="Q655" i="20"/>
  <c r="J663" i="20"/>
  <c r="Q663" i="20"/>
  <c r="J671" i="20"/>
  <c r="Q671" i="20"/>
  <c r="J679" i="20"/>
  <c r="Q679" i="20"/>
  <c r="J687" i="20"/>
  <c r="Q687" i="20"/>
  <c r="J695" i="20"/>
  <c r="Q695" i="20"/>
  <c r="J703" i="20"/>
  <c r="J711" i="20"/>
  <c r="Q711" i="20"/>
  <c r="J719" i="20"/>
  <c r="J532" i="20"/>
  <c r="Q532" i="20"/>
  <c r="J540" i="20"/>
  <c r="Q540" i="20"/>
  <c r="J548" i="20"/>
  <c r="J556" i="20"/>
  <c r="Q556" i="20"/>
  <c r="J564" i="20"/>
  <c r="Q564" i="20"/>
  <c r="J572" i="20"/>
  <c r="Q572" i="20"/>
  <c r="J580" i="20"/>
  <c r="Q580" i="20"/>
  <c r="J588" i="20"/>
  <c r="Q588" i="20"/>
  <c r="J596" i="20"/>
  <c r="J604" i="20"/>
  <c r="Q604" i="20"/>
  <c r="J612" i="20"/>
  <c r="J620" i="20"/>
  <c r="Q620" i="20"/>
  <c r="J429" i="20"/>
  <c r="J437" i="20"/>
  <c r="J445" i="20"/>
  <c r="Q445" i="20"/>
  <c r="J453" i="20"/>
  <c r="J461" i="20"/>
  <c r="Q461" i="20"/>
  <c r="J469" i="20"/>
  <c r="Q469" i="20"/>
  <c r="J477" i="20"/>
  <c r="Q477" i="20"/>
  <c r="J485" i="20"/>
  <c r="Q485" i="20"/>
  <c r="J493" i="20"/>
  <c r="Q493" i="20"/>
  <c r="J501" i="20"/>
  <c r="J509" i="20"/>
  <c r="J517" i="20"/>
  <c r="Q517" i="20"/>
  <c r="J331" i="20"/>
  <c r="Q331" i="20"/>
  <c r="J339" i="20"/>
  <c r="J347" i="20"/>
  <c r="Q347" i="20"/>
  <c r="J355" i="20"/>
  <c r="J363" i="20"/>
  <c r="Q363" i="20"/>
  <c r="J371" i="20"/>
  <c r="Q371" i="20"/>
  <c r="J379" i="20"/>
  <c r="Q379" i="20"/>
  <c r="J387" i="20"/>
  <c r="Q387" i="20"/>
  <c r="J395" i="20"/>
  <c r="Q395" i="20"/>
  <c r="J403" i="20"/>
  <c r="J411" i="20"/>
  <c r="Q411" i="20"/>
  <c r="J419" i="20"/>
  <c r="I76" i="38"/>
  <c r="I75" i="38"/>
  <c r="I77" i="38"/>
  <c r="H6" i="20"/>
  <c r="H321" i="20"/>
  <c r="H1028" i="20"/>
  <c r="H8" i="20"/>
  <c r="H7" i="20"/>
  <c r="G16" i="14"/>
  <c r="H6" i="22"/>
  <c r="G15" i="14"/>
  <c r="G56" i="38"/>
  <c r="H56" i="38"/>
  <c r="F16" i="14"/>
  <c r="H55" i="38"/>
  <c r="G55" i="38"/>
  <c r="G321" i="20"/>
  <c r="G8" i="20"/>
  <c r="G54" i="38"/>
  <c r="H54" i="38"/>
  <c r="G6" i="22"/>
  <c r="F15" i="14"/>
  <c r="H53" i="38"/>
  <c r="G53" i="38"/>
  <c r="G52" i="38"/>
  <c r="H52" i="38"/>
  <c r="E16" i="14"/>
  <c r="F6" i="22"/>
  <c r="E15" i="14"/>
  <c r="D24" i="16"/>
  <c r="F8" i="20"/>
  <c r="F7" i="20"/>
  <c r="F321" i="20"/>
  <c r="F18" i="20"/>
  <c r="K11" i="41"/>
  <c r="K11" i="12"/>
  <c r="Q612" i="20"/>
  <c r="Q396" i="21"/>
  <c r="Q163" i="20"/>
  <c r="Q260" i="20"/>
  <c r="Q276" i="20"/>
  <c r="Q292" i="20"/>
  <c r="Q1051" i="20"/>
  <c r="Q779" i="20"/>
  <c r="Q1109" i="20"/>
  <c r="Q1125" i="20"/>
  <c r="Q921" i="20"/>
  <c r="Q897" i="20"/>
  <c r="Q756" i="21"/>
  <c r="Q667" i="21"/>
  <c r="Q139" i="21"/>
  <c r="Q749" i="21"/>
  <c r="Q274" i="22"/>
  <c r="Q210" i="22"/>
  <c r="Q191" i="20"/>
  <c r="Q211" i="20"/>
  <c r="Q487" i="20"/>
  <c r="Q900" i="20"/>
  <c r="Q836" i="20"/>
  <c r="Q585" i="20"/>
  <c r="Q561" i="20"/>
  <c r="Q889" i="20"/>
  <c r="Q130" i="22"/>
  <c r="Q80" i="22"/>
  <c r="Q699" i="21"/>
  <c r="Q501" i="20"/>
  <c r="Q870" i="20"/>
  <c r="Q976" i="20"/>
  <c r="Q202" i="22"/>
  <c r="Q75" i="20"/>
  <c r="Q168" i="20"/>
  <c r="Q241" i="20"/>
  <c r="Q1044" i="20"/>
  <c r="Q1092" i="20"/>
  <c r="Q397" i="20"/>
  <c r="Q451" i="20"/>
  <c r="Q848" i="20"/>
  <c r="Q1018" i="20"/>
  <c r="Q240" i="22"/>
  <c r="Q1114" i="20"/>
  <c r="Q438" i="20"/>
  <c r="Q567" i="20"/>
  <c r="Q509" i="20"/>
  <c r="Q548" i="20"/>
  <c r="Q813" i="20"/>
  <c r="Q842" i="20"/>
  <c r="Q74" i="20"/>
  <c r="Q224" i="20"/>
  <c r="Q316" i="20"/>
  <c r="Q1083" i="20"/>
  <c r="Q471" i="20"/>
  <c r="Q590" i="20"/>
  <c r="Q526" i="20"/>
  <c r="Q661" i="20"/>
  <c r="Q656" i="21"/>
  <c r="Q472" i="20"/>
  <c r="Q690" i="20"/>
  <c r="Q674" i="20"/>
  <c r="Q762" i="20"/>
  <c r="Q1017" i="20"/>
  <c r="Q961" i="20"/>
  <c r="Q707" i="21"/>
  <c r="Q521" i="21"/>
  <c r="Q403" i="20"/>
  <c r="Q339" i="20"/>
  <c r="Q703" i="20"/>
  <c r="Q773" i="20"/>
  <c r="Q375" i="20"/>
  <c r="Q584" i="20"/>
  <c r="Q87" i="20"/>
  <c r="Q144" i="20"/>
  <c r="Q192" i="20"/>
  <c r="Q285" i="20"/>
  <c r="Q1064" i="20"/>
  <c r="Q1072" i="20"/>
  <c r="Q413" i="20"/>
  <c r="Q515" i="20"/>
  <c r="Q689" i="20"/>
  <c r="Q743" i="20"/>
  <c r="Q864" i="20"/>
  <c r="Q954" i="20"/>
  <c r="Q382" i="20"/>
  <c r="Q800" i="20"/>
  <c r="Q591" i="21"/>
  <c r="Q688" i="20"/>
  <c r="Q632" i="20"/>
  <c r="Q744" i="20"/>
  <c r="Q728" i="20"/>
  <c r="Q279" i="22"/>
  <c r="Q145" i="22"/>
  <c r="Q65" i="22"/>
  <c r="Q70" i="22"/>
  <c r="Q62" i="22"/>
  <c r="Q599" i="21"/>
  <c r="Q477" i="21"/>
  <c r="Q198" i="21"/>
  <c r="Q429" i="20"/>
  <c r="Q596" i="20"/>
  <c r="Q765" i="20"/>
  <c r="Q936" i="20"/>
  <c r="Q194" i="22"/>
  <c r="Q399" i="20"/>
  <c r="Q922" i="20"/>
  <c r="Q801" i="21"/>
  <c r="Q286" i="22"/>
  <c r="Q24" i="20"/>
  <c r="Q40" i="20"/>
  <c r="Q44" i="20"/>
  <c r="Q56" i="20"/>
  <c r="Q64" i="20"/>
  <c r="Q80" i="20"/>
  <c r="Q108" i="20"/>
  <c r="Q149" i="20"/>
  <c r="Q165" i="20"/>
  <c r="Q177" i="20"/>
  <c r="Q197" i="20"/>
  <c r="Q205" i="20"/>
  <c r="Q246" i="20"/>
  <c r="Q262" i="20"/>
  <c r="Q286" i="20"/>
  <c r="Q298" i="20"/>
  <c r="Q302" i="20"/>
  <c r="Q1057" i="20"/>
  <c r="Q1065" i="20"/>
  <c r="Q1077" i="20"/>
  <c r="Q377" i="20"/>
  <c r="Q511" i="20"/>
  <c r="Q431" i="20"/>
  <c r="Q685" i="20"/>
  <c r="Q637" i="20"/>
  <c r="Q819" i="20"/>
  <c r="Q1014" i="20"/>
  <c r="Q950" i="20"/>
  <c r="Q934" i="20"/>
  <c r="Q384" i="21"/>
  <c r="Q1095" i="20"/>
  <c r="Q412" i="20"/>
  <c r="Q404" i="20"/>
  <c r="Q396" i="20"/>
  <c r="Q332" i="20"/>
  <c r="Q516" i="20"/>
  <c r="Q468" i="20"/>
  <c r="Q444" i="20"/>
  <c r="Q428" i="20"/>
  <c r="Q581" i="20"/>
  <c r="Q549" i="20"/>
  <c r="Q646" i="20"/>
  <c r="Q630" i="20"/>
  <c r="Q790" i="20"/>
  <c r="Q774" i="20"/>
  <c r="Q901" i="20"/>
  <c r="Q877" i="20"/>
  <c r="Q1013" i="20"/>
  <c r="Q949" i="20"/>
  <c r="Q720" i="21"/>
  <c r="Q728" i="21"/>
  <c r="Q784" i="21"/>
  <c r="Q792" i="21"/>
  <c r="Q301" i="22"/>
  <c r="Q229" i="22"/>
  <c r="Q173" i="22"/>
  <c r="Q157" i="22"/>
  <c r="Q698" i="21"/>
  <c r="Q158" i="22"/>
  <c r="Q142" i="22"/>
  <c r="Q100" i="22"/>
  <c r="Q615" i="21"/>
  <c r="Q162" i="21"/>
  <c r="Q55" i="21"/>
  <c r="Q183" i="20"/>
  <c r="Q384" i="20"/>
  <c r="Q481" i="20"/>
  <c r="Q449" i="20"/>
  <c r="Q552" i="20"/>
  <c r="Q23" i="20"/>
  <c r="Q47" i="20"/>
  <c r="Q79" i="20"/>
  <c r="Q128" i="20"/>
  <c r="Q148" i="20"/>
  <c r="Q196" i="20"/>
  <c r="Q1118" i="20"/>
  <c r="Q623" i="20"/>
  <c r="Q719" i="20"/>
  <c r="Q821" i="20"/>
  <c r="Q918" i="20"/>
  <c r="Q600" i="20"/>
  <c r="Q882" i="20"/>
  <c r="Q988" i="20"/>
  <c r="Q596" i="21"/>
  <c r="Q33" i="20"/>
  <c r="Q85" i="20"/>
  <c r="Q419" i="20"/>
  <c r="Q355" i="20"/>
  <c r="Q453" i="20"/>
  <c r="Q391" i="20"/>
  <c r="Q246" i="22"/>
  <c r="Q113" i="20"/>
  <c r="Q190" i="20"/>
  <c r="Q218" i="20"/>
  <c r="Q279" i="20"/>
  <c r="Q389" i="20"/>
  <c r="Q681" i="20"/>
  <c r="Q232" i="22"/>
  <c r="Q664" i="21"/>
  <c r="Q504" i="21"/>
  <c r="Q1124" i="20"/>
  <c r="Q394" i="20"/>
  <c r="Q378" i="20"/>
  <c r="Q466" i="20"/>
  <c r="Q619" i="20"/>
  <c r="Q539" i="20"/>
  <c r="Q740" i="20"/>
  <c r="Q867" i="20"/>
  <c r="Q251" i="22"/>
  <c r="Q105" i="22"/>
  <c r="Q73" i="22"/>
  <c r="Q677" i="21"/>
  <c r="Q222" i="21"/>
  <c r="Q321" i="21"/>
  <c r="Q93" i="20"/>
  <c r="Q235" i="20"/>
  <c r="Q267" i="20"/>
  <c r="Q287" i="20"/>
  <c r="Q1066" i="20"/>
  <c r="Q562" i="20"/>
  <c r="Q665" i="20"/>
  <c r="Q767" i="20"/>
  <c r="Q1096" i="20"/>
  <c r="Q611" i="20"/>
  <c r="Q644" i="20"/>
  <c r="Q764" i="20"/>
  <c r="Q987" i="20"/>
  <c r="Q722" i="21"/>
  <c r="Q754" i="21"/>
  <c r="Q786" i="21"/>
  <c r="Q259" i="22"/>
  <c r="Q25" i="22"/>
  <c r="Q749" i="20"/>
  <c r="Q910" i="20"/>
  <c r="Q878" i="20"/>
  <c r="Q952" i="20"/>
  <c r="Q717" i="21"/>
  <c r="Q351" i="20"/>
  <c r="Q521" i="20"/>
  <c r="Q699" i="20"/>
  <c r="Q737" i="20"/>
  <c r="Q906" i="20"/>
  <c r="Q206" i="22"/>
  <c r="Q248" i="21"/>
  <c r="Q42" i="20"/>
  <c r="Q58" i="20"/>
  <c r="Q78" i="20"/>
  <c r="Q82" i="20"/>
  <c r="Q94" i="20"/>
  <c r="Q106" i="20"/>
  <c r="Q143" i="20"/>
  <c r="Q195" i="20"/>
  <c r="Q199" i="20"/>
  <c r="Q228" i="20"/>
  <c r="Q240" i="20"/>
  <c r="Q248" i="20"/>
  <c r="Q256" i="20"/>
  <c r="Q288" i="20"/>
  <c r="Q304" i="20"/>
  <c r="Q1039" i="20"/>
  <c r="Q1079" i="20"/>
  <c r="Q1087" i="20"/>
  <c r="Q519" i="20"/>
  <c r="Q503" i="20"/>
  <c r="Q622" i="20"/>
  <c r="Q606" i="20"/>
  <c r="Q542" i="20"/>
  <c r="Q645" i="20"/>
  <c r="Q795" i="20"/>
  <c r="Q747" i="20"/>
  <c r="Q916" i="20"/>
  <c r="Q852" i="20"/>
  <c r="Q1022" i="20"/>
  <c r="Q958" i="20"/>
  <c r="Q1105" i="20"/>
  <c r="Q1121" i="20"/>
  <c r="Q488" i="20"/>
  <c r="Q601" i="20"/>
  <c r="Q537" i="20"/>
  <c r="Q722" i="20"/>
  <c r="Q706" i="20"/>
  <c r="Q658" i="20"/>
  <c r="Q778" i="20"/>
  <c r="Q849" i="20"/>
  <c r="Q1009" i="20"/>
  <c r="Q993" i="20"/>
  <c r="Q732" i="21"/>
  <c r="Q740" i="21"/>
  <c r="Q796" i="21"/>
  <c r="Q804" i="21"/>
  <c r="Q241" i="22"/>
  <c r="Q117" i="22"/>
  <c r="Q37" i="22"/>
  <c r="Q170" i="22"/>
  <c r="Q146" i="22"/>
  <c r="Q64" i="22"/>
  <c r="Q659" i="21"/>
  <c r="Q635" i="21"/>
  <c r="Q585" i="21"/>
  <c r="Q170" i="20"/>
  <c r="Q182" i="20"/>
  <c r="Q1050" i="20"/>
  <c r="Q1058" i="20"/>
  <c r="Q1070" i="20"/>
  <c r="Q1082" i="20"/>
  <c r="Q373" i="20"/>
  <c r="Q1128" i="20"/>
  <c r="Q437" i="20"/>
  <c r="Q1008" i="20"/>
  <c r="Q407" i="20"/>
  <c r="Q627" i="20"/>
  <c r="Q39" i="20"/>
  <c r="Q51" i="20"/>
  <c r="Q67" i="20"/>
  <c r="Q71" i="20"/>
  <c r="Q95" i="20"/>
  <c r="Q124" i="20"/>
  <c r="Q132" i="20"/>
  <c r="Q136" i="20"/>
  <c r="Q140" i="20"/>
  <c r="Q152" i="20"/>
  <c r="Q164" i="20"/>
  <c r="Q176" i="20"/>
  <c r="Q184" i="20"/>
  <c r="Q229" i="20"/>
  <c r="Q233" i="20"/>
  <c r="Q237" i="20"/>
  <c r="Q261" i="20"/>
  <c r="Q277" i="20"/>
  <c r="Q301" i="20"/>
  <c r="Q1040" i="20"/>
  <c r="Q1060" i="20"/>
  <c r="Q467" i="20"/>
  <c r="Q721" i="20"/>
  <c r="Q791" i="20"/>
  <c r="Q880" i="20"/>
  <c r="Q970" i="20"/>
  <c r="Q304" i="22"/>
  <c r="Q204" i="22"/>
  <c r="Q188" i="22"/>
  <c r="Q1094" i="20"/>
  <c r="Q1098" i="20"/>
  <c r="Q1106" i="20"/>
  <c r="Q1110" i="20"/>
  <c r="Q398" i="20"/>
  <c r="Q334" i="20"/>
  <c r="Q502" i="20"/>
  <c r="Q470" i="20"/>
  <c r="Q446" i="20"/>
  <c r="Q430" i="20"/>
  <c r="Q583" i="20"/>
  <c r="Q575" i="20"/>
  <c r="Q559" i="20"/>
  <c r="Q704" i="20"/>
  <c r="Q664" i="20"/>
  <c r="Q808" i="20"/>
  <c r="Q768" i="20"/>
  <c r="Q287" i="22"/>
  <c r="Q161" i="22"/>
  <c r="Q94" i="22"/>
  <c r="Q22" i="22"/>
  <c r="Q551" i="21"/>
  <c r="Q511" i="21"/>
  <c r="Q501" i="21"/>
  <c r="Q461" i="21"/>
  <c r="Q100" i="21"/>
  <c r="Q52" i="21"/>
  <c r="H58" i="38"/>
  <c r="G58" i="38"/>
  <c r="AE423" i="39"/>
  <c r="AG423" i="39"/>
  <c r="AE419" i="39"/>
  <c r="AG419" i="39"/>
  <c r="D16" i="14"/>
  <c r="C25" i="16"/>
  <c r="E6" i="22"/>
  <c r="D15" i="14"/>
  <c r="E75" i="38"/>
  <c r="P76" i="38"/>
  <c r="P77" i="38"/>
  <c r="G48" i="38"/>
  <c r="H48" i="38"/>
  <c r="AC813" i="39"/>
  <c r="Z15" i="39"/>
  <c r="F62" i="40"/>
  <c r="E13" i="20"/>
  <c r="AE1032" i="39"/>
  <c r="AE1030" i="39"/>
  <c r="AE1029" i="39"/>
  <c r="AE1031" i="39"/>
  <c r="AE1020" i="39"/>
  <c r="AE1021" i="39"/>
  <c r="AE1027" i="39"/>
  <c r="AE1022" i="39"/>
  <c r="AE1025" i="39"/>
  <c r="AE1026" i="39"/>
  <c r="AE1019" i="39"/>
  <c r="AE1033" i="39"/>
  <c r="AE1028" i="39"/>
  <c r="AE1024" i="39"/>
  <c r="AE1023" i="39"/>
  <c r="F76" i="38"/>
  <c r="F75" i="38"/>
  <c r="F77" i="38"/>
  <c r="D25" i="16"/>
  <c r="D29" i="16"/>
  <c r="E17" i="14"/>
  <c r="AE527" i="39"/>
  <c r="AE518" i="39"/>
  <c r="AE521" i="39"/>
  <c r="AE525" i="39"/>
  <c r="AE516" i="39"/>
  <c r="AE526" i="39"/>
  <c r="AE519" i="39"/>
  <c r="AE524" i="39"/>
  <c r="AE513" i="39"/>
  <c r="AE515" i="39"/>
  <c r="AE517" i="39"/>
  <c r="AE522" i="39"/>
  <c r="AE520" i="39"/>
  <c r="AE514" i="39"/>
  <c r="AE523" i="39"/>
  <c r="AC108" i="39"/>
  <c r="Z8" i="39"/>
  <c r="F24" i="39"/>
  <c r="AC71" i="40"/>
  <c r="AC8" i="39"/>
  <c r="Z7" i="39"/>
  <c r="E18" i="20"/>
  <c r="AE425" i="39"/>
  <c r="AG418" i="39"/>
  <c r="AF418" i="39"/>
  <c r="AC713" i="39"/>
  <c r="Z14" i="39"/>
  <c r="L44" i="40"/>
  <c r="E12" i="20"/>
  <c r="AE210" i="39"/>
  <c r="AE217" i="39"/>
  <c r="AE222" i="39"/>
  <c r="AE219" i="39"/>
  <c r="AE211" i="39"/>
  <c r="AE213" i="39"/>
  <c r="AE209" i="39"/>
  <c r="AE218" i="39"/>
  <c r="AE220" i="39"/>
  <c r="AE214" i="39"/>
  <c r="AE221" i="39"/>
  <c r="AE215" i="39"/>
  <c r="AE212" i="39"/>
  <c r="AE223" i="39"/>
  <c r="AE216" i="39"/>
  <c r="AE422" i="39"/>
  <c r="O17" i="14"/>
  <c r="AE816" i="39"/>
  <c r="AE826" i="39"/>
  <c r="AE818" i="39"/>
  <c r="AE820" i="39"/>
  <c r="AE827" i="39"/>
  <c r="AE828" i="39"/>
  <c r="AE821" i="39"/>
  <c r="AE822" i="39"/>
  <c r="AE814" i="39"/>
  <c r="AE819" i="39"/>
  <c r="AE824" i="39"/>
  <c r="AE825" i="39"/>
  <c r="AE823" i="39"/>
  <c r="AE815" i="39"/>
  <c r="AE817" i="39"/>
  <c r="AC411" i="39"/>
  <c r="E9" i="20"/>
  <c r="E10" i="20"/>
  <c r="AC512" i="39"/>
  <c r="Z12" i="39"/>
  <c r="L24" i="40"/>
  <c r="AE113" i="39"/>
  <c r="AE121" i="39"/>
  <c r="AE110" i="39"/>
  <c r="AE109" i="39"/>
  <c r="AE116" i="39"/>
  <c r="AE115" i="39"/>
  <c r="AE112" i="39"/>
  <c r="AE122" i="39"/>
  <c r="AE111" i="39"/>
  <c r="AE114" i="39"/>
  <c r="AE120" i="39"/>
  <c r="AE118" i="39"/>
  <c r="AE119" i="39"/>
  <c r="AE123" i="39"/>
  <c r="AE117" i="39"/>
  <c r="AF420" i="39"/>
  <c r="AG420" i="39"/>
  <c r="AE22" i="39"/>
  <c r="AE17" i="39"/>
  <c r="AE18" i="39"/>
  <c r="AE23" i="39"/>
  <c r="AE19" i="39"/>
  <c r="AE20" i="39"/>
  <c r="AE14" i="39"/>
  <c r="AE9" i="39"/>
  <c r="AE15" i="39"/>
  <c r="AE11" i="39"/>
  <c r="AE21" i="39"/>
  <c r="AE12" i="39"/>
  <c r="AE16" i="39"/>
  <c r="AE13" i="39"/>
  <c r="AE10" i="39"/>
  <c r="AC915" i="39"/>
  <c r="Z16" i="39"/>
  <c r="L62" i="40"/>
  <c r="E14" i="20"/>
  <c r="AG415" i="39"/>
  <c r="AF415" i="39"/>
  <c r="C24" i="16"/>
  <c r="AF412" i="39"/>
  <c r="AG412" i="39"/>
  <c r="AF417" i="39"/>
  <c r="AG417" i="39"/>
  <c r="AE426" i="39"/>
  <c r="AE928" i="39"/>
  <c r="AE929" i="39"/>
  <c r="AE923" i="39"/>
  <c r="AE922" i="39"/>
  <c r="AE924" i="39"/>
  <c r="AE930" i="39"/>
  <c r="AE920" i="39"/>
  <c r="AE927" i="39"/>
  <c r="AE926" i="39"/>
  <c r="AE917" i="39"/>
  <c r="AE918" i="39"/>
  <c r="AE916" i="39"/>
  <c r="AE919" i="39"/>
  <c r="AE925" i="39"/>
  <c r="AE921" i="39"/>
  <c r="E8" i="20"/>
  <c r="AC311" i="39"/>
  <c r="Z10" i="39"/>
  <c r="L6" i="40"/>
  <c r="E321" i="20"/>
  <c r="AG413" i="39"/>
  <c r="AF413" i="39"/>
  <c r="AE421" i="39"/>
  <c r="AE614" i="39"/>
  <c r="AE628" i="39"/>
  <c r="AE624" i="39"/>
  <c r="AE625" i="39"/>
  <c r="AE620" i="39"/>
  <c r="AE619" i="39"/>
  <c r="AE618" i="39"/>
  <c r="AE626" i="39"/>
  <c r="AE615" i="39"/>
  <c r="AE627" i="39"/>
  <c r="AE621" i="39"/>
  <c r="AE623" i="39"/>
  <c r="AE617" i="39"/>
  <c r="AE622" i="39"/>
  <c r="AE616" i="39"/>
  <c r="G1028" i="20"/>
  <c r="E16" i="20"/>
  <c r="AC1018" i="39"/>
  <c r="Z17" i="39"/>
  <c r="F80" i="40"/>
  <c r="AF416" i="39"/>
  <c r="AG416" i="39"/>
  <c r="AE424" i="39"/>
  <c r="AE322" i="39"/>
  <c r="AE312" i="39"/>
  <c r="AE319" i="39"/>
  <c r="AE313" i="39"/>
  <c r="AE326" i="39"/>
  <c r="AE323" i="39"/>
  <c r="AE318" i="39"/>
  <c r="AE325" i="39"/>
  <c r="AE314" i="39"/>
  <c r="AE317" i="39"/>
  <c r="AE315" i="39"/>
  <c r="AE324" i="39"/>
  <c r="AE321" i="39"/>
  <c r="AE320" i="39"/>
  <c r="AE316" i="39"/>
  <c r="D13" i="44"/>
  <c r="D12" i="44"/>
  <c r="E8" i="44"/>
  <c r="E12" i="44"/>
  <c r="F8" i="44"/>
  <c r="F12" i="44"/>
  <c r="G8" i="44"/>
  <c r="G12" i="44"/>
  <c r="H8" i="44"/>
  <c r="H12" i="44"/>
  <c r="I8" i="44"/>
  <c r="AE717" i="39"/>
  <c r="AE721" i="39"/>
  <c r="AE723" i="39"/>
  <c r="AE722" i="39"/>
  <c r="AE724" i="39"/>
  <c r="AE726" i="39"/>
  <c r="AE716" i="39"/>
  <c r="AE720" i="39"/>
  <c r="AE727" i="39"/>
  <c r="AE719" i="39"/>
  <c r="AE715" i="39"/>
  <c r="AE725" i="39"/>
  <c r="AE714" i="39"/>
  <c r="AE728" i="39"/>
  <c r="AE718" i="39"/>
  <c r="E11" i="20"/>
  <c r="AC613" i="39"/>
  <c r="Z13" i="39"/>
  <c r="F44" i="40"/>
  <c r="AG414" i="39"/>
  <c r="AF414" i="39"/>
  <c r="J48" i="38"/>
  <c r="I48" i="38"/>
  <c r="I15" i="20"/>
  <c r="N29" i="16"/>
  <c r="N26" i="16"/>
  <c r="N27" i="16"/>
  <c r="O53" i="38"/>
  <c r="P53" i="38"/>
  <c r="O18" i="20"/>
  <c r="O6" i="22"/>
  <c r="N15" i="14"/>
  <c r="O56" i="38"/>
  <c r="P56" i="38"/>
  <c r="O321" i="20"/>
  <c r="O8" i="20"/>
  <c r="O54" i="38"/>
  <c r="P54" i="38"/>
  <c r="O55" i="38"/>
  <c r="P55" i="38"/>
  <c r="O52" i="38"/>
  <c r="P52" i="38"/>
  <c r="N16" i="14"/>
  <c r="O51" i="38"/>
  <c r="P51" i="38"/>
  <c r="O58" i="38"/>
  <c r="P58" i="38"/>
  <c r="L26" i="16"/>
  <c r="L27" i="16"/>
  <c r="K29" i="16"/>
  <c r="K26" i="16"/>
  <c r="K27" i="16"/>
  <c r="Q367" i="20"/>
  <c r="Q425" i="20"/>
  <c r="Q560" i="20"/>
  <c r="Q26" i="20"/>
  <c r="Q46" i="20"/>
  <c r="Q60" i="20"/>
  <c r="Q90" i="20"/>
  <c r="Q92" i="20"/>
  <c r="Q123" i="20"/>
  <c r="Q135" i="20"/>
  <c r="Q145" i="20"/>
  <c r="Q155" i="20"/>
  <c r="Q171" i="20"/>
  <c r="Q179" i="20"/>
  <c r="Q203" i="20"/>
  <c r="Q219" i="20"/>
  <c r="Q232" i="20"/>
  <c r="Q252" i="20"/>
  <c r="Q266" i="20"/>
  <c r="Q282" i="20"/>
  <c r="Q310" i="20"/>
  <c r="Q1041" i="20"/>
  <c r="Q1071" i="20"/>
  <c r="Q1089" i="20"/>
  <c r="Q479" i="20"/>
  <c r="Q574" i="20"/>
  <c r="Q368" i="20"/>
  <c r="Q500" i="20"/>
  <c r="Q436" i="20"/>
  <c r="Q613" i="20"/>
  <c r="K423" i="20"/>
  <c r="K9" i="20"/>
  <c r="K1030" i="20"/>
  <c r="K16" i="20"/>
  <c r="J19" i="44"/>
  <c r="N11" i="29"/>
  <c r="K625" i="20"/>
  <c r="K11" i="20"/>
  <c r="K208" i="22"/>
  <c r="K220" i="20"/>
  <c r="K323" i="20"/>
  <c r="K20" i="20"/>
  <c r="K120" i="20"/>
  <c r="K108" i="22"/>
  <c r="K725" i="20"/>
  <c r="K12" i="20"/>
  <c r="K927" i="20"/>
  <c r="K14" i="20"/>
  <c r="K524" i="20"/>
  <c r="K10" i="20"/>
  <c r="K8" i="22"/>
  <c r="K825" i="20"/>
  <c r="K13" i="20"/>
  <c r="J927" i="20"/>
  <c r="J14" i="20"/>
  <c r="Q928" i="20"/>
  <c r="N11" i="28"/>
  <c r="J220" i="20"/>
  <c r="Q221" i="20"/>
  <c r="Q710" i="21"/>
  <c r="J8" i="22"/>
  <c r="Q9" i="22"/>
  <c r="Q510" i="21"/>
  <c r="Q310" i="21"/>
  <c r="Q110" i="21"/>
  <c r="I11" i="44"/>
  <c r="P9" i="44"/>
  <c r="P11" i="44"/>
  <c r="P13" i="44"/>
  <c r="J20" i="20"/>
  <c r="Q21" i="20"/>
  <c r="J825" i="20"/>
  <c r="J13" i="20"/>
  <c r="Q826" i="20"/>
  <c r="J120" i="20"/>
  <c r="Q121" i="20"/>
  <c r="J1030" i="20"/>
  <c r="J16" i="20"/>
  <c r="Q1031" i="20"/>
  <c r="J323" i="20"/>
  <c r="Q324" i="20"/>
  <c r="J423" i="20"/>
  <c r="J9" i="20"/>
  <c r="Q424" i="20"/>
  <c r="J524" i="20"/>
  <c r="J10" i="20"/>
  <c r="Q525" i="20"/>
  <c r="J625" i="20"/>
  <c r="J11" i="20"/>
  <c r="Q626" i="20"/>
  <c r="J725" i="20"/>
  <c r="J12" i="20"/>
  <c r="Q726" i="20"/>
  <c r="J208" i="22"/>
  <c r="Q209" i="22"/>
  <c r="J108" i="22"/>
  <c r="Q109" i="22"/>
  <c r="Q610" i="21"/>
  <c r="Q410" i="21"/>
  <c r="Q210" i="21"/>
  <c r="Q10" i="21"/>
  <c r="I19" i="44"/>
  <c r="P18" i="44"/>
  <c r="P19" i="44"/>
  <c r="H75" i="38"/>
  <c r="F24" i="16"/>
  <c r="H76" i="38"/>
  <c r="G17" i="14"/>
  <c r="F25" i="16"/>
  <c r="H15" i="20"/>
  <c r="G76" i="38"/>
  <c r="F17" i="14"/>
  <c r="E25" i="16"/>
  <c r="E24" i="16"/>
  <c r="E26" i="16"/>
  <c r="E27" i="16"/>
  <c r="G75" i="38"/>
  <c r="G50" i="38"/>
  <c r="H50" i="38"/>
  <c r="G7" i="20"/>
  <c r="Q11" i="20"/>
  <c r="Q53" i="38"/>
  <c r="Q9" i="20"/>
  <c r="Q51" i="38"/>
  <c r="AG21" i="12"/>
  <c r="N9" i="25"/>
  <c r="AF13" i="12"/>
  <c r="F1028" i="20"/>
  <c r="F6" i="20"/>
  <c r="F15" i="20"/>
  <c r="Q209" i="21"/>
  <c r="AF423" i="39"/>
  <c r="Q9" i="21"/>
  <c r="Q725" i="20"/>
  <c r="Q109" i="21"/>
  <c r="Q509" i="21"/>
  <c r="Q709" i="21"/>
  <c r="Q409" i="21"/>
  <c r="Q323" i="20"/>
  <c r="Q927" i="20"/>
  <c r="Q609" i="21"/>
  <c r="Q625" i="20"/>
  <c r="Q825" i="20"/>
  <c r="Q309" i="21"/>
  <c r="AF419" i="39"/>
  <c r="Q108" i="22"/>
  <c r="Q120" i="20"/>
  <c r="Q524" i="20"/>
  <c r="D17" i="14"/>
  <c r="E76" i="38"/>
  <c r="E77" i="38"/>
  <c r="Q20" i="20"/>
  <c r="Q423" i="20"/>
  <c r="Q1030" i="20"/>
  <c r="I16" i="14"/>
  <c r="H77" i="38"/>
  <c r="AF718" i="39"/>
  <c r="AG718" i="39"/>
  <c r="AG715" i="39"/>
  <c r="AF715" i="39"/>
  <c r="AG716" i="39"/>
  <c r="AF716" i="39"/>
  <c r="AG723" i="39"/>
  <c r="AF723" i="39"/>
  <c r="AF324" i="39"/>
  <c r="AG324" i="39"/>
  <c r="AF325" i="39"/>
  <c r="AG325" i="39"/>
  <c r="AF313" i="39"/>
  <c r="AG313" i="39"/>
  <c r="AG424" i="39"/>
  <c r="AF424" i="39"/>
  <c r="AG623" i="39"/>
  <c r="AF623" i="39"/>
  <c r="AF626" i="39"/>
  <c r="AG626" i="39"/>
  <c r="AG625" i="39"/>
  <c r="AF625" i="39"/>
  <c r="AG421" i="39"/>
  <c r="AF421" i="39"/>
  <c r="AF919" i="39"/>
  <c r="AG919" i="39"/>
  <c r="AF926" i="39"/>
  <c r="AG926" i="39"/>
  <c r="AG924" i="39"/>
  <c r="AF924" i="39"/>
  <c r="AG928" i="39"/>
  <c r="AF928" i="39"/>
  <c r="AF13" i="39"/>
  <c r="AG13" i="39"/>
  <c r="AF11" i="39"/>
  <c r="AG11" i="39"/>
  <c r="AF20" i="39"/>
  <c r="AG20" i="39"/>
  <c r="AG17" i="39"/>
  <c r="AF17" i="39"/>
  <c r="AF117" i="39"/>
  <c r="AG117" i="39"/>
  <c r="AG120" i="39"/>
  <c r="AF120" i="39"/>
  <c r="AG112" i="39"/>
  <c r="AF112" i="39"/>
  <c r="AF110" i="39"/>
  <c r="AG110" i="39"/>
  <c r="E52" i="38"/>
  <c r="F52" i="38"/>
  <c r="AF825" i="39"/>
  <c r="AG825" i="39"/>
  <c r="AG822" i="39"/>
  <c r="AF822" i="39"/>
  <c r="AG820" i="39"/>
  <c r="AF820" i="39"/>
  <c r="AF212" i="39"/>
  <c r="AG212" i="39"/>
  <c r="AG220" i="39"/>
  <c r="AF220" i="39"/>
  <c r="AG211" i="39"/>
  <c r="AF211" i="39"/>
  <c r="AF210" i="39"/>
  <c r="AG210" i="39"/>
  <c r="AF520" i="39"/>
  <c r="AG520" i="39"/>
  <c r="AG513" i="39"/>
  <c r="AF513" i="39"/>
  <c r="AF516" i="39"/>
  <c r="AG516" i="39"/>
  <c r="AG527" i="39"/>
  <c r="AF527" i="39"/>
  <c r="AG1023" i="39"/>
  <c r="AF1023" i="39"/>
  <c r="AF1019" i="39"/>
  <c r="AG1019" i="39"/>
  <c r="AF1027" i="39"/>
  <c r="AG1027" i="39"/>
  <c r="AG1029" i="39"/>
  <c r="AF1029" i="39"/>
  <c r="Q14" i="20"/>
  <c r="Q56" i="38"/>
  <c r="AG728" i="39"/>
  <c r="AF728" i="39"/>
  <c r="AG719" i="39"/>
  <c r="AF719" i="39"/>
  <c r="AG726" i="39"/>
  <c r="AF726" i="39"/>
  <c r="AF721" i="39"/>
  <c r="AG721" i="39"/>
  <c r="AF316" i="39"/>
  <c r="AG316" i="39"/>
  <c r="AF315" i="39"/>
  <c r="AG315" i="39"/>
  <c r="AF318" i="39"/>
  <c r="AG318" i="39"/>
  <c r="AF319" i="39"/>
  <c r="AG319" i="39"/>
  <c r="AG616" i="39"/>
  <c r="AF616" i="39"/>
  <c r="AF621" i="39"/>
  <c r="AG621" i="39"/>
  <c r="AG618" i="39"/>
  <c r="AF618" i="39"/>
  <c r="AG624" i="39"/>
  <c r="AF624" i="39"/>
  <c r="E7" i="20"/>
  <c r="F50" i="38"/>
  <c r="E50" i="38"/>
  <c r="AF916" i="39"/>
  <c r="AG916" i="39"/>
  <c r="AF927" i="39"/>
  <c r="AG927" i="39"/>
  <c r="AF922" i="39"/>
  <c r="AG922" i="39"/>
  <c r="AG426" i="39"/>
  <c r="AF426" i="39"/>
  <c r="H7" i="16"/>
  <c r="C29" i="16"/>
  <c r="J6" i="16"/>
  <c r="E56" i="38"/>
  <c r="F56" i="38"/>
  <c r="AF16" i="39"/>
  <c r="AG16" i="39"/>
  <c r="AF15" i="39"/>
  <c r="AG15" i="39"/>
  <c r="AF19" i="39"/>
  <c r="AG19" i="39"/>
  <c r="AF22" i="39"/>
  <c r="AG22" i="39"/>
  <c r="AG123" i="39"/>
  <c r="AF123" i="39"/>
  <c r="AG114" i="39"/>
  <c r="AF114" i="39"/>
  <c r="AF115" i="39"/>
  <c r="AG115" i="39"/>
  <c r="AF121" i="39"/>
  <c r="AG121" i="39"/>
  <c r="F51" i="38"/>
  <c r="E51" i="38"/>
  <c r="AF817" i="39"/>
  <c r="AG817" i="39"/>
  <c r="AG824" i="39"/>
  <c r="AF824" i="39"/>
  <c r="AG821" i="39"/>
  <c r="AF821" i="39"/>
  <c r="AF818" i="39"/>
  <c r="AG818" i="39"/>
  <c r="AG422" i="39"/>
  <c r="AF422" i="39"/>
  <c r="AG215" i="39"/>
  <c r="AF215" i="39"/>
  <c r="AF218" i="39"/>
  <c r="AG218" i="39"/>
  <c r="AF219" i="39"/>
  <c r="AG219" i="39"/>
  <c r="E54" i="38"/>
  <c r="F54" i="38"/>
  <c r="AF425" i="39"/>
  <c r="AG425" i="39"/>
  <c r="AG522" i="39"/>
  <c r="AF522" i="39"/>
  <c r="AF524" i="39"/>
  <c r="AG524" i="39"/>
  <c r="AG525" i="39"/>
  <c r="AF525" i="39"/>
  <c r="AF1024" i="39"/>
  <c r="AG1024" i="39"/>
  <c r="AF1026" i="39"/>
  <c r="AG1026" i="39"/>
  <c r="AF1021" i="39"/>
  <c r="AG1021" i="39"/>
  <c r="AF1030" i="39"/>
  <c r="AG1030" i="39"/>
  <c r="AF714" i="39"/>
  <c r="AG714" i="39"/>
  <c r="AF727" i="39"/>
  <c r="AG727" i="39"/>
  <c r="AG724" i="39"/>
  <c r="AF724" i="39"/>
  <c r="AG717" i="39"/>
  <c r="AF717" i="39"/>
  <c r="AG320" i="39"/>
  <c r="AF320" i="39"/>
  <c r="AF317" i="39"/>
  <c r="AG317" i="39"/>
  <c r="AG323" i="39"/>
  <c r="AF323" i="39"/>
  <c r="AF312" i="39"/>
  <c r="AG312" i="39"/>
  <c r="F58" i="38"/>
  <c r="E58" i="38"/>
  <c r="AF622" i="39"/>
  <c r="AG622" i="39"/>
  <c r="AF627" i="39"/>
  <c r="AG627" i="39"/>
  <c r="AF619" i="39"/>
  <c r="AG619" i="39"/>
  <c r="AG628" i="39"/>
  <c r="AF628" i="39"/>
  <c r="AF921" i="39"/>
  <c r="AG921" i="39"/>
  <c r="AF918" i="39"/>
  <c r="AG918" i="39"/>
  <c r="AG920" i="39"/>
  <c r="AF920" i="39"/>
  <c r="AG923" i="39"/>
  <c r="AF923" i="39"/>
  <c r="AF12" i="39"/>
  <c r="AG12" i="39"/>
  <c r="AG9" i="39"/>
  <c r="AF9" i="39"/>
  <c r="AF23" i="39"/>
  <c r="AG23" i="39"/>
  <c r="AG119" i="39"/>
  <c r="AF119" i="39"/>
  <c r="AG111" i="39"/>
  <c r="AF111" i="39"/>
  <c r="AF116" i="39"/>
  <c r="AG116" i="39"/>
  <c r="AF113" i="39"/>
  <c r="AG113" i="39"/>
  <c r="AD411" i="39"/>
  <c r="Z11" i="39"/>
  <c r="F24" i="40"/>
  <c r="AF815" i="39"/>
  <c r="AG815" i="39"/>
  <c r="AF819" i="39"/>
  <c r="AG819" i="39"/>
  <c r="AF828" i="39"/>
  <c r="AG828" i="39"/>
  <c r="AF826" i="39"/>
  <c r="AG826" i="39"/>
  <c r="AG216" i="39"/>
  <c r="AF216" i="39"/>
  <c r="AF221" i="39"/>
  <c r="AG221" i="39"/>
  <c r="AF209" i="39"/>
  <c r="AG209" i="39"/>
  <c r="AG222" i="39"/>
  <c r="AF222" i="39"/>
  <c r="E6" i="20"/>
  <c r="E1028" i="20"/>
  <c r="AG523" i="39"/>
  <c r="AF523" i="39"/>
  <c r="AG517" i="39"/>
  <c r="AF517" i="39"/>
  <c r="AF519" i="39"/>
  <c r="AG519" i="39"/>
  <c r="AF521" i="39"/>
  <c r="AG521" i="39"/>
  <c r="D26" i="16"/>
  <c r="D27" i="16"/>
  <c r="AG1028" i="39"/>
  <c r="AF1028" i="39"/>
  <c r="AG1025" i="39"/>
  <c r="AF1025" i="39"/>
  <c r="AG1020" i="39"/>
  <c r="AF1020" i="39"/>
  <c r="AG1032" i="39"/>
  <c r="AF1032" i="39"/>
  <c r="E53" i="38"/>
  <c r="F53" i="38"/>
  <c r="AG725" i="39"/>
  <c r="AF725" i="39"/>
  <c r="AG720" i="39"/>
  <c r="AF720" i="39"/>
  <c r="AF722" i="39"/>
  <c r="AG722" i="39"/>
  <c r="AF321" i="39"/>
  <c r="AG321" i="39"/>
  <c r="AF314" i="39"/>
  <c r="AG314" i="39"/>
  <c r="AF326" i="39"/>
  <c r="AG326" i="39"/>
  <c r="AG322" i="39"/>
  <c r="AF322" i="39"/>
  <c r="AG617" i="39"/>
  <c r="AF617" i="39"/>
  <c r="AF615" i="39"/>
  <c r="AG615" i="39"/>
  <c r="AG620" i="39"/>
  <c r="AF620" i="39"/>
  <c r="AG614" i="39"/>
  <c r="AF614" i="39"/>
  <c r="AF925" i="39"/>
  <c r="AG925" i="39"/>
  <c r="AF917" i="39"/>
  <c r="AG917" i="39"/>
  <c r="AF930" i="39"/>
  <c r="AG930" i="39"/>
  <c r="AF929" i="39"/>
  <c r="AG929" i="39"/>
  <c r="C26" i="16"/>
  <c r="H6" i="16"/>
  <c r="AG10" i="39"/>
  <c r="AF10" i="39"/>
  <c r="AG21" i="39"/>
  <c r="AF21" i="39"/>
  <c r="AG14" i="39"/>
  <c r="AF14" i="39"/>
  <c r="AF18" i="39"/>
  <c r="AG18" i="39"/>
  <c r="AG118" i="39"/>
  <c r="AF118" i="39"/>
  <c r="AF122" i="39"/>
  <c r="AG122" i="39"/>
  <c r="AG109" i="39"/>
  <c r="AF109" i="39"/>
  <c r="AG823" i="39"/>
  <c r="AF823" i="39"/>
  <c r="AF814" i="39"/>
  <c r="AG814" i="39"/>
  <c r="AF827" i="39"/>
  <c r="AG827" i="39"/>
  <c r="AG816" i="39"/>
  <c r="AF816" i="39"/>
  <c r="AF223" i="39"/>
  <c r="AG223" i="39"/>
  <c r="AG214" i="39"/>
  <c r="AF214" i="39"/>
  <c r="AF213" i="39"/>
  <c r="AG213" i="39"/>
  <c r="AG217" i="39"/>
  <c r="AF217" i="39"/>
  <c r="L6" i="39"/>
  <c r="F6" i="39"/>
  <c r="E82" i="38"/>
  <c r="AG514" i="39"/>
  <c r="AF514" i="39"/>
  <c r="AG515" i="39"/>
  <c r="AF515" i="39"/>
  <c r="AF526" i="39"/>
  <c r="AG526" i="39"/>
  <c r="AF518" i="39"/>
  <c r="AG518" i="39"/>
  <c r="AG1033" i="39"/>
  <c r="AF1033" i="39"/>
  <c r="AG1022" i="39"/>
  <c r="AF1022" i="39"/>
  <c r="AF1031" i="39"/>
  <c r="AG1031" i="39"/>
  <c r="E55" i="38"/>
  <c r="F55" i="38"/>
  <c r="Q220" i="20"/>
  <c r="Q208" i="22"/>
  <c r="Q12" i="20"/>
  <c r="Q54" i="38"/>
  <c r="Q10" i="20"/>
  <c r="Q52" i="38"/>
  <c r="Q16" i="20"/>
  <c r="Q58" i="38"/>
  <c r="Q13" i="20"/>
  <c r="Q55" i="38"/>
  <c r="K6" i="22"/>
  <c r="J15" i="14"/>
  <c r="K75" i="38"/>
  <c r="F29" i="16"/>
  <c r="J57" i="38"/>
  <c r="I57" i="38"/>
  <c r="K18" i="20"/>
  <c r="O50" i="38"/>
  <c r="P50" i="38"/>
  <c r="O7" i="20"/>
  <c r="O75" i="38"/>
  <c r="M24" i="16"/>
  <c r="O76" i="38"/>
  <c r="N17" i="14"/>
  <c r="M25" i="16"/>
  <c r="M29" i="16"/>
  <c r="O1028" i="20"/>
  <c r="O6" i="20"/>
  <c r="L56" i="38"/>
  <c r="K56" i="38"/>
  <c r="K6" i="20"/>
  <c r="L53" i="38"/>
  <c r="K53" i="38"/>
  <c r="K51" i="38"/>
  <c r="L51" i="38"/>
  <c r="J16" i="14"/>
  <c r="J17" i="14"/>
  <c r="L55" i="38"/>
  <c r="K55" i="38"/>
  <c r="L52" i="38"/>
  <c r="K52" i="38"/>
  <c r="K54" i="38"/>
  <c r="L54" i="38"/>
  <c r="K321" i="20"/>
  <c r="K1028" i="20"/>
  <c r="K8" i="20"/>
  <c r="K58" i="38"/>
  <c r="L58" i="38"/>
  <c r="J8" i="20"/>
  <c r="J321" i="20"/>
  <c r="J18" i="20"/>
  <c r="I13" i="44"/>
  <c r="I12" i="44"/>
  <c r="J8" i="44"/>
  <c r="J12" i="44"/>
  <c r="K8" i="44"/>
  <c r="K12" i="44"/>
  <c r="L8" i="44"/>
  <c r="L12" i="44"/>
  <c r="M8" i="44"/>
  <c r="M12" i="44"/>
  <c r="N8" i="44"/>
  <c r="N12" i="44"/>
  <c r="O8" i="44"/>
  <c r="O12" i="44"/>
  <c r="P12" i="44"/>
  <c r="J6" i="22"/>
  <c r="I15" i="14"/>
  <c r="I17" i="14"/>
  <c r="Q8" i="22"/>
  <c r="H25" i="16"/>
  <c r="J76" i="38"/>
  <c r="J75" i="38"/>
  <c r="J77" i="38"/>
  <c r="F26" i="16"/>
  <c r="F27" i="16"/>
  <c r="G49" i="38"/>
  <c r="H49" i="38"/>
  <c r="G15" i="20"/>
  <c r="G77" i="38"/>
  <c r="AF21" i="12"/>
  <c r="I24" i="16"/>
  <c r="N11" i="25"/>
  <c r="Q18" i="20"/>
  <c r="Q321" i="20"/>
  <c r="O77" i="38"/>
  <c r="Q6" i="22"/>
  <c r="F6" i="40"/>
  <c r="M82" i="38"/>
  <c r="F48" i="38"/>
  <c r="E48" i="38"/>
  <c r="E15" i="20"/>
  <c r="E49" i="38"/>
  <c r="F49" i="38"/>
  <c r="G8" i="16"/>
  <c r="C27" i="16"/>
  <c r="G10" i="16"/>
  <c r="P48" i="38"/>
  <c r="O48" i="38"/>
  <c r="O15" i="20"/>
  <c r="M26" i="16"/>
  <c r="M27" i="16"/>
  <c r="P49" i="38"/>
  <c r="O49" i="38"/>
  <c r="K48" i="38"/>
  <c r="L48" i="38"/>
  <c r="K50" i="38"/>
  <c r="K7" i="20"/>
  <c r="L50" i="38"/>
  <c r="K76" i="38"/>
  <c r="P16" i="14"/>
  <c r="P15" i="14"/>
  <c r="P17" i="14"/>
  <c r="J1028" i="20"/>
  <c r="J6" i="20"/>
  <c r="J7" i="20"/>
  <c r="Q8" i="20"/>
  <c r="Q50" i="38"/>
  <c r="Q75" i="38"/>
  <c r="H24" i="16"/>
  <c r="H26" i="16"/>
  <c r="H27" i="16"/>
  <c r="G57" i="38"/>
  <c r="H57" i="38"/>
  <c r="Q7" i="20"/>
  <c r="Q49" i="38"/>
  <c r="Q1028" i="20"/>
  <c r="F57" i="38"/>
  <c r="E57" i="38"/>
  <c r="P57" i="38"/>
  <c r="O57" i="38"/>
  <c r="K77" i="38"/>
  <c r="K49" i="38"/>
  <c r="L49" i="38"/>
  <c r="K15" i="20"/>
  <c r="J15" i="20"/>
  <c r="Q6" i="20"/>
  <c r="H29" i="16"/>
  <c r="K57" i="38"/>
  <c r="L57" i="38"/>
  <c r="Q48" i="38"/>
  <c r="Q15" i="20"/>
  <c r="Q57" i="38"/>
  <c r="J29" i="16"/>
  <c r="J26" i="16"/>
  <c r="J27" i="16"/>
  <c r="L76" i="38"/>
  <c r="L77" i="38"/>
  <c r="K17" i="14"/>
  <c r="I25" i="16"/>
  <c r="G29" i="16"/>
  <c r="G26" i="16"/>
  <c r="G27" i="16"/>
  <c r="H17" i="14"/>
  <c r="E29" i="16"/>
  <c r="Q76" i="38"/>
  <c r="Q77" i="38"/>
  <c r="I29" i="16"/>
  <c r="I26" i="16"/>
  <c r="I27" i="16"/>
  <c r="V181" i="43"/>
  <c r="AG179" i="43"/>
  <c r="X182" i="43"/>
  <c r="AC181" i="43"/>
  <c r="AE172" i="43"/>
  <c r="V182" i="43"/>
  <c r="AI180" i="43"/>
  <c r="AB175" i="43"/>
  <c r="AG174" i="43"/>
  <c r="AE174" i="43"/>
  <c r="N7" i="14"/>
  <c r="AH177" i="43"/>
  <c r="AD179" i="43"/>
  <c r="AH181" i="43"/>
  <c r="AI175" i="43"/>
  <c r="Z179" i="43"/>
  <c r="AA183" i="43"/>
  <c r="Z172" i="43"/>
  <c r="K7" i="14"/>
  <c r="V173" i="43"/>
  <c r="AC176" i="43"/>
  <c r="AI178" i="43"/>
  <c r="L7" i="14"/>
  <c r="Y175" i="43"/>
  <c r="AI176" i="43"/>
  <c r="AB172" i="43"/>
  <c r="AG183" i="43"/>
  <c r="Y172" i="43"/>
  <c r="AI177" i="43"/>
  <c r="Z178" i="43"/>
  <c r="AA173" i="43"/>
  <c r="AI181" i="43"/>
  <c r="O7" i="14"/>
  <c r="AG175" i="43"/>
  <c r="AB178" i="43"/>
  <c r="V172" i="43"/>
  <c r="AA179" i="43"/>
  <c r="AE179" i="43"/>
  <c r="AF179" i="43"/>
  <c r="AA180" i="43"/>
  <c r="O8" i="14"/>
  <c r="AA177" i="43"/>
  <c r="Y179" i="43"/>
  <c r="G8" i="14"/>
  <c r="Y177" i="43"/>
  <c r="Z174" i="43"/>
  <c r="AD180" i="43"/>
  <c r="AC179" i="43"/>
  <c r="AG173" i="43"/>
  <c r="X173" i="43"/>
  <c r="AH179" i="43"/>
  <c r="AG181" i="43"/>
  <c r="W173" i="43"/>
  <c r="W180" i="43"/>
  <c r="Z177" i="43"/>
  <c r="Z175" i="43"/>
  <c r="AE180" i="43"/>
  <c r="AG180" i="43"/>
  <c r="Y174" i="43"/>
  <c r="AD175" i="43"/>
  <c r="V176" i="43"/>
  <c r="Y180" i="43"/>
  <c r="AE176" i="43"/>
  <c r="W183" i="43"/>
  <c r="AD181" i="43"/>
  <c r="W181" i="43"/>
  <c r="W177" i="43"/>
  <c r="AH175" i="43"/>
  <c r="AC180" i="43"/>
  <c r="AC183" i="43"/>
  <c r="AF178" i="43"/>
  <c r="G7" i="14"/>
  <c r="X179" i="43"/>
  <c r="X178" i="43"/>
  <c r="AG172" i="43"/>
  <c r="AC182" i="43"/>
  <c r="AD174" i="43"/>
  <c r="W172" i="43"/>
  <c r="AE181" i="43"/>
  <c r="AH182" i="43"/>
  <c r="W176" i="43"/>
  <c r="X177" i="43"/>
  <c r="I8" i="14"/>
  <c r="AB180" i="43"/>
  <c r="Y182" i="43"/>
  <c r="AB173" i="43"/>
  <c r="X172" i="43"/>
  <c r="AI182" i="43"/>
  <c r="X181" i="43"/>
  <c r="H7" i="14"/>
  <c r="AF183" i="43"/>
  <c r="AG182" i="43"/>
  <c r="V175" i="43"/>
  <c r="AC173" i="43"/>
  <c r="AC172" i="43"/>
  <c r="AF182" i="43"/>
  <c r="AC178" i="43"/>
  <c r="J8" i="14"/>
  <c r="AF175" i="43"/>
  <c r="X183" i="43"/>
  <c r="X180" i="43"/>
  <c r="AD172" i="43"/>
  <c r="AF172" i="43"/>
  <c r="W182" i="43"/>
  <c r="AA175" i="43"/>
  <c r="AD173" i="43"/>
  <c r="AI183" i="43"/>
  <c r="V180" i="43"/>
  <c r="X176" i="43"/>
  <c r="L8" i="14"/>
  <c r="Y176" i="43"/>
  <c r="AG177" i="43"/>
  <c r="AF176" i="43"/>
  <c r="AB177" i="43"/>
  <c r="AE183" i="43"/>
  <c r="W178" i="43"/>
  <c r="V179" i="43"/>
  <c r="AD183" i="43"/>
  <c r="AA178" i="43"/>
  <c r="AC175" i="43"/>
  <c r="AA176" i="43"/>
  <c r="AC174" i="43"/>
  <c r="K8" i="14"/>
  <c r="AE182" i="43"/>
  <c r="AH180" i="43"/>
  <c r="AH176" i="43"/>
  <c r="V178" i="43"/>
  <c r="V174" i="43"/>
  <c r="AE177" i="43"/>
  <c r="F7" i="14"/>
  <c r="F8" i="14"/>
  <c r="Z173" i="43"/>
  <c r="AH174" i="43"/>
  <c r="I7" i="14"/>
  <c r="AF173" i="43"/>
  <c r="H8" i="14"/>
  <c r="AE175" i="43"/>
  <c r="AG176" i="43"/>
  <c r="AA181" i="43"/>
  <c r="Z181" i="43"/>
  <c r="AD182" i="43"/>
  <c r="Y181" i="43"/>
  <c r="AB174" i="43"/>
  <c r="AF177" i="43"/>
  <c r="AI179" i="43"/>
  <c r="Y173" i="43"/>
  <c r="AB183" i="43"/>
  <c r="Z176" i="43"/>
  <c r="AB181" i="43"/>
  <c r="AI172" i="43"/>
  <c r="AB176" i="43"/>
  <c r="Z182" i="43"/>
  <c r="V177" i="43"/>
  <c r="AF180" i="43"/>
  <c r="AD178" i="43"/>
  <c r="W175" i="43"/>
  <c r="AC177" i="43"/>
  <c r="AA174" i="43"/>
  <c r="AA182" i="43"/>
  <c r="J7" i="14"/>
  <c r="AF174" i="43"/>
  <c r="AE178" i="43"/>
  <c r="Z183" i="43"/>
  <c r="W174" i="43"/>
  <c r="Y183" i="43"/>
  <c r="M7" i="14"/>
  <c r="AA172" i="43"/>
  <c r="AH183" i="43"/>
  <c r="AD176" i="43"/>
  <c r="Z180" i="43"/>
  <c r="X174" i="43"/>
  <c r="AB182" i="43"/>
  <c r="AB179" i="43"/>
  <c r="W179" i="43"/>
  <c r="AI173" i="43"/>
  <c r="AI174" i="43"/>
  <c r="AD177" i="43"/>
  <c r="AE173" i="43"/>
  <c r="AF181" i="43"/>
  <c r="M8" i="14"/>
  <c r="AG178" i="43"/>
  <c r="X175" i="43"/>
  <c r="V183" i="43"/>
  <c r="N8" i="14"/>
  <c r="AH172" i="43"/>
  <c r="Y178" i="43"/>
  <c r="AH178" i="43"/>
  <c r="AH173" i="43"/>
  <c r="O31" i="38"/>
  <c r="M15" i="16"/>
  <c r="AL30" i="43"/>
  <c r="P25" i="43"/>
  <c r="N31" i="38"/>
  <c r="L15" i="16"/>
  <c r="AX30" i="43"/>
  <c r="P37" i="43"/>
  <c r="N30" i="38"/>
  <c r="L14" i="16"/>
  <c r="M9" i="14"/>
  <c r="M11" i="14"/>
  <c r="AO30" i="43"/>
  <c r="P28" i="43"/>
  <c r="AP30" i="43"/>
  <c r="P29" i="43"/>
  <c r="J9" i="14"/>
  <c r="J11" i="14"/>
  <c r="I14" i="16"/>
  <c r="K30" i="38"/>
  <c r="AR30" i="43"/>
  <c r="P31" i="43"/>
  <c r="AN22" i="43"/>
  <c r="H27" i="43"/>
  <c r="AY21" i="43"/>
  <c r="G38" i="43"/>
  <c r="I31" i="38"/>
  <c r="G15" i="16"/>
  <c r="H14" i="16"/>
  <c r="J30" i="38"/>
  <c r="I9" i="14"/>
  <c r="I11" i="14"/>
  <c r="E15" i="16"/>
  <c r="G31" i="38"/>
  <c r="F9" i="14"/>
  <c r="F11" i="14"/>
  <c r="G30" i="38"/>
  <c r="E14" i="16"/>
  <c r="J15" i="16"/>
  <c r="L31" i="38"/>
  <c r="AT30" i="43"/>
  <c r="P33" i="43"/>
  <c r="AH8" i="41"/>
  <c r="AU30" i="43"/>
  <c r="P34" i="43"/>
  <c r="K15" i="16"/>
  <c r="M31" i="38"/>
  <c r="AL23" i="43"/>
  <c r="I25" i="43"/>
  <c r="AY30" i="43"/>
  <c r="P38" i="43"/>
  <c r="AY24" i="43"/>
  <c r="J38" i="43"/>
  <c r="AN30" i="43"/>
  <c r="P27" i="43"/>
  <c r="K31" i="38"/>
  <c r="I15" i="16"/>
  <c r="AV30" i="43"/>
  <c r="P35" i="43"/>
  <c r="I30" i="38"/>
  <c r="I32" i="38"/>
  <c r="I34" i="38"/>
  <c r="G14" i="16"/>
  <c r="H9" i="14"/>
  <c r="H11" i="14"/>
  <c r="AY28" i="43"/>
  <c r="N38" i="43"/>
  <c r="H15" i="16"/>
  <c r="J31" i="38"/>
  <c r="AL24" i="43"/>
  <c r="J25" i="43"/>
  <c r="AT25" i="43"/>
  <c r="K33" i="43"/>
  <c r="AR22" i="43"/>
  <c r="H31" i="43"/>
  <c r="AX26" i="43"/>
  <c r="L37" i="43"/>
  <c r="G9" i="14"/>
  <c r="G11" i="14"/>
  <c r="H30" i="38"/>
  <c r="F14" i="16"/>
  <c r="AS30" i="43"/>
  <c r="P32" i="43"/>
  <c r="AM30" i="43"/>
  <c r="P26" i="43"/>
  <c r="AX23" i="43"/>
  <c r="I37" i="43"/>
  <c r="AY26" i="43"/>
  <c r="L38" i="43"/>
  <c r="E31" i="38"/>
  <c r="D7" i="16"/>
  <c r="AL20" i="43"/>
  <c r="F25" i="43"/>
  <c r="AG8" i="41"/>
  <c r="AR25" i="43"/>
  <c r="K31" i="43"/>
  <c r="F30" i="38"/>
  <c r="H31" i="38"/>
  <c r="F15" i="16"/>
  <c r="AY23" i="43"/>
  <c r="I38" i="43"/>
  <c r="N15" i="16"/>
  <c r="P31" i="38"/>
  <c r="AL21" i="43"/>
  <c r="G25" i="43"/>
  <c r="E30" i="38"/>
  <c r="P7" i="14"/>
  <c r="D9" i="14"/>
  <c r="AP29" i="43"/>
  <c r="O29" i="43"/>
  <c r="O9" i="14"/>
  <c r="O11" i="14"/>
  <c r="N14" i="16"/>
  <c r="P30" i="38"/>
  <c r="P32" i="38"/>
  <c r="P34" i="38"/>
  <c r="AW29" i="43"/>
  <c r="O36" i="43"/>
  <c r="AW23" i="43"/>
  <c r="I36" i="43"/>
  <c r="AV23" i="43"/>
  <c r="I35" i="43"/>
  <c r="AW30" i="43"/>
  <c r="P36" i="43"/>
  <c r="AT19" i="43"/>
  <c r="E33" i="43"/>
  <c r="AY27" i="43"/>
  <c r="M38" i="43"/>
  <c r="K14" i="16"/>
  <c r="L9" i="14"/>
  <c r="L11" i="14"/>
  <c r="M30" i="38"/>
  <c r="M32" i="38"/>
  <c r="M34" i="38"/>
  <c r="AO19" i="43"/>
  <c r="E28" i="43"/>
  <c r="AT24" i="43"/>
  <c r="J33" i="43"/>
  <c r="L30" i="38"/>
  <c r="L32" i="38"/>
  <c r="L34" i="38"/>
  <c r="K9" i="14"/>
  <c r="K11" i="14"/>
  <c r="J14" i="16"/>
  <c r="AQ30" i="43"/>
  <c r="P30" i="43"/>
  <c r="AL26" i="43"/>
  <c r="L25" i="43"/>
  <c r="AM29" i="43"/>
  <c r="O26" i="43"/>
  <c r="M14" i="16"/>
  <c r="N9" i="14"/>
  <c r="N11" i="14"/>
  <c r="O30" i="38"/>
  <c r="O32" i="38"/>
  <c r="O34" i="38"/>
  <c r="AP22" i="43"/>
  <c r="H29" i="43"/>
  <c r="AU25" i="43"/>
  <c r="K34" i="43"/>
  <c r="AU19" i="43"/>
  <c r="E34" i="43"/>
  <c r="AL28" i="43"/>
  <c r="N25" i="43"/>
  <c r="AS25" i="43"/>
  <c r="K32" i="43"/>
  <c r="AY20" i="43"/>
  <c r="F38" i="43"/>
  <c r="AX27" i="43"/>
  <c r="M37" i="43"/>
  <c r="AU24" i="43"/>
  <c r="J34" i="43"/>
  <c r="AQ22" i="43"/>
  <c r="H30" i="43"/>
  <c r="AY25" i="43"/>
  <c r="K38" i="43"/>
  <c r="AL27" i="43"/>
  <c r="M25" i="43"/>
  <c r="AL25" i="43"/>
  <c r="K25" i="43"/>
  <c r="AV25" i="43"/>
  <c r="K35" i="43"/>
  <c r="AP27" i="43"/>
  <c r="M29" i="43"/>
  <c r="AS26" i="43"/>
  <c r="L32" i="43"/>
  <c r="AN20" i="43"/>
  <c r="F27" i="43"/>
  <c r="AV19" i="43"/>
  <c r="E35" i="43"/>
  <c r="AQ28" i="43"/>
  <c r="N30" i="43"/>
  <c r="AN19" i="43"/>
  <c r="E27" i="43"/>
  <c r="AU22" i="43"/>
  <c r="H34" i="43"/>
  <c r="AW26" i="43"/>
  <c r="L36" i="43"/>
  <c r="AQ25" i="43"/>
  <c r="K30" i="43"/>
  <c r="AM23" i="43"/>
  <c r="I26" i="43"/>
  <c r="AR24" i="43"/>
  <c r="J31" i="43"/>
  <c r="AV26" i="43"/>
  <c r="L35" i="43"/>
  <c r="AX22" i="43"/>
  <c r="H37" i="43"/>
  <c r="AY19" i="43"/>
  <c r="E38" i="43"/>
  <c r="AX21" i="43"/>
  <c r="G37" i="43"/>
  <c r="AS24" i="43"/>
  <c r="J32" i="43"/>
  <c r="AY29" i="43"/>
  <c r="O38" i="43"/>
  <c r="AL29" i="43"/>
  <c r="O25" i="43"/>
  <c r="AR21" i="43"/>
  <c r="G31" i="43"/>
  <c r="AW21" i="43"/>
  <c r="G36" i="43"/>
  <c r="AT29" i="43"/>
  <c r="O33" i="43"/>
  <c r="AR29" i="43"/>
  <c r="O31" i="43"/>
  <c r="AS21" i="43"/>
  <c r="G32" i="43"/>
  <c r="AM27" i="43"/>
  <c r="M26" i="43"/>
  <c r="AV21" i="43"/>
  <c r="G35" i="43"/>
  <c r="AO23" i="43"/>
  <c r="I28" i="43"/>
  <c r="AL19" i="43"/>
  <c r="E25" i="43"/>
  <c r="AS23" i="43"/>
  <c r="I32" i="43"/>
  <c r="AN29" i="43"/>
  <c r="O27" i="43"/>
  <c r="AW27" i="43"/>
  <c r="M36" i="43"/>
  <c r="AM22" i="43"/>
  <c r="H26" i="43"/>
  <c r="AV29" i="43"/>
  <c r="O35" i="43"/>
  <c r="AP28" i="43"/>
  <c r="N29" i="43"/>
  <c r="AM26" i="43"/>
  <c r="L26" i="43"/>
  <c r="AS22" i="43"/>
  <c r="H32" i="43"/>
  <c r="AU23" i="43"/>
  <c r="I34" i="43"/>
  <c r="AO22" i="43"/>
  <c r="H28" i="43"/>
  <c r="AW24" i="43"/>
  <c r="J36" i="43"/>
  <c r="AU20" i="43"/>
  <c r="F34" i="43"/>
  <c r="AP24" i="43"/>
  <c r="J29" i="43"/>
  <c r="AV27" i="43"/>
  <c r="M35" i="43"/>
  <c r="AR19" i="43"/>
  <c r="E31" i="43"/>
  <c r="AO28" i="43"/>
  <c r="N28" i="43"/>
  <c r="AX29" i="43"/>
  <c r="O37" i="43"/>
  <c r="AU27" i="43"/>
  <c r="M34" i="43"/>
  <c r="AX25" i="43"/>
  <c r="K37" i="43"/>
  <c r="AO26" i="43"/>
  <c r="L28" i="43"/>
  <c r="AN27" i="43"/>
  <c r="M27" i="43"/>
  <c r="AM20" i="43"/>
  <c r="F26" i="43"/>
  <c r="AR27" i="43"/>
  <c r="M31" i="43"/>
  <c r="AN28" i="43"/>
  <c r="N27" i="43"/>
  <c r="AO29" i="43"/>
  <c r="O28" i="43"/>
  <c r="AP19" i="43"/>
  <c r="E29" i="43"/>
  <c r="AT22" i="43"/>
  <c r="H33" i="43"/>
  <c r="AQ24" i="43"/>
  <c r="J30" i="43"/>
  <c r="AP23" i="43"/>
  <c r="I29" i="43"/>
  <c r="AW25" i="43"/>
  <c r="K36" i="43"/>
  <c r="AQ26" i="43"/>
  <c r="L30" i="43"/>
  <c r="AQ20" i="43"/>
  <c r="F30" i="43"/>
  <c r="AS28" i="43"/>
  <c r="N32" i="43"/>
  <c r="AS20" i="43"/>
  <c r="F32" i="43"/>
  <c r="AQ19" i="43"/>
  <c r="E30" i="43"/>
  <c r="AN23" i="43"/>
  <c r="I27" i="43"/>
  <c r="AU21" i="43"/>
  <c r="G34" i="43"/>
  <c r="AT26" i="43"/>
  <c r="L33" i="43"/>
  <c r="AP21" i="43"/>
  <c r="G29" i="43"/>
  <c r="AX24" i="43"/>
  <c r="J37" i="43"/>
  <c r="AM19" i="43"/>
  <c r="E26" i="43"/>
  <c r="AX19" i="43"/>
  <c r="E37" i="43"/>
  <c r="AU29" i="43"/>
  <c r="O34" i="43"/>
  <c r="AP26" i="43"/>
  <c r="L29" i="43"/>
  <c r="AQ29" i="43"/>
  <c r="O30" i="43"/>
  <c r="AT21" i="43"/>
  <c r="G33" i="43"/>
  <c r="AN21" i="43"/>
  <c r="G27" i="43"/>
  <c r="AV24" i="43"/>
  <c r="J35" i="43"/>
  <c r="AW19" i="43"/>
  <c r="E36" i="43"/>
  <c r="AT20" i="43"/>
  <c r="F33" i="43"/>
  <c r="AS29" i="43"/>
  <c r="O32" i="43"/>
  <c r="AO27" i="43"/>
  <c r="M28" i="43"/>
  <c r="AR20" i="43"/>
  <c r="F31" i="43"/>
  <c r="AR28" i="43"/>
  <c r="N31" i="43"/>
  <c r="AR26" i="43"/>
  <c r="L31" i="43"/>
  <c r="AW28" i="43"/>
  <c r="N36" i="43"/>
  <c r="AP25" i="43"/>
  <c r="K29" i="43"/>
  <c r="AN25" i="43"/>
  <c r="K27" i="43"/>
  <c r="AW22" i="43"/>
  <c r="H36" i="43"/>
  <c r="AV28" i="43"/>
  <c r="N35" i="43"/>
  <c r="AN24" i="43"/>
  <c r="J27" i="43"/>
  <c r="AM24" i="43"/>
  <c r="J26" i="43"/>
  <c r="AO20" i="43"/>
  <c r="F28" i="43"/>
  <c r="AV22" i="43"/>
  <c r="H35" i="43"/>
  <c r="AU26" i="43"/>
  <c r="L34" i="43"/>
  <c r="AQ21" i="43"/>
  <c r="G30" i="43"/>
  <c r="AN26" i="43"/>
  <c r="L27" i="43"/>
  <c r="AT27" i="43"/>
  <c r="M33" i="43"/>
  <c r="AQ27" i="43"/>
  <c r="M30" i="43"/>
  <c r="AX28" i="43"/>
  <c r="N37" i="43"/>
  <c r="AO25" i="43"/>
  <c r="K28" i="43"/>
  <c r="AO24" i="43"/>
  <c r="J28" i="43"/>
  <c r="AW20" i="43"/>
  <c r="F36" i="43"/>
  <c r="AQ23" i="43"/>
  <c r="I30" i="43"/>
  <c r="AM21" i="43"/>
  <c r="G26" i="43"/>
  <c r="AM25" i="43"/>
  <c r="K26" i="43"/>
  <c r="AV20" i="43"/>
  <c r="F35" i="43"/>
  <c r="AL22" i="43"/>
  <c r="H25" i="43"/>
  <c r="AU28" i="43"/>
  <c r="N34" i="43"/>
  <c r="AR23" i="43"/>
  <c r="I31" i="43"/>
  <c r="AY22" i="43"/>
  <c r="H38" i="43"/>
  <c r="AM28" i="43"/>
  <c r="N26" i="43"/>
  <c r="AS27" i="43"/>
  <c r="M32" i="43"/>
  <c r="AT28" i="43"/>
  <c r="N33" i="43"/>
  <c r="AT23" i="43"/>
  <c r="I33" i="43"/>
  <c r="AX20" i="43"/>
  <c r="F37" i="43"/>
  <c r="AP20" i="43"/>
  <c r="F29" i="43"/>
  <c r="AO21" i="43"/>
  <c r="G28" i="43"/>
  <c r="AS19" i="43"/>
  <c r="E32" i="43"/>
  <c r="N32" i="38"/>
  <c r="N34" i="38"/>
  <c r="M16" i="16"/>
  <c r="M17" i="16"/>
  <c r="M20" i="16"/>
  <c r="N20" i="16"/>
  <c r="N16" i="16"/>
  <c r="N17" i="16"/>
  <c r="D6" i="16"/>
  <c r="C16" i="16"/>
  <c r="G20" i="16"/>
  <c r="G16" i="16"/>
  <c r="G17" i="16"/>
  <c r="K32" i="38"/>
  <c r="K34" i="38"/>
  <c r="J20" i="16"/>
  <c r="J16" i="16"/>
  <c r="J17" i="16"/>
  <c r="D11" i="14"/>
  <c r="D10" i="14"/>
  <c r="F16" i="16"/>
  <c r="F17" i="16"/>
  <c r="F20" i="16"/>
  <c r="E16" i="16"/>
  <c r="E17" i="16"/>
  <c r="E20" i="16"/>
  <c r="J32" i="38"/>
  <c r="J34" i="38"/>
  <c r="AF7" i="12"/>
  <c r="K6" i="24"/>
  <c r="K7" i="24"/>
  <c r="K8" i="24"/>
  <c r="K9" i="24"/>
  <c r="K10" i="24"/>
  <c r="K11" i="24"/>
  <c r="K12" i="24"/>
  <c r="K13" i="24"/>
  <c r="K14" i="24"/>
  <c r="K15" i="24"/>
  <c r="K16" i="24"/>
  <c r="K17" i="24"/>
  <c r="K18" i="24"/>
  <c r="K19" i="24"/>
  <c r="K20" i="24"/>
  <c r="K21" i="24"/>
  <c r="K22" i="24"/>
  <c r="K23" i="24"/>
  <c r="K24" i="24"/>
  <c r="K25" i="24"/>
  <c r="K26" i="24"/>
  <c r="K27" i="24"/>
  <c r="K28" i="24"/>
  <c r="K29" i="24"/>
  <c r="K30" i="24"/>
  <c r="K31" i="24"/>
  <c r="K32" i="24"/>
  <c r="K33" i="24"/>
  <c r="K34" i="24"/>
  <c r="K35" i="24"/>
  <c r="K36" i="24"/>
  <c r="K37" i="24"/>
  <c r="K38" i="24"/>
  <c r="K39" i="24"/>
  <c r="K40" i="24"/>
  <c r="K41" i="24"/>
  <c r="K42" i="24"/>
  <c r="K43" i="24"/>
  <c r="K44" i="24"/>
  <c r="K45" i="24"/>
  <c r="K46" i="24"/>
  <c r="K47" i="24"/>
  <c r="K48" i="24"/>
  <c r="K49" i="24"/>
  <c r="K50" i="24"/>
  <c r="K51" i="24"/>
  <c r="K52" i="24"/>
  <c r="K53" i="24"/>
  <c r="K54" i="24"/>
  <c r="K55" i="24"/>
  <c r="K56" i="24"/>
  <c r="K57" i="24"/>
  <c r="K58" i="24"/>
  <c r="K59" i="24"/>
  <c r="K60" i="24"/>
  <c r="K61" i="24"/>
  <c r="K62" i="24"/>
  <c r="K63" i="24"/>
  <c r="K64" i="24"/>
  <c r="K65" i="24"/>
  <c r="K66" i="24"/>
  <c r="K67" i="24"/>
  <c r="K68" i="24"/>
  <c r="K69" i="24"/>
  <c r="K70" i="24"/>
  <c r="K71" i="24"/>
  <c r="K72" i="24"/>
  <c r="K73" i="24"/>
  <c r="K74" i="24"/>
  <c r="K75" i="24"/>
  <c r="K76" i="24"/>
  <c r="K77" i="24"/>
  <c r="K78" i="24"/>
  <c r="K79" i="24"/>
  <c r="K80" i="24"/>
  <c r="K81" i="24"/>
  <c r="K82" i="24"/>
  <c r="K83" i="24"/>
  <c r="K84" i="24"/>
  <c r="K85" i="24"/>
  <c r="K86" i="24"/>
  <c r="K87" i="24"/>
  <c r="K88" i="24"/>
  <c r="K89" i="24"/>
  <c r="K90" i="24"/>
  <c r="K91" i="24"/>
  <c r="K92" i="24"/>
  <c r="K93" i="24"/>
  <c r="K94" i="24"/>
  <c r="K95" i="24"/>
  <c r="K96" i="24"/>
  <c r="K97" i="24"/>
  <c r="K98" i="24"/>
  <c r="K99" i="24"/>
  <c r="K100" i="24"/>
  <c r="K101" i="24"/>
  <c r="K102" i="24"/>
  <c r="K103" i="24"/>
  <c r="K104" i="24"/>
  <c r="K105" i="24"/>
  <c r="K106" i="24"/>
  <c r="K107" i="24"/>
  <c r="K108" i="24"/>
  <c r="K109" i="24"/>
  <c r="K110" i="24"/>
  <c r="K111" i="24"/>
  <c r="K112" i="24"/>
  <c r="K113" i="24"/>
  <c r="K114" i="24"/>
  <c r="K115" i="24"/>
  <c r="K116" i="24"/>
  <c r="K117" i="24"/>
  <c r="K118" i="24"/>
  <c r="K119" i="24"/>
  <c r="K120" i="24"/>
  <c r="K121" i="24"/>
  <c r="K122" i="24"/>
  <c r="K123" i="24"/>
  <c r="K124" i="24"/>
  <c r="K125" i="24"/>
  <c r="K126" i="24"/>
  <c r="K127" i="24"/>
  <c r="K128" i="24"/>
  <c r="K129" i="24"/>
  <c r="K130" i="24"/>
  <c r="K131" i="24"/>
  <c r="K132" i="24"/>
  <c r="K133" i="24"/>
  <c r="K134" i="24"/>
  <c r="K135" i="24"/>
  <c r="K136" i="24"/>
  <c r="K137" i="24"/>
  <c r="K138" i="24"/>
  <c r="K139" i="24"/>
  <c r="K140" i="24"/>
  <c r="K141" i="24"/>
  <c r="K142" i="24"/>
  <c r="K143" i="24"/>
  <c r="K144" i="24"/>
  <c r="K145" i="24"/>
  <c r="K146" i="24"/>
  <c r="K147" i="24"/>
  <c r="K148" i="24"/>
  <c r="K149" i="24"/>
  <c r="K150" i="24"/>
  <c r="K151" i="24"/>
  <c r="K152" i="24"/>
  <c r="K153" i="24"/>
  <c r="K154" i="24"/>
  <c r="K155" i="24"/>
  <c r="K156" i="24"/>
  <c r="K157" i="24"/>
  <c r="K158" i="24"/>
  <c r="K159" i="24"/>
  <c r="K160" i="24"/>
  <c r="K161" i="24"/>
  <c r="K162" i="24"/>
  <c r="K163" i="24"/>
  <c r="K164" i="24"/>
  <c r="K165" i="24"/>
  <c r="K166" i="24"/>
  <c r="K167" i="24"/>
  <c r="K168" i="24"/>
  <c r="K169" i="24"/>
  <c r="K170" i="24"/>
  <c r="K171" i="24"/>
  <c r="K172" i="24"/>
  <c r="K173" i="24"/>
  <c r="K174" i="24"/>
  <c r="K175" i="24"/>
  <c r="K176" i="24"/>
  <c r="K177" i="24"/>
  <c r="K178" i="24"/>
  <c r="K179" i="24"/>
  <c r="K180" i="24"/>
  <c r="K181" i="24"/>
  <c r="K182" i="24"/>
  <c r="K183" i="24"/>
  <c r="K184" i="24"/>
  <c r="K185" i="24"/>
  <c r="K186" i="24"/>
  <c r="K187" i="24"/>
  <c r="K188" i="24"/>
  <c r="K189" i="24"/>
  <c r="K190" i="24"/>
  <c r="K191" i="24"/>
  <c r="K192" i="24"/>
  <c r="K193" i="24"/>
  <c r="K194" i="24"/>
  <c r="K195" i="24"/>
  <c r="K196" i="24"/>
  <c r="K197" i="24"/>
  <c r="K198" i="24"/>
  <c r="K199" i="24"/>
  <c r="K200" i="24"/>
  <c r="K201" i="24"/>
  <c r="K202" i="24"/>
  <c r="K203" i="24"/>
  <c r="K204" i="24"/>
  <c r="K205" i="24"/>
  <c r="K206" i="24"/>
  <c r="K207" i="24"/>
  <c r="K208" i="24"/>
  <c r="K209" i="24"/>
  <c r="K210" i="24"/>
  <c r="K211" i="24"/>
  <c r="K212" i="24"/>
  <c r="K213" i="24"/>
  <c r="K214" i="24"/>
  <c r="K215" i="24"/>
  <c r="K216" i="24"/>
  <c r="K217" i="24"/>
  <c r="K218" i="24"/>
  <c r="K219" i="24"/>
  <c r="K220" i="24"/>
  <c r="K221" i="24"/>
  <c r="K222" i="24"/>
  <c r="K223" i="24"/>
  <c r="K224" i="24"/>
  <c r="K225" i="24"/>
  <c r="K226" i="24"/>
  <c r="K227" i="24"/>
  <c r="K228" i="24"/>
  <c r="K229" i="24"/>
  <c r="K230" i="24"/>
  <c r="K231" i="24"/>
  <c r="K232" i="24"/>
  <c r="K233" i="24"/>
  <c r="K234" i="24"/>
  <c r="K235" i="24"/>
  <c r="K236" i="24"/>
  <c r="K237" i="24"/>
  <c r="K238" i="24"/>
  <c r="K239" i="24"/>
  <c r="K240" i="24"/>
  <c r="K241" i="24"/>
  <c r="K242" i="24"/>
  <c r="K243" i="24"/>
  <c r="K244" i="24"/>
  <c r="K245" i="24"/>
  <c r="K246" i="24"/>
  <c r="K247" i="24"/>
  <c r="K248" i="24"/>
  <c r="K249" i="24"/>
  <c r="K250" i="24"/>
  <c r="K251" i="24"/>
  <c r="K252" i="24"/>
  <c r="K253" i="24"/>
  <c r="K254" i="24"/>
  <c r="K255" i="24"/>
  <c r="K256" i="24"/>
  <c r="K257" i="24"/>
  <c r="K258" i="24"/>
  <c r="K259" i="24"/>
  <c r="K260" i="24"/>
  <c r="K261" i="24"/>
  <c r="K262" i="24"/>
  <c r="K263" i="24"/>
  <c r="K264" i="24"/>
  <c r="K265" i="24"/>
  <c r="K266" i="24"/>
  <c r="K267" i="24"/>
  <c r="K268" i="24"/>
  <c r="K269" i="24"/>
  <c r="K270" i="24"/>
  <c r="K271" i="24"/>
  <c r="K272" i="24"/>
  <c r="K273" i="24"/>
  <c r="K274" i="24"/>
  <c r="K275" i="24"/>
  <c r="K276" i="24"/>
  <c r="K277" i="24"/>
  <c r="K278" i="24"/>
  <c r="K279" i="24"/>
  <c r="K280" i="24"/>
  <c r="K281" i="24"/>
  <c r="K282" i="24"/>
  <c r="K283" i="24"/>
  <c r="K284" i="24"/>
  <c r="K285" i="24"/>
  <c r="K286" i="24"/>
  <c r="K287" i="24"/>
  <c r="K288" i="24"/>
  <c r="K289" i="24"/>
  <c r="K290" i="24"/>
  <c r="K291" i="24"/>
  <c r="K292" i="24"/>
  <c r="K293" i="24"/>
  <c r="K294" i="24"/>
  <c r="K295" i="24"/>
  <c r="K296" i="24"/>
  <c r="K297" i="24"/>
  <c r="K298" i="24"/>
  <c r="K299" i="24"/>
  <c r="K300" i="24"/>
  <c r="K301" i="24"/>
  <c r="K302" i="24"/>
  <c r="K303" i="24"/>
  <c r="K304" i="24"/>
  <c r="K305" i="24"/>
  <c r="K306" i="24"/>
  <c r="K307" i="24"/>
  <c r="K308" i="24"/>
  <c r="K309" i="24"/>
  <c r="K310" i="24"/>
  <c r="K311" i="24"/>
  <c r="K312" i="24"/>
  <c r="K313" i="24"/>
  <c r="K314" i="24"/>
  <c r="K315" i="24"/>
  <c r="K316" i="24"/>
  <c r="K317" i="24"/>
  <c r="K318" i="24"/>
  <c r="K319" i="24"/>
  <c r="K320" i="24"/>
  <c r="K321" i="24"/>
  <c r="K322" i="24"/>
  <c r="K323" i="24"/>
  <c r="K324" i="24"/>
  <c r="K325" i="24"/>
  <c r="K326" i="24"/>
  <c r="K327" i="24"/>
  <c r="K328" i="24"/>
  <c r="K329" i="24"/>
  <c r="K330" i="24"/>
  <c r="K331" i="24"/>
  <c r="K332" i="24"/>
  <c r="K333" i="24"/>
  <c r="K334" i="24"/>
  <c r="K335" i="24"/>
  <c r="K336" i="24"/>
  <c r="K337" i="24"/>
  <c r="K338" i="24"/>
  <c r="K339" i="24"/>
  <c r="K340" i="24"/>
  <c r="K341" i="24"/>
  <c r="K342" i="24"/>
  <c r="K343" i="24"/>
  <c r="K344" i="24"/>
  <c r="K345" i="24"/>
  <c r="K346" i="24"/>
  <c r="K347" i="24"/>
  <c r="K348" i="24"/>
  <c r="K349" i="24"/>
  <c r="K350" i="24"/>
  <c r="K351" i="24"/>
  <c r="K352" i="24"/>
  <c r="K353" i="24"/>
  <c r="K354" i="24"/>
  <c r="K355" i="24"/>
  <c r="K356" i="24"/>
  <c r="K357" i="24"/>
  <c r="K358" i="24"/>
  <c r="K359" i="24"/>
  <c r="K360" i="24"/>
  <c r="K361" i="24"/>
  <c r="K362" i="24"/>
  <c r="K363" i="24"/>
  <c r="K364" i="24"/>
  <c r="K365" i="24"/>
  <c r="K366" i="24"/>
  <c r="K367" i="24"/>
  <c r="K368" i="24"/>
  <c r="K369" i="24"/>
  <c r="K370" i="24"/>
  <c r="K371" i="24"/>
  <c r="K372" i="24"/>
  <c r="K373" i="24"/>
  <c r="K374" i="24"/>
  <c r="K375" i="24"/>
  <c r="K376" i="24"/>
  <c r="K377" i="24"/>
  <c r="K378" i="24"/>
  <c r="K379" i="24"/>
  <c r="K380" i="24"/>
  <c r="K381" i="24"/>
  <c r="K382" i="24"/>
  <c r="K383" i="24"/>
  <c r="K384" i="24"/>
  <c r="K385" i="24"/>
  <c r="K386" i="24"/>
  <c r="K387" i="24"/>
  <c r="K388" i="24"/>
  <c r="K389" i="24"/>
  <c r="K390" i="24"/>
  <c r="K391" i="24"/>
  <c r="K392" i="24"/>
  <c r="K393" i="24"/>
  <c r="K394" i="24"/>
  <c r="K395" i="24"/>
  <c r="K396" i="24"/>
  <c r="K397" i="24"/>
  <c r="K398" i="24"/>
  <c r="K399" i="24"/>
  <c r="K400" i="24"/>
  <c r="K401" i="24"/>
  <c r="K402" i="24"/>
  <c r="K403" i="24"/>
  <c r="K404" i="24"/>
  <c r="K405" i="24"/>
  <c r="K406" i="24"/>
  <c r="K407" i="24"/>
  <c r="K408" i="24"/>
  <c r="K409" i="24"/>
  <c r="K410" i="24"/>
  <c r="K411" i="24"/>
  <c r="K412" i="24"/>
  <c r="K413" i="24"/>
  <c r="K414" i="24"/>
  <c r="K415" i="24"/>
  <c r="K416" i="24"/>
  <c r="K417" i="24"/>
  <c r="K418" i="24"/>
  <c r="K419" i="24"/>
  <c r="K420" i="24"/>
  <c r="K421" i="24"/>
  <c r="K422" i="24"/>
  <c r="K423" i="24"/>
  <c r="K424" i="24"/>
  <c r="K425" i="24"/>
  <c r="K426" i="24"/>
  <c r="K427" i="24"/>
  <c r="K428" i="24"/>
  <c r="K429" i="24"/>
  <c r="K430" i="24"/>
  <c r="K431" i="24"/>
  <c r="K432" i="24"/>
  <c r="K433" i="24"/>
  <c r="K434" i="24"/>
  <c r="K435" i="24"/>
  <c r="K436" i="24"/>
  <c r="K437" i="24"/>
  <c r="K438" i="24"/>
  <c r="K439" i="24"/>
  <c r="K440" i="24"/>
  <c r="K441" i="24"/>
  <c r="K442" i="24"/>
  <c r="K443" i="24"/>
  <c r="K444" i="24"/>
  <c r="K445" i="24"/>
  <c r="K446" i="24"/>
  <c r="K447" i="24"/>
  <c r="K448" i="24"/>
  <c r="K449" i="24"/>
  <c r="K450" i="24"/>
  <c r="K451" i="24"/>
  <c r="K452" i="24"/>
  <c r="K453" i="24"/>
  <c r="K454" i="24"/>
  <c r="K455" i="24"/>
  <c r="K456" i="24"/>
  <c r="K457" i="24"/>
  <c r="K458" i="24"/>
  <c r="K459" i="24"/>
  <c r="K460" i="24"/>
  <c r="K461" i="24"/>
  <c r="K462" i="24"/>
  <c r="K463" i="24"/>
  <c r="K464" i="24"/>
  <c r="K465" i="24"/>
  <c r="K466" i="24"/>
  <c r="K467" i="24"/>
  <c r="K468" i="24"/>
  <c r="K469" i="24"/>
  <c r="K470" i="24"/>
  <c r="K471" i="24"/>
  <c r="K472" i="24"/>
  <c r="K473" i="24"/>
  <c r="K474" i="24"/>
  <c r="K475" i="24"/>
  <c r="K476" i="24"/>
  <c r="K477" i="24"/>
  <c r="K478" i="24"/>
  <c r="K479" i="24"/>
  <c r="K480" i="24"/>
  <c r="K481" i="24"/>
  <c r="K482" i="24"/>
  <c r="K483" i="24"/>
  <c r="K484" i="24"/>
  <c r="K485" i="24"/>
  <c r="K486" i="24"/>
  <c r="K487" i="24"/>
  <c r="K488" i="24"/>
  <c r="K489" i="24"/>
  <c r="K490" i="24"/>
  <c r="K491" i="24"/>
  <c r="K492" i="24"/>
  <c r="K493" i="24"/>
  <c r="K494" i="24"/>
  <c r="K495" i="24"/>
  <c r="K496" i="24"/>
  <c r="K497" i="24"/>
  <c r="K498" i="24"/>
  <c r="K499" i="24"/>
  <c r="K500" i="24"/>
  <c r="K501" i="24"/>
  <c r="K502" i="24"/>
  <c r="K503" i="24"/>
  <c r="K504" i="24"/>
  <c r="K505" i="24"/>
  <c r="K506" i="24"/>
  <c r="K507" i="24"/>
  <c r="K508" i="24"/>
  <c r="K509" i="24"/>
  <c r="K510" i="24"/>
  <c r="K511" i="24"/>
  <c r="K512" i="24"/>
  <c r="K513" i="24"/>
  <c r="K514" i="24"/>
  <c r="K515" i="24"/>
  <c r="K516" i="24"/>
  <c r="K517" i="24"/>
  <c r="K518" i="24"/>
  <c r="K519" i="24"/>
  <c r="K520" i="24"/>
  <c r="K521" i="24"/>
  <c r="K522" i="24"/>
  <c r="K523" i="24"/>
  <c r="K524" i="24"/>
  <c r="K525" i="24"/>
  <c r="K526" i="24"/>
  <c r="K527" i="24"/>
  <c r="K528" i="24"/>
  <c r="K529" i="24"/>
  <c r="K530" i="24"/>
  <c r="K531" i="24"/>
  <c r="K532" i="24"/>
  <c r="K533" i="24"/>
  <c r="K534" i="24"/>
  <c r="K535" i="24"/>
  <c r="K536" i="24"/>
  <c r="K537" i="24"/>
  <c r="K538" i="24"/>
  <c r="K539" i="24"/>
  <c r="K540" i="24"/>
  <c r="K541" i="24"/>
  <c r="K542" i="24"/>
  <c r="K543" i="24"/>
  <c r="K544" i="24"/>
  <c r="K545" i="24"/>
  <c r="K546" i="24"/>
  <c r="K547" i="24"/>
  <c r="K548" i="24"/>
  <c r="K549" i="24"/>
  <c r="K550" i="24"/>
  <c r="K551" i="24"/>
  <c r="K552" i="24"/>
  <c r="K553" i="24"/>
  <c r="K554" i="24"/>
  <c r="K555" i="24"/>
  <c r="K556" i="24"/>
  <c r="K557" i="24"/>
  <c r="K558" i="24"/>
  <c r="K559" i="24"/>
  <c r="K560" i="24"/>
  <c r="K561" i="24"/>
  <c r="K562" i="24"/>
  <c r="K563" i="24"/>
  <c r="K564" i="24"/>
  <c r="K565" i="24"/>
  <c r="K566" i="24"/>
  <c r="K567" i="24"/>
  <c r="K568" i="24"/>
  <c r="K569" i="24"/>
  <c r="K570" i="24"/>
  <c r="K571" i="24"/>
  <c r="K572" i="24"/>
  <c r="K573" i="24"/>
  <c r="K574" i="24"/>
  <c r="K575" i="24"/>
  <c r="K576" i="24"/>
  <c r="K577" i="24"/>
  <c r="K578" i="24"/>
  <c r="K579" i="24"/>
  <c r="K580" i="24"/>
  <c r="K581" i="24"/>
  <c r="K582" i="24"/>
  <c r="K583" i="24"/>
  <c r="K584" i="24"/>
  <c r="K585" i="24"/>
  <c r="K586" i="24"/>
  <c r="K587" i="24"/>
  <c r="K588" i="24"/>
  <c r="K589" i="24"/>
  <c r="K590" i="24"/>
  <c r="K591" i="24"/>
  <c r="K592" i="24"/>
  <c r="K593" i="24"/>
  <c r="K594" i="24"/>
  <c r="K595" i="24"/>
  <c r="K596" i="24"/>
  <c r="K597" i="24"/>
  <c r="K598" i="24"/>
  <c r="K599" i="24"/>
  <c r="K600" i="24"/>
  <c r="K601" i="24"/>
  <c r="K602" i="24"/>
  <c r="K603" i="24"/>
  <c r="K604" i="24"/>
  <c r="K605" i="24"/>
  <c r="K606" i="24"/>
  <c r="K607" i="24"/>
  <c r="K608" i="24"/>
  <c r="K609" i="24"/>
  <c r="K610" i="24"/>
  <c r="K611" i="24"/>
  <c r="K612" i="24"/>
  <c r="K613" i="24"/>
  <c r="K614" i="24"/>
  <c r="K615" i="24"/>
  <c r="K616" i="24"/>
  <c r="K617" i="24"/>
  <c r="K618" i="24"/>
  <c r="K619" i="24"/>
  <c r="N13" i="24"/>
  <c r="N5" i="25"/>
  <c r="K5" i="25"/>
  <c r="K6" i="25"/>
  <c r="K7" i="25"/>
  <c r="K8" i="25"/>
  <c r="K9" i="25"/>
  <c r="K10" i="25"/>
  <c r="K11" i="25"/>
  <c r="K12" i="25"/>
  <c r="K13" i="25"/>
  <c r="K14" i="25"/>
  <c r="K15" i="25"/>
  <c r="K16" i="25"/>
  <c r="K17" i="25"/>
  <c r="K18" i="25"/>
  <c r="K19" i="25"/>
  <c r="K20" i="25"/>
  <c r="K21" i="25"/>
  <c r="K22" i="25"/>
  <c r="K23" i="25"/>
  <c r="K24" i="25"/>
  <c r="K25" i="25"/>
  <c r="K26" i="25"/>
  <c r="K27" i="25"/>
  <c r="K28" i="25"/>
  <c r="K29" i="25"/>
  <c r="K30" i="25"/>
  <c r="K31" i="25"/>
  <c r="K32" i="25"/>
  <c r="K33" i="25"/>
  <c r="K34" i="25"/>
  <c r="K35" i="25"/>
  <c r="K36" i="25"/>
  <c r="K37" i="25"/>
  <c r="K38" i="25"/>
  <c r="K39" i="25"/>
  <c r="K40" i="25"/>
  <c r="K41" i="25"/>
  <c r="K42" i="25"/>
  <c r="K43" i="25"/>
  <c r="K44" i="25"/>
  <c r="K45" i="25"/>
  <c r="K46" i="25"/>
  <c r="K47" i="25"/>
  <c r="K48" i="25"/>
  <c r="K49" i="25"/>
  <c r="K50" i="25"/>
  <c r="K51" i="25"/>
  <c r="K52" i="25"/>
  <c r="K53" i="25"/>
  <c r="K54" i="25"/>
  <c r="K55" i="25"/>
  <c r="K56" i="25"/>
  <c r="K57" i="25"/>
  <c r="K58" i="25"/>
  <c r="K59" i="25"/>
  <c r="K60" i="25"/>
  <c r="K61" i="25"/>
  <c r="K62" i="25"/>
  <c r="K63" i="25"/>
  <c r="K64" i="25"/>
  <c r="K65" i="25"/>
  <c r="K66" i="25"/>
  <c r="K67" i="25"/>
  <c r="K68" i="25"/>
  <c r="K69" i="25"/>
  <c r="K70" i="25"/>
  <c r="K71" i="25"/>
  <c r="K72" i="25"/>
  <c r="K73" i="25"/>
  <c r="K74" i="25"/>
  <c r="K75" i="25"/>
  <c r="K76" i="25"/>
  <c r="K77" i="25"/>
  <c r="K78" i="25"/>
  <c r="K79" i="25"/>
  <c r="K80" i="25"/>
  <c r="K81" i="25"/>
  <c r="K82" i="25"/>
  <c r="K83" i="25"/>
  <c r="K84" i="25"/>
  <c r="K85" i="25"/>
  <c r="K86" i="25"/>
  <c r="K87" i="25"/>
  <c r="K88" i="25"/>
  <c r="K89" i="25"/>
  <c r="K90" i="25"/>
  <c r="K91" i="25"/>
  <c r="K92" i="25"/>
  <c r="K93" i="25"/>
  <c r="K94" i="25"/>
  <c r="K95" i="25"/>
  <c r="K96" i="25"/>
  <c r="K97" i="25"/>
  <c r="K98" i="25"/>
  <c r="K99" i="25"/>
  <c r="K100" i="25"/>
  <c r="K101" i="25"/>
  <c r="K102" i="25"/>
  <c r="K103" i="25"/>
  <c r="K104" i="25"/>
  <c r="K105" i="25"/>
  <c r="K106" i="25"/>
  <c r="K107" i="25"/>
  <c r="K108" i="25"/>
  <c r="K109" i="25"/>
  <c r="K110" i="25"/>
  <c r="K111" i="25"/>
  <c r="K112" i="25"/>
  <c r="K113" i="25"/>
  <c r="K114" i="25"/>
  <c r="K115" i="25"/>
  <c r="K116" i="25"/>
  <c r="K117" i="25"/>
  <c r="K118" i="25"/>
  <c r="K119" i="25"/>
  <c r="K120" i="25"/>
  <c r="K121" i="25"/>
  <c r="K122" i="25"/>
  <c r="K123" i="25"/>
  <c r="K124" i="25"/>
  <c r="K125" i="25"/>
  <c r="K126" i="25"/>
  <c r="K127" i="25"/>
  <c r="K128" i="25"/>
  <c r="K129" i="25"/>
  <c r="K130" i="25"/>
  <c r="K131" i="25"/>
  <c r="K132" i="25"/>
  <c r="K133" i="25"/>
  <c r="K134" i="25"/>
  <c r="K135" i="25"/>
  <c r="K136" i="25"/>
  <c r="K137" i="25"/>
  <c r="K138" i="25"/>
  <c r="K139" i="25"/>
  <c r="K140" i="25"/>
  <c r="K141" i="25"/>
  <c r="K142" i="25"/>
  <c r="K143" i="25"/>
  <c r="K144" i="25"/>
  <c r="K145" i="25"/>
  <c r="K146" i="25"/>
  <c r="K147" i="25"/>
  <c r="K148" i="25"/>
  <c r="K149" i="25"/>
  <c r="K150" i="25"/>
  <c r="K151" i="25"/>
  <c r="K152" i="25"/>
  <c r="K153" i="25"/>
  <c r="K154" i="25"/>
  <c r="K155" i="25"/>
  <c r="K156" i="25"/>
  <c r="K157" i="25"/>
  <c r="K158" i="25"/>
  <c r="K159" i="25"/>
  <c r="K160" i="25"/>
  <c r="K161" i="25"/>
  <c r="K162" i="25"/>
  <c r="K163" i="25"/>
  <c r="K164" i="25"/>
  <c r="K165" i="25"/>
  <c r="K166" i="25"/>
  <c r="K167" i="25"/>
  <c r="K168" i="25"/>
  <c r="K169" i="25"/>
  <c r="K170" i="25"/>
  <c r="K171" i="25"/>
  <c r="K172" i="25"/>
  <c r="K173" i="25"/>
  <c r="K174" i="25"/>
  <c r="K175" i="25"/>
  <c r="K176" i="25"/>
  <c r="K177" i="25"/>
  <c r="K178" i="25"/>
  <c r="K179" i="25"/>
  <c r="K180" i="25"/>
  <c r="K181" i="25"/>
  <c r="K182" i="25"/>
  <c r="K183" i="25"/>
  <c r="K184" i="25"/>
  <c r="K185" i="25"/>
  <c r="K186" i="25"/>
  <c r="K187" i="25"/>
  <c r="K188" i="25"/>
  <c r="K189" i="25"/>
  <c r="K190" i="25"/>
  <c r="K191" i="25"/>
  <c r="K192" i="25"/>
  <c r="K193" i="25"/>
  <c r="K194" i="25"/>
  <c r="K195" i="25"/>
  <c r="K196" i="25"/>
  <c r="K197" i="25"/>
  <c r="K198" i="25"/>
  <c r="K199" i="25"/>
  <c r="K200" i="25"/>
  <c r="K201" i="25"/>
  <c r="K202" i="25"/>
  <c r="K203" i="25"/>
  <c r="K204" i="25"/>
  <c r="K205" i="25"/>
  <c r="K206" i="25"/>
  <c r="K207" i="25"/>
  <c r="K208" i="25"/>
  <c r="K209" i="25"/>
  <c r="K210" i="25"/>
  <c r="K211" i="25"/>
  <c r="K212" i="25"/>
  <c r="K213" i="25"/>
  <c r="K214" i="25"/>
  <c r="K215" i="25"/>
  <c r="K216" i="25"/>
  <c r="K217" i="25"/>
  <c r="K218" i="25"/>
  <c r="K219" i="25"/>
  <c r="K220" i="25"/>
  <c r="K221" i="25"/>
  <c r="K222" i="25"/>
  <c r="K223" i="25"/>
  <c r="K224" i="25"/>
  <c r="K225" i="25"/>
  <c r="K226" i="25"/>
  <c r="K227" i="25"/>
  <c r="K228" i="25"/>
  <c r="K229" i="25"/>
  <c r="K230" i="25"/>
  <c r="K231" i="25"/>
  <c r="K232" i="25"/>
  <c r="K233" i="25"/>
  <c r="K234" i="25"/>
  <c r="K235" i="25"/>
  <c r="K236" i="25"/>
  <c r="K237" i="25"/>
  <c r="K238" i="25"/>
  <c r="K239" i="25"/>
  <c r="K240" i="25"/>
  <c r="K241" i="25"/>
  <c r="K242" i="25"/>
  <c r="K243" i="25"/>
  <c r="K244" i="25"/>
  <c r="K245" i="25"/>
  <c r="K246" i="25"/>
  <c r="K247" i="25"/>
  <c r="K248" i="25"/>
  <c r="K249" i="25"/>
  <c r="K250" i="25"/>
  <c r="K251" i="25"/>
  <c r="K252" i="25"/>
  <c r="K253" i="25"/>
  <c r="K254" i="25"/>
  <c r="K255" i="25"/>
  <c r="K256" i="25"/>
  <c r="K257" i="25"/>
  <c r="K258" i="25"/>
  <c r="K259" i="25"/>
  <c r="K260" i="25"/>
  <c r="K261" i="25"/>
  <c r="K262" i="25"/>
  <c r="K263" i="25"/>
  <c r="K264" i="25"/>
  <c r="K265" i="25"/>
  <c r="K266" i="25"/>
  <c r="K267" i="25"/>
  <c r="K268" i="25"/>
  <c r="K269" i="25"/>
  <c r="K270" i="25"/>
  <c r="K271" i="25"/>
  <c r="K272" i="25"/>
  <c r="K273" i="25"/>
  <c r="K274" i="25"/>
  <c r="K275" i="25"/>
  <c r="K276" i="25"/>
  <c r="K277" i="25"/>
  <c r="K278" i="25"/>
  <c r="K279" i="25"/>
  <c r="K280" i="25"/>
  <c r="K281" i="25"/>
  <c r="K282" i="25"/>
  <c r="K283" i="25"/>
  <c r="K284" i="25"/>
  <c r="K285" i="25"/>
  <c r="K286" i="25"/>
  <c r="K287" i="25"/>
  <c r="K288" i="25"/>
  <c r="K289" i="25"/>
  <c r="K290" i="25"/>
  <c r="K291" i="25"/>
  <c r="K292" i="25"/>
  <c r="K293" i="25"/>
  <c r="K294" i="25"/>
  <c r="K295" i="25"/>
  <c r="K296" i="25"/>
  <c r="K297" i="25"/>
  <c r="K298" i="25"/>
  <c r="K299" i="25"/>
  <c r="K300" i="25"/>
  <c r="K301" i="25"/>
  <c r="K302" i="25"/>
  <c r="K303" i="25"/>
  <c r="K304" i="25"/>
  <c r="K305" i="25"/>
  <c r="K306" i="25"/>
  <c r="K307" i="25"/>
  <c r="K308" i="25"/>
  <c r="K309" i="25"/>
  <c r="K310" i="25"/>
  <c r="K311" i="25"/>
  <c r="K312" i="25"/>
  <c r="K313" i="25"/>
  <c r="K314" i="25"/>
  <c r="K315" i="25"/>
  <c r="K316" i="25"/>
  <c r="K317" i="25"/>
  <c r="K318" i="25"/>
  <c r="K319" i="25"/>
  <c r="K320" i="25"/>
  <c r="K321" i="25"/>
  <c r="K322" i="25"/>
  <c r="K323" i="25"/>
  <c r="K324" i="25"/>
  <c r="K325" i="25"/>
  <c r="K326" i="25"/>
  <c r="K327" i="25"/>
  <c r="K328" i="25"/>
  <c r="K329" i="25"/>
  <c r="K330" i="25"/>
  <c r="K331" i="25"/>
  <c r="K332" i="25"/>
  <c r="K333" i="25"/>
  <c r="K334" i="25"/>
  <c r="K335" i="25"/>
  <c r="K336" i="25"/>
  <c r="K337" i="25"/>
  <c r="K338" i="25"/>
  <c r="K339" i="25"/>
  <c r="K340" i="25"/>
  <c r="K341" i="25"/>
  <c r="K342" i="25"/>
  <c r="K343" i="25"/>
  <c r="K344" i="25"/>
  <c r="K345" i="25"/>
  <c r="K346" i="25"/>
  <c r="K347" i="25"/>
  <c r="K348" i="25"/>
  <c r="K349" i="25"/>
  <c r="K350" i="25"/>
  <c r="K351" i="25"/>
  <c r="K352" i="25"/>
  <c r="K353" i="25"/>
  <c r="K354" i="25"/>
  <c r="K355" i="25"/>
  <c r="K356" i="25"/>
  <c r="K357" i="25"/>
  <c r="K358" i="25"/>
  <c r="K359" i="25"/>
  <c r="K360" i="25"/>
  <c r="K361" i="25"/>
  <c r="K362" i="25"/>
  <c r="K363" i="25"/>
  <c r="K364" i="25"/>
  <c r="K365" i="25"/>
  <c r="K366" i="25"/>
  <c r="K367" i="25"/>
  <c r="K368" i="25"/>
  <c r="K369" i="25"/>
  <c r="K370" i="25"/>
  <c r="K371" i="25"/>
  <c r="K372" i="25"/>
  <c r="K373" i="25"/>
  <c r="K374" i="25"/>
  <c r="K375" i="25"/>
  <c r="K376" i="25"/>
  <c r="K377" i="25"/>
  <c r="K378" i="25"/>
  <c r="K379" i="25"/>
  <c r="K380" i="25"/>
  <c r="K381" i="25"/>
  <c r="K382" i="25"/>
  <c r="K383" i="25"/>
  <c r="K384" i="25"/>
  <c r="K385" i="25"/>
  <c r="K386" i="25"/>
  <c r="K387" i="25"/>
  <c r="K388" i="25"/>
  <c r="K389" i="25"/>
  <c r="K390" i="25"/>
  <c r="K391" i="25"/>
  <c r="K392" i="25"/>
  <c r="K393" i="25"/>
  <c r="K394" i="25"/>
  <c r="K395" i="25"/>
  <c r="K396" i="25"/>
  <c r="K397" i="25"/>
  <c r="K398" i="25"/>
  <c r="K399" i="25"/>
  <c r="K400" i="25"/>
  <c r="K401" i="25"/>
  <c r="K402" i="25"/>
  <c r="K403" i="25"/>
  <c r="K404" i="25"/>
  <c r="K405" i="25"/>
  <c r="K406" i="25"/>
  <c r="K407" i="25"/>
  <c r="K408" i="25"/>
  <c r="K409" i="25"/>
  <c r="K410" i="25"/>
  <c r="K411" i="25"/>
  <c r="K412" i="25"/>
  <c r="K413" i="25"/>
  <c r="K414" i="25"/>
  <c r="K415" i="25"/>
  <c r="K416" i="25"/>
  <c r="K417" i="25"/>
  <c r="K418" i="25"/>
  <c r="K419" i="25"/>
  <c r="K420" i="25"/>
  <c r="K421" i="25"/>
  <c r="K422" i="25"/>
  <c r="K423" i="25"/>
  <c r="K424" i="25"/>
  <c r="K425" i="25"/>
  <c r="K426" i="25"/>
  <c r="K427" i="25"/>
  <c r="K428" i="25"/>
  <c r="K429" i="25"/>
  <c r="K430" i="25"/>
  <c r="K431" i="25"/>
  <c r="K432" i="25"/>
  <c r="K433" i="25"/>
  <c r="K434" i="25"/>
  <c r="K435" i="25"/>
  <c r="K436" i="25"/>
  <c r="K437" i="25"/>
  <c r="K438" i="25"/>
  <c r="K439" i="25"/>
  <c r="K440" i="25"/>
  <c r="K441" i="25"/>
  <c r="K442" i="25"/>
  <c r="K443" i="25"/>
  <c r="K444" i="25"/>
  <c r="K445" i="25"/>
  <c r="K446" i="25"/>
  <c r="K447" i="25"/>
  <c r="K448" i="25"/>
  <c r="K449" i="25"/>
  <c r="K450" i="25"/>
  <c r="K451" i="25"/>
  <c r="K452" i="25"/>
  <c r="K453" i="25"/>
  <c r="K454" i="25"/>
  <c r="K455" i="25"/>
  <c r="K456" i="25"/>
  <c r="K457" i="25"/>
  <c r="K458" i="25"/>
  <c r="K459" i="25"/>
  <c r="K460" i="25"/>
  <c r="K461" i="25"/>
  <c r="K462" i="25"/>
  <c r="K463" i="25"/>
  <c r="K464" i="25"/>
  <c r="K465" i="25"/>
  <c r="K466" i="25"/>
  <c r="K467" i="25"/>
  <c r="K468" i="25"/>
  <c r="K469" i="25"/>
  <c r="K470" i="25"/>
  <c r="K471" i="25"/>
  <c r="K472" i="25"/>
  <c r="K473" i="25"/>
  <c r="K474" i="25"/>
  <c r="K475" i="25"/>
  <c r="K476" i="25"/>
  <c r="K477" i="25"/>
  <c r="K478" i="25"/>
  <c r="K479" i="25"/>
  <c r="K480" i="25"/>
  <c r="K481" i="25"/>
  <c r="K482" i="25"/>
  <c r="K483" i="25"/>
  <c r="K484" i="25"/>
  <c r="K485" i="25"/>
  <c r="K486" i="25"/>
  <c r="K487" i="25"/>
  <c r="K488" i="25"/>
  <c r="K489" i="25"/>
  <c r="K490" i="25"/>
  <c r="K491" i="25"/>
  <c r="K492" i="25"/>
  <c r="K493" i="25"/>
  <c r="K494" i="25"/>
  <c r="K495" i="25"/>
  <c r="K496" i="25"/>
  <c r="K497" i="25"/>
  <c r="K498" i="25"/>
  <c r="K499" i="25"/>
  <c r="K500" i="25"/>
  <c r="K501" i="25"/>
  <c r="K502" i="25"/>
  <c r="K503" i="25"/>
  <c r="K504" i="25"/>
  <c r="K505" i="25"/>
  <c r="K506" i="25"/>
  <c r="K507" i="25"/>
  <c r="K508" i="25"/>
  <c r="K509" i="25"/>
  <c r="K510" i="25"/>
  <c r="K511" i="25"/>
  <c r="K512" i="25"/>
  <c r="K513" i="25"/>
  <c r="K514" i="25"/>
  <c r="K515" i="25"/>
  <c r="K516" i="25"/>
  <c r="K517" i="25"/>
  <c r="K518" i="25"/>
  <c r="K519" i="25"/>
  <c r="K520" i="25"/>
  <c r="K521" i="25"/>
  <c r="K522" i="25"/>
  <c r="K523" i="25"/>
  <c r="K524" i="25"/>
  <c r="K525" i="25"/>
  <c r="K526" i="25"/>
  <c r="K527" i="25"/>
  <c r="K528" i="25"/>
  <c r="K529" i="25"/>
  <c r="K530" i="25"/>
  <c r="K531" i="25"/>
  <c r="K532" i="25"/>
  <c r="K533" i="25"/>
  <c r="K534" i="25"/>
  <c r="K535" i="25"/>
  <c r="K536" i="25"/>
  <c r="K537" i="25"/>
  <c r="K538" i="25"/>
  <c r="K539" i="25"/>
  <c r="K540" i="25"/>
  <c r="K541" i="25"/>
  <c r="K542" i="25"/>
  <c r="K543" i="25"/>
  <c r="K544" i="25"/>
  <c r="K545" i="25"/>
  <c r="K546" i="25"/>
  <c r="K547" i="25"/>
  <c r="K548" i="25"/>
  <c r="K549" i="25"/>
  <c r="K550" i="25"/>
  <c r="K551" i="25"/>
  <c r="K552" i="25"/>
  <c r="K553" i="25"/>
  <c r="K554" i="25"/>
  <c r="K555" i="25"/>
  <c r="K556" i="25"/>
  <c r="K557" i="25"/>
  <c r="K558" i="25"/>
  <c r="K559" i="25"/>
  <c r="K560" i="25"/>
  <c r="K561" i="25"/>
  <c r="K562" i="25"/>
  <c r="K563" i="25"/>
  <c r="K564" i="25"/>
  <c r="K565" i="25"/>
  <c r="K566" i="25"/>
  <c r="K567" i="25"/>
  <c r="K568" i="25"/>
  <c r="K569" i="25"/>
  <c r="K570" i="25"/>
  <c r="K571" i="25"/>
  <c r="K572" i="25"/>
  <c r="K573" i="25"/>
  <c r="K574" i="25"/>
  <c r="K575" i="25"/>
  <c r="K576" i="25"/>
  <c r="K577" i="25"/>
  <c r="K578" i="25"/>
  <c r="K579" i="25"/>
  <c r="K580" i="25"/>
  <c r="K581" i="25"/>
  <c r="K582" i="25"/>
  <c r="K583" i="25"/>
  <c r="K584" i="25"/>
  <c r="K585" i="25"/>
  <c r="K586" i="25"/>
  <c r="K587" i="25"/>
  <c r="K588" i="25"/>
  <c r="K589" i="25"/>
  <c r="K590" i="25"/>
  <c r="K591" i="25"/>
  <c r="K592" i="25"/>
  <c r="K593" i="25"/>
  <c r="K594" i="25"/>
  <c r="K595" i="25"/>
  <c r="K596" i="25"/>
  <c r="K597" i="25"/>
  <c r="K598" i="25"/>
  <c r="K599" i="25"/>
  <c r="K600" i="25"/>
  <c r="K601" i="25"/>
  <c r="K602" i="25"/>
  <c r="K603" i="25"/>
  <c r="K604" i="25"/>
  <c r="K605" i="25"/>
  <c r="K606" i="25"/>
  <c r="K607" i="25"/>
  <c r="K608" i="25"/>
  <c r="K609" i="25"/>
  <c r="K610" i="25"/>
  <c r="K611" i="25"/>
  <c r="K612" i="25"/>
  <c r="K613" i="25"/>
  <c r="K614" i="25"/>
  <c r="K615" i="25"/>
  <c r="K616" i="25"/>
  <c r="K617" i="25"/>
  <c r="K618" i="25"/>
  <c r="K619" i="25"/>
  <c r="N13" i="25"/>
  <c r="N5" i="26"/>
  <c r="K5" i="26"/>
  <c r="K6" i="26"/>
  <c r="K7" i="26"/>
  <c r="K8" i="26"/>
  <c r="K9" i="26"/>
  <c r="K10" i="26"/>
  <c r="K11" i="26"/>
  <c r="K12" i="26"/>
  <c r="K13" i="26"/>
  <c r="K14" i="26"/>
  <c r="K15" i="26"/>
  <c r="K16" i="26"/>
  <c r="K17" i="26"/>
  <c r="K18" i="26"/>
  <c r="K19" i="26"/>
  <c r="K20" i="26"/>
  <c r="K21" i="26"/>
  <c r="K22" i="26"/>
  <c r="K23" i="26"/>
  <c r="K24" i="26"/>
  <c r="K25" i="26"/>
  <c r="K26" i="26"/>
  <c r="K27" i="26"/>
  <c r="K28" i="26"/>
  <c r="K29" i="26"/>
  <c r="K30" i="26"/>
  <c r="K31" i="26"/>
  <c r="K32" i="26"/>
  <c r="K33" i="26"/>
  <c r="K34" i="26"/>
  <c r="K35" i="26"/>
  <c r="K36" i="26"/>
  <c r="K37" i="26"/>
  <c r="K38" i="26"/>
  <c r="K39" i="26"/>
  <c r="K40" i="26"/>
  <c r="K41" i="26"/>
  <c r="K42" i="26"/>
  <c r="K43" i="26"/>
  <c r="K44" i="26"/>
  <c r="K45" i="26"/>
  <c r="K46" i="26"/>
  <c r="K47" i="26"/>
  <c r="K48" i="26"/>
  <c r="K49" i="26"/>
  <c r="K50" i="26"/>
  <c r="K51" i="26"/>
  <c r="K52" i="26"/>
  <c r="K53" i="26"/>
  <c r="K54" i="26"/>
  <c r="K55" i="26"/>
  <c r="K56" i="26"/>
  <c r="K57" i="26"/>
  <c r="K58" i="26"/>
  <c r="K59" i="26"/>
  <c r="K60" i="26"/>
  <c r="K61" i="26"/>
  <c r="K62" i="26"/>
  <c r="K63" i="26"/>
  <c r="K64" i="26"/>
  <c r="K65" i="26"/>
  <c r="K66" i="26"/>
  <c r="K67" i="26"/>
  <c r="K68" i="26"/>
  <c r="K69" i="26"/>
  <c r="K70" i="26"/>
  <c r="K71" i="26"/>
  <c r="K72" i="26"/>
  <c r="K73" i="26"/>
  <c r="K74" i="26"/>
  <c r="K75" i="26"/>
  <c r="K76" i="26"/>
  <c r="K77" i="26"/>
  <c r="K78" i="26"/>
  <c r="K79" i="26"/>
  <c r="K80" i="26"/>
  <c r="K81" i="26"/>
  <c r="K82" i="26"/>
  <c r="K83" i="26"/>
  <c r="K84" i="26"/>
  <c r="K85" i="26"/>
  <c r="K86" i="26"/>
  <c r="K87" i="26"/>
  <c r="K88" i="26"/>
  <c r="K89" i="26"/>
  <c r="K90" i="26"/>
  <c r="K91" i="26"/>
  <c r="K92" i="26"/>
  <c r="K93" i="26"/>
  <c r="K94" i="26"/>
  <c r="K95" i="26"/>
  <c r="K96" i="26"/>
  <c r="K97" i="26"/>
  <c r="K98" i="26"/>
  <c r="K99" i="26"/>
  <c r="K100" i="26"/>
  <c r="K101" i="26"/>
  <c r="K102" i="26"/>
  <c r="K103" i="26"/>
  <c r="K104" i="26"/>
  <c r="K105" i="26"/>
  <c r="K106" i="26"/>
  <c r="K107" i="26"/>
  <c r="K108" i="26"/>
  <c r="K109" i="26"/>
  <c r="K110" i="26"/>
  <c r="K111" i="26"/>
  <c r="K112" i="26"/>
  <c r="K113" i="26"/>
  <c r="K114" i="26"/>
  <c r="K115" i="26"/>
  <c r="K116" i="26"/>
  <c r="K117" i="26"/>
  <c r="K118" i="26"/>
  <c r="K119" i="26"/>
  <c r="K120" i="26"/>
  <c r="K121" i="26"/>
  <c r="K122" i="26"/>
  <c r="K123" i="26"/>
  <c r="K124" i="26"/>
  <c r="K125" i="26"/>
  <c r="K126" i="26"/>
  <c r="K127" i="26"/>
  <c r="K128" i="26"/>
  <c r="K129" i="26"/>
  <c r="K130" i="26"/>
  <c r="K131" i="26"/>
  <c r="K132" i="26"/>
  <c r="K133" i="26"/>
  <c r="K134" i="26"/>
  <c r="K135" i="26"/>
  <c r="K136" i="26"/>
  <c r="K137" i="26"/>
  <c r="K138" i="26"/>
  <c r="K139" i="26"/>
  <c r="K140" i="26"/>
  <c r="K141" i="26"/>
  <c r="K142" i="26"/>
  <c r="K143" i="26"/>
  <c r="K144" i="26"/>
  <c r="K145" i="26"/>
  <c r="K146" i="26"/>
  <c r="K147" i="26"/>
  <c r="K148" i="26"/>
  <c r="K149" i="26"/>
  <c r="K150" i="26"/>
  <c r="K151" i="26"/>
  <c r="K152" i="26"/>
  <c r="K153" i="26"/>
  <c r="K154" i="26"/>
  <c r="K155" i="26"/>
  <c r="K156" i="26"/>
  <c r="K157" i="26"/>
  <c r="K158" i="26"/>
  <c r="K159" i="26"/>
  <c r="K160" i="26"/>
  <c r="K161" i="26"/>
  <c r="K162" i="26"/>
  <c r="K163" i="26"/>
  <c r="K164" i="26"/>
  <c r="K165" i="26"/>
  <c r="K166" i="26"/>
  <c r="K167" i="26"/>
  <c r="K168" i="26"/>
  <c r="K169" i="26"/>
  <c r="K170" i="26"/>
  <c r="K171" i="26"/>
  <c r="K172" i="26"/>
  <c r="K173" i="26"/>
  <c r="K174" i="26"/>
  <c r="K175" i="26"/>
  <c r="K176" i="26"/>
  <c r="K177" i="26"/>
  <c r="K178" i="26"/>
  <c r="K179" i="26"/>
  <c r="K180" i="26"/>
  <c r="K181" i="26"/>
  <c r="K182" i="26"/>
  <c r="K183" i="26"/>
  <c r="K184" i="26"/>
  <c r="K185" i="26"/>
  <c r="K186" i="26"/>
  <c r="K187" i="26"/>
  <c r="K188" i="26"/>
  <c r="K189" i="26"/>
  <c r="K190" i="26"/>
  <c r="K191" i="26"/>
  <c r="K192" i="26"/>
  <c r="K193" i="26"/>
  <c r="K194" i="26"/>
  <c r="K195" i="26"/>
  <c r="K196" i="26"/>
  <c r="K197" i="26"/>
  <c r="K198" i="26"/>
  <c r="K199" i="26"/>
  <c r="K200" i="26"/>
  <c r="K201" i="26"/>
  <c r="K202" i="26"/>
  <c r="K203" i="26"/>
  <c r="K204" i="26"/>
  <c r="K205" i="26"/>
  <c r="K206" i="26"/>
  <c r="K207" i="26"/>
  <c r="K208" i="26"/>
  <c r="K209" i="26"/>
  <c r="K210" i="26"/>
  <c r="K211" i="26"/>
  <c r="K212" i="26"/>
  <c r="K213" i="26"/>
  <c r="K214" i="26"/>
  <c r="K215" i="26"/>
  <c r="K216" i="26"/>
  <c r="K217" i="26"/>
  <c r="K218" i="26"/>
  <c r="K219" i="26"/>
  <c r="K220" i="26"/>
  <c r="K221" i="26"/>
  <c r="K222" i="26"/>
  <c r="K223" i="26"/>
  <c r="K224" i="26"/>
  <c r="K225" i="26"/>
  <c r="K226" i="26"/>
  <c r="K227" i="26"/>
  <c r="K228" i="26"/>
  <c r="K229" i="26"/>
  <c r="K230" i="26"/>
  <c r="K231" i="26"/>
  <c r="K232" i="26"/>
  <c r="K233" i="26"/>
  <c r="K234" i="26"/>
  <c r="K235" i="26"/>
  <c r="K236" i="26"/>
  <c r="K237" i="26"/>
  <c r="K238" i="26"/>
  <c r="K239" i="26"/>
  <c r="K240" i="26"/>
  <c r="K241" i="26"/>
  <c r="K242" i="26"/>
  <c r="K243" i="26"/>
  <c r="K244" i="26"/>
  <c r="K245" i="26"/>
  <c r="K246" i="26"/>
  <c r="K247" i="26"/>
  <c r="K248" i="26"/>
  <c r="K249" i="26"/>
  <c r="K250" i="26"/>
  <c r="K251" i="26"/>
  <c r="K252" i="26"/>
  <c r="K253" i="26"/>
  <c r="K254" i="26"/>
  <c r="K255" i="26"/>
  <c r="K256" i="26"/>
  <c r="K257" i="26"/>
  <c r="K258" i="26"/>
  <c r="K259" i="26"/>
  <c r="K260" i="26"/>
  <c r="K261" i="26"/>
  <c r="K262" i="26"/>
  <c r="K263" i="26"/>
  <c r="K264" i="26"/>
  <c r="K265" i="26"/>
  <c r="K266" i="26"/>
  <c r="K267" i="26"/>
  <c r="K268" i="26"/>
  <c r="K269" i="26"/>
  <c r="K270" i="26"/>
  <c r="K271" i="26"/>
  <c r="K272" i="26"/>
  <c r="K273" i="26"/>
  <c r="K274" i="26"/>
  <c r="K275" i="26"/>
  <c r="K276" i="26"/>
  <c r="K277" i="26"/>
  <c r="K278" i="26"/>
  <c r="K279" i="26"/>
  <c r="K280" i="26"/>
  <c r="K281" i="26"/>
  <c r="K282" i="26"/>
  <c r="K283" i="26"/>
  <c r="K284" i="26"/>
  <c r="K285" i="26"/>
  <c r="K286" i="26"/>
  <c r="K287" i="26"/>
  <c r="K288" i="26"/>
  <c r="K289" i="26"/>
  <c r="K290" i="26"/>
  <c r="K291" i="26"/>
  <c r="K292" i="26"/>
  <c r="K293" i="26"/>
  <c r="K294" i="26"/>
  <c r="K295" i="26"/>
  <c r="K296" i="26"/>
  <c r="K297" i="26"/>
  <c r="K298" i="26"/>
  <c r="K299" i="26"/>
  <c r="K300" i="26"/>
  <c r="K301" i="26"/>
  <c r="K302" i="26"/>
  <c r="K303" i="26"/>
  <c r="K304" i="26"/>
  <c r="K305" i="26"/>
  <c r="K306" i="26"/>
  <c r="K307" i="26"/>
  <c r="K308" i="26"/>
  <c r="K309" i="26"/>
  <c r="K310" i="26"/>
  <c r="K311" i="26"/>
  <c r="K312" i="26"/>
  <c r="K313" i="26"/>
  <c r="K314" i="26"/>
  <c r="K315" i="26"/>
  <c r="K316" i="26"/>
  <c r="K317" i="26"/>
  <c r="K318" i="26"/>
  <c r="K319" i="26"/>
  <c r="K320" i="26"/>
  <c r="K321" i="26"/>
  <c r="K322" i="26"/>
  <c r="K323" i="26"/>
  <c r="K324" i="26"/>
  <c r="K325" i="26"/>
  <c r="K326" i="26"/>
  <c r="K327" i="26"/>
  <c r="K328" i="26"/>
  <c r="K329" i="26"/>
  <c r="K330" i="26"/>
  <c r="K331" i="26"/>
  <c r="K332" i="26"/>
  <c r="K333" i="26"/>
  <c r="K334" i="26"/>
  <c r="K335" i="26"/>
  <c r="K336" i="26"/>
  <c r="K337" i="26"/>
  <c r="K338" i="26"/>
  <c r="K339" i="26"/>
  <c r="K340" i="26"/>
  <c r="K341" i="26"/>
  <c r="K342" i="26"/>
  <c r="K343" i="26"/>
  <c r="K344" i="26"/>
  <c r="K345" i="26"/>
  <c r="K346" i="26"/>
  <c r="K347" i="26"/>
  <c r="K348" i="26"/>
  <c r="K349" i="26"/>
  <c r="K350" i="26"/>
  <c r="K351" i="26"/>
  <c r="K352" i="26"/>
  <c r="K353" i="26"/>
  <c r="K354" i="26"/>
  <c r="K355" i="26"/>
  <c r="K356" i="26"/>
  <c r="K357" i="26"/>
  <c r="K358" i="26"/>
  <c r="K359" i="26"/>
  <c r="K360" i="26"/>
  <c r="K361" i="26"/>
  <c r="K362" i="26"/>
  <c r="K363" i="26"/>
  <c r="K364" i="26"/>
  <c r="K365" i="26"/>
  <c r="K366" i="26"/>
  <c r="K367" i="26"/>
  <c r="K368" i="26"/>
  <c r="K369" i="26"/>
  <c r="K370" i="26"/>
  <c r="K371" i="26"/>
  <c r="K372" i="26"/>
  <c r="K373" i="26"/>
  <c r="K374" i="26"/>
  <c r="K375" i="26"/>
  <c r="K376" i="26"/>
  <c r="K377" i="26"/>
  <c r="K378" i="26"/>
  <c r="K379" i="26"/>
  <c r="K380" i="26"/>
  <c r="K381" i="26"/>
  <c r="K382" i="26"/>
  <c r="K383" i="26"/>
  <c r="K384" i="26"/>
  <c r="K385" i="26"/>
  <c r="K386" i="26"/>
  <c r="K387" i="26"/>
  <c r="K388" i="26"/>
  <c r="K389" i="26"/>
  <c r="K390" i="26"/>
  <c r="K391" i="26"/>
  <c r="K392" i="26"/>
  <c r="K393" i="26"/>
  <c r="K394" i="26"/>
  <c r="K395" i="26"/>
  <c r="K396" i="26"/>
  <c r="K397" i="26"/>
  <c r="K398" i="26"/>
  <c r="K399" i="26"/>
  <c r="K400" i="26"/>
  <c r="K401" i="26"/>
  <c r="K402" i="26"/>
  <c r="K403" i="26"/>
  <c r="K404" i="26"/>
  <c r="K405" i="26"/>
  <c r="K406" i="26"/>
  <c r="K407" i="26"/>
  <c r="K408" i="26"/>
  <c r="K409" i="26"/>
  <c r="K410" i="26"/>
  <c r="K411" i="26"/>
  <c r="K412" i="26"/>
  <c r="K413" i="26"/>
  <c r="K414" i="26"/>
  <c r="K415" i="26"/>
  <c r="K416" i="26"/>
  <c r="K417" i="26"/>
  <c r="K418" i="26"/>
  <c r="K419" i="26"/>
  <c r="K420" i="26"/>
  <c r="K421" i="26"/>
  <c r="K422" i="26"/>
  <c r="K423" i="26"/>
  <c r="K424" i="26"/>
  <c r="K425" i="26"/>
  <c r="K426" i="26"/>
  <c r="K427" i="26"/>
  <c r="K428" i="26"/>
  <c r="K429" i="26"/>
  <c r="K430" i="26"/>
  <c r="K431" i="26"/>
  <c r="K432" i="26"/>
  <c r="K433" i="26"/>
  <c r="K434" i="26"/>
  <c r="K435" i="26"/>
  <c r="K436" i="26"/>
  <c r="K437" i="26"/>
  <c r="K438" i="26"/>
  <c r="K439" i="26"/>
  <c r="K440" i="26"/>
  <c r="K441" i="26"/>
  <c r="K442" i="26"/>
  <c r="K443" i="26"/>
  <c r="K444" i="26"/>
  <c r="K445" i="26"/>
  <c r="K446" i="26"/>
  <c r="K447" i="26"/>
  <c r="K448" i="26"/>
  <c r="K449" i="26"/>
  <c r="K450" i="26"/>
  <c r="K451" i="26"/>
  <c r="K452" i="26"/>
  <c r="K453" i="26"/>
  <c r="K454" i="26"/>
  <c r="K455" i="26"/>
  <c r="K456" i="26"/>
  <c r="K457" i="26"/>
  <c r="K458" i="26"/>
  <c r="K459" i="26"/>
  <c r="K460" i="26"/>
  <c r="K461" i="26"/>
  <c r="K462" i="26"/>
  <c r="K463" i="26"/>
  <c r="K464" i="26"/>
  <c r="K465" i="26"/>
  <c r="K466" i="26"/>
  <c r="K467" i="26"/>
  <c r="K468" i="26"/>
  <c r="K469" i="26"/>
  <c r="K470" i="26"/>
  <c r="K471" i="26"/>
  <c r="K472" i="26"/>
  <c r="K473" i="26"/>
  <c r="K474" i="26"/>
  <c r="K475" i="26"/>
  <c r="K476" i="26"/>
  <c r="K477" i="26"/>
  <c r="K478" i="26"/>
  <c r="K479" i="26"/>
  <c r="K480" i="26"/>
  <c r="K481" i="26"/>
  <c r="K482" i="26"/>
  <c r="K483" i="26"/>
  <c r="K484" i="26"/>
  <c r="K485" i="26"/>
  <c r="K486" i="26"/>
  <c r="K487" i="26"/>
  <c r="K488" i="26"/>
  <c r="K489" i="26"/>
  <c r="K490" i="26"/>
  <c r="K491" i="26"/>
  <c r="K492" i="26"/>
  <c r="K493" i="26"/>
  <c r="K494" i="26"/>
  <c r="K495" i="26"/>
  <c r="K496" i="26"/>
  <c r="K497" i="26"/>
  <c r="K498" i="26"/>
  <c r="K499" i="26"/>
  <c r="K500" i="26"/>
  <c r="K501" i="26"/>
  <c r="K502" i="26"/>
  <c r="K503" i="26"/>
  <c r="K504" i="26"/>
  <c r="K505" i="26"/>
  <c r="K506" i="26"/>
  <c r="K507" i="26"/>
  <c r="K508" i="26"/>
  <c r="K509" i="26"/>
  <c r="K510" i="26"/>
  <c r="K511" i="26"/>
  <c r="K512" i="26"/>
  <c r="K513" i="26"/>
  <c r="K514" i="26"/>
  <c r="K515" i="26"/>
  <c r="K516" i="26"/>
  <c r="K517" i="26"/>
  <c r="K518" i="26"/>
  <c r="K519" i="26"/>
  <c r="K520" i="26"/>
  <c r="K521" i="26"/>
  <c r="K522" i="26"/>
  <c r="K523" i="26"/>
  <c r="K524" i="26"/>
  <c r="K525" i="26"/>
  <c r="K526" i="26"/>
  <c r="K527" i="26"/>
  <c r="K528" i="26"/>
  <c r="K529" i="26"/>
  <c r="K530" i="26"/>
  <c r="K531" i="26"/>
  <c r="K532" i="26"/>
  <c r="K533" i="26"/>
  <c r="K534" i="26"/>
  <c r="K535" i="26"/>
  <c r="K536" i="26"/>
  <c r="K537" i="26"/>
  <c r="K538" i="26"/>
  <c r="K539" i="26"/>
  <c r="K540" i="26"/>
  <c r="K541" i="26"/>
  <c r="K542" i="26"/>
  <c r="K543" i="26"/>
  <c r="K544" i="26"/>
  <c r="K545" i="26"/>
  <c r="K546" i="26"/>
  <c r="K547" i="26"/>
  <c r="K548" i="26"/>
  <c r="K549" i="26"/>
  <c r="K550" i="26"/>
  <c r="K551" i="26"/>
  <c r="K552" i="26"/>
  <c r="K553" i="26"/>
  <c r="K554" i="26"/>
  <c r="K555" i="26"/>
  <c r="K556" i="26"/>
  <c r="K557" i="26"/>
  <c r="K558" i="26"/>
  <c r="K559" i="26"/>
  <c r="K560" i="26"/>
  <c r="K561" i="26"/>
  <c r="K562" i="26"/>
  <c r="K563" i="26"/>
  <c r="K564" i="26"/>
  <c r="K565" i="26"/>
  <c r="K566" i="26"/>
  <c r="K567" i="26"/>
  <c r="K568" i="26"/>
  <c r="K569" i="26"/>
  <c r="K570" i="26"/>
  <c r="K571" i="26"/>
  <c r="K572" i="26"/>
  <c r="K573" i="26"/>
  <c r="K574" i="26"/>
  <c r="K575" i="26"/>
  <c r="K576" i="26"/>
  <c r="K577" i="26"/>
  <c r="K578" i="26"/>
  <c r="K579" i="26"/>
  <c r="K580" i="26"/>
  <c r="K581" i="26"/>
  <c r="K582" i="26"/>
  <c r="K583" i="26"/>
  <c r="K584" i="26"/>
  <c r="K585" i="26"/>
  <c r="K586" i="26"/>
  <c r="K587" i="26"/>
  <c r="K588" i="26"/>
  <c r="K589" i="26"/>
  <c r="K590" i="26"/>
  <c r="K591" i="26"/>
  <c r="K592" i="26"/>
  <c r="K593" i="26"/>
  <c r="K594" i="26"/>
  <c r="K595" i="26"/>
  <c r="K596" i="26"/>
  <c r="K597" i="26"/>
  <c r="K598" i="26"/>
  <c r="K599" i="26"/>
  <c r="K600" i="26"/>
  <c r="K601" i="26"/>
  <c r="K602" i="26"/>
  <c r="K603" i="26"/>
  <c r="K604" i="26"/>
  <c r="K605" i="26"/>
  <c r="K606" i="26"/>
  <c r="K607" i="26"/>
  <c r="K608" i="26"/>
  <c r="K609" i="26"/>
  <c r="K610" i="26"/>
  <c r="K611" i="26"/>
  <c r="K612" i="26"/>
  <c r="K613" i="26"/>
  <c r="K614" i="26"/>
  <c r="K615" i="26"/>
  <c r="K616" i="26"/>
  <c r="K617" i="26"/>
  <c r="K618" i="26"/>
  <c r="K619" i="26"/>
  <c r="N13" i="26"/>
  <c r="N5" i="27"/>
  <c r="K5" i="27"/>
  <c r="K6" i="27"/>
  <c r="K7" i="27"/>
  <c r="K8" i="27"/>
  <c r="K9" i="27"/>
  <c r="K10" i="27"/>
  <c r="K11" i="27"/>
  <c r="K12" i="27"/>
  <c r="K13" i="27"/>
  <c r="K14" i="27"/>
  <c r="K15" i="27"/>
  <c r="K16" i="27"/>
  <c r="K17" i="27"/>
  <c r="K18" i="27"/>
  <c r="K19" i="27"/>
  <c r="K20" i="27"/>
  <c r="K21" i="27"/>
  <c r="K22" i="27"/>
  <c r="K23" i="27"/>
  <c r="K24" i="27"/>
  <c r="K25" i="27"/>
  <c r="K26" i="27"/>
  <c r="K27" i="27"/>
  <c r="K28" i="27"/>
  <c r="K29" i="27"/>
  <c r="K30" i="27"/>
  <c r="K31" i="27"/>
  <c r="K32" i="27"/>
  <c r="K33" i="27"/>
  <c r="K34" i="27"/>
  <c r="K35" i="27"/>
  <c r="K36" i="27"/>
  <c r="K37" i="27"/>
  <c r="K38" i="27"/>
  <c r="K39" i="27"/>
  <c r="K40" i="27"/>
  <c r="K41" i="27"/>
  <c r="K42" i="27"/>
  <c r="K43" i="27"/>
  <c r="K44" i="27"/>
  <c r="K45" i="27"/>
  <c r="K46" i="27"/>
  <c r="K47" i="27"/>
  <c r="K48" i="27"/>
  <c r="K49" i="27"/>
  <c r="K50" i="27"/>
  <c r="K51" i="27"/>
  <c r="K52" i="27"/>
  <c r="K53" i="27"/>
  <c r="K54" i="27"/>
  <c r="K55" i="27"/>
  <c r="K56" i="27"/>
  <c r="K57" i="27"/>
  <c r="K58" i="27"/>
  <c r="K59" i="27"/>
  <c r="K60" i="27"/>
  <c r="K61" i="27"/>
  <c r="K62" i="27"/>
  <c r="K63" i="27"/>
  <c r="K64" i="27"/>
  <c r="K65" i="27"/>
  <c r="K66" i="27"/>
  <c r="K67" i="27"/>
  <c r="K68" i="27"/>
  <c r="K69" i="27"/>
  <c r="K70" i="27"/>
  <c r="K71" i="27"/>
  <c r="K72" i="27"/>
  <c r="K73" i="27"/>
  <c r="K74" i="27"/>
  <c r="K75" i="27"/>
  <c r="K76" i="27"/>
  <c r="K77" i="27"/>
  <c r="K78" i="27"/>
  <c r="K79" i="27"/>
  <c r="K80" i="27"/>
  <c r="K81" i="27"/>
  <c r="K82" i="27"/>
  <c r="K83" i="27"/>
  <c r="K84" i="27"/>
  <c r="K85" i="27"/>
  <c r="K86" i="27"/>
  <c r="K87" i="27"/>
  <c r="K88" i="27"/>
  <c r="K89" i="27"/>
  <c r="K90" i="27"/>
  <c r="K91" i="27"/>
  <c r="K92" i="27"/>
  <c r="K93" i="27"/>
  <c r="K94" i="27"/>
  <c r="K95" i="27"/>
  <c r="K96" i="27"/>
  <c r="K97" i="27"/>
  <c r="K98" i="27"/>
  <c r="K99" i="27"/>
  <c r="K100" i="27"/>
  <c r="K101" i="27"/>
  <c r="K102" i="27"/>
  <c r="K103" i="27"/>
  <c r="K104" i="27"/>
  <c r="K105" i="27"/>
  <c r="K106" i="27"/>
  <c r="K107" i="27"/>
  <c r="K108" i="27"/>
  <c r="K109" i="27"/>
  <c r="K110" i="27"/>
  <c r="K111" i="27"/>
  <c r="K112" i="27"/>
  <c r="K113" i="27"/>
  <c r="K114" i="27"/>
  <c r="K115" i="27"/>
  <c r="K116" i="27"/>
  <c r="K117" i="27"/>
  <c r="K118" i="27"/>
  <c r="K119" i="27"/>
  <c r="K120" i="27"/>
  <c r="K121" i="27"/>
  <c r="K122" i="27"/>
  <c r="K123" i="27"/>
  <c r="K124" i="27"/>
  <c r="K125" i="27"/>
  <c r="K126" i="27"/>
  <c r="K127" i="27"/>
  <c r="K128" i="27"/>
  <c r="K129" i="27"/>
  <c r="K130" i="27"/>
  <c r="K131" i="27"/>
  <c r="K132" i="27"/>
  <c r="K133" i="27"/>
  <c r="K134" i="27"/>
  <c r="K135" i="27"/>
  <c r="K136" i="27"/>
  <c r="K137" i="27"/>
  <c r="K138" i="27"/>
  <c r="K139" i="27"/>
  <c r="K140" i="27"/>
  <c r="K141" i="27"/>
  <c r="K142" i="27"/>
  <c r="K143" i="27"/>
  <c r="K144" i="27"/>
  <c r="K145" i="27"/>
  <c r="K146" i="27"/>
  <c r="K147" i="27"/>
  <c r="K148" i="27"/>
  <c r="K149" i="27"/>
  <c r="K150" i="27"/>
  <c r="K151" i="27"/>
  <c r="K152" i="27"/>
  <c r="K153" i="27"/>
  <c r="K154" i="27"/>
  <c r="K155" i="27"/>
  <c r="K156" i="27"/>
  <c r="K157" i="27"/>
  <c r="K158" i="27"/>
  <c r="K159" i="27"/>
  <c r="K160" i="27"/>
  <c r="K161" i="27"/>
  <c r="K162" i="27"/>
  <c r="K163" i="27"/>
  <c r="K164" i="27"/>
  <c r="K165" i="27"/>
  <c r="K166" i="27"/>
  <c r="K167" i="27"/>
  <c r="K168" i="27"/>
  <c r="K169" i="27"/>
  <c r="K170" i="27"/>
  <c r="K171" i="27"/>
  <c r="K172" i="27"/>
  <c r="K173" i="27"/>
  <c r="K174" i="27"/>
  <c r="K175" i="27"/>
  <c r="K176" i="27"/>
  <c r="K177" i="27"/>
  <c r="K178" i="27"/>
  <c r="K179" i="27"/>
  <c r="K180" i="27"/>
  <c r="K181" i="27"/>
  <c r="K182" i="27"/>
  <c r="K183" i="27"/>
  <c r="K184" i="27"/>
  <c r="K185" i="27"/>
  <c r="K186" i="27"/>
  <c r="K187" i="27"/>
  <c r="K188" i="27"/>
  <c r="K189" i="27"/>
  <c r="K190" i="27"/>
  <c r="K191" i="27"/>
  <c r="K192" i="27"/>
  <c r="K193" i="27"/>
  <c r="K194" i="27"/>
  <c r="K195" i="27"/>
  <c r="K196" i="27"/>
  <c r="K197" i="27"/>
  <c r="K198" i="27"/>
  <c r="K199" i="27"/>
  <c r="K200" i="27"/>
  <c r="K201" i="27"/>
  <c r="K202" i="27"/>
  <c r="K203" i="27"/>
  <c r="K204" i="27"/>
  <c r="K205" i="27"/>
  <c r="K206" i="27"/>
  <c r="K207" i="27"/>
  <c r="K208" i="27"/>
  <c r="K209" i="27"/>
  <c r="K210" i="27"/>
  <c r="K211" i="27"/>
  <c r="K212" i="27"/>
  <c r="K213" i="27"/>
  <c r="K214" i="27"/>
  <c r="K215" i="27"/>
  <c r="K216" i="27"/>
  <c r="K217" i="27"/>
  <c r="K218" i="27"/>
  <c r="K219" i="27"/>
  <c r="K220" i="27"/>
  <c r="K221" i="27"/>
  <c r="K222" i="27"/>
  <c r="K223" i="27"/>
  <c r="K224" i="27"/>
  <c r="K225" i="27"/>
  <c r="K226" i="27"/>
  <c r="K227" i="27"/>
  <c r="K228" i="27"/>
  <c r="K229" i="27"/>
  <c r="K230" i="27"/>
  <c r="K231" i="27"/>
  <c r="K232" i="27"/>
  <c r="K233" i="27"/>
  <c r="K234" i="27"/>
  <c r="K235" i="27"/>
  <c r="K236" i="27"/>
  <c r="K237" i="27"/>
  <c r="K238" i="27"/>
  <c r="K239" i="27"/>
  <c r="K240" i="27"/>
  <c r="K241" i="27"/>
  <c r="K242" i="27"/>
  <c r="K243" i="27"/>
  <c r="K244" i="27"/>
  <c r="K245" i="27"/>
  <c r="K246" i="27"/>
  <c r="K247" i="27"/>
  <c r="K248" i="27"/>
  <c r="K249" i="27"/>
  <c r="K250" i="27"/>
  <c r="K251" i="27"/>
  <c r="K252" i="27"/>
  <c r="K253" i="27"/>
  <c r="K254" i="27"/>
  <c r="K255" i="27"/>
  <c r="K256" i="27"/>
  <c r="K257" i="27"/>
  <c r="K258" i="27"/>
  <c r="K259" i="27"/>
  <c r="K260" i="27"/>
  <c r="K261" i="27"/>
  <c r="K262" i="27"/>
  <c r="K263" i="27"/>
  <c r="K264" i="27"/>
  <c r="K265" i="27"/>
  <c r="K266" i="27"/>
  <c r="K267" i="27"/>
  <c r="K268" i="27"/>
  <c r="K269" i="27"/>
  <c r="K270" i="27"/>
  <c r="K271" i="27"/>
  <c r="K272" i="27"/>
  <c r="K273" i="27"/>
  <c r="K274" i="27"/>
  <c r="K275" i="27"/>
  <c r="K276" i="27"/>
  <c r="K277" i="27"/>
  <c r="K278" i="27"/>
  <c r="K279" i="27"/>
  <c r="K280" i="27"/>
  <c r="K281" i="27"/>
  <c r="K282" i="27"/>
  <c r="K283" i="27"/>
  <c r="K284" i="27"/>
  <c r="K285" i="27"/>
  <c r="K286" i="27"/>
  <c r="K287" i="27"/>
  <c r="K288" i="27"/>
  <c r="K289" i="27"/>
  <c r="K290" i="27"/>
  <c r="K291" i="27"/>
  <c r="K292" i="27"/>
  <c r="K293" i="27"/>
  <c r="K294" i="27"/>
  <c r="K295" i="27"/>
  <c r="K296" i="27"/>
  <c r="K297" i="27"/>
  <c r="K298" i="27"/>
  <c r="K299" i="27"/>
  <c r="K300" i="27"/>
  <c r="K301" i="27"/>
  <c r="K302" i="27"/>
  <c r="K303" i="27"/>
  <c r="K304" i="27"/>
  <c r="K305" i="27"/>
  <c r="K306" i="27"/>
  <c r="K307" i="27"/>
  <c r="K308" i="27"/>
  <c r="K309" i="27"/>
  <c r="K310" i="27"/>
  <c r="K311" i="27"/>
  <c r="K312" i="27"/>
  <c r="K313" i="27"/>
  <c r="K314" i="27"/>
  <c r="K315" i="27"/>
  <c r="K316" i="27"/>
  <c r="K317" i="27"/>
  <c r="K318" i="27"/>
  <c r="K319" i="27"/>
  <c r="K320" i="27"/>
  <c r="K321" i="27"/>
  <c r="K322" i="27"/>
  <c r="K323" i="27"/>
  <c r="K324" i="27"/>
  <c r="K325" i="27"/>
  <c r="K326" i="27"/>
  <c r="K327" i="27"/>
  <c r="K328" i="27"/>
  <c r="K329" i="27"/>
  <c r="K330" i="27"/>
  <c r="K331" i="27"/>
  <c r="K332" i="27"/>
  <c r="K333" i="27"/>
  <c r="K334" i="27"/>
  <c r="K335" i="27"/>
  <c r="K336" i="27"/>
  <c r="K337" i="27"/>
  <c r="K338" i="27"/>
  <c r="K339" i="27"/>
  <c r="K340" i="27"/>
  <c r="K341" i="27"/>
  <c r="K342" i="27"/>
  <c r="K343" i="27"/>
  <c r="K344" i="27"/>
  <c r="K345" i="27"/>
  <c r="K346" i="27"/>
  <c r="K347" i="27"/>
  <c r="K348" i="27"/>
  <c r="K349" i="27"/>
  <c r="K350" i="27"/>
  <c r="K351" i="27"/>
  <c r="K352" i="27"/>
  <c r="K353" i="27"/>
  <c r="K354" i="27"/>
  <c r="K355" i="27"/>
  <c r="K356" i="27"/>
  <c r="K357" i="27"/>
  <c r="K358" i="27"/>
  <c r="K359" i="27"/>
  <c r="K360" i="27"/>
  <c r="K361" i="27"/>
  <c r="K362" i="27"/>
  <c r="K363" i="27"/>
  <c r="K364" i="27"/>
  <c r="K365" i="27"/>
  <c r="K366" i="27"/>
  <c r="K367" i="27"/>
  <c r="K368" i="27"/>
  <c r="K369" i="27"/>
  <c r="K370" i="27"/>
  <c r="K371" i="27"/>
  <c r="K372" i="27"/>
  <c r="K373" i="27"/>
  <c r="K374" i="27"/>
  <c r="K375" i="27"/>
  <c r="K376" i="27"/>
  <c r="K377" i="27"/>
  <c r="K378" i="27"/>
  <c r="K379" i="27"/>
  <c r="K380" i="27"/>
  <c r="K381" i="27"/>
  <c r="K382" i="27"/>
  <c r="K383" i="27"/>
  <c r="K384" i="27"/>
  <c r="K385" i="27"/>
  <c r="K386" i="27"/>
  <c r="K387" i="27"/>
  <c r="K388" i="27"/>
  <c r="K389" i="27"/>
  <c r="K390" i="27"/>
  <c r="K391" i="27"/>
  <c r="K392" i="27"/>
  <c r="K393" i="27"/>
  <c r="K394" i="27"/>
  <c r="K395" i="27"/>
  <c r="K396" i="27"/>
  <c r="K397" i="27"/>
  <c r="K398" i="27"/>
  <c r="K399" i="27"/>
  <c r="K400" i="27"/>
  <c r="K401" i="27"/>
  <c r="K402" i="27"/>
  <c r="K403" i="27"/>
  <c r="K404" i="27"/>
  <c r="K405" i="27"/>
  <c r="K406" i="27"/>
  <c r="K407" i="27"/>
  <c r="K408" i="27"/>
  <c r="K409" i="27"/>
  <c r="K410" i="27"/>
  <c r="K411" i="27"/>
  <c r="K412" i="27"/>
  <c r="K413" i="27"/>
  <c r="K414" i="27"/>
  <c r="K415" i="27"/>
  <c r="K416" i="27"/>
  <c r="K417" i="27"/>
  <c r="K418" i="27"/>
  <c r="K419" i="27"/>
  <c r="K420" i="27"/>
  <c r="K421" i="27"/>
  <c r="K422" i="27"/>
  <c r="K423" i="27"/>
  <c r="K424" i="27"/>
  <c r="K425" i="27"/>
  <c r="K426" i="27"/>
  <c r="K427" i="27"/>
  <c r="K428" i="27"/>
  <c r="K429" i="27"/>
  <c r="K430" i="27"/>
  <c r="K431" i="27"/>
  <c r="K432" i="27"/>
  <c r="K433" i="27"/>
  <c r="K434" i="27"/>
  <c r="K435" i="27"/>
  <c r="K436" i="27"/>
  <c r="K437" i="27"/>
  <c r="K438" i="27"/>
  <c r="K439" i="27"/>
  <c r="K440" i="27"/>
  <c r="K441" i="27"/>
  <c r="K442" i="27"/>
  <c r="K443" i="27"/>
  <c r="K444" i="27"/>
  <c r="K445" i="27"/>
  <c r="K446" i="27"/>
  <c r="K447" i="27"/>
  <c r="K448" i="27"/>
  <c r="K449" i="27"/>
  <c r="K450" i="27"/>
  <c r="K451" i="27"/>
  <c r="K452" i="27"/>
  <c r="K453" i="27"/>
  <c r="K454" i="27"/>
  <c r="K455" i="27"/>
  <c r="K456" i="27"/>
  <c r="K457" i="27"/>
  <c r="K458" i="27"/>
  <c r="K459" i="27"/>
  <c r="K460" i="27"/>
  <c r="K461" i="27"/>
  <c r="K462" i="27"/>
  <c r="K463" i="27"/>
  <c r="K464" i="27"/>
  <c r="K465" i="27"/>
  <c r="K466" i="27"/>
  <c r="K467" i="27"/>
  <c r="K468" i="27"/>
  <c r="K469" i="27"/>
  <c r="K470" i="27"/>
  <c r="K471" i="27"/>
  <c r="K472" i="27"/>
  <c r="K473" i="27"/>
  <c r="K474" i="27"/>
  <c r="K475" i="27"/>
  <c r="K476" i="27"/>
  <c r="K477" i="27"/>
  <c r="K478" i="27"/>
  <c r="K479" i="27"/>
  <c r="K480" i="27"/>
  <c r="K481" i="27"/>
  <c r="K482" i="27"/>
  <c r="K483" i="27"/>
  <c r="K484" i="27"/>
  <c r="K485" i="27"/>
  <c r="K486" i="27"/>
  <c r="K487" i="27"/>
  <c r="K488" i="27"/>
  <c r="K489" i="27"/>
  <c r="K490" i="27"/>
  <c r="K491" i="27"/>
  <c r="K492" i="27"/>
  <c r="K493" i="27"/>
  <c r="K494" i="27"/>
  <c r="K495" i="27"/>
  <c r="K496" i="27"/>
  <c r="K497" i="27"/>
  <c r="K498" i="27"/>
  <c r="K499" i="27"/>
  <c r="K500" i="27"/>
  <c r="K501" i="27"/>
  <c r="K502" i="27"/>
  <c r="K503" i="27"/>
  <c r="K504" i="27"/>
  <c r="K505" i="27"/>
  <c r="K506" i="27"/>
  <c r="K507" i="27"/>
  <c r="K508" i="27"/>
  <c r="K509" i="27"/>
  <c r="K510" i="27"/>
  <c r="K511" i="27"/>
  <c r="K512" i="27"/>
  <c r="K513" i="27"/>
  <c r="K514" i="27"/>
  <c r="K515" i="27"/>
  <c r="K516" i="27"/>
  <c r="K517" i="27"/>
  <c r="K518" i="27"/>
  <c r="K519" i="27"/>
  <c r="K520" i="27"/>
  <c r="K521" i="27"/>
  <c r="K522" i="27"/>
  <c r="K523" i="27"/>
  <c r="K524" i="27"/>
  <c r="K525" i="27"/>
  <c r="K526" i="27"/>
  <c r="K527" i="27"/>
  <c r="K528" i="27"/>
  <c r="K529" i="27"/>
  <c r="K530" i="27"/>
  <c r="K531" i="27"/>
  <c r="K532" i="27"/>
  <c r="K533" i="27"/>
  <c r="K534" i="27"/>
  <c r="K535" i="27"/>
  <c r="K536" i="27"/>
  <c r="K537" i="27"/>
  <c r="K538" i="27"/>
  <c r="K539" i="27"/>
  <c r="K540" i="27"/>
  <c r="K541" i="27"/>
  <c r="K542" i="27"/>
  <c r="K543" i="27"/>
  <c r="K544" i="27"/>
  <c r="K545" i="27"/>
  <c r="K546" i="27"/>
  <c r="K547" i="27"/>
  <c r="K548" i="27"/>
  <c r="K549" i="27"/>
  <c r="K550" i="27"/>
  <c r="K551" i="27"/>
  <c r="K552" i="27"/>
  <c r="K553" i="27"/>
  <c r="K554" i="27"/>
  <c r="K555" i="27"/>
  <c r="K556" i="27"/>
  <c r="K557" i="27"/>
  <c r="K558" i="27"/>
  <c r="K559" i="27"/>
  <c r="K560" i="27"/>
  <c r="K561" i="27"/>
  <c r="K562" i="27"/>
  <c r="K563" i="27"/>
  <c r="K564" i="27"/>
  <c r="K565" i="27"/>
  <c r="K566" i="27"/>
  <c r="K567" i="27"/>
  <c r="K568" i="27"/>
  <c r="K569" i="27"/>
  <c r="K570" i="27"/>
  <c r="K571" i="27"/>
  <c r="K572" i="27"/>
  <c r="K573" i="27"/>
  <c r="K574" i="27"/>
  <c r="K575" i="27"/>
  <c r="K576" i="27"/>
  <c r="K577" i="27"/>
  <c r="K578" i="27"/>
  <c r="K579" i="27"/>
  <c r="K580" i="27"/>
  <c r="K581" i="27"/>
  <c r="K582" i="27"/>
  <c r="K583" i="27"/>
  <c r="K584" i="27"/>
  <c r="K585" i="27"/>
  <c r="K586" i="27"/>
  <c r="K587" i="27"/>
  <c r="K588" i="27"/>
  <c r="K589" i="27"/>
  <c r="K590" i="27"/>
  <c r="K591" i="27"/>
  <c r="K592" i="27"/>
  <c r="K593" i="27"/>
  <c r="K594" i="27"/>
  <c r="K595" i="27"/>
  <c r="K596" i="27"/>
  <c r="K597" i="27"/>
  <c r="K598" i="27"/>
  <c r="K599" i="27"/>
  <c r="K600" i="27"/>
  <c r="K601" i="27"/>
  <c r="K602" i="27"/>
  <c r="K603" i="27"/>
  <c r="K604" i="27"/>
  <c r="K605" i="27"/>
  <c r="K606" i="27"/>
  <c r="K607" i="27"/>
  <c r="K608" i="27"/>
  <c r="K609" i="27"/>
  <c r="K610" i="27"/>
  <c r="K611" i="27"/>
  <c r="K612" i="27"/>
  <c r="K613" i="27"/>
  <c r="K614" i="27"/>
  <c r="K615" i="27"/>
  <c r="K616" i="27"/>
  <c r="K617" i="27"/>
  <c r="K618" i="27"/>
  <c r="K619" i="27"/>
  <c r="N13" i="27"/>
  <c r="N5" i="28"/>
  <c r="K5" i="28"/>
  <c r="K6" i="28"/>
  <c r="K7" i="28"/>
  <c r="K8" i="28"/>
  <c r="K9" i="28"/>
  <c r="K10" i="28"/>
  <c r="K11" i="28"/>
  <c r="K12" i="28"/>
  <c r="K13" i="28"/>
  <c r="K14" i="28"/>
  <c r="K15" i="28"/>
  <c r="K16" i="28"/>
  <c r="K17" i="28"/>
  <c r="K18" i="28"/>
  <c r="K19" i="28"/>
  <c r="K20" i="28"/>
  <c r="K21" i="28"/>
  <c r="K22" i="28"/>
  <c r="K23" i="28"/>
  <c r="K24" i="28"/>
  <c r="K25" i="28"/>
  <c r="K26" i="28"/>
  <c r="K27" i="28"/>
  <c r="K28" i="28"/>
  <c r="K29" i="28"/>
  <c r="K30" i="28"/>
  <c r="K31" i="28"/>
  <c r="K32" i="28"/>
  <c r="K33" i="28"/>
  <c r="K34" i="28"/>
  <c r="K35" i="28"/>
  <c r="K36" i="28"/>
  <c r="K37" i="28"/>
  <c r="K38" i="28"/>
  <c r="K39" i="28"/>
  <c r="K40" i="28"/>
  <c r="K41" i="28"/>
  <c r="K42" i="28"/>
  <c r="K43" i="28"/>
  <c r="K44" i="28"/>
  <c r="K45" i="28"/>
  <c r="K46" i="28"/>
  <c r="K47" i="28"/>
  <c r="K48" i="28"/>
  <c r="K49" i="28"/>
  <c r="K50" i="28"/>
  <c r="K51" i="28"/>
  <c r="K52" i="28"/>
  <c r="K53" i="28"/>
  <c r="K54" i="28"/>
  <c r="K55" i="28"/>
  <c r="K56" i="28"/>
  <c r="K57" i="28"/>
  <c r="K58" i="28"/>
  <c r="K59" i="28"/>
  <c r="K60" i="28"/>
  <c r="K61" i="28"/>
  <c r="K62" i="28"/>
  <c r="K63" i="28"/>
  <c r="K64" i="28"/>
  <c r="K65" i="28"/>
  <c r="K66" i="28"/>
  <c r="K67" i="28"/>
  <c r="K68" i="28"/>
  <c r="K69" i="28"/>
  <c r="K70" i="28"/>
  <c r="K71" i="28"/>
  <c r="K72" i="28"/>
  <c r="K73" i="28"/>
  <c r="K74" i="28"/>
  <c r="K75" i="28"/>
  <c r="K76" i="28"/>
  <c r="K77" i="28"/>
  <c r="K78" i="28"/>
  <c r="K79" i="28"/>
  <c r="K80" i="28"/>
  <c r="K81" i="28"/>
  <c r="K82" i="28"/>
  <c r="K83" i="28"/>
  <c r="K84" i="28"/>
  <c r="K85" i="28"/>
  <c r="K86" i="28"/>
  <c r="K87" i="28"/>
  <c r="K88" i="28"/>
  <c r="K89" i="28"/>
  <c r="K90" i="28"/>
  <c r="K91" i="28"/>
  <c r="K92" i="28"/>
  <c r="K93" i="28"/>
  <c r="K94" i="28"/>
  <c r="K95" i="28"/>
  <c r="K96" i="28"/>
  <c r="K97" i="28"/>
  <c r="K98" i="28"/>
  <c r="K99" i="28"/>
  <c r="K100" i="28"/>
  <c r="K101" i="28"/>
  <c r="K102" i="28"/>
  <c r="K103" i="28"/>
  <c r="K104" i="28"/>
  <c r="K105" i="28"/>
  <c r="K106" i="28"/>
  <c r="K107" i="28"/>
  <c r="K108" i="28"/>
  <c r="K109" i="28"/>
  <c r="K110" i="28"/>
  <c r="K111" i="28"/>
  <c r="K112" i="28"/>
  <c r="K113" i="28"/>
  <c r="K114" i="28"/>
  <c r="K115" i="28"/>
  <c r="K116" i="28"/>
  <c r="K117" i="28"/>
  <c r="K118" i="28"/>
  <c r="K119" i="28"/>
  <c r="K120" i="28"/>
  <c r="K121" i="28"/>
  <c r="K122" i="28"/>
  <c r="K123" i="28"/>
  <c r="K124" i="28"/>
  <c r="K125" i="28"/>
  <c r="K126" i="28"/>
  <c r="K127" i="28"/>
  <c r="K128" i="28"/>
  <c r="K129" i="28"/>
  <c r="K130" i="28"/>
  <c r="K131" i="28"/>
  <c r="K132" i="28"/>
  <c r="K133" i="28"/>
  <c r="K134" i="28"/>
  <c r="K135" i="28"/>
  <c r="K136" i="28"/>
  <c r="K137" i="28"/>
  <c r="K138" i="28"/>
  <c r="K139" i="28"/>
  <c r="K140" i="28"/>
  <c r="K141" i="28"/>
  <c r="K142" i="28"/>
  <c r="K143" i="28"/>
  <c r="K144" i="28"/>
  <c r="K145" i="28"/>
  <c r="K146" i="28"/>
  <c r="K147" i="28"/>
  <c r="K148" i="28"/>
  <c r="K149" i="28"/>
  <c r="K150" i="28"/>
  <c r="K151" i="28"/>
  <c r="K152" i="28"/>
  <c r="K153" i="28"/>
  <c r="K154" i="28"/>
  <c r="K155" i="28"/>
  <c r="K156" i="28"/>
  <c r="K157" i="28"/>
  <c r="K158" i="28"/>
  <c r="K159" i="28"/>
  <c r="K160" i="28"/>
  <c r="K161" i="28"/>
  <c r="K162" i="28"/>
  <c r="K163" i="28"/>
  <c r="K164" i="28"/>
  <c r="K165" i="28"/>
  <c r="K166" i="28"/>
  <c r="K167" i="28"/>
  <c r="K168" i="28"/>
  <c r="K169" i="28"/>
  <c r="K170" i="28"/>
  <c r="K171" i="28"/>
  <c r="K172" i="28"/>
  <c r="K173" i="28"/>
  <c r="K174" i="28"/>
  <c r="K175" i="28"/>
  <c r="K176" i="28"/>
  <c r="K177" i="28"/>
  <c r="K178" i="28"/>
  <c r="K179" i="28"/>
  <c r="K180" i="28"/>
  <c r="K181" i="28"/>
  <c r="K182" i="28"/>
  <c r="K183" i="28"/>
  <c r="K184" i="28"/>
  <c r="K185" i="28"/>
  <c r="K186" i="28"/>
  <c r="K187" i="28"/>
  <c r="K188" i="28"/>
  <c r="K189" i="28"/>
  <c r="K190" i="28"/>
  <c r="K191" i="28"/>
  <c r="K192" i="28"/>
  <c r="K193" i="28"/>
  <c r="K194" i="28"/>
  <c r="K195" i="28"/>
  <c r="K196" i="28"/>
  <c r="K197" i="28"/>
  <c r="K198" i="28"/>
  <c r="K199" i="28"/>
  <c r="K200" i="28"/>
  <c r="K201" i="28"/>
  <c r="K202" i="28"/>
  <c r="K203" i="28"/>
  <c r="K204" i="28"/>
  <c r="K205" i="28"/>
  <c r="K206" i="28"/>
  <c r="K207" i="28"/>
  <c r="K208" i="28"/>
  <c r="K209" i="28"/>
  <c r="K210" i="28"/>
  <c r="K211" i="28"/>
  <c r="K212" i="28"/>
  <c r="K213" i="28"/>
  <c r="K214" i="28"/>
  <c r="K215" i="28"/>
  <c r="K216" i="28"/>
  <c r="K217" i="28"/>
  <c r="K218" i="28"/>
  <c r="K219" i="28"/>
  <c r="K220" i="28"/>
  <c r="K221" i="28"/>
  <c r="K222" i="28"/>
  <c r="K223" i="28"/>
  <c r="K224" i="28"/>
  <c r="K225" i="28"/>
  <c r="K226" i="28"/>
  <c r="K227" i="28"/>
  <c r="K228" i="28"/>
  <c r="K229" i="28"/>
  <c r="K230" i="28"/>
  <c r="K231" i="28"/>
  <c r="K232" i="28"/>
  <c r="K233" i="28"/>
  <c r="K234" i="28"/>
  <c r="K235" i="28"/>
  <c r="K236" i="28"/>
  <c r="K237" i="28"/>
  <c r="K238" i="28"/>
  <c r="K239" i="28"/>
  <c r="K240" i="28"/>
  <c r="K241" i="28"/>
  <c r="K242" i="28"/>
  <c r="K243" i="28"/>
  <c r="K244" i="28"/>
  <c r="K245" i="28"/>
  <c r="K246" i="28"/>
  <c r="K247" i="28"/>
  <c r="K248" i="28"/>
  <c r="K249" i="28"/>
  <c r="K250" i="28"/>
  <c r="K251" i="28"/>
  <c r="K252" i="28"/>
  <c r="K253" i="28"/>
  <c r="K254" i="28"/>
  <c r="K255" i="28"/>
  <c r="K256" i="28"/>
  <c r="K257" i="28"/>
  <c r="K258" i="28"/>
  <c r="K259" i="28"/>
  <c r="K260" i="28"/>
  <c r="K261" i="28"/>
  <c r="K262" i="28"/>
  <c r="K263" i="28"/>
  <c r="K264" i="28"/>
  <c r="K265" i="28"/>
  <c r="K266" i="28"/>
  <c r="K267" i="28"/>
  <c r="K268" i="28"/>
  <c r="K269" i="28"/>
  <c r="K270" i="28"/>
  <c r="K271" i="28"/>
  <c r="K272" i="28"/>
  <c r="K273" i="28"/>
  <c r="K274" i="28"/>
  <c r="K275" i="28"/>
  <c r="K276" i="28"/>
  <c r="K277" i="28"/>
  <c r="K278" i="28"/>
  <c r="K279" i="28"/>
  <c r="K280" i="28"/>
  <c r="K281" i="28"/>
  <c r="K282" i="28"/>
  <c r="K283" i="28"/>
  <c r="K284" i="28"/>
  <c r="K285" i="28"/>
  <c r="K286" i="28"/>
  <c r="K287" i="28"/>
  <c r="K288" i="28"/>
  <c r="K289" i="28"/>
  <c r="K290" i="28"/>
  <c r="K291" i="28"/>
  <c r="K292" i="28"/>
  <c r="K293" i="28"/>
  <c r="K294" i="28"/>
  <c r="K295" i="28"/>
  <c r="K296" i="28"/>
  <c r="K297" i="28"/>
  <c r="K298" i="28"/>
  <c r="K299" i="28"/>
  <c r="K300" i="28"/>
  <c r="K301" i="28"/>
  <c r="K302" i="28"/>
  <c r="K303" i="28"/>
  <c r="K304" i="28"/>
  <c r="K305" i="28"/>
  <c r="K306" i="28"/>
  <c r="K307" i="28"/>
  <c r="K308" i="28"/>
  <c r="K309" i="28"/>
  <c r="K310" i="28"/>
  <c r="K311" i="28"/>
  <c r="K312" i="28"/>
  <c r="K313" i="28"/>
  <c r="K314" i="28"/>
  <c r="K315" i="28"/>
  <c r="K316" i="28"/>
  <c r="K317" i="28"/>
  <c r="K318" i="28"/>
  <c r="K319" i="28"/>
  <c r="K320" i="28"/>
  <c r="K321" i="28"/>
  <c r="K322" i="28"/>
  <c r="K323" i="28"/>
  <c r="K324" i="28"/>
  <c r="K325" i="28"/>
  <c r="K326" i="28"/>
  <c r="K327" i="28"/>
  <c r="K328" i="28"/>
  <c r="K329" i="28"/>
  <c r="K330" i="28"/>
  <c r="K331" i="28"/>
  <c r="K332" i="28"/>
  <c r="K333" i="28"/>
  <c r="K334" i="28"/>
  <c r="K335" i="28"/>
  <c r="K336" i="28"/>
  <c r="K337" i="28"/>
  <c r="K338" i="28"/>
  <c r="K339" i="28"/>
  <c r="K340" i="28"/>
  <c r="K341" i="28"/>
  <c r="K342" i="28"/>
  <c r="K343" i="28"/>
  <c r="K344" i="28"/>
  <c r="K345" i="28"/>
  <c r="K346" i="28"/>
  <c r="K347" i="28"/>
  <c r="K348" i="28"/>
  <c r="K349" i="28"/>
  <c r="K350" i="28"/>
  <c r="K351" i="28"/>
  <c r="K352" i="28"/>
  <c r="K353" i="28"/>
  <c r="K354" i="28"/>
  <c r="K355" i="28"/>
  <c r="K356" i="28"/>
  <c r="K357" i="28"/>
  <c r="K358" i="28"/>
  <c r="K359" i="28"/>
  <c r="K360" i="28"/>
  <c r="K361" i="28"/>
  <c r="K362" i="28"/>
  <c r="K363" i="28"/>
  <c r="K364" i="28"/>
  <c r="K365" i="28"/>
  <c r="K366" i="28"/>
  <c r="K367" i="28"/>
  <c r="K368" i="28"/>
  <c r="K369" i="28"/>
  <c r="K370" i="28"/>
  <c r="K371" i="28"/>
  <c r="K372" i="28"/>
  <c r="K373" i="28"/>
  <c r="K374" i="28"/>
  <c r="K375" i="28"/>
  <c r="K376" i="28"/>
  <c r="K377" i="28"/>
  <c r="K378" i="28"/>
  <c r="K379" i="28"/>
  <c r="K380" i="28"/>
  <c r="K381" i="28"/>
  <c r="K382" i="28"/>
  <c r="K383" i="28"/>
  <c r="K384" i="28"/>
  <c r="K385" i="28"/>
  <c r="K386" i="28"/>
  <c r="K387" i="28"/>
  <c r="K388" i="28"/>
  <c r="K389" i="28"/>
  <c r="K390" i="28"/>
  <c r="K391" i="28"/>
  <c r="K392" i="28"/>
  <c r="K393" i="28"/>
  <c r="K394" i="28"/>
  <c r="K395" i="28"/>
  <c r="K396" i="28"/>
  <c r="K397" i="28"/>
  <c r="K398" i="28"/>
  <c r="K399" i="28"/>
  <c r="K400" i="28"/>
  <c r="K401" i="28"/>
  <c r="K402" i="28"/>
  <c r="K403" i="28"/>
  <c r="K404" i="28"/>
  <c r="K405" i="28"/>
  <c r="K406" i="28"/>
  <c r="K407" i="28"/>
  <c r="K408" i="28"/>
  <c r="K409" i="28"/>
  <c r="K410" i="28"/>
  <c r="K411" i="28"/>
  <c r="K412" i="28"/>
  <c r="K413" i="28"/>
  <c r="K414" i="28"/>
  <c r="K415" i="28"/>
  <c r="K416" i="28"/>
  <c r="K417" i="28"/>
  <c r="K418" i="28"/>
  <c r="K419" i="28"/>
  <c r="K420" i="28"/>
  <c r="K421" i="28"/>
  <c r="K422" i="28"/>
  <c r="K423" i="28"/>
  <c r="K424" i="28"/>
  <c r="K425" i="28"/>
  <c r="K426" i="28"/>
  <c r="K427" i="28"/>
  <c r="K428" i="28"/>
  <c r="K429" i="28"/>
  <c r="K430" i="28"/>
  <c r="K431" i="28"/>
  <c r="K432" i="28"/>
  <c r="K433" i="28"/>
  <c r="K434" i="28"/>
  <c r="K435" i="28"/>
  <c r="K436" i="28"/>
  <c r="K437" i="28"/>
  <c r="K438" i="28"/>
  <c r="K439" i="28"/>
  <c r="K440" i="28"/>
  <c r="K441" i="28"/>
  <c r="K442" i="28"/>
  <c r="K443" i="28"/>
  <c r="K444" i="28"/>
  <c r="K445" i="28"/>
  <c r="K446" i="28"/>
  <c r="K447" i="28"/>
  <c r="K448" i="28"/>
  <c r="K449" i="28"/>
  <c r="K450" i="28"/>
  <c r="K451" i="28"/>
  <c r="K452" i="28"/>
  <c r="K453" i="28"/>
  <c r="K454" i="28"/>
  <c r="K455" i="28"/>
  <c r="K456" i="28"/>
  <c r="K457" i="28"/>
  <c r="K458" i="28"/>
  <c r="K459" i="28"/>
  <c r="K460" i="28"/>
  <c r="K461" i="28"/>
  <c r="K462" i="28"/>
  <c r="K463" i="28"/>
  <c r="K464" i="28"/>
  <c r="K465" i="28"/>
  <c r="K466" i="28"/>
  <c r="K467" i="28"/>
  <c r="K468" i="28"/>
  <c r="K469" i="28"/>
  <c r="K470" i="28"/>
  <c r="K471" i="28"/>
  <c r="K472" i="28"/>
  <c r="K473" i="28"/>
  <c r="K474" i="28"/>
  <c r="K475" i="28"/>
  <c r="K476" i="28"/>
  <c r="K477" i="28"/>
  <c r="K478" i="28"/>
  <c r="K479" i="28"/>
  <c r="K480" i="28"/>
  <c r="K481" i="28"/>
  <c r="K482" i="28"/>
  <c r="K483" i="28"/>
  <c r="K484" i="28"/>
  <c r="K485" i="28"/>
  <c r="K486" i="28"/>
  <c r="K487" i="28"/>
  <c r="K488" i="28"/>
  <c r="K489" i="28"/>
  <c r="K490" i="28"/>
  <c r="K491" i="28"/>
  <c r="K492" i="28"/>
  <c r="K493" i="28"/>
  <c r="K494" i="28"/>
  <c r="K495" i="28"/>
  <c r="K496" i="28"/>
  <c r="K497" i="28"/>
  <c r="K498" i="28"/>
  <c r="K499" i="28"/>
  <c r="K500" i="28"/>
  <c r="K501" i="28"/>
  <c r="K502" i="28"/>
  <c r="K503" i="28"/>
  <c r="K504" i="28"/>
  <c r="K505" i="28"/>
  <c r="K506" i="28"/>
  <c r="K507" i="28"/>
  <c r="K508" i="28"/>
  <c r="K509" i="28"/>
  <c r="K510" i="28"/>
  <c r="K511" i="28"/>
  <c r="K512" i="28"/>
  <c r="K513" i="28"/>
  <c r="K514" i="28"/>
  <c r="K515" i="28"/>
  <c r="K516" i="28"/>
  <c r="K517" i="28"/>
  <c r="K518" i="28"/>
  <c r="K519" i="28"/>
  <c r="K520" i="28"/>
  <c r="K521" i="28"/>
  <c r="K522" i="28"/>
  <c r="K523" i="28"/>
  <c r="K524" i="28"/>
  <c r="K525" i="28"/>
  <c r="K526" i="28"/>
  <c r="K527" i="28"/>
  <c r="K528" i="28"/>
  <c r="K529" i="28"/>
  <c r="K530" i="28"/>
  <c r="K531" i="28"/>
  <c r="K532" i="28"/>
  <c r="K533" i="28"/>
  <c r="K534" i="28"/>
  <c r="K535" i="28"/>
  <c r="K536" i="28"/>
  <c r="K537" i="28"/>
  <c r="K538" i="28"/>
  <c r="K539" i="28"/>
  <c r="K540" i="28"/>
  <c r="K541" i="28"/>
  <c r="K542" i="28"/>
  <c r="K543" i="28"/>
  <c r="K544" i="28"/>
  <c r="K545" i="28"/>
  <c r="K546" i="28"/>
  <c r="K547" i="28"/>
  <c r="K548" i="28"/>
  <c r="K549" i="28"/>
  <c r="K550" i="28"/>
  <c r="K551" i="28"/>
  <c r="K552" i="28"/>
  <c r="K553" i="28"/>
  <c r="K554" i="28"/>
  <c r="K555" i="28"/>
  <c r="K556" i="28"/>
  <c r="K557" i="28"/>
  <c r="K558" i="28"/>
  <c r="K559" i="28"/>
  <c r="K560" i="28"/>
  <c r="K561" i="28"/>
  <c r="K562" i="28"/>
  <c r="K563" i="28"/>
  <c r="K564" i="28"/>
  <c r="K565" i="28"/>
  <c r="K566" i="28"/>
  <c r="K567" i="28"/>
  <c r="K568" i="28"/>
  <c r="K569" i="28"/>
  <c r="K570" i="28"/>
  <c r="K571" i="28"/>
  <c r="K572" i="28"/>
  <c r="K573" i="28"/>
  <c r="K574" i="28"/>
  <c r="K575" i="28"/>
  <c r="K576" i="28"/>
  <c r="K577" i="28"/>
  <c r="K578" i="28"/>
  <c r="K579" i="28"/>
  <c r="K580" i="28"/>
  <c r="K581" i="28"/>
  <c r="K582" i="28"/>
  <c r="K583" i="28"/>
  <c r="K584" i="28"/>
  <c r="K585" i="28"/>
  <c r="K586" i="28"/>
  <c r="K587" i="28"/>
  <c r="K588" i="28"/>
  <c r="K589" i="28"/>
  <c r="K590" i="28"/>
  <c r="K591" i="28"/>
  <c r="K592" i="28"/>
  <c r="K593" i="28"/>
  <c r="K594" i="28"/>
  <c r="K595" i="28"/>
  <c r="K596" i="28"/>
  <c r="K597" i="28"/>
  <c r="K598" i="28"/>
  <c r="K599" i="28"/>
  <c r="K600" i="28"/>
  <c r="K601" i="28"/>
  <c r="K602" i="28"/>
  <c r="K603" i="28"/>
  <c r="K604" i="28"/>
  <c r="K605" i="28"/>
  <c r="K606" i="28"/>
  <c r="K607" i="28"/>
  <c r="K608" i="28"/>
  <c r="K609" i="28"/>
  <c r="K610" i="28"/>
  <c r="K611" i="28"/>
  <c r="K612" i="28"/>
  <c r="K613" i="28"/>
  <c r="K614" i="28"/>
  <c r="K615" i="28"/>
  <c r="K616" i="28"/>
  <c r="K617" i="28"/>
  <c r="K618" i="28"/>
  <c r="K619" i="28"/>
  <c r="N13" i="28"/>
  <c r="N5" i="29"/>
  <c r="K5" i="29"/>
  <c r="K6" i="29"/>
  <c r="K7" i="29"/>
  <c r="K8" i="29"/>
  <c r="K9" i="29"/>
  <c r="K10" i="29"/>
  <c r="K11" i="29"/>
  <c r="K12" i="29"/>
  <c r="K13" i="29"/>
  <c r="K14" i="29"/>
  <c r="K15" i="29"/>
  <c r="K16" i="29"/>
  <c r="K17" i="29"/>
  <c r="K18" i="29"/>
  <c r="K19" i="29"/>
  <c r="K20" i="29"/>
  <c r="K21" i="29"/>
  <c r="K22" i="29"/>
  <c r="K23" i="29"/>
  <c r="K24" i="29"/>
  <c r="K25" i="29"/>
  <c r="K26" i="29"/>
  <c r="K27" i="29"/>
  <c r="K28" i="29"/>
  <c r="K29" i="29"/>
  <c r="K30" i="29"/>
  <c r="K31" i="29"/>
  <c r="K32" i="29"/>
  <c r="K33" i="29"/>
  <c r="K34" i="29"/>
  <c r="K35" i="29"/>
  <c r="K36" i="29"/>
  <c r="K37" i="29"/>
  <c r="K38" i="29"/>
  <c r="K39" i="29"/>
  <c r="K40" i="29"/>
  <c r="K41" i="29"/>
  <c r="K42" i="29"/>
  <c r="K43" i="29"/>
  <c r="K44" i="29"/>
  <c r="K45" i="29"/>
  <c r="K46"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78" i="29"/>
  <c r="K79" i="29"/>
  <c r="K80" i="29"/>
  <c r="K81" i="29"/>
  <c r="K82" i="29"/>
  <c r="K83" i="29"/>
  <c r="K84" i="29"/>
  <c r="K85" i="29"/>
  <c r="K86" i="29"/>
  <c r="K87" i="29"/>
  <c r="K88" i="29"/>
  <c r="K89" i="29"/>
  <c r="K90" i="29"/>
  <c r="K91" i="29"/>
  <c r="K92" i="29"/>
  <c r="K93" i="29"/>
  <c r="K94" i="29"/>
  <c r="K95" i="29"/>
  <c r="K96" i="29"/>
  <c r="K97" i="29"/>
  <c r="K98" i="29"/>
  <c r="K99" i="29"/>
  <c r="K100" i="29"/>
  <c r="K101" i="29"/>
  <c r="K102" i="29"/>
  <c r="K103" i="29"/>
  <c r="K104" i="29"/>
  <c r="K105" i="29"/>
  <c r="K106" i="29"/>
  <c r="K107" i="29"/>
  <c r="K108" i="29"/>
  <c r="K109" i="29"/>
  <c r="K110" i="29"/>
  <c r="K111" i="29"/>
  <c r="K112" i="29"/>
  <c r="K113" i="29"/>
  <c r="K114" i="29"/>
  <c r="K115" i="29"/>
  <c r="K116" i="29"/>
  <c r="K117" i="29"/>
  <c r="K118" i="29"/>
  <c r="K119" i="29"/>
  <c r="K120" i="29"/>
  <c r="K121" i="29"/>
  <c r="K122" i="29"/>
  <c r="K123" i="29"/>
  <c r="K124" i="29"/>
  <c r="K125" i="29"/>
  <c r="K126" i="29"/>
  <c r="K127" i="29"/>
  <c r="K128" i="29"/>
  <c r="K129" i="29"/>
  <c r="K130" i="29"/>
  <c r="K131" i="29"/>
  <c r="K132" i="29"/>
  <c r="K133" i="29"/>
  <c r="K134" i="29"/>
  <c r="K135" i="29"/>
  <c r="K136" i="29"/>
  <c r="K137" i="29"/>
  <c r="K138" i="29"/>
  <c r="K139" i="29"/>
  <c r="K140" i="29"/>
  <c r="K141" i="29"/>
  <c r="K142" i="29"/>
  <c r="K143" i="29"/>
  <c r="K144" i="29"/>
  <c r="K145" i="29"/>
  <c r="K146" i="29"/>
  <c r="K147" i="29"/>
  <c r="K148" i="29"/>
  <c r="K149" i="29"/>
  <c r="K150" i="29"/>
  <c r="K151" i="29"/>
  <c r="K152" i="29"/>
  <c r="K153" i="29"/>
  <c r="K154" i="29"/>
  <c r="K155" i="29"/>
  <c r="K156" i="29"/>
  <c r="K157" i="29"/>
  <c r="K158" i="29"/>
  <c r="K159" i="29"/>
  <c r="K160" i="29"/>
  <c r="K161" i="29"/>
  <c r="K162" i="29"/>
  <c r="K163" i="29"/>
  <c r="K164" i="29"/>
  <c r="K165" i="29"/>
  <c r="K166" i="29"/>
  <c r="K167" i="29"/>
  <c r="K168" i="29"/>
  <c r="K169" i="29"/>
  <c r="K170" i="29"/>
  <c r="K171" i="29"/>
  <c r="K172" i="29"/>
  <c r="K173" i="29"/>
  <c r="K174" i="29"/>
  <c r="K175" i="29"/>
  <c r="K176" i="29"/>
  <c r="K177" i="29"/>
  <c r="K178" i="29"/>
  <c r="K179" i="29"/>
  <c r="K180" i="29"/>
  <c r="K181" i="29"/>
  <c r="K182" i="29"/>
  <c r="K183" i="29"/>
  <c r="K184" i="29"/>
  <c r="K185" i="29"/>
  <c r="K186" i="29"/>
  <c r="K187" i="29"/>
  <c r="K188" i="29"/>
  <c r="K189" i="29"/>
  <c r="K190" i="29"/>
  <c r="K191" i="29"/>
  <c r="K192" i="29"/>
  <c r="K193" i="29"/>
  <c r="K194" i="29"/>
  <c r="K195" i="29"/>
  <c r="K196" i="29"/>
  <c r="K197" i="29"/>
  <c r="K198" i="29"/>
  <c r="K199" i="29"/>
  <c r="K200" i="29"/>
  <c r="K201" i="29"/>
  <c r="K202" i="29"/>
  <c r="K203" i="29"/>
  <c r="K204" i="29"/>
  <c r="K205" i="29"/>
  <c r="K206" i="29"/>
  <c r="K207" i="29"/>
  <c r="K208" i="29"/>
  <c r="K209" i="29"/>
  <c r="K210" i="29"/>
  <c r="K211" i="29"/>
  <c r="K212" i="29"/>
  <c r="K213" i="29"/>
  <c r="K214" i="29"/>
  <c r="K215" i="29"/>
  <c r="K216" i="29"/>
  <c r="K217" i="29"/>
  <c r="K218" i="29"/>
  <c r="K219" i="29"/>
  <c r="K220" i="29"/>
  <c r="K221" i="29"/>
  <c r="K222" i="29"/>
  <c r="K223" i="29"/>
  <c r="K224" i="29"/>
  <c r="K225" i="29"/>
  <c r="K226" i="29"/>
  <c r="K227" i="29"/>
  <c r="K228" i="29"/>
  <c r="K229" i="29"/>
  <c r="K230" i="29"/>
  <c r="K231" i="29"/>
  <c r="K232" i="29"/>
  <c r="K233" i="29"/>
  <c r="K234" i="29"/>
  <c r="K235" i="29"/>
  <c r="K236" i="29"/>
  <c r="K237" i="29"/>
  <c r="K238" i="29"/>
  <c r="K239" i="29"/>
  <c r="K240" i="29"/>
  <c r="K241" i="29"/>
  <c r="K242" i="29"/>
  <c r="K243" i="29"/>
  <c r="K244" i="29"/>
  <c r="K245" i="29"/>
  <c r="K246" i="29"/>
  <c r="K247" i="29"/>
  <c r="K248" i="29"/>
  <c r="K249" i="29"/>
  <c r="K250" i="29"/>
  <c r="K251" i="29"/>
  <c r="K252" i="29"/>
  <c r="K253" i="29"/>
  <c r="K254" i="29"/>
  <c r="K255" i="29"/>
  <c r="K256" i="29"/>
  <c r="K257" i="29"/>
  <c r="K258" i="29"/>
  <c r="K259" i="29"/>
  <c r="K260" i="29"/>
  <c r="K261" i="29"/>
  <c r="K262" i="29"/>
  <c r="K263" i="29"/>
  <c r="K264" i="29"/>
  <c r="K265" i="29"/>
  <c r="K266" i="29"/>
  <c r="K267" i="29"/>
  <c r="K268" i="29"/>
  <c r="K269" i="29"/>
  <c r="K270" i="29"/>
  <c r="K271" i="29"/>
  <c r="K272" i="29"/>
  <c r="K273" i="29"/>
  <c r="K274" i="29"/>
  <c r="K275" i="29"/>
  <c r="K276" i="29"/>
  <c r="K277" i="29"/>
  <c r="K278" i="29"/>
  <c r="K279" i="29"/>
  <c r="K280" i="29"/>
  <c r="K281" i="29"/>
  <c r="K282" i="29"/>
  <c r="K283" i="29"/>
  <c r="K284" i="29"/>
  <c r="K285" i="29"/>
  <c r="K286" i="29"/>
  <c r="K287" i="29"/>
  <c r="K288" i="29"/>
  <c r="K289" i="29"/>
  <c r="K290" i="29"/>
  <c r="K291" i="29"/>
  <c r="K292" i="29"/>
  <c r="K293" i="29"/>
  <c r="K294" i="29"/>
  <c r="K295" i="29"/>
  <c r="K296" i="29"/>
  <c r="K297" i="29"/>
  <c r="K298" i="29"/>
  <c r="K299" i="29"/>
  <c r="K300" i="29"/>
  <c r="K301" i="29"/>
  <c r="K302" i="29"/>
  <c r="K303" i="29"/>
  <c r="K304" i="29"/>
  <c r="K305" i="29"/>
  <c r="K306" i="29"/>
  <c r="K307" i="29"/>
  <c r="K308" i="29"/>
  <c r="K309" i="29"/>
  <c r="K310" i="29"/>
  <c r="K311" i="29"/>
  <c r="K312" i="29"/>
  <c r="K313" i="29"/>
  <c r="K314" i="29"/>
  <c r="K315" i="29"/>
  <c r="K316" i="29"/>
  <c r="K317" i="29"/>
  <c r="K318" i="29"/>
  <c r="K319" i="29"/>
  <c r="K320" i="29"/>
  <c r="K321" i="29"/>
  <c r="K322" i="29"/>
  <c r="K323" i="29"/>
  <c r="K324" i="29"/>
  <c r="K325" i="29"/>
  <c r="K326" i="29"/>
  <c r="K327" i="29"/>
  <c r="K328" i="29"/>
  <c r="K329" i="29"/>
  <c r="K330" i="29"/>
  <c r="K331" i="29"/>
  <c r="K332" i="29"/>
  <c r="K333" i="29"/>
  <c r="K334" i="29"/>
  <c r="K335" i="29"/>
  <c r="K336" i="29"/>
  <c r="K337" i="29"/>
  <c r="K338" i="29"/>
  <c r="K339" i="29"/>
  <c r="K340" i="29"/>
  <c r="K341" i="29"/>
  <c r="K342" i="29"/>
  <c r="K343" i="29"/>
  <c r="K344" i="29"/>
  <c r="K345" i="29"/>
  <c r="K346" i="29"/>
  <c r="K347" i="29"/>
  <c r="K348" i="29"/>
  <c r="K349" i="29"/>
  <c r="K350" i="29"/>
  <c r="K351" i="29"/>
  <c r="K352" i="29"/>
  <c r="K353" i="29"/>
  <c r="K354" i="29"/>
  <c r="K355" i="29"/>
  <c r="K356" i="29"/>
  <c r="K357" i="29"/>
  <c r="K358" i="29"/>
  <c r="K359" i="29"/>
  <c r="K360" i="29"/>
  <c r="K361" i="29"/>
  <c r="K362" i="29"/>
  <c r="K363" i="29"/>
  <c r="K364" i="29"/>
  <c r="K365" i="29"/>
  <c r="K366" i="29"/>
  <c r="K367" i="29"/>
  <c r="K368" i="29"/>
  <c r="K369" i="29"/>
  <c r="K370" i="29"/>
  <c r="K371" i="29"/>
  <c r="K372" i="29"/>
  <c r="K373" i="29"/>
  <c r="K374" i="29"/>
  <c r="K375" i="29"/>
  <c r="K376" i="29"/>
  <c r="K377" i="29"/>
  <c r="K378" i="29"/>
  <c r="K379" i="29"/>
  <c r="K380" i="29"/>
  <c r="K381" i="29"/>
  <c r="K382" i="29"/>
  <c r="K383" i="29"/>
  <c r="K384" i="29"/>
  <c r="K385" i="29"/>
  <c r="K386" i="29"/>
  <c r="K387" i="29"/>
  <c r="K388" i="29"/>
  <c r="K389" i="29"/>
  <c r="K390" i="29"/>
  <c r="K391" i="29"/>
  <c r="K392" i="29"/>
  <c r="K393" i="29"/>
  <c r="K394" i="29"/>
  <c r="K395" i="29"/>
  <c r="K396" i="29"/>
  <c r="K397" i="29"/>
  <c r="K398" i="29"/>
  <c r="K399" i="29"/>
  <c r="K400" i="29"/>
  <c r="K401" i="29"/>
  <c r="K402" i="29"/>
  <c r="K403" i="29"/>
  <c r="K404" i="29"/>
  <c r="K405" i="29"/>
  <c r="K406" i="29"/>
  <c r="K407" i="29"/>
  <c r="K408" i="29"/>
  <c r="K409" i="29"/>
  <c r="K410" i="29"/>
  <c r="K411" i="29"/>
  <c r="K412" i="29"/>
  <c r="K413" i="29"/>
  <c r="K414" i="29"/>
  <c r="K415" i="29"/>
  <c r="K416" i="29"/>
  <c r="K417" i="29"/>
  <c r="K418" i="29"/>
  <c r="K419" i="29"/>
  <c r="K420" i="29"/>
  <c r="K421" i="29"/>
  <c r="K422" i="29"/>
  <c r="K423" i="29"/>
  <c r="K424" i="29"/>
  <c r="K425" i="29"/>
  <c r="K426" i="29"/>
  <c r="K427" i="29"/>
  <c r="K428" i="29"/>
  <c r="K429" i="29"/>
  <c r="K430" i="29"/>
  <c r="K431" i="29"/>
  <c r="K432" i="29"/>
  <c r="K433" i="29"/>
  <c r="K434" i="29"/>
  <c r="K435" i="29"/>
  <c r="K436" i="29"/>
  <c r="K437" i="29"/>
  <c r="K438" i="29"/>
  <c r="K439" i="29"/>
  <c r="K440" i="29"/>
  <c r="K441" i="29"/>
  <c r="K442" i="29"/>
  <c r="K443" i="29"/>
  <c r="K444" i="29"/>
  <c r="K445" i="29"/>
  <c r="K446" i="29"/>
  <c r="K447" i="29"/>
  <c r="K448" i="29"/>
  <c r="K449" i="29"/>
  <c r="K450" i="29"/>
  <c r="K451" i="29"/>
  <c r="K452" i="29"/>
  <c r="K453" i="29"/>
  <c r="K454" i="29"/>
  <c r="K455" i="29"/>
  <c r="K456" i="29"/>
  <c r="K457" i="29"/>
  <c r="K458" i="29"/>
  <c r="K459" i="29"/>
  <c r="K460" i="29"/>
  <c r="K461" i="29"/>
  <c r="K462" i="29"/>
  <c r="K463" i="29"/>
  <c r="K464" i="29"/>
  <c r="K465" i="29"/>
  <c r="K466" i="29"/>
  <c r="K467" i="29"/>
  <c r="K468" i="29"/>
  <c r="K469" i="29"/>
  <c r="K470" i="29"/>
  <c r="K471" i="29"/>
  <c r="K472" i="29"/>
  <c r="K473" i="29"/>
  <c r="K474" i="29"/>
  <c r="K475" i="29"/>
  <c r="K476" i="29"/>
  <c r="K477" i="29"/>
  <c r="K478" i="29"/>
  <c r="K479" i="29"/>
  <c r="K480" i="29"/>
  <c r="K481" i="29"/>
  <c r="K482" i="29"/>
  <c r="K483" i="29"/>
  <c r="K484" i="29"/>
  <c r="K485" i="29"/>
  <c r="K486" i="29"/>
  <c r="K487" i="29"/>
  <c r="K488" i="29"/>
  <c r="K489" i="29"/>
  <c r="K490" i="29"/>
  <c r="K491" i="29"/>
  <c r="K492" i="29"/>
  <c r="K493" i="29"/>
  <c r="K494" i="29"/>
  <c r="K495" i="29"/>
  <c r="K496" i="29"/>
  <c r="K497" i="29"/>
  <c r="K498" i="29"/>
  <c r="K499" i="29"/>
  <c r="K500" i="29"/>
  <c r="K501" i="29"/>
  <c r="K502" i="29"/>
  <c r="K503" i="29"/>
  <c r="K504" i="29"/>
  <c r="K505" i="29"/>
  <c r="K506" i="29"/>
  <c r="K507" i="29"/>
  <c r="K508" i="29"/>
  <c r="K509" i="29"/>
  <c r="K510" i="29"/>
  <c r="K511" i="29"/>
  <c r="K512" i="29"/>
  <c r="K513" i="29"/>
  <c r="K514" i="29"/>
  <c r="K515" i="29"/>
  <c r="K516" i="29"/>
  <c r="K517" i="29"/>
  <c r="K518" i="29"/>
  <c r="K519" i="29"/>
  <c r="K520" i="29"/>
  <c r="K521" i="29"/>
  <c r="K522" i="29"/>
  <c r="K523" i="29"/>
  <c r="K524" i="29"/>
  <c r="K525" i="29"/>
  <c r="K526" i="29"/>
  <c r="K527" i="29"/>
  <c r="K528" i="29"/>
  <c r="K529" i="29"/>
  <c r="K530" i="29"/>
  <c r="K531" i="29"/>
  <c r="K532" i="29"/>
  <c r="K533" i="29"/>
  <c r="K534" i="29"/>
  <c r="K535" i="29"/>
  <c r="K536" i="29"/>
  <c r="K537" i="29"/>
  <c r="K538" i="29"/>
  <c r="K539" i="29"/>
  <c r="K540" i="29"/>
  <c r="K541" i="29"/>
  <c r="K542" i="29"/>
  <c r="K543" i="29"/>
  <c r="K544" i="29"/>
  <c r="K545" i="29"/>
  <c r="K546" i="29"/>
  <c r="K547" i="29"/>
  <c r="K548" i="29"/>
  <c r="K549" i="29"/>
  <c r="K550" i="29"/>
  <c r="K551" i="29"/>
  <c r="K552" i="29"/>
  <c r="K553" i="29"/>
  <c r="K554" i="29"/>
  <c r="K555" i="29"/>
  <c r="K556" i="29"/>
  <c r="K557" i="29"/>
  <c r="K558" i="29"/>
  <c r="K559" i="29"/>
  <c r="K560" i="29"/>
  <c r="K561" i="29"/>
  <c r="K562" i="29"/>
  <c r="K563" i="29"/>
  <c r="K564" i="29"/>
  <c r="K565" i="29"/>
  <c r="K566" i="29"/>
  <c r="K567" i="29"/>
  <c r="K568" i="29"/>
  <c r="K569" i="29"/>
  <c r="K570" i="29"/>
  <c r="K571" i="29"/>
  <c r="K572" i="29"/>
  <c r="K573" i="29"/>
  <c r="K574" i="29"/>
  <c r="K575" i="29"/>
  <c r="K576" i="29"/>
  <c r="K577" i="29"/>
  <c r="K578" i="29"/>
  <c r="K579" i="29"/>
  <c r="K580" i="29"/>
  <c r="K581" i="29"/>
  <c r="K582" i="29"/>
  <c r="K583" i="29"/>
  <c r="K584" i="29"/>
  <c r="K585" i="29"/>
  <c r="K586" i="29"/>
  <c r="K587" i="29"/>
  <c r="K588" i="29"/>
  <c r="K589" i="29"/>
  <c r="K590" i="29"/>
  <c r="K591" i="29"/>
  <c r="K592" i="29"/>
  <c r="K593" i="29"/>
  <c r="K594" i="29"/>
  <c r="K595" i="29"/>
  <c r="K596" i="29"/>
  <c r="K597" i="29"/>
  <c r="K598" i="29"/>
  <c r="K599" i="29"/>
  <c r="K600" i="29"/>
  <c r="K601" i="29"/>
  <c r="K602" i="29"/>
  <c r="K603" i="29"/>
  <c r="K604" i="29"/>
  <c r="K605" i="29"/>
  <c r="K606" i="29"/>
  <c r="K607" i="29"/>
  <c r="K608" i="29"/>
  <c r="K609" i="29"/>
  <c r="K610" i="29"/>
  <c r="K611" i="29"/>
  <c r="K612" i="29"/>
  <c r="K613" i="29"/>
  <c r="K614" i="29"/>
  <c r="K615" i="29"/>
  <c r="K616" i="29"/>
  <c r="K617" i="29"/>
  <c r="K618" i="29"/>
  <c r="K619" i="29"/>
  <c r="N13" i="29"/>
  <c r="N5" i="30"/>
  <c r="K5" i="30"/>
  <c r="K6" i="30"/>
  <c r="K7" i="30"/>
  <c r="K8" i="30"/>
  <c r="K9" i="30"/>
  <c r="K10" i="30"/>
  <c r="K11" i="30"/>
  <c r="K12" i="30"/>
  <c r="K13" i="30"/>
  <c r="K14" i="30"/>
  <c r="K15" i="30"/>
  <c r="K16" i="30"/>
  <c r="K17" i="30"/>
  <c r="K18" i="30"/>
  <c r="K19" i="30"/>
  <c r="K20" i="30"/>
  <c r="K21" i="30"/>
  <c r="K22" i="30"/>
  <c r="K23" i="30"/>
  <c r="K24" i="30"/>
  <c r="K25" i="30"/>
  <c r="K26" i="30"/>
  <c r="K27" i="30"/>
  <c r="K28" i="30"/>
  <c r="K29" i="30"/>
  <c r="K30" i="30"/>
  <c r="K31" i="30"/>
  <c r="K32" i="30"/>
  <c r="K33" i="30"/>
  <c r="K34" i="30"/>
  <c r="K35" i="30"/>
  <c r="K36" i="30"/>
  <c r="K37" i="30"/>
  <c r="K38" i="30"/>
  <c r="K39" i="30"/>
  <c r="K40" i="30"/>
  <c r="K41" i="30"/>
  <c r="K42" i="30"/>
  <c r="K43" i="30"/>
  <c r="K44" i="30"/>
  <c r="K45" i="30"/>
  <c r="K46" i="30"/>
  <c r="K47" i="30"/>
  <c r="K48" i="30"/>
  <c r="K49" i="30"/>
  <c r="K50" i="30"/>
  <c r="K51" i="30"/>
  <c r="K52" i="30"/>
  <c r="K53" i="30"/>
  <c r="K54" i="30"/>
  <c r="K55" i="30"/>
  <c r="K56" i="30"/>
  <c r="K57" i="30"/>
  <c r="K58" i="30"/>
  <c r="K59" i="30"/>
  <c r="K60" i="30"/>
  <c r="K61" i="30"/>
  <c r="K62" i="30"/>
  <c r="K63" i="30"/>
  <c r="K64" i="30"/>
  <c r="K65" i="30"/>
  <c r="K66" i="30"/>
  <c r="K67" i="30"/>
  <c r="K68" i="30"/>
  <c r="K69" i="30"/>
  <c r="K70" i="30"/>
  <c r="K71" i="30"/>
  <c r="K72" i="30"/>
  <c r="K73" i="30"/>
  <c r="K74" i="30"/>
  <c r="K75" i="30"/>
  <c r="K76" i="30"/>
  <c r="K77" i="30"/>
  <c r="K78" i="30"/>
  <c r="K79" i="30"/>
  <c r="K80" i="30"/>
  <c r="K81" i="30"/>
  <c r="K82" i="30"/>
  <c r="K83" i="30"/>
  <c r="K84" i="30"/>
  <c r="K85" i="30"/>
  <c r="K86" i="30"/>
  <c r="K87" i="30"/>
  <c r="K88" i="30"/>
  <c r="K89" i="30"/>
  <c r="K90" i="30"/>
  <c r="K91" i="30"/>
  <c r="K92" i="30"/>
  <c r="K93" i="30"/>
  <c r="K94" i="30"/>
  <c r="K95" i="30"/>
  <c r="K96" i="30"/>
  <c r="K97" i="30"/>
  <c r="K98" i="30"/>
  <c r="K99" i="30"/>
  <c r="K100" i="30"/>
  <c r="K101" i="30"/>
  <c r="K102" i="30"/>
  <c r="K103" i="30"/>
  <c r="K104" i="30"/>
  <c r="K105" i="30"/>
  <c r="K106" i="30"/>
  <c r="K107" i="30"/>
  <c r="K108" i="30"/>
  <c r="K109" i="30"/>
  <c r="K110" i="30"/>
  <c r="K111" i="30"/>
  <c r="K112" i="30"/>
  <c r="K113" i="30"/>
  <c r="K114" i="30"/>
  <c r="K115" i="30"/>
  <c r="K116" i="30"/>
  <c r="K117" i="30"/>
  <c r="K118" i="30"/>
  <c r="K119" i="30"/>
  <c r="K120" i="30"/>
  <c r="K121" i="30"/>
  <c r="K122" i="30"/>
  <c r="K123" i="30"/>
  <c r="K124" i="30"/>
  <c r="K125" i="30"/>
  <c r="K126" i="30"/>
  <c r="K127" i="30"/>
  <c r="K128" i="30"/>
  <c r="K129" i="30"/>
  <c r="K130" i="30"/>
  <c r="K131" i="30"/>
  <c r="K132" i="30"/>
  <c r="K133" i="30"/>
  <c r="K134" i="30"/>
  <c r="K135" i="30"/>
  <c r="K136" i="30"/>
  <c r="K137" i="30"/>
  <c r="K138" i="30"/>
  <c r="K139" i="30"/>
  <c r="K140" i="30"/>
  <c r="K141" i="30"/>
  <c r="K142" i="30"/>
  <c r="K143" i="30"/>
  <c r="K144" i="30"/>
  <c r="K145" i="30"/>
  <c r="K146" i="30"/>
  <c r="K147" i="30"/>
  <c r="K148" i="30"/>
  <c r="K149" i="30"/>
  <c r="K150" i="30"/>
  <c r="K151" i="30"/>
  <c r="K152" i="30"/>
  <c r="K153" i="30"/>
  <c r="K154" i="30"/>
  <c r="K155" i="30"/>
  <c r="K156" i="30"/>
  <c r="K157" i="30"/>
  <c r="K158" i="30"/>
  <c r="K159" i="30"/>
  <c r="K160" i="30"/>
  <c r="K161" i="30"/>
  <c r="K162" i="30"/>
  <c r="K163" i="30"/>
  <c r="K164" i="30"/>
  <c r="K165" i="30"/>
  <c r="K166" i="30"/>
  <c r="K167" i="30"/>
  <c r="K168" i="30"/>
  <c r="K169" i="30"/>
  <c r="K170" i="30"/>
  <c r="K171" i="30"/>
  <c r="K172" i="30"/>
  <c r="K173" i="30"/>
  <c r="K174" i="30"/>
  <c r="K175" i="30"/>
  <c r="K176" i="30"/>
  <c r="K177" i="30"/>
  <c r="K178" i="30"/>
  <c r="K179" i="30"/>
  <c r="K180" i="30"/>
  <c r="K181" i="30"/>
  <c r="K182" i="30"/>
  <c r="K183" i="30"/>
  <c r="K184" i="30"/>
  <c r="K185" i="30"/>
  <c r="K186" i="30"/>
  <c r="K187" i="30"/>
  <c r="K188" i="30"/>
  <c r="K189" i="30"/>
  <c r="K190" i="30"/>
  <c r="K191" i="30"/>
  <c r="K192" i="30"/>
  <c r="K193" i="30"/>
  <c r="K194" i="30"/>
  <c r="K195" i="30"/>
  <c r="K196" i="30"/>
  <c r="K197" i="30"/>
  <c r="K198" i="30"/>
  <c r="K199" i="30"/>
  <c r="K200" i="30"/>
  <c r="K201" i="30"/>
  <c r="K202" i="30"/>
  <c r="K203" i="30"/>
  <c r="K204" i="30"/>
  <c r="K205" i="30"/>
  <c r="K206" i="30"/>
  <c r="K207" i="30"/>
  <c r="K208" i="30"/>
  <c r="K209" i="30"/>
  <c r="K210" i="30"/>
  <c r="K211" i="30"/>
  <c r="K212" i="30"/>
  <c r="K213" i="30"/>
  <c r="K214" i="30"/>
  <c r="K215" i="30"/>
  <c r="K216" i="30"/>
  <c r="K217" i="30"/>
  <c r="K218" i="30"/>
  <c r="K219" i="30"/>
  <c r="K220" i="30"/>
  <c r="K221" i="30"/>
  <c r="K222" i="30"/>
  <c r="K223" i="30"/>
  <c r="K224" i="30"/>
  <c r="K225" i="30"/>
  <c r="K226" i="30"/>
  <c r="K227" i="30"/>
  <c r="K228" i="30"/>
  <c r="K229" i="30"/>
  <c r="K230" i="30"/>
  <c r="K231" i="30"/>
  <c r="K232" i="30"/>
  <c r="K233" i="30"/>
  <c r="K234" i="30"/>
  <c r="K235" i="30"/>
  <c r="K236" i="30"/>
  <c r="K237" i="30"/>
  <c r="K238" i="30"/>
  <c r="K239" i="30"/>
  <c r="K240" i="30"/>
  <c r="K241" i="30"/>
  <c r="K242" i="30"/>
  <c r="K243" i="30"/>
  <c r="K244" i="30"/>
  <c r="K245" i="30"/>
  <c r="K246" i="30"/>
  <c r="K247" i="30"/>
  <c r="K248" i="30"/>
  <c r="K249" i="30"/>
  <c r="K250" i="30"/>
  <c r="K251" i="30"/>
  <c r="K252" i="30"/>
  <c r="K253" i="30"/>
  <c r="K254" i="30"/>
  <c r="K255" i="30"/>
  <c r="K256" i="30"/>
  <c r="K257" i="30"/>
  <c r="K258" i="30"/>
  <c r="K259" i="30"/>
  <c r="K260" i="30"/>
  <c r="K261" i="30"/>
  <c r="K262" i="30"/>
  <c r="K263" i="30"/>
  <c r="K264" i="30"/>
  <c r="K265" i="30"/>
  <c r="K266" i="30"/>
  <c r="K267" i="30"/>
  <c r="K268" i="30"/>
  <c r="K269" i="30"/>
  <c r="K270" i="30"/>
  <c r="K271" i="30"/>
  <c r="K272" i="30"/>
  <c r="K273" i="30"/>
  <c r="K274" i="30"/>
  <c r="K275" i="30"/>
  <c r="K276" i="30"/>
  <c r="K277" i="30"/>
  <c r="K278" i="30"/>
  <c r="K279" i="30"/>
  <c r="K280" i="30"/>
  <c r="K281" i="30"/>
  <c r="K282" i="30"/>
  <c r="K283" i="30"/>
  <c r="K284" i="30"/>
  <c r="K285" i="30"/>
  <c r="K286" i="30"/>
  <c r="K287" i="30"/>
  <c r="K288" i="30"/>
  <c r="K289" i="30"/>
  <c r="K290" i="30"/>
  <c r="K291" i="30"/>
  <c r="K292" i="30"/>
  <c r="K293" i="30"/>
  <c r="K294" i="30"/>
  <c r="K295" i="30"/>
  <c r="K296" i="30"/>
  <c r="K297" i="30"/>
  <c r="K298" i="30"/>
  <c r="K299" i="30"/>
  <c r="K300" i="30"/>
  <c r="K301" i="30"/>
  <c r="K302" i="30"/>
  <c r="K303" i="30"/>
  <c r="K304" i="30"/>
  <c r="K305" i="30"/>
  <c r="K306" i="30"/>
  <c r="K307" i="30"/>
  <c r="K308" i="30"/>
  <c r="K309" i="30"/>
  <c r="K310" i="30"/>
  <c r="K311" i="30"/>
  <c r="K312" i="30"/>
  <c r="K313" i="30"/>
  <c r="K314" i="30"/>
  <c r="K315" i="30"/>
  <c r="K316" i="30"/>
  <c r="K317" i="30"/>
  <c r="K318" i="30"/>
  <c r="K319" i="30"/>
  <c r="K320" i="30"/>
  <c r="K321" i="30"/>
  <c r="K322" i="30"/>
  <c r="K323" i="30"/>
  <c r="K324" i="30"/>
  <c r="K325" i="30"/>
  <c r="K326" i="30"/>
  <c r="K327" i="30"/>
  <c r="K328" i="30"/>
  <c r="K329" i="30"/>
  <c r="K330" i="30"/>
  <c r="K331" i="30"/>
  <c r="K332" i="30"/>
  <c r="K333" i="30"/>
  <c r="K334" i="30"/>
  <c r="K335" i="30"/>
  <c r="K336" i="30"/>
  <c r="K337" i="30"/>
  <c r="K338" i="30"/>
  <c r="K339" i="30"/>
  <c r="K340" i="30"/>
  <c r="K341" i="30"/>
  <c r="K342" i="30"/>
  <c r="K343" i="30"/>
  <c r="K344" i="30"/>
  <c r="K345" i="30"/>
  <c r="K346" i="30"/>
  <c r="K347" i="30"/>
  <c r="K348" i="30"/>
  <c r="K349" i="30"/>
  <c r="K350" i="30"/>
  <c r="K351" i="30"/>
  <c r="K352" i="30"/>
  <c r="K353" i="30"/>
  <c r="K354" i="30"/>
  <c r="K355" i="30"/>
  <c r="K356" i="30"/>
  <c r="K357" i="30"/>
  <c r="K358" i="30"/>
  <c r="K359" i="30"/>
  <c r="K360" i="30"/>
  <c r="K361" i="30"/>
  <c r="K362" i="30"/>
  <c r="K363" i="30"/>
  <c r="K364" i="30"/>
  <c r="K365" i="30"/>
  <c r="K366" i="30"/>
  <c r="K367" i="30"/>
  <c r="K368" i="30"/>
  <c r="K369" i="30"/>
  <c r="K370" i="30"/>
  <c r="K371" i="30"/>
  <c r="K372" i="30"/>
  <c r="K373" i="30"/>
  <c r="K374" i="30"/>
  <c r="K375" i="30"/>
  <c r="K376" i="30"/>
  <c r="K377" i="30"/>
  <c r="K378" i="30"/>
  <c r="K379" i="30"/>
  <c r="K380" i="30"/>
  <c r="K381" i="30"/>
  <c r="K382" i="30"/>
  <c r="K383" i="30"/>
  <c r="K384" i="30"/>
  <c r="K385" i="30"/>
  <c r="K386" i="30"/>
  <c r="K387" i="30"/>
  <c r="K388" i="30"/>
  <c r="K389" i="30"/>
  <c r="K390" i="30"/>
  <c r="K391" i="30"/>
  <c r="K392" i="30"/>
  <c r="K393" i="30"/>
  <c r="K394" i="30"/>
  <c r="K395" i="30"/>
  <c r="K396" i="30"/>
  <c r="K397" i="30"/>
  <c r="K398" i="30"/>
  <c r="K399" i="30"/>
  <c r="K400" i="30"/>
  <c r="K401" i="30"/>
  <c r="K402" i="30"/>
  <c r="K403" i="30"/>
  <c r="K404" i="30"/>
  <c r="K405" i="30"/>
  <c r="K406" i="30"/>
  <c r="K407" i="30"/>
  <c r="K408" i="30"/>
  <c r="K409" i="30"/>
  <c r="K410" i="30"/>
  <c r="K411" i="30"/>
  <c r="K412" i="30"/>
  <c r="K413" i="30"/>
  <c r="K414" i="30"/>
  <c r="K415" i="30"/>
  <c r="K416" i="30"/>
  <c r="K417" i="30"/>
  <c r="K418" i="30"/>
  <c r="K419" i="30"/>
  <c r="K420" i="30"/>
  <c r="K421" i="30"/>
  <c r="K422" i="30"/>
  <c r="K423" i="30"/>
  <c r="K424" i="30"/>
  <c r="K425" i="30"/>
  <c r="K426" i="30"/>
  <c r="K427" i="30"/>
  <c r="K428" i="30"/>
  <c r="K429" i="30"/>
  <c r="K430" i="30"/>
  <c r="K431" i="30"/>
  <c r="K432" i="30"/>
  <c r="K433" i="30"/>
  <c r="K434" i="30"/>
  <c r="K435" i="30"/>
  <c r="K436" i="30"/>
  <c r="K437" i="30"/>
  <c r="K438" i="30"/>
  <c r="K439" i="30"/>
  <c r="K440" i="30"/>
  <c r="K441" i="30"/>
  <c r="K442" i="30"/>
  <c r="K443" i="30"/>
  <c r="K444" i="30"/>
  <c r="K445" i="30"/>
  <c r="K446" i="30"/>
  <c r="K447" i="30"/>
  <c r="K448" i="30"/>
  <c r="K449" i="30"/>
  <c r="K450" i="30"/>
  <c r="K451" i="30"/>
  <c r="K452" i="30"/>
  <c r="K453" i="30"/>
  <c r="K454" i="30"/>
  <c r="K455" i="30"/>
  <c r="K456" i="30"/>
  <c r="K457" i="30"/>
  <c r="K458" i="30"/>
  <c r="K459" i="30"/>
  <c r="K460" i="30"/>
  <c r="K461" i="30"/>
  <c r="K462" i="30"/>
  <c r="K463" i="30"/>
  <c r="K464" i="30"/>
  <c r="K465" i="30"/>
  <c r="K466" i="30"/>
  <c r="K467" i="30"/>
  <c r="K468" i="30"/>
  <c r="K469" i="30"/>
  <c r="K470" i="30"/>
  <c r="K471" i="30"/>
  <c r="K472" i="30"/>
  <c r="K473" i="30"/>
  <c r="K474" i="30"/>
  <c r="K475" i="30"/>
  <c r="K476" i="30"/>
  <c r="K477" i="30"/>
  <c r="K478" i="30"/>
  <c r="K479" i="30"/>
  <c r="K480" i="30"/>
  <c r="K481" i="30"/>
  <c r="K482" i="30"/>
  <c r="K483" i="30"/>
  <c r="K484" i="30"/>
  <c r="K485" i="30"/>
  <c r="K486" i="30"/>
  <c r="K487" i="30"/>
  <c r="K488" i="30"/>
  <c r="K489" i="30"/>
  <c r="K490" i="30"/>
  <c r="K491" i="30"/>
  <c r="K492" i="30"/>
  <c r="K493" i="30"/>
  <c r="K494" i="30"/>
  <c r="K495" i="30"/>
  <c r="K496" i="30"/>
  <c r="K497" i="30"/>
  <c r="K498" i="30"/>
  <c r="K499" i="30"/>
  <c r="K500" i="30"/>
  <c r="K501" i="30"/>
  <c r="K502" i="30"/>
  <c r="K503" i="30"/>
  <c r="K504" i="30"/>
  <c r="K505" i="30"/>
  <c r="K506" i="30"/>
  <c r="K507" i="30"/>
  <c r="K508" i="30"/>
  <c r="K509" i="30"/>
  <c r="K510" i="30"/>
  <c r="K511" i="30"/>
  <c r="K512" i="30"/>
  <c r="K513" i="30"/>
  <c r="K514" i="30"/>
  <c r="K515" i="30"/>
  <c r="K516" i="30"/>
  <c r="K517" i="30"/>
  <c r="K518" i="30"/>
  <c r="K519" i="30"/>
  <c r="K520" i="30"/>
  <c r="K521" i="30"/>
  <c r="K522" i="30"/>
  <c r="K523" i="30"/>
  <c r="K524" i="30"/>
  <c r="K525" i="30"/>
  <c r="K526" i="30"/>
  <c r="K527" i="30"/>
  <c r="K528" i="30"/>
  <c r="K529" i="30"/>
  <c r="K530" i="30"/>
  <c r="K531" i="30"/>
  <c r="K532" i="30"/>
  <c r="K533" i="30"/>
  <c r="K534" i="30"/>
  <c r="K535" i="30"/>
  <c r="K536" i="30"/>
  <c r="K537" i="30"/>
  <c r="K538" i="30"/>
  <c r="K539" i="30"/>
  <c r="K540" i="30"/>
  <c r="K541" i="30"/>
  <c r="K542" i="30"/>
  <c r="K543" i="30"/>
  <c r="K544" i="30"/>
  <c r="K545" i="30"/>
  <c r="K546" i="30"/>
  <c r="K547" i="30"/>
  <c r="K548" i="30"/>
  <c r="K549" i="30"/>
  <c r="K550" i="30"/>
  <c r="K551" i="30"/>
  <c r="K552" i="30"/>
  <c r="K553" i="30"/>
  <c r="K554" i="30"/>
  <c r="K555" i="30"/>
  <c r="K556" i="30"/>
  <c r="K557" i="30"/>
  <c r="K558" i="30"/>
  <c r="K559" i="30"/>
  <c r="K560" i="30"/>
  <c r="K561" i="30"/>
  <c r="K562" i="30"/>
  <c r="K563" i="30"/>
  <c r="K564" i="30"/>
  <c r="K565" i="30"/>
  <c r="K566" i="30"/>
  <c r="K567" i="30"/>
  <c r="K568" i="30"/>
  <c r="K569" i="30"/>
  <c r="K570" i="30"/>
  <c r="K571" i="30"/>
  <c r="K572" i="30"/>
  <c r="K573" i="30"/>
  <c r="K574" i="30"/>
  <c r="K575" i="30"/>
  <c r="K576" i="30"/>
  <c r="K577" i="30"/>
  <c r="K578" i="30"/>
  <c r="K579" i="30"/>
  <c r="K580" i="30"/>
  <c r="K581" i="30"/>
  <c r="K582" i="30"/>
  <c r="K583" i="30"/>
  <c r="K584" i="30"/>
  <c r="K585" i="30"/>
  <c r="K586" i="30"/>
  <c r="K587" i="30"/>
  <c r="K588" i="30"/>
  <c r="K589" i="30"/>
  <c r="K590" i="30"/>
  <c r="K591" i="30"/>
  <c r="K592" i="30"/>
  <c r="K593" i="30"/>
  <c r="K594" i="30"/>
  <c r="K595" i="30"/>
  <c r="K596" i="30"/>
  <c r="K597" i="30"/>
  <c r="K598" i="30"/>
  <c r="K599" i="30"/>
  <c r="K600" i="30"/>
  <c r="K601" i="30"/>
  <c r="K602" i="30"/>
  <c r="K603" i="30"/>
  <c r="K604" i="30"/>
  <c r="K605" i="30"/>
  <c r="K606" i="30"/>
  <c r="K607" i="30"/>
  <c r="K608" i="30"/>
  <c r="K609" i="30"/>
  <c r="K610" i="30"/>
  <c r="K611" i="30"/>
  <c r="K612" i="30"/>
  <c r="K613" i="30"/>
  <c r="K614" i="30"/>
  <c r="K615" i="30"/>
  <c r="K616" i="30"/>
  <c r="K617" i="30"/>
  <c r="K618" i="30"/>
  <c r="K619" i="30"/>
  <c r="N13" i="30"/>
  <c r="N5" i="31"/>
  <c r="K5" i="31"/>
  <c r="K6" i="31"/>
  <c r="K7" i="31"/>
  <c r="K8" i="31"/>
  <c r="K9" i="31"/>
  <c r="K10" i="31"/>
  <c r="K11" i="31"/>
  <c r="K12" i="31"/>
  <c r="K13" i="31"/>
  <c r="K14" i="31"/>
  <c r="K15" i="31"/>
  <c r="K16" i="31"/>
  <c r="K17" i="31"/>
  <c r="K18" i="31"/>
  <c r="K19" i="31"/>
  <c r="K20" i="31"/>
  <c r="K21" i="31"/>
  <c r="K22" i="31"/>
  <c r="K23" i="31"/>
  <c r="K24" i="31"/>
  <c r="K25" i="31"/>
  <c r="K26" i="31"/>
  <c r="K27" i="31"/>
  <c r="K28" i="31"/>
  <c r="K29" i="31"/>
  <c r="K30" i="31"/>
  <c r="K31" i="31"/>
  <c r="K32" i="31"/>
  <c r="K33" i="31"/>
  <c r="K34" i="31"/>
  <c r="K35" i="31"/>
  <c r="K36" i="31"/>
  <c r="K37" i="31"/>
  <c r="K38" i="31"/>
  <c r="K39" i="31"/>
  <c r="K40" i="31"/>
  <c r="K41" i="31"/>
  <c r="K42" i="31"/>
  <c r="K43" i="31"/>
  <c r="K44" i="31"/>
  <c r="K45" i="31"/>
  <c r="K46" i="31"/>
  <c r="K47" i="31"/>
  <c r="K48" i="31"/>
  <c r="K49" i="31"/>
  <c r="K50" i="31"/>
  <c r="K51" i="31"/>
  <c r="K52" i="31"/>
  <c r="K53" i="31"/>
  <c r="K54" i="31"/>
  <c r="K55" i="31"/>
  <c r="K56" i="31"/>
  <c r="K57" i="31"/>
  <c r="K58" i="31"/>
  <c r="K59" i="31"/>
  <c r="K60" i="31"/>
  <c r="K61" i="31"/>
  <c r="K62" i="31"/>
  <c r="K63" i="31"/>
  <c r="K64" i="31"/>
  <c r="K65" i="31"/>
  <c r="K66" i="31"/>
  <c r="K67" i="31"/>
  <c r="K68" i="31"/>
  <c r="K69" i="31"/>
  <c r="K70" i="31"/>
  <c r="K71" i="31"/>
  <c r="K72" i="31"/>
  <c r="K73" i="31"/>
  <c r="K74" i="31"/>
  <c r="K75" i="31"/>
  <c r="K76" i="31"/>
  <c r="K77" i="31"/>
  <c r="K78" i="31"/>
  <c r="K79" i="31"/>
  <c r="K80" i="31"/>
  <c r="K81" i="31"/>
  <c r="K82" i="31"/>
  <c r="K83" i="31"/>
  <c r="K84" i="31"/>
  <c r="K85" i="31"/>
  <c r="K86" i="31"/>
  <c r="K87" i="31"/>
  <c r="K88" i="31"/>
  <c r="K89" i="31"/>
  <c r="K90" i="31"/>
  <c r="K91" i="31"/>
  <c r="K92" i="31"/>
  <c r="K93" i="31"/>
  <c r="K94" i="31"/>
  <c r="K95" i="31"/>
  <c r="K96" i="31"/>
  <c r="K97" i="31"/>
  <c r="K98" i="31"/>
  <c r="K99" i="31"/>
  <c r="K100" i="31"/>
  <c r="K101" i="31"/>
  <c r="K102" i="31"/>
  <c r="K103" i="31"/>
  <c r="K104" i="31"/>
  <c r="K105" i="31"/>
  <c r="K106" i="31"/>
  <c r="K107" i="31"/>
  <c r="K108" i="31"/>
  <c r="K109" i="31"/>
  <c r="K110" i="31"/>
  <c r="K111" i="31"/>
  <c r="K112" i="31"/>
  <c r="K113" i="31"/>
  <c r="K114" i="31"/>
  <c r="K115" i="31"/>
  <c r="K116" i="31"/>
  <c r="K117" i="31"/>
  <c r="K118" i="31"/>
  <c r="K119" i="31"/>
  <c r="K120" i="31"/>
  <c r="K121" i="31"/>
  <c r="K122" i="31"/>
  <c r="K123" i="31"/>
  <c r="K124" i="31"/>
  <c r="K125" i="31"/>
  <c r="K126" i="31"/>
  <c r="K127" i="31"/>
  <c r="K128" i="31"/>
  <c r="K129" i="31"/>
  <c r="K130" i="31"/>
  <c r="K131" i="31"/>
  <c r="K132" i="31"/>
  <c r="K133" i="31"/>
  <c r="K134" i="31"/>
  <c r="K135" i="31"/>
  <c r="K136" i="31"/>
  <c r="K137" i="31"/>
  <c r="K138" i="31"/>
  <c r="K139" i="31"/>
  <c r="K140" i="31"/>
  <c r="K141" i="31"/>
  <c r="K142" i="31"/>
  <c r="K143" i="31"/>
  <c r="K144" i="31"/>
  <c r="K145" i="31"/>
  <c r="K146" i="31"/>
  <c r="K147" i="31"/>
  <c r="K148" i="31"/>
  <c r="K149" i="31"/>
  <c r="K150" i="31"/>
  <c r="K151" i="31"/>
  <c r="K152" i="31"/>
  <c r="K153" i="31"/>
  <c r="K154" i="31"/>
  <c r="K155" i="31"/>
  <c r="K156" i="31"/>
  <c r="K157" i="31"/>
  <c r="K158" i="31"/>
  <c r="K159" i="31"/>
  <c r="K160" i="31"/>
  <c r="K161" i="31"/>
  <c r="K162" i="31"/>
  <c r="K163" i="31"/>
  <c r="K164" i="31"/>
  <c r="K165" i="31"/>
  <c r="K166" i="31"/>
  <c r="K167" i="31"/>
  <c r="K168" i="31"/>
  <c r="K169" i="31"/>
  <c r="K170" i="31"/>
  <c r="K171" i="31"/>
  <c r="K172" i="31"/>
  <c r="K173" i="31"/>
  <c r="K174" i="31"/>
  <c r="K175" i="31"/>
  <c r="K176" i="31"/>
  <c r="K177" i="31"/>
  <c r="K178" i="31"/>
  <c r="K179" i="31"/>
  <c r="K180" i="31"/>
  <c r="K181" i="31"/>
  <c r="K182" i="31"/>
  <c r="K183" i="31"/>
  <c r="K184" i="31"/>
  <c r="K185" i="31"/>
  <c r="K186" i="31"/>
  <c r="K187" i="31"/>
  <c r="K188" i="31"/>
  <c r="K189" i="31"/>
  <c r="K190" i="31"/>
  <c r="K191" i="31"/>
  <c r="K192" i="31"/>
  <c r="K193" i="31"/>
  <c r="K194" i="31"/>
  <c r="K195" i="31"/>
  <c r="K196" i="31"/>
  <c r="K197" i="31"/>
  <c r="K198" i="31"/>
  <c r="K199" i="31"/>
  <c r="K200" i="31"/>
  <c r="K201" i="31"/>
  <c r="K202" i="31"/>
  <c r="K203" i="31"/>
  <c r="K204" i="31"/>
  <c r="K205" i="31"/>
  <c r="K206" i="31"/>
  <c r="K207" i="31"/>
  <c r="K208" i="31"/>
  <c r="K209" i="31"/>
  <c r="K210" i="31"/>
  <c r="K211" i="31"/>
  <c r="K212" i="31"/>
  <c r="K213" i="31"/>
  <c r="K214" i="31"/>
  <c r="K215" i="31"/>
  <c r="K216" i="31"/>
  <c r="K217" i="31"/>
  <c r="K218" i="31"/>
  <c r="K219" i="31"/>
  <c r="K220" i="31"/>
  <c r="K221" i="31"/>
  <c r="K222" i="31"/>
  <c r="K223" i="31"/>
  <c r="K224" i="31"/>
  <c r="K225" i="31"/>
  <c r="K226" i="31"/>
  <c r="K227" i="31"/>
  <c r="K228" i="31"/>
  <c r="K229" i="31"/>
  <c r="K230" i="31"/>
  <c r="K231" i="31"/>
  <c r="K232" i="31"/>
  <c r="K233" i="31"/>
  <c r="K234" i="31"/>
  <c r="K235" i="31"/>
  <c r="K236" i="31"/>
  <c r="K237" i="31"/>
  <c r="K238" i="31"/>
  <c r="K239" i="31"/>
  <c r="K240" i="31"/>
  <c r="K241" i="31"/>
  <c r="K242" i="31"/>
  <c r="K243" i="31"/>
  <c r="K244" i="31"/>
  <c r="K245" i="31"/>
  <c r="K246" i="31"/>
  <c r="K247" i="31"/>
  <c r="K248" i="31"/>
  <c r="K249" i="31"/>
  <c r="K250" i="31"/>
  <c r="K251" i="31"/>
  <c r="K252" i="31"/>
  <c r="K253" i="31"/>
  <c r="K254" i="31"/>
  <c r="K255" i="31"/>
  <c r="K256" i="31"/>
  <c r="K257" i="31"/>
  <c r="K258" i="31"/>
  <c r="K259" i="31"/>
  <c r="K260" i="31"/>
  <c r="K261" i="31"/>
  <c r="K262" i="31"/>
  <c r="K263" i="31"/>
  <c r="K264" i="31"/>
  <c r="K265" i="31"/>
  <c r="K266" i="31"/>
  <c r="K267" i="31"/>
  <c r="K268" i="31"/>
  <c r="K269" i="31"/>
  <c r="K270" i="31"/>
  <c r="K271" i="31"/>
  <c r="K272" i="31"/>
  <c r="K273" i="31"/>
  <c r="K274" i="31"/>
  <c r="K275" i="31"/>
  <c r="K276" i="31"/>
  <c r="K277" i="31"/>
  <c r="K278" i="31"/>
  <c r="K279" i="31"/>
  <c r="K280" i="31"/>
  <c r="K281" i="31"/>
  <c r="K282" i="31"/>
  <c r="K283" i="31"/>
  <c r="K284" i="31"/>
  <c r="K285" i="31"/>
  <c r="K286" i="31"/>
  <c r="K287" i="31"/>
  <c r="K288" i="31"/>
  <c r="K289" i="31"/>
  <c r="K290" i="31"/>
  <c r="K291" i="31"/>
  <c r="K292" i="31"/>
  <c r="K293" i="31"/>
  <c r="K294" i="31"/>
  <c r="K295" i="31"/>
  <c r="K296" i="31"/>
  <c r="K297" i="31"/>
  <c r="K298" i="31"/>
  <c r="K299" i="31"/>
  <c r="K300" i="31"/>
  <c r="K301" i="31"/>
  <c r="K302" i="31"/>
  <c r="K303" i="31"/>
  <c r="K304" i="31"/>
  <c r="K305" i="31"/>
  <c r="K306" i="31"/>
  <c r="K307" i="31"/>
  <c r="K308" i="31"/>
  <c r="K309" i="31"/>
  <c r="K310" i="31"/>
  <c r="K311" i="31"/>
  <c r="K312" i="31"/>
  <c r="K313" i="31"/>
  <c r="K314" i="31"/>
  <c r="K315" i="31"/>
  <c r="K316" i="31"/>
  <c r="K317" i="31"/>
  <c r="K318" i="31"/>
  <c r="K319" i="31"/>
  <c r="K320" i="31"/>
  <c r="K321" i="31"/>
  <c r="K322" i="31"/>
  <c r="K323" i="31"/>
  <c r="K324" i="31"/>
  <c r="K325" i="31"/>
  <c r="K326" i="31"/>
  <c r="K327" i="31"/>
  <c r="K328" i="31"/>
  <c r="K329" i="31"/>
  <c r="K330" i="31"/>
  <c r="K331" i="31"/>
  <c r="K332" i="31"/>
  <c r="K333" i="31"/>
  <c r="K334" i="31"/>
  <c r="K335" i="31"/>
  <c r="K336" i="31"/>
  <c r="K337" i="31"/>
  <c r="K338" i="31"/>
  <c r="K339" i="31"/>
  <c r="K340" i="31"/>
  <c r="K341" i="31"/>
  <c r="K342" i="31"/>
  <c r="K343" i="31"/>
  <c r="K344" i="31"/>
  <c r="K345" i="31"/>
  <c r="K346" i="31"/>
  <c r="K347" i="31"/>
  <c r="K348" i="31"/>
  <c r="K349" i="31"/>
  <c r="K350" i="31"/>
  <c r="K351" i="31"/>
  <c r="K352" i="31"/>
  <c r="K353" i="31"/>
  <c r="K354" i="31"/>
  <c r="K355" i="31"/>
  <c r="K356" i="31"/>
  <c r="K357" i="31"/>
  <c r="K358" i="31"/>
  <c r="K359" i="31"/>
  <c r="K360" i="31"/>
  <c r="K361" i="31"/>
  <c r="K362" i="31"/>
  <c r="K363" i="31"/>
  <c r="K364" i="31"/>
  <c r="K365" i="31"/>
  <c r="K366" i="31"/>
  <c r="K367" i="31"/>
  <c r="K368" i="31"/>
  <c r="K369" i="31"/>
  <c r="K370" i="31"/>
  <c r="K371" i="31"/>
  <c r="K372" i="31"/>
  <c r="K373" i="31"/>
  <c r="K374" i="31"/>
  <c r="K375" i="31"/>
  <c r="K376" i="31"/>
  <c r="K377" i="31"/>
  <c r="K378" i="31"/>
  <c r="K379" i="31"/>
  <c r="K380" i="31"/>
  <c r="K381" i="31"/>
  <c r="K382" i="31"/>
  <c r="K383" i="31"/>
  <c r="K384" i="31"/>
  <c r="K385" i="31"/>
  <c r="K386" i="31"/>
  <c r="K387" i="31"/>
  <c r="K388" i="31"/>
  <c r="K389" i="31"/>
  <c r="K390" i="31"/>
  <c r="K391" i="31"/>
  <c r="K392" i="31"/>
  <c r="K393" i="31"/>
  <c r="K394" i="31"/>
  <c r="K395" i="31"/>
  <c r="K396" i="31"/>
  <c r="K397" i="31"/>
  <c r="K398" i="31"/>
  <c r="K399" i="31"/>
  <c r="K400" i="31"/>
  <c r="K401" i="31"/>
  <c r="K402" i="31"/>
  <c r="K403" i="31"/>
  <c r="K404" i="31"/>
  <c r="K405" i="31"/>
  <c r="K406" i="31"/>
  <c r="K407" i="31"/>
  <c r="K408" i="31"/>
  <c r="K409" i="31"/>
  <c r="K410" i="31"/>
  <c r="K411" i="31"/>
  <c r="K412" i="31"/>
  <c r="K413" i="31"/>
  <c r="K414" i="31"/>
  <c r="K415" i="31"/>
  <c r="K416" i="31"/>
  <c r="K417" i="31"/>
  <c r="K418" i="31"/>
  <c r="K419" i="31"/>
  <c r="K420" i="31"/>
  <c r="K421" i="31"/>
  <c r="K422" i="31"/>
  <c r="K423" i="31"/>
  <c r="K424" i="31"/>
  <c r="K425" i="31"/>
  <c r="K426" i="31"/>
  <c r="K427" i="31"/>
  <c r="K428" i="31"/>
  <c r="K429" i="31"/>
  <c r="K430" i="31"/>
  <c r="K431" i="31"/>
  <c r="K432" i="31"/>
  <c r="K433" i="31"/>
  <c r="K434" i="31"/>
  <c r="K435" i="31"/>
  <c r="K436" i="31"/>
  <c r="K437" i="31"/>
  <c r="K438" i="31"/>
  <c r="K439" i="31"/>
  <c r="K440" i="31"/>
  <c r="K441" i="31"/>
  <c r="K442" i="31"/>
  <c r="K443" i="31"/>
  <c r="K444" i="31"/>
  <c r="K445" i="31"/>
  <c r="K446" i="31"/>
  <c r="K447" i="31"/>
  <c r="K448" i="31"/>
  <c r="K449" i="31"/>
  <c r="K450" i="31"/>
  <c r="K451" i="31"/>
  <c r="K452" i="31"/>
  <c r="K453" i="31"/>
  <c r="K454" i="31"/>
  <c r="K455" i="31"/>
  <c r="K456" i="31"/>
  <c r="K457" i="31"/>
  <c r="K458" i="31"/>
  <c r="K459" i="31"/>
  <c r="K460" i="31"/>
  <c r="K461" i="31"/>
  <c r="K462" i="31"/>
  <c r="K463" i="31"/>
  <c r="K464" i="31"/>
  <c r="K465" i="31"/>
  <c r="K466" i="31"/>
  <c r="K467" i="31"/>
  <c r="K468" i="31"/>
  <c r="K469" i="31"/>
  <c r="K470" i="31"/>
  <c r="K471" i="31"/>
  <c r="K472" i="31"/>
  <c r="K473" i="31"/>
  <c r="K474" i="31"/>
  <c r="K475" i="31"/>
  <c r="K476" i="31"/>
  <c r="K477" i="31"/>
  <c r="K478" i="31"/>
  <c r="K479" i="31"/>
  <c r="K480" i="31"/>
  <c r="K481" i="31"/>
  <c r="K482" i="31"/>
  <c r="K483" i="31"/>
  <c r="K484" i="31"/>
  <c r="K485" i="31"/>
  <c r="K486" i="31"/>
  <c r="K487" i="31"/>
  <c r="K488" i="31"/>
  <c r="K489" i="31"/>
  <c r="K490" i="31"/>
  <c r="K491" i="31"/>
  <c r="K492" i="31"/>
  <c r="K493" i="31"/>
  <c r="K494" i="31"/>
  <c r="K495" i="31"/>
  <c r="K496" i="31"/>
  <c r="K497" i="31"/>
  <c r="K498" i="31"/>
  <c r="K499" i="31"/>
  <c r="K500" i="31"/>
  <c r="K501" i="31"/>
  <c r="K502" i="31"/>
  <c r="K503" i="31"/>
  <c r="K504" i="31"/>
  <c r="K505" i="31"/>
  <c r="K506" i="31"/>
  <c r="K507" i="31"/>
  <c r="K508" i="31"/>
  <c r="K509" i="31"/>
  <c r="K510" i="31"/>
  <c r="K511" i="31"/>
  <c r="K512" i="31"/>
  <c r="K513" i="31"/>
  <c r="K514" i="31"/>
  <c r="K515" i="31"/>
  <c r="K516" i="31"/>
  <c r="K517" i="31"/>
  <c r="K518" i="31"/>
  <c r="K519" i="31"/>
  <c r="K520" i="31"/>
  <c r="K521" i="31"/>
  <c r="K522" i="31"/>
  <c r="K523" i="31"/>
  <c r="K524" i="31"/>
  <c r="K525" i="31"/>
  <c r="K526" i="31"/>
  <c r="K527" i="31"/>
  <c r="K528" i="31"/>
  <c r="K529" i="31"/>
  <c r="K530" i="31"/>
  <c r="K531" i="31"/>
  <c r="K532" i="31"/>
  <c r="K533" i="31"/>
  <c r="K534" i="31"/>
  <c r="K535" i="31"/>
  <c r="K536" i="31"/>
  <c r="K537" i="31"/>
  <c r="K538" i="31"/>
  <c r="K539" i="31"/>
  <c r="K540" i="31"/>
  <c r="K541" i="31"/>
  <c r="K542" i="31"/>
  <c r="K543" i="31"/>
  <c r="K544" i="31"/>
  <c r="K545" i="31"/>
  <c r="K546" i="31"/>
  <c r="K547" i="31"/>
  <c r="K548" i="31"/>
  <c r="K549" i="31"/>
  <c r="K550" i="31"/>
  <c r="K551" i="31"/>
  <c r="K552" i="31"/>
  <c r="K553" i="31"/>
  <c r="K554" i="31"/>
  <c r="K555" i="31"/>
  <c r="K556" i="31"/>
  <c r="K557" i="31"/>
  <c r="K558" i="31"/>
  <c r="K559" i="31"/>
  <c r="K560" i="31"/>
  <c r="K561" i="31"/>
  <c r="K562" i="31"/>
  <c r="K563" i="31"/>
  <c r="K564" i="31"/>
  <c r="K565" i="31"/>
  <c r="K566" i="31"/>
  <c r="K567" i="31"/>
  <c r="K568" i="31"/>
  <c r="K569" i="31"/>
  <c r="K570" i="31"/>
  <c r="K571" i="31"/>
  <c r="K572" i="31"/>
  <c r="K573" i="31"/>
  <c r="K574" i="31"/>
  <c r="K575" i="31"/>
  <c r="K576" i="31"/>
  <c r="K577" i="31"/>
  <c r="K578" i="31"/>
  <c r="K579" i="31"/>
  <c r="K580" i="31"/>
  <c r="K581" i="31"/>
  <c r="K582" i="31"/>
  <c r="K583" i="31"/>
  <c r="K584" i="31"/>
  <c r="K585" i="31"/>
  <c r="K586" i="31"/>
  <c r="K587" i="31"/>
  <c r="K588" i="31"/>
  <c r="K589" i="31"/>
  <c r="K590" i="31"/>
  <c r="K591" i="31"/>
  <c r="K592" i="31"/>
  <c r="K593" i="31"/>
  <c r="K594" i="31"/>
  <c r="K595" i="31"/>
  <c r="K596" i="31"/>
  <c r="K597" i="31"/>
  <c r="K598" i="31"/>
  <c r="K599" i="31"/>
  <c r="K600" i="31"/>
  <c r="K601" i="31"/>
  <c r="K602" i="31"/>
  <c r="K603" i="31"/>
  <c r="K604" i="31"/>
  <c r="K605" i="31"/>
  <c r="K606" i="31"/>
  <c r="K607" i="31"/>
  <c r="K608" i="31"/>
  <c r="K609" i="31"/>
  <c r="K610" i="31"/>
  <c r="K611" i="31"/>
  <c r="K612" i="31"/>
  <c r="K613" i="31"/>
  <c r="K614" i="31"/>
  <c r="K615" i="31"/>
  <c r="K616" i="31"/>
  <c r="K617" i="31"/>
  <c r="K618" i="31"/>
  <c r="K619" i="31"/>
  <c r="N13" i="31"/>
  <c r="N5" i="32"/>
  <c r="K5" i="32"/>
  <c r="K6" i="32"/>
  <c r="K7" i="32"/>
  <c r="K8" i="32"/>
  <c r="K9" i="32"/>
  <c r="K10" i="32"/>
  <c r="K11" i="32"/>
  <c r="K12" i="32"/>
  <c r="K13" i="32"/>
  <c r="K14" i="32"/>
  <c r="K15" i="32"/>
  <c r="K16" i="32"/>
  <c r="K17" i="32"/>
  <c r="K18" i="32"/>
  <c r="K19" i="32"/>
  <c r="K20" i="32"/>
  <c r="K21" i="32"/>
  <c r="K22" i="32"/>
  <c r="K23" i="32"/>
  <c r="K24" i="32"/>
  <c r="K25" i="32"/>
  <c r="K26" i="32"/>
  <c r="K27" i="32"/>
  <c r="K28" i="32"/>
  <c r="K29" i="32"/>
  <c r="K30" i="32"/>
  <c r="K31" i="32"/>
  <c r="K32" i="32"/>
  <c r="K33" i="32"/>
  <c r="K34" i="32"/>
  <c r="K35" i="32"/>
  <c r="K36" i="32"/>
  <c r="K37" i="32"/>
  <c r="K38" i="32"/>
  <c r="K39" i="32"/>
  <c r="K40" i="32"/>
  <c r="K41" i="32"/>
  <c r="K42" i="32"/>
  <c r="K43" i="32"/>
  <c r="K44" i="32"/>
  <c r="K45" i="32"/>
  <c r="K46" i="32"/>
  <c r="K47" i="32"/>
  <c r="K48" i="32"/>
  <c r="K49" i="32"/>
  <c r="K50" i="32"/>
  <c r="K51" i="32"/>
  <c r="K52" i="32"/>
  <c r="K53" i="32"/>
  <c r="K54" i="32"/>
  <c r="K55" i="32"/>
  <c r="K56" i="32"/>
  <c r="K57" i="32"/>
  <c r="K58" i="32"/>
  <c r="K59" i="32"/>
  <c r="K60" i="32"/>
  <c r="K61" i="32"/>
  <c r="K62" i="32"/>
  <c r="K63" i="32"/>
  <c r="K64" i="32"/>
  <c r="K65" i="32"/>
  <c r="K66" i="32"/>
  <c r="K67" i="32"/>
  <c r="K68" i="32"/>
  <c r="K69" i="32"/>
  <c r="K70" i="32"/>
  <c r="K71" i="32"/>
  <c r="K72" i="32"/>
  <c r="K73" i="32"/>
  <c r="K74" i="32"/>
  <c r="K75" i="32"/>
  <c r="K76" i="32"/>
  <c r="K77" i="32"/>
  <c r="K78" i="32"/>
  <c r="K79" i="32"/>
  <c r="K80" i="32"/>
  <c r="K81" i="32"/>
  <c r="K82" i="32"/>
  <c r="K83" i="32"/>
  <c r="K84" i="32"/>
  <c r="K85" i="32"/>
  <c r="K86" i="32"/>
  <c r="K87" i="32"/>
  <c r="K88" i="32"/>
  <c r="K89" i="32"/>
  <c r="K90" i="32"/>
  <c r="K91" i="32"/>
  <c r="K92" i="32"/>
  <c r="K93" i="32"/>
  <c r="K94" i="32"/>
  <c r="K95" i="32"/>
  <c r="K96" i="32"/>
  <c r="K97" i="32"/>
  <c r="K98" i="32"/>
  <c r="K99" i="32"/>
  <c r="K100" i="32"/>
  <c r="K101" i="32"/>
  <c r="K102" i="32"/>
  <c r="K103" i="32"/>
  <c r="K104" i="32"/>
  <c r="K105" i="32"/>
  <c r="K106" i="32"/>
  <c r="K107" i="32"/>
  <c r="K108" i="32"/>
  <c r="K109" i="32"/>
  <c r="K110" i="32"/>
  <c r="K111" i="32"/>
  <c r="K112" i="32"/>
  <c r="K113" i="32"/>
  <c r="K114" i="32"/>
  <c r="K115" i="32"/>
  <c r="K116" i="32"/>
  <c r="K117" i="32"/>
  <c r="K118" i="32"/>
  <c r="K119" i="32"/>
  <c r="K120" i="32"/>
  <c r="K121" i="32"/>
  <c r="K122" i="32"/>
  <c r="K123" i="32"/>
  <c r="K124" i="32"/>
  <c r="K125" i="32"/>
  <c r="K126" i="32"/>
  <c r="K127" i="32"/>
  <c r="K128" i="32"/>
  <c r="K129" i="32"/>
  <c r="K130" i="32"/>
  <c r="K131" i="32"/>
  <c r="K132" i="32"/>
  <c r="K133" i="32"/>
  <c r="K134" i="32"/>
  <c r="K135" i="32"/>
  <c r="K136" i="32"/>
  <c r="K137" i="32"/>
  <c r="K138" i="32"/>
  <c r="K139" i="32"/>
  <c r="K140" i="32"/>
  <c r="K141" i="32"/>
  <c r="K142" i="32"/>
  <c r="K143" i="32"/>
  <c r="K144" i="32"/>
  <c r="K145" i="32"/>
  <c r="K146" i="32"/>
  <c r="K147" i="32"/>
  <c r="K148" i="32"/>
  <c r="K149" i="32"/>
  <c r="K150" i="32"/>
  <c r="K151" i="32"/>
  <c r="K152" i="32"/>
  <c r="K153" i="32"/>
  <c r="K154" i="32"/>
  <c r="K155" i="32"/>
  <c r="K156" i="32"/>
  <c r="K157" i="32"/>
  <c r="K158" i="32"/>
  <c r="K159" i="32"/>
  <c r="K160" i="32"/>
  <c r="K161" i="32"/>
  <c r="K162" i="32"/>
  <c r="K163" i="32"/>
  <c r="K164" i="32"/>
  <c r="K165" i="32"/>
  <c r="K166" i="32"/>
  <c r="K167" i="32"/>
  <c r="K168" i="32"/>
  <c r="K169" i="32"/>
  <c r="K170" i="32"/>
  <c r="K171" i="32"/>
  <c r="K172" i="32"/>
  <c r="K173" i="32"/>
  <c r="K174" i="32"/>
  <c r="K175" i="32"/>
  <c r="K176" i="32"/>
  <c r="K177" i="32"/>
  <c r="K178" i="32"/>
  <c r="K179" i="32"/>
  <c r="K180" i="32"/>
  <c r="K181" i="32"/>
  <c r="K182" i="32"/>
  <c r="K183" i="32"/>
  <c r="K184" i="32"/>
  <c r="K185" i="32"/>
  <c r="K186" i="32"/>
  <c r="K187" i="32"/>
  <c r="K188" i="32"/>
  <c r="K189" i="32"/>
  <c r="K190" i="32"/>
  <c r="K191" i="32"/>
  <c r="K192" i="32"/>
  <c r="K193" i="32"/>
  <c r="K194" i="32"/>
  <c r="K195" i="32"/>
  <c r="K196" i="32"/>
  <c r="K197" i="32"/>
  <c r="K198" i="32"/>
  <c r="K199" i="32"/>
  <c r="K200" i="32"/>
  <c r="K201" i="32"/>
  <c r="K202" i="32"/>
  <c r="K203" i="32"/>
  <c r="K204" i="32"/>
  <c r="K205" i="32"/>
  <c r="K206" i="32"/>
  <c r="K207" i="32"/>
  <c r="K208" i="32"/>
  <c r="K209" i="32"/>
  <c r="K210" i="32"/>
  <c r="K211" i="32"/>
  <c r="K212" i="32"/>
  <c r="K213" i="32"/>
  <c r="K214" i="32"/>
  <c r="K215" i="32"/>
  <c r="K216" i="32"/>
  <c r="K217" i="32"/>
  <c r="K218" i="32"/>
  <c r="K219" i="32"/>
  <c r="K220" i="32"/>
  <c r="K221" i="32"/>
  <c r="K222" i="32"/>
  <c r="K223" i="32"/>
  <c r="K224" i="32"/>
  <c r="K225" i="32"/>
  <c r="K226" i="32"/>
  <c r="K227" i="32"/>
  <c r="K228" i="32"/>
  <c r="K229" i="32"/>
  <c r="K230" i="32"/>
  <c r="K231" i="32"/>
  <c r="K232" i="32"/>
  <c r="K233" i="32"/>
  <c r="K234" i="32"/>
  <c r="K235" i="32"/>
  <c r="K236" i="32"/>
  <c r="K237" i="32"/>
  <c r="K238" i="32"/>
  <c r="K239" i="32"/>
  <c r="K240" i="32"/>
  <c r="K241" i="32"/>
  <c r="K242" i="32"/>
  <c r="K243" i="32"/>
  <c r="K244" i="32"/>
  <c r="K245" i="32"/>
  <c r="K246" i="32"/>
  <c r="K247" i="32"/>
  <c r="K248" i="32"/>
  <c r="K249" i="32"/>
  <c r="K250" i="32"/>
  <c r="K251" i="32"/>
  <c r="K252" i="32"/>
  <c r="K253" i="32"/>
  <c r="K254" i="32"/>
  <c r="K255" i="32"/>
  <c r="K256" i="32"/>
  <c r="K257" i="32"/>
  <c r="K258" i="32"/>
  <c r="K259" i="32"/>
  <c r="K260" i="32"/>
  <c r="K261" i="32"/>
  <c r="K262" i="32"/>
  <c r="K263" i="32"/>
  <c r="K264" i="32"/>
  <c r="K265" i="32"/>
  <c r="K266" i="32"/>
  <c r="K267" i="32"/>
  <c r="K268" i="32"/>
  <c r="K269" i="32"/>
  <c r="K270" i="32"/>
  <c r="K271" i="32"/>
  <c r="K272" i="32"/>
  <c r="K273" i="32"/>
  <c r="K274" i="32"/>
  <c r="K275" i="32"/>
  <c r="K276" i="32"/>
  <c r="K277" i="32"/>
  <c r="K278" i="32"/>
  <c r="K279" i="32"/>
  <c r="K280" i="32"/>
  <c r="K281" i="32"/>
  <c r="K282" i="32"/>
  <c r="K283" i="32"/>
  <c r="K284" i="32"/>
  <c r="K285" i="32"/>
  <c r="K286" i="32"/>
  <c r="K287" i="32"/>
  <c r="K288" i="32"/>
  <c r="K289" i="32"/>
  <c r="K290" i="32"/>
  <c r="K291" i="32"/>
  <c r="K292" i="32"/>
  <c r="K293" i="32"/>
  <c r="K294" i="32"/>
  <c r="K295" i="32"/>
  <c r="K296" i="32"/>
  <c r="K297" i="32"/>
  <c r="K298" i="32"/>
  <c r="K299" i="32"/>
  <c r="K300" i="32"/>
  <c r="K301" i="32"/>
  <c r="K302" i="32"/>
  <c r="K303" i="32"/>
  <c r="K304" i="32"/>
  <c r="K305" i="32"/>
  <c r="K306" i="32"/>
  <c r="K307" i="32"/>
  <c r="K308" i="32"/>
  <c r="K309" i="32"/>
  <c r="K310" i="32"/>
  <c r="K311" i="32"/>
  <c r="K312" i="32"/>
  <c r="K313" i="32"/>
  <c r="K314" i="32"/>
  <c r="K315" i="32"/>
  <c r="K316" i="32"/>
  <c r="K317" i="32"/>
  <c r="K318" i="32"/>
  <c r="K319" i="32"/>
  <c r="K320" i="32"/>
  <c r="K321" i="32"/>
  <c r="K322" i="32"/>
  <c r="K323" i="32"/>
  <c r="K324" i="32"/>
  <c r="K325" i="32"/>
  <c r="K326" i="32"/>
  <c r="K327" i="32"/>
  <c r="K328" i="32"/>
  <c r="K329" i="32"/>
  <c r="K330" i="32"/>
  <c r="K331" i="32"/>
  <c r="K332" i="32"/>
  <c r="K333" i="32"/>
  <c r="K334" i="32"/>
  <c r="K335" i="32"/>
  <c r="K336" i="32"/>
  <c r="K337" i="32"/>
  <c r="K338" i="32"/>
  <c r="K339" i="32"/>
  <c r="K340" i="32"/>
  <c r="K341" i="32"/>
  <c r="K342" i="32"/>
  <c r="K343" i="32"/>
  <c r="K344" i="32"/>
  <c r="K345" i="32"/>
  <c r="K346" i="32"/>
  <c r="K347" i="32"/>
  <c r="K348" i="32"/>
  <c r="K349" i="32"/>
  <c r="K350" i="32"/>
  <c r="K351" i="32"/>
  <c r="K352" i="32"/>
  <c r="K353" i="32"/>
  <c r="K354" i="32"/>
  <c r="K355" i="32"/>
  <c r="K356" i="32"/>
  <c r="K357" i="32"/>
  <c r="K358" i="32"/>
  <c r="K359" i="32"/>
  <c r="K360" i="32"/>
  <c r="K361" i="32"/>
  <c r="K362" i="32"/>
  <c r="K363" i="32"/>
  <c r="K364" i="32"/>
  <c r="K365" i="32"/>
  <c r="K366" i="32"/>
  <c r="K367" i="32"/>
  <c r="K368" i="32"/>
  <c r="K369" i="32"/>
  <c r="K370" i="32"/>
  <c r="K371" i="32"/>
  <c r="K372" i="32"/>
  <c r="K373" i="32"/>
  <c r="K374" i="32"/>
  <c r="K375" i="32"/>
  <c r="K376" i="32"/>
  <c r="K377" i="32"/>
  <c r="K378" i="32"/>
  <c r="K379" i="32"/>
  <c r="K380" i="32"/>
  <c r="K381" i="32"/>
  <c r="K382" i="32"/>
  <c r="K383" i="32"/>
  <c r="K384" i="32"/>
  <c r="K385" i="32"/>
  <c r="K386" i="32"/>
  <c r="K387" i="32"/>
  <c r="K388" i="32"/>
  <c r="K389" i="32"/>
  <c r="K390" i="32"/>
  <c r="K391" i="32"/>
  <c r="K392" i="32"/>
  <c r="K393" i="32"/>
  <c r="K394" i="32"/>
  <c r="K395" i="32"/>
  <c r="K396" i="32"/>
  <c r="K397" i="32"/>
  <c r="K398" i="32"/>
  <c r="K399" i="32"/>
  <c r="K400" i="32"/>
  <c r="K401" i="32"/>
  <c r="K402" i="32"/>
  <c r="K403" i="32"/>
  <c r="K404" i="32"/>
  <c r="K405" i="32"/>
  <c r="K406" i="32"/>
  <c r="K407" i="32"/>
  <c r="K408" i="32"/>
  <c r="K409" i="32"/>
  <c r="K410" i="32"/>
  <c r="K411" i="32"/>
  <c r="K412" i="32"/>
  <c r="K413" i="32"/>
  <c r="K414" i="32"/>
  <c r="K415" i="32"/>
  <c r="K416" i="32"/>
  <c r="K417" i="32"/>
  <c r="K418" i="32"/>
  <c r="K419" i="32"/>
  <c r="K420" i="32"/>
  <c r="K421" i="32"/>
  <c r="K422" i="32"/>
  <c r="K423" i="32"/>
  <c r="K424" i="32"/>
  <c r="K425" i="32"/>
  <c r="K426" i="32"/>
  <c r="K427" i="32"/>
  <c r="K428" i="32"/>
  <c r="K429" i="32"/>
  <c r="K430" i="32"/>
  <c r="K431" i="32"/>
  <c r="K432" i="32"/>
  <c r="K433" i="32"/>
  <c r="K434" i="32"/>
  <c r="K435" i="32"/>
  <c r="K436" i="32"/>
  <c r="K437" i="32"/>
  <c r="K438" i="32"/>
  <c r="K439" i="32"/>
  <c r="K440" i="32"/>
  <c r="K441" i="32"/>
  <c r="K442" i="32"/>
  <c r="K443" i="32"/>
  <c r="K444" i="32"/>
  <c r="K445" i="32"/>
  <c r="K446" i="32"/>
  <c r="K447" i="32"/>
  <c r="K448" i="32"/>
  <c r="K449" i="32"/>
  <c r="K450" i="32"/>
  <c r="K451" i="32"/>
  <c r="K452" i="32"/>
  <c r="K453" i="32"/>
  <c r="K454" i="32"/>
  <c r="K455" i="32"/>
  <c r="K456" i="32"/>
  <c r="K457" i="32"/>
  <c r="K458" i="32"/>
  <c r="K459" i="32"/>
  <c r="K460" i="32"/>
  <c r="K461" i="32"/>
  <c r="K462" i="32"/>
  <c r="K463" i="32"/>
  <c r="K464" i="32"/>
  <c r="K465" i="32"/>
  <c r="K466" i="32"/>
  <c r="K467" i="32"/>
  <c r="K468" i="32"/>
  <c r="K469" i="32"/>
  <c r="K470" i="32"/>
  <c r="K471" i="32"/>
  <c r="K472" i="32"/>
  <c r="K473" i="32"/>
  <c r="K474" i="32"/>
  <c r="K475" i="32"/>
  <c r="K476" i="32"/>
  <c r="K477" i="32"/>
  <c r="K478" i="32"/>
  <c r="K479" i="32"/>
  <c r="K480" i="32"/>
  <c r="K481" i="32"/>
  <c r="K482" i="32"/>
  <c r="K483" i="32"/>
  <c r="K484" i="32"/>
  <c r="K485" i="32"/>
  <c r="K486" i="32"/>
  <c r="K487" i="32"/>
  <c r="K488" i="32"/>
  <c r="K489" i="32"/>
  <c r="K490" i="32"/>
  <c r="K491" i="32"/>
  <c r="K492" i="32"/>
  <c r="K493" i="32"/>
  <c r="K494" i="32"/>
  <c r="K495" i="32"/>
  <c r="K496" i="32"/>
  <c r="K497" i="32"/>
  <c r="K498" i="32"/>
  <c r="K499" i="32"/>
  <c r="K500" i="32"/>
  <c r="K501" i="32"/>
  <c r="K502" i="32"/>
  <c r="K503" i="32"/>
  <c r="K504" i="32"/>
  <c r="K505" i="32"/>
  <c r="K506" i="32"/>
  <c r="K507" i="32"/>
  <c r="K508" i="32"/>
  <c r="K509" i="32"/>
  <c r="K510" i="32"/>
  <c r="K511" i="32"/>
  <c r="K512" i="32"/>
  <c r="K513" i="32"/>
  <c r="K514" i="32"/>
  <c r="K515" i="32"/>
  <c r="K516" i="32"/>
  <c r="K517" i="32"/>
  <c r="K518" i="32"/>
  <c r="K519" i="32"/>
  <c r="K520" i="32"/>
  <c r="K521" i="32"/>
  <c r="K522" i="32"/>
  <c r="K523" i="32"/>
  <c r="K524" i="32"/>
  <c r="K525" i="32"/>
  <c r="K526" i="32"/>
  <c r="K527" i="32"/>
  <c r="K528" i="32"/>
  <c r="K529" i="32"/>
  <c r="K530" i="32"/>
  <c r="K531" i="32"/>
  <c r="K532" i="32"/>
  <c r="K533" i="32"/>
  <c r="K534" i="32"/>
  <c r="K535" i="32"/>
  <c r="K536" i="32"/>
  <c r="K537" i="32"/>
  <c r="K538" i="32"/>
  <c r="K539" i="32"/>
  <c r="K540" i="32"/>
  <c r="K541" i="32"/>
  <c r="K542" i="32"/>
  <c r="K543" i="32"/>
  <c r="K544" i="32"/>
  <c r="K545" i="32"/>
  <c r="K546" i="32"/>
  <c r="K547" i="32"/>
  <c r="K548" i="32"/>
  <c r="K549" i="32"/>
  <c r="K550" i="32"/>
  <c r="K551" i="32"/>
  <c r="K552" i="32"/>
  <c r="K553" i="32"/>
  <c r="K554" i="32"/>
  <c r="K555" i="32"/>
  <c r="K556" i="32"/>
  <c r="K557" i="32"/>
  <c r="K558" i="32"/>
  <c r="K559" i="32"/>
  <c r="K560" i="32"/>
  <c r="K561" i="32"/>
  <c r="K562" i="32"/>
  <c r="K563" i="32"/>
  <c r="K564" i="32"/>
  <c r="K565" i="32"/>
  <c r="K566" i="32"/>
  <c r="K567" i="32"/>
  <c r="K568" i="32"/>
  <c r="K569" i="32"/>
  <c r="K570" i="32"/>
  <c r="K571" i="32"/>
  <c r="K572" i="32"/>
  <c r="K573" i="32"/>
  <c r="K574" i="32"/>
  <c r="K575" i="32"/>
  <c r="K576" i="32"/>
  <c r="K577" i="32"/>
  <c r="K578" i="32"/>
  <c r="K579" i="32"/>
  <c r="K580" i="32"/>
  <c r="K581" i="32"/>
  <c r="K582" i="32"/>
  <c r="K583" i="32"/>
  <c r="K584" i="32"/>
  <c r="K585" i="32"/>
  <c r="K586" i="32"/>
  <c r="K587" i="32"/>
  <c r="K588" i="32"/>
  <c r="K589" i="32"/>
  <c r="K590" i="32"/>
  <c r="K591" i="32"/>
  <c r="K592" i="32"/>
  <c r="K593" i="32"/>
  <c r="K594" i="32"/>
  <c r="K595" i="32"/>
  <c r="K596" i="32"/>
  <c r="K597" i="32"/>
  <c r="K598" i="32"/>
  <c r="K599" i="32"/>
  <c r="K600" i="32"/>
  <c r="K601" i="32"/>
  <c r="K602" i="32"/>
  <c r="K603" i="32"/>
  <c r="K604" i="32"/>
  <c r="K605" i="32"/>
  <c r="K606" i="32"/>
  <c r="K607" i="32"/>
  <c r="K608" i="32"/>
  <c r="K609" i="32"/>
  <c r="K610" i="32"/>
  <c r="K611" i="32"/>
  <c r="K612" i="32"/>
  <c r="K613" i="32"/>
  <c r="K614" i="32"/>
  <c r="K615" i="32"/>
  <c r="K616" i="32"/>
  <c r="K617" i="32"/>
  <c r="K618" i="32"/>
  <c r="K619" i="32"/>
  <c r="N13" i="32"/>
  <c r="N5" i="33"/>
  <c r="K5" i="33"/>
  <c r="K6" i="33"/>
  <c r="K7" i="33"/>
  <c r="K8" i="33"/>
  <c r="K9" i="33"/>
  <c r="K10" i="33"/>
  <c r="K11" i="33"/>
  <c r="K12" i="33"/>
  <c r="K13" i="33"/>
  <c r="K14" i="33"/>
  <c r="K15" i="33"/>
  <c r="K16" i="33"/>
  <c r="K17" i="33"/>
  <c r="K18" i="33"/>
  <c r="K19" i="33"/>
  <c r="K20" i="33"/>
  <c r="K21" i="33"/>
  <c r="K22" i="33"/>
  <c r="K23" i="33"/>
  <c r="K24" i="33"/>
  <c r="K25" i="33"/>
  <c r="K26" i="33"/>
  <c r="K27" i="33"/>
  <c r="K28" i="33"/>
  <c r="K29" i="33"/>
  <c r="K30" i="33"/>
  <c r="K31" i="33"/>
  <c r="K32" i="33"/>
  <c r="K33" i="33"/>
  <c r="K34" i="33"/>
  <c r="K35" i="33"/>
  <c r="K36" i="33"/>
  <c r="K37" i="33"/>
  <c r="K38" i="33"/>
  <c r="K39" i="33"/>
  <c r="K40" i="33"/>
  <c r="K41" i="33"/>
  <c r="K42" i="33"/>
  <c r="K43" i="33"/>
  <c r="K44" i="33"/>
  <c r="K45" i="33"/>
  <c r="K46" i="33"/>
  <c r="K47" i="33"/>
  <c r="K48" i="33"/>
  <c r="K49" i="33"/>
  <c r="K50" i="33"/>
  <c r="K51" i="33"/>
  <c r="K52" i="33"/>
  <c r="K53" i="33"/>
  <c r="K54" i="33"/>
  <c r="K55" i="33"/>
  <c r="K56" i="33"/>
  <c r="K57" i="33"/>
  <c r="K58" i="33"/>
  <c r="K59" i="33"/>
  <c r="K60" i="33"/>
  <c r="K61" i="33"/>
  <c r="K62" i="33"/>
  <c r="K63" i="33"/>
  <c r="K64" i="33"/>
  <c r="K65" i="33"/>
  <c r="K66" i="33"/>
  <c r="K67" i="33"/>
  <c r="K68" i="33"/>
  <c r="K69" i="33"/>
  <c r="K70" i="33"/>
  <c r="K71" i="33"/>
  <c r="K72" i="33"/>
  <c r="K73" i="33"/>
  <c r="K74" i="33"/>
  <c r="K75" i="33"/>
  <c r="K76" i="33"/>
  <c r="K77" i="33"/>
  <c r="K78" i="33"/>
  <c r="K79" i="33"/>
  <c r="K80" i="33"/>
  <c r="K81" i="33"/>
  <c r="K82" i="33"/>
  <c r="K83" i="33"/>
  <c r="K84" i="33"/>
  <c r="K85" i="33"/>
  <c r="K86" i="33"/>
  <c r="K87" i="33"/>
  <c r="K88" i="33"/>
  <c r="K89" i="33"/>
  <c r="K90" i="33"/>
  <c r="K91" i="33"/>
  <c r="K92" i="33"/>
  <c r="K93" i="33"/>
  <c r="K94" i="33"/>
  <c r="K95" i="33"/>
  <c r="K96" i="33"/>
  <c r="K97" i="33"/>
  <c r="K98" i="33"/>
  <c r="K99" i="33"/>
  <c r="K100" i="33"/>
  <c r="K101" i="33"/>
  <c r="K102" i="33"/>
  <c r="K103" i="33"/>
  <c r="K104" i="33"/>
  <c r="K105" i="33"/>
  <c r="K106" i="33"/>
  <c r="K107" i="33"/>
  <c r="K108" i="33"/>
  <c r="K109" i="33"/>
  <c r="K110" i="33"/>
  <c r="K111" i="33"/>
  <c r="K112" i="33"/>
  <c r="K113" i="33"/>
  <c r="K114" i="33"/>
  <c r="K115" i="33"/>
  <c r="K116" i="33"/>
  <c r="K117" i="33"/>
  <c r="K118" i="33"/>
  <c r="K119" i="33"/>
  <c r="K120" i="33"/>
  <c r="K121" i="33"/>
  <c r="K122" i="33"/>
  <c r="K123" i="33"/>
  <c r="K124" i="33"/>
  <c r="K125" i="33"/>
  <c r="K126" i="33"/>
  <c r="K127" i="33"/>
  <c r="K128" i="33"/>
  <c r="K129" i="33"/>
  <c r="K130" i="33"/>
  <c r="K131" i="33"/>
  <c r="K132" i="33"/>
  <c r="K133" i="33"/>
  <c r="K134" i="33"/>
  <c r="K135" i="33"/>
  <c r="K136" i="33"/>
  <c r="K137" i="33"/>
  <c r="K138" i="33"/>
  <c r="K139" i="33"/>
  <c r="K140" i="33"/>
  <c r="K141" i="33"/>
  <c r="K142" i="33"/>
  <c r="K143" i="33"/>
  <c r="K144" i="33"/>
  <c r="K145" i="33"/>
  <c r="K146" i="33"/>
  <c r="K147" i="33"/>
  <c r="K148" i="33"/>
  <c r="K149" i="33"/>
  <c r="K150" i="33"/>
  <c r="K151" i="33"/>
  <c r="K152" i="33"/>
  <c r="K153" i="33"/>
  <c r="K154" i="33"/>
  <c r="K155" i="33"/>
  <c r="K156" i="33"/>
  <c r="K157" i="33"/>
  <c r="K158" i="33"/>
  <c r="K159" i="33"/>
  <c r="K160" i="33"/>
  <c r="K161" i="33"/>
  <c r="K162" i="33"/>
  <c r="K163" i="33"/>
  <c r="K164" i="33"/>
  <c r="K165" i="33"/>
  <c r="K166" i="33"/>
  <c r="K167" i="33"/>
  <c r="K168" i="33"/>
  <c r="K169" i="33"/>
  <c r="K170" i="33"/>
  <c r="K171" i="33"/>
  <c r="K172" i="33"/>
  <c r="K173" i="33"/>
  <c r="K174" i="33"/>
  <c r="K175" i="33"/>
  <c r="K176" i="33"/>
  <c r="K177" i="33"/>
  <c r="K178" i="33"/>
  <c r="K179" i="33"/>
  <c r="K180" i="33"/>
  <c r="K181" i="33"/>
  <c r="K182" i="33"/>
  <c r="K183" i="33"/>
  <c r="K184" i="33"/>
  <c r="K185" i="33"/>
  <c r="K186" i="33"/>
  <c r="K187" i="33"/>
  <c r="K188" i="33"/>
  <c r="K189" i="33"/>
  <c r="K190" i="33"/>
  <c r="K191" i="33"/>
  <c r="K192" i="33"/>
  <c r="K193" i="33"/>
  <c r="K194" i="33"/>
  <c r="K195" i="33"/>
  <c r="K196" i="33"/>
  <c r="K197" i="33"/>
  <c r="K198" i="33"/>
  <c r="K199" i="33"/>
  <c r="K200" i="33"/>
  <c r="K201" i="33"/>
  <c r="K202" i="33"/>
  <c r="K203" i="33"/>
  <c r="K204" i="33"/>
  <c r="K205" i="33"/>
  <c r="K206" i="33"/>
  <c r="K207" i="33"/>
  <c r="K208" i="33"/>
  <c r="K209" i="33"/>
  <c r="K210" i="33"/>
  <c r="K211" i="33"/>
  <c r="K212" i="33"/>
  <c r="K213" i="33"/>
  <c r="K214" i="33"/>
  <c r="K215" i="33"/>
  <c r="K216" i="33"/>
  <c r="K217" i="33"/>
  <c r="K218" i="33"/>
  <c r="K219" i="33"/>
  <c r="K220" i="33"/>
  <c r="K221" i="33"/>
  <c r="K222" i="33"/>
  <c r="K223" i="33"/>
  <c r="K224" i="33"/>
  <c r="K225" i="33"/>
  <c r="K226" i="33"/>
  <c r="K227" i="33"/>
  <c r="K228" i="33"/>
  <c r="K229" i="33"/>
  <c r="K230" i="33"/>
  <c r="K231" i="33"/>
  <c r="K232" i="33"/>
  <c r="K233" i="33"/>
  <c r="K234" i="33"/>
  <c r="K235" i="33"/>
  <c r="K236" i="33"/>
  <c r="K237" i="33"/>
  <c r="K238" i="33"/>
  <c r="K239" i="33"/>
  <c r="K240" i="33"/>
  <c r="K241" i="33"/>
  <c r="K242" i="33"/>
  <c r="K243" i="33"/>
  <c r="K244" i="33"/>
  <c r="K245" i="33"/>
  <c r="K246" i="33"/>
  <c r="K247" i="33"/>
  <c r="K248" i="33"/>
  <c r="K249" i="33"/>
  <c r="K250" i="33"/>
  <c r="K251" i="33"/>
  <c r="K252" i="33"/>
  <c r="K253" i="33"/>
  <c r="K254" i="33"/>
  <c r="K255" i="33"/>
  <c r="K256" i="33"/>
  <c r="K257" i="33"/>
  <c r="K258" i="33"/>
  <c r="K259" i="33"/>
  <c r="K260" i="33"/>
  <c r="K261" i="33"/>
  <c r="K262" i="33"/>
  <c r="K263" i="33"/>
  <c r="K264" i="33"/>
  <c r="K265" i="33"/>
  <c r="K266" i="33"/>
  <c r="K267" i="33"/>
  <c r="K268" i="33"/>
  <c r="K269" i="33"/>
  <c r="K270" i="33"/>
  <c r="K271" i="33"/>
  <c r="K272" i="33"/>
  <c r="K273" i="33"/>
  <c r="K274" i="33"/>
  <c r="K275" i="33"/>
  <c r="K276" i="33"/>
  <c r="K277" i="33"/>
  <c r="K278" i="33"/>
  <c r="K279" i="33"/>
  <c r="K280" i="33"/>
  <c r="K281" i="33"/>
  <c r="K282" i="33"/>
  <c r="K283" i="33"/>
  <c r="K284" i="33"/>
  <c r="K285" i="33"/>
  <c r="K286" i="33"/>
  <c r="K287" i="33"/>
  <c r="K288" i="33"/>
  <c r="K289" i="33"/>
  <c r="K290" i="33"/>
  <c r="K291" i="33"/>
  <c r="K292" i="33"/>
  <c r="K293" i="33"/>
  <c r="K294" i="33"/>
  <c r="K295" i="33"/>
  <c r="K296" i="33"/>
  <c r="K297" i="33"/>
  <c r="K298" i="33"/>
  <c r="K299" i="33"/>
  <c r="K300" i="33"/>
  <c r="K301" i="33"/>
  <c r="K302" i="33"/>
  <c r="K303" i="33"/>
  <c r="K304" i="33"/>
  <c r="K305" i="33"/>
  <c r="K306" i="33"/>
  <c r="K307" i="33"/>
  <c r="K308" i="33"/>
  <c r="K309" i="33"/>
  <c r="K310" i="33"/>
  <c r="K311" i="33"/>
  <c r="K312" i="33"/>
  <c r="K313" i="33"/>
  <c r="K314" i="33"/>
  <c r="K315" i="33"/>
  <c r="K316" i="33"/>
  <c r="K317" i="33"/>
  <c r="K318" i="33"/>
  <c r="K319" i="33"/>
  <c r="K320" i="33"/>
  <c r="K321" i="33"/>
  <c r="K322" i="33"/>
  <c r="K323" i="33"/>
  <c r="K324" i="33"/>
  <c r="K325" i="33"/>
  <c r="K326" i="33"/>
  <c r="K327" i="33"/>
  <c r="K328" i="33"/>
  <c r="K329" i="33"/>
  <c r="K330" i="33"/>
  <c r="K331" i="33"/>
  <c r="K332" i="33"/>
  <c r="K333" i="33"/>
  <c r="K334" i="33"/>
  <c r="K335" i="33"/>
  <c r="K336" i="33"/>
  <c r="K337" i="33"/>
  <c r="K338" i="33"/>
  <c r="K339" i="33"/>
  <c r="K340" i="33"/>
  <c r="K341" i="33"/>
  <c r="K342" i="33"/>
  <c r="K343" i="33"/>
  <c r="K344" i="33"/>
  <c r="K345" i="33"/>
  <c r="K346" i="33"/>
  <c r="K347" i="33"/>
  <c r="K348" i="33"/>
  <c r="K349" i="33"/>
  <c r="K350" i="33"/>
  <c r="K351" i="33"/>
  <c r="K352" i="33"/>
  <c r="K353" i="33"/>
  <c r="K354" i="33"/>
  <c r="K355" i="33"/>
  <c r="K356" i="33"/>
  <c r="K357" i="33"/>
  <c r="K358" i="33"/>
  <c r="K359" i="33"/>
  <c r="K360" i="33"/>
  <c r="K361" i="33"/>
  <c r="K362" i="33"/>
  <c r="K363" i="33"/>
  <c r="K364" i="33"/>
  <c r="K365" i="33"/>
  <c r="K366" i="33"/>
  <c r="K367" i="33"/>
  <c r="K368" i="33"/>
  <c r="K369" i="33"/>
  <c r="K370" i="33"/>
  <c r="K371" i="33"/>
  <c r="K372" i="33"/>
  <c r="K373" i="33"/>
  <c r="K374" i="33"/>
  <c r="K375" i="33"/>
  <c r="K376" i="33"/>
  <c r="K377" i="33"/>
  <c r="K378" i="33"/>
  <c r="K379" i="33"/>
  <c r="K380" i="33"/>
  <c r="K381" i="33"/>
  <c r="K382" i="33"/>
  <c r="K383" i="33"/>
  <c r="K384" i="33"/>
  <c r="K385" i="33"/>
  <c r="K386" i="33"/>
  <c r="K387" i="33"/>
  <c r="K388" i="33"/>
  <c r="K389" i="33"/>
  <c r="K390" i="33"/>
  <c r="K391" i="33"/>
  <c r="K392" i="33"/>
  <c r="K393" i="33"/>
  <c r="K394" i="33"/>
  <c r="K395" i="33"/>
  <c r="K396" i="33"/>
  <c r="K397" i="33"/>
  <c r="K398" i="33"/>
  <c r="K399" i="33"/>
  <c r="K400" i="33"/>
  <c r="K401" i="33"/>
  <c r="K402" i="33"/>
  <c r="K403" i="33"/>
  <c r="K404" i="33"/>
  <c r="K405" i="33"/>
  <c r="K406" i="33"/>
  <c r="K407" i="33"/>
  <c r="K408" i="33"/>
  <c r="K409" i="33"/>
  <c r="K410" i="33"/>
  <c r="K411" i="33"/>
  <c r="K412" i="33"/>
  <c r="K413" i="33"/>
  <c r="K414" i="33"/>
  <c r="K415" i="33"/>
  <c r="K416" i="33"/>
  <c r="K417" i="33"/>
  <c r="K418" i="33"/>
  <c r="K419" i="33"/>
  <c r="K420" i="33"/>
  <c r="K421" i="33"/>
  <c r="K422" i="33"/>
  <c r="K423" i="33"/>
  <c r="K424" i="33"/>
  <c r="K425" i="33"/>
  <c r="K426" i="33"/>
  <c r="K427" i="33"/>
  <c r="K428" i="33"/>
  <c r="K429" i="33"/>
  <c r="K430" i="33"/>
  <c r="K431" i="33"/>
  <c r="K432" i="33"/>
  <c r="K433" i="33"/>
  <c r="K434" i="33"/>
  <c r="K435" i="33"/>
  <c r="K436" i="33"/>
  <c r="K437" i="33"/>
  <c r="K438" i="33"/>
  <c r="K439" i="33"/>
  <c r="K440" i="33"/>
  <c r="K441" i="33"/>
  <c r="K442" i="33"/>
  <c r="K443" i="33"/>
  <c r="K444" i="33"/>
  <c r="K445" i="33"/>
  <c r="K446" i="33"/>
  <c r="K447" i="33"/>
  <c r="K448" i="33"/>
  <c r="K449" i="33"/>
  <c r="K450" i="33"/>
  <c r="K451" i="33"/>
  <c r="K452" i="33"/>
  <c r="K453" i="33"/>
  <c r="K454" i="33"/>
  <c r="K455" i="33"/>
  <c r="K456" i="33"/>
  <c r="K457" i="33"/>
  <c r="K458" i="33"/>
  <c r="K459" i="33"/>
  <c r="K460" i="33"/>
  <c r="K461" i="33"/>
  <c r="K462" i="33"/>
  <c r="K463" i="33"/>
  <c r="K464" i="33"/>
  <c r="K465" i="33"/>
  <c r="K466" i="33"/>
  <c r="K467" i="33"/>
  <c r="K468" i="33"/>
  <c r="K469" i="33"/>
  <c r="K470" i="33"/>
  <c r="K471" i="33"/>
  <c r="K472" i="33"/>
  <c r="K473" i="33"/>
  <c r="K474" i="33"/>
  <c r="K475" i="33"/>
  <c r="K476" i="33"/>
  <c r="K477" i="33"/>
  <c r="K478" i="33"/>
  <c r="K479" i="33"/>
  <c r="K480" i="33"/>
  <c r="K481" i="33"/>
  <c r="K482" i="33"/>
  <c r="K483" i="33"/>
  <c r="K484" i="33"/>
  <c r="K485" i="33"/>
  <c r="K486" i="33"/>
  <c r="K487" i="33"/>
  <c r="K488" i="33"/>
  <c r="K489" i="33"/>
  <c r="K490" i="33"/>
  <c r="K491" i="33"/>
  <c r="K492" i="33"/>
  <c r="K493" i="33"/>
  <c r="K494" i="33"/>
  <c r="K495" i="33"/>
  <c r="K496" i="33"/>
  <c r="K497" i="33"/>
  <c r="K498" i="33"/>
  <c r="K499" i="33"/>
  <c r="K500" i="33"/>
  <c r="K501" i="33"/>
  <c r="K502" i="33"/>
  <c r="K503" i="33"/>
  <c r="K504" i="33"/>
  <c r="K505" i="33"/>
  <c r="K506" i="33"/>
  <c r="K507" i="33"/>
  <c r="K508" i="33"/>
  <c r="K509" i="33"/>
  <c r="K510" i="33"/>
  <c r="K511" i="33"/>
  <c r="K512" i="33"/>
  <c r="K513" i="33"/>
  <c r="K514" i="33"/>
  <c r="K515" i="33"/>
  <c r="K516" i="33"/>
  <c r="K517" i="33"/>
  <c r="K518" i="33"/>
  <c r="K519" i="33"/>
  <c r="K520" i="33"/>
  <c r="K521" i="33"/>
  <c r="K522" i="33"/>
  <c r="K523" i="33"/>
  <c r="K524" i="33"/>
  <c r="K525" i="33"/>
  <c r="K526" i="33"/>
  <c r="K527" i="33"/>
  <c r="K528" i="33"/>
  <c r="K529" i="33"/>
  <c r="K530" i="33"/>
  <c r="K531" i="33"/>
  <c r="K532" i="33"/>
  <c r="K533" i="33"/>
  <c r="K534" i="33"/>
  <c r="K535" i="33"/>
  <c r="K536" i="33"/>
  <c r="K537" i="33"/>
  <c r="K538" i="33"/>
  <c r="K539" i="33"/>
  <c r="K540" i="33"/>
  <c r="K541" i="33"/>
  <c r="K542" i="33"/>
  <c r="K543" i="33"/>
  <c r="K544" i="33"/>
  <c r="K545" i="33"/>
  <c r="K546" i="33"/>
  <c r="K547" i="33"/>
  <c r="K548" i="33"/>
  <c r="K549" i="33"/>
  <c r="K550" i="33"/>
  <c r="K551" i="33"/>
  <c r="K552" i="33"/>
  <c r="K553" i="33"/>
  <c r="K554" i="33"/>
  <c r="K555" i="33"/>
  <c r="K556" i="33"/>
  <c r="K557" i="33"/>
  <c r="K558" i="33"/>
  <c r="K559" i="33"/>
  <c r="K560" i="33"/>
  <c r="K561" i="33"/>
  <c r="K562" i="33"/>
  <c r="K563" i="33"/>
  <c r="K564" i="33"/>
  <c r="K565" i="33"/>
  <c r="K566" i="33"/>
  <c r="K567" i="33"/>
  <c r="K568" i="33"/>
  <c r="K569" i="33"/>
  <c r="K570" i="33"/>
  <c r="K571" i="33"/>
  <c r="K572" i="33"/>
  <c r="K573" i="33"/>
  <c r="K574" i="33"/>
  <c r="K575" i="33"/>
  <c r="K576" i="33"/>
  <c r="K577" i="33"/>
  <c r="K578" i="33"/>
  <c r="K579" i="33"/>
  <c r="K580" i="33"/>
  <c r="K581" i="33"/>
  <c r="K582" i="33"/>
  <c r="K583" i="33"/>
  <c r="K584" i="33"/>
  <c r="K585" i="33"/>
  <c r="K586" i="33"/>
  <c r="K587" i="33"/>
  <c r="K588" i="33"/>
  <c r="K589" i="33"/>
  <c r="K590" i="33"/>
  <c r="K591" i="33"/>
  <c r="K592" i="33"/>
  <c r="K593" i="33"/>
  <c r="K594" i="33"/>
  <c r="K595" i="33"/>
  <c r="K596" i="33"/>
  <c r="K597" i="33"/>
  <c r="K598" i="33"/>
  <c r="K599" i="33"/>
  <c r="K600" i="33"/>
  <c r="K601" i="33"/>
  <c r="K602" i="33"/>
  <c r="K603" i="33"/>
  <c r="K604" i="33"/>
  <c r="K605" i="33"/>
  <c r="K606" i="33"/>
  <c r="K607" i="33"/>
  <c r="K608" i="33"/>
  <c r="K609" i="33"/>
  <c r="K610" i="33"/>
  <c r="K611" i="33"/>
  <c r="K612" i="33"/>
  <c r="K613" i="33"/>
  <c r="K614" i="33"/>
  <c r="K615" i="33"/>
  <c r="K616" i="33"/>
  <c r="K617" i="33"/>
  <c r="K618" i="33"/>
  <c r="K619" i="33"/>
  <c r="N13" i="33"/>
  <c r="N5" i="34"/>
  <c r="K5" i="34"/>
  <c r="K6" i="34"/>
  <c r="K7" i="34"/>
  <c r="K8" i="34"/>
  <c r="K9" i="34"/>
  <c r="K10" i="34"/>
  <c r="K11" i="34"/>
  <c r="K12" i="34"/>
  <c r="K13" i="34"/>
  <c r="K14" i="34"/>
  <c r="K15" i="34"/>
  <c r="K16" i="34"/>
  <c r="K17" i="34"/>
  <c r="K18" i="34"/>
  <c r="K19" i="34"/>
  <c r="K20" i="34"/>
  <c r="K21" i="34"/>
  <c r="K22" i="34"/>
  <c r="K23" i="34"/>
  <c r="K24" i="34"/>
  <c r="K25" i="34"/>
  <c r="K26" i="34"/>
  <c r="K27" i="34"/>
  <c r="K28" i="34"/>
  <c r="K29" i="34"/>
  <c r="K30" i="34"/>
  <c r="K31" i="34"/>
  <c r="K32" i="34"/>
  <c r="K33" i="34"/>
  <c r="K34" i="34"/>
  <c r="K35" i="34"/>
  <c r="K36" i="34"/>
  <c r="K37" i="34"/>
  <c r="K38" i="34"/>
  <c r="K39" i="34"/>
  <c r="K40" i="34"/>
  <c r="K41" i="34"/>
  <c r="K42" i="34"/>
  <c r="K43" i="34"/>
  <c r="K44" i="34"/>
  <c r="K45" i="34"/>
  <c r="K46" i="34"/>
  <c r="K47" i="34"/>
  <c r="K48" i="34"/>
  <c r="K49" i="34"/>
  <c r="K50" i="34"/>
  <c r="K51" i="34"/>
  <c r="K52" i="34"/>
  <c r="K53" i="34"/>
  <c r="K54" i="34"/>
  <c r="K55" i="34"/>
  <c r="K56" i="34"/>
  <c r="K57" i="34"/>
  <c r="K58" i="34"/>
  <c r="K59" i="34"/>
  <c r="K60" i="34"/>
  <c r="K61" i="34"/>
  <c r="K62" i="34"/>
  <c r="K63" i="34"/>
  <c r="K64" i="34"/>
  <c r="K65" i="34"/>
  <c r="K66" i="34"/>
  <c r="K67" i="34"/>
  <c r="K68" i="34"/>
  <c r="K69" i="34"/>
  <c r="K70" i="34"/>
  <c r="K71" i="34"/>
  <c r="K72" i="34"/>
  <c r="K73" i="34"/>
  <c r="K74" i="34"/>
  <c r="K75" i="34"/>
  <c r="K76" i="34"/>
  <c r="K77" i="34"/>
  <c r="K78" i="34"/>
  <c r="K79" i="34"/>
  <c r="K80" i="34"/>
  <c r="K81" i="34"/>
  <c r="K82" i="34"/>
  <c r="K83" i="34"/>
  <c r="K84" i="34"/>
  <c r="K85" i="34"/>
  <c r="K86" i="34"/>
  <c r="K87" i="34"/>
  <c r="K88" i="34"/>
  <c r="K89" i="34"/>
  <c r="K90" i="34"/>
  <c r="K91" i="34"/>
  <c r="K92" i="34"/>
  <c r="K93" i="34"/>
  <c r="K94" i="34"/>
  <c r="K95" i="34"/>
  <c r="K96" i="34"/>
  <c r="K97" i="34"/>
  <c r="K98" i="34"/>
  <c r="K99" i="34"/>
  <c r="K100" i="34"/>
  <c r="K101" i="34"/>
  <c r="K102" i="34"/>
  <c r="K103" i="34"/>
  <c r="K104" i="34"/>
  <c r="K105" i="34"/>
  <c r="K106" i="34"/>
  <c r="K107" i="34"/>
  <c r="K108" i="34"/>
  <c r="K109" i="34"/>
  <c r="K110" i="34"/>
  <c r="K111" i="34"/>
  <c r="K112" i="34"/>
  <c r="K113" i="34"/>
  <c r="K114" i="34"/>
  <c r="K115" i="34"/>
  <c r="K116" i="34"/>
  <c r="K117" i="34"/>
  <c r="K118" i="34"/>
  <c r="K119" i="34"/>
  <c r="K120" i="34"/>
  <c r="K121" i="34"/>
  <c r="K122" i="34"/>
  <c r="K123" i="34"/>
  <c r="K124" i="34"/>
  <c r="K125" i="34"/>
  <c r="K126" i="34"/>
  <c r="K127" i="34"/>
  <c r="K128" i="34"/>
  <c r="K129" i="34"/>
  <c r="K130" i="34"/>
  <c r="K131" i="34"/>
  <c r="K132" i="34"/>
  <c r="K133" i="34"/>
  <c r="K134" i="34"/>
  <c r="K135" i="34"/>
  <c r="K136" i="34"/>
  <c r="K137" i="34"/>
  <c r="K138" i="34"/>
  <c r="K139" i="34"/>
  <c r="K140" i="34"/>
  <c r="K141" i="34"/>
  <c r="K142" i="34"/>
  <c r="K143" i="34"/>
  <c r="K144" i="34"/>
  <c r="K145" i="34"/>
  <c r="K146" i="34"/>
  <c r="K147" i="34"/>
  <c r="K148" i="34"/>
  <c r="K149" i="34"/>
  <c r="K150" i="34"/>
  <c r="K151" i="34"/>
  <c r="K152" i="34"/>
  <c r="K153" i="34"/>
  <c r="K154" i="34"/>
  <c r="K155" i="34"/>
  <c r="K156" i="34"/>
  <c r="K157" i="34"/>
  <c r="K158" i="34"/>
  <c r="K159" i="34"/>
  <c r="K160" i="34"/>
  <c r="K161" i="34"/>
  <c r="K162" i="34"/>
  <c r="K163" i="34"/>
  <c r="K164" i="34"/>
  <c r="K165" i="34"/>
  <c r="K166" i="34"/>
  <c r="K167" i="34"/>
  <c r="K168" i="34"/>
  <c r="K169" i="34"/>
  <c r="K170" i="34"/>
  <c r="K171" i="34"/>
  <c r="K172" i="34"/>
  <c r="K173" i="34"/>
  <c r="K174" i="34"/>
  <c r="K175" i="34"/>
  <c r="K176" i="34"/>
  <c r="K177" i="34"/>
  <c r="K178" i="34"/>
  <c r="K179" i="34"/>
  <c r="K180" i="34"/>
  <c r="K181" i="34"/>
  <c r="K182" i="34"/>
  <c r="K183" i="34"/>
  <c r="K184" i="34"/>
  <c r="K185" i="34"/>
  <c r="K186" i="34"/>
  <c r="K187" i="34"/>
  <c r="K188" i="34"/>
  <c r="K189" i="34"/>
  <c r="K190" i="34"/>
  <c r="K191" i="34"/>
  <c r="K192" i="34"/>
  <c r="K193" i="34"/>
  <c r="K194" i="34"/>
  <c r="K195" i="34"/>
  <c r="K196" i="34"/>
  <c r="K197" i="34"/>
  <c r="K198" i="34"/>
  <c r="K199" i="34"/>
  <c r="K200" i="34"/>
  <c r="K201" i="34"/>
  <c r="K202" i="34"/>
  <c r="K203" i="34"/>
  <c r="K204" i="34"/>
  <c r="K205" i="34"/>
  <c r="K206" i="34"/>
  <c r="K207" i="34"/>
  <c r="K208" i="34"/>
  <c r="K209" i="34"/>
  <c r="K210" i="34"/>
  <c r="K211" i="34"/>
  <c r="K212" i="34"/>
  <c r="K213" i="34"/>
  <c r="K214" i="34"/>
  <c r="K215" i="34"/>
  <c r="K216" i="34"/>
  <c r="K217" i="34"/>
  <c r="K218" i="34"/>
  <c r="K219" i="34"/>
  <c r="K220" i="34"/>
  <c r="K221" i="34"/>
  <c r="K222" i="34"/>
  <c r="K223" i="34"/>
  <c r="K224" i="34"/>
  <c r="K225" i="34"/>
  <c r="K226" i="34"/>
  <c r="K227" i="34"/>
  <c r="K228" i="34"/>
  <c r="K229" i="34"/>
  <c r="K230" i="34"/>
  <c r="K231" i="34"/>
  <c r="K232" i="34"/>
  <c r="K233" i="34"/>
  <c r="K234" i="34"/>
  <c r="K235" i="34"/>
  <c r="K236" i="34"/>
  <c r="K237" i="34"/>
  <c r="K238" i="34"/>
  <c r="K239" i="34"/>
  <c r="K240" i="34"/>
  <c r="K241" i="34"/>
  <c r="K242" i="34"/>
  <c r="K243" i="34"/>
  <c r="K244" i="34"/>
  <c r="K245" i="34"/>
  <c r="K246" i="34"/>
  <c r="K247" i="34"/>
  <c r="K248" i="34"/>
  <c r="K249" i="34"/>
  <c r="K250" i="34"/>
  <c r="K251" i="34"/>
  <c r="K252" i="34"/>
  <c r="K253" i="34"/>
  <c r="K254" i="34"/>
  <c r="K255" i="34"/>
  <c r="K256" i="34"/>
  <c r="K257" i="34"/>
  <c r="K258" i="34"/>
  <c r="K259" i="34"/>
  <c r="K260" i="34"/>
  <c r="K261" i="34"/>
  <c r="K262" i="34"/>
  <c r="K263" i="34"/>
  <c r="K264" i="34"/>
  <c r="K265" i="34"/>
  <c r="K266" i="34"/>
  <c r="K267" i="34"/>
  <c r="K268" i="34"/>
  <c r="K269" i="34"/>
  <c r="K270" i="34"/>
  <c r="K271" i="34"/>
  <c r="K272" i="34"/>
  <c r="K273" i="34"/>
  <c r="K274" i="34"/>
  <c r="K275" i="34"/>
  <c r="K276" i="34"/>
  <c r="K277" i="34"/>
  <c r="K278" i="34"/>
  <c r="K279" i="34"/>
  <c r="K280" i="34"/>
  <c r="K281" i="34"/>
  <c r="K282" i="34"/>
  <c r="K283" i="34"/>
  <c r="K284" i="34"/>
  <c r="K285" i="34"/>
  <c r="K286" i="34"/>
  <c r="K287" i="34"/>
  <c r="K288" i="34"/>
  <c r="K289" i="34"/>
  <c r="K290" i="34"/>
  <c r="K291" i="34"/>
  <c r="K292" i="34"/>
  <c r="K293" i="34"/>
  <c r="K294" i="34"/>
  <c r="K295" i="34"/>
  <c r="K296" i="34"/>
  <c r="K297" i="34"/>
  <c r="K298" i="34"/>
  <c r="K299" i="34"/>
  <c r="K300" i="34"/>
  <c r="K301" i="34"/>
  <c r="K302" i="34"/>
  <c r="K303" i="34"/>
  <c r="K304" i="34"/>
  <c r="K305" i="34"/>
  <c r="K306" i="34"/>
  <c r="K307" i="34"/>
  <c r="K308" i="34"/>
  <c r="K309" i="34"/>
  <c r="K310" i="34"/>
  <c r="K311" i="34"/>
  <c r="K312" i="34"/>
  <c r="K313" i="34"/>
  <c r="K314" i="34"/>
  <c r="K315" i="34"/>
  <c r="K316" i="34"/>
  <c r="K317" i="34"/>
  <c r="K318" i="34"/>
  <c r="K319" i="34"/>
  <c r="K320" i="34"/>
  <c r="K321" i="34"/>
  <c r="K322" i="34"/>
  <c r="K323" i="34"/>
  <c r="K324" i="34"/>
  <c r="K325" i="34"/>
  <c r="K326" i="34"/>
  <c r="K327" i="34"/>
  <c r="K328" i="34"/>
  <c r="K329" i="34"/>
  <c r="K330" i="34"/>
  <c r="K331" i="34"/>
  <c r="K332" i="34"/>
  <c r="K333" i="34"/>
  <c r="K334" i="34"/>
  <c r="K335" i="34"/>
  <c r="K336" i="34"/>
  <c r="K337" i="34"/>
  <c r="K338" i="34"/>
  <c r="K339" i="34"/>
  <c r="K340" i="34"/>
  <c r="K341" i="34"/>
  <c r="K342" i="34"/>
  <c r="K343" i="34"/>
  <c r="K344" i="34"/>
  <c r="K345" i="34"/>
  <c r="K346" i="34"/>
  <c r="K347" i="34"/>
  <c r="K348" i="34"/>
  <c r="K349" i="34"/>
  <c r="K350" i="34"/>
  <c r="K351" i="34"/>
  <c r="K352" i="34"/>
  <c r="K353" i="34"/>
  <c r="K354" i="34"/>
  <c r="K355" i="34"/>
  <c r="K356" i="34"/>
  <c r="K357" i="34"/>
  <c r="K358" i="34"/>
  <c r="K359" i="34"/>
  <c r="K360" i="34"/>
  <c r="K361" i="34"/>
  <c r="K362" i="34"/>
  <c r="K363" i="34"/>
  <c r="K364" i="34"/>
  <c r="K365" i="34"/>
  <c r="K366" i="34"/>
  <c r="K367" i="34"/>
  <c r="K368" i="34"/>
  <c r="K369" i="34"/>
  <c r="K370" i="34"/>
  <c r="K371" i="34"/>
  <c r="K372" i="34"/>
  <c r="K373" i="34"/>
  <c r="K374" i="34"/>
  <c r="K375" i="34"/>
  <c r="K376" i="34"/>
  <c r="K377" i="34"/>
  <c r="K378" i="34"/>
  <c r="K379" i="34"/>
  <c r="K380" i="34"/>
  <c r="K381" i="34"/>
  <c r="K382" i="34"/>
  <c r="K383" i="34"/>
  <c r="K384" i="34"/>
  <c r="K385" i="34"/>
  <c r="K386" i="34"/>
  <c r="K387" i="34"/>
  <c r="K388" i="34"/>
  <c r="K389" i="34"/>
  <c r="K390" i="34"/>
  <c r="K391" i="34"/>
  <c r="K392" i="34"/>
  <c r="K393" i="34"/>
  <c r="K394" i="34"/>
  <c r="K395" i="34"/>
  <c r="K396" i="34"/>
  <c r="K397" i="34"/>
  <c r="K398" i="34"/>
  <c r="K399" i="34"/>
  <c r="K400" i="34"/>
  <c r="K401" i="34"/>
  <c r="K402" i="34"/>
  <c r="K403" i="34"/>
  <c r="K404" i="34"/>
  <c r="K405" i="34"/>
  <c r="K406" i="34"/>
  <c r="K407" i="34"/>
  <c r="K408" i="34"/>
  <c r="K409" i="34"/>
  <c r="K410" i="34"/>
  <c r="K411" i="34"/>
  <c r="K412" i="34"/>
  <c r="K413" i="34"/>
  <c r="K414" i="34"/>
  <c r="K415" i="34"/>
  <c r="K416" i="34"/>
  <c r="K417" i="34"/>
  <c r="K418" i="34"/>
  <c r="K419" i="34"/>
  <c r="K420" i="34"/>
  <c r="K421" i="34"/>
  <c r="K422" i="34"/>
  <c r="K423" i="34"/>
  <c r="K424" i="34"/>
  <c r="K425" i="34"/>
  <c r="K426" i="34"/>
  <c r="K427" i="34"/>
  <c r="K428" i="34"/>
  <c r="K429" i="34"/>
  <c r="K430" i="34"/>
  <c r="K431" i="34"/>
  <c r="K432" i="34"/>
  <c r="K433" i="34"/>
  <c r="K434" i="34"/>
  <c r="K435" i="34"/>
  <c r="K436" i="34"/>
  <c r="K437" i="34"/>
  <c r="K438" i="34"/>
  <c r="K439" i="34"/>
  <c r="K440" i="34"/>
  <c r="K441" i="34"/>
  <c r="K442" i="34"/>
  <c r="K443" i="34"/>
  <c r="K444" i="34"/>
  <c r="K445" i="34"/>
  <c r="K446" i="34"/>
  <c r="K447" i="34"/>
  <c r="K448" i="34"/>
  <c r="K449" i="34"/>
  <c r="K450" i="34"/>
  <c r="K451" i="34"/>
  <c r="K452" i="34"/>
  <c r="K453" i="34"/>
  <c r="K454" i="34"/>
  <c r="K455" i="34"/>
  <c r="K456" i="34"/>
  <c r="K457" i="34"/>
  <c r="K458" i="34"/>
  <c r="K459" i="34"/>
  <c r="K460" i="34"/>
  <c r="K461" i="34"/>
  <c r="K462" i="34"/>
  <c r="K463" i="34"/>
  <c r="K464" i="34"/>
  <c r="K465" i="34"/>
  <c r="K466" i="34"/>
  <c r="K467" i="34"/>
  <c r="K468" i="34"/>
  <c r="K469" i="34"/>
  <c r="K470" i="34"/>
  <c r="K471" i="34"/>
  <c r="K472" i="34"/>
  <c r="K473" i="34"/>
  <c r="K474" i="34"/>
  <c r="K475" i="34"/>
  <c r="K476" i="34"/>
  <c r="K477" i="34"/>
  <c r="K478" i="34"/>
  <c r="K479" i="34"/>
  <c r="K480" i="34"/>
  <c r="K481" i="34"/>
  <c r="K482" i="34"/>
  <c r="K483" i="34"/>
  <c r="K484" i="34"/>
  <c r="K485" i="34"/>
  <c r="K486" i="34"/>
  <c r="K487" i="34"/>
  <c r="K488" i="34"/>
  <c r="K489" i="34"/>
  <c r="K490" i="34"/>
  <c r="K491" i="34"/>
  <c r="K492" i="34"/>
  <c r="K493" i="34"/>
  <c r="K494" i="34"/>
  <c r="K495" i="34"/>
  <c r="K496" i="34"/>
  <c r="K497" i="34"/>
  <c r="K498" i="34"/>
  <c r="K499" i="34"/>
  <c r="K500" i="34"/>
  <c r="K501" i="34"/>
  <c r="K502" i="34"/>
  <c r="K503" i="34"/>
  <c r="K504" i="34"/>
  <c r="K505" i="34"/>
  <c r="K506" i="34"/>
  <c r="K507" i="34"/>
  <c r="K508" i="34"/>
  <c r="K509" i="34"/>
  <c r="K510" i="34"/>
  <c r="K511" i="34"/>
  <c r="K512" i="34"/>
  <c r="K513" i="34"/>
  <c r="K514" i="34"/>
  <c r="K515" i="34"/>
  <c r="K516" i="34"/>
  <c r="K517" i="34"/>
  <c r="K518" i="34"/>
  <c r="K519" i="34"/>
  <c r="K520" i="34"/>
  <c r="K521" i="34"/>
  <c r="K522" i="34"/>
  <c r="K523" i="34"/>
  <c r="K524" i="34"/>
  <c r="K525" i="34"/>
  <c r="K526" i="34"/>
  <c r="K527" i="34"/>
  <c r="K528" i="34"/>
  <c r="K529" i="34"/>
  <c r="K530" i="34"/>
  <c r="K531" i="34"/>
  <c r="K532" i="34"/>
  <c r="K533" i="34"/>
  <c r="K534" i="34"/>
  <c r="K535" i="34"/>
  <c r="K536" i="34"/>
  <c r="K537" i="34"/>
  <c r="K538" i="34"/>
  <c r="K539" i="34"/>
  <c r="K540" i="34"/>
  <c r="K541" i="34"/>
  <c r="K542" i="34"/>
  <c r="K543" i="34"/>
  <c r="K544" i="34"/>
  <c r="K545" i="34"/>
  <c r="K546" i="34"/>
  <c r="K547" i="34"/>
  <c r="K548" i="34"/>
  <c r="K549" i="34"/>
  <c r="K550" i="34"/>
  <c r="K551" i="34"/>
  <c r="K552" i="34"/>
  <c r="K553" i="34"/>
  <c r="K554" i="34"/>
  <c r="K555" i="34"/>
  <c r="K556" i="34"/>
  <c r="K557" i="34"/>
  <c r="K558" i="34"/>
  <c r="K559" i="34"/>
  <c r="K560" i="34"/>
  <c r="K561" i="34"/>
  <c r="K562" i="34"/>
  <c r="K563" i="34"/>
  <c r="K564" i="34"/>
  <c r="K565" i="34"/>
  <c r="K566" i="34"/>
  <c r="K567" i="34"/>
  <c r="K568" i="34"/>
  <c r="K569" i="34"/>
  <c r="K570" i="34"/>
  <c r="K571" i="34"/>
  <c r="K572" i="34"/>
  <c r="K573" i="34"/>
  <c r="K574" i="34"/>
  <c r="K575" i="34"/>
  <c r="K576" i="34"/>
  <c r="K577" i="34"/>
  <c r="K578" i="34"/>
  <c r="K579" i="34"/>
  <c r="K580" i="34"/>
  <c r="K581" i="34"/>
  <c r="K582" i="34"/>
  <c r="K583" i="34"/>
  <c r="K584" i="34"/>
  <c r="K585" i="34"/>
  <c r="K586" i="34"/>
  <c r="K587" i="34"/>
  <c r="K588" i="34"/>
  <c r="K589" i="34"/>
  <c r="K590" i="34"/>
  <c r="K591" i="34"/>
  <c r="K592" i="34"/>
  <c r="K593" i="34"/>
  <c r="K594" i="34"/>
  <c r="K595" i="34"/>
  <c r="K596" i="34"/>
  <c r="K597" i="34"/>
  <c r="K598" i="34"/>
  <c r="K599" i="34"/>
  <c r="K600" i="34"/>
  <c r="K601" i="34"/>
  <c r="K602" i="34"/>
  <c r="K603" i="34"/>
  <c r="K604" i="34"/>
  <c r="K605" i="34"/>
  <c r="K606" i="34"/>
  <c r="K607" i="34"/>
  <c r="K608" i="34"/>
  <c r="K609" i="34"/>
  <c r="K610" i="34"/>
  <c r="K611" i="34"/>
  <c r="K612" i="34"/>
  <c r="K613" i="34"/>
  <c r="K614" i="34"/>
  <c r="K615" i="34"/>
  <c r="K616" i="34"/>
  <c r="K617" i="34"/>
  <c r="K618" i="34"/>
  <c r="K619" i="34"/>
  <c r="N13" i="34"/>
  <c r="I16" i="16"/>
  <c r="I17" i="16"/>
  <c r="I20" i="16"/>
  <c r="H32" i="38"/>
  <c r="H34" i="38"/>
  <c r="G32" i="38"/>
  <c r="G34" i="38"/>
  <c r="H16" i="16"/>
  <c r="H17" i="16"/>
  <c r="H20" i="16"/>
  <c r="L20" i="16"/>
  <c r="L16" i="16"/>
  <c r="L17" i="16"/>
  <c r="K20" i="16"/>
  <c r="K16" i="16"/>
  <c r="K17" i="16"/>
  <c r="Q30" i="38"/>
  <c r="E32" i="38"/>
  <c r="N21" i="16"/>
  <c r="N22" i="16"/>
  <c r="F31" i="38"/>
  <c r="E9" i="14"/>
  <c r="P8" i="14"/>
  <c r="P9" i="14"/>
  <c r="P11" i="14"/>
  <c r="E33" i="38"/>
  <c r="F29" i="38"/>
  <c r="E34" i="38"/>
  <c r="L21" i="16"/>
  <c r="L22" i="16"/>
  <c r="M19" i="16"/>
  <c r="I19" i="16"/>
  <c r="H21" i="16"/>
  <c r="H22" i="16"/>
  <c r="J19" i="16"/>
  <c r="I21" i="16"/>
  <c r="I22" i="16"/>
  <c r="L19" i="16"/>
  <c r="K21" i="16"/>
  <c r="K22" i="16"/>
  <c r="K19" i="16"/>
  <c r="J21" i="16"/>
  <c r="J22" i="16"/>
  <c r="N11" i="24"/>
  <c r="F19" i="16"/>
  <c r="E6" i="14"/>
  <c r="C30" i="16"/>
  <c r="D16" i="16"/>
  <c r="C8" i="16"/>
  <c r="C17" i="16"/>
  <c r="D17" i="16"/>
  <c r="C10" i="16"/>
  <c r="F7" i="16"/>
  <c r="M21" i="16"/>
  <c r="M22" i="16"/>
  <c r="N19" i="16"/>
  <c r="G19" i="16"/>
  <c r="F21" i="16"/>
  <c r="F22" i="16"/>
  <c r="H19" i="16"/>
  <c r="G21" i="16"/>
  <c r="G22" i="16"/>
  <c r="E10" i="14"/>
  <c r="E11" i="14"/>
  <c r="F32" i="38"/>
  <c r="Q31" i="38"/>
  <c r="Q32" i="38"/>
  <c r="Q34" i="38"/>
  <c r="D30" i="16"/>
  <c r="J7" i="16"/>
  <c r="C31" i="16"/>
  <c r="E19" i="16"/>
  <c r="E21" i="16"/>
  <c r="E22" i="16"/>
  <c r="F34" i="38"/>
  <c r="F33" i="38"/>
  <c r="G29" i="38"/>
  <c r="G33" i="38"/>
  <c r="H29" i="38"/>
  <c r="H33" i="38"/>
  <c r="I29" i="38"/>
  <c r="I33" i="38"/>
  <c r="J29" i="38"/>
  <c r="J33" i="38"/>
  <c r="K29" i="38"/>
  <c r="K33" i="38"/>
  <c r="L29" i="38"/>
  <c r="L33" i="38"/>
  <c r="M29" i="38"/>
  <c r="M33" i="38"/>
  <c r="N29" i="38"/>
  <c r="N33" i="38"/>
  <c r="O29" i="38"/>
  <c r="O33" i="38"/>
  <c r="P29" i="38"/>
  <c r="P33" i="38"/>
  <c r="Q33" i="38"/>
  <c r="D31" i="16"/>
  <c r="I8" i="16"/>
  <c r="C32" i="16"/>
  <c r="D32" i="16"/>
  <c r="I10" i="16"/>
  <c r="F6" i="14"/>
  <c r="F10" i="14"/>
  <c r="G6" i="14"/>
  <c r="G10" i="14"/>
  <c r="E30" i="16"/>
  <c r="E31" i="16"/>
  <c r="E32" i="16"/>
  <c r="F30" i="16"/>
  <c r="F31" i="16"/>
  <c r="F32" i="16"/>
  <c r="H6" i="14"/>
  <c r="H10" i="14"/>
  <c r="I6" i="14"/>
  <c r="I10" i="14"/>
  <c r="G30" i="16"/>
  <c r="G31" i="16"/>
  <c r="G32" i="16"/>
  <c r="J6" i="14"/>
  <c r="J10" i="14"/>
  <c r="H30" i="16"/>
  <c r="H31" i="16"/>
  <c r="H32" i="16"/>
  <c r="K6" i="14"/>
  <c r="K10" i="14"/>
  <c r="I30" i="16"/>
  <c r="I31" i="16"/>
  <c r="I32" i="16"/>
  <c r="J30" i="16"/>
  <c r="J31" i="16"/>
  <c r="J32" i="16"/>
  <c r="L6" i="14"/>
  <c r="L10" i="14"/>
  <c r="K30" i="16"/>
  <c r="K31" i="16"/>
  <c r="K32" i="16"/>
  <c r="M6" i="14"/>
  <c r="M10" i="14"/>
  <c r="L30" i="16"/>
  <c r="L31" i="16"/>
  <c r="L32" i="16"/>
  <c r="N6" i="14"/>
  <c r="N10" i="14"/>
  <c r="O6" i="14"/>
  <c r="O10" i="14"/>
  <c r="M30" i="16"/>
  <c r="M31" i="16"/>
  <c r="M32" i="16"/>
  <c r="N30" i="16"/>
  <c r="N31" i="16"/>
  <c r="N32" i="16"/>
  <c r="P10" i="14"/>
</calcChain>
</file>

<file path=xl/comments1.xml><?xml version="1.0" encoding="utf-8"?>
<comments xmlns="http://schemas.openxmlformats.org/spreadsheetml/2006/main">
  <authors>
    <author>LUZ Empreenda</author>
  </authors>
  <commentList>
    <comment ref="D4" authorId="0">
      <text>
        <r>
          <rPr>
            <sz val="10"/>
            <color indexed="81"/>
            <rFont val="Segoe UI"/>
            <family val="2"/>
          </rPr>
          <t>Insira aqui os grupos de renda familiar. Salários, bolsas, aposentadorias, dentre outros</t>
        </r>
      </text>
    </comment>
    <comment ref="G4" authorId="0">
      <text>
        <r>
          <rPr>
            <sz val="10"/>
            <color indexed="81"/>
            <rFont val="Segoe UI"/>
            <family val="2"/>
          </rPr>
          <t>Cadastre aqui nomes de contas de receitas ligadas a aplicações financeiras, como renda de uma poupança, ações, dentre outros.</t>
        </r>
      </text>
    </comment>
    <comment ref="J4" authorId="0">
      <text>
        <r>
          <rPr>
            <sz val="10"/>
            <color indexed="81"/>
            <rFont val="Segoe UI"/>
            <family val="2"/>
          </rPr>
          <t>Cadastre aqui outras fontes de renda da sua família. Aluguéis e serviços prestados são bons exemplos disso.</t>
        </r>
      </text>
    </comment>
  </commentList>
</comments>
</file>

<file path=xl/comments2.xml><?xml version="1.0" encoding="utf-8"?>
<comments xmlns="http://schemas.openxmlformats.org/spreadsheetml/2006/main">
  <authors>
    <author>LUZ Empreenda</author>
  </authors>
  <commentList>
    <comment ref="D4" authorId="0">
      <text>
        <r>
          <rPr>
            <sz val="10"/>
            <color indexed="81"/>
            <rFont val="Segoe UI"/>
            <family val="2"/>
          </rPr>
          <t>Os grupos de despesas já estão separados. Basta você escolher o mais adequado e cadastrar as contas/grupos de contas que geralmente você tem a pagar.</t>
        </r>
      </text>
    </comment>
    <comment ref="G4" authorId="0">
      <text>
        <r>
          <rPr>
            <sz val="10"/>
            <color indexed="81"/>
            <rFont val="Segoe UI"/>
            <family val="2"/>
          </rPr>
          <t>Os grupos de despesas já estão separados. Basta você escolher o mais adequado e cadastrar as contas/grupos de contas que geralmente você tem a pagar.</t>
        </r>
      </text>
    </comment>
    <comment ref="J4" authorId="0">
      <text>
        <r>
          <rPr>
            <sz val="10"/>
            <color indexed="81"/>
            <rFont val="Segoe UI"/>
            <family val="2"/>
          </rPr>
          <t>Os grupos de despesas já estão separados. Basta você escolher o mais adequado e cadastrar as contas/grupos de contas que geralmente você tem a pagar.</t>
        </r>
      </text>
    </comment>
    <comment ref="M4" authorId="0">
      <text>
        <r>
          <rPr>
            <sz val="10"/>
            <color indexed="81"/>
            <rFont val="Segoe UI"/>
            <family val="2"/>
          </rPr>
          <t>Os grupos de despesas já estão separados. Basta você escolher o mais adequado e cadastrar as contas/grupos de contas que geralmente você tem a pagar.</t>
        </r>
      </text>
    </comment>
    <comment ref="P4" authorId="0">
      <text>
        <r>
          <rPr>
            <sz val="10"/>
            <color indexed="81"/>
            <rFont val="Segoe UI"/>
            <family val="2"/>
          </rPr>
          <t>Os grupos de despesas já estão separados. Basta você escolher o mais adequado e cadastrar as contas/grupos de contas que geralmente você tem a pagar.</t>
        </r>
      </text>
    </comment>
    <comment ref="S4" authorId="0">
      <text>
        <r>
          <rPr>
            <sz val="10"/>
            <color indexed="81"/>
            <rFont val="Segoe UI"/>
            <family val="2"/>
          </rPr>
          <t>Os grupos de despesas já estão separados. Basta você escolher o mais adequado e cadastrar as contas/grupos de contas que geralmente você tem a pagar.</t>
        </r>
      </text>
    </comment>
    <comment ref="V4" authorId="0">
      <text>
        <r>
          <rPr>
            <sz val="10"/>
            <color indexed="81"/>
            <rFont val="Segoe UI"/>
            <family val="2"/>
          </rPr>
          <t>Adicione os principais impostos que você consegue distinguir nas suas despesas.</t>
        </r>
      </text>
    </comment>
    <comment ref="Y4" authorId="0">
      <text>
        <r>
          <rPr>
            <sz val="10"/>
            <color indexed="81"/>
            <rFont val="Segoe UI"/>
            <family val="2"/>
          </rPr>
          <t>Esse campo é apenas para adicionar investimentos de longo prazo como compra de terrenos, máquinas, equipamentos caros e imóveis.</t>
        </r>
      </text>
    </comment>
  </commentList>
</comments>
</file>

<file path=xl/comments3.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4.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5.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6.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7.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8.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9.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10.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11.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12.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13.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14.xml><?xml version="1.0" encoding="utf-8"?>
<comments xmlns="http://schemas.openxmlformats.org/spreadsheetml/2006/main">
  <authors>
    <author>LUZ Empreenda</author>
  </authors>
  <commentList>
    <comment ref="C4" authorId="0">
      <text>
        <r>
          <rPr>
            <sz val="10"/>
            <color indexed="81"/>
            <rFont val="Segoe UI"/>
            <family val="2"/>
          </rPr>
          <t>Insira um número entre 1 e 31. Ele representará o dia do mês que o lançamento aconteceu. 
Esses dados são levados automaticamente para a aba de Resumo de Lançamentos. Veja seu fluxo de caixa diário diretamente por lá.</t>
        </r>
      </text>
    </comment>
    <comment ref="D4" authorId="0">
      <text>
        <r>
          <rPr>
            <sz val="10"/>
            <color indexed="81"/>
            <rFont val="Segoe UI"/>
            <family val="2"/>
          </rPr>
          <t>Classifique o lançamento como um dos grupos de receitas ou despesas.
Esse cadastro é essencial para a lista da coluna F - Grupo de Contas</t>
        </r>
      </text>
    </comment>
    <comment ref="E4" authorId="0">
      <text>
        <r>
          <rPr>
            <sz val="10"/>
            <color indexed="81"/>
            <rFont val="Segoe UI"/>
            <family val="2"/>
          </rPr>
          <t>Descreva o item de receita ou despesa. Aqui você pode escrever qualquer coisa. Por exemplo, se você recebe um salário, pode escrever "Salário Diogo" e assim por diante. Simplifique para ter menos trabalho de preenchimento.
Se quiser, você até pode deixar essa coluna em branco, desde que preencha todas as outras (Dia, Classificação, Grupo de Contas, Valor e Status)</t>
        </r>
      </text>
    </comment>
    <comment ref="F4" authorId="0">
      <text>
        <r>
          <rPr>
            <sz val="10"/>
            <color indexed="81"/>
            <rFont val="Segoe UI"/>
            <family val="2"/>
          </rPr>
          <t>De acordo com a coluna classificação, aqui você terá uma lista ou das suas receitas cadastradas como Grupos de Contas ou das despesas. 
Esse registro é essencial para o controle do seu Resultado</t>
        </r>
      </text>
    </comment>
    <comment ref="I4" authorId="0">
      <text>
        <r>
          <rPr>
            <sz val="10"/>
            <color indexed="81"/>
            <rFont val="Segoe UI"/>
            <family val="2"/>
          </rPr>
          <t>Coloque o valor do lançamento em questão</t>
        </r>
      </text>
    </comment>
    <comment ref="J4" authorId="0">
      <text>
        <r>
          <rPr>
            <sz val="10"/>
            <color indexed="81"/>
            <rFont val="Segoe UI"/>
            <family val="2"/>
          </rPr>
          <t>Marque Pago se você já tiver realizado ou recebido o pagamento e marque como Não Pago se ainda estiver pendente.
Todos os itens marcados como pagos vão para o fluxo de caixa e os marcados como não pagos para as suas contas a pagar e a receber</t>
        </r>
      </text>
    </comment>
    <comment ref="M4" authorId="0">
      <text>
        <r>
          <rPr>
            <sz val="10"/>
            <color indexed="81"/>
            <rFont val="Segoe UI"/>
            <family val="2"/>
          </rPr>
          <t>Acompanhe um resumo mensal da suas contas. Aqui você pode ver o saldo do seu mês anterior (em janeiro escreva o saldo do ano anterior), o total de receitas, despesa, o resultado do mês e o acumulado que você tem.</t>
        </r>
      </text>
    </comment>
  </commentList>
</comments>
</file>

<file path=xl/comments15.xml><?xml version="1.0" encoding="utf-8"?>
<comments xmlns="http://schemas.openxmlformats.org/spreadsheetml/2006/main">
  <authors>
    <author>LUZ Empreenda</author>
  </authors>
  <commentList>
    <comment ref="C4" authorId="0">
      <text>
        <r>
          <rPr>
            <sz val="10"/>
            <color indexed="81"/>
            <rFont val="Segoe UI"/>
            <family val="2"/>
          </rPr>
          <t>Acompanhe o seu fluxo de caixa diário para cada mês. Selecione o mês e veja quais dias foram melhores e um resumo geral do mês em questão.
Verifique se todos os seus lançamentos por mês estão com os dias registrados corretamente, é esse dia que automaticamente compila as informações nessa aba.</t>
        </r>
      </text>
    </comment>
  </commentList>
</comments>
</file>

<file path=xl/comments16.xml><?xml version="1.0" encoding="utf-8"?>
<comments xmlns="http://schemas.openxmlformats.org/spreadsheetml/2006/main">
  <authors>
    <author>LUZ Empreenda</author>
  </authors>
  <commentList>
    <comment ref="C4" authorId="0">
      <text>
        <r>
          <rPr>
            <sz val="10"/>
            <color indexed="81"/>
            <rFont val="Segoe UI"/>
            <family val="2"/>
          </rPr>
          <t>Acompanhe o seu fluxo de caixa diário para cada mês. Selecione o mês e veja quais dias foram melhores e um resumo geral do mês em questão.
Verifique se todos os seus lançamentos por mês estão com os dias registrados corretamente, é esse dia que automaticamente compila as informações nessa aba.</t>
        </r>
      </text>
    </comment>
  </commentList>
</comments>
</file>

<file path=xl/comments17.xml><?xml version="1.0" encoding="utf-8"?>
<comments xmlns="http://schemas.openxmlformats.org/spreadsheetml/2006/main">
  <authors>
    <author>LUZ Empreenda</author>
  </authors>
  <commentList>
    <comment ref="C4" authorId="0">
      <text>
        <r>
          <rPr>
            <sz val="10"/>
            <color indexed="81"/>
            <rFont val="Segoe UI"/>
            <family val="2"/>
          </rPr>
          <t>Aqui você terá uma visualiação do seu fluxo de receitas e despesas que foram recebidas e pagas. Tudo que não foi pago não é puxado para essa aba. 
Todas as células são preenchidas automaticamente e te permitem uma visualização exata do que você tem em caixa</t>
        </r>
      </text>
    </comment>
    <comment ref="C7" authorId="0">
      <text>
        <r>
          <rPr>
            <sz val="10"/>
            <color indexed="81"/>
            <rFont val="Segoe UI"/>
            <family val="2"/>
          </rPr>
          <t>Compilação de todas as suas receitas recebidas de fato. São apenas contabilizados itens marcados com status "pago" na aba de lançamentos</t>
        </r>
      </text>
    </comment>
    <comment ref="C8" authorId="0">
      <text>
        <r>
          <rPr>
            <sz val="10"/>
            <color indexed="81"/>
            <rFont val="Segoe UI"/>
            <family val="2"/>
          </rPr>
          <t>Compilação de todas as suas despesas pagas de fato. São apenas contabilizados itens marcados com status "pago" na aba de lançamentos</t>
        </r>
      </text>
    </comment>
    <comment ref="C9" authorId="0">
      <text>
        <r>
          <rPr>
            <sz val="10"/>
            <color indexed="81"/>
            <rFont val="Segoe UI"/>
            <family val="2"/>
          </rPr>
          <t>Cálculo das suas receitas subtraídas das suas despesas. Se o resultado for positivo indica lucro, se for negativo, indica prejuízo</t>
        </r>
      </text>
    </comment>
    <comment ref="C11" authorId="0">
      <text>
        <r>
          <rPr>
            <sz val="10"/>
            <color indexed="81"/>
            <rFont val="Segoe UI"/>
            <family val="2"/>
          </rPr>
          <t>A lucratividade representa o seu lucro líquido dividido pelas receitas brutas que você teve. Quanto maior, melhor. Se ela for negativa indica prejuízo no mês.</t>
        </r>
      </text>
    </comment>
  </commentList>
</comments>
</file>

<file path=xl/comments18.xml><?xml version="1.0" encoding="utf-8"?>
<comments xmlns="http://schemas.openxmlformats.org/spreadsheetml/2006/main">
  <authors>
    <author>LUZ Empreenda</author>
  </authors>
  <commentList>
    <comment ref="C4" authorId="0">
      <text>
        <r>
          <rPr>
            <sz val="10"/>
            <color indexed="81"/>
            <rFont val="Segoe UI"/>
            <family val="2"/>
          </rPr>
          <t>O DRE é o Demonstrativo de Resultado do Exercício e, basicamente, ele te permite uma análise pelo regime de competência.
Aqui você terá uma visualiação de todos os seus lançamentos, separados por plano de contas, independentemente se eles foram pagos ou não. Dessa forma, você consegue entender se vendeu bem ou não, mesmo que exista inadimplência.</t>
        </r>
      </text>
    </comment>
    <comment ref="C6" authorId="0">
      <text>
        <r>
          <rPr>
            <sz val="9"/>
            <color indexed="81"/>
            <rFont val="Segoe UI"/>
            <family val="2"/>
          </rPr>
          <t>É a Soma das suas variadas formas de renda</t>
        </r>
      </text>
    </comment>
  </commentList>
</comments>
</file>

<file path=xl/comments19.xml><?xml version="1.0" encoding="utf-8"?>
<comments xmlns="http://schemas.openxmlformats.org/spreadsheetml/2006/main">
  <authors>
    <author>LUZ Empreenda</author>
  </authors>
  <commentList>
    <comment ref="C4" authorId="0">
      <text>
        <r>
          <rPr>
            <sz val="10"/>
            <color indexed="81"/>
            <rFont val="Segoe UI"/>
            <family val="2"/>
          </rPr>
          <t>Aqui você terá uma visualiação das contas que você precisa receber e ainda não foram pagas para você. Tudo que não foi recebido é puxado para essa aba.
Todas as células são preenchidas automaticamente.</t>
        </r>
      </text>
    </comment>
  </commentList>
</comments>
</file>

<file path=xl/comments20.xml><?xml version="1.0" encoding="utf-8"?>
<comments xmlns="http://schemas.openxmlformats.org/spreadsheetml/2006/main">
  <authors>
    <author>LUZ Empreenda</author>
  </authors>
  <commentList>
    <comment ref="C4" authorId="0">
      <text>
        <r>
          <rPr>
            <sz val="10"/>
            <color indexed="81"/>
            <rFont val="Segoe UI"/>
            <family val="2"/>
          </rPr>
          <t>Aqui você terá uma visualiação das contas que você precisa pagar e ainda não realizou o pagamento. Tudo que não foi pago é puxado para essa aba. 
Todas as células são preenchidas automaticamente.</t>
        </r>
      </text>
    </comment>
  </commentList>
</comments>
</file>

<file path=xl/comments21.xml><?xml version="1.0" encoding="utf-8"?>
<comments xmlns="http://schemas.openxmlformats.org/spreadsheetml/2006/main">
  <authors>
    <author>LUZ Empreenda</author>
  </authors>
  <commentList>
    <comment ref="C6" authorId="0">
      <text>
        <r>
          <rPr>
            <sz val="10"/>
            <color indexed="81"/>
            <rFont val="Segoe UI"/>
            <family val="2"/>
          </rPr>
          <t>Aqui você terá uma visualiação do seu fluxo de receitas e despesas que foram recebidas e pagas. Tudo que não foi pago não é puxado para essa aba. 
Todas as células são preenchidas automaticamente e te permitem uma visualização exata do que você tem em caixa</t>
        </r>
      </text>
    </comment>
    <comment ref="C9" authorId="0">
      <text>
        <r>
          <rPr>
            <sz val="10"/>
            <color indexed="81"/>
            <rFont val="Segoe UI"/>
            <family val="2"/>
          </rPr>
          <t>Compilação de todas as suas receitas recebidas de fato. São apenas contabilizados itens marcados com status "pago" na aba de lançamentos</t>
        </r>
      </text>
    </comment>
    <comment ref="C10" authorId="0">
      <text>
        <r>
          <rPr>
            <sz val="10"/>
            <color indexed="81"/>
            <rFont val="Segoe UI"/>
            <family val="2"/>
          </rPr>
          <t>Compilação de todas as suas despesas pagas de fato. São apenas contabilizados itens marcados com status "pago" na aba de lançamentos</t>
        </r>
      </text>
    </comment>
    <comment ref="C11" authorId="0">
      <text>
        <r>
          <rPr>
            <sz val="10"/>
            <color indexed="81"/>
            <rFont val="Segoe UI"/>
            <family val="2"/>
          </rPr>
          <t>Cálculo das suas receitas subtraídas das suas despesas. Se o resultado for positivo indica lucro, se for negativo, indica prejuízo</t>
        </r>
      </text>
    </comment>
    <comment ref="C13" authorId="0">
      <text>
        <r>
          <rPr>
            <sz val="10"/>
            <color indexed="81"/>
            <rFont val="Segoe UI"/>
            <family val="2"/>
          </rPr>
          <t>A lucratividade representa o seu lucro líquido dividido pelas receitas brutas que você teve. Quanto maior, melhor. Se ela for negativa indica prejuízo no mês.</t>
        </r>
      </text>
    </comment>
  </commentList>
</comments>
</file>

<file path=xl/comments22.xml><?xml version="1.0" encoding="utf-8"?>
<comments xmlns="http://schemas.openxmlformats.org/spreadsheetml/2006/main">
  <authors>
    <author>LUZ Empreenda</author>
  </authors>
  <commentList>
    <comment ref="C4" authorId="0">
      <text>
        <r>
          <rPr>
            <sz val="10"/>
            <color indexed="81"/>
            <rFont val="Segoe UI"/>
            <family val="2"/>
          </rPr>
          <t>Essa é uma análise mais abrangente do seu fluxo de caixa, onde as colunas verdes representam as receitas, as vermelhas, suas despesas e a linha cinza o seu lucro ou prejuízo para todos os meses do ano.</t>
        </r>
      </text>
    </comment>
    <comment ref="C19" authorId="0">
      <text>
        <r>
          <rPr>
            <sz val="10"/>
            <color indexed="81"/>
            <rFont val="Segoe UI"/>
            <family val="2"/>
          </rPr>
          <t>Dê uma olhada na variação das Receitas Mensais. Um gráfico muito instável pode mostrar que você depende mais de rendas pontuais, o que pode ser um risco para sua família.</t>
        </r>
      </text>
    </comment>
    <comment ref="I19" authorId="0">
      <text>
        <r>
          <rPr>
            <sz val="10"/>
            <color indexed="81"/>
            <rFont val="Segoe UI"/>
            <family val="2"/>
          </rPr>
          <t>Fique de olho na variação nos seus gastos mensais. Muita variação mês após mês pode indicar que você está planejando e controlando pouco o orçamento.</t>
        </r>
      </text>
    </comment>
    <comment ref="C34" authorId="0">
      <text>
        <r>
          <rPr>
            <sz val="10"/>
            <color indexed="81"/>
            <rFont val="Segoe UI"/>
            <family val="2"/>
          </rPr>
          <t>Sempre que a linha vermelha estiver acima da linha verde, é um indicador que você tem mais contas a pagar do que a receber, ou seja, você precisará ter caixa naquele mês para pagar a diferença desse valor</t>
        </r>
      </text>
    </comment>
    <comment ref="C49" authorId="0">
      <text>
        <r>
          <rPr>
            <sz val="10"/>
            <color indexed="81"/>
            <rFont val="Segoe UI"/>
            <family val="2"/>
          </rPr>
          <t>Indica que você tem mais contas pagar do que a receber no mês em questão</t>
        </r>
      </text>
    </comment>
    <comment ref="I49" authorId="0">
      <text>
        <r>
          <rPr>
            <sz val="10"/>
            <color indexed="81"/>
            <rFont val="Segoe UI"/>
            <family val="2"/>
          </rPr>
          <t>Quantidade de dinheiro acumulada. Sempre que o seu acumulado for positivo indica reservas de caixa. Procure sempre ter uma reserva de caixa pelo menos 2 vezes maior do que as suas despesas mensais, assim você evita ter que pedir empréstimos em meses ruins</t>
        </r>
      </text>
    </comment>
    <comment ref="C68" authorId="0">
      <text>
        <r>
          <rPr>
            <sz val="10"/>
            <color indexed="81"/>
            <rFont val="Segoe UI"/>
            <family val="2"/>
          </rPr>
          <t>Sempre que a lucratividade estiver negativa será um indicador de prejuízo. Lembrando que quanto maior a lucratividade, melhor.</t>
        </r>
      </text>
    </comment>
    <comment ref="C85" authorId="0">
      <text>
        <r>
          <rPr>
            <sz val="10"/>
            <color indexed="81"/>
            <rFont val="Segoe UI"/>
            <family val="2"/>
          </rPr>
          <t>Esse é um demonstrativo do seu Resultado Anual</t>
        </r>
      </text>
    </comment>
  </commentList>
</comments>
</file>

<file path=xl/comments23.xml><?xml version="1.0" encoding="utf-8"?>
<comments xmlns="http://schemas.openxmlformats.org/spreadsheetml/2006/main">
  <authors>
    <author>LUZ Empreenda</author>
  </authors>
  <commentList>
    <comment ref="C6" authorId="0">
      <text>
        <r>
          <rPr>
            <sz val="10"/>
            <color indexed="81"/>
            <rFont val="Segoe UI"/>
            <family val="2"/>
          </rPr>
          <t>Entenda quais itens possuem mais participação na sua divisão de receitas.</t>
        </r>
      </text>
    </comment>
    <comment ref="I6" authorId="0">
      <text>
        <r>
          <rPr>
            <sz val="10"/>
            <color indexed="81"/>
            <rFont val="Segoe UI"/>
            <family val="2"/>
          </rPr>
          <t>Observe aqui a divisão de receitas dos itens da sua Renda Familiar</t>
        </r>
      </text>
    </comment>
    <comment ref="C24" authorId="0">
      <text>
        <r>
          <rPr>
            <sz val="10"/>
            <color indexed="81"/>
            <rFont val="Segoe UI"/>
            <family val="2"/>
          </rPr>
          <t>Observe aqui a divisão de receitas dentre suas Aplicações Financeiras</t>
        </r>
      </text>
    </comment>
    <comment ref="I24" authorId="0">
      <text>
        <r>
          <rPr>
            <sz val="10"/>
            <color indexed="81"/>
            <rFont val="Segoe UI"/>
            <family val="2"/>
          </rPr>
          <t>Observe aqui a divisão de receitas dentre suas Outras Receitas</t>
        </r>
      </text>
    </comment>
  </commentList>
</comments>
</file>

<file path=xl/comments24.xml><?xml version="1.0" encoding="utf-8"?>
<comments xmlns="http://schemas.openxmlformats.org/spreadsheetml/2006/main">
  <authors>
    <author>LUZ Empreenda</author>
  </authors>
  <commentList>
    <comment ref="C6" authorId="0">
      <text>
        <r>
          <rPr>
            <sz val="10"/>
            <color indexed="81"/>
            <rFont val="Segoe UI"/>
            <family val="2"/>
          </rPr>
          <t>Entenda quais itens possuem mais participação na sua divisão de despesas.</t>
        </r>
      </text>
    </comment>
  </commentList>
</comments>
</file>

<file path=xl/comments25.xml><?xml version="1.0" encoding="utf-8"?>
<comments xmlns="http://schemas.openxmlformats.org/spreadsheetml/2006/main">
  <authors>
    <author>LUZ Empreenda</author>
  </authors>
  <commentList>
    <comment ref="C9" authorId="0">
      <text>
        <r>
          <rPr>
            <sz val="10"/>
            <color indexed="81"/>
            <rFont val="Segoe UI"/>
            <family val="2"/>
          </rPr>
          <t>Essa é uma comparação entre o valor de receitas contra o valor de despesas no mês em questão.</t>
        </r>
      </text>
    </comment>
    <comment ref="E9" authorId="0">
      <text>
        <r>
          <rPr>
            <sz val="10"/>
            <color indexed="81"/>
            <rFont val="Segoe UI"/>
            <family val="2"/>
          </rPr>
          <t>Comparação entre o mês anterior e o mês atual. Ter um resultado negativo aqui não significa um resultado necessariamente ruim. Você pode ter lucro, mesmo com um mês pior que o anterior.</t>
        </r>
      </text>
    </comment>
    <comment ref="G9" authorId="0">
      <text>
        <r>
          <rPr>
            <sz val="10"/>
            <color indexed="81"/>
            <rFont val="Segoe UI"/>
            <family val="2"/>
          </rPr>
          <t>Comparação das contas a receber com as contas a pagar. Cuidado com contas a receber alta pois pode siginificar mal planejamento de renda</t>
        </r>
      </text>
    </comment>
    <comment ref="I9" authorId="0">
      <text>
        <r>
          <rPr>
            <sz val="10"/>
            <color indexed="81"/>
            <rFont val="Segoe UI"/>
            <family val="2"/>
          </rPr>
          <t>Busque sempre ter valores acumulados para não depender de empréstimos ou ficar no vermelho.</t>
        </r>
      </text>
    </comment>
  </commentList>
</comments>
</file>

<file path=xl/sharedStrings.xml><?xml version="1.0" encoding="utf-8"?>
<sst xmlns="http://schemas.openxmlformats.org/spreadsheetml/2006/main" count="5494" uniqueCount="1438">
  <si>
    <t>Instruções sobre como você deve começar</t>
  </si>
  <si>
    <t>Veja o resumo dos seus lançamentos cada mês</t>
  </si>
  <si>
    <t>Faça uma análise dos seus resultados</t>
  </si>
  <si>
    <t>Veja os resultados através de gráficos</t>
  </si>
  <si>
    <t>Aqui você verá os gráficos a partir de todos os dados que você cadastrou em “lançamentos”. É uma forma rápida e agradável para visualizar seus resultados de forma prática.</t>
  </si>
  <si>
    <t>Saiba exatamente o que fazer através dos alertas e dicas</t>
  </si>
  <si>
    <t xml:space="preserve">Seus resultados vão indicar se o seu fluxo financeiro está indo bem ou mal. Através destes indicadores, esta planilha fornecerá dicas automatizadas para sua tomada de decisões. </t>
  </si>
  <si>
    <t>Clique abaixo para selecionar sua dúvida:</t>
  </si>
  <si>
    <t>Pergunta</t>
  </si>
  <si>
    <t>Dia</t>
  </si>
  <si>
    <t>Item</t>
  </si>
  <si>
    <t>Classificação</t>
  </si>
  <si>
    <t>Valor</t>
  </si>
  <si>
    <t>Status</t>
  </si>
  <si>
    <t>Saldo</t>
  </si>
  <si>
    <t>Selecione o mês:</t>
  </si>
  <si>
    <t>Receita</t>
  </si>
  <si>
    <t>Despesa</t>
  </si>
  <si>
    <t>Saldo do Dia</t>
  </si>
  <si>
    <t>Resumo Geral</t>
  </si>
  <si>
    <t>Total de Receitas</t>
  </si>
  <si>
    <t>Total de Despesas</t>
  </si>
  <si>
    <t>Saldo do Ano Anterior</t>
  </si>
  <si>
    <t>Resultado do Mês</t>
  </si>
  <si>
    <t>4.1</t>
  </si>
  <si>
    <t>4.2</t>
  </si>
  <si>
    <t>4.3</t>
  </si>
  <si>
    <t>4.1.1</t>
  </si>
  <si>
    <t>4.1.2</t>
  </si>
  <si>
    <t>4.1.3</t>
  </si>
  <si>
    <t>4.1.4</t>
  </si>
  <si>
    <t>4.1.5</t>
  </si>
  <si>
    <t>4.1.6</t>
  </si>
  <si>
    <t>4.1.7</t>
  </si>
  <si>
    <t>4.1.8</t>
  </si>
  <si>
    <t>4.1.9</t>
  </si>
  <si>
    <t>4.1.99</t>
  </si>
  <si>
    <t>4.2.1</t>
  </si>
  <si>
    <t>4.2.2</t>
  </si>
  <si>
    <t>4.2.3</t>
  </si>
  <si>
    <t>4.2.4</t>
  </si>
  <si>
    <t>4.2.5</t>
  </si>
  <si>
    <t>4.2.6</t>
  </si>
  <si>
    <t>4.2.7</t>
  </si>
  <si>
    <t>4.2.8</t>
  </si>
  <si>
    <t>4.2.9</t>
  </si>
  <si>
    <t>4.2.99</t>
  </si>
  <si>
    <t>4.3.1</t>
  </si>
  <si>
    <t>4.3.2</t>
  </si>
  <si>
    <t>4.3.3</t>
  </si>
  <si>
    <t>4.3.4</t>
  </si>
  <si>
    <t>4.3.5</t>
  </si>
  <si>
    <t>4.3.6</t>
  </si>
  <si>
    <t>4.3.7</t>
  </si>
  <si>
    <t>4.3.8</t>
  </si>
  <si>
    <t>4.3.9</t>
  </si>
  <si>
    <t>4.3.99</t>
  </si>
  <si>
    <t>Acumulado</t>
  </si>
  <si>
    <t>Fevereiro</t>
  </si>
  <si>
    <t>Jan</t>
  </si>
  <si>
    <t>Fev</t>
  </si>
  <si>
    <t>Mar</t>
  </si>
  <si>
    <t>Abr</t>
  </si>
  <si>
    <t>Mai</t>
  </si>
  <si>
    <t>Jun</t>
  </si>
  <si>
    <t>Jul</t>
  </si>
  <si>
    <t>Ago</t>
  </si>
  <si>
    <t>Set</t>
  </si>
  <si>
    <t>Out</t>
  </si>
  <si>
    <t>Nov</t>
  </si>
  <si>
    <t>Dez</t>
  </si>
  <si>
    <t>Total</t>
  </si>
  <si>
    <t>Saldo Inicial</t>
  </si>
  <si>
    <t>Receitas</t>
  </si>
  <si>
    <t>Despesas</t>
  </si>
  <si>
    <t>Lucro / Prejuízo</t>
  </si>
  <si>
    <t>Lucratividade</t>
  </si>
  <si>
    <t>Faça uma análise das contas a pagar / receber e da sua necessidade de caixa para cada mês:</t>
  </si>
  <si>
    <t>Contas a Receber</t>
  </si>
  <si>
    <t>Contas a Pagar</t>
  </si>
  <si>
    <t>Necessidade de Caixa</t>
  </si>
  <si>
    <t>Veja os grupos de contas detalhados abaixo:</t>
  </si>
  <si>
    <t>Total de Receitas a Receber</t>
  </si>
  <si>
    <t>1. Análise Financeira Geral por Mês</t>
  </si>
  <si>
    <t>2. Receitas</t>
  </si>
  <si>
    <t>3. Despesas</t>
  </si>
  <si>
    <t>4. Contas a Pagar / Contas a Receber</t>
  </si>
  <si>
    <t>5. Necessidade de Caixa</t>
  </si>
  <si>
    <t>6. Acumulado</t>
  </si>
  <si>
    <t>Receitas x Despesas</t>
  </si>
  <si>
    <t>Mês Anterior x Mês Atual</t>
  </si>
  <si>
    <t>Contas a Receber x Contas a Pagar</t>
  </si>
  <si>
    <t>Necessidade de Caixa x Acumulado</t>
  </si>
  <si>
    <t>Veja a resposta abaixo:</t>
  </si>
  <si>
    <t>Veja as 10 ferramentas mais indicadas para você</t>
  </si>
  <si>
    <t>Veja mais detalhes</t>
  </si>
  <si>
    <t>-</t>
  </si>
  <si>
    <t>3. RESUMO: LANÇAMENTOS</t>
  </si>
  <si>
    <t>4. RESULTADOS CONSOLIDADOS</t>
  </si>
  <si>
    <t>Planilha de Estudo de Viabilidade Econômica</t>
  </si>
  <si>
    <t>5.1</t>
  </si>
  <si>
    <t>5.1.1</t>
  </si>
  <si>
    <t>5.2.1</t>
  </si>
  <si>
    <t>5.3.1</t>
  </si>
  <si>
    <t>5.1.2</t>
  </si>
  <si>
    <t>5.1.3</t>
  </si>
  <si>
    <t>5.1.4</t>
  </si>
  <si>
    <t>5.1.5</t>
  </si>
  <si>
    <t>5.1.6</t>
  </si>
  <si>
    <t>5.1.7</t>
  </si>
  <si>
    <t>5.1.8</t>
  </si>
  <si>
    <t>5.1.9</t>
  </si>
  <si>
    <t>5.2.2</t>
  </si>
  <si>
    <t>5.2.3</t>
  </si>
  <si>
    <t>5.2.4</t>
  </si>
  <si>
    <t>5.2.5</t>
  </si>
  <si>
    <t>5.2.6</t>
  </si>
  <si>
    <t>5.2.7</t>
  </si>
  <si>
    <t>5.2.8</t>
  </si>
  <si>
    <t>5.2.9</t>
  </si>
  <si>
    <t>5.3.2</t>
  </si>
  <si>
    <t>5.3.3</t>
  </si>
  <si>
    <t>5.3.4</t>
  </si>
  <si>
    <t>5.3.5</t>
  </si>
  <si>
    <t>5.3.6</t>
  </si>
  <si>
    <t>5.3.7</t>
  </si>
  <si>
    <t>5.3.8</t>
  </si>
  <si>
    <t>5.3.9</t>
  </si>
  <si>
    <t>5.1.99</t>
  </si>
  <si>
    <t>5.2.99</t>
  </si>
  <si>
    <t>5.3.99</t>
  </si>
  <si>
    <t>5.2</t>
  </si>
  <si>
    <t>5.3</t>
  </si>
  <si>
    <t>5.4</t>
  </si>
  <si>
    <t>5.5</t>
  </si>
  <si>
    <t>5.6</t>
  </si>
  <si>
    <t>5.7</t>
  </si>
  <si>
    <t>1. PLANO DE CONTAS</t>
  </si>
  <si>
    <t>Positivo</t>
  </si>
  <si>
    <t>Negativo</t>
  </si>
  <si>
    <t>Boa! Suas finanças melhoraram do mês passado para esse. Que tal investigar os motivos e dedicar mais tempo para replicá-las?</t>
  </si>
  <si>
    <t>Tome cuidado, seu resultado mensal piorou do mês passado para esse. Esse mês é sempre ruim ou aconteceu alguma coisa que fez seu resultado piorar?</t>
  </si>
  <si>
    <t>Cuidado! Suas contas a pagar para esse mês estão superiores ao que você tem direito a receber, se você não procurar reverter essa situação, provavelmente terá prejuízo</t>
  </si>
  <si>
    <t>Resposta</t>
  </si>
  <si>
    <t>Basta preencher com o dia do mês correspondente (de 1 a 31). Não é permitida e nem necessária a adição de valores de data como 02/02/2014. Nesse caso, adicione apenas o número 2</t>
  </si>
  <si>
    <t>Aqui você encontra um total diário do seu fluxo de caixa. Para ter essa visualização, basta escolher o mês de referência que quer analisar.</t>
  </si>
  <si>
    <t>É a diferença entre o seu Contas a Receber e o seu Contas a Pagar. Sua necessidade de caixa mostra exatamente quanto dinheiro você precisa ter no mês para não entrar no vermelho.</t>
  </si>
  <si>
    <t>É o grupo de contas (entradas e saídas) categorizadas como não pagas. Toda vez que você mudar o status de Não Pago para Pago, esse valor não aparecerá mais aqui para ser visto no seu Fluxo de Caixa.</t>
  </si>
  <si>
    <t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t>
  </si>
  <si>
    <t>DÚVIDAS FREQUENTES</t>
  </si>
  <si>
    <t>Insira seus lançamentos (suas receitas e despesas)</t>
  </si>
  <si>
    <t>Aqui você pode ver um resumo dos seus lançamentos por dia. Ou seja, total de receitas, total de despesas e o saldo final de cada dia do mês.</t>
  </si>
  <si>
    <t>Outros Impostos</t>
  </si>
  <si>
    <t>5.7.1</t>
  </si>
  <si>
    <t>5.7.2</t>
  </si>
  <si>
    <t>5.7.3</t>
  </si>
  <si>
    <t>5.7.4</t>
  </si>
  <si>
    <t>5.7.5</t>
  </si>
  <si>
    <t>5.7.6</t>
  </si>
  <si>
    <t>5.7.7</t>
  </si>
  <si>
    <t>5.7.8</t>
  </si>
  <si>
    <t>5.7.9</t>
  </si>
  <si>
    <t>5.7.99</t>
  </si>
  <si>
    <t>5.4.1</t>
  </si>
  <si>
    <t>5.4.2</t>
  </si>
  <si>
    <t>5.4.3</t>
  </si>
  <si>
    <t>5.4.4</t>
  </si>
  <si>
    <t>5.4.5</t>
  </si>
  <si>
    <t>5.4.6</t>
  </si>
  <si>
    <t>5.4.7</t>
  </si>
  <si>
    <t>5.4.8</t>
  </si>
  <si>
    <t>5.4.9</t>
  </si>
  <si>
    <t>5.4.99</t>
  </si>
  <si>
    <t>5.5.1</t>
  </si>
  <si>
    <t>5.5.2</t>
  </si>
  <si>
    <t>5.5.3</t>
  </si>
  <si>
    <t>5.5.4</t>
  </si>
  <si>
    <t>5.5.5</t>
  </si>
  <si>
    <t>5.5.6</t>
  </si>
  <si>
    <t>5.5.7</t>
  </si>
  <si>
    <t>5.5.8</t>
  </si>
  <si>
    <t>5.5.9</t>
  </si>
  <si>
    <t>5.5.99</t>
  </si>
  <si>
    <t>5.6.1</t>
  </si>
  <si>
    <t>5.6.2</t>
  </si>
  <si>
    <t>5.6.3</t>
  </si>
  <si>
    <t>5.6.4</t>
  </si>
  <si>
    <t>5.6.5</t>
  </si>
  <si>
    <t>5.6.6</t>
  </si>
  <si>
    <t>5.6.7</t>
  </si>
  <si>
    <t>5.6.8</t>
  </si>
  <si>
    <t>5.6.9</t>
  </si>
  <si>
    <t>5.6.99</t>
  </si>
  <si>
    <t>Lucro ou Prejuizo</t>
  </si>
  <si>
    <t>Saldo de Fevereiro</t>
  </si>
  <si>
    <t>Saldo de Março</t>
  </si>
  <si>
    <t>Saldo de Abril</t>
  </si>
  <si>
    <t>Saldo de Janeiro</t>
  </si>
  <si>
    <t>Saldo de Maio</t>
  </si>
  <si>
    <t>Saldo de Junho</t>
  </si>
  <si>
    <t>Saldo de Julho</t>
  </si>
  <si>
    <t>Saldo de Agosto</t>
  </si>
  <si>
    <t>Saldo de Setembro</t>
  </si>
  <si>
    <t>Saldo de Outubro</t>
  </si>
  <si>
    <t>Saldo de Novembro</t>
  </si>
  <si>
    <t>Abril</t>
  </si>
  <si>
    <t>Junho</t>
  </si>
  <si>
    <r>
      <rPr>
        <b/>
        <sz val="10.5"/>
        <color rgb="FFFF0000"/>
        <rFont val="Calibri"/>
        <family val="2"/>
        <scheme val="minor"/>
      </rPr>
      <t>Importante:</t>
    </r>
    <r>
      <rPr>
        <sz val="10.5"/>
        <color rgb="FF595959"/>
        <rFont val="Calibri"/>
        <family val="2"/>
        <scheme val="minor"/>
      </rPr>
      <t xml:space="preserve"> Aqui você terá uma visão consolidada do seu contas a pagar/receber. Observe que a Necessidade de Caixa é o valor que você precisa ter em caixa para conseguir honrar seus compromissos financeiros</t>
    </r>
  </si>
  <si>
    <t>Total de Despesas a Pagar</t>
  </si>
  <si>
    <t>5. GRÁFICOS</t>
  </si>
  <si>
    <t>6. ALERTAS E DICAS</t>
  </si>
  <si>
    <t>SOBRE A LUZ</t>
  </si>
  <si>
    <t>MAIS SUGESTÕES PARA VOCÊ</t>
  </si>
  <si>
    <t>Janeiro</t>
  </si>
  <si>
    <t>Março</t>
  </si>
  <si>
    <t>Maio</t>
  </si>
  <si>
    <t>Julho</t>
  </si>
  <si>
    <t>Agosto</t>
  </si>
  <si>
    <t>Setembro</t>
  </si>
  <si>
    <t>Outubro</t>
  </si>
  <si>
    <t>Novembro</t>
  </si>
  <si>
    <t>Dezembro</t>
  </si>
  <si>
    <t>FLUXO DE CAIXA</t>
  </si>
  <si>
    <t>COMPARAÇÃO DE MESES</t>
  </si>
  <si>
    <t>CONTAS A RECEBER x CONTAS A PAGAR</t>
  </si>
  <si>
    <t>receita</t>
  </si>
  <si>
    <t>despesa</t>
  </si>
  <si>
    <t>resultado</t>
  </si>
  <si>
    <t>receber</t>
  </si>
  <si>
    <t>pagar</t>
  </si>
  <si>
    <t>NECESSIDADE DE CAIXA x ACUMULADO</t>
  </si>
  <si>
    <t>necessidade</t>
  </si>
  <si>
    <t>acumulado</t>
  </si>
  <si>
    <t>Avalie esta planilha e ganhe 10% de desconto &gt;</t>
  </si>
  <si>
    <t>Pacote de Planilha de Finanças Empresariais</t>
  </si>
  <si>
    <t>Planilha de Análise SWOT</t>
  </si>
  <si>
    <t>Entenda a viabilidade do seu negócio, descubra o seu potencial financeiro e não gaste seu tempo ou dinheiro com ideias ruins</t>
  </si>
  <si>
    <t>Se prepare da melhor maneira para o planejamento estratégico da sua empresa. Aprenda a fazer sua Análise SWOT (FOFA) agora mesmo</t>
  </si>
  <si>
    <t xml:space="preserve">Profissionalize suas finanças! Com o nosso Pacote você terá mais de 15 planilhas para superar todos os desafios financeiros. </t>
  </si>
  <si>
    <t>4. Como fazer um lançamento?</t>
  </si>
  <si>
    <t>5. Como preencher o campo dia?</t>
  </si>
  <si>
    <t>Basta entrar no menu superior "Revisão" e escolher o item desproteger planilha no grupo Alterações. As planilhas não possuem senhas, apenas estão bloqueadas para melhorar a usabilidade delas</t>
  </si>
  <si>
    <t>Mês Anterior</t>
  </si>
  <si>
    <t>Mês Atual</t>
  </si>
  <si>
    <t>2. LANÇAMENTOS: JAN</t>
  </si>
  <si>
    <t>2. LANÇAMENTOS: FEV</t>
  </si>
  <si>
    <t>2. LANÇAMENTOS: MAR</t>
  </si>
  <si>
    <t>2. LANÇAMENTOS: ABR</t>
  </si>
  <si>
    <t>2. LANÇAMENTOS: MAI</t>
  </si>
  <si>
    <t>2. LANÇAMENTOS: JUN</t>
  </si>
  <si>
    <t>2. LANÇAMENTOS: JUL</t>
  </si>
  <si>
    <t>2. LANÇAMENTOS: AGO</t>
  </si>
  <si>
    <t>2. LANÇAMENTOS: SET</t>
  </si>
  <si>
    <t>2. LANÇAMENTOS: OUT</t>
  </si>
  <si>
    <t>2. LANÇAMENTOS: NOV</t>
  </si>
  <si>
    <t>2. LANÇAMENTOS: DEZ</t>
  </si>
  <si>
    <t>5.8</t>
  </si>
  <si>
    <t>5.8.1</t>
  </si>
  <si>
    <t>5.8.2</t>
  </si>
  <si>
    <t>5.8.3</t>
  </si>
  <si>
    <t>5.8.4</t>
  </si>
  <si>
    <t>5.8.5</t>
  </si>
  <si>
    <t>5.8.6</t>
  </si>
  <si>
    <t>5.8.7</t>
  </si>
  <si>
    <t>5.8.8</t>
  </si>
  <si>
    <t>5.8.9</t>
  </si>
  <si>
    <t>5.8.99</t>
  </si>
  <si>
    <t>-------------------------------------------</t>
  </si>
  <si>
    <t>DRE</t>
  </si>
  <si>
    <t>Fluxo de Caixa</t>
  </si>
  <si>
    <t>7. Lucratividade</t>
  </si>
  <si>
    <t>1. Divisão de Receitas</t>
  </si>
  <si>
    <t>1. Divisão de Despesas</t>
  </si>
  <si>
    <t>8. Impostos</t>
  </si>
  <si>
    <t>9. Investimentos</t>
  </si>
  <si>
    <r>
      <rPr>
        <b/>
        <sz val="36"/>
        <color theme="1"/>
        <rFont val="Calibri"/>
        <family val="2"/>
        <scheme val="minor"/>
      </rPr>
      <t>1.</t>
    </r>
    <r>
      <rPr>
        <sz val="36"/>
        <color theme="1"/>
        <rFont val="Calibri"/>
        <family val="2"/>
        <scheme val="minor"/>
      </rPr>
      <t xml:space="preserve"> Panorama Financeiro Geral</t>
    </r>
  </si>
  <si>
    <r>
      <rPr>
        <b/>
        <sz val="36"/>
        <color theme="1"/>
        <rFont val="Calibri"/>
        <family val="2"/>
        <scheme val="minor"/>
      </rPr>
      <t>4.</t>
    </r>
    <r>
      <rPr>
        <sz val="36"/>
        <color theme="1"/>
        <rFont val="Calibri"/>
        <family val="2"/>
        <scheme val="minor"/>
      </rPr>
      <t xml:space="preserve"> Divisão de Receitas e Despesas por Contas</t>
    </r>
  </si>
  <si>
    <r>
      <rPr>
        <b/>
        <sz val="28"/>
        <color theme="1"/>
        <rFont val="Calibri"/>
        <family val="2"/>
        <scheme val="minor"/>
      </rPr>
      <t>1.</t>
    </r>
    <r>
      <rPr>
        <sz val="28"/>
        <color theme="1"/>
        <rFont val="Calibri"/>
        <family val="2"/>
        <scheme val="minor"/>
      </rPr>
      <t xml:space="preserve"> Panorama Financeiro Geral</t>
    </r>
  </si>
  <si>
    <r>
      <rPr>
        <b/>
        <sz val="28"/>
        <color theme="1"/>
        <rFont val="Calibri"/>
        <family val="2"/>
        <scheme val="minor"/>
      </rPr>
      <t>4.</t>
    </r>
    <r>
      <rPr>
        <sz val="28"/>
        <color theme="1"/>
        <rFont val="Calibri"/>
        <family val="2"/>
        <scheme val="minor"/>
      </rPr>
      <t xml:space="preserve"> Divisão de Receitas e Despesas por Contas</t>
    </r>
  </si>
  <si>
    <t>Análise do Fluxo de Caixa</t>
  </si>
  <si>
    <r>
      <rPr>
        <b/>
        <sz val="36"/>
        <color theme="1"/>
        <rFont val="Calibri"/>
        <family val="2"/>
        <scheme val="minor"/>
      </rPr>
      <t>3.</t>
    </r>
    <r>
      <rPr>
        <sz val="36"/>
        <color theme="1"/>
        <rFont val="Calibri"/>
        <family val="2"/>
        <scheme val="minor"/>
      </rPr>
      <t xml:space="preserve"> Análise de Contas a Pagar e a Receber</t>
    </r>
  </si>
  <si>
    <r>
      <rPr>
        <b/>
        <sz val="28"/>
        <color theme="1"/>
        <rFont val="Calibri"/>
        <family val="2"/>
        <scheme val="minor"/>
      </rPr>
      <t xml:space="preserve">3. </t>
    </r>
    <r>
      <rPr>
        <sz val="28"/>
        <color theme="1"/>
        <rFont val="Calibri"/>
        <family val="2"/>
        <scheme val="minor"/>
      </rPr>
      <t>Contas a Pagar e a Receber</t>
    </r>
  </si>
  <si>
    <t>Contas a Pagar e a Receber</t>
  </si>
  <si>
    <t>2. Divisão de Despesas</t>
  </si>
  <si>
    <t>7. RELATÓRIO DE IMPRESSÃO</t>
  </si>
  <si>
    <t xml:space="preserve">RELATÓRIO DE IMPRESSÃO: </t>
  </si>
  <si>
    <t>Já separamos uma aba exclusiva com suas principais informações financeiras prontas para impressão. Basta entrar no relatório e imprimir!</t>
  </si>
  <si>
    <t>receitas</t>
  </si>
  <si>
    <t>despesas</t>
  </si>
  <si>
    <t>mês anterior</t>
  </si>
  <si>
    <t>Mês anterior sem resultado para comparação</t>
  </si>
  <si>
    <t>Total de Contas a Receber</t>
  </si>
  <si>
    <t>Total de Contas a Pagar</t>
  </si>
  <si>
    <t>4.1.10</t>
  </si>
  <si>
    <t>4.1.11</t>
  </si>
  <si>
    <t>4.1.12</t>
  </si>
  <si>
    <t>4.1.13</t>
  </si>
  <si>
    <t>4.1.14</t>
  </si>
  <si>
    <t>4.2.10</t>
  </si>
  <si>
    <t>4.2.11</t>
  </si>
  <si>
    <t>4.2.12</t>
  </si>
  <si>
    <t>4.2.13</t>
  </si>
  <si>
    <t>4.2.14</t>
  </si>
  <si>
    <t>4.3.10</t>
  </si>
  <si>
    <t>4.3.11</t>
  </si>
  <si>
    <t>4.3.12</t>
  </si>
  <si>
    <t>4.3.13</t>
  </si>
  <si>
    <t>4.3.14</t>
  </si>
  <si>
    <t>5.1.10</t>
  </si>
  <si>
    <t>5.1.11</t>
  </si>
  <si>
    <t>5.1.12</t>
  </si>
  <si>
    <t>5.1.13</t>
  </si>
  <si>
    <t>5.1.14</t>
  </si>
  <si>
    <t>5.2.10</t>
  </si>
  <si>
    <t>5.2.11</t>
  </si>
  <si>
    <t>5.2.12</t>
  </si>
  <si>
    <t>5.2.13</t>
  </si>
  <si>
    <t>5.2.14</t>
  </si>
  <si>
    <t>5.3.10</t>
  </si>
  <si>
    <t>5.3.11</t>
  </si>
  <si>
    <t>5.3.12</t>
  </si>
  <si>
    <t>5.3.13</t>
  </si>
  <si>
    <t>5.3.14</t>
  </si>
  <si>
    <t>5.4.10</t>
  </si>
  <si>
    <t>5.4.11</t>
  </si>
  <si>
    <t>5.4.12</t>
  </si>
  <si>
    <t>5.4.13</t>
  </si>
  <si>
    <t>5.4.14</t>
  </si>
  <si>
    <t>5.5.10</t>
  </si>
  <si>
    <t>5.5.11</t>
  </si>
  <si>
    <t>5.5.12</t>
  </si>
  <si>
    <t>5.5.13</t>
  </si>
  <si>
    <t>5.5.14</t>
  </si>
  <si>
    <t>5.6.10</t>
  </si>
  <si>
    <t>5.6.11</t>
  </si>
  <si>
    <t>5.6.12</t>
  </si>
  <si>
    <t>5.6.13</t>
  </si>
  <si>
    <t>5.6.14</t>
  </si>
  <si>
    <t>5.7.10</t>
  </si>
  <si>
    <t>5.7.11</t>
  </si>
  <si>
    <t>5.7.12</t>
  </si>
  <si>
    <t>5.7.13</t>
  </si>
  <si>
    <t>5.7.14</t>
  </si>
  <si>
    <t>5.8.10</t>
  </si>
  <si>
    <t>5.8.11</t>
  </si>
  <si>
    <t>5.8.12</t>
  </si>
  <si>
    <t>5.8.13</t>
  </si>
  <si>
    <t>5.8.14</t>
  </si>
  <si>
    <t>4.1.15</t>
  </si>
  <si>
    <t>4.2.15</t>
  </si>
  <si>
    <t>4.3.15</t>
  </si>
  <si>
    <t>4.1.16</t>
  </si>
  <si>
    <t>4.2.16</t>
  </si>
  <si>
    <t>4.3.16</t>
  </si>
  <si>
    <t>4.1.17</t>
  </si>
  <si>
    <t>4.2.17</t>
  </si>
  <si>
    <t>4.3.17</t>
  </si>
  <si>
    <t>4.1.18</t>
  </si>
  <si>
    <t>4.2.18</t>
  </si>
  <si>
    <t>4.3.18</t>
  </si>
  <si>
    <t>4.1.19</t>
  </si>
  <si>
    <t>4.2.19</t>
  </si>
  <si>
    <t>4.3.19</t>
  </si>
  <si>
    <t>4.1.20</t>
  </si>
  <si>
    <t>4.2.20</t>
  </si>
  <si>
    <t>4.3.20</t>
  </si>
  <si>
    <t>4.1.21</t>
  </si>
  <si>
    <t>4.2.21</t>
  </si>
  <si>
    <t>4.3.21</t>
  </si>
  <si>
    <t>4.1.22</t>
  </si>
  <si>
    <t>4.2.22</t>
  </si>
  <si>
    <t>4.3.22</t>
  </si>
  <si>
    <t>4.1.23</t>
  </si>
  <si>
    <t>4.2.23</t>
  </si>
  <si>
    <t>4.3.23</t>
  </si>
  <si>
    <t>4.1.24</t>
  </si>
  <si>
    <t>4.2.24</t>
  </si>
  <si>
    <t>4.3.24</t>
  </si>
  <si>
    <t>4.1.25</t>
  </si>
  <si>
    <t>4.2.25</t>
  </si>
  <si>
    <t>4.3.25</t>
  </si>
  <si>
    <t>4.1.26</t>
  </si>
  <si>
    <t>4.2.26</t>
  </si>
  <si>
    <t>4.3.26</t>
  </si>
  <si>
    <t>4.1.27</t>
  </si>
  <si>
    <t>4.2.27</t>
  </si>
  <si>
    <t>4.3.27</t>
  </si>
  <si>
    <t>4.1.28</t>
  </si>
  <si>
    <t>4.2.28</t>
  </si>
  <si>
    <t>4.3.28</t>
  </si>
  <si>
    <t>4.1.29</t>
  </si>
  <si>
    <t>4.2.29</t>
  </si>
  <si>
    <t>4.3.29</t>
  </si>
  <si>
    <t>4.1.30</t>
  </si>
  <si>
    <t>4.2.30</t>
  </si>
  <si>
    <t>4.3.30</t>
  </si>
  <si>
    <t>4.1.31</t>
  </si>
  <si>
    <t>4.2.31</t>
  </si>
  <si>
    <t>4.3.31</t>
  </si>
  <si>
    <t>4.1.32</t>
  </si>
  <si>
    <t>4.2.32</t>
  </si>
  <si>
    <t>4.3.32</t>
  </si>
  <si>
    <t>4.1.33</t>
  </si>
  <si>
    <t>4.2.33</t>
  </si>
  <si>
    <t>4.3.33</t>
  </si>
  <si>
    <t>4.1.34</t>
  </si>
  <si>
    <t>4.2.34</t>
  </si>
  <si>
    <t>4.3.34</t>
  </si>
  <si>
    <t>4.1.35</t>
  </si>
  <si>
    <t>4.2.35</t>
  </si>
  <si>
    <t>4.3.35</t>
  </si>
  <si>
    <t>4.1.36</t>
  </si>
  <si>
    <t>4.2.36</t>
  </si>
  <si>
    <t>4.3.36</t>
  </si>
  <si>
    <t>4.1.37</t>
  </si>
  <si>
    <t>4.2.37</t>
  </si>
  <si>
    <t>4.3.37</t>
  </si>
  <si>
    <t>4.1.38</t>
  </si>
  <si>
    <t>4.2.38</t>
  </si>
  <si>
    <t>4.3.38</t>
  </si>
  <si>
    <t>4.1.39</t>
  </si>
  <si>
    <t>4.2.39</t>
  </si>
  <si>
    <t>4.3.39</t>
  </si>
  <si>
    <t>4.1.40</t>
  </si>
  <si>
    <t>4.2.40</t>
  </si>
  <si>
    <t>4.3.40</t>
  </si>
  <si>
    <t>4.1.41</t>
  </si>
  <si>
    <t>4.2.41</t>
  </si>
  <si>
    <t>4.3.41</t>
  </si>
  <si>
    <t>4.1.42</t>
  </si>
  <si>
    <t>4.2.42</t>
  </si>
  <si>
    <t>4.3.42</t>
  </si>
  <si>
    <t>4.1.43</t>
  </si>
  <si>
    <t>4.2.43</t>
  </si>
  <si>
    <t>4.3.43</t>
  </si>
  <si>
    <t>4.1.44</t>
  </si>
  <si>
    <t>4.2.44</t>
  </si>
  <si>
    <t>4.3.44</t>
  </si>
  <si>
    <t>4.1.45</t>
  </si>
  <si>
    <t>4.2.45</t>
  </si>
  <si>
    <t>4.3.45</t>
  </si>
  <si>
    <t>4.1.46</t>
  </si>
  <si>
    <t>4.2.46</t>
  </si>
  <si>
    <t>4.3.46</t>
  </si>
  <si>
    <t>4.1.47</t>
  </si>
  <si>
    <t>4.2.47</t>
  </si>
  <si>
    <t>4.3.47</t>
  </si>
  <si>
    <t>4.1.48</t>
  </si>
  <si>
    <t>4.2.48</t>
  </si>
  <si>
    <t>4.3.48</t>
  </si>
  <si>
    <t>4.1.49</t>
  </si>
  <si>
    <t>4.2.49</t>
  </si>
  <si>
    <t>4.3.49</t>
  </si>
  <si>
    <t>4.1.50</t>
  </si>
  <si>
    <t>4.2.50</t>
  </si>
  <si>
    <t>4.3.50</t>
  </si>
  <si>
    <t>4.1.51</t>
  </si>
  <si>
    <t>4.2.51</t>
  </si>
  <si>
    <t>4.3.51</t>
  </si>
  <si>
    <t>4.1.52</t>
  </si>
  <si>
    <t>4.2.52</t>
  </si>
  <si>
    <t>4.3.52</t>
  </si>
  <si>
    <t>4.1.53</t>
  </si>
  <si>
    <t>4.2.53</t>
  </si>
  <si>
    <t>4.3.53</t>
  </si>
  <si>
    <t>4.1.54</t>
  </si>
  <si>
    <t>4.2.54</t>
  </si>
  <si>
    <t>4.3.54</t>
  </si>
  <si>
    <t>4.1.55</t>
  </si>
  <si>
    <t>4.2.55</t>
  </si>
  <si>
    <t>4.3.55</t>
  </si>
  <si>
    <t>4.1.56</t>
  </si>
  <si>
    <t>4.2.56</t>
  </si>
  <si>
    <t>4.3.56</t>
  </si>
  <si>
    <t>4.1.57</t>
  </si>
  <si>
    <t>4.2.57</t>
  </si>
  <si>
    <t>4.3.57</t>
  </si>
  <si>
    <t>4.1.58</t>
  </si>
  <si>
    <t>4.2.58</t>
  </si>
  <si>
    <t>4.3.58</t>
  </si>
  <si>
    <t>4.1.59</t>
  </si>
  <si>
    <t>4.2.59</t>
  </si>
  <si>
    <t>4.3.59</t>
  </si>
  <si>
    <t>4.1.60</t>
  </si>
  <si>
    <t>4.2.60</t>
  </si>
  <si>
    <t>4.3.60</t>
  </si>
  <si>
    <t>4.1.61</t>
  </si>
  <si>
    <t>4.2.61</t>
  </si>
  <si>
    <t>4.3.61</t>
  </si>
  <si>
    <t>4.1.62</t>
  </si>
  <si>
    <t>4.2.62</t>
  </si>
  <si>
    <t>4.3.62</t>
  </si>
  <si>
    <t>4.1.63</t>
  </si>
  <si>
    <t>4.2.63</t>
  </si>
  <si>
    <t>4.3.63</t>
  </si>
  <si>
    <t>4.1.64</t>
  </si>
  <si>
    <t>4.2.64</t>
  </si>
  <si>
    <t>4.3.64</t>
  </si>
  <si>
    <t>4.1.65</t>
  </si>
  <si>
    <t>4.2.65</t>
  </si>
  <si>
    <t>4.3.65</t>
  </si>
  <si>
    <t>4.1.66</t>
  </si>
  <si>
    <t>4.2.66</t>
  </si>
  <si>
    <t>4.3.66</t>
  </si>
  <si>
    <t>4.1.67</t>
  </si>
  <si>
    <t>4.2.67</t>
  </si>
  <si>
    <t>4.3.67</t>
  </si>
  <si>
    <t>4.1.68</t>
  </si>
  <si>
    <t>4.2.68</t>
  </si>
  <si>
    <t>4.3.68</t>
  </si>
  <si>
    <t>4.1.69</t>
  </si>
  <si>
    <t>4.2.69</t>
  </si>
  <si>
    <t>4.3.69</t>
  </si>
  <si>
    <t>4.1.70</t>
  </si>
  <si>
    <t>4.2.70</t>
  </si>
  <si>
    <t>4.3.70</t>
  </si>
  <si>
    <t>4.1.71</t>
  </si>
  <si>
    <t>4.2.71</t>
  </si>
  <si>
    <t>4.3.71</t>
  </si>
  <si>
    <t>4.1.72</t>
  </si>
  <si>
    <t>4.2.72</t>
  </si>
  <si>
    <t>4.3.72</t>
  </si>
  <si>
    <t>4.1.73</t>
  </si>
  <si>
    <t>4.2.73</t>
  </si>
  <si>
    <t>4.3.73</t>
  </si>
  <si>
    <t>4.1.74</t>
  </si>
  <si>
    <t>4.2.74</t>
  </si>
  <si>
    <t>4.3.74</t>
  </si>
  <si>
    <t>4.1.75</t>
  </si>
  <si>
    <t>4.2.75</t>
  </si>
  <si>
    <t>4.3.75</t>
  </si>
  <si>
    <t>4.1.76</t>
  </si>
  <si>
    <t>4.2.76</t>
  </si>
  <si>
    <t>4.3.76</t>
  </si>
  <si>
    <t>4.1.77</t>
  </si>
  <si>
    <t>4.2.77</t>
  </si>
  <si>
    <t>4.3.77</t>
  </si>
  <si>
    <t>4.1.78</t>
  </si>
  <si>
    <t>4.2.78</t>
  </si>
  <si>
    <t>4.3.78</t>
  </si>
  <si>
    <t>4.1.79</t>
  </si>
  <si>
    <t>4.2.79</t>
  </si>
  <si>
    <t>4.3.79</t>
  </si>
  <si>
    <t>4.1.80</t>
  </si>
  <si>
    <t>4.2.80</t>
  </si>
  <si>
    <t>4.3.80</t>
  </si>
  <si>
    <t>4.1.81</t>
  </si>
  <si>
    <t>4.2.81</t>
  </si>
  <si>
    <t>4.3.81</t>
  </si>
  <si>
    <t>4.1.82</t>
  </si>
  <si>
    <t>4.2.82</t>
  </si>
  <si>
    <t>4.3.82</t>
  </si>
  <si>
    <t>4.1.83</t>
  </si>
  <si>
    <t>4.2.83</t>
  </si>
  <si>
    <t>4.3.83</t>
  </si>
  <si>
    <t>4.1.84</t>
  </si>
  <si>
    <t>4.2.84</t>
  </si>
  <si>
    <t>4.3.84</t>
  </si>
  <si>
    <t>4.1.85</t>
  </si>
  <si>
    <t>4.2.85</t>
  </si>
  <si>
    <t>4.3.85</t>
  </si>
  <si>
    <t>4.1.86</t>
  </si>
  <si>
    <t>4.2.86</t>
  </si>
  <si>
    <t>4.3.86</t>
  </si>
  <si>
    <t>4.1.87</t>
  </si>
  <si>
    <t>4.2.87</t>
  </si>
  <si>
    <t>4.3.87</t>
  </si>
  <si>
    <t>4.1.88</t>
  </si>
  <si>
    <t>4.2.88</t>
  </si>
  <si>
    <t>4.3.88</t>
  </si>
  <si>
    <t>4.1.89</t>
  </si>
  <si>
    <t>4.2.89</t>
  </si>
  <si>
    <t>4.3.89</t>
  </si>
  <si>
    <t>4.1.90</t>
  </si>
  <si>
    <t>4.2.90</t>
  </si>
  <si>
    <t>4.3.90</t>
  </si>
  <si>
    <t>4.1.91</t>
  </si>
  <si>
    <t>4.2.91</t>
  </si>
  <si>
    <t>4.3.91</t>
  </si>
  <si>
    <t>4.1.92</t>
  </si>
  <si>
    <t>4.2.92</t>
  </si>
  <si>
    <t>4.3.92</t>
  </si>
  <si>
    <t>4.1.93</t>
  </si>
  <si>
    <t>4.2.93</t>
  </si>
  <si>
    <t>4.3.93</t>
  </si>
  <si>
    <t>4.1.94</t>
  </si>
  <si>
    <t>4.2.94</t>
  </si>
  <si>
    <t>4.3.94</t>
  </si>
  <si>
    <t>4.1.95</t>
  </si>
  <si>
    <t>4.2.95</t>
  </si>
  <si>
    <t>4.3.95</t>
  </si>
  <si>
    <t>4.1.96</t>
  </si>
  <si>
    <t>4.2.96</t>
  </si>
  <si>
    <t>4.3.96</t>
  </si>
  <si>
    <t>4.1.97</t>
  </si>
  <si>
    <t>4.2.97</t>
  </si>
  <si>
    <t>4.3.97</t>
  </si>
  <si>
    <t>4.1.98</t>
  </si>
  <si>
    <t>4.2.98</t>
  </si>
  <si>
    <t>4.3.98</t>
  </si>
  <si>
    <t>5.1.15</t>
  </si>
  <si>
    <t>5.2.15</t>
  </si>
  <si>
    <t>5.3.15</t>
  </si>
  <si>
    <t>5.4.15</t>
  </si>
  <si>
    <t>5.5.15</t>
  </si>
  <si>
    <t>5.6.15</t>
  </si>
  <si>
    <t>5.7.15</t>
  </si>
  <si>
    <t>5.8.15</t>
  </si>
  <si>
    <t>5.1.16</t>
  </si>
  <si>
    <t>5.2.16</t>
  </si>
  <si>
    <t>5.3.16</t>
  </si>
  <si>
    <t>5.4.16</t>
  </si>
  <si>
    <t>5.5.16</t>
  </si>
  <si>
    <t>5.6.16</t>
  </si>
  <si>
    <t>5.7.16</t>
  </si>
  <si>
    <t>5.8.16</t>
  </si>
  <si>
    <t>5.1.17</t>
  </si>
  <si>
    <t>5.2.17</t>
  </si>
  <si>
    <t>5.3.17</t>
  </si>
  <si>
    <t>5.4.17</t>
  </si>
  <si>
    <t>5.5.17</t>
  </si>
  <si>
    <t>5.6.17</t>
  </si>
  <si>
    <t>5.7.17</t>
  </si>
  <si>
    <t>5.8.17</t>
  </si>
  <si>
    <t>5.1.18</t>
  </si>
  <si>
    <t>5.2.18</t>
  </si>
  <si>
    <t>5.3.18</t>
  </si>
  <si>
    <t>5.4.18</t>
  </si>
  <si>
    <t>5.5.18</t>
  </si>
  <si>
    <t>5.6.18</t>
  </si>
  <si>
    <t>5.7.18</t>
  </si>
  <si>
    <t>5.8.18</t>
  </si>
  <si>
    <t>5.1.19</t>
  </si>
  <si>
    <t>5.2.19</t>
  </si>
  <si>
    <t>5.3.19</t>
  </si>
  <si>
    <t>5.4.19</t>
  </si>
  <si>
    <t>5.5.19</t>
  </si>
  <si>
    <t>5.6.19</t>
  </si>
  <si>
    <t>5.7.19</t>
  </si>
  <si>
    <t>5.8.19</t>
  </si>
  <si>
    <t>5.1.20</t>
  </si>
  <si>
    <t>5.2.20</t>
  </si>
  <si>
    <t>5.3.20</t>
  </si>
  <si>
    <t>5.4.20</t>
  </si>
  <si>
    <t>5.5.20</t>
  </si>
  <si>
    <t>5.6.20</t>
  </si>
  <si>
    <t>5.7.20</t>
  </si>
  <si>
    <t>5.8.20</t>
  </si>
  <si>
    <t>5.1.21</t>
  </si>
  <si>
    <t>5.2.21</t>
  </si>
  <si>
    <t>5.3.21</t>
  </si>
  <si>
    <t>5.4.21</t>
  </si>
  <si>
    <t>5.5.21</t>
  </si>
  <si>
    <t>5.6.21</t>
  </si>
  <si>
    <t>5.7.21</t>
  </si>
  <si>
    <t>5.8.21</t>
  </si>
  <si>
    <t>5.1.22</t>
  </si>
  <si>
    <t>5.2.22</t>
  </si>
  <si>
    <t>5.3.22</t>
  </si>
  <si>
    <t>5.4.22</t>
  </si>
  <si>
    <t>5.5.22</t>
  </si>
  <si>
    <t>5.6.22</t>
  </si>
  <si>
    <t>5.7.22</t>
  </si>
  <si>
    <t>5.8.22</t>
  </si>
  <si>
    <t>5.1.23</t>
  </si>
  <si>
    <t>5.2.23</t>
  </si>
  <si>
    <t>5.3.23</t>
  </si>
  <si>
    <t>5.4.23</t>
  </si>
  <si>
    <t>5.5.23</t>
  </si>
  <si>
    <t>5.6.23</t>
  </si>
  <si>
    <t>5.7.23</t>
  </si>
  <si>
    <t>5.8.23</t>
  </si>
  <si>
    <t>5.1.24</t>
  </si>
  <si>
    <t>5.2.24</t>
  </si>
  <si>
    <t>5.3.24</t>
  </si>
  <si>
    <t>5.4.24</t>
  </si>
  <si>
    <t>5.5.24</t>
  </si>
  <si>
    <t>5.6.24</t>
  </si>
  <si>
    <t>5.7.24</t>
  </si>
  <si>
    <t>5.8.24</t>
  </si>
  <si>
    <t>5.1.25</t>
  </si>
  <si>
    <t>5.2.25</t>
  </si>
  <si>
    <t>5.3.25</t>
  </si>
  <si>
    <t>5.4.25</t>
  </si>
  <si>
    <t>5.5.25</t>
  </si>
  <si>
    <t>5.6.25</t>
  </si>
  <si>
    <t>5.7.25</t>
  </si>
  <si>
    <t>5.8.25</t>
  </si>
  <si>
    <t>5.1.26</t>
  </si>
  <si>
    <t>5.2.26</t>
  </si>
  <si>
    <t>5.3.26</t>
  </si>
  <si>
    <t>5.4.26</t>
  </si>
  <si>
    <t>5.5.26</t>
  </si>
  <si>
    <t>5.6.26</t>
  </si>
  <si>
    <t>5.7.26</t>
  </si>
  <si>
    <t>5.8.26</t>
  </si>
  <si>
    <t>5.1.27</t>
  </si>
  <si>
    <t>5.2.27</t>
  </si>
  <si>
    <t>5.3.27</t>
  </si>
  <si>
    <t>5.4.27</t>
  </si>
  <si>
    <t>5.5.27</t>
  </si>
  <si>
    <t>5.6.27</t>
  </si>
  <si>
    <t>5.7.27</t>
  </si>
  <si>
    <t>5.8.27</t>
  </si>
  <si>
    <t>5.1.28</t>
  </si>
  <si>
    <t>5.2.28</t>
  </si>
  <si>
    <t>5.3.28</t>
  </si>
  <si>
    <t>5.4.28</t>
  </si>
  <si>
    <t>5.5.28</t>
  </si>
  <si>
    <t>5.6.28</t>
  </si>
  <si>
    <t>5.7.28</t>
  </si>
  <si>
    <t>5.8.28</t>
  </si>
  <si>
    <t>5.1.29</t>
  </si>
  <si>
    <t>5.2.29</t>
  </si>
  <si>
    <t>5.3.29</t>
  </si>
  <si>
    <t>5.4.29</t>
  </si>
  <si>
    <t>5.5.29</t>
  </si>
  <si>
    <t>5.6.29</t>
  </si>
  <si>
    <t>5.7.29</t>
  </si>
  <si>
    <t>5.8.29</t>
  </si>
  <si>
    <t>5.1.30</t>
  </si>
  <si>
    <t>5.2.30</t>
  </si>
  <si>
    <t>5.3.30</t>
  </si>
  <si>
    <t>5.4.30</t>
  </si>
  <si>
    <t>5.5.30</t>
  </si>
  <si>
    <t>5.6.30</t>
  </si>
  <si>
    <t>5.7.30</t>
  </si>
  <si>
    <t>5.8.30</t>
  </si>
  <si>
    <t>5.1.31</t>
  </si>
  <si>
    <t>5.2.31</t>
  </si>
  <si>
    <t>5.3.31</t>
  </si>
  <si>
    <t>5.4.31</t>
  </si>
  <si>
    <t>5.5.31</t>
  </si>
  <si>
    <t>5.6.31</t>
  </si>
  <si>
    <t>5.7.31</t>
  </si>
  <si>
    <t>5.8.31</t>
  </si>
  <si>
    <t>5.1.32</t>
  </si>
  <si>
    <t>5.2.32</t>
  </si>
  <si>
    <t>5.3.32</t>
  </si>
  <si>
    <t>5.4.32</t>
  </si>
  <si>
    <t>5.5.32</t>
  </si>
  <si>
    <t>5.6.32</t>
  </si>
  <si>
    <t>5.7.32</t>
  </si>
  <si>
    <t>5.8.32</t>
  </si>
  <si>
    <t>5.1.33</t>
  </si>
  <si>
    <t>5.2.33</t>
  </si>
  <si>
    <t>5.3.33</t>
  </si>
  <si>
    <t>5.4.33</t>
  </si>
  <si>
    <t>5.5.33</t>
  </si>
  <si>
    <t>5.6.33</t>
  </si>
  <si>
    <t>5.7.33</t>
  </si>
  <si>
    <t>5.8.33</t>
  </si>
  <si>
    <t>5.1.34</t>
  </si>
  <si>
    <t>5.2.34</t>
  </si>
  <si>
    <t>5.3.34</t>
  </si>
  <si>
    <t>5.4.34</t>
  </si>
  <si>
    <t>5.5.34</t>
  </si>
  <si>
    <t>5.6.34</t>
  </si>
  <si>
    <t>5.7.34</t>
  </si>
  <si>
    <t>5.8.34</t>
  </si>
  <si>
    <t>5.1.35</t>
  </si>
  <si>
    <t>5.2.35</t>
  </si>
  <si>
    <t>5.3.35</t>
  </si>
  <si>
    <t>5.4.35</t>
  </si>
  <si>
    <t>5.5.35</t>
  </si>
  <si>
    <t>5.6.35</t>
  </si>
  <si>
    <t>5.7.35</t>
  </si>
  <si>
    <t>5.8.35</t>
  </si>
  <si>
    <t>5.1.36</t>
  </si>
  <si>
    <t>5.2.36</t>
  </si>
  <si>
    <t>5.3.36</t>
  </si>
  <si>
    <t>5.4.36</t>
  </si>
  <si>
    <t>5.5.36</t>
  </si>
  <si>
    <t>5.6.36</t>
  </si>
  <si>
    <t>5.7.36</t>
  </si>
  <si>
    <t>5.8.36</t>
  </si>
  <si>
    <t>5.1.37</t>
  </si>
  <si>
    <t>5.2.37</t>
  </si>
  <si>
    <t>5.3.37</t>
  </si>
  <si>
    <t>5.4.37</t>
  </si>
  <si>
    <t>5.5.37</t>
  </si>
  <si>
    <t>5.6.37</t>
  </si>
  <si>
    <t>5.7.37</t>
  </si>
  <si>
    <t>5.8.37</t>
  </si>
  <si>
    <t>5.1.38</t>
  </si>
  <si>
    <t>5.2.38</t>
  </si>
  <si>
    <t>5.3.38</t>
  </si>
  <si>
    <t>5.4.38</t>
  </si>
  <si>
    <t>5.5.38</t>
  </si>
  <si>
    <t>5.6.38</t>
  </si>
  <si>
    <t>5.7.38</t>
  </si>
  <si>
    <t>5.8.38</t>
  </si>
  <si>
    <t>5.1.39</t>
  </si>
  <si>
    <t>5.2.39</t>
  </si>
  <si>
    <t>5.3.39</t>
  </si>
  <si>
    <t>5.4.39</t>
  </si>
  <si>
    <t>5.5.39</t>
  </si>
  <si>
    <t>5.6.39</t>
  </si>
  <si>
    <t>5.7.39</t>
  </si>
  <si>
    <t>5.8.39</t>
  </si>
  <si>
    <t>5.1.40</t>
  </si>
  <si>
    <t>5.2.40</t>
  </si>
  <si>
    <t>5.3.40</t>
  </si>
  <si>
    <t>5.4.40</t>
  </si>
  <si>
    <t>5.5.40</t>
  </si>
  <si>
    <t>5.6.40</t>
  </si>
  <si>
    <t>5.7.40</t>
  </si>
  <si>
    <t>5.8.40</t>
  </si>
  <si>
    <t>5.1.41</t>
  </si>
  <si>
    <t>5.2.41</t>
  </si>
  <si>
    <t>5.3.41</t>
  </si>
  <si>
    <t>5.4.41</t>
  </si>
  <si>
    <t>5.5.41</t>
  </si>
  <si>
    <t>5.6.41</t>
  </si>
  <si>
    <t>5.7.41</t>
  </si>
  <si>
    <t>5.8.41</t>
  </si>
  <si>
    <t>5.1.42</t>
  </si>
  <si>
    <t>5.2.42</t>
  </si>
  <si>
    <t>5.3.42</t>
  </si>
  <si>
    <t>5.4.42</t>
  </si>
  <si>
    <t>5.5.42</t>
  </si>
  <si>
    <t>5.6.42</t>
  </si>
  <si>
    <t>5.7.42</t>
  </si>
  <si>
    <t>5.8.42</t>
  </si>
  <si>
    <t>5.1.43</t>
  </si>
  <si>
    <t>5.2.43</t>
  </si>
  <si>
    <t>5.3.43</t>
  </si>
  <si>
    <t>5.4.43</t>
  </si>
  <si>
    <t>5.5.43</t>
  </si>
  <si>
    <t>5.6.43</t>
  </si>
  <si>
    <t>5.7.43</t>
  </si>
  <si>
    <t>5.8.43</t>
  </si>
  <si>
    <t>5.1.44</t>
  </si>
  <si>
    <t>5.2.44</t>
  </si>
  <si>
    <t>5.3.44</t>
  </si>
  <si>
    <t>5.4.44</t>
  </si>
  <si>
    <t>5.5.44</t>
  </si>
  <si>
    <t>5.6.44</t>
  </si>
  <si>
    <t>5.7.44</t>
  </si>
  <si>
    <t>5.8.44</t>
  </si>
  <si>
    <t>5.1.45</t>
  </si>
  <si>
    <t>5.2.45</t>
  </si>
  <si>
    <t>5.3.45</t>
  </si>
  <si>
    <t>5.4.45</t>
  </si>
  <si>
    <t>5.5.45</t>
  </si>
  <si>
    <t>5.6.45</t>
  </si>
  <si>
    <t>5.7.45</t>
  </si>
  <si>
    <t>5.8.45</t>
  </si>
  <si>
    <t>5.1.46</t>
  </si>
  <si>
    <t>5.2.46</t>
  </si>
  <si>
    <t>5.3.46</t>
  </si>
  <si>
    <t>5.4.46</t>
  </si>
  <si>
    <t>5.5.46</t>
  </si>
  <si>
    <t>5.6.46</t>
  </si>
  <si>
    <t>5.7.46</t>
  </si>
  <si>
    <t>5.8.46</t>
  </si>
  <si>
    <t>5.1.47</t>
  </si>
  <si>
    <t>5.2.47</t>
  </si>
  <si>
    <t>5.3.47</t>
  </si>
  <si>
    <t>5.4.47</t>
  </si>
  <si>
    <t>5.5.47</t>
  </si>
  <si>
    <t>5.6.47</t>
  </si>
  <si>
    <t>5.7.47</t>
  </si>
  <si>
    <t>5.8.47</t>
  </si>
  <si>
    <t>5.1.48</t>
  </si>
  <si>
    <t>5.2.48</t>
  </si>
  <si>
    <t>5.3.48</t>
  </si>
  <si>
    <t>5.4.48</t>
  </si>
  <si>
    <t>5.5.48</t>
  </si>
  <si>
    <t>5.6.48</t>
  </si>
  <si>
    <t>5.7.48</t>
  </si>
  <si>
    <t>5.8.48</t>
  </si>
  <si>
    <t>5.1.49</t>
  </si>
  <si>
    <t>5.2.49</t>
  </si>
  <si>
    <t>5.3.49</t>
  </si>
  <si>
    <t>5.4.49</t>
  </si>
  <si>
    <t>5.5.49</t>
  </si>
  <si>
    <t>5.6.49</t>
  </si>
  <si>
    <t>5.7.49</t>
  </si>
  <si>
    <t>5.8.49</t>
  </si>
  <si>
    <t>5.1.50</t>
  </si>
  <si>
    <t>5.2.50</t>
  </si>
  <si>
    <t>5.3.50</t>
  </si>
  <si>
    <t>5.4.50</t>
  </si>
  <si>
    <t>5.5.50</t>
  </si>
  <si>
    <t>5.6.50</t>
  </si>
  <si>
    <t>5.7.50</t>
  </si>
  <si>
    <t>5.8.50</t>
  </si>
  <si>
    <t>5.1.51</t>
  </si>
  <si>
    <t>5.2.51</t>
  </si>
  <si>
    <t>5.3.51</t>
  </si>
  <si>
    <t>5.4.51</t>
  </si>
  <si>
    <t>5.5.51</t>
  </si>
  <si>
    <t>5.6.51</t>
  </si>
  <si>
    <t>5.7.51</t>
  </si>
  <si>
    <t>5.8.51</t>
  </si>
  <si>
    <t>5.1.52</t>
  </si>
  <si>
    <t>5.2.52</t>
  </si>
  <si>
    <t>5.3.52</t>
  </si>
  <si>
    <t>5.4.52</t>
  </si>
  <si>
    <t>5.5.52</t>
  </si>
  <si>
    <t>5.6.52</t>
  </si>
  <si>
    <t>5.7.52</t>
  </si>
  <si>
    <t>5.8.52</t>
  </si>
  <si>
    <t>5.1.53</t>
  </si>
  <si>
    <t>5.2.53</t>
  </si>
  <si>
    <t>5.3.53</t>
  </si>
  <si>
    <t>5.4.53</t>
  </si>
  <si>
    <t>5.5.53</t>
  </si>
  <si>
    <t>5.6.53</t>
  </si>
  <si>
    <t>5.7.53</t>
  </si>
  <si>
    <t>5.8.53</t>
  </si>
  <si>
    <t>5.1.54</t>
  </si>
  <si>
    <t>5.2.54</t>
  </si>
  <si>
    <t>5.3.54</t>
  </si>
  <si>
    <t>5.4.54</t>
  </si>
  <si>
    <t>5.5.54</t>
  </si>
  <si>
    <t>5.6.54</t>
  </si>
  <si>
    <t>5.7.54</t>
  </si>
  <si>
    <t>5.8.54</t>
  </si>
  <si>
    <t>5.1.55</t>
  </si>
  <si>
    <t>5.2.55</t>
  </si>
  <si>
    <t>5.3.55</t>
  </si>
  <si>
    <t>5.4.55</t>
  </si>
  <si>
    <t>5.5.55</t>
  </si>
  <si>
    <t>5.6.55</t>
  </si>
  <si>
    <t>5.7.55</t>
  </si>
  <si>
    <t>5.8.55</t>
  </si>
  <si>
    <t>5.1.56</t>
  </si>
  <si>
    <t>5.2.56</t>
  </si>
  <si>
    <t>5.3.56</t>
  </si>
  <si>
    <t>5.4.56</t>
  </si>
  <si>
    <t>5.5.56</t>
  </si>
  <si>
    <t>5.6.56</t>
  </si>
  <si>
    <t>5.7.56</t>
  </si>
  <si>
    <t>5.8.56</t>
  </si>
  <si>
    <t>5.1.57</t>
  </si>
  <si>
    <t>5.2.57</t>
  </si>
  <si>
    <t>5.3.57</t>
  </si>
  <si>
    <t>5.4.57</t>
  </si>
  <si>
    <t>5.5.57</t>
  </si>
  <si>
    <t>5.6.57</t>
  </si>
  <si>
    <t>5.7.57</t>
  </si>
  <si>
    <t>5.8.57</t>
  </si>
  <si>
    <t>5.1.58</t>
  </si>
  <si>
    <t>5.2.58</t>
  </si>
  <si>
    <t>5.3.58</t>
  </si>
  <si>
    <t>5.4.58</t>
  </si>
  <si>
    <t>5.5.58</t>
  </si>
  <si>
    <t>5.6.58</t>
  </si>
  <si>
    <t>5.7.58</t>
  </si>
  <si>
    <t>5.8.58</t>
  </si>
  <si>
    <t>5.1.59</t>
  </si>
  <si>
    <t>5.2.59</t>
  </si>
  <si>
    <t>5.3.59</t>
  </si>
  <si>
    <t>5.4.59</t>
  </si>
  <si>
    <t>5.5.59</t>
  </si>
  <si>
    <t>5.6.59</t>
  </si>
  <si>
    <t>5.7.59</t>
  </si>
  <si>
    <t>5.8.59</t>
  </si>
  <si>
    <t>5.1.60</t>
  </si>
  <si>
    <t>5.2.60</t>
  </si>
  <si>
    <t>5.3.60</t>
  </si>
  <si>
    <t>5.4.60</t>
  </si>
  <si>
    <t>5.5.60</t>
  </si>
  <si>
    <t>5.6.60</t>
  </si>
  <si>
    <t>5.7.60</t>
  </si>
  <si>
    <t>5.8.60</t>
  </si>
  <si>
    <t>5.1.61</t>
  </si>
  <si>
    <t>5.2.61</t>
  </si>
  <si>
    <t>5.3.61</t>
  </si>
  <si>
    <t>5.4.61</t>
  </si>
  <si>
    <t>5.5.61</t>
  </si>
  <si>
    <t>5.6.61</t>
  </si>
  <si>
    <t>5.7.61</t>
  </si>
  <si>
    <t>5.8.61</t>
  </si>
  <si>
    <t>5.1.62</t>
  </si>
  <si>
    <t>5.2.62</t>
  </si>
  <si>
    <t>5.3.62</t>
  </si>
  <si>
    <t>5.4.62</t>
  </si>
  <si>
    <t>5.5.62</t>
  </si>
  <si>
    <t>5.6.62</t>
  </si>
  <si>
    <t>5.7.62</t>
  </si>
  <si>
    <t>5.8.62</t>
  </si>
  <si>
    <t>5.1.63</t>
  </si>
  <si>
    <t>5.2.63</t>
  </si>
  <si>
    <t>5.3.63</t>
  </si>
  <si>
    <t>5.4.63</t>
  </si>
  <si>
    <t>5.5.63</t>
  </si>
  <si>
    <t>5.6.63</t>
  </si>
  <si>
    <t>5.7.63</t>
  </si>
  <si>
    <t>5.8.63</t>
  </si>
  <si>
    <t>5.1.64</t>
  </si>
  <si>
    <t>5.2.64</t>
  </si>
  <si>
    <t>5.3.64</t>
  </si>
  <si>
    <t>5.4.64</t>
  </si>
  <si>
    <t>5.5.64</t>
  </si>
  <si>
    <t>5.6.64</t>
  </si>
  <si>
    <t>5.7.64</t>
  </si>
  <si>
    <t>5.8.64</t>
  </si>
  <si>
    <t>5.1.65</t>
  </si>
  <si>
    <t>5.2.65</t>
  </si>
  <si>
    <t>5.3.65</t>
  </si>
  <si>
    <t>5.4.65</t>
  </si>
  <si>
    <t>5.5.65</t>
  </si>
  <si>
    <t>5.6.65</t>
  </si>
  <si>
    <t>5.7.65</t>
  </si>
  <si>
    <t>5.8.65</t>
  </si>
  <si>
    <t>5.1.66</t>
  </si>
  <si>
    <t>5.2.66</t>
  </si>
  <si>
    <t>5.3.66</t>
  </si>
  <si>
    <t>5.4.66</t>
  </si>
  <si>
    <t>5.5.66</t>
  </si>
  <si>
    <t>5.6.66</t>
  </si>
  <si>
    <t>5.7.66</t>
  </si>
  <si>
    <t>5.8.66</t>
  </si>
  <si>
    <t>5.1.67</t>
  </si>
  <si>
    <t>5.2.67</t>
  </si>
  <si>
    <t>5.3.67</t>
  </si>
  <si>
    <t>5.4.67</t>
  </si>
  <si>
    <t>5.5.67</t>
  </si>
  <si>
    <t>5.6.67</t>
  </si>
  <si>
    <t>5.7.67</t>
  </si>
  <si>
    <t>5.8.67</t>
  </si>
  <si>
    <t>5.1.68</t>
  </si>
  <si>
    <t>5.2.68</t>
  </si>
  <si>
    <t>5.3.68</t>
  </si>
  <si>
    <t>5.4.68</t>
  </si>
  <si>
    <t>5.5.68</t>
  </si>
  <si>
    <t>5.6.68</t>
  </si>
  <si>
    <t>5.7.68</t>
  </si>
  <si>
    <t>5.8.68</t>
  </si>
  <si>
    <t>5.1.69</t>
  </si>
  <si>
    <t>5.2.69</t>
  </si>
  <si>
    <t>5.3.69</t>
  </si>
  <si>
    <t>5.4.69</t>
  </si>
  <si>
    <t>5.5.69</t>
  </si>
  <si>
    <t>5.6.69</t>
  </si>
  <si>
    <t>5.7.69</t>
  </si>
  <si>
    <t>5.8.69</t>
  </si>
  <si>
    <t>5.1.70</t>
  </si>
  <si>
    <t>5.2.70</t>
  </si>
  <si>
    <t>5.3.70</t>
  </si>
  <si>
    <t>5.4.70</t>
  </si>
  <si>
    <t>5.5.70</t>
  </si>
  <si>
    <t>5.6.70</t>
  </si>
  <si>
    <t>5.7.70</t>
  </si>
  <si>
    <t>5.8.70</t>
  </si>
  <si>
    <t>5.1.71</t>
  </si>
  <si>
    <t>5.2.71</t>
  </si>
  <si>
    <t>5.3.71</t>
  </si>
  <si>
    <t>5.4.71</t>
  </si>
  <si>
    <t>5.5.71</t>
  </si>
  <si>
    <t>5.6.71</t>
  </si>
  <si>
    <t>5.7.71</t>
  </si>
  <si>
    <t>5.8.71</t>
  </si>
  <si>
    <t>5.1.72</t>
  </si>
  <si>
    <t>5.2.72</t>
  </si>
  <si>
    <t>5.3.72</t>
  </si>
  <si>
    <t>5.4.72</t>
  </si>
  <si>
    <t>5.5.72</t>
  </si>
  <si>
    <t>5.6.72</t>
  </si>
  <si>
    <t>5.7.72</t>
  </si>
  <si>
    <t>5.8.72</t>
  </si>
  <si>
    <t>5.1.73</t>
  </si>
  <si>
    <t>5.2.73</t>
  </si>
  <si>
    <t>5.3.73</t>
  </si>
  <si>
    <t>5.4.73</t>
  </si>
  <si>
    <t>5.5.73</t>
  </si>
  <si>
    <t>5.6.73</t>
  </si>
  <si>
    <t>5.7.73</t>
  </si>
  <si>
    <t>5.8.73</t>
  </si>
  <si>
    <t>5.1.74</t>
  </si>
  <si>
    <t>5.2.74</t>
  </si>
  <si>
    <t>5.3.74</t>
  </si>
  <si>
    <t>5.4.74</t>
  </si>
  <si>
    <t>5.5.74</t>
  </si>
  <si>
    <t>5.6.74</t>
  </si>
  <si>
    <t>5.7.74</t>
  </si>
  <si>
    <t>5.8.74</t>
  </si>
  <si>
    <t>5.1.75</t>
  </si>
  <si>
    <t>5.2.75</t>
  </si>
  <si>
    <t>5.3.75</t>
  </si>
  <si>
    <t>5.4.75</t>
  </si>
  <si>
    <t>5.5.75</t>
  </si>
  <si>
    <t>5.6.75</t>
  </si>
  <si>
    <t>5.7.75</t>
  </si>
  <si>
    <t>5.8.75</t>
  </si>
  <si>
    <t>5.1.76</t>
  </si>
  <si>
    <t>5.2.76</t>
  </si>
  <si>
    <t>5.3.76</t>
  </si>
  <si>
    <t>5.4.76</t>
  </si>
  <si>
    <t>5.5.76</t>
  </si>
  <si>
    <t>5.6.76</t>
  </si>
  <si>
    <t>5.7.76</t>
  </si>
  <si>
    <t>5.8.76</t>
  </si>
  <si>
    <t>5.1.77</t>
  </si>
  <si>
    <t>5.2.77</t>
  </si>
  <si>
    <t>5.3.77</t>
  </si>
  <si>
    <t>5.4.77</t>
  </si>
  <si>
    <t>5.5.77</t>
  </si>
  <si>
    <t>5.6.77</t>
  </si>
  <si>
    <t>5.7.77</t>
  </si>
  <si>
    <t>5.8.77</t>
  </si>
  <si>
    <t>5.1.78</t>
  </si>
  <si>
    <t>5.2.78</t>
  </si>
  <si>
    <t>5.3.78</t>
  </si>
  <si>
    <t>5.4.78</t>
  </si>
  <si>
    <t>5.5.78</t>
  </si>
  <si>
    <t>5.6.78</t>
  </si>
  <si>
    <t>5.7.78</t>
  </si>
  <si>
    <t>5.8.78</t>
  </si>
  <si>
    <t>5.1.79</t>
  </si>
  <si>
    <t>5.2.79</t>
  </si>
  <si>
    <t>5.3.79</t>
  </si>
  <si>
    <t>5.4.79</t>
  </si>
  <si>
    <t>5.5.79</t>
  </si>
  <si>
    <t>5.6.79</t>
  </si>
  <si>
    <t>5.7.79</t>
  </si>
  <si>
    <t>5.8.79</t>
  </si>
  <si>
    <t>5.1.80</t>
  </si>
  <si>
    <t>5.2.80</t>
  </si>
  <si>
    <t>5.3.80</t>
  </si>
  <si>
    <t>5.4.80</t>
  </si>
  <si>
    <t>5.5.80</t>
  </si>
  <si>
    <t>5.6.80</t>
  </si>
  <si>
    <t>5.7.80</t>
  </si>
  <si>
    <t>5.8.80</t>
  </si>
  <si>
    <t>5.1.81</t>
  </si>
  <si>
    <t>5.2.81</t>
  </si>
  <si>
    <t>5.3.81</t>
  </si>
  <si>
    <t>5.4.81</t>
  </si>
  <si>
    <t>5.5.81</t>
  </si>
  <si>
    <t>5.6.81</t>
  </si>
  <si>
    <t>5.7.81</t>
  </si>
  <si>
    <t>5.8.81</t>
  </si>
  <si>
    <t>5.1.82</t>
  </si>
  <si>
    <t>5.2.82</t>
  </si>
  <si>
    <t>5.3.82</t>
  </si>
  <si>
    <t>5.4.82</t>
  </si>
  <si>
    <t>5.5.82</t>
  </si>
  <si>
    <t>5.6.82</t>
  </si>
  <si>
    <t>5.7.82</t>
  </si>
  <si>
    <t>5.8.82</t>
  </si>
  <si>
    <t>5.1.83</t>
  </si>
  <si>
    <t>5.2.83</t>
  </si>
  <si>
    <t>5.3.83</t>
  </si>
  <si>
    <t>5.4.83</t>
  </si>
  <si>
    <t>5.5.83</t>
  </si>
  <si>
    <t>5.6.83</t>
  </si>
  <si>
    <t>5.7.83</t>
  </si>
  <si>
    <t>5.8.83</t>
  </si>
  <si>
    <t>5.1.84</t>
  </si>
  <si>
    <t>5.2.84</t>
  </si>
  <si>
    <t>5.3.84</t>
  </si>
  <si>
    <t>5.4.84</t>
  </si>
  <si>
    <t>5.5.84</t>
  </si>
  <si>
    <t>5.6.84</t>
  </si>
  <si>
    <t>5.7.84</t>
  </si>
  <si>
    <t>5.8.84</t>
  </si>
  <si>
    <t>5.1.85</t>
  </si>
  <si>
    <t>5.2.85</t>
  </si>
  <si>
    <t>5.3.85</t>
  </si>
  <si>
    <t>5.4.85</t>
  </si>
  <si>
    <t>5.5.85</t>
  </si>
  <si>
    <t>5.6.85</t>
  </si>
  <si>
    <t>5.7.85</t>
  </si>
  <si>
    <t>5.8.85</t>
  </si>
  <si>
    <t>5.1.86</t>
  </si>
  <si>
    <t>5.2.86</t>
  </si>
  <si>
    <t>5.3.86</t>
  </si>
  <si>
    <t>5.4.86</t>
  </si>
  <si>
    <t>5.5.86</t>
  </si>
  <si>
    <t>5.6.86</t>
  </si>
  <si>
    <t>5.7.86</t>
  </si>
  <si>
    <t>5.8.86</t>
  </si>
  <si>
    <t>5.1.87</t>
  </si>
  <si>
    <t>5.2.87</t>
  </si>
  <si>
    <t>5.3.87</t>
  </si>
  <si>
    <t>5.4.87</t>
  </si>
  <si>
    <t>5.5.87</t>
  </si>
  <si>
    <t>5.6.87</t>
  </si>
  <si>
    <t>5.7.87</t>
  </si>
  <si>
    <t>5.8.87</t>
  </si>
  <si>
    <t>5.1.88</t>
  </si>
  <si>
    <t>5.2.88</t>
  </si>
  <si>
    <t>5.3.88</t>
  </si>
  <si>
    <t>5.4.88</t>
  </si>
  <si>
    <t>5.5.88</t>
  </si>
  <si>
    <t>5.6.88</t>
  </si>
  <si>
    <t>5.7.88</t>
  </si>
  <si>
    <t>5.8.88</t>
  </si>
  <si>
    <t>5.1.89</t>
  </si>
  <si>
    <t>5.2.89</t>
  </si>
  <si>
    <t>5.3.89</t>
  </si>
  <si>
    <t>5.4.89</t>
  </si>
  <si>
    <t>5.5.89</t>
  </si>
  <si>
    <t>5.6.89</t>
  </si>
  <si>
    <t>5.7.89</t>
  </si>
  <si>
    <t>5.8.89</t>
  </si>
  <si>
    <t>5.1.90</t>
  </si>
  <si>
    <t>5.2.90</t>
  </si>
  <si>
    <t>5.3.90</t>
  </si>
  <si>
    <t>5.4.90</t>
  </si>
  <si>
    <t>5.5.90</t>
  </si>
  <si>
    <t>5.6.90</t>
  </si>
  <si>
    <t>5.7.90</t>
  </si>
  <si>
    <t>5.8.90</t>
  </si>
  <si>
    <t>5.1.91</t>
  </si>
  <si>
    <t>5.2.91</t>
  </si>
  <si>
    <t>5.3.91</t>
  </si>
  <si>
    <t>5.4.91</t>
  </si>
  <si>
    <t>5.5.91</t>
  </si>
  <si>
    <t>5.6.91</t>
  </si>
  <si>
    <t>5.7.91</t>
  </si>
  <si>
    <t>5.8.91</t>
  </si>
  <si>
    <t>5.1.92</t>
  </si>
  <si>
    <t>5.2.92</t>
  </si>
  <si>
    <t>5.3.92</t>
  </si>
  <si>
    <t>5.4.92</t>
  </si>
  <si>
    <t>5.5.92</t>
  </si>
  <si>
    <t>5.6.92</t>
  </si>
  <si>
    <t>5.7.92</t>
  </si>
  <si>
    <t>5.8.92</t>
  </si>
  <si>
    <t>5.1.93</t>
  </si>
  <si>
    <t>5.2.93</t>
  </si>
  <si>
    <t>5.3.93</t>
  </si>
  <si>
    <t>5.4.93</t>
  </si>
  <si>
    <t>5.5.93</t>
  </si>
  <si>
    <t>5.6.93</t>
  </si>
  <si>
    <t>5.7.93</t>
  </si>
  <si>
    <t>5.8.93</t>
  </si>
  <si>
    <t>5.1.94</t>
  </si>
  <si>
    <t>5.2.94</t>
  </si>
  <si>
    <t>5.3.94</t>
  </si>
  <si>
    <t>5.4.94</t>
  </si>
  <si>
    <t>5.5.94</t>
  </si>
  <si>
    <t>5.6.94</t>
  </si>
  <si>
    <t>5.7.94</t>
  </si>
  <si>
    <t>5.8.94</t>
  </si>
  <si>
    <t>5.1.95</t>
  </si>
  <si>
    <t>5.2.95</t>
  </si>
  <si>
    <t>5.3.95</t>
  </si>
  <si>
    <t>5.4.95</t>
  </si>
  <si>
    <t>5.5.95</t>
  </si>
  <si>
    <t>5.6.95</t>
  </si>
  <si>
    <t>5.7.95</t>
  </si>
  <si>
    <t>5.8.95</t>
  </si>
  <si>
    <t>5.1.96</t>
  </si>
  <si>
    <t>5.2.96</t>
  </si>
  <si>
    <t>5.3.96</t>
  </si>
  <si>
    <t>5.4.96</t>
  </si>
  <si>
    <t>5.5.96</t>
  </si>
  <si>
    <t>5.6.96</t>
  </si>
  <si>
    <t>5.7.96</t>
  </si>
  <si>
    <t>5.8.96</t>
  </si>
  <si>
    <t>5.1.97</t>
  </si>
  <si>
    <t>5.2.97</t>
  </si>
  <si>
    <t>5.3.97</t>
  </si>
  <si>
    <t>5.4.97</t>
  </si>
  <si>
    <t>5.5.97</t>
  </si>
  <si>
    <t>5.6.97</t>
  </si>
  <si>
    <t>5.7.97</t>
  </si>
  <si>
    <t>5.8.97</t>
  </si>
  <si>
    <t>5.1.98</t>
  </si>
  <si>
    <t>5.2.98</t>
  </si>
  <si>
    <t>5.3.98</t>
  </si>
  <si>
    <t>5.4.98</t>
  </si>
  <si>
    <t>5.5.98</t>
  </si>
  <si>
    <t>5.6.98</t>
  </si>
  <si>
    <t>5.7.98</t>
  </si>
  <si>
    <t>5.8.98</t>
  </si>
  <si>
    <t>desempata</t>
  </si>
  <si>
    <t>maior</t>
  </si>
  <si>
    <t>procv</t>
  </si>
  <si>
    <t>Imprima um relatório completo</t>
  </si>
  <si>
    <t>Seja bem-vindo(a). Com esta planilha você terá o controle das suas finanças pessoais e poderá tomar decisões importantes com base em números</t>
  </si>
  <si>
    <t>Cadastre seus grupos de Receitas e Despesas</t>
  </si>
  <si>
    <r>
      <t>É o começo de tudo! Esta aba vai ajudá-lo a criar grupos diferentes para suas rendas e gastos mais comuns</t>
    </r>
    <r>
      <rPr>
        <sz val="10.5"/>
        <color rgb="FF595959"/>
        <rFont val="Calibri"/>
        <family val="2"/>
        <scheme val="minor"/>
      </rPr>
      <t>. Para isso, você deve criar nomes para os grupos de receitas e despesas</t>
    </r>
    <r>
      <rPr>
        <sz val="10.5"/>
        <color rgb="FF595959"/>
        <rFont val="Calibri"/>
        <family val="2"/>
        <scheme val="minor"/>
      </rPr>
      <t>.</t>
    </r>
  </si>
  <si>
    <t>Os valores que entrarem (receita) e os valores que saírem (despesas) devem ser registrados aqui. Você irá relacionar isso a uma data e a uma categoria dos seus grupos de contas</t>
  </si>
  <si>
    <r>
      <t xml:space="preserve">Tenha uma visão clara sobre todas as </t>
    </r>
    <r>
      <rPr>
        <sz val="10.5"/>
        <color rgb="FF595959"/>
        <rFont val="Calibri"/>
        <family val="2"/>
        <scheme val="minor"/>
      </rPr>
      <t>suas Contas a Receber, a Pagar, seu Resultado Financeiro e o</t>
    </r>
    <r>
      <rPr>
        <sz val="10.5"/>
        <color rgb="FF595959"/>
        <rFont val="Calibri"/>
        <family val="2"/>
        <scheme val="minor"/>
      </rPr>
      <t xml:space="preserve"> Fluxo de Caixa propriamente dito.</t>
    </r>
  </si>
  <si>
    <t>Planilha de Fluxo de Caixa</t>
  </si>
  <si>
    <r>
      <t xml:space="preserve">Controle </t>
    </r>
    <r>
      <rPr>
        <sz val="10.5"/>
        <color rgb="FF595959"/>
        <rFont val="Calibri"/>
        <family val="2"/>
        <scheme val="minor"/>
      </rPr>
      <t>o</t>
    </r>
    <r>
      <rPr>
        <sz val="10.5"/>
        <color rgb="FF595959"/>
        <rFont val="Calibri"/>
        <family val="2"/>
        <scheme val="minor"/>
      </rPr>
      <t xml:space="preserve"> fluxo de caixa</t>
    </r>
    <r>
      <rPr>
        <sz val="10.5"/>
        <color rgb="FF595959"/>
        <rFont val="Calibri"/>
        <family val="2"/>
        <scheme val="minor"/>
      </rPr>
      <t xml:space="preserve"> de uma empresa</t>
    </r>
    <r>
      <rPr>
        <sz val="10.5"/>
        <color rgb="FF595959"/>
        <rFont val="Calibri"/>
        <family val="2"/>
        <scheme val="minor"/>
      </rPr>
      <t xml:space="preserve"> </t>
    </r>
    <r>
      <rPr>
        <sz val="10.5"/>
        <color rgb="FF595959"/>
        <rFont val="Calibri"/>
        <family val="2"/>
        <scheme val="minor"/>
      </rPr>
      <t>com a Planilha de Fluxo de Caixa 3.0</t>
    </r>
  </si>
  <si>
    <t>RENDA FAMILIAR</t>
  </si>
  <si>
    <t>RECEITAS COM APLICAÇÕES FINANCEIRAS</t>
  </si>
  <si>
    <t>OUTRAS RECEITAS</t>
  </si>
  <si>
    <t>Outras Fontes de Renda</t>
  </si>
  <si>
    <t>Outras Fontes de Outras Receitas</t>
  </si>
  <si>
    <t>Outras Rendas com Aplicações</t>
  </si>
  <si>
    <t>1. GRUPOS DE CONTAS</t>
  </si>
  <si>
    <r>
      <t>IMPOSTO</t>
    </r>
    <r>
      <rPr>
        <sz val="11"/>
        <color theme="0"/>
        <rFont val="Calibri"/>
        <family val="2"/>
        <scheme val="minor"/>
      </rPr>
      <t xml:space="preserve"> DE RENDA</t>
    </r>
  </si>
  <si>
    <t>INVESTIMENTOS (BENS)</t>
  </si>
  <si>
    <t>DESPESAS COM ALIMENTAÇÃO</t>
  </si>
  <si>
    <t>DESPESAS COM SAÚDE</t>
  </si>
  <si>
    <t>DESPESAS COM TRANSPORTES</t>
  </si>
  <si>
    <t>DESPESAS COM LAZER E INFORMAÇÃO</t>
  </si>
  <si>
    <t>OUTRAS DESPESAS</t>
  </si>
  <si>
    <t>Renda_Familiar</t>
  </si>
  <si>
    <t>Receitas_com_Aplicacoes_Financeiras</t>
  </si>
  <si>
    <t>Outras_Receitas</t>
  </si>
  <si>
    <t>Despesas_de_Moradia</t>
  </si>
  <si>
    <t>Despesas_com_Alimentacao</t>
  </si>
  <si>
    <t>Despesas_com_Saude</t>
  </si>
  <si>
    <t>Despesas_com_Transportes</t>
  </si>
  <si>
    <t>Despesas_com_Lazer_e_Informacao</t>
  </si>
  <si>
    <t>Outras_Despesas</t>
  </si>
  <si>
    <t>Imposto_de_Renda</t>
  </si>
  <si>
    <t>Investimentos_Bens</t>
  </si>
  <si>
    <t>Grupo de Contas</t>
  </si>
  <si>
    <t>Resultado</t>
  </si>
  <si>
    <t>LUCRO OU PREJUÍZO</t>
  </si>
  <si>
    <t>RECEITAS</t>
  </si>
  <si>
    <t>DESPESAS</t>
  </si>
  <si>
    <t>8. Resultado Anual</t>
  </si>
  <si>
    <t>2. Top Rendas Familiares</t>
  </si>
  <si>
    <t>3. Top Rendas de Aplicações</t>
  </si>
  <si>
    <t>4. Top Outras Receitas</t>
  </si>
  <si>
    <t>2. Despesas de Moradia</t>
  </si>
  <si>
    <t>3. Despesas com Alimentação</t>
  </si>
  <si>
    <t>7. Outras Despesas</t>
  </si>
  <si>
    <t>4. Despesas com Saúde</t>
  </si>
  <si>
    <t>6. Despesas com Lazer e Informação</t>
  </si>
  <si>
    <t>5. Despesas com Transportes</t>
  </si>
  <si>
    <t>FINANÇAS PESSOAIS</t>
  </si>
  <si>
    <r>
      <rPr>
        <b/>
        <sz val="36"/>
        <color theme="1"/>
        <rFont val="Calibri"/>
        <family val="2"/>
        <scheme val="minor"/>
      </rPr>
      <t>2.</t>
    </r>
    <r>
      <rPr>
        <sz val="36"/>
        <color theme="1"/>
        <rFont val="Calibri"/>
        <family val="2"/>
        <scheme val="minor"/>
      </rPr>
      <t xml:space="preserve"> Resultado Financeiro</t>
    </r>
  </si>
  <si>
    <r>
      <rPr>
        <b/>
        <sz val="28"/>
        <color theme="1"/>
        <rFont val="Calibri"/>
        <family val="2"/>
        <scheme val="minor"/>
      </rPr>
      <t>2.</t>
    </r>
    <r>
      <rPr>
        <sz val="28"/>
        <color theme="1"/>
        <rFont val="Calibri"/>
        <family val="2"/>
        <scheme val="minor"/>
      </rPr>
      <t xml:space="preserve"> Resultado Financeiro</t>
    </r>
  </si>
  <si>
    <t>Análise do Resultado no ano</t>
  </si>
  <si>
    <t>Análise de Dívidas, Rendas Não Recebidas e Necessidade de Caixa</t>
  </si>
  <si>
    <t>Análise dos Grupos de Contas</t>
  </si>
  <si>
    <t>1. Divisão de Rendas</t>
  </si>
  <si>
    <t>Parabéns! A sua Renda está maior do que as suas despesas. Meses com lucro são sempre interessantes para você, pois permite planejar viagens e/ou investimentos. Aproveite e dê uma olhada nas contas a pagar e a receber do próximo mês para saber se você vai continuar mandando bem.</t>
  </si>
  <si>
    <t>Suas despesas estão maiores que a sua renda, isso significa que esse mês foi de prejuízo. Você já sabe os motivos? Se a sua disponibilidade de dinheiro não for alta, vale estudar cortar despesas nos próximos meses.</t>
  </si>
  <si>
    <t>Legal, você tem mais recebimentos do que pagamentos para entrar na sua conta. Só tome cuidado para garantir que essas rendas de fato serão recebidas.</t>
  </si>
  <si>
    <t>Sua necessidade de caixa para o mês que vem é menor do que você tem acumulado. Você está indo bem, mas fique de olho nos meses futuros para não ter surpresas!</t>
  </si>
  <si>
    <t>Sua necessidade de caixa para o mês que vem é maior do que você tem acumulado. É bom você ficar atento e correr atrás de mais rendas, afinal de contas, a previsão é que você entre no vermelho se tudo continuar assim</t>
  </si>
  <si>
    <t>1. O que são grupos de contas?</t>
  </si>
  <si>
    <t>Para facilitar sua análise posterior, separamos suas contas em grupos. Desta forma, podemos gerar gráficos e relatórios.</t>
  </si>
  <si>
    <t>2. O que são os códigos dos grupos de contas?</t>
  </si>
  <si>
    <t>Na nossa planilha, eles são só números de referência para as contas. Você não precisa se preocupar com elas.</t>
  </si>
  <si>
    <t>3. E se eu precisar adicionar mais linhas de contas, é possível?</t>
  </si>
  <si>
    <t>Até é possível, mas recomendamos fortemente que você utilize a estrutura pronta da nossa planilha. Para isso, ao invés de criar mais linhas de contas, organize grupos de contas similares juntas. Por exemplo, ao invés de ter as contas de despesas para cada item do supermercado, junte todos esses itens em uma única conta chamada Supermercado</t>
  </si>
  <si>
    <t>Para fazer um lançamento você precisa preencher o dia (apenas com o número do dia do mês, de 1 a 31), a classificação (se é uma receita ou despesa), o item, grupo de contas (lista já adicionada nos grupos de contas), valor da entrada ou saída e status (escolher pago ou não pago). Para cada item que você adicionar precisa preencher todos esses campos listados, assim automaticamente todos os valores vão ser transferidos automaticamente para as abas de resultados</t>
  </si>
  <si>
    <t>É exatamente a quantidade de dinheiro que entrou e saiu das suas contas. Só são considerados lançamentos marcados como status Pago aqui.</t>
  </si>
  <si>
    <t>É uma forma de análise financeira que desconsidera se o dinheiro já entrou ou saiu da sua conta ou não. Basicamente toda vez que você fizer um lançamento, independentemente se ele foi pago ou não, terá a visualização deles aqui.</t>
  </si>
  <si>
    <t>Eles são avisos sobre como as suas finanças estão em determinado mês. Nessa aba você conseguirá ver análises específicas com informações do que você precisa ficar atento em relação ao seu fluxo de caixa, necessidade de caixa, valor acumulado e comparações entre meses.</t>
  </si>
  <si>
    <t>6.1</t>
  </si>
  <si>
    <t>6.1.1</t>
  </si>
  <si>
    <t>6.1.2</t>
  </si>
  <si>
    <t>6.1.3</t>
  </si>
  <si>
    <t>6.1.4</t>
  </si>
  <si>
    <t>6.1.5</t>
  </si>
  <si>
    <t>6.1.6</t>
  </si>
  <si>
    <t>6.1.7</t>
  </si>
  <si>
    <t>6.1.8</t>
  </si>
  <si>
    <t>6.1.9</t>
  </si>
  <si>
    <t>6.1.10</t>
  </si>
  <si>
    <t>6.1.11</t>
  </si>
  <si>
    <t>6.1.12</t>
  </si>
  <si>
    <t>6.1.13</t>
  </si>
  <si>
    <t>6.1.14</t>
  </si>
  <si>
    <t>Bancos</t>
  </si>
  <si>
    <t>Forma de Pgt</t>
  </si>
  <si>
    <t>Banco</t>
  </si>
  <si>
    <t>Faturas de Cartão</t>
  </si>
  <si>
    <t>À Vista</t>
  </si>
  <si>
    <t>Pagamentos parcelados no Cartão de Crédito do ano anterior já programados para os meses do ano corrente</t>
  </si>
  <si>
    <t>Crédito</t>
  </si>
  <si>
    <t>2x</t>
  </si>
  <si>
    <t>3x</t>
  </si>
  <si>
    <t>4x</t>
  </si>
  <si>
    <t>5x</t>
  </si>
  <si>
    <t>6x</t>
  </si>
  <si>
    <t>7x</t>
  </si>
  <si>
    <t>8x</t>
  </si>
  <si>
    <t>9x</t>
  </si>
  <si>
    <t>10x</t>
  </si>
  <si>
    <t>11x</t>
  </si>
  <si>
    <t>12x</t>
  </si>
  <si>
    <t>Lançamentos Futuros no Cartão de Crédito - Ano Corrente</t>
  </si>
  <si>
    <t>Lançamentos Futuros no Cartão de Crédito - Próximo Ano</t>
  </si>
  <si>
    <t>Escolha o Banco a ser Analisado ----&gt;</t>
  </si>
  <si>
    <t>Saldos Iniciais</t>
  </si>
  <si>
    <r>
      <t xml:space="preserve">Necessidade de </t>
    </r>
    <r>
      <rPr>
        <sz val="11"/>
        <color theme="0"/>
        <rFont val="Calibri"/>
        <family val="2"/>
        <scheme val="minor"/>
      </rPr>
      <t>Saldo</t>
    </r>
  </si>
  <si>
    <r>
      <rPr>
        <b/>
        <sz val="10.5"/>
        <color rgb="FFFF0000"/>
        <rFont val="Calibri"/>
        <family val="2"/>
        <scheme val="minor"/>
      </rPr>
      <t>Importante:</t>
    </r>
    <r>
      <rPr>
        <sz val="10.5"/>
        <color rgb="FF595959"/>
        <rFont val="Calibri"/>
        <family val="2"/>
        <scheme val="minor"/>
      </rPr>
      <t xml:space="preserve"> Aqui você terá uma visão consolidada do seu contas a pagar/receber. Observe que a Necessidade de Saldo é o valor que você precisa ter nesse banco para não ir no caminho do cheque especial</t>
    </r>
  </si>
  <si>
    <t>Desempata</t>
  </si>
  <si>
    <t>Os itens selecionados como pago, automaticamente são lidos pelo Fluxo de Caixa, já os não pagos vão para o seu contas a pagar e a receber. Cuidado apenas no trato dos itens pagos via cartão de crédito. Se você lançar Crédito, ou parcelado, o sistema lerá como um gasto de cartão. Por mais que você não tenha pago a fatura ainda, marque a despesa como paga.</t>
  </si>
  <si>
    <t>6. O que são as formas de pgt?</t>
  </si>
  <si>
    <t>Você deverá colocar ali, se o seu pagamento foi "À Vista" (cash ou débito), "Crédito" (crédito à vista) ou alguma indicação de parcelamento, que também será lida como pagamento via cartão.</t>
  </si>
  <si>
    <t>7. Qual é a diferença entre pago e não pago no lançamentos</t>
  </si>
  <si>
    <t>8. Como lançar uma taxa ou mensalidade de um cartão?</t>
  </si>
  <si>
    <t>Coloque estas despesas nas datas delas registradas na fatura como um pagamento via Crédito e marque como pago</t>
  </si>
  <si>
    <t>9. O que eu consigo visualizar no Resumo: Lançamentos?</t>
  </si>
  <si>
    <t>10. O que é o Fluxo de Caixa?</t>
  </si>
  <si>
    <t>11. O que é a Necessidade de Caixa?</t>
  </si>
  <si>
    <t>12. Como registro uma transferência de uma conta para outra?</t>
  </si>
  <si>
    <t>Crie uma conta em outras despesas para transfêrencias. Depois faça dois lançamentos iguais nesta conta, variando apenas a conta. Para o Banco que está perdendo saldo, deixe o valor positivo. Para o banco que está ganhando saldo, deixe o valor do lançamento negativo. Não influenciará no fluxo de caixa, apenas no saldo do banco.</t>
  </si>
  <si>
    <t>13. E se eu fizer meus pagamentos em cash?</t>
  </si>
  <si>
    <t>Crie um banco chamdo "Cash" ou "Dinheiro Vivo" e utilize-a. Para registrar um saque, recomendamos que siga a instrução da pergunta 12.</t>
  </si>
  <si>
    <t>14. O que é o Resultado?</t>
  </si>
  <si>
    <t>15. O que é o Contas a Pagar e a Receber?</t>
  </si>
  <si>
    <t>16. Para que servem os alertas?</t>
  </si>
  <si>
    <t>17. Posso adicionar mais linhas e colunas na planilha?</t>
  </si>
  <si>
    <t>18. Como desbloquear a planilha?</t>
  </si>
  <si>
    <t>DESPESA DE MORADIA</t>
  </si>
  <si>
    <t>Manutenção</t>
  </si>
  <si>
    <t>Mastercard</t>
  </si>
  <si>
    <t>Comissões</t>
  </si>
  <si>
    <t>Lucro Projetos</t>
  </si>
  <si>
    <t>Supermercado</t>
  </si>
  <si>
    <t>Farmácia</t>
  </si>
  <si>
    <t>Combustível</t>
  </si>
  <si>
    <t>Faculdade</t>
  </si>
  <si>
    <t xml:space="preserve"> - </t>
  </si>
  <si>
    <t>Itaú</t>
  </si>
  <si>
    <t>Caixinha</t>
  </si>
  <si>
    <t>Luzes</t>
  </si>
  <si>
    <t>Água</t>
  </si>
  <si>
    <t>Net</t>
  </si>
  <si>
    <t>Telefone</t>
  </si>
  <si>
    <t>Pago</t>
  </si>
  <si>
    <t>Não Pago</t>
  </si>
  <si>
    <t>Presente</t>
  </si>
  <si>
    <t>PESSOAL E FAMILIAR 3.0</t>
  </si>
  <si>
    <t>PLANILHA DE ORÇAMENTO</t>
  </si>
  <si>
    <t>Salário</t>
  </si>
  <si>
    <t>3.0.1</t>
  </si>
  <si>
    <t>Planilha de Formação de Preços de Serviços em Excel</t>
  </si>
  <si>
    <t>Já tentou precificar o seu serviço? Existem diversas variáveis que podem influenciar o valor final de venda. Com a Planilha de Formação de Preços para Serviços 3.0 em excel da LUZ você vai encontrar o preço ideal para praticar levando em consideração todos os fatores importantes para a sua empresa, desde os seus custos e horas trabalhadas até o preço dos concorrentes.</t>
  </si>
  <si>
    <t>Planilha de Valuation em Excel</t>
  </si>
  <si>
    <t>Com a versão 3.0 da Planilha de Valuation da LUZ você conseguirá saber quanto vale a sua empresa mediante a histórico de seu fluxo de caixa. Você também poderá visualizar de maneira simples e eficiente indicadores econômicos - financeiros em um demonstrativo. Além disso, ela possui uma aba de gráficos para fácil visualização de seus resultados.</t>
  </si>
  <si>
    <t>3.0.2</t>
  </si>
  <si>
    <t>Pró-labore</t>
  </si>
  <si>
    <t>Salário da esposa</t>
  </si>
  <si>
    <t>Poupança</t>
  </si>
  <si>
    <t>Títulos</t>
  </si>
  <si>
    <t>Bolsa de Valores</t>
  </si>
  <si>
    <t>Aluguel do terreno</t>
  </si>
  <si>
    <t>Minha empresa</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</si>
</sst>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R$&quot;* #,##0.00_);_(&quot;R$&quot;* \(#,##0.00\);_(&quot;R$&quot;* &quot;-&quot;??_);_(@_)"/>
    <numFmt numFmtId="164" formatCode="&quot;R$&quot;\ #,##0.00"/>
    <numFmt numFmtId="165" formatCode="0.0%"/>
    <numFmt numFmtId="166" formatCode="&quot;R$&quot;\ #,##0.0"/>
    <numFmt numFmtId="167" formatCode=";;;"/>
  </numFmts>
  <fonts count="60" x14ac:knownFonts="1">
    <font>
      <sz val="11"/>
      <color theme="1"/>
      <name val="Calibri"/>
      <family val="2"/>
      <scheme val="minor"/>
    </font>
    <font>
      <u/>
      <sz val="11"/>
      <color theme="1"/>
      <name val="Calibri"/>
      <family val="2"/>
      <scheme val="minor"/>
    </font>
    <font>
      <sz val="10.5"/>
      <color rgb="FF595959"/>
      <name val="Calibri"/>
      <family val="2"/>
      <scheme val="minor"/>
    </font>
    <font>
      <b/>
      <sz val="14"/>
      <color rgb="FF595959"/>
      <name val="Calibri"/>
      <family val="2"/>
      <scheme val="minor"/>
    </font>
    <font>
      <b/>
      <sz val="16"/>
      <color theme="0"/>
      <name val="Calibri"/>
      <family val="2"/>
      <scheme val="minor"/>
    </font>
    <font>
      <u/>
      <sz val="11"/>
      <color theme="10"/>
      <name val="Calibri"/>
      <family val="2"/>
      <scheme val="minor"/>
    </font>
    <font>
      <u/>
      <sz val="11"/>
      <color theme="11"/>
      <name val="Calibri"/>
      <family val="2"/>
      <scheme val="minor"/>
    </font>
    <font>
      <b/>
      <sz val="11"/>
      <color theme="1"/>
      <name val="Calibri"/>
      <family val="2"/>
      <scheme val="minor"/>
    </font>
    <font>
      <sz val="11"/>
      <color theme="4"/>
      <name val="Calibri"/>
      <family val="2"/>
      <scheme val="minor"/>
    </font>
    <font>
      <sz val="11"/>
      <color theme="0"/>
      <name val="Calibri"/>
      <family val="2"/>
      <scheme val="minor"/>
    </font>
    <font>
      <sz val="11"/>
      <color rgb="FFFFFFFF"/>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rgb="FFFFFFFF"/>
      <name val="Calibri"/>
      <family val="2"/>
      <scheme val="minor"/>
    </font>
    <font>
      <sz val="16"/>
      <color theme="1"/>
      <name val="Calibri"/>
      <family val="2"/>
      <scheme val="minor"/>
    </font>
    <font>
      <sz val="11"/>
      <name val="Calibri"/>
      <family val="2"/>
      <scheme val="minor"/>
    </font>
    <font>
      <sz val="10"/>
      <color theme="0"/>
      <name val="Calibri"/>
      <family val="2"/>
      <scheme val="minor"/>
    </font>
    <font>
      <b/>
      <sz val="14"/>
      <color rgb="FF00B050"/>
      <name val="Calibri"/>
      <family val="2"/>
      <scheme val="minor"/>
    </font>
    <font>
      <sz val="10.5"/>
      <color rgb="FF595959"/>
      <name val="Calibri"/>
      <family val="2"/>
      <scheme val="minor"/>
    </font>
    <font>
      <sz val="11"/>
      <color theme="4"/>
      <name val="Calibri"/>
      <family val="2"/>
      <scheme val="minor"/>
    </font>
    <font>
      <b/>
      <sz val="11"/>
      <color theme="0"/>
      <name val="Calibri"/>
      <family val="2"/>
      <scheme val="minor"/>
    </font>
    <font>
      <sz val="11"/>
      <color rgb="FF999999"/>
      <name val="Calibri"/>
      <family val="2"/>
      <scheme val="minor"/>
    </font>
    <font>
      <sz val="22"/>
      <color rgb="FF333333"/>
      <name val="Calibri Light"/>
      <family val="2"/>
      <scheme val="major"/>
    </font>
    <font>
      <sz val="14"/>
      <color theme="1"/>
      <name val="Calibri"/>
      <family val="2"/>
      <scheme val="minor"/>
    </font>
    <font>
      <b/>
      <sz val="16"/>
      <color theme="1"/>
      <name val="Calibri"/>
      <family val="2"/>
      <scheme val="minor"/>
    </font>
    <font>
      <b/>
      <sz val="10.5"/>
      <color rgb="FFFF0000"/>
      <name val="Calibri"/>
      <family val="2"/>
      <scheme val="minor"/>
    </font>
    <font>
      <sz val="14"/>
      <color rgb="FF595959"/>
      <name val="Calibri"/>
      <family val="2"/>
      <scheme val="minor"/>
    </font>
    <font>
      <sz val="16"/>
      <color rgb="FF3366CC"/>
      <name val="Calibri"/>
      <family val="2"/>
      <scheme val="minor"/>
    </font>
    <font>
      <b/>
      <sz val="16"/>
      <color rgb="FF595959"/>
      <name val="Calibri"/>
      <family val="2"/>
      <scheme val="minor"/>
    </font>
    <font>
      <sz val="10"/>
      <color theme="1"/>
      <name val="Calibri"/>
      <family val="2"/>
      <scheme val="minor"/>
    </font>
    <font>
      <b/>
      <sz val="10"/>
      <color theme="1"/>
      <name val="Calibri"/>
      <family val="2"/>
      <scheme val="minor"/>
    </font>
    <font>
      <sz val="11"/>
      <color theme="1" tint="0.34998626667073579"/>
      <name val="Calibri"/>
      <family val="2"/>
      <scheme val="minor"/>
    </font>
    <font>
      <sz val="11"/>
      <color rgb="FF5B9BD5"/>
      <name val="Calibri"/>
      <family val="2"/>
      <scheme val="minor"/>
    </font>
    <font>
      <sz val="16"/>
      <color theme="10"/>
      <name val="Calibri"/>
      <family val="2"/>
      <scheme val="minor"/>
    </font>
    <font>
      <sz val="28"/>
      <color theme="0" tint="-0.499984740745262"/>
      <name val="Calibri"/>
      <family val="2"/>
      <scheme val="minor"/>
    </font>
    <font>
      <b/>
      <sz val="48"/>
      <color theme="1"/>
      <name val="Calibri"/>
      <family val="2"/>
      <scheme val="minor"/>
    </font>
    <font>
      <sz val="18"/>
      <color rgb="FF333333"/>
      <name val="Calibri"/>
      <family val="2"/>
      <scheme val="minor"/>
    </font>
    <font>
      <sz val="11"/>
      <color rgb="FFFF0000"/>
      <name val="Calibri"/>
      <family val="2"/>
      <scheme val="minor"/>
    </font>
    <font>
      <sz val="9"/>
      <color indexed="81"/>
      <name val="Segoe UI"/>
      <family val="2"/>
    </font>
    <font>
      <sz val="10"/>
      <color indexed="81"/>
      <name val="Segoe UI"/>
      <family val="2"/>
    </font>
    <font>
      <b/>
      <sz val="72"/>
      <color theme="1"/>
      <name val="Calibri"/>
      <family val="2"/>
      <scheme val="minor"/>
    </font>
    <font>
      <b/>
      <sz val="36"/>
      <color theme="1"/>
      <name val="Calibri"/>
      <family val="2"/>
      <scheme val="minor"/>
    </font>
    <font>
      <sz val="36"/>
      <color theme="1"/>
      <name val="Calibri"/>
      <family val="2"/>
      <scheme val="minor"/>
    </font>
    <font>
      <sz val="28"/>
      <color theme="1"/>
      <name val="Calibri"/>
      <family val="2"/>
      <scheme val="minor"/>
    </font>
    <font>
      <b/>
      <sz val="28"/>
      <color theme="1"/>
      <name val="Calibri"/>
      <family val="2"/>
      <scheme val="minor"/>
    </font>
    <font>
      <sz val="36"/>
      <color theme="0" tint="-0.499984740745262"/>
      <name val="Calibri"/>
      <family val="2"/>
      <scheme val="minor"/>
    </font>
    <font>
      <sz val="10.5"/>
      <color theme="0"/>
      <name val="Calibri"/>
      <family val="2"/>
      <scheme val="minor"/>
    </font>
    <font>
      <sz val="10.5"/>
      <color rgb="FFFF0000"/>
      <name val="Calibri"/>
      <family val="2"/>
      <scheme val="minor"/>
    </font>
    <font>
      <sz val="10"/>
      <color rgb="FF999999"/>
      <name val="Calibri"/>
      <family val="2"/>
      <scheme val="minor"/>
    </font>
    <font>
      <sz val="10"/>
      <color rgb="FFFF0000"/>
      <name val="Calibri"/>
      <family val="2"/>
      <scheme val="minor"/>
    </font>
    <font>
      <u/>
      <sz val="16"/>
      <color theme="10"/>
      <name val="Calibri"/>
      <family val="2"/>
      <scheme val="minor"/>
    </font>
    <font>
      <sz val="10.5"/>
      <color theme="1"/>
      <name val="Calibri"/>
      <family val="2"/>
      <scheme val="minor"/>
    </font>
    <font>
      <sz val="11"/>
      <color rgb="FF000000"/>
      <name val="Calibri"/>
      <family val="2"/>
      <scheme val="minor"/>
    </font>
    <font>
      <sz val="8"/>
      <name val="Calibri"/>
      <family val="2"/>
      <scheme val="minor"/>
    </font>
    <font>
      <b/>
      <sz val="12"/>
      <color theme="0"/>
      <name val="Calibri"/>
      <family val="2"/>
      <scheme val="minor"/>
    </font>
    <font>
      <b/>
      <sz val="12"/>
      <color theme="1"/>
      <name val="Calibri"/>
      <family val="2"/>
      <scheme val="minor"/>
    </font>
    <font>
      <b/>
      <sz val="11"/>
      <name val="Calibri"/>
      <family val="2"/>
      <scheme val="minor"/>
    </font>
    <font>
      <sz val="10.5"/>
      <name val="Calibri"/>
      <family val="2"/>
      <scheme val="minor"/>
    </font>
    <font>
      <sz val="12"/>
      <color theme="0"/>
      <name val="Calibri"/>
      <family val="2"/>
      <scheme val="minor"/>
    </font>
  </fonts>
  <fills count="19">
    <fill>
      <patternFill patternType="none"/>
    </fill>
    <fill>
      <patternFill patternType="gray125"/>
    </fill>
    <fill>
      <patternFill patternType="solid">
        <fgColor rgb="FF6699CC"/>
        <bgColor indexed="64"/>
      </patternFill>
    </fill>
    <fill>
      <patternFill patternType="solid">
        <fgColor rgb="FF5B98CF"/>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rgb="FFCC3333"/>
        <bgColor indexed="64"/>
      </patternFill>
    </fill>
    <fill>
      <patternFill patternType="solid">
        <fgColor rgb="FF00B050"/>
        <bgColor indexed="64"/>
      </patternFill>
    </fill>
    <fill>
      <patternFill patternType="solid">
        <fgColor rgb="FFF2F2F2"/>
        <bgColor indexed="64"/>
      </patternFill>
    </fill>
    <fill>
      <patternFill patternType="solid">
        <fgColor rgb="FF336699"/>
        <bgColor indexed="64"/>
      </patternFill>
    </fill>
    <fill>
      <patternFill patternType="solid">
        <fgColor theme="0"/>
        <bgColor indexed="64"/>
      </patternFill>
    </fill>
    <fill>
      <patternFill patternType="solid">
        <fgColor rgb="FFECF0F1"/>
        <bgColor indexed="64"/>
      </patternFill>
    </fill>
    <fill>
      <patternFill patternType="solid">
        <fgColor rgb="FF336699"/>
        <bgColor rgb="FF000000"/>
      </patternFill>
    </fill>
    <fill>
      <patternFill patternType="solid">
        <fgColor rgb="FFCC0000"/>
        <bgColor indexed="64"/>
      </patternFill>
    </fill>
    <fill>
      <patternFill patternType="solid">
        <fgColor rgb="FFFFFFFF"/>
        <bgColor indexed="64"/>
      </patternFill>
    </fill>
    <fill>
      <patternFill patternType="solid">
        <fgColor rgb="FF333333"/>
        <bgColor indexed="64"/>
      </patternFill>
    </fill>
    <fill>
      <patternFill patternType="solid">
        <fgColor rgb="FFFFFFFF"/>
        <bgColor rgb="FF000000"/>
      </patternFill>
    </fill>
    <fill>
      <patternFill patternType="solid">
        <fgColor theme="3"/>
        <bgColor indexed="64"/>
      </patternFill>
    </fill>
    <fill>
      <patternFill patternType="solid">
        <fgColor theme="4" tint="0.79998168889431442"/>
        <bgColor indexed="64"/>
      </patternFill>
    </fill>
  </fills>
  <borders count="35">
    <border>
      <left/>
      <right/>
      <top/>
      <bottom/>
      <diagonal/>
    </border>
    <border>
      <left style="thick">
        <color theme="0" tint="-4.9989318521683403E-2"/>
      </left>
      <right style="thick">
        <color theme="0" tint="-4.9989318521683403E-2"/>
      </right>
      <top style="thick">
        <color theme="0" tint="-4.9989318521683403E-2"/>
      </top>
      <bottom style="thick">
        <color theme="0" tint="-4.9989318521683403E-2"/>
      </bottom>
      <diagonal/>
    </border>
    <border>
      <left style="thick">
        <color theme="0" tint="-4.9989318521683403E-2"/>
      </left>
      <right style="thick">
        <color theme="0" tint="-4.9989318521683403E-2"/>
      </right>
      <top style="thick">
        <color theme="0" tint="-4.9989318521683403E-2"/>
      </top>
      <bottom/>
      <diagonal/>
    </border>
    <border>
      <left/>
      <right style="thick">
        <color theme="0" tint="-4.9989318521683403E-2"/>
      </right>
      <top/>
      <bottom style="thick">
        <color theme="0" tint="-4.9989318521683403E-2"/>
      </bottom>
      <diagonal/>
    </border>
    <border>
      <left style="thick">
        <color theme="0" tint="-4.9989318521683403E-2"/>
      </left>
      <right style="thick">
        <color theme="0" tint="-4.9989318521683403E-2"/>
      </right>
      <top/>
      <bottom style="thick">
        <color theme="0" tint="-4.9989318521683403E-2"/>
      </bottom>
      <diagonal/>
    </border>
    <border>
      <left/>
      <right/>
      <top/>
      <bottom style="thick">
        <color theme="0" tint="-4.9989318521683403E-2"/>
      </bottom>
      <diagonal/>
    </border>
    <border>
      <left style="thick">
        <color theme="0" tint="-4.9989318521683403E-2"/>
      </left>
      <right style="thick">
        <color theme="0" tint="-4.9989318521683403E-2"/>
      </right>
      <top/>
      <bottom/>
      <diagonal/>
    </border>
    <border>
      <left/>
      <right/>
      <top style="thick">
        <color theme="0" tint="-4.9989318521683403E-2"/>
      </top>
      <bottom style="thick">
        <color theme="0" tint="-4.9989318521683403E-2"/>
      </bottom>
      <diagonal/>
    </border>
    <border>
      <left style="thick">
        <color theme="0"/>
      </left>
      <right style="thick">
        <color theme="0"/>
      </right>
      <top style="thick">
        <color theme="0"/>
      </top>
      <bottom style="thick">
        <color theme="0"/>
      </bottom>
      <diagonal/>
    </border>
    <border>
      <left/>
      <right style="thick">
        <color theme="0"/>
      </right>
      <top style="thick">
        <color theme="0"/>
      </top>
      <bottom style="thick">
        <color theme="0"/>
      </bottom>
      <diagonal/>
    </border>
    <border>
      <left style="thick">
        <color theme="0"/>
      </left>
      <right/>
      <top/>
      <bottom style="thick">
        <color theme="0"/>
      </bottom>
      <diagonal/>
    </border>
    <border>
      <left style="thick">
        <color theme="0"/>
      </left>
      <right/>
      <top style="thick">
        <color theme="0"/>
      </top>
      <bottom style="thick">
        <color theme="0"/>
      </bottom>
      <diagonal/>
    </border>
    <border>
      <left style="thick">
        <color theme="0"/>
      </left>
      <right style="thick">
        <color theme="0"/>
      </right>
      <top style="thick">
        <color theme="0"/>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ck">
        <color theme="0"/>
      </left>
      <right/>
      <top style="thick">
        <color theme="0"/>
      </top>
      <bottom/>
      <diagonal/>
    </border>
    <border>
      <left/>
      <right/>
      <top/>
      <bottom style="thick">
        <color theme="0"/>
      </bottom>
      <diagonal/>
    </border>
    <border>
      <left style="thick">
        <color theme="0"/>
      </left>
      <right style="thick">
        <color theme="0"/>
      </right>
      <top style="thin">
        <color theme="0" tint="-0.14999847407452621"/>
      </top>
      <bottom style="thin">
        <color theme="0" tint="-0.14999847407452621"/>
      </bottom>
      <diagonal/>
    </border>
    <border>
      <left style="thick">
        <color theme="0"/>
      </left>
      <right/>
      <top/>
      <bottom/>
      <diagonal/>
    </border>
    <border>
      <left style="thin">
        <color theme="0" tint="-0.14999847407452621"/>
      </left>
      <right style="thick">
        <color theme="0"/>
      </right>
      <top style="thin">
        <color theme="0" tint="-0.14999847407452621"/>
      </top>
      <bottom style="thin">
        <color theme="0" tint="-0.14999847407452621"/>
      </bottom>
      <diagonal/>
    </border>
    <border>
      <left style="thick">
        <color theme="0"/>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theme="0"/>
      </left>
      <right style="thin">
        <color theme="0"/>
      </right>
      <top style="thick">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style="thin">
        <color theme="0" tint="-0.249977111117893"/>
      </left>
      <right style="thin">
        <color auto="1"/>
      </right>
      <top style="thin">
        <color theme="0" tint="-0.249977111117893"/>
      </top>
      <bottom style="thin">
        <color theme="0" tint="-0.249977111117893"/>
      </bottom>
      <diagonal/>
    </border>
    <border>
      <left style="thin">
        <color auto="1"/>
      </left>
      <right style="thin">
        <color theme="0" tint="-0.249977111117893"/>
      </right>
      <top style="thin">
        <color theme="0" tint="-0.249977111117893"/>
      </top>
      <bottom style="thin">
        <color theme="0" tint="-0.249977111117893"/>
      </bottom>
      <diagonal/>
    </border>
    <border>
      <left/>
      <right/>
      <top style="thick">
        <color theme="0"/>
      </top>
      <bottom/>
      <diagonal/>
    </border>
    <border>
      <left/>
      <right/>
      <top/>
      <bottom style="thin">
        <color theme="0" tint="-0.14999847407452621"/>
      </bottom>
      <diagonal/>
    </border>
    <border>
      <left/>
      <right/>
      <top style="thick">
        <color theme="0"/>
      </top>
      <bottom style="thick">
        <color theme="0"/>
      </bottom>
      <diagonal/>
    </border>
    <border>
      <left style="thin">
        <color theme="0" tint="-0.14999847407452621"/>
      </left>
      <right style="thin">
        <color theme="0" tint="-0.14999847407452621"/>
      </right>
      <top/>
      <bottom style="thin">
        <color theme="0" tint="-0.14999847407452621"/>
      </bottom>
      <diagonal/>
    </border>
    <border>
      <left/>
      <right style="thick">
        <color theme="0"/>
      </right>
      <top style="thick">
        <color theme="0"/>
      </top>
      <bottom/>
      <diagonal/>
    </border>
    <border>
      <left style="thick">
        <color theme="0"/>
      </left>
      <right style="thick">
        <color theme="0"/>
      </right>
      <top/>
      <bottom style="thin">
        <color theme="0" tint="-0.14999847407452621"/>
      </bottom>
      <diagonal/>
    </border>
    <border>
      <left style="thin">
        <color auto="1"/>
      </left>
      <right style="thin">
        <color auto="1"/>
      </right>
      <top style="thin">
        <color auto="1"/>
      </top>
      <bottom style="thin">
        <color auto="1"/>
      </bottom>
      <diagonal/>
    </border>
  </borders>
  <cellStyleXfs count="320">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9" fontId="11"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44" fontId="1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345">
    <xf numFmtId="0" fontId="0" fillId="0" borderId="0" xfId="0"/>
    <xf numFmtId="0" fontId="0" fillId="0" borderId="0" xfId="0" applyBorder="1"/>
    <xf numFmtId="0" fontId="1" fillId="0" borderId="0" xfId="0" applyFont="1"/>
    <xf numFmtId="0" fontId="3" fillId="0" borderId="0" xfId="0" applyFont="1" applyAlignment="1">
      <alignment vertical="center"/>
    </xf>
    <xf numFmtId="0" fontId="4" fillId="0" borderId="0" xfId="0" applyFont="1" applyFill="1" applyAlignment="1">
      <alignment vertical="center"/>
    </xf>
    <xf numFmtId="0" fontId="0" fillId="0" borderId="0" xfId="0" applyAlignment="1">
      <alignment horizontal="center" vertical="center"/>
    </xf>
    <xf numFmtId="0" fontId="12" fillId="0" borderId="0" xfId="0" applyFont="1" applyAlignment="1">
      <alignment horizontal="center"/>
    </xf>
    <xf numFmtId="0" fontId="12" fillId="0" borderId="0" xfId="0" applyFont="1" applyAlignment="1">
      <alignment horizontal="center" vertical="center"/>
    </xf>
    <xf numFmtId="0" fontId="9" fillId="2" borderId="3" xfId="0" applyFont="1" applyFill="1" applyBorder="1" applyAlignment="1">
      <alignment horizontal="center" vertical="center"/>
    </xf>
    <xf numFmtId="0" fontId="13" fillId="2" borderId="4" xfId="0" applyFont="1" applyFill="1" applyBorder="1" applyAlignment="1">
      <alignment horizontal="center" vertical="center"/>
    </xf>
    <xf numFmtId="0" fontId="0" fillId="4" borderId="0" xfId="0" applyFill="1" applyAlignment="1">
      <alignment horizontal="center" vertical="center"/>
    </xf>
    <xf numFmtId="0" fontId="0" fillId="0" borderId="0" xfId="0" applyFont="1" applyBorder="1" applyAlignment="1">
      <alignment horizontal="center" vertical="center"/>
    </xf>
    <xf numFmtId="0" fontId="0" fillId="0" borderId="0" xfId="0" applyBorder="1" applyAlignment="1">
      <alignment horizontal="center" vertical="center"/>
    </xf>
    <xf numFmtId="0" fontId="0" fillId="0" borderId="0" xfId="0" applyFont="1" applyBorder="1"/>
    <xf numFmtId="0" fontId="0" fillId="0" borderId="0" xfId="0" applyFill="1"/>
    <xf numFmtId="0" fontId="12" fillId="0" borderId="0" xfId="0" applyFont="1" applyAlignment="1">
      <alignment horizontal="left" vertical="center"/>
    </xf>
    <xf numFmtId="0" fontId="13" fillId="0" borderId="0" xfId="0" applyFont="1" applyFill="1" applyBorder="1" applyAlignment="1">
      <alignment horizontal="center" vertical="center" wrapText="1"/>
    </xf>
    <xf numFmtId="0" fontId="13" fillId="0" borderId="7" xfId="0" applyFont="1" applyFill="1" applyBorder="1" applyAlignment="1">
      <alignment horizontal="center" vertical="center"/>
    </xf>
    <xf numFmtId="0" fontId="17" fillId="2" borderId="1" xfId="0" applyFont="1" applyFill="1" applyBorder="1" applyAlignment="1">
      <alignment horizontal="center" vertical="center" wrapText="1"/>
    </xf>
    <xf numFmtId="0" fontId="2" fillId="0" borderId="0" xfId="0" applyFont="1" applyAlignment="1">
      <alignment vertical="center"/>
    </xf>
    <xf numFmtId="0" fontId="13" fillId="2" borderId="8" xfId="0" applyFont="1" applyFill="1" applyBorder="1" applyAlignment="1">
      <alignment horizontal="center" vertical="center" wrapText="1"/>
    </xf>
    <xf numFmtId="0" fontId="0" fillId="4" borderId="0" xfId="0" applyFill="1" applyProtection="1"/>
    <xf numFmtId="0" fontId="2" fillId="4" borderId="0" xfId="0" applyFont="1" applyFill="1" applyAlignment="1" applyProtection="1">
      <alignment vertical="center"/>
    </xf>
    <xf numFmtId="0" fontId="0" fillId="0" borderId="0" xfId="0" applyProtection="1"/>
    <xf numFmtId="0" fontId="13" fillId="2" borderId="8" xfId="0" applyFont="1" applyFill="1" applyBorder="1" applyAlignment="1" applyProtection="1">
      <alignment horizontal="center" vertical="center" wrapText="1"/>
    </xf>
    <xf numFmtId="0" fontId="0" fillId="0" borderId="0" xfId="0" applyAlignment="1" applyProtection="1">
      <alignment horizontal="center" vertical="center"/>
    </xf>
    <xf numFmtId="0" fontId="22" fillId="11" borderId="11" xfId="0" applyFont="1" applyFill="1" applyBorder="1" applyAlignment="1" applyProtection="1">
      <alignment horizontal="center" vertical="center"/>
    </xf>
    <xf numFmtId="0" fontId="0" fillId="10" borderId="13" xfId="0" applyFill="1" applyBorder="1" applyAlignment="1" applyProtection="1">
      <alignment horizontal="center" vertical="center"/>
      <protection locked="0"/>
    </xf>
    <xf numFmtId="0" fontId="0" fillId="0" borderId="12" xfId="0" applyBorder="1" applyAlignment="1">
      <alignment horizontal="center" vertical="center"/>
    </xf>
    <xf numFmtId="0" fontId="21" fillId="9" borderId="8" xfId="0" applyFont="1" applyFill="1" applyBorder="1" applyAlignment="1">
      <alignment horizontal="center" vertical="center" wrapText="1"/>
    </xf>
    <xf numFmtId="0" fontId="13" fillId="2" borderId="8" xfId="0" applyFont="1" applyFill="1" applyBorder="1" applyAlignment="1">
      <alignment horizontal="left" vertical="center" indent="1"/>
    </xf>
    <xf numFmtId="0" fontId="15" fillId="0" borderId="0" xfId="0" applyFont="1" applyBorder="1" applyAlignment="1">
      <alignment horizontal="center" vertical="center"/>
    </xf>
    <xf numFmtId="0" fontId="25" fillId="0" borderId="0" xfId="0" applyFont="1" applyAlignment="1">
      <alignment horizontal="left" vertical="center"/>
    </xf>
    <xf numFmtId="164" fontId="22" fillId="11" borderId="21" xfId="0" applyNumberFormat="1" applyFont="1" applyFill="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22" fillId="11" borderId="21" xfId="0"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7" borderId="8" xfId="0" applyFont="1" applyFill="1" applyBorder="1" applyAlignment="1">
      <alignment horizontal="center" vertical="center"/>
    </xf>
    <xf numFmtId="0" fontId="13" fillId="6" borderId="8" xfId="0" applyFont="1" applyFill="1" applyBorder="1" applyAlignment="1">
      <alignment horizontal="center" vertical="center"/>
    </xf>
    <xf numFmtId="0" fontId="25" fillId="0" borderId="0" xfId="0" applyFont="1" applyAlignment="1">
      <alignment horizontal="left"/>
    </xf>
    <xf numFmtId="0" fontId="13" fillId="2" borderId="2" xfId="0" applyFont="1" applyFill="1" applyBorder="1" applyAlignment="1">
      <alignment horizontal="center" vertical="center"/>
    </xf>
    <xf numFmtId="0" fontId="17" fillId="2" borderId="2" xfId="0" applyFont="1" applyFill="1" applyBorder="1" applyAlignment="1">
      <alignment horizontal="center" vertical="center" wrapText="1"/>
    </xf>
    <xf numFmtId="0" fontId="13" fillId="2" borderId="6" xfId="0" applyFont="1" applyFill="1" applyBorder="1" applyAlignment="1">
      <alignment horizontal="center" vertical="center"/>
    </xf>
    <xf numFmtId="0" fontId="13" fillId="2" borderId="6" xfId="0" applyFont="1" applyFill="1" applyBorder="1" applyAlignment="1">
      <alignment horizontal="center" vertical="center" wrapText="1"/>
    </xf>
    <xf numFmtId="0" fontId="16" fillId="11" borderId="8" xfId="0" applyFont="1" applyFill="1" applyBorder="1" applyAlignment="1">
      <alignment horizontal="center" vertical="center"/>
    </xf>
    <xf numFmtId="0" fontId="16" fillId="11" borderId="8" xfId="0" applyFont="1" applyFill="1" applyBorder="1" applyAlignment="1">
      <alignment horizontal="center" vertical="center" wrapText="1"/>
    </xf>
    <xf numFmtId="0" fontId="25" fillId="0" borderId="0" xfId="0" applyFont="1" applyBorder="1" applyAlignment="1">
      <alignment horizontal="left" vertical="center" wrapText="1" indent="1"/>
    </xf>
    <xf numFmtId="0" fontId="13" fillId="13" borderId="8" xfId="0" applyFont="1" applyFill="1" applyBorder="1" applyAlignment="1">
      <alignment horizontal="center" vertical="center"/>
    </xf>
    <xf numFmtId="0" fontId="15" fillId="0" borderId="0" xfId="0" applyFont="1"/>
    <xf numFmtId="0" fontId="24" fillId="0" borderId="0" xfId="0" applyFont="1" applyBorder="1" applyAlignment="1">
      <alignment vertical="center"/>
    </xf>
    <xf numFmtId="0" fontId="25" fillId="0" borderId="0" xfId="0" applyFont="1" applyAlignment="1">
      <alignment horizontal="left" vertical="center" indent="4"/>
    </xf>
    <xf numFmtId="0" fontId="0" fillId="0" borderId="0" xfId="0" applyFill="1" applyProtection="1"/>
    <xf numFmtId="0" fontId="2" fillId="8" borderId="0" xfId="0" applyFont="1" applyFill="1" applyAlignment="1" applyProtection="1">
      <alignment vertical="center"/>
    </xf>
    <xf numFmtId="0" fontId="23" fillId="4" borderId="0" xfId="0" applyFont="1" applyFill="1" applyAlignment="1" applyProtection="1">
      <alignment horizontal="left"/>
    </xf>
    <xf numFmtId="0" fontId="21" fillId="2" borderId="12" xfId="0" applyFont="1" applyFill="1" applyBorder="1" applyAlignment="1">
      <alignment horizontal="center" vertical="center"/>
    </xf>
    <xf numFmtId="0" fontId="21" fillId="2" borderId="12" xfId="0" applyFont="1" applyFill="1" applyBorder="1" applyAlignment="1">
      <alignment horizontal="center" vertical="center" wrapText="1"/>
    </xf>
    <xf numFmtId="164" fontId="22" fillId="11" borderId="8" xfId="0" applyNumberFormat="1" applyFont="1" applyFill="1" applyBorder="1" applyAlignment="1">
      <alignment horizontal="center" vertical="center"/>
    </xf>
    <xf numFmtId="0" fontId="0" fillId="10" borderId="13" xfId="0" applyFont="1" applyFill="1" applyBorder="1" applyAlignment="1" applyProtection="1">
      <alignment horizontal="center" vertical="center"/>
      <protection locked="0"/>
    </xf>
    <xf numFmtId="164" fontId="0" fillId="10" borderId="13" xfId="0" applyNumberFormat="1" applyFont="1" applyFill="1" applyBorder="1" applyAlignment="1" applyProtection="1">
      <alignment horizontal="center" vertical="center"/>
      <protection locked="0"/>
    </xf>
    <xf numFmtId="0" fontId="0" fillId="10" borderId="20" xfId="0" applyFont="1" applyFill="1" applyBorder="1" applyAlignment="1" applyProtection="1">
      <alignment horizontal="center" vertical="center"/>
      <protection locked="0"/>
    </xf>
    <xf numFmtId="166" fontId="30" fillId="11" borderId="8" xfId="0" applyNumberFormat="1" applyFont="1" applyFill="1" applyBorder="1" applyAlignment="1">
      <alignment horizontal="center" vertical="center"/>
    </xf>
    <xf numFmtId="164" fontId="30" fillId="11" borderId="8" xfId="0" applyNumberFormat="1" applyFont="1" applyFill="1" applyBorder="1" applyAlignment="1">
      <alignment horizontal="center" vertical="center"/>
    </xf>
    <xf numFmtId="166" fontId="30" fillId="11" borderId="9" xfId="0" applyNumberFormat="1" applyFont="1" applyFill="1" applyBorder="1" applyAlignment="1">
      <alignment horizontal="center" vertical="center"/>
    </xf>
    <xf numFmtId="166" fontId="30" fillId="11" borderId="9" xfId="37" applyNumberFormat="1" applyFont="1" applyFill="1" applyBorder="1" applyAlignment="1">
      <alignment horizontal="center" vertical="center"/>
    </xf>
    <xf numFmtId="164" fontId="30" fillId="11" borderId="9" xfId="0" applyNumberFormat="1" applyFont="1" applyFill="1" applyBorder="1" applyAlignment="1">
      <alignment horizontal="center" vertical="center"/>
    </xf>
    <xf numFmtId="165" fontId="30" fillId="11" borderId="8" xfId="37" applyNumberFormat="1" applyFont="1" applyFill="1" applyBorder="1" applyAlignment="1">
      <alignment horizontal="center" vertical="center"/>
    </xf>
    <xf numFmtId="164" fontId="30" fillId="0" borderId="8" xfId="0" applyNumberFormat="1" applyFont="1" applyBorder="1" applyAlignment="1">
      <alignment horizontal="center" vertical="center"/>
    </xf>
    <xf numFmtId="164" fontId="17" fillId="13" borderId="8" xfId="0" applyNumberFormat="1" applyFont="1" applyFill="1" applyBorder="1" applyAlignment="1">
      <alignment horizontal="center" vertical="center"/>
    </xf>
    <xf numFmtId="164" fontId="30" fillId="0" borderId="5" xfId="0" applyNumberFormat="1" applyFont="1" applyFill="1" applyBorder="1" applyAlignment="1">
      <alignment horizontal="center" vertical="center"/>
    </xf>
    <xf numFmtId="164" fontId="17" fillId="7" borderId="8" xfId="0" applyNumberFormat="1" applyFont="1" applyFill="1" applyBorder="1" applyAlignment="1">
      <alignment horizontal="center" vertical="center"/>
    </xf>
    <xf numFmtId="164" fontId="30" fillId="0" borderId="0" xfId="0" applyNumberFormat="1" applyFont="1" applyFill="1" applyBorder="1" applyAlignment="1">
      <alignment horizontal="center" vertical="center"/>
    </xf>
    <xf numFmtId="0" fontId="13" fillId="0" borderId="0" xfId="0" applyFont="1"/>
    <xf numFmtId="0" fontId="4" fillId="0" borderId="0" xfId="0" applyFont="1"/>
    <xf numFmtId="0" fontId="0" fillId="15" borderId="0" xfId="0" applyFill="1" applyProtection="1"/>
    <xf numFmtId="0" fontId="0" fillId="15" borderId="0" xfId="0" applyFill="1"/>
    <xf numFmtId="0" fontId="0" fillId="15" borderId="0" xfId="0" applyFill="1" applyAlignment="1">
      <alignment horizontal="center" vertical="center"/>
    </xf>
    <xf numFmtId="0" fontId="0" fillId="15" borderId="0" xfId="0" applyFill="1" applyBorder="1"/>
    <xf numFmtId="0" fontId="0" fillId="4" borderId="0" xfId="0" applyFill="1" applyBorder="1" applyProtection="1"/>
    <xf numFmtId="164" fontId="22" fillId="11" borderId="14" xfId="0" applyNumberFormat="1" applyFont="1" applyFill="1" applyBorder="1" applyAlignment="1">
      <alignment horizontal="center" vertical="center"/>
    </xf>
    <xf numFmtId="0" fontId="13" fillId="2" borderId="8" xfId="0" applyFont="1" applyFill="1" applyBorder="1" applyAlignment="1">
      <alignment horizontal="left" vertical="center" indent="1"/>
    </xf>
    <xf numFmtId="164" fontId="22" fillId="11" borderId="14" xfId="0" applyNumberFormat="1" applyFont="1" applyFill="1" applyBorder="1" applyAlignment="1">
      <alignment horizontal="center" vertical="center"/>
    </xf>
    <xf numFmtId="0" fontId="13" fillId="5" borderId="8" xfId="0" applyFont="1" applyFill="1" applyBorder="1" applyAlignment="1">
      <alignment horizontal="center" vertical="center"/>
    </xf>
    <xf numFmtId="0" fontId="38" fillId="0" borderId="0" xfId="0" applyFont="1"/>
    <xf numFmtId="0" fontId="9" fillId="2" borderId="8" xfId="0" applyFont="1" applyFill="1" applyBorder="1" applyAlignment="1">
      <alignment horizontal="center" vertical="center"/>
    </xf>
    <xf numFmtId="0" fontId="9" fillId="0" borderId="0" xfId="0" applyFont="1"/>
    <xf numFmtId="0" fontId="18" fillId="0" borderId="0" xfId="0" applyFont="1" applyAlignment="1">
      <alignment vertical="center"/>
    </xf>
    <xf numFmtId="0" fontId="9" fillId="0" borderId="0" xfId="0" applyFont="1" applyFill="1"/>
    <xf numFmtId="0" fontId="9" fillId="0" borderId="8" xfId="0" applyFont="1" applyFill="1" applyBorder="1" applyAlignment="1">
      <alignment horizontal="center" vertical="center"/>
    </xf>
    <xf numFmtId="0" fontId="9" fillId="0" borderId="0" xfId="0" applyFont="1" applyFill="1" applyAlignment="1">
      <alignment horizontal="center" vertical="center" wrapText="1"/>
    </xf>
    <xf numFmtId="0" fontId="9" fillId="2" borderId="8" xfId="0" applyFont="1" applyFill="1" applyBorder="1" applyAlignment="1">
      <alignment horizontal="center" vertical="center" wrapText="1"/>
    </xf>
    <xf numFmtId="164" fontId="17" fillId="2" borderId="2" xfId="0" applyNumberFormat="1" applyFont="1" applyFill="1" applyBorder="1" applyAlignment="1">
      <alignment horizontal="center" vertical="center"/>
    </xf>
    <xf numFmtId="0" fontId="9" fillId="2" borderId="8" xfId="0" applyFont="1" applyFill="1" applyBorder="1" applyAlignment="1" applyProtection="1">
      <alignment horizontal="center" vertical="center" wrapText="1"/>
    </xf>
    <xf numFmtId="164" fontId="13" fillId="2" borderId="6" xfId="0" applyNumberFormat="1" applyFont="1" applyFill="1" applyBorder="1" applyAlignment="1">
      <alignment horizontal="center" vertical="center" wrapText="1"/>
    </xf>
    <xf numFmtId="0" fontId="17" fillId="2" borderId="6" xfId="0" applyFont="1" applyFill="1" applyBorder="1" applyAlignment="1">
      <alignment horizontal="center" vertical="center" wrapText="1"/>
    </xf>
    <xf numFmtId="0" fontId="13" fillId="2" borderId="8" xfId="0" applyFont="1" applyFill="1" applyBorder="1" applyAlignment="1">
      <alignment horizontal="center" vertical="center"/>
    </xf>
    <xf numFmtId="0" fontId="17" fillId="2" borderId="8" xfId="0" applyFont="1" applyFill="1" applyBorder="1" applyAlignment="1">
      <alignment horizontal="center" vertical="center" wrapText="1"/>
    </xf>
    <xf numFmtId="164" fontId="17" fillId="2" borderId="8" xfId="0" applyNumberFormat="1" applyFont="1" applyFill="1" applyBorder="1" applyAlignment="1">
      <alignment horizontal="center" vertical="center"/>
    </xf>
    <xf numFmtId="0" fontId="9" fillId="5" borderId="8" xfId="0" applyFont="1" applyFill="1" applyBorder="1" applyAlignment="1">
      <alignment horizontal="left" vertical="center" indent="1"/>
    </xf>
    <xf numFmtId="0" fontId="9" fillId="5" borderId="8" xfId="0" applyFont="1" applyFill="1" applyBorder="1" applyAlignment="1">
      <alignment horizontal="center" vertical="center"/>
    </xf>
    <xf numFmtId="164" fontId="0" fillId="0" borderId="5" xfId="0" applyNumberFormat="1" applyFont="1" applyFill="1" applyBorder="1" applyAlignment="1">
      <alignment horizontal="center" vertical="center"/>
    </xf>
    <xf numFmtId="164" fontId="0" fillId="0" borderId="5" xfId="0" applyNumberFormat="1" applyFill="1" applyBorder="1" applyAlignment="1">
      <alignment horizontal="center" vertical="center"/>
    </xf>
    <xf numFmtId="164" fontId="22" fillId="11" borderId="0" xfId="0" applyNumberFormat="1" applyFont="1" applyFill="1" applyBorder="1" applyAlignment="1">
      <alignment horizontal="center" vertical="center"/>
    </xf>
    <xf numFmtId="164" fontId="22" fillId="11" borderId="0" xfId="0" applyNumberFormat="1" applyFont="1" applyFill="1" applyBorder="1" applyAlignment="1">
      <alignment horizontal="center" vertical="center"/>
    </xf>
    <xf numFmtId="0" fontId="13" fillId="2" borderId="8" xfId="0" applyFont="1" applyFill="1" applyBorder="1" applyAlignment="1">
      <alignment horizontal="left" vertical="center" indent="1"/>
    </xf>
    <xf numFmtId="0" fontId="13" fillId="5" borderId="8" xfId="0" applyFont="1" applyFill="1" applyBorder="1" applyAlignment="1">
      <alignment horizontal="center" vertical="center"/>
    </xf>
    <xf numFmtId="0" fontId="13" fillId="7" borderId="8" xfId="0" applyFont="1" applyFill="1" applyBorder="1" applyAlignment="1">
      <alignment horizontal="center" vertical="center"/>
    </xf>
    <xf numFmtId="0" fontId="15" fillId="0" borderId="0" xfId="0" applyFont="1" applyAlignment="1">
      <alignment horizontal="left" indent="2"/>
    </xf>
    <xf numFmtId="0" fontId="13" fillId="0" borderId="8" xfId="0" applyFont="1" applyFill="1" applyBorder="1" applyAlignment="1">
      <alignment horizontal="left" vertical="center" indent="1"/>
    </xf>
    <xf numFmtId="165" fontId="30" fillId="0" borderId="8" xfId="37" applyNumberFormat="1" applyFont="1" applyFill="1" applyBorder="1" applyAlignment="1">
      <alignment horizontal="center" vertical="center"/>
    </xf>
    <xf numFmtId="0" fontId="13" fillId="0" borderId="0" xfId="0" applyFont="1" applyFill="1" applyBorder="1" applyAlignment="1">
      <alignment horizontal="left" vertical="center" indent="1"/>
    </xf>
    <xf numFmtId="0" fontId="13" fillId="0" borderId="0" xfId="0" applyFont="1" applyFill="1" applyBorder="1" applyAlignment="1">
      <alignment horizontal="center" vertical="center"/>
    </xf>
    <xf numFmtId="165" fontId="30" fillId="0" borderId="0" xfId="37" applyNumberFormat="1" applyFont="1" applyFill="1" applyBorder="1" applyAlignment="1">
      <alignment horizontal="center" vertical="center"/>
    </xf>
    <xf numFmtId="0" fontId="0" fillId="0" borderId="0" xfId="0" applyFill="1" applyAlignment="1" applyProtection="1">
      <alignment vertical="top"/>
    </xf>
    <xf numFmtId="0" fontId="2" fillId="0" borderId="0" xfId="0" applyFont="1" applyFill="1" applyAlignment="1" applyProtection="1">
      <alignment vertical="top"/>
    </xf>
    <xf numFmtId="0" fontId="37" fillId="4" borderId="0" xfId="0" applyFont="1" applyFill="1" applyAlignment="1" applyProtection="1"/>
    <xf numFmtId="166" fontId="30" fillId="11" borderId="11" xfId="0" applyNumberFormat="1" applyFont="1" applyFill="1" applyBorder="1" applyAlignment="1">
      <alignment horizontal="center" vertical="center"/>
    </xf>
    <xf numFmtId="166" fontId="30" fillId="11" borderId="30" xfId="0" applyNumberFormat="1" applyFont="1" applyFill="1" applyBorder="1" applyAlignment="1">
      <alignment horizontal="center" vertical="center"/>
    </xf>
    <xf numFmtId="166" fontId="30" fillId="11" borderId="30" xfId="37" applyNumberFormat="1" applyFont="1" applyFill="1" applyBorder="1" applyAlignment="1">
      <alignment horizontal="center" vertical="center"/>
    </xf>
    <xf numFmtId="0" fontId="9" fillId="4" borderId="0" xfId="0" applyFont="1" applyFill="1" applyProtection="1"/>
    <xf numFmtId="164" fontId="22" fillId="11" borderId="14" xfId="0" applyNumberFormat="1" applyFont="1" applyFill="1" applyBorder="1" applyAlignment="1">
      <alignment horizontal="center" vertical="center"/>
    </xf>
    <xf numFmtId="0" fontId="24" fillId="0" borderId="0" xfId="0" applyNumberFormat="1" applyFont="1" applyBorder="1" applyAlignment="1">
      <alignment vertical="center"/>
    </xf>
    <xf numFmtId="164" fontId="22" fillId="11" borderId="14" xfId="0" applyNumberFormat="1" applyFont="1" applyFill="1" applyBorder="1" applyAlignment="1">
      <alignment horizontal="center" vertical="center"/>
    </xf>
    <xf numFmtId="0" fontId="38" fillId="4" borderId="0" xfId="0" applyFont="1" applyFill="1" applyProtection="1"/>
    <xf numFmtId="0" fontId="47" fillId="4" borderId="0" xfId="0" applyFont="1" applyFill="1" applyAlignment="1" applyProtection="1">
      <alignment vertical="center"/>
    </xf>
    <xf numFmtId="0" fontId="9" fillId="0" borderId="0" xfId="0" applyFont="1" applyAlignment="1">
      <alignment wrapText="1"/>
    </xf>
    <xf numFmtId="0" fontId="25" fillId="0" borderId="0" xfId="0" applyFont="1" applyAlignment="1">
      <alignment horizontal="left" vertical="center"/>
    </xf>
    <xf numFmtId="0" fontId="38" fillId="0" borderId="0" xfId="0" applyFont="1" applyProtection="1"/>
    <xf numFmtId="0" fontId="48" fillId="4" borderId="0" xfId="0" applyFont="1" applyFill="1" applyAlignment="1" applyProtection="1">
      <alignment vertical="center"/>
    </xf>
    <xf numFmtId="0" fontId="9" fillId="2" borderId="4" xfId="0" applyFont="1" applyFill="1" applyBorder="1" applyAlignment="1">
      <alignment horizontal="center" vertical="center"/>
    </xf>
    <xf numFmtId="0" fontId="9" fillId="15" borderId="0" xfId="0" applyFont="1" applyFill="1"/>
    <xf numFmtId="0" fontId="16" fillId="4" borderId="0" xfId="0" applyFont="1" applyFill="1" applyProtection="1"/>
    <xf numFmtId="0" fontId="16" fillId="0" borderId="0" xfId="0" applyFont="1"/>
    <xf numFmtId="164" fontId="22" fillId="0" borderId="0" xfId="0" applyNumberFormat="1" applyFont="1" applyFill="1" applyBorder="1" applyAlignment="1">
      <alignment horizontal="center" vertical="center"/>
    </xf>
    <xf numFmtId="0" fontId="2" fillId="4" borderId="0" xfId="0" applyFont="1" applyFill="1" applyAlignment="1">
      <alignment vertical="center"/>
    </xf>
    <xf numFmtId="166" fontId="49" fillId="11" borderId="14" xfId="0" applyNumberFormat="1" applyFont="1" applyFill="1" applyBorder="1" applyAlignment="1">
      <alignment horizontal="center" vertical="center"/>
    </xf>
    <xf numFmtId="166" fontId="49" fillId="11" borderId="0" xfId="0" applyNumberFormat="1" applyFont="1" applyFill="1" applyBorder="1" applyAlignment="1">
      <alignment horizontal="center" vertical="center"/>
    </xf>
    <xf numFmtId="0" fontId="0" fillId="0" borderId="0" xfId="0" applyFont="1" applyProtection="1"/>
    <xf numFmtId="0" fontId="38" fillId="0" borderId="0" xfId="0" applyFont="1" applyFill="1" applyProtection="1"/>
    <xf numFmtId="0" fontId="38" fillId="0" borderId="0" xfId="0" applyFont="1" applyFill="1" applyAlignment="1" applyProtection="1">
      <alignment vertical="top"/>
    </xf>
    <xf numFmtId="0" fontId="38" fillId="0" borderId="0" xfId="0" applyFont="1" applyBorder="1"/>
    <xf numFmtId="166" fontId="50" fillId="0" borderId="0" xfId="0" applyNumberFormat="1" applyFont="1" applyFill="1" applyBorder="1" applyAlignment="1">
      <alignment horizontal="center" vertical="center"/>
    </xf>
    <xf numFmtId="166" fontId="50" fillId="0" borderId="0" xfId="37" applyNumberFormat="1" applyFont="1" applyFill="1" applyBorder="1" applyAlignment="1">
      <alignment horizontal="center" vertical="center"/>
    </xf>
    <xf numFmtId="0" fontId="13" fillId="2" borderId="8" xfId="0" applyFont="1" applyFill="1" applyBorder="1" applyAlignment="1">
      <alignment horizontal="left" vertical="center" indent="1"/>
    </xf>
    <xf numFmtId="0" fontId="13" fillId="2" borderId="11" xfId="0" applyFont="1" applyFill="1" applyBorder="1" applyAlignment="1">
      <alignment horizontal="left" vertical="center" indent="1"/>
    </xf>
    <xf numFmtId="0" fontId="9" fillId="2" borderId="8" xfId="0" applyFont="1" applyFill="1" applyBorder="1" applyAlignment="1">
      <alignment horizontal="left" vertical="center" indent="1"/>
    </xf>
    <xf numFmtId="0" fontId="9" fillId="15" borderId="0" xfId="0" applyFont="1" applyFill="1" applyProtection="1"/>
    <xf numFmtId="0" fontId="9" fillId="0" borderId="0" xfId="0" applyFont="1" applyProtection="1"/>
    <xf numFmtId="0" fontId="9" fillId="0" borderId="0" xfId="0" quotePrefix="1" applyFont="1" applyProtection="1"/>
    <xf numFmtId="0" fontId="0" fillId="4" borderId="0" xfId="0" applyFont="1" applyFill="1" applyProtection="1"/>
    <xf numFmtId="0" fontId="52" fillId="4" borderId="0" xfId="0" applyFont="1" applyFill="1" applyAlignment="1" applyProtection="1">
      <alignment vertical="center"/>
    </xf>
    <xf numFmtId="0" fontId="16" fillId="0" borderId="0" xfId="0" applyFont="1" applyFill="1" applyBorder="1" applyAlignment="1">
      <alignment horizontal="center" vertical="center"/>
    </xf>
    <xf numFmtId="0" fontId="16" fillId="0" borderId="0" xfId="0" applyFont="1" applyFill="1" applyBorder="1" applyAlignment="1">
      <alignment horizontal="center" vertical="center" wrapText="1"/>
    </xf>
    <xf numFmtId="0" fontId="9" fillId="2" borderId="2" xfId="0" applyFont="1" applyFill="1" applyBorder="1" applyAlignment="1">
      <alignment horizontal="center" vertical="center"/>
    </xf>
    <xf numFmtId="0" fontId="21" fillId="5" borderId="8" xfId="0" applyFont="1" applyFill="1" applyBorder="1" applyAlignment="1">
      <alignment horizontal="center" vertical="center"/>
    </xf>
    <xf numFmtId="0" fontId="7" fillId="0" borderId="0" xfId="0" applyFont="1" applyBorder="1" applyAlignment="1">
      <alignment horizontal="center" vertical="center"/>
    </xf>
    <xf numFmtId="0" fontId="16" fillId="15" borderId="0" xfId="0" applyFont="1" applyFill="1"/>
    <xf numFmtId="0" fontId="21" fillId="2" borderId="12" xfId="0" applyFont="1" applyFill="1" applyBorder="1" applyAlignment="1" applyProtection="1">
      <alignment horizontal="center" vertical="center" wrapText="1"/>
      <protection locked="0"/>
    </xf>
    <xf numFmtId="0" fontId="21" fillId="2" borderId="12" xfId="0" applyFont="1" applyFill="1" applyBorder="1" applyAlignment="1" applyProtection="1">
      <alignment horizontal="center" vertical="center"/>
      <protection locked="0"/>
    </xf>
    <xf numFmtId="164" fontId="22" fillId="11" borderId="0" xfId="0" applyNumberFormat="1" applyFont="1" applyFill="1" applyBorder="1" applyAlignment="1">
      <alignment horizontal="center" vertical="center"/>
    </xf>
    <xf numFmtId="0" fontId="0" fillId="10" borderId="0" xfId="0" applyFont="1" applyFill="1" applyBorder="1" applyAlignment="1" applyProtection="1">
      <alignment horizontal="center" vertical="center"/>
      <protection locked="0"/>
    </xf>
    <xf numFmtId="164" fontId="0" fillId="10" borderId="0" xfId="0" applyNumberFormat="1" applyFont="1" applyFill="1" applyBorder="1" applyAlignment="1" applyProtection="1">
      <alignment horizontal="center" vertical="center"/>
      <protection locked="0"/>
    </xf>
    <xf numFmtId="0" fontId="9" fillId="2" borderId="32" xfId="0" applyFont="1" applyFill="1" applyBorder="1" applyAlignment="1" applyProtection="1">
      <alignment horizontal="center" vertical="center" wrapText="1"/>
    </xf>
    <xf numFmtId="0" fontId="9" fillId="2" borderId="12" xfId="0" applyFont="1" applyFill="1" applyBorder="1" applyAlignment="1" applyProtection="1">
      <alignment horizontal="center" vertical="center" wrapText="1"/>
    </xf>
    <xf numFmtId="44" fontId="0" fillId="10" borderId="13" xfId="42" applyFont="1" applyFill="1" applyBorder="1" applyAlignment="1" applyProtection="1">
      <alignment horizontal="center" vertical="center"/>
      <protection locked="0"/>
    </xf>
    <xf numFmtId="44" fontId="0" fillId="10" borderId="31" xfId="42" applyFont="1" applyFill="1" applyBorder="1" applyAlignment="1" applyProtection="1">
      <alignment horizontal="center" vertical="center"/>
      <protection locked="0"/>
    </xf>
    <xf numFmtId="0" fontId="53" fillId="16" borderId="0" xfId="0" applyFont="1" applyFill="1" applyBorder="1" applyAlignment="1" applyProtection="1">
      <alignment horizontal="center" vertical="center"/>
      <protection locked="0"/>
    </xf>
    <xf numFmtId="0" fontId="13" fillId="2" borderId="8" xfId="0" applyFont="1" applyFill="1" applyBorder="1" applyAlignment="1">
      <alignment horizontal="left" vertical="center" indent="1"/>
    </xf>
    <xf numFmtId="0" fontId="13" fillId="5" borderId="8" xfId="0" applyFont="1" applyFill="1" applyBorder="1" applyAlignment="1">
      <alignment horizontal="center" vertical="center"/>
    </xf>
    <xf numFmtId="0" fontId="13" fillId="7" borderId="8" xfId="0" applyFont="1" applyFill="1" applyBorder="1" applyAlignment="1">
      <alignment horizontal="center" vertical="center"/>
    </xf>
    <xf numFmtId="0" fontId="12" fillId="0" borderId="0" xfId="0" applyFont="1" applyBorder="1" applyAlignment="1">
      <alignment horizontal="center" vertical="center" wrapText="1"/>
    </xf>
    <xf numFmtId="0" fontId="25" fillId="0" borderId="0" xfId="0" applyFont="1" applyAlignment="1">
      <alignment vertical="center"/>
    </xf>
    <xf numFmtId="0" fontId="0" fillId="4" borderId="8" xfId="0" applyFill="1" applyBorder="1" applyAlignment="1" applyProtection="1">
      <alignment horizontal="center" vertical="center"/>
    </xf>
    <xf numFmtId="44" fontId="0" fillId="4" borderId="8" xfId="42" applyFont="1" applyFill="1" applyBorder="1" applyAlignment="1" applyProtection="1">
      <alignment horizontal="center" vertical="center"/>
    </xf>
    <xf numFmtId="0" fontId="0" fillId="15" borderId="0" xfId="0" applyFill="1" applyAlignment="1" applyProtection="1">
      <alignment wrapText="1"/>
    </xf>
    <xf numFmtId="0" fontId="0" fillId="0" borderId="0" xfId="0" applyAlignment="1" applyProtection="1">
      <alignment wrapText="1"/>
    </xf>
    <xf numFmtId="0" fontId="0" fillId="0" borderId="0" xfId="0" applyAlignment="1" applyProtection="1">
      <alignment horizontal="center" vertical="center" wrapText="1"/>
    </xf>
    <xf numFmtId="0" fontId="0" fillId="0" borderId="0" xfId="0" applyFont="1" applyAlignment="1" applyProtection="1">
      <alignment wrapText="1"/>
    </xf>
    <xf numFmtId="0" fontId="9" fillId="0" borderId="0" xfId="0" applyFont="1" applyAlignment="1" applyProtection="1">
      <alignment wrapText="1"/>
    </xf>
    <xf numFmtId="0" fontId="37" fillId="4" borderId="0" xfId="0" applyFont="1" applyFill="1" applyAlignment="1" applyProtection="1">
      <alignment wrapText="1"/>
    </xf>
    <xf numFmtId="0" fontId="0" fillId="4" borderId="0" xfId="0" applyFill="1" applyAlignment="1" applyProtection="1">
      <alignment wrapText="1"/>
    </xf>
    <xf numFmtId="44" fontId="0" fillId="10" borderId="13" xfId="42" applyFont="1" applyFill="1" applyBorder="1" applyAlignment="1" applyProtection="1">
      <alignment horizontal="center" vertical="center" wrapText="1"/>
      <protection locked="0"/>
    </xf>
    <xf numFmtId="44" fontId="0" fillId="10" borderId="31" xfId="42" applyFont="1" applyFill="1" applyBorder="1" applyAlignment="1" applyProtection="1">
      <alignment horizontal="center" vertical="center" wrapText="1"/>
      <protection locked="0"/>
    </xf>
    <xf numFmtId="0" fontId="25" fillId="0" borderId="0" xfId="0" applyFont="1" applyAlignment="1">
      <alignment vertical="center"/>
    </xf>
    <xf numFmtId="0" fontId="38" fillId="0" borderId="0" xfId="0" applyFont="1" applyAlignment="1" applyProtection="1">
      <alignment wrapText="1"/>
    </xf>
    <xf numFmtId="0" fontId="9" fillId="2" borderId="12" xfId="0" applyFont="1" applyFill="1" applyBorder="1" applyAlignment="1" applyProtection="1">
      <alignment horizontal="center" vertical="center" wrapText="1"/>
    </xf>
    <xf numFmtId="0" fontId="0" fillId="4" borderId="13" xfId="0" applyFont="1" applyFill="1" applyBorder="1" applyAlignment="1" applyProtection="1">
      <alignment horizontal="center" vertical="center"/>
    </xf>
    <xf numFmtId="164" fontId="0" fillId="4" borderId="13" xfId="0" applyNumberFormat="1" applyFont="1" applyFill="1" applyBorder="1" applyAlignment="1" applyProtection="1">
      <alignment horizontal="center" vertical="center"/>
    </xf>
    <xf numFmtId="0" fontId="9" fillId="0" borderId="0" xfId="0" applyFont="1" applyBorder="1" applyProtection="1"/>
    <xf numFmtId="0" fontId="9" fillId="4" borderId="0" xfId="0" applyFont="1" applyFill="1" applyAlignment="1" applyProtection="1">
      <alignment horizontal="center" vertical="center"/>
    </xf>
    <xf numFmtId="0" fontId="9" fillId="4" borderId="0" xfId="0" applyFont="1" applyFill="1" applyBorder="1" applyAlignment="1" applyProtection="1">
      <alignment horizontal="center" vertical="center"/>
    </xf>
    <xf numFmtId="0" fontId="9" fillId="0" borderId="0" xfId="0" applyFont="1" applyAlignment="1" applyProtection="1">
      <alignment horizontal="center" vertical="center"/>
    </xf>
    <xf numFmtId="0" fontId="9" fillId="0" borderId="0" xfId="0" applyFont="1" applyFill="1" applyBorder="1" applyAlignment="1" applyProtection="1">
      <alignment horizontal="center" vertical="center"/>
    </xf>
    <xf numFmtId="0" fontId="21" fillId="0" borderId="0" xfId="0" applyFont="1" applyFill="1" applyBorder="1" applyAlignment="1" applyProtection="1">
      <alignment horizontal="center" vertical="center"/>
    </xf>
    <xf numFmtId="0" fontId="9" fillId="0" borderId="9" xfId="0" applyFont="1" applyBorder="1" applyAlignment="1" applyProtection="1">
      <alignment horizontal="center" vertical="center"/>
    </xf>
    <xf numFmtId="0" fontId="9" fillId="0" borderId="8" xfId="0" applyFont="1" applyBorder="1" applyAlignment="1" applyProtection="1">
      <alignment horizontal="center" vertical="center"/>
    </xf>
    <xf numFmtId="0" fontId="5" fillId="0" borderId="0" xfId="38" applyBorder="1" applyAlignment="1" applyProtection="1">
      <alignment horizontal="center" vertical="center"/>
      <protection locked="0"/>
    </xf>
    <xf numFmtId="0" fontId="5" fillId="0" borderId="0" xfId="38" applyBorder="1" applyAlignment="1" applyProtection="1">
      <alignment horizontal="left" vertical="center"/>
      <protection locked="0"/>
    </xf>
    <xf numFmtId="0" fontId="16" fillId="4" borderId="0" xfId="0" applyFont="1" applyFill="1" applyAlignment="1" applyProtection="1">
      <alignment horizontal="center" vertical="center"/>
    </xf>
    <xf numFmtId="0" fontId="16" fillId="4" borderId="0" xfId="0" applyFont="1" applyFill="1" applyBorder="1" applyAlignment="1" applyProtection="1">
      <alignment horizontal="center" vertical="center"/>
    </xf>
    <xf numFmtId="0" fontId="16" fillId="0" borderId="0" xfId="0" applyFont="1" applyAlignment="1" applyProtection="1">
      <alignment horizontal="center" vertical="center"/>
    </xf>
    <xf numFmtId="0" fontId="16" fillId="0" borderId="0" xfId="0" applyFont="1" applyFill="1" applyBorder="1" applyAlignment="1" applyProtection="1">
      <alignment horizontal="center" vertical="center"/>
    </xf>
    <xf numFmtId="0" fontId="57" fillId="0" borderId="0" xfId="0" applyFont="1" applyFill="1" applyBorder="1" applyAlignment="1" applyProtection="1">
      <alignment horizontal="center" vertical="center"/>
    </xf>
    <xf numFmtId="0" fontId="16" fillId="0" borderId="9" xfId="0" applyFont="1" applyBorder="1" applyAlignment="1" applyProtection="1">
      <alignment horizontal="center" vertical="center"/>
    </xf>
    <xf numFmtId="0" fontId="16" fillId="0" borderId="0" xfId="0" applyFont="1" applyBorder="1" applyProtection="1"/>
    <xf numFmtId="0" fontId="16" fillId="0" borderId="8" xfId="0" applyFont="1" applyBorder="1" applyAlignment="1" applyProtection="1">
      <alignment horizontal="center" vertical="center"/>
    </xf>
    <xf numFmtId="0" fontId="16" fillId="0" borderId="0" xfId="0" applyFont="1" applyProtection="1"/>
    <xf numFmtId="0" fontId="16" fillId="15" borderId="0" xfId="0" applyFont="1" applyFill="1" applyProtection="1"/>
    <xf numFmtId="0" fontId="16" fillId="0" borderId="0" xfId="0" applyFont="1" applyAlignment="1" applyProtection="1">
      <alignment wrapText="1"/>
    </xf>
    <xf numFmtId="0" fontId="16" fillId="4" borderId="0" xfId="0" applyFont="1" applyFill="1" applyAlignment="1">
      <alignment horizontal="center" vertical="center"/>
    </xf>
    <xf numFmtId="0" fontId="16" fillId="0" borderId="0" xfId="0" applyFont="1" applyAlignment="1">
      <alignment horizontal="center" vertical="center"/>
    </xf>
    <xf numFmtId="0" fontId="58" fillId="4" borderId="0" xfId="0" applyFont="1" applyFill="1" applyAlignment="1" applyProtection="1">
      <alignment vertical="center"/>
    </xf>
    <xf numFmtId="0" fontId="9" fillId="0" borderId="0" xfId="0" applyFont="1" applyBorder="1" applyAlignment="1" applyProtection="1">
      <alignment wrapText="1"/>
    </xf>
    <xf numFmtId="0" fontId="9" fillId="0" borderId="0" xfId="0" quotePrefix="1" applyFont="1" applyBorder="1" applyProtection="1"/>
    <xf numFmtId="0" fontId="9" fillId="0" borderId="0" xfId="0" applyFont="1" applyFill="1" applyBorder="1" applyProtection="1"/>
    <xf numFmtId="164" fontId="31" fillId="11" borderId="8" xfId="0" applyNumberFormat="1" applyFont="1" applyFill="1" applyBorder="1" applyAlignment="1">
      <alignment horizontal="center" vertical="center"/>
    </xf>
    <xf numFmtId="164" fontId="31" fillId="11" borderId="9" xfId="0" applyNumberFormat="1" applyFont="1" applyFill="1" applyBorder="1" applyAlignment="1">
      <alignment horizontal="center" vertical="center"/>
    </xf>
    <xf numFmtId="164" fontId="30" fillId="11" borderId="9" xfId="37" applyNumberFormat="1" applyFont="1" applyFill="1" applyBorder="1" applyAlignment="1">
      <alignment horizontal="center" vertical="center"/>
    </xf>
    <xf numFmtId="164" fontId="56" fillId="18" borderId="9" xfId="37" applyNumberFormat="1" applyFont="1" applyFill="1" applyBorder="1" applyAlignment="1">
      <alignment horizontal="center" vertical="center"/>
    </xf>
    <xf numFmtId="164" fontId="17" fillId="5" borderId="8" xfId="0" applyNumberFormat="1" applyFont="1" applyFill="1" applyBorder="1" applyAlignment="1">
      <alignment horizontal="center" vertical="center"/>
    </xf>
    <xf numFmtId="164" fontId="31" fillId="0" borderId="5" xfId="0" applyNumberFormat="1" applyFont="1" applyBorder="1" applyAlignment="1">
      <alignment horizontal="left" vertical="center" wrapText="1" indent="1"/>
    </xf>
    <xf numFmtId="164" fontId="17" fillId="2" borderId="1" xfId="0" applyNumberFormat="1" applyFont="1" applyFill="1" applyBorder="1" applyAlignment="1">
      <alignment horizontal="center" vertical="center"/>
    </xf>
    <xf numFmtId="164" fontId="30" fillId="0" borderId="7" xfId="0" applyNumberFormat="1" applyFont="1" applyFill="1" applyBorder="1" applyAlignment="1">
      <alignment horizontal="center" vertical="center"/>
    </xf>
    <xf numFmtId="164" fontId="30" fillId="0" borderId="0" xfId="0" applyNumberFormat="1" applyFont="1"/>
    <xf numFmtId="164" fontId="0" fillId="0" borderId="0" xfId="0" applyNumberFormat="1"/>
    <xf numFmtId="0" fontId="9" fillId="0" borderId="0" xfId="0" applyFont="1" applyAlignment="1" applyProtection="1">
      <alignment horizontal="center"/>
    </xf>
    <xf numFmtId="167" fontId="0" fillId="15" borderId="0" xfId="0" applyNumberFormat="1" applyFill="1"/>
    <xf numFmtId="167" fontId="0" fillId="15" borderId="0" xfId="0" applyNumberFormat="1" applyFill="1" applyProtection="1"/>
    <xf numFmtId="167" fontId="0" fillId="15" borderId="0" xfId="0" applyNumberFormat="1" applyFill="1" applyAlignment="1">
      <alignment horizontal="center" vertical="center"/>
    </xf>
    <xf numFmtId="0" fontId="34" fillId="0" borderId="0" xfId="38" applyFont="1" applyAlignment="1" applyProtection="1">
      <alignment vertical="center"/>
      <protection locked="0"/>
    </xf>
    <xf numFmtId="0" fontId="0" fillId="0" borderId="0" xfId="0" applyProtection="1">
      <protection locked="0"/>
    </xf>
    <xf numFmtId="0" fontId="2" fillId="0" borderId="0" xfId="0" applyFont="1" applyAlignment="1" applyProtection="1">
      <alignment vertical="center"/>
      <protection locked="0"/>
    </xf>
    <xf numFmtId="0" fontId="8" fillId="0" borderId="0" xfId="0" applyFont="1" applyAlignment="1" applyProtection="1">
      <alignment vertical="center"/>
      <protection locked="0"/>
    </xf>
    <xf numFmtId="0" fontId="5" fillId="0" borderId="0" xfId="38" applyProtection="1">
      <protection locked="0"/>
    </xf>
    <xf numFmtId="0" fontId="7" fillId="0" borderId="0" xfId="0" applyFont="1" applyAlignment="1" applyProtection="1">
      <alignment vertical="center"/>
      <protection locked="0"/>
    </xf>
    <xf numFmtId="0" fontId="4" fillId="3" borderId="0" xfId="0" applyFont="1" applyFill="1" applyAlignment="1" applyProtection="1">
      <alignment horizontal="center" vertical="center"/>
      <protection locked="0"/>
    </xf>
    <xf numFmtId="0" fontId="20" fillId="0" borderId="0" xfId="0" applyFont="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9" fillId="2" borderId="12" xfId="0" applyFont="1" applyFill="1" applyBorder="1" applyAlignment="1" applyProtection="1">
      <alignment horizontal="center" vertical="center" wrapText="1"/>
      <protection locked="0"/>
    </xf>
    <xf numFmtId="0" fontId="9" fillId="2" borderId="12" xfId="0" applyFont="1" applyFill="1" applyBorder="1" applyAlignment="1" applyProtection="1">
      <alignment horizontal="center" vertical="center"/>
      <protection locked="0"/>
    </xf>
    <xf numFmtId="0" fontId="4" fillId="3" borderId="0" xfId="38" applyFont="1" applyFill="1" applyAlignment="1" applyProtection="1">
      <alignment horizontal="center" vertical="center"/>
      <protection locked="0"/>
    </xf>
    <xf numFmtId="0" fontId="7" fillId="0" borderId="0" xfId="0" applyFont="1" applyAlignment="1">
      <alignment horizontal="left" vertical="center"/>
    </xf>
    <xf numFmtId="0" fontId="2" fillId="0" borderId="0" xfId="0" applyFont="1" applyAlignment="1">
      <alignment horizontal="left" vertical="center" wrapText="1"/>
    </xf>
    <xf numFmtId="0" fontId="8" fillId="0" borderId="0" xfId="0" applyFont="1" applyAlignment="1" applyProtection="1">
      <alignment horizontal="left" vertical="center"/>
      <protection locked="0"/>
    </xf>
    <xf numFmtId="0" fontId="12" fillId="0" borderId="0" xfId="0" applyFont="1" applyAlignment="1">
      <alignment horizontal="left" vertical="center" wrapText="1"/>
    </xf>
    <xf numFmtId="0" fontId="7" fillId="0" borderId="0" xfId="0" applyFont="1" applyAlignment="1">
      <alignment horizontal="left" vertical="center" wrapText="1"/>
    </xf>
    <xf numFmtId="0" fontId="36" fillId="0" borderId="0" xfId="0" applyFont="1" applyAlignment="1">
      <alignment horizontal="left"/>
    </xf>
    <xf numFmtId="0" fontId="35" fillId="0" borderId="0" xfId="0" applyFont="1" applyAlignment="1">
      <alignment horizontal="left" vertical="top"/>
    </xf>
    <xf numFmtId="0" fontId="3" fillId="0" borderId="0" xfId="0" applyFont="1" applyAlignment="1">
      <alignment horizontal="left" vertical="center"/>
    </xf>
    <xf numFmtId="0" fontId="19" fillId="0" borderId="0" xfId="0" applyFont="1" applyAlignment="1">
      <alignment horizontal="left" vertical="center" wrapText="1"/>
    </xf>
    <xf numFmtId="0" fontId="37" fillId="4" borderId="0" xfId="0" applyFont="1" applyFill="1" applyAlignment="1" applyProtection="1">
      <alignment horizontal="left"/>
    </xf>
    <xf numFmtId="0" fontId="9" fillId="2" borderId="12" xfId="0" applyFont="1" applyFill="1" applyBorder="1" applyAlignment="1" applyProtection="1">
      <alignment horizontal="center" vertical="center" wrapText="1"/>
    </xf>
    <xf numFmtId="0" fontId="9" fillId="2" borderId="24" xfId="0" applyFont="1" applyFill="1" applyBorder="1" applyAlignment="1" applyProtection="1">
      <alignment horizontal="center" vertical="center" wrapText="1"/>
    </xf>
    <xf numFmtId="0" fontId="9" fillId="2" borderId="12" xfId="0" applyFont="1" applyFill="1" applyBorder="1" applyAlignment="1" applyProtection="1">
      <alignment horizontal="center" vertical="center"/>
    </xf>
    <xf numFmtId="0" fontId="9" fillId="2" borderId="25" xfId="0" applyFont="1" applyFill="1" applyBorder="1" applyAlignment="1" applyProtection="1">
      <alignment horizontal="center" vertical="center"/>
    </xf>
    <xf numFmtId="0" fontId="55" fillId="17" borderId="11" xfId="0" applyFont="1" applyFill="1" applyBorder="1" applyAlignment="1" applyProtection="1">
      <alignment horizontal="center" vertical="center"/>
    </xf>
    <xf numFmtId="0" fontId="55" fillId="17" borderId="30" xfId="0" applyFont="1" applyFill="1" applyBorder="1" applyAlignment="1" applyProtection="1">
      <alignment horizontal="center" vertical="center"/>
    </xf>
    <xf numFmtId="0" fontId="55" fillId="17" borderId="9" xfId="0" applyFont="1" applyFill="1" applyBorder="1" applyAlignment="1" applyProtection="1">
      <alignment horizontal="center" vertical="center"/>
    </xf>
    <xf numFmtId="0" fontId="9" fillId="2" borderId="33" xfId="0" applyFont="1" applyFill="1" applyBorder="1" applyAlignment="1" applyProtection="1">
      <alignment horizontal="center" vertical="center" wrapText="1"/>
    </xf>
    <xf numFmtId="0" fontId="13" fillId="2" borderId="8" xfId="0" applyFont="1" applyFill="1" applyBorder="1" applyAlignment="1">
      <alignment horizontal="left" vertical="center" indent="1"/>
    </xf>
    <xf numFmtId="164" fontId="22" fillId="11" borderId="14" xfId="0" applyNumberFormat="1" applyFont="1" applyFill="1" applyBorder="1" applyAlignment="1" applyProtection="1">
      <alignment horizontal="center" vertical="center"/>
    </xf>
    <xf numFmtId="164" fontId="22" fillId="11" borderId="10" xfId="0" applyNumberFormat="1" applyFont="1" applyFill="1" applyBorder="1" applyAlignment="1" applyProtection="1">
      <alignment horizontal="center" vertical="center"/>
    </xf>
    <xf numFmtId="164" fontId="22" fillId="11" borderId="25" xfId="0" applyNumberFormat="1" applyFont="1" applyFill="1" applyBorder="1" applyAlignment="1" applyProtection="1">
      <alignment horizontal="center" vertical="center"/>
    </xf>
    <xf numFmtId="164" fontId="22" fillId="11" borderId="24" xfId="0" applyNumberFormat="1" applyFont="1" applyFill="1" applyBorder="1" applyAlignment="1" applyProtection="1">
      <alignment horizontal="center" vertical="center"/>
    </xf>
    <xf numFmtId="164" fontId="22" fillId="11" borderId="17" xfId="0" applyNumberFormat="1" applyFont="1" applyFill="1" applyBorder="1" applyAlignment="1" applyProtection="1">
      <alignment horizontal="center" vertical="center"/>
    </xf>
    <xf numFmtId="0" fontId="14" fillId="12" borderId="12" xfId="0" applyFont="1" applyFill="1" applyBorder="1" applyAlignment="1">
      <alignment horizontal="center" vertical="center"/>
    </xf>
    <xf numFmtId="0" fontId="10" fillId="12" borderId="12" xfId="0" applyFont="1" applyFill="1" applyBorder="1" applyAlignment="1">
      <alignment horizontal="center" vertical="center"/>
    </xf>
    <xf numFmtId="164" fontId="0" fillId="4" borderId="8" xfId="0" applyNumberFormat="1" applyFont="1" applyFill="1" applyBorder="1" applyAlignment="1" applyProtection="1">
      <alignment horizontal="center" vertical="center"/>
    </xf>
    <xf numFmtId="0" fontId="13" fillId="2" borderId="11" xfId="0" applyFont="1" applyFill="1" applyBorder="1" applyAlignment="1">
      <alignment horizontal="left" vertical="center" indent="1"/>
    </xf>
    <xf numFmtId="0" fontId="13" fillId="2" borderId="12" xfId="0" applyFont="1" applyFill="1" applyBorder="1" applyAlignment="1">
      <alignment horizontal="left" vertical="center" indent="1"/>
    </xf>
    <xf numFmtId="0" fontId="13" fillId="2" borderId="24" xfId="0" applyFont="1" applyFill="1" applyBorder="1" applyAlignment="1">
      <alignment horizontal="left" vertical="center" indent="1"/>
    </xf>
    <xf numFmtId="164" fontId="22" fillId="11" borderId="25" xfId="0" applyNumberFormat="1" applyFont="1" applyFill="1" applyBorder="1" applyAlignment="1">
      <alignment horizontal="center" vertical="center"/>
    </xf>
    <xf numFmtId="164" fontId="22" fillId="11" borderId="24" xfId="0" applyNumberFormat="1" applyFont="1" applyFill="1" applyBorder="1" applyAlignment="1">
      <alignment horizontal="center" vertical="center"/>
    </xf>
    <xf numFmtId="0" fontId="14" fillId="12" borderId="11" xfId="0" applyFont="1" applyFill="1" applyBorder="1" applyAlignment="1">
      <alignment horizontal="center" vertical="center"/>
    </xf>
    <xf numFmtId="0" fontId="14" fillId="12" borderId="9" xfId="0" applyFont="1" applyFill="1" applyBorder="1" applyAlignment="1">
      <alignment horizontal="center" vertical="center"/>
    </xf>
    <xf numFmtId="164" fontId="0" fillId="10" borderId="12" xfId="0" applyNumberFormat="1" applyFont="1" applyFill="1" applyBorder="1" applyAlignment="1">
      <alignment horizontal="center" vertical="center"/>
    </xf>
    <xf numFmtId="164" fontId="0" fillId="10" borderId="24" xfId="0" applyNumberFormat="1" applyFont="1" applyFill="1" applyBorder="1" applyAlignment="1">
      <alignment horizontal="center" vertical="center"/>
    </xf>
    <xf numFmtId="164" fontId="22" fillId="11" borderId="14" xfId="0" applyNumberFormat="1" applyFont="1" applyFill="1" applyBorder="1" applyAlignment="1">
      <alignment horizontal="center" vertical="center"/>
    </xf>
    <xf numFmtId="164" fontId="22" fillId="11" borderId="10" xfId="0" applyNumberFormat="1" applyFont="1" applyFill="1" applyBorder="1" applyAlignment="1">
      <alignment horizontal="center" vertical="center"/>
    </xf>
    <xf numFmtId="164" fontId="22" fillId="11" borderId="17" xfId="0" applyNumberFormat="1" applyFont="1" applyFill="1" applyBorder="1" applyAlignment="1">
      <alignment horizontal="center" vertical="center"/>
    </xf>
    <xf numFmtId="164" fontId="0" fillId="10" borderId="8" xfId="0" applyNumberFormat="1" applyFont="1" applyFill="1" applyBorder="1" applyAlignment="1">
      <alignment horizontal="center" vertical="center"/>
    </xf>
    <xf numFmtId="0" fontId="24" fillId="0" borderId="18" xfId="0" applyFont="1" applyBorder="1" applyAlignment="1" applyProtection="1">
      <alignment horizontal="center" vertical="center"/>
      <protection locked="0"/>
    </xf>
    <xf numFmtId="0" fontId="24" fillId="0" borderId="16" xfId="0" applyFont="1" applyBorder="1" applyAlignment="1" applyProtection="1">
      <alignment horizontal="center" vertical="center"/>
      <protection locked="0"/>
    </xf>
    <xf numFmtId="0" fontId="24" fillId="0" borderId="19" xfId="0" applyFont="1" applyBorder="1" applyAlignment="1" applyProtection="1">
      <alignment horizontal="center" vertical="center"/>
      <protection locked="0"/>
    </xf>
    <xf numFmtId="0" fontId="14" fillId="12" borderId="0" xfId="0" applyFont="1" applyFill="1" applyBorder="1" applyAlignment="1">
      <alignment horizontal="center" vertical="center"/>
    </xf>
    <xf numFmtId="0" fontId="14" fillId="12" borderId="15" xfId="0" applyFont="1" applyFill="1" applyBorder="1" applyAlignment="1">
      <alignment horizontal="center" vertical="center"/>
    </xf>
    <xf numFmtId="0" fontId="9" fillId="2" borderId="8" xfId="0" applyFont="1" applyFill="1" applyBorder="1" applyAlignment="1">
      <alignment horizontal="left" vertical="center" indent="1"/>
    </xf>
    <xf numFmtId="0" fontId="9" fillId="2" borderId="12" xfId="0" applyFont="1" applyFill="1" applyBorder="1" applyAlignment="1">
      <alignment horizontal="left" vertical="center" indent="1"/>
    </xf>
    <xf numFmtId="0" fontId="9" fillId="5" borderId="8" xfId="0" applyFont="1" applyFill="1" applyBorder="1" applyAlignment="1">
      <alignment horizontal="center" vertical="center"/>
    </xf>
    <xf numFmtId="0" fontId="13" fillId="5" borderId="8" xfId="0" applyFont="1" applyFill="1" applyBorder="1" applyAlignment="1">
      <alignment horizontal="center" vertical="center"/>
    </xf>
    <xf numFmtId="0" fontId="59" fillId="2" borderId="8" xfId="0" applyFont="1" applyFill="1" applyBorder="1" applyAlignment="1">
      <alignment horizontal="left" vertical="center" indent="1"/>
    </xf>
    <xf numFmtId="0" fontId="59" fillId="2" borderId="11" xfId="0" applyFont="1" applyFill="1" applyBorder="1" applyAlignment="1">
      <alignment horizontal="left" vertical="center" indent="1"/>
    </xf>
    <xf numFmtId="0" fontId="59" fillId="2" borderId="9" xfId="0" applyFont="1" applyFill="1" applyBorder="1" applyAlignment="1">
      <alignment horizontal="left" vertical="center" indent="1"/>
    </xf>
    <xf numFmtId="0" fontId="13" fillId="5" borderId="11" xfId="0" applyFont="1" applyFill="1" applyBorder="1" applyAlignment="1">
      <alignment horizontal="center" vertical="center"/>
    </xf>
    <xf numFmtId="0" fontId="13" fillId="5" borderId="9" xfId="0" applyFont="1" applyFill="1" applyBorder="1" applyAlignment="1">
      <alignment horizontal="center" vertical="center"/>
    </xf>
    <xf numFmtId="0" fontId="25" fillId="0" borderId="5" xfId="0" applyFont="1" applyBorder="1" applyAlignment="1">
      <alignment horizontal="left" vertical="center" wrapText="1" indent="1"/>
    </xf>
    <xf numFmtId="0" fontId="9" fillId="2" borderId="11" xfId="0" applyFont="1" applyFill="1" applyBorder="1" applyAlignment="1">
      <alignment horizontal="left" vertical="center" indent="1"/>
    </xf>
    <xf numFmtId="0" fontId="9" fillId="2" borderId="9" xfId="0" applyFont="1" applyFill="1" applyBorder="1" applyAlignment="1">
      <alignment horizontal="left" vertical="center" indent="1"/>
    </xf>
    <xf numFmtId="0" fontId="55" fillId="2" borderId="11" xfId="0" applyFont="1" applyFill="1" applyBorder="1" applyAlignment="1">
      <alignment horizontal="left" vertical="center" indent="1"/>
    </xf>
    <xf numFmtId="0" fontId="55" fillId="2" borderId="9" xfId="0" applyFont="1" applyFill="1" applyBorder="1" applyAlignment="1">
      <alignment horizontal="left" vertical="center" indent="1"/>
    </xf>
    <xf numFmtId="0" fontId="13" fillId="7" borderId="8" xfId="0" applyFont="1" applyFill="1" applyBorder="1" applyAlignment="1">
      <alignment horizontal="center" vertical="center"/>
    </xf>
    <xf numFmtId="0" fontId="12" fillId="0" borderId="0" xfId="0" applyFont="1" applyBorder="1" applyAlignment="1">
      <alignment horizontal="center" vertical="center" wrapText="1"/>
    </xf>
    <xf numFmtId="0" fontId="9" fillId="7" borderId="8" xfId="0" applyFont="1" applyFill="1" applyBorder="1" applyAlignment="1">
      <alignment horizontal="center" vertical="center"/>
    </xf>
    <xf numFmtId="0" fontId="13" fillId="13" borderId="8" xfId="0" applyFont="1" applyFill="1" applyBorder="1" applyAlignment="1">
      <alignment horizontal="center" vertical="center"/>
    </xf>
    <xf numFmtId="0" fontId="12" fillId="0" borderId="5" xfId="0" applyFont="1" applyBorder="1" applyAlignment="1">
      <alignment horizontal="center" vertical="center" wrapText="1"/>
    </xf>
    <xf numFmtId="0" fontId="9" fillId="13" borderId="8"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0" xfId="0" applyFont="1" applyFill="1" applyBorder="1" applyAlignment="1">
      <alignment horizontal="center" vertical="center"/>
    </xf>
    <xf numFmtId="0" fontId="15" fillId="0" borderId="34" xfId="0" applyFont="1" applyFill="1" applyBorder="1" applyAlignment="1" applyProtection="1">
      <alignment horizontal="center" vertical="center"/>
      <protection locked="0"/>
    </xf>
    <xf numFmtId="0" fontId="25" fillId="0" borderId="0" xfId="0" applyFont="1" applyAlignment="1">
      <alignment horizontal="left" vertical="center"/>
    </xf>
    <xf numFmtId="0" fontId="25" fillId="0" borderId="0" xfId="0" applyFont="1" applyAlignment="1">
      <alignment vertical="center"/>
    </xf>
    <xf numFmtId="164" fontId="22" fillId="11" borderId="28" xfId="0" applyNumberFormat="1" applyFont="1" applyFill="1" applyBorder="1" applyAlignment="1">
      <alignment horizontal="center" vertical="center"/>
    </xf>
    <xf numFmtId="0" fontId="25" fillId="0" borderId="0" xfId="0" applyFont="1" applyBorder="1" applyAlignment="1">
      <alignment vertical="center"/>
    </xf>
    <xf numFmtId="164" fontId="22" fillId="11" borderId="0" xfId="0" applyNumberFormat="1" applyFont="1" applyFill="1" applyBorder="1" applyAlignment="1">
      <alignment horizontal="center" vertical="center"/>
    </xf>
    <xf numFmtId="164" fontId="32" fillId="11" borderId="11" xfId="0" applyNumberFormat="1" applyFont="1" applyFill="1" applyBorder="1" applyAlignment="1">
      <alignment horizontal="center" vertical="center" wrapText="1"/>
    </xf>
    <xf numFmtId="164" fontId="32" fillId="11" borderId="9" xfId="0" applyNumberFormat="1" applyFont="1" applyFill="1" applyBorder="1" applyAlignment="1">
      <alignment horizontal="center" vertical="center" wrapText="1"/>
    </xf>
    <xf numFmtId="0" fontId="13" fillId="2" borderId="11" xfId="0" applyFont="1" applyFill="1" applyBorder="1" applyAlignment="1">
      <alignment horizontal="center" vertical="center"/>
    </xf>
    <xf numFmtId="0" fontId="13" fillId="2" borderId="9" xfId="0" applyFont="1" applyFill="1" applyBorder="1" applyAlignment="1">
      <alignment horizontal="center" vertical="center"/>
    </xf>
    <xf numFmtId="0" fontId="13" fillId="2" borderId="8" xfId="0" applyFont="1" applyFill="1" applyBorder="1" applyAlignment="1">
      <alignment horizontal="center" vertical="center"/>
    </xf>
    <xf numFmtId="164" fontId="32" fillId="11" borderId="8" xfId="0" applyNumberFormat="1" applyFont="1" applyFill="1" applyBorder="1" applyAlignment="1">
      <alignment horizontal="center" vertical="center" wrapText="1"/>
    </xf>
    <xf numFmtId="0" fontId="24" fillId="0" borderId="26" xfId="0" applyFont="1" applyBorder="1" applyAlignment="1" applyProtection="1">
      <alignment horizontal="center" vertical="center"/>
      <protection locked="0"/>
    </xf>
    <xf numFmtId="0" fontId="24" fillId="0" borderId="27" xfId="0" applyFont="1" applyBorder="1" applyAlignment="1" applyProtection="1">
      <alignment horizontal="center" vertical="center"/>
      <protection locked="0"/>
    </xf>
    <xf numFmtId="0" fontId="46" fillId="0" borderId="0" xfId="0" applyFont="1" applyAlignment="1">
      <alignment horizontal="left" vertical="top"/>
    </xf>
    <xf numFmtId="0" fontId="43" fillId="0" borderId="0" xfId="0" applyFont="1" applyBorder="1" applyAlignment="1">
      <alignment vertical="center"/>
    </xf>
    <xf numFmtId="0" fontId="44" fillId="0" borderId="29" xfId="0" applyFont="1" applyBorder="1" applyAlignment="1">
      <alignment vertical="center"/>
    </xf>
    <xf numFmtId="0" fontId="41" fillId="0" borderId="0" xfId="0" applyFont="1" applyAlignment="1">
      <alignment horizontal="left"/>
    </xf>
    <xf numFmtId="0" fontId="2" fillId="0" borderId="0" xfId="0" applyFont="1" applyAlignment="1">
      <alignment horizontal="left" vertical="center"/>
    </xf>
    <xf numFmtId="0" fontId="8" fillId="0" borderId="0" xfId="0" applyFont="1" applyAlignment="1">
      <alignment horizontal="left" vertical="center"/>
    </xf>
    <xf numFmtId="0" fontId="27" fillId="0" borderId="13" xfId="0" applyFont="1" applyBorder="1" applyAlignment="1" applyProtection="1">
      <alignment horizontal="left" vertical="center" indent="1"/>
      <protection locked="0"/>
    </xf>
    <xf numFmtId="0" fontId="16" fillId="10" borderId="8" xfId="0" applyFont="1" applyFill="1" applyBorder="1" applyAlignment="1">
      <alignment horizontal="left" vertical="top" wrapText="1"/>
    </xf>
    <xf numFmtId="0" fontId="3" fillId="0" borderId="0" xfId="0" applyFont="1" applyAlignment="1">
      <alignment horizontal="center" vertical="center"/>
    </xf>
    <xf numFmtId="0" fontId="18" fillId="0" borderId="0" xfId="0" applyFont="1" applyAlignment="1">
      <alignment horizontal="center" vertical="center"/>
    </xf>
    <xf numFmtId="0" fontId="2" fillId="0" borderId="0" xfId="0" applyFont="1" applyAlignment="1" applyProtection="1">
      <alignment horizontal="left" vertical="center" wrapText="1"/>
      <protection locked="0"/>
    </xf>
    <xf numFmtId="0" fontId="4" fillId="3" borderId="0" xfId="0" applyFont="1" applyFill="1" applyAlignment="1" applyProtection="1">
      <alignment horizontal="center" vertical="center"/>
      <protection locked="0"/>
    </xf>
    <xf numFmtId="0" fontId="34" fillId="0" borderId="0" xfId="38" applyFont="1" applyAlignment="1" applyProtection="1">
      <alignment horizontal="left" vertical="center"/>
      <protection locked="0"/>
    </xf>
    <xf numFmtId="0" fontId="5" fillId="0" borderId="0" xfId="38" applyProtection="1">
      <protection locked="0"/>
    </xf>
    <xf numFmtId="0" fontId="20" fillId="0" borderId="0" xfId="0" applyFont="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29" fillId="0" borderId="0" xfId="0" applyFont="1" applyAlignment="1">
      <alignment horizontal="center" vertical="center"/>
    </xf>
    <xf numFmtId="0" fontId="19" fillId="0" borderId="0" xfId="0" applyFont="1" applyAlignment="1" applyProtection="1">
      <alignment horizontal="left" vertical="center" wrapText="1"/>
      <protection locked="0"/>
    </xf>
    <xf numFmtId="0" fontId="28" fillId="0" borderId="0" xfId="0" applyFont="1" applyAlignment="1">
      <alignment vertical="center"/>
    </xf>
    <xf numFmtId="0" fontId="51" fillId="8" borderId="0" xfId="38" applyFont="1" applyFill="1" applyAlignment="1">
      <alignment vertical="center"/>
    </xf>
    <xf numFmtId="0" fontId="33" fillId="14" borderId="0" xfId="0" applyFont="1" applyFill="1" applyBorder="1" applyAlignment="1" applyProtection="1">
      <alignment horizontal="center" vertical="center"/>
      <protection locked="0"/>
    </xf>
    <xf numFmtId="0" fontId="33" fillId="14" borderId="0" xfId="0" applyFont="1" applyFill="1" applyAlignment="1" applyProtection="1">
      <alignment horizontal="center" vertical="center"/>
      <protection locked="0"/>
    </xf>
    <xf numFmtId="0" fontId="34" fillId="0" borderId="0" xfId="38" applyFont="1" applyAlignment="1" applyProtection="1">
      <alignment vertical="center"/>
      <protection locked="0"/>
    </xf>
  </cellXfs>
  <cellStyles count="320">
    <cellStyle name="Hiperlink" xfId="1" builtinId="8" hidden="1"/>
    <cellStyle name="Hiperlink" xfId="3" builtinId="8" hidden="1"/>
    <cellStyle name="Hiperlink" xfId="5" builtinId="8" hidden="1"/>
    <cellStyle name="Hiperlink" xfId="7" builtinId="8" hidden="1"/>
    <cellStyle name="Hiperlink" xfId="9" builtinId="8" hidden="1"/>
    <cellStyle name="Hiperlink" xfId="11" builtinId="8" hidden="1"/>
    <cellStyle name="Hiperlink" xfId="13" builtinId="8" hidden="1"/>
    <cellStyle name="Hiperlink" xfId="15" builtinId="8" hidden="1"/>
    <cellStyle name="Hiperlink" xfId="17" builtinId="8" hidden="1"/>
    <cellStyle name="Hiperlink" xfId="19" builtinId="8" hidden="1"/>
    <cellStyle name="Hiperlink" xfId="21" builtinId="8" hidden="1"/>
    <cellStyle name="Hiperlink" xfId="23" builtinId="8" hidden="1"/>
    <cellStyle name="Hiperlink" xfId="25" builtinId="8" hidden="1"/>
    <cellStyle name="Hiperlink" xfId="27" builtinId="8" hidden="1"/>
    <cellStyle name="Hiperlink" xfId="29" builtinId="8" hidden="1"/>
    <cellStyle name="Hiperlink" xfId="31" builtinId="8" hidden="1"/>
    <cellStyle name="Hiperlink" xfId="33" builtinId="8" hidden="1"/>
    <cellStyle name="Hiperlink" xfId="35" builtinId="8" hidden="1"/>
    <cellStyle name="Hiperlink" xfId="38" builtinId="8"/>
    <cellStyle name="Hiperlink Visitado" xfId="2" builtinId="9" hidden="1"/>
    <cellStyle name="Hiperlink Visitado" xfId="4" builtinId="9" hidden="1"/>
    <cellStyle name="Hiperlink Visitado" xfId="6" builtinId="9" hidden="1"/>
    <cellStyle name="Hiperlink Visitado" xfId="8" builtinId="9" hidden="1"/>
    <cellStyle name="Hiperlink Visitado" xfId="10" builtinId="9" hidden="1"/>
    <cellStyle name="Hiperlink Visitado" xfId="12" builtinId="9" hidden="1"/>
    <cellStyle name="Hiperlink Visitado" xfId="14" builtinId="9" hidden="1"/>
    <cellStyle name="Hiperlink Visitado" xfId="16" builtinId="9" hidden="1"/>
    <cellStyle name="Hiperlink Visitado" xfId="18" builtinId="9" hidden="1"/>
    <cellStyle name="Hiperlink Visitado" xfId="20" builtinId="9" hidden="1"/>
    <cellStyle name="Hiperlink Visitado" xfId="22" builtinId="9" hidden="1"/>
    <cellStyle name="Hiperlink Visitado" xfId="24" builtinId="9" hidden="1"/>
    <cellStyle name="Hiperlink Visitado" xfId="26" builtinId="9" hidden="1"/>
    <cellStyle name="Hiperlink Visitado" xfId="28" builtinId="9" hidden="1"/>
    <cellStyle name="Hiperlink Visitado" xfId="30" builtinId="9" hidden="1"/>
    <cellStyle name="Hiperlink Visitado" xfId="32" builtinId="9" hidden="1"/>
    <cellStyle name="Hiperlink Visitado" xfId="34" builtinId="9" hidden="1"/>
    <cellStyle name="Hiperlink Visitado" xfId="36" builtinId="9" hidden="1"/>
    <cellStyle name="Hiperlink Visitado" xfId="39" builtinId="9" hidden="1"/>
    <cellStyle name="Hiperlink Visitado" xfId="40" builtinId="9" hidden="1"/>
    <cellStyle name="Hiperlink Visitado" xfId="41" builtinId="9" hidden="1"/>
    <cellStyle name="Hiperlink Visitado" xfId="43" builtinId="9" hidden="1"/>
    <cellStyle name="Hiperlink Visitado" xfId="44" builtinId="9" hidden="1"/>
    <cellStyle name="Hiperlink Visitado" xfId="45" builtinId="9" hidden="1"/>
    <cellStyle name="Hiperlink Visitado" xfId="46" builtinId="9" hidden="1"/>
    <cellStyle name="Hiperlink Visitado" xfId="47" builtinId="9" hidden="1"/>
    <cellStyle name="Hiperlink Visitado" xfId="48" builtinId="9" hidden="1"/>
    <cellStyle name="Hiperlink Visitado" xfId="49" builtinId="9" hidden="1"/>
    <cellStyle name="Hiperlink Visitado" xfId="50" builtinId="9" hidden="1"/>
    <cellStyle name="Hiperlink Visitado" xfId="51" builtinId="9" hidden="1"/>
    <cellStyle name="Hiperlink Visitado" xfId="52" builtinId="9" hidden="1"/>
    <cellStyle name="Hiperlink Visitado" xfId="53" builtinId="9" hidden="1"/>
    <cellStyle name="Hiperlink Visitado" xfId="54" builtinId="9" hidden="1"/>
    <cellStyle name="Hiperlink Visitado" xfId="55" builtinId="9" hidden="1"/>
    <cellStyle name="Hiperlink Visitado" xfId="56" builtinId="9" hidden="1"/>
    <cellStyle name="Hiperlink Visitado" xfId="57" builtinId="9" hidden="1"/>
    <cellStyle name="Hiperlink Visitado" xfId="58" builtinId="9" hidden="1"/>
    <cellStyle name="Hiperlink Visitado" xfId="59" builtinId="9" hidden="1"/>
    <cellStyle name="Hiperlink Visitado" xfId="60" builtinId="9" hidden="1"/>
    <cellStyle name="Hiperlink Visitado" xfId="61" builtinId="9" hidden="1"/>
    <cellStyle name="Hiperlink Visitado" xfId="62" builtinId="9" hidden="1"/>
    <cellStyle name="Hiperlink Visitado" xfId="63" builtinId="9" hidden="1"/>
    <cellStyle name="Hiperlink Visitado" xfId="64" builtinId="9" hidden="1"/>
    <cellStyle name="Hiperlink Visitado" xfId="65" builtinId="9" hidden="1"/>
    <cellStyle name="Hiperlink Visitado" xfId="66" builtinId="9" hidden="1"/>
    <cellStyle name="Hiperlink Visitado" xfId="67" builtinId="9" hidden="1"/>
    <cellStyle name="Hiperlink Visitado" xfId="68" builtinId="9" hidden="1"/>
    <cellStyle name="Hiperlink Visitado" xfId="69" builtinId="9" hidden="1"/>
    <cellStyle name="Hiperlink Visitado" xfId="70" builtinId="9" hidden="1"/>
    <cellStyle name="Hiperlink Visitado" xfId="71" builtinId="9" hidden="1"/>
    <cellStyle name="Hiperlink Visitado" xfId="72" builtinId="9" hidden="1"/>
    <cellStyle name="Hiperlink Visitado" xfId="73" builtinId="9" hidden="1"/>
    <cellStyle name="Hiperlink Visitado" xfId="74" builtinId="9" hidden="1"/>
    <cellStyle name="Hiperlink Visitado" xfId="75" builtinId="9" hidden="1"/>
    <cellStyle name="Hiperlink Visitado" xfId="76" builtinId="9" hidden="1"/>
    <cellStyle name="Hiperlink Visitado" xfId="77" builtinId="9" hidden="1"/>
    <cellStyle name="Hiperlink Visitado" xfId="78" builtinId="9" hidden="1"/>
    <cellStyle name="Hiperlink Visitado" xfId="79" builtinId="9" hidden="1"/>
    <cellStyle name="Hiperlink Visitado" xfId="80" builtinId="9" hidden="1"/>
    <cellStyle name="Hiperlink Visitado" xfId="81" builtinId="9" hidden="1"/>
    <cellStyle name="Hiperlink Visitado" xfId="82" builtinId="9" hidden="1"/>
    <cellStyle name="Hiperlink Visitado" xfId="83" builtinId="9" hidden="1"/>
    <cellStyle name="Hiperlink Visitado" xfId="84" builtinId="9" hidden="1"/>
    <cellStyle name="Hiperlink Visitado" xfId="85" builtinId="9" hidden="1"/>
    <cellStyle name="Hiperlink Visitado" xfId="86" builtinId="9" hidden="1"/>
    <cellStyle name="Hiperlink Visitado" xfId="87" builtinId="9" hidden="1"/>
    <cellStyle name="Hiperlink Visitado" xfId="88" builtinId="9" hidden="1"/>
    <cellStyle name="Hiperlink Visitado" xfId="89" builtinId="9" hidden="1"/>
    <cellStyle name="Hiperlink Visitado" xfId="90" builtinId="9" hidden="1"/>
    <cellStyle name="Hiperlink Visitado" xfId="91" builtinId="9" hidden="1"/>
    <cellStyle name="Hiperlink Visitado" xfId="92" builtinId="9" hidden="1"/>
    <cellStyle name="Hiperlink Visitado" xfId="93" builtinId="9" hidden="1"/>
    <cellStyle name="Hiperlink Visitado" xfId="94" builtinId="9" hidden="1"/>
    <cellStyle name="Hiperlink Visitado" xfId="95" builtinId="9" hidden="1"/>
    <cellStyle name="Hiperlink Visitado" xfId="96" builtinId="9" hidden="1"/>
    <cellStyle name="Hiperlink Visitado" xfId="97" builtinId="9" hidden="1"/>
    <cellStyle name="Hiperlink Visitado" xfId="98" builtinId="9" hidden="1"/>
    <cellStyle name="Hiperlink Visitado" xfId="99" builtinId="9" hidden="1"/>
    <cellStyle name="Hiperlink Visitado" xfId="100" builtinId="9" hidden="1"/>
    <cellStyle name="Hiperlink Visitado" xfId="101" builtinId="9" hidden="1"/>
    <cellStyle name="Hiperlink Visitado" xfId="102" builtinId="9" hidden="1"/>
    <cellStyle name="Hiperlink Visitado" xfId="103" builtinId="9" hidden="1"/>
    <cellStyle name="Hiperlink Visitado" xfId="104" builtinId="9" hidden="1"/>
    <cellStyle name="Hiperlink Visitado" xfId="105" builtinId="9" hidden="1"/>
    <cellStyle name="Hiperlink Visitado" xfId="106" builtinId="9" hidden="1"/>
    <cellStyle name="Hiperlink Visitado" xfId="107" builtinId="9" hidden="1"/>
    <cellStyle name="Hiperlink Visitado" xfId="108" builtinId="9" hidden="1"/>
    <cellStyle name="Hiperlink Visitado" xfId="109" builtinId="9" hidden="1"/>
    <cellStyle name="Hiperlink Visitado" xfId="110" builtinId="9" hidden="1"/>
    <cellStyle name="Hiperlink Visitado" xfId="111" builtinId="9" hidden="1"/>
    <cellStyle name="Hiperlink Visitado" xfId="112" builtinId="9" hidden="1"/>
    <cellStyle name="Hiperlink Visitado" xfId="113" builtinId="9" hidden="1"/>
    <cellStyle name="Hiperlink Visitado" xfId="114" builtinId="9" hidden="1"/>
    <cellStyle name="Hiperlink Visitado" xfId="115" builtinId="9" hidden="1"/>
    <cellStyle name="Hiperlink Visitado" xfId="116" builtinId="9" hidden="1"/>
    <cellStyle name="Hiperlink Visitado" xfId="117" builtinId="9" hidden="1"/>
    <cellStyle name="Hiperlink Visitado" xfId="118" builtinId="9" hidden="1"/>
    <cellStyle name="Hiperlink Visitado" xfId="119" builtinId="9" hidden="1"/>
    <cellStyle name="Hiperlink Visitado" xfId="120" builtinId="9" hidden="1"/>
    <cellStyle name="Hiperlink Visitado" xfId="121" builtinId="9" hidden="1"/>
    <cellStyle name="Hiperlink Visitado" xfId="122" builtinId="9" hidden="1"/>
    <cellStyle name="Hiperlink Visitado" xfId="123" builtinId="9" hidden="1"/>
    <cellStyle name="Hiperlink Visitado" xfId="124" builtinId="9" hidden="1"/>
    <cellStyle name="Hiperlink Visitado" xfId="125" builtinId="9" hidden="1"/>
    <cellStyle name="Hiperlink Visitado" xfId="126" builtinId="9" hidden="1"/>
    <cellStyle name="Hiperlink Visitado" xfId="127" builtinId="9" hidden="1"/>
    <cellStyle name="Hiperlink Visitado" xfId="128" builtinId="9" hidden="1"/>
    <cellStyle name="Hiperlink Visitado" xfId="129" builtinId="9" hidden="1"/>
    <cellStyle name="Hiperlink Visitado" xfId="130" builtinId="9" hidden="1"/>
    <cellStyle name="Hiperlink Visitado" xfId="131" builtinId="9" hidden="1"/>
    <cellStyle name="Hiperlink Visitado" xfId="132" builtinId="9" hidden="1"/>
    <cellStyle name="Hiperlink Visitado" xfId="133" builtinId="9" hidden="1"/>
    <cellStyle name="Hiperlink Visitado" xfId="134" builtinId="9" hidden="1"/>
    <cellStyle name="Hiperlink Visitado" xfId="135" builtinId="9" hidden="1"/>
    <cellStyle name="Hiperlink Visitado" xfId="136" builtinId="9" hidden="1"/>
    <cellStyle name="Hiperlink Visitado" xfId="137" builtinId="9" hidden="1"/>
    <cellStyle name="Hiperlink Visitado" xfId="138" builtinId="9" hidden="1"/>
    <cellStyle name="Hiperlink Visitado" xfId="139" builtinId="9" hidden="1"/>
    <cellStyle name="Hiperlink Visitado" xfId="140" builtinId="9" hidden="1"/>
    <cellStyle name="Hiperlink Visitado" xfId="141" builtinId="9" hidden="1"/>
    <cellStyle name="Hiperlink Visitado" xfId="142" builtinId="9" hidden="1"/>
    <cellStyle name="Hiperlink Visitado" xfId="143" builtinId="9" hidden="1"/>
    <cellStyle name="Hiperlink Visitado" xfId="144" builtinId="9" hidden="1"/>
    <cellStyle name="Hiperlink Visitado" xfId="145" builtinId="9" hidden="1"/>
    <cellStyle name="Hiperlink Visitado" xfId="146" builtinId="9" hidden="1"/>
    <cellStyle name="Hiperlink Visitado" xfId="147" builtinId="9" hidden="1"/>
    <cellStyle name="Hiperlink Visitado" xfId="148" builtinId="9" hidden="1"/>
    <cellStyle name="Hiperlink Visitado" xfId="149" builtinId="9" hidden="1"/>
    <cellStyle name="Hiperlink Visitado" xfId="150" builtinId="9" hidden="1"/>
    <cellStyle name="Hiperlink Visitado" xfId="151" builtinId="9" hidden="1"/>
    <cellStyle name="Hiperlink Visitado" xfId="152" builtinId="9" hidden="1"/>
    <cellStyle name="Hiperlink Visitado" xfId="153" builtinId="9" hidden="1"/>
    <cellStyle name="Hiperlink Visitado" xfId="154" builtinId="9" hidden="1"/>
    <cellStyle name="Hiperlink Visitado" xfId="155" builtinId="9" hidden="1"/>
    <cellStyle name="Hiperlink Visitado" xfId="156" builtinId="9" hidden="1"/>
    <cellStyle name="Hiperlink Visitado" xfId="157" builtinId="9" hidden="1"/>
    <cellStyle name="Hiperlink Visitado" xfId="158" builtinId="9" hidden="1"/>
    <cellStyle name="Hiperlink Visitado" xfId="159" builtinId="9" hidden="1"/>
    <cellStyle name="Hiperlink Visitado" xfId="160" builtinId="9" hidden="1"/>
    <cellStyle name="Hiperlink Visitado" xfId="161" builtinId="9" hidden="1"/>
    <cellStyle name="Hiperlink Visitado" xfId="162" builtinId="9" hidden="1"/>
    <cellStyle name="Hiperlink Visitado" xfId="163" builtinId="9" hidden="1"/>
    <cellStyle name="Hiperlink Visitado" xfId="164" builtinId="9" hidden="1"/>
    <cellStyle name="Hiperlink Visitado" xfId="165" builtinId="9" hidden="1"/>
    <cellStyle name="Hiperlink Visitado" xfId="166" builtinId="9" hidden="1"/>
    <cellStyle name="Hiperlink Visitado" xfId="167" builtinId="9" hidden="1"/>
    <cellStyle name="Hiperlink Visitado" xfId="168" builtinId="9" hidden="1"/>
    <cellStyle name="Hiperlink Visitado" xfId="169" builtinId="9" hidden="1"/>
    <cellStyle name="Hiperlink Visitado" xfId="170" builtinId="9" hidden="1"/>
    <cellStyle name="Hiperlink Visitado" xfId="171" builtinId="9" hidden="1"/>
    <cellStyle name="Hiperlink Visitado" xfId="172" builtinId="9" hidden="1"/>
    <cellStyle name="Hiperlink Visitado" xfId="173" builtinId="9" hidden="1"/>
    <cellStyle name="Hiperlink Visitado" xfId="174" builtinId="9" hidden="1"/>
    <cellStyle name="Hiperlink Visitado" xfId="175" builtinId="9" hidden="1"/>
    <cellStyle name="Hiperlink Visitado" xfId="176" builtinId="9" hidden="1"/>
    <cellStyle name="Hiperlink Visitado" xfId="177" builtinId="9" hidden="1"/>
    <cellStyle name="Hiperlink Visitado" xfId="178" builtinId="9" hidden="1"/>
    <cellStyle name="Hiperlink Visitado" xfId="179" builtinId="9" hidden="1"/>
    <cellStyle name="Hiperlink Visitado" xfId="180" builtinId="9" hidden="1"/>
    <cellStyle name="Hiperlink Visitado" xfId="181" builtinId="9" hidden="1"/>
    <cellStyle name="Hiperlink Visitado" xfId="182" builtinId="9" hidden="1"/>
    <cellStyle name="Hiperlink Visitado" xfId="183" builtinId="9" hidden="1"/>
    <cellStyle name="Hiperlink Visitado" xfId="184" builtinId="9" hidden="1"/>
    <cellStyle name="Hiperlink Visitado" xfId="185" builtinId="9" hidden="1"/>
    <cellStyle name="Hiperlink Visitado" xfId="186" builtinId="9" hidden="1"/>
    <cellStyle name="Hiperlink Visitado" xfId="187" builtinId="9" hidden="1"/>
    <cellStyle name="Hiperlink Visitado" xfId="188" builtinId="9" hidden="1"/>
    <cellStyle name="Hiperlink Visitado" xfId="189" builtinId="9" hidden="1"/>
    <cellStyle name="Hiperlink Visitado" xfId="190" builtinId="9" hidden="1"/>
    <cellStyle name="Hiperlink Visitado" xfId="191" builtinId="9" hidden="1"/>
    <cellStyle name="Hiperlink Visitado" xfId="192" builtinId="9" hidden="1"/>
    <cellStyle name="Hiperlink Visitado" xfId="193" builtinId="9" hidden="1"/>
    <cellStyle name="Hiperlink Visitado" xfId="194" builtinId="9" hidden="1"/>
    <cellStyle name="Hiperlink Visitado" xfId="195" builtinId="9" hidden="1"/>
    <cellStyle name="Hiperlink Visitado" xfId="196" builtinId="9" hidden="1"/>
    <cellStyle name="Hiperlink Visitado" xfId="197" builtinId="9" hidden="1"/>
    <cellStyle name="Hiperlink Visitado" xfId="198" builtinId="9" hidden="1"/>
    <cellStyle name="Hiperlink Visitado" xfId="199" builtinId="9" hidden="1"/>
    <cellStyle name="Hiperlink Visitado" xfId="200" builtinId="9" hidden="1"/>
    <cellStyle name="Hiperlink Visitado" xfId="201" builtinId="9" hidden="1"/>
    <cellStyle name="Hiperlink Visitado" xfId="202" builtinId="9" hidden="1"/>
    <cellStyle name="Hiperlink Visitado" xfId="203" builtinId="9" hidden="1"/>
    <cellStyle name="Hiperlink Visitado" xfId="204" builtinId="9" hidden="1"/>
    <cellStyle name="Hiperlink Visitado" xfId="205" builtinId="9" hidden="1"/>
    <cellStyle name="Hiperlink Visitado" xfId="206" builtinId="9" hidden="1"/>
    <cellStyle name="Hiperlink Visitado" xfId="207" builtinId="9" hidden="1"/>
    <cellStyle name="Hiperlink Visitado" xfId="208" builtinId="9" hidden="1"/>
    <cellStyle name="Hiperlink Visitado" xfId="209" builtinId="9" hidden="1"/>
    <cellStyle name="Hiperlink Visitado" xfId="210" builtinId="9" hidden="1"/>
    <cellStyle name="Hiperlink Visitado" xfId="211" builtinId="9" hidden="1"/>
    <cellStyle name="Hiperlink Visitado" xfId="212" builtinId="9" hidden="1"/>
    <cellStyle name="Hiperlink Visitado" xfId="213" builtinId="9" hidden="1"/>
    <cellStyle name="Hiperlink Visitado" xfId="214" builtinId="9" hidden="1"/>
    <cellStyle name="Hiperlink Visitado" xfId="215" builtinId="9" hidden="1"/>
    <cellStyle name="Hiperlink Visitado" xfId="216" builtinId="9" hidden="1"/>
    <cellStyle name="Hiperlink Visitado" xfId="217" builtinId="9" hidden="1"/>
    <cellStyle name="Hiperlink Visitado" xfId="218" builtinId="9" hidden="1"/>
    <cellStyle name="Hiperlink Visitado" xfId="219" builtinId="9" hidden="1"/>
    <cellStyle name="Hiperlink Visitado" xfId="220" builtinId="9" hidden="1"/>
    <cellStyle name="Hiperlink Visitado" xfId="221" builtinId="9" hidden="1"/>
    <cellStyle name="Hiperlink Visitado" xfId="222" builtinId="9" hidden="1"/>
    <cellStyle name="Hiperlink Visitado" xfId="223" builtinId="9" hidden="1"/>
    <cellStyle name="Hiperlink Visitado" xfId="224" builtinId="9" hidden="1"/>
    <cellStyle name="Hiperlink Visitado" xfId="225" builtinId="9" hidden="1"/>
    <cellStyle name="Hiperlink Visitado" xfId="226" builtinId="9" hidden="1"/>
    <cellStyle name="Hiperlink Visitado" xfId="227" builtinId="9" hidden="1"/>
    <cellStyle name="Hiperlink Visitado" xfId="228" builtinId="9" hidden="1"/>
    <cellStyle name="Hiperlink Visitado" xfId="229" builtinId="9" hidden="1"/>
    <cellStyle name="Hiperlink Visitado" xfId="230" builtinId="9" hidden="1"/>
    <cellStyle name="Hiperlink Visitado" xfId="231" builtinId="9" hidden="1"/>
    <cellStyle name="Hiperlink Visitado" xfId="232" builtinId="9" hidden="1"/>
    <cellStyle name="Hiperlink Visitado" xfId="233" builtinId="9" hidden="1"/>
    <cellStyle name="Hiperlink Visitado" xfId="234" builtinId="9" hidden="1"/>
    <cellStyle name="Hiperlink Visitado" xfId="235" builtinId="9" hidden="1"/>
    <cellStyle name="Hiperlink Visitado" xfId="236" builtinId="9" hidden="1"/>
    <cellStyle name="Hiperlink Visitado" xfId="237" builtinId="9" hidden="1"/>
    <cellStyle name="Hiperlink Visitado" xfId="238" builtinId="9" hidden="1"/>
    <cellStyle name="Hiperlink Visitado" xfId="239" builtinId="9" hidden="1"/>
    <cellStyle name="Hiperlink Visitado" xfId="240" builtinId="9" hidden="1"/>
    <cellStyle name="Hiperlink Visitado" xfId="241" builtinId="9" hidden="1"/>
    <cellStyle name="Hiperlink Visitado" xfId="242" builtinId="9" hidden="1"/>
    <cellStyle name="Hiperlink Visitado" xfId="243" builtinId="9" hidden="1"/>
    <cellStyle name="Hiperlink Visitado" xfId="244" builtinId="9" hidden="1"/>
    <cellStyle name="Hiperlink Visitado" xfId="245" builtinId="9" hidden="1"/>
    <cellStyle name="Hiperlink Visitado" xfId="246" builtinId="9" hidden="1"/>
    <cellStyle name="Hiperlink Visitado" xfId="247" builtinId="9" hidden="1"/>
    <cellStyle name="Hiperlink Visitado" xfId="248" builtinId="9" hidden="1"/>
    <cellStyle name="Hiperlink Visitado" xfId="249" builtinId="9" hidden="1"/>
    <cellStyle name="Hiperlink Visitado" xfId="250" builtinId="9" hidden="1"/>
    <cellStyle name="Hiperlink Visitado" xfId="251" builtinId="9" hidden="1"/>
    <cellStyle name="Hiperlink Visitado" xfId="252" builtinId="9" hidden="1"/>
    <cellStyle name="Hiperlink Visitado" xfId="253" builtinId="9" hidden="1"/>
    <cellStyle name="Hiperlink Visitado" xfId="254" builtinId="9" hidden="1"/>
    <cellStyle name="Hiperlink Visitado" xfId="255" builtinId="9" hidden="1"/>
    <cellStyle name="Hiperlink Visitado" xfId="256" builtinId="9" hidden="1"/>
    <cellStyle name="Hiperlink Visitado" xfId="257" builtinId="9" hidden="1"/>
    <cellStyle name="Hiperlink Visitado" xfId="258" builtinId="9" hidden="1"/>
    <cellStyle name="Hiperlink Visitado" xfId="259" builtinId="9" hidden="1"/>
    <cellStyle name="Hiperlink Visitado" xfId="260" builtinId="9" hidden="1"/>
    <cellStyle name="Hiperlink Visitado" xfId="261" builtinId="9" hidden="1"/>
    <cellStyle name="Hiperlink Visitado" xfId="262" builtinId="9" hidden="1"/>
    <cellStyle name="Hiperlink Visitado" xfId="263" builtinId="9" hidden="1"/>
    <cellStyle name="Hiperlink Visitado" xfId="264" builtinId="9" hidden="1"/>
    <cellStyle name="Hiperlink Visitado" xfId="265" builtinId="9" hidden="1"/>
    <cellStyle name="Hiperlink Visitado" xfId="266" builtinId="9" hidden="1"/>
    <cellStyle name="Hiperlink Visitado" xfId="267" builtinId="9" hidden="1"/>
    <cellStyle name="Hiperlink Visitado" xfId="268" builtinId="9" hidden="1"/>
    <cellStyle name="Hiperlink Visitado" xfId="269" builtinId="9" hidden="1"/>
    <cellStyle name="Hiperlink Visitado" xfId="270" builtinId="9" hidden="1"/>
    <cellStyle name="Hiperlink Visitado" xfId="271" builtinId="9" hidden="1"/>
    <cellStyle name="Hiperlink Visitado" xfId="272" builtinId="9" hidden="1"/>
    <cellStyle name="Hiperlink Visitado" xfId="273" builtinId="9" hidden="1"/>
    <cellStyle name="Hiperlink Visitado" xfId="274" builtinId="9" hidden="1"/>
    <cellStyle name="Hiperlink Visitado" xfId="275" builtinId="9" hidden="1"/>
    <cellStyle name="Hiperlink Visitado" xfId="276" builtinId="9" hidden="1"/>
    <cellStyle name="Hiperlink Visitado" xfId="277" builtinId="9" hidden="1"/>
    <cellStyle name="Hiperlink Visitado" xfId="278" builtinId="9" hidden="1"/>
    <cellStyle name="Hiperlink Visitado" xfId="279" builtinId="9" hidden="1"/>
    <cellStyle name="Hiperlink Visitado" xfId="280" builtinId="9" hidden="1"/>
    <cellStyle name="Hiperlink Visitado" xfId="281" builtinId="9" hidden="1"/>
    <cellStyle name="Hiperlink Visitado" xfId="282" builtinId="9" hidden="1"/>
    <cellStyle name="Hiperlink Visitado" xfId="283" builtinId="9" hidden="1"/>
    <cellStyle name="Hiperlink Visitado" xfId="284" builtinId="9" hidden="1"/>
    <cellStyle name="Hiperlink Visitado" xfId="285" builtinId="9" hidden="1"/>
    <cellStyle name="Hiperlink Visitado" xfId="286" builtinId="9" hidden="1"/>
    <cellStyle name="Hiperlink Visitado" xfId="287" builtinId="9" hidden="1"/>
    <cellStyle name="Hiperlink Visitado" xfId="288" builtinId="9" hidden="1"/>
    <cellStyle name="Hiperlink Visitado" xfId="289" builtinId="9" hidden="1"/>
    <cellStyle name="Hiperlink Visitado" xfId="290" builtinId="9" hidden="1"/>
    <cellStyle name="Hiperlink Visitado" xfId="291" builtinId="9" hidden="1"/>
    <cellStyle name="Hiperlink Visitado" xfId="292" builtinId="9" hidden="1"/>
    <cellStyle name="Hiperlink Visitado" xfId="293" builtinId="9" hidden="1"/>
    <cellStyle name="Hiperlink Visitado" xfId="294" builtinId="9" hidden="1"/>
    <cellStyle name="Hiperlink Visitado" xfId="295" builtinId="9" hidden="1"/>
    <cellStyle name="Hiperlink Visitado" xfId="296" builtinId="9" hidden="1"/>
    <cellStyle name="Hiperlink Visitado" xfId="297" builtinId="9" hidden="1"/>
    <cellStyle name="Hiperlink Visitado" xfId="298" builtinId="9" hidden="1"/>
    <cellStyle name="Hiperlink Visitado" xfId="299" builtinId="9" hidden="1"/>
    <cellStyle name="Hiperlink Visitado" xfId="300" builtinId="9" hidden="1"/>
    <cellStyle name="Hiperlink Visitado" xfId="301" builtinId="9" hidden="1"/>
    <cellStyle name="Hiperlink Visitado" xfId="302" builtinId="9" hidden="1"/>
    <cellStyle name="Hiperlink Visitado" xfId="303" builtinId="9" hidden="1"/>
    <cellStyle name="Hiperlink Visitado" xfId="304" builtinId="9" hidden="1"/>
    <cellStyle name="Hiperlink Visitado" xfId="305" builtinId="9" hidden="1"/>
    <cellStyle name="Hiperlink Visitado" xfId="306" builtinId="9" hidden="1"/>
    <cellStyle name="Hiperlink Visitado" xfId="307" builtinId="9" hidden="1"/>
    <cellStyle name="Hiperlink Visitado" xfId="308" builtinId="9" hidden="1"/>
    <cellStyle name="Hiperlink Visitado" xfId="309" builtinId="9" hidden="1"/>
    <cellStyle name="Hiperlink Visitado" xfId="310" builtinId="9" hidden="1"/>
    <cellStyle name="Hiperlink Visitado" xfId="311" builtinId="9" hidden="1"/>
    <cellStyle name="Hiperlink Visitado" xfId="312" builtinId="9" hidden="1"/>
    <cellStyle name="Hiperlink Visitado" xfId="313" builtinId="9" hidden="1"/>
    <cellStyle name="Hiperlink Visitado" xfId="314" builtinId="9" hidden="1"/>
    <cellStyle name="Hiperlink Visitado" xfId="315" builtinId="9" hidden="1"/>
    <cellStyle name="Hiperlink Visitado" xfId="316" builtinId="9" hidden="1"/>
    <cellStyle name="Hiperlink Visitado" xfId="317" builtinId="9" hidden="1"/>
    <cellStyle name="Hiperlink Visitado" xfId="318" builtinId="9" hidden="1"/>
    <cellStyle name="Hiperlink Visitado" xfId="319" builtinId="9" hidden="1"/>
    <cellStyle name="Moeda" xfId="42" builtinId="4"/>
    <cellStyle name="Normal" xfId="0" builtinId="0"/>
    <cellStyle name="Porcentagem" xfId="37" builtinId="5"/>
  </cellStyles>
  <dxfs count="1492">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theme="1" tint="0.24994659260841701"/>
      </font>
      <fill>
        <patternFill>
          <bgColor rgb="FFECF0F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rgb="FFCC0000"/>
        </patternFill>
      </fill>
    </dxf>
    <dxf>
      <font>
        <color theme="0"/>
      </font>
      <fill>
        <patternFill>
          <bgColor rgb="FF00B050"/>
        </patternFill>
      </fill>
    </dxf>
    <dxf>
      <font>
        <color theme="0"/>
      </font>
      <fill>
        <patternFill>
          <bgColor rgb="FFCC0000"/>
        </patternFill>
      </fill>
    </dxf>
    <dxf>
      <font>
        <color theme="0"/>
      </font>
      <fill>
        <patternFill>
          <bgColor rgb="FF00B050"/>
        </patternFill>
      </fill>
    </dxf>
    <dxf>
      <font>
        <color theme="0"/>
      </font>
      <fill>
        <patternFill>
          <bgColor rgb="FF00B050"/>
        </patternFill>
      </fill>
    </dxf>
    <dxf>
      <font>
        <color theme="0"/>
      </font>
      <fill>
        <patternFill>
          <bgColor rgb="FFCC0000"/>
        </patternFill>
      </fill>
    </dxf>
    <dxf>
      <font>
        <color theme="0"/>
      </font>
      <fill>
        <patternFill>
          <bgColor rgb="FFCC0000"/>
        </patternFill>
      </fill>
    </dxf>
    <dxf>
      <font>
        <color theme="0"/>
      </font>
      <fill>
        <patternFill>
          <bgColor rgb="FF00B050"/>
        </patternFill>
      </fill>
    </dxf>
    <dxf>
      <font>
        <color theme="1" tint="0.24994659260841701"/>
      </font>
      <fill>
        <patternFill>
          <bgColor rgb="FFECF0F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tint="0.24994659260841701"/>
      </font>
      <fill>
        <patternFill>
          <bgColor rgb="FFECF0F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2F2F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2F2F2"/>
      <color rgb="FF000000"/>
      <color rgb="FF6699CC"/>
      <color rgb="FFFF9900"/>
      <color rgb="FFCC0000"/>
      <color rgb="FF996600"/>
      <color rgb="FF3366CC"/>
      <color rgb="FF333333"/>
      <color rgb="FF5B9BD5"/>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9" Type="http://schemas.openxmlformats.org/officeDocument/2006/relationships/worksheet" Target="worksheets/sheet9.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33" Type="http://schemas.openxmlformats.org/officeDocument/2006/relationships/worksheet" Target="worksheets/sheet33.xml"/><Relationship Id="rId34" Type="http://schemas.openxmlformats.org/officeDocument/2006/relationships/theme" Target="theme/theme1.xml"/><Relationship Id="rId35" Type="http://schemas.openxmlformats.org/officeDocument/2006/relationships/styles" Target="styles.xml"/><Relationship Id="rId36" Type="http://schemas.openxmlformats.org/officeDocument/2006/relationships/sharedStrings" Target="sharedStrings.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3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FC!$C$7</c:f>
              <c:strCache>
                <c:ptCount val="1"/>
                <c:pt idx="0">
                  <c:v>Receitas</c:v>
                </c:pt>
              </c:strCache>
            </c:strRef>
          </c:tx>
          <c:spPr>
            <a:solidFill>
              <a:srgbClr val="00B050"/>
            </a:solidFill>
            <a:ln>
              <a:noFill/>
            </a:ln>
            <a:effectLst/>
          </c:spPr>
          <c:invertIfNegative val="0"/>
          <c:dLbls>
            <c:delete val="1"/>
          </c:dLbls>
          <c:cat>
            <c:strRef>
              <c:f>FC!$D$4:$O$4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FC!$D$7:$O$7</c:f>
              <c:numCache>
                <c:formatCode>"R$"\ #,##0.0</c:formatCode>
                <c:ptCount val="12"/>
                <c:pt idx="0">
                  <c:v>39000.0</c:v>
                </c:pt>
                <c:pt idx="1">
                  <c:v>39000.0</c:v>
                </c:pt>
                <c:pt idx="2">
                  <c:v>20000.0</c:v>
                </c:pt>
                <c:pt idx="3">
                  <c:v>39000.0</c:v>
                </c:pt>
                <c:pt idx="4">
                  <c:v>26000.0</c:v>
                </c:pt>
                <c:pt idx="5">
                  <c:v>39000.0</c:v>
                </c:pt>
                <c:pt idx="6">
                  <c:v>60000.0</c:v>
                </c:pt>
                <c:pt idx="7">
                  <c:v>0.0</c:v>
                </c:pt>
                <c:pt idx="8">
                  <c:v>0.0</c:v>
                </c:pt>
                <c:pt idx="9">
                  <c:v>0.0</c:v>
                </c:pt>
                <c:pt idx="10">
                  <c:v>0.0</c:v>
                </c:pt>
                <c:pt idx="11">
                  <c:v>0.0</c:v>
                </c:pt>
              </c:numCache>
            </c:numRef>
          </c:val>
        </c:ser>
        <c:ser>
          <c:idx val="1"/>
          <c:order val="1"/>
          <c:tx>
            <c:strRef>
              <c:f>FC!$C$8</c:f>
              <c:strCache>
                <c:ptCount val="1"/>
                <c:pt idx="0">
                  <c:v>Despesas</c:v>
                </c:pt>
              </c:strCache>
            </c:strRef>
          </c:tx>
          <c:spPr>
            <a:solidFill>
              <a:srgbClr val="CC3333"/>
            </a:solidFill>
            <a:ln>
              <a:noFill/>
            </a:ln>
            <a:effectLst/>
          </c:spPr>
          <c:invertIfNegative val="0"/>
          <c:dLbls>
            <c:delete val="1"/>
          </c:dLbls>
          <c:val>
            <c:numRef>
              <c:f>FC!$D$8:$O$8</c:f>
              <c:numCache>
                <c:formatCode>"R$"\ #,##0.0</c:formatCode>
                <c:ptCount val="12"/>
                <c:pt idx="0">
                  <c:v>1350.0</c:v>
                </c:pt>
                <c:pt idx="1">
                  <c:v>2100.0</c:v>
                </c:pt>
                <c:pt idx="2">
                  <c:v>900.0</c:v>
                </c:pt>
                <c:pt idx="3">
                  <c:v>1650.0</c:v>
                </c:pt>
                <c:pt idx="4">
                  <c:v>50350.0</c:v>
                </c:pt>
                <c:pt idx="5">
                  <c:v>25150.0</c:v>
                </c:pt>
                <c:pt idx="6">
                  <c:v>3850.0</c:v>
                </c:pt>
                <c:pt idx="7">
                  <c:v>0.0</c:v>
                </c:pt>
                <c:pt idx="8">
                  <c:v>0.0</c:v>
                </c:pt>
                <c:pt idx="9">
                  <c:v>0.0</c:v>
                </c:pt>
                <c:pt idx="10">
                  <c:v>0.0</c:v>
                </c:pt>
                <c:pt idx="11">
                  <c:v>0.0</c:v>
                </c:pt>
              </c:numCache>
            </c:numRef>
          </c:val>
        </c:ser>
        <c:dLbls>
          <c:showLegendKey val="0"/>
          <c:showVal val="1"/>
          <c:showCatName val="0"/>
          <c:showSerName val="0"/>
          <c:showPercent val="0"/>
          <c:showBubbleSize val="0"/>
        </c:dLbls>
        <c:gapWidth val="60"/>
        <c:overlap val="-27"/>
        <c:axId val="1798877648"/>
        <c:axId val="1798891536"/>
      </c:barChart>
      <c:lineChart>
        <c:grouping val="standard"/>
        <c:varyColors val="0"/>
        <c:ser>
          <c:idx val="2"/>
          <c:order val="2"/>
          <c:tx>
            <c:strRef>
              <c:f>FC!$C$9</c:f>
              <c:strCache>
                <c:ptCount val="1"/>
                <c:pt idx="0">
                  <c:v>Lucro / Prejuízo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FC!$D$9:$O$9</c:f>
              <c:numCache>
                <c:formatCode>"R$"\ #,##0.0</c:formatCode>
                <c:ptCount val="12"/>
                <c:pt idx="0">
                  <c:v>37650.0</c:v>
                </c:pt>
                <c:pt idx="1">
                  <c:v>36900.0</c:v>
                </c:pt>
                <c:pt idx="2">
                  <c:v>19100.0</c:v>
                </c:pt>
                <c:pt idx="3">
                  <c:v>37350.0</c:v>
                </c:pt>
                <c:pt idx="4">
                  <c:v>-24350.0</c:v>
                </c:pt>
                <c:pt idx="5">
                  <c:v>13850.0</c:v>
                </c:pt>
                <c:pt idx="6">
                  <c:v>56150.0</c:v>
                </c:pt>
                <c:pt idx="7">
                  <c:v>0.0</c:v>
                </c:pt>
                <c:pt idx="8">
                  <c:v>0.0</c:v>
                </c:pt>
                <c:pt idx="9">
                  <c:v>0.0</c:v>
                </c:pt>
                <c:pt idx="10">
                  <c:v>0.0</c:v>
                </c:pt>
                <c:pt idx="11">
                  <c:v>0.0</c:v>
                </c:pt>
              </c:numCache>
            </c:numRef>
          </c:val>
          <c:smooth val="1"/>
        </c:ser>
        <c:dLbls>
          <c:showLegendKey val="0"/>
          <c:showVal val="1"/>
          <c:showCatName val="0"/>
          <c:showSerName val="0"/>
          <c:showPercent val="0"/>
          <c:showBubbleSize val="0"/>
        </c:dLbls>
        <c:marker val="1"/>
        <c:smooth val="0"/>
        <c:axId val="1798877648"/>
        <c:axId val="1798891536"/>
      </c:lineChart>
      <c:catAx>
        <c:axId val="1798877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98891536"/>
        <c:crosses val="autoZero"/>
        <c:auto val="1"/>
        <c:lblAlgn val="ctr"/>
        <c:lblOffset val="100"/>
        <c:noMultiLvlLbl val="0"/>
      </c:catAx>
      <c:valAx>
        <c:axId val="1798891536"/>
        <c:scaling>
          <c:orientation val="minMax"/>
        </c:scaling>
        <c:delete val="0"/>
        <c:axPos val="l"/>
        <c:numFmt formatCode="&quot;R$&quot;\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98877648"/>
        <c:crosses val="autoZero"/>
        <c:crossBetween val="between"/>
      </c:valAx>
      <c:spPr>
        <a:solidFill>
          <a:schemeClr val="bg1">
            <a:lumMod val="95000"/>
          </a:schemeClr>
        </a:soli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FC!$C$7</c:f>
              <c:strCache>
                <c:ptCount val="1"/>
                <c:pt idx="0">
                  <c:v>Receitas</c:v>
                </c:pt>
              </c:strCache>
            </c:strRef>
          </c:tx>
          <c:spPr>
            <a:solidFill>
              <a:srgbClr val="00B050"/>
            </a:soli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FC!$D$4:$O$4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FC!$D$7:$O$7</c:f>
              <c:numCache>
                <c:formatCode>"R$"\ #,##0.0</c:formatCode>
                <c:ptCount val="12"/>
                <c:pt idx="0">
                  <c:v>39000.0</c:v>
                </c:pt>
                <c:pt idx="1">
                  <c:v>39000.0</c:v>
                </c:pt>
                <c:pt idx="2">
                  <c:v>20000.0</c:v>
                </c:pt>
                <c:pt idx="3">
                  <c:v>39000.0</c:v>
                </c:pt>
                <c:pt idx="4">
                  <c:v>26000.0</c:v>
                </c:pt>
                <c:pt idx="5">
                  <c:v>39000.0</c:v>
                </c:pt>
                <c:pt idx="6">
                  <c:v>60000.0</c:v>
                </c:pt>
                <c:pt idx="7">
                  <c:v>0.0</c:v>
                </c:pt>
                <c:pt idx="8">
                  <c:v>0.0</c:v>
                </c:pt>
                <c:pt idx="9">
                  <c:v>0.0</c:v>
                </c:pt>
                <c:pt idx="10">
                  <c:v>0.0</c:v>
                </c:pt>
                <c:pt idx="11">
                  <c:v>0.0</c:v>
                </c:pt>
              </c:numCache>
            </c:numRef>
          </c:val>
        </c:ser>
        <c:dLbls>
          <c:dLblPos val="outEnd"/>
          <c:showLegendKey val="0"/>
          <c:showVal val="1"/>
          <c:showCatName val="0"/>
          <c:showSerName val="0"/>
          <c:showPercent val="0"/>
          <c:showBubbleSize val="0"/>
        </c:dLbls>
        <c:gapWidth val="45"/>
        <c:overlap val="-32"/>
        <c:axId val="-2014054528"/>
        <c:axId val="-2013948272"/>
      </c:barChart>
      <c:catAx>
        <c:axId val="-201405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13948272"/>
        <c:crosses val="autoZero"/>
        <c:auto val="1"/>
        <c:lblAlgn val="ctr"/>
        <c:lblOffset val="100"/>
        <c:noMultiLvlLbl val="0"/>
      </c:catAx>
      <c:valAx>
        <c:axId val="-2013948272"/>
        <c:scaling>
          <c:orientation val="minMax"/>
        </c:scaling>
        <c:delete val="1"/>
        <c:axPos val="l"/>
        <c:numFmt formatCode="&quot;R$&quot;\ #,##0.0" sourceLinked="1"/>
        <c:majorTickMark val="none"/>
        <c:minorTickMark val="none"/>
        <c:tickLblPos val="nextTo"/>
        <c:crossAx val="-2014054528"/>
        <c:crosses val="autoZero"/>
        <c:crossBetween val="between"/>
      </c:valAx>
      <c:spPr>
        <a:solidFill>
          <a:schemeClr val="bg1">
            <a:lumMod val="95000"/>
          </a:schemeClr>
        </a:soli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FC!$C$8</c:f>
              <c:strCache>
                <c:ptCount val="1"/>
                <c:pt idx="0">
                  <c:v>Despesas</c:v>
                </c:pt>
              </c:strCache>
            </c:strRef>
          </c:tx>
          <c:spPr>
            <a:solidFill>
              <a:srgbClr val="CC33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FC!$D$4:$O$4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FC!$D$8:$O$8</c:f>
              <c:numCache>
                <c:formatCode>"R$"\ #,##0.0</c:formatCode>
                <c:ptCount val="12"/>
                <c:pt idx="0">
                  <c:v>1350.0</c:v>
                </c:pt>
                <c:pt idx="1">
                  <c:v>2100.0</c:v>
                </c:pt>
                <c:pt idx="2">
                  <c:v>900.0</c:v>
                </c:pt>
                <c:pt idx="3">
                  <c:v>1650.0</c:v>
                </c:pt>
                <c:pt idx="4">
                  <c:v>50350.0</c:v>
                </c:pt>
                <c:pt idx="5">
                  <c:v>25150.0</c:v>
                </c:pt>
                <c:pt idx="6">
                  <c:v>3850.0</c:v>
                </c:pt>
                <c:pt idx="7">
                  <c:v>0.0</c:v>
                </c:pt>
                <c:pt idx="8">
                  <c:v>0.0</c:v>
                </c:pt>
                <c:pt idx="9">
                  <c:v>0.0</c:v>
                </c:pt>
                <c:pt idx="10">
                  <c:v>0.0</c:v>
                </c:pt>
                <c:pt idx="11">
                  <c:v>0.0</c:v>
                </c:pt>
              </c:numCache>
            </c:numRef>
          </c:val>
        </c:ser>
        <c:dLbls>
          <c:dLblPos val="outEnd"/>
          <c:showLegendKey val="0"/>
          <c:showVal val="1"/>
          <c:showCatName val="0"/>
          <c:showSerName val="0"/>
          <c:showPercent val="0"/>
          <c:showBubbleSize val="0"/>
        </c:dLbls>
        <c:gapWidth val="45"/>
        <c:overlap val="-32"/>
        <c:axId val="-565314688"/>
        <c:axId val="-2104167744"/>
      </c:barChart>
      <c:catAx>
        <c:axId val="-56531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4167744"/>
        <c:crosses val="autoZero"/>
        <c:auto val="1"/>
        <c:lblAlgn val="ctr"/>
        <c:lblOffset val="100"/>
        <c:noMultiLvlLbl val="0"/>
      </c:catAx>
      <c:valAx>
        <c:axId val="-2104167744"/>
        <c:scaling>
          <c:orientation val="minMax"/>
        </c:scaling>
        <c:delete val="1"/>
        <c:axPos val="l"/>
        <c:numFmt formatCode="&quot;R$&quot;\ #,##0.0" sourceLinked="1"/>
        <c:majorTickMark val="none"/>
        <c:minorTickMark val="none"/>
        <c:tickLblPos val="nextTo"/>
        <c:crossAx val="-565314688"/>
        <c:crosses val="autoZero"/>
        <c:crossBetween val="between"/>
      </c:valAx>
      <c:spPr>
        <a:solidFill>
          <a:schemeClr val="bg1">
            <a:lumMod val="95000"/>
          </a:schemeClr>
        </a:soli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FC!$C$15</c:f>
              <c:strCache>
                <c:ptCount val="1"/>
                <c:pt idx="0">
                  <c:v>Contas a Receber</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FC!$D$4:$O$4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FC!$D$15:$O$15</c:f>
              <c:numCache>
                <c:formatCode>"R$"\ #,##0.00</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mooth val="1"/>
        </c:ser>
        <c:ser>
          <c:idx val="0"/>
          <c:order val="1"/>
          <c:tx>
            <c:strRef>
              <c:f>FC!$C$16</c:f>
              <c:strCache>
                <c:ptCount val="1"/>
                <c:pt idx="0">
                  <c:v>Contas a Pagar</c:v>
                </c:pt>
              </c:strCache>
            </c:strRef>
          </c:tx>
          <c:spPr>
            <a:ln w="28575" cap="rnd">
              <a:solidFill>
                <a:srgbClr val="CC333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FC!$D$16:$O$16</c:f>
              <c:numCache>
                <c:formatCode>"R$"\ #,##0.00</c:formatCode>
                <c:ptCount val="12"/>
                <c:pt idx="0">
                  <c:v>1200.0</c:v>
                </c:pt>
                <c:pt idx="1">
                  <c:v>1200.0</c:v>
                </c:pt>
                <c:pt idx="2">
                  <c:v>800.0</c:v>
                </c:pt>
                <c:pt idx="3">
                  <c:v>0.0</c:v>
                </c:pt>
                <c:pt idx="4">
                  <c:v>0.0</c:v>
                </c:pt>
                <c:pt idx="5">
                  <c:v>0.0</c:v>
                </c:pt>
                <c:pt idx="6">
                  <c:v>0.0</c:v>
                </c:pt>
                <c:pt idx="7">
                  <c:v>0.0</c:v>
                </c:pt>
                <c:pt idx="8">
                  <c:v>0.0</c:v>
                </c:pt>
                <c:pt idx="9">
                  <c:v>0.0</c:v>
                </c:pt>
                <c:pt idx="10">
                  <c:v>0.0</c:v>
                </c:pt>
                <c:pt idx="11">
                  <c:v>0.0</c:v>
                </c:pt>
              </c:numCache>
            </c:numRef>
          </c:val>
          <c:smooth val="1"/>
        </c:ser>
        <c:dLbls>
          <c:dLblPos val="t"/>
          <c:showLegendKey val="0"/>
          <c:showVal val="1"/>
          <c:showCatName val="0"/>
          <c:showSerName val="0"/>
          <c:showPercent val="0"/>
          <c:showBubbleSize val="0"/>
        </c:dLbls>
        <c:smooth val="0"/>
        <c:axId val="-566028928"/>
        <c:axId val="1807144080"/>
      </c:lineChart>
      <c:catAx>
        <c:axId val="-56602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07144080"/>
        <c:crosses val="autoZero"/>
        <c:auto val="1"/>
        <c:lblAlgn val="ctr"/>
        <c:lblOffset val="100"/>
        <c:noMultiLvlLbl val="0"/>
      </c:catAx>
      <c:valAx>
        <c:axId val="1807144080"/>
        <c:scaling>
          <c:orientation val="minMax"/>
        </c:scaling>
        <c:delete val="1"/>
        <c:axPos val="l"/>
        <c:numFmt formatCode="&quot;R$&quot;\ #,##0.00" sourceLinked="1"/>
        <c:majorTickMark val="none"/>
        <c:minorTickMark val="none"/>
        <c:tickLblPos val="nextTo"/>
        <c:crossAx val="-566028928"/>
        <c:crosses val="autoZero"/>
        <c:crossBetween val="between"/>
      </c:valAx>
      <c:spPr>
        <a:solidFill>
          <a:sysClr val="window" lastClr="FFFFFF"/>
        </a:soli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FC!$C$17</c:f>
              <c:strCache>
                <c:ptCount val="1"/>
                <c:pt idx="0">
                  <c:v>Necessidade de Caixa</c:v>
                </c:pt>
              </c:strCache>
            </c:strRef>
          </c:tx>
          <c:spPr>
            <a:solidFill>
              <a:srgbClr val="CC33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FC!$D$4:$O$4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FC!$D$17:$O$17</c:f>
              <c:numCache>
                <c:formatCode>"R$"\ #,##0.00</c:formatCode>
                <c:ptCount val="12"/>
                <c:pt idx="0">
                  <c:v>1200.0</c:v>
                </c:pt>
                <c:pt idx="1">
                  <c:v>1200.0</c:v>
                </c:pt>
                <c:pt idx="2">
                  <c:v>800.0</c:v>
                </c:pt>
                <c:pt idx="3">
                  <c:v>0.0</c:v>
                </c:pt>
                <c:pt idx="4">
                  <c:v>0.0</c:v>
                </c:pt>
                <c:pt idx="5">
                  <c:v>0.0</c:v>
                </c:pt>
                <c:pt idx="6">
                  <c:v>0.0</c:v>
                </c:pt>
                <c:pt idx="7">
                  <c:v>0.0</c:v>
                </c:pt>
                <c:pt idx="8">
                  <c:v>0.0</c:v>
                </c:pt>
                <c:pt idx="9">
                  <c:v>0.0</c:v>
                </c:pt>
                <c:pt idx="10">
                  <c:v>0.0</c:v>
                </c:pt>
                <c:pt idx="11">
                  <c:v>0.0</c:v>
                </c:pt>
              </c:numCache>
            </c:numRef>
          </c:val>
        </c:ser>
        <c:dLbls>
          <c:dLblPos val="outEnd"/>
          <c:showLegendKey val="0"/>
          <c:showVal val="1"/>
          <c:showCatName val="0"/>
          <c:showSerName val="0"/>
          <c:showPercent val="0"/>
          <c:showBubbleSize val="0"/>
        </c:dLbls>
        <c:gapWidth val="45"/>
        <c:overlap val="-32"/>
        <c:axId val="1806775072"/>
        <c:axId val="1807586880"/>
      </c:barChart>
      <c:catAx>
        <c:axId val="180677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07586880"/>
        <c:crosses val="autoZero"/>
        <c:auto val="1"/>
        <c:lblAlgn val="ctr"/>
        <c:lblOffset val="100"/>
        <c:noMultiLvlLbl val="0"/>
      </c:catAx>
      <c:valAx>
        <c:axId val="1807586880"/>
        <c:scaling>
          <c:orientation val="minMax"/>
        </c:scaling>
        <c:delete val="1"/>
        <c:axPos val="l"/>
        <c:numFmt formatCode="&quot;R$&quot;\ #,##0.00" sourceLinked="1"/>
        <c:majorTickMark val="none"/>
        <c:minorTickMark val="none"/>
        <c:tickLblPos val="nextTo"/>
        <c:crossAx val="1806775072"/>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FC!$C$10</c:f>
              <c:strCache>
                <c:ptCount val="1"/>
                <c:pt idx="0">
                  <c:v>Acumulado</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FC!$D$4:$O$4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FC!$D$10:$O$10</c:f>
              <c:numCache>
                <c:formatCode>"R$"\ #,##0.0</c:formatCode>
                <c:ptCount val="12"/>
                <c:pt idx="0">
                  <c:v>38700.0</c:v>
                </c:pt>
                <c:pt idx="1">
                  <c:v>75600.0</c:v>
                </c:pt>
                <c:pt idx="2">
                  <c:v>94700.0</c:v>
                </c:pt>
                <c:pt idx="3">
                  <c:v>132050.0</c:v>
                </c:pt>
                <c:pt idx="4">
                  <c:v>107700.0</c:v>
                </c:pt>
                <c:pt idx="5">
                  <c:v>121550.0</c:v>
                </c:pt>
                <c:pt idx="6">
                  <c:v>177700.0</c:v>
                </c:pt>
                <c:pt idx="7">
                  <c:v>177700.0</c:v>
                </c:pt>
                <c:pt idx="8">
                  <c:v>177700.0</c:v>
                </c:pt>
                <c:pt idx="9">
                  <c:v>177700.0</c:v>
                </c:pt>
                <c:pt idx="10">
                  <c:v>177700.0</c:v>
                </c:pt>
                <c:pt idx="11">
                  <c:v>177700.0</c:v>
                </c:pt>
              </c:numCache>
            </c:numRef>
          </c:val>
        </c:ser>
        <c:dLbls>
          <c:dLblPos val="outEnd"/>
          <c:showLegendKey val="0"/>
          <c:showVal val="1"/>
          <c:showCatName val="0"/>
          <c:showSerName val="0"/>
          <c:showPercent val="0"/>
          <c:showBubbleSize val="0"/>
        </c:dLbls>
        <c:gapWidth val="45"/>
        <c:overlap val="-32"/>
        <c:axId val="-565705456"/>
        <c:axId val="-565662448"/>
      </c:barChart>
      <c:catAx>
        <c:axId val="-56570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pt-BR"/>
          </a:p>
        </c:txPr>
        <c:crossAx val="-565662448"/>
        <c:crosses val="autoZero"/>
        <c:auto val="1"/>
        <c:lblAlgn val="ctr"/>
        <c:lblOffset val="100"/>
        <c:noMultiLvlLbl val="0"/>
      </c:catAx>
      <c:valAx>
        <c:axId val="-565662448"/>
        <c:scaling>
          <c:orientation val="minMax"/>
        </c:scaling>
        <c:delete val="1"/>
        <c:axPos val="l"/>
        <c:numFmt formatCode="&quot;R$&quot;\ #,##0.0" sourceLinked="1"/>
        <c:majorTickMark val="none"/>
        <c:minorTickMark val="none"/>
        <c:tickLblPos val="nextTo"/>
        <c:crossAx val="-565705456"/>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FC!$C$11</c:f>
              <c:strCache>
                <c:ptCount val="1"/>
                <c:pt idx="0">
                  <c:v>Lucratividade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FC!$D$4:$O$4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FC!$D$11:$O$11</c:f>
              <c:numCache>
                <c:formatCode>0.0%</c:formatCode>
                <c:ptCount val="12"/>
                <c:pt idx="0">
                  <c:v>0.965384615384615</c:v>
                </c:pt>
                <c:pt idx="1">
                  <c:v>0.946153846153846</c:v>
                </c:pt>
                <c:pt idx="2">
                  <c:v>0.955</c:v>
                </c:pt>
                <c:pt idx="3">
                  <c:v>0.957692307692308</c:v>
                </c:pt>
                <c:pt idx="4">
                  <c:v>-0.936538461538462</c:v>
                </c:pt>
                <c:pt idx="5">
                  <c:v>0.355128205128205</c:v>
                </c:pt>
                <c:pt idx="6">
                  <c:v>0.935833333333333</c:v>
                </c:pt>
                <c:pt idx="7">
                  <c:v>0.0</c:v>
                </c:pt>
                <c:pt idx="8">
                  <c:v>0.0</c:v>
                </c:pt>
                <c:pt idx="9">
                  <c:v>0.0</c:v>
                </c:pt>
                <c:pt idx="10">
                  <c:v>0.0</c:v>
                </c:pt>
                <c:pt idx="11">
                  <c:v>0.0</c:v>
                </c:pt>
              </c:numCache>
            </c:numRef>
          </c:val>
          <c:smooth val="1"/>
        </c:ser>
        <c:dLbls>
          <c:dLblPos val="t"/>
          <c:showLegendKey val="0"/>
          <c:showVal val="1"/>
          <c:showCatName val="0"/>
          <c:showSerName val="0"/>
          <c:showPercent val="0"/>
          <c:showBubbleSize val="0"/>
        </c:dLbls>
        <c:smooth val="0"/>
        <c:axId val="-2013863488"/>
        <c:axId val="-565206032"/>
      </c:lineChart>
      <c:catAx>
        <c:axId val="-201386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65206032"/>
        <c:crosses val="autoZero"/>
        <c:auto val="1"/>
        <c:lblAlgn val="ctr"/>
        <c:lblOffset val="100"/>
        <c:noMultiLvlLbl val="0"/>
      </c:catAx>
      <c:valAx>
        <c:axId val="-565206032"/>
        <c:scaling>
          <c:orientation val="minMax"/>
        </c:scaling>
        <c:delete val="1"/>
        <c:axPos val="l"/>
        <c:numFmt formatCode="0.0%" sourceLinked="1"/>
        <c:majorTickMark val="none"/>
        <c:minorTickMark val="none"/>
        <c:tickLblPos val="nextTo"/>
        <c:crossAx val="-2013863488"/>
        <c:crosses val="autoZero"/>
        <c:crossBetween val="between"/>
      </c:valAx>
      <c:spPr>
        <a:solidFill>
          <a:sysClr val="window" lastClr="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Resultado!$C$6</c:f>
              <c:strCache>
                <c:ptCount val="1"/>
                <c:pt idx="0">
                  <c:v>RECEITAS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Resultado!$Q$6</c:f>
              <c:numCache>
                <c:formatCode>"R$"\ #,##0.00</c:formatCode>
                <c:ptCount val="1"/>
                <c:pt idx="0">
                  <c:v>262000.0</c:v>
                </c:pt>
              </c:numCache>
            </c:numRef>
          </c:val>
        </c:ser>
        <c:ser>
          <c:idx val="1"/>
          <c:order val="1"/>
          <c:tx>
            <c:strRef>
              <c:f>Resultado!$C$8</c:f>
              <c:strCache>
                <c:ptCount val="1"/>
                <c:pt idx="0">
                  <c:v>DESPESA DE MORADIA</c:v>
                </c:pt>
              </c:strCache>
            </c:strRef>
          </c:tx>
          <c:spPr>
            <a:solidFill>
              <a:srgbClr val="C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Resultado!$Q$8</c:f>
              <c:numCache>
                <c:formatCode>"R$"\ #,##0.00</c:formatCode>
                <c:ptCount val="1"/>
                <c:pt idx="0">
                  <c:v>85850.0</c:v>
                </c:pt>
              </c:numCache>
            </c:numRef>
          </c:val>
        </c:ser>
        <c:ser>
          <c:idx val="2"/>
          <c:order val="2"/>
          <c:tx>
            <c:strRef>
              <c:f>Resultado!$C$10</c:f>
              <c:strCache>
                <c:ptCount val="1"/>
                <c:pt idx="0">
                  <c:v>DESPESAS COM SAÚDE</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Resultado!$Q$10</c:f>
              <c:numCache>
                <c:formatCode>"R$"\ #,##0.00</c:formatCode>
                <c:ptCount val="1"/>
                <c:pt idx="0">
                  <c:v>0.0</c:v>
                </c:pt>
              </c:numCache>
            </c:numRef>
          </c:val>
        </c:ser>
        <c:ser>
          <c:idx val="3"/>
          <c:order val="3"/>
          <c:tx>
            <c:strRef>
              <c:f>Resultado!$C$11</c:f>
              <c:strCache>
                <c:ptCount val="1"/>
                <c:pt idx="0">
                  <c:v>DESPESAS COM TRANSPORTES</c:v>
                </c:pt>
              </c:strCache>
            </c:strRef>
          </c:tx>
          <c:spPr>
            <a:solidFill>
              <a:srgbClr val="C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Resultado!$Q$11</c:f>
              <c:numCache>
                <c:formatCode>"R$"\ #,##0.00</c:formatCode>
                <c:ptCount val="1"/>
                <c:pt idx="0">
                  <c:v>0.0</c:v>
                </c:pt>
              </c:numCache>
            </c:numRef>
          </c:val>
        </c:ser>
        <c:ser>
          <c:idx val="4"/>
          <c:order val="4"/>
          <c:tx>
            <c:strRef>
              <c:f>Resultado!$C$12</c:f>
              <c:strCache>
                <c:ptCount val="1"/>
                <c:pt idx="0">
                  <c:v>DESPESAS COM LAZER E INFORMAÇÃO</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Resultado!$Q$12</c:f>
              <c:numCache>
                <c:formatCode>"R$"\ #,##0.00</c:formatCode>
                <c:ptCount val="1"/>
                <c:pt idx="0">
                  <c:v>12300.0</c:v>
                </c:pt>
              </c:numCache>
            </c:numRef>
          </c:val>
        </c:ser>
        <c:ser>
          <c:idx val="5"/>
          <c:order val="5"/>
          <c:tx>
            <c:strRef>
              <c:f>Resultado!$C$14</c:f>
              <c:strCache>
                <c:ptCount val="1"/>
                <c:pt idx="0">
                  <c:v>IMPOSTO DE RENDA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Resultado!$Q$14</c:f>
              <c:numCache>
                <c:formatCode>"R$"\ #,##0.00</c:formatCode>
                <c:ptCount val="1"/>
                <c:pt idx="0">
                  <c:v>0.0</c:v>
                </c:pt>
              </c:numCache>
            </c:numRef>
          </c:val>
        </c:ser>
        <c:ser>
          <c:idx val="6"/>
          <c:order val="6"/>
          <c:tx>
            <c:strRef>
              <c:f>Resultado!$C$15</c:f>
              <c:strCache>
                <c:ptCount val="1"/>
                <c:pt idx="0">
                  <c:v>LUCRO OU PREJUÍZO</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Resultado!$Q$15</c:f>
              <c:numCache>
                <c:formatCode>"R$"\ #,##0.00</c:formatCode>
                <c:ptCount val="1"/>
                <c:pt idx="0">
                  <c:v>163850.0</c:v>
                </c:pt>
              </c:numCache>
            </c:numRef>
          </c:val>
        </c:ser>
        <c:dLbls>
          <c:dLblPos val="outEnd"/>
          <c:showLegendKey val="0"/>
          <c:showVal val="1"/>
          <c:showCatName val="0"/>
          <c:showSerName val="0"/>
          <c:showPercent val="0"/>
          <c:showBubbleSize val="0"/>
        </c:dLbls>
        <c:gapWidth val="60"/>
        <c:overlap val="-27"/>
        <c:axId val="-566186816"/>
        <c:axId val="-2104036864"/>
      </c:barChart>
      <c:catAx>
        <c:axId val="-56618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4036864"/>
        <c:crosses val="autoZero"/>
        <c:auto val="1"/>
        <c:lblAlgn val="ctr"/>
        <c:lblOffset val="100"/>
        <c:noMultiLvlLbl val="0"/>
      </c:catAx>
      <c:valAx>
        <c:axId val="-2104036864"/>
        <c:scaling>
          <c:orientation val="minMax"/>
        </c:scaling>
        <c:delete val="0"/>
        <c:axPos val="l"/>
        <c:numFmt formatCode="&quot;R$&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66186816"/>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v>Divisão de Receitas</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 Receitas'!$Y$7:$Y$9</c:f>
              <c:strCache>
                <c:ptCount val="3"/>
                <c:pt idx="0">
                  <c:v>RENDA FAMILIAR</c:v>
                </c:pt>
                <c:pt idx="1">
                  <c:v>RECEITAS COM APLICAÇÕES FINANCEIRAS</c:v>
                </c:pt>
                <c:pt idx="2">
                  <c:v>OUTRAS RECEITAS</c:v>
                </c:pt>
              </c:strCache>
            </c:strRef>
          </c:cat>
          <c:val>
            <c:numRef>
              <c:f>'G. Receitas'!$Z$7:$Z$9</c:f>
              <c:numCache>
                <c:formatCode>General</c:formatCode>
                <c:ptCount val="3"/>
                <c:pt idx="0">
                  <c:v>39000.0</c:v>
                </c:pt>
                <c:pt idx="1">
                  <c:v>0.0</c:v>
                </c:pt>
                <c:pt idx="2">
                  <c:v>0.0</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Receitas'!$AF$9:$AF$23</c:f>
              <c:strCache>
                <c:ptCount val="15"/>
                <c:pt idx="0">
                  <c:v>Pró-labore</c:v>
                </c:pt>
                <c:pt idx="1">
                  <c:v>Pró-labore</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 Receitas'!$AF$9:$AF$23</c:f>
              <c:strCache>
                <c:ptCount val="15"/>
                <c:pt idx="0">
                  <c:v>Pró-labore</c:v>
                </c:pt>
                <c:pt idx="1">
                  <c:v>Pró-labore</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Receitas'!$AG$9:$AG$23</c:f>
              <c:numCache>
                <c:formatCode>General</c:formatCode>
                <c:ptCount val="15"/>
                <c:pt idx="0">
                  <c:v>21000.0</c:v>
                </c:pt>
                <c:pt idx="1">
                  <c:v>21000.0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Receitas'!$AF$109:$AF$123</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 Receitas'!$AF$109:$AF$123</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Receitas'!$AG$109:$AG$123</c:f>
              <c:numCache>
                <c:formatCode>General</c:formatCode>
                <c:ptCount val="15"/>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Receitas'!$AF$209:$AF$223</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 Receitas'!$AF$209:$AF$223</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Receitas'!$AG$209:$AG$223</c:f>
              <c:numCache>
                <c:formatCode>General</c:formatCode>
                <c:ptCount val="15"/>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v>Divisão das Despesas</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lumOff val="4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 Receitas'!$Y$10:$Y$17</c:f>
              <c:strCache>
                <c:ptCount val="8"/>
                <c:pt idx="0">
                  <c:v>DESPESA DE MORADIA</c:v>
                </c:pt>
                <c:pt idx="1">
                  <c:v>DESPESAS COM ALIMENTAÇÃO</c:v>
                </c:pt>
                <c:pt idx="2">
                  <c:v>DESPESAS COM SAÚDE</c:v>
                </c:pt>
                <c:pt idx="3">
                  <c:v>DESPESAS COM TRANSPORTES</c:v>
                </c:pt>
                <c:pt idx="4">
                  <c:v>DESPESAS COM LAZER E INFORMAÇÃO</c:v>
                </c:pt>
                <c:pt idx="5">
                  <c:v>OUTRAS DESPESAS</c:v>
                </c:pt>
                <c:pt idx="6">
                  <c:v>IMPOSTO DE RENDA</c:v>
                </c:pt>
                <c:pt idx="7">
                  <c:v>INVESTIMENTOS (BENS)</c:v>
                </c:pt>
              </c:strCache>
            </c:strRef>
          </c:cat>
          <c:val>
            <c:numRef>
              <c:f>'G. Receitas'!$Z$10:$Z$17</c:f>
              <c:numCache>
                <c:formatCode>General</c:formatCode>
                <c:ptCount val="8"/>
                <c:pt idx="0">
                  <c:v>1650.0</c:v>
                </c:pt>
                <c:pt idx="1">
                  <c:v>0.0</c:v>
                </c:pt>
                <c:pt idx="2">
                  <c:v>0.0</c:v>
                </c:pt>
                <c:pt idx="3">
                  <c:v>0.0</c:v>
                </c:pt>
                <c:pt idx="4">
                  <c:v>900.0</c:v>
                </c:pt>
                <c:pt idx="5">
                  <c:v>0.0</c:v>
                </c:pt>
                <c:pt idx="6">
                  <c:v>0.0</c:v>
                </c:pt>
                <c:pt idx="7">
                  <c:v>0.0</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Receitas'!$AF$312:$AF$326</c:f>
              <c:strCache>
                <c:ptCount val="15"/>
                <c:pt idx="0">
                  <c:v>Manutenção</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 Receitas'!$AF$312:$AF$326</c:f>
              <c:strCache>
                <c:ptCount val="15"/>
                <c:pt idx="0">
                  <c:v>Manutenção</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Receitas'!$AG$312:$AG$326</c:f>
              <c:numCache>
                <c:formatCode>General</c:formatCode>
                <c:ptCount val="15"/>
                <c:pt idx="0">
                  <c:v>1650.0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Receitas'!$AF$412:$AF$426</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 Receitas'!$AF$412:$AF$426</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Receitas'!$AG$412:$AG$426</c:f>
              <c:numCache>
                <c:formatCode>General</c:formatCode>
                <c:ptCount val="15"/>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Receitas'!$AF$614:$AF$628</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 Receitas'!$AF$614:$AF$628</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Receitas'!$AG$614:$AG$628</c:f>
              <c:numCache>
                <c:formatCode>General</c:formatCode>
                <c:ptCount val="15"/>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Receitas'!$AF$714:$AF$728</c:f>
              <c:strCache>
                <c:ptCount val="15"/>
                <c:pt idx="0">
                  <c:v> - </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 Receitas'!$AF$714:$AF$728</c:f>
              <c:strCache>
                <c:ptCount val="15"/>
                <c:pt idx="0">
                  <c:v> - </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Receitas'!$AG$714:$AG$728</c:f>
              <c:numCache>
                <c:formatCode>General</c:formatCode>
                <c:ptCount val="15"/>
                <c:pt idx="0">
                  <c:v>900.0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Receitas'!$AF$814:$AF$828</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 Receitas'!$AF$814:$AF$828</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Receitas'!$AG$814:$AG$828</c:f>
              <c:numCache>
                <c:formatCode>General</c:formatCode>
                <c:ptCount val="15"/>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Receitas'!$AF$916:$AF$930</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 Receitas'!$AF$916:$AF$930</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Receitas'!$AG$916:$AG$930</c:f>
              <c:numCache>
                <c:formatCode>General</c:formatCode>
                <c:ptCount val="15"/>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Receitas'!$AF$1019:$AF$1033</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 Receitas'!$AF$1019:$AF$1033</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Receitas'!$AG$1019:$AG$1033</c:f>
              <c:numCache>
                <c:formatCode>General</c:formatCode>
                <c:ptCount val="15"/>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 Receitas'!$AF$513:$AF$527</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 Receitas'!$AF$513:$AF$527</c:f>
              <c:strCache>
                <c:ptCount val="15"/>
                <c:pt idx="0">
                  <c:v>-</c:v>
                </c:pt>
                <c:pt idx="1">
                  <c:v>-</c:v>
                </c:pt>
                <c:pt idx="2">
                  <c:v>-</c:v>
                </c:pt>
                <c:pt idx="3">
                  <c:v>-</c:v>
                </c:pt>
                <c:pt idx="4">
                  <c:v>-</c:v>
                </c:pt>
                <c:pt idx="5">
                  <c:v>-</c:v>
                </c:pt>
                <c:pt idx="6">
                  <c:v>-</c:v>
                </c:pt>
                <c:pt idx="7">
                  <c:v>-</c:v>
                </c:pt>
                <c:pt idx="8">
                  <c:v>-</c:v>
                </c:pt>
                <c:pt idx="9">
                  <c:v>-</c:v>
                </c:pt>
                <c:pt idx="10">
                  <c:v>-</c:v>
                </c:pt>
                <c:pt idx="11">
                  <c:v>-</c:v>
                </c:pt>
                <c:pt idx="12">
                  <c:v>-</c:v>
                </c:pt>
                <c:pt idx="13">
                  <c:v>-</c:v>
                </c:pt>
                <c:pt idx="14">
                  <c:v>-</c:v>
                </c:pt>
              </c:strCache>
            </c:strRef>
          </c:cat>
          <c:val>
            <c:numRef>
              <c:f>'G. Receitas'!$AG$513:$AG$527</c:f>
              <c:numCache>
                <c:formatCode>General</c:formatCode>
                <c:ptCount val="15"/>
                <c:pt idx="0">
                  <c:v>0.0</c:v>
                </c:pt>
                <c:pt idx="1">
                  <c:v>0.0</c:v>
                </c:pt>
                <c:pt idx="2">
                  <c:v>0.0</c:v>
                </c:pt>
                <c:pt idx="3">
                  <c:v>0.0</c:v>
                </c:pt>
                <c:pt idx="4">
                  <c:v>0.0</c:v>
                </c:pt>
                <c:pt idx="5">
                  <c:v>0.0</c:v>
                </c:pt>
                <c:pt idx="6">
                  <c:v>0.0</c:v>
                </c:pt>
                <c:pt idx="7">
                  <c:v>0.0</c:v>
                </c:pt>
                <c:pt idx="8">
                  <c:v>0.0</c:v>
                </c:pt>
                <c:pt idx="9">
                  <c:v>0.0</c:v>
                </c:pt>
                <c:pt idx="10">
                  <c:v>0.0</c:v>
                </c:pt>
                <c:pt idx="11">
                  <c:v>0.0</c:v>
                </c:pt>
                <c:pt idx="12">
                  <c:v>0.0</c:v>
                </c:pt>
                <c:pt idx="13">
                  <c:v>0.0</c:v>
                </c:pt>
                <c:pt idx="14">
                  <c:v>0.0</c:v>
                </c:pt>
              </c:numCache>
            </c:numRef>
          </c:val>
          <c:extLst/>
        </c:ser>
        <c:dLbls>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FC!$C$7</c:f>
              <c:strCache>
                <c:ptCount val="1"/>
                <c:pt idx="0">
                  <c:v>Receitas</c:v>
                </c:pt>
              </c:strCache>
            </c:strRef>
          </c:tx>
          <c:spPr>
            <a:solidFill>
              <a:srgbClr val="00B050"/>
            </a:solidFill>
            <a:ln>
              <a:noFill/>
            </a:ln>
            <a:effectLst/>
          </c:spPr>
          <c:invertIfNegative val="0"/>
          <c:dLbls>
            <c:delete val="1"/>
          </c:dLbls>
          <c:cat>
            <c:strRef>
              <c:f>FC!$D$4:$O$4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FC!$D$7:$O$7</c:f>
              <c:numCache>
                <c:formatCode>"R$"\ #,##0.0</c:formatCode>
                <c:ptCount val="12"/>
                <c:pt idx="0">
                  <c:v>39000.0</c:v>
                </c:pt>
                <c:pt idx="1">
                  <c:v>39000.0</c:v>
                </c:pt>
                <c:pt idx="2">
                  <c:v>20000.0</c:v>
                </c:pt>
                <c:pt idx="3">
                  <c:v>39000.0</c:v>
                </c:pt>
                <c:pt idx="4">
                  <c:v>26000.0</c:v>
                </c:pt>
                <c:pt idx="5">
                  <c:v>39000.0</c:v>
                </c:pt>
                <c:pt idx="6">
                  <c:v>60000.0</c:v>
                </c:pt>
                <c:pt idx="7">
                  <c:v>0.0</c:v>
                </c:pt>
                <c:pt idx="8">
                  <c:v>0.0</c:v>
                </c:pt>
                <c:pt idx="9">
                  <c:v>0.0</c:v>
                </c:pt>
                <c:pt idx="10">
                  <c:v>0.0</c:v>
                </c:pt>
                <c:pt idx="11">
                  <c:v>0.0</c:v>
                </c:pt>
              </c:numCache>
            </c:numRef>
          </c:val>
        </c:ser>
        <c:ser>
          <c:idx val="1"/>
          <c:order val="1"/>
          <c:tx>
            <c:strRef>
              <c:f>FC!$C$8</c:f>
              <c:strCache>
                <c:ptCount val="1"/>
                <c:pt idx="0">
                  <c:v>Despesas</c:v>
                </c:pt>
              </c:strCache>
            </c:strRef>
          </c:tx>
          <c:spPr>
            <a:solidFill>
              <a:srgbClr val="CC3333"/>
            </a:solidFill>
            <a:ln>
              <a:noFill/>
            </a:ln>
            <a:effectLst/>
          </c:spPr>
          <c:invertIfNegative val="0"/>
          <c:dLbls>
            <c:delete val="1"/>
          </c:dLbls>
          <c:val>
            <c:numRef>
              <c:f>FC!$D$8:$O$8</c:f>
              <c:numCache>
                <c:formatCode>"R$"\ #,##0.0</c:formatCode>
                <c:ptCount val="12"/>
                <c:pt idx="0">
                  <c:v>1350.0</c:v>
                </c:pt>
                <c:pt idx="1">
                  <c:v>2100.0</c:v>
                </c:pt>
                <c:pt idx="2">
                  <c:v>900.0</c:v>
                </c:pt>
                <c:pt idx="3">
                  <c:v>1650.0</c:v>
                </c:pt>
                <c:pt idx="4">
                  <c:v>50350.0</c:v>
                </c:pt>
                <c:pt idx="5">
                  <c:v>25150.0</c:v>
                </c:pt>
                <c:pt idx="6">
                  <c:v>3850.0</c:v>
                </c:pt>
                <c:pt idx="7">
                  <c:v>0.0</c:v>
                </c:pt>
                <c:pt idx="8">
                  <c:v>0.0</c:v>
                </c:pt>
                <c:pt idx="9">
                  <c:v>0.0</c:v>
                </c:pt>
                <c:pt idx="10">
                  <c:v>0.0</c:v>
                </c:pt>
                <c:pt idx="11">
                  <c:v>0.0</c:v>
                </c:pt>
              </c:numCache>
            </c:numRef>
          </c:val>
        </c:ser>
        <c:dLbls>
          <c:showLegendKey val="0"/>
          <c:showVal val="1"/>
          <c:showCatName val="0"/>
          <c:showSerName val="0"/>
          <c:showPercent val="0"/>
          <c:showBubbleSize val="0"/>
        </c:dLbls>
        <c:gapWidth val="60"/>
        <c:overlap val="-27"/>
        <c:axId val="-759662432"/>
        <c:axId val="-759394144"/>
      </c:barChart>
      <c:lineChart>
        <c:grouping val="standard"/>
        <c:varyColors val="0"/>
        <c:ser>
          <c:idx val="2"/>
          <c:order val="2"/>
          <c:tx>
            <c:strRef>
              <c:f>FC!$C$9</c:f>
              <c:strCache>
                <c:ptCount val="1"/>
                <c:pt idx="0">
                  <c:v>Lucro / Prejuízo</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FC!$D$9:$O$9</c:f>
              <c:numCache>
                <c:formatCode>"R$"\ #,##0.0</c:formatCode>
                <c:ptCount val="12"/>
                <c:pt idx="0">
                  <c:v>37650.0</c:v>
                </c:pt>
                <c:pt idx="1">
                  <c:v>36900.0</c:v>
                </c:pt>
                <c:pt idx="2">
                  <c:v>19100.0</c:v>
                </c:pt>
                <c:pt idx="3">
                  <c:v>37350.0</c:v>
                </c:pt>
                <c:pt idx="4">
                  <c:v>-24350.0</c:v>
                </c:pt>
                <c:pt idx="5">
                  <c:v>13850.0</c:v>
                </c:pt>
                <c:pt idx="6">
                  <c:v>56150.0</c:v>
                </c:pt>
                <c:pt idx="7">
                  <c:v>0.0</c:v>
                </c:pt>
                <c:pt idx="8">
                  <c:v>0.0</c:v>
                </c:pt>
                <c:pt idx="9">
                  <c:v>0.0</c:v>
                </c:pt>
                <c:pt idx="10">
                  <c:v>0.0</c:v>
                </c:pt>
                <c:pt idx="11">
                  <c:v>0.0</c:v>
                </c:pt>
              </c:numCache>
            </c:numRef>
          </c:val>
          <c:smooth val="1"/>
        </c:ser>
        <c:dLbls>
          <c:showLegendKey val="0"/>
          <c:showVal val="1"/>
          <c:showCatName val="0"/>
          <c:showSerName val="0"/>
          <c:showPercent val="0"/>
          <c:showBubbleSize val="0"/>
        </c:dLbls>
        <c:marker val="1"/>
        <c:smooth val="0"/>
        <c:axId val="-759662432"/>
        <c:axId val="-759394144"/>
      </c:lineChart>
      <c:catAx>
        <c:axId val="-759662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59394144"/>
        <c:crosses val="autoZero"/>
        <c:auto val="1"/>
        <c:lblAlgn val="ctr"/>
        <c:lblOffset val="100"/>
        <c:noMultiLvlLbl val="0"/>
      </c:catAx>
      <c:valAx>
        <c:axId val="-759394144"/>
        <c:scaling>
          <c:orientation val="minMax"/>
        </c:scaling>
        <c:delete val="0"/>
        <c:axPos val="l"/>
        <c:numFmt formatCode="&quot;R$&quot;\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759662432"/>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Resultado!$C$6</c:f>
              <c:strCache>
                <c:ptCount val="1"/>
                <c:pt idx="0">
                  <c:v>RECEITAS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Resultado!$Q$6</c:f>
              <c:numCache>
                <c:formatCode>"R$"\ #,##0.00</c:formatCode>
                <c:ptCount val="1"/>
                <c:pt idx="0">
                  <c:v>262000.0</c:v>
                </c:pt>
              </c:numCache>
            </c:numRef>
          </c:val>
        </c:ser>
        <c:ser>
          <c:idx val="1"/>
          <c:order val="1"/>
          <c:tx>
            <c:strRef>
              <c:f>Resultado!$C$8</c:f>
              <c:strCache>
                <c:ptCount val="1"/>
                <c:pt idx="0">
                  <c:v>DESPESA DE MORADIA</c:v>
                </c:pt>
              </c:strCache>
            </c:strRef>
          </c:tx>
          <c:spPr>
            <a:solidFill>
              <a:srgbClr val="C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Resultado!$Q$8</c:f>
              <c:numCache>
                <c:formatCode>"R$"\ #,##0.00</c:formatCode>
                <c:ptCount val="1"/>
                <c:pt idx="0">
                  <c:v>85850.0</c:v>
                </c:pt>
              </c:numCache>
            </c:numRef>
          </c:val>
        </c:ser>
        <c:ser>
          <c:idx val="2"/>
          <c:order val="2"/>
          <c:tx>
            <c:strRef>
              <c:f>Resultado!$C$10</c:f>
              <c:strCache>
                <c:ptCount val="1"/>
                <c:pt idx="0">
                  <c:v>DESPESAS COM SAÚDE</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Resultado!$Q$10</c:f>
              <c:numCache>
                <c:formatCode>"R$"\ #,##0.00</c:formatCode>
                <c:ptCount val="1"/>
                <c:pt idx="0">
                  <c:v>0.0</c:v>
                </c:pt>
              </c:numCache>
            </c:numRef>
          </c:val>
        </c:ser>
        <c:ser>
          <c:idx val="3"/>
          <c:order val="3"/>
          <c:tx>
            <c:strRef>
              <c:f>Resultado!$C$11</c:f>
              <c:strCache>
                <c:ptCount val="1"/>
                <c:pt idx="0">
                  <c:v>DESPESAS COM TRANSPORTES</c:v>
                </c:pt>
              </c:strCache>
            </c:strRef>
          </c:tx>
          <c:spPr>
            <a:solidFill>
              <a:srgbClr val="CC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Resultado!$Q$11</c:f>
              <c:numCache>
                <c:formatCode>"R$"\ #,##0.00</c:formatCode>
                <c:ptCount val="1"/>
                <c:pt idx="0">
                  <c:v>0.0</c:v>
                </c:pt>
              </c:numCache>
            </c:numRef>
          </c:val>
        </c:ser>
        <c:ser>
          <c:idx val="4"/>
          <c:order val="4"/>
          <c:tx>
            <c:strRef>
              <c:f>Resultado!$C$12</c:f>
              <c:strCache>
                <c:ptCount val="1"/>
                <c:pt idx="0">
                  <c:v>DESPESAS COM LAZER E INFORMAÇÃO</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Resultado!$Q$12</c:f>
              <c:numCache>
                <c:formatCode>"R$"\ #,##0.00</c:formatCode>
                <c:ptCount val="1"/>
                <c:pt idx="0">
                  <c:v>12300.0</c:v>
                </c:pt>
              </c:numCache>
            </c:numRef>
          </c:val>
        </c:ser>
        <c:ser>
          <c:idx val="5"/>
          <c:order val="5"/>
          <c:tx>
            <c:strRef>
              <c:f>Resultado!$C$14</c:f>
              <c:strCache>
                <c:ptCount val="1"/>
                <c:pt idx="0">
                  <c:v>IMPOSTO DE RENDA</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Resultado!$Q$14</c:f>
              <c:numCache>
                <c:formatCode>"R$"\ #,##0.00</c:formatCode>
                <c:ptCount val="1"/>
                <c:pt idx="0">
                  <c:v>0.0</c:v>
                </c:pt>
              </c:numCache>
            </c:numRef>
          </c:val>
        </c:ser>
        <c:ser>
          <c:idx val="6"/>
          <c:order val="6"/>
          <c:tx>
            <c:strRef>
              <c:f>Resultado!$C$15</c:f>
              <c:strCache>
                <c:ptCount val="1"/>
                <c:pt idx="0">
                  <c:v>LUCRO OU PREJUÍZO</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FC!$P$3</c:f>
              <c:numCache>
                <c:formatCode>General</c:formatCode>
                <c:ptCount val="1"/>
              </c:numCache>
            </c:numRef>
          </c:cat>
          <c:val>
            <c:numRef>
              <c:f>Resultado!$Q$15</c:f>
              <c:numCache>
                <c:formatCode>"R$"\ #,##0.00</c:formatCode>
                <c:ptCount val="1"/>
                <c:pt idx="0">
                  <c:v>163850.0</c:v>
                </c:pt>
              </c:numCache>
            </c:numRef>
          </c:val>
        </c:ser>
        <c:dLbls>
          <c:dLblPos val="outEnd"/>
          <c:showLegendKey val="0"/>
          <c:showVal val="1"/>
          <c:showCatName val="0"/>
          <c:showSerName val="0"/>
          <c:showPercent val="0"/>
          <c:showBubbleSize val="0"/>
        </c:dLbls>
        <c:gapWidth val="60"/>
        <c:overlap val="-27"/>
        <c:axId val="1796224672"/>
        <c:axId val="1796222928"/>
      </c:barChart>
      <c:catAx>
        <c:axId val="1796224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96222928"/>
        <c:crosses val="autoZero"/>
        <c:auto val="1"/>
        <c:lblAlgn val="ctr"/>
        <c:lblOffset val="100"/>
        <c:noMultiLvlLbl val="0"/>
      </c:catAx>
      <c:valAx>
        <c:axId val="1796222928"/>
        <c:scaling>
          <c:orientation val="minMax"/>
        </c:scaling>
        <c:delete val="0"/>
        <c:axPos val="l"/>
        <c:numFmt formatCode="&quot;R$&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96224672"/>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FC!$C$15</c:f>
              <c:strCache>
                <c:ptCount val="1"/>
                <c:pt idx="0">
                  <c:v>Contas a Receber</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FC!$D$4:$O$4</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FC!$D$15:$O$15</c:f>
              <c:numCache>
                <c:formatCode>"R$"\ #,##0.00</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mooth val="1"/>
        </c:ser>
        <c:ser>
          <c:idx val="0"/>
          <c:order val="1"/>
          <c:tx>
            <c:strRef>
              <c:f>FC!$C$16</c:f>
              <c:strCache>
                <c:ptCount val="1"/>
                <c:pt idx="0">
                  <c:v>Contas a Pagar</c:v>
                </c:pt>
              </c:strCache>
            </c:strRef>
          </c:tx>
          <c:spPr>
            <a:ln w="28575" cap="rnd">
              <a:solidFill>
                <a:srgbClr val="CC333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FC!$D$16:$O$16</c:f>
              <c:numCache>
                <c:formatCode>"R$"\ #,##0.00</c:formatCode>
                <c:ptCount val="12"/>
                <c:pt idx="0">
                  <c:v>1200.0</c:v>
                </c:pt>
                <c:pt idx="1">
                  <c:v>1200.0</c:v>
                </c:pt>
                <c:pt idx="2">
                  <c:v>800.0</c:v>
                </c:pt>
                <c:pt idx="3">
                  <c:v>0.0</c:v>
                </c:pt>
                <c:pt idx="4">
                  <c:v>0.0</c:v>
                </c:pt>
                <c:pt idx="5">
                  <c:v>0.0</c:v>
                </c:pt>
                <c:pt idx="6">
                  <c:v>0.0</c:v>
                </c:pt>
                <c:pt idx="7">
                  <c:v>0.0</c:v>
                </c:pt>
                <c:pt idx="8">
                  <c:v>0.0</c:v>
                </c:pt>
                <c:pt idx="9">
                  <c:v>0.0</c:v>
                </c:pt>
                <c:pt idx="10">
                  <c:v>0.0</c:v>
                </c:pt>
                <c:pt idx="11">
                  <c:v>0.0</c:v>
                </c:pt>
              </c:numCache>
            </c:numRef>
          </c:val>
          <c:smooth val="1"/>
        </c:ser>
        <c:dLbls>
          <c:dLblPos val="t"/>
          <c:showLegendKey val="0"/>
          <c:showVal val="1"/>
          <c:showCatName val="0"/>
          <c:showSerName val="0"/>
          <c:showPercent val="0"/>
          <c:showBubbleSize val="0"/>
        </c:dLbls>
        <c:smooth val="0"/>
        <c:axId val="1796388816"/>
        <c:axId val="1796703696"/>
      </c:lineChart>
      <c:catAx>
        <c:axId val="179638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96703696"/>
        <c:crosses val="autoZero"/>
        <c:auto val="1"/>
        <c:lblAlgn val="ctr"/>
        <c:lblOffset val="100"/>
        <c:noMultiLvlLbl val="0"/>
      </c:catAx>
      <c:valAx>
        <c:axId val="1796703696"/>
        <c:scaling>
          <c:orientation val="minMax"/>
        </c:scaling>
        <c:delete val="1"/>
        <c:axPos val="l"/>
        <c:numFmt formatCode="&quot;R$&quot;\ #,##0.00" sourceLinked="1"/>
        <c:majorTickMark val="none"/>
        <c:minorTickMark val="none"/>
        <c:tickLblPos val="nextTo"/>
        <c:crossAx val="1796388816"/>
        <c:crosses val="autoZero"/>
        <c:crossBetween val="between"/>
      </c:valAx>
      <c:spPr>
        <a:solidFill>
          <a:sysClr val="window" lastClr="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 Receitas'!$Y$10:$Y$17</c:f>
              <c:strCache>
                <c:ptCount val="8"/>
                <c:pt idx="0">
                  <c:v>DESPESA DE MORADIA</c:v>
                </c:pt>
                <c:pt idx="1">
                  <c:v>DESPESAS COM ALIMENTAÇÃO</c:v>
                </c:pt>
                <c:pt idx="2">
                  <c:v>DESPESAS COM SAÚDE</c:v>
                </c:pt>
                <c:pt idx="3">
                  <c:v>DESPESAS COM TRANSPORTES</c:v>
                </c:pt>
                <c:pt idx="4">
                  <c:v>DESPESAS COM LAZER E INFORMAÇÃO</c:v>
                </c:pt>
                <c:pt idx="5">
                  <c:v>OUTRAS DESPESAS</c:v>
                </c:pt>
                <c:pt idx="6">
                  <c:v>IMPOSTO DE RENDA</c:v>
                </c:pt>
                <c:pt idx="7">
                  <c:v>INVESTIMENTOS (BENS)</c:v>
                </c:pt>
              </c:strCache>
            </c:strRef>
          </c:cat>
          <c:val>
            <c:numRef>
              <c:f>'G. Receitas'!$Z$10:$Z$17</c:f>
              <c:numCache>
                <c:formatCode>General</c:formatCode>
                <c:ptCount val="8"/>
                <c:pt idx="0">
                  <c:v>1650.0</c:v>
                </c:pt>
                <c:pt idx="1">
                  <c:v>0.0</c:v>
                </c:pt>
                <c:pt idx="2">
                  <c:v>0.0</c:v>
                </c:pt>
                <c:pt idx="3">
                  <c:v>0.0</c:v>
                </c:pt>
                <c:pt idx="4">
                  <c:v>900.0</c:v>
                </c:pt>
                <c:pt idx="5">
                  <c:v>0.0</c:v>
                </c:pt>
                <c:pt idx="6">
                  <c:v>0.0</c:v>
                </c:pt>
                <c:pt idx="7">
                  <c:v>0.0</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 Receitas'!$Y$7:$Y$9</c:f>
              <c:strCache>
                <c:ptCount val="3"/>
                <c:pt idx="0">
                  <c:v>RENDA FAMILIAR</c:v>
                </c:pt>
                <c:pt idx="1">
                  <c:v>RECEITAS COM APLICAÇÕES FINANCEIRAS</c:v>
                </c:pt>
                <c:pt idx="2">
                  <c:v>OUTRAS RECEITAS</c:v>
                </c:pt>
              </c:strCache>
            </c:strRef>
          </c:cat>
          <c:val>
            <c:numRef>
              <c:f>'G. Receitas'!$Z$7:$Z$9</c:f>
              <c:numCache>
                <c:formatCode>General</c:formatCode>
                <c:ptCount val="3"/>
                <c:pt idx="0">
                  <c:v>39000.0</c:v>
                </c:pt>
                <c:pt idx="1">
                  <c:v>0.0</c:v>
                </c:pt>
                <c:pt idx="2">
                  <c:v>0.0</c:v>
                </c:pt>
              </c:numCache>
            </c:numRef>
          </c:val>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5" l="0.511811024" r="0.511811024" t="0.787401575" header="0.31496062" footer="0.31496062"/>
    <c:pageSetup/>
  </c:printSettings>
</c:chartSpace>
</file>

<file path=xl/drawings/_rels/drawing1.xml.rels><?xml version="1.0" encoding="UTF-8" standalone="yes"?>
<Relationships xmlns="http://schemas.openxmlformats.org/package/2006/relationships"><Relationship Id="rId9" Type="http://schemas.openxmlformats.org/officeDocument/2006/relationships/hyperlink" Target="#Sugest&#245;es!A1"/><Relationship Id="rId20" Type="http://schemas.openxmlformats.org/officeDocument/2006/relationships/hyperlink" Target="https://www.youtube.com/watch?v=OcR4a7CFQIA&amp;list=PLWta3T-QZpj4CMyPy9o8B2zD0HVMgp3c5" TargetMode="External"/><Relationship Id="rId21" Type="http://schemas.openxmlformats.org/officeDocument/2006/relationships/image" Target="../media/image3.png"/><Relationship Id="rId10" Type="http://schemas.openxmlformats.org/officeDocument/2006/relationships/image" Target="../media/image2.jpg"/><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https://www.youtube.com/watch?v=N3O4i2900nE&amp;index=2&amp;list=PLWta3T-QZpj4CMyPy9o8B2zD0HVMgp3c5" TargetMode="External"/><Relationship Id="rId14" Type="http://schemas.openxmlformats.org/officeDocument/2006/relationships/hyperlink" Target="https://www.youtube.com/watch?v=cY9CBxfRU3w&amp;list=PLWta3T-QZpj4CMyPy9o8B2zD0HVMgp3c5&amp;index=7" TargetMode="External"/><Relationship Id="rId15" Type="http://schemas.openxmlformats.org/officeDocument/2006/relationships/hyperlink" Target="https://www.youtube.com/watch?v=mnc3FJV3TnE&amp;index=3&amp;list=PLWta3T-QZpj4CMyPy9o8B2zD0HVMgp3c5" TargetMode="External"/><Relationship Id="rId16" Type="http://schemas.openxmlformats.org/officeDocument/2006/relationships/hyperlink" Target="https://www.youtube.com/watch?v=qvaxTkfDkYw&amp;list=PLWta3T-QZpj4CMyPy9o8B2zD0HVMgp3c5&amp;index=6" TargetMode="External"/><Relationship Id="rId17" Type="http://schemas.openxmlformats.org/officeDocument/2006/relationships/hyperlink" Target="https://www.youtube.com/watch?v=W0OwpC63Tus&amp;index=8&amp;list=PLWta3T-QZpj4CMyPy9o8B2zD0HVMgp3c5" TargetMode="External"/><Relationship Id="rId18" Type="http://schemas.openxmlformats.org/officeDocument/2006/relationships/hyperlink" Target="https://www.youtube.com/watch?v=Hx0NR1Hyc1s&amp;index=5&amp;list=PLWta3T-QZpj4CMyPy9o8B2zD0HVMgp3c5" TargetMode="External"/><Relationship Id="rId19" Type="http://schemas.openxmlformats.org/officeDocument/2006/relationships/hyperlink" Target="https://www.youtube.com/watch?v=rxhav3521zE&amp;list=PLWta3T-QZpj4CMyPy9o8B2zD0HVMgp3c5&amp;index=4" TargetMode="External"/><Relationship Id="rId1" Type="http://schemas.openxmlformats.org/officeDocument/2006/relationships/image" Target="../media/image1.png"/><Relationship Id="rId2" Type="http://schemas.openxmlformats.org/officeDocument/2006/relationships/hyperlink" Target="#'PC Receitas'!A1"/><Relationship Id="rId3" Type="http://schemas.openxmlformats.org/officeDocument/2006/relationships/hyperlink" Target="#Jan!A1"/><Relationship Id="rId4" Type="http://schemas.openxmlformats.org/officeDocument/2006/relationships/hyperlink" Target="#Resumo!A1"/><Relationship Id="rId5" Type="http://schemas.openxmlformats.org/officeDocument/2006/relationships/hyperlink" Target="#FC!A1"/><Relationship Id="rId6" Type="http://schemas.openxmlformats.org/officeDocument/2006/relationships/hyperlink" Target="#Gr&#225;ficos!A1"/><Relationship Id="rId7" Type="http://schemas.openxmlformats.org/officeDocument/2006/relationships/hyperlink" Target="#Alertas!A1"/><Relationship Id="rId8" Type="http://schemas.openxmlformats.org/officeDocument/2006/relationships/hyperlink" Target="#D&#250;vidas!A1"/></Relationships>
</file>

<file path=xl/drawings/_rels/drawing2.xml.rels><?xml version="1.0" encoding="UTF-8" standalone="yes"?>
<Relationships xmlns="http://schemas.openxmlformats.org/package/2006/relationships"><Relationship Id="rId11" Type="http://schemas.openxmlformats.org/officeDocument/2006/relationships/hyperlink" Target="#D&#250;vidas!A1"/><Relationship Id="rId12" Type="http://schemas.openxmlformats.org/officeDocument/2006/relationships/hyperlink" Target="#Sugest&#245;es!A1"/><Relationship Id="rId13" Type="http://schemas.openxmlformats.org/officeDocument/2006/relationships/hyperlink" Target="#'Sobre a LUZ'!A1"/><Relationship Id="rId14" Type="http://schemas.openxmlformats.org/officeDocument/2006/relationships/hyperlink" Target="#Imprimir!A1"/><Relationship Id="rId15" Type="http://schemas.openxmlformats.org/officeDocument/2006/relationships/hyperlink" Target="https://www.youtube.com/watch?v=N3O4i2900nE&amp;index=2&amp;list=PLWta3T-QZpj4CMyPy9o8B2zD0HVMgp3c5" TargetMode="External"/><Relationship Id="rId16" Type="http://schemas.openxmlformats.org/officeDocument/2006/relationships/image" Target="../media/image3.png"/><Relationship Id="rId1" Type="http://schemas.openxmlformats.org/officeDocument/2006/relationships/hyperlink" Target="#'PC Despesas'!A1"/><Relationship Id="rId2" Type="http://schemas.openxmlformats.org/officeDocument/2006/relationships/hyperlink" Target="#'Bancos e Cart&#245;es'!A1"/><Relationship Id="rId3" Type="http://schemas.openxmlformats.org/officeDocument/2006/relationships/image" Target="../media/image1.png"/><Relationship Id="rId4" Type="http://schemas.openxmlformats.org/officeDocument/2006/relationships/hyperlink" Target="#In&#237;cio!A1"/><Relationship Id="rId5" Type="http://schemas.openxmlformats.org/officeDocument/2006/relationships/hyperlink" Target="#'PC Receitas'!A1"/><Relationship Id="rId6" Type="http://schemas.openxmlformats.org/officeDocument/2006/relationships/hyperlink" Target="#Jan!A1"/><Relationship Id="rId7" Type="http://schemas.openxmlformats.org/officeDocument/2006/relationships/hyperlink" Target="#Resumo!A1"/><Relationship Id="rId8" Type="http://schemas.openxmlformats.org/officeDocument/2006/relationships/hyperlink" Target="#FC!A1"/><Relationship Id="rId9" Type="http://schemas.openxmlformats.org/officeDocument/2006/relationships/hyperlink" Target="#Gr&#225;ficos!A1"/><Relationship Id="rId10" Type="http://schemas.openxmlformats.org/officeDocument/2006/relationships/hyperlink" Target="#Alertas!A1"/></Relationships>
</file>

<file path=xl/drawings/_rels/drawing3.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PC Despesas'!A1"/><Relationship Id="rId14" Type="http://schemas.openxmlformats.org/officeDocument/2006/relationships/hyperlink" Target="#'Bancos e Cart&#245;es'!A1"/><Relationship Id="rId15" Type="http://schemas.openxmlformats.org/officeDocument/2006/relationships/hyperlink" Target="https://www.youtube.com/watch?v=N3O4i2900nE&amp;index=2&amp;list=PLWta3T-QZpj4CMyPy9o8B2zD0HVMgp3c5" TargetMode="External"/><Relationship Id="rId16"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4.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PC Despesas'!A1"/><Relationship Id="rId14" Type="http://schemas.openxmlformats.org/officeDocument/2006/relationships/hyperlink" Target="#'Bancos e Cart&#245;es'!A1"/><Relationship Id="rId15" Type="http://schemas.openxmlformats.org/officeDocument/2006/relationships/hyperlink" Target="https://www.youtube.com/watch?v=N3O4i2900nE&amp;index=2&amp;list=PLWta3T-QZpj4CMyPy9o8B2zD0HVMgp3c5" TargetMode="External"/><Relationship Id="rId16"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5.xml.rels><?xml version="1.0" encoding="UTF-8" standalone="yes"?>
<Relationships xmlns="http://schemas.openxmlformats.org/package/2006/relationships"><Relationship Id="rId9" Type="http://schemas.openxmlformats.org/officeDocument/2006/relationships/hyperlink" Target="#Fev!A1"/><Relationship Id="rId20" Type="http://schemas.openxmlformats.org/officeDocument/2006/relationships/hyperlink" Target="#D&#250;vidas!A1"/><Relationship Id="rId21" Type="http://schemas.openxmlformats.org/officeDocument/2006/relationships/hyperlink" Target="#Sugest&#245;es!A1"/><Relationship Id="rId22" Type="http://schemas.openxmlformats.org/officeDocument/2006/relationships/hyperlink" Target="#'Sobre a LUZ'!A1"/><Relationship Id="rId23" Type="http://schemas.openxmlformats.org/officeDocument/2006/relationships/hyperlink" Target="#Imprimi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Mar!A1"/><Relationship Id="rId11" Type="http://schemas.openxmlformats.org/officeDocument/2006/relationships/hyperlink" Target="#Abr!A1"/><Relationship Id="rId12" Type="http://schemas.openxmlformats.org/officeDocument/2006/relationships/image" Target="../media/image1.png"/><Relationship Id="rId13" Type="http://schemas.openxmlformats.org/officeDocument/2006/relationships/hyperlink" Target="#In&#237;cio!A1"/><Relationship Id="rId14" Type="http://schemas.openxmlformats.org/officeDocument/2006/relationships/hyperlink" Target="#'PC Receitas'!A1"/><Relationship Id="rId15" Type="http://schemas.openxmlformats.org/officeDocument/2006/relationships/hyperlink" Target="#Jan!A1"/><Relationship Id="rId16" Type="http://schemas.openxmlformats.org/officeDocument/2006/relationships/hyperlink" Target="#Resumo!A1"/><Relationship Id="rId17" Type="http://schemas.openxmlformats.org/officeDocument/2006/relationships/hyperlink" Target="#FC!A1"/><Relationship Id="rId18" Type="http://schemas.openxmlformats.org/officeDocument/2006/relationships/hyperlink" Target="#Gr&#225;ficos!A1"/><Relationship Id="rId19" Type="http://schemas.openxmlformats.org/officeDocument/2006/relationships/hyperlink" Target="#Alertas!A1"/><Relationship Id="rId1" Type="http://schemas.openxmlformats.org/officeDocument/2006/relationships/hyperlink" Target="#Mai!A1"/><Relationship Id="rId2" Type="http://schemas.openxmlformats.org/officeDocument/2006/relationships/hyperlink" Target="#Jun!A1"/><Relationship Id="rId3" Type="http://schemas.openxmlformats.org/officeDocument/2006/relationships/hyperlink" Target="#Jul!A1"/><Relationship Id="rId4" Type="http://schemas.openxmlformats.org/officeDocument/2006/relationships/hyperlink" Target="#Ago!A1"/><Relationship Id="rId5" Type="http://schemas.openxmlformats.org/officeDocument/2006/relationships/hyperlink" Target="#Set!A1"/><Relationship Id="rId6" Type="http://schemas.openxmlformats.org/officeDocument/2006/relationships/hyperlink" Target="#Out!A1"/><Relationship Id="rId7" Type="http://schemas.openxmlformats.org/officeDocument/2006/relationships/hyperlink" Target="#Nov!A1"/><Relationship Id="rId8" Type="http://schemas.openxmlformats.org/officeDocument/2006/relationships/hyperlink" Target="#Dez!A1"/></Relationships>
</file>

<file path=xl/drawings/_rels/drawing6.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7.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8.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9.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10.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11.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12.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13.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14.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15.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16.xml.rels><?xml version="1.0" encoding="UTF-8" standalone="yes"?>
<Relationships xmlns="http://schemas.openxmlformats.org/package/2006/relationships"><Relationship Id="rId9" Type="http://schemas.openxmlformats.org/officeDocument/2006/relationships/hyperlink" Target="#D&#250;vidas!A1"/><Relationship Id="rId20" Type="http://schemas.openxmlformats.org/officeDocument/2006/relationships/hyperlink" Target="#Dez!A1"/><Relationship Id="rId21" Type="http://schemas.openxmlformats.org/officeDocument/2006/relationships/hyperlink" Target="#Fev!A1"/><Relationship Id="rId22" Type="http://schemas.openxmlformats.org/officeDocument/2006/relationships/hyperlink" Target="#Mar!A1"/><Relationship Id="rId23" Type="http://schemas.openxmlformats.org/officeDocument/2006/relationships/hyperlink" Target="#Abr!A1"/><Relationship Id="rId24" Type="http://schemas.openxmlformats.org/officeDocument/2006/relationships/hyperlink" Target="https://www.youtube.com/watch?v=mnc3FJV3TnE&amp;list=PLWta3T-QZpj4CMyPy9o8B2zD0HVMgp3c5&amp;index=3" TargetMode="External"/><Relationship Id="rId25" Type="http://schemas.openxmlformats.org/officeDocument/2006/relationships/image" Target="../media/image3.png"/><Relationship Id="rId10" Type="http://schemas.openxmlformats.org/officeDocument/2006/relationships/hyperlink" Target="#Sugest&#245;es!A1"/><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Mai!A1"/><Relationship Id="rId14" Type="http://schemas.openxmlformats.org/officeDocument/2006/relationships/hyperlink" Target="#Jun!A1"/><Relationship Id="rId15" Type="http://schemas.openxmlformats.org/officeDocument/2006/relationships/hyperlink" Target="#Jul!A1"/><Relationship Id="rId16" Type="http://schemas.openxmlformats.org/officeDocument/2006/relationships/hyperlink" Target="#Ago!A1"/><Relationship Id="rId17" Type="http://schemas.openxmlformats.org/officeDocument/2006/relationships/hyperlink" Target="#Set!A1"/><Relationship Id="rId18" Type="http://schemas.openxmlformats.org/officeDocument/2006/relationships/hyperlink" Target="#Out!A1"/><Relationship Id="rId19" Type="http://schemas.openxmlformats.org/officeDocument/2006/relationships/hyperlink" Target="#Nov!A1"/><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s>
</file>

<file path=xl/drawings/_rels/drawing17.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Resumo (2)'!A1"/><Relationship Id="rId14" Type="http://schemas.openxmlformats.org/officeDocument/2006/relationships/hyperlink" Target="#'Resumo (3)'!A1"/><Relationship Id="rId15" Type="http://schemas.openxmlformats.org/officeDocument/2006/relationships/hyperlink" Target="https://www.youtube.com/watch?v=rxhav3521zE&amp;list=PLWta3T-QZpj4CMyPy9o8B2zD0HVMgp3c5&amp;index=4" TargetMode="External"/><Relationship Id="rId16"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18.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Resumo (2)'!A1"/><Relationship Id="rId14" Type="http://schemas.openxmlformats.org/officeDocument/2006/relationships/hyperlink" Target="#'Resumo (3)'!A1"/><Relationship Id="rId15" Type="http://schemas.openxmlformats.org/officeDocument/2006/relationships/hyperlink" Target="https://www.youtube.com/watch?v=rxhav3521zE&amp;list=PLWta3T-QZpj4CMyPy9o8B2zD0HVMgp3c5&amp;index=4" TargetMode="External"/><Relationship Id="rId16"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19.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Resumo (2)'!A1"/><Relationship Id="rId14" Type="http://schemas.openxmlformats.org/officeDocument/2006/relationships/hyperlink" Target="#'Resumo (3)'!A1"/><Relationship Id="rId15" Type="http://schemas.openxmlformats.org/officeDocument/2006/relationships/hyperlink" Target="https://www.youtube.com/watch?v=rxhav3521zE&amp;list=PLWta3T-QZpj4CMyPy9o8B2zD0HVMgp3c5&amp;index=4" TargetMode="External"/><Relationship Id="rId16"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20.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CPagar!A1"/><Relationship Id="rId14" Type="http://schemas.openxmlformats.org/officeDocument/2006/relationships/hyperlink" Target="#CReceber!A1"/><Relationship Id="rId15" Type="http://schemas.openxmlformats.org/officeDocument/2006/relationships/hyperlink" Target="#Resultado!A1"/><Relationship Id="rId16" Type="http://schemas.openxmlformats.org/officeDocument/2006/relationships/hyperlink" Target="#'FC Banco'!A1"/><Relationship Id="rId17" Type="http://schemas.openxmlformats.org/officeDocument/2006/relationships/hyperlink" Target="https://www.youtube.com/watch?v=Hx0NR1Hyc1s&amp;list=PLWta3T-QZpj4CMyPy9o8B2zD0HVMgp3c5&amp;index=5" TargetMode="External"/><Relationship Id="rId18"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21.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CPagar!A1"/><Relationship Id="rId14" Type="http://schemas.openxmlformats.org/officeDocument/2006/relationships/hyperlink" Target="#CReceber!A1"/><Relationship Id="rId15" Type="http://schemas.openxmlformats.org/officeDocument/2006/relationships/hyperlink" Target="#Resultado!A1"/><Relationship Id="rId16" Type="http://schemas.openxmlformats.org/officeDocument/2006/relationships/hyperlink" Target="#'FC Banco'!A1"/><Relationship Id="rId17" Type="http://schemas.openxmlformats.org/officeDocument/2006/relationships/hyperlink" Target="https://www.youtube.com/watch?v=Hx0NR1Hyc1s&amp;list=PLWta3T-QZpj4CMyPy9o8B2zD0HVMgp3c5&amp;index=5" TargetMode="External"/><Relationship Id="rId18"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22.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CPagar!A1"/><Relationship Id="rId14" Type="http://schemas.openxmlformats.org/officeDocument/2006/relationships/hyperlink" Target="#CReceber!A1"/><Relationship Id="rId15" Type="http://schemas.openxmlformats.org/officeDocument/2006/relationships/hyperlink" Target="#Resultado!A1"/><Relationship Id="rId16" Type="http://schemas.openxmlformats.org/officeDocument/2006/relationships/hyperlink" Target="#'FC Banco'!A1"/><Relationship Id="rId17" Type="http://schemas.openxmlformats.org/officeDocument/2006/relationships/hyperlink" Target="https://www.youtube.com/watch?v=Hx0NR1Hyc1s&amp;list=PLWta3T-QZpj4CMyPy9o8B2zD0HVMgp3c5&amp;index=5" TargetMode="External"/><Relationship Id="rId18"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23.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CPagar!A1"/><Relationship Id="rId14" Type="http://schemas.openxmlformats.org/officeDocument/2006/relationships/hyperlink" Target="#CReceber!A1"/><Relationship Id="rId15" Type="http://schemas.openxmlformats.org/officeDocument/2006/relationships/hyperlink" Target="#Resultado!A1"/><Relationship Id="rId16" Type="http://schemas.openxmlformats.org/officeDocument/2006/relationships/hyperlink" Target="#'FC Banco'!A1"/><Relationship Id="rId17" Type="http://schemas.openxmlformats.org/officeDocument/2006/relationships/hyperlink" Target="https://www.youtube.com/watch?v=Hx0NR1Hyc1s&amp;list=PLWta3T-QZpj4CMyPy9o8B2zD0HVMgp3c5&amp;index=5" TargetMode="External"/><Relationship Id="rId18"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24.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CPagar!A1"/><Relationship Id="rId14" Type="http://schemas.openxmlformats.org/officeDocument/2006/relationships/hyperlink" Target="#CReceber!A1"/><Relationship Id="rId15" Type="http://schemas.openxmlformats.org/officeDocument/2006/relationships/hyperlink" Target="#Resultado!A1"/><Relationship Id="rId16" Type="http://schemas.openxmlformats.org/officeDocument/2006/relationships/hyperlink" Target="#'FC Banco'!A1"/><Relationship Id="rId17" Type="http://schemas.openxmlformats.org/officeDocument/2006/relationships/hyperlink" Target="https://www.youtube.com/watch?v=Hx0NR1Hyc1s&amp;list=PLWta3T-QZpj4CMyPy9o8B2zD0HVMgp3c5&amp;index=5" TargetMode="External"/><Relationship Id="rId18"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25.xml.rels><?xml version="1.0" encoding="UTF-8" standalone="yes"?>
<Relationships xmlns="http://schemas.openxmlformats.org/package/2006/relationships"><Relationship Id="rId9" Type="http://schemas.openxmlformats.org/officeDocument/2006/relationships/image" Target="../media/image1.png"/><Relationship Id="rId20" Type="http://schemas.openxmlformats.org/officeDocument/2006/relationships/hyperlink" Target="#Imprimir!A1"/><Relationship Id="rId21" Type="http://schemas.openxmlformats.org/officeDocument/2006/relationships/hyperlink" Target="#'G. Despesas'!A1"/><Relationship Id="rId22" Type="http://schemas.openxmlformats.org/officeDocument/2006/relationships/hyperlink" Target="#'G. Receitas'!A1"/><Relationship Id="rId23" Type="http://schemas.openxmlformats.org/officeDocument/2006/relationships/hyperlink" Target="https://www.youtube.com/watch?v=qvaxTkfDkYw&amp;index=6&amp;list=PLWta3T-QZpj4CMyPy9o8B2zD0HVMgp3c5" TargetMode="External"/><Relationship Id="rId24" Type="http://schemas.openxmlformats.org/officeDocument/2006/relationships/image" Target="../media/image3.png"/><Relationship Id="rId10" Type="http://schemas.openxmlformats.org/officeDocument/2006/relationships/hyperlink" Target="#In&#237;cio!A1"/><Relationship Id="rId11" Type="http://schemas.openxmlformats.org/officeDocument/2006/relationships/hyperlink" Target="#'PC Receitas'!A1"/><Relationship Id="rId12" Type="http://schemas.openxmlformats.org/officeDocument/2006/relationships/hyperlink" Target="#Jan!A1"/><Relationship Id="rId13" Type="http://schemas.openxmlformats.org/officeDocument/2006/relationships/hyperlink" Target="#Resumo!A1"/><Relationship Id="rId14" Type="http://schemas.openxmlformats.org/officeDocument/2006/relationships/hyperlink" Target="#FC!A1"/><Relationship Id="rId15" Type="http://schemas.openxmlformats.org/officeDocument/2006/relationships/hyperlink" Target="#Gr&#225;ficos!A1"/><Relationship Id="rId16" Type="http://schemas.openxmlformats.org/officeDocument/2006/relationships/hyperlink" Target="#Alertas!A1"/><Relationship Id="rId17" Type="http://schemas.openxmlformats.org/officeDocument/2006/relationships/hyperlink" Target="#D&#250;vidas!A1"/><Relationship Id="rId18" Type="http://schemas.openxmlformats.org/officeDocument/2006/relationships/hyperlink" Target="#Sugest&#245;es!A1"/><Relationship Id="rId19" Type="http://schemas.openxmlformats.org/officeDocument/2006/relationships/hyperlink" Target="#'Sobre a LUZ'!A1"/><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26.xml.rels><?xml version="1.0" encoding="UTF-8" standalone="yes"?>
<Relationships xmlns="http://schemas.openxmlformats.org/package/2006/relationships"><Relationship Id="rId9" Type="http://schemas.openxmlformats.org/officeDocument/2006/relationships/hyperlink" Target="#Resumo!A1"/><Relationship Id="rId20" Type="http://schemas.openxmlformats.org/officeDocument/2006/relationships/image" Target="../media/image3.png"/><Relationship Id="rId10" Type="http://schemas.openxmlformats.org/officeDocument/2006/relationships/hyperlink" Target="#FC!A1"/><Relationship Id="rId11" Type="http://schemas.openxmlformats.org/officeDocument/2006/relationships/hyperlink" Target="#Gr&#225;ficos!A1"/><Relationship Id="rId12" Type="http://schemas.openxmlformats.org/officeDocument/2006/relationships/hyperlink" Target="#Alertas!A1"/><Relationship Id="rId13" Type="http://schemas.openxmlformats.org/officeDocument/2006/relationships/hyperlink" Target="#D&#250;vidas!A1"/><Relationship Id="rId14" Type="http://schemas.openxmlformats.org/officeDocument/2006/relationships/hyperlink" Target="#Sugest&#245;es!A1"/><Relationship Id="rId15" Type="http://schemas.openxmlformats.org/officeDocument/2006/relationships/hyperlink" Target="#'Sobre a LUZ'!A1"/><Relationship Id="rId16" Type="http://schemas.openxmlformats.org/officeDocument/2006/relationships/hyperlink" Target="#Imprimir!A1"/><Relationship Id="rId17" Type="http://schemas.openxmlformats.org/officeDocument/2006/relationships/hyperlink" Target="#'G. Despesas'!A1"/><Relationship Id="rId18" Type="http://schemas.openxmlformats.org/officeDocument/2006/relationships/hyperlink" Target="#'G. Receitas'!A1"/><Relationship Id="rId19" Type="http://schemas.openxmlformats.org/officeDocument/2006/relationships/hyperlink" Target="https://www.youtube.com/watch?v=qvaxTkfDkYw&amp;index=6&amp;list=PLWta3T-QZpj4CMyPy9o8B2zD0HVMgp3c5" TargetMode="External"/><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 Id="rId5" Type="http://schemas.openxmlformats.org/officeDocument/2006/relationships/image" Target="../media/image1.png"/><Relationship Id="rId6" Type="http://schemas.openxmlformats.org/officeDocument/2006/relationships/hyperlink" Target="#In&#237;cio!A1"/><Relationship Id="rId7" Type="http://schemas.openxmlformats.org/officeDocument/2006/relationships/hyperlink" Target="#'PC Receitas'!A1"/><Relationship Id="rId8" Type="http://schemas.openxmlformats.org/officeDocument/2006/relationships/hyperlink" Target="#Jan!A1"/></Relationships>
</file>

<file path=xl/drawings/_rels/drawing27.xml.rels><?xml version="1.0" encoding="UTF-8" standalone="yes"?>
<Relationships xmlns="http://schemas.openxmlformats.org/package/2006/relationships"><Relationship Id="rId9" Type="http://schemas.openxmlformats.org/officeDocument/2006/relationships/chart" Target="../charts/chart21.xml"/><Relationship Id="rId20" Type="http://schemas.openxmlformats.org/officeDocument/2006/relationships/hyperlink" Target="#'Sobre a LUZ'!A1"/><Relationship Id="rId21" Type="http://schemas.openxmlformats.org/officeDocument/2006/relationships/hyperlink" Target="#Imprimir!A1"/><Relationship Id="rId22" Type="http://schemas.openxmlformats.org/officeDocument/2006/relationships/hyperlink" Target="#'G. Despesas'!A1"/><Relationship Id="rId23" Type="http://schemas.openxmlformats.org/officeDocument/2006/relationships/hyperlink" Target="#'G. Receitas'!A1"/><Relationship Id="rId24" Type="http://schemas.openxmlformats.org/officeDocument/2006/relationships/hyperlink" Target="https://www.youtube.com/watch?v=qvaxTkfDkYw&amp;index=6&amp;list=PLWta3T-QZpj4CMyPy9o8B2zD0HVMgp3c5" TargetMode="External"/><Relationship Id="rId25" Type="http://schemas.openxmlformats.org/officeDocument/2006/relationships/image" Target="../media/image3.png"/><Relationship Id="rId10" Type="http://schemas.openxmlformats.org/officeDocument/2006/relationships/image" Target="../media/image1.png"/><Relationship Id="rId11" Type="http://schemas.openxmlformats.org/officeDocument/2006/relationships/hyperlink" Target="#In&#237;cio!A1"/><Relationship Id="rId12" Type="http://schemas.openxmlformats.org/officeDocument/2006/relationships/hyperlink" Target="#'PC Receitas'!A1"/><Relationship Id="rId13" Type="http://schemas.openxmlformats.org/officeDocument/2006/relationships/hyperlink" Target="#Jan!A1"/><Relationship Id="rId14" Type="http://schemas.openxmlformats.org/officeDocument/2006/relationships/hyperlink" Target="#Resumo!A1"/><Relationship Id="rId15" Type="http://schemas.openxmlformats.org/officeDocument/2006/relationships/hyperlink" Target="#FC!A1"/><Relationship Id="rId16" Type="http://schemas.openxmlformats.org/officeDocument/2006/relationships/hyperlink" Target="#Gr&#225;ficos!A1"/><Relationship Id="rId17" Type="http://schemas.openxmlformats.org/officeDocument/2006/relationships/hyperlink" Target="#Alertas!A1"/><Relationship Id="rId18" Type="http://schemas.openxmlformats.org/officeDocument/2006/relationships/hyperlink" Target="#D&#250;vidas!A1"/><Relationship Id="rId19" Type="http://schemas.openxmlformats.org/officeDocument/2006/relationships/hyperlink" Target="#Sugest&#245;es!A1"/><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5" Type="http://schemas.openxmlformats.org/officeDocument/2006/relationships/chart" Target="../charts/chart17.xml"/><Relationship Id="rId6" Type="http://schemas.openxmlformats.org/officeDocument/2006/relationships/chart" Target="../charts/chart18.xml"/><Relationship Id="rId7" Type="http://schemas.openxmlformats.org/officeDocument/2006/relationships/chart" Target="../charts/chart19.xml"/><Relationship Id="rId8" Type="http://schemas.openxmlformats.org/officeDocument/2006/relationships/chart" Target="../charts/chart20.xml"/></Relationships>
</file>

<file path=xl/drawings/_rels/drawing28.xml.rels><?xml version="1.0" encoding="UTF-8" standalone="yes"?>
<Relationships xmlns="http://schemas.openxmlformats.org/package/2006/relationships"><Relationship Id="rId11" Type="http://schemas.openxmlformats.org/officeDocument/2006/relationships/hyperlink" Target="#'Sobre a LUZ'!A1"/><Relationship Id="rId12" Type="http://schemas.openxmlformats.org/officeDocument/2006/relationships/hyperlink" Target="#Imprimir!A1"/><Relationship Id="rId13" Type="http://schemas.openxmlformats.org/officeDocument/2006/relationships/hyperlink" Target="https://www.youtube.com/watch?v=cY9CBxfRU3w&amp;index=7&amp;list=PLWta3T-QZpj4CMyPy9o8B2zD0HVMgp3c5" TargetMode="External"/><Relationship Id="rId14" Type="http://schemas.openxmlformats.org/officeDocument/2006/relationships/image" Target="../media/image3.png"/><Relationship Id="rId1" Type="http://schemas.openxmlformats.org/officeDocument/2006/relationships/image" Target="../media/image1.png"/><Relationship Id="rId2" Type="http://schemas.openxmlformats.org/officeDocument/2006/relationships/hyperlink" Target="#In&#237;cio!A1"/><Relationship Id="rId3" Type="http://schemas.openxmlformats.org/officeDocument/2006/relationships/hyperlink" Target="#'PC Receitas'!A1"/><Relationship Id="rId4" Type="http://schemas.openxmlformats.org/officeDocument/2006/relationships/hyperlink" Target="#Jan!A1"/><Relationship Id="rId5" Type="http://schemas.openxmlformats.org/officeDocument/2006/relationships/hyperlink" Target="#Resumo!A1"/><Relationship Id="rId6" Type="http://schemas.openxmlformats.org/officeDocument/2006/relationships/hyperlink" Target="#FC!A1"/><Relationship Id="rId7" Type="http://schemas.openxmlformats.org/officeDocument/2006/relationships/hyperlink" Target="#Gr&#225;ficos!A1"/><Relationship Id="rId8" Type="http://schemas.openxmlformats.org/officeDocument/2006/relationships/hyperlink" Target="#Alertas!A1"/><Relationship Id="rId9" Type="http://schemas.openxmlformats.org/officeDocument/2006/relationships/hyperlink" Target="#D&#250;vidas!A1"/><Relationship Id="rId10" Type="http://schemas.openxmlformats.org/officeDocument/2006/relationships/hyperlink" Target="#Sugest&#245;es!A1"/></Relationships>
</file>

<file path=xl/drawings/_rels/drawing29.xml.rels><?xml version="1.0" encoding="UTF-8" standalone="yes"?>
<Relationships xmlns="http://schemas.openxmlformats.org/package/2006/relationships"><Relationship Id="rId11" Type="http://schemas.openxmlformats.org/officeDocument/2006/relationships/hyperlink" Target="#FC!A1"/><Relationship Id="rId12" Type="http://schemas.openxmlformats.org/officeDocument/2006/relationships/hyperlink" Target="#Gr&#225;ficos!A1"/><Relationship Id="rId13" Type="http://schemas.openxmlformats.org/officeDocument/2006/relationships/hyperlink" Target="#Alertas!A1"/><Relationship Id="rId14" Type="http://schemas.openxmlformats.org/officeDocument/2006/relationships/hyperlink" Target="#D&#250;vidas!A1"/><Relationship Id="rId15" Type="http://schemas.openxmlformats.org/officeDocument/2006/relationships/hyperlink" Target="#Sugest&#245;es!A1"/><Relationship Id="rId16" Type="http://schemas.openxmlformats.org/officeDocument/2006/relationships/hyperlink" Target="#'Sobre a LUZ'!A1"/><Relationship Id="rId17" Type="http://schemas.openxmlformats.org/officeDocument/2006/relationships/hyperlink" Target="#Imprimir!A1"/><Relationship Id="rId18" Type="http://schemas.openxmlformats.org/officeDocument/2006/relationships/hyperlink" Target="https://www.youtube.com/watch?v=W0OwpC63Tus&amp;list=PLWta3T-QZpj4CMyPy9o8B2zD0HVMgp3c5&amp;index=8" TargetMode="External"/><Relationship Id="rId19" Type="http://schemas.openxmlformats.org/officeDocument/2006/relationships/image" Target="../media/image3.png"/><Relationship Id="rId1" Type="http://schemas.openxmlformats.org/officeDocument/2006/relationships/chart" Target="../charts/chart22.xml"/><Relationship Id="rId2" Type="http://schemas.openxmlformats.org/officeDocument/2006/relationships/chart" Target="../charts/chart23.xml"/><Relationship Id="rId3" Type="http://schemas.openxmlformats.org/officeDocument/2006/relationships/chart" Target="../charts/chart24.xml"/><Relationship Id="rId4" Type="http://schemas.openxmlformats.org/officeDocument/2006/relationships/chart" Target="../charts/chart25.xml"/><Relationship Id="rId5" Type="http://schemas.openxmlformats.org/officeDocument/2006/relationships/chart" Target="../charts/chart26.xml"/><Relationship Id="rId6" Type="http://schemas.openxmlformats.org/officeDocument/2006/relationships/image" Target="../media/image1.png"/><Relationship Id="rId7" Type="http://schemas.openxmlformats.org/officeDocument/2006/relationships/hyperlink" Target="#In&#237;cio!A1"/><Relationship Id="rId8" Type="http://schemas.openxmlformats.org/officeDocument/2006/relationships/hyperlink" Target="#'PC Receitas'!A1"/><Relationship Id="rId9" Type="http://schemas.openxmlformats.org/officeDocument/2006/relationships/hyperlink" Target="#Jan!A1"/><Relationship Id="rId10" Type="http://schemas.openxmlformats.org/officeDocument/2006/relationships/hyperlink" Target="#Resumo!A1"/></Relationships>
</file>

<file path=xl/drawings/_rels/drawing30.xml.rels><?xml version="1.0" encoding="UTF-8" standalone="yes"?>
<Relationships xmlns="http://schemas.openxmlformats.org/package/2006/relationships"><Relationship Id="rId11" Type="http://schemas.openxmlformats.org/officeDocument/2006/relationships/hyperlink" Target="#Sugest&#245;es!A1"/><Relationship Id="rId12" Type="http://schemas.openxmlformats.org/officeDocument/2006/relationships/hyperlink" Target="#'Sobre a LUZ'!A1"/><Relationship Id="rId13" Type="http://schemas.openxmlformats.org/officeDocument/2006/relationships/hyperlink" Target="#Imprimir!A1"/><Relationship Id="rId14" Type="http://schemas.openxmlformats.org/officeDocument/2006/relationships/hyperlink" Target="http://luz.vc/ferramentas/pacotes/pacote-de-planilhas-luz/?utm_source=referral&amp;utm_medium=produtos&amp;utm_campaign=finpessoais3" TargetMode="External"/><Relationship Id="rId15" Type="http://schemas.openxmlformats.org/officeDocument/2006/relationships/image" Target="../media/image4.png"/><Relationship Id="rId16" Type="http://schemas.openxmlformats.org/officeDocument/2006/relationships/hyperlink" Target="http://cursos.luz.vc/course/curso-de-excel-iniciante-e-intermediario/?utm_source=referral&amp;utm_medium=produtos&amp;utm_campaign=finpessoais3" TargetMode="External"/><Relationship Id="rId17" Type="http://schemas.openxmlformats.org/officeDocument/2006/relationships/image" Target="../media/image5.png"/><Relationship Id="rId1" Type="http://schemas.openxmlformats.org/officeDocument/2006/relationships/hyperlink" Target="mailto:contato@luz.vc" TargetMode="External"/><Relationship Id="rId2" Type="http://schemas.openxmlformats.org/officeDocument/2006/relationships/image" Target="../media/image1.png"/><Relationship Id="rId3" Type="http://schemas.openxmlformats.org/officeDocument/2006/relationships/hyperlink" Target="#In&#237;cio!A1"/><Relationship Id="rId4" Type="http://schemas.openxmlformats.org/officeDocument/2006/relationships/hyperlink" Target="#'PC Receitas'!A1"/><Relationship Id="rId5" Type="http://schemas.openxmlformats.org/officeDocument/2006/relationships/hyperlink" Target="#Jan!A1"/><Relationship Id="rId6" Type="http://schemas.openxmlformats.org/officeDocument/2006/relationships/hyperlink" Target="#Resumo!A1"/><Relationship Id="rId7" Type="http://schemas.openxmlformats.org/officeDocument/2006/relationships/hyperlink" Target="#FC!A1"/><Relationship Id="rId8" Type="http://schemas.openxmlformats.org/officeDocument/2006/relationships/hyperlink" Target="#Gr&#225;ficos!A1"/><Relationship Id="rId9" Type="http://schemas.openxmlformats.org/officeDocument/2006/relationships/hyperlink" Target="#Alertas!A1"/><Relationship Id="rId10" Type="http://schemas.openxmlformats.org/officeDocument/2006/relationships/hyperlink" Target="#D&#250;vidas!A1"/></Relationships>
</file>

<file path=xl/drawings/_rels/drawing31.xml.rels><?xml version="1.0" encoding="UTF-8" standalone="yes"?>
<Relationships xmlns="http://schemas.openxmlformats.org/package/2006/relationships"><Relationship Id="rId11" Type="http://schemas.openxmlformats.org/officeDocument/2006/relationships/hyperlink" Target="#D&#250;vidas!A1"/><Relationship Id="rId12" Type="http://schemas.openxmlformats.org/officeDocument/2006/relationships/hyperlink" Target="#Sugest&#245;es!A1"/><Relationship Id="rId13" Type="http://schemas.openxmlformats.org/officeDocument/2006/relationships/hyperlink" Target="#'Sobre a LUZ'!A1"/><Relationship Id="rId14" Type="http://schemas.openxmlformats.org/officeDocument/2006/relationships/hyperlink" Target="#Imprimir!A1"/><Relationship Id="rId15" Type="http://schemas.openxmlformats.org/officeDocument/2006/relationships/hyperlink" Target="http://cursos.luz.vc/course/curso-de-excel-iniciante-e-intermediario/?utm_source=referral&amp;utm_medium=produtos&amp;utm_campaign=finpessoais3" TargetMode="External"/><Relationship Id="rId16" Type="http://schemas.openxmlformats.org/officeDocument/2006/relationships/image" Target="../media/image5.png"/><Relationship Id="rId17" Type="http://schemas.openxmlformats.org/officeDocument/2006/relationships/hyperlink" Target="http://luz.vc/ferramentas/pacotes/pacote-de-planilhas-luz/?utm_source=referral&amp;utm_medium=produtos&amp;utm_campaign=finpessoais3" TargetMode="External"/><Relationship Id="rId18" Type="http://schemas.openxmlformats.org/officeDocument/2006/relationships/image" Target="../media/image7.png"/><Relationship Id="rId1" Type="http://schemas.openxmlformats.org/officeDocument/2006/relationships/hyperlink" Target="#'PC Receitas'!A1"/><Relationship Id="rId2" Type="http://schemas.openxmlformats.org/officeDocument/2006/relationships/hyperlink" Target="https://luz.vc/minha-conta/?utm_source=referral&amp;utm_medium=produtos&amp;utm_campaign=finpessoais3" TargetMode="External"/><Relationship Id="rId3" Type="http://schemas.openxmlformats.org/officeDocument/2006/relationships/image" Target="../media/image6.png"/><Relationship Id="rId4" Type="http://schemas.openxmlformats.org/officeDocument/2006/relationships/image" Target="../media/image1.png"/><Relationship Id="rId5" Type="http://schemas.openxmlformats.org/officeDocument/2006/relationships/hyperlink" Target="#In&#237;cio!A1"/><Relationship Id="rId6" Type="http://schemas.openxmlformats.org/officeDocument/2006/relationships/hyperlink" Target="#Jan!A1"/><Relationship Id="rId7" Type="http://schemas.openxmlformats.org/officeDocument/2006/relationships/hyperlink" Target="#Resumo!A1"/><Relationship Id="rId8" Type="http://schemas.openxmlformats.org/officeDocument/2006/relationships/hyperlink" Target="#FC!A1"/><Relationship Id="rId9" Type="http://schemas.openxmlformats.org/officeDocument/2006/relationships/hyperlink" Target="#Gr&#225;ficos!A1"/><Relationship Id="rId10" Type="http://schemas.openxmlformats.org/officeDocument/2006/relationships/hyperlink" Target="#Alertas!A1"/></Relationships>
</file>

<file path=xl/drawings/_rels/drawing32.xml.rels><?xml version="1.0" encoding="UTF-8" standalone="yes"?>
<Relationships xmlns="http://schemas.openxmlformats.org/package/2006/relationships"><Relationship Id="rId9" Type="http://schemas.openxmlformats.org/officeDocument/2006/relationships/hyperlink" Target="#'PC Receitas'!A1"/><Relationship Id="rId20" Type="http://schemas.openxmlformats.org/officeDocument/2006/relationships/hyperlink" Target="http://luz.vc/ferramentas/pacotes/pacote-de-planilhas-luz/?utm_source=referral&amp;utm_medium=produtos&amp;utm_campaign=finpessoais3" TargetMode="External"/><Relationship Id="rId21" Type="http://schemas.openxmlformats.org/officeDocument/2006/relationships/image" Target="../media/image4.png"/><Relationship Id="rId22" Type="http://schemas.openxmlformats.org/officeDocument/2006/relationships/hyperlink" Target="http://cursos.luz.vc/course/curso-de-excel-iniciante-e-intermediario/?utm_source=referral&amp;utm_medium=produtos&amp;utm_campaign=finpessoais3" TargetMode="External"/><Relationship Id="rId23" Type="http://schemas.openxmlformats.org/officeDocument/2006/relationships/image" Target="../media/image5.png"/><Relationship Id="rId24" Type="http://schemas.openxmlformats.org/officeDocument/2006/relationships/hyperlink" Target="http://ajuda.luz.vc/?utm_source=referral&amp;utm_medium=produtos&amp;utm_campaign=finpessoais3" TargetMode="External"/><Relationship Id="rId25" Type="http://schemas.openxmlformats.org/officeDocument/2006/relationships/image" Target="../media/image12.png"/><Relationship Id="rId26" Type="http://schemas.openxmlformats.org/officeDocument/2006/relationships/hyperlink" Target="http://luz.vc/?utm_source=referral&amp;utm_medium=produtos&amp;utm_campaign=finpessoais3" TargetMode="External"/><Relationship Id="rId27" Type="http://schemas.openxmlformats.org/officeDocument/2006/relationships/image" Target="../media/image13.png"/><Relationship Id="rId28" Type="http://schemas.openxmlformats.org/officeDocument/2006/relationships/hyperlink" Target="http://blog.luz.vc/?utm_source=referral&amp;utm_medium=produtos&amp;utm_campaign=finpessoais3" TargetMode="External"/><Relationship Id="rId29" Type="http://schemas.openxmlformats.org/officeDocument/2006/relationships/image" Target="../media/image14.png"/><Relationship Id="rId10" Type="http://schemas.openxmlformats.org/officeDocument/2006/relationships/hyperlink" Target="#Jan!A1"/><Relationship Id="rId11" Type="http://schemas.openxmlformats.org/officeDocument/2006/relationships/hyperlink" Target="#Resumo!A1"/><Relationship Id="rId12" Type="http://schemas.openxmlformats.org/officeDocument/2006/relationships/hyperlink" Target="#FC!A1"/><Relationship Id="rId13" Type="http://schemas.openxmlformats.org/officeDocument/2006/relationships/hyperlink" Target="#Gr&#225;ficos!A1"/><Relationship Id="rId14" Type="http://schemas.openxmlformats.org/officeDocument/2006/relationships/hyperlink" Target="#Alertas!A1"/><Relationship Id="rId15" Type="http://schemas.openxmlformats.org/officeDocument/2006/relationships/hyperlink" Target="#D&#250;vidas!A1"/><Relationship Id="rId16" Type="http://schemas.openxmlformats.org/officeDocument/2006/relationships/hyperlink" Target="#Sugest&#245;es!A1"/><Relationship Id="rId17" Type="http://schemas.openxmlformats.org/officeDocument/2006/relationships/hyperlink" Target="#'Sobre a LUZ'!A1"/><Relationship Id="rId18" Type="http://schemas.openxmlformats.org/officeDocument/2006/relationships/hyperlink" Target="#Imprimir!A1"/><Relationship Id="rId19" Type="http://schemas.openxmlformats.org/officeDocument/2006/relationships/image" Target="../media/image11.jpg"/><Relationship Id="rId1" Type="http://schemas.openxmlformats.org/officeDocument/2006/relationships/hyperlink" Target="https://www.facebook.com/luzplanilhas?fref=ts&amp;utm_source=referral&amp;utm_medium=produtos&amp;utm_campaign=finpessoais3" TargetMode="External"/><Relationship Id="rId2" Type="http://schemas.openxmlformats.org/officeDocument/2006/relationships/image" Target="../media/image8.png"/><Relationship Id="rId3" Type="http://schemas.openxmlformats.org/officeDocument/2006/relationships/hyperlink" Target="https://plus.google.com/+luzvcmesmo/posts?utm_source=referral&amp;utm_medium=produtos&amp;utm_campaign=finpessoais3" TargetMode="External"/><Relationship Id="rId4" Type="http://schemas.openxmlformats.org/officeDocument/2006/relationships/image" Target="../media/image9.png"/><Relationship Id="rId5" Type="http://schemas.openxmlformats.org/officeDocument/2006/relationships/hyperlink" Target="https://twitter.com/luzplanilhas?utm_source=referral&amp;utm_medium=produtos&amp;utm_campaign=finpessoais3" TargetMode="External"/><Relationship Id="rId6" Type="http://schemas.openxmlformats.org/officeDocument/2006/relationships/image" Target="../media/image10.png"/><Relationship Id="rId7" Type="http://schemas.openxmlformats.org/officeDocument/2006/relationships/image" Target="../media/image1.png"/><Relationship Id="rId8" Type="http://schemas.openxmlformats.org/officeDocument/2006/relationships/hyperlink" Target="#In&#237;cio!A1"/></Relationships>
</file>

<file path=xl/drawings/drawing1.xml><?xml version="1.0" encoding="utf-8"?>
<xdr:wsDr xmlns:xdr="http://schemas.openxmlformats.org/drawingml/2006/spreadsheetDrawing" xmlns:a="http://schemas.openxmlformats.org/drawingml/2006/main">
  <xdr:twoCellAnchor editAs="absolute">
    <xdr:from>
      <xdr:col>0</xdr:col>
      <xdr:colOff>134407</xdr:colOff>
      <xdr:row>0</xdr:row>
      <xdr:rowOff>286805</xdr:rowOff>
    </xdr:from>
    <xdr:to>
      <xdr:col>0</xdr:col>
      <xdr:colOff>1699682</xdr:colOff>
      <xdr:row>1</xdr:row>
      <xdr:rowOff>355125</xdr:rowOff>
    </xdr:to>
    <xdr:pic>
      <xdr:nvPicPr>
        <xdr:cNvPr id="4" name="Imagem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86805"/>
          <a:ext cx="1565275" cy="502237"/>
        </a:xfrm>
        <a:prstGeom prst="rect">
          <a:avLst/>
        </a:prstGeom>
      </xdr:spPr>
    </xdr:pic>
    <xdr:clientData fLocksWithSheet="0"/>
  </xdr:twoCellAnchor>
  <xdr:twoCellAnchor editAs="absolute">
    <xdr:from>
      <xdr:col>0</xdr:col>
      <xdr:colOff>0</xdr:colOff>
      <xdr:row>2</xdr:row>
      <xdr:rowOff>274108</xdr:rowOff>
    </xdr:from>
    <xdr:to>
      <xdr:col>1</xdr:col>
      <xdr:colOff>9525</xdr:colOff>
      <xdr:row>3</xdr:row>
      <xdr:rowOff>67733</xdr:rowOff>
    </xdr:to>
    <xdr:sp macro="" textlink="">
      <xdr:nvSpPr>
        <xdr:cNvPr id="12" name="Retângulo 11"/>
        <xdr:cNvSpPr/>
      </xdr:nvSpPr>
      <xdr:spPr>
        <a:xfrm>
          <a:off x="0" y="1406525"/>
          <a:ext cx="1861608" cy="2698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100">
              <a:solidFill>
                <a:schemeClr val="tx1">
                  <a:lumMod val="65000"/>
                  <a:lumOff val="35000"/>
                </a:schemeClr>
              </a:solidFill>
            </a:rPr>
            <a:t>Início</a:t>
          </a:r>
        </a:p>
      </xdr:txBody>
    </xdr:sp>
    <xdr:clientData/>
  </xdr:twoCellAnchor>
  <xdr:twoCellAnchor editAs="absolute">
    <xdr:from>
      <xdr:col>0</xdr:col>
      <xdr:colOff>123825</xdr:colOff>
      <xdr:row>12</xdr:row>
      <xdr:rowOff>81493</xdr:rowOff>
    </xdr:from>
    <xdr:to>
      <xdr:col>0</xdr:col>
      <xdr:colOff>1689100</xdr:colOff>
      <xdr:row>12</xdr:row>
      <xdr:rowOff>81493</xdr:rowOff>
    </xdr:to>
    <xdr:cxnSp macro="">
      <xdr:nvCxnSpPr>
        <xdr:cNvPr id="9" name="Conector reto 8"/>
        <xdr:cNvCxnSpPr/>
      </xdr:nvCxnSpPr>
      <xdr:spPr>
        <a:xfrm>
          <a:off x="123825" y="4081993"/>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1</xdr:row>
      <xdr:rowOff>469900</xdr:rowOff>
    </xdr:from>
    <xdr:to>
      <xdr:col>0</xdr:col>
      <xdr:colOff>1689100</xdr:colOff>
      <xdr:row>1</xdr:row>
      <xdr:rowOff>469900</xdr:rowOff>
    </xdr:to>
    <xdr:cxnSp macro="">
      <xdr:nvCxnSpPr>
        <xdr:cNvPr id="10" name="Conector reto 9"/>
        <xdr:cNvCxnSpPr/>
      </xdr:nvCxnSpPr>
      <xdr:spPr>
        <a:xfrm>
          <a:off x="123825" y="903817"/>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absoluteAnchor>
    <xdr:pos x="2124075" y="1612900"/>
    <xdr:ext cx="15160625" cy="0"/>
    <xdr:cxnSp macro="">
      <xdr:nvCxnSpPr>
        <xdr:cNvPr id="14" name="Conector reto 13"/>
        <xdr:cNvCxnSpPr/>
      </xdr:nvCxnSpPr>
      <xdr:spPr>
        <a:xfrm>
          <a:off x="2124075" y="1612900"/>
          <a:ext cx="15160625" cy="0"/>
        </a:xfrm>
        <a:prstGeom prst="line">
          <a:avLst/>
        </a:prstGeom>
        <a:ln>
          <a:solidFill>
            <a:schemeClr val="bg2">
              <a:lumMod val="90000"/>
            </a:schemeClr>
          </a:solidFill>
        </a:ln>
      </xdr:spPr>
      <xdr:style>
        <a:lnRef idx="1">
          <a:schemeClr val="accent1"/>
        </a:lnRef>
        <a:fillRef idx="0">
          <a:schemeClr val="accent1"/>
        </a:fillRef>
        <a:effectRef idx="0">
          <a:schemeClr val="accent1"/>
        </a:effectRef>
        <a:fontRef idx="minor">
          <a:schemeClr val="tx1"/>
        </a:fontRef>
      </xdr:style>
    </xdr:cxnSp>
    <xdr:clientData/>
  </xdr:absoluteAnchor>
  <xdr:twoCellAnchor editAs="absolute">
    <xdr:from>
      <xdr:col>0</xdr:col>
      <xdr:colOff>38100</xdr:colOff>
      <xdr:row>3</xdr:row>
      <xdr:rowOff>118533</xdr:rowOff>
    </xdr:from>
    <xdr:to>
      <xdr:col>0</xdr:col>
      <xdr:colOff>1803400</xdr:colOff>
      <xdr:row>3</xdr:row>
      <xdr:rowOff>397933</xdr:rowOff>
    </xdr:to>
    <xdr:sp macro="" textlink="">
      <xdr:nvSpPr>
        <xdr:cNvPr id="13" name="Rectangle 12">
          <a:hlinkClick xmlns:r="http://schemas.openxmlformats.org/officeDocument/2006/relationships" r:id="rId2"/>
        </xdr:cNvPr>
        <xdr:cNvSpPr/>
      </xdr:nvSpPr>
      <xdr:spPr>
        <a:xfrm>
          <a:off x="38100" y="172720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1. Grupos </a:t>
          </a:r>
          <a:r>
            <a:rPr lang="en-US" sz="1100" baseline="0"/>
            <a:t>de Contas</a:t>
          </a:r>
          <a:endParaRPr lang="en-US" sz="1100"/>
        </a:p>
      </xdr:txBody>
    </xdr:sp>
    <xdr:clientData/>
  </xdr:twoCellAnchor>
  <xdr:twoCellAnchor editAs="absolute">
    <xdr:from>
      <xdr:col>0</xdr:col>
      <xdr:colOff>25400</xdr:colOff>
      <xdr:row>4</xdr:row>
      <xdr:rowOff>4939</xdr:rowOff>
    </xdr:from>
    <xdr:to>
      <xdr:col>0</xdr:col>
      <xdr:colOff>1790700</xdr:colOff>
      <xdr:row>5</xdr:row>
      <xdr:rowOff>189089</xdr:rowOff>
    </xdr:to>
    <xdr:sp macro="" textlink="">
      <xdr:nvSpPr>
        <xdr:cNvPr id="58" name="Rectangle 57">
          <a:hlinkClick xmlns:r="http://schemas.openxmlformats.org/officeDocument/2006/relationships" r:id="rId3"/>
        </xdr:cNvPr>
        <xdr:cNvSpPr/>
      </xdr:nvSpPr>
      <xdr:spPr>
        <a:xfrm>
          <a:off x="25400" y="204752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2. Lançamentos</a:t>
          </a:r>
        </a:p>
      </xdr:txBody>
    </xdr:sp>
    <xdr:clientData/>
  </xdr:twoCellAnchor>
  <xdr:twoCellAnchor editAs="absolute">
    <xdr:from>
      <xdr:col>0</xdr:col>
      <xdr:colOff>25400</xdr:colOff>
      <xdr:row>6</xdr:row>
      <xdr:rowOff>18344</xdr:rowOff>
    </xdr:from>
    <xdr:to>
      <xdr:col>0</xdr:col>
      <xdr:colOff>1790700</xdr:colOff>
      <xdr:row>6</xdr:row>
      <xdr:rowOff>297744</xdr:rowOff>
    </xdr:to>
    <xdr:sp macro="" textlink="">
      <xdr:nvSpPr>
        <xdr:cNvPr id="59" name="Rectangle 58">
          <a:hlinkClick xmlns:r="http://schemas.openxmlformats.org/officeDocument/2006/relationships" r:id="rId4"/>
        </xdr:cNvPr>
        <xdr:cNvSpPr/>
      </xdr:nvSpPr>
      <xdr:spPr>
        <a:xfrm>
          <a:off x="25400" y="236784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3. Resumo: Lançamentos</a:t>
          </a:r>
        </a:p>
      </xdr:txBody>
    </xdr:sp>
    <xdr:clientData/>
  </xdr:twoCellAnchor>
  <xdr:twoCellAnchor editAs="absolute">
    <xdr:from>
      <xdr:col>0</xdr:col>
      <xdr:colOff>25400</xdr:colOff>
      <xdr:row>6</xdr:row>
      <xdr:rowOff>338666</xdr:rowOff>
    </xdr:from>
    <xdr:to>
      <xdr:col>0</xdr:col>
      <xdr:colOff>1790700</xdr:colOff>
      <xdr:row>7</xdr:row>
      <xdr:rowOff>184149</xdr:rowOff>
    </xdr:to>
    <xdr:sp macro="" textlink="">
      <xdr:nvSpPr>
        <xdr:cNvPr id="60" name="Rectangle 59">
          <a:hlinkClick xmlns:r="http://schemas.openxmlformats.org/officeDocument/2006/relationships" r:id="rId5"/>
        </xdr:cNvPr>
        <xdr:cNvSpPr/>
      </xdr:nvSpPr>
      <xdr:spPr>
        <a:xfrm>
          <a:off x="25400" y="268816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8</xdr:row>
      <xdr:rowOff>13405</xdr:rowOff>
    </xdr:from>
    <xdr:to>
      <xdr:col>0</xdr:col>
      <xdr:colOff>1790700</xdr:colOff>
      <xdr:row>9</xdr:row>
      <xdr:rowOff>144638</xdr:rowOff>
    </xdr:to>
    <xdr:sp macro="" textlink="">
      <xdr:nvSpPr>
        <xdr:cNvPr id="61" name="Rectangle 60">
          <a:hlinkClick xmlns:r="http://schemas.openxmlformats.org/officeDocument/2006/relationships" r:id="rId6"/>
        </xdr:cNvPr>
        <xdr:cNvSpPr/>
      </xdr:nvSpPr>
      <xdr:spPr>
        <a:xfrm>
          <a:off x="25400" y="300848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9</xdr:row>
      <xdr:rowOff>185560</xdr:rowOff>
    </xdr:from>
    <xdr:to>
      <xdr:col>0</xdr:col>
      <xdr:colOff>1790700</xdr:colOff>
      <xdr:row>10</xdr:row>
      <xdr:rowOff>253293</xdr:rowOff>
    </xdr:to>
    <xdr:sp macro="" textlink="">
      <xdr:nvSpPr>
        <xdr:cNvPr id="62" name="Rectangle 61">
          <a:hlinkClick xmlns:r="http://schemas.openxmlformats.org/officeDocument/2006/relationships" r:id="rId7"/>
        </xdr:cNvPr>
        <xdr:cNvSpPr/>
      </xdr:nvSpPr>
      <xdr:spPr>
        <a:xfrm>
          <a:off x="25400" y="332881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13</xdr:row>
      <xdr:rowOff>91019</xdr:rowOff>
    </xdr:from>
    <xdr:to>
      <xdr:col>0</xdr:col>
      <xdr:colOff>1816100</xdr:colOff>
      <xdr:row>14</xdr:row>
      <xdr:rowOff>158753</xdr:rowOff>
    </xdr:to>
    <xdr:sp macro="" textlink="">
      <xdr:nvSpPr>
        <xdr:cNvPr id="63" name="Rectangle 62">
          <a:hlinkClick xmlns:r="http://schemas.openxmlformats.org/officeDocument/2006/relationships" r:id="rId8"/>
        </xdr:cNvPr>
        <xdr:cNvSpPr/>
      </xdr:nvSpPr>
      <xdr:spPr>
        <a:xfrm>
          <a:off x="50800" y="423968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14</xdr:row>
      <xdr:rowOff>205320</xdr:rowOff>
    </xdr:from>
    <xdr:to>
      <xdr:col>0</xdr:col>
      <xdr:colOff>1816100</xdr:colOff>
      <xdr:row>15</xdr:row>
      <xdr:rowOff>50803</xdr:rowOff>
    </xdr:to>
    <xdr:sp macro="" textlink="">
      <xdr:nvSpPr>
        <xdr:cNvPr id="64" name="Rectangle 63">
          <a:hlinkClick xmlns:r="http://schemas.openxmlformats.org/officeDocument/2006/relationships" r:id="rId9"/>
        </xdr:cNvPr>
        <xdr:cNvSpPr/>
      </xdr:nvSpPr>
      <xdr:spPr>
        <a:xfrm>
          <a:off x="50800" y="456565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1</xdr:row>
      <xdr:rowOff>556683</xdr:rowOff>
    </xdr:from>
    <xdr:to>
      <xdr:col>0</xdr:col>
      <xdr:colOff>1828800</xdr:colOff>
      <xdr:row>2</xdr:row>
      <xdr:rowOff>137583</xdr:rowOff>
    </xdr:to>
    <xdr:sp macro="" textlink="">
      <xdr:nvSpPr>
        <xdr:cNvPr id="66" name="Rectangle 65"/>
        <xdr:cNvSpPr/>
      </xdr:nvSpPr>
      <xdr:spPr>
        <a:xfrm>
          <a:off x="63500" y="99060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1</xdr:col>
      <xdr:colOff>253999</xdr:colOff>
      <xdr:row>32</xdr:row>
      <xdr:rowOff>222251</xdr:rowOff>
    </xdr:from>
    <xdr:to>
      <xdr:col>7</xdr:col>
      <xdr:colOff>436032</xdr:colOff>
      <xdr:row>33</xdr:row>
      <xdr:rowOff>349250</xdr:rowOff>
    </xdr:to>
    <xdr:pic>
      <xdr:nvPicPr>
        <xdr:cNvPr id="19" name="Imagem 18">
          <a:hlinkClick xmlns:r="http://schemas.openxmlformats.org/officeDocument/2006/relationships" r:id="rId8"/>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106082" y="9249834"/>
          <a:ext cx="2944283" cy="560916"/>
        </a:xfrm>
        <a:prstGeom prst="rect">
          <a:avLst/>
        </a:prstGeom>
      </xdr:spPr>
    </xdr:pic>
    <xdr:clientData/>
  </xdr:twoCellAnchor>
  <xdr:twoCellAnchor editAs="absolute">
    <xdr:from>
      <xdr:col>0</xdr:col>
      <xdr:colOff>55033</xdr:colOff>
      <xdr:row>15</xdr:row>
      <xdr:rowOff>97371</xdr:rowOff>
    </xdr:from>
    <xdr:to>
      <xdr:col>0</xdr:col>
      <xdr:colOff>1820333</xdr:colOff>
      <xdr:row>17</xdr:row>
      <xdr:rowOff>16938</xdr:rowOff>
    </xdr:to>
    <xdr:sp macro="" textlink="">
      <xdr:nvSpPr>
        <xdr:cNvPr id="18" name="Rectangle 63">
          <a:hlinkClick xmlns:r="http://schemas.openxmlformats.org/officeDocument/2006/relationships" r:id="rId11"/>
        </xdr:cNvPr>
        <xdr:cNvSpPr/>
      </xdr:nvSpPr>
      <xdr:spPr>
        <a:xfrm>
          <a:off x="55033" y="489162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10</xdr:row>
      <xdr:rowOff>294212</xdr:rowOff>
    </xdr:from>
    <xdr:to>
      <xdr:col>0</xdr:col>
      <xdr:colOff>1794936</xdr:colOff>
      <xdr:row>11</xdr:row>
      <xdr:rowOff>139696</xdr:rowOff>
    </xdr:to>
    <xdr:sp macro="" textlink="">
      <xdr:nvSpPr>
        <xdr:cNvPr id="21" name="Rectangle 61">
          <a:hlinkClick xmlns:r="http://schemas.openxmlformats.org/officeDocument/2006/relationships" r:id="rId12"/>
        </xdr:cNvPr>
        <xdr:cNvSpPr/>
      </xdr:nvSpPr>
      <xdr:spPr>
        <a:xfrm>
          <a:off x="29636" y="364912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xdr:from>
      <xdr:col>11</xdr:col>
      <xdr:colOff>560905</xdr:colOff>
      <xdr:row>3</xdr:row>
      <xdr:rowOff>423333</xdr:rowOff>
    </xdr:from>
    <xdr:to>
      <xdr:col>12</xdr:col>
      <xdr:colOff>1513404</xdr:colOff>
      <xdr:row>5</xdr:row>
      <xdr:rowOff>201083</xdr:rowOff>
    </xdr:to>
    <xdr:sp macro="" textlink="">
      <xdr:nvSpPr>
        <xdr:cNvPr id="20" name="Retângulo 19">
          <a:hlinkClick xmlns:r="http://schemas.openxmlformats.org/officeDocument/2006/relationships" r:id="rId13"/>
        </xdr:cNvPr>
        <xdr:cNvSpPr/>
      </xdr:nvSpPr>
      <xdr:spPr>
        <a:xfrm>
          <a:off x="7461238" y="2032000"/>
          <a:ext cx="1534583"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xdr:from>
      <xdr:col>11</xdr:col>
      <xdr:colOff>560905</xdr:colOff>
      <xdr:row>24</xdr:row>
      <xdr:rowOff>46556</xdr:rowOff>
    </xdr:from>
    <xdr:to>
      <xdr:col>12</xdr:col>
      <xdr:colOff>1513404</xdr:colOff>
      <xdr:row>25</xdr:row>
      <xdr:rowOff>205305</xdr:rowOff>
    </xdr:to>
    <xdr:sp macro="" textlink="">
      <xdr:nvSpPr>
        <xdr:cNvPr id="22" name="Retângulo 21">
          <a:hlinkClick xmlns:r="http://schemas.openxmlformats.org/officeDocument/2006/relationships" r:id="rId14"/>
        </xdr:cNvPr>
        <xdr:cNvSpPr/>
      </xdr:nvSpPr>
      <xdr:spPr>
        <a:xfrm>
          <a:off x="7461238" y="7063306"/>
          <a:ext cx="1534583"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xdr:from>
      <xdr:col>11</xdr:col>
      <xdr:colOff>560905</xdr:colOff>
      <xdr:row>8</xdr:row>
      <xdr:rowOff>61381</xdr:rowOff>
    </xdr:from>
    <xdr:to>
      <xdr:col>12</xdr:col>
      <xdr:colOff>1513404</xdr:colOff>
      <xdr:row>10</xdr:row>
      <xdr:rowOff>8463</xdr:rowOff>
    </xdr:to>
    <xdr:sp macro="" textlink="">
      <xdr:nvSpPr>
        <xdr:cNvPr id="23" name="Retângulo 22">
          <a:hlinkClick xmlns:r="http://schemas.openxmlformats.org/officeDocument/2006/relationships" r:id="rId15"/>
        </xdr:cNvPr>
        <xdr:cNvSpPr/>
      </xdr:nvSpPr>
      <xdr:spPr>
        <a:xfrm>
          <a:off x="7461238" y="3056464"/>
          <a:ext cx="1534583"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xdr:from>
      <xdr:col>11</xdr:col>
      <xdr:colOff>560905</xdr:colOff>
      <xdr:row>20</xdr:row>
      <xdr:rowOff>44443</xdr:rowOff>
    </xdr:from>
    <xdr:to>
      <xdr:col>12</xdr:col>
      <xdr:colOff>1513404</xdr:colOff>
      <xdr:row>21</xdr:row>
      <xdr:rowOff>203192</xdr:rowOff>
    </xdr:to>
    <xdr:sp macro="" textlink="">
      <xdr:nvSpPr>
        <xdr:cNvPr id="24" name="Retângulo 23">
          <a:hlinkClick xmlns:r="http://schemas.openxmlformats.org/officeDocument/2006/relationships" r:id="rId16"/>
        </xdr:cNvPr>
        <xdr:cNvSpPr/>
      </xdr:nvSpPr>
      <xdr:spPr>
        <a:xfrm>
          <a:off x="7461238" y="6055776"/>
          <a:ext cx="1534583"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xdr:from>
      <xdr:col>11</xdr:col>
      <xdr:colOff>560905</xdr:colOff>
      <xdr:row>28</xdr:row>
      <xdr:rowOff>80417</xdr:rowOff>
    </xdr:from>
    <xdr:to>
      <xdr:col>12</xdr:col>
      <xdr:colOff>1513404</xdr:colOff>
      <xdr:row>30</xdr:row>
      <xdr:rowOff>27500</xdr:rowOff>
    </xdr:to>
    <xdr:sp macro="" textlink="">
      <xdr:nvSpPr>
        <xdr:cNvPr id="25" name="Retângulo 24">
          <a:hlinkClick xmlns:r="http://schemas.openxmlformats.org/officeDocument/2006/relationships" r:id="rId17"/>
        </xdr:cNvPr>
        <xdr:cNvSpPr/>
      </xdr:nvSpPr>
      <xdr:spPr>
        <a:xfrm>
          <a:off x="7461238" y="8102584"/>
          <a:ext cx="1534583"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xdr:from>
      <xdr:col>11</xdr:col>
      <xdr:colOff>560905</xdr:colOff>
      <xdr:row>16</xdr:row>
      <xdr:rowOff>53972</xdr:rowOff>
    </xdr:from>
    <xdr:to>
      <xdr:col>12</xdr:col>
      <xdr:colOff>1513404</xdr:colOff>
      <xdr:row>18</xdr:row>
      <xdr:rowOff>10580</xdr:rowOff>
    </xdr:to>
    <xdr:sp macro="" textlink="">
      <xdr:nvSpPr>
        <xdr:cNvPr id="26" name="Retângulo 25">
          <a:hlinkClick xmlns:r="http://schemas.openxmlformats.org/officeDocument/2006/relationships" r:id="rId18"/>
        </xdr:cNvPr>
        <xdr:cNvSpPr/>
      </xdr:nvSpPr>
      <xdr:spPr>
        <a:xfrm>
          <a:off x="7461238" y="5059889"/>
          <a:ext cx="1534583" cy="31644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xdr:from>
      <xdr:col>11</xdr:col>
      <xdr:colOff>560905</xdr:colOff>
      <xdr:row>12</xdr:row>
      <xdr:rowOff>88895</xdr:rowOff>
    </xdr:from>
    <xdr:to>
      <xdr:col>12</xdr:col>
      <xdr:colOff>1513404</xdr:colOff>
      <xdr:row>14</xdr:row>
      <xdr:rowOff>35978</xdr:rowOff>
    </xdr:to>
    <xdr:sp macro="" textlink="">
      <xdr:nvSpPr>
        <xdr:cNvPr id="27" name="Retângulo 26">
          <a:hlinkClick xmlns:r="http://schemas.openxmlformats.org/officeDocument/2006/relationships" r:id="rId19"/>
        </xdr:cNvPr>
        <xdr:cNvSpPr/>
      </xdr:nvSpPr>
      <xdr:spPr>
        <a:xfrm>
          <a:off x="7461238" y="4089395"/>
          <a:ext cx="1534583"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twoCellAnchor>
  <xdr:twoCellAnchor editAs="absolute">
    <xdr:from>
      <xdr:col>9</xdr:col>
      <xdr:colOff>338658</xdr:colOff>
      <xdr:row>3</xdr:row>
      <xdr:rowOff>74081</xdr:rowOff>
    </xdr:from>
    <xdr:to>
      <xdr:col>10</xdr:col>
      <xdr:colOff>116575</xdr:colOff>
      <xdr:row>4</xdr:row>
      <xdr:rowOff>165</xdr:rowOff>
    </xdr:to>
    <xdr:pic>
      <xdr:nvPicPr>
        <xdr:cNvPr id="28" name="Imagem 27">
          <a:hlinkClick xmlns:r="http://schemas.openxmlformats.org/officeDocument/2006/relationships" r:id="rId20"/>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6074825" y="1682748"/>
          <a:ext cx="360000" cy="36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2116</xdr:colOff>
      <xdr:row>1</xdr:row>
      <xdr:rowOff>192617</xdr:rowOff>
    </xdr:from>
    <xdr:to>
      <xdr:col>3</xdr:col>
      <xdr:colOff>267283</xdr:colOff>
      <xdr:row>2</xdr:row>
      <xdr:rowOff>4367</xdr:rowOff>
    </xdr:to>
    <xdr:sp macro="" textlink="">
      <xdr:nvSpPr>
        <xdr:cNvPr id="13" name="Retângulo 12"/>
        <xdr:cNvSpPr/>
      </xdr:nvSpPr>
      <xdr:spPr>
        <a:xfrm>
          <a:off x="2087033" y="626534"/>
          <a:ext cx="126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Receitas</a:t>
          </a:r>
          <a:endParaRPr lang="pt-BR" sz="1200" b="1">
            <a:solidFill>
              <a:schemeClr val="bg1"/>
            </a:solidFill>
          </a:endParaRPr>
        </a:p>
      </xdr:txBody>
    </xdr:sp>
    <xdr:clientData/>
  </xdr:twoCellAnchor>
  <xdr:twoCellAnchor editAs="absolute">
    <xdr:from>
      <xdr:col>3</xdr:col>
      <xdr:colOff>356658</xdr:colOff>
      <xdr:row>1</xdr:row>
      <xdr:rowOff>192617</xdr:rowOff>
    </xdr:from>
    <xdr:to>
      <xdr:col>3</xdr:col>
      <xdr:colOff>1616658</xdr:colOff>
      <xdr:row>2</xdr:row>
      <xdr:rowOff>4367</xdr:rowOff>
    </xdr:to>
    <xdr:sp macro="" textlink="">
      <xdr:nvSpPr>
        <xdr:cNvPr id="14" name="Retângulo 13">
          <a:hlinkClick xmlns:r="http://schemas.openxmlformats.org/officeDocument/2006/relationships" r:id="rId1"/>
        </xdr:cNvPr>
        <xdr:cNvSpPr/>
      </xdr:nvSpPr>
      <xdr:spPr>
        <a:xfrm>
          <a:off x="3436408" y="626534"/>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t>Despesas</a:t>
          </a:r>
          <a:endParaRPr lang="pt-BR" sz="1200"/>
        </a:p>
      </xdr:txBody>
    </xdr:sp>
    <xdr:clientData/>
  </xdr:twoCellAnchor>
  <xdr:twoCellAnchor>
    <xdr:from>
      <xdr:col>3</xdr:col>
      <xdr:colOff>0</xdr:colOff>
      <xdr:row>4</xdr:row>
      <xdr:rowOff>0</xdr:rowOff>
    </xdr:from>
    <xdr:to>
      <xdr:col>3</xdr:col>
      <xdr:colOff>219075</xdr:colOff>
      <xdr:row>4</xdr:row>
      <xdr:rowOff>0</xdr:rowOff>
    </xdr:to>
    <xdr:cxnSp macro="">
      <xdr:nvCxnSpPr>
        <xdr:cNvPr id="17" name="Conector reto 16"/>
        <xdr:cNvCxnSpPr/>
      </xdr:nvCxnSpPr>
      <xdr:spPr>
        <a:xfrm>
          <a:off x="1997746" y="1038225"/>
          <a:ext cx="79307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xdr:row>
      <xdr:rowOff>0</xdr:rowOff>
    </xdr:from>
    <xdr:to>
      <xdr:col>6</xdr:col>
      <xdr:colOff>219075</xdr:colOff>
      <xdr:row>4</xdr:row>
      <xdr:rowOff>0</xdr:rowOff>
    </xdr:to>
    <xdr:cxnSp macro="">
      <xdr:nvCxnSpPr>
        <xdr:cNvPr id="34" name="Conector reto 16"/>
        <xdr:cNvCxnSpPr/>
      </xdr:nvCxnSpPr>
      <xdr:spPr>
        <a:xfrm>
          <a:off x="3261396" y="2384425"/>
          <a:ext cx="22157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xdr:row>
      <xdr:rowOff>0</xdr:rowOff>
    </xdr:from>
    <xdr:to>
      <xdr:col>9</xdr:col>
      <xdr:colOff>219075</xdr:colOff>
      <xdr:row>4</xdr:row>
      <xdr:rowOff>0</xdr:rowOff>
    </xdr:to>
    <xdr:cxnSp macro="">
      <xdr:nvCxnSpPr>
        <xdr:cNvPr id="35" name="Conector reto 16"/>
        <xdr:cNvCxnSpPr/>
      </xdr:nvCxnSpPr>
      <xdr:spPr>
        <a:xfrm>
          <a:off x="3261396" y="2384425"/>
          <a:ext cx="22157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1979086</xdr:colOff>
      <xdr:row>0</xdr:row>
      <xdr:rowOff>63497</xdr:rowOff>
    </xdr:from>
    <xdr:ext cx="6519333" cy="455085"/>
    <xdr:sp macro="" textlink="">
      <xdr:nvSpPr>
        <xdr:cNvPr id="28" name="CaixaDeTexto 27"/>
        <xdr:cNvSpPr txBox="1"/>
      </xdr:nvSpPr>
      <xdr:spPr>
        <a:xfrm>
          <a:off x="5048253" y="63497"/>
          <a:ext cx="6519333" cy="455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1050">
              <a:solidFill>
                <a:schemeClr val="tx1">
                  <a:lumMod val="65000"/>
                  <a:lumOff val="35000"/>
                </a:schemeClr>
              </a:solidFill>
            </a:rPr>
            <a:t>Preencha esta aba com as contas</a:t>
          </a:r>
          <a:r>
            <a:rPr lang="pt-BR" sz="1050" baseline="0">
              <a:solidFill>
                <a:schemeClr val="tx1">
                  <a:lumMod val="65000"/>
                  <a:lumOff val="35000"/>
                </a:schemeClr>
              </a:solidFill>
            </a:rPr>
            <a:t> referentes as suas fontes de renda e/ou da sua família. Por exemplo: "Salário Carlos" ou "Aposentadoria Marisa".</a:t>
          </a:r>
          <a:endParaRPr lang="pt-BR" sz="1050">
            <a:solidFill>
              <a:schemeClr val="tx1">
                <a:lumMod val="65000"/>
                <a:lumOff val="35000"/>
              </a:schemeClr>
            </a:solidFill>
          </a:endParaRPr>
        </a:p>
      </xdr:txBody>
    </xdr:sp>
    <xdr:clientData/>
  </xdr:oneCellAnchor>
  <xdr:twoCellAnchor>
    <xdr:from>
      <xdr:col>3</xdr:col>
      <xdr:colOff>0</xdr:colOff>
      <xdr:row>21</xdr:row>
      <xdr:rowOff>0</xdr:rowOff>
    </xdr:from>
    <xdr:to>
      <xdr:col>3</xdr:col>
      <xdr:colOff>219075</xdr:colOff>
      <xdr:row>21</xdr:row>
      <xdr:rowOff>0</xdr:rowOff>
    </xdr:to>
    <xdr:cxnSp macro="">
      <xdr:nvCxnSpPr>
        <xdr:cNvPr id="24" name="Conector reto 23"/>
        <xdr:cNvCxnSpPr/>
      </xdr:nvCxnSpPr>
      <xdr:spPr>
        <a:xfrm>
          <a:off x="3090333" y="1418167"/>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21</xdr:row>
      <xdr:rowOff>0</xdr:rowOff>
    </xdr:from>
    <xdr:to>
      <xdr:col>6</xdr:col>
      <xdr:colOff>219075</xdr:colOff>
      <xdr:row>21</xdr:row>
      <xdr:rowOff>0</xdr:rowOff>
    </xdr:to>
    <xdr:cxnSp macro="">
      <xdr:nvCxnSpPr>
        <xdr:cNvPr id="25" name="Conector reto 16"/>
        <xdr:cNvCxnSpPr/>
      </xdr:nvCxnSpPr>
      <xdr:spPr>
        <a:xfrm>
          <a:off x="6350000" y="1418167"/>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21</xdr:row>
      <xdr:rowOff>0</xdr:rowOff>
    </xdr:from>
    <xdr:to>
      <xdr:col>9</xdr:col>
      <xdr:colOff>219075</xdr:colOff>
      <xdr:row>21</xdr:row>
      <xdr:rowOff>0</xdr:rowOff>
    </xdr:to>
    <xdr:cxnSp macro="">
      <xdr:nvCxnSpPr>
        <xdr:cNvPr id="26" name="Conector reto 16"/>
        <xdr:cNvCxnSpPr/>
      </xdr:nvCxnSpPr>
      <xdr:spPr>
        <a:xfrm>
          <a:off x="9609667" y="1418167"/>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34</xdr:row>
      <xdr:rowOff>0</xdr:rowOff>
    </xdr:from>
    <xdr:to>
      <xdr:col>3</xdr:col>
      <xdr:colOff>219075</xdr:colOff>
      <xdr:row>34</xdr:row>
      <xdr:rowOff>0</xdr:rowOff>
    </xdr:to>
    <xdr:cxnSp macro="">
      <xdr:nvCxnSpPr>
        <xdr:cNvPr id="27" name="Conector reto 26"/>
        <xdr:cNvCxnSpPr/>
      </xdr:nvCxnSpPr>
      <xdr:spPr>
        <a:xfrm>
          <a:off x="3090333" y="4402667"/>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3</xdr:col>
      <xdr:colOff>1703917</xdr:colOff>
      <xdr:row>1</xdr:row>
      <xdr:rowOff>192617</xdr:rowOff>
    </xdr:from>
    <xdr:to>
      <xdr:col>5</xdr:col>
      <xdr:colOff>244000</xdr:colOff>
      <xdr:row>2</xdr:row>
      <xdr:rowOff>4367</xdr:rowOff>
    </xdr:to>
    <xdr:sp macro="" textlink="">
      <xdr:nvSpPr>
        <xdr:cNvPr id="29" name="Retângulo 2">
          <a:hlinkClick xmlns:r="http://schemas.openxmlformats.org/officeDocument/2006/relationships" r:id="rId2"/>
        </xdr:cNvPr>
        <xdr:cNvSpPr/>
      </xdr:nvSpPr>
      <xdr:spPr>
        <a:xfrm>
          <a:off x="4783667" y="626534"/>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Bancos</a:t>
          </a:r>
          <a:endParaRPr lang="pt-BR" sz="1200">
            <a:solidFill>
              <a:schemeClr val="bg1"/>
            </a:solidFill>
          </a:endParaRPr>
        </a:p>
      </xdr:txBody>
    </xdr:sp>
    <xdr:clientData/>
  </xdr:twoCellAnchor>
  <xdr:twoCellAnchor editAs="absolute">
    <xdr:from>
      <xdr:col>0</xdr:col>
      <xdr:colOff>134407</xdr:colOff>
      <xdr:row>0</xdr:row>
      <xdr:rowOff>296328</xdr:rowOff>
    </xdr:from>
    <xdr:to>
      <xdr:col>0</xdr:col>
      <xdr:colOff>1699682</xdr:colOff>
      <xdr:row>1</xdr:row>
      <xdr:rowOff>364648</xdr:rowOff>
    </xdr:to>
    <xdr:pic>
      <xdr:nvPicPr>
        <xdr:cNvPr id="31" name="Imagem 30"/>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4407" y="296328"/>
          <a:ext cx="1565275" cy="502237"/>
        </a:xfrm>
        <a:prstGeom prst="rect">
          <a:avLst/>
        </a:prstGeom>
      </xdr:spPr>
    </xdr:pic>
    <xdr:clientData fLocksWithSheet="0"/>
  </xdr:twoCellAnchor>
  <xdr:twoCellAnchor editAs="absolute">
    <xdr:from>
      <xdr:col>0</xdr:col>
      <xdr:colOff>0</xdr:colOff>
      <xdr:row>3</xdr:row>
      <xdr:rowOff>315381</xdr:rowOff>
    </xdr:from>
    <xdr:to>
      <xdr:col>1</xdr:col>
      <xdr:colOff>9525</xdr:colOff>
      <xdr:row>5</xdr:row>
      <xdr:rowOff>24340</xdr:rowOff>
    </xdr:to>
    <xdr:sp macro="" textlink="">
      <xdr:nvSpPr>
        <xdr:cNvPr id="39" name="Retângulo 38">
          <a:hlinkClick xmlns:r="http://schemas.openxmlformats.org/officeDocument/2006/relationships" r:id="rId4"/>
        </xdr:cNvPr>
        <xdr:cNvSpPr/>
      </xdr:nvSpPr>
      <xdr:spPr>
        <a:xfrm>
          <a:off x="0" y="1416048"/>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239183</xdr:rowOff>
    </xdr:from>
    <xdr:to>
      <xdr:col>0</xdr:col>
      <xdr:colOff>1689100</xdr:colOff>
      <xdr:row>14</xdr:row>
      <xdr:rowOff>239183</xdr:rowOff>
    </xdr:to>
    <xdr:cxnSp macro="">
      <xdr:nvCxnSpPr>
        <xdr:cNvPr id="47" name="Conector reto 46"/>
        <xdr:cNvCxnSpPr/>
      </xdr:nvCxnSpPr>
      <xdr:spPr>
        <a:xfrm>
          <a:off x="123825" y="4091516"/>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3173</xdr:rowOff>
    </xdr:from>
    <xdr:to>
      <xdr:col>0</xdr:col>
      <xdr:colOff>1689100</xdr:colOff>
      <xdr:row>2</xdr:row>
      <xdr:rowOff>3173</xdr:rowOff>
    </xdr:to>
    <xdr:cxnSp macro="">
      <xdr:nvCxnSpPr>
        <xdr:cNvPr id="48" name="Conector reto 47"/>
        <xdr:cNvCxnSpPr/>
      </xdr:nvCxnSpPr>
      <xdr:spPr>
        <a:xfrm>
          <a:off x="123825" y="91334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75140</xdr:rowOff>
    </xdr:from>
    <xdr:to>
      <xdr:col>0</xdr:col>
      <xdr:colOff>1803400</xdr:colOff>
      <xdr:row>6</xdr:row>
      <xdr:rowOff>111123</xdr:rowOff>
    </xdr:to>
    <xdr:sp macro="" textlink="">
      <xdr:nvSpPr>
        <xdr:cNvPr id="51" name="Rectangle 12">
          <a:hlinkClick xmlns:r="http://schemas.openxmlformats.org/officeDocument/2006/relationships" r:id="rId5"/>
        </xdr:cNvPr>
        <xdr:cNvSpPr/>
      </xdr:nvSpPr>
      <xdr:spPr>
        <a:xfrm>
          <a:off x="38100" y="1736723"/>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1. Grupos de Contas</a:t>
          </a:r>
        </a:p>
      </xdr:txBody>
    </xdr:sp>
    <xdr:clientData/>
  </xdr:twoCellAnchor>
  <xdr:twoCellAnchor editAs="absolute">
    <xdr:from>
      <xdr:col>0</xdr:col>
      <xdr:colOff>25400</xdr:colOff>
      <xdr:row>6</xdr:row>
      <xdr:rowOff>152045</xdr:rowOff>
    </xdr:from>
    <xdr:to>
      <xdr:col>0</xdr:col>
      <xdr:colOff>1790700</xdr:colOff>
      <xdr:row>7</xdr:row>
      <xdr:rowOff>188028</xdr:rowOff>
    </xdr:to>
    <xdr:sp macro="" textlink="">
      <xdr:nvSpPr>
        <xdr:cNvPr id="52" name="Rectangle 57">
          <a:hlinkClick xmlns:r="http://schemas.openxmlformats.org/officeDocument/2006/relationships" r:id="rId6"/>
        </xdr:cNvPr>
        <xdr:cNvSpPr/>
      </xdr:nvSpPr>
      <xdr:spPr>
        <a:xfrm>
          <a:off x="25400" y="205704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7</xdr:row>
      <xdr:rowOff>228950</xdr:rowOff>
    </xdr:from>
    <xdr:to>
      <xdr:col>0</xdr:col>
      <xdr:colOff>1790700</xdr:colOff>
      <xdr:row>9</xdr:row>
      <xdr:rowOff>21517</xdr:rowOff>
    </xdr:to>
    <xdr:sp macro="" textlink="">
      <xdr:nvSpPr>
        <xdr:cNvPr id="53" name="Rectangle 58">
          <a:hlinkClick xmlns:r="http://schemas.openxmlformats.org/officeDocument/2006/relationships" r:id="rId7"/>
        </xdr:cNvPr>
        <xdr:cNvSpPr/>
      </xdr:nvSpPr>
      <xdr:spPr>
        <a:xfrm>
          <a:off x="25400" y="237736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3. Resumo: Lançamentos</a:t>
          </a:r>
        </a:p>
      </xdr:txBody>
    </xdr:sp>
    <xdr:clientData/>
  </xdr:twoCellAnchor>
  <xdr:twoCellAnchor editAs="absolute">
    <xdr:from>
      <xdr:col>0</xdr:col>
      <xdr:colOff>25400</xdr:colOff>
      <xdr:row>9</xdr:row>
      <xdr:rowOff>62439</xdr:rowOff>
    </xdr:from>
    <xdr:to>
      <xdr:col>0</xdr:col>
      <xdr:colOff>1790700</xdr:colOff>
      <xdr:row>10</xdr:row>
      <xdr:rowOff>98422</xdr:rowOff>
    </xdr:to>
    <xdr:sp macro="" textlink="">
      <xdr:nvSpPr>
        <xdr:cNvPr id="54" name="Rectangle 59">
          <a:hlinkClick xmlns:r="http://schemas.openxmlformats.org/officeDocument/2006/relationships" r:id="rId8"/>
        </xdr:cNvPr>
        <xdr:cNvSpPr/>
      </xdr:nvSpPr>
      <xdr:spPr>
        <a:xfrm>
          <a:off x="25400" y="269768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139344</xdr:rowOff>
    </xdr:from>
    <xdr:to>
      <xdr:col>0</xdr:col>
      <xdr:colOff>1790700</xdr:colOff>
      <xdr:row>11</xdr:row>
      <xdr:rowOff>175328</xdr:rowOff>
    </xdr:to>
    <xdr:sp macro="" textlink="">
      <xdr:nvSpPr>
        <xdr:cNvPr id="55" name="Rectangle 60">
          <a:hlinkClick xmlns:r="http://schemas.openxmlformats.org/officeDocument/2006/relationships" r:id="rId9"/>
        </xdr:cNvPr>
        <xdr:cNvSpPr/>
      </xdr:nvSpPr>
      <xdr:spPr>
        <a:xfrm>
          <a:off x="25400" y="301801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216250</xdr:rowOff>
    </xdr:from>
    <xdr:to>
      <xdr:col>0</xdr:col>
      <xdr:colOff>1790700</xdr:colOff>
      <xdr:row>13</xdr:row>
      <xdr:rowOff>8816</xdr:rowOff>
    </xdr:to>
    <xdr:sp macro="" textlink="">
      <xdr:nvSpPr>
        <xdr:cNvPr id="56" name="Rectangle 61">
          <a:hlinkClick xmlns:r="http://schemas.openxmlformats.org/officeDocument/2006/relationships" r:id="rId10"/>
        </xdr:cNvPr>
        <xdr:cNvSpPr/>
      </xdr:nvSpPr>
      <xdr:spPr>
        <a:xfrm>
          <a:off x="25400" y="333833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153459</xdr:rowOff>
    </xdr:from>
    <xdr:to>
      <xdr:col>0</xdr:col>
      <xdr:colOff>1816100</xdr:colOff>
      <xdr:row>16</xdr:row>
      <xdr:rowOff>189442</xdr:rowOff>
    </xdr:to>
    <xdr:sp macro="" textlink="">
      <xdr:nvSpPr>
        <xdr:cNvPr id="57" name="Rectangle 62">
          <a:hlinkClick xmlns:r="http://schemas.openxmlformats.org/officeDocument/2006/relationships" r:id="rId11"/>
        </xdr:cNvPr>
        <xdr:cNvSpPr/>
      </xdr:nvSpPr>
      <xdr:spPr>
        <a:xfrm>
          <a:off x="50800" y="424920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236009</xdr:rowOff>
    </xdr:from>
    <xdr:to>
      <xdr:col>0</xdr:col>
      <xdr:colOff>1816100</xdr:colOff>
      <xdr:row>18</xdr:row>
      <xdr:rowOff>28576</xdr:rowOff>
    </xdr:to>
    <xdr:sp macro="" textlink="">
      <xdr:nvSpPr>
        <xdr:cNvPr id="58" name="Rectangle 63">
          <a:hlinkClick xmlns:r="http://schemas.openxmlformats.org/officeDocument/2006/relationships" r:id="rId12"/>
        </xdr:cNvPr>
        <xdr:cNvSpPr/>
      </xdr:nvSpPr>
      <xdr:spPr>
        <a:xfrm>
          <a:off x="50800" y="457517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89956</xdr:rowOff>
    </xdr:from>
    <xdr:to>
      <xdr:col>0</xdr:col>
      <xdr:colOff>1828800</xdr:colOff>
      <xdr:row>3</xdr:row>
      <xdr:rowOff>178856</xdr:rowOff>
    </xdr:to>
    <xdr:sp macro="" textlink="">
      <xdr:nvSpPr>
        <xdr:cNvPr id="59" name="Rectangle 65"/>
        <xdr:cNvSpPr/>
      </xdr:nvSpPr>
      <xdr:spPr>
        <a:xfrm>
          <a:off x="63500" y="100012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75144</xdr:rowOff>
    </xdr:from>
    <xdr:to>
      <xdr:col>0</xdr:col>
      <xdr:colOff>1820333</xdr:colOff>
      <xdr:row>19</xdr:row>
      <xdr:rowOff>111127</xdr:rowOff>
    </xdr:to>
    <xdr:sp macro="" textlink="">
      <xdr:nvSpPr>
        <xdr:cNvPr id="60" name="Rectangle 63">
          <a:hlinkClick xmlns:r="http://schemas.openxmlformats.org/officeDocument/2006/relationships" r:id="rId13"/>
        </xdr:cNvPr>
        <xdr:cNvSpPr/>
      </xdr:nvSpPr>
      <xdr:spPr>
        <a:xfrm>
          <a:off x="55033" y="490114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13</xdr:row>
      <xdr:rowOff>49735</xdr:rowOff>
    </xdr:from>
    <xdr:to>
      <xdr:col>0</xdr:col>
      <xdr:colOff>1794936</xdr:colOff>
      <xdr:row>14</xdr:row>
      <xdr:rowOff>85719</xdr:rowOff>
    </xdr:to>
    <xdr:sp macro="" textlink="">
      <xdr:nvSpPr>
        <xdr:cNvPr id="61" name="Rectangle 61">
          <a:hlinkClick xmlns:r="http://schemas.openxmlformats.org/officeDocument/2006/relationships" r:id="rId14"/>
        </xdr:cNvPr>
        <xdr:cNvSpPr/>
      </xdr:nvSpPr>
      <xdr:spPr>
        <a:xfrm>
          <a:off x="29636" y="365865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3</xdr:col>
      <xdr:colOff>1608662</xdr:colOff>
      <xdr:row>0</xdr:row>
      <xdr:rowOff>74083</xdr:rowOff>
    </xdr:from>
    <xdr:to>
      <xdr:col>3</xdr:col>
      <xdr:colOff>1968662</xdr:colOff>
      <xdr:row>1</xdr:row>
      <xdr:rowOff>166</xdr:rowOff>
    </xdr:to>
    <xdr:pic>
      <xdr:nvPicPr>
        <xdr:cNvPr id="30" name="Imagem 29">
          <a:hlinkClick xmlns:r="http://schemas.openxmlformats.org/officeDocument/2006/relationships" r:id="rId15"/>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677829" y="74083"/>
          <a:ext cx="360000" cy="36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5" name="Conector reto 4"/>
        <xdr:cNvCxnSpPr/>
      </xdr:nvCxnSpPr>
      <xdr:spPr>
        <a:xfrm>
          <a:off x="3076575" y="14097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xdr:row>
      <xdr:rowOff>0</xdr:rowOff>
    </xdr:from>
    <xdr:to>
      <xdr:col>6</xdr:col>
      <xdr:colOff>219075</xdr:colOff>
      <xdr:row>4</xdr:row>
      <xdr:rowOff>0</xdr:rowOff>
    </xdr:to>
    <xdr:cxnSp macro="">
      <xdr:nvCxnSpPr>
        <xdr:cNvPr id="6" name="Conector reto 16"/>
        <xdr:cNvCxnSpPr/>
      </xdr:nvCxnSpPr>
      <xdr:spPr>
        <a:xfrm>
          <a:off x="6343650" y="14097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xdr:row>
      <xdr:rowOff>0</xdr:rowOff>
    </xdr:from>
    <xdr:to>
      <xdr:col>9</xdr:col>
      <xdr:colOff>219075</xdr:colOff>
      <xdr:row>4</xdr:row>
      <xdr:rowOff>0</xdr:rowOff>
    </xdr:to>
    <xdr:cxnSp macro="">
      <xdr:nvCxnSpPr>
        <xdr:cNvPr id="7" name="Conector reto 16"/>
        <xdr:cNvCxnSpPr/>
      </xdr:nvCxnSpPr>
      <xdr:spPr>
        <a:xfrm>
          <a:off x="9610725" y="14097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1968503</xdr:colOff>
      <xdr:row>0</xdr:row>
      <xdr:rowOff>52915</xdr:rowOff>
    </xdr:from>
    <xdr:ext cx="6064250" cy="600164"/>
    <xdr:sp macro="" textlink="">
      <xdr:nvSpPr>
        <xdr:cNvPr id="21" name="CaixaDeTexto 20"/>
        <xdr:cNvSpPr txBox="1"/>
      </xdr:nvSpPr>
      <xdr:spPr>
        <a:xfrm>
          <a:off x="5468059" y="52915"/>
          <a:ext cx="6064250" cy="6001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lumMod val="65000"/>
                  <a:lumOff val="35000"/>
                </a:schemeClr>
              </a:solidFill>
              <a:effectLst/>
              <a:latin typeface="+mn-lt"/>
              <a:ea typeface="+mn-ea"/>
              <a:cs typeface="+mn-cs"/>
            </a:rPr>
            <a:t>Preencha</a:t>
          </a:r>
          <a:r>
            <a:rPr lang="pt-BR" sz="1100" baseline="0">
              <a:solidFill>
                <a:schemeClr val="tx1">
                  <a:lumMod val="65000"/>
                  <a:lumOff val="35000"/>
                </a:schemeClr>
              </a:solidFill>
              <a:effectLst/>
              <a:latin typeface="+mn-lt"/>
              <a:ea typeface="+mn-ea"/>
              <a:cs typeface="+mn-cs"/>
            </a:rPr>
            <a:t> suas contas de despesas para cada grupo de Despesas existente. Por exemplo, você pode cadastrar uma conta para "Aluguel", se você mora em um imóvel alugado dentro de Despesas com Moradia</a:t>
          </a:r>
          <a:endParaRPr lang="pt-BR" sz="1050">
            <a:solidFill>
              <a:schemeClr val="tx1">
                <a:lumMod val="65000"/>
                <a:lumOff val="35000"/>
              </a:schemeClr>
            </a:solidFill>
          </a:endParaRPr>
        </a:p>
      </xdr:txBody>
    </xdr:sp>
    <xdr:clientData/>
  </xdr:oneCellAnchor>
  <xdr:twoCellAnchor>
    <xdr:from>
      <xdr:col>12</xdr:col>
      <xdr:colOff>0</xdr:colOff>
      <xdr:row>4</xdr:row>
      <xdr:rowOff>0</xdr:rowOff>
    </xdr:from>
    <xdr:to>
      <xdr:col>12</xdr:col>
      <xdr:colOff>219075</xdr:colOff>
      <xdr:row>4</xdr:row>
      <xdr:rowOff>0</xdr:rowOff>
    </xdr:to>
    <xdr:cxnSp macro="">
      <xdr:nvCxnSpPr>
        <xdr:cNvPr id="36" name="Conector reto 35"/>
        <xdr:cNvCxnSpPr/>
      </xdr:nvCxnSpPr>
      <xdr:spPr>
        <a:xfrm>
          <a:off x="3090333" y="5535083"/>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4</xdr:row>
      <xdr:rowOff>0</xdr:rowOff>
    </xdr:from>
    <xdr:to>
      <xdr:col>15</xdr:col>
      <xdr:colOff>219075</xdr:colOff>
      <xdr:row>4</xdr:row>
      <xdr:rowOff>0</xdr:rowOff>
    </xdr:to>
    <xdr:cxnSp macro="">
      <xdr:nvCxnSpPr>
        <xdr:cNvPr id="37" name="Conector reto 16"/>
        <xdr:cNvCxnSpPr/>
      </xdr:nvCxnSpPr>
      <xdr:spPr>
        <a:xfrm>
          <a:off x="6350000" y="5535083"/>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4</xdr:row>
      <xdr:rowOff>0</xdr:rowOff>
    </xdr:from>
    <xdr:to>
      <xdr:col>18</xdr:col>
      <xdr:colOff>219075</xdr:colOff>
      <xdr:row>4</xdr:row>
      <xdr:rowOff>0</xdr:rowOff>
    </xdr:to>
    <xdr:cxnSp macro="">
      <xdr:nvCxnSpPr>
        <xdr:cNvPr id="38" name="Conector reto 16"/>
        <xdr:cNvCxnSpPr/>
      </xdr:nvCxnSpPr>
      <xdr:spPr>
        <a:xfrm>
          <a:off x="9609667" y="5535083"/>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4</xdr:row>
      <xdr:rowOff>0</xdr:rowOff>
    </xdr:from>
    <xdr:to>
      <xdr:col>21</xdr:col>
      <xdr:colOff>219075</xdr:colOff>
      <xdr:row>4</xdr:row>
      <xdr:rowOff>0</xdr:rowOff>
    </xdr:to>
    <xdr:cxnSp macro="">
      <xdr:nvCxnSpPr>
        <xdr:cNvPr id="39" name="Conector reto 38"/>
        <xdr:cNvCxnSpPr/>
      </xdr:nvCxnSpPr>
      <xdr:spPr>
        <a:xfrm>
          <a:off x="3090333" y="9736667"/>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4</xdr:row>
      <xdr:rowOff>0</xdr:rowOff>
    </xdr:from>
    <xdr:to>
      <xdr:col>24</xdr:col>
      <xdr:colOff>219075</xdr:colOff>
      <xdr:row>4</xdr:row>
      <xdr:rowOff>0</xdr:rowOff>
    </xdr:to>
    <xdr:cxnSp macro="">
      <xdr:nvCxnSpPr>
        <xdr:cNvPr id="40" name="Conector reto 39"/>
        <xdr:cNvCxnSpPr/>
      </xdr:nvCxnSpPr>
      <xdr:spPr>
        <a:xfrm>
          <a:off x="6350000" y="9736667"/>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296332</xdr:rowOff>
    </xdr:from>
    <xdr:to>
      <xdr:col>0</xdr:col>
      <xdr:colOff>1699682</xdr:colOff>
      <xdr:row>1</xdr:row>
      <xdr:rowOff>364652</xdr:rowOff>
    </xdr:to>
    <xdr:pic>
      <xdr:nvPicPr>
        <xdr:cNvPr id="30" name="Imagem 2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2"/>
          <a:ext cx="1565275" cy="502237"/>
        </a:xfrm>
        <a:prstGeom prst="rect">
          <a:avLst/>
        </a:prstGeom>
      </xdr:spPr>
    </xdr:pic>
    <xdr:clientData fLocksWithSheet="0"/>
  </xdr:twoCellAnchor>
  <xdr:twoCellAnchor editAs="absolute">
    <xdr:from>
      <xdr:col>0</xdr:col>
      <xdr:colOff>0</xdr:colOff>
      <xdr:row>3</xdr:row>
      <xdr:rowOff>315385</xdr:rowOff>
    </xdr:from>
    <xdr:to>
      <xdr:col>1</xdr:col>
      <xdr:colOff>9525</xdr:colOff>
      <xdr:row>5</xdr:row>
      <xdr:rowOff>24344</xdr:rowOff>
    </xdr:to>
    <xdr:sp macro="" textlink="">
      <xdr:nvSpPr>
        <xdr:cNvPr id="41" name="Retângulo 40">
          <a:hlinkClick xmlns:r="http://schemas.openxmlformats.org/officeDocument/2006/relationships" r:id="rId2"/>
        </xdr:cNvPr>
        <xdr:cNvSpPr/>
      </xdr:nvSpPr>
      <xdr:spPr>
        <a:xfrm>
          <a:off x="0" y="1416052"/>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239187</xdr:rowOff>
    </xdr:from>
    <xdr:to>
      <xdr:col>0</xdr:col>
      <xdr:colOff>1689100</xdr:colOff>
      <xdr:row>14</xdr:row>
      <xdr:rowOff>239187</xdr:rowOff>
    </xdr:to>
    <xdr:cxnSp macro="">
      <xdr:nvCxnSpPr>
        <xdr:cNvPr id="42" name="Conector reto 41"/>
        <xdr:cNvCxnSpPr/>
      </xdr:nvCxnSpPr>
      <xdr:spPr>
        <a:xfrm>
          <a:off x="123825" y="409152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3177</xdr:rowOff>
    </xdr:from>
    <xdr:to>
      <xdr:col>0</xdr:col>
      <xdr:colOff>1689100</xdr:colOff>
      <xdr:row>2</xdr:row>
      <xdr:rowOff>3177</xdr:rowOff>
    </xdr:to>
    <xdr:cxnSp macro="">
      <xdr:nvCxnSpPr>
        <xdr:cNvPr id="43" name="Conector reto 42"/>
        <xdr:cNvCxnSpPr/>
      </xdr:nvCxnSpPr>
      <xdr:spPr>
        <a:xfrm>
          <a:off x="123825" y="913344"/>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75144</xdr:rowOff>
    </xdr:from>
    <xdr:to>
      <xdr:col>0</xdr:col>
      <xdr:colOff>1803400</xdr:colOff>
      <xdr:row>6</xdr:row>
      <xdr:rowOff>111127</xdr:rowOff>
    </xdr:to>
    <xdr:sp macro="" textlink="">
      <xdr:nvSpPr>
        <xdr:cNvPr id="44" name="Rectangle 12">
          <a:hlinkClick xmlns:r="http://schemas.openxmlformats.org/officeDocument/2006/relationships" r:id="rId3"/>
        </xdr:cNvPr>
        <xdr:cNvSpPr/>
      </xdr:nvSpPr>
      <xdr:spPr>
        <a:xfrm>
          <a:off x="38100" y="1736727"/>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1. Grupos de Contas</a:t>
          </a:r>
        </a:p>
      </xdr:txBody>
    </xdr:sp>
    <xdr:clientData/>
  </xdr:twoCellAnchor>
  <xdr:twoCellAnchor editAs="absolute">
    <xdr:from>
      <xdr:col>0</xdr:col>
      <xdr:colOff>25400</xdr:colOff>
      <xdr:row>6</xdr:row>
      <xdr:rowOff>152049</xdr:rowOff>
    </xdr:from>
    <xdr:to>
      <xdr:col>0</xdr:col>
      <xdr:colOff>1790700</xdr:colOff>
      <xdr:row>7</xdr:row>
      <xdr:rowOff>188032</xdr:rowOff>
    </xdr:to>
    <xdr:sp macro="" textlink="">
      <xdr:nvSpPr>
        <xdr:cNvPr id="45" name="Rectangle 57">
          <a:hlinkClick xmlns:r="http://schemas.openxmlformats.org/officeDocument/2006/relationships" r:id="rId4"/>
        </xdr:cNvPr>
        <xdr:cNvSpPr/>
      </xdr:nvSpPr>
      <xdr:spPr>
        <a:xfrm>
          <a:off x="25400" y="205704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7</xdr:row>
      <xdr:rowOff>228954</xdr:rowOff>
    </xdr:from>
    <xdr:to>
      <xdr:col>0</xdr:col>
      <xdr:colOff>1790700</xdr:colOff>
      <xdr:row>9</xdr:row>
      <xdr:rowOff>21521</xdr:rowOff>
    </xdr:to>
    <xdr:sp macro="" textlink="">
      <xdr:nvSpPr>
        <xdr:cNvPr id="46" name="Rectangle 58">
          <a:hlinkClick xmlns:r="http://schemas.openxmlformats.org/officeDocument/2006/relationships" r:id="rId5"/>
        </xdr:cNvPr>
        <xdr:cNvSpPr/>
      </xdr:nvSpPr>
      <xdr:spPr>
        <a:xfrm>
          <a:off x="25400" y="237737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3. Resumo: Lançamentos</a:t>
          </a:r>
        </a:p>
      </xdr:txBody>
    </xdr:sp>
    <xdr:clientData/>
  </xdr:twoCellAnchor>
  <xdr:twoCellAnchor editAs="absolute">
    <xdr:from>
      <xdr:col>0</xdr:col>
      <xdr:colOff>25400</xdr:colOff>
      <xdr:row>9</xdr:row>
      <xdr:rowOff>62443</xdr:rowOff>
    </xdr:from>
    <xdr:to>
      <xdr:col>0</xdr:col>
      <xdr:colOff>1790700</xdr:colOff>
      <xdr:row>10</xdr:row>
      <xdr:rowOff>98426</xdr:rowOff>
    </xdr:to>
    <xdr:sp macro="" textlink="">
      <xdr:nvSpPr>
        <xdr:cNvPr id="47" name="Rectangle 59">
          <a:hlinkClick xmlns:r="http://schemas.openxmlformats.org/officeDocument/2006/relationships" r:id="rId6"/>
        </xdr:cNvPr>
        <xdr:cNvSpPr/>
      </xdr:nvSpPr>
      <xdr:spPr>
        <a:xfrm>
          <a:off x="25400" y="269769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139348</xdr:rowOff>
    </xdr:from>
    <xdr:to>
      <xdr:col>0</xdr:col>
      <xdr:colOff>1790700</xdr:colOff>
      <xdr:row>11</xdr:row>
      <xdr:rowOff>175332</xdr:rowOff>
    </xdr:to>
    <xdr:sp macro="" textlink="">
      <xdr:nvSpPr>
        <xdr:cNvPr id="48" name="Rectangle 60">
          <a:hlinkClick xmlns:r="http://schemas.openxmlformats.org/officeDocument/2006/relationships" r:id="rId7"/>
        </xdr:cNvPr>
        <xdr:cNvSpPr/>
      </xdr:nvSpPr>
      <xdr:spPr>
        <a:xfrm>
          <a:off x="25400" y="301801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216254</xdr:rowOff>
    </xdr:from>
    <xdr:to>
      <xdr:col>0</xdr:col>
      <xdr:colOff>1790700</xdr:colOff>
      <xdr:row>13</xdr:row>
      <xdr:rowOff>8820</xdr:rowOff>
    </xdr:to>
    <xdr:sp macro="" textlink="">
      <xdr:nvSpPr>
        <xdr:cNvPr id="49" name="Rectangle 61">
          <a:hlinkClick xmlns:r="http://schemas.openxmlformats.org/officeDocument/2006/relationships" r:id="rId8"/>
        </xdr:cNvPr>
        <xdr:cNvSpPr/>
      </xdr:nvSpPr>
      <xdr:spPr>
        <a:xfrm>
          <a:off x="25400" y="333833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153463</xdr:rowOff>
    </xdr:from>
    <xdr:to>
      <xdr:col>0</xdr:col>
      <xdr:colOff>1816100</xdr:colOff>
      <xdr:row>16</xdr:row>
      <xdr:rowOff>189446</xdr:rowOff>
    </xdr:to>
    <xdr:sp macro="" textlink="">
      <xdr:nvSpPr>
        <xdr:cNvPr id="50" name="Rectangle 62">
          <a:hlinkClick xmlns:r="http://schemas.openxmlformats.org/officeDocument/2006/relationships" r:id="rId9"/>
        </xdr:cNvPr>
        <xdr:cNvSpPr/>
      </xdr:nvSpPr>
      <xdr:spPr>
        <a:xfrm>
          <a:off x="50800" y="42492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236013</xdr:rowOff>
    </xdr:from>
    <xdr:to>
      <xdr:col>0</xdr:col>
      <xdr:colOff>1816100</xdr:colOff>
      <xdr:row>18</xdr:row>
      <xdr:rowOff>28580</xdr:rowOff>
    </xdr:to>
    <xdr:sp macro="" textlink="">
      <xdr:nvSpPr>
        <xdr:cNvPr id="51" name="Rectangle 63">
          <a:hlinkClick xmlns:r="http://schemas.openxmlformats.org/officeDocument/2006/relationships" r:id="rId10"/>
        </xdr:cNvPr>
        <xdr:cNvSpPr/>
      </xdr:nvSpPr>
      <xdr:spPr>
        <a:xfrm>
          <a:off x="50800" y="457518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89960</xdr:rowOff>
    </xdr:from>
    <xdr:to>
      <xdr:col>0</xdr:col>
      <xdr:colOff>1828800</xdr:colOff>
      <xdr:row>3</xdr:row>
      <xdr:rowOff>178860</xdr:rowOff>
    </xdr:to>
    <xdr:sp macro="" textlink="">
      <xdr:nvSpPr>
        <xdr:cNvPr id="52" name="Rectangle 65"/>
        <xdr:cNvSpPr/>
      </xdr:nvSpPr>
      <xdr:spPr>
        <a:xfrm>
          <a:off x="63500" y="10001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75148</xdr:rowOff>
    </xdr:from>
    <xdr:to>
      <xdr:col>0</xdr:col>
      <xdr:colOff>1820333</xdr:colOff>
      <xdr:row>19</xdr:row>
      <xdr:rowOff>111131</xdr:rowOff>
    </xdr:to>
    <xdr:sp macro="" textlink="">
      <xdr:nvSpPr>
        <xdr:cNvPr id="53" name="Rectangle 63">
          <a:hlinkClick xmlns:r="http://schemas.openxmlformats.org/officeDocument/2006/relationships" r:id="rId11"/>
        </xdr:cNvPr>
        <xdr:cNvSpPr/>
      </xdr:nvSpPr>
      <xdr:spPr>
        <a:xfrm>
          <a:off x="55033" y="49011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13</xdr:row>
      <xdr:rowOff>49739</xdr:rowOff>
    </xdr:from>
    <xdr:to>
      <xdr:col>0</xdr:col>
      <xdr:colOff>1794936</xdr:colOff>
      <xdr:row>14</xdr:row>
      <xdr:rowOff>85723</xdr:rowOff>
    </xdr:to>
    <xdr:sp macro="" textlink="">
      <xdr:nvSpPr>
        <xdr:cNvPr id="54" name="Rectangle 61">
          <a:hlinkClick xmlns:r="http://schemas.openxmlformats.org/officeDocument/2006/relationships" r:id="rId12"/>
        </xdr:cNvPr>
        <xdr:cNvSpPr/>
      </xdr:nvSpPr>
      <xdr:spPr>
        <a:xfrm>
          <a:off x="29636" y="365865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2</xdr:col>
      <xdr:colOff>0</xdr:colOff>
      <xdr:row>1</xdr:row>
      <xdr:rowOff>190498</xdr:rowOff>
    </xdr:from>
    <xdr:to>
      <xdr:col>3</xdr:col>
      <xdr:colOff>265167</xdr:colOff>
      <xdr:row>2</xdr:row>
      <xdr:rowOff>2248</xdr:rowOff>
    </xdr:to>
    <xdr:sp macro="" textlink="">
      <xdr:nvSpPr>
        <xdr:cNvPr id="55" name="Retângulo 54">
          <a:hlinkClick xmlns:r="http://schemas.openxmlformats.org/officeDocument/2006/relationships" r:id="rId3"/>
        </xdr:cNvPr>
        <xdr:cNvSpPr/>
      </xdr:nvSpPr>
      <xdr:spPr>
        <a:xfrm>
          <a:off x="2084917" y="624415"/>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Receitas</a:t>
          </a:r>
        </a:p>
      </xdr:txBody>
    </xdr:sp>
    <xdr:clientData/>
  </xdr:twoCellAnchor>
  <xdr:twoCellAnchor editAs="absolute">
    <xdr:from>
      <xdr:col>3</xdr:col>
      <xdr:colOff>354542</xdr:colOff>
      <xdr:row>1</xdr:row>
      <xdr:rowOff>190498</xdr:rowOff>
    </xdr:from>
    <xdr:to>
      <xdr:col>3</xdr:col>
      <xdr:colOff>1614542</xdr:colOff>
      <xdr:row>2</xdr:row>
      <xdr:rowOff>2248</xdr:rowOff>
    </xdr:to>
    <xdr:sp macro="" textlink="">
      <xdr:nvSpPr>
        <xdr:cNvPr id="56" name="Retângulo 55">
          <a:hlinkClick xmlns:r="http://schemas.openxmlformats.org/officeDocument/2006/relationships" r:id="rId13"/>
        </xdr:cNvPr>
        <xdr:cNvSpPr/>
      </xdr:nvSpPr>
      <xdr:spPr>
        <a:xfrm>
          <a:off x="3434292" y="624415"/>
          <a:ext cx="126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Despesas</a:t>
          </a:r>
        </a:p>
      </xdr:txBody>
    </xdr:sp>
    <xdr:clientData/>
  </xdr:twoCellAnchor>
  <xdr:twoCellAnchor editAs="absolute">
    <xdr:from>
      <xdr:col>3</xdr:col>
      <xdr:colOff>1701801</xdr:colOff>
      <xdr:row>1</xdr:row>
      <xdr:rowOff>190498</xdr:rowOff>
    </xdr:from>
    <xdr:to>
      <xdr:col>5</xdr:col>
      <xdr:colOff>241884</xdr:colOff>
      <xdr:row>2</xdr:row>
      <xdr:rowOff>2248</xdr:rowOff>
    </xdr:to>
    <xdr:sp macro="" textlink="">
      <xdr:nvSpPr>
        <xdr:cNvPr id="57" name="Retângulo 2">
          <a:hlinkClick xmlns:r="http://schemas.openxmlformats.org/officeDocument/2006/relationships" r:id="rId14"/>
        </xdr:cNvPr>
        <xdr:cNvSpPr/>
      </xdr:nvSpPr>
      <xdr:spPr>
        <a:xfrm>
          <a:off x="4781551" y="624415"/>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Bancos</a:t>
          </a:r>
        </a:p>
      </xdr:txBody>
    </xdr:sp>
    <xdr:clientData/>
  </xdr:twoCellAnchor>
  <xdr:twoCellAnchor editAs="absolute">
    <xdr:from>
      <xdr:col>3</xdr:col>
      <xdr:colOff>1608662</xdr:colOff>
      <xdr:row>0</xdr:row>
      <xdr:rowOff>74081</xdr:rowOff>
    </xdr:from>
    <xdr:to>
      <xdr:col>3</xdr:col>
      <xdr:colOff>1968662</xdr:colOff>
      <xdr:row>1</xdr:row>
      <xdr:rowOff>164</xdr:rowOff>
    </xdr:to>
    <xdr:pic>
      <xdr:nvPicPr>
        <xdr:cNvPr id="29" name="Imagem 28">
          <a:hlinkClick xmlns:r="http://schemas.openxmlformats.org/officeDocument/2006/relationships" r:id="rId15"/>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677829" y="74081"/>
          <a:ext cx="360000" cy="36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4</xdr:col>
      <xdr:colOff>137585</xdr:colOff>
      <xdr:row>0</xdr:row>
      <xdr:rowOff>31749</xdr:rowOff>
    </xdr:from>
    <xdr:ext cx="6392331" cy="436786"/>
    <xdr:sp macro="" textlink="">
      <xdr:nvSpPr>
        <xdr:cNvPr id="16" name="CaixaDeTexto 20"/>
        <xdr:cNvSpPr txBox="1"/>
      </xdr:nvSpPr>
      <xdr:spPr>
        <a:xfrm>
          <a:off x="5048252" y="31749"/>
          <a:ext cx="63923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lumMod val="65000"/>
                  <a:lumOff val="35000"/>
                </a:schemeClr>
              </a:solidFill>
              <a:effectLst/>
              <a:latin typeface="+mn-lt"/>
              <a:ea typeface="+mn-ea"/>
              <a:cs typeface="+mn-cs"/>
            </a:rPr>
            <a:t>Preencha</a:t>
          </a:r>
          <a:r>
            <a:rPr lang="pt-BR" sz="1100" baseline="0">
              <a:solidFill>
                <a:schemeClr val="tx1">
                  <a:lumMod val="65000"/>
                  <a:lumOff val="35000"/>
                </a:schemeClr>
              </a:solidFill>
              <a:effectLst/>
              <a:latin typeface="+mn-lt"/>
              <a:ea typeface="+mn-ea"/>
              <a:cs typeface="+mn-cs"/>
            </a:rPr>
            <a:t> suas contas de despesas para cada grupo de Despesas existente. Por exemplo, você pode cadastrar uma conta para "Aluguel", se você mora em um imóvel alugado dentro de Despesas com Moradia</a:t>
          </a:r>
          <a:endParaRPr lang="pt-BR" sz="1050">
            <a:solidFill>
              <a:schemeClr val="tx1">
                <a:lumMod val="65000"/>
                <a:lumOff val="35000"/>
              </a:schemeClr>
            </a:solidFill>
          </a:endParaRPr>
        </a:p>
      </xdr:txBody>
    </xdr:sp>
    <xdr:clientData/>
  </xdr:oneCellAnchor>
  <xdr:twoCellAnchor editAs="absolute">
    <xdr:from>
      <xdr:col>0</xdr:col>
      <xdr:colOff>134407</xdr:colOff>
      <xdr:row>0</xdr:row>
      <xdr:rowOff>296332</xdr:rowOff>
    </xdr:from>
    <xdr:to>
      <xdr:col>0</xdr:col>
      <xdr:colOff>1699682</xdr:colOff>
      <xdr:row>1</xdr:row>
      <xdr:rowOff>364652</xdr:rowOff>
    </xdr:to>
    <xdr:pic>
      <xdr:nvPicPr>
        <xdr:cNvPr id="24" name="Imagem 2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2"/>
          <a:ext cx="1565275" cy="502237"/>
        </a:xfrm>
        <a:prstGeom prst="rect">
          <a:avLst/>
        </a:prstGeom>
      </xdr:spPr>
    </xdr:pic>
    <xdr:clientData fLocksWithSheet="0"/>
  </xdr:twoCellAnchor>
  <xdr:twoCellAnchor editAs="absolute">
    <xdr:from>
      <xdr:col>0</xdr:col>
      <xdr:colOff>0</xdr:colOff>
      <xdr:row>4</xdr:row>
      <xdr:rowOff>315385</xdr:rowOff>
    </xdr:from>
    <xdr:to>
      <xdr:col>1</xdr:col>
      <xdr:colOff>9525</xdr:colOff>
      <xdr:row>5</xdr:row>
      <xdr:rowOff>236010</xdr:rowOff>
    </xdr:to>
    <xdr:sp macro="" textlink="">
      <xdr:nvSpPr>
        <xdr:cNvPr id="25" name="Retângulo 24">
          <a:hlinkClick xmlns:r="http://schemas.openxmlformats.org/officeDocument/2006/relationships" r:id="rId2"/>
        </xdr:cNvPr>
        <xdr:cNvSpPr/>
      </xdr:nvSpPr>
      <xdr:spPr>
        <a:xfrm>
          <a:off x="0" y="1416052"/>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15</xdr:row>
      <xdr:rowOff>101603</xdr:rowOff>
    </xdr:from>
    <xdr:to>
      <xdr:col>0</xdr:col>
      <xdr:colOff>1689100</xdr:colOff>
      <xdr:row>15</xdr:row>
      <xdr:rowOff>101603</xdr:rowOff>
    </xdr:to>
    <xdr:cxnSp macro="">
      <xdr:nvCxnSpPr>
        <xdr:cNvPr id="26" name="Conector reto 25"/>
        <xdr:cNvCxnSpPr/>
      </xdr:nvCxnSpPr>
      <xdr:spPr>
        <a:xfrm>
          <a:off x="123825" y="409152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3177</xdr:rowOff>
    </xdr:from>
    <xdr:to>
      <xdr:col>0</xdr:col>
      <xdr:colOff>1689100</xdr:colOff>
      <xdr:row>2</xdr:row>
      <xdr:rowOff>3177</xdr:rowOff>
    </xdr:to>
    <xdr:cxnSp macro="">
      <xdr:nvCxnSpPr>
        <xdr:cNvPr id="27" name="Conector reto 26"/>
        <xdr:cNvCxnSpPr/>
      </xdr:nvCxnSpPr>
      <xdr:spPr>
        <a:xfrm>
          <a:off x="123825" y="913344"/>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286810</xdr:rowOff>
    </xdr:from>
    <xdr:to>
      <xdr:col>0</xdr:col>
      <xdr:colOff>1803400</xdr:colOff>
      <xdr:row>6</xdr:row>
      <xdr:rowOff>216960</xdr:rowOff>
    </xdr:to>
    <xdr:sp macro="" textlink="">
      <xdr:nvSpPr>
        <xdr:cNvPr id="28" name="Rectangle 12">
          <a:hlinkClick xmlns:r="http://schemas.openxmlformats.org/officeDocument/2006/relationships" r:id="rId3"/>
        </xdr:cNvPr>
        <xdr:cNvSpPr/>
      </xdr:nvSpPr>
      <xdr:spPr>
        <a:xfrm>
          <a:off x="38100" y="1736727"/>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1. Grupos de Contas</a:t>
          </a:r>
        </a:p>
      </xdr:txBody>
    </xdr:sp>
    <xdr:clientData/>
  </xdr:twoCellAnchor>
  <xdr:twoCellAnchor editAs="absolute">
    <xdr:from>
      <xdr:col>0</xdr:col>
      <xdr:colOff>25400</xdr:colOff>
      <xdr:row>7</xdr:row>
      <xdr:rowOff>14466</xdr:rowOff>
    </xdr:from>
    <xdr:to>
      <xdr:col>0</xdr:col>
      <xdr:colOff>1790700</xdr:colOff>
      <xdr:row>8</xdr:row>
      <xdr:rowOff>50449</xdr:rowOff>
    </xdr:to>
    <xdr:sp macro="" textlink="">
      <xdr:nvSpPr>
        <xdr:cNvPr id="29" name="Rectangle 57">
          <a:hlinkClick xmlns:r="http://schemas.openxmlformats.org/officeDocument/2006/relationships" r:id="rId4"/>
        </xdr:cNvPr>
        <xdr:cNvSpPr/>
      </xdr:nvSpPr>
      <xdr:spPr>
        <a:xfrm>
          <a:off x="25400" y="205704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8</xdr:row>
      <xdr:rowOff>91371</xdr:rowOff>
    </xdr:from>
    <xdr:to>
      <xdr:col>0</xdr:col>
      <xdr:colOff>1790700</xdr:colOff>
      <xdr:row>9</xdr:row>
      <xdr:rowOff>127354</xdr:rowOff>
    </xdr:to>
    <xdr:sp macro="" textlink="">
      <xdr:nvSpPr>
        <xdr:cNvPr id="30" name="Rectangle 58">
          <a:hlinkClick xmlns:r="http://schemas.openxmlformats.org/officeDocument/2006/relationships" r:id="rId5"/>
        </xdr:cNvPr>
        <xdr:cNvSpPr/>
      </xdr:nvSpPr>
      <xdr:spPr>
        <a:xfrm>
          <a:off x="25400" y="237737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3. Resumo: Lançamentos</a:t>
          </a:r>
        </a:p>
      </xdr:txBody>
    </xdr:sp>
    <xdr:clientData/>
  </xdr:twoCellAnchor>
  <xdr:twoCellAnchor editAs="absolute">
    <xdr:from>
      <xdr:col>0</xdr:col>
      <xdr:colOff>25400</xdr:colOff>
      <xdr:row>9</xdr:row>
      <xdr:rowOff>168276</xdr:rowOff>
    </xdr:from>
    <xdr:to>
      <xdr:col>0</xdr:col>
      <xdr:colOff>1790700</xdr:colOff>
      <xdr:row>10</xdr:row>
      <xdr:rowOff>204260</xdr:rowOff>
    </xdr:to>
    <xdr:sp macro="" textlink="">
      <xdr:nvSpPr>
        <xdr:cNvPr id="31" name="Rectangle 59">
          <a:hlinkClick xmlns:r="http://schemas.openxmlformats.org/officeDocument/2006/relationships" r:id="rId6"/>
        </xdr:cNvPr>
        <xdr:cNvSpPr/>
      </xdr:nvSpPr>
      <xdr:spPr>
        <a:xfrm>
          <a:off x="25400" y="269769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11</xdr:row>
      <xdr:rowOff>1765</xdr:rowOff>
    </xdr:from>
    <xdr:to>
      <xdr:col>0</xdr:col>
      <xdr:colOff>1790700</xdr:colOff>
      <xdr:row>12</xdr:row>
      <xdr:rowOff>37748</xdr:rowOff>
    </xdr:to>
    <xdr:sp macro="" textlink="">
      <xdr:nvSpPr>
        <xdr:cNvPr id="32" name="Rectangle 60">
          <a:hlinkClick xmlns:r="http://schemas.openxmlformats.org/officeDocument/2006/relationships" r:id="rId7"/>
        </xdr:cNvPr>
        <xdr:cNvSpPr/>
      </xdr:nvSpPr>
      <xdr:spPr>
        <a:xfrm>
          <a:off x="25400" y="301801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12</xdr:row>
      <xdr:rowOff>78670</xdr:rowOff>
    </xdr:from>
    <xdr:to>
      <xdr:col>0</xdr:col>
      <xdr:colOff>1790700</xdr:colOff>
      <xdr:row>13</xdr:row>
      <xdr:rowOff>114654</xdr:rowOff>
    </xdr:to>
    <xdr:sp macro="" textlink="">
      <xdr:nvSpPr>
        <xdr:cNvPr id="33" name="Rectangle 61">
          <a:hlinkClick xmlns:r="http://schemas.openxmlformats.org/officeDocument/2006/relationships" r:id="rId8"/>
        </xdr:cNvPr>
        <xdr:cNvSpPr/>
      </xdr:nvSpPr>
      <xdr:spPr>
        <a:xfrm>
          <a:off x="25400" y="333833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16</xdr:row>
      <xdr:rowOff>15880</xdr:rowOff>
    </xdr:from>
    <xdr:to>
      <xdr:col>0</xdr:col>
      <xdr:colOff>1816100</xdr:colOff>
      <xdr:row>17</xdr:row>
      <xdr:rowOff>51863</xdr:rowOff>
    </xdr:to>
    <xdr:sp macro="" textlink="">
      <xdr:nvSpPr>
        <xdr:cNvPr id="34" name="Rectangle 62">
          <a:hlinkClick xmlns:r="http://schemas.openxmlformats.org/officeDocument/2006/relationships" r:id="rId9"/>
        </xdr:cNvPr>
        <xdr:cNvSpPr/>
      </xdr:nvSpPr>
      <xdr:spPr>
        <a:xfrm>
          <a:off x="50800" y="42492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17</xdr:row>
      <xdr:rowOff>98430</xdr:rowOff>
    </xdr:from>
    <xdr:to>
      <xdr:col>0</xdr:col>
      <xdr:colOff>1816100</xdr:colOff>
      <xdr:row>18</xdr:row>
      <xdr:rowOff>134413</xdr:rowOff>
    </xdr:to>
    <xdr:sp macro="" textlink="">
      <xdr:nvSpPr>
        <xdr:cNvPr id="35" name="Rectangle 63">
          <a:hlinkClick xmlns:r="http://schemas.openxmlformats.org/officeDocument/2006/relationships" r:id="rId10"/>
        </xdr:cNvPr>
        <xdr:cNvSpPr/>
      </xdr:nvSpPr>
      <xdr:spPr>
        <a:xfrm>
          <a:off x="50800" y="457518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3</xdr:row>
      <xdr:rowOff>5293</xdr:rowOff>
    </xdr:from>
    <xdr:to>
      <xdr:col>0</xdr:col>
      <xdr:colOff>1828800</xdr:colOff>
      <xdr:row>4</xdr:row>
      <xdr:rowOff>178860</xdr:rowOff>
    </xdr:to>
    <xdr:sp macro="" textlink="">
      <xdr:nvSpPr>
        <xdr:cNvPr id="36" name="Rectangle 65"/>
        <xdr:cNvSpPr/>
      </xdr:nvSpPr>
      <xdr:spPr>
        <a:xfrm>
          <a:off x="63500" y="10001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180981</xdr:rowOff>
    </xdr:from>
    <xdr:to>
      <xdr:col>0</xdr:col>
      <xdr:colOff>1820333</xdr:colOff>
      <xdr:row>19</xdr:row>
      <xdr:rowOff>216965</xdr:rowOff>
    </xdr:to>
    <xdr:sp macro="" textlink="">
      <xdr:nvSpPr>
        <xdr:cNvPr id="37" name="Rectangle 63">
          <a:hlinkClick xmlns:r="http://schemas.openxmlformats.org/officeDocument/2006/relationships" r:id="rId11"/>
        </xdr:cNvPr>
        <xdr:cNvSpPr/>
      </xdr:nvSpPr>
      <xdr:spPr>
        <a:xfrm>
          <a:off x="55033" y="49011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13</xdr:row>
      <xdr:rowOff>155573</xdr:rowOff>
    </xdr:from>
    <xdr:to>
      <xdr:col>0</xdr:col>
      <xdr:colOff>1794936</xdr:colOff>
      <xdr:row>14</xdr:row>
      <xdr:rowOff>191556</xdr:rowOff>
    </xdr:to>
    <xdr:sp macro="" textlink="">
      <xdr:nvSpPr>
        <xdr:cNvPr id="38" name="Rectangle 61">
          <a:hlinkClick xmlns:r="http://schemas.openxmlformats.org/officeDocument/2006/relationships" r:id="rId12"/>
        </xdr:cNvPr>
        <xdr:cNvSpPr/>
      </xdr:nvSpPr>
      <xdr:spPr>
        <a:xfrm>
          <a:off x="29636" y="365865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2</xdr:col>
      <xdr:colOff>0</xdr:colOff>
      <xdr:row>1</xdr:row>
      <xdr:rowOff>190500</xdr:rowOff>
    </xdr:from>
    <xdr:to>
      <xdr:col>3</xdr:col>
      <xdr:colOff>667334</xdr:colOff>
      <xdr:row>2</xdr:row>
      <xdr:rowOff>2250</xdr:rowOff>
    </xdr:to>
    <xdr:sp macro="" textlink="">
      <xdr:nvSpPr>
        <xdr:cNvPr id="39" name="Retângulo 38">
          <a:hlinkClick xmlns:r="http://schemas.openxmlformats.org/officeDocument/2006/relationships" r:id="rId3"/>
        </xdr:cNvPr>
        <xdr:cNvSpPr/>
      </xdr:nvSpPr>
      <xdr:spPr>
        <a:xfrm>
          <a:off x="2084917" y="624417"/>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Receitas</a:t>
          </a:r>
        </a:p>
      </xdr:txBody>
    </xdr:sp>
    <xdr:clientData/>
  </xdr:twoCellAnchor>
  <xdr:twoCellAnchor editAs="absolute">
    <xdr:from>
      <xdr:col>3</xdr:col>
      <xdr:colOff>756709</xdr:colOff>
      <xdr:row>1</xdr:row>
      <xdr:rowOff>190500</xdr:rowOff>
    </xdr:from>
    <xdr:to>
      <xdr:col>3</xdr:col>
      <xdr:colOff>2016709</xdr:colOff>
      <xdr:row>2</xdr:row>
      <xdr:rowOff>2250</xdr:rowOff>
    </xdr:to>
    <xdr:sp macro="" textlink="">
      <xdr:nvSpPr>
        <xdr:cNvPr id="40" name="Retângulo 39">
          <a:hlinkClick xmlns:r="http://schemas.openxmlformats.org/officeDocument/2006/relationships" r:id="rId13"/>
        </xdr:cNvPr>
        <xdr:cNvSpPr/>
      </xdr:nvSpPr>
      <xdr:spPr>
        <a:xfrm>
          <a:off x="3434292" y="624417"/>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Despesas</a:t>
          </a:r>
        </a:p>
      </xdr:txBody>
    </xdr:sp>
    <xdr:clientData/>
  </xdr:twoCellAnchor>
  <xdr:twoCellAnchor editAs="absolute">
    <xdr:from>
      <xdr:col>3</xdr:col>
      <xdr:colOff>2103968</xdr:colOff>
      <xdr:row>1</xdr:row>
      <xdr:rowOff>190500</xdr:rowOff>
    </xdr:from>
    <xdr:to>
      <xdr:col>5</xdr:col>
      <xdr:colOff>167801</xdr:colOff>
      <xdr:row>2</xdr:row>
      <xdr:rowOff>2250</xdr:rowOff>
    </xdr:to>
    <xdr:sp macro="" textlink="">
      <xdr:nvSpPr>
        <xdr:cNvPr id="41" name="Retângulo 2">
          <a:hlinkClick xmlns:r="http://schemas.openxmlformats.org/officeDocument/2006/relationships" r:id="rId14"/>
        </xdr:cNvPr>
        <xdr:cNvSpPr/>
      </xdr:nvSpPr>
      <xdr:spPr>
        <a:xfrm>
          <a:off x="4781551" y="624417"/>
          <a:ext cx="126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Bancos</a:t>
          </a:r>
        </a:p>
      </xdr:txBody>
    </xdr:sp>
    <xdr:clientData/>
  </xdr:twoCellAnchor>
  <xdr:twoCellAnchor editAs="absolute">
    <xdr:from>
      <xdr:col>3</xdr:col>
      <xdr:colOff>2000248</xdr:colOff>
      <xdr:row>0</xdr:row>
      <xdr:rowOff>74083</xdr:rowOff>
    </xdr:from>
    <xdr:to>
      <xdr:col>4</xdr:col>
      <xdr:colOff>116581</xdr:colOff>
      <xdr:row>1</xdr:row>
      <xdr:rowOff>166</xdr:rowOff>
    </xdr:to>
    <xdr:pic>
      <xdr:nvPicPr>
        <xdr:cNvPr id="21" name="Imagem 20">
          <a:hlinkClick xmlns:r="http://schemas.openxmlformats.org/officeDocument/2006/relationships" r:id="rId15"/>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667248" y="74083"/>
          <a:ext cx="360000" cy="36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752725" y="16383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18" name="Conector reto 16"/>
        <xdr:cNvCxnSpPr/>
      </xdr:nvCxnSpPr>
      <xdr:spPr>
        <a:xfrm>
          <a:off x="9810750" y="16383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19" name="Conector reto 16"/>
        <xdr:cNvCxnSpPr/>
      </xdr:nvCxnSpPr>
      <xdr:spPr>
        <a:xfrm>
          <a:off x="11322721" y="1638300"/>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20" name="Conector reto 16"/>
        <xdr:cNvCxnSpPr/>
      </xdr:nvCxnSpPr>
      <xdr:spPr>
        <a:xfrm>
          <a:off x="12647083" y="1576917"/>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238863</xdr:colOff>
      <xdr:row>1</xdr:row>
      <xdr:rowOff>197909</xdr:rowOff>
    </xdr:from>
    <xdr:to>
      <xdr:col>4</xdr:col>
      <xdr:colOff>1030863</xdr:colOff>
      <xdr:row>2</xdr:row>
      <xdr:rowOff>9659</xdr:rowOff>
    </xdr:to>
    <xdr:sp macro="" textlink="">
      <xdr:nvSpPr>
        <xdr:cNvPr id="22" name="Retângulo 12">
          <a:hlinkClick xmlns:r="http://schemas.openxmlformats.org/officeDocument/2006/relationships" r:id="rId1"/>
        </xdr:cNvPr>
        <xdr:cNvSpPr/>
      </xdr:nvSpPr>
      <xdr:spPr>
        <a:xfrm>
          <a:off x="5392946"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Maio</a:t>
          </a:r>
        </a:p>
      </xdr:txBody>
    </xdr:sp>
    <xdr:clientData/>
  </xdr:twoCellAnchor>
  <xdr:twoCellAnchor editAs="absolute">
    <xdr:from>
      <xdr:col>4</xdr:col>
      <xdr:colOff>1069045</xdr:colOff>
      <xdr:row>1</xdr:row>
      <xdr:rowOff>197909</xdr:rowOff>
    </xdr:from>
    <xdr:to>
      <xdr:col>5</xdr:col>
      <xdr:colOff>633378</xdr:colOff>
      <xdr:row>2</xdr:row>
      <xdr:rowOff>9659</xdr:rowOff>
    </xdr:to>
    <xdr:sp macro="" textlink="">
      <xdr:nvSpPr>
        <xdr:cNvPr id="23" name="Retângulo 12">
          <a:hlinkClick xmlns:r="http://schemas.openxmlformats.org/officeDocument/2006/relationships" r:id="rId2"/>
        </xdr:cNvPr>
        <xdr:cNvSpPr/>
      </xdr:nvSpPr>
      <xdr:spPr>
        <a:xfrm>
          <a:off x="6223128"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Junho</a:t>
          </a:r>
        </a:p>
      </xdr:txBody>
    </xdr:sp>
    <xdr:clientData/>
  </xdr:twoCellAnchor>
  <xdr:twoCellAnchor editAs="absolute">
    <xdr:from>
      <xdr:col>5</xdr:col>
      <xdr:colOff>671560</xdr:colOff>
      <xdr:row>1</xdr:row>
      <xdr:rowOff>197909</xdr:rowOff>
    </xdr:from>
    <xdr:to>
      <xdr:col>5</xdr:col>
      <xdr:colOff>1463560</xdr:colOff>
      <xdr:row>2</xdr:row>
      <xdr:rowOff>9659</xdr:rowOff>
    </xdr:to>
    <xdr:sp macro="" textlink="">
      <xdr:nvSpPr>
        <xdr:cNvPr id="24" name="Retângulo 12">
          <a:hlinkClick xmlns:r="http://schemas.openxmlformats.org/officeDocument/2006/relationships" r:id="rId3"/>
        </xdr:cNvPr>
        <xdr:cNvSpPr/>
      </xdr:nvSpPr>
      <xdr:spPr>
        <a:xfrm>
          <a:off x="7053310"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Julho</a:t>
          </a:r>
        </a:p>
      </xdr:txBody>
    </xdr:sp>
    <xdr:clientData/>
  </xdr:twoCellAnchor>
  <xdr:twoCellAnchor editAs="absolute">
    <xdr:from>
      <xdr:col>5</xdr:col>
      <xdr:colOff>1501742</xdr:colOff>
      <xdr:row>1</xdr:row>
      <xdr:rowOff>197909</xdr:rowOff>
    </xdr:from>
    <xdr:to>
      <xdr:col>5</xdr:col>
      <xdr:colOff>2293742</xdr:colOff>
      <xdr:row>2</xdr:row>
      <xdr:rowOff>9659</xdr:rowOff>
    </xdr:to>
    <xdr:sp macro="" textlink="">
      <xdr:nvSpPr>
        <xdr:cNvPr id="25" name="Retângulo 12">
          <a:hlinkClick xmlns:r="http://schemas.openxmlformats.org/officeDocument/2006/relationships" r:id="rId4"/>
        </xdr:cNvPr>
        <xdr:cNvSpPr/>
      </xdr:nvSpPr>
      <xdr:spPr>
        <a:xfrm>
          <a:off x="7883492"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Agosto</a:t>
          </a:r>
        </a:p>
      </xdr:txBody>
    </xdr:sp>
    <xdr:clientData/>
  </xdr:twoCellAnchor>
  <xdr:twoCellAnchor editAs="absolute">
    <xdr:from>
      <xdr:col>5</xdr:col>
      <xdr:colOff>2331924</xdr:colOff>
      <xdr:row>1</xdr:row>
      <xdr:rowOff>197909</xdr:rowOff>
    </xdr:from>
    <xdr:to>
      <xdr:col>6</xdr:col>
      <xdr:colOff>658007</xdr:colOff>
      <xdr:row>2</xdr:row>
      <xdr:rowOff>9659</xdr:rowOff>
    </xdr:to>
    <xdr:sp macro="" textlink="">
      <xdr:nvSpPr>
        <xdr:cNvPr id="26" name="Retângulo 12">
          <a:hlinkClick xmlns:r="http://schemas.openxmlformats.org/officeDocument/2006/relationships" r:id="rId5"/>
        </xdr:cNvPr>
        <xdr:cNvSpPr/>
      </xdr:nvSpPr>
      <xdr:spPr>
        <a:xfrm>
          <a:off x="8713674"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Setembro</a:t>
          </a:r>
        </a:p>
      </xdr:txBody>
    </xdr:sp>
    <xdr:clientData/>
  </xdr:twoCellAnchor>
  <xdr:twoCellAnchor editAs="absolute">
    <xdr:from>
      <xdr:col>6</xdr:col>
      <xdr:colOff>696189</xdr:colOff>
      <xdr:row>1</xdr:row>
      <xdr:rowOff>197909</xdr:rowOff>
    </xdr:from>
    <xdr:to>
      <xdr:col>7</xdr:col>
      <xdr:colOff>260523</xdr:colOff>
      <xdr:row>2</xdr:row>
      <xdr:rowOff>9659</xdr:rowOff>
    </xdr:to>
    <xdr:sp macro="" textlink="">
      <xdr:nvSpPr>
        <xdr:cNvPr id="27" name="Retângulo 12">
          <a:hlinkClick xmlns:r="http://schemas.openxmlformats.org/officeDocument/2006/relationships" r:id="rId6"/>
        </xdr:cNvPr>
        <xdr:cNvSpPr/>
      </xdr:nvSpPr>
      <xdr:spPr>
        <a:xfrm>
          <a:off x="9543856"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Outubro</a:t>
          </a:r>
        </a:p>
      </xdr:txBody>
    </xdr:sp>
    <xdr:clientData/>
  </xdr:twoCellAnchor>
  <xdr:twoCellAnchor editAs="absolute">
    <xdr:from>
      <xdr:col>7</xdr:col>
      <xdr:colOff>298705</xdr:colOff>
      <xdr:row>1</xdr:row>
      <xdr:rowOff>197909</xdr:rowOff>
    </xdr:from>
    <xdr:to>
      <xdr:col>7</xdr:col>
      <xdr:colOff>1090705</xdr:colOff>
      <xdr:row>2</xdr:row>
      <xdr:rowOff>9659</xdr:rowOff>
    </xdr:to>
    <xdr:sp macro="" textlink="">
      <xdr:nvSpPr>
        <xdr:cNvPr id="28" name="Retângulo 12">
          <a:hlinkClick xmlns:r="http://schemas.openxmlformats.org/officeDocument/2006/relationships" r:id="rId7"/>
        </xdr:cNvPr>
        <xdr:cNvSpPr/>
      </xdr:nvSpPr>
      <xdr:spPr>
        <a:xfrm>
          <a:off x="10374038"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Novembro</a:t>
          </a:r>
        </a:p>
      </xdr:txBody>
    </xdr:sp>
    <xdr:clientData/>
  </xdr:twoCellAnchor>
  <xdr:twoCellAnchor editAs="absolute">
    <xdr:from>
      <xdr:col>7</xdr:col>
      <xdr:colOff>1128891</xdr:colOff>
      <xdr:row>1</xdr:row>
      <xdr:rowOff>197909</xdr:rowOff>
    </xdr:from>
    <xdr:to>
      <xdr:col>8</xdr:col>
      <xdr:colOff>693224</xdr:colOff>
      <xdr:row>2</xdr:row>
      <xdr:rowOff>9659</xdr:rowOff>
    </xdr:to>
    <xdr:sp macro="" textlink="">
      <xdr:nvSpPr>
        <xdr:cNvPr id="29" name="Retângulo 12">
          <a:hlinkClick xmlns:r="http://schemas.openxmlformats.org/officeDocument/2006/relationships" r:id="rId8"/>
        </xdr:cNvPr>
        <xdr:cNvSpPr/>
      </xdr:nvSpPr>
      <xdr:spPr>
        <a:xfrm>
          <a:off x="11204224"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1</xdr:col>
      <xdr:colOff>241301</xdr:colOff>
      <xdr:row>1</xdr:row>
      <xdr:rowOff>197909</xdr:rowOff>
    </xdr:from>
    <xdr:to>
      <xdr:col>3</xdr:col>
      <xdr:colOff>271301</xdr:colOff>
      <xdr:row>2</xdr:row>
      <xdr:rowOff>9659</xdr:rowOff>
    </xdr:to>
    <xdr:sp macro="" textlink="">
      <xdr:nvSpPr>
        <xdr:cNvPr id="30" name="Retângulo 12"/>
        <xdr:cNvSpPr/>
      </xdr:nvSpPr>
      <xdr:spPr>
        <a:xfrm>
          <a:off x="2072218" y="631826"/>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Janeiro</a:t>
          </a:r>
        </a:p>
      </xdr:txBody>
    </xdr:sp>
    <xdr:clientData/>
  </xdr:twoCellAnchor>
  <xdr:twoCellAnchor editAs="absolute">
    <xdr:from>
      <xdr:col>3</xdr:col>
      <xdr:colOff>309483</xdr:colOff>
      <xdr:row>1</xdr:row>
      <xdr:rowOff>197909</xdr:rowOff>
    </xdr:from>
    <xdr:to>
      <xdr:col>3</xdr:col>
      <xdr:colOff>1101483</xdr:colOff>
      <xdr:row>2</xdr:row>
      <xdr:rowOff>9659</xdr:rowOff>
    </xdr:to>
    <xdr:sp macro="" textlink="">
      <xdr:nvSpPr>
        <xdr:cNvPr id="31" name="Retângulo 13">
          <a:hlinkClick xmlns:r="http://schemas.openxmlformats.org/officeDocument/2006/relationships" r:id="rId9"/>
        </xdr:cNvPr>
        <xdr:cNvSpPr/>
      </xdr:nvSpPr>
      <xdr:spPr>
        <a:xfrm>
          <a:off x="2902400"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Fevereiro</a:t>
          </a:r>
        </a:p>
      </xdr:txBody>
    </xdr:sp>
    <xdr:clientData/>
  </xdr:twoCellAnchor>
  <xdr:twoCellAnchor editAs="absolute">
    <xdr:from>
      <xdr:col>3</xdr:col>
      <xdr:colOff>1139665</xdr:colOff>
      <xdr:row>1</xdr:row>
      <xdr:rowOff>197909</xdr:rowOff>
    </xdr:from>
    <xdr:to>
      <xdr:col>3</xdr:col>
      <xdr:colOff>1931665</xdr:colOff>
      <xdr:row>2</xdr:row>
      <xdr:rowOff>9659</xdr:rowOff>
    </xdr:to>
    <xdr:sp macro="" textlink="">
      <xdr:nvSpPr>
        <xdr:cNvPr id="32" name="Retângulo 12">
          <a:hlinkClick xmlns:r="http://schemas.openxmlformats.org/officeDocument/2006/relationships" r:id="rId10"/>
        </xdr:cNvPr>
        <xdr:cNvSpPr/>
      </xdr:nvSpPr>
      <xdr:spPr>
        <a:xfrm>
          <a:off x="3732582"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Março</a:t>
          </a:r>
        </a:p>
      </xdr:txBody>
    </xdr:sp>
    <xdr:clientData/>
  </xdr:twoCellAnchor>
  <xdr:twoCellAnchor editAs="absolute">
    <xdr:from>
      <xdr:col>3</xdr:col>
      <xdr:colOff>1969847</xdr:colOff>
      <xdr:row>1</xdr:row>
      <xdr:rowOff>197909</xdr:rowOff>
    </xdr:from>
    <xdr:to>
      <xdr:col>4</xdr:col>
      <xdr:colOff>200681</xdr:colOff>
      <xdr:row>2</xdr:row>
      <xdr:rowOff>9659</xdr:rowOff>
    </xdr:to>
    <xdr:sp macro="" textlink="">
      <xdr:nvSpPr>
        <xdr:cNvPr id="33" name="Retângulo 12">
          <a:hlinkClick xmlns:r="http://schemas.openxmlformats.org/officeDocument/2006/relationships" r:id="rId11"/>
        </xdr:cNvPr>
        <xdr:cNvSpPr/>
      </xdr:nvSpPr>
      <xdr:spPr>
        <a:xfrm>
          <a:off x="4562764" y="63182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Abril</a:t>
          </a:r>
        </a:p>
      </xdr:txBody>
    </xdr:sp>
    <xdr:clientData/>
  </xdr:twoCellAnchor>
  <xdr:twoCellAnchor>
    <xdr:from>
      <xdr:col>13</xdr:col>
      <xdr:colOff>0</xdr:colOff>
      <xdr:row>12</xdr:row>
      <xdr:rowOff>0</xdr:rowOff>
    </xdr:from>
    <xdr:to>
      <xdr:col>13</xdr:col>
      <xdr:colOff>219075</xdr:colOff>
      <xdr:row>12</xdr:row>
      <xdr:rowOff>0</xdr:rowOff>
    </xdr:to>
    <xdr:cxnSp macro="">
      <xdr:nvCxnSpPr>
        <xdr:cNvPr id="46" name="Conector reto 45"/>
        <xdr:cNvCxnSpPr/>
      </xdr:nvCxnSpPr>
      <xdr:spPr>
        <a:xfrm>
          <a:off x="3076575" y="14097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21141"/>
    <xdr:sp macro="" textlink="">
      <xdr:nvSpPr>
        <xdr:cNvPr id="48" name="CaixaDeTexto 47"/>
        <xdr:cNvSpPr txBox="1"/>
      </xdr:nvSpPr>
      <xdr:spPr>
        <a:xfrm>
          <a:off x="5217583" y="84669"/>
          <a:ext cx="60642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Para cada lançamento de receita ou despesa preencha o dia, classificação,</a:t>
          </a:r>
          <a:r>
            <a:rPr lang="pt-BR" sz="1050" baseline="0">
              <a:solidFill>
                <a:schemeClr val="tx1">
                  <a:lumMod val="65000"/>
                  <a:lumOff val="35000"/>
                </a:schemeClr>
              </a:solidFill>
            </a:rPr>
            <a:t> item, plano de contas, valor e status</a:t>
          </a:r>
          <a:r>
            <a:rPr lang="pt-BR" sz="1050">
              <a:solidFill>
                <a:schemeClr val="tx1">
                  <a:lumMod val="65000"/>
                  <a:lumOff val="35000"/>
                </a:schemeClr>
              </a:solidFill>
            </a:rPr>
            <a:t>. Adicione o saldo do seu ano anterior e veja o resultado n</a:t>
          </a:r>
          <a:r>
            <a:rPr lang="pt-BR" sz="1050" baseline="0">
              <a:solidFill>
                <a:schemeClr val="tx1">
                  <a:lumMod val="65000"/>
                  <a:lumOff val="35000"/>
                </a:schemeClr>
              </a:solidFill>
            </a:rPr>
            <a:t>as abas de resultados.</a:t>
          </a:r>
        </a:p>
      </xdr:txBody>
    </xdr:sp>
    <xdr:clientData/>
  </xdr:oneCellAnchor>
  <xdr:twoCellAnchor editAs="absolute">
    <xdr:from>
      <xdr:col>0</xdr:col>
      <xdr:colOff>134407</xdr:colOff>
      <xdr:row>0</xdr:row>
      <xdr:rowOff>296326</xdr:rowOff>
    </xdr:from>
    <xdr:to>
      <xdr:col>0</xdr:col>
      <xdr:colOff>1699682</xdr:colOff>
      <xdr:row>1</xdr:row>
      <xdr:rowOff>364646</xdr:rowOff>
    </xdr:to>
    <xdr:pic>
      <xdr:nvPicPr>
        <xdr:cNvPr id="36" name="Imagem 35"/>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34407" y="296326"/>
          <a:ext cx="1565275" cy="502237"/>
        </a:xfrm>
        <a:prstGeom prst="rect">
          <a:avLst/>
        </a:prstGeom>
      </xdr:spPr>
    </xdr:pic>
    <xdr:clientData fLocksWithSheet="0"/>
  </xdr:twoCellAnchor>
  <xdr:twoCellAnchor editAs="absolute">
    <xdr:from>
      <xdr:col>0</xdr:col>
      <xdr:colOff>0</xdr:colOff>
      <xdr:row>3</xdr:row>
      <xdr:rowOff>315379</xdr:rowOff>
    </xdr:from>
    <xdr:to>
      <xdr:col>1</xdr:col>
      <xdr:colOff>30691</xdr:colOff>
      <xdr:row>4</xdr:row>
      <xdr:rowOff>193671</xdr:rowOff>
    </xdr:to>
    <xdr:sp macro="" textlink="">
      <xdr:nvSpPr>
        <xdr:cNvPr id="44" name="Retângulo 43">
          <a:hlinkClick xmlns:r="http://schemas.openxmlformats.org/officeDocument/2006/relationships" r:id="rId13"/>
        </xdr:cNvPr>
        <xdr:cNvSpPr/>
      </xdr:nvSpPr>
      <xdr:spPr>
        <a:xfrm>
          <a:off x="0" y="1416046"/>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165097</xdr:rowOff>
    </xdr:from>
    <xdr:to>
      <xdr:col>0</xdr:col>
      <xdr:colOff>1689100</xdr:colOff>
      <xdr:row>14</xdr:row>
      <xdr:rowOff>165097</xdr:rowOff>
    </xdr:to>
    <xdr:cxnSp macro="">
      <xdr:nvCxnSpPr>
        <xdr:cNvPr id="45" name="Conector reto 44"/>
        <xdr:cNvCxnSpPr/>
      </xdr:nvCxnSpPr>
      <xdr:spPr>
        <a:xfrm>
          <a:off x="123825" y="4091514"/>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3171</xdr:rowOff>
    </xdr:from>
    <xdr:to>
      <xdr:col>0</xdr:col>
      <xdr:colOff>1689100</xdr:colOff>
      <xdr:row>2</xdr:row>
      <xdr:rowOff>3171</xdr:rowOff>
    </xdr:to>
    <xdr:cxnSp macro="">
      <xdr:nvCxnSpPr>
        <xdr:cNvPr id="49" name="Conector reto 48"/>
        <xdr:cNvCxnSpPr/>
      </xdr:nvCxnSpPr>
      <xdr:spPr>
        <a:xfrm>
          <a:off x="123825" y="913338"/>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1054</xdr:rowOff>
    </xdr:from>
    <xdr:to>
      <xdr:col>0</xdr:col>
      <xdr:colOff>1803400</xdr:colOff>
      <xdr:row>6</xdr:row>
      <xdr:rowOff>37038</xdr:rowOff>
    </xdr:to>
    <xdr:sp macro="" textlink="">
      <xdr:nvSpPr>
        <xdr:cNvPr id="51" name="Rectangle 12">
          <a:hlinkClick xmlns:r="http://schemas.openxmlformats.org/officeDocument/2006/relationships" r:id="rId14"/>
        </xdr:cNvPr>
        <xdr:cNvSpPr/>
      </xdr:nvSpPr>
      <xdr:spPr>
        <a:xfrm>
          <a:off x="38100" y="173672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77960</xdr:rowOff>
    </xdr:from>
    <xdr:to>
      <xdr:col>0</xdr:col>
      <xdr:colOff>1790700</xdr:colOff>
      <xdr:row>7</xdr:row>
      <xdr:rowOff>113943</xdr:rowOff>
    </xdr:to>
    <xdr:sp macro="" textlink="">
      <xdr:nvSpPr>
        <xdr:cNvPr id="57" name="Rectangle 57">
          <a:hlinkClick xmlns:r="http://schemas.openxmlformats.org/officeDocument/2006/relationships" r:id="rId15"/>
        </xdr:cNvPr>
        <xdr:cNvSpPr/>
      </xdr:nvSpPr>
      <xdr:spPr>
        <a:xfrm>
          <a:off x="25400" y="2057043"/>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154865</xdr:rowOff>
    </xdr:from>
    <xdr:to>
      <xdr:col>0</xdr:col>
      <xdr:colOff>1790700</xdr:colOff>
      <xdr:row>8</xdr:row>
      <xdr:rowOff>190848</xdr:rowOff>
    </xdr:to>
    <xdr:sp macro="" textlink="">
      <xdr:nvSpPr>
        <xdr:cNvPr id="58" name="Rectangle 58">
          <a:hlinkClick xmlns:r="http://schemas.openxmlformats.org/officeDocument/2006/relationships" r:id="rId16"/>
        </xdr:cNvPr>
        <xdr:cNvSpPr/>
      </xdr:nvSpPr>
      <xdr:spPr>
        <a:xfrm>
          <a:off x="25400" y="237736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3. Resumo: Lançamentos</a:t>
          </a:r>
        </a:p>
      </xdr:txBody>
    </xdr:sp>
    <xdr:clientData/>
  </xdr:twoCellAnchor>
  <xdr:twoCellAnchor editAs="absolute">
    <xdr:from>
      <xdr:col>0</xdr:col>
      <xdr:colOff>25400</xdr:colOff>
      <xdr:row>8</xdr:row>
      <xdr:rowOff>231770</xdr:rowOff>
    </xdr:from>
    <xdr:to>
      <xdr:col>0</xdr:col>
      <xdr:colOff>1790700</xdr:colOff>
      <xdr:row>10</xdr:row>
      <xdr:rowOff>24337</xdr:rowOff>
    </xdr:to>
    <xdr:sp macro="" textlink="">
      <xdr:nvSpPr>
        <xdr:cNvPr id="59" name="Rectangle 59">
          <a:hlinkClick xmlns:r="http://schemas.openxmlformats.org/officeDocument/2006/relationships" r:id="rId17"/>
        </xdr:cNvPr>
        <xdr:cNvSpPr/>
      </xdr:nvSpPr>
      <xdr:spPr>
        <a:xfrm>
          <a:off x="25400" y="269768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65259</xdr:rowOff>
    </xdr:from>
    <xdr:to>
      <xdr:col>0</xdr:col>
      <xdr:colOff>1790700</xdr:colOff>
      <xdr:row>11</xdr:row>
      <xdr:rowOff>101242</xdr:rowOff>
    </xdr:to>
    <xdr:sp macro="" textlink="">
      <xdr:nvSpPr>
        <xdr:cNvPr id="60" name="Rectangle 60">
          <a:hlinkClick xmlns:r="http://schemas.openxmlformats.org/officeDocument/2006/relationships" r:id="rId18"/>
        </xdr:cNvPr>
        <xdr:cNvSpPr/>
      </xdr:nvSpPr>
      <xdr:spPr>
        <a:xfrm>
          <a:off x="25400" y="301800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142164</xdr:rowOff>
    </xdr:from>
    <xdr:to>
      <xdr:col>0</xdr:col>
      <xdr:colOff>1790700</xdr:colOff>
      <xdr:row>12</xdr:row>
      <xdr:rowOff>178148</xdr:rowOff>
    </xdr:to>
    <xdr:sp macro="" textlink="">
      <xdr:nvSpPr>
        <xdr:cNvPr id="61" name="Rectangle 61">
          <a:hlinkClick xmlns:r="http://schemas.openxmlformats.org/officeDocument/2006/relationships" r:id="rId19"/>
        </xdr:cNvPr>
        <xdr:cNvSpPr/>
      </xdr:nvSpPr>
      <xdr:spPr>
        <a:xfrm>
          <a:off x="25400" y="333833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79374</xdr:rowOff>
    </xdr:from>
    <xdr:to>
      <xdr:col>0</xdr:col>
      <xdr:colOff>1816100</xdr:colOff>
      <xdr:row>16</xdr:row>
      <xdr:rowOff>115357</xdr:rowOff>
    </xdr:to>
    <xdr:sp macro="" textlink="">
      <xdr:nvSpPr>
        <xdr:cNvPr id="62" name="Rectangle 62">
          <a:hlinkClick xmlns:r="http://schemas.openxmlformats.org/officeDocument/2006/relationships" r:id="rId20"/>
        </xdr:cNvPr>
        <xdr:cNvSpPr/>
      </xdr:nvSpPr>
      <xdr:spPr>
        <a:xfrm>
          <a:off x="50800" y="424920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161924</xdr:rowOff>
    </xdr:from>
    <xdr:to>
      <xdr:col>0</xdr:col>
      <xdr:colOff>1816100</xdr:colOff>
      <xdr:row>17</xdr:row>
      <xdr:rowOff>197907</xdr:rowOff>
    </xdr:to>
    <xdr:sp macro="" textlink="">
      <xdr:nvSpPr>
        <xdr:cNvPr id="63" name="Rectangle 63">
          <a:hlinkClick xmlns:r="http://schemas.openxmlformats.org/officeDocument/2006/relationships" r:id="rId21"/>
        </xdr:cNvPr>
        <xdr:cNvSpPr/>
      </xdr:nvSpPr>
      <xdr:spPr>
        <a:xfrm>
          <a:off x="50800" y="457517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89954</xdr:rowOff>
    </xdr:from>
    <xdr:to>
      <xdr:col>0</xdr:col>
      <xdr:colOff>1828800</xdr:colOff>
      <xdr:row>3</xdr:row>
      <xdr:rowOff>178854</xdr:rowOff>
    </xdr:to>
    <xdr:sp macro="" textlink="">
      <xdr:nvSpPr>
        <xdr:cNvPr id="64" name="Rectangle 65"/>
        <xdr:cNvSpPr/>
      </xdr:nvSpPr>
      <xdr:spPr>
        <a:xfrm>
          <a:off x="63500" y="100012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1059</xdr:rowOff>
    </xdr:from>
    <xdr:to>
      <xdr:col>0</xdr:col>
      <xdr:colOff>1820333</xdr:colOff>
      <xdr:row>19</xdr:row>
      <xdr:rowOff>37042</xdr:rowOff>
    </xdr:to>
    <xdr:sp macro="" textlink="">
      <xdr:nvSpPr>
        <xdr:cNvPr id="65" name="Rectangle 63">
          <a:hlinkClick xmlns:r="http://schemas.openxmlformats.org/officeDocument/2006/relationships" r:id="rId22"/>
        </xdr:cNvPr>
        <xdr:cNvSpPr/>
      </xdr:nvSpPr>
      <xdr:spPr>
        <a:xfrm>
          <a:off x="55033" y="490114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219067</xdr:rowOff>
    </xdr:from>
    <xdr:to>
      <xdr:col>0</xdr:col>
      <xdr:colOff>1794936</xdr:colOff>
      <xdr:row>14</xdr:row>
      <xdr:rowOff>11633</xdr:rowOff>
    </xdr:to>
    <xdr:sp macro="" textlink="">
      <xdr:nvSpPr>
        <xdr:cNvPr id="66" name="Rectangle 61">
          <a:hlinkClick xmlns:r="http://schemas.openxmlformats.org/officeDocument/2006/relationships" r:id="rId23"/>
        </xdr:cNvPr>
        <xdr:cNvSpPr/>
      </xdr:nvSpPr>
      <xdr:spPr>
        <a:xfrm>
          <a:off x="29636" y="365865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0</xdr:colOff>
      <xdr:row>0</xdr:row>
      <xdr:rowOff>116415</xdr:rowOff>
    </xdr:from>
    <xdr:to>
      <xdr:col>4</xdr:col>
      <xdr:colOff>360000</xdr:colOff>
      <xdr:row>1</xdr:row>
      <xdr:rowOff>42498</xdr:rowOff>
    </xdr:to>
    <xdr:pic>
      <xdr:nvPicPr>
        <xdr:cNvPr id="35" name="Imagem 34">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5"/>
          <a:ext cx="360000" cy="36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6098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endParaRPr lang="pt-BR" sz="1000">
            <a:solidFill>
              <a:schemeClr val="tx1">
                <a:lumMod val="65000"/>
                <a:lumOff val="35000"/>
              </a:schemeClr>
            </a:solidFill>
            <a:effectLst/>
          </a:endParaRP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36"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58"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296333</xdr:rowOff>
    </xdr:from>
    <xdr:to>
      <xdr:col>0</xdr:col>
      <xdr:colOff>1699682</xdr:colOff>
      <xdr:row>1</xdr:row>
      <xdr:rowOff>364653</xdr:rowOff>
    </xdr:to>
    <xdr:pic>
      <xdr:nvPicPr>
        <xdr:cNvPr id="49" name="Imagem 48"/>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3"/>
          <a:ext cx="1565275" cy="502237"/>
        </a:xfrm>
        <a:prstGeom prst="rect">
          <a:avLst/>
        </a:prstGeom>
      </xdr:spPr>
    </xdr:pic>
    <xdr:clientData fLocksWithSheet="0"/>
  </xdr:twoCellAnchor>
  <xdr:twoCellAnchor editAs="absolute">
    <xdr:from>
      <xdr:col>0</xdr:col>
      <xdr:colOff>0</xdr:colOff>
      <xdr:row>3</xdr:row>
      <xdr:rowOff>315386</xdr:rowOff>
    </xdr:from>
    <xdr:to>
      <xdr:col>1</xdr:col>
      <xdr:colOff>30691</xdr:colOff>
      <xdr:row>4</xdr:row>
      <xdr:rowOff>193678</xdr:rowOff>
    </xdr:to>
    <xdr:sp macro="" textlink="">
      <xdr:nvSpPr>
        <xdr:cNvPr id="56" name="Retângulo 55">
          <a:hlinkClick xmlns:r="http://schemas.openxmlformats.org/officeDocument/2006/relationships" r:id="rId2"/>
        </xdr:cNvPr>
        <xdr:cNvSpPr/>
      </xdr:nvSpPr>
      <xdr:spPr>
        <a:xfrm>
          <a:off x="0" y="1416053"/>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165104</xdr:rowOff>
    </xdr:from>
    <xdr:to>
      <xdr:col>0</xdr:col>
      <xdr:colOff>1689100</xdr:colOff>
      <xdr:row>14</xdr:row>
      <xdr:rowOff>165104</xdr:rowOff>
    </xdr:to>
    <xdr:cxnSp macro="">
      <xdr:nvCxnSpPr>
        <xdr:cNvPr id="57" name="Conector reto 56"/>
        <xdr:cNvCxnSpPr/>
      </xdr:nvCxnSpPr>
      <xdr:spPr>
        <a:xfrm>
          <a:off x="123825" y="409152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3178</xdr:rowOff>
    </xdr:from>
    <xdr:to>
      <xdr:col>0</xdr:col>
      <xdr:colOff>1689100</xdr:colOff>
      <xdr:row>2</xdr:row>
      <xdr:rowOff>3178</xdr:rowOff>
    </xdr:to>
    <xdr:cxnSp macro="">
      <xdr:nvCxnSpPr>
        <xdr:cNvPr id="59" name="Conector reto 58"/>
        <xdr:cNvCxnSpPr/>
      </xdr:nvCxnSpPr>
      <xdr:spPr>
        <a:xfrm>
          <a:off x="123825" y="91334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1061</xdr:rowOff>
    </xdr:from>
    <xdr:to>
      <xdr:col>0</xdr:col>
      <xdr:colOff>1803400</xdr:colOff>
      <xdr:row>6</xdr:row>
      <xdr:rowOff>37045</xdr:rowOff>
    </xdr:to>
    <xdr:sp macro="" textlink="">
      <xdr:nvSpPr>
        <xdr:cNvPr id="60" name="Rectangle 12">
          <a:hlinkClick xmlns:r="http://schemas.openxmlformats.org/officeDocument/2006/relationships" r:id="rId3"/>
        </xdr:cNvPr>
        <xdr:cNvSpPr/>
      </xdr:nvSpPr>
      <xdr:spPr>
        <a:xfrm>
          <a:off x="38100" y="17367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77967</xdr:rowOff>
    </xdr:from>
    <xdr:to>
      <xdr:col>0</xdr:col>
      <xdr:colOff>1790700</xdr:colOff>
      <xdr:row>7</xdr:row>
      <xdr:rowOff>113950</xdr:rowOff>
    </xdr:to>
    <xdr:sp macro="" textlink="">
      <xdr:nvSpPr>
        <xdr:cNvPr id="61" name="Rectangle 57">
          <a:hlinkClick xmlns:r="http://schemas.openxmlformats.org/officeDocument/2006/relationships" r:id="rId4"/>
        </xdr:cNvPr>
        <xdr:cNvSpPr/>
      </xdr:nvSpPr>
      <xdr:spPr>
        <a:xfrm>
          <a:off x="25400" y="2057050"/>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154872</xdr:rowOff>
    </xdr:from>
    <xdr:to>
      <xdr:col>0</xdr:col>
      <xdr:colOff>1790700</xdr:colOff>
      <xdr:row>8</xdr:row>
      <xdr:rowOff>190855</xdr:rowOff>
    </xdr:to>
    <xdr:sp macro="" textlink="">
      <xdr:nvSpPr>
        <xdr:cNvPr id="62" name="Rectangle 58">
          <a:hlinkClick xmlns:r="http://schemas.openxmlformats.org/officeDocument/2006/relationships" r:id="rId5"/>
        </xdr:cNvPr>
        <xdr:cNvSpPr/>
      </xdr:nvSpPr>
      <xdr:spPr>
        <a:xfrm>
          <a:off x="25400" y="237737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231777</xdr:rowOff>
    </xdr:from>
    <xdr:to>
      <xdr:col>0</xdr:col>
      <xdr:colOff>1790700</xdr:colOff>
      <xdr:row>10</xdr:row>
      <xdr:rowOff>24344</xdr:rowOff>
    </xdr:to>
    <xdr:sp macro="" textlink="">
      <xdr:nvSpPr>
        <xdr:cNvPr id="63" name="Rectangle 59">
          <a:hlinkClick xmlns:r="http://schemas.openxmlformats.org/officeDocument/2006/relationships" r:id="rId6"/>
        </xdr:cNvPr>
        <xdr:cNvSpPr/>
      </xdr:nvSpPr>
      <xdr:spPr>
        <a:xfrm>
          <a:off x="25400" y="269769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65266</xdr:rowOff>
    </xdr:from>
    <xdr:to>
      <xdr:col>0</xdr:col>
      <xdr:colOff>1790700</xdr:colOff>
      <xdr:row>11</xdr:row>
      <xdr:rowOff>101249</xdr:rowOff>
    </xdr:to>
    <xdr:sp macro="" textlink="">
      <xdr:nvSpPr>
        <xdr:cNvPr id="64" name="Rectangle 60">
          <a:hlinkClick xmlns:r="http://schemas.openxmlformats.org/officeDocument/2006/relationships" r:id="rId7"/>
        </xdr:cNvPr>
        <xdr:cNvSpPr/>
      </xdr:nvSpPr>
      <xdr:spPr>
        <a:xfrm>
          <a:off x="25400" y="301801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142171</xdr:rowOff>
    </xdr:from>
    <xdr:to>
      <xdr:col>0</xdr:col>
      <xdr:colOff>1790700</xdr:colOff>
      <xdr:row>12</xdr:row>
      <xdr:rowOff>178155</xdr:rowOff>
    </xdr:to>
    <xdr:sp macro="" textlink="">
      <xdr:nvSpPr>
        <xdr:cNvPr id="65" name="Rectangle 61">
          <a:hlinkClick xmlns:r="http://schemas.openxmlformats.org/officeDocument/2006/relationships" r:id="rId8"/>
        </xdr:cNvPr>
        <xdr:cNvSpPr/>
      </xdr:nvSpPr>
      <xdr:spPr>
        <a:xfrm>
          <a:off x="25400" y="333833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79381</xdr:rowOff>
    </xdr:from>
    <xdr:to>
      <xdr:col>0</xdr:col>
      <xdr:colOff>1816100</xdr:colOff>
      <xdr:row>16</xdr:row>
      <xdr:rowOff>115364</xdr:rowOff>
    </xdr:to>
    <xdr:sp macro="" textlink="">
      <xdr:nvSpPr>
        <xdr:cNvPr id="66" name="Rectangle 62">
          <a:hlinkClick xmlns:r="http://schemas.openxmlformats.org/officeDocument/2006/relationships" r:id="rId9"/>
        </xdr:cNvPr>
        <xdr:cNvSpPr/>
      </xdr:nvSpPr>
      <xdr:spPr>
        <a:xfrm>
          <a:off x="50800" y="42492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161931</xdr:rowOff>
    </xdr:from>
    <xdr:to>
      <xdr:col>0</xdr:col>
      <xdr:colOff>1816100</xdr:colOff>
      <xdr:row>17</xdr:row>
      <xdr:rowOff>197914</xdr:rowOff>
    </xdr:to>
    <xdr:sp macro="" textlink="">
      <xdr:nvSpPr>
        <xdr:cNvPr id="67" name="Rectangle 63">
          <a:hlinkClick xmlns:r="http://schemas.openxmlformats.org/officeDocument/2006/relationships" r:id="rId10"/>
        </xdr:cNvPr>
        <xdr:cNvSpPr/>
      </xdr:nvSpPr>
      <xdr:spPr>
        <a:xfrm>
          <a:off x="50800" y="457518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89961</xdr:rowOff>
    </xdr:from>
    <xdr:to>
      <xdr:col>0</xdr:col>
      <xdr:colOff>1828800</xdr:colOff>
      <xdr:row>3</xdr:row>
      <xdr:rowOff>178861</xdr:rowOff>
    </xdr:to>
    <xdr:sp macro="" textlink="">
      <xdr:nvSpPr>
        <xdr:cNvPr id="68" name="Rectangle 65"/>
        <xdr:cNvSpPr/>
      </xdr:nvSpPr>
      <xdr:spPr>
        <a:xfrm>
          <a:off x="63500" y="10001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1066</xdr:rowOff>
    </xdr:from>
    <xdr:to>
      <xdr:col>0</xdr:col>
      <xdr:colOff>1820333</xdr:colOff>
      <xdr:row>19</xdr:row>
      <xdr:rowOff>37049</xdr:rowOff>
    </xdr:to>
    <xdr:sp macro="" textlink="">
      <xdr:nvSpPr>
        <xdr:cNvPr id="69" name="Rectangle 63">
          <a:hlinkClick xmlns:r="http://schemas.openxmlformats.org/officeDocument/2006/relationships" r:id="rId11"/>
        </xdr:cNvPr>
        <xdr:cNvSpPr/>
      </xdr:nvSpPr>
      <xdr:spPr>
        <a:xfrm>
          <a:off x="55033" y="490114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219074</xdr:rowOff>
    </xdr:from>
    <xdr:to>
      <xdr:col>0</xdr:col>
      <xdr:colOff>1794936</xdr:colOff>
      <xdr:row>14</xdr:row>
      <xdr:rowOff>11640</xdr:rowOff>
    </xdr:to>
    <xdr:sp macro="" textlink="">
      <xdr:nvSpPr>
        <xdr:cNvPr id="70" name="Rectangle 61">
          <a:hlinkClick xmlns:r="http://schemas.openxmlformats.org/officeDocument/2006/relationships" r:id="rId12"/>
        </xdr:cNvPr>
        <xdr:cNvSpPr/>
      </xdr:nvSpPr>
      <xdr:spPr>
        <a:xfrm>
          <a:off x="29636" y="365865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201077</xdr:rowOff>
    </xdr:from>
    <xdr:to>
      <xdr:col>4</xdr:col>
      <xdr:colOff>1032978</xdr:colOff>
      <xdr:row>2</xdr:row>
      <xdr:rowOff>12827</xdr:rowOff>
    </xdr:to>
    <xdr:sp macro="" textlink="">
      <xdr:nvSpPr>
        <xdr:cNvPr id="71" name="Retângulo 12">
          <a:hlinkClick xmlns:r="http://schemas.openxmlformats.org/officeDocument/2006/relationships" r:id="rId13"/>
        </xdr:cNvPr>
        <xdr:cNvSpPr/>
      </xdr:nvSpPr>
      <xdr:spPr>
        <a:xfrm>
          <a:off x="5395061"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Maio</a:t>
          </a:r>
        </a:p>
      </xdr:txBody>
    </xdr:sp>
    <xdr:clientData/>
  </xdr:twoCellAnchor>
  <xdr:twoCellAnchor editAs="absolute">
    <xdr:from>
      <xdr:col>4</xdr:col>
      <xdr:colOff>1071160</xdr:colOff>
      <xdr:row>1</xdr:row>
      <xdr:rowOff>201077</xdr:rowOff>
    </xdr:from>
    <xdr:to>
      <xdr:col>5</xdr:col>
      <xdr:colOff>635493</xdr:colOff>
      <xdr:row>2</xdr:row>
      <xdr:rowOff>12827</xdr:rowOff>
    </xdr:to>
    <xdr:sp macro="" textlink="">
      <xdr:nvSpPr>
        <xdr:cNvPr id="72" name="Retângulo 12">
          <a:hlinkClick xmlns:r="http://schemas.openxmlformats.org/officeDocument/2006/relationships" r:id="rId14"/>
        </xdr:cNvPr>
        <xdr:cNvSpPr/>
      </xdr:nvSpPr>
      <xdr:spPr>
        <a:xfrm>
          <a:off x="6225243"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Junho</a:t>
          </a:r>
        </a:p>
      </xdr:txBody>
    </xdr:sp>
    <xdr:clientData/>
  </xdr:twoCellAnchor>
  <xdr:twoCellAnchor editAs="absolute">
    <xdr:from>
      <xdr:col>5</xdr:col>
      <xdr:colOff>673675</xdr:colOff>
      <xdr:row>1</xdr:row>
      <xdr:rowOff>201077</xdr:rowOff>
    </xdr:from>
    <xdr:to>
      <xdr:col>5</xdr:col>
      <xdr:colOff>1465675</xdr:colOff>
      <xdr:row>2</xdr:row>
      <xdr:rowOff>12827</xdr:rowOff>
    </xdr:to>
    <xdr:sp macro="" textlink="">
      <xdr:nvSpPr>
        <xdr:cNvPr id="73" name="Retângulo 12">
          <a:hlinkClick xmlns:r="http://schemas.openxmlformats.org/officeDocument/2006/relationships" r:id="rId15"/>
        </xdr:cNvPr>
        <xdr:cNvSpPr/>
      </xdr:nvSpPr>
      <xdr:spPr>
        <a:xfrm>
          <a:off x="7055425"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Julho</a:t>
          </a:r>
        </a:p>
      </xdr:txBody>
    </xdr:sp>
    <xdr:clientData/>
  </xdr:twoCellAnchor>
  <xdr:twoCellAnchor editAs="absolute">
    <xdr:from>
      <xdr:col>5</xdr:col>
      <xdr:colOff>1503857</xdr:colOff>
      <xdr:row>1</xdr:row>
      <xdr:rowOff>201077</xdr:rowOff>
    </xdr:from>
    <xdr:to>
      <xdr:col>5</xdr:col>
      <xdr:colOff>2295857</xdr:colOff>
      <xdr:row>2</xdr:row>
      <xdr:rowOff>12827</xdr:rowOff>
    </xdr:to>
    <xdr:sp macro="" textlink="">
      <xdr:nvSpPr>
        <xdr:cNvPr id="74" name="Retângulo 12">
          <a:hlinkClick xmlns:r="http://schemas.openxmlformats.org/officeDocument/2006/relationships" r:id="rId16"/>
        </xdr:cNvPr>
        <xdr:cNvSpPr/>
      </xdr:nvSpPr>
      <xdr:spPr>
        <a:xfrm>
          <a:off x="7885607"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Agosto</a:t>
          </a:r>
        </a:p>
      </xdr:txBody>
    </xdr:sp>
    <xdr:clientData/>
  </xdr:twoCellAnchor>
  <xdr:twoCellAnchor editAs="absolute">
    <xdr:from>
      <xdr:col>5</xdr:col>
      <xdr:colOff>2334039</xdr:colOff>
      <xdr:row>1</xdr:row>
      <xdr:rowOff>201077</xdr:rowOff>
    </xdr:from>
    <xdr:to>
      <xdr:col>6</xdr:col>
      <xdr:colOff>660122</xdr:colOff>
      <xdr:row>2</xdr:row>
      <xdr:rowOff>12827</xdr:rowOff>
    </xdr:to>
    <xdr:sp macro="" textlink="">
      <xdr:nvSpPr>
        <xdr:cNvPr id="75" name="Retângulo 12">
          <a:hlinkClick xmlns:r="http://schemas.openxmlformats.org/officeDocument/2006/relationships" r:id="rId17"/>
        </xdr:cNvPr>
        <xdr:cNvSpPr/>
      </xdr:nvSpPr>
      <xdr:spPr>
        <a:xfrm>
          <a:off x="8715789"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Setembro</a:t>
          </a:r>
        </a:p>
      </xdr:txBody>
    </xdr:sp>
    <xdr:clientData/>
  </xdr:twoCellAnchor>
  <xdr:twoCellAnchor editAs="absolute">
    <xdr:from>
      <xdr:col>6</xdr:col>
      <xdr:colOff>698304</xdr:colOff>
      <xdr:row>1</xdr:row>
      <xdr:rowOff>201077</xdr:rowOff>
    </xdr:from>
    <xdr:to>
      <xdr:col>7</xdr:col>
      <xdr:colOff>262638</xdr:colOff>
      <xdr:row>2</xdr:row>
      <xdr:rowOff>12827</xdr:rowOff>
    </xdr:to>
    <xdr:sp macro="" textlink="">
      <xdr:nvSpPr>
        <xdr:cNvPr id="76" name="Retângulo 12">
          <a:hlinkClick xmlns:r="http://schemas.openxmlformats.org/officeDocument/2006/relationships" r:id="rId18"/>
        </xdr:cNvPr>
        <xdr:cNvSpPr/>
      </xdr:nvSpPr>
      <xdr:spPr>
        <a:xfrm>
          <a:off x="9545971"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Outubro</a:t>
          </a:r>
        </a:p>
      </xdr:txBody>
    </xdr:sp>
    <xdr:clientData/>
  </xdr:twoCellAnchor>
  <xdr:twoCellAnchor editAs="absolute">
    <xdr:from>
      <xdr:col>7</xdr:col>
      <xdr:colOff>300820</xdr:colOff>
      <xdr:row>1</xdr:row>
      <xdr:rowOff>201077</xdr:rowOff>
    </xdr:from>
    <xdr:to>
      <xdr:col>7</xdr:col>
      <xdr:colOff>1092820</xdr:colOff>
      <xdr:row>2</xdr:row>
      <xdr:rowOff>12827</xdr:rowOff>
    </xdr:to>
    <xdr:sp macro="" textlink="">
      <xdr:nvSpPr>
        <xdr:cNvPr id="77" name="Retângulo 12">
          <a:hlinkClick xmlns:r="http://schemas.openxmlformats.org/officeDocument/2006/relationships" r:id="rId19"/>
        </xdr:cNvPr>
        <xdr:cNvSpPr/>
      </xdr:nvSpPr>
      <xdr:spPr>
        <a:xfrm>
          <a:off x="10376153"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Novembro</a:t>
          </a:r>
        </a:p>
      </xdr:txBody>
    </xdr:sp>
    <xdr:clientData/>
  </xdr:twoCellAnchor>
  <xdr:twoCellAnchor editAs="absolute">
    <xdr:from>
      <xdr:col>7</xdr:col>
      <xdr:colOff>1131006</xdr:colOff>
      <xdr:row>1</xdr:row>
      <xdr:rowOff>201077</xdr:rowOff>
    </xdr:from>
    <xdr:to>
      <xdr:col>8</xdr:col>
      <xdr:colOff>695339</xdr:colOff>
      <xdr:row>2</xdr:row>
      <xdr:rowOff>12827</xdr:rowOff>
    </xdr:to>
    <xdr:sp macro="" textlink="">
      <xdr:nvSpPr>
        <xdr:cNvPr id="78" name="Retângulo 12">
          <a:hlinkClick xmlns:r="http://schemas.openxmlformats.org/officeDocument/2006/relationships" r:id="rId20"/>
        </xdr:cNvPr>
        <xdr:cNvSpPr/>
      </xdr:nvSpPr>
      <xdr:spPr>
        <a:xfrm>
          <a:off x="11206339"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2</xdr:col>
      <xdr:colOff>0</xdr:colOff>
      <xdr:row>1</xdr:row>
      <xdr:rowOff>201077</xdr:rowOff>
    </xdr:from>
    <xdr:to>
      <xdr:col>3</xdr:col>
      <xdr:colOff>273416</xdr:colOff>
      <xdr:row>2</xdr:row>
      <xdr:rowOff>12827</xdr:rowOff>
    </xdr:to>
    <xdr:sp macro="" textlink="">
      <xdr:nvSpPr>
        <xdr:cNvPr id="79" name="Retângulo 12">
          <a:hlinkClick xmlns:r="http://schemas.openxmlformats.org/officeDocument/2006/relationships" r:id="rId4"/>
        </xdr:cNvPr>
        <xdr:cNvSpPr/>
      </xdr:nvSpPr>
      <xdr:spPr>
        <a:xfrm>
          <a:off x="2074333"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201077</xdr:rowOff>
    </xdr:from>
    <xdr:to>
      <xdr:col>3</xdr:col>
      <xdr:colOff>1103598</xdr:colOff>
      <xdr:row>2</xdr:row>
      <xdr:rowOff>12827</xdr:rowOff>
    </xdr:to>
    <xdr:sp macro="" textlink="">
      <xdr:nvSpPr>
        <xdr:cNvPr id="80" name="Retângulo 13">
          <a:hlinkClick xmlns:r="http://schemas.openxmlformats.org/officeDocument/2006/relationships" r:id="rId21"/>
        </xdr:cNvPr>
        <xdr:cNvSpPr/>
      </xdr:nvSpPr>
      <xdr:spPr>
        <a:xfrm>
          <a:off x="2904515" y="634994"/>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Fevereiro</a:t>
          </a:r>
        </a:p>
      </xdr:txBody>
    </xdr:sp>
    <xdr:clientData/>
  </xdr:twoCellAnchor>
  <xdr:twoCellAnchor editAs="absolute">
    <xdr:from>
      <xdr:col>3</xdr:col>
      <xdr:colOff>1141780</xdr:colOff>
      <xdr:row>1</xdr:row>
      <xdr:rowOff>201077</xdr:rowOff>
    </xdr:from>
    <xdr:to>
      <xdr:col>3</xdr:col>
      <xdr:colOff>1933780</xdr:colOff>
      <xdr:row>2</xdr:row>
      <xdr:rowOff>12827</xdr:rowOff>
    </xdr:to>
    <xdr:sp macro="" textlink="">
      <xdr:nvSpPr>
        <xdr:cNvPr id="81" name="Retângulo 12">
          <a:hlinkClick xmlns:r="http://schemas.openxmlformats.org/officeDocument/2006/relationships" r:id="rId22"/>
        </xdr:cNvPr>
        <xdr:cNvSpPr/>
      </xdr:nvSpPr>
      <xdr:spPr>
        <a:xfrm>
          <a:off x="3734697"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Março</a:t>
          </a:r>
        </a:p>
      </xdr:txBody>
    </xdr:sp>
    <xdr:clientData/>
  </xdr:twoCellAnchor>
  <xdr:twoCellAnchor editAs="absolute">
    <xdr:from>
      <xdr:col>3</xdr:col>
      <xdr:colOff>1971962</xdr:colOff>
      <xdr:row>1</xdr:row>
      <xdr:rowOff>201077</xdr:rowOff>
    </xdr:from>
    <xdr:to>
      <xdr:col>4</xdr:col>
      <xdr:colOff>202796</xdr:colOff>
      <xdr:row>2</xdr:row>
      <xdr:rowOff>12827</xdr:rowOff>
    </xdr:to>
    <xdr:sp macro="" textlink="">
      <xdr:nvSpPr>
        <xdr:cNvPr id="82" name="Retângulo 12">
          <a:hlinkClick xmlns:r="http://schemas.openxmlformats.org/officeDocument/2006/relationships" r:id="rId23"/>
        </xdr:cNvPr>
        <xdr:cNvSpPr/>
      </xdr:nvSpPr>
      <xdr:spPr>
        <a:xfrm>
          <a:off x="4564879"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Abril</a:t>
          </a:r>
        </a:p>
      </xdr:txBody>
    </xdr:sp>
    <xdr:clientData/>
  </xdr:twoCellAnchor>
  <xdr:twoCellAnchor>
    <xdr:from>
      <xdr:col>10</xdr:col>
      <xdr:colOff>0</xdr:colOff>
      <xdr:row>4</xdr:row>
      <xdr:rowOff>0</xdr:rowOff>
    </xdr:from>
    <xdr:to>
      <xdr:col>10</xdr:col>
      <xdr:colOff>219075</xdr:colOff>
      <xdr:row>4</xdr:row>
      <xdr:rowOff>0</xdr:rowOff>
    </xdr:to>
    <xdr:cxnSp macro="">
      <xdr:nvCxnSpPr>
        <xdr:cNvPr id="37" name="Conector reto 16"/>
        <xdr:cNvCxnSpPr/>
      </xdr:nvCxnSpPr>
      <xdr:spPr>
        <a:xfrm>
          <a:off x="12773025" y="14859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0</xdr:colOff>
      <xdr:row>0</xdr:row>
      <xdr:rowOff>116416</xdr:rowOff>
    </xdr:from>
    <xdr:to>
      <xdr:col>4</xdr:col>
      <xdr:colOff>360000</xdr:colOff>
      <xdr:row>1</xdr:row>
      <xdr:rowOff>42499</xdr:rowOff>
    </xdr:to>
    <xdr:pic>
      <xdr:nvPicPr>
        <xdr:cNvPr id="38" name="Imagem 37">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6"/>
          <a:ext cx="360000" cy="36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6098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endParaRPr lang="pt-BR" sz="1000">
            <a:solidFill>
              <a:schemeClr val="tx1">
                <a:lumMod val="65000"/>
                <a:lumOff val="35000"/>
              </a:schemeClr>
            </a:solidFill>
            <a:effectLst/>
          </a:endParaRP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36"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58"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296331</xdr:rowOff>
    </xdr:from>
    <xdr:to>
      <xdr:col>0</xdr:col>
      <xdr:colOff>1699682</xdr:colOff>
      <xdr:row>1</xdr:row>
      <xdr:rowOff>364651</xdr:rowOff>
    </xdr:to>
    <xdr:pic>
      <xdr:nvPicPr>
        <xdr:cNvPr id="55" name="Imagem 5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1"/>
          <a:ext cx="1565275" cy="502237"/>
        </a:xfrm>
        <a:prstGeom prst="rect">
          <a:avLst/>
        </a:prstGeom>
      </xdr:spPr>
    </xdr:pic>
    <xdr:clientData fLocksWithSheet="0"/>
  </xdr:twoCellAnchor>
  <xdr:twoCellAnchor editAs="absolute">
    <xdr:from>
      <xdr:col>0</xdr:col>
      <xdr:colOff>0</xdr:colOff>
      <xdr:row>3</xdr:row>
      <xdr:rowOff>315384</xdr:rowOff>
    </xdr:from>
    <xdr:to>
      <xdr:col>1</xdr:col>
      <xdr:colOff>30691</xdr:colOff>
      <xdr:row>4</xdr:row>
      <xdr:rowOff>193676</xdr:rowOff>
    </xdr:to>
    <xdr:sp macro="" textlink="">
      <xdr:nvSpPr>
        <xdr:cNvPr id="56" name="Retângulo 55">
          <a:hlinkClick xmlns:r="http://schemas.openxmlformats.org/officeDocument/2006/relationships" r:id="rId2"/>
        </xdr:cNvPr>
        <xdr:cNvSpPr/>
      </xdr:nvSpPr>
      <xdr:spPr>
        <a:xfrm>
          <a:off x="0" y="1416051"/>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165102</xdr:rowOff>
    </xdr:from>
    <xdr:to>
      <xdr:col>0</xdr:col>
      <xdr:colOff>1689100</xdr:colOff>
      <xdr:row>14</xdr:row>
      <xdr:rowOff>165102</xdr:rowOff>
    </xdr:to>
    <xdr:cxnSp macro="">
      <xdr:nvCxnSpPr>
        <xdr:cNvPr id="57" name="Conector reto 56"/>
        <xdr:cNvCxnSpPr/>
      </xdr:nvCxnSpPr>
      <xdr:spPr>
        <a:xfrm>
          <a:off x="123825" y="409151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3176</xdr:rowOff>
    </xdr:from>
    <xdr:to>
      <xdr:col>0</xdr:col>
      <xdr:colOff>1689100</xdr:colOff>
      <xdr:row>2</xdr:row>
      <xdr:rowOff>3176</xdr:rowOff>
    </xdr:to>
    <xdr:cxnSp macro="">
      <xdr:nvCxnSpPr>
        <xdr:cNvPr id="59" name="Conector reto 58"/>
        <xdr:cNvCxnSpPr/>
      </xdr:nvCxnSpPr>
      <xdr:spPr>
        <a:xfrm>
          <a:off x="123825" y="913343"/>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1059</xdr:rowOff>
    </xdr:from>
    <xdr:to>
      <xdr:col>0</xdr:col>
      <xdr:colOff>1803400</xdr:colOff>
      <xdr:row>6</xdr:row>
      <xdr:rowOff>37043</xdr:rowOff>
    </xdr:to>
    <xdr:sp macro="" textlink="">
      <xdr:nvSpPr>
        <xdr:cNvPr id="60" name="Rectangle 12">
          <a:hlinkClick xmlns:r="http://schemas.openxmlformats.org/officeDocument/2006/relationships" r:id="rId3"/>
        </xdr:cNvPr>
        <xdr:cNvSpPr/>
      </xdr:nvSpPr>
      <xdr:spPr>
        <a:xfrm>
          <a:off x="38100" y="173672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77965</xdr:rowOff>
    </xdr:from>
    <xdr:to>
      <xdr:col>0</xdr:col>
      <xdr:colOff>1790700</xdr:colOff>
      <xdr:row>7</xdr:row>
      <xdr:rowOff>113948</xdr:rowOff>
    </xdr:to>
    <xdr:sp macro="" textlink="">
      <xdr:nvSpPr>
        <xdr:cNvPr id="61" name="Rectangle 57">
          <a:hlinkClick xmlns:r="http://schemas.openxmlformats.org/officeDocument/2006/relationships" r:id="rId4"/>
        </xdr:cNvPr>
        <xdr:cNvSpPr/>
      </xdr:nvSpPr>
      <xdr:spPr>
        <a:xfrm>
          <a:off x="25400" y="2057048"/>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154870</xdr:rowOff>
    </xdr:from>
    <xdr:to>
      <xdr:col>0</xdr:col>
      <xdr:colOff>1790700</xdr:colOff>
      <xdr:row>8</xdr:row>
      <xdr:rowOff>190853</xdr:rowOff>
    </xdr:to>
    <xdr:sp macro="" textlink="">
      <xdr:nvSpPr>
        <xdr:cNvPr id="62" name="Rectangle 58">
          <a:hlinkClick xmlns:r="http://schemas.openxmlformats.org/officeDocument/2006/relationships" r:id="rId5"/>
        </xdr:cNvPr>
        <xdr:cNvSpPr/>
      </xdr:nvSpPr>
      <xdr:spPr>
        <a:xfrm>
          <a:off x="25400" y="237737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231775</xdr:rowOff>
    </xdr:from>
    <xdr:to>
      <xdr:col>0</xdr:col>
      <xdr:colOff>1790700</xdr:colOff>
      <xdr:row>10</xdr:row>
      <xdr:rowOff>24342</xdr:rowOff>
    </xdr:to>
    <xdr:sp macro="" textlink="">
      <xdr:nvSpPr>
        <xdr:cNvPr id="63" name="Rectangle 59">
          <a:hlinkClick xmlns:r="http://schemas.openxmlformats.org/officeDocument/2006/relationships" r:id="rId6"/>
        </xdr:cNvPr>
        <xdr:cNvSpPr/>
      </xdr:nvSpPr>
      <xdr:spPr>
        <a:xfrm>
          <a:off x="25400" y="269769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65264</xdr:rowOff>
    </xdr:from>
    <xdr:to>
      <xdr:col>0</xdr:col>
      <xdr:colOff>1790700</xdr:colOff>
      <xdr:row>11</xdr:row>
      <xdr:rowOff>101247</xdr:rowOff>
    </xdr:to>
    <xdr:sp macro="" textlink="">
      <xdr:nvSpPr>
        <xdr:cNvPr id="64" name="Rectangle 60">
          <a:hlinkClick xmlns:r="http://schemas.openxmlformats.org/officeDocument/2006/relationships" r:id="rId7"/>
        </xdr:cNvPr>
        <xdr:cNvSpPr/>
      </xdr:nvSpPr>
      <xdr:spPr>
        <a:xfrm>
          <a:off x="25400" y="30180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142169</xdr:rowOff>
    </xdr:from>
    <xdr:to>
      <xdr:col>0</xdr:col>
      <xdr:colOff>1790700</xdr:colOff>
      <xdr:row>12</xdr:row>
      <xdr:rowOff>178153</xdr:rowOff>
    </xdr:to>
    <xdr:sp macro="" textlink="">
      <xdr:nvSpPr>
        <xdr:cNvPr id="65" name="Rectangle 61">
          <a:hlinkClick xmlns:r="http://schemas.openxmlformats.org/officeDocument/2006/relationships" r:id="rId8"/>
        </xdr:cNvPr>
        <xdr:cNvSpPr/>
      </xdr:nvSpPr>
      <xdr:spPr>
        <a:xfrm>
          <a:off x="25400" y="333833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79379</xdr:rowOff>
    </xdr:from>
    <xdr:to>
      <xdr:col>0</xdr:col>
      <xdr:colOff>1816100</xdr:colOff>
      <xdr:row>16</xdr:row>
      <xdr:rowOff>115362</xdr:rowOff>
    </xdr:to>
    <xdr:sp macro="" textlink="">
      <xdr:nvSpPr>
        <xdr:cNvPr id="66" name="Rectangle 62">
          <a:hlinkClick xmlns:r="http://schemas.openxmlformats.org/officeDocument/2006/relationships" r:id="rId9"/>
        </xdr:cNvPr>
        <xdr:cNvSpPr/>
      </xdr:nvSpPr>
      <xdr:spPr>
        <a:xfrm>
          <a:off x="50800" y="424921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161929</xdr:rowOff>
    </xdr:from>
    <xdr:to>
      <xdr:col>0</xdr:col>
      <xdr:colOff>1816100</xdr:colOff>
      <xdr:row>17</xdr:row>
      <xdr:rowOff>197912</xdr:rowOff>
    </xdr:to>
    <xdr:sp macro="" textlink="">
      <xdr:nvSpPr>
        <xdr:cNvPr id="67" name="Rectangle 63">
          <a:hlinkClick xmlns:r="http://schemas.openxmlformats.org/officeDocument/2006/relationships" r:id="rId10"/>
        </xdr:cNvPr>
        <xdr:cNvSpPr/>
      </xdr:nvSpPr>
      <xdr:spPr>
        <a:xfrm>
          <a:off x="50800" y="457517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89959</xdr:rowOff>
    </xdr:from>
    <xdr:to>
      <xdr:col>0</xdr:col>
      <xdr:colOff>1828800</xdr:colOff>
      <xdr:row>3</xdr:row>
      <xdr:rowOff>178859</xdr:rowOff>
    </xdr:to>
    <xdr:sp macro="" textlink="">
      <xdr:nvSpPr>
        <xdr:cNvPr id="68" name="Rectangle 65"/>
        <xdr:cNvSpPr/>
      </xdr:nvSpPr>
      <xdr:spPr>
        <a:xfrm>
          <a:off x="63500" y="100012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1064</xdr:rowOff>
    </xdr:from>
    <xdr:to>
      <xdr:col>0</xdr:col>
      <xdr:colOff>1820333</xdr:colOff>
      <xdr:row>19</xdr:row>
      <xdr:rowOff>37047</xdr:rowOff>
    </xdr:to>
    <xdr:sp macro="" textlink="">
      <xdr:nvSpPr>
        <xdr:cNvPr id="69" name="Rectangle 63">
          <a:hlinkClick xmlns:r="http://schemas.openxmlformats.org/officeDocument/2006/relationships" r:id="rId11"/>
        </xdr:cNvPr>
        <xdr:cNvSpPr/>
      </xdr:nvSpPr>
      <xdr:spPr>
        <a:xfrm>
          <a:off x="55033" y="490114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219072</xdr:rowOff>
    </xdr:from>
    <xdr:to>
      <xdr:col>0</xdr:col>
      <xdr:colOff>1794936</xdr:colOff>
      <xdr:row>14</xdr:row>
      <xdr:rowOff>11638</xdr:rowOff>
    </xdr:to>
    <xdr:sp macro="" textlink="">
      <xdr:nvSpPr>
        <xdr:cNvPr id="70" name="Rectangle 61">
          <a:hlinkClick xmlns:r="http://schemas.openxmlformats.org/officeDocument/2006/relationships" r:id="rId12"/>
        </xdr:cNvPr>
        <xdr:cNvSpPr/>
      </xdr:nvSpPr>
      <xdr:spPr>
        <a:xfrm>
          <a:off x="29636" y="365865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201077</xdr:rowOff>
    </xdr:from>
    <xdr:to>
      <xdr:col>4</xdr:col>
      <xdr:colOff>1032978</xdr:colOff>
      <xdr:row>2</xdr:row>
      <xdr:rowOff>12827</xdr:rowOff>
    </xdr:to>
    <xdr:sp macro="" textlink="">
      <xdr:nvSpPr>
        <xdr:cNvPr id="71" name="Retângulo 12">
          <a:hlinkClick xmlns:r="http://schemas.openxmlformats.org/officeDocument/2006/relationships" r:id="rId13"/>
        </xdr:cNvPr>
        <xdr:cNvSpPr/>
      </xdr:nvSpPr>
      <xdr:spPr>
        <a:xfrm>
          <a:off x="5395061"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Maio</a:t>
          </a:r>
        </a:p>
      </xdr:txBody>
    </xdr:sp>
    <xdr:clientData/>
  </xdr:twoCellAnchor>
  <xdr:twoCellAnchor editAs="absolute">
    <xdr:from>
      <xdr:col>4</xdr:col>
      <xdr:colOff>1071160</xdr:colOff>
      <xdr:row>1</xdr:row>
      <xdr:rowOff>201077</xdr:rowOff>
    </xdr:from>
    <xdr:to>
      <xdr:col>5</xdr:col>
      <xdr:colOff>635493</xdr:colOff>
      <xdr:row>2</xdr:row>
      <xdr:rowOff>12827</xdr:rowOff>
    </xdr:to>
    <xdr:sp macro="" textlink="">
      <xdr:nvSpPr>
        <xdr:cNvPr id="72" name="Retângulo 12">
          <a:hlinkClick xmlns:r="http://schemas.openxmlformats.org/officeDocument/2006/relationships" r:id="rId14"/>
        </xdr:cNvPr>
        <xdr:cNvSpPr/>
      </xdr:nvSpPr>
      <xdr:spPr>
        <a:xfrm>
          <a:off x="6225243"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Junho</a:t>
          </a:r>
        </a:p>
      </xdr:txBody>
    </xdr:sp>
    <xdr:clientData/>
  </xdr:twoCellAnchor>
  <xdr:twoCellAnchor editAs="absolute">
    <xdr:from>
      <xdr:col>5</xdr:col>
      <xdr:colOff>673675</xdr:colOff>
      <xdr:row>1</xdr:row>
      <xdr:rowOff>201077</xdr:rowOff>
    </xdr:from>
    <xdr:to>
      <xdr:col>5</xdr:col>
      <xdr:colOff>1465675</xdr:colOff>
      <xdr:row>2</xdr:row>
      <xdr:rowOff>12827</xdr:rowOff>
    </xdr:to>
    <xdr:sp macro="" textlink="">
      <xdr:nvSpPr>
        <xdr:cNvPr id="73" name="Retângulo 12">
          <a:hlinkClick xmlns:r="http://schemas.openxmlformats.org/officeDocument/2006/relationships" r:id="rId15"/>
        </xdr:cNvPr>
        <xdr:cNvSpPr/>
      </xdr:nvSpPr>
      <xdr:spPr>
        <a:xfrm>
          <a:off x="7055425"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Julho</a:t>
          </a:r>
        </a:p>
      </xdr:txBody>
    </xdr:sp>
    <xdr:clientData/>
  </xdr:twoCellAnchor>
  <xdr:twoCellAnchor editAs="absolute">
    <xdr:from>
      <xdr:col>5</xdr:col>
      <xdr:colOff>1503857</xdr:colOff>
      <xdr:row>1</xdr:row>
      <xdr:rowOff>201077</xdr:rowOff>
    </xdr:from>
    <xdr:to>
      <xdr:col>5</xdr:col>
      <xdr:colOff>2295857</xdr:colOff>
      <xdr:row>2</xdr:row>
      <xdr:rowOff>12827</xdr:rowOff>
    </xdr:to>
    <xdr:sp macro="" textlink="">
      <xdr:nvSpPr>
        <xdr:cNvPr id="74" name="Retângulo 12">
          <a:hlinkClick xmlns:r="http://schemas.openxmlformats.org/officeDocument/2006/relationships" r:id="rId16"/>
        </xdr:cNvPr>
        <xdr:cNvSpPr/>
      </xdr:nvSpPr>
      <xdr:spPr>
        <a:xfrm>
          <a:off x="7885607"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Agosto</a:t>
          </a:r>
        </a:p>
      </xdr:txBody>
    </xdr:sp>
    <xdr:clientData/>
  </xdr:twoCellAnchor>
  <xdr:twoCellAnchor editAs="absolute">
    <xdr:from>
      <xdr:col>5</xdr:col>
      <xdr:colOff>2334039</xdr:colOff>
      <xdr:row>1</xdr:row>
      <xdr:rowOff>201077</xdr:rowOff>
    </xdr:from>
    <xdr:to>
      <xdr:col>6</xdr:col>
      <xdr:colOff>660122</xdr:colOff>
      <xdr:row>2</xdr:row>
      <xdr:rowOff>12827</xdr:rowOff>
    </xdr:to>
    <xdr:sp macro="" textlink="">
      <xdr:nvSpPr>
        <xdr:cNvPr id="75" name="Retângulo 12">
          <a:hlinkClick xmlns:r="http://schemas.openxmlformats.org/officeDocument/2006/relationships" r:id="rId17"/>
        </xdr:cNvPr>
        <xdr:cNvSpPr/>
      </xdr:nvSpPr>
      <xdr:spPr>
        <a:xfrm>
          <a:off x="8715789"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Setembro</a:t>
          </a:r>
        </a:p>
      </xdr:txBody>
    </xdr:sp>
    <xdr:clientData/>
  </xdr:twoCellAnchor>
  <xdr:twoCellAnchor editAs="absolute">
    <xdr:from>
      <xdr:col>6</xdr:col>
      <xdr:colOff>698304</xdr:colOff>
      <xdr:row>1</xdr:row>
      <xdr:rowOff>201077</xdr:rowOff>
    </xdr:from>
    <xdr:to>
      <xdr:col>7</xdr:col>
      <xdr:colOff>262638</xdr:colOff>
      <xdr:row>2</xdr:row>
      <xdr:rowOff>12827</xdr:rowOff>
    </xdr:to>
    <xdr:sp macro="" textlink="">
      <xdr:nvSpPr>
        <xdr:cNvPr id="76" name="Retângulo 12">
          <a:hlinkClick xmlns:r="http://schemas.openxmlformats.org/officeDocument/2006/relationships" r:id="rId18"/>
        </xdr:cNvPr>
        <xdr:cNvSpPr/>
      </xdr:nvSpPr>
      <xdr:spPr>
        <a:xfrm>
          <a:off x="9545971"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Outubro</a:t>
          </a:r>
        </a:p>
      </xdr:txBody>
    </xdr:sp>
    <xdr:clientData/>
  </xdr:twoCellAnchor>
  <xdr:twoCellAnchor editAs="absolute">
    <xdr:from>
      <xdr:col>7</xdr:col>
      <xdr:colOff>300820</xdr:colOff>
      <xdr:row>1</xdr:row>
      <xdr:rowOff>201077</xdr:rowOff>
    </xdr:from>
    <xdr:to>
      <xdr:col>7</xdr:col>
      <xdr:colOff>1092820</xdr:colOff>
      <xdr:row>2</xdr:row>
      <xdr:rowOff>12827</xdr:rowOff>
    </xdr:to>
    <xdr:sp macro="" textlink="">
      <xdr:nvSpPr>
        <xdr:cNvPr id="77" name="Retângulo 12">
          <a:hlinkClick xmlns:r="http://schemas.openxmlformats.org/officeDocument/2006/relationships" r:id="rId19"/>
        </xdr:cNvPr>
        <xdr:cNvSpPr/>
      </xdr:nvSpPr>
      <xdr:spPr>
        <a:xfrm>
          <a:off x="10376153"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Novembro</a:t>
          </a:r>
        </a:p>
      </xdr:txBody>
    </xdr:sp>
    <xdr:clientData/>
  </xdr:twoCellAnchor>
  <xdr:twoCellAnchor editAs="absolute">
    <xdr:from>
      <xdr:col>7</xdr:col>
      <xdr:colOff>1131006</xdr:colOff>
      <xdr:row>1</xdr:row>
      <xdr:rowOff>201077</xdr:rowOff>
    </xdr:from>
    <xdr:to>
      <xdr:col>8</xdr:col>
      <xdr:colOff>695339</xdr:colOff>
      <xdr:row>2</xdr:row>
      <xdr:rowOff>12827</xdr:rowOff>
    </xdr:to>
    <xdr:sp macro="" textlink="">
      <xdr:nvSpPr>
        <xdr:cNvPr id="78" name="Retângulo 12">
          <a:hlinkClick xmlns:r="http://schemas.openxmlformats.org/officeDocument/2006/relationships" r:id="rId20"/>
        </xdr:cNvPr>
        <xdr:cNvSpPr/>
      </xdr:nvSpPr>
      <xdr:spPr>
        <a:xfrm>
          <a:off x="11206339"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2</xdr:col>
      <xdr:colOff>0</xdr:colOff>
      <xdr:row>1</xdr:row>
      <xdr:rowOff>201077</xdr:rowOff>
    </xdr:from>
    <xdr:to>
      <xdr:col>3</xdr:col>
      <xdr:colOff>273416</xdr:colOff>
      <xdr:row>2</xdr:row>
      <xdr:rowOff>12827</xdr:rowOff>
    </xdr:to>
    <xdr:sp macro="" textlink="">
      <xdr:nvSpPr>
        <xdr:cNvPr id="79" name="Retângulo 12">
          <a:hlinkClick xmlns:r="http://schemas.openxmlformats.org/officeDocument/2006/relationships" r:id="rId4"/>
        </xdr:cNvPr>
        <xdr:cNvSpPr/>
      </xdr:nvSpPr>
      <xdr:spPr>
        <a:xfrm>
          <a:off x="2074333"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201077</xdr:rowOff>
    </xdr:from>
    <xdr:to>
      <xdr:col>3</xdr:col>
      <xdr:colOff>1103598</xdr:colOff>
      <xdr:row>2</xdr:row>
      <xdr:rowOff>12827</xdr:rowOff>
    </xdr:to>
    <xdr:sp macro="" textlink="">
      <xdr:nvSpPr>
        <xdr:cNvPr id="80" name="Retângulo 13">
          <a:hlinkClick xmlns:r="http://schemas.openxmlformats.org/officeDocument/2006/relationships" r:id="rId21"/>
        </xdr:cNvPr>
        <xdr:cNvSpPr/>
      </xdr:nvSpPr>
      <xdr:spPr>
        <a:xfrm>
          <a:off x="2904515"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Fevereiro</a:t>
          </a:r>
        </a:p>
      </xdr:txBody>
    </xdr:sp>
    <xdr:clientData/>
  </xdr:twoCellAnchor>
  <xdr:twoCellAnchor editAs="absolute">
    <xdr:from>
      <xdr:col>3</xdr:col>
      <xdr:colOff>1141780</xdr:colOff>
      <xdr:row>1</xdr:row>
      <xdr:rowOff>201077</xdr:rowOff>
    </xdr:from>
    <xdr:to>
      <xdr:col>3</xdr:col>
      <xdr:colOff>1933780</xdr:colOff>
      <xdr:row>2</xdr:row>
      <xdr:rowOff>12827</xdr:rowOff>
    </xdr:to>
    <xdr:sp macro="" textlink="">
      <xdr:nvSpPr>
        <xdr:cNvPr id="81" name="Retângulo 12">
          <a:hlinkClick xmlns:r="http://schemas.openxmlformats.org/officeDocument/2006/relationships" r:id="rId22"/>
        </xdr:cNvPr>
        <xdr:cNvSpPr/>
      </xdr:nvSpPr>
      <xdr:spPr>
        <a:xfrm>
          <a:off x="3734697" y="634994"/>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Março</a:t>
          </a:r>
        </a:p>
      </xdr:txBody>
    </xdr:sp>
    <xdr:clientData/>
  </xdr:twoCellAnchor>
  <xdr:twoCellAnchor editAs="absolute">
    <xdr:from>
      <xdr:col>3</xdr:col>
      <xdr:colOff>1971962</xdr:colOff>
      <xdr:row>1</xdr:row>
      <xdr:rowOff>201077</xdr:rowOff>
    </xdr:from>
    <xdr:to>
      <xdr:col>4</xdr:col>
      <xdr:colOff>202796</xdr:colOff>
      <xdr:row>2</xdr:row>
      <xdr:rowOff>12827</xdr:rowOff>
    </xdr:to>
    <xdr:sp macro="" textlink="">
      <xdr:nvSpPr>
        <xdr:cNvPr id="82" name="Retângulo 12">
          <a:hlinkClick xmlns:r="http://schemas.openxmlformats.org/officeDocument/2006/relationships" r:id="rId23"/>
        </xdr:cNvPr>
        <xdr:cNvSpPr/>
      </xdr:nvSpPr>
      <xdr:spPr>
        <a:xfrm>
          <a:off x="4564879" y="63499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Abril</a:t>
          </a:r>
        </a:p>
      </xdr:txBody>
    </xdr:sp>
    <xdr:clientData/>
  </xdr:twoCellAnchor>
  <xdr:twoCellAnchor>
    <xdr:from>
      <xdr:col>10</xdr:col>
      <xdr:colOff>0</xdr:colOff>
      <xdr:row>4</xdr:row>
      <xdr:rowOff>0</xdr:rowOff>
    </xdr:from>
    <xdr:to>
      <xdr:col>10</xdr:col>
      <xdr:colOff>219075</xdr:colOff>
      <xdr:row>4</xdr:row>
      <xdr:rowOff>0</xdr:rowOff>
    </xdr:to>
    <xdr:cxnSp macro="">
      <xdr:nvCxnSpPr>
        <xdr:cNvPr id="37" name="Conector reto 16"/>
        <xdr:cNvCxnSpPr/>
      </xdr:nvCxnSpPr>
      <xdr:spPr>
        <a:xfrm>
          <a:off x="12773025" y="14859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4</xdr:col>
      <xdr:colOff>0</xdr:colOff>
      <xdr:row>0</xdr:row>
      <xdr:rowOff>116416</xdr:rowOff>
    </xdr:from>
    <xdr:to>
      <xdr:col>4</xdr:col>
      <xdr:colOff>360000</xdr:colOff>
      <xdr:row>1</xdr:row>
      <xdr:rowOff>42499</xdr:rowOff>
    </xdr:to>
    <xdr:pic>
      <xdr:nvPicPr>
        <xdr:cNvPr id="38" name="Imagem 37">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6"/>
          <a:ext cx="360000" cy="360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6098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r>
            <a:rPr lang="pt-BR" sz="1050">
              <a:solidFill>
                <a:schemeClr val="tx1">
                  <a:lumMod val="65000"/>
                  <a:lumOff val="35000"/>
                </a:schemeClr>
              </a:solidFill>
            </a:rPr>
            <a:t>.</a:t>
          </a: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49"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58"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296330</xdr:rowOff>
    </xdr:from>
    <xdr:to>
      <xdr:col>0</xdr:col>
      <xdr:colOff>1699682</xdr:colOff>
      <xdr:row>1</xdr:row>
      <xdr:rowOff>364650</xdr:rowOff>
    </xdr:to>
    <xdr:pic>
      <xdr:nvPicPr>
        <xdr:cNvPr id="59" name="Imagem 58"/>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0"/>
          <a:ext cx="1565275" cy="502237"/>
        </a:xfrm>
        <a:prstGeom prst="rect">
          <a:avLst/>
        </a:prstGeom>
      </xdr:spPr>
    </xdr:pic>
    <xdr:clientData fLocksWithSheet="0"/>
  </xdr:twoCellAnchor>
  <xdr:twoCellAnchor editAs="absolute">
    <xdr:from>
      <xdr:col>0</xdr:col>
      <xdr:colOff>0</xdr:colOff>
      <xdr:row>3</xdr:row>
      <xdr:rowOff>315383</xdr:rowOff>
    </xdr:from>
    <xdr:to>
      <xdr:col>1</xdr:col>
      <xdr:colOff>30691</xdr:colOff>
      <xdr:row>4</xdr:row>
      <xdr:rowOff>193675</xdr:rowOff>
    </xdr:to>
    <xdr:sp macro="" textlink="">
      <xdr:nvSpPr>
        <xdr:cNvPr id="60" name="Retângulo 59">
          <a:hlinkClick xmlns:r="http://schemas.openxmlformats.org/officeDocument/2006/relationships" r:id="rId2"/>
        </xdr:cNvPr>
        <xdr:cNvSpPr/>
      </xdr:nvSpPr>
      <xdr:spPr>
        <a:xfrm>
          <a:off x="0" y="1416050"/>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165101</xdr:rowOff>
    </xdr:from>
    <xdr:to>
      <xdr:col>0</xdr:col>
      <xdr:colOff>1689100</xdr:colOff>
      <xdr:row>14</xdr:row>
      <xdr:rowOff>165101</xdr:rowOff>
    </xdr:to>
    <xdr:cxnSp macro="">
      <xdr:nvCxnSpPr>
        <xdr:cNvPr id="61" name="Conector reto 60"/>
        <xdr:cNvCxnSpPr/>
      </xdr:nvCxnSpPr>
      <xdr:spPr>
        <a:xfrm>
          <a:off x="123825" y="4091518"/>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3175</xdr:rowOff>
    </xdr:from>
    <xdr:to>
      <xdr:col>0</xdr:col>
      <xdr:colOff>1689100</xdr:colOff>
      <xdr:row>2</xdr:row>
      <xdr:rowOff>3175</xdr:rowOff>
    </xdr:to>
    <xdr:cxnSp macro="">
      <xdr:nvCxnSpPr>
        <xdr:cNvPr id="62" name="Conector reto 61"/>
        <xdr:cNvCxnSpPr/>
      </xdr:nvCxnSpPr>
      <xdr:spPr>
        <a:xfrm>
          <a:off x="123825" y="913342"/>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1058</xdr:rowOff>
    </xdr:from>
    <xdr:to>
      <xdr:col>0</xdr:col>
      <xdr:colOff>1803400</xdr:colOff>
      <xdr:row>6</xdr:row>
      <xdr:rowOff>37042</xdr:rowOff>
    </xdr:to>
    <xdr:sp macro="" textlink="">
      <xdr:nvSpPr>
        <xdr:cNvPr id="63" name="Rectangle 12">
          <a:hlinkClick xmlns:r="http://schemas.openxmlformats.org/officeDocument/2006/relationships" r:id="rId3"/>
        </xdr:cNvPr>
        <xdr:cNvSpPr/>
      </xdr:nvSpPr>
      <xdr:spPr>
        <a:xfrm>
          <a:off x="38100" y="173672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77964</xdr:rowOff>
    </xdr:from>
    <xdr:to>
      <xdr:col>0</xdr:col>
      <xdr:colOff>1790700</xdr:colOff>
      <xdr:row>7</xdr:row>
      <xdr:rowOff>113947</xdr:rowOff>
    </xdr:to>
    <xdr:sp macro="" textlink="">
      <xdr:nvSpPr>
        <xdr:cNvPr id="64" name="Rectangle 57">
          <a:hlinkClick xmlns:r="http://schemas.openxmlformats.org/officeDocument/2006/relationships" r:id="rId4"/>
        </xdr:cNvPr>
        <xdr:cNvSpPr/>
      </xdr:nvSpPr>
      <xdr:spPr>
        <a:xfrm>
          <a:off x="25400" y="2057047"/>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154869</xdr:rowOff>
    </xdr:from>
    <xdr:to>
      <xdr:col>0</xdr:col>
      <xdr:colOff>1790700</xdr:colOff>
      <xdr:row>8</xdr:row>
      <xdr:rowOff>190852</xdr:rowOff>
    </xdr:to>
    <xdr:sp macro="" textlink="">
      <xdr:nvSpPr>
        <xdr:cNvPr id="65" name="Rectangle 58">
          <a:hlinkClick xmlns:r="http://schemas.openxmlformats.org/officeDocument/2006/relationships" r:id="rId5"/>
        </xdr:cNvPr>
        <xdr:cNvSpPr/>
      </xdr:nvSpPr>
      <xdr:spPr>
        <a:xfrm>
          <a:off x="25400" y="237736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231774</xdr:rowOff>
    </xdr:from>
    <xdr:to>
      <xdr:col>0</xdr:col>
      <xdr:colOff>1790700</xdr:colOff>
      <xdr:row>10</xdr:row>
      <xdr:rowOff>24341</xdr:rowOff>
    </xdr:to>
    <xdr:sp macro="" textlink="">
      <xdr:nvSpPr>
        <xdr:cNvPr id="66" name="Rectangle 59">
          <a:hlinkClick xmlns:r="http://schemas.openxmlformats.org/officeDocument/2006/relationships" r:id="rId6"/>
        </xdr:cNvPr>
        <xdr:cNvSpPr/>
      </xdr:nvSpPr>
      <xdr:spPr>
        <a:xfrm>
          <a:off x="25400" y="269769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65263</xdr:rowOff>
    </xdr:from>
    <xdr:to>
      <xdr:col>0</xdr:col>
      <xdr:colOff>1790700</xdr:colOff>
      <xdr:row>11</xdr:row>
      <xdr:rowOff>101246</xdr:rowOff>
    </xdr:to>
    <xdr:sp macro="" textlink="">
      <xdr:nvSpPr>
        <xdr:cNvPr id="67" name="Rectangle 60">
          <a:hlinkClick xmlns:r="http://schemas.openxmlformats.org/officeDocument/2006/relationships" r:id="rId7"/>
        </xdr:cNvPr>
        <xdr:cNvSpPr/>
      </xdr:nvSpPr>
      <xdr:spPr>
        <a:xfrm>
          <a:off x="25400" y="30180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142168</xdr:rowOff>
    </xdr:from>
    <xdr:to>
      <xdr:col>0</xdr:col>
      <xdr:colOff>1790700</xdr:colOff>
      <xdr:row>12</xdr:row>
      <xdr:rowOff>178152</xdr:rowOff>
    </xdr:to>
    <xdr:sp macro="" textlink="">
      <xdr:nvSpPr>
        <xdr:cNvPr id="68" name="Rectangle 61">
          <a:hlinkClick xmlns:r="http://schemas.openxmlformats.org/officeDocument/2006/relationships" r:id="rId8"/>
        </xdr:cNvPr>
        <xdr:cNvSpPr/>
      </xdr:nvSpPr>
      <xdr:spPr>
        <a:xfrm>
          <a:off x="25400" y="333833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79378</xdr:rowOff>
    </xdr:from>
    <xdr:to>
      <xdr:col>0</xdr:col>
      <xdr:colOff>1816100</xdr:colOff>
      <xdr:row>16</xdr:row>
      <xdr:rowOff>115361</xdr:rowOff>
    </xdr:to>
    <xdr:sp macro="" textlink="">
      <xdr:nvSpPr>
        <xdr:cNvPr id="69" name="Rectangle 62">
          <a:hlinkClick xmlns:r="http://schemas.openxmlformats.org/officeDocument/2006/relationships" r:id="rId9"/>
        </xdr:cNvPr>
        <xdr:cNvSpPr/>
      </xdr:nvSpPr>
      <xdr:spPr>
        <a:xfrm>
          <a:off x="50800" y="424921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161928</xdr:rowOff>
    </xdr:from>
    <xdr:to>
      <xdr:col>0</xdr:col>
      <xdr:colOff>1816100</xdr:colOff>
      <xdr:row>17</xdr:row>
      <xdr:rowOff>197911</xdr:rowOff>
    </xdr:to>
    <xdr:sp macro="" textlink="">
      <xdr:nvSpPr>
        <xdr:cNvPr id="70" name="Rectangle 63">
          <a:hlinkClick xmlns:r="http://schemas.openxmlformats.org/officeDocument/2006/relationships" r:id="rId10"/>
        </xdr:cNvPr>
        <xdr:cNvSpPr/>
      </xdr:nvSpPr>
      <xdr:spPr>
        <a:xfrm>
          <a:off x="50800" y="457517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89958</xdr:rowOff>
    </xdr:from>
    <xdr:to>
      <xdr:col>0</xdr:col>
      <xdr:colOff>1828800</xdr:colOff>
      <xdr:row>3</xdr:row>
      <xdr:rowOff>178858</xdr:rowOff>
    </xdr:to>
    <xdr:sp macro="" textlink="">
      <xdr:nvSpPr>
        <xdr:cNvPr id="71" name="Rectangle 65"/>
        <xdr:cNvSpPr/>
      </xdr:nvSpPr>
      <xdr:spPr>
        <a:xfrm>
          <a:off x="63500" y="100012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1063</xdr:rowOff>
    </xdr:from>
    <xdr:to>
      <xdr:col>0</xdr:col>
      <xdr:colOff>1820333</xdr:colOff>
      <xdr:row>19</xdr:row>
      <xdr:rowOff>37046</xdr:rowOff>
    </xdr:to>
    <xdr:sp macro="" textlink="">
      <xdr:nvSpPr>
        <xdr:cNvPr id="72" name="Rectangle 63">
          <a:hlinkClick xmlns:r="http://schemas.openxmlformats.org/officeDocument/2006/relationships" r:id="rId11"/>
        </xdr:cNvPr>
        <xdr:cNvSpPr/>
      </xdr:nvSpPr>
      <xdr:spPr>
        <a:xfrm>
          <a:off x="55033" y="490114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219071</xdr:rowOff>
    </xdr:from>
    <xdr:to>
      <xdr:col>0</xdr:col>
      <xdr:colOff>1794936</xdr:colOff>
      <xdr:row>14</xdr:row>
      <xdr:rowOff>11637</xdr:rowOff>
    </xdr:to>
    <xdr:sp macro="" textlink="">
      <xdr:nvSpPr>
        <xdr:cNvPr id="73" name="Rectangle 61">
          <a:hlinkClick xmlns:r="http://schemas.openxmlformats.org/officeDocument/2006/relationships" r:id="rId12"/>
        </xdr:cNvPr>
        <xdr:cNvSpPr/>
      </xdr:nvSpPr>
      <xdr:spPr>
        <a:xfrm>
          <a:off x="29636" y="365865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201082</xdr:rowOff>
    </xdr:from>
    <xdr:to>
      <xdr:col>4</xdr:col>
      <xdr:colOff>1032978</xdr:colOff>
      <xdr:row>2</xdr:row>
      <xdr:rowOff>12832</xdr:rowOff>
    </xdr:to>
    <xdr:sp macro="" textlink="">
      <xdr:nvSpPr>
        <xdr:cNvPr id="74" name="Retângulo 12">
          <a:hlinkClick xmlns:r="http://schemas.openxmlformats.org/officeDocument/2006/relationships" r:id="rId13"/>
        </xdr:cNvPr>
        <xdr:cNvSpPr/>
      </xdr:nvSpPr>
      <xdr:spPr>
        <a:xfrm>
          <a:off x="5395061"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Maio</a:t>
          </a:r>
        </a:p>
      </xdr:txBody>
    </xdr:sp>
    <xdr:clientData/>
  </xdr:twoCellAnchor>
  <xdr:twoCellAnchor editAs="absolute">
    <xdr:from>
      <xdr:col>4</xdr:col>
      <xdr:colOff>1071160</xdr:colOff>
      <xdr:row>1</xdr:row>
      <xdr:rowOff>201082</xdr:rowOff>
    </xdr:from>
    <xdr:to>
      <xdr:col>5</xdr:col>
      <xdr:colOff>635493</xdr:colOff>
      <xdr:row>2</xdr:row>
      <xdr:rowOff>12832</xdr:rowOff>
    </xdr:to>
    <xdr:sp macro="" textlink="">
      <xdr:nvSpPr>
        <xdr:cNvPr id="75" name="Retângulo 12">
          <a:hlinkClick xmlns:r="http://schemas.openxmlformats.org/officeDocument/2006/relationships" r:id="rId14"/>
        </xdr:cNvPr>
        <xdr:cNvSpPr/>
      </xdr:nvSpPr>
      <xdr:spPr>
        <a:xfrm>
          <a:off x="6225243"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Junho</a:t>
          </a:r>
        </a:p>
      </xdr:txBody>
    </xdr:sp>
    <xdr:clientData/>
  </xdr:twoCellAnchor>
  <xdr:twoCellAnchor editAs="absolute">
    <xdr:from>
      <xdr:col>5</xdr:col>
      <xdr:colOff>673675</xdr:colOff>
      <xdr:row>1</xdr:row>
      <xdr:rowOff>201082</xdr:rowOff>
    </xdr:from>
    <xdr:to>
      <xdr:col>5</xdr:col>
      <xdr:colOff>1465675</xdr:colOff>
      <xdr:row>2</xdr:row>
      <xdr:rowOff>12832</xdr:rowOff>
    </xdr:to>
    <xdr:sp macro="" textlink="">
      <xdr:nvSpPr>
        <xdr:cNvPr id="76" name="Retângulo 12">
          <a:hlinkClick xmlns:r="http://schemas.openxmlformats.org/officeDocument/2006/relationships" r:id="rId15"/>
        </xdr:cNvPr>
        <xdr:cNvSpPr/>
      </xdr:nvSpPr>
      <xdr:spPr>
        <a:xfrm>
          <a:off x="7055425"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Julho</a:t>
          </a:r>
        </a:p>
      </xdr:txBody>
    </xdr:sp>
    <xdr:clientData/>
  </xdr:twoCellAnchor>
  <xdr:twoCellAnchor editAs="absolute">
    <xdr:from>
      <xdr:col>5</xdr:col>
      <xdr:colOff>1503857</xdr:colOff>
      <xdr:row>1</xdr:row>
      <xdr:rowOff>201082</xdr:rowOff>
    </xdr:from>
    <xdr:to>
      <xdr:col>5</xdr:col>
      <xdr:colOff>2295857</xdr:colOff>
      <xdr:row>2</xdr:row>
      <xdr:rowOff>12832</xdr:rowOff>
    </xdr:to>
    <xdr:sp macro="" textlink="">
      <xdr:nvSpPr>
        <xdr:cNvPr id="77" name="Retângulo 12">
          <a:hlinkClick xmlns:r="http://schemas.openxmlformats.org/officeDocument/2006/relationships" r:id="rId16"/>
        </xdr:cNvPr>
        <xdr:cNvSpPr/>
      </xdr:nvSpPr>
      <xdr:spPr>
        <a:xfrm>
          <a:off x="7885607"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Agosto</a:t>
          </a:r>
        </a:p>
      </xdr:txBody>
    </xdr:sp>
    <xdr:clientData/>
  </xdr:twoCellAnchor>
  <xdr:twoCellAnchor editAs="absolute">
    <xdr:from>
      <xdr:col>5</xdr:col>
      <xdr:colOff>2334039</xdr:colOff>
      <xdr:row>1</xdr:row>
      <xdr:rowOff>201082</xdr:rowOff>
    </xdr:from>
    <xdr:to>
      <xdr:col>6</xdr:col>
      <xdr:colOff>660122</xdr:colOff>
      <xdr:row>2</xdr:row>
      <xdr:rowOff>12832</xdr:rowOff>
    </xdr:to>
    <xdr:sp macro="" textlink="">
      <xdr:nvSpPr>
        <xdr:cNvPr id="78" name="Retângulo 12">
          <a:hlinkClick xmlns:r="http://schemas.openxmlformats.org/officeDocument/2006/relationships" r:id="rId17"/>
        </xdr:cNvPr>
        <xdr:cNvSpPr/>
      </xdr:nvSpPr>
      <xdr:spPr>
        <a:xfrm>
          <a:off x="8715789"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Setembro</a:t>
          </a:r>
        </a:p>
      </xdr:txBody>
    </xdr:sp>
    <xdr:clientData/>
  </xdr:twoCellAnchor>
  <xdr:twoCellAnchor editAs="absolute">
    <xdr:from>
      <xdr:col>6</xdr:col>
      <xdr:colOff>698304</xdr:colOff>
      <xdr:row>1</xdr:row>
      <xdr:rowOff>201082</xdr:rowOff>
    </xdr:from>
    <xdr:to>
      <xdr:col>7</xdr:col>
      <xdr:colOff>262638</xdr:colOff>
      <xdr:row>2</xdr:row>
      <xdr:rowOff>12832</xdr:rowOff>
    </xdr:to>
    <xdr:sp macro="" textlink="">
      <xdr:nvSpPr>
        <xdr:cNvPr id="79" name="Retângulo 12">
          <a:hlinkClick xmlns:r="http://schemas.openxmlformats.org/officeDocument/2006/relationships" r:id="rId18"/>
        </xdr:cNvPr>
        <xdr:cNvSpPr/>
      </xdr:nvSpPr>
      <xdr:spPr>
        <a:xfrm>
          <a:off x="9545971"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Outubro</a:t>
          </a:r>
        </a:p>
      </xdr:txBody>
    </xdr:sp>
    <xdr:clientData/>
  </xdr:twoCellAnchor>
  <xdr:twoCellAnchor editAs="absolute">
    <xdr:from>
      <xdr:col>7</xdr:col>
      <xdr:colOff>300820</xdr:colOff>
      <xdr:row>1</xdr:row>
      <xdr:rowOff>201082</xdr:rowOff>
    </xdr:from>
    <xdr:to>
      <xdr:col>7</xdr:col>
      <xdr:colOff>1092820</xdr:colOff>
      <xdr:row>2</xdr:row>
      <xdr:rowOff>12832</xdr:rowOff>
    </xdr:to>
    <xdr:sp macro="" textlink="">
      <xdr:nvSpPr>
        <xdr:cNvPr id="80" name="Retângulo 12">
          <a:hlinkClick xmlns:r="http://schemas.openxmlformats.org/officeDocument/2006/relationships" r:id="rId19"/>
        </xdr:cNvPr>
        <xdr:cNvSpPr/>
      </xdr:nvSpPr>
      <xdr:spPr>
        <a:xfrm>
          <a:off x="10376153"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Novembro</a:t>
          </a:r>
        </a:p>
      </xdr:txBody>
    </xdr:sp>
    <xdr:clientData/>
  </xdr:twoCellAnchor>
  <xdr:twoCellAnchor editAs="absolute">
    <xdr:from>
      <xdr:col>7</xdr:col>
      <xdr:colOff>1131006</xdr:colOff>
      <xdr:row>1</xdr:row>
      <xdr:rowOff>201082</xdr:rowOff>
    </xdr:from>
    <xdr:to>
      <xdr:col>8</xdr:col>
      <xdr:colOff>695339</xdr:colOff>
      <xdr:row>2</xdr:row>
      <xdr:rowOff>12832</xdr:rowOff>
    </xdr:to>
    <xdr:sp macro="" textlink="">
      <xdr:nvSpPr>
        <xdr:cNvPr id="81" name="Retângulo 12">
          <a:hlinkClick xmlns:r="http://schemas.openxmlformats.org/officeDocument/2006/relationships" r:id="rId20"/>
        </xdr:cNvPr>
        <xdr:cNvSpPr/>
      </xdr:nvSpPr>
      <xdr:spPr>
        <a:xfrm>
          <a:off x="11206339"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2</xdr:col>
      <xdr:colOff>0</xdr:colOff>
      <xdr:row>1</xdr:row>
      <xdr:rowOff>201082</xdr:rowOff>
    </xdr:from>
    <xdr:to>
      <xdr:col>3</xdr:col>
      <xdr:colOff>273416</xdr:colOff>
      <xdr:row>2</xdr:row>
      <xdr:rowOff>12832</xdr:rowOff>
    </xdr:to>
    <xdr:sp macro="" textlink="">
      <xdr:nvSpPr>
        <xdr:cNvPr id="82" name="Retângulo 12">
          <a:hlinkClick xmlns:r="http://schemas.openxmlformats.org/officeDocument/2006/relationships" r:id="rId4"/>
        </xdr:cNvPr>
        <xdr:cNvSpPr/>
      </xdr:nvSpPr>
      <xdr:spPr>
        <a:xfrm>
          <a:off x="2074333"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201082</xdr:rowOff>
    </xdr:from>
    <xdr:to>
      <xdr:col>3</xdr:col>
      <xdr:colOff>1103598</xdr:colOff>
      <xdr:row>2</xdr:row>
      <xdr:rowOff>12832</xdr:rowOff>
    </xdr:to>
    <xdr:sp macro="" textlink="">
      <xdr:nvSpPr>
        <xdr:cNvPr id="83" name="Retângulo 13">
          <a:hlinkClick xmlns:r="http://schemas.openxmlformats.org/officeDocument/2006/relationships" r:id="rId21"/>
        </xdr:cNvPr>
        <xdr:cNvSpPr/>
      </xdr:nvSpPr>
      <xdr:spPr>
        <a:xfrm>
          <a:off x="2904515"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Fevereiro</a:t>
          </a:r>
        </a:p>
      </xdr:txBody>
    </xdr:sp>
    <xdr:clientData/>
  </xdr:twoCellAnchor>
  <xdr:twoCellAnchor editAs="absolute">
    <xdr:from>
      <xdr:col>3</xdr:col>
      <xdr:colOff>1141780</xdr:colOff>
      <xdr:row>1</xdr:row>
      <xdr:rowOff>201082</xdr:rowOff>
    </xdr:from>
    <xdr:to>
      <xdr:col>3</xdr:col>
      <xdr:colOff>1933780</xdr:colOff>
      <xdr:row>2</xdr:row>
      <xdr:rowOff>12832</xdr:rowOff>
    </xdr:to>
    <xdr:sp macro="" textlink="">
      <xdr:nvSpPr>
        <xdr:cNvPr id="84" name="Retângulo 12">
          <a:hlinkClick xmlns:r="http://schemas.openxmlformats.org/officeDocument/2006/relationships" r:id="rId22"/>
        </xdr:cNvPr>
        <xdr:cNvSpPr/>
      </xdr:nvSpPr>
      <xdr:spPr>
        <a:xfrm>
          <a:off x="3734697" y="634999"/>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Março</a:t>
          </a:r>
        </a:p>
      </xdr:txBody>
    </xdr:sp>
    <xdr:clientData/>
  </xdr:twoCellAnchor>
  <xdr:twoCellAnchor editAs="absolute">
    <xdr:from>
      <xdr:col>3</xdr:col>
      <xdr:colOff>1971962</xdr:colOff>
      <xdr:row>1</xdr:row>
      <xdr:rowOff>201082</xdr:rowOff>
    </xdr:from>
    <xdr:to>
      <xdr:col>4</xdr:col>
      <xdr:colOff>202796</xdr:colOff>
      <xdr:row>2</xdr:row>
      <xdr:rowOff>12832</xdr:rowOff>
    </xdr:to>
    <xdr:sp macro="" textlink="">
      <xdr:nvSpPr>
        <xdr:cNvPr id="85" name="Retângulo 12">
          <a:hlinkClick xmlns:r="http://schemas.openxmlformats.org/officeDocument/2006/relationships" r:id="rId23"/>
        </xdr:cNvPr>
        <xdr:cNvSpPr/>
      </xdr:nvSpPr>
      <xdr:spPr>
        <a:xfrm>
          <a:off x="4564879" y="634999"/>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Abril</a:t>
          </a:r>
        </a:p>
      </xdr:txBody>
    </xdr:sp>
    <xdr:clientData/>
  </xdr:twoCellAnchor>
  <xdr:twoCellAnchor editAs="absolute">
    <xdr:from>
      <xdr:col>4</xdr:col>
      <xdr:colOff>0</xdr:colOff>
      <xdr:row>0</xdr:row>
      <xdr:rowOff>116419</xdr:rowOff>
    </xdr:from>
    <xdr:to>
      <xdr:col>4</xdr:col>
      <xdr:colOff>360000</xdr:colOff>
      <xdr:row>1</xdr:row>
      <xdr:rowOff>42502</xdr:rowOff>
    </xdr:to>
    <xdr:pic>
      <xdr:nvPicPr>
        <xdr:cNvPr id="37" name="Imagem 36">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9"/>
          <a:ext cx="360000" cy="360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6098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endParaRPr lang="pt-BR" sz="1000">
            <a:solidFill>
              <a:schemeClr val="tx1">
                <a:lumMod val="65000"/>
                <a:lumOff val="35000"/>
              </a:schemeClr>
            </a:solidFill>
            <a:effectLst/>
          </a:endParaRP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49"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58"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296332</xdr:rowOff>
    </xdr:from>
    <xdr:to>
      <xdr:col>0</xdr:col>
      <xdr:colOff>1699682</xdr:colOff>
      <xdr:row>1</xdr:row>
      <xdr:rowOff>364652</xdr:rowOff>
    </xdr:to>
    <xdr:pic>
      <xdr:nvPicPr>
        <xdr:cNvPr id="55" name="Imagem 5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2"/>
          <a:ext cx="1565275" cy="502237"/>
        </a:xfrm>
        <a:prstGeom prst="rect">
          <a:avLst/>
        </a:prstGeom>
      </xdr:spPr>
    </xdr:pic>
    <xdr:clientData fLocksWithSheet="0"/>
  </xdr:twoCellAnchor>
  <xdr:twoCellAnchor editAs="absolute">
    <xdr:from>
      <xdr:col>0</xdr:col>
      <xdr:colOff>0</xdr:colOff>
      <xdr:row>3</xdr:row>
      <xdr:rowOff>315385</xdr:rowOff>
    </xdr:from>
    <xdr:to>
      <xdr:col>1</xdr:col>
      <xdr:colOff>30691</xdr:colOff>
      <xdr:row>4</xdr:row>
      <xdr:rowOff>193677</xdr:rowOff>
    </xdr:to>
    <xdr:sp macro="" textlink="">
      <xdr:nvSpPr>
        <xdr:cNvPr id="56" name="Retângulo 55">
          <a:hlinkClick xmlns:r="http://schemas.openxmlformats.org/officeDocument/2006/relationships" r:id="rId2"/>
        </xdr:cNvPr>
        <xdr:cNvSpPr/>
      </xdr:nvSpPr>
      <xdr:spPr>
        <a:xfrm>
          <a:off x="0" y="1416052"/>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165103</xdr:rowOff>
    </xdr:from>
    <xdr:to>
      <xdr:col>0</xdr:col>
      <xdr:colOff>1689100</xdr:colOff>
      <xdr:row>14</xdr:row>
      <xdr:rowOff>165103</xdr:rowOff>
    </xdr:to>
    <xdr:cxnSp macro="">
      <xdr:nvCxnSpPr>
        <xdr:cNvPr id="57" name="Conector reto 56"/>
        <xdr:cNvCxnSpPr/>
      </xdr:nvCxnSpPr>
      <xdr:spPr>
        <a:xfrm>
          <a:off x="123825" y="409152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3177</xdr:rowOff>
    </xdr:from>
    <xdr:to>
      <xdr:col>0</xdr:col>
      <xdr:colOff>1689100</xdr:colOff>
      <xdr:row>2</xdr:row>
      <xdr:rowOff>3177</xdr:rowOff>
    </xdr:to>
    <xdr:cxnSp macro="">
      <xdr:nvCxnSpPr>
        <xdr:cNvPr id="59" name="Conector reto 58"/>
        <xdr:cNvCxnSpPr/>
      </xdr:nvCxnSpPr>
      <xdr:spPr>
        <a:xfrm>
          <a:off x="123825" y="913344"/>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1060</xdr:rowOff>
    </xdr:from>
    <xdr:to>
      <xdr:col>0</xdr:col>
      <xdr:colOff>1803400</xdr:colOff>
      <xdr:row>6</xdr:row>
      <xdr:rowOff>37044</xdr:rowOff>
    </xdr:to>
    <xdr:sp macro="" textlink="">
      <xdr:nvSpPr>
        <xdr:cNvPr id="60" name="Rectangle 12">
          <a:hlinkClick xmlns:r="http://schemas.openxmlformats.org/officeDocument/2006/relationships" r:id="rId3"/>
        </xdr:cNvPr>
        <xdr:cNvSpPr/>
      </xdr:nvSpPr>
      <xdr:spPr>
        <a:xfrm>
          <a:off x="38100" y="17367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77966</xdr:rowOff>
    </xdr:from>
    <xdr:to>
      <xdr:col>0</xdr:col>
      <xdr:colOff>1790700</xdr:colOff>
      <xdr:row>7</xdr:row>
      <xdr:rowOff>113949</xdr:rowOff>
    </xdr:to>
    <xdr:sp macro="" textlink="">
      <xdr:nvSpPr>
        <xdr:cNvPr id="61" name="Rectangle 57">
          <a:hlinkClick xmlns:r="http://schemas.openxmlformats.org/officeDocument/2006/relationships" r:id="rId4"/>
        </xdr:cNvPr>
        <xdr:cNvSpPr/>
      </xdr:nvSpPr>
      <xdr:spPr>
        <a:xfrm>
          <a:off x="25400" y="2057049"/>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154871</xdr:rowOff>
    </xdr:from>
    <xdr:to>
      <xdr:col>0</xdr:col>
      <xdr:colOff>1790700</xdr:colOff>
      <xdr:row>8</xdr:row>
      <xdr:rowOff>190854</xdr:rowOff>
    </xdr:to>
    <xdr:sp macro="" textlink="">
      <xdr:nvSpPr>
        <xdr:cNvPr id="62" name="Rectangle 58">
          <a:hlinkClick xmlns:r="http://schemas.openxmlformats.org/officeDocument/2006/relationships" r:id="rId5"/>
        </xdr:cNvPr>
        <xdr:cNvSpPr/>
      </xdr:nvSpPr>
      <xdr:spPr>
        <a:xfrm>
          <a:off x="25400" y="237737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231776</xdr:rowOff>
    </xdr:from>
    <xdr:to>
      <xdr:col>0</xdr:col>
      <xdr:colOff>1790700</xdr:colOff>
      <xdr:row>10</xdr:row>
      <xdr:rowOff>24343</xdr:rowOff>
    </xdr:to>
    <xdr:sp macro="" textlink="">
      <xdr:nvSpPr>
        <xdr:cNvPr id="63" name="Rectangle 59">
          <a:hlinkClick xmlns:r="http://schemas.openxmlformats.org/officeDocument/2006/relationships" r:id="rId6"/>
        </xdr:cNvPr>
        <xdr:cNvSpPr/>
      </xdr:nvSpPr>
      <xdr:spPr>
        <a:xfrm>
          <a:off x="25400" y="269769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65265</xdr:rowOff>
    </xdr:from>
    <xdr:to>
      <xdr:col>0</xdr:col>
      <xdr:colOff>1790700</xdr:colOff>
      <xdr:row>11</xdr:row>
      <xdr:rowOff>101248</xdr:rowOff>
    </xdr:to>
    <xdr:sp macro="" textlink="">
      <xdr:nvSpPr>
        <xdr:cNvPr id="64" name="Rectangle 60">
          <a:hlinkClick xmlns:r="http://schemas.openxmlformats.org/officeDocument/2006/relationships" r:id="rId7"/>
        </xdr:cNvPr>
        <xdr:cNvSpPr/>
      </xdr:nvSpPr>
      <xdr:spPr>
        <a:xfrm>
          <a:off x="25400" y="301801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142170</xdr:rowOff>
    </xdr:from>
    <xdr:to>
      <xdr:col>0</xdr:col>
      <xdr:colOff>1790700</xdr:colOff>
      <xdr:row>12</xdr:row>
      <xdr:rowOff>178154</xdr:rowOff>
    </xdr:to>
    <xdr:sp macro="" textlink="">
      <xdr:nvSpPr>
        <xdr:cNvPr id="65" name="Rectangle 61">
          <a:hlinkClick xmlns:r="http://schemas.openxmlformats.org/officeDocument/2006/relationships" r:id="rId8"/>
        </xdr:cNvPr>
        <xdr:cNvSpPr/>
      </xdr:nvSpPr>
      <xdr:spPr>
        <a:xfrm>
          <a:off x="25400" y="333833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79380</xdr:rowOff>
    </xdr:from>
    <xdr:to>
      <xdr:col>0</xdr:col>
      <xdr:colOff>1816100</xdr:colOff>
      <xdr:row>16</xdr:row>
      <xdr:rowOff>115363</xdr:rowOff>
    </xdr:to>
    <xdr:sp macro="" textlink="">
      <xdr:nvSpPr>
        <xdr:cNvPr id="66" name="Rectangle 62">
          <a:hlinkClick xmlns:r="http://schemas.openxmlformats.org/officeDocument/2006/relationships" r:id="rId9"/>
        </xdr:cNvPr>
        <xdr:cNvSpPr/>
      </xdr:nvSpPr>
      <xdr:spPr>
        <a:xfrm>
          <a:off x="50800" y="42492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161930</xdr:rowOff>
    </xdr:from>
    <xdr:to>
      <xdr:col>0</xdr:col>
      <xdr:colOff>1816100</xdr:colOff>
      <xdr:row>17</xdr:row>
      <xdr:rowOff>197913</xdr:rowOff>
    </xdr:to>
    <xdr:sp macro="" textlink="">
      <xdr:nvSpPr>
        <xdr:cNvPr id="67" name="Rectangle 63">
          <a:hlinkClick xmlns:r="http://schemas.openxmlformats.org/officeDocument/2006/relationships" r:id="rId10"/>
        </xdr:cNvPr>
        <xdr:cNvSpPr/>
      </xdr:nvSpPr>
      <xdr:spPr>
        <a:xfrm>
          <a:off x="50800" y="457518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89960</xdr:rowOff>
    </xdr:from>
    <xdr:to>
      <xdr:col>0</xdr:col>
      <xdr:colOff>1828800</xdr:colOff>
      <xdr:row>3</xdr:row>
      <xdr:rowOff>178860</xdr:rowOff>
    </xdr:to>
    <xdr:sp macro="" textlink="">
      <xdr:nvSpPr>
        <xdr:cNvPr id="68" name="Rectangle 65"/>
        <xdr:cNvSpPr/>
      </xdr:nvSpPr>
      <xdr:spPr>
        <a:xfrm>
          <a:off x="63500" y="10001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1065</xdr:rowOff>
    </xdr:from>
    <xdr:to>
      <xdr:col>0</xdr:col>
      <xdr:colOff>1820333</xdr:colOff>
      <xdr:row>19</xdr:row>
      <xdr:rowOff>37048</xdr:rowOff>
    </xdr:to>
    <xdr:sp macro="" textlink="">
      <xdr:nvSpPr>
        <xdr:cNvPr id="69" name="Rectangle 63">
          <a:hlinkClick xmlns:r="http://schemas.openxmlformats.org/officeDocument/2006/relationships" r:id="rId11"/>
        </xdr:cNvPr>
        <xdr:cNvSpPr/>
      </xdr:nvSpPr>
      <xdr:spPr>
        <a:xfrm>
          <a:off x="55033" y="49011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219073</xdr:rowOff>
    </xdr:from>
    <xdr:to>
      <xdr:col>0</xdr:col>
      <xdr:colOff>1794936</xdr:colOff>
      <xdr:row>14</xdr:row>
      <xdr:rowOff>11639</xdr:rowOff>
    </xdr:to>
    <xdr:sp macro="" textlink="">
      <xdr:nvSpPr>
        <xdr:cNvPr id="70" name="Rectangle 61">
          <a:hlinkClick xmlns:r="http://schemas.openxmlformats.org/officeDocument/2006/relationships" r:id="rId12"/>
        </xdr:cNvPr>
        <xdr:cNvSpPr/>
      </xdr:nvSpPr>
      <xdr:spPr>
        <a:xfrm>
          <a:off x="29636" y="365865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190498</xdr:rowOff>
    </xdr:from>
    <xdr:to>
      <xdr:col>4</xdr:col>
      <xdr:colOff>1032978</xdr:colOff>
      <xdr:row>2</xdr:row>
      <xdr:rowOff>2248</xdr:rowOff>
    </xdr:to>
    <xdr:sp macro="" textlink="">
      <xdr:nvSpPr>
        <xdr:cNvPr id="71" name="Retângulo 12">
          <a:hlinkClick xmlns:r="http://schemas.openxmlformats.org/officeDocument/2006/relationships" r:id="rId13"/>
        </xdr:cNvPr>
        <xdr:cNvSpPr/>
      </xdr:nvSpPr>
      <xdr:spPr>
        <a:xfrm>
          <a:off x="5395061" y="624415"/>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Maio</a:t>
          </a:r>
        </a:p>
      </xdr:txBody>
    </xdr:sp>
    <xdr:clientData/>
  </xdr:twoCellAnchor>
  <xdr:twoCellAnchor editAs="absolute">
    <xdr:from>
      <xdr:col>4</xdr:col>
      <xdr:colOff>1071160</xdr:colOff>
      <xdr:row>1</xdr:row>
      <xdr:rowOff>190498</xdr:rowOff>
    </xdr:from>
    <xdr:to>
      <xdr:col>5</xdr:col>
      <xdr:colOff>635493</xdr:colOff>
      <xdr:row>2</xdr:row>
      <xdr:rowOff>2248</xdr:rowOff>
    </xdr:to>
    <xdr:sp macro="" textlink="">
      <xdr:nvSpPr>
        <xdr:cNvPr id="72" name="Retângulo 12">
          <a:hlinkClick xmlns:r="http://schemas.openxmlformats.org/officeDocument/2006/relationships" r:id="rId14"/>
        </xdr:cNvPr>
        <xdr:cNvSpPr/>
      </xdr:nvSpPr>
      <xdr:spPr>
        <a:xfrm>
          <a:off x="6225243"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Junho</a:t>
          </a:r>
        </a:p>
      </xdr:txBody>
    </xdr:sp>
    <xdr:clientData/>
  </xdr:twoCellAnchor>
  <xdr:twoCellAnchor editAs="absolute">
    <xdr:from>
      <xdr:col>5</xdr:col>
      <xdr:colOff>673675</xdr:colOff>
      <xdr:row>1</xdr:row>
      <xdr:rowOff>190498</xdr:rowOff>
    </xdr:from>
    <xdr:to>
      <xdr:col>5</xdr:col>
      <xdr:colOff>1465675</xdr:colOff>
      <xdr:row>2</xdr:row>
      <xdr:rowOff>2248</xdr:rowOff>
    </xdr:to>
    <xdr:sp macro="" textlink="">
      <xdr:nvSpPr>
        <xdr:cNvPr id="73" name="Retângulo 12">
          <a:hlinkClick xmlns:r="http://schemas.openxmlformats.org/officeDocument/2006/relationships" r:id="rId15"/>
        </xdr:cNvPr>
        <xdr:cNvSpPr/>
      </xdr:nvSpPr>
      <xdr:spPr>
        <a:xfrm>
          <a:off x="7055425"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Julho</a:t>
          </a:r>
        </a:p>
      </xdr:txBody>
    </xdr:sp>
    <xdr:clientData/>
  </xdr:twoCellAnchor>
  <xdr:twoCellAnchor editAs="absolute">
    <xdr:from>
      <xdr:col>5</xdr:col>
      <xdr:colOff>1503857</xdr:colOff>
      <xdr:row>1</xdr:row>
      <xdr:rowOff>190498</xdr:rowOff>
    </xdr:from>
    <xdr:to>
      <xdr:col>5</xdr:col>
      <xdr:colOff>2295857</xdr:colOff>
      <xdr:row>2</xdr:row>
      <xdr:rowOff>2248</xdr:rowOff>
    </xdr:to>
    <xdr:sp macro="" textlink="">
      <xdr:nvSpPr>
        <xdr:cNvPr id="74" name="Retângulo 12">
          <a:hlinkClick xmlns:r="http://schemas.openxmlformats.org/officeDocument/2006/relationships" r:id="rId16"/>
        </xdr:cNvPr>
        <xdr:cNvSpPr/>
      </xdr:nvSpPr>
      <xdr:spPr>
        <a:xfrm>
          <a:off x="7885607"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Agosto</a:t>
          </a:r>
        </a:p>
      </xdr:txBody>
    </xdr:sp>
    <xdr:clientData/>
  </xdr:twoCellAnchor>
  <xdr:twoCellAnchor editAs="absolute">
    <xdr:from>
      <xdr:col>5</xdr:col>
      <xdr:colOff>2334039</xdr:colOff>
      <xdr:row>1</xdr:row>
      <xdr:rowOff>190498</xdr:rowOff>
    </xdr:from>
    <xdr:to>
      <xdr:col>6</xdr:col>
      <xdr:colOff>660122</xdr:colOff>
      <xdr:row>2</xdr:row>
      <xdr:rowOff>2248</xdr:rowOff>
    </xdr:to>
    <xdr:sp macro="" textlink="">
      <xdr:nvSpPr>
        <xdr:cNvPr id="75" name="Retângulo 12">
          <a:hlinkClick xmlns:r="http://schemas.openxmlformats.org/officeDocument/2006/relationships" r:id="rId17"/>
        </xdr:cNvPr>
        <xdr:cNvSpPr/>
      </xdr:nvSpPr>
      <xdr:spPr>
        <a:xfrm>
          <a:off x="8715789"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Setembro</a:t>
          </a:r>
        </a:p>
      </xdr:txBody>
    </xdr:sp>
    <xdr:clientData/>
  </xdr:twoCellAnchor>
  <xdr:twoCellAnchor editAs="absolute">
    <xdr:from>
      <xdr:col>6</xdr:col>
      <xdr:colOff>698304</xdr:colOff>
      <xdr:row>1</xdr:row>
      <xdr:rowOff>190498</xdr:rowOff>
    </xdr:from>
    <xdr:to>
      <xdr:col>7</xdr:col>
      <xdr:colOff>262638</xdr:colOff>
      <xdr:row>2</xdr:row>
      <xdr:rowOff>2248</xdr:rowOff>
    </xdr:to>
    <xdr:sp macro="" textlink="">
      <xdr:nvSpPr>
        <xdr:cNvPr id="76" name="Retângulo 12">
          <a:hlinkClick xmlns:r="http://schemas.openxmlformats.org/officeDocument/2006/relationships" r:id="rId18"/>
        </xdr:cNvPr>
        <xdr:cNvSpPr/>
      </xdr:nvSpPr>
      <xdr:spPr>
        <a:xfrm>
          <a:off x="9545971"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Outubro</a:t>
          </a:r>
        </a:p>
      </xdr:txBody>
    </xdr:sp>
    <xdr:clientData/>
  </xdr:twoCellAnchor>
  <xdr:twoCellAnchor editAs="absolute">
    <xdr:from>
      <xdr:col>7</xdr:col>
      <xdr:colOff>300820</xdr:colOff>
      <xdr:row>1</xdr:row>
      <xdr:rowOff>190498</xdr:rowOff>
    </xdr:from>
    <xdr:to>
      <xdr:col>7</xdr:col>
      <xdr:colOff>1092820</xdr:colOff>
      <xdr:row>2</xdr:row>
      <xdr:rowOff>2248</xdr:rowOff>
    </xdr:to>
    <xdr:sp macro="" textlink="">
      <xdr:nvSpPr>
        <xdr:cNvPr id="77" name="Retângulo 12">
          <a:hlinkClick xmlns:r="http://schemas.openxmlformats.org/officeDocument/2006/relationships" r:id="rId19"/>
        </xdr:cNvPr>
        <xdr:cNvSpPr/>
      </xdr:nvSpPr>
      <xdr:spPr>
        <a:xfrm>
          <a:off x="10376153"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Novembro</a:t>
          </a:r>
        </a:p>
      </xdr:txBody>
    </xdr:sp>
    <xdr:clientData/>
  </xdr:twoCellAnchor>
  <xdr:twoCellAnchor editAs="absolute">
    <xdr:from>
      <xdr:col>7</xdr:col>
      <xdr:colOff>1131006</xdr:colOff>
      <xdr:row>1</xdr:row>
      <xdr:rowOff>190498</xdr:rowOff>
    </xdr:from>
    <xdr:to>
      <xdr:col>8</xdr:col>
      <xdr:colOff>695339</xdr:colOff>
      <xdr:row>2</xdr:row>
      <xdr:rowOff>2248</xdr:rowOff>
    </xdr:to>
    <xdr:sp macro="" textlink="">
      <xdr:nvSpPr>
        <xdr:cNvPr id="78" name="Retângulo 12">
          <a:hlinkClick xmlns:r="http://schemas.openxmlformats.org/officeDocument/2006/relationships" r:id="rId20"/>
        </xdr:cNvPr>
        <xdr:cNvSpPr/>
      </xdr:nvSpPr>
      <xdr:spPr>
        <a:xfrm>
          <a:off x="11206339"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2</xdr:col>
      <xdr:colOff>0</xdr:colOff>
      <xdr:row>1</xdr:row>
      <xdr:rowOff>190498</xdr:rowOff>
    </xdr:from>
    <xdr:to>
      <xdr:col>3</xdr:col>
      <xdr:colOff>273416</xdr:colOff>
      <xdr:row>2</xdr:row>
      <xdr:rowOff>2248</xdr:rowOff>
    </xdr:to>
    <xdr:sp macro="" textlink="">
      <xdr:nvSpPr>
        <xdr:cNvPr id="79" name="Retângulo 12">
          <a:hlinkClick xmlns:r="http://schemas.openxmlformats.org/officeDocument/2006/relationships" r:id="rId4"/>
        </xdr:cNvPr>
        <xdr:cNvSpPr/>
      </xdr:nvSpPr>
      <xdr:spPr>
        <a:xfrm>
          <a:off x="2074333"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190498</xdr:rowOff>
    </xdr:from>
    <xdr:to>
      <xdr:col>3</xdr:col>
      <xdr:colOff>1103598</xdr:colOff>
      <xdr:row>2</xdr:row>
      <xdr:rowOff>2248</xdr:rowOff>
    </xdr:to>
    <xdr:sp macro="" textlink="">
      <xdr:nvSpPr>
        <xdr:cNvPr id="80" name="Retângulo 13">
          <a:hlinkClick xmlns:r="http://schemas.openxmlformats.org/officeDocument/2006/relationships" r:id="rId21"/>
        </xdr:cNvPr>
        <xdr:cNvSpPr/>
      </xdr:nvSpPr>
      <xdr:spPr>
        <a:xfrm>
          <a:off x="2904515"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Fevereiro</a:t>
          </a:r>
        </a:p>
      </xdr:txBody>
    </xdr:sp>
    <xdr:clientData/>
  </xdr:twoCellAnchor>
  <xdr:twoCellAnchor editAs="absolute">
    <xdr:from>
      <xdr:col>3</xdr:col>
      <xdr:colOff>1141780</xdr:colOff>
      <xdr:row>1</xdr:row>
      <xdr:rowOff>190498</xdr:rowOff>
    </xdr:from>
    <xdr:to>
      <xdr:col>3</xdr:col>
      <xdr:colOff>1933780</xdr:colOff>
      <xdr:row>2</xdr:row>
      <xdr:rowOff>2248</xdr:rowOff>
    </xdr:to>
    <xdr:sp macro="" textlink="">
      <xdr:nvSpPr>
        <xdr:cNvPr id="81" name="Retângulo 12">
          <a:hlinkClick xmlns:r="http://schemas.openxmlformats.org/officeDocument/2006/relationships" r:id="rId22"/>
        </xdr:cNvPr>
        <xdr:cNvSpPr/>
      </xdr:nvSpPr>
      <xdr:spPr>
        <a:xfrm>
          <a:off x="3734697"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Março</a:t>
          </a:r>
        </a:p>
      </xdr:txBody>
    </xdr:sp>
    <xdr:clientData/>
  </xdr:twoCellAnchor>
  <xdr:twoCellAnchor editAs="absolute">
    <xdr:from>
      <xdr:col>3</xdr:col>
      <xdr:colOff>1971962</xdr:colOff>
      <xdr:row>1</xdr:row>
      <xdr:rowOff>190498</xdr:rowOff>
    </xdr:from>
    <xdr:to>
      <xdr:col>4</xdr:col>
      <xdr:colOff>202796</xdr:colOff>
      <xdr:row>2</xdr:row>
      <xdr:rowOff>2248</xdr:rowOff>
    </xdr:to>
    <xdr:sp macro="" textlink="">
      <xdr:nvSpPr>
        <xdr:cNvPr id="82" name="Retângulo 12">
          <a:hlinkClick xmlns:r="http://schemas.openxmlformats.org/officeDocument/2006/relationships" r:id="rId23"/>
        </xdr:cNvPr>
        <xdr:cNvSpPr/>
      </xdr:nvSpPr>
      <xdr:spPr>
        <a:xfrm>
          <a:off x="4564879"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Abril</a:t>
          </a:r>
        </a:p>
      </xdr:txBody>
    </xdr:sp>
    <xdr:clientData/>
  </xdr:twoCellAnchor>
  <xdr:twoCellAnchor editAs="absolute">
    <xdr:from>
      <xdr:col>4</xdr:col>
      <xdr:colOff>0</xdr:colOff>
      <xdr:row>0</xdr:row>
      <xdr:rowOff>116419</xdr:rowOff>
    </xdr:from>
    <xdr:to>
      <xdr:col>4</xdr:col>
      <xdr:colOff>360000</xdr:colOff>
      <xdr:row>1</xdr:row>
      <xdr:rowOff>42502</xdr:rowOff>
    </xdr:to>
    <xdr:pic>
      <xdr:nvPicPr>
        <xdr:cNvPr id="37" name="Imagem 36">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9"/>
          <a:ext cx="360000" cy="360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6098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endParaRPr lang="pt-BR" sz="1000">
            <a:solidFill>
              <a:schemeClr val="tx1">
                <a:lumMod val="65000"/>
                <a:lumOff val="35000"/>
              </a:schemeClr>
            </a:solidFill>
            <a:effectLst/>
          </a:endParaRP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49"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58"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296333</xdr:rowOff>
    </xdr:from>
    <xdr:to>
      <xdr:col>0</xdr:col>
      <xdr:colOff>1699682</xdr:colOff>
      <xdr:row>1</xdr:row>
      <xdr:rowOff>364653</xdr:rowOff>
    </xdr:to>
    <xdr:pic>
      <xdr:nvPicPr>
        <xdr:cNvPr id="55" name="Imagem 5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3"/>
          <a:ext cx="1565275" cy="502237"/>
        </a:xfrm>
        <a:prstGeom prst="rect">
          <a:avLst/>
        </a:prstGeom>
      </xdr:spPr>
    </xdr:pic>
    <xdr:clientData fLocksWithSheet="0"/>
  </xdr:twoCellAnchor>
  <xdr:twoCellAnchor editAs="absolute">
    <xdr:from>
      <xdr:col>0</xdr:col>
      <xdr:colOff>0</xdr:colOff>
      <xdr:row>3</xdr:row>
      <xdr:rowOff>315386</xdr:rowOff>
    </xdr:from>
    <xdr:to>
      <xdr:col>1</xdr:col>
      <xdr:colOff>30691</xdr:colOff>
      <xdr:row>4</xdr:row>
      <xdr:rowOff>193678</xdr:rowOff>
    </xdr:to>
    <xdr:sp macro="" textlink="">
      <xdr:nvSpPr>
        <xdr:cNvPr id="56" name="Retângulo 55">
          <a:hlinkClick xmlns:r="http://schemas.openxmlformats.org/officeDocument/2006/relationships" r:id="rId2"/>
        </xdr:cNvPr>
        <xdr:cNvSpPr/>
      </xdr:nvSpPr>
      <xdr:spPr>
        <a:xfrm>
          <a:off x="0" y="1416053"/>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165104</xdr:rowOff>
    </xdr:from>
    <xdr:to>
      <xdr:col>0</xdr:col>
      <xdr:colOff>1689100</xdr:colOff>
      <xdr:row>14</xdr:row>
      <xdr:rowOff>165104</xdr:rowOff>
    </xdr:to>
    <xdr:cxnSp macro="">
      <xdr:nvCxnSpPr>
        <xdr:cNvPr id="57" name="Conector reto 56"/>
        <xdr:cNvCxnSpPr/>
      </xdr:nvCxnSpPr>
      <xdr:spPr>
        <a:xfrm>
          <a:off x="123825" y="409152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3178</xdr:rowOff>
    </xdr:from>
    <xdr:to>
      <xdr:col>0</xdr:col>
      <xdr:colOff>1689100</xdr:colOff>
      <xdr:row>2</xdr:row>
      <xdr:rowOff>3178</xdr:rowOff>
    </xdr:to>
    <xdr:cxnSp macro="">
      <xdr:nvCxnSpPr>
        <xdr:cNvPr id="59" name="Conector reto 58"/>
        <xdr:cNvCxnSpPr/>
      </xdr:nvCxnSpPr>
      <xdr:spPr>
        <a:xfrm>
          <a:off x="123825" y="91334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1061</xdr:rowOff>
    </xdr:from>
    <xdr:to>
      <xdr:col>0</xdr:col>
      <xdr:colOff>1803400</xdr:colOff>
      <xdr:row>6</xdr:row>
      <xdr:rowOff>37045</xdr:rowOff>
    </xdr:to>
    <xdr:sp macro="" textlink="">
      <xdr:nvSpPr>
        <xdr:cNvPr id="60" name="Rectangle 12">
          <a:hlinkClick xmlns:r="http://schemas.openxmlformats.org/officeDocument/2006/relationships" r:id="rId3"/>
        </xdr:cNvPr>
        <xdr:cNvSpPr/>
      </xdr:nvSpPr>
      <xdr:spPr>
        <a:xfrm>
          <a:off x="38100" y="17367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77967</xdr:rowOff>
    </xdr:from>
    <xdr:to>
      <xdr:col>0</xdr:col>
      <xdr:colOff>1790700</xdr:colOff>
      <xdr:row>7</xdr:row>
      <xdr:rowOff>113950</xdr:rowOff>
    </xdr:to>
    <xdr:sp macro="" textlink="">
      <xdr:nvSpPr>
        <xdr:cNvPr id="61" name="Rectangle 57">
          <a:hlinkClick xmlns:r="http://schemas.openxmlformats.org/officeDocument/2006/relationships" r:id="rId4"/>
        </xdr:cNvPr>
        <xdr:cNvSpPr/>
      </xdr:nvSpPr>
      <xdr:spPr>
        <a:xfrm>
          <a:off x="25400" y="2057050"/>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154872</xdr:rowOff>
    </xdr:from>
    <xdr:to>
      <xdr:col>0</xdr:col>
      <xdr:colOff>1790700</xdr:colOff>
      <xdr:row>8</xdr:row>
      <xdr:rowOff>190855</xdr:rowOff>
    </xdr:to>
    <xdr:sp macro="" textlink="">
      <xdr:nvSpPr>
        <xdr:cNvPr id="62" name="Rectangle 58">
          <a:hlinkClick xmlns:r="http://schemas.openxmlformats.org/officeDocument/2006/relationships" r:id="rId5"/>
        </xdr:cNvPr>
        <xdr:cNvSpPr/>
      </xdr:nvSpPr>
      <xdr:spPr>
        <a:xfrm>
          <a:off x="25400" y="237737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231777</xdr:rowOff>
    </xdr:from>
    <xdr:to>
      <xdr:col>0</xdr:col>
      <xdr:colOff>1790700</xdr:colOff>
      <xdr:row>10</xdr:row>
      <xdr:rowOff>24344</xdr:rowOff>
    </xdr:to>
    <xdr:sp macro="" textlink="">
      <xdr:nvSpPr>
        <xdr:cNvPr id="63" name="Rectangle 59">
          <a:hlinkClick xmlns:r="http://schemas.openxmlformats.org/officeDocument/2006/relationships" r:id="rId6"/>
        </xdr:cNvPr>
        <xdr:cNvSpPr/>
      </xdr:nvSpPr>
      <xdr:spPr>
        <a:xfrm>
          <a:off x="25400" y="269769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65266</xdr:rowOff>
    </xdr:from>
    <xdr:to>
      <xdr:col>0</xdr:col>
      <xdr:colOff>1790700</xdr:colOff>
      <xdr:row>11</xdr:row>
      <xdr:rowOff>101249</xdr:rowOff>
    </xdr:to>
    <xdr:sp macro="" textlink="">
      <xdr:nvSpPr>
        <xdr:cNvPr id="64" name="Rectangle 60">
          <a:hlinkClick xmlns:r="http://schemas.openxmlformats.org/officeDocument/2006/relationships" r:id="rId7"/>
        </xdr:cNvPr>
        <xdr:cNvSpPr/>
      </xdr:nvSpPr>
      <xdr:spPr>
        <a:xfrm>
          <a:off x="25400" y="301801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142171</xdr:rowOff>
    </xdr:from>
    <xdr:to>
      <xdr:col>0</xdr:col>
      <xdr:colOff>1790700</xdr:colOff>
      <xdr:row>12</xdr:row>
      <xdr:rowOff>178155</xdr:rowOff>
    </xdr:to>
    <xdr:sp macro="" textlink="">
      <xdr:nvSpPr>
        <xdr:cNvPr id="65" name="Rectangle 61">
          <a:hlinkClick xmlns:r="http://schemas.openxmlformats.org/officeDocument/2006/relationships" r:id="rId8"/>
        </xdr:cNvPr>
        <xdr:cNvSpPr/>
      </xdr:nvSpPr>
      <xdr:spPr>
        <a:xfrm>
          <a:off x="25400" y="333833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79381</xdr:rowOff>
    </xdr:from>
    <xdr:to>
      <xdr:col>0</xdr:col>
      <xdr:colOff>1816100</xdr:colOff>
      <xdr:row>16</xdr:row>
      <xdr:rowOff>115364</xdr:rowOff>
    </xdr:to>
    <xdr:sp macro="" textlink="">
      <xdr:nvSpPr>
        <xdr:cNvPr id="66" name="Rectangle 62">
          <a:hlinkClick xmlns:r="http://schemas.openxmlformats.org/officeDocument/2006/relationships" r:id="rId9"/>
        </xdr:cNvPr>
        <xdr:cNvSpPr/>
      </xdr:nvSpPr>
      <xdr:spPr>
        <a:xfrm>
          <a:off x="50800" y="42492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161931</xdr:rowOff>
    </xdr:from>
    <xdr:to>
      <xdr:col>0</xdr:col>
      <xdr:colOff>1816100</xdr:colOff>
      <xdr:row>17</xdr:row>
      <xdr:rowOff>197914</xdr:rowOff>
    </xdr:to>
    <xdr:sp macro="" textlink="">
      <xdr:nvSpPr>
        <xdr:cNvPr id="67" name="Rectangle 63">
          <a:hlinkClick xmlns:r="http://schemas.openxmlformats.org/officeDocument/2006/relationships" r:id="rId10"/>
        </xdr:cNvPr>
        <xdr:cNvSpPr/>
      </xdr:nvSpPr>
      <xdr:spPr>
        <a:xfrm>
          <a:off x="50800" y="457518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89961</xdr:rowOff>
    </xdr:from>
    <xdr:to>
      <xdr:col>0</xdr:col>
      <xdr:colOff>1828800</xdr:colOff>
      <xdr:row>3</xdr:row>
      <xdr:rowOff>178861</xdr:rowOff>
    </xdr:to>
    <xdr:sp macro="" textlink="">
      <xdr:nvSpPr>
        <xdr:cNvPr id="68" name="Rectangle 65"/>
        <xdr:cNvSpPr/>
      </xdr:nvSpPr>
      <xdr:spPr>
        <a:xfrm>
          <a:off x="63500" y="10001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1066</xdr:rowOff>
    </xdr:from>
    <xdr:to>
      <xdr:col>0</xdr:col>
      <xdr:colOff>1820333</xdr:colOff>
      <xdr:row>19</xdr:row>
      <xdr:rowOff>37049</xdr:rowOff>
    </xdr:to>
    <xdr:sp macro="" textlink="">
      <xdr:nvSpPr>
        <xdr:cNvPr id="69" name="Rectangle 63">
          <a:hlinkClick xmlns:r="http://schemas.openxmlformats.org/officeDocument/2006/relationships" r:id="rId11"/>
        </xdr:cNvPr>
        <xdr:cNvSpPr/>
      </xdr:nvSpPr>
      <xdr:spPr>
        <a:xfrm>
          <a:off x="55033" y="490114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219074</xdr:rowOff>
    </xdr:from>
    <xdr:to>
      <xdr:col>0</xdr:col>
      <xdr:colOff>1794936</xdr:colOff>
      <xdr:row>14</xdr:row>
      <xdr:rowOff>11640</xdr:rowOff>
    </xdr:to>
    <xdr:sp macro="" textlink="">
      <xdr:nvSpPr>
        <xdr:cNvPr id="70" name="Rectangle 61">
          <a:hlinkClick xmlns:r="http://schemas.openxmlformats.org/officeDocument/2006/relationships" r:id="rId12"/>
        </xdr:cNvPr>
        <xdr:cNvSpPr/>
      </xdr:nvSpPr>
      <xdr:spPr>
        <a:xfrm>
          <a:off x="29636" y="365865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190499</xdr:rowOff>
    </xdr:from>
    <xdr:to>
      <xdr:col>4</xdr:col>
      <xdr:colOff>1032978</xdr:colOff>
      <xdr:row>2</xdr:row>
      <xdr:rowOff>2249</xdr:rowOff>
    </xdr:to>
    <xdr:sp macro="" textlink="">
      <xdr:nvSpPr>
        <xdr:cNvPr id="71" name="Retângulo 12">
          <a:hlinkClick xmlns:r="http://schemas.openxmlformats.org/officeDocument/2006/relationships" r:id="rId13"/>
        </xdr:cNvPr>
        <xdr:cNvSpPr/>
      </xdr:nvSpPr>
      <xdr:spPr>
        <a:xfrm>
          <a:off x="5395061"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Maio</a:t>
          </a:r>
        </a:p>
      </xdr:txBody>
    </xdr:sp>
    <xdr:clientData/>
  </xdr:twoCellAnchor>
  <xdr:twoCellAnchor editAs="absolute">
    <xdr:from>
      <xdr:col>4</xdr:col>
      <xdr:colOff>1071160</xdr:colOff>
      <xdr:row>1</xdr:row>
      <xdr:rowOff>190499</xdr:rowOff>
    </xdr:from>
    <xdr:to>
      <xdr:col>5</xdr:col>
      <xdr:colOff>635493</xdr:colOff>
      <xdr:row>2</xdr:row>
      <xdr:rowOff>2249</xdr:rowOff>
    </xdr:to>
    <xdr:sp macro="" textlink="">
      <xdr:nvSpPr>
        <xdr:cNvPr id="72" name="Retângulo 12">
          <a:hlinkClick xmlns:r="http://schemas.openxmlformats.org/officeDocument/2006/relationships" r:id="rId14"/>
        </xdr:cNvPr>
        <xdr:cNvSpPr/>
      </xdr:nvSpPr>
      <xdr:spPr>
        <a:xfrm>
          <a:off x="6225243" y="624416"/>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Junho</a:t>
          </a:r>
        </a:p>
      </xdr:txBody>
    </xdr:sp>
    <xdr:clientData/>
  </xdr:twoCellAnchor>
  <xdr:twoCellAnchor editAs="absolute">
    <xdr:from>
      <xdr:col>5</xdr:col>
      <xdr:colOff>673675</xdr:colOff>
      <xdr:row>1</xdr:row>
      <xdr:rowOff>190499</xdr:rowOff>
    </xdr:from>
    <xdr:to>
      <xdr:col>5</xdr:col>
      <xdr:colOff>1465675</xdr:colOff>
      <xdr:row>2</xdr:row>
      <xdr:rowOff>2249</xdr:rowOff>
    </xdr:to>
    <xdr:sp macro="" textlink="">
      <xdr:nvSpPr>
        <xdr:cNvPr id="73" name="Retângulo 12">
          <a:hlinkClick xmlns:r="http://schemas.openxmlformats.org/officeDocument/2006/relationships" r:id="rId15"/>
        </xdr:cNvPr>
        <xdr:cNvSpPr/>
      </xdr:nvSpPr>
      <xdr:spPr>
        <a:xfrm>
          <a:off x="7055425"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Julho</a:t>
          </a:r>
        </a:p>
      </xdr:txBody>
    </xdr:sp>
    <xdr:clientData/>
  </xdr:twoCellAnchor>
  <xdr:twoCellAnchor editAs="absolute">
    <xdr:from>
      <xdr:col>5</xdr:col>
      <xdr:colOff>1503857</xdr:colOff>
      <xdr:row>1</xdr:row>
      <xdr:rowOff>190499</xdr:rowOff>
    </xdr:from>
    <xdr:to>
      <xdr:col>5</xdr:col>
      <xdr:colOff>2295857</xdr:colOff>
      <xdr:row>2</xdr:row>
      <xdr:rowOff>2249</xdr:rowOff>
    </xdr:to>
    <xdr:sp macro="" textlink="">
      <xdr:nvSpPr>
        <xdr:cNvPr id="74" name="Retângulo 12">
          <a:hlinkClick xmlns:r="http://schemas.openxmlformats.org/officeDocument/2006/relationships" r:id="rId16"/>
        </xdr:cNvPr>
        <xdr:cNvSpPr/>
      </xdr:nvSpPr>
      <xdr:spPr>
        <a:xfrm>
          <a:off x="7885607"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Agosto</a:t>
          </a:r>
        </a:p>
      </xdr:txBody>
    </xdr:sp>
    <xdr:clientData/>
  </xdr:twoCellAnchor>
  <xdr:twoCellAnchor editAs="absolute">
    <xdr:from>
      <xdr:col>5</xdr:col>
      <xdr:colOff>2334039</xdr:colOff>
      <xdr:row>1</xdr:row>
      <xdr:rowOff>190499</xdr:rowOff>
    </xdr:from>
    <xdr:to>
      <xdr:col>6</xdr:col>
      <xdr:colOff>660122</xdr:colOff>
      <xdr:row>2</xdr:row>
      <xdr:rowOff>2249</xdr:rowOff>
    </xdr:to>
    <xdr:sp macro="" textlink="">
      <xdr:nvSpPr>
        <xdr:cNvPr id="75" name="Retângulo 12">
          <a:hlinkClick xmlns:r="http://schemas.openxmlformats.org/officeDocument/2006/relationships" r:id="rId17"/>
        </xdr:cNvPr>
        <xdr:cNvSpPr/>
      </xdr:nvSpPr>
      <xdr:spPr>
        <a:xfrm>
          <a:off x="8715789"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Setembro</a:t>
          </a:r>
        </a:p>
      </xdr:txBody>
    </xdr:sp>
    <xdr:clientData/>
  </xdr:twoCellAnchor>
  <xdr:twoCellAnchor editAs="absolute">
    <xdr:from>
      <xdr:col>6</xdr:col>
      <xdr:colOff>698304</xdr:colOff>
      <xdr:row>1</xdr:row>
      <xdr:rowOff>190499</xdr:rowOff>
    </xdr:from>
    <xdr:to>
      <xdr:col>7</xdr:col>
      <xdr:colOff>262638</xdr:colOff>
      <xdr:row>2</xdr:row>
      <xdr:rowOff>2249</xdr:rowOff>
    </xdr:to>
    <xdr:sp macro="" textlink="">
      <xdr:nvSpPr>
        <xdr:cNvPr id="76" name="Retângulo 12">
          <a:hlinkClick xmlns:r="http://schemas.openxmlformats.org/officeDocument/2006/relationships" r:id="rId18"/>
        </xdr:cNvPr>
        <xdr:cNvSpPr/>
      </xdr:nvSpPr>
      <xdr:spPr>
        <a:xfrm>
          <a:off x="9545971"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Outubro</a:t>
          </a:r>
        </a:p>
      </xdr:txBody>
    </xdr:sp>
    <xdr:clientData/>
  </xdr:twoCellAnchor>
  <xdr:twoCellAnchor editAs="absolute">
    <xdr:from>
      <xdr:col>7</xdr:col>
      <xdr:colOff>300820</xdr:colOff>
      <xdr:row>1</xdr:row>
      <xdr:rowOff>190499</xdr:rowOff>
    </xdr:from>
    <xdr:to>
      <xdr:col>7</xdr:col>
      <xdr:colOff>1092820</xdr:colOff>
      <xdr:row>2</xdr:row>
      <xdr:rowOff>2249</xdr:rowOff>
    </xdr:to>
    <xdr:sp macro="" textlink="">
      <xdr:nvSpPr>
        <xdr:cNvPr id="77" name="Retângulo 12">
          <a:hlinkClick xmlns:r="http://schemas.openxmlformats.org/officeDocument/2006/relationships" r:id="rId19"/>
        </xdr:cNvPr>
        <xdr:cNvSpPr/>
      </xdr:nvSpPr>
      <xdr:spPr>
        <a:xfrm>
          <a:off x="10376153"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Novembro</a:t>
          </a:r>
        </a:p>
      </xdr:txBody>
    </xdr:sp>
    <xdr:clientData/>
  </xdr:twoCellAnchor>
  <xdr:twoCellAnchor editAs="absolute">
    <xdr:from>
      <xdr:col>7</xdr:col>
      <xdr:colOff>1131006</xdr:colOff>
      <xdr:row>1</xdr:row>
      <xdr:rowOff>190499</xdr:rowOff>
    </xdr:from>
    <xdr:to>
      <xdr:col>8</xdr:col>
      <xdr:colOff>695339</xdr:colOff>
      <xdr:row>2</xdr:row>
      <xdr:rowOff>2249</xdr:rowOff>
    </xdr:to>
    <xdr:sp macro="" textlink="">
      <xdr:nvSpPr>
        <xdr:cNvPr id="78" name="Retângulo 12">
          <a:hlinkClick xmlns:r="http://schemas.openxmlformats.org/officeDocument/2006/relationships" r:id="rId20"/>
        </xdr:cNvPr>
        <xdr:cNvSpPr/>
      </xdr:nvSpPr>
      <xdr:spPr>
        <a:xfrm>
          <a:off x="11206339"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2</xdr:col>
      <xdr:colOff>0</xdr:colOff>
      <xdr:row>1</xdr:row>
      <xdr:rowOff>190499</xdr:rowOff>
    </xdr:from>
    <xdr:to>
      <xdr:col>3</xdr:col>
      <xdr:colOff>273416</xdr:colOff>
      <xdr:row>2</xdr:row>
      <xdr:rowOff>2249</xdr:rowOff>
    </xdr:to>
    <xdr:sp macro="" textlink="">
      <xdr:nvSpPr>
        <xdr:cNvPr id="79" name="Retângulo 12">
          <a:hlinkClick xmlns:r="http://schemas.openxmlformats.org/officeDocument/2006/relationships" r:id="rId4"/>
        </xdr:cNvPr>
        <xdr:cNvSpPr/>
      </xdr:nvSpPr>
      <xdr:spPr>
        <a:xfrm>
          <a:off x="2074333"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190499</xdr:rowOff>
    </xdr:from>
    <xdr:to>
      <xdr:col>3</xdr:col>
      <xdr:colOff>1103598</xdr:colOff>
      <xdr:row>2</xdr:row>
      <xdr:rowOff>2249</xdr:rowOff>
    </xdr:to>
    <xdr:sp macro="" textlink="">
      <xdr:nvSpPr>
        <xdr:cNvPr id="80" name="Retângulo 13">
          <a:hlinkClick xmlns:r="http://schemas.openxmlformats.org/officeDocument/2006/relationships" r:id="rId21"/>
        </xdr:cNvPr>
        <xdr:cNvSpPr/>
      </xdr:nvSpPr>
      <xdr:spPr>
        <a:xfrm>
          <a:off x="2904515"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Fevereiro</a:t>
          </a:r>
        </a:p>
      </xdr:txBody>
    </xdr:sp>
    <xdr:clientData/>
  </xdr:twoCellAnchor>
  <xdr:twoCellAnchor editAs="absolute">
    <xdr:from>
      <xdr:col>3</xdr:col>
      <xdr:colOff>1141780</xdr:colOff>
      <xdr:row>1</xdr:row>
      <xdr:rowOff>190499</xdr:rowOff>
    </xdr:from>
    <xdr:to>
      <xdr:col>3</xdr:col>
      <xdr:colOff>1933780</xdr:colOff>
      <xdr:row>2</xdr:row>
      <xdr:rowOff>2249</xdr:rowOff>
    </xdr:to>
    <xdr:sp macro="" textlink="">
      <xdr:nvSpPr>
        <xdr:cNvPr id="81" name="Retângulo 12">
          <a:hlinkClick xmlns:r="http://schemas.openxmlformats.org/officeDocument/2006/relationships" r:id="rId22"/>
        </xdr:cNvPr>
        <xdr:cNvSpPr/>
      </xdr:nvSpPr>
      <xdr:spPr>
        <a:xfrm>
          <a:off x="3734697"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Março</a:t>
          </a:r>
        </a:p>
      </xdr:txBody>
    </xdr:sp>
    <xdr:clientData/>
  </xdr:twoCellAnchor>
  <xdr:twoCellAnchor editAs="absolute">
    <xdr:from>
      <xdr:col>3</xdr:col>
      <xdr:colOff>1971962</xdr:colOff>
      <xdr:row>1</xdr:row>
      <xdr:rowOff>190499</xdr:rowOff>
    </xdr:from>
    <xdr:to>
      <xdr:col>4</xdr:col>
      <xdr:colOff>202796</xdr:colOff>
      <xdr:row>2</xdr:row>
      <xdr:rowOff>2249</xdr:rowOff>
    </xdr:to>
    <xdr:sp macro="" textlink="">
      <xdr:nvSpPr>
        <xdr:cNvPr id="82" name="Retângulo 12">
          <a:hlinkClick xmlns:r="http://schemas.openxmlformats.org/officeDocument/2006/relationships" r:id="rId23"/>
        </xdr:cNvPr>
        <xdr:cNvSpPr/>
      </xdr:nvSpPr>
      <xdr:spPr>
        <a:xfrm>
          <a:off x="4564879"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Abril</a:t>
          </a:r>
        </a:p>
      </xdr:txBody>
    </xdr:sp>
    <xdr:clientData/>
  </xdr:twoCellAnchor>
  <xdr:twoCellAnchor editAs="absolute">
    <xdr:from>
      <xdr:col>4</xdr:col>
      <xdr:colOff>0</xdr:colOff>
      <xdr:row>0</xdr:row>
      <xdr:rowOff>116418</xdr:rowOff>
    </xdr:from>
    <xdr:to>
      <xdr:col>4</xdr:col>
      <xdr:colOff>360000</xdr:colOff>
      <xdr:row>1</xdr:row>
      <xdr:rowOff>42501</xdr:rowOff>
    </xdr:to>
    <xdr:pic>
      <xdr:nvPicPr>
        <xdr:cNvPr id="37" name="Imagem 36">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8"/>
          <a:ext cx="360000" cy="36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6098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endParaRPr lang="pt-BR" sz="1000">
            <a:solidFill>
              <a:schemeClr val="tx1">
                <a:lumMod val="65000"/>
                <a:lumOff val="35000"/>
              </a:schemeClr>
            </a:solidFill>
            <a:effectLst/>
          </a:endParaRP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49"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58"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296332</xdr:rowOff>
    </xdr:from>
    <xdr:to>
      <xdr:col>0</xdr:col>
      <xdr:colOff>1699682</xdr:colOff>
      <xdr:row>1</xdr:row>
      <xdr:rowOff>364652</xdr:rowOff>
    </xdr:to>
    <xdr:pic>
      <xdr:nvPicPr>
        <xdr:cNvPr id="55" name="Imagem 5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2"/>
          <a:ext cx="1565275" cy="502237"/>
        </a:xfrm>
        <a:prstGeom prst="rect">
          <a:avLst/>
        </a:prstGeom>
      </xdr:spPr>
    </xdr:pic>
    <xdr:clientData fLocksWithSheet="0"/>
  </xdr:twoCellAnchor>
  <xdr:twoCellAnchor editAs="absolute">
    <xdr:from>
      <xdr:col>0</xdr:col>
      <xdr:colOff>0</xdr:colOff>
      <xdr:row>3</xdr:row>
      <xdr:rowOff>315385</xdr:rowOff>
    </xdr:from>
    <xdr:to>
      <xdr:col>1</xdr:col>
      <xdr:colOff>30691</xdr:colOff>
      <xdr:row>4</xdr:row>
      <xdr:rowOff>193677</xdr:rowOff>
    </xdr:to>
    <xdr:sp macro="" textlink="">
      <xdr:nvSpPr>
        <xdr:cNvPr id="56" name="Retângulo 55">
          <a:hlinkClick xmlns:r="http://schemas.openxmlformats.org/officeDocument/2006/relationships" r:id="rId2"/>
        </xdr:cNvPr>
        <xdr:cNvSpPr/>
      </xdr:nvSpPr>
      <xdr:spPr>
        <a:xfrm>
          <a:off x="0" y="1416052"/>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165103</xdr:rowOff>
    </xdr:from>
    <xdr:to>
      <xdr:col>0</xdr:col>
      <xdr:colOff>1689100</xdr:colOff>
      <xdr:row>14</xdr:row>
      <xdr:rowOff>165103</xdr:rowOff>
    </xdr:to>
    <xdr:cxnSp macro="">
      <xdr:nvCxnSpPr>
        <xdr:cNvPr id="57" name="Conector reto 56"/>
        <xdr:cNvCxnSpPr/>
      </xdr:nvCxnSpPr>
      <xdr:spPr>
        <a:xfrm>
          <a:off x="123825" y="409152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3177</xdr:rowOff>
    </xdr:from>
    <xdr:to>
      <xdr:col>0</xdr:col>
      <xdr:colOff>1689100</xdr:colOff>
      <xdr:row>2</xdr:row>
      <xdr:rowOff>3177</xdr:rowOff>
    </xdr:to>
    <xdr:cxnSp macro="">
      <xdr:nvCxnSpPr>
        <xdr:cNvPr id="59" name="Conector reto 58"/>
        <xdr:cNvCxnSpPr/>
      </xdr:nvCxnSpPr>
      <xdr:spPr>
        <a:xfrm>
          <a:off x="123825" y="913344"/>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1060</xdr:rowOff>
    </xdr:from>
    <xdr:to>
      <xdr:col>0</xdr:col>
      <xdr:colOff>1803400</xdr:colOff>
      <xdr:row>6</xdr:row>
      <xdr:rowOff>37044</xdr:rowOff>
    </xdr:to>
    <xdr:sp macro="" textlink="">
      <xdr:nvSpPr>
        <xdr:cNvPr id="60" name="Rectangle 12">
          <a:hlinkClick xmlns:r="http://schemas.openxmlformats.org/officeDocument/2006/relationships" r:id="rId3"/>
        </xdr:cNvPr>
        <xdr:cNvSpPr/>
      </xdr:nvSpPr>
      <xdr:spPr>
        <a:xfrm>
          <a:off x="38100" y="17367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77966</xdr:rowOff>
    </xdr:from>
    <xdr:to>
      <xdr:col>0</xdr:col>
      <xdr:colOff>1790700</xdr:colOff>
      <xdr:row>7</xdr:row>
      <xdr:rowOff>113949</xdr:rowOff>
    </xdr:to>
    <xdr:sp macro="" textlink="">
      <xdr:nvSpPr>
        <xdr:cNvPr id="61" name="Rectangle 57">
          <a:hlinkClick xmlns:r="http://schemas.openxmlformats.org/officeDocument/2006/relationships" r:id="rId4"/>
        </xdr:cNvPr>
        <xdr:cNvSpPr/>
      </xdr:nvSpPr>
      <xdr:spPr>
        <a:xfrm>
          <a:off x="25400" y="2057049"/>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154871</xdr:rowOff>
    </xdr:from>
    <xdr:to>
      <xdr:col>0</xdr:col>
      <xdr:colOff>1790700</xdr:colOff>
      <xdr:row>8</xdr:row>
      <xdr:rowOff>190854</xdr:rowOff>
    </xdr:to>
    <xdr:sp macro="" textlink="">
      <xdr:nvSpPr>
        <xdr:cNvPr id="62" name="Rectangle 58">
          <a:hlinkClick xmlns:r="http://schemas.openxmlformats.org/officeDocument/2006/relationships" r:id="rId5"/>
        </xdr:cNvPr>
        <xdr:cNvSpPr/>
      </xdr:nvSpPr>
      <xdr:spPr>
        <a:xfrm>
          <a:off x="25400" y="237737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231776</xdr:rowOff>
    </xdr:from>
    <xdr:to>
      <xdr:col>0</xdr:col>
      <xdr:colOff>1790700</xdr:colOff>
      <xdr:row>10</xdr:row>
      <xdr:rowOff>24343</xdr:rowOff>
    </xdr:to>
    <xdr:sp macro="" textlink="">
      <xdr:nvSpPr>
        <xdr:cNvPr id="63" name="Rectangle 59">
          <a:hlinkClick xmlns:r="http://schemas.openxmlformats.org/officeDocument/2006/relationships" r:id="rId6"/>
        </xdr:cNvPr>
        <xdr:cNvSpPr/>
      </xdr:nvSpPr>
      <xdr:spPr>
        <a:xfrm>
          <a:off x="25400" y="269769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65265</xdr:rowOff>
    </xdr:from>
    <xdr:to>
      <xdr:col>0</xdr:col>
      <xdr:colOff>1790700</xdr:colOff>
      <xdr:row>11</xdr:row>
      <xdr:rowOff>101248</xdr:rowOff>
    </xdr:to>
    <xdr:sp macro="" textlink="">
      <xdr:nvSpPr>
        <xdr:cNvPr id="64" name="Rectangle 60">
          <a:hlinkClick xmlns:r="http://schemas.openxmlformats.org/officeDocument/2006/relationships" r:id="rId7"/>
        </xdr:cNvPr>
        <xdr:cNvSpPr/>
      </xdr:nvSpPr>
      <xdr:spPr>
        <a:xfrm>
          <a:off x="25400" y="301801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142170</xdr:rowOff>
    </xdr:from>
    <xdr:to>
      <xdr:col>0</xdr:col>
      <xdr:colOff>1790700</xdr:colOff>
      <xdr:row>12</xdr:row>
      <xdr:rowOff>178154</xdr:rowOff>
    </xdr:to>
    <xdr:sp macro="" textlink="">
      <xdr:nvSpPr>
        <xdr:cNvPr id="65" name="Rectangle 61">
          <a:hlinkClick xmlns:r="http://schemas.openxmlformats.org/officeDocument/2006/relationships" r:id="rId8"/>
        </xdr:cNvPr>
        <xdr:cNvSpPr/>
      </xdr:nvSpPr>
      <xdr:spPr>
        <a:xfrm>
          <a:off x="25400" y="333833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79380</xdr:rowOff>
    </xdr:from>
    <xdr:to>
      <xdr:col>0</xdr:col>
      <xdr:colOff>1816100</xdr:colOff>
      <xdr:row>16</xdr:row>
      <xdr:rowOff>115363</xdr:rowOff>
    </xdr:to>
    <xdr:sp macro="" textlink="">
      <xdr:nvSpPr>
        <xdr:cNvPr id="66" name="Rectangle 62">
          <a:hlinkClick xmlns:r="http://schemas.openxmlformats.org/officeDocument/2006/relationships" r:id="rId9"/>
        </xdr:cNvPr>
        <xdr:cNvSpPr/>
      </xdr:nvSpPr>
      <xdr:spPr>
        <a:xfrm>
          <a:off x="50800" y="42492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161930</xdr:rowOff>
    </xdr:from>
    <xdr:to>
      <xdr:col>0</xdr:col>
      <xdr:colOff>1816100</xdr:colOff>
      <xdr:row>17</xdr:row>
      <xdr:rowOff>197913</xdr:rowOff>
    </xdr:to>
    <xdr:sp macro="" textlink="">
      <xdr:nvSpPr>
        <xdr:cNvPr id="67" name="Rectangle 63">
          <a:hlinkClick xmlns:r="http://schemas.openxmlformats.org/officeDocument/2006/relationships" r:id="rId10"/>
        </xdr:cNvPr>
        <xdr:cNvSpPr/>
      </xdr:nvSpPr>
      <xdr:spPr>
        <a:xfrm>
          <a:off x="50800" y="457518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89960</xdr:rowOff>
    </xdr:from>
    <xdr:to>
      <xdr:col>0</xdr:col>
      <xdr:colOff>1828800</xdr:colOff>
      <xdr:row>3</xdr:row>
      <xdr:rowOff>178860</xdr:rowOff>
    </xdr:to>
    <xdr:sp macro="" textlink="">
      <xdr:nvSpPr>
        <xdr:cNvPr id="68" name="Rectangle 65"/>
        <xdr:cNvSpPr/>
      </xdr:nvSpPr>
      <xdr:spPr>
        <a:xfrm>
          <a:off x="63500" y="10001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1065</xdr:rowOff>
    </xdr:from>
    <xdr:to>
      <xdr:col>0</xdr:col>
      <xdr:colOff>1820333</xdr:colOff>
      <xdr:row>19</xdr:row>
      <xdr:rowOff>37048</xdr:rowOff>
    </xdr:to>
    <xdr:sp macro="" textlink="">
      <xdr:nvSpPr>
        <xdr:cNvPr id="69" name="Rectangle 63">
          <a:hlinkClick xmlns:r="http://schemas.openxmlformats.org/officeDocument/2006/relationships" r:id="rId11"/>
        </xdr:cNvPr>
        <xdr:cNvSpPr/>
      </xdr:nvSpPr>
      <xdr:spPr>
        <a:xfrm>
          <a:off x="55033" y="49011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219073</xdr:rowOff>
    </xdr:from>
    <xdr:to>
      <xdr:col>0</xdr:col>
      <xdr:colOff>1794936</xdr:colOff>
      <xdr:row>14</xdr:row>
      <xdr:rowOff>11639</xdr:rowOff>
    </xdr:to>
    <xdr:sp macro="" textlink="">
      <xdr:nvSpPr>
        <xdr:cNvPr id="70" name="Rectangle 61">
          <a:hlinkClick xmlns:r="http://schemas.openxmlformats.org/officeDocument/2006/relationships" r:id="rId12"/>
        </xdr:cNvPr>
        <xdr:cNvSpPr/>
      </xdr:nvSpPr>
      <xdr:spPr>
        <a:xfrm>
          <a:off x="29636" y="365865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190496</xdr:rowOff>
    </xdr:from>
    <xdr:to>
      <xdr:col>4</xdr:col>
      <xdr:colOff>1032978</xdr:colOff>
      <xdr:row>2</xdr:row>
      <xdr:rowOff>2246</xdr:rowOff>
    </xdr:to>
    <xdr:sp macro="" textlink="">
      <xdr:nvSpPr>
        <xdr:cNvPr id="71" name="Retângulo 12">
          <a:hlinkClick xmlns:r="http://schemas.openxmlformats.org/officeDocument/2006/relationships" r:id="rId13"/>
        </xdr:cNvPr>
        <xdr:cNvSpPr/>
      </xdr:nvSpPr>
      <xdr:spPr>
        <a:xfrm>
          <a:off x="5395061"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Maio</a:t>
          </a:r>
        </a:p>
      </xdr:txBody>
    </xdr:sp>
    <xdr:clientData/>
  </xdr:twoCellAnchor>
  <xdr:twoCellAnchor editAs="absolute">
    <xdr:from>
      <xdr:col>4</xdr:col>
      <xdr:colOff>1071160</xdr:colOff>
      <xdr:row>1</xdr:row>
      <xdr:rowOff>190496</xdr:rowOff>
    </xdr:from>
    <xdr:to>
      <xdr:col>5</xdr:col>
      <xdr:colOff>635493</xdr:colOff>
      <xdr:row>2</xdr:row>
      <xdr:rowOff>2246</xdr:rowOff>
    </xdr:to>
    <xdr:sp macro="" textlink="">
      <xdr:nvSpPr>
        <xdr:cNvPr id="72" name="Retângulo 12">
          <a:hlinkClick xmlns:r="http://schemas.openxmlformats.org/officeDocument/2006/relationships" r:id="rId14"/>
        </xdr:cNvPr>
        <xdr:cNvSpPr/>
      </xdr:nvSpPr>
      <xdr:spPr>
        <a:xfrm>
          <a:off x="6225243"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Junho</a:t>
          </a:r>
        </a:p>
      </xdr:txBody>
    </xdr:sp>
    <xdr:clientData/>
  </xdr:twoCellAnchor>
  <xdr:twoCellAnchor editAs="absolute">
    <xdr:from>
      <xdr:col>5</xdr:col>
      <xdr:colOff>673675</xdr:colOff>
      <xdr:row>1</xdr:row>
      <xdr:rowOff>190496</xdr:rowOff>
    </xdr:from>
    <xdr:to>
      <xdr:col>5</xdr:col>
      <xdr:colOff>1465675</xdr:colOff>
      <xdr:row>2</xdr:row>
      <xdr:rowOff>2246</xdr:rowOff>
    </xdr:to>
    <xdr:sp macro="" textlink="">
      <xdr:nvSpPr>
        <xdr:cNvPr id="73" name="Retângulo 12">
          <a:hlinkClick xmlns:r="http://schemas.openxmlformats.org/officeDocument/2006/relationships" r:id="rId15"/>
        </xdr:cNvPr>
        <xdr:cNvSpPr/>
      </xdr:nvSpPr>
      <xdr:spPr>
        <a:xfrm>
          <a:off x="7055425" y="624413"/>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Julho</a:t>
          </a:r>
        </a:p>
      </xdr:txBody>
    </xdr:sp>
    <xdr:clientData/>
  </xdr:twoCellAnchor>
  <xdr:twoCellAnchor editAs="absolute">
    <xdr:from>
      <xdr:col>5</xdr:col>
      <xdr:colOff>1503857</xdr:colOff>
      <xdr:row>1</xdr:row>
      <xdr:rowOff>190496</xdr:rowOff>
    </xdr:from>
    <xdr:to>
      <xdr:col>5</xdr:col>
      <xdr:colOff>2295857</xdr:colOff>
      <xdr:row>2</xdr:row>
      <xdr:rowOff>2246</xdr:rowOff>
    </xdr:to>
    <xdr:sp macro="" textlink="">
      <xdr:nvSpPr>
        <xdr:cNvPr id="74" name="Retângulo 12">
          <a:hlinkClick xmlns:r="http://schemas.openxmlformats.org/officeDocument/2006/relationships" r:id="rId16"/>
        </xdr:cNvPr>
        <xdr:cNvSpPr/>
      </xdr:nvSpPr>
      <xdr:spPr>
        <a:xfrm>
          <a:off x="7885607"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Agosto</a:t>
          </a:r>
        </a:p>
      </xdr:txBody>
    </xdr:sp>
    <xdr:clientData/>
  </xdr:twoCellAnchor>
  <xdr:twoCellAnchor editAs="absolute">
    <xdr:from>
      <xdr:col>5</xdr:col>
      <xdr:colOff>2334039</xdr:colOff>
      <xdr:row>1</xdr:row>
      <xdr:rowOff>190496</xdr:rowOff>
    </xdr:from>
    <xdr:to>
      <xdr:col>6</xdr:col>
      <xdr:colOff>660122</xdr:colOff>
      <xdr:row>2</xdr:row>
      <xdr:rowOff>2246</xdr:rowOff>
    </xdr:to>
    <xdr:sp macro="" textlink="">
      <xdr:nvSpPr>
        <xdr:cNvPr id="75" name="Retângulo 12">
          <a:hlinkClick xmlns:r="http://schemas.openxmlformats.org/officeDocument/2006/relationships" r:id="rId17"/>
        </xdr:cNvPr>
        <xdr:cNvSpPr/>
      </xdr:nvSpPr>
      <xdr:spPr>
        <a:xfrm>
          <a:off x="8715789"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Setembro</a:t>
          </a:r>
        </a:p>
      </xdr:txBody>
    </xdr:sp>
    <xdr:clientData/>
  </xdr:twoCellAnchor>
  <xdr:twoCellAnchor editAs="absolute">
    <xdr:from>
      <xdr:col>6</xdr:col>
      <xdr:colOff>698304</xdr:colOff>
      <xdr:row>1</xdr:row>
      <xdr:rowOff>190496</xdr:rowOff>
    </xdr:from>
    <xdr:to>
      <xdr:col>7</xdr:col>
      <xdr:colOff>262638</xdr:colOff>
      <xdr:row>2</xdr:row>
      <xdr:rowOff>2246</xdr:rowOff>
    </xdr:to>
    <xdr:sp macro="" textlink="">
      <xdr:nvSpPr>
        <xdr:cNvPr id="76" name="Retângulo 12">
          <a:hlinkClick xmlns:r="http://schemas.openxmlformats.org/officeDocument/2006/relationships" r:id="rId18"/>
        </xdr:cNvPr>
        <xdr:cNvSpPr/>
      </xdr:nvSpPr>
      <xdr:spPr>
        <a:xfrm>
          <a:off x="9545971"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Outubro</a:t>
          </a:r>
        </a:p>
      </xdr:txBody>
    </xdr:sp>
    <xdr:clientData/>
  </xdr:twoCellAnchor>
  <xdr:twoCellAnchor editAs="absolute">
    <xdr:from>
      <xdr:col>7</xdr:col>
      <xdr:colOff>300820</xdr:colOff>
      <xdr:row>1</xdr:row>
      <xdr:rowOff>190496</xdr:rowOff>
    </xdr:from>
    <xdr:to>
      <xdr:col>7</xdr:col>
      <xdr:colOff>1092820</xdr:colOff>
      <xdr:row>2</xdr:row>
      <xdr:rowOff>2246</xdr:rowOff>
    </xdr:to>
    <xdr:sp macro="" textlink="">
      <xdr:nvSpPr>
        <xdr:cNvPr id="77" name="Retângulo 12">
          <a:hlinkClick xmlns:r="http://schemas.openxmlformats.org/officeDocument/2006/relationships" r:id="rId19"/>
        </xdr:cNvPr>
        <xdr:cNvSpPr/>
      </xdr:nvSpPr>
      <xdr:spPr>
        <a:xfrm>
          <a:off x="10376153"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Novembro</a:t>
          </a:r>
        </a:p>
      </xdr:txBody>
    </xdr:sp>
    <xdr:clientData/>
  </xdr:twoCellAnchor>
  <xdr:twoCellAnchor editAs="absolute">
    <xdr:from>
      <xdr:col>7</xdr:col>
      <xdr:colOff>1131006</xdr:colOff>
      <xdr:row>1</xdr:row>
      <xdr:rowOff>190496</xdr:rowOff>
    </xdr:from>
    <xdr:to>
      <xdr:col>8</xdr:col>
      <xdr:colOff>695339</xdr:colOff>
      <xdr:row>2</xdr:row>
      <xdr:rowOff>2246</xdr:rowOff>
    </xdr:to>
    <xdr:sp macro="" textlink="">
      <xdr:nvSpPr>
        <xdr:cNvPr id="78" name="Retângulo 12">
          <a:hlinkClick xmlns:r="http://schemas.openxmlformats.org/officeDocument/2006/relationships" r:id="rId20"/>
        </xdr:cNvPr>
        <xdr:cNvSpPr/>
      </xdr:nvSpPr>
      <xdr:spPr>
        <a:xfrm>
          <a:off x="11206339"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2</xdr:col>
      <xdr:colOff>0</xdr:colOff>
      <xdr:row>1</xdr:row>
      <xdr:rowOff>190496</xdr:rowOff>
    </xdr:from>
    <xdr:to>
      <xdr:col>3</xdr:col>
      <xdr:colOff>273416</xdr:colOff>
      <xdr:row>2</xdr:row>
      <xdr:rowOff>2246</xdr:rowOff>
    </xdr:to>
    <xdr:sp macro="" textlink="">
      <xdr:nvSpPr>
        <xdr:cNvPr id="79" name="Retângulo 12">
          <a:hlinkClick xmlns:r="http://schemas.openxmlformats.org/officeDocument/2006/relationships" r:id="rId4"/>
        </xdr:cNvPr>
        <xdr:cNvSpPr/>
      </xdr:nvSpPr>
      <xdr:spPr>
        <a:xfrm>
          <a:off x="2074333"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190496</xdr:rowOff>
    </xdr:from>
    <xdr:to>
      <xdr:col>3</xdr:col>
      <xdr:colOff>1103598</xdr:colOff>
      <xdr:row>2</xdr:row>
      <xdr:rowOff>2246</xdr:rowOff>
    </xdr:to>
    <xdr:sp macro="" textlink="">
      <xdr:nvSpPr>
        <xdr:cNvPr id="80" name="Retângulo 13">
          <a:hlinkClick xmlns:r="http://schemas.openxmlformats.org/officeDocument/2006/relationships" r:id="rId21"/>
        </xdr:cNvPr>
        <xdr:cNvSpPr/>
      </xdr:nvSpPr>
      <xdr:spPr>
        <a:xfrm>
          <a:off x="2904515"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Fevereiro</a:t>
          </a:r>
        </a:p>
      </xdr:txBody>
    </xdr:sp>
    <xdr:clientData/>
  </xdr:twoCellAnchor>
  <xdr:twoCellAnchor editAs="absolute">
    <xdr:from>
      <xdr:col>3</xdr:col>
      <xdr:colOff>1141780</xdr:colOff>
      <xdr:row>1</xdr:row>
      <xdr:rowOff>190496</xdr:rowOff>
    </xdr:from>
    <xdr:to>
      <xdr:col>3</xdr:col>
      <xdr:colOff>1933780</xdr:colOff>
      <xdr:row>2</xdr:row>
      <xdr:rowOff>2246</xdr:rowOff>
    </xdr:to>
    <xdr:sp macro="" textlink="">
      <xdr:nvSpPr>
        <xdr:cNvPr id="81" name="Retângulo 12">
          <a:hlinkClick xmlns:r="http://schemas.openxmlformats.org/officeDocument/2006/relationships" r:id="rId22"/>
        </xdr:cNvPr>
        <xdr:cNvSpPr/>
      </xdr:nvSpPr>
      <xdr:spPr>
        <a:xfrm>
          <a:off x="3734697"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Março</a:t>
          </a:r>
        </a:p>
      </xdr:txBody>
    </xdr:sp>
    <xdr:clientData/>
  </xdr:twoCellAnchor>
  <xdr:twoCellAnchor editAs="absolute">
    <xdr:from>
      <xdr:col>3</xdr:col>
      <xdr:colOff>1971962</xdr:colOff>
      <xdr:row>1</xdr:row>
      <xdr:rowOff>190496</xdr:rowOff>
    </xdr:from>
    <xdr:to>
      <xdr:col>4</xdr:col>
      <xdr:colOff>202796</xdr:colOff>
      <xdr:row>2</xdr:row>
      <xdr:rowOff>2246</xdr:rowOff>
    </xdr:to>
    <xdr:sp macro="" textlink="">
      <xdr:nvSpPr>
        <xdr:cNvPr id="82" name="Retângulo 12">
          <a:hlinkClick xmlns:r="http://schemas.openxmlformats.org/officeDocument/2006/relationships" r:id="rId23"/>
        </xdr:cNvPr>
        <xdr:cNvSpPr/>
      </xdr:nvSpPr>
      <xdr:spPr>
        <a:xfrm>
          <a:off x="4564879" y="624413"/>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Abril</a:t>
          </a:r>
        </a:p>
      </xdr:txBody>
    </xdr:sp>
    <xdr:clientData/>
  </xdr:twoCellAnchor>
  <xdr:twoCellAnchor editAs="absolute">
    <xdr:from>
      <xdr:col>4</xdr:col>
      <xdr:colOff>0</xdr:colOff>
      <xdr:row>0</xdr:row>
      <xdr:rowOff>116415</xdr:rowOff>
    </xdr:from>
    <xdr:to>
      <xdr:col>4</xdr:col>
      <xdr:colOff>360000</xdr:colOff>
      <xdr:row>1</xdr:row>
      <xdr:rowOff>42498</xdr:rowOff>
    </xdr:to>
    <xdr:pic>
      <xdr:nvPicPr>
        <xdr:cNvPr id="37" name="Imagem 36">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5"/>
          <a:ext cx="360000" cy="360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6098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endParaRPr lang="pt-BR" sz="1000">
            <a:solidFill>
              <a:schemeClr val="tx1">
                <a:lumMod val="65000"/>
                <a:lumOff val="35000"/>
              </a:schemeClr>
            </a:solidFill>
            <a:effectLst/>
          </a:endParaRP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49"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58"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296332</xdr:rowOff>
    </xdr:from>
    <xdr:to>
      <xdr:col>0</xdr:col>
      <xdr:colOff>1699682</xdr:colOff>
      <xdr:row>1</xdr:row>
      <xdr:rowOff>364652</xdr:rowOff>
    </xdr:to>
    <xdr:pic>
      <xdr:nvPicPr>
        <xdr:cNvPr id="55" name="Imagem 5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2"/>
          <a:ext cx="1565275" cy="502237"/>
        </a:xfrm>
        <a:prstGeom prst="rect">
          <a:avLst/>
        </a:prstGeom>
      </xdr:spPr>
    </xdr:pic>
    <xdr:clientData fLocksWithSheet="0"/>
  </xdr:twoCellAnchor>
  <xdr:twoCellAnchor editAs="absolute">
    <xdr:from>
      <xdr:col>0</xdr:col>
      <xdr:colOff>0</xdr:colOff>
      <xdr:row>3</xdr:row>
      <xdr:rowOff>315385</xdr:rowOff>
    </xdr:from>
    <xdr:to>
      <xdr:col>1</xdr:col>
      <xdr:colOff>30691</xdr:colOff>
      <xdr:row>4</xdr:row>
      <xdr:rowOff>193677</xdr:rowOff>
    </xdr:to>
    <xdr:sp macro="" textlink="">
      <xdr:nvSpPr>
        <xdr:cNvPr id="56" name="Retângulo 55">
          <a:hlinkClick xmlns:r="http://schemas.openxmlformats.org/officeDocument/2006/relationships" r:id="rId2"/>
        </xdr:cNvPr>
        <xdr:cNvSpPr/>
      </xdr:nvSpPr>
      <xdr:spPr>
        <a:xfrm>
          <a:off x="0" y="1416052"/>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165103</xdr:rowOff>
    </xdr:from>
    <xdr:to>
      <xdr:col>0</xdr:col>
      <xdr:colOff>1689100</xdr:colOff>
      <xdr:row>14</xdr:row>
      <xdr:rowOff>165103</xdr:rowOff>
    </xdr:to>
    <xdr:cxnSp macro="">
      <xdr:nvCxnSpPr>
        <xdr:cNvPr id="57" name="Conector reto 56"/>
        <xdr:cNvCxnSpPr/>
      </xdr:nvCxnSpPr>
      <xdr:spPr>
        <a:xfrm>
          <a:off x="123825" y="409152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3177</xdr:rowOff>
    </xdr:from>
    <xdr:to>
      <xdr:col>0</xdr:col>
      <xdr:colOff>1689100</xdr:colOff>
      <xdr:row>2</xdr:row>
      <xdr:rowOff>3177</xdr:rowOff>
    </xdr:to>
    <xdr:cxnSp macro="">
      <xdr:nvCxnSpPr>
        <xdr:cNvPr id="59" name="Conector reto 58"/>
        <xdr:cNvCxnSpPr/>
      </xdr:nvCxnSpPr>
      <xdr:spPr>
        <a:xfrm>
          <a:off x="123825" y="913344"/>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1060</xdr:rowOff>
    </xdr:from>
    <xdr:to>
      <xdr:col>0</xdr:col>
      <xdr:colOff>1803400</xdr:colOff>
      <xdr:row>6</xdr:row>
      <xdr:rowOff>37044</xdr:rowOff>
    </xdr:to>
    <xdr:sp macro="" textlink="">
      <xdr:nvSpPr>
        <xdr:cNvPr id="60" name="Rectangle 12">
          <a:hlinkClick xmlns:r="http://schemas.openxmlformats.org/officeDocument/2006/relationships" r:id="rId3"/>
        </xdr:cNvPr>
        <xdr:cNvSpPr/>
      </xdr:nvSpPr>
      <xdr:spPr>
        <a:xfrm>
          <a:off x="38100" y="17367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77966</xdr:rowOff>
    </xdr:from>
    <xdr:to>
      <xdr:col>0</xdr:col>
      <xdr:colOff>1790700</xdr:colOff>
      <xdr:row>7</xdr:row>
      <xdr:rowOff>113949</xdr:rowOff>
    </xdr:to>
    <xdr:sp macro="" textlink="">
      <xdr:nvSpPr>
        <xdr:cNvPr id="61" name="Rectangle 57">
          <a:hlinkClick xmlns:r="http://schemas.openxmlformats.org/officeDocument/2006/relationships" r:id="rId4"/>
        </xdr:cNvPr>
        <xdr:cNvSpPr/>
      </xdr:nvSpPr>
      <xdr:spPr>
        <a:xfrm>
          <a:off x="25400" y="2057049"/>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154871</xdr:rowOff>
    </xdr:from>
    <xdr:to>
      <xdr:col>0</xdr:col>
      <xdr:colOff>1790700</xdr:colOff>
      <xdr:row>8</xdr:row>
      <xdr:rowOff>190854</xdr:rowOff>
    </xdr:to>
    <xdr:sp macro="" textlink="">
      <xdr:nvSpPr>
        <xdr:cNvPr id="62" name="Rectangle 58">
          <a:hlinkClick xmlns:r="http://schemas.openxmlformats.org/officeDocument/2006/relationships" r:id="rId5"/>
        </xdr:cNvPr>
        <xdr:cNvSpPr/>
      </xdr:nvSpPr>
      <xdr:spPr>
        <a:xfrm>
          <a:off x="25400" y="237737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231776</xdr:rowOff>
    </xdr:from>
    <xdr:to>
      <xdr:col>0</xdr:col>
      <xdr:colOff>1790700</xdr:colOff>
      <xdr:row>10</xdr:row>
      <xdr:rowOff>24343</xdr:rowOff>
    </xdr:to>
    <xdr:sp macro="" textlink="">
      <xdr:nvSpPr>
        <xdr:cNvPr id="63" name="Rectangle 59">
          <a:hlinkClick xmlns:r="http://schemas.openxmlformats.org/officeDocument/2006/relationships" r:id="rId6"/>
        </xdr:cNvPr>
        <xdr:cNvSpPr/>
      </xdr:nvSpPr>
      <xdr:spPr>
        <a:xfrm>
          <a:off x="25400" y="269769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65265</xdr:rowOff>
    </xdr:from>
    <xdr:to>
      <xdr:col>0</xdr:col>
      <xdr:colOff>1790700</xdr:colOff>
      <xdr:row>11</xdr:row>
      <xdr:rowOff>101248</xdr:rowOff>
    </xdr:to>
    <xdr:sp macro="" textlink="">
      <xdr:nvSpPr>
        <xdr:cNvPr id="64" name="Rectangle 60">
          <a:hlinkClick xmlns:r="http://schemas.openxmlformats.org/officeDocument/2006/relationships" r:id="rId7"/>
        </xdr:cNvPr>
        <xdr:cNvSpPr/>
      </xdr:nvSpPr>
      <xdr:spPr>
        <a:xfrm>
          <a:off x="25400" y="301801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142170</xdr:rowOff>
    </xdr:from>
    <xdr:to>
      <xdr:col>0</xdr:col>
      <xdr:colOff>1790700</xdr:colOff>
      <xdr:row>12</xdr:row>
      <xdr:rowOff>178154</xdr:rowOff>
    </xdr:to>
    <xdr:sp macro="" textlink="">
      <xdr:nvSpPr>
        <xdr:cNvPr id="65" name="Rectangle 61">
          <a:hlinkClick xmlns:r="http://schemas.openxmlformats.org/officeDocument/2006/relationships" r:id="rId8"/>
        </xdr:cNvPr>
        <xdr:cNvSpPr/>
      </xdr:nvSpPr>
      <xdr:spPr>
        <a:xfrm>
          <a:off x="25400" y="333833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79380</xdr:rowOff>
    </xdr:from>
    <xdr:to>
      <xdr:col>0</xdr:col>
      <xdr:colOff>1816100</xdr:colOff>
      <xdr:row>16</xdr:row>
      <xdr:rowOff>115363</xdr:rowOff>
    </xdr:to>
    <xdr:sp macro="" textlink="">
      <xdr:nvSpPr>
        <xdr:cNvPr id="66" name="Rectangle 62">
          <a:hlinkClick xmlns:r="http://schemas.openxmlformats.org/officeDocument/2006/relationships" r:id="rId9"/>
        </xdr:cNvPr>
        <xdr:cNvSpPr/>
      </xdr:nvSpPr>
      <xdr:spPr>
        <a:xfrm>
          <a:off x="50800" y="42492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161930</xdr:rowOff>
    </xdr:from>
    <xdr:to>
      <xdr:col>0</xdr:col>
      <xdr:colOff>1816100</xdr:colOff>
      <xdr:row>17</xdr:row>
      <xdr:rowOff>197913</xdr:rowOff>
    </xdr:to>
    <xdr:sp macro="" textlink="">
      <xdr:nvSpPr>
        <xdr:cNvPr id="67" name="Rectangle 63">
          <a:hlinkClick xmlns:r="http://schemas.openxmlformats.org/officeDocument/2006/relationships" r:id="rId10"/>
        </xdr:cNvPr>
        <xdr:cNvSpPr/>
      </xdr:nvSpPr>
      <xdr:spPr>
        <a:xfrm>
          <a:off x="50800" y="457518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89960</xdr:rowOff>
    </xdr:from>
    <xdr:to>
      <xdr:col>0</xdr:col>
      <xdr:colOff>1828800</xdr:colOff>
      <xdr:row>3</xdr:row>
      <xdr:rowOff>178860</xdr:rowOff>
    </xdr:to>
    <xdr:sp macro="" textlink="">
      <xdr:nvSpPr>
        <xdr:cNvPr id="68" name="Rectangle 65"/>
        <xdr:cNvSpPr/>
      </xdr:nvSpPr>
      <xdr:spPr>
        <a:xfrm>
          <a:off x="63500" y="10001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1065</xdr:rowOff>
    </xdr:from>
    <xdr:to>
      <xdr:col>0</xdr:col>
      <xdr:colOff>1820333</xdr:colOff>
      <xdr:row>19</xdr:row>
      <xdr:rowOff>37048</xdr:rowOff>
    </xdr:to>
    <xdr:sp macro="" textlink="">
      <xdr:nvSpPr>
        <xdr:cNvPr id="69" name="Rectangle 63">
          <a:hlinkClick xmlns:r="http://schemas.openxmlformats.org/officeDocument/2006/relationships" r:id="rId11"/>
        </xdr:cNvPr>
        <xdr:cNvSpPr/>
      </xdr:nvSpPr>
      <xdr:spPr>
        <a:xfrm>
          <a:off x="55033" y="49011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219073</xdr:rowOff>
    </xdr:from>
    <xdr:to>
      <xdr:col>0</xdr:col>
      <xdr:colOff>1794936</xdr:colOff>
      <xdr:row>14</xdr:row>
      <xdr:rowOff>11639</xdr:rowOff>
    </xdr:to>
    <xdr:sp macro="" textlink="">
      <xdr:nvSpPr>
        <xdr:cNvPr id="70" name="Rectangle 61">
          <a:hlinkClick xmlns:r="http://schemas.openxmlformats.org/officeDocument/2006/relationships" r:id="rId12"/>
        </xdr:cNvPr>
        <xdr:cNvSpPr/>
      </xdr:nvSpPr>
      <xdr:spPr>
        <a:xfrm>
          <a:off x="29636" y="365865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190497</xdr:rowOff>
    </xdr:from>
    <xdr:to>
      <xdr:col>4</xdr:col>
      <xdr:colOff>1032978</xdr:colOff>
      <xdr:row>2</xdr:row>
      <xdr:rowOff>2247</xdr:rowOff>
    </xdr:to>
    <xdr:sp macro="" textlink="">
      <xdr:nvSpPr>
        <xdr:cNvPr id="71" name="Retângulo 12">
          <a:hlinkClick xmlns:r="http://schemas.openxmlformats.org/officeDocument/2006/relationships" r:id="rId13"/>
        </xdr:cNvPr>
        <xdr:cNvSpPr/>
      </xdr:nvSpPr>
      <xdr:spPr>
        <a:xfrm>
          <a:off x="5395061"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Maio</a:t>
          </a:r>
        </a:p>
      </xdr:txBody>
    </xdr:sp>
    <xdr:clientData/>
  </xdr:twoCellAnchor>
  <xdr:twoCellAnchor editAs="absolute">
    <xdr:from>
      <xdr:col>4</xdr:col>
      <xdr:colOff>1071160</xdr:colOff>
      <xdr:row>1</xdr:row>
      <xdr:rowOff>190497</xdr:rowOff>
    </xdr:from>
    <xdr:to>
      <xdr:col>5</xdr:col>
      <xdr:colOff>635493</xdr:colOff>
      <xdr:row>2</xdr:row>
      <xdr:rowOff>2247</xdr:rowOff>
    </xdr:to>
    <xdr:sp macro="" textlink="">
      <xdr:nvSpPr>
        <xdr:cNvPr id="72" name="Retângulo 12">
          <a:hlinkClick xmlns:r="http://schemas.openxmlformats.org/officeDocument/2006/relationships" r:id="rId14"/>
        </xdr:cNvPr>
        <xdr:cNvSpPr/>
      </xdr:nvSpPr>
      <xdr:spPr>
        <a:xfrm>
          <a:off x="6225243"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Junho</a:t>
          </a:r>
        </a:p>
      </xdr:txBody>
    </xdr:sp>
    <xdr:clientData/>
  </xdr:twoCellAnchor>
  <xdr:twoCellAnchor editAs="absolute">
    <xdr:from>
      <xdr:col>5</xdr:col>
      <xdr:colOff>673675</xdr:colOff>
      <xdr:row>1</xdr:row>
      <xdr:rowOff>190497</xdr:rowOff>
    </xdr:from>
    <xdr:to>
      <xdr:col>5</xdr:col>
      <xdr:colOff>1465675</xdr:colOff>
      <xdr:row>2</xdr:row>
      <xdr:rowOff>2247</xdr:rowOff>
    </xdr:to>
    <xdr:sp macro="" textlink="">
      <xdr:nvSpPr>
        <xdr:cNvPr id="73" name="Retângulo 12">
          <a:hlinkClick xmlns:r="http://schemas.openxmlformats.org/officeDocument/2006/relationships" r:id="rId15"/>
        </xdr:cNvPr>
        <xdr:cNvSpPr/>
      </xdr:nvSpPr>
      <xdr:spPr>
        <a:xfrm>
          <a:off x="7055425"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Julho</a:t>
          </a:r>
        </a:p>
      </xdr:txBody>
    </xdr:sp>
    <xdr:clientData/>
  </xdr:twoCellAnchor>
  <xdr:twoCellAnchor editAs="absolute">
    <xdr:from>
      <xdr:col>5</xdr:col>
      <xdr:colOff>1503857</xdr:colOff>
      <xdr:row>1</xdr:row>
      <xdr:rowOff>190497</xdr:rowOff>
    </xdr:from>
    <xdr:to>
      <xdr:col>5</xdr:col>
      <xdr:colOff>2295857</xdr:colOff>
      <xdr:row>2</xdr:row>
      <xdr:rowOff>2247</xdr:rowOff>
    </xdr:to>
    <xdr:sp macro="" textlink="">
      <xdr:nvSpPr>
        <xdr:cNvPr id="74" name="Retângulo 12">
          <a:hlinkClick xmlns:r="http://schemas.openxmlformats.org/officeDocument/2006/relationships" r:id="rId16"/>
        </xdr:cNvPr>
        <xdr:cNvSpPr/>
      </xdr:nvSpPr>
      <xdr:spPr>
        <a:xfrm>
          <a:off x="7885607" y="624414"/>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Agosto</a:t>
          </a:r>
        </a:p>
      </xdr:txBody>
    </xdr:sp>
    <xdr:clientData/>
  </xdr:twoCellAnchor>
  <xdr:twoCellAnchor editAs="absolute">
    <xdr:from>
      <xdr:col>5</xdr:col>
      <xdr:colOff>2334039</xdr:colOff>
      <xdr:row>1</xdr:row>
      <xdr:rowOff>190497</xdr:rowOff>
    </xdr:from>
    <xdr:to>
      <xdr:col>6</xdr:col>
      <xdr:colOff>660122</xdr:colOff>
      <xdr:row>2</xdr:row>
      <xdr:rowOff>2247</xdr:rowOff>
    </xdr:to>
    <xdr:sp macro="" textlink="">
      <xdr:nvSpPr>
        <xdr:cNvPr id="75" name="Retângulo 12">
          <a:hlinkClick xmlns:r="http://schemas.openxmlformats.org/officeDocument/2006/relationships" r:id="rId17"/>
        </xdr:cNvPr>
        <xdr:cNvSpPr/>
      </xdr:nvSpPr>
      <xdr:spPr>
        <a:xfrm>
          <a:off x="8715789"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Setembro</a:t>
          </a:r>
        </a:p>
      </xdr:txBody>
    </xdr:sp>
    <xdr:clientData/>
  </xdr:twoCellAnchor>
  <xdr:twoCellAnchor editAs="absolute">
    <xdr:from>
      <xdr:col>6</xdr:col>
      <xdr:colOff>698304</xdr:colOff>
      <xdr:row>1</xdr:row>
      <xdr:rowOff>190497</xdr:rowOff>
    </xdr:from>
    <xdr:to>
      <xdr:col>7</xdr:col>
      <xdr:colOff>262638</xdr:colOff>
      <xdr:row>2</xdr:row>
      <xdr:rowOff>2247</xdr:rowOff>
    </xdr:to>
    <xdr:sp macro="" textlink="">
      <xdr:nvSpPr>
        <xdr:cNvPr id="76" name="Retângulo 12">
          <a:hlinkClick xmlns:r="http://schemas.openxmlformats.org/officeDocument/2006/relationships" r:id="rId18"/>
        </xdr:cNvPr>
        <xdr:cNvSpPr/>
      </xdr:nvSpPr>
      <xdr:spPr>
        <a:xfrm>
          <a:off x="9545971"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Outubro</a:t>
          </a:r>
        </a:p>
      </xdr:txBody>
    </xdr:sp>
    <xdr:clientData/>
  </xdr:twoCellAnchor>
  <xdr:twoCellAnchor editAs="absolute">
    <xdr:from>
      <xdr:col>7</xdr:col>
      <xdr:colOff>300820</xdr:colOff>
      <xdr:row>1</xdr:row>
      <xdr:rowOff>190497</xdr:rowOff>
    </xdr:from>
    <xdr:to>
      <xdr:col>7</xdr:col>
      <xdr:colOff>1092820</xdr:colOff>
      <xdr:row>2</xdr:row>
      <xdr:rowOff>2247</xdr:rowOff>
    </xdr:to>
    <xdr:sp macro="" textlink="">
      <xdr:nvSpPr>
        <xdr:cNvPr id="77" name="Retângulo 12">
          <a:hlinkClick xmlns:r="http://schemas.openxmlformats.org/officeDocument/2006/relationships" r:id="rId19"/>
        </xdr:cNvPr>
        <xdr:cNvSpPr/>
      </xdr:nvSpPr>
      <xdr:spPr>
        <a:xfrm>
          <a:off x="10376153"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Novembro</a:t>
          </a:r>
        </a:p>
      </xdr:txBody>
    </xdr:sp>
    <xdr:clientData/>
  </xdr:twoCellAnchor>
  <xdr:twoCellAnchor editAs="absolute">
    <xdr:from>
      <xdr:col>7</xdr:col>
      <xdr:colOff>1131006</xdr:colOff>
      <xdr:row>1</xdr:row>
      <xdr:rowOff>190497</xdr:rowOff>
    </xdr:from>
    <xdr:to>
      <xdr:col>8</xdr:col>
      <xdr:colOff>695339</xdr:colOff>
      <xdr:row>2</xdr:row>
      <xdr:rowOff>2247</xdr:rowOff>
    </xdr:to>
    <xdr:sp macro="" textlink="">
      <xdr:nvSpPr>
        <xdr:cNvPr id="78" name="Retângulo 12">
          <a:hlinkClick xmlns:r="http://schemas.openxmlformats.org/officeDocument/2006/relationships" r:id="rId20"/>
        </xdr:cNvPr>
        <xdr:cNvSpPr/>
      </xdr:nvSpPr>
      <xdr:spPr>
        <a:xfrm>
          <a:off x="11206339"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2</xdr:col>
      <xdr:colOff>0</xdr:colOff>
      <xdr:row>1</xdr:row>
      <xdr:rowOff>190497</xdr:rowOff>
    </xdr:from>
    <xdr:to>
      <xdr:col>3</xdr:col>
      <xdr:colOff>273416</xdr:colOff>
      <xdr:row>2</xdr:row>
      <xdr:rowOff>2247</xdr:rowOff>
    </xdr:to>
    <xdr:sp macro="" textlink="">
      <xdr:nvSpPr>
        <xdr:cNvPr id="79" name="Retângulo 12">
          <a:hlinkClick xmlns:r="http://schemas.openxmlformats.org/officeDocument/2006/relationships" r:id="rId4"/>
        </xdr:cNvPr>
        <xdr:cNvSpPr/>
      </xdr:nvSpPr>
      <xdr:spPr>
        <a:xfrm>
          <a:off x="2074333"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190497</xdr:rowOff>
    </xdr:from>
    <xdr:to>
      <xdr:col>3</xdr:col>
      <xdr:colOff>1103598</xdr:colOff>
      <xdr:row>2</xdr:row>
      <xdr:rowOff>2247</xdr:rowOff>
    </xdr:to>
    <xdr:sp macro="" textlink="">
      <xdr:nvSpPr>
        <xdr:cNvPr id="80" name="Retângulo 13">
          <a:hlinkClick xmlns:r="http://schemas.openxmlformats.org/officeDocument/2006/relationships" r:id="rId21"/>
        </xdr:cNvPr>
        <xdr:cNvSpPr/>
      </xdr:nvSpPr>
      <xdr:spPr>
        <a:xfrm>
          <a:off x="2904515"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Fevereiro</a:t>
          </a:r>
        </a:p>
      </xdr:txBody>
    </xdr:sp>
    <xdr:clientData/>
  </xdr:twoCellAnchor>
  <xdr:twoCellAnchor editAs="absolute">
    <xdr:from>
      <xdr:col>3</xdr:col>
      <xdr:colOff>1141780</xdr:colOff>
      <xdr:row>1</xdr:row>
      <xdr:rowOff>190497</xdr:rowOff>
    </xdr:from>
    <xdr:to>
      <xdr:col>3</xdr:col>
      <xdr:colOff>1933780</xdr:colOff>
      <xdr:row>2</xdr:row>
      <xdr:rowOff>2247</xdr:rowOff>
    </xdr:to>
    <xdr:sp macro="" textlink="">
      <xdr:nvSpPr>
        <xdr:cNvPr id="81" name="Retângulo 12">
          <a:hlinkClick xmlns:r="http://schemas.openxmlformats.org/officeDocument/2006/relationships" r:id="rId22"/>
        </xdr:cNvPr>
        <xdr:cNvSpPr/>
      </xdr:nvSpPr>
      <xdr:spPr>
        <a:xfrm>
          <a:off x="3734697"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Março</a:t>
          </a:r>
        </a:p>
      </xdr:txBody>
    </xdr:sp>
    <xdr:clientData/>
  </xdr:twoCellAnchor>
  <xdr:twoCellAnchor editAs="absolute">
    <xdr:from>
      <xdr:col>3</xdr:col>
      <xdr:colOff>1971962</xdr:colOff>
      <xdr:row>1</xdr:row>
      <xdr:rowOff>190497</xdr:rowOff>
    </xdr:from>
    <xdr:to>
      <xdr:col>4</xdr:col>
      <xdr:colOff>202796</xdr:colOff>
      <xdr:row>2</xdr:row>
      <xdr:rowOff>2247</xdr:rowOff>
    </xdr:to>
    <xdr:sp macro="" textlink="">
      <xdr:nvSpPr>
        <xdr:cNvPr id="82" name="Retângulo 12">
          <a:hlinkClick xmlns:r="http://schemas.openxmlformats.org/officeDocument/2006/relationships" r:id="rId23"/>
        </xdr:cNvPr>
        <xdr:cNvSpPr/>
      </xdr:nvSpPr>
      <xdr:spPr>
        <a:xfrm>
          <a:off x="4564879" y="624414"/>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Abril</a:t>
          </a:r>
        </a:p>
      </xdr:txBody>
    </xdr:sp>
    <xdr:clientData/>
  </xdr:twoCellAnchor>
  <xdr:twoCellAnchor editAs="absolute">
    <xdr:from>
      <xdr:col>4</xdr:col>
      <xdr:colOff>0</xdr:colOff>
      <xdr:row>0</xdr:row>
      <xdr:rowOff>116415</xdr:rowOff>
    </xdr:from>
    <xdr:to>
      <xdr:col>4</xdr:col>
      <xdr:colOff>360000</xdr:colOff>
      <xdr:row>1</xdr:row>
      <xdr:rowOff>42498</xdr:rowOff>
    </xdr:to>
    <xdr:pic>
      <xdr:nvPicPr>
        <xdr:cNvPr id="37" name="Imagem 36">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5"/>
          <a:ext cx="360000" cy="360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6098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r>
            <a:rPr lang="pt-BR" sz="1050">
              <a:solidFill>
                <a:schemeClr val="tx1">
                  <a:lumMod val="65000"/>
                  <a:lumOff val="35000"/>
                </a:schemeClr>
              </a:solidFill>
            </a:rPr>
            <a:t>.</a:t>
          </a: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49"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58"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296333</xdr:rowOff>
    </xdr:from>
    <xdr:to>
      <xdr:col>0</xdr:col>
      <xdr:colOff>1699682</xdr:colOff>
      <xdr:row>1</xdr:row>
      <xdr:rowOff>364653</xdr:rowOff>
    </xdr:to>
    <xdr:pic>
      <xdr:nvPicPr>
        <xdr:cNvPr id="55" name="Imagem 5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3"/>
          <a:ext cx="1565275" cy="502237"/>
        </a:xfrm>
        <a:prstGeom prst="rect">
          <a:avLst/>
        </a:prstGeom>
      </xdr:spPr>
    </xdr:pic>
    <xdr:clientData fLocksWithSheet="0"/>
  </xdr:twoCellAnchor>
  <xdr:twoCellAnchor editAs="absolute">
    <xdr:from>
      <xdr:col>0</xdr:col>
      <xdr:colOff>0</xdr:colOff>
      <xdr:row>3</xdr:row>
      <xdr:rowOff>315386</xdr:rowOff>
    </xdr:from>
    <xdr:to>
      <xdr:col>1</xdr:col>
      <xdr:colOff>30691</xdr:colOff>
      <xdr:row>4</xdr:row>
      <xdr:rowOff>193678</xdr:rowOff>
    </xdr:to>
    <xdr:sp macro="" textlink="">
      <xdr:nvSpPr>
        <xdr:cNvPr id="56" name="Retângulo 55">
          <a:hlinkClick xmlns:r="http://schemas.openxmlformats.org/officeDocument/2006/relationships" r:id="rId2"/>
        </xdr:cNvPr>
        <xdr:cNvSpPr/>
      </xdr:nvSpPr>
      <xdr:spPr>
        <a:xfrm>
          <a:off x="0" y="1416053"/>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165104</xdr:rowOff>
    </xdr:from>
    <xdr:to>
      <xdr:col>0</xdr:col>
      <xdr:colOff>1689100</xdr:colOff>
      <xdr:row>14</xdr:row>
      <xdr:rowOff>165104</xdr:rowOff>
    </xdr:to>
    <xdr:cxnSp macro="">
      <xdr:nvCxnSpPr>
        <xdr:cNvPr id="57" name="Conector reto 56"/>
        <xdr:cNvCxnSpPr/>
      </xdr:nvCxnSpPr>
      <xdr:spPr>
        <a:xfrm>
          <a:off x="123825" y="409152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3178</xdr:rowOff>
    </xdr:from>
    <xdr:to>
      <xdr:col>0</xdr:col>
      <xdr:colOff>1689100</xdr:colOff>
      <xdr:row>2</xdr:row>
      <xdr:rowOff>3178</xdr:rowOff>
    </xdr:to>
    <xdr:cxnSp macro="">
      <xdr:nvCxnSpPr>
        <xdr:cNvPr id="59" name="Conector reto 58"/>
        <xdr:cNvCxnSpPr/>
      </xdr:nvCxnSpPr>
      <xdr:spPr>
        <a:xfrm>
          <a:off x="123825" y="91334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1061</xdr:rowOff>
    </xdr:from>
    <xdr:to>
      <xdr:col>0</xdr:col>
      <xdr:colOff>1803400</xdr:colOff>
      <xdr:row>6</xdr:row>
      <xdr:rowOff>37045</xdr:rowOff>
    </xdr:to>
    <xdr:sp macro="" textlink="">
      <xdr:nvSpPr>
        <xdr:cNvPr id="60" name="Rectangle 12">
          <a:hlinkClick xmlns:r="http://schemas.openxmlformats.org/officeDocument/2006/relationships" r:id="rId3"/>
        </xdr:cNvPr>
        <xdr:cNvSpPr/>
      </xdr:nvSpPr>
      <xdr:spPr>
        <a:xfrm>
          <a:off x="38100" y="17367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77967</xdr:rowOff>
    </xdr:from>
    <xdr:to>
      <xdr:col>0</xdr:col>
      <xdr:colOff>1790700</xdr:colOff>
      <xdr:row>7</xdr:row>
      <xdr:rowOff>113950</xdr:rowOff>
    </xdr:to>
    <xdr:sp macro="" textlink="">
      <xdr:nvSpPr>
        <xdr:cNvPr id="61" name="Rectangle 57">
          <a:hlinkClick xmlns:r="http://schemas.openxmlformats.org/officeDocument/2006/relationships" r:id="rId4"/>
        </xdr:cNvPr>
        <xdr:cNvSpPr/>
      </xdr:nvSpPr>
      <xdr:spPr>
        <a:xfrm>
          <a:off x="25400" y="2057050"/>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154872</xdr:rowOff>
    </xdr:from>
    <xdr:to>
      <xdr:col>0</xdr:col>
      <xdr:colOff>1790700</xdr:colOff>
      <xdr:row>8</xdr:row>
      <xdr:rowOff>190855</xdr:rowOff>
    </xdr:to>
    <xdr:sp macro="" textlink="">
      <xdr:nvSpPr>
        <xdr:cNvPr id="62" name="Rectangle 58">
          <a:hlinkClick xmlns:r="http://schemas.openxmlformats.org/officeDocument/2006/relationships" r:id="rId5"/>
        </xdr:cNvPr>
        <xdr:cNvSpPr/>
      </xdr:nvSpPr>
      <xdr:spPr>
        <a:xfrm>
          <a:off x="25400" y="237737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231777</xdr:rowOff>
    </xdr:from>
    <xdr:to>
      <xdr:col>0</xdr:col>
      <xdr:colOff>1790700</xdr:colOff>
      <xdr:row>10</xdr:row>
      <xdr:rowOff>24344</xdr:rowOff>
    </xdr:to>
    <xdr:sp macro="" textlink="">
      <xdr:nvSpPr>
        <xdr:cNvPr id="63" name="Rectangle 59">
          <a:hlinkClick xmlns:r="http://schemas.openxmlformats.org/officeDocument/2006/relationships" r:id="rId6"/>
        </xdr:cNvPr>
        <xdr:cNvSpPr/>
      </xdr:nvSpPr>
      <xdr:spPr>
        <a:xfrm>
          <a:off x="25400" y="269769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65266</xdr:rowOff>
    </xdr:from>
    <xdr:to>
      <xdr:col>0</xdr:col>
      <xdr:colOff>1790700</xdr:colOff>
      <xdr:row>11</xdr:row>
      <xdr:rowOff>101249</xdr:rowOff>
    </xdr:to>
    <xdr:sp macro="" textlink="">
      <xdr:nvSpPr>
        <xdr:cNvPr id="64" name="Rectangle 60">
          <a:hlinkClick xmlns:r="http://schemas.openxmlformats.org/officeDocument/2006/relationships" r:id="rId7"/>
        </xdr:cNvPr>
        <xdr:cNvSpPr/>
      </xdr:nvSpPr>
      <xdr:spPr>
        <a:xfrm>
          <a:off x="25400" y="301801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142171</xdr:rowOff>
    </xdr:from>
    <xdr:to>
      <xdr:col>0</xdr:col>
      <xdr:colOff>1790700</xdr:colOff>
      <xdr:row>12</xdr:row>
      <xdr:rowOff>178155</xdr:rowOff>
    </xdr:to>
    <xdr:sp macro="" textlink="">
      <xdr:nvSpPr>
        <xdr:cNvPr id="65" name="Rectangle 61">
          <a:hlinkClick xmlns:r="http://schemas.openxmlformats.org/officeDocument/2006/relationships" r:id="rId8"/>
        </xdr:cNvPr>
        <xdr:cNvSpPr/>
      </xdr:nvSpPr>
      <xdr:spPr>
        <a:xfrm>
          <a:off x="25400" y="333833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79381</xdr:rowOff>
    </xdr:from>
    <xdr:to>
      <xdr:col>0</xdr:col>
      <xdr:colOff>1816100</xdr:colOff>
      <xdr:row>16</xdr:row>
      <xdr:rowOff>115364</xdr:rowOff>
    </xdr:to>
    <xdr:sp macro="" textlink="">
      <xdr:nvSpPr>
        <xdr:cNvPr id="66" name="Rectangle 62">
          <a:hlinkClick xmlns:r="http://schemas.openxmlformats.org/officeDocument/2006/relationships" r:id="rId9"/>
        </xdr:cNvPr>
        <xdr:cNvSpPr/>
      </xdr:nvSpPr>
      <xdr:spPr>
        <a:xfrm>
          <a:off x="50800" y="42492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161931</xdr:rowOff>
    </xdr:from>
    <xdr:to>
      <xdr:col>0</xdr:col>
      <xdr:colOff>1816100</xdr:colOff>
      <xdr:row>17</xdr:row>
      <xdr:rowOff>197914</xdr:rowOff>
    </xdr:to>
    <xdr:sp macro="" textlink="">
      <xdr:nvSpPr>
        <xdr:cNvPr id="67" name="Rectangle 63">
          <a:hlinkClick xmlns:r="http://schemas.openxmlformats.org/officeDocument/2006/relationships" r:id="rId10"/>
        </xdr:cNvPr>
        <xdr:cNvSpPr/>
      </xdr:nvSpPr>
      <xdr:spPr>
        <a:xfrm>
          <a:off x="50800" y="457518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89961</xdr:rowOff>
    </xdr:from>
    <xdr:to>
      <xdr:col>0</xdr:col>
      <xdr:colOff>1828800</xdr:colOff>
      <xdr:row>3</xdr:row>
      <xdr:rowOff>178861</xdr:rowOff>
    </xdr:to>
    <xdr:sp macro="" textlink="">
      <xdr:nvSpPr>
        <xdr:cNvPr id="68" name="Rectangle 65"/>
        <xdr:cNvSpPr/>
      </xdr:nvSpPr>
      <xdr:spPr>
        <a:xfrm>
          <a:off x="63500" y="10001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1066</xdr:rowOff>
    </xdr:from>
    <xdr:to>
      <xdr:col>0</xdr:col>
      <xdr:colOff>1820333</xdr:colOff>
      <xdr:row>19</xdr:row>
      <xdr:rowOff>37049</xdr:rowOff>
    </xdr:to>
    <xdr:sp macro="" textlink="">
      <xdr:nvSpPr>
        <xdr:cNvPr id="69" name="Rectangle 63">
          <a:hlinkClick xmlns:r="http://schemas.openxmlformats.org/officeDocument/2006/relationships" r:id="rId11"/>
        </xdr:cNvPr>
        <xdr:cNvSpPr/>
      </xdr:nvSpPr>
      <xdr:spPr>
        <a:xfrm>
          <a:off x="55033" y="490114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219074</xdr:rowOff>
    </xdr:from>
    <xdr:to>
      <xdr:col>0</xdr:col>
      <xdr:colOff>1794936</xdr:colOff>
      <xdr:row>14</xdr:row>
      <xdr:rowOff>11640</xdr:rowOff>
    </xdr:to>
    <xdr:sp macro="" textlink="">
      <xdr:nvSpPr>
        <xdr:cNvPr id="70" name="Rectangle 61">
          <a:hlinkClick xmlns:r="http://schemas.openxmlformats.org/officeDocument/2006/relationships" r:id="rId12"/>
        </xdr:cNvPr>
        <xdr:cNvSpPr/>
      </xdr:nvSpPr>
      <xdr:spPr>
        <a:xfrm>
          <a:off x="29636" y="365865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190498</xdr:rowOff>
    </xdr:from>
    <xdr:to>
      <xdr:col>4</xdr:col>
      <xdr:colOff>1032978</xdr:colOff>
      <xdr:row>2</xdr:row>
      <xdr:rowOff>2248</xdr:rowOff>
    </xdr:to>
    <xdr:sp macro="" textlink="">
      <xdr:nvSpPr>
        <xdr:cNvPr id="71" name="Retângulo 12">
          <a:hlinkClick xmlns:r="http://schemas.openxmlformats.org/officeDocument/2006/relationships" r:id="rId13"/>
        </xdr:cNvPr>
        <xdr:cNvSpPr/>
      </xdr:nvSpPr>
      <xdr:spPr>
        <a:xfrm>
          <a:off x="5395061"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Maio</a:t>
          </a:r>
        </a:p>
      </xdr:txBody>
    </xdr:sp>
    <xdr:clientData/>
  </xdr:twoCellAnchor>
  <xdr:twoCellAnchor editAs="absolute">
    <xdr:from>
      <xdr:col>4</xdr:col>
      <xdr:colOff>1071160</xdr:colOff>
      <xdr:row>1</xdr:row>
      <xdr:rowOff>190498</xdr:rowOff>
    </xdr:from>
    <xdr:to>
      <xdr:col>5</xdr:col>
      <xdr:colOff>635493</xdr:colOff>
      <xdr:row>2</xdr:row>
      <xdr:rowOff>2248</xdr:rowOff>
    </xdr:to>
    <xdr:sp macro="" textlink="">
      <xdr:nvSpPr>
        <xdr:cNvPr id="72" name="Retângulo 12">
          <a:hlinkClick xmlns:r="http://schemas.openxmlformats.org/officeDocument/2006/relationships" r:id="rId14"/>
        </xdr:cNvPr>
        <xdr:cNvSpPr/>
      </xdr:nvSpPr>
      <xdr:spPr>
        <a:xfrm>
          <a:off x="6225243"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Junho</a:t>
          </a:r>
        </a:p>
      </xdr:txBody>
    </xdr:sp>
    <xdr:clientData/>
  </xdr:twoCellAnchor>
  <xdr:twoCellAnchor editAs="absolute">
    <xdr:from>
      <xdr:col>5</xdr:col>
      <xdr:colOff>673675</xdr:colOff>
      <xdr:row>1</xdr:row>
      <xdr:rowOff>190498</xdr:rowOff>
    </xdr:from>
    <xdr:to>
      <xdr:col>5</xdr:col>
      <xdr:colOff>1465675</xdr:colOff>
      <xdr:row>2</xdr:row>
      <xdr:rowOff>2248</xdr:rowOff>
    </xdr:to>
    <xdr:sp macro="" textlink="">
      <xdr:nvSpPr>
        <xdr:cNvPr id="73" name="Retângulo 12">
          <a:hlinkClick xmlns:r="http://schemas.openxmlformats.org/officeDocument/2006/relationships" r:id="rId15"/>
        </xdr:cNvPr>
        <xdr:cNvSpPr/>
      </xdr:nvSpPr>
      <xdr:spPr>
        <a:xfrm>
          <a:off x="7055425"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Julho</a:t>
          </a:r>
        </a:p>
      </xdr:txBody>
    </xdr:sp>
    <xdr:clientData/>
  </xdr:twoCellAnchor>
  <xdr:twoCellAnchor editAs="absolute">
    <xdr:from>
      <xdr:col>5</xdr:col>
      <xdr:colOff>1503857</xdr:colOff>
      <xdr:row>1</xdr:row>
      <xdr:rowOff>190498</xdr:rowOff>
    </xdr:from>
    <xdr:to>
      <xdr:col>5</xdr:col>
      <xdr:colOff>2295857</xdr:colOff>
      <xdr:row>2</xdr:row>
      <xdr:rowOff>2248</xdr:rowOff>
    </xdr:to>
    <xdr:sp macro="" textlink="">
      <xdr:nvSpPr>
        <xdr:cNvPr id="74" name="Retângulo 12">
          <a:hlinkClick xmlns:r="http://schemas.openxmlformats.org/officeDocument/2006/relationships" r:id="rId16"/>
        </xdr:cNvPr>
        <xdr:cNvSpPr/>
      </xdr:nvSpPr>
      <xdr:spPr>
        <a:xfrm>
          <a:off x="7885607"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Agosto</a:t>
          </a:r>
        </a:p>
      </xdr:txBody>
    </xdr:sp>
    <xdr:clientData/>
  </xdr:twoCellAnchor>
  <xdr:twoCellAnchor editAs="absolute">
    <xdr:from>
      <xdr:col>5</xdr:col>
      <xdr:colOff>2334039</xdr:colOff>
      <xdr:row>1</xdr:row>
      <xdr:rowOff>190498</xdr:rowOff>
    </xdr:from>
    <xdr:to>
      <xdr:col>6</xdr:col>
      <xdr:colOff>660122</xdr:colOff>
      <xdr:row>2</xdr:row>
      <xdr:rowOff>2248</xdr:rowOff>
    </xdr:to>
    <xdr:sp macro="" textlink="">
      <xdr:nvSpPr>
        <xdr:cNvPr id="75" name="Retângulo 12">
          <a:hlinkClick xmlns:r="http://schemas.openxmlformats.org/officeDocument/2006/relationships" r:id="rId17"/>
        </xdr:cNvPr>
        <xdr:cNvSpPr/>
      </xdr:nvSpPr>
      <xdr:spPr>
        <a:xfrm>
          <a:off x="8715789" y="624415"/>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Setembro</a:t>
          </a:r>
        </a:p>
      </xdr:txBody>
    </xdr:sp>
    <xdr:clientData/>
  </xdr:twoCellAnchor>
  <xdr:twoCellAnchor editAs="absolute">
    <xdr:from>
      <xdr:col>6</xdr:col>
      <xdr:colOff>698304</xdr:colOff>
      <xdr:row>1</xdr:row>
      <xdr:rowOff>190498</xdr:rowOff>
    </xdr:from>
    <xdr:to>
      <xdr:col>7</xdr:col>
      <xdr:colOff>262638</xdr:colOff>
      <xdr:row>2</xdr:row>
      <xdr:rowOff>2248</xdr:rowOff>
    </xdr:to>
    <xdr:sp macro="" textlink="">
      <xdr:nvSpPr>
        <xdr:cNvPr id="76" name="Retângulo 12">
          <a:hlinkClick xmlns:r="http://schemas.openxmlformats.org/officeDocument/2006/relationships" r:id="rId18"/>
        </xdr:cNvPr>
        <xdr:cNvSpPr/>
      </xdr:nvSpPr>
      <xdr:spPr>
        <a:xfrm>
          <a:off x="9545971"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Outubro</a:t>
          </a:r>
        </a:p>
      </xdr:txBody>
    </xdr:sp>
    <xdr:clientData/>
  </xdr:twoCellAnchor>
  <xdr:twoCellAnchor editAs="absolute">
    <xdr:from>
      <xdr:col>7</xdr:col>
      <xdr:colOff>300820</xdr:colOff>
      <xdr:row>1</xdr:row>
      <xdr:rowOff>190498</xdr:rowOff>
    </xdr:from>
    <xdr:to>
      <xdr:col>7</xdr:col>
      <xdr:colOff>1092820</xdr:colOff>
      <xdr:row>2</xdr:row>
      <xdr:rowOff>2248</xdr:rowOff>
    </xdr:to>
    <xdr:sp macro="" textlink="">
      <xdr:nvSpPr>
        <xdr:cNvPr id="77" name="Retângulo 12">
          <a:hlinkClick xmlns:r="http://schemas.openxmlformats.org/officeDocument/2006/relationships" r:id="rId19"/>
        </xdr:cNvPr>
        <xdr:cNvSpPr/>
      </xdr:nvSpPr>
      <xdr:spPr>
        <a:xfrm>
          <a:off x="10376153"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Novembro</a:t>
          </a:r>
        </a:p>
      </xdr:txBody>
    </xdr:sp>
    <xdr:clientData/>
  </xdr:twoCellAnchor>
  <xdr:twoCellAnchor editAs="absolute">
    <xdr:from>
      <xdr:col>7</xdr:col>
      <xdr:colOff>1131006</xdr:colOff>
      <xdr:row>1</xdr:row>
      <xdr:rowOff>190498</xdr:rowOff>
    </xdr:from>
    <xdr:to>
      <xdr:col>8</xdr:col>
      <xdr:colOff>695339</xdr:colOff>
      <xdr:row>2</xdr:row>
      <xdr:rowOff>2248</xdr:rowOff>
    </xdr:to>
    <xdr:sp macro="" textlink="">
      <xdr:nvSpPr>
        <xdr:cNvPr id="78" name="Retângulo 12">
          <a:hlinkClick xmlns:r="http://schemas.openxmlformats.org/officeDocument/2006/relationships" r:id="rId20"/>
        </xdr:cNvPr>
        <xdr:cNvSpPr/>
      </xdr:nvSpPr>
      <xdr:spPr>
        <a:xfrm>
          <a:off x="11206339"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2</xdr:col>
      <xdr:colOff>0</xdr:colOff>
      <xdr:row>1</xdr:row>
      <xdr:rowOff>190498</xdr:rowOff>
    </xdr:from>
    <xdr:to>
      <xdr:col>3</xdr:col>
      <xdr:colOff>273416</xdr:colOff>
      <xdr:row>2</xdr:row>
      <xdr:rowOff>2248</xdr:rowOff>
    </xdr:to>
    <xdr:sp macro="" textlink="">
      <xdr:nvSpPr>
        <xdr:cNvPr id="79" name="Retângulo 12">
          <a:hlinkClick xmlns:r="http://schemas.openxmlformats.org/officeDocument/2006/relationships" r:id="rId4"/>
        </xdr:cNvPr>
        <xdr:cNvSpPr/>
      </xdr:nvSpPr>
      <xdr:spPr>
        <a:xfrm>
          <a:off x="2074333"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190498</xdr:rowOff>
    </xdr:from>
    <xdr:to>
      <xdr:col>3</xdr:col>
      <xdr:colOff>1103598</xdr:colOff>
      <xdr:row>2</xdr:row>
      <xdr:rowOff>2248</xdr:rowOff>
    </xdr:to>
    <xdr:sp macro="" textlink="">
      <xdr:nvSpPr>
        <xdr:cNvPr id="80" name="Retângulo 13">
          <a:hlinkClick xmlns:r="http://schemas.openxmlformats.org/officeDocument/2006/relationships" r:id="rId21"/>
        </xdr:cNvPr>
        <xdr:cNvSpPr/>
      </xdr:nvSpPr>
      <xdr:spPr>
        <a:xfrm>
          <a:off x="2904515"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Fevereiro</a:t>
          </a:r>
        </a:p>
      </xdr:txBody>
    </xdr:sp>
    <xdr:clientData/>
  </xdr:twoCellAnchor>
  <xdr:twoCellAnchor editAs="absolute">
    <xdr:from>
      <xdr:col>3</xdr:col>
      <xdr:colOff>1141780</xdr:colOff>
      <xdr:row>1</xdr:row>
      <xdr:rowOff>190498</xdr:rowOff>
    </xdr:from>
    <xdr:to>
      <xdr:col>3</xdr:col>
      <xdr:colOff>1933780</xdr:colOff>
      <xdr:row>2</xdr:row>
      <xdr:rowOff>2248</xdr:rowOff>
    </xdr:to>
    <xdr:sp macro="" textlink="">
      <xdr:nvSpPr>
        <xdr:cNvPr id="81" name="Retângulo 12">
          <a:hlinkClick xmlns:r="http://schemas.openxmlformats.org/officeDocument/2006/relationships" r:id="rId22"/>
        </xdr:cNvPr>
        <xdr:cNvSpPr/>
      </xdr:nvSpPr>
      <xdr:spPr>
        <a:xfrm>
          <a:off x="3734697"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Março</a:t>
          </a:r>
        </a:p>
      </xdr:txBody>
    </xdr:sp>
    <xdr:clientData/>
  </xdr:twoCellAnchor>
  <xdr:twoCellAnchor editAs="absolute">
    <xdr:from>
      <xdr:col>3</xdr:col>
      <xdr:colOff>1971962</xdr:colOff>
      <xdr:row>1</xdr:row>
      <xdr:rowOff>190498</xdr:rowOff>
    </xdr:from>
    <xdr:to>
      <xdr:col>4</xdr:col>
      <xdr:colOff>202796</xdr:colOff>
      <xdr:row>2</xdr:row>
      <xdr:rowOff>2248</xdr:rowOff>
    </xdr:to>
    <xdr:sp macro="" textlink="">
      <xdr:nvSpPr>
        <xdr:cNvPr id="82" name="Retângulo 12">
          <a:hlinkClick xmlns:r="http://schemas.openxmlformats.org/officeDocument/2006/relationships" r:id="rId23"/>
        </xdr:cNvPr>
        <xdr:cNvSpPr/>
      </xdr:nvSpPr>
      <xdr:spPr>
        <a:xfrm>
          <a:off x="4564879" y="624415"/>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Abril</a:t>
          </a:r>
        </a:p>
      </xdr:txBody>
    </xdr:sp>
    <xdr:clientData/>
  </xdr:twoCellAnchor>
  <xdr:twoCellAnchor editAs="absolute">
    <xdr:from>
      <xdr:col>4</xdr:col>
      <xdr:colOff>0</xdr:colOff>
      <xdr:row>0</xdr:row>
      <xdr:rowOff>116414</xdr:rowOff>
    </xdr:from>
    <xdr:to>
      <xdr:col>4</xdr:col>
      <xdr:colOff>360000</xdr:colOff>
      <xdr:row>1</xdr:row>
      <xdr:rowOff>42497</xdr:rowOff>
    </xdr:to>
    <xdr:pic>
      <xdr:nvPicPr>
        <xdr:cNvPr id="37" name="Imagem 36">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4"/>
          <a:ext cx="360000" cy="360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6098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endParaRPr lang="pt-BR" sz="1000">
            <a:solidFill>
              <a:schemeClr val="tx1">
                <a:lumMod val="65000"/>
                <a:lumOff val="35000"/>
              </a:schemeClr>
            </a:solidFill>
            <a:effectLst/>
          </a:endParaRP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37"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58"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296333</xdr:rowOff>
    </xdr:from>
    <xdr:to>
      <xdr:col>0</xdr:col>
      <xdr:colOff>1699682</xdr:colOff>
      <xdr:row>1</xdr:row>
      <xdr:rowOff>364653</xdr:rowOff>
    </xdr:to>
    <xdr:pic>
      <xdr:nvPicPr>
        <xdr:cNvPr id="43" name="Imagem 4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3"/>
          <a:ext cx="1565275" cy="502237"/>
        </a:xfrm>
        <a:prstGeom prst="rect">
          <a:avLst/>
        </a:prstGeom>
      </xdr:spPr>
    </xdr:pic>
    <xdr:clientData fLocksWithSheet="0"/>
  </xdr:twoCellAnchor>
  <xdr:twoCellAnchor editAs="absolute">
    <xdr:from>
      <xdr:col>0</xdr:col>
      <xdr:colOff>0</xdr:colOff>
      <xdr:row>3</xdr:row>
      <xdr:rowOff>315386</xdr:rowOff>
    </xdr:from>
    <xdr:to>
      <xdr:col>1</xdr:col>
      <xdr:colOff>30691</xdr:colOff>
      <xdr:row>4</xdr:row>
      <xdr:rowOff>193678</xdr:rowOff>
    </xdr:to>
    <xdr:sp macro="" textlink="">
      <xdr:nvSpPr>
        <xdr:cNvPr id="56" name="Retângulo 55">
          <a:hlinkClick xmlns:r="http://schemas.openxmlformats.org/officeDocument/2006/relationships" r:id="rId2"/>
        </xdr:cNvPr>
        <xdr:cNvSpPr/>
      </xdr:nvSpPr>
      <xdr:spPr>
        <a:xfrm>
          <a:off x="0" y="1416053"/>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165104</xdr:rowOff>
    </xdr:from>
    <xdr:to>
      <xdr:col>0</xdr:col>
      <xdr:colOff>1689100</xdr:colOff>
      <xdr:row>14</xdr:row>
      <xdr:rowOff>165104</xdr:rowOff>
    </xdr:to>
    <xdr:cxnSp macro="">
      <xdr:nvCxnSpPr>
        <xdr:cNvPr id="57" name="Conector reto 56"/>
        <xdr:cNvCxnSpPr/>
      </xdr:nvCxnSpPr>
      <xdr:spPr>
        <a:xfrm>
          <a:off x="123825" y="409152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3178</xdr:rowOff>
    </xdr:from>
    <xdr:to>
      <xdr:col>0</xdr:col>
      <xdr:colOff>1689100</xdr:colOff>
      <xdr:row>2</xdr:row>
      <xdr:rowOff>3178</xdr:rowOff>
    </xdr:to>
    <xdr:cxnSp macro="">
      <xdr:nvCxnSpPr>
        <xdr:cNvPr id="59" name="Conector reto 58"/>
        <xdr:cNvCxnSpPr/>
      </xdr:nvCxnSpPr>
      <xdr:spPr>
        <a:xfrm>
          <a:off x="123825" y="91334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1061</xdr:rowOff>
    </xdr:from>
    <xdr:to>
      <xdr:col>0</xdr:col>
      <xdr:colOff>1803400</xdr:colOff>
      <xdr:row>6</xdr:row>
      <xdr:rowOff>37045</xdr:rowOff>
    </xdr:to>
    <xdr:sp macro="" textlink="">
      <xdr:nvSpPr>
        <xdr:cNvPr id="60" name="Rectangle 12">
          <a:hlinkClick xmlns:r="http://schemas.openxmlformats.org/officeDocument/2006/relationships" r:id="rId3"/>
        </xdr:cNvPr>
        <xdr:cNvSpPr/>
      </xdr:nvSpPr>
      <xdr:spPr>
        <a:xfrm>
          <a:off x="38100" y="17367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77967</xdr:rowOff>
    </xdr:from>
    <xdr:to>
      <xdr:col>0</xdr:col>
      <xdr:colOff>1790700</xdr:colOff>
      <xdr:row>7</xdr:row>
      <xdr:rowOff>113950</xdr:rowOff>
    </xdr:to>
    <xdr:sp macro="" textlink="">
      <xdr:nvSpPr>
        <xdr:cNvPr id="61" name="Rectangle 57">
          <a:hlinkClick xmlns:r="http://schemas.openxmlformats.org/officeDocument/2006/relationships" r:id="rId4"/>
        </xdr:cNvPr>
        <xdr:cNvSpPr/>
      </xdr:nvSpPr>
      <xdr:spPr>
        <a:xfrm>
          <a:off x="25400" y="2057050"/>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154872</xdr:rowOff>
    </xdr:from>
    <xdr:to>
      <xdr:col>0</xdr:col>
      <xdr:colOff>1790700</xdr:colOff>
      <xdr:row>8</xdr:row>
      <xdr:rowOff>190855</xdr:rowOff>
    </xdr:to>
    <xdr:sp macro="" textlink="">
      <xdr:nvSpPr>
        <xdr:cNvPr id="62" name="Rectangle 58">
          <a:hlinkClick xmlns:r="http://schemas.openxmlformats.org/officeDocument/2006/relationships" r:id="rId5"/>
        </xdr:cNvPr>
        <xdr:cNvSpPr/>
      </xdr:nvSpPr>
      <xdr:spPr>
        <a:xfrm>
          <a:off x="25400" y="237737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231777</xdr:rowOff>
    </xdr:from>
    <xdr:to>
      <xdr:col>0</xdr:col>
      <xdr:colOff>1790700</xdr:colOff>
      <xdr:row>10</xdr:row>
      <xdr:rowOff>24344</xdr:rowOff>
    </xdr:to>
    <xdr:sp macro="" textlink="">
      <xdr:nvSpPr>
        <xdr:cNvPr id="63" name="Rectangle 59">
          <a:hlinkClick xmlns:r="http://schemas.openxmlformats.org/officeDocument/2006/relationships" r:id="rId6"/>
        </xdr:cNvPr>
        <xdr:cNvSpPr/>
      </xdr:nvSpPr>
      <xdr:spPr>
        <a:xfrm>
          <a:off x="25400" y="269769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65266</xdr:rowOff>
    </xdr:from>
    <xdr:to>
      <xdr:col>0</xdr:col>
      <xdr:colOff>1790700</xdr:colOff>
      <xdr:row>11</xdr:row>
      <xdr:rowOff>101249</xdr:rowOff>
    </xdr:to>
    <xdr:sp macro="" textlink="">
      <xdr:nvSpPr>
        <xdr:cNvPr id="64" name="Rectangle 60">
          <a:hlinkClick xmlns:r="http://schemas.openxmlformats.org/officeDocument/2006/relationships" r:id="rId7"/>
        </xdr:cNvPr>
        <xdr:cNvSpPr/>
      </xdr:nvSpPr>
      <xdr:spPr>
        <a:xfrm>
          <a:off x="25400" y="301801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142171</xdr:rowOff>
    </xdr:from>
    <xdr:to>
      <xdr:col>0</xdr:col>
      <xdr:colOff>1790700</xdr:colOff>
      <xdr:row>12</xdr:row>
      <xdr:rowOff>178155</xdr:rowOff>
    </xdr:to>
    <xdr:sp macro="" textlink="">
      <xdr:nvSpPr>
        <xdr:cNvPr id="65" name="Rectangle 61">
          <a:hlinkClick xmlns:r="http://schemas.openxmlformats.org/officeDocument/2006/relationships" r:id="rId8"/>
        </xdr:cNvPr>
        <xdr:cNvSpPr/>
      </xdr:nvSpPr>
      <xdr:spPr>
        <a:xfrm>
          <a:off x="25400" y="333833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79381</xdr:rowOff>
    </xdr:from>
    <xdr:to>
      <xdr:col>0</xdr:col>
      <xdr:colOff>1816100</xdr:colOff>
      <xdr:row>16</xdr:row>
      <xdr:rowOff>115364</xdr:rowOff>
    </xdr:to>
    <xdr:sp macro="" textlink="">
      <xdr:nvSpPr>
        <xdr:cNvPr id="66" name="Rectangle 62">
          <a:hlinkClick xmlns:r="http://schemas.openxmlformats.org/officeDocument/2006/relationships" r:id="rId9"/>
        </xdr:cNvPr>
        <xdr:cNvSpPr/>
      </xdr:nvSpPr>
      <xdr:spPr>
        <a:xfrm>
          <a:off x="50800" y="42492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161931</xdr:rowOff>
    </xdr:from>
    <xdr:to>
      <xdr:col>0</xdr:col>
      <xdr:colOff>1816100</xdr:colOff>
      <xdr:row>17</xdr:row>
      <xdr:rowOff>197914</xdr:rowOff>
    </xdr:to>
    <xdr:sp macro="" textlink="">
      <xdr:nvSpPr>
        <xdr:cNvPr id="67" name="Rectangle 63">
          <a:hlinkClick xmlns:r="http://schemas.openxmlformats.org/officeDocument/2006/relationships" r:id="rId10"/>
        </xdr:cNvPr>
        <xdr:cNvSpPr/>
      </xdr:nvSpPr>
      <xdr:spPr>
        <a:xfrm>
          <a:off x="50800" y="457518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89961</xdr:rowOff>
    </xdr:from>
    <xdr:to>
      <xdr:col>0</xdr:col>
      <xdr:colOff>1828800</xdr:colOff>
      <xdr:row>3</xdr:row>
      <xdr:rowOff>178861</xdr:rowOff>
    </xdr:to>
    <xdr:sp macro="" textlink="">
      <xdr:nvSpPr>
        <xdr:cNvPr id="68" name="Rectangle 65"/>
        <xdr:cNvSpPr/>
      </xdr:nvSpPr>
      <xdr:spPr>
        <a:xfrm>
          <a:off x="63500" y="10001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1066</xdr:rowOff>
    </xdr:from>
    <xdr:to>
      <xdr:col>0</xdr:col>
      <xdr:colOff>1820333</xdr:colOff>
      <xdr:row>19</xdr:row>
      <xdr:rowOff>37049</xdr:rowOff>
    </xdr:to>
    <xdr:sp macro="" textlink="">
      <xdr:nvSpPr>
        <xdr:cNvPr id="69" name="Rectangle 63">
          <a:hlinkClick xmlns:r="http://schemas.openxmlformats.org/officeDocument/2006/relationships" r:id="rId11"/>
        </xdr:cNvPr>
        <xdr:cNvSpPr/>
      </xdr:nvSpPr>
      <xdr:spPr>
        <a:xfrm>
          <a:off x="55033" y="490114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219074</xdr:rowOff>
    </xdr:from>
    <xdr:to>
      <xdr:col>0</xdr:col>
      <xdr:colOff>1794936</xdr:colOff>
      <xdr:row>14</xdr:row>
      <xdr:rowOff>11640</xdr:rowOff>
    </xdr:to>
    <xdr:sp macro="" textlink="">
      <xdr:nvSpPr>
        <xdr:cNvPr id="70" name="Rectangle 61">
          <a:hlinkClick xmlns:r="http://schemas.openxmlformats.org/officeDocument/2006/relationships" r:id="rId12"/>
        </xdr:cNvPr>
        <xdr:cNvSpPr/>
      </xdr:nvSpPr>
      <xdr:spPr>
        <a:xfrm>
          <a:off x="29636" y="365865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190499</xdr:rowOff>
    </xdr:from>
    <xdr:to>
      <xdr:col>4</xdr:col>
      <xdr:colOff>1032978</xdr:colOff>
      <xdr:row>2</xdr:row>
      <xdr:rowOff>2249</xdr:rowOff>
    </xdr:to>
    <xdr:sp macro="" textlink="">
      <xdr:nvSpPr>
        <xdr:cNvPr id="71" name="Retângulo 12">
          <a:hlinkClick xmlns:r="http://schemas.openxmlformats.org/officeDocument/2006/relationships" r:id="rId13"/>
        </xdr:cNvPr>
        <xdr:cNvSpPr/>
      </xdr:nvSpPr>
      <xdr:spPr>
        <a:xfrm>
          <a:off x="5395061"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Maio</a:t>
          </a:r>
        </a:p>
      </xdr:txBody>
    </xdr:sp>
    <xdr:clientData/>
  </xdr:twoCellAnchor>
  <xdr:twoCellAnchor editAs="absolute">
    <xdr:from>
      <xdr:col>4</xdr:col>
      <xdr:colOff>1071160</xdr:colOff>
      <xdr:row>1</xdr:row>
      <xdr:rowOff>190499</xdr:rowOff>
    </xdr:from>
    <xdr:to>
      <xdr:col>5</xdr:col>
      <xdr:colOff>635493</xdr:colOff>
      <xdr:row>2</xdr:row>
      <xdr:rowOff>2249</xdr:rowOff>
    </xdr:to>
    <xdr:sp macro="" textlink="">
      <xdr:nvSpPr>
        <xdr:cNvPr id="72" name="Retângulo 12">
          <a:hlinkClick xmlns:r="http://schemas.openxmlformats.org/officeDocument/2006/relationships" r:id="rId14"/>
        </xdr:cNvPr>
        <xdr:cNvSpPr/>
      </xdr:nvSpPr>
      <xdr:spPr>
        <a:xfrm>
          <a:off x="6225243"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Junho</a:t>
          </a:r>
        </a:p>
      </xdr:txBody>
    </xdr:sp>
    <xdr:clientData/>
  </xdr:twoCellAnchor>
  <xdr:twoCellAnchor editAs="absolute">
    <xdr:from>
      <xdr:col>5</xdr:col>
      <xdr:colOff>673675</xdr:colOff>
      <xdr:row>1</xdr:row>
      <xdr:rowOff>190499</xdr:rowOff>
    </xdr:from>
    <xdr:to>
      <xdr:col>5</xdr:col>
      <xdr:colOff>1465675</xdr:colOff>
      <xdr:row>2</xdr:row>
      <xdr:rowOff>2249</xdr:rowOff>
    </xdr:to>
    <xdr:sp macro="" textlink="">
      <xdr:nvSpPr>
        <xdr:cNvPr id="73" name="Retângulo 12">
          <a:hlinkClick xmlns:r="http://schemas.openxmlformats.org/officeDocument/2006/relationships" r:id="rId15"/>
        </xdr:cNvPr>
        <xdr:cNvSpPr/>
      </xdr:nvSpPr>
      <xdr:spPr>
        <a:xfrm>
          <a:off x="7055425"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Julho</a:t>
          </a:r>
        </a:p>
      </xdr:txBody>
    </xdr:sp>
    <xdr:clientData/>
  </xdr:twoCellAnchor>
  <xdr:twoCellAnchor editAs="absolute">
    <xdr:from>
      <xdr:col>5</xdr:col>
      <xdr:colOff>1503857</xdr:colOff>
      <xdr:row>1</xdr:row>
      <xdr:rowOff>190499</xdr:rowOff>
    </xdr:from>
    <xdr:to>
      <xdr:col>5</xdr:col>
      <xdr:colOff>2295857</xdr:colOff>
      <xdr:row>2</xdr:row>
      <xdr:rowOff>2249</xdr:rowOff>
    </xdr:to>
    <xdr:sp macro="" textlink="">
      <xdr:nvSpPr>
        <xdr:cNvPr id="74" name="Retângulo 12">
          <a:hlinkClick xmlns:r="http://schemas.openxmlformats.org/officeDocument/2006/relationships" r:id="rId16"/>
        </xdr:cNvPr>
        <xdr:cNvSpPr/>
      </xdr:nvSpPr>
      <xdr:spPr>
        <a:xfrm>
          <a:off x="7885607"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Agosto</a:t>
          </a:r>
        </a:p>
      </xdr:txBody>
    </xdr:sp>
    <xdr:clientData/>
  </xdr:twoCellAnchor>
  <xdr:twoCellAnchor editAs="absolute">
    <xdr:from>
      <xdr:col>5</xdr:col>
      <xdr:colOff>2334039</xdr:colOff>
      <xdr:row>1</xdr:row>
      <xdr:rowOff>190499</xdr:rowOff>
    </xdr:from>
    <xdr:to>
      <xdr:col>6</xdr:col>
      <xdr:colOff>660122</xdr:colOff>
      <xdr:row>2</xdr:row>
      <xdr:rowOff>2249</xdr:rowOff>
    </xdr:to>
    <xdr:sp macro="" textlink="">
      <xdr:nvSpPr>
        <xdr:cNvPr id="75" name="Retângulo 12">
          <a:hlinkClick xmlns:r="http://schemas.openxmlformats.org/officeDocument/2006/relationships" r:id="rId17"/>
        </xdr:cNvPr>
        <xdr:cNvSpPr/>
      </xdr:nvSpPr>
      <xdr:spPr>
        <a:xfrm>
          <a:off x="8715789"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Setembro</a:t>
          </a:r>
        </a:p>
      </xdr:txBody>
    </xdr:sp>
    <xdr:clientData/>
  </xdr:twoCellAnchor>
  <xdr:twoCellAnchor editAs="absolute">
    <xdr:from>
      <xdr:col>6</xdr:col>
      <xdr:colOff>698304</xdr:colOff>
      <xdr:row>1</xdr:row>
      <xdr:rowOff>190499</xdr:rowOff>
    </xdr:from>
    <xdr:to>
      <xdr:col>7</xdr:col>
      <xdr:colOff>262638</xdr:colOff>
      <xdr:row>2</xdr:row>
      <xdr:rowOff>2249</xdr:rowOff>
    </xdr:to>
    <xdr:sp macro="" textlink="">
      <xdr:nvSpPr>
        <xdr:cNvPr id="76" name="Retângulo 12">
          <a:hlinkClick xmlns:r="http://schemas.openxmlformats.org/officeDocument/2006/relationships" r:id="rId18"/>
        </xdr:cNvPr>
        <xdr:cNvSpPr/>
      </xdr:nvSpPr>
      <xdr:spPr>
        <a:xfrm>
          <a:off x="9545971" y="624416"/>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Outubro</a:t>
          </a:r>
        </a:p>
      </xdr:txBody>
    </xdr:sp>
    <xdr:clientData/>
  </xdr:twoCellAnchor>
  <xdr:twoCellAnchor editAs="absolute">
    <xdr:from>
      <xdr:col>7</xdr:col>
      <xdr:colOff>300820</xdr:colOff>
      <xdr:row>1</xdr:row>
      <xdr:rowOff>190499</xdr:rowOff>
    </xdr:from>
    <xdr:to>
      <xdr:col>7</xdr:col>
      <xdr:colOff>1092820</xdr:colOff>
      <xdr:row>2</xdr:row>
      <xdr:rowOff>2249</xdr:rowOff>
    </xdr:to>
    <xdr:sp macro="" textlink="">
      <xdr:nvSpPr>
        <xdr:cNvPr id="77" name="Retângulo 12">
          <a:hlinkClick xmlns:r="http://schemas.openxmlformats.org/officeDocument/2006/relationships" r:id="rId19"/>
        </xdr:cNvPr>
        <xdr:cNvSpPr/>
      </xdr:nvSpPr>
      <xdr:spPr>
        <a:xfrm>
          <a:off x="10376153"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Novembro</a:t>
          </a:r>
        </a:p>
      </xdr:txBody>
    </xdr:sp>
    <xdr:clientData/>
  </xdr:twoCellAnchor>
  <xdr:twoCellAnchor editAs="absolute">
    <xdr:from>
      <xdr:col>7</xdr:col>
      <xdr:colOff>1131006</xdr:colOff>
      <xdr:row>1</xdr:row>
      <xdr:rowOff>190499</xdr:rowOff>
    </xdr:from>
    <xdr:to>
      <xdr:col>8</xdr:col>
      <xdr:colOff>695339</xdr:colOff>
      <xdr:row>2</xdr:row>
      <xdr:rowOff>2249</xdr:rowOff>
    </xdr:to>
    <xdr:sp macro="" textlink="">
      <xdr:nvSpPr>
        <xdr:cNvPr id="78" name="Retângulo 12">
          <a:hlinkClick xmlns:r="http://schemas.openxmlformats.org/officeDocument/2006/relationships" r:id="rId20"/>
        </xdr:cNvPr>
        <xdr:cNvSpPr/>
      </xdr:nvSpPr>
      <xdr:spPr>
        <a:xfrm>
          <a:off x="11206339"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2</xdr:col>
      <xdr:colOff>0</xdr:colOff>
      <xdr:row>1</xdr:row>
      <xdr:rowOff>190499</xdr:rowOff>
    </xdr:from>
    <xdr:to>
      <xdr:col>3</xdr:col>
      <xdr:colOff>273416</xdr:colOff>
      <xdr:row>2</xdr:row>
      <xdr:rowOff>2249</xdr:rowOff>
    </xdr:to>
    <xdr:sp macro="" textlink="">
      <xdr:nvSpPr>
        <xdr:cNvPr id="79" name="Retângulo 12">
          <a:hlinkClick xmlns:r="http://schemas.openxmlformats.org/officeDocument/2006/relationships" r:id="rId4"/>
        </xdr:cNvPr>
        <xdr:cNvSpPr/>
      </xdr:nvSpPr>
      <xdr:spPr>
        <a:xfrm>
          <a:off x="2074333"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190499</xdr:rowOff>
    </xdr:from>
    <xdr:to>
      <xdr:col>3</xdr:col>
      <xdr:colOff>1103598</xdr:colOff>
      <xdr:row>2</xdr:row>
      <xdr:rowOff>2249</xdr:rowOff>
    </xdr:to>
    <xdr:sp macro="" textlink="">
      <xdr:nvSpPr>
        <xdr:cNvPr id="80" name="Retângulo 13">
          <a:hlinkClick xmlns:r="http://schemas.openxmlformats.org/officeDocument/2006/relationships" r:id="rId21"/>
        </xdr:cNvPr>
        <xdr:cNvSpPr/>
      </xdr:nvSpPr>
      <xdr:spPr>
        <a:xfrm>
          <a:off x="2904515"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Fevereiro</a:t>
          </a:r>
        </a:p>
      </xdr:txBody>
    </xdr:sp>
    <xdr:clientData/>
  </xdr:twoCellAnchor>
  <xdr:twoCellAnchor editAs="absolute">
    <xdr:from>
      <xdr:col>3</xdr:col>
      <xdr:colOff>1141780</xdr:colOff>
      <xdr:row>1</xdr:row>
      <xdr:rowOff>190499</xdr:rowOff>
    </xdr:from>
    <xdr:to>
      <xdr:col>3</xdr:col>
      <xdr:colOff>1933780</xdr:colOff>
      <xdr:row>2</xdr:row>
      <xdr:rowOff>2249</xdr:rowOff>
    </xdr:to>
    <xdr:sp macro="" textlink="">
      <xdr:nvSpPr>
        <xdr:cNvPr id="81" name="Retângulo 12">
          <a:hlinkClick xmlns:r="http://schemas.openxmlformats.org/officeDocument/2006/relationships" r:id="rId22"/>
        </xdr:cNvPr>
        <xdr:cNvSpPr/>
      </xdr:nvSpPr>
      <xdr:spPr>
        <a:xfrm>
          <a:off x="3734697"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Março</a:t>
          </a:r>
        </a:p>
      </xdr:txBody>
    </xdr:sp>
    <xdr:clientData/>
  </xdr:twoCellAnchor>
  <xdr:twoCellAnchor editAs="absolute">
    <xdr:from>
      <xdr:col>3</xdr:col>
      <xdr:colOff>1971962</xdr:colOff>
      <xdr:row>1</xdr:row>
      <xdr:rowOff>190499</xdr:rowOff>
    </xdr:from>
    <xdr:to>
      <xdr:col>4</xdr:col>
      <xdr:colOff>202796</xdr:colOff>
      <xdr:row>2</xdr:row>
      <xdr:rowOff>2249</xdr:rowOff>
    </xdr:to>
    <xdr:sp macro="" textlink="">
      <xdr:nvSpPr>
        <xdr:cNvPr id="82" name="Retângulo 12">
          <a:hlinkClick xmlns:r="http://schemas.openxmlformats.org/officeDocument/2006/relationships" r:id="rId23"/>
        </xdr:cNvPr>
        <xdr:cNvSpPr/>
      </xdr:nvSpPr>
      <xdr:spPr>
        <a:xfrm>
          <a:off x="4564879"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Abril</a:t>
          </a:r>
        </a:p>
      </xdr:txBody>
    </xdr:sp>
    <xdr:clientData/>
  </xdr:twoCellAnchor>
  <xdr:twoCellAnchor editAs="absolute">
    <xdr:from>
      <xdr:col>4</xdr:col>
      <xdr:colOff>0</xdr:colOff>
      <xdr:row>0</xdr:row>
      <xdr:rowOff>116416</xdr:rowOff>
    </xdr:from>
    <xdr:to>
      <xdr:col>4</xdr:col>
      <xdr:colOff>360000</xdr:colOff>
      <xdr:row>1</xdr:row>
      <xdr:rowOff>42499</xdr:rowOff>
    </xdr:to>
    <xdr:pic>
      <xdr:nvPicPr>
        <xdr:cNvPr id="38" name="Imagem 37">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6"/>
          <a:ext cx="360000" cy="360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endParaRPr lang="pt-BR" sz="1000">
            <a:solidFill>
              <a:schemeClr val="tx1">
                <a:lumMod val="65000"/>
                <a:lumOff val="35000"/>
              </a:schemeClr>
            </a:solidFill>
            <a:effectLst/>
          </a:endParaRP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49"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5"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296332</xdr:rowOff>
    </xdr:from>
    <xdr:to>
      <xdr:col>0</xdr:col>
      <xdr:colOff>1699682</xdr:colOff>
      <xdr:row>1</xdr:row>
      <xdr:rowOff>364652</xdr:rowOff>
    </xdr:to>
    <xdr:pic>
      <xdr:nvPicPr>
        <xdr:cNvPr id="55" name="Imagem 5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2"/>
          <a:ext cx="1565275" cy="502237"/>
        </a:xfrm>
        <a:prstGeom prst="rect">
          <a:avLst/>
        </a:prstGeom>
      </xdr:spPr>
    </xdr:pic>
    <xdr:clientData fLocksWithSheet="0"/>
  </xdr:twoCellAnchor>
  <xdr:twoCellAnchor editAs="absolute">
    <xdr:from>
      <xdr:col>0</xdr:col>
      <xdr:colOff>0</xdr:colOff>
      <xdr:row>3</xdr:row>
      <xdr:rowOff>315385</xdr:rowOff>
    </xdr:from>
    <xdr:to>
      <xdr:col>1</xdr:col>
      <xdr:colOff>30691</xdr:colOff>
      <xdr:row>4</xdr:row>
      <xdr:rowOff>193677</xdr:rowOff>
    </xdr:to>
    <xdr:sp macro="" textlink="">
      <xdr:nvSpPr>
        <xdr:cNvPr id="56" name="Retângulo 55">
          <a:hlinkClick xmlns:r="http://schemas.openxmlformats.org/officeDocument/2006/relationships" r:id="rId2"/>
        </xdr:cNvPr>
        <xdr:cNvSpPr/>
      </xdr:nvSpPr>
      <xdr:spPr>
        <a:xfrm>
          <a:off x="0" y="1416052"/>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165103</xdr:rowOff>
    </xdr:from>
    <xdr:to>
      <xdr:col>0</xdr:col>
      <xdr:colOff>1689100</xdr:colOff>
      <xdr:row>14</xdr:row>
      <xdr:rowOff>165103</xdr:rowOff>
    </xdr:to>
    <xdr:cxnSp macro="">
      <xdr:nvCxnSpPr>
        <xdr:cNvPr id="57" name="Conector reto 56"/>
        <xdr:cNvCxnSpPr/>
      </xdr:nvCxnSpPr>
      <xdr:spPr>
        <a:xfrm>
          <a:off x="123825" y="409152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3177</xdr:rowOff>
    </xdr:from>
    <xdr:to>
      <xdr:col>0</xdr:col>
      <xdr:colOff>1689100</xdr:colOff>
      <xdr:row>2</xdr:row>
      <xdr:rowOff>3177</xdr:rowOff>
    </xdr:to>
    <xdr:cxnSp macro="">
      <xdr:nvCxnSpPr>
        <xdr:cNvPr id="58" name="Conector reto 57"/>
        <xdr:cNvCxnSpPr/>
      </xdr:nvCxnSpPr>
      <xdr:spPr>
        <a:xfrm>
          <a:off x="123825" y="913344"/>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1060</xdr:rowOff>
    </xdr:from>
    <xdr:to>
      <xdr:col>0</xdr:col>
      <xdr:colOff>1803400</xdr:colOff>
      <xdr:row>6</xdr:row>
      <xdr:rowOff>37044</xdr:rowOff>
    </xdr:to>
    <xdr:sp macro="" textlink="">
      <xdr:nvSpPr>
        <xdr:cNvPr id="59" name="Rectangle 12">
          <a:hlinkClick xmlns:r="http://schemas.openxmlformats.org/officeDocument/2006/relationships" r:id="rId3"/>
        </xdr:cNvPr>
        <xdr:cNvSpPr/>
      </xdr:nvSpPr>
      <xdr:spPr>
        <a:xfrm>
          <a:off x="38100" y="17367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77966</xdr:rowOff>
    </xdr:from>
    <xdr:to>
      <xdr:col>0</xdr:col>
      <xdr:colOff>1790700</xdr:colOff>
      <xdr:row>7</xdr:row>
      <xdr:rowOff>113949</xdr:rowOff>
    </xdr:to>
    <xdr:sp macro="" textlink="">
      <xdr:nvSpPr>
        <xdr:cNvPr id="60" name="Rectangle 57">
          <a:hlinkClick xmlns:r="http://schemas.openxmlformats.org/officeDocument/2006/relationships" r:id="rId4"/>
        </xdr:cNvPr>
        <xdr:cNvSpPr/>
      </xdr:nvSpPr>
      <xdr:spPr>
        <a:xfrm>
          <a:off x="25400" y="2057049"/>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154871</xdr:rowOff>
    </xdr:from>
    <xdr:to>
      <xdr:col>0</xdr:col>
      <xdr:colOff>1790700</xdr:colOff>
      <xdr:row>8</xdr:row>
      <xdr:rowOff>190854</xdr:rowOff>
    </xdr:to>
    <xdr:sp macro="" textlink="">
      <xdr:nvSpPr>
        <xdr:cNvPr id="61" name="Rectangle 58">
          <a:hlinkClick xmlns:r="http://schemas.openxmlformats.org/officeDocument/2006/relationships" r:id="rId5"/>
        </xdr:cNvPr>
        <xdr:cNvSpPr/>
      </xdr:nvSpPr>
      <xdr:spPr>
        <a:xfrm>
          <a:off x="25400" y="237737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231776</xdr:rowOff>
    </xdr:from>
    <xdr:to>
      <xdr:col>0</xdr:col>
      <xdr:colOff>1790700</xdr:colOff>
      <xdr:row>10</xdr:row>
      <xdr:rowOff>24343</xdr:rowOff>
    </xdr:to>
    <xdr:sp macro="" textlink="">
      <xdr:nvSpPr>
        <xdr:cNvPr id="62" name="Rectangle 59">
          <a:hlinkClick xmlns:r="http://schemas.openxmlformats.org/officeDocument/2006/relationships" r:id="rId6"/>
        </xdr:cNvPr>
        <xdr:cNvSpPr/>
      </xdr:nvSpPr>
      <xdr:spPr>
        <a:xfrm>
          <a:off x="25400" y="269769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65265</xdr:rowOff>
    </xdr:from>
    <xdr:to>
      <xdr:col>0</xdr:col>
      <xdr:colOff>1790700</xdr:colOff>
      <xdr:row>11</xdr:row>
      <xdr:rowOff>101248</xdr:rowOff>
    </xdr:to>
    <xdr:sp macro="" textlink="">
      <xdr:nvSpPr>
        <xdr:cNvPr id="63" name="Rectangle 60">
          <a:hlinkClick xmlns:r="http://schemas.openxmlformats.org/officeDocument/2006/relationships" r:id="rId7"/>
        </xdr:cNvPr>
        <xdr:cNvSpPr/>
      </xdr:nvSpPr>
      <xdr:spPr>
        <a:xfrm>
          <a:off x="25400" y="301801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142170</xdr:rowOff>
    </xdr:from>
    <xdr:to>
      <xdr:col>0</xdr:col>
      <xdr:colOff>1790700</xdr:colOff>
      <xdr:row>12</xdr:row>
      <xdr:rowOff>178154</xdr:rowOff>
    </xdr:to>
    <xdr:sp macro="" textlink="">
      <xdr:nvSpPr>
        <xdr:cNvPr id="64" name="Rectangle 61">
          <a:hlinkClick xmlns:r="http://schemas.openxmlformats.org/officeDocument/2006/relationships" r:id="rId8"/>
        </xdr:cNvPr>
        <xdr:cNvSpPr/>
      </xdr:nvSpPr>
      <xdr:spPr>
        <a:xfrm>
          <a:off x="25400" y="333833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79380</xdr:rowOff>
    </xdr:from>
    <xdr:to>
      <xdr:col>0</xdr:col>
      <xdr:colOff>1816100</xdr:colOff>
      <xdr:row>16</xdr:row>
      <xdr:rowOff>115363</xdr:rowOff>
    </xdr:to>
    <xdr:sp macro="" textlink="">
      <xdr:nvSpPr>
        <xdr:cNvPr id="65" name="Rectangle 62">
          <a:hlinkClick xmlns:r="http://schemas.openxmlformats.org/officeDocument/2006/relationships" r:id="rId9"/>
        </xdr:cNvPr>
        <xdr:cNvSpPr/>
      </xdr:nvSpPr>
      <xdr:spPr>
        <a:xfrm>
          <a:off x="50800" y="42492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161930</xdr:rowOff>
    </xdr:from>
    <xdr:to>
      <xdr:col>0</xdr:col>
      <xdr:colOff>1816100</xdr:colOff>
      <xdr:row>17</xdr:row>
      <xdr:rowOff>197913</xdr:rowOff>
    </xdr:to>
    <xdr:sp macro="" textlink="">
      <xdr:nvSpPr>
        <xdr:cNvPr id="66" name="Rectangle 63">
          <a:hlinkClick xmlns:r="http://schemas.openxmlformats.org/officeDocument/2006/relationships" r:id="rId10"/>
        </xdr:cNvPr>
        <xdr:cNvSpPr/>
      </xdr:nvSpPr>
      <xdr:spPr>
        <a:xfrm>
          <a:off x="50800" y="457518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89960</xdr:rowOff>
    </xdr:from>
    <xdr:to>
      <xdr:col>0</xdr:col>
      <xdr:colOff>1828800</xdr:colOff>
      <xdr:row>3</xdr:row>
      <xdr:rowOff>178860</xdr:rowOff>
    </xdr:to>
    <xdr:sp macro="" textlink="">
      <xdr:nvSpPr>
        <xdr:cNvPr id="67" name="Rectangle 65"/>
        <xdr:cNvSpPr/>
      </xdr:nvSpPr>
      <xdr:spPr>
        <a:xfrm>
          <a:off x="63500" y="10001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1065</xdr:rowOff>
    </xdr:from>
    <xdr:to>
      <xdr:col>0</xdr:col>
      <xdr:colOff>1820333</xdr:colOff>
      <xdr:row>19</xdr:row>
      <xdr:rowOff>37048</xdr:rowOff>
    </xdr:to>
    <xdr:sp macro="" textlink="">
      <xdr:nvSpPr>
        <xdr:cNvPr id="68" name="Rectangle 63">
          <a:hlinkClick xmlns:r="http://schemas.openxmlformats.org/officeDocument/2006/relationships" r:id="rId11"/>
        </xdr:cNvPr>
        <xdr:cNvSpPr/>
      </xdr:nvSpPr>
      <xdr:spPr>
        <a:xfrm>
          <a:off x="55033" y="49011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219073</xdr:rowOff>
    </xdr:from>
    <xdr:to>
      <xdr:col>0</xdr:col>
      <xdr:colOff>1794936</xdr:colOff>
      <xdr:row>14</xdr:row>
      <xdr:rowOff>11639</xdr:rowOff>
    </xdr:to>
    <xdr:sp macro="" textlink="">
      <xdr:nvSpPr>
        <xdr:cNvPr id="69" name="Rectangle 61">
          <a:hlinkClick xmlns:r="http://schemas.openxmlformats.org/officeDocument/2006/relationships" r:id="rId12"/>
        </xdr:cNvPr>
        <xdr:cNvSpPr/>
      </xdr:nvSpPr>
      <xdr:spPr>
        <a:xfrm>
          <a:off x="29636" y="365865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190499</xdr:rowOff>
    </xdr:from>
    <xdr:to>
      <xdr:col>4</xdr:col>
      <xdr:colOff>1032978</xdr:colOff>
      <xdr:row>2</xdr:row>
      <xdr:rowOff>2249</xdr:rowOff>
    </xdr:to>
    <xdr:sp macro="" textlink="">
      <xdr:nvSpPr>
        <xdr:cNvPr id="70" name="Retângulo 12">
          <a:hlinkClick xmlns:r="http://schemas.openxmlformats.org/officeDocument/2006/relationships" r:id="rId13"/>
        </xdr:cNvPr>
        <xdr:cNvSpPr/>
      </xdr:nvSpPr>
      <xdr:spPr>
        <a:xfrm>
          <a:off x="5395061"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Maio</a:t>
          </a:r>
        </a:p>
      </xdr:txBody>
    </xdr:sp>
    <xdr:clientData/>
  </xdr:twoCellAnchor>
  <xdr:twoCellAnchor editAs="absolute">
    <xdr:from>
      <xdr:col>4</xdr:col>
      <xdr:colOff>1071160</xdr:colOff>
      <xdr:row>1</xdr:row>
      <xdr:rowOff>190499</xdr:rowOff>
    </xdr:from>
    <xdr:to>
      <xdr:col>5</xdr:col>
      <xdr:colOff>635493</xdr:colOff>
      <xdr:row>2</xdr:row>
      <xdr:rowOff>2249</xdr:rowOff>
    </xdr:to>
    <xdr:sp macro="" textlink="">
      <xdr:nvSpPr>
        <xdr:cNvPr id="71" name="Retângulo 12">
          <a:hlinkClick xmlns:r="http://schemas.openxmlformats.org/officeDocument/2006/relationships" r:id="rId14"/>
        </xdr:cNvPr>
        <xdr:cNvSpPr/>
      </xdr:nvSpPr>
      <xdr:spPr>
        <a:xfrm>
          <a:off x="6225243"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Junho</a:t>
          </a:r>
        </a:p>
      </xdr:txBody>
    </xdr:sp>
    <xdr:clientData/>
  </xdr:twoCellAnchor>
  <xdr:twoCellAnchor editAs="absolute">
    <xdr:from>
      <xdr:col>5</xdr:col>
      <xdr:colOff>673675</xdr:colOff>
      <xdr:row>1</xdr:row>
      <xdr:rowOff>190499</xdr:rowOff>
    </xdr:from>
    <xdr:to>
      <xdr:col>5</xdr:col>
      <xdr:colOff>1465675</xdr:colOff>
      <xdr:row>2</xdr:row>
      <xdr:rowOff>2249</xdr:rowOff>
    </xdr:to>
    <xdr:sp macro="" textlink="">
      <xdr:nvSpPr>
        <xdr:cNvPr id="72" name="Retângulo 12">
          <a:hlinkClick xmlns:r="http://schemas.openxmlformats.org/officeDocument/2006/relationships" r:id="rId15"/>
        </xdr:cNvPr>
        <xdr:cNvSpPr/>
      </xdr:nvSpPr>
      <xdr:spPr>
        <a:xfrm>
          <a:off x="7055425"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Julho</a:t>
          </a:r>
        </a:p>
      </xdr:txBody>
    </xdr:sp>
    <xdr:clientData/>
  </xdr:twoCellAnchor>
  <xdr:twoCellAnchor editAs="absolute">
    <xdr:from>
      <xdr:col>5</xdr:col>
      <xdr:colOff>1503857</xdr:colOff>
      <xdr:row>1</xdr:row>
      <xdr:rowOff>190499</xdr:rowOff>
    </xdr:from>
    <xdr:to>
      <xdr:col>5</xdr:col>
      <xdr:colOff>2295857</xdr:colOff>
      <xdr:row>2</xdr:row>
      <xdr:rowOff>2249</xdr:rowOff>
    </xdr:to>
    <xdr:sp macro="" textlink="">
      <xdr:nvSpPr>
        <xdr:cNvPr id="73" name="Retângulo 12">
          <a:hlinkClick xmlns:r="http://schemas.openxmlformats.org/officeDocument/2006/relationships" r:id="rId16"/>
        </xdr:cNvPr>
        <xdr:cNvSpPr/>
      </xdr:nvSpPr>
      <xdr:spPr>
        <a:xfrm>
          <a:off x="7885607"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Agosto</a:t>
          </a:r>
        </a:p>
      </xdr:txBody>
    </xdr:sp>
    <xdr:clientData/>
  </xdr:twoCellAnchor>
  <xdr:twoCellAnchor editAs="absolute">
    <xdr:from>
      <xdr:col>5</xdr:col>
      <xdr:colOff>2334039</xdr:colOff>
      <xdr:row>1</xdr:row>
      <xdr:rowOff>190499</xdr:rowOff>
    </xdr:from>
    <xdr:to>
      <xdr:col>6</xdr:col>
      <xdr:colOff>660122</xdr:colOff>
      <xdr:row>2</xdr:row>
      <xdr:rowOff>2249</xdr:rowOff>
    </xdr:to>
    <xdr:sp macro="" textlink="">
      <xdr:nvSpPr>
        <xdr:cNvPr id="74" name="Retângulo 12">
          <a:hlinkClick xmlns:r="http://schemas.openxmlformats.org/officeDocument/2006/relationships" r:id="rId17"/>
        </xdr:cNvPr>
        <xdr:cNvSpPr/>
      </xdr:nvSpPr>
      <xdr:spPr>
        <a:xfrm>
          <a:off x="8715789"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Setembro</a:t>
          </a:r>
        </a:p>
      </xdr:txBody>
    </xdr:sp>
    <xdr:clientData/>
  </xdr:twoCellAnchor>
  <xdr:twoCellAnchor editAs="absolute">
    <xdr:from>
      <xdr:col>6</xdr:col>
      <xdr:colOff>698304</xdr:colOff>
      <xdr:row>1</xdr:row>
      <xdr:rowOff>190499</xdr:rowOff>
    </xdr:from>
    <xdr:to>
      <xdr:col>7</xdr:col>
      <xdr:colOff>262638</xdr:colOff>
      <xdr:row>2</xdr:row>
      <xdr:rowOff>2249</xdr:rowOff>
    </xdr:to>
    <xdr:sp macro="" textlink="">
      <xdr:nvSpPr>
        <xdr:cNvPr id="75" name="Retângulo 12">
          <a:hlinkClick xmlns:r="http://schemas.openxmlformats.org/officeDocument/2006/relationships" r:id="rId18"/>
        </xdr:cNvPr>
        <xdr:cNvSpPr/>
      </xdr:nvSpPr>
      <xdr:spPr>
        <a:xfrm>
          <a:off x="9545971"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Outubro</a:t>
          </a:r>
        </a:p>
      </xdr:txBody>
    </xdr:sp>
    <xdr:clientData/>
  </xdr:twoCellAnchor>
  <xdr:twoCellAnchor editAs="absolute">
    <xdr:from>
      <xdr:col>7</xdr:col>
      <xdr:colOff>300820</xdr:colOff>
      <xdr:row>1</xdr:row>
      <xdr:rowOff>190499</xdr:rowOff>
    </xdr:from>
    <xdr:to>
      <xdr:col>7</xdr:col>
      <xdr:colOff>1092820</xdr:colOff>
      <xdr:row>2</xdr:row>
      <xdr:rowOff>2249</xdr:rowOff>
    </xdr:to>
    <xdr:sp macro="" textlink="">
      <xdr:nvSpPr>
        <xdr:cNvPr id="76" name="Retângulo 12">
          <a:hlinkClick xmlns:r="http://schemas.openxmlformats.org/officeDocument/2006/relationships" r:id="rId19"/>
        </xdr:cNvPr>
        <xdr:cNvSpPr/>
      </xdr:nvSpPr>
      <xdr:spPr>
        <a:xfrm>
          <a:off x="10376153" y="624416"/>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Novembro</a:t>
          </a:r>
        </a:p>
      </xdr:txBody>
    </xdr:sp>
    <xdr:clientData/>
  </xdr:twoCellAnchor>
  <xdr:twoCellAnchor editAs="absolute">
    <xdr:from>
      <xdr:col>7</xdr:col>
      <xdr:colOff>1131006</xdr:colOff>
      <xdr:row>1</xdr:row>
      <xdr:rowOff>190499</xdr:rowOff>
    </xdr:from>
    <xdr:to>
      <xdr:col>8</xdr:col>
      <xdr:colOff>695339</xdr:colOff>
      <xdr:row>2</xdr:row>
      <xdr:rowOff>2249</xdr:rowOff>
    </xdr:to>
    <xdr:sp macro="" textlink="">
      <xdr:nvSpPr>
        <xdr:cNvPr id="77" name="Retângulo 12">
          <a:hlinkClick xmlns:r="http://schemas.openxmlformats.org/officeDocument/2006/relationships" r:id="rId20"/>
        </xdr:cNvPr>
        <xdr:cNvSpPr/>
      </xdr:nvSpPr>
      <xdr:spPr>
        <a:xfrm>
          <a:off x="11206339"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Dezembro</a:t>
          </a:r>
        </a:p>
      </xdr:txBody>
    </xdr:sp>
    <xdr:clientData/>
  </xdr:twoCellAnchor>
  <xdr:twoCellAnchor editAs="absolute">
    <xdr:from>
      <xdr:col>2</xdr:col>
      <xdr:colOff>0</xdr:colOff>
      <xdr:row>1</xdr:row>
      <xdr:rowOff>190499</xdr:rowOff>
    </xdr:from>
    <xdr:to>
      <xdr:col>3</xdr:col>
      <xdr:colOff>273416</xdr:colOff>
      <xdr:row>2</xdr:row>
      <xdr:rowOff>2249</xdr:rowOff>
    </xdr:to>
    <xdr:sp macro="" textlink="">
      <xdr:nvSpPr>
        <xdr:cNvPr id="78" name="Retângulo 12">
          <a:hlinkClick xmlns:r="http://schemas.openxmlformats.org/officeDocument/2006/relationships" r:id="rId4"/>
        </xdr:cNvPr>
        <xdr:cNvSpPr/>
      </xdr:nvSpPr>
      <xdr:spPr>
        <a:xfrm>
          <a:off x="2074333"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190499</xdr:rowOff>
    </xdr:from>
    <xdr:to>
      <xdr:col>3</xdr:col>
      <xdr:colOff>1103598</xdr:colOff>
      <xdr:row>2</xdr:row>
      <xdr:rowOff>2249</xdr:rowOff>
    </xdr:to>
    <xdr:sp macro="" textlink="">
      <xdr:nvSpPr>
        <xdr:cNvPr id="79" name="Retângulo 13">
          <a:hlinkClick xmlns:r="http://schemas.openxmlformats.org/officeDocument/2006/relationships" r:id="rId21"/>
        </xdr:cNvPr>
        <xdr:cNvSpPr/>
      </xdr:nvSpPr>
      <xdr:spPr>
        <a:xfrm>
          <a:off x="2904515"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Fevereiro</a:t>
          </a:r>
        </a:p>
      </xdr:txBody>
    </xdr:sp>
    <xdr:clientData/>
  </xdr:twoCellAnchor>
  <xdr:twoCellAnchor editAs="absolute">
    <xdr:from>
      <xdr:col>3</xdr:col>
      <xdr:colOff>1141780</xdr:colOff>
      <xdr:row>1</xdr:row>
      <xdr:rowOff>190499</xdr:rowOff>
    </xdr:from>
    <xdr:to>
      <xdr:col>3</xdr:col>
      <xdr:colOff>1933780</xdr:colOff>
      <xdr:row>2</xdr:row>
      <xdr:rowOff>2249</xdr:rowOff>
    </xdr:to>
    <xdr:sp macro="" textlink="">
      <xdr:nvSpPr>
        <xdr:cNvPr id="80" name="Retângulo 12">
          <a:hlinkClick xmlns:r="http://schemas.openxmlformats.org/officeDocument/2006/relationships" r:id="rId22"/>
        </xdr:cNvPr>
        <xdr:cNvSpPr/>
      </xdr:nvSpPr>
      <xdr:spPr>
        <a:xfrm>
          <a:off x="3734697"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Março</a:t>
          </a:r>
        </a:p>
      </xdr:txBody>
    </xdr:sp>
    <xdr:clientData/>
  </xdr:twoCellAnchor>
  <xdr:twoCellAnchor editAs="absolute">
    <xdr:from>
      <xdr:col>3</xdr:col>
      <xdr:colOff>1971962</xdr:colOff>
      <xdr:row>1</xdr:row>
      <xdr:rowOff>190499</xdr:rowOff>
    </xdr:from>
    <xdr:to>
      <xdr:col>4</xdr:col>
      <xdr:colOff>202796</xdr:colOff>
      <xdr:row>2</xdr:row>
      <xdr:rowOff>2249</xdr:rowOff>
    </xdr:to>
    <xdr:sp macro="" textlink="">
      <xdr:nvSpPr>
        <xdr:cNvPr id="81" name="Retângulo 12">
          <a:hlinkClick xmlns:r="http://schemas.openxmlformats.org/officeDocument/2006/relationships" r:id="rId23"/>
        </xdr:cNvPr>
        <xdr:cNvSpPr/>
      </xdr:nvSpPr>
      <xdr:spPr>
        <a:xfrm>
          <a:off x="4564879" y="624416"/>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Abril</a:t>
          </a:r>
        </a:p>
      </xdr:txBody>
    </xdr:sp>
    <xdr:clientData/>
  </xdr:twoCellAnchor>
  <xdr:twoCellAnchor editAs="absolute">
    <xdr:from>
      <xdr:col>4</xdr:col>
      <xdr:colOff>0</xdr:colOff>
      <xdr:row>0</xdr:row>
      <xdr:rowOff>116415</xdr:rowOff>
    </xdr:from>
    <xdr:to>
      <xdr:col>4</xdr:col>
      <xdr:colOff>360000</xdr:colOff>
      <xdr:row>1</xdr:row>
      <xdr:rowOff>42498</xdr:rowOff>
    </xdr:to>
    <xdr:pic>
      <xdr:nvPicPr>
        <xdr:cNvPr id="36" name="Imagem 35">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5"/>
          <a:ext cx="360000" cy="360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6098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10</xdr:col>
      <xdr:colOff>219075</xdr:colOff>
      <xdr:row>4</xdr:row>
      <xdr:rowOff>0</xdr:rowOff>
    </xdr:to>
    <xdr:cxnSp macro="">
      <xdr:nvCxnSpPr>
        <xdr:cNvPr id="4" name="Conector reto 16"/>
        <xdr:cNvCxnSpPr/>
      </xdr:nvCxnSpPr>
      <xdr:spPr>
        <a:xfrm>
          <a:off x="982027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35596</xdr:colOff>
      <xdr:row>4</xdr:row>
      <xdr:rowOff>0</xdr:rowOff>
    </xdr:from>
    <xdr:to>
      <xdr:col>12</xdr:col>
      <xdr:colOff>219075</xdr:colOff>
      <xdr:row>4</xdr:row>
      <xdr:rowOff>0</xdr:rowOff>
    </xdr:to>
    <xdr:cxnSp macro="">
      <xdr:nvCxnSpPr>
        <xdr:cNvPr id="5" name="Conector reto 16"/>
        <xdr:cNvCxnSpPr/>
      </xdr:nvCxnSpPr>
      <xdr:spPr>
        <a:xfrm>
          <a:off x="11017921"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xdr:row>
      <xdr:rowOff>0</xdr:rowOff>
    </xdr:from>
    <xdr:to>
      <xdr:col>13</xdr:col>
      <xdr:colOff>219075</xdr:colOff>
      <xdr:row>4</xdr:row>
      <xdr:rowOff>0</xdr:rowOff>
    </xdr:to>
    <xdr:cxnSp macro="">
      <xdr:nvCxnSpPr>
        <xdr:cNvPr id="6" name="Conector reto 16"/>
        <xdr:cNvCxnSpPr/>
      </xdr:nvCxnSpPr>
      <xdr:spPr>
        <a:xfrm>
          <a:off x="12630150"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33" name="Conector reto 32"/>
        <xdr:cNvCxnSpPr/>
      </xdr:nvCxnSpPr>
      <xdr:spPr>
        <a:xfrm>
          <a:off x="12630150"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1725083</xdr:colOff>
      <xdr:row>0</xdr:row>
      <xdr:rowOff>84669</xdr:rowOff>
    </xdr:from>
    <xdr:ext cx="6064250" cy="436786"/>
    <xdr:sp macro="" textlink="">
      <xdr:nvSpPr>
        <xdr:cNvPr id="34" name="CaixaDeTexto 33"/>
        <xdr:cNvSpPr txBox="1"/>
      </xdr:nvSpPr>
      <xdr:spPr>
        <a:xfrm>
          <a:off x="5217583" y="84669"/>
          <a:ext cx="606425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effectLst/>
              <a:latin typeface="+mn-lt"/>
              <a:ea typeface="+mn-ea"/>
              <a:cs typeface="+mn-cs"/>
            </a:rPr>
            <a:t>Para cada lançamento de receita ou despesa preencha o dia, classificação,</a:t>
          </a:r>
          <a:r>
            <a:rPr lang="pt-BR" sz="1050" baseline="0">
              <a:solidFill>
                <a:schemeClr val="tx1">
                  <a:lumMod val="65000"/>
                  <a:lumOff val="35000"/>
                </a:schemeClr>
              </a:solidFill>
              <a:effectLst/>
              <a:latin typeface="+mn-lt"/>
              <a:ea typeface="+mn-ea"/>
              <a:cs typeface="+mn-cs"/>
            </a:rPr>
            <a:t> item, plano de contas, valor e status</a:t>
          </a:r>
          <a:r>
            <a:rPr lang="pt-BR" sz="1050">
              <a:solidFill>
                <a:schemeClr val="tx1">
                  <a:lumMod val="65000"/>
                  <a:lumOff val="35000"/>
                </a:schemeClr>
              </a:solidFill>
              <a:effectLst/>
              <a:latin typeface="+mn-lt"/>
              <a:ea typeface="+mn-ea"/>
              <a:cs typeface="+mn-cs"/>
            </a:rPr>
            <a:t>. Depois</a:t>
          </a:r>
          <a:r>
            <a:rPr lang="pt-BR" sz="1050" baseline="0">
              <a:solidFill>
                <a:schemeClr val="tx1">
                  <a:lumMod val="65000"/>
                  <a:lumOff val="35000"/>
                </a:schemeClr>
              </a:solidFill>
              <a:effectLst/>
              <a:latin typeface="+mn-lt"/>
              <a:ea typeface="+mn-ea"/>
              <a:cs typeface="+mn-cs"/>
            </a:rPr>
            <a:t> disso, todos os valores vão automaticamente para as abas de resultados.</a:t>
          </a:r>
          <a:endParaRPr lang="pt-BR" sz="1000">
            <a:solidFill>
              <a:schemeClr val="tx1">
                <a:lumMod val="65000"/>
                <a:lumOff val="35000"/>
              </a:schemeClr>
            </a:solidFill>
            <a:effectLst/>
          </a:endParaRPr>
        </a:p>
      </xdr:txBody>
    </xdr:sp>
    <xdr:clientData/>
  </xdr:oneCellAnchor>
  <xdr:twoCellAnchor>
    <xdr:from>
      <xdr:col>13</xdr:col>
      <xdr:colOff>0</xdr:colOff>
      <xdr:row>12</xdr:row>
      <xdr:rowOff>0</xdr:rowOff>
    </xdr:from>
    <xdr:to>
      <xdr:col>13</xdr:col>
      <xdr:colOff>219075</xdr:colOff>
      <xdr:row>12</xdr:row>
      <xdr:rowOff>0</xdr:rowOff>
    </xdr:to>
    <xdr:cxnSp macro="">
      <xdr:nvCxnSpPr>
        <xdr:cNvPr id="49" name="Conector reto 45"/>
        <xdr:cNvCxnSpPr/>
      </xdr:nvCxnSpPr>
      <xdr:spPr>
        <a:xfrm>
          <a:off x="150114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12</xdr:row>
      <xdr:rowOff>0</xdr:rowOff>
    </xdr:from>
    <xdr:to>
      <xdr:col>13</xdr:col>
      <xdr:colOff>219075</xdr:colOff>
      <xdr:row>12</xdr:row>
      <xdr:rowOff>0</xdr:rowOff>
    </xdr:to>
    <xdr:cxnSp macro="">
      <xdr:nvCxnSpPr>
        <xdr:cNvPr id="55" name="Conector reto 45"/>
        <xdr:cNvCxnSpPr/>
      </xdr:nvCxnSpPr>
      <xdr:spPr>
        <a:xfrm>
          <a:off x="17830800" y="34798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296332</xdr:rowOff>
    </xdr:from>
    <xdr:to>
      <xdr:col>0</xdr:col>
      <xdr:colOff>1699682</xdr:colOff>
      <xdr:row>1</xdr:row>
      <xdr:rowOff>364652</xdr:rowOff>
    </xdr:to>
    <xdr:pic>
      <xdr:nvPicPr>
        <xdr:cNvPr id="56" name="Imagem 5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2"/>
          <a:ext cx="1565275" cy="502237"/>
        </a:xfrm>
        <a:prstGeom prst="rect">
          <a:avLst/>
        </a:prstGeom>
      </xdr:spPr>
    </xdr:pic>
    <xdr:clientData fLocksWithSheet="0"/>
  </xdr:twoCellAnchor>
  <xdr:twoCellAnchor editAs="absolute">
    <xdr:from>
      <xdr:col>0</xdr:col>
      <xdr:colOff>0</xdr:colOff>
      <xdr:row>3</xdr:row>
      <xdr:rowOff>315385</xdr:rowOff>
    </xdr:from>
    <xdr:to>
      <xdr:col>1</xdr:col>
      <xdr:colOff>30691</xdr:colOff>
      <xdr:row>4</xdr:row>
      <xdr:rowOff>193677</xdr:rowOff>
    </xdr:to>
    <xdr:sp macro="" textlink="">
      <xdr:nvSpPr>
        <xdr:cNvPr id="57" name="Retângulo 56">
          <a:hlinkClick xmlns:r="http://schemas.openxmlformats.org/officeDocument/2006/relationships" r:id="rId2"/>
        </xdr:cNvPr>
        <xdr:cNvSpPr/>
      </xdr:nvSpPr>
      <xdr:spPr>
        <a:xfrm>
          <a:off x="0" y="1416052"/>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165103</xdr:rowOff>
    </xdr:from>
    <xdr:to>
      <xdr:col>0</xdr:col>
      <xdr:colOff>1689100</xdr:colOff>
      <xdr:row>14</xdr:row>
      <xdr:rowOff>165103</xdr:rowOff>
    </xdr:to>
    <xdr:cxnSp macro="">
      <xdr:nvCxnSpPr>
        <xdr:cNvPr id="58" name="Conector reto 57"/>
        <xdr:cNvCxnSpPr/>
      </xdr:nvCxnSpPr>
      <xdr:spPr>
        <a:xfrm>
          <a:off x="123825" y="409152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3177</xdr:rowOff>
    </xdr:from>
    <xdr:to>
      <xdr:col>0</xdr:col>
      <xdr:colOff>1689100</xdr:colOff>
      <xdr:row>2</xdr:row>
      <xdr:rowOff>3177</xdr:rowOff>
    </xdr:to>
    <xdr:cxnSp macro="">
      <xdr:nvCxnSpPr>
        <xdr:cNvPr id="59" name="Conector reto 58"/>
        <xdr:cNvCxnSpPr/>
      </xdr:nvCxnSpPr>
      <xdr:spPr>
        <a:xfrm>
          <a:off x="123825" y="913344"/>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1060</xdr:rowOff>
    </xdr:from>
    <xdr:to>
      <xdr:col>0</xdr:col>
      <xdr:colOff>1803400</xdr:colOff>
      <xdr:row>6</xdr:row>
      <xdr:rowOff>37044</xdr:rowOff>
    </xdr:to>
    <xdr:sp macro="" textlink="">
      <xdr:nvSpPr>
        <xdr:cNvPr id="60" name="Rectangle 12">
          <a:hlinkClick xmlns:r="http://schemas.openxmlformats.org/officeDocument/2006/relationships" r:id="rId3"/>
        </xdr:cNvPr>
        <xdr:cNvSpPr/>
      </xdr:nvSpPr>
      <xdr:spPr>
        <a:xfrm>
          <a:off x="38100" y="17367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77966</xdr:rowOff>
    </xdr:from>
    <xdr:to>
      <xdr:col>0</xdr:col>
      <xdr:colOff>1790700</xdr:colOff>
      <xdr:row>7</xdr:row>
      <xdr:rowOff>113949</xdr:rowOff>
    </xdr:to>
    <xdr:sp macro="" textlink="">
      <xdr:nvSpPr>
        <xdr:cNvPr id="61" name="Rectangle 57">
          <a:hlinkClick xmlns:r="http://schemas.openxmlformats.org/officeDocument/2006/relationships" r:id="rId4"/>
        </xdr:cNvPr>
        <xdr:cNvSpPr/>
      </xdr:nvSpPr>
      <xdr:spPr>
        <a:xfrm>
          <a:off x="25400" y="2057049"/>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2. Lançamentos</a:t>
          </a:r>
        </a:p>
      </xdr:txBody>
    </xdr:sp>
    <xdr:clientData/>
  </xdr:twoCellAnchor>
  <xdr:twoCellAnchor editAs="absolute">
    <xdr:from>
      <xdr:col>0</xdr:col>
      <xdr:colOff>25400</xdr:colOff>
      <xdr:row>7</xdr:row>
      <xdr:rowOff>154871</xdr:rowOff>
    </xdr:from>
    <xdr:to>
      <xdr:col>0</xdr:col>
      <xdr:colOff>1790700</xdr:colOff>
      <xdr:row>8</xdr:row>
      <xdr:rowOff>190854</xdr:rowOff>
    </xdr:to>
    <xdr:sp macro="" textlink="">
      <xdr:nvSpPr>
        <xdr:cNvPr id="62" name="Rectangle 58">
          <a:hlinkClick xmlns:r="http://schemas.openxmlformats.org/officeDocument/2006/relationships" r:id="rId5"/>
        </xdr:cNvPr>
        <xdr:cNvSpPr/>
      </xdr:nvSpPr>
      <xdr:spPr>
        <a:xfrm>
          <a:off x="25400" y="237737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231776</xdr:rowOff>
    </xdr:from>
    <xdr:to>
      <xdr:col>0</xdr:col>
      <xdr:colOff>1790700</xdr:colOff>
      <xdr:row>10</xdr:row>
      <xdr:rowOff>24343</xdr:rowOff>
    </xdr:to>
    <xdr:sp macro="" textlink="">
      <xdr:nvSpPr>
        <xdr:cNvPr id="63" name="Rectangle 59">
          <a:hlinkClick xmlns:r="http://schemas.openxmlformats.org/officeDocument/2006/relationships" r:id="rId6"/>
        </xdr:cNvPr>
        <xdr:cNvSpPr/>
      </xdr:nvSpPr>
      <xdr:spPr>
        <a:xfrm>
          <a:off x="25400" y="269769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10</xdr:row>
      <xdr:rowOff>65265</xdr:rowOff>
    </xdr:from>
    <xdr:to>
      <xdr:col>0</xdr:col>
      <xdr:colOff>1790700</xdr:colOff>
      <xdr:row>11</xdr:row>
      <xdr:rowOff>101248</xdr:rowOff>
    </xdr:to>
    <xdr:sp macro="" textlink="">
      <xdr:nvSpPr>
        <xdr:cNvPr id="64" name="Rectangle 60">
          <a:hlinkClick xmlns:r="http://schemas.openxmlformats.org/officeDocument/2006/relationships" r:id="rId7"/>
        </xdr:cNvPr>
        <xdr:cNvSpPr/>
      </xdr:nvSpPr>
      <xdr:spPr>
        <a:xfrm>
          <a:off x="25400" y="301801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11</xdr:row>
      <xdr:rowOff>142170</xdr:rowOff>
    </xdr:from>
    <xdr:to>
      <xdr:col>0</xdr:col>
      <xdr:colOff>1790700</xdr:colOff>
      <xdr:row>12</xdr:row>
      <xdr:rowOff>178154</xdr:rowOff>
    </xdr:to>
    <xdr:sp macro="" textlink="">
      <xdr:nvSpPr>
        <xdr:cNvPr id="65" name="Rectangle 61">
          <a:hlinkClick xmlns:r="http://schemas.openxmlformats.org/officeDocument/2006/relationships" r:id="rId8"/>
        </xdr:cNvPr>
        <xdr:cNvSpPr/>
      </xdr:nvSpPr>
      <xdr:spPr>
        <a:xfrm>
          <a:off x="25400" y="333833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15</xdr:row>
      <xdr:rowOff>79380</xdr:rowOff>
    </xdr:from>
    <xdr:to>
      <xdr:col>0</xdr:col>
      <xdr:colOff>1816100</xdr:colOff>
      <xdr:row>16</xdr:row>
      <xdr:rowOff>115363</xdr:rowOff>
    </xdr:to>
    <xdr:sp macro="" textlink="">
      <xdr:nvSpPr>
        <xdr:cNvPr id="66" name="Rectangle 62">
          <a:hlinkClick xmlns:r="http://schemas.openxmlformats.org/officeDocument/2006/relationships" r:id="rId9"/>
        </xdr:cNvPr>
        <xdr:cNvSpPr/>
      </xdr:nvSpPr>
      <xdr:spPr>
        <a:xfrm>
          <a:off x="50800" y="42492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16</xdr:row>
      <xdr:rowOff>161930</xdr:rowOff>
    </xdr:from>
    <xdr:to>
      <xdr:col>0</xdr:col>
      <xdr:colOff>1816100</xdr:colOff>
      <xdr:row>17</xdr:row>
      <xdr:rowOff>197913</xdr:rowOff>
    </xdr:to>
    <xdr:sp macro="" textlink="">
      <xdr:nvSpPr>
        <xdr:cNvPr id="67" name="Rectangle 63">
          <a:hlinkClick xmlns:r="http://schemas.openxmlformats.org/officeDocument/2006/relationships" r:id="rId10"/>
        </xdr:cNvPr>
        <xdr:cNvSpPr/>
      </xdr:nvSpPr>
      <xdr:spPr>
        <a:xfrm>
          <a:off x="50800" y="457518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89960</xdr:rowOff>
    </xdr:from>
    <xdr:to>
      <xdr:col>0</xdr:col>
      <xdr:colOff>1828800</xdr:colOff>
      <xdr:row>3</xdr:row>
      <xdr:rowOff>178860</xdr:rowOff>
    </xdr:to>
    <xdr:sp macro="" textlink="">
      <xdr:nvSpPr>
        <xdr:cNvPr id="68" name="Rectangle 65"/>
        <xdr:cNvSpPr/>
      </xdr:nvSpPr>
      <xdr:spPr>
        <a:xfrm>
          <a:off x="63500" y="100012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1065</xdr:rowOff>
    </xdr:from>
    <xdr:to>
      <xdr:col>0</xdr:col>
      <xdr:colOff>1820333</xdr:colOff>
      <xdr:row>19</xdr:row>
      <xdr:rowOff>37048</xdr:rowOff>
    </xdr:to>
    <xdr:sp macro="" textlink="">
      <xdr:nvSpPr>
        <xdr:cNvPr id="69" name="Rectangle 63">
          <a:hlinkClick xmlns:r="http://schemas.openxmlformats.org/officeDocument/2006/relationships" r:id="rId11"/>
        </xdr:cNvPr>
        <xdr:cNvSpPr/>
      </xdr:nvSpPr>
      <xdr:spPr>
        <a:xfrm>
          <a:off x="55033" y="49011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219073</xdr:rowOff>
    </xdr:from>
    <xdr:to>
      <xdr:col>0</xdr:col>
      <xdr:colOff>1794936</xdr:colOff>
      <xdr:row>14</xdr:row>
      <xdr:rowOff>11639</xdr:rowOff>
    </xdr:to>
    <xdr:sp macro="" textlink="">
      <xdr:nvSpPr>
        <xdr:cNvPr id="70" name="Rectangle 61">
          <a:hlinkClick xmlns:r="http://schemas.openxmlformats.org/officeDocument/2006/relationships" r:id="rId12"/>
        </xdr:cNvPr>
        <xdr:cNvSpPr/>
      </xdr:nvSpPr>
      <xdr:spPr>
        <a:xfrm>
          <a:off x="29636" y="365865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240978</xdr:colOff>
      <xdr:row>1</xdr:row>
      <xdr:rowOff>190494</xdr:rowOff>
    </xdr:from>
    <xdr:to>
      <xdr:col>4</xdr:col>
      <xdr:colOff>1032978</xdr:colOff>
      <xdr:row>2</xdr:row>
      <xdr:rowOff>2244</xdr:rowOff>
    </xdr:to>
    <xdr:sp macro="" textlink="">
      <xdr:nvSpPr>
        <xdr:cNvPr id="71" name="Retângulo 12">
          <a:hlinkClick xmlns:r="http://schemas.openxmlformats.org/officeDocument/2006/relationships" r:id="rId13"/>
        </xdr:cNvPr>
        <xdr:cNvSpPr/>
      </xdr:nvSpPr>
      <xdr:spPr>
        <a:xfrm>
          <a:off x="5395061"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Maio</a:t>
          </a:r>
        </a:p>
      </xdr:txBody>
    </xdr:sp>
    <xdr:clientData/>
  </xdr:twoCellAnchor>
  <xdr:twoCellAnchor editAs="absolute">
    <xdr:from>
      <xdr:col>4</xdr:col>
      <xdr:colOff>1071160</xdr:colOff>
      <xdr:row>1</xdr:row>
      <xdr:rowOff>190494</xdr:rowOff>
    </xdr:from>
    <xdr:to>
      <xdr:col>5</xdr:col>
      <xdr:colOff>635493</xdr:colOff>
      <xdr:row>2</xdr:row>
      <xdr:rowOff>2244</xdr:rowOff>
    </xdr:to>
    <xdr:sp macro="" textlink="">
      <xdr:nvSpPr>
        <xdr:cNvPr id="72" name="Retângulo 12">
          <a:hlinkClick xmlns:r="http://schemas.openxmlformats.org/officeDocument/2006/relationships" r:id="rId14"/>
        </xdr:cNvPr>
        <xdr:cNvSpPr/>
      </xdr:nvSpPr>
      <xdr:spPr>
        <a:xfrm>
          <a:off x="6225243"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Junho</a:t>
          </a:r>
        </a:p>
      </xdr:txBody>
    </xdr:sp>
    <xdr:clientData/>
  </xdr:twoCellAnchor>
  <xdr:twoCellAnchor editAs="absolute">
    <xdr:from>
      <xdr:col>5</xdr:col>
      <xdr:colOff>673675</xdr:colOff>
      <xdr:row>1</xdr:row>
      <xdr:rowOff>190494</xdr:rowOff>
    </xdr:from>
    <xdr:to>
      <xdr:col>5</xdr:col>
      <xdr:colOff>1465675</xdr:colOff>
      <xdr:row>2</xdr:row>
      <xdr:rowOff>2244</xdr:rowOff>
    </xdr:to>
    <xdr:sp macro="" textlink="">
      <xdr:nvSpPr>
        <xdr:cNvPr id="73" name="Retângulo 12">
          <a:hlinkClick xmlns:r="http://schemas.openxmlformats.org/officeDocument/2006/relationships" r:id="rId15"/>
        </xdr:cNvPr>
        <xdr:cNvSpPr/>
      </xdr:nvSpPr>
      <xdr:spPr>
        <a:xfrm>
          <a:off x="7055425"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Julho</a:t>
          </a:r>
        </a:p>
      </xdr:txBody>
    </xdr:sp>
    <xdr:clientData/>
  </xdr:twoCellAnchor>
  <xdr:twoCellAnchor editAs="absolute">
    <xdr:from>
      <xdr:col>5</xdr:col>
      <xdr:colOff>1503857</xdr:colOff>
      <xdr:row>1</xdr:row>
      <xdr:rowOff>190494</xdr:rowOff>
    </xdr:from>
    <xdr:to>
      <xdr:col>5</xdr:col>
      <xdr:colOff>2295857</xdr:colOff>
      <xdr:row>2</xdr:row>
      <xdr:rowOff>2244</xdr:rowOff>
    </xdr:to>
    <xdr:sp macro="" textlink="">
      <xdr:nvSpPr>
        <xdr:cNvPr id="74" name="Retângulo 12">
          <a:hlinkClick xmlns:r="http://schemas.openxmlformats.org/officeDocument/2006/relationships" r:id="rId16"/>
        </xdr:cNvPr>
        <xdr:cNvSpPr/>
      </xdr:nvSpPr>
      <xdr:spPr>
        <a:xfrm>
          <a:off x="7885607"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Agosto</a:t>
          </a:r>
        </a:p>
      </xdr:txBody>
    </xdr:sp>
    <xdr:clientData/>
  </xdr:twoCellAnchor>
  <xdr:twoCellAnchor editAs="absolute">
    <xdr:from>
      <xdr:col>5</xdr:col>
      <xdr:colOff>2334039</xdr:colOff>
      <xdr:row>1</xdr:row>
      <xdr:rowOff>190494</xdr:rowOff>
    </xdr:from>
    <xdr:to>
      <xdr:col>6</xdr:col>
      <xdr:colOff>660122</xdr:colOff>
      <xdr:row>2</xdr:row>
      <xdr:rowOff>2244</xdr:rowOff>
    </xdr:to>
    <xdr:sp macro="" textlink="">
      <xdr:nvSpPr>
        <xdr:cNvPr id="75" name="Retângulo 12">
          <a:hlinkClick xmlns:r="http://schemas.openxmlformats.org/officeDocument/2006/relationships" r:id="rId17"/>
        </xdr:cNvPr>
        <xdr:cNvSpPr/>
      </xdr:nvSpPr>
      <xdr:spPr>
        <a:xfrm>
          <a:off x="8715789"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Setembro</a:t>
          </a:r>
        </a:p>
      </xdr:txBody>
    </xdr:sp>
    <xdr:clientData/>
  </xdr:twoCellAnchor>
  <xdr:twoCellAnchor editAs="absolute">
    <xdr:from>
      <xdr:col>6</xdr:col>
      <xdr:colOff>698304</xdr:colOff>
      <xdr:row>1</xdr:row>
      <xdr:rowOff>190494</xdr:rowOff>
    </xdr:from>
    <xdr:to>
      <xdr:col>7</xdr:col>
      <xdr:colOff>262638</xdr:colOff>
      <xdr:row>2</xdr:row>
      <xdr:rowOff>2244</xdr:rowOff>
    </xdr:to>
    <xdr:sp macro="" textlink="">
      <xdr:nvSpPr>
        <xdr:cNvPr id="76" name="Retângulo 12">
          <a:hlinkClick xmlns:r="http://schemas.openxmlformats.org/officeDocument/2006/relationships" r:id="rId18"/>
        </xdr:cNvPr>
        <xdr:cNvSpPr/>
      </xdr:nvSpPr>
      <xdr:spPr>
        <a:xfrm>
          <a:off x="9545971"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Outubro</a:t>
          </a:r>
        </a:p>
      </xdr:txBody>
    </xdr:sp>
    <xdr:clientData/>
  </xdr:twoCellAnchor>
  <xdr:twoCellAnchor editAs="absolute">
    <xdr:from>
      <xdr:col>7</xdr:col>
      <xdr:colOff>300820</xdr:colOff>
      <xdr:row>1</xdr:row>
      <xdr:rowOff>190494</xdr:rowOff>
    </xdr:from>
    <xdr:to>
      <xdr:col>7</xdr:col>
      <xdr:colOff>1092820</xdr:colOff>
      <xdr:row>2</xdr:row>
      <xdr:rowOff>2244</xdr:rowOff>
    </xdr:to>
    <xdr:sp macro="" textlink="">
      <xdr:nvSpPr>
        <xdr:cNvPr id="77" name="Retângulo 12">
          <a:hlinkClick xmlns:r="http://schemas.openxmlformats.org/officeDocument/2006/relationships" r:id="rId19"/>
        </xdr:cNvPr>
        <xdr:cNvSpPr/>
      </xdr:nvSpPr>
      <xdr:spPr>
        <a:xfrm>
          <a:off x="10376153"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Novembro</a:t>
          </a:r>
        </a:p>
      </xdr:txBody>
    </xdr:sp>
    <xdr:clientData/>
  </xdr:twoCellAnchor>
  <xdr:twoCellAnchor editAs="absolute">
    <xdr:from>
      <xdr:col>7</xdr:col>
      <xdr:colOff>1131006</xdr:colOff>
      <xdr:row>1</xdr:row>
      <xdr:rowOff>190494</xdr:rowOff>
    </xdr:from>
    <xdr:to>
      <xdr:col>8</xdr:col>
      <xdr:colOff>695339</xdr:colOff>
      <xdr:row>2</xdr:row>
      <xdr:rowOff>2244</xdr:rowOff>
    </xdr:to>
    <xdr:sp macro="" textlink="">
      <xdr:nvSpPr>
        <xdr:cNvPr id="78" name="Retângulo 12">
          <a:hlinkClick xmlns:r="http://schemas.openxmlformats.org/officeDocument/2006/relationships" r:id="rId20"/>
        </xdr:cNvPr>
        <xdr:cNvSpPr/>
      </xdr:nvSpPr>
      <xdr:spPr>
        <a:xfrm>
          <a:off x="11206339" y="624411"/>
          <a:ext cx="792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Dezembro</a:t>
          </a:r>
        </a:p>
      </xdr:txBody>
    </xdr:sp>
    <xdr:clientData/>
  </xdr:twoCellAnchor>
  <xdr:twoCellAnchor editAs="absolute">
    <xdr:from>
      <xdr:col>2</xdr:col>
      <xdr:colOff>0</xdr:colOff>
      <xdr:row>1</xdr:row>
      <xdr:rowOff>190494</xdr:rowOff>
    </xdr:from>
    <xdr:to>
      <xdr:col>3</xdr:col>
      <xdr:colOff>273416</xdr:colOff>
      <xdr:row>2</xdr:row>
      <xdr:rowOff>2244</xdr:rowOff>
    </xdr:to>
    <xdr:sp macro="" textlink="">
      <xdr:nvSpPr>
        <xdr:cNvPr id="79" name="Retângulo 12">
          <a:hlinkClick xmlns:r="http://schemas.openxmlformats.org/officeDocument/2006/relationships" r:id="rId4"/>
        </xdr:cNvPr>
        <xdr:cNvSpPr/>
      </xdr:nvSpPr>
      <xdr:spPr>
        <a:xfrm>
          <a:off x="2074333"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Janeiro</a:t>
          </a:r>
        </a:p>
      </xdr:txBody>
    </xdr:sp>
    <xdr:clientData/>
  </xdr:twoCellAnchor>
  <xdr:twoCellAnchor editAs="absolute">
    <xdr:from>
      <xdr:col>3</xdr:col>
      <xdr:colOff>311598</xdr:colOff>
      <xdr:row>1</xdr:row>
      <xdr:rowOff>190494</xdr:rowOff>
    </xdr:from>
    <xdr:to>
      <xdr:col>3</xdr:col>
      <xdr:colOff>1103598</xdr:colOff>
      <xdr:row>2</xdr:row>
      <xdr:rowOff>2244</xdr:rowOff>
    </xdr:to>
    <xdr:sp macro="" textlink="">
      <xdr:nvSpPr>
        <xdr:cNvPr id="80" name="Retângulo 13">
          <a:hlinkClick xmlns:r="http://schemas.openxmlformats.org/officeDocument/2006/relationships" r:id="rId21"/>
        </xdr:cNvPr>
        <xdr:cNvSpPr/>
      </xdr:nvSpPr>
      <xdr:spPr>
        <a:xfrm>
          <a:off x="2904515"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Fevereiro</a:t>
          </a:r>
        </a:p>
      </xdr:txBody>
    </xdr:sp>
    <xdr:clientData/>
  </xdr:twoCellAnchor>
  <xdr:twoCellAnchor editAs="absolute">
    <xdr:from>
      <xdr:col>3</xdr:col>
      <xdr:colOff>1141780</xdr:colOff>
      <xdr:row>1</xdr:row>
      <xdr:rowOff>190494</xdr:rowOff>
    </xdr:from>
    <xdr:to>
      <xdr:col>3</xdr:col>
      <xdr:colOff>1933780</xdr:colOff>
      <xdr:row>2</xdr:row>
      <xdr:rowOff>2244</xdr:rowOff>
    </xdr:to>
    <xdr:sp macro="" textlink="">
      <xdr:nvSpPr>
        <xdr:cNvPr id="81" name="Retângulo 12">
          <a:hlinkClick xmlns:r="http://schemas.openxmlformats.org/officeDocument/2006/relationships" r:id="rId22"/>
        </xdr:cNvPr>
        <xdr:cNvSpPr/>
      </xdr:nvSpPr>
      <xdr:spPr>
        <a:xfrm>
          <a:off x="3734697"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Março</a:t>
          </a:r>
        </a:p>
      </xdr:txBody>
    </xdr:sp>
    <xdr:clientData/>
  </xdr:twoCellAnchor>
  <xdr:twoCellAnchor editAs="absolute">
    <xdr:from>
      <xdr:col>3</xdr:col>
      <xdr:colOff>1971962</xdr:colOff>
      <xdr:row>1</xdr:row>
      <xdr:rowOff>190494</xdr:rowOff>
    </xdr:from>
    <xdr:to>
      <xdr:col>4</xdr:col>
      <xdr:colOff>202796</xdr:colOff>
      <xdr:row>2</xdr:row>
      <xdr:rowOff>2244</xdr:rowOff>
    </xdr:to>
    <xdr:sp macro="" textlink="">
      <xdr:nvSpPr>
        <xdr:cNvPr id="82" name="Retângulo 12">
          <a:hlinkClick xmlns:r="http://schemas.openxmlformats.org/officeDocument/2006/relationships" r:id="rId23"/>
        </xdr:cNvPr>
        <xdr:cNvSpPr/>
      </xdr:nvSpPr>
      <xdr:spPr>
        <a:xfrm>
          <a:off x="4564879" y="624411"/>
          <a:ext cx="792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Abril</a:t>
          </a:r>
        </a:p>
      </xdr:txBody>
    </xdr:sp>
    <xdr:clientData/>
  </xdr:twoCellAnchor>
  <xdr:twoCellAnchor editAs="absolute">
    <xdr:from>
      <xdr:col>4</xdr:col>
      <xdr:colOff>0</xdr:colOff>
      <xdr:row>0</xdr:row>
      <xdr:rowOff>116415</xdr:rowOff>
    </xdr:from>
    <xdr:to>
      <xdr:col>4</xdr:col>
      <xdr:colOff>360000</xdr:colOff>
      <xdr:row>1</xdr:row>
      <xdr:rowOff>42498</xdr:rowOff>
    </xdr:to>
    <xdr:pic>
      <xdr:nvPicPr>
        <xdr:cNvPr id="37" name="Imagem 36">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154083" y="116415"/>
          <a:ext cx="360000" cy="360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5</xdr:col>
      <xdr:colOff>0</xdr:colOff>
      <xdr:row>6</xdr:row>
      <xdr:rowOff>0</xdr:rowOff>
    </xdr:from>
    <xdr:to>
      <xdr:col>5</xdr:col>
      <xdr:colOff>219075</xdr:colOff>
      <xdr:row>6</xdr:row>
      <xdr:rowOff>0</xdr:rowOff>
    </xdr:to>
    <xdr:cxnSp macro="">
      <xdr:nvCxnSpPr>
        <xdr:cNvPr id="5" name="Conector reto 16"/>
        <xdr:cNvCxnSpPr/>
      </xdr:nvCxnSpPr>
      <xdr:spPr>
        <a:xfrm>
          <a:off x="4552950" y="25241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6</xdr:row>
      <xdr:rowOff>0</xdr:rowOff>
    </xdr:from>
    <xdr:to>
      <xdr:col>7</xdr:col>
      <xdr:colOff>219075</xdr:colOff>
      <xdr:row>6</xdr:row>
      <xdr:rowOff>0</xdr:rowOff>
    </xdr:to>
    <xdr:cxnSp macro="">
      <xdr:nvCxnSpPr>
        <xdr:cNvPr id="20" name="Conector reto 16"/>
        <xdr:cNvCxnSpPr/>
      </xdr:nvCxnSpPr>
      <xdr:spPr>
        <a:xfrm>
          <a:off x="7210425" y="25241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35596</xdr:colOff>
      <xdr:row>6</xdr:row>
      <xdr:rowOff>0</xdr:rowOff>
    </xdr:from>
    <xdr:to>
      <xdr:col>9</xdr:col>
      <xdr:colOff>219075</xdr:colOff>
      <xdr:row>6</xdr:row>
      <xdr:rowOff>0</xdr:rowOff>
    </xdr:to>
    <xdr:cxnSp macro="">
      <xdr:nvCxnSpPr>
        <xdr:cNvPr id="21" name="Conector reto 16"/>
        <xdr:cNvCxnSpPr/>
      </xdr:nvCxnSpPr>
      <xdr:spPr>
        <a:xfrm>
          <a:off x="8722396" y="2524125"/>
          <a:ext cx="52637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6</xdr:row>
      <xdr:rowOff>0</xdr:rowOff>
    </xdr:from>
    <xdr:to>
      <xdr:col>10</xdr:col>
      <xdr:colOff>219075</xdr:colOff>
      <xdr:row>6</xdr:row>
      <xdr:rowOff>0</xdr:rowOff>
    </xdr:to>
    <xdr:cxnSp macro="">
      <xdr:nvCxnSpPr>
        <xdr:cNvPr id="22" name="Conector reto 16"/>
        <xdr:cNvCxnSpPr/>
      </xdr:nvCxnSpPr>
      <xdr:spPr>
        <a:xfrm>
          <a:off x="10125075" y="25241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497416</xdr:colOff>
      <xdr:row>0</xdr:row>
      <xdr:rowOff>74081</xdr:rowOff>
    </xdr:from>
    <xdr:ext cx="6064250" cy="613836"/>
    <xdr:sp macro="" textlink="">
      <xdr:nvSpPr>
        <xdr:cNvPr id="24" name="CaixaDeTexto 23"/>
        <xdr:cNvSpPr txBox="1"/>
      </xdr:nvSpPr>
      <xdr:spPr>
        <a:xfrm>
          <a:off x="5958416" y="74081"/>
          <a:ext cx="6064250" cy="6138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1050">
              <a:solidFill>
                <a:schemeClr val="tx1">
                  <a:lumMod val="65000"/>
                  <a:lumOff val="35000"/>
                </a:schemeClr>
              </a:solidFill>
            </a:rPr>
            <a:t>Escolha um mês e veja o seu resultado diário e resumo geral. Preste atenção para variações de</a:t>
          </a:r>
          <a:r>
            <a:rPr lang="pt-BR" sz="1050" baseline="0">
              <a:solidFill>
                <a:schemeClr val="tx1">
                  <a:lumMod val="65000"/>
                  <a:lumOff val="35000"/>
                </a:schemeClr>
              </a:solidFill>
            </a:rPr>
            <a:t> receita ou despesas no mês e descubra como melhorar suas finanças. Na última aba você poderá ver os seus saldos parciais das próximas faturas de cartões de crédito</a:t>
          </a:r>
          <a:endParaRPr lang="pt-BR" sz="1050">
            <a:solidFill>
              <a:schemeClr val="tx1">
                <a:lumMod val="65000"/>
                <a:lumOff val="35000"/>
              </a:schemeClr>
            </a:solidFill>
          </a:endParaRPr>
        </a:p>
      </xdr:txBody>
    </xdr:sp>
    <xdr:clientData/>
  </xdr:oneCellAnchor>
  <xdr:twoCellAnchor>
    <xdr:from>
      <xdr:col>8</xdr:col>
      <xdr:colOff>35596</xdr:colOff>
      <xdr:row>6</xdr:row>
      <xdr:rowOff>0</xdr:rowOff>
    </xdr:from>
    <xdr:to>
      <xdr:col>9</xdr:col>
      <xdr:colOff>219075</xdr:colOff>
      <xdr:row>6</xdr:row>
      <xdr:rowOff>0</xdr:rowOff>
    </xdr:to>
    <xdr:cxnSp macro="">
      <xdr:nvCxnSpPr>
        <xdr:cNvPr id="27" name="Conector reto 16"/>
        <xdr:cNvCxnSpPr/>
      </xdr:nvCxnSpPr>
      <xdr:spPr>
        <a:xfrm>
          <a:off x="9827296" y="1571625"/>
          <a:ext cx="3549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6</xdr:row>
      <xdr:rowOff>0</xdr:rowOff>
    </xdr:from>
    <xdr:to>
      <xdr:col>10</xdr:col>
      <xdr:colOff>219075</xdr:colOff>
      <xdr:row>6</xdr:row>
      <xdr:rowOff>0</xdr:rowOff>
    </xdr:to>
    <xdr:cxnSp macro="">
      <xdr:nvCxnSpPr>
        <xdr:cNvPr id="28" name="Conector reto 16"/>
        <xdr:cNvCxnSpPr/>
      </xdr:nvCxnSpPr>
      <xdr:spPr>
        <a:xfrm>
          <a:off x="11439525" y="15716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14</xdr:row>
      <xdr:rowOff>0</xdr:rowOff>
    </xdr:from>
    <xdr:to>
      <xdr:col>10</xdr:col>
      <xdr:colOff>219075</xdr:colOff>
      <xdr:row>14</xdr:row>
      <xdr:rowOff>0</xdr:rowOff>
    </xdr:to>
    <xdr:cxnSp macro="">
      <xdr:nvCxnSpPr>
        <xdr:cNvPr id="29" name="Conector reto 28"/>
        <xdr:cNvCxnSpPr/>
      </xdr:nvCxnSpPr>
      <xdr:spPr>
        <a:xfrm>
          <a:off x="11439525" y="35528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296331</xdr:rowOff>
    </xdr:from>
    <xdr:to>
      <xdr:col>0</xdr:col>
      <xdr:colOff>1699682</xdr:colOff>
      <xdr:row>1</xdr:row>
      <xdr:rowOff>364651</xdr:rowOff>
    </xdr:to>
    <xdr:pic>
      <xdr:nvPicPr>
        <xdr:cNvPr id="45" name="Imagem 4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1"/>
          <a:ext cx="1565275" cy="502237"/>
        </a:xfrm>
        <a:prstGeom prst="rect">
          <a:avLst/>
        </a:prstGeom>
      </xdr:spPr>
    </xdr:pic>
    <xdr:clientData fLocksWithSheet="0"/>
  </xdr:twoCellAnchor>
  <xdr:twoCellAnchor editAs="absolute">
    <xdr:from>
      <xdr:col>0</xdr:col>
      <xdr:colOff>0</xdr:colOff>
      <xdr:row>4</xdr:row>
      <xdr:rowOff>29634</xdr:rowOff>
    </xdr:from>
    <xdr:to>
      <xdr:col>1</xdr:col>
      <xdr:colOff>30691</xdr:colOff>
      <xdr:row>5</xdr:row>
      <xdr:rowOff>236009</xdr:rowOff>
    </xdr:to>
    <xdr:sp macro="" textlink="">
      <xdr:nvSpPr>
        <xdr:cNvPr id="48" name="Retângulo 47">
          <a:hlinkClick xmlns:r="http://schemas.openxmlformats.org/officeDocument/2006/relationships" r:id="rId2"/>
        </xdr:cNvPr>
        <xdr:cNvSpPr/>
      </xdr:nvSpPr>
      <xdr:spPr>
        <a:xfrm>
          <a:off x="0" y="1416051"/>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13</xdr:row>
      <xdr:rowOff>16936</xdr:rowOff>
    </xdr:from>
    <xdr:to>
      <xdr:col>0</xdr:col>
      <xdr:colOff>1689100</xdr:colOff>
      <xdr:row>13</xdr:row>
      <xdr:rowOff>16936</xdr:rowOff>
    </xdr:to>
    <xdr:cxnSp macro="">
      <xdr:nvCxnSpPr>
        <xdr:cNvPr id="49" name="Conector reto 48"/>
        <xdr:cNvCxnSpPr/>
      </xdr:nvCxnSpPr>
      <xdr:spPr>
        <a:xfrm>
          <a:off x="123825" y="409151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3176</xdr:rowOff>
    </xdr:from>
    <xdr:to>
      <xdr:col>0</xdr:col>
      <xdr:colOff>1689100</xdr:colOff>
      <xdr:row>2</xdr:row>
      <xdr:rowOff>3176</xdr:rowOff>
    </xdr:to>
    <xdr:cxnSp macro="">
      <xdr:nvCxnSpPr>
        <xdr:cNvPr id="50" name="Conector reto 49"/>
        <xdr:cNvCxnSpPr/>
      </xdr:nvCxnSpPr>
      <xdr:spPr>
        <a:xfrm>
          <a:off x="123825" y="913343"/>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286809</xdr:rowOff>
    </xdr:from>
    <xdr:to>
      <xdr:col>0</xdr:col>
      <xdr:colOff>1803400</xdr:colOff>
      <xdr:row>6</xdr:row>
      <xdr:rowOff>238126</xdr:rowOff>
    </xdr:to>
    <xdr:sp macro="" textlink="">
      <xdr:nvSpPr>
        <xdr:cNvPr id="51" name="Rectangle 12">
          <a:hlinkClick xmlns:r="http://schemas.openxmlformats.org/officeDocument/2006/relationships" r:id="rId3"/>
        </xdr:cNvPr>
        <xdr:cNvSpPr/>
      </xdr:nvSpPr>
      <xdr:spPr>
        <a:xfrm>
          <a:off x="38100" y="173672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279048</xdr:rowOff>
    </xdr:from>
    <xdr:to>
      <xdr:col>0</xdr:col>
      <xdr:colOff>1790700</xdr:colOff>
      <xdr:row>7</xdr:row>
      <xdr:rowOff>230365</xdr:rowOff>
    </xdr:to>
    <xdr:sp macro="" textlink="">
      <xdr:nvSpPr>
        <xdr:cNvPr id="52" name="Rectangle 57">
          <a:hlinkClick xmlns:r="http://schemas.openxmlformats.org/officeDocument/2006/relationships" r:id="rId4"/>
        </xdr:cNvPr>
        <xdr:cNvSpPr/>
      </xdr:nvSpPr>
      <xdr:spPr>
        <a:xfrm>
          <a:off x="25400" y="20570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7</xdr:row>
      <xdr:rowOff>271287</xdr:rowOff>
    </xdr:from>
    <xdr:to>
      <xdr:col>0</xdr:col>
      <xdr:colOff>1790700</xdr:colOff>
      <xdr:row>8</xdr:row>
      <xdr:rowOff>222603</xdr:rowOff>
    </xdr:to>
    <xdr:sp macro="" textlink="">
      <xdr:nvSpPr>
        <xdr:cNvPr id="53" name="Rectangle 58">
          <a:hlinkClick xmlns:r="http://schemas.openxmlformats.org/officeDocument/2006/relationships" r:id="rId5"/>
        </xdr:cNvPr>
        <xdr:cNvSpPr/>
      </xdr:nvSpPr>
      <xdr:spPr>
        <a:xfrm>
          <a:off x="25400" y="2377370"/>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3. Resumo: Lançamentos</a:t>
          </a:r>
        </a:p>
      </xdr:txBody>
    </xdr:sp>
    <xdr:clientData/>
  </xdr:twoCellAnchor>
  <xdr:twoCellAnchor editAs="absolute">
    <xdr:from>
      <xdr:col>0</xdr:col>
      <xdr:colOff>25400</xdr:colOff>
      <xdr:row>8</xdr:row>
      <xdr:rowOff>263525</xdr:rowOff>
    </xdr:from>
    <xdr:to>
      <xdr:col>0</xdr:col>
      <xdr:colOff>1790700</xdr:colOff>
      <xdr:row>9</xdr:row>
      <xdr:rowOff>214842</xdr:rowOff>
    </xdr:to>
    <xdr:sp macro="" textlink="">
      <xdr:nvSpPr>
        <xdr:cNvPr id="54" name="Rectangle 59">
          <a:hlinkClick xmlns:r="http://schemas.openxmlformats.org/officeDocument/2006/relationships" r:id="rId6"/>
        </xdr:cNvPr>
        <xdr:cNvSpPr/>
      </xdr:nvSpPr>
      <xdr:spPr>
        <a:xfrm>
          <a:off x="25400" y="269769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9</xdr:row>
      <xdr:rowOff>255764</xdr:rowOff>
    </xdr:from>
    <xdr:to>
      <xdr:col>0</xdr:col>
      <xdr:colOff>1790700</xdr:colOff>
      <xdr:row>10</xdr:row>
      <xdr:rowOff>207081</xdr:rowOff>
    </xdr:to>
    <xdr:sp macro="" textlink="">
      <xdr:nvSpPr>
        <xdr:cNvPr id="55" name="Rectangle 60">
          <a:hlinkClick xmlns:r="http://schemas.openxmlformats.org/officeDocument/2006/relationships" r:id="rId7"/>
        </xdr:cNvPr>
        <xdr:cNvSpPr/>
      </xdr:nvSpPr>
      <xdr:spPr>
        <a:xfrm>
          <a:off x="25400" y="30180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10</xdr:row>
      <xdr:rowOff>248003</xdr:rowOff>
    </xdr:from>
    <xdr:to>
      <xdr:col>0</xdr:col>
      <xdr:colOff>1790700</xdr:colOff>
      <xdr:row>11</xdr:row>
      <xdr:rowOff>199319</xdr:rowOff>
    </xdr:to>
    <xdr:sp macro="" textlink="">
      <xdr:nvSpPr>
        <xdr:cNvPr id="56" name="Rectangle 61">
          <a:hlinkClick xmlns:r="http://schemas.openxmlformats.org/officeDocument/2006/relationships" r:id="rId8"/>
        </xdr:cNvPr>
        <xdr:cNvSpPr/>
      </xdr:nvSpPr>
      <xdr:spPr>
        <a:xfrm>
          <a:off x="25400" y="333833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13</xdr:row>
      <xdr:rowOff>174629</xdr:rowOff>
    </xdr:from>
    <xdr:to>
      <xdr:col>0</xdr:col>
      <xdr:colOff>1816100</xdr:colOff>
      <xdr:row>14</xdr:row>
      <xdr:rowOff>125945</xdr:rowOff>
    </xdr:to>
    <xdr:sp macro="" textlink="">
      <xdr:nvSpPr>
        <xdr:cNvPr id="57" name="Rectangle 62">
          <a:hlinkClick xmlns:r="http://schemas.openxmlformats.org/officeDocument/2006/relationships" r:id="rId9"/>
        </xdr:cNvPr>
        <xdr:cNvSpPr/>
      </xdr:nvSpPr>
      <xdr:spPr>
        <a:xfrm>
          <a:off x="50800" y="424921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14</xdr:row>
      <xdr:rowOff>172512</xdr:rowOff>
    </xdr:from>
    <xdr:to>
      <xdr:col>0</xdr:col>
      <xdr:colOff>1816100</xdr:colOff>
      <xdr:row>15</xdr:row>
      <xdr:rowOff>123829</xdr:rowOff>
    </xdr:to>
    <xdr:sp macro="" textlink="">
      <xdr:nvSpPr>
        <xdr:cNvPr id="58" name="Rectangle 63">
          <a:hlinkClick xmlns:r="http://schemas.openxmlformats.org/officeDocument/2006/relationships" r:id="rId10"/>
        </xdr:cNvPr>
        <xdr:cNvSpPr/>
      </xdr:nvSpPr>
      <xdr:spPr>
        <a:xfrm>
          <a:off x="50800" y="457517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89959</xdr:rowOff>
    </xdr:from>
    <xdr:to>
      <xdr:col>0</xdr:col>
      <xdr:colOff>1828800</xdr:colOff>
      <xdr:row>3</xdr:row>
      <xdr:rowOff>178859</xdr:rowOff>
    </xdr:to>
    <xdr:sp macro="" textlink="">
      <xdr:nvSpPr>
        <xdr:cNvPr id="59" name="Rectangle 65"/>
        <xdr:cNvSpPr/>
      </xdr:nvSpPr>
      <xdr:spPr>
        <a:xfrm>
          <a:off x="63500" y="100012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15</xdr:row>
      <xdr:rowOff>170397</xdr:rowOff>
    </xdr:from>
    <xdr:to>
      <xdr:col>0</xdr:col>
      <xdr:colOff>1820333</xdr:colOff>
      <xdr:row>16</xdr:row>
      <xdr:rowOff>121714</xdr:rowOff>
    </xdr:to>
    <xdr:sp macro="" textlink="">
      <xdr:nvSpPr>
        <xdr:cNvPr id="60" name="Rectangle 63">
          <a:hlinkClick xmlns:r="http://schemas.openxmlformats.org/officeDocument/2006/relationships" r:id="rId11"/>
        </xdr:cNvPr>
        <xdr:cNvSpPr/>
      </xdr:nvSpPr>
      <xdr:spPr>
        <a:xfrm>
          <a:off x="55033" y="490114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11</xdr:row>
      <xdr:rowOff>240238</xdr:rowOff>
    </xdr:from>
    <xdr:to>
      <xdr:col>0</xdr:col>
      <xdr:colOff>1794936</xdr:colOff>
      <xdr:row>12</xdr:row>
      <xdr:rowOff>191555</xdr:rowOff>
    </xdr:to>
    <xdr:sp macro="" textlink="">
      <xdr:nvSpPr>
        <xdr:cNvPr id="61" name="Rectangle 61">
          <a:hlinkClick xmlns:r="http://schemas.openxmlformats.org/officeDocument/2006/relationships" r:id="rId12"/>
        </xdr:cNvPr>
        <xdr:cNvSpPr/>
      </xdr:nvSpPr>
      <xdr:spPr>
        <a:xfrm>
          <a:off x="29636" y="365865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2</xdr:col>
      <xdr:colOff>0</xdr:colOff>
      <xdr:row>1</xdr:row>
      <xdr:rowOff>179917</xdr:rowOff>
    </xdr:from>
    <xdr:to>
      <xdr:col>2</xdr:col>
      <xdr:colOff>1260000</xdr:colOff>
      <xdr:row>1</xdr:row>
      <xdr:rowOff>467917</xdr:rowOff>
    </xdr:to>
    <xdr:sp macro="" textlink="">
      <xdr:nvSpPr>
        <xdr:cNvPr id="62" name="Retângulo 61">
          <a:hlinkClick xmlns:r="http://schemas.openxmlformats.org/officeDocument/2006/relationships" r:id="rId5"/>
        </xdr:cNvPr>
        <xdr:cNvSpPr/>
      </xdr:nvSpPr>
      <xdr:spPr>
        <a:xfrm>
          <a:off x="2074333" y="613834"/>
          <a:ext cx="126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Pagos</a:t>
          </a:r>
          <a:endParaRPr lang="pt-BR" sz="1200" b="1">
            <a:solidFill>
              <a:schemeClr val="bg1"/>
            </a:solidFill>
          </a:endParaRPr>
        </a:p>
      </xdr:txBody>
    </xdr:sp>
    <xdr:clientData/>
  </xdr:twoCellAnchor>
  <xdr:twoCellAnchor editAs="absolute">
    <xdr:from>
      <xdr:col>2</xdr:col>
      <xdr:colOff>1349199</xdr:colOff>
      <xdr:row>1</xdr:row>
      <xdr:rowOff>179917</xdr:rowOff>
    </xdr:from>
    <xdr:to>
      <xdr:col>5</xdr:col>
      <xdr:colOff>545449</xdr:colOff>
      <xdr:row>1</xdr:row>
      <xdr:rowOff>467917</xdr:rowOff>
    </xdr:to>
    <xdr:sp macro="" textlink="">
      <xdr:nvSpPr>
        <xdr:cNvPr id="63" name="Retângulo 62">
          <a:hlinkClick xmlns:r="http://schemas.openxmlformats.org/officeDocument/2006/relationships" r:id="rId13"/>
        </xdr:cNvPr>
        <xdr:cNvSpPr/>
      </xdr:nvSpPr>
      <xdr:spPr>
        <a:xfrm>
          <a:off x="3423532" y="613834"/>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t>Não Pagos</a:t>
          </a:r>
          <a:endParaRPr lang="pt-BR" sz="1200"/>
        </a:p>
      </xdr:txBody>
    </xdr:sp>
    <xdr:clientData/>
  </xdr:twoCellAnchor>
  <xdr:twoCellAnchor editAs="absolute">
    <xdr:from>
      <xdr:col>5</xdr:col>
      <xdr:colOff>631473</xdr:colOff>
      <xdr:row>1</xdr:row>
      <xdr:rowOff>179917</xdr:rowOff>
    </xdr:from>
    <xdr:to>
      <xdr:col>6</xdr:col>
      <xdr:colOff>557973</xdr:colOff>
      <xdr:row>1</xdr:row>
      <xdr:rowOff>467917</xdr:rowOff>
    </xdr:to>
    <xdr:sp macro="" textlink="">
      <xdr:nvSpPr>
        <xdr:cNvPr id="64" name="Retângulo 35">
          <a:hlinkClick xmlns:r="http://schemas.openxmlformats.org/officeDocument/2006/relationships" r:id="rId14"/>
        </xdr:cNvPr>
        <xdr:cNvSpPr/>
      </xdr:nvSpPr>
      <xdr:spPr>
        <a:xfrm>
          <a:off x="4769556" y="613834"/>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t>Cartões</a:t>
          </a:r>
          <a:endParaRPr lang="pt-BR" sz="1200"/>
        </a:p>
      </xdr:txBody>
    </xdr:sp>
    <xdr:clientData/>
  </xdr:twoCellAnchor>
  <xdr:twoCellAnchor editAs="absolute">
    <xdr:from>
      <xdr:col>5</xdr:col>
      <xdr:colOff>1333492</xdr:colOff>
      <xdr:row>0</xdr:row>
      <xdr:rowOff>148166</xdr:rowOff>
    </xdr:from>
    <xdr:to>
      <xdr:col>6</xdr:col>
      <xdr:colOff>359992</xdr:colOff>
      <xdr:row>1</xdr:row>
      <xdr:rowOff>74249</xdr:rowOff>
    </xdr:to>
    <xdr:pic>
      <xdr:nvPicPr>
        <xdr:cNvPr id="30" name="Imagem 29">
          <a:hlinkClick xmlns:r="http://schemas.openxmlformats.org/officeDocument/2006/relationships" r:id="rId15"/>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60992" y="148166"/>
          <a:ext cx="360000" cy="36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5</xdr:col>
      <xdr:colOff>0</xdr:colOff>
      <xdr:row>6</xdr:row>
      <xdr:rowOff>0</xdr:rowOff>
    </xdr:from>
    <xdr:to>
      <xdr:col>5</xdr:col>
      <xdr:colOff>219075</xdr:colOff>
      <xdr:row>6</xdr:row>
      <xdr:rowOff>0</xdr:rowOff>
    </xdr:to>
    <xdr:cxnSp macro="">
      <xdr:nvCxnSpPr>
        <xdr:cNvPr id="4" name="Conector reto 16"/>
        <xdr:cNvCxnSpPr/>
      </xdr:nvCxnSpPr>
      <xdr:spPr>
        <a:xfrm>
          <a:off x="4143375" y="16859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6</xdr:row>
      <xdr:rowOff>0</xdr:rowOff>
    </xdr:from>
    <xdr:to>
      <xdr:col>7</xdr:col>
      <xdr:colOff>219075</xdr:colOff>
      <xdr:row>6</xdr:row>
      <xdr:rowOff>0</xdr:rowOff>
    </xdr:to>
    <xdr:cxnSp macro="">
      <xdr:nvCxnSpPr>
        <xdr:cNvPr id="5" name="Conector reto 16"/>
        <xdr:cNvCxnSpPr/>
      </xdr:nvCxnSpPr>
      <xdr:spPr>
        <a:xfrm>
          <a:off x="6810375" y="16859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35596</xdr:colOff>
      <xdr:row>6</xdr:row>
      <xdr:rowOff>0</xdr:rowOff>
    </xdr:from>
    <xdr:to>
      <xdr:col>9</xdr:col>
      <xdr:colOff>219075</xdr:colOff>
      <xdr:row>6</xdr:row>
      <xdr:rowOff>0</xdr:rowOff>
    </xdr:to>
    <xdr:cxnSp macro="">
      <xdr:nvCxnSpPr>
        <xdr:cNvPr id="6" name="Conector reto 16"/>
        <xdr:cNvCxnSpPr/>
      </xdr:nvCxnSpPr>
      <xdr:spPr>
        <a:xfrm>
          <a:off x="8179471" y="1685925"/>
          <a:ext cx="52637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6</xdr:row>
      <xdr:rowOff>0</xdr:rowOff>
    </xdr:from>
    <xdr:to>
      <xdr:col>10</xdr:col>
      <xdr:colOff>219075</xdr:colOff>
      <xdr:row>6</xdr:row>
      <xdr:rowOff>0</xdr:rowOff>
    </xdr:to>
    <xdr:cxnSp macro="">
      <xdr:nvCxnSpPr>
        <xdr:cNvPr id="7" name="Conector reto 16"/>
        <xdr:cNvCxnSpPr/>
      </xdr:nvCxnSpPr>
      <xdr:spPr>
        <a:xfrm>
          <a:off x="10020300" y="16859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35596</xdr:colOff>
      <xdr:row>6</xdr:row>
      <xdr:rowOff>0</xdr:rowOff>
    </xdr:from>
    <xdr:to>
      <xdr:col>9</xdr:col>
      <xdr:colOff>219075</xdr:colOff>
      <xdr:row>6</xdr:row>
      <xdr:rowOff>0</xdr:rowOff>
    </xdr:to>
    <xdr:cxnSp macro="">
      <xdr:nvCxnSpPr>
        <xdr:cNvPr id="17" name="Conector reto 16"/>
        <xdr:cNvCxnSpPr/>
      </xdr:nvCxnSpPr>
      <xdr:spPr>
        <a:xfrm>
          <a:off x="8179471" y="1685925"/>
          <a:ext cx="52637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6</xdr:row>
      <xdr:rowOff>0</xdr:rowOff>
    </xdr:from>
    <xdr:to>
      <xdr:col>10</xdr:col>
      <xdr:colOff>219075</xdr:colOff>
      <xdr:row>6</xdr:row>
      <xdr:rowOff>0</xdr:rowOff>
    </xdr:to>
    <xdr:cxnSp macro="">
      <xdr:nvCxnSpPr>
        <xdr:cNvPr id="18" name="Conector reto 16"/>
        <xdr:cNvCxnSpPr/>
      </xdr:nvCxnSpPr>
      <xdr:spPr>
        <a:xfrm>
          <a:off x="10020300" y="168592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14</xdr:row>
      <xdr:rowOff>0</xdr:rowOff>
    </xdr:from>
    <xdr:to>
      <xdr:col>10</xdr:col>
      <xdr:colOff>219075</xdr:colOff>
      <xdr:row>14</xdr:row>
      <xdr:rowOff>0</xdr:rowOff>
    </xdr:to>
    <xdr:cxnSp macro="">
      <xdr:nvCxnSpPr>
        <xdr:cNvPr id="19" name="Conector reto 18"/>
        <xdr:cNvCxnSpPr/>
      </xdr:nvCxnSpPr>
      <xdr:spPr>
        <a:xfrm>
          <a:off x="10020300" y="41910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493885</xdr:colOff>
      <xdr:row>0</xdr:row>
      <xdr:rowOff>70556</xdr:rowOff>
    </xdr:from>
    <xdr:ext cx="6064250" cy="606777"/>
    <xdr:sp macro="" textlink="">
      <xdr:nvSpPr>
        <xdr:cNvPr id="28" name="CaixaDeTexto 23"/>
        <xdr:cNvSpPr txBox="1"/>
      </xdr:nvSpPr>
      <xdr:spPr>
        <a:xfrm>
          <a:off x="5954885" y="70556"/>
          <a:ext cx="6064250" cy="606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1050">
              <a:solidFill>
                <a:schemeClr val="tx1">
                  <a:lumMod val="65000"/>
                  <a:lumOff val="35000"/>
                </a:schemeClr>
              </a:solidFill>
            </a:rPr>
            <a:t>Escolha um mês e veja o seu resultado diário e resumo geral. Preste atenção para variações de</a:t>
          </a:r>
          <a:r>
            <a:rPr lang="pt-BR" sz="1050" baseline="0">
              <a:solidFill>
                <a:schemeClr val="tx1">
                  <a:lumMod val="65000"/>
                  <a:lumOff val="35000"/>
                </a:schemeClr>
              </a:solidFill>
            </a:rPr>
            <a:t> receita ou despesas no mês e descubra como melhorar suas finanças. Na última aba você poderá ver os seus saldos parciais das próximas faturas de cartões de crédito</a:t>
          </a:r>
          <a:endParaRPr lang="pt-BR" sz="1050">
            <a:solidFill>
              <a:schemeClr val="tx1">
                <a:lumMod val="65000"/>
                <a:lumOff val="35000"/>
              </a:schemeClr>
            </a:solidFill>
          </a:endParaRPr>
        </a:p>
      </xdr:txBody>
    </xdr:sp>
    <xdr:clientData/>
  </xdr:oneCellAnchor>
  <xdr:twoCellAnchor editAs="absolute">
    <xdr:from>
      <xdr:col>0</xdr:col>
      <xdr:colOff>134407</xdr:colOff>
      <xdr:row>0</xdr:row>
      <xdr:rowOff>296333</xdr:rowOff>
    </xdr:from>
    <xdr:to>
      <xdr:col>0</xdr:col>
      <xdr:colOff>1699682</xdr:colOff>
      <xdr:row>1</xdr:row>
      <xdr:rowOff>364653</xdr:rowOff>
    </xdr:to>
    <xdr:pic>
      <xdr:nvPicPr>
        <xdr:cNvPr id="30" name="Imagem 2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3"/>
          <a:ext cx="1565275" cy="502237"/>
        </a:xfrm>
        <a:prstGeom prst="rect">
          <a:avLst/>
        </a:prstGeom>
      </xdr:spPr>
    </xdr:pic>
    <xdr:clientData fLocksWithSheet="0"/>
  </xdr:twoCellAnchor>
  <xdr:twoCellAnchor editAs="absolute">
    <xdr:from>
      <xdr:col>0</xdr:col>
      <xdr:colOff>0</xdr:colOff>
      <xdr:row>4</xdr:row>
      <xdr:rowOff>29636</xdr:rowOff>
    </xdr:from>
    <xdr:to>
      <xdr:col>1</xdr:col>
      <xdr:colOff>30691</xdr:colOff>
      <xdr:row>5</xdr:row>
      <xdr:rowOff>236011</xdr:rowOff>
    </xdr:to>
    <xdr:sp macro="" textlink="">
      <xdr:nvSpPr>
        <xdr:cNvPr id="31" name="Retângulo 30">
          <a:hlinkClick xmlns:r="http://schemas.openxmlformats.org/officeDocument/2006/relationships" r:id="rId2"/>
        </xdr:cNvPr>
        <xdr:cNvSpPr/>
      </xdr:nvSpPr>
      <xdr:spPr>
        <a:xfrm>
          <a:off x="0" y="1416053"/>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13</xdr:row>
      <xdr:rowOff>16938</xdr:rowOff>
    </xdr:from>
    <xdr:to>
      <xdr:col>0</xdr:col>
      <xdr:colOff>1689100</xdr:colOff>
      <xdr:row>13</xdr:row>
      <xdr:rowOff>16938</xdr:rowOff>
    </xdr:to>
    <xdr:cxnSp macro="">
      <xdr:nvCxnSpPr>
        <xdr:cNvPr id="32" name="Conector reto 31"/>
        <xdr:cNvCxnSpPr/>
      </xdr:nvCxnSpPr>
      <xdr:spPr>
        <a:xfrm>
          <a:off x="123825" y="409152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3178</xdr:rowOff>
    </xdr:from>
    <xdr:to>
      <xdr:col>0</xdr:col>
      <xdr:colOff>1689100</xdr:colOff>
      <xdr:row>2</xdr:row>
      <xdr:rowOff>3178</xdr:rowOff>
    </xdr:to>
    <xdr:cxnSp macro="">
      <xdr:nvCxnSpPr>
        <xdr:cNvPr id="33" name="Conector reto 32"/>
        <xdr:cNvCxnSpPr/>
      </xdr:nvCxnSpPr>
      <xdr:spPr>
        <a:xfrm>
          <a:off x="123825" y="91334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286811</xdr:rowOff>
    </xdr:from>
    <xdr:to>
      <xdr:col>0</xdr:col>
      <xdr:colOff>1803400</xdr:colOff>
      <xdr:row>6</xdr:row>
      <xdr:rowOff>238128</xdr:rowOff>
    </xdr:to>
    <xdr:sp macro="" textlink="">
      <xdr:nvSpPr>
        <xdr:cNvPr id="34" name="Rectangle 12">
          <a:hlinkClick xmlns:r="http://schemas.openxmlformats.org/officeDocument/2006/relationships" r:id="rId3"/>
        </xdr:cNvPr>
        <xdr:cNvSpPr/>
      </xdr:nvSpPr>
      <xdr:spPr>
        <a:xfrm>
          <a:off x="38100" y="17367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279050</xdr:rowOff>
    </xdr:from>
    <xdr:to>
      <xdr:col>0</xdr:col>
      <xdr:colOff>1790700</xdr:colOff>
      <xdr:row>7</xdr:row>
      <xdr:rowOff>230367</xdr:rowOff>
    </xdr:to>
    <xdr:sp macro="" textlink="">
      <xdr:nvSpPr>
        <xdr:cNvPr id="35" name="Rectangle 57">
          <a:hlinkClick xmlns:r="http://schemas.openxmlformats.org/officeDocument/2006/relationships" r:id="rId4"/>
        </xdr:cNvPr>
        <xdr:cNvSpPr/>
      </xdr:nvSpPr>
      <xdr:spPr>
        <a:xfrm>
          <a:off x="25400" y="205705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7</xdr:row>
      <xdr:rowOff>271289</xdr:rowOff>
    </xdr:from>
    <xdr:to>
      <xdr:col>0</xdr:col>
      <xdr:colOff>1790700</xdr:colOff>
      <xdr:row>8</xdr:row>
      <xdr:rowOff>222605</xdr:rowOff>
    </xdr:to>
    <xdr:sp macro="" textlink="">
      <xdr:nvSpPr>
        <xdr:cNvPr id="36" name="Rectangle 58">
          <a:hlinkClick xmlns:r="http://schemas.openxmlformats.org/officeDocument/2006/relationships" r:id="rId5"/>
        </xdr:cNvPr>
        <xdr:cNvSpPr/>
      </xdr:nvSpPr>
      <xdr:spPr>
        <a:xfrm>
          <a:off x="25400" y="2377372"/>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3. Resumo: Lançamentos</a:t>
          </a:r>
        </a:p>
      </xdr:txBody>
    </xdr:sp>
    <xdr:clientData/>
  </xdr:twoCellAnchor>
  <xdr:twoCellAnchor editAs="absolute">
    <xdr:from>
      <xdr:col>0</xdr:col>
      <xdr:colOff>25400</xdr:colOff>
      <xdr:row>8</xdr:row>
      <xdr:rowOff>263527</xdr:rowOff>
    </xdr:from>
    <xdr:to>
      <xdr:col>0</xdr:col>
      <xdr:colOff>1790700</xdr:colOff>
      <xdr:row>9</xdr:row>
      <xdr:rowOff>214844</xdr:rowOff>
    </xdr:to>
    <xdr:sp macro="" textlink="">
      <xdr:nvSpPr>
        <xdr:cNvPr id="37" name="Rectangle 59">
          <a:hlinkClick xmlns:r="http://schemas.openxmlformats.org/officeDocument/2006/relationships" r:id="rId6"/>
        </xdr:cNvPr>
        <xdr:cNvSpPr/>
      </xdr:nvSpPr>
      <xdr:spPr>
        <a:xfrm>
          <a:off x="25400" y="269769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9</xdr:row>
      <xdr:rowOff>255766</xdr:rowOff>
    </xdr:from>
    <xdr:to>
      <xdr:col>0</xdr:col>
      <xdr:colOff>1790700</xdr:colOff>
      <xdr:row>10</xdr:row>
      <xdr:rowOff>207083</xdr:rowOff>
    </xdr:to>
    <xdr:sp macro="" textlink="">
      <xdr:nvSpPr>
        <xdr:cNvPr id="38" name="Rectangle 60">
          <a:hlinkClick xmlns:r="http://schemas.openxmlformats.org/officeDocument/2006/relationships" r:id="rId7"/>
        </xdr:cNvPr>
        <xdr:cNvSpPr/>
      </xdr:nvSpPr>
      <xdr:spPr>
        <a:xfrm>
          <a:off x="25400" y="301801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10</xdr:row>
      <xdr:rowOff>248005</xdr:rowOff>
    </xdr:from>
    <xdr:to>
      <xdr:col>0</xdr:col>
      <xdr:colOff>1790700</xdr:colOff>
      <xdr:row>11</xdr:row>
      <xdr:rowOff>199321</xdr:rowOff>
    </xdr:to>
    <xdr:sp macro="" textlink="">
      <xdr:nvSpPr>
        <xdr:cNvPr id="39" name="Rectangle 61">
          <a:hlinkClick xmlns:r="http://schemas.openxmlformats.org/officeDocument/2006/relationships" r:id="rId8"/>
        </xdr:cNvPr>
        <xdr:cNvSpPr/>
      </xdr:nvSpPr>
      <xdr:spPr>
        <a:xfrm>
          <a:off x="25400" y="333833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13</xdr:row>
      <xdr:rowOff>174631</xdr:rowOff>
    </xdr:from>
    <xdr:to>
      <xdr:col>0</xdr:col>
      <xdr:colOff>1816100</xdr:colOff>
      <xdr:row>14</xdr:row>
      <xdr:rowOff>125947</xdr:rowOff>
    </xdr:to>
    <xdr:sp macro="" textlink="">
      <xdr:nvSpPr>
        <xdr:cNvPr id="40" name="Rectangle 62">
          <a:hlinkClick xmlns:r="http://schemas.openxmlformats.org/officeDocument/2006/relationships" r:id="rId9"/>
        </xdr:cNvPr>
        <xdr:cNvSpPr/>
      </xdr:nvSpPr>
      <xdr:spPr>
        <a:xfrm>
          <a:off x="50800" y="42492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14</xdr:row>
      <xdr:rowOff>172514</xdr:rowOff>
    </xdr:from>
    <xdr:to>
      <xdr:col>0</xdr:col>
      <xdr:colOff>1816100</xdr:colOff>
      <xdr:row>15</xdr:row>
      <xdr:rowOff>123831</xdr:rowOff>
    </xdr:to>
    <xdr:sp macro="" textlink="">
      <xdr:nvSpPr>
        <xdr:cNvPr id="41" name="Rectangle 63">
          <a:hlinkClick xmlns:r="http://schemas.openxmlformats.org/officeDocument/2006/relationships" r:id="rId10"/>
        </xdr:cNvPr>
        <xdr:cNvSpPr/>
      </xdr:nvSpPr>
      <xdr:spPr>
        <a:xfrm>
          <a:off x="50800" y="457518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89961</xdr:rowOff>
    </xdr:from>
    <xdr:to>
      <xdr:col>0</xdr:col>
      <xdr:colOff>1828800</xdr:colOff>
      <xdr:row>3</xdr:row>
      <xdr:rowOff>178861</xdr:rowOff>
    </xdr:to>
    <xdr:sp macro="" textlink="">
      <xdr:nvSpPr>
        <xdr:cNvPr id="42" name="Rectangle 65"/>
        <xdr:cNvSpPr/>
      </xdr:nvSpPr>
      <xdr:spPr>
        <a:xfrm>
          <a:off x="63500" y="10001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15</xdr:row>
      <xdr:rowOff>170399</xdr:rowOff>
    </xdr:from>
    <xdr:to>
      <xdr:col>0</xdr:col>
      <xdr:colOff>1820333</xdr:colOff>
      <xdr:row>16</xdr:row>
      <xdr:rowOff>121716</xdr:rowOff>
    </xdr:to>
    <xdr:sp macro="" textlink="">
      <xdr:nvSpPr>
        <xdr:cNvPr id="43" name="Rectangle 63">
          <a:hlinkClick xmlns:r="http://schemas.openxmlformats.org/officeDocument/2006/relationships" r:id="rId11"/>
        </xdr:cNvPr>
        <xdr:cNvSpPr/>
      </xdr:nvSpPr>
      <xdr:spPr>
        <a:xfrm>
          <a:off x="55033" y="490114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11</xdr:row>
      <xdr:rowOff>240240</xdr:rowOff>
    </xdr:from>
    <xdr:to>
      <xdr:col>0</xdr:col>
      <xdr:colOff>1794936</xdr:colOff>
      <xdr:row>12</xdr:row>
      <xdr:rowOff>191557</xdr:rowOff>
    </xdr:to>
    <xdr:sp macro="" textlink="">
      <xdr:nvSpPr>
        <xdr:cNvPr id="44" name="Rectangle 61">
          <a:hlinkClick xmlns:r="http://schemas.openxmlformats.org/officeDocument/2006/relationships" r:id="rId12"/>
        </xdr:cNvPr>
        <xdr:cNvSpPr/>
      </xdr:nvSpPr>
      <xdr:spPr>
        <a:xfrm>
          <a:off x="29636" y="365865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2</xdr:col>
      <xdr:colOff>0</xdr:colOff>
      <xdr:row>1</xdr:row>
      <xdr:rowOff>179912</xdr:rowOff>
    </xdr:from>
    <xdr:to>
      <xdr:col>2</xdr:col>
      <xdr:colOff>1260000</xdr:colOff>
      <xdr:row>1</xdr:row>
      <xdr:rowOff>467912</xdr:rowOff>
    </xdr:to>
    <xdr:sp macro="" textlink="">
      <xdr:nvSpPr>
        <xdr:cNvPr id="45" name="Retângulo 44">
          <a:hlinkClick xmlns:r="http://schemas.openxmlformats.org/officeDocument/2006/relationships" r:id="rId5"/>
        </xdr:cNvPr>
        <xdr:cNvSpPr/>
      </xdr:nvSpPr>
      <xdr:spPr>
        <a:xfrm>
          <a:off x="2074333" y="613829"/>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Pagos</a:t>
          </a:r>
        </a:p>
      </xdr:txBody>
    </xdr:sp>
    <xdr:clientData/>
  </xdr:twoCellAnchor>
  <xdr:twoCellAnchor editAs="absolute">
    <xdr:from>
      <xdr:col>2</xdr:col>
      <xdr:colOff>1349199</xdr:colOff>
      <xdr:row>1</xdr:row>
      <xdr:rowOff>179912</xdr:rowOff>
    </xdr:from>
    <xdr:to>
      <xdr:col>5</xdr:col>
      <xdr:colOff>545449</xdr:colOff>
      <xdr:row>1</xdr:row>
      <xdr:rowOff>467912</xdr:rowOff>
    </xdr:to>
    <xdr:sp macro="" textlink="">
      <xdr:nvSpPr>
        <xdr:cNvPr id="46" name="Retângulo 45">
          <a:hlinkClick xmlns:r="http://schemas.openxmlformats.org/officeDocument/2006/relationships" r:id="rId13"/>
        </xdr:cNvPr>
        <xdr:cNvSpPr/>
      </xdr:nvSpPr>
      <xdr:spPr>
        <a:xfrm>
          <a:off x="3423532" y="613829"/>
          <a:ext cx="126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Não Pagos</a:t>
          </a:r>
        </a:p>
      </xdr:txBody>
    </xdr:sp>
    <xdr:clientData/>
  </xdr:twoCellAnchor>
  <xdr:twoCellAnchor editAs="absolute">
    <xdr:from>
      <xdr:col>5</xdr:col>
      <xdr:colOff>631473</xdr:colOff>
      <xdr:row>1</xdr:row>
      <xdr:rowOff>179912</xdr:rowOff>
    </xdr:from>
    <xdr:to>
      <xdr:col>6</xdr:col>
      <xdr:colOff>557973</xdr:colOff>
      <xdr:row>1</xdr:row>
      <xdr:rowOff>467912</xdr:rowOff>
    </xdr:to>
    <xdr:sp macro="" textlink="">
      <xdr:nvSpPr>
        <xdr:cNvPr id="47" name="Retângulo 35">
          <a:hlinkClick xmlns:r="http://schemas.openxmlformats.org/officeDocument/2006/relationships" r:id="rId14"/>
        </xdr:cNvPr>
        <xdr:cNvSpPr/>
      </xdr:nvSpPr>
      <xdr:spPr>
        <a:xfrm>
          <a:off x="4769556" y="613829"/>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Cartões</a:t>
          </a:r>
        </a:p>
      </xdr:txBody>
    </xdr:sp>
    <xdr:clientData/>
  </xdr:twoCellAnchor>
  <xdr:twoCellAnchor editAs="absolute">
    <xdr:from>
      <xdr:col>5</xdr:col>
      <xdr:colOff>1333495</xdr:colOff>
      <xdr:row>0</xdr:row>
      <xdr:rowOff>148162</xdr:rowOff>
    </xdr:from>
    <xdr:to>
      <xdr:col>6</xdr:col>
      <xdr:colOff>359995</xdr:colOff>
      <xdr:row>1</xdr:row>
      <xdr:rowOff>74245</xdr:rowOff>
    </xdr:to>
    <xdr:pic>
      <xdr:nvPicPr>
        <xdr:cNvPr id="29" name="Imagem 28">
          <a:hlinkClick xmlns:r="http://schemas.openxmlformats.org/officeDocument/2006/relationships" r:id="rId15"/>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60995" y="148162"/>
          <a:ext cx="360000" cy="360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oneCellAnchor>
    <xdr:from>
      <xdr:col>5</xdr:col>
      <xdr:colOff>197558</xdr:colOff>
      <xdr:row>0</xdr:row>
      <xdr:rowOff>70555</xdr:rowOff>
    </xdr:from>
    <xdr:ext cx="6064250" cy="617362"/>
    <xdr:sp macro="" textlink="">
      <xdr:nvSpPr>
        <xdr:cNvPr id="22" name="CaixaDeTexto 23"/>
        <xdr:cNvSpPr txBox="1"/>
      </xdr:nvSpPr>
      <xdr:spPr>
        <a:xfrm>
          <a:off x="5901975" y="70555"/>
          <a:ext cx="6064250" cy="6173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pt-BR" sz="1050">
              <a:solidFill>
                <a:schemeClr val="tx1">
                  <a:lumMod val="65000"/>
                  <a:lumOff val="35000"/>
                </a:schemeClr>
              </a:solidFill>
            </a:rPr>
            <a:t>Escolha um mês e veja o seu resultado diário e resumo geral. Preste atenção para variações de</a:t>
          </a:r>
          <a:r>
            <a:rPr lang="pt-BR" sz="1050" baseline="0">
              <a:solidFill>
                <a:schemeClr val="tx1">
                  <a:lumMod val="65000"/>
                  <a:lumOff val="35000"/>
                </a:schemeClr>
              </a:solidFill>
            </a:rPr>
            <a:t> receita ou despesas no mês e descubra como melhorar suas finanças. Na última aba você poderá ver os seus saldos parciais das próximas faturas de cartões de crédito</a:t>
          </a:r>
          <a:endParaRPr lang="pt-BR" sz="1050">
            <a:solidFill>
              <a:schemeClr val="tx1">
                <a:lumMod val="65000"/>
                <a:lumOff val="35000"/>
              </a:schemeClr>
            </a:solidFill>
          </a:endParaRPr>
        </a:p>
      </xdr:txBody>
    </xdr:sp>
    <xdr:clientData/>
  </xdr:oneCellAnchor>
  <xdr:twoCellAnchor editAs="absolute">
    <xdr:from>
      <xdr:col>0</xdr:col>
      <xdr:colOff>134407</xdr:colOff>
      <xdr:row>0</xdr:row>
      <xdr:rowOff>296330</xdr:rowOff>
    </xdr:from>
    <xdr:to>
      <xdr:col>0</xdr:col>
      <xdr:colOff>1699682</xdr:colOff>
      <xdr:row>1</xdr:row>
      <xdr:rowOff>364650</xdr:rowOff>
    </xdr:to>
    <xdr:pic>
      <xdr:nvPicPr>
        <xdr:cNvPr id="21" name="Imagem 20"/>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0"/>
          <a:ext cx="1565275" cy="502237"/>
        </a:xfrm>
        <a:prstGeom prst="rect">
          <a:avLst/>
        </a:prstGeom>
      </xdr:spPr>
    </xdr:pic>
    <xdr:clientData fLocksWithSheet="0"/>
  </xdr:twoCellAnchor>
  <xdr:twoCellAnchor editAs="absolute">
    <xdr:from>
      <xdr:col>0</xdr:col>
      <xdr:colOff>0</xdr:colOff>
      <xdr:row>4</xdr:row>
      <xdr:rowOff>315383</xdr:rowOff>
    </xdr:from>
    <xdr:to>
      <xdr:col>1</xdr:col>
      <xdr:colOff>30691</xdr:colOff>
      <xdr:row>5</xdr:row>
      <xdr:rowOff>236008</xdr:rowOff>
    </xdr:to>
    <xdr:sp macro="" textlink="">
      <xdr:nvSpPr>
        <xdr:cNvPr id="26" name="Retângulo 25">
          <a:hlinkClick xmlns:r="http://schemas.openxmlformats.org/officeDocument/2006/relationships" r:id="rId2"/>
        </xdr:cNvPr>
        <xdr:cNvSpPr/>
      </xdr:nvSpPr>
      <xdr:spPr>
        <a:xfrm>
          <a:off x="0" y="1416050"/>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15</xdr:row>
      <xdr:rowOff>101601</xdr:rowOff>
    </xdr:from>
    <xdr:to>
      <xdr:col>0</xdr:col>
      <xdr:colOff>1689100</xdr:colOff>
      <xdr:row>15</xdr:row>
      <xdr:rowOff>101601</xdr:rowOff>
    </xdr:to>
    <xdr:cxnSp macro="">
      <xdr:nvCxnSpPr>
        <xdr:cNvPr id="27" name="Conector reto 26"/>
        <xdr:cNvCxnSpPr/>
      </xdr:nvCxnSpPr>
      <xdr:spPr>
        <a:xfrm>
          <a:off x="123825" y="4091518"/>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3175</xdr:rowOff>
    </xdr:from>
    <xdr:to>
      <xdr:col>0</xdr:col>
      <xdr:colOff>1689100</xdr:colOff>
      <xdr:row>2</xdr:row>
      <xdr:rowOff>3175</xdr:rowOff>
    </xdr:to>
    <xdr:cxnSp macro="">
      <xdr:nvCxnSpPr>
        <xdr:cNvPr id="28" name="Conector reto 27"/>
        <xdr:cNvCxnSpPr/>
      </xdr:nvCxnSpPr>
      <xdr:spPr>
        <a:xfrm>
          <a:off x="123825" y="913342"/>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286808</xdr:rowOff>
    </xdr:from>
    <xdr:to>
      <xdr:col>0</xdr:col>
      <xdr:colOff>1803400</xdr:colOff>
      <xdr:row>6</xdr:row>
      <xdr:rowOff>216958</xdr:rowOff>
    </xdr:to>
    <xdr:sp macro="" textlink="">
      <xdr:nvSpPr>
        <xdr:cNvPr id="29" name="Rectangle 12">
          <a:hlinkClick xmlns:r="http://schemas.openxmlformats.org/officeDocument/2006/relationships" r:id="rId3"/>
        </xdr:cNvPr>
        <xdr:cNvSpPr/>
      </xdr:nvSpPr>
      <xdr:spPr>
        <a:xfrm>
          <a:off x="38100" y="173672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7</xdr:row>
      <xdr:rowOff>14464</xdr:rowOff>
    </xdr:from>
    <xdr:to>
      <xdr:col>0</xdr:col>
      <xdr:colOff>1790700</xdr:colOff>
      <xdr:row>8</xdr:row>
      <xdr:rowOff>50447</xdr:rowOff>
    </xdr:to>
    <xdr:sp macro="" textlink="">
      <xdr:nvSpPr>
        <xdr:cNvPr id="30" name="Rectangle 57">
          <a:hlinkClick xmlns:r="http://schemas.openxmlformats.org/officeDocument/2006/relationships" r:id="rId4"/>
        </xdr:cNvPr>
        <xdr:cNvSpPr/>
      </xdr:nvSpPr>
      <xdr:spPr>
        <a:xfrm>
          <a:off x="25400" y="205704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8</xdr:row>
      <xdr:rowOff>91369</xdr:rowOff>
    </xdr:from>
    <xdr:to>
      <xdr:col>0</xdr:col>
      <xdr:colOff>1790700</xdr:colOff>
      <xdr:row>9</xdr:row>
      <xdr:rowOff>127352</xdr:rowOff>
    </xdr:to>
    <xdr:sp macro="" textlink="">
      <xdr:nvSpPr>
        <xdr:cNvPr id="31" name="Rectangle 58">
          <a:hlinkClick xmlns:r="http://schemas.openxmlformats.org/officeDocument/2006/relationships" r:id="rId5"/>
        </xdr:cNvPr>
        <xdr:cNvSpPr/>
      </xdr:nvSpPr>
      <xdr:spPr>
        <a:xfrm>
          <a:off x="25400" y="2377369"/>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3. Resumo: Lançamentos</a:t>
          </a:r>
        </a:p>
      </xdr:txBody>
    </xdr:sp>
    <xdr:clientData/>
  </xdr:twoCellAnchor>
  <xdr:twoCellAnchor editAs="absolute">
    <xdr:from>
      <xdr:col>0</xdr:col>
      <xdr:colOff>25400</xdr:colOff>
      <xdr:row>9</xdr:row>
      <xdr:rowOff>168274</xdr:rowOff>
    </xdr:from>
    <xdr:to>
      <xdr:col>0</xdr:col>
      <xdr:colOff>1790700</xdr:colOff>
      <xdr:row>10</xdr:row>
      <xdr:rowOff>204258</xdr:rowOff>
    </xdr:to>
    <xdr:sp macro="" textlink="">
      <xdr:nvSpPr>
        <xdr:cNvPr id="32" name="Rectangle 59">
          <a:hlinkClick xmlns:r="http://schemas.openxmlformats.org/officeDocument/2006/relationships" r:id="rId6"/>
        </xdr:cNvPr>
        <xdr:cNvSpPr/>
      </xdr:nvSpPr>
      <xdr:spPr>
        <a:xfrm>
          <a:off x="25400" y="269769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4. Resultados Consolidados</a:t>
          </a:r>
        </a:p>
      </xdr:txBody>
    </xdr:sp>
    <xdr:clientData/>
  </xdr:twoCellAnchor>
  <xdr:twoCellAnchor editAs="absolute">
    <xdr:from>
      <xdr:col>0</xdr:col>
      <xdr:colOff>25400</xdr:colOff>
      <xdr:row>11</xdr:row>
      <xdr:rowOff>1763</xdr:rowOff>
    </xdr:from>
    <xdr:to>
      <xdr:col>0</xdr:col>
      <xdr:colOff>1790700</xdr:colOff>
      <xdr:row>12</xdr:row>
      <xdr:rowOff>37746</xdr:rowOff>
    </xdr:to>
    <xdr:sp macro="" textlink="">
      <xdr:nvSpPr>
        <xdr:cNvPr id="33" name="Rectangle 60">
          <a:hlinkClick xmlns:r="http://schemas.openxmlformats.org/officeDocument/2006/relationships" r:id="rId7"/>
        </xdr:cNvPr>
        <xdr:cNvSpPr/>
      </xdr:nvSpPr>
      <xdr:spPr>
        <a:xfrm>
          <a:off x="25400" y="30180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5. Gráficos</a:t>
          </a:r>
        </a:p>
      </xdr:txBody>
    </xdr:sp>
    <xdr:clientData/>
  </xdr:twoCellAnchor>
  <xdr:twoCellAnchor editAs="absolute">
    <xdr:from>
      <xdr:col>0</xdr:col>
      <xdr:colOff>25400</xdr:colOff>
      <xdr:row>12</xdr:row>
      <xdr:rowOff>78668</xdr:rowOff>
    </xdr:from>
    <xdr:to>
      <xdr:col>0</xdr:col>
      <xdr:colOff>1790700</xdr:colOff>
      <xdr:row>13</xdr:row>
      <xdr:rowOff>114652</xdr:rowOff>
    </xdr:to>
    <xdr:sp macro="" textlink="">
      <xdr:nvSpPr>
        <xdr:cNvPr id="34" name="Rectangle 61">
          <a:hlinkClick xmlns:r="http://schemas.openxmlformats.org/officeDocument/2006/relationships" r:id="rId8"/>
        </xdr:cNvPr>
        <xdr:cNvSpPr/>
      </xdr:nvSpPr>
      <xdr:spPr>
        <a:xfrm>
          <a:off x="25400" y="333833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16</xdr:row>
      <xdr:rowOff>15878</xdr:rowOff>
    </xdr:from>
    <xdr:to>
      <xdr:col>0</xdr:col>
      <xdr:colOff>1816100</xdr:colOff>
      <xdr:row>17</xdr:row>
      <xdr:rowOff>51861</xdr:rowOff>
    </xdr:to>
    <xdr:sp macro="" textlink="">
      <xdr:nvSpPr>
        <xdr:cNvPr id="35" name="Rectangle 62">
          <a:hlinkClick xmlns:r="http://schemas.openxmlformats.org/officeDocument/2006/relationships" r:id="rId9"/>
        </xdr:cNvPr>
        <xdr:cNvSpPr/>
      </xdr:nvSpPr>
      <xdr:spPr>
        <a:xfrm>
          <a:off x="50800" y="424921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17</xdr:row>
      <xdr:rowOff>98428</xdr:rowOff>
    </xdr:from>
    <xdr:to>
      <xdr:col>0</xdr:col>
      <xdr:colOff>1816100</xdr:colOff>
      <xdr:row>18</xdr:row>
      <xdr:rowOff>134411</xdr:rowOff>
    </xdr:to>
    <xdr:sp macro="" textlink="">
      <xdr:nvSpPr>
        <xdr:cNvPr id="36" name="Rectangle 63">
          <a:hlinkClick xmlns:r="http://schemas.openxmlformats.org/officeDocument/2006/relationships" r:id="rId10"/>
        </xdr:cNvPr>
        <xdr:cNvSpPr/>
      </xdr:nvSpPr>
      <xdr:spPr>
        <a:xfrm>
          <a:off x="50800" y="457517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3</xdr:row>
      <xdr:rowOff>5291</xdr:rowOff>
    </xdr:from>
    <xdr:to>
      <xdr:col>0</xdr:col>
      <xdr:colOff>1828800</xdr:colOff>
      <xdr:row>4</xdr:row>
      <xdr:rowOff>178858</xdr:rowOff>
    </xdr:to>
    <xdr:sp macro="" textlink="">
      <xdr:nvSpPr>
        <xdr:cNvPr id="37" name="Rectangle 65"/>
        <xdr:cNvSpPr/>
      </xdr:nvSpPr>
      <xdr:spPr>
        <a:xfrm>
          <a:off x="63500" y="100012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18</xdr:row>
      <xdr:rowOff>180979</xdr:rowOff>
    </xdr:from>
    <xdr:to>
      <xdr:col>0</xdr:col>
      <xdr:colOff>1820333</xdr:colOff>
      <xdr:row>19</xdr:row>
      <xdr:rowOff>216963</xdr:rowOff>
    </xdr:to>
    <xdr:sp macro="" textlink="">
      <xdr:nvSpPr>
        <xdr:cNvPr id="38" name="Rectangle 63">
          <a:hlinkClick xmlns:r="http://schemas.openxmlformats.org/officeDocument/2006/relationships" r:id="rId11"/>
        </xdr:cNvPr>
        <xdr:cNvSpPr/>
      </xdr:nvSpPr>
      <xdr:spPr>
        <a:xfrm>
          <a:off x="55033" y="490114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13</xdr:row>
      <xdr:rowOff>155571</xdr:rowOff>
    </xdr:from>
    <xdr:to>
      <xdr:col>0</xdr:col>
      <xdr:colOff>1794936</xdr:colOff>
      <xdr:row>14</xdr:row>
      <xdr:rowOff>191554</xdr:rowOff>
    </xdr:to>
    <xdr:sp macro="" textlink="">
      <xdr:nvSpPr>
        <xdr:cNvPr id="39" name="Rectangle 61">
          <a:hlinkClick xmlns:r="http://schemas.openxmlformats.org/officeDocument/2006/relationships" r:id="rId12"/>
        </xdr:cNvPr>
        <xdr:cNvSpPr/>
      </xdr:nvSpPr>
      <xdr:spPr>
        <a:xfrm>
          <a:off x="29636" y="365865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2</xdr:col>
      <xdr:colOff>1</xdr:colOff>
      <xdr:row>1</xdr:row>
      <xdr:rowOff>179918</xdr:rowOff>
    </xdr:from>
    <xdr:to>
      <xdr:col>3</xdr:col>
      <xdr:colOff>667334</xdr:colOff>
      <xdr:row>2</xdr:row>
      <xdr:rowOff>2251</xdr:rowOff>
    </xdr:to>
    <xdr:sp macro="" textlink="">
      <xdr:nvSpPr>
        <xdr:cNvPr id="40" name="Retângulo 39">
          <a:hlinkClick xmlns:r="http://schemas.openxmlformats.org/officeDocument/2006/relationships" r:id="rId5"/>
        </xdr:cNvPr>
        <xdr:cNvSpPr/>
      </xdr:nvSpPr>
      <xdr:spPr>
        <a:xfrm>
          <a:off x="2074334" y="613835"/>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Pagos</a:t>
          </a:r>
        </a:p>
      </xdr:txBody>
    </xdr:sp>
    <xdr:clientData/>
  </xdr:twoCellAnchor>
  <xdr:twoCellAnchor editAs="absolute">
    <xdr:from>
      <xdr:col>3</xdr:col>
      <xdr:colOff>756533</xdr:colOff>
      <xdr:row>1</xdr:row>
      <xdr:rowOff>179918</xdr:rowOff>
    </xdr:from>
    <xdr:to>
      <xdr:col>3</xdr:col>
      <xdr:colOff>2016533</xdr:colOff>
      <xdr:row>2</xdr:row>
      <xdr:rowOff>2251</xdr:rowOff>
    </xdr:to>
    <xdr:sp macro="" textlink="">
      <xdr:nvSpPr>
        <xdr:cNvPr id="41" name="Retângulo 40">
          <a:hlinkClick xmlns:r="http://schemas.openxmlformats.org/officeDocument/2006/relationships" r:id="rId13"/>
        </xdr:cNvPr>
        <xdr:cNvSpPr/>
      </xdr:nvSpPr>
      <xdr:spPr>
        <a:xfrm>
          <a:off x="3423533" y="613835"/>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lt1"/>
              </a:solidFill>
              <a:latin typeface="+mn-lt"/>
              <a:ea typeface="+mn-ea"/>
              <a:cs typeface="+mn-cs"/>
            </a:rPr>
            <a:t>Não Pagos</a:t>
          </a:r>
        </a:p>
      </xdr:txBody>
    </xdr:sp>
    <xdr:clientData/>
  </xdr:twoCellAnchor>
  <xdr:twoCellAnchor editAs="absolute">
    <xdr:from>
      <xdr:col>3</xdr:col>
      <xdr:colOff>2102557</xdr:colOff>
      <xdr:row>1</xdr:row>
      <xdr:rowOff>179918</xdr:rowOff>
    </xdr:from>
    <xdr:to>
      <xdr:col>5</xdr:col>
      <xdr:colOff>303974</xdr:colOff>
      <xdr:row>2</xdr:row>
      <xdr:rowOff>2251</xdr:rowOff>
    </xdr:to>
    <xdr:sp macro="" textlink="">
      <xdr:nvSpPr>
        <xdr:cNvPr id="42" name="Retângulo 35">
          <a:hlinkClick xmlns:r="http://schemas.openxmlformats.org/officeDocument/2006/relationships" r:id="rId14"/>
        </xdr:cNvPr>
        <xdr:cNvSpPr/>
      </xdr:nvSpPr>
      <xdr:spPr>
        <a:xfrm>
          <a:off x="4769557" y="613835"/>
          <a:ext cx="126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Cartões</a:t>
          </a:r>
        </a:p>
      </xdr:txBody>
    </xdr:sp>
    <xdr:clientData/>
  </xdr:twoCellAnchor>
  <xdr:twoCellAnchor editAs="absolute">
    <xdr:from>
      <xdr:col>4</xdr:col>
      <xdr:colOff>560907</xdr:colOff>
      <xdr:row>0</xdr:row>
      <xdr:rowOff>148165</xdr:rowOff>
    </xdr:from>
    <xdr:to>
      <xdr:col>5</xdr:col>
      <xdr:colOff>105990</xdr:colOff>
      <xdr:row>1</xdr:row>
      <xdr:rowOff>74248</xdr:rowOff>
    </xdr:to>
    <xdr:pic>
      <xdr:nvPicPr>
        <xdr:cNvPr id="23" name="Imagem 22">
          <a:hlinkClick xmlns:r="http://schemas.openxmlformats.org/officeDocument/2006/relationships" r:id="rId15"/>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50407" y="148165"/>
          <a:ext cx="360000" cy="360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0</xdr:colOff>
      <xdr:row>4</xdr:row>
      <xdr:rowOff>0</xdr:rowOff>
    </xdr:from>
    <xdr:to>
      <xdr:col>3</xdr:col>
      <xdr:colOff>219075</xdr:colOff>
      <xdr:row>4</xdr:row>
      <xdr:rowOff>0</xdr:rowOff>
    </xdr:to>
    <xdr:cxnSp macro="">
      <xdr:nvCxnSpPr>
        <xdr:cNvPr id="3" name="Conector reto 16"/>
        <xdr:cNvCxnSpPr/>
      </xdr:nvCxnSpPr>
      <xdr:spPr>
        <a:xfrm>
          <a:off x="2752725" y="16383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4</xdr:row>
      <xdr:rowOff>0</xdr:rowOff>
    </xdr:from>
    <xdr:to>
      <xdr:col>8</xdr:col>
      <xdr:colOff>219075</xdr:colOff>
      <xdr:row>4</xdr:row>
      <xdr:rowOff>0</xdr:rowOff>
    </xdr:to>
    <xdr:cxnSp macro="">
      <xdr:nvCxnSpPr>
        <xdr:cNvPr id="18" name="Conector reto 16"/>
        <xdr:cNvCxnSpPr/>
      </xdr:nvCxnSpPr>
      <xdr:spPr>
        <a:xfrm>
          <a:off x="9810750" y="16383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35596</xdr:colOff>
      <xdr:row>4</xdr:row>
      <xdr:rowOff>0</xdr:rowOff>
    </xdr:from>
    <xdr:to>
      <xdr:col>10</xdr:col>
      <xdr:colOff>219075</xdr:colOff>
      <xdr:row>4</xdr:row>
      <xdr:rowOff>0</xdr:rowOff>
    </xdr:to>
    <xdr:cxnSp macro="">
      <xdr:nvCxnSpPr>
        <xdr:cNvPr id="19" name="Conector reto 16"/>
        <xdr:cNvCxnSpPr/>
      </xdr:nvCxnSpPr>
      <xdr:spPr>
        <a:xfrm>
          <a:off x="8100096" y="1428750"/>
          <a:ext cx="998396"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xdr:row>
      <xdr:rowOff>0</xdr:rowOff>
    </xdr:from>
    <xdr:to>
      <xdr:col>11</xdr:col>
      <xdr:colOff>219075</xdr:colOff>
      <xdr:row>4</xdr:row>
      <xdr:rowOff>0</xdr:rowOff>
    </xdr:to>
    <xdr:cxnSp macro="">
      <xdr:nvCxnSpPr>
        <xdr:cNvPr id="20" name="Conector reto 16"/>
        <xdr:cNvCxnSpPr/>
      </xdr:nvCxnSpPr>
      <xdr:spPr>
        <a:xfrm>
          <a:off x="12706350" y="16383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298452</xdr:colOff>
      <xdr:row>0</xdr:row>
      <xdr:rowOff>74081</xdr:rowOff>
    </xdr:from>
    <xdr:ext cx="6064250" cy="421141"/>
    <xdr:sp macro="" textlink="">
      <xdr:nvSpPr>
        <xdr:cNvPr id="25" name="CaixaDeTexto 24"/>
        <xdr:cNvSpPr txBox="1"/>
      </xdr:nvSpPr>
      <xdr:spPr>
        <a:xfrm>
          <a:off x="6743702" y="74081"/>
          <a:ext cx="60642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Você</a:t>
          </a:r>
          <a:r>
            <a:rPr lang="pt-BR" sz="1050" baseline="0">
              <a:solidFill>
                <a:schemeClr val="tx1">
                  <a:lumMod val="65000"/>
                  <a:lumOff val="35000"/>
                </a:schemeClr>
              </a:solidFill>
            </a:rPr>
            <a:t> não fará preenchimentos nessa aba, apenas analisará seus resultados consolidados. Navegue nas abas azuis abaixo para ver seu Fluxo de Caixa, Resultado, Contas a Pagar e a Receber.</a:t>
          </a:r>
          <a:endParaRPr lang="pt-BR" sz="1050">
            <a:solidFill>
              <a:schemeClr val="tx1">
                <a:lumMod val="65000"/>
                <a:lumOff val="35000"/>
              </a:schemeClr>
            </a:solidFill>
          </a:endParaRPr>
        </a:p>
      </xdr:txBody>
    </xdr:sp>
    <xdr:clientData/>
  </xdr:oneCellAnchor>
  <xdr:twoCellAnchor editAs="absolute">
    <xdr:from>
      <xdr:col>0</xdr:col>
      <xdr:colOff>134407</xdr:colOff>
      <xdr:row>0</xdr:row>
      <xdr:rowOff>296330</xdr:rowOff>
    </xdr:from>
    <xdr:to>
      <xdr:col>0</xdr:col>
      <xdr:colOff>1699682</xdr:colOff>
      <xdr:row>1</xdr:row>
      <xdr:rowOff>364650</xdr:rowOff>
    </xdr:to>
    <xdr:pic>
      <xdr:nvPicPr>
        <xdr:cNvPr id="68" name="Imagem 67"/>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0"/>
          <a:ext cx="1565275" cy="502237"/>
        </a:xfrm>
        <a:prstGeom prst="rect">
          <a:avLst/>
        </a:prstGeom>
      </xdr:spPr>
    </xdr:pic>
    <xdr:clientData fLocksWithSheet="0"/>
  </xdr:twoCellAnchor>
  <xdr:twoCellAnchor editAs="absolute">
    <xdr:from>
      <xdr:col>0</xdr:col>
      <xdr:colOff>0</xdr:colOff>
      <xdr:row>3</xdr:row>
      <xdr:rowOff>315383</xdr:rowOff>
    </xdr:from>
    <xdr:to>
      <xdr:col>1</xdr:col>
      <xdr:colOff>30691</xdr:colOff>
      <xdr:row>5</xdr:row>
      <xdr:rowOff>56092</xdr:rowOff>
    </xdr:to>
    <xdr:sp macro="" textlink="">
      <xdr:nvSpPr>
        <xdr:cNvPr id="69" name="Retângulo 68">
          <a:hlinkClick xmlns:r="http://schemas.openxmlformats.org/officeDocument/2006/relationships" r:id="rId2"/>
        </xdr:cNvPr>
        <xdr:cNvSpPr/>
      </xdr:nvSpPr>
      <xdr:spPr>
        <a:xfrm>
          <a:off x="0" y="1416050"/>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8</xdr:row>
      <xdr:rowOff>434976</xdr:rowOff>
    </xdr:from>
    <xdr:to>
      <xdr:col>0</xdr:col>
      <xdr:colOff>1689100</xdr:colOff>
      <xdr:row>8</xdr:row>
      <xdr:rowOff>434976</xdr:rowOff>
    </xdr:to>
    <xdr:cxnSp macro="">
      <xdr:nvCxnSpPr>
        <xdr:cNvPr id="70" name="Conector reto 69"/>
        <xdr:cNvCxnSpPr/>
      </xdr:nvCxnSpPr>
      <xdr:spPr>
        <a:xfrm>
          <a:off x="123825" y="4091518"/>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3175</xdr:rowOff>
    </xdr:from>
    <xdr:to>
      <xdr:col>0</xdr:col>
      <xdr:colOff>1689100</xdr:colOff>
      <xdr:row>2</xdr:row>
      <xdr:rowOff>3175</xdr:rowOff>
    </xdr:to>
    <xdr:cxnSp macro="">
      <xdr:nvCxnSpPr>
        <xdr:cNvPr id="71" name="Conector reto 70"/>
        <xdr:cNvCxnSpPr/>
      </xdr:nvCxnSpPr>
      <xdr:spPr>
        <a:xfrm>
          <a:off x="123825" y="913342"/>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106892</xdr:rowOff>
    </xdr:from>
    <xdr:to>
      <xdr:col>0</xdr:col>
      <xdr:colOff>1803400</xdr:colOff>
      <xdr:row>5</xdr:row>
      <xdr:rowOff>381000</xdr:rowOff>
    </xdr:to>
    <xdr:sp macro="" textlink="">
      <xdr:nvSpPr>
        <xdr:cNvPr id="72" name="Rectangle 12">
          <a:hlinkClick xmlns:r="http://schemas.openxmlformats.org/officeDocument/2006/relationships" r:id="rId3"/>
        </xdr:cNvPr>
        <xdr:cNvSpPr/>
      </xdr:nvSpPr>
      <xdr:spPr>
        <a:xfrm>
          <a:off x="38100" y="173672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5</xdr:row>
      <xdr:rowOff>421922</xdr:rowOff>
    </xdr:from>
    <xdr:to>
      <xdr:col>0</xdr:col>
      <xdr:colOff>1790700</xdr:colOff>
      <xdr:row>6</xdr:row>
      <xdr:rowOff>34572</xdr:rowOff>
    </xdr:to>
    <xdr:sp macro="" textlink="">
      <xdr:nvSpPr>
        <xdr:cNvPr id="73" name="Rectangle 57">
          <a:hlinkClick xmlns:r="http://schemas.openxmlformats.org/officeDocument/2006/relationships" r:id="rId4"/>
        </xdr:cNvPr>
        <xdr:cNvSpPr/>
      </xdr:nvSpPr>
      <xdr:spPr>
        <a:xfrm>
          <a:off x="25400" y="205704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6</xdr:row>
      <xdr:rowOff>75494</xdr:rowOff>
    </xdr:from>
    <xdr:to>
      <xdr:col>0</xdr:col>
      <xdr:colOff>1790700</xdr:colOff>
      <xdr:row>6</xdr:row>
      <xdr:rowOff>349602</xdr:rowOff>
    </xdr:to>
    <xdr:sp macro="" textlink="">
      <xdr:nvSpPr>
        <xdr:cNvPr id="74" name="Rectangle 58">
          <a:hlinkClick xmlns:r="http://schemas.openxmlformats.org/officeDocument/2006/relationships" r:id="rId5"/>
        </xdr:cNvPr>
        <xdr:cNvSpPr/>
      </xdr:nvSpPr>
      <xdr:spPr>
        <a:xfrm>
          <a:off x="25400" y="237736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6</xdr:row>
      <xdr:rowOff>390524</xdr:rowOff>
    </xdr:from>
    <xdr:to>
      <xdr:col>0</xdr:col>
      <xdr:colOff>1790700</xdr:colOff>
      <xdr:row>6</xdr:row>
      <xdr:rowOff>664633</xdr:rowOff>
    </xdr:to>
    <xdr:sp macro="" textlink="">
      <xdr:nvSpPr>
        <xdr:cNvPr id="75" name="Rectangle 59">
          <a:hlinkClick xmlns:r="http://schemas.openxmlformats.org/officeDocument/2006/relationships" r:id="rId6"/>
        </xdr:cNvPr>
        <xdr:cNvSpPr/>
      </xdr:nvSpPr>
      <xdr:spPr>
        <a:xfrm>
          <a:off x="25400" y="2697691"/>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4. Resultados Consolidados</a:t>
          </a:r>
        </a:p>
      </xdr:txBody>
    </xdr:sp>
    <xdr:clientData/>
  </xdr:twoCellAnchor>
  <xdr:twoCellAnchor editAs="absolute">
    <xdr:from>
      <xdr:col>0</xdr:col>
      <xdr:colOff>25400</xdr:colOff>
      <xdr:row>7</xdr:row>
      <xdr:rowOff>38805</xdr:rowOff>
    </xdr:from>
    <xdr:to>
      <xdr:col>0</xdr:col>
      <xdr:colOff>1790700</xdr:colOff>
      <xdr:row>7</xdr:row>
      <xdr:rowOff>318205</xdr:rowOff>
    </xdr:to>
    <xdr:sp macro="" textlink="">
      <xdr:nvSpPr>
        <xdr:cNvPr id="76" name="Rectangle 60">
          <a:hlinkClick xmlns:r="http://schemas.openxmlformats.org/officeDocument/2006/relationships" r:id="rId7"/>
        </xdr:cNvPr>
        <xdr:cNvSpPr/>
      </xdr:nvSpPr>
      <xdr:spPr>
        <a:xfrm>
          <a:off x="25400" y="30180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5. Gráficos</a:t>
          </a:r>
        </a:p>
      </xdr:txBody>
    </xdr:sp>
    <xdr:clientData/>
  </xdr:twoCellAnchor>
  <xdr:twoCellAnchor editAs="absolute">
    <xdr:from>
      <xdr:col>0</xdr:col>
      <xdr:colOff>25400</xdr:colOff>
      <xdr:row>7</xdr:row>
      <xdr:rowOff>359127</xdr:rowOff>
    </xdr:from>
    <xdr:to>
      <xdr:col>0</xdr:col>
      <xdr:colOff>1790700</xdr:colOff>
      <xdr:row>7</xdr:row>
      <xdr:rowOff>633235</xdr:rowOff>
    </xdr:to>
    <xdr:sp macro="" textlink="">
      <xdr:nvSpPr>
        <xdr:cNvPr id="77" name="Rectangle 61">
          <a:hlinkClick xmlns:r="http://schemas.openxmlformats.org/officeDocument/2006/relationships" r:id="rId8"/>
        </xdr:cNvPr>
        <xdr:cNvSpPr/>
      </xdr:nvSpPr>
      <xdr:spPr>
        <a:xfrm>
          <a:off x="25400" y="333833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8</xdr:row>
      <xdr:rowOff>592669</xdr:rowOff>
    </xdr:from>
    <xdr:to>
      <xdr:col>0</xdr:col>
      <xdr:colOff>1816100</xdr:colOff>
      <xdr:row>9</xdr:row>
      <xdr:rowOff>194736</xdr:rowOff>
    </xdr:to>
    <xdr:sp macro="" textlink="">
      <xdr:nvSpPr>
        <xdr:cNvPr id="78" name="Rectangle 62">
          <a:hlinkClick xmlns:r="http://schemas.openxmlformats.org/officeDocument/2006/relationships" r:id="rId9"/>
        </xdr:cNvPr>
        <xdr:cNvSpPr/>
      </xdr:nvSpPr>
      <xdr:spPr>
        <a:xfrm>
          <a:off x="50800" y="424921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9</xdr:row>
      <xdr:rowOff>241303</xdr:rowOff>
    </xdr:from>
    <xdr:to>
      <xdr:col>0</xdr:col>
      <xdr:colOff>1816100</xdr:colOff>
      <xdr:row>9</xdr:row>
      <xdr:rowOff>520703</xdr:rowOff>
    </xdr:to>
    <xdr:sp macro="" textlink="">
      <xdr:nvSpPr>
        <xdr:cNvPr id="79" name="Rectangle 63">
          <a:hlinkClick xmlns:r="http://schemas.openxmlformats.org/officeDocument/2006/relationships" r:id="rId10"/>
        </xdr:cNvPr>
        <xdr:cNvSpPr/>
      </xdr:nvSpPr>
      <xdr:spPr>
        <a:xfrm>
          <a:off x="50800" y="457517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89958</xdr:rowOff>
    </xdr:from>
    <xdr:to>
      <xdr:col>0</xdr:col>
      <xdr:colOff>1828800</xdr:colOff>
      <xdr:row>3</xdr:row>
      <xdr:rowOff>178858</xdr:rowOff>
    </xdr:to>
    <xdr:sp macro="" textlink="">
      <xdr:nvSpPr>
        <xdr:cNvPr id="80" name="Rectangle 65"/>
        <xdr:cNvSpPr/>
      </xdr:nvSpPr>
      <xdr:spPr>
        <a:xfrm>
          <a:off x="63500" y="100012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9</xdr:row>
      <xdr:rowOff>572563</xdr:rowOff>
    </xdr:from>
    <xdr:to>
      <xdr:col>0</xdr:col>
      <xdr:colOff>1820333</xdr:colOff>
      <xdr:row>10</xdr:row>
      <xdr:rowOff>185213</xdr:rowOff>
    </xdr:to>
    <xdr:sp macro="" textlink="">
      <xdr:nvSpPr>
        <xdr:cNvPr id="81" name="Rectangle 63">
          <a:hlinkClick xmlns:r="http://schemas.openxmlformats.org/officeDocument/2006/relationships" r:id="rId11"/>
        </xdr:cNvPr>
        <xdr:cNvSpPr/>
      </xdr:nvSpPr>
      <xdr:spPr>
        <a:xfrm>
          <a:off x="55033" y="490114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8</xdr:row>
      <xdr:rowOff>7404</xdr:rowOff>
    </xdr:from>
    <xdr:to>
      <xdr:col>0</xdr:col>
      <xdr:colOff>1794936</xdr:colOff>
      <xdr:row>8</xdr:row>
      <xdr:rowOff>281512</xdr:rowOff>
    </xdr:to>
    <xdr:sp macro="" textlink="">
      <xdr:nvSpPr>
        <xdr:cNvPr id="82" name="Rectangle 61">
          <a:hlinkClick xmlns:r="http://schemas.openxmlformats.org/officeDocument/2006/relationships" r:id="rId12"/>
        </xdr:cNvPr>
        <xdr:cNvSpPr/>
      </xdr:nvSpPr>
      <xdr:spPr>
        <a:xfrm>
          <a:off x="29636" y="365865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7</xdr:col>
      <xdr:colOff>579935</xdr:colOff>
      <xdr:row>1</xdr:row>
      <xdr:rowOff>190497</xdr:rowOff>
    </xdr:from>
    <xdr:to>
      <xdr:col>9</xdr:col>
      <xdr:colOff>553180</xdr:colOff>
      <xdr:row>2</xdr:row>
      <xdr:rowOff>2247</xdr:rowOff>
    </xdr:to>
    <xdr:sp macro="" textlink="">
      <xdr:nvSpPr>
        <xdr:cNvPr id="26" name="Retângulo 12">
          <a:hlinkClick xmlns:r="http://schemas.openxmlformats.org/officeDocument/2006/relationships" r:id="rId13"/>
        </xdr:cNvPr>
        <xdr:cNvSpPr/>
      </xdr:nvSpPr>
      <xdr:spPr>
        <a:xfrm>
          <a:off x="7014602" y="624414"/>
          <a:ext cx="1603078"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Contas a Pagar</a:t>
          </a:r>
        </a:p>
      </xdr:txBody>
    </xdr:sp>
    <xdr:clientData/>
  </xdr:twoCellAnchor>
  <xdr:twoCellAnchor editAs="absolute">
    <xdr:from>
      <xdr:col>9</xdr:col>
      <xdr:colOff>596859</xdr:colOff>
      <xdr:row>1</xdr:row>
      <xdr:rowOff>190497</xdr:rowOff>
    </xdr:from>
    <xdr:to>
      <xdr:col>11</xdr:col>
      <xdr:colOff>570103</xdr:colOff>
      <xdr:row>2</xdr:row>
      <xdr:rowOff>2247</xdr:rowOff>
    </xdr:to>
    <xdr:sp macro="" textlink="">
      <xdr:nvSpPr>
        <xdr:cNvPr id="27" name="Retângulo 12">
          <a:hlinkClick xmlns:r="http://schemas.openxmlformats.org/officeDocument/2006/relationships" r:id="rId14"/>
        </xdr:cNvPr>
        <xdr:cNvSpPr/>
      </xdr:nvSpPr>
      <xdr:spPr>
        <a:xfrm>
          <a:off x="8661359" y="624414"/>
          <a:ext cx="1603077"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Contas a Receber</a:t>
          </a:r>
        </a:p>
      </xdr:txBody>
    </xdr:sp>
    <xdr:clientData/>
  </xdr:twoCellAnchor>
  <xdr:twoCellAnchor editAs="absolute">
    <xdr:from>
      <xdr:col>2</xdr:col>
      <xdr:colOff>0</xdr:colOff>
      <xdr:row>1</xdr:row>
      <xdr:rowOff>190497</xdr:rowOff>
    </xdr:from>
    <xdr:to>
      <xdr:col>3</xdr:col>
      <xdr:colOff>502413</xdr:colOff>
      <xdr:row>2</xdr:row>
      <xdr:rowOff>2247</xdr:rowOff>
    </xdr:to>
    <xdr:sp macro="" textlink="">
      <xdr:nvSpPr>
        <xdr:cNvPr id="28" name="Retângulo 13">
          <a:hlinkClick xmlns:r="http://schemas.openxmlformats.org/officeDocument/2006/relationships" r:id="rId6"/>
        </xdr:cNvPr>
        <xdr:cNvSpPr/>
      </xdr:nvSpPr>
      <xdr:spPr>
        <a:xfrm>
          <a:off x="2074333" y="624414"/>
          <a:ext cx="160308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Fluxo de Caixa</a:t>
          </a:r>
        </a:p>
      </xdr:txBody>
    </xdr:sp>
    <xdr:clientData/>
  </xdr:twoCellAnchor>
  <xdr:twoCellAnchor editAs="absolute">
    <xdr:from>
      <xdr:col>5</xdr:col>
      <xdr:colOff>563013</xdr:colOff>
      <xdr:row>1</xdr:row>
      <xdr:rowOff>190497</xdr:rowOff>
    </xdr:from>
    <xdr:to>
      <xdr:col>7</xdr:col>
      <xdr:colOff>536257</xdr:colOff>
      <xdr:row>2</xdr:row>
      <xdr:rowOff>2247</xdr:rowOff>
    </xdr:to>
    <xdr:sp macro="" textlink="">
      <xdr:nvSpPr>
        <xdr:cNvPr id="29" name="Retângulo 12">
          <a:hlinkClick xmlns:r="http://schemas.openxmlformats.org/officeDocument/2006/relationships" r:id="rId15"/>
        </xdr:cNvPr>
        <xdr:cNvSpPr/>
      </xdr:nvSpPr>
      <xdr:spPr>
        <a:xfrm>
          <a:off x="5367846" y="624414"/>
          <a:ext cx="1603078"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Resultado</a:t>
          </a:r>
        </a:p>
      </xdr:txBody>
    </xdr:sp>
    <xdr:clientData/>
  </xdr:twoCellAnchor>
  <xdr:twoCellAnchor editAs="absolute">
    <xdr:from>
      <xdr:col>3</xdr:col>
      <xdr:colOff>546091</xdr:colOff>
      <xdr:row>1</xdr:row>
      <xdr:rowOff>190497</xdr:rowOff>
    </xdr:from>
    <xdr:to>
      <xdr:col>5</xdr:col>
      <xdr:colOff>519335</xdr:colOff>
      <xdr:row>2</xdr:row>
      <xdr:rowOff>2247</xdr:rowOff>
    </xdr:to>
    <xdr:sp macro="" textlink="">
      <xdr:nvSpPr>
        <xdr:cNvPr id="30" name="Retângulo 12">
          <a:hlinkClick xmlns:r="http://schemas.openxmlformats.org/officeDocument/2006/relationships" r:id="rId16"/>
        </xdr:cNvPr>
        <xdr:cNvSpPr/>
      </xdr:nvSpPr>
      <xdr:spPr>
        <a:xfrm>
          <a:off x="3721091" y="624414"/>
          <a:ext cx="1603077"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Fluxo</a:t>
          </a:r>
          <a:r>
            <a:rPr lang="pt-BR" sz="1050" baseline="0">
              <a:solidFill>
                <a:schemeClr val="bg1"/>
              </a:solidFill>
            </a:rPr>
            <a:t> de Caixa por Banco</a:t>
          </a:r>
          <a:endParaRPr lang="pt-BR" sz="1050">
            <a:solidFill>
              <a:schemeClr val="bg1"/>
            </a:solidFill>
          </a:endParaRPr>
        </a:p>
      </xdr:txBody>
    </xdr:sp>
    <xdr:clientData/>
  </xdr:twoCellAnchor>
  <xdr:twoCellAnchor editAs="absolute">
    <xdr:from>
      <xdr:col>6</xdr:col>
      <xdr:colOff>10576</xdr:colOff>
      <xdr:row>0</xdr:row>
      <xdr:rowOff>84665</xdr:rowOff>
    </xdr:from>
    <xdr:to>
      <xdr:col>6</xdr:col>
      <xdr:colOff>370576</xdr:colOff>
      <xdr:row>1</xdr:row>
      <xdr:rowOff>10748</xdr:rowOff>
    </xdr:to>
    <xdr:pic>
      <xdr:nvPicPr>
        <xdr:cNvPr id="31" name="Imagem 30">
          <a:hlinkClick xmlns:r="http://schemas.openxmlformats.org/officeDocument/2006/relationships" r:id="rId17"/>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630326" y="84665"/>
          <a:ext cx="360000" cy="3600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4</xdr:col>
      <xdr:colOff>0</xdr:colOff>
      <xdr:row>5</xdr:row>
      <xdr:rowOff>0</xdr:rowOff>
    </xdr:from>
    <xdr:to>
      <xdr:col>4</xdr:col>
      <xdr:colOff>219075</xdr:colOff>
      <xdr:row>5</xdr:row>
      <xdr:rowOff>0</xdr:rowOff>
    </xdr:to>
    <xdr:cxnSp macro="">
      <xdr:nvCxnSpPr>
        <xdr:cNvPr id="3" name="Conector reto 16"/>
        <xdr:cNvCxnSpPr/>
      </xdr:nvCxnSpPr>
      <xdr:spPr>
        <a:xfrm>
          <a:off x="3171825" y="159067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5</xdr:row>
      <xdr:rowOff>0</xdr:rowOff>
    </xdr:from>
    <xdr:to>
      <xdr:col>9</xdr:col>
      <xdr:colOff>219075</xdr:colOff>
      <xdr:row>5</xdr:row>
      <xdr:rowOff>0</xdr:rowOff>
    </xdr:to>
    <xdr:cxnSp macro="">
      <xdr:nvCxnSpPr>
        <xdr:cNvPr id="4" name="Conector reto 16"/>
        <xdr:cNvCxnSpPr/>
      </xdr:nvCxnSpPr>
      <xdr:spPr>
        <a:xfrm>
          <a:off x="7267575" y="159067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35596</xdr:colOff>
      <xdr:row>5</xdr:row>
      <xdr:rowOff>0</xdr:rowOff>
    </xdr:from>
    <xdr:to>
      <xdr:col>11</xdr:col>
      <xdr:colOff>219075</xdr:colOff>
      <xdr:row>5</xdr:row>
      <xdr:rowOff>0</xdr:rowOff>
    </xdr:to>
    <xdr:cxnSp macro="">
      <xdr:nvCxnSpPr>
        <xdr:cNvPr id="5" name="Conector reto 16"/>
        <xdr:cNvCxnSpPr/>
      </xdr:nvCxnSpPr>
      <xdr:spPr>
        <a:xfrm>
          <a:off x="8122321" y="1590675"/>
          <a:ext cx="10026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5</xdr:row>
      <xdr:rowOff>0</xdr:rowOff>
    </xdr:from>
    <xdr:to>
      <xdr:col>12</xdr:col>
      <xdr:colOff>219075</xdr:colOff>
      <xdr:row>5</xdr:row>
      <xdr:rowOff>0</xdr:rowOff>
    </xdr:to>
    <xdr:cxnSp macro="">
      <xdr:nvCxnSpPr>
        <xdr:cNvPr id="6" name="Conector reto 16"/>
        <xdr:cNvCxnSpPr/>
      </xdr:nvCxnSpPr>
      <xdr:spPr>
        <a:xfrm>
          <a:off x="9725025" y="1590675"/>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690036</xdr:colOff>
      <xdr:row>0</xdr:row>
      <xdr:rowOff>74081</xdr:rowOff>
    </xdr:from>
    <xdr:ext cx="6326713" cy="421141"/>
    <xdr:sp macro="" textlink="">
      <xdr:nvSpPr>
        <xdr:cNvPr id="29" name="CaixaDeTexto 28"/>
        <xdr:cNvSpPr txBox="1"/>
      </xdr:nvSpPr>
      <xdr:spPr>
        <a:xfrm>
          <a:off x="6743703" y="74081"/>
          <a:ext cx="6326713"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effectLst/>
              <a:latin typeface="+mn-lt"/>
              <a:ea typeface="+mn-ea"/>
              <a:cs typeface="+mn-cs"/>
            </a:rPr>
            <a:t>Você não fará preenchimentos nessa aba, apenas analisará seus resultados consolidados. Navegue nas abas azuis abaixo para ver seu Fluxo de Caixa, Resultado, Contas a Pagar e a Receber.</a:t>
          </a:r>
        </a:p>
      </xdr:txBody>
    </xdr:sp>
    <xdr:clientData/>
  </xdr:oneCellAnchor>
  <xdr:twoCellAnchor>
    <xdr:from>
      <xdr:col>4</xdr:col>
      <xdr:colOff>0</xdr:colOff>
      <xdr:row>4</xdr:row>
      <xdr:rowOff>0</xdr:rowOff>
    </xdr:from>
    <xdr:to>
      <xdr:col>4</xdr:col>
      <xdr:colOff>219075</xdr:colOff>
      <xdr:row>4</xdr:row>
      <xdr:rowOff>0</xdr:rowOff>
    </xdr:to>
    <xdr:cxnSp macro="">
      <xdr:nvCxnSpPr>
        <xdr:cNvPr id="48" name="Conector reto 16"/>
        <xdr:cNvCxnSpPr/>
      </xdr:nvCxnSpPr>
      <xdr:spPr>
        <a:xfrm>
          <a:off x="319087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xdr:row>
      <xdr:rowOff>0</xdr:rowOff>
    </xdr:from>
    <xdr:to>
      <xdr:col>9</xdr:col>
      <xdr:colOff>219075</xdr:colOff>
      <xdr:row>4</xdr:row>
      <xdr:rowOff>0</xdr:rowOff>
    </xdr:to>
    <xdr:cxnSp macro="">
      <xdr:nvCxnSpPr>
        <xdr:cNvPr id="49" name="Conector reto 16"/>
        <xdr:cNvCxnSpPr/>
      </xdr:nvCxnSpPr>
      <xdr:spPr>
        <a:xfrm>
          <a:off x="728662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35596</xdr:colOff>
      <xdr:row>4</xdr:row>
      <xdr:rowOff>0</xdr:rowOff>
    </xdr:from>
    <xdr:to>
      <xdr:col>11</xdr:col>
      <xdr:colOff>219075</xdr:colOff>
      <xdr:row>4</xdr:row>
      <xdr:rowOff>0</xdr:rowOff>
    </xdr:to>
    <xdr:cxnSp macro="">
      <xdr:nvCxnSpPr>
        <xdr:cNvPr id="50" name="Conector reto 16"/>
        <xdr:cNvCxnSpPr/>
      </xdr:nvCxnSpPr>
      <xdr:spPr>
        <a:xfrm>
          <a:off x="8141371" y="1600200"/>
          <a:ext cx="10026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xdr:row>
      <xdr:rowOff>0</xdr:rowOff>
    </xdr:from>
    <xdr:to>
      <xdr:col>12</xdr:col>
      <xdr:colOff>219075</xdr:colOff>
      <xdr:row>4</xdr:row>
      <xdr:rowOff>0</xdr:rowOff>
    </xdr:to>
    <xdr:cxnSp macro="">
      <xdr:nvCxnSpPr>
        <xdr:cNvPr id="51" name="Conector reto 16"/>
        <xdr:cNvCxnSpPr/>
      </xdr:nvCxnSpPr>
      <xdr:spPr>
        <a:xfrm>
          <a:off x="974407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286808</xdr:rowOff>
    </xdr:from>
    <xdr:to>
      <xdr:col>0</xdr:col>
      <xdr:colOff>1699682</xdr:colOff>
      <xdr:row>1</xdr:row>
      <xdr:rowOff>364653</xdr:rowOff>
    </xdr:to>
    <xdr:pic>
      <xdr:nvPicPr>
        <xdr:cNvPr id="31" name="Imagem 30"/>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86808"/>
          <a:ext cx="1565275" cy="511762"/>
        </a:xfrm>
        <a:prstGeom prst="rect">
          <a:avLst/>
        </a:prstGeom>
      </xdr:spPr>
    </xdr:pic>
    <xdr:clientData fLocksWithSheet="0"/>
  </xdr:twoCellAnchor>
  <xdr:twoCellAnchor editAs="absolute">
    <xdr:from>
      <xdr:col>0</xdr:col>
      <xdr:colOff>0</xdr:colOff>
      <xdr:row>3</xdr:row>
      <xdr:rowOff>315386</xdr:rowOff>
    </xdr:from>
    <xdr:to>
      <xdr:col>1</xdr:col>
      <xdr:colOff>30691</xdr:colOff>
      <xdr:row>5</xdr:row>
      <xdr:rowOff>183095</xdr:rowOff>
    </xdr:to>
    <xdr:sp macro="" textlink="">
      <xdr:nvSpPr>
        <xdr:cNvPr id="35" name="Retângulo 34">
          <a:hlinkClick xmlns:r="http://schemas.openxmlformats.org/officeDocument/2006/relationships" r:id="rId2"/>
        </xdr:cNvPr>
        <xdr:cNvSpPr/>
      </xdr:nvSpPr>
      <xdr:spPr>
        <a:xfrm>
          <a:off x="0" y="1416053"/>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11</xdr:row>
      <xdr:rowOff>302688</xdr:rowOff>
    </xdr:from>
    <xdr:to>
      <xdr:col>0</xdr:col>
      <xdr:colOff>1689100</xdr:colOff>
      <xdr:row>11</xdr:row>
      <xdr:rowOff>302688</xdr:rowOff>
    </xdr:to>
    <xdr:cxnSp macro="">
      <xdr:nvCxnSpPr>
        <xdr:cNvPr id="38" name="Conector reto 37"/>
        <xdr:cNvCxnSpPr/>
      </xdr:nvCxnSpPr>
      <xdr:spPr>
        <a:xfrm>
          <a:off x="123825" y="409152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3178</xdr:rowOff>
    </xdr:from>
    <xdr:to>
      <xdr:col>0</xdr:col>
      <xdr:colOff>1689100</xdr:colOff>
      <xdr:row>2</xdr:row>
      <xdr:rowOff>3178</xdr:rowOff>
    </xdr:to>
    <xdr:cxnSp macro="">
      <xdr:nvCxnSpPr>
        <xdr:cNvPr id="39" name="Conector reto 38"/>
        <xdr:cNvCxnSpPr/>
      </xdr:nvCxnSpPr>
      <xdr:spPr>
        <a:xfrm>
          <a:off x="123825" y="91334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233895</xdr:rowOff>
    </xdr:from>
    <xdr:to>
      <xdr:col>0</xdr:col>
      <xdr:colOff>1803400</xdr:colOff>
      <xdr:row>6</xdr:row>
      <xdr:rowOff>132295</xdr:rowOff>
    </xdr:to>
    <xdr:sp macro="" textlink="">
      <xdr:nvSpPr>
        <xdr:cNvPr id="44" name="Rectangle 12">
          <a:hlinkClick xmlns:r="http://schemas.openxmlformats.org/officeDocument/2006/relationships" r:id="rId3"/>
        </xdr:cNvPr>
        <xdr:cNvSpPr/>
      </xdr:nvSpPr>
      <xdr:spPr>
        <a:xfrm>
          <a:off x="38100" y="17367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173217</xdr:rowOff>
    </xdr:from>
    <xdr:to>
      <xdr:col>0</xdr:col>
      <xdr:colOff>1790700</xdr:colOff>
      <xdr:row>7</xdr:row>
      <xdr:rowOff>71617</xdr:rowOff>
    </xdr:to>
    <xdr:sp macro="" textlink="">
      <xdr:nvSpPr>
        <xdr:cNvPr id="45" name="Rectangle 57">
          <a:hlinkClick xmlns:r="http://schemas.openxmlformats.org/officeDocument/2006/relationships" r:id="rId4"/>
        </xdr:cNvPr>
        <xdr:cNvSpPr/>
      </xdr:nvSpPr>
      <xdr:spPr>
        <a:xfrm>
          <a:off x="25400" y="205705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7</xdr:row>
      <xdr:rowOff>112539</xdr:rowOff>
    </xdr:from>
    <xdr:to>
      <xdr:col>0</xdr:col>
      <xdr:colOff>1790700</xdr:colOff>
      <xdr:row>8</xdr:row>
      <xdr:rowOff>10939</xdr:rowOff>
    </xdr:to>
    <xdr:sp macro="" textlink="">
      <xdr:nvSpPr>
        <xdr:cNvPr id="46" name="Rectangle 58">
          <a:hlinkClick xmlns:r="http://schemas.openxmlformats.org/officeDocument/2006/relationships" r:id="rId5"/>
        </xdr:cNvPr>
        <xdr:cNvSpPr/>
      </xdr:nvSpPr>
      <xdr:spPr>
        <a:xfrm>
          <a:off x="25400" y="237737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51861</xdr:rowOff>
    </xdr:from>
    <xdr:to>
      <xdr:col>0</xdr:col>
      <xdr:colOff>1790700</xdr:colOff>
      <xdr:row>8</xdr:row>
      <xdr:rowOff>331261</xdr:rowOff>
    </xdr:to>
    <xdr:sp macro="" textlink="">
      <xdr:nvSpPr>
        <xdr:cNvPr id="47" name="Rectangle 59">
          <a:hlinkClick xmlns:r="http://schemas.openxmlformats.org/officeDocument/2006/relationships" r:id="rId6"/>
        </xdr:cNvPr>
        <xdr:cNvSpPr/>
      </xdr:nvSpPr>
      <xdr:spPr>
        <a:xfrm>
          <a:off x="25400" y="2697694"/>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4. Resultados Consolidados</a:t>
          </a:r>
        </a:p>
      </xdr:txBody>
    </xdr:sp>
    <xdr:clientData/>
  </xdr:twoCellAnchor>
  <xdr:twoCellAnchor editAs="absolute">
    <xdr:from>
      <xdr:col>0</xdr:col>
      <xdr:colOff>25400</xdr:colOff>
      <xdr:row>8</xdr:row>
      <xdr:rowOff>372183</xdr:rowOff>
    </xdr:from>
    <xdr:to>
      <xdr:col>0</xdr:col>
      <xdr:colOff>1790700</xdr:colOff>
      <xdr:row>9</xdr:row>
      <xdr:rowOff>270583</xdr:rowOff>
    </xdr:to>
    <xdr:sp macro="" textlink="">
      <xdr:nvSpPr>
        <xdr:cNvPr id="52" name="Rectangle 60">
          <a:hlinkClick xmlns:r="http://schemas.openxmlformats.org/officeDocument/2006/relationships" r:id="rId7"/>
        </xdr:cNvPr>
        <xdr:cNvSpPr/>
      </xdr:nvSpPr>
      <xdr:spPr>
        <a:xfrm>
          <a:off x="25400" y="301801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5. Gráficos</a:t>
          </a:r>
        </a:p>
      </xdr:txBody>
    </xdr:sp>
    <xdr:clientData/>
  </xdr:twoCellAnchor>
  <xdr:twoCellAnchor editAs="absolute">
    <xdr:from>
      <xdr:col>0</xdr:col>
      <xdr:colOff>25400</xdr:colOff>
      <xdr:row>9</xdr:row>
      <xdr:rowOff>311505</xdr:rowOff>
    </xdr:from>
    <xdr:to>
      <xdr:col>0</xdr:col>
      <xdr:colOff>1790700</xdr:colOff>
      <xdr:row>10</xdr:row>
      <xdr:rowOff>209905</xdr:rowOff>
    </xdr:to>
    <xdr:sp macro="" textlink="">
      <xdr:nvSpPr>
        <xdr:cNvPr id="53" name="Rectangle 61">
          <a:hlinkClick xmlns:r="http://schemas.openxmlformats.org/officeDocument/2006/relationships" r:id="rId8"/>
        </xdr:cNvPr>
        <xdr:cNvSpPr/>
      </xdr:nvSpPr>
      <xdr:spPr>
        <a:xfrm>
          <a:off x="25400" y="333833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12</xdr:row>
      <xdr:rowOff>79381</xdr:rowOff>
    </xdr:from>
    <xdr:to>
      <xdr:col>0</xdr:col>
      <xdr:colOff>1816100</xdr:colOff>
      <xdr:row>12</xdr:row>
      <xdr:rowOff>358781</xdr:rowOff>
    </xdr:to>
    <xdr:sp macro="" textlink="">
      <xdr:nvSpPr>
        <xdr:cNvPr id="54" name="Rectangle 62">
          <a:hlinkClick xmlns:r="http://schemas.openxmlformats.org/officeDocument/2006/relationships" r:id="rId9"/>
        </xdr:cNvPr>
        <xdr:cNvSpPr/>
      </xdr:nvSpPr>
      <xdr:spPr>
        <a:xfrm>
          <a:off x="50800" y="42492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13</xdr:row>
      <xdr:rowOff>24348</xdr:rowOff>
    </xdr:from>
    <xdr:to>
      <xdr:col>0</xdr:col>
      <xdr:colOff>1816100</xdr:colOff>
      <xdr:row>13</xdr:row>
      <xdr:rowOff>303748</xdr:rowOff>
    </xdr:to>
    <xdr:sp macro="" textlink="">
      <xdr:nvSpPr>
        <xdr:cNvPr id="55" name="Rectangle 63">
          <a:hlinkClick xmlns:r="http://schemas.openxmlformats.org/officeDocument/2006/relationships" r:id="rId10"/>
        </xdr:cNvPr>
        <xdr:cNvSpPr/>
      </xdr:nvSpPr>
      <xdr:spPr>
        <a:xfrm>
          <a:off x="50800" y="457518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89961</xdr:rowOff>
    </xdr:from>
    <xdr:to>
      <xdr:col>0</xdr:col>
      <xdr:colOff>1828800</xdr:colOff>
      <xdr:row>3</xdr:row>
      <xdr:rowOff>178861</xdr:rowOff>
    </xdr:to>
    <xdr:sp macro="" textlink="">
      <xdr:nvSpPr>
        <xdr:cNvPr id="56" name="Rectangle 65"/>
        <xdr:cNvSpPr/>
      </xdr:nvSpPr>
      <xdr:spPr>
        <a:xfrm>
          <a:off x="63500" y="10001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13</xdr:row>
      <xdr:rowOff>350316</xdr:rowOff>
    </xdr:from>
    <xdr:to>
      <xdr:col>0</xdr:col>
      <xdr:colOff>1820333</xdr:colOff>
      <xdr:row>14</xdr:row>
      <xdr:rowOff>248716</xdr:rowOff>
    </xdr:to>
    <xdr:sp macro="" textlink="">
      <xdr:nvSpPr>
        <xdr:cNvPr id="57" name="Rectangle 63">
          <a:hlinkClick xmlns:r="http://schemas.openxmlformats.org/officeDocument/2006/relationships" r:id="rId11"/>
        </xdr:cNvPr>
        <xdr:cNvSpPr/>
      </xdr:nvSpPr>
      <xdr:spPr>
        <a:xfrm>
          <a:off x="55033" y="490114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10</xdr:row>
      <xdr:rowOff>250824</xdr:rowOff>
    </xdr:from>
    <xdr:to>
      <xdr:col>0</xdr:col>
      <xdr:colOff>1794936</xdr:colOff>
      <xdr:row>11</xdr:row>
      <xdr:rowOff>149224</xdr:rowOff>
    </xdr:to>
    <xdr:sp macro="" textlink="">
      <xdr:nvSpPr>
        <xdr:cNvPr id="58" name="Rectangle 61">
          <a:hlinkClick xmlns:r="http://schemas.openxmlformats.org/officeDocument/2006/relationships" r:id="rId12"/>
        </xdr:cNvPr>
        <xdr:cNvSpPr/>
      </xdr:nvSpPr>
      <xdr:spPr>
        <a:xfrm>
          <a:off x="29636" y="365865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7</xdr:col>
      <xdr:colOff>135435</xdr:colOff>
      <xdr:row>1</xdr:row>
      <xdr:rowOff>190500</xdr:rowOff>
    </xdr:from>
    <xdr:to>
      <xdr:col>8</xdr:col>
      <xdr:colOff>849513</xdr:colOff>
      <xdr:row>2</xdr:row>
      <xdr:rowOff>2250</xdr:rowOff>
    </xdr:to>
    <xdr:sp macro="" textlink="">
      <xdr:nvSpPr>
        <xdr:cNvPr id="32" name="Retângulo 12">
          <a:hlinkClick xmlns:r="http://schemas.openxmlformats.org/officeDocument/2006/relationships" r:id="rId13"/>
        </xdr:cNvPr>
        <xdr:cNvSpPr/>
      </xdr:nvSpPr>
      <xdr:spPr>
        <a:xfrm>
          <a:off x="7014602" y="624417"/>
          <a:ext cx="1603078"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Contas a Pagar</a:t>
          </a:r>
        </a:p>
      </xdr:txBody>
    </xdr:sp>
    <xdr:clientData/>
  </xdr:twoCellAnchor>
  <xdr:twoCellAnchor editAs="absolute">
    <xdr:from>
      <xdr:col>9</xdr:col>
      <xdr:colOff>4192</xdr:colOff>
      <xdr:row>1</xdr:row>
      <xdr:rowOff>190500</xdr:rowOff>
    </xdr:from>
    <xdr:to>
      <xdr:col>10</xdr:col>
      <xdr:colOff>718269</xdr:colOff>
      <xdr:row>2</xdr:row>
      <xdr:rowOff>2250</xdr:rowOff>
    </xdr:to>
    <xdr:sp macro="" textlink="">
      <xdr:nvSpPr>
        <xdr:cNvPr id="33" name="Retângulo 12">
          <a:hlinkClick xmlns:r="http://schemas.openxmlformats.org/officeDocument/2006/relationships" r:id="rId14"/>
        </xdr:cNvPr>
        <xdr:cNvSpPr/>
      </xdr:nvSpPr>
      <xdr:spPr>
        <a:xfrm>
          <a:off x="8661359" y="624417"/>
          <a:ext cx="1603077"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Contas a Receber</a:t>
          </a:r>
        </a:p>
      </xdr:txBody>
    </xdr:sp>
    <xdr:clientData/>
  </xdr:twoCellAnchor>
  <xdr:twoCellAnchor editAs="absolute">
    <xdr:from>
      <xdr:col>2</xdr:col>
      <xdr:colOff>0</xdr:colOff>
      <xdr:row>1</xdr:row>
      <xdr:rowOff>190500</xdr:rowOff>
    </xdr:from>
    <xdr:to>
      <xdr:col>3</xdr:col>
      <xdr:colOff>1190330</xdr:colOff>
      <xdr:row>2</xdr:row>
      <xdr:rowOff>2250</xdr:rowOff>
    </xdr:to>
    <xdr:sp macro="" textlink="">
      <xdr:nvSpPr>
        <xdr:cNvPr id="34" name="Retângulo 13">
          <a:hlinkClick xmlns:r="http://schemas.openxmlformats.org/officeDocument/2006/relationships" r:id="rId6"/>
        </xdr:cNvPr>
        <xdr:cNvSpPr/>
      </xdr:nvSpPr>
      <xdr:spPr>
        <a:xfrm>
          <a:off x="2074333" y="624417"/>
          <a:ext cx="160308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Fluxo de Caixa</a:t>
          </a:r>
        </a:p>
      </xdr:txBody>
    </xdr:sp>
    <xdr:clientData/>
  </xdr:twoCellAnchor>
  <xdr:twoCellAnchor editAs="absolute">
    <xdr:from>
      <xdr:col>5</xdr:col>
      <xdr:colOff>266679</xdr:colOff>
      <xdr:row>1</xdr:row>
      <xdr:rowOff>190500</xdr:rowOff>
    </xdr:from>
    <xdr:to>
      <xdr:col>7</xdr:col>
      <xdr:colOff>91757</xdr:colOff>
      <xdr:row>2</xdr:row>
      <xdr:rowOff>2250</xdr:rowOff>
    </xdr:to>
    <xdr:sp macro="" textlink="">
      <xdr:nvSpPr>
        <xdr:cNvPr id="36" name="Retângulo 12">
          <a:hlinkClick xmlns:r="http://schemas.openxmlformats.org/officeDocument/2006/relationships" r:id="rId15"/>
        </xdr:cNvPr>
        <xdr:cNvSpPr/>
      </xdr:nvSpPr>
      <xdr:spPr>
        <a:xfrm>
          <a:off x="5367846" y="624417"/>
          <a:ext cx="1603078"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Resultado</a:t>
          </a:r>
        </a:p>
      </xdr:txBody>
    </xdr:sp>
    <xdr:clientData/>
  </xdr:twoCellAnchor>
  <xdr:twoCellAnchor editAs="absolute">
    <xdr:from>
      <xdr:col>3</xdr:col>
      <xdr:colOff>1234008</xdr:colOff>
      <xdr:row>1</xdr:row>
      <xdr:rowOff>190500</xdr:rowOff>
    </xdr:from>
    <xdr:to>
      <xdr:col>5</xdr:col>
      <xdr:colOff>223001</xdr:colOff>
      <xdr:row>2</xdr:row>
      <xdr:rowOff>2250</xdr:rowOff>
    </xdr:to>
    <xdr:sp macro="" textlink="">
      <xdr:nvSpPr>
        <xdr:cNvPr id="37" name="Retângulo 12">
          <a:hlinkClick xmlns:r="http://schemas.openxmlformats.org/officeDocument/2006/relationships" r:id="rId16"/>
        </xdr:cNvPr>
        <xdr:cNvSpPr/>
      </xdr:nvSpPr>
      <xdr:spPr>
        <a:xfrm>
          <a:off x="3721091" y="624417"/>
          <a:ext cx="1603077"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Fluxo de Caixa por Banco</a:t>
          </a:r>
        </a:p>
      </xdr:txBody>
    </xdr:sp>
    <xdr:clientData/>
  </xdr:twoCellAnchor>
  <xdr:twoCellAnchor editAs="absolute">
    <xdr:from>
      <xdr:col>5</xdr:col>
      <xdr:colOff>539744</xdr:colOff>
      <xdr:row>0</xdr:row>
      <xdr:rowOff>74081</xdr:rowOff>
    </xdr:from>
    <xdr:to>
      <xdr:col>6</xdr:col>
      <xdr:colOff>10744</xdr:colOff>
      <xdr:row>1</xdr:row>
      <xdr:rowOff>164</xdr:rowOff>
    </xdr:to>
    <xdr:pic>
      <xdr:nvPicPr>
        <xdr:cNvPr id="40" name="Imagem 39">
          <a:hlinkClick xmlns:r="http://schemas.openxmlformats.org/officeDocument/2006/relationships" r:id="rId17"/>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630327" y="74081"/>
          <a:ext cx="360000" cy="3600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4</xdr:col>
      <xdr:colOff>0</xdr:colOff>
      <xdr:row>5</xdr:row>
      <xdr:rowOff>0</xdr:rowOff>
    </xdr:from>
    <xdr:to>
      <xdr:col>4</xdr:col>
      <xdr:colOff>219075</xdr:colOff>
      <xdr:row>5</xdr:row>
      <xdr:rowOff>0</xdr:rowOff>
    </xdr:to>
    <xdr:cxnSp macro="">
      <xdr:nvCxnSpPr>
        <xdr:cNvPr id="3" name="Conector reto 16"/>
        <xdr:cNvCxnSpPr/>
      </xdr:nvCxnSpPr>
      <xdr:spPr>
        <a:xfrm>
          <a:off x="3781425" y="17526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5</xdr:row>
      <xdr:rowOff>0</xdr:rowOff>
    </xdr:from>
    <xdr:to>
      <xdr:col>9</xdr:col>
      <xdr:colOff>219075</xdr:colOff>
      <xdr:row>5</xdr:row>
      <xdr:rowOff>0</xdr:rowOff>
    </xdr:to>
    <xdr:cxnSp macro="">
      <xdr:nvCxnSpPr>
        <xdr:cNvPr id="4" name="Conector reto 16"/>
        <xdr:cNvCxnSpPr/>
      </xdr:nvCxnSpPr>
      <xdr:spPr>
        <a:xfrm>
          <a:off x="7877175" y="17526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35596</xdr:colOff>
      <xdr:row>5</xdr:row>
      <xdr:rowOff>0</xdr:rowOff>
    </xdr:from>
    <xdr:to>
      <xdr:col>11</xdr:col>
      <xdr:colOff>219075</xdr:colOff>
      <xdr:row>5</xdr:row>
      <xdr:rowOff>0</xdr:rowOff>
    </xdr:to>
    <xdr:cxnSp macro="">
      <xdr:nvCxnSpPr>
        <xdr:cNvPr id="5" name="Conector reto 16"/>
        <xdr:cNvCxnSpPr/>
      </xdr:nvCxnSpPr>
      <xdr:spPr>
        <a:xfrm>
          <a:off x="8731921" y="1752600"/>
          <a:ext cx="10026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5</xdr:row>
      <xdr:rowOff>0</xdr:rowOff>
    </xdr:from>
    <xdr:to>
      <xdr:col>12</xdr:col>
      <xdr:colOff>219075</xdr:colOff>
      <xdr:row>5</xdr:row>
      <xdr:rowOff>0</xdr:rowOff>
    </xdr:to>
    <xdr:cxnSp macro="">
      <xdr:nvCxnSpPr>
        <xdr:cNvPr id="6" name="Conector reto 16"/>
        <xdr:cNvCxnSpPr/>
      </xdr:nvCxnSpPr>
      <xdr:spPr>
        <a:xfrm>
          <a:off x="10334625" y="17526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207</xdr:row>
      <xdr:rowOff>0</xdr:rowOff>
    </xdr:from>
    <xdr:to>
      <xdr:col>0</xdr:col>
      <xdr:colOff>1803401</xdr:colOff>
      <xdr:row>207</xdr:row>
      <xdr:rowOff>0</xdr:rowOff>
    </xdr:to>
    <xdr:sp macro="" textlink="">
      <xdr:nvSpPr>
        <xdr:cNvPr id="26" name="Retângulo 3"/>
        <xdr:cNvSpPr/>
      </xdr:nvSpPr>
      <xdr:spPr>
        <a:xfrm>
          <a:off x="1" y="10467975"/>
          <a:ext cx="1803400" cy="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0</xdr:col>
      <xdr:colOff>1</xdr:colOff>
      <xdr:row>307</xdr:row>
      <xdr:rowOff>0</xdr:rowOff>
    </xdr:from>
    <xdr:to>
      <xdr:col>0</xdr:col>
      <xdr:colOff>1803401</xdr:colOff>
      <xdr:row>307</xdr:row>
      <xdr:rowOff>0</xdr:rowOff>
    </xdr:to>
    <xdr:sp macro="" textlink="">
      <xdr:nvSpPr>
        <xdr:cNvPr id="28" name="Retângulo 3"/>
        <xdr:cNvSpPr/>
      </xdr:nvSpPr>
      <xdr:spPr>
        <a:xfrm>
          <a:off x="1" y="14344650"/>
          <a:ext cx="1803400" cy="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oneCellAnchor>
    <xdr:from>
      <xdr:col>7</xdr:col>
      <xdr:colOff>615951</xdr:colOff>
      <xdr:row>0</xdr:row>
      <xdr:rowOff>74081</xdr:rowOff>
    </xdr:from>
    <xdr:ext cx="6064250" cy="415498"/>
    <xdr:sp macro="" textlink="">
      <xdr:nvSpPr>
        <xdr:cNvPr id="29" name="CaixaDeTexto 28"/>
        <xdr:cNvSpPr txBox="1"/>
      </xdr:nvSpPr>
      <xdr:spPr>
        <a:xfrm>
          <a:off x="7586840" y="74081"/>
          <a:ext cx="6064250"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eaLnBrk="1" fontAlgn="auto" latinLnBrk="0" hangingPunct="1"/>
          <a:r>
            <a:rPr lang="pt-BR" sz="1050">
              <a:solidFill>
                <a:schemeClr val="tx1">
                  <a:lumMod val="65000"/>
                  <a:lumOff val="35000"/>
                </a:schemeClr>
              </a:solidFill>
              <a:effectLst/>
              <a:latin typeface="+mn-lt"/>
              <a:ea typeface="+mn-ea"/>
              <a:cs typeface="+mn-cs"/>
            </a:rPr>
            <a:t>Você não fará preenchimentos nessa aba, apenas analisará seus resultados consolidados. Navegue nas abas azuis abaixo para ver seu Fluxo de Caixa, Resultado, Contas a Pagar e a Receber.</a:t>
          </a:r>
        </a:p>
      </xdr:txBody>
    </xdr:sp>
    <xdr:clientData/>
  </xdr:oneCellAnchor>
  <xdr:twoCellAnchor>
    <xdr:from>
      <xdr:col>4</xdr:col>
      <xdr:colOff>0</xdr:colOff>
      <xdr:row>4</xdr:row>
      <xdr:rowOff>0</xdr:rowOff>
    </xdr:from>
    <xdr:to>
      <xdr:col>4</xdr:col>
      <xdr:colOff>219075</xdr:colOff>
      <xdr:row>4</xdr:row>
      <xdr:rowOff>0</xdr:rowOff>
    </xdr:to>
    <xdr:cxnSp macro="">
      <xdr:nvCxnSpPr>
        <xdr:cNvPr id="32" name="Conector reto 16"/>
        <xdr:cNvCxnSpPr/>
      </xdr:nvCxnSpPr>
      <xdr:spPr>
        <a:xfrm>
          <a:off x="374332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xdr:row>
      <xdr:rowOff>0</xdr:rowOff>
    </xdr:from>
    <xdr:to>
      <xdr:col>9</xdr:col>
      <xdr:colOff>219075</xdr:colOff>
      <xdr:row>4</xdr:row>
      <xdr:rowOff>0</xdr:rowOff>
    </xdr:to>
    <xdr:cxnSp macro="">
      <xdr:nvCxnSpPr>
        <xdr:cNvPr id="33" name="Conector reto 16"/>
        <xdr:cNvCxnSpPr/>
      </xdr:nvCxnSpPr>
      <xdr:spPr>
        <a:xfrm>
          <a:off x="783907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35596</xdr:colOff>
      <xdr:row>4</xdr:row>
      <xdr:rowOff>0</xdr:rowOff>
    </xdr:from>
    <xdr:to>
      <xdr:col>11</xdr:col>
      <xdr:colOff>219075</xdr:colOff>
      <xdr:row>4</xdr:row>
      <xdr:rowOff>0</xdr:rowOff>
    </xdr:to>
    <xdr:cxnSp macro="">
      <xdr:nvCxnSpPr>
        <xdr:cNvPr id="34" name="Conector reto 16"/>
        <xdr:cNvCxnSpPr/>
      </xdr:nvCxnSpPr>
      <xdr:spPr>
        <a:xfrm>
          <a:off x="8693821" y="1600200"/>
          <a:ext cx="10026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xdr:row>
      <xdr:rowOff>0</xdr:rowOff>
    </xdr:from>
    <xdr:to>
      <xdr:col>12</xdr:col>
      <xdr:colOff>219075</xdr:colOff>
      <xdr:row>4</xdr:row>
      <xdr:rowOff>0</xdr:rowOff>
    </xdr:to>
    <xdr:cxnSp macro="">
      <xdr:nvCxnSpPr>
        <xdr:cNvPr id="35" name="Conector reto 16"/>
        <xdr:cNvCxnSpPr/>
      </xdr:nvCxnSpPr>
      <xdr:spPr>
        <a:xfrm>
          <a:off x="1029652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296333</xdr:rowOff>
    </xdr:from>
    <xdr:to>
      <xdr:col>0</xdr:col>
      <xdr:colOff>1699682</xdr:colOff>
      <xdr:row>1</xdr:row>
      <xdr:rowOff>364653</xdr:rowOff>
    </xdr:to>
    <xdr:pic>
      <xdr:nvPicPr>
        <xdr:cNvPr id="40" name="Imagem 3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3"/>
          <a:ext cx="1565275" cy="502237"/>
        </a:xfrm>
        <a:prstGeom prst="rect">
          <a:avLst/>
        </a:prstGeom>
      </xdr:spPr>
    </xdr:pic>
    <xdr:clientData fLocksWithSheet="0"/>
  </xdr:twoCellAnchor>
  <xdr:twoCellAnchor editAs="absolute">
    <xdr:from>
      <xdr:col>0</xdr:col>
      <xdr:colOff>0</xdr:colOff>
      <xdr:row>3</xdr:row>
      <xdr:rowOff>315386</xdr:rowOff>
    </xdr:from>
    <xdr:to>
      <xdr:col>1</xdr:col>
      <xdr:colOff>30691</xdr:colOff>
      <xdr:row>5</xdr:row>
      <xdr:rowOff>161928</xdr:rowOff>
    </xdr:to>
    <xdr:sp macro="" textlink="">
      <xdr:nvSpPr>
        <xdr:cNvPr id="47" name="Retângulo 46">
          <a:hlinkClick xmlns:r="http://schemas.openxmlformats.org/officeDocument/2006/relationships" r:id="rId2"/>
        </xdr:cNvPr>
        <xdr:cNvSpPr/>
      </xdr:nvSpPr>
      <xdr:spPr>
        <a:xfrm>
          <a:off x="0" y="1416053"/>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12</xdr:row>
      <xdr:rowOff>218021</xdr:rowOff>
    </xdr:from>
    <xdr:to>
      <xdr:col>0</xdr:col>
      <xdr:colOff>1689100</xdr:colOff>
      <xdr:row>12</xdr:row>
      <xdr:rowOff>218021</xdr:rowOff>
    </xdr:to>
    <xdr:cxnSp macro="">
      <xdr:nvCxnSpPr>
        <xdr:cNvPr id="48" name="Conector reto 47"/>
        <xdr:cNvCxnSpPr/>
      </xdr:nvCxnSpPr>
      <xdr:spPr>
        <a:xfrm>
          <a:off x="123825" y="409152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3178</xdr:rowOff>
    </xdr:from>
    <xdr:to>
      <xdr:col>0</xdr:col>
      <xdr:colOff>1689100</xdr:colOff>
      <xdr:row>2</xdr:row>
      <xdr:rowOff>3178</xdr:rowOff>
    </xdr:to>
    <xdr:cxnSp macro="">
      <xdr:nvCxnSpPr>
        <xdr:cNvPr id="49" name="Conector reto 48"/>
        <xdr:cNvCxnSpPr/>
      </xdr:nvCxnSpPr>
      <xdr:spPr>
        <a:xfrm>
          <a:off x="123825" y="91334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212728</xdr:rowOff>
    </xdr:from>
    <xdr:to>
      <xdr:col>0</xdr:col>
      <xdr:colOff>1803400</xdr:colOff>
      <xdr:row>6</xdr:row>
      <xdr:rowOff>164045</xdr:rowOff>
    </xdr:to>
    <xdr:sp macro="" textlink="">
      <xdr:nvSpPr>
        <xdr:cNvPr id="50" name="Rectangle 12">
          <a:hlinkClick xmlns:r="http://schemas.openxmlformats.org/officeDocument/2006/relationships" r:id="rId3"/>
        </xdr:cNvPr>
        <xdr:cNvSpPr/>
      </xdr:nvSpPr>
      <xdr:spPr>
        <a:xfrm>
          <a:off x="38100" y="17367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7</xdr:row>
      <xdr:rowOff>14467</xdr:rowOff>
    </xdr:from>
    <xdr:to>
      <xdr:col>0</xdr:col>
      <xdr:colOff>1790700</xdr:colOff>
      <xdr:row>7</xdr:row>
      <xdr:rowOff>293867</xdr:rowOff>
    </xdr:to>
    <xdr:sp macro="" textlink="">
      <xdr:nvSpPr>
        <xdr:cNvPr id="51" name="Rectangle 57">
          <a:hlinkClick xmlns:r="http://schemas.openxmlformats.org/officeDocument/2006/relationships" r:id="rId4"/>
        </xdr:cNvPr>
        <xdr:cNvSpPr/>
      </xdr:nvSpPr>
      <xdr:spPr>
        <a:xfrm>
          <a:off x="25400" y="205705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7</xdr:row>
      <xdr:rowOff>334789</xdr:rowOff>
    </xdr:from>
    <xdr:to>
      <xdr:col>0</xdr:col>
      <xdr:colOff>1790700</xdr:colOff>
      <xdr:row>8</xdr:row>
      <xdr:rowOff>222605</xdr:rowOff>
    </xdr:to>
    <xdr:sp macro="" textlink="">
      <xdr:nvSpPr>
        <xdr:cNvPr id="52" name="Rectangle 58">
          <a:hlinkClick xmlns:r="http://schemas.openxmlformats.org/officeDocument/2006/relationships" r:id="rId5"/>
        </xdr:cNvPr>
        <xdr:cNvSpPr/>
      </xdr:nvSpPr>
      <xdr:spPr>
        <a:xfrm>
          <a:off x="25400" y="237737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263527</xdr:rowOff>
    </xdr:from>
    <xdr:to>
      <xdr:col>0</xdr:col>
      <xdr:colOff>1790700</xdr:colOff>
      <xdr:row>9</xdr:row>
      <xdr:rowOff>183094</xdr:rowOff>
    </xdr:to>
    <xdr:sp macro="" textlink="">
      <xdr:nvSpPr>
        <xdr:cNvPr id="53" name="Rectangle 59">
          <a:hlinkClick xmlns:r="http://schemas.openxmlformats.org/officeDocument/2006/relationships" r:id="rId6"/>
        </xdr:cNvPr>
        <xdr:cNvSpPr/>
      </xdr:nvSpPr>
      <xdr:spPr>
        <a:xfrm>
          <a:off x="25400" y="2697694"/>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4. Resultados Consolidados</a:t>
          </a:r>
        </a:p>
      </xdr:txBody>
    </xdr:sp>
    <xdr:clientData/>
  </xdr:twoCellAnchor>
  <xdr:twoCellAnchor editAs="absolute">
    <xdr:from>
      <xdr:col>0</xdr:col>
      <xdr:colOff>25400</xdr:colOff>
      <xdr:row>9</xdr:row>
      <xdr:rowOff>224016</xdr:rowOff>
    </xdr:from>
    <xdr:to>
      <xdr:col>0</xdr:col>
      <xdr:colOff>1790700</xdr:colOff>
      <xdr:row>10</xdr:row>
      <xdr:rowOff>143583</xdr:rowOff>
    </xdr:to>
    <xdr:sp macro="" textlink="">
      <xdr:nvSpPr>
        <xdr:cNvPr id="54" name="Rectangle 60">
          <a:hlinkClick xmlns:r="http://schemas.openxmlformats.org/officeDocument/2006/relationships" r:id="rId7"/>
        </xdr:cNvPr>
        <xdr:cNvSpPr/>
      </xdr:nvSpPr>
      <xdr:spPr>
        <a:xfrm>
          <a:off x="25400" y="301801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5. Gráficos</a:t>
          </a:r>
        </a:p>
      </xdr:txBody>
    </xdr:sp>
    <xdr:clientData/>
  </xdr:twoCellAnchor>
  <xdr:twoCellAnchor editAs="absolute">
    <xdr:from>
      <xdr:col>0</xdr:col>
      <xdr:colOff>25400</xdr:colOff>
      <xdr:row>10</xdr:row>
      <xdr:rowOff>184505</xdr:rowOff>
    </xdr:from>
    <xdr:to>
      <xdr:col>0</xdr:col>
      <xdr:colOff>1790700</xdr:colOff>
      <xdr:row>11</xdr:row>
      <xdr:rowOff>104071</xdr:rowOff>
    </xdr:to>
    <xdr:sp macro="" textlink="">
      <xdr:nvSpPr>
        <xdr:cNvPr id="55" name="Rectangle 61">
          <a:hlinkClick xmlns:r="http://schemas.openxmlformats.org/officeDocument/2006/relationships" r:id="rId8"/>
        </xdr:cNvPr>
        <xdr:cNvSpPr/>
      </xdr:nvSpPr>
      <xdr:spPr>
        <a:xfrm>
          <a:off x="25400" y="333833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13</xdr:row>
      <xdr:rowOff>15881</xdr:rowOff>
    </xdr:from>
    <xdr:to>
      <xdr:col>0</xdr:col>
      <xdr:colOff>1816100</xdr:colOff>
      <xdr:row>13</xdr:row>
      <xdr:rowOff>295281</xdr:rowOff>
    </xdr:to>
    <xdr:sp macro="" textlink="">
      <xdr:nvSpPr>
        <xdr:cNvPr id="56" name="Rectangle 62">
          <a:hlinkClick xmlns:r="http://schemas.openxmlformats.org/officeDocument/2006/relationships" r:id="rId9"/>
        </xdr:cNvPr>
        <xdr:cNvSpPr/>
      </xdr:nvSpPr>
      <xdr:spPr>
        <a:xfrm>
          <a:off x="50800" y="42492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13</xdr:row>
      <xdr:rowOff>341848</xdr:rowOff>
    </xdr:from>
    <xdr:to>
      <xdr:col>0</xdr:col>
      <xdr:colOff>1816100</xdr:colOff>
      <xdr:row>14</xdr:row>
      <xdr:rowOff>261414</xdr:rowOff>
    </xdr:to>
    <xdr:sp macro="" textlink="">
      <xdr:nvSpPr>
        <xdr:cNvPr id="57" name="Rectangle 63">
          <a:hlinkClick xmlns:r="http://schemas.openxmlformats.org/officeDocument/2006/relationships" r:id="rId10"/>
        </xdr:cNvPr>
        <xdr:cNvSpPr/>
      </xdr:nvSpPr>
      <xdr:spPr>
        <a:xfrm>
          <a:off x="50800" y="457518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89961</xdr:rowOff>
    </xdr:from>
    <xdr:to>
      <xdr:col>0</xdr:col>
      <xdr:colOff>1828800</xdr:colOff>
      <xdr:row>3</xdr:row>
      <xdr:rowOff>178861</xdr:rowOff>
    </xdr:to>
    <xdr:sp macro="" textlink="">
      <xdr:nvSpPr>
        <xdr:cNvPr id="58" name="Rectangle 65"/>
        <xdr:cNvSpPr/>
      </xdr:nvSpPr>
      <xdr:spPr>
        <a:xfrm>
          <a:off x="63500" y="10001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14</xdr:row>
      <xdr:rowOff>307982</xdr:rowOff>
    </xdr:from>
    <xdr:to>
      <xdr:col>0</xdr:col>
      <xdr:colOff>1820333</xdr:colOff>
      <xdr:row>15</xdr:row>
      <xdr:rowOff>227549</xdr:rowOff>
    </xdr:to>
    <xdr:sp macro="" textlink="">
      <xdr:nvSpPr>
        <xdr:cNvPr id="59" name="Rectangle 63">
          <a:hlinkClick xmlns:r="http://schemas.openxmlformats.org/officeDocument/2006/relationships" r:id="rId11"/>
        </xdr:cNvPr>
        <xdr:cNvSpPr/>
      </xdr:nvSpPr>
      <xdr:spPr>
        <a:xfrm>
          <a:off x="55033" y="490114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11</xdr:row>
      <xdr:rowOff>144990</xdr:rowOff>
    </xdr:from>
    <xdr:to>
      <xdr:col>0</xdr:col>
      <xdr:colOff>1794936</xdr:colOff>
      <xdr:row>12</xdr:row>
      <xdr:rowOff>64557</xdr:rowOff>
    </xdr:to>
    <xdr:sp macro="" textlink="">
      <xdr:nvSpPr>
        <xdr:cNvPr id="60" name="Rectangle 61">
          <a:hlinkClick xmlns:r="http://schemas.openxmlformats.org/officeDocument/2006/relationships" r:id="rId12"/>
        </xdr:cNvPr>
        <xdr:cNvSpPr/>
      </xdr:nvSpPr>
      <xdr:spPr>
        <a:xfrm>
          <a:off x="29636" y="365865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7</xdr:col>
      <xdr:colOff>643435</xdr:colOff>
      <xdr:row>1</xdr:row>
      <xdr:rowOff>179915</xdr:rowOff>
    </xdr:from>
    <xdr:to>
      <xdr:col>9</xdr:col>
      <xdr:colOff>722513</xdr:colOff>
      <xdr:row>1</xdr:row>
      <xdr:rowOff>467915</xdr:rowOff>
    </xdr:to>
    <xdr:sp macro="" textlink="">
      <xdr:nvSpPr>
        <xdr:cNvPr id="38" name="Retângulo 12">
          <a:hlinkClick xmlns:r="http://schemas.openxmlformats.org/officeDocument/2006/relationships" r:id="rId13"/>
        </xdr:cNvPr>
        <xdr:cNvSpPr/>
      </xdr:nvSpPr>
      <xdr:spPr>
        <a:xfrm>
          <a:off x="7014602" y="613832"/>
          <a:ext cx="1603078"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Contas a Pagar</a:t>
          </a:r>
        </a:p>
      </xdr:txBody>
    </xdr:sp>
    <xdr:clientData/>
  </xdr:twoCellAnchor>
  <xdr:twoCellAnchor editAs="absolute">
    <xdr:from>
      <xdr:col>10</xdr:col>
      <xdr:colOff>4192</xdr:colOff>
      <xdr:row>1</xdr:row>
      <xdr:rowOff>179915</xdr:rowOff>
    </xdr:from>
    <xdr:to>
      <xdr:col>12</xdr:col>
      <xdr:colOff>83269</xdr:colOff>
      <xdr:row>1</xdr:row>
      <xdr:rowOff>467915</xdr:rowOff>
    </xdr:to>
    <xdr:sp macro="" textlink="">
      <xdr:nvSpPr>
        <xdr:cNvPr id="39" name="Retângulo 12">
          <a:hlinkClick xmlns:r="http://schemas.openxmlformats.org/officeDocument/2006/relationships" r:id="rId14"/>
        </xdr:cNvPr>
        <xdr:cNvSpPr/>
      </xdr:nvSpPr>
      <xdr:spPr>
        <a:xfrm>
          <a:off x="8661359" y="613832"/>
          <a:ext cx="1603077"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Contas a Receber</a:t>
          </a:r>
        </a:p>
      </xdr:txBody>
    </xdr:sp>
    <xdr:clientData/>
  </xdr:twoCellAnchor>
  <xdr:twoCellAnchor editAs="absolute">
    <xdr:from>
      <xdr:col>2</xdr:col>
      <xdr:colOff>0</xdr:colOff>
      <xdr:row>1</xdr:row>
      <xdr:rowOff>179915</xdr:rowOff>
    </xdr:from>
    <xdr:to>
      <xdr:col>3</xdr:col>
      <xdr:colOff>989246</xdr:colOff>
      <xdr:row>1</xdr:row>
      <xdr:rowOff>467915</xdr:rowOff>
    </xdr:to>
    <xdr:sp macro="" textlink="">
      <xdr:nvSpPr>
        <xdr:cNvPr id="41" name="Retângulo 13">
          <a:hlinkClick xmlns:r="http://schemas.openxmlformats.org/officeDocument/2006/relationships" r:id="rId6"/>
        </xdr:cNvPr>
        <xdr:cNvSpPr/>
      </xdr:nvSpPr>
      <xdr:spPr>
        <a:xfrm>
          <a:off x="2074333" y="613832"/>
          <a:ext cx="160308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Fluxo de Caixa</a:t>
          </a:r>
        </a:p>
      </xdr:txBody>
    </xdr:sp>
    <xdr:clientData/>
  </xdr:twoCellAnchor>
  <xdr:twoCellAnchor editAs="absolute">
    <xdr:from>
      <xdr:col>5</xdr:col>
      <xdr:colOff>520679</xdr:colOff>
      <xdr:row>1</xdr:row>
      <xdr:rowOff>179915</xdr:rowOff>
    </xdr:from>
    <xdr:to>
      <xdr:col>7</xdr:col>
      <xdr:colOff>599757</xdr:colOff>
      <xdr:row>1</xdr:row>
      <xdr:rowOff>467915</xdr:rowOff>
    </xdr:to>
    <xdr:sp macro="" textlink="">
      <xdr:nvSpPr>
        <xdr:cNvPr id="42" name="Retângulo 12">
          <a:hlinkClick xmlns:r="http://schemas.openxmlformats.org/officeDocument/2006/relationships" r:id="rId15"/>
        </xdr:cNvPr>
        <xdr:cNvSpPr/>
      </xdr:nvSpPr>
      <xdr:spPr>
        <a:xfrm>
          <a:off x="5367846" y="613832"/>
          <a:ext cx="1603078"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Resultado</a:t>
          </a:r>
        </a:p>
      </xdr:txBody>
    </xdr:sp>
    <xdr:clientData/>
  </xdr:twoCellAnchor>
  <xdr:twoCellAnchor editAs="absolute">
    <xdr:from>
      <xdr:col>3</xdr:col>
      <xdr:colOff>1032924</xdr:colOff>
      <xdr:row>1</xdr:row>
      <xdr:rowOff>179915</xdr:rowOff>
    </xdr:from>
    <xdr:to>
      <xdr:col>5</xdr:col>
      <xdr:colOff>477001</xdr:colOff>
      <xdr:row>1</xdr:row>
      <xdr:rowOff>467915</xdr:rowOff>
    </xdr:to>
    <xdr:sp macro="" textlink="">
      <xdr:nvSpPr>
        <xdr:cNvPr id="43" name="Retângulo 12">
          <a:hlinkClick xmlns:r="http://schemas.openxmlformats.org/officeDocument/2006/relationships" r:id="rId16"/>
        </xdr:cNvPr>
        <xdr:cNvSpPr/>
      </xdr:nvSpPr>
      <xdr:spPr>
        <a:xfrm>
          <a:off x="3721091" y="613832"/>
          <a:ext cx="1603077"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Fluxo de Caixa por Banco</a:t>
          </a:r>
        </a:p>
      </xdr:txBody>
    </xdr:sp>
    <xdr:clientData/>
  </xdr:twoCellAnchor>
  <xdr:twoCellAnchor editAs="absolute">
    <xdr:from>
      <xdr:col>6</xdr:col>
      <xdr:colOff>21166</xdr:colOff>
      <xdr:row>0</xdr:row>
      <xdr:rowOff>63498</xdr:rowOff>
    </xdr:from>
    <xdr:to>
      <xdr:col>6</xdr:col>
      <xdr:colOff>381166</xdr:colOff>
      <xdr:row>0</xdr:row>
      <xdr:rowOff>423498</xdr:rowOff>
    </xdr:to>
    <xdr:pic>
      <xdr:nvPicPr>
        <xdr:cNvPr id="36" name="Imagem 35">
          <a:hlinkClick xmlns:r="http://schemas.openxmlformats.org/officeDocument/2006/relationships" r:id="rId17"/>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630333" y="63498"/>
          <a:ext cx="360000" cy="360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4</xdr:col>
      <xdr:colOff>0</xdr:colOff>
      <xdr:row>5</xdr:row>
      <xdr:rowOff>0</xdr:rowOff>
    </xdr:from>
    <xdr:to>
      <xdr:col>4</xdr:col>
      <xdr:colOff>219075</xdr:colOff>
      <xdr:row>5</xdr:row>
      <xdr:rowOff>0</xdr:rowOff>
    </xdr:to>
    <xdr:cxnSp macro="">
      <xdr:nvCxnSpPr>
        <xdr:cNvPr id="3" name="Conector reto 16"/>
        <xdr:cNvCxnSpPr/>
      </xdr:nvCxnSpPr>
      <xdr:spPr>
        <a:xfrm>
          <a:off x="3781425" y="17526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5</xdr:row>
      <xdr:rowOff>0</xdr:rowOff>
    </xdr:from>
    <xdr:to>
      <xdr:col>9</xdr:col>
      <xdr:colOff>219075</xdr:colOff>
      <xdr:row>5</xdr:row>
      <xdr:rowOff>0</xdr:rowOff>
    </xdr:to>
    <xdr:cxnSp macro="">
      <xdr:nvCxnSpPr>
        <xdr:cNvPr id="4" name="Conector reto 16"/>
        <xdr:cNvCxnSpPr/>
      </xdr:nvCxnSpPr>
      <xdr:spPr>
        <a:xfrm>
          <a:off x="7877175" y="17526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35596</xdr:colOff>
      <xdr:row>5</xdr:row>
      <xdr:rowOff>0</xdr:rowOff>
    </xdr:from>
    <xdr:to>
      <xdr:col>11</xdr:col>
      <xdr:colOff>219075</xdr:colOff>
      <xdr:row>5</xdr:row>
      <xdr:rowOff>0</xdr:rowOff>
    </xdr:to>
    <xdr:cxnSp macro="">
      <xdr:nvCxnSpPr>
        <xdr:cNvPr id="5" name="Conector reto 16"/>
        <xdr:cNvCxnSpPr/>
      </xdr:nvCxnSpPr>
      <xdr:spPr>
        <a:xfrm>
          <a:off x="8731921" y="1752600"/>
          <a:ext cx="10026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5</xdr:row>
      <xdr:rowOff>0</xdr:rowOff>
    </xdr:from>
    <xdr:to>
      <xdr:col>12</xdr:col>
      <xdr:colOff>219075</xdr:colOff>
      <xdr:row>5</xdr:row>
      <xdr:rowOff>0</xdr:rowOff>
    </xdr:to>
    <xdr:cxnSp macro="">
      <xdr:nvCxnSpPr>
        <xdr:cNvPr id="6" name="Conector reto 16"/>
        <xdr:cNvCxnSpPr/>
      </xdr:nvCxnSpPr>
      <xdr:spPr>
        <a:xfrm>
          <a:off x="10334625" y="17526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308</xdr:row>
      <xdr:rowOff>0</xdr:rowOff>
    </xdr:from>
    <xdr:to>
      <xdr:col>0</xdr:col>
      <xdr:colOff>1803401</xdr:colOff>
      <xdr:row>308</xdr:row>
      <xdr:rowOff>0</xdr:rowOff>
    </xdr:to>
    <xdr:sp macro="" textlink="">
      <xdr:nvSpPr>
        <xdr:cNvPr id="28" name="Retângulo 3"/>
        <xdr:cNvSpPr/>
      </xdr:nvSpPr>
      <xdr:spPr>
        <a:xfrm>
          <a:off x="1" y="40919400"/>
          <a:ext cx="1803400" cy="381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oneCellAnchor>
    <xdr:from>
      <xdr:col>7</xdr:col>
      <xdr:colOff>615957</xdr:colOff>
      <xdr:row>0</xdr:row>
      <xdr:rowOff>74081</xdr:rowOff>
    </xdr:from>
    <xdr:ext cx="6064250" cy="415498"/>
    <xdr:sp macro="" textlink="">
      <xdr:nvSpPr>
        <xdr:cNvPr id="29" name="CaixaDeTexto 28"/>
        <xdr:cNvSpPr txBox="1"/>
      </xdr:nvSpPr>
      <xdr:spPr>
        <a:xfrm>
          <a:off x="7586846" y="74081"/>
          <a:ext cx="6064250" cy="415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050">
              <a:solidFill>
                <a:schemeClr val="tx1">
                  <a:lumMod val="65000"/>
                  <a:lumOff val="35000"/>
                </a:schemeClr>
              </a:solidFill>
              <a:effectLst/>
              <a:latin typeface="+mn-lt"/>
              <a:ea typeface="+mn-ea"/>
              <a:cs typeface="+mn-cs"/>
            </a:rPr>
            <a:t>Você não fará preenchimentos nessa aba, apenas analisará seus resultados consolidados. Navegue nas abas azuis abaixo para ver seu Fluxo de Caixa, Resultado, Contas a Pagar e a Receber.</a:t>
          </a:r>
        </a:p>
      </xdr:txBody>
    </xdr:sp>
    <xdr:clientData/>
  </xdr:oneCellAnchor>
  <xdr:twoCellAnchor>
    <xdr:from>
      <xdr:col>4</xdr:col>
      <xdr:colOff>0</xdr:colOff>
      <xdr:row>4</xdr:row>
      <xdr:rowOff>0</xdr:rowOff>
    </xdr:from>
    <xdr:to>
      <xdr:col>4</xdr:col>
      <xdr:colOff>219075</xdr:colOff>
      <xdr:row>4</xdr:row>
      <xdr:rowOff>0</xdr:rowOff>
    </xdr:to>
    <xdr:cxnSp macro="">
      <xdr:nvCxnSpPr>
        <xdr:cNvPr id="32" name="Conector reto 16"/>
        <xdr:cNvCxnSpPr/>
      </xdr:nvCxnSpPr>
      <xdr:spPr>
        <a:xfrm>
          <a:off x="374332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xdr:row>
      <xdr:rowOff>0</xdr:rowOff>
    </xdr:from>
    <xdr:to>
      <xdr:col>9</xdr:col>
      <xdr:colOff>219075</xdr:colOff>
      <xdr:row>4</xdr:row>
      <xdr:rowOff>0</xdr:rowOff>
    </xdr:to>
    <xdr:cxnSp macro="">
      <xdr:nvCxnSpPr>
        <xdr:cNvPr id="33" name="Conector reto 16"/>
        <xdr:cNvCxnSpPr/>
      </xdr:nvCxnSpPr>
      <xdr:spPr>
        <a:xfrm>
          <a:off x="783907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35596</xdr:colOff>
      <xdr:row>4</xdr:row>
      <xdr:rowOff>0</xdr:rowOff>
    </xdr:from>
    <xdr:to>
      <xdr:col>11</xdr:col>
      <xdr:colOff>219075</xdr:colOff>
      <xdr:row>4</xdr:row>
      <xdr:rowOff>0</xdr:rowOff>
    </xdr:to>
    <xdr:cxnSp macro="">
      <xdr:nvCxnSpPr>
        <xdr:cNvPr id="34" name="Conector reto 16"/>
        <xdr:cNvCxnSpPr/>
      </xdr:nvCxnSpPr>
      <xdr:spPr>
        <a:xfrm>
          <a:off x="8693821" y="1600200"/>
          <a:ext cx="10026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xdr:row>
      <xdr:rowOff>0</xdr:rowOff>
    </xdr:from>
    <xdr:to>
      <xdr:col>12</xdr:col>
      <xdr:colOff>219075</xdr:colOff>
      <xdr:row>4</xdr:row>
      <xdr:rowOff>0</xdr:rowOff>
    </xdr:to>
    <xdr:cxnSp macro="">
      <xdr:nvCxnSpPr>
        <xdr:cNvPr id="35" name="Conector reto 16"/>
        <xdr:cNvCxnSpPr/>
      </xdr:nvCxnSpPr>
      <xdr:spPr>
        <a:xfrm>
          <a:off x="1029652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134407</xdr:colOff>
      <xdr:row>0</xdr:row>
      <xdr:rowOff>286812</xdr:rowOff>
    </xdr:from>
    <xdr:to>
      <xdr:col>0</xdr:col>
      <xdr:colOff>1699682</xdr:colOff>
      <xdr:row>1</xdr:row>
      <xdr:rowOff>364657</xdr:rowOff>
    </xdr:to>
    <xdr:pic>
      <xdr:nvPicPr>
        <xdr:cNvPr id="40" name="Imagem 39"/>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86812"/>
          <a:ext cx="1565275" cy="511762"/>
        </a:xfrm>
        <a:prstGeom prst="rect">
          <a:avLst/>
        </a:prstGeom>
      </xdr:spPr>
    </xdr:pic>
    <xdr:clientData fLocksWithSheet="0"/>
  </xdr:twoCellAnchor>
  <xdr:twoCellAnchor editAs="absolute">
    <xdr:from>
      <xdr:col>0</xdr:col>
      <xdr:colOff>0</xdr:colOff>
      <xdr:row>3</xdr:row>
      <xdr:rowOff>315390</xdr:rowOff>
    </xdr:from>
    <xdr:to>
      <xdr:col>1</xdr:col>
      <xdr:colOff>30691</xdr:colOff>
      <xdr:row>5</xdr:row>
      <xdr:rowOff>161932</xdr:rowOff>
    </xdr:to>
    <xdr:sp macro="" textlink="">
      <xdr:nvSpPr>
        <xdr:cNvPr id="46" name="Retângulo 45">
          <a:hlinkClick xmlns:r="http://schemas.openxmlformats.org/officeDocument/2006/relationships" r:id="rId2"/>
        </xdr:cNvPr>
        <xdr:cNvSpPr/>
      </xdr:nvSpPr>
      <xdr:spPr>
        <a:xfrm>
          <a:off x="0" y="1416057"/>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13</xdr:row>
      <xdr:rowOff>218025</xdr:rowOff>
    </xdr:from>
    <xdr:to>
      <xdr:col>0</xdr:col>
      <xdr:colOff>1689100</xdr:colOff>
      <xdr:row>13</xdr:row>
      <xdr:rowOff>218025</xdr:rowOff>
    </xdr:to>
    <xdr:cxnSp macro="">
      <xdr:nvCxnSpPr>
        <xdr:cNvPr id="47" name="Conector reto 46"/>
        <xdr:cNvCxnSpPr/>
      </xdr:nvCxnSpPr>
      <xdr:spPr>
        <a:xfrm>
          <a:off x="123825" y="409152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3182</xdr:rowOff>
    </xdr:from>
    <xdr:to>
      <xdr:col>0</xdr:col>
      <xdr:colOff>1689100</xdr:colOff>
      <xdr:row>2</xdr:row>
      <xdr:rowOff>3182</xdr:rowOff>
    </xdr:to>
    <xdr:cxnSp macro="">
      <xdr:nvCxnSpPr>
        <xdr:cNvPr id="48" name="Conector reto 47"/>
        <xdr:cNvCxnSpPr/>
      </xdr:nvCxnSpPr>
      <xdr:spPr>
        <a:xfrm>
          <a:off x="123825" y="91334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212732</xdr:rowOff>
    </xdr:from>
    <xdr:to>
      <xdr:col>0</xdr:col>
      <xdr:colOff>1803400</xdr:colOff>
      <xdr:row>7</xdr:row>
      <xdr:rowOff>68799</xdr:rowOff>
    </xdr:to>
    <xdr:sp macro="" textlink="">
      <xdr:nvSpPr>
        <xdr:cNvPr id="49" name="Rectangle 12">
          <a:hlinkClick xmlns:r="http://schemas.openxmlformats.org/officeDocument/2006/relationships" r:id="rId3"/>
        </xdr:cNvPr>
        <xdr:cNvSpPr/>
      </xdr:nvSpPr>
      <xdr:spPr>
        <a:xfrm>
          <a:off x="38100" y="173673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8</xdr:row>
      <xdr:rowOff>14471</xdr:rowOff>
    </xdr:from>
    <xdr:to>
      <xdr:col>0</xdr:col>
      <xdr:colOff>1790700</xdr:colOff>
      <xdr:row>8</xdr:row>
      <xdr:rowOff>293871</xdr:rowOff>
    </xdr:to>
    <xdr:sp macro="" textlink="">
      <xdr:nvSpPr>
        <xdr:cNvPr id="50" name="Rectangle 57">
          <a:hlinkClick xmlns:r="http://schemas.openxmlformats.org/officeDocument/2006/relationships" r:id="rId4"/>
        </xdr:cNvPr>
        <xdr:cNvSpPr/>
      </xdr:nvSpPr>
      <xdr:spPr>
        <a:xfrm>
          <a:off x="25400" y="205705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8</xdr:row>
      <xdr:rowOff>334793</xdr:rowOff>
    </xdr:from>
    <xdr:to>
      <xdr:col>0</xdr:col>
      <xdr:colOff>1790700</xdr:colOff>
      <xdr:row>9</xdr:row>
      <xdr:rowOff>222609</xdr:rowOff>
    </xdr:to>
    <xdr:sp macro="" textlink="">
      <xdr:nvSpPr>
        <xdr:cNvPr id="51" name="Rectangle 58">
          <a:hlinkClick xmlns:r="http://schemas.openxmlformats.org/officeDocument/2006/relationships" r:id="rId5"/>
        </xdr:cNvPr>
        <xdr:cNvSpPr/>
      </xdr:nvSpPr>
      <xdr:spPr>
        <a:xfrm>
          <a:off x="25400" y="237737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9</xdr:row>
      <xdr:rowOff>263531</xdr:rowOff>
    </xdr:from>
    <xdr:to>
      <xdr:col>0</xdr:col>
      <xdr:colOff>1790700</xdr:colOff>
      <xdr:row>10</xdr:row>
      <xdr:rowOff>183098</xdr:rowOff>
    </xdr:to>
    <xdr:sp macro="" textlink="">
      <xdr:nvSpPr>
        <xdr:cNvPr id="52" name="Rectangle 59">
          <a:hlinkClick xmlns:r="http://schemas.openxmlformats.org/officeDocument/2006/relationships" r:id="rId6"/>
        </xdr:cNvPr>
        <xdr:cNvSpPr/>
      </xdr:nvSpPr>
      <xdr:spPr>
        <a:xfrm>
          <a:off x="25400" y="2697698"/>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4. Resultados Consolidados</a:t>
          </a:r>
        </a:p>
      </xdr:txBody>
    </xdr:sp>
    <xdr:clientData/>
  </xdr:twoCellAnchor>
  <xdr:twoCellAnchor editAs="absolute">
    <xdr:from>
      <xdr:col>0</xdr:col>
      <xdr:colOff>25400</xdr:colOff>
      <xdr:row>10</xdr:row>
      <xdr:rowOff>224020</xdr:rowOff>
    </xdr:from>
    <xdr:to>
      <xdr:col>0</xdr:col>
      <xdr:colOff>1790700</xdr:colOff>
      <xdr:row>11</xdr:row>
      <xdr:rowOff>143587</xdr:rowOff>
    </xdr:to>
    <xdr:sp macro="" textlink="">
      <xdr:nvSpPr>
        <xdr:cNvPr id="53" name="Rectangle 60">
          <a:hlinkClick xmlns:r="http://schemas.openxmlformats.org/officeDocument/2006/relationships" r:id="rId7"/>
        </xdr:cNvPr>
        <xdr:cNvSpPr/>
      </xdr:nvSpPr>
      <xdr:spPr>
        <a:xfrm>
          <a:off x="25400" y="301802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5. Gráficos</a:t>
          </a:r>
        </a:p>
      </xdr:txBody>
    </xdr:sp>
    <xdr:clientData/>
  </xdr:twoCellAnchor>
  <xdr:twoCellAnchor editAs="absolute">
    <xdr:from>
      <xdr:col>0</xdr:col>
      <xdr:colOff>25400</xdr:colOff>
      <xdr:row>11</xdr:row>
      <xdr:rowOff>184509</xdr:rowOff>
    </xdr:from>
    <xdr:to>
      <xdr:col>0</xdr:col>
      <xdr:colOff>1790700</xdr:colOff>
      <xdr:row>12</xdr:row>
      <xdr:rowOff>104075</xdr:rowOff>
    </xdr:to>
    <xdr:sp macro="" textlink="">
      <xdr:nvSpPr>
        <xdr:cNvPr id="54" name="Rectangle 61">
          <a:hlinkClick xmlns:r="http://schemas.openxmlformats.org/officeDocument/2006/relationships" r:id="rId8"/>
        </xdr:cNvPr>
        <xdr:cNvSpPr/>
      </xdr:nvSpPr>
      <xdr:spPr>
        <a:xfrm>
          <a:off x="25400" y="333834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14</xdr:row>
      <xdr:rowOff>15885</xdr:rowOff>
    </xdr:from>
    <xdr:to>
      <xdr:col>0</xdr:col>
      <xdr:colOff>1816100</xdr:colOff>
      <xdr:row>14</xdr:row>
      <xdr:rowOff>295285</xdr:rowOff>
    </xdr:to>
    <xdr:sp macro="" textlink="">
      <xdr:nvSpPr>
        <xdr:cNvPr id="55" name="Rectangle 62">
          <a:hlinkClick xmlns:r="http://schemas.openxmlformats.org/officeDocument/2006/relationships" r:id="rId9"/>
        </xdr:cNvPr>
        <xdr:cNvSpPr/>
      </xdr:nvSpPr>
      <xdr:spPr>
        <a:xfrm>
          <a:off x="50800" y="424921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14</xdr:row>
      <xdr:rowOff>341852</xdr:rowOff>
    </xdr:from>
    <xdr:to>
      <xdr:col>0</xdr:col>
      <xdr:colOff>1816100</xdr:colOff>
      <xdr:row>15</xdr:row>
      <xdr:rowOff>261418</xdr:rowOff>
    </xdr:to>
    <xdr:sp macro="" textlink="">
      <xdr:nvSpPr>
        <xdr:cNvPr id="56" name="Rectangle 63">
          <a:hlinkClick xmlns:r="http://schemas.openxmlformats.org/officeDocument/2006/relationships" r:id="rId10"/>
        </xdr:cNvPr>
        <xdr:cNvSpPr/>
      </xdr:nvSpPr>
      <xdr:spPr>
        <a:xfrm>
          <a:off x="50800" y="457518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89965</xdr:rowOff>
    </xdr:from>
    <xdr:to>
      <xdr:col>0</xdr:col>
      <xdr:colOff>1828800</xdr:colOff>
      <xdr:row>3</xdr:row>
      <xdr:rowOff>178865</xdr:rowOff>
    </xdr:to>
    <xdr:sp macro="" textlink="">
      <xdr:nvSpPr>
        <xdr:cNvPr id="57" name="Rectangle 65"/>
        <xdr:cNvSpPr/>
      </xdr:nvSpPr>
      <xdr:spPr>
        <a:xfrm>
          <a:off x="63500" y="100013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15</xdr:row>
      <xdr:rowOff>307986</xdr:rowOff>
    </xdr:from>
    <xdr:to>
      <xdr:col>0</xdr:col>
      <xdr:colOff>1820333</xdr:colOff>
      <xdr:row>16</xdr:row>
      <xdr:rowOff>227553</xdr:rowOff>
    </xdr:to>
    <xdr:sp macro="" textlink="">
      <xdr:nvSpPr>
        <xdr:cNvPr id="58" name="Rectangle 63">
          <a:hlinkClick xmlns:r="http://schemas.openxmlformats.org/officeDocument/2006/relationships" r:id="rId11"/>
        </xdr:cNvPr>
        <xdr:cNvSpPr/>
      </xdr:nvSpPr>
      <xdr:spPr>
        <a:xfrm>
          <a:off x="55033" y="490115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12</xdr:row>
      <xdr:rowOff>144994</xdr:rowOff>
    </xdr:from>
    <xdr:to>
      <xdr:col>0</xdr:col>
      <xdr:colOff>1794936</xdr:colOff>
      <xdr:row>13</xdr:row>
      <xdr:rowOff>64561</xdr:rowOff>
    </xdr:to>
    <xdr:sp macro="" textlink="">
      <xdr:nvSpPr>
        <xdr:cNvPr id="59" name="Rectangle 61">
          <a:hlinkClick xmlns:r="http://schemas.openxmlformats.org/officeDocument/2006/relationships" r:id="rId12"/>
        </xdr:cNvPr>
        <xdr:cNvSpPr/>
      </xdr:nvSpPr>
      <xdr:spPr>
        <a:xfrm>
          <a:off x="29636" y="365866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7</xdr:col>
      <xdr:colOff>643435</xdr:colOff>
      <xdr:row>1</xdr:row>
      <xdr:rowOff>179913</xdr:rowOff>
    </xdr:from>
    <xdr:to>
      <xdr:col>9</xdr:col>
      <xdr:colOff>722513</xdr:colOff>
      <xdr:row>1</xdr:row>
      <xdr:rowOff>467913</xdr:rowOff>
    </xdr:to>
    <xdr:sp macro="" textlink="">
      <xdr:nvSpPr>
        <xdr:cNvPr id="37" name="Retângulo 12">
          <a:hlinkClick xmlns:r="http://schemas.openxmlformats.org/officeDocument/2006/relationships" r:id="rId13"/>
        </xdr:cNvPr>
        <xdr:cNvSpPr/>
      </xdr:nvSpPr>
      <xdr:spPr>
        <a:xfrm>
          <a:off x="7014602" y="613830"/>
          <a:ext cx="1603078"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Contas a Pagar</a:t>
          </a:r>
        </a:p>
      </xdr:txBody>
    </xdr:sp>
    <xdr:clientData/>
  </xdr:twoCellAnchor>
  <xdr:twoCellAnchor editAs="absolute">
    <xdr:from>
      <xdr:col>10</xdr:col>
      <xdr:colOff>4192</xdr:colOff>
      <xdr:row>1</xdr:row>
      <xdr:rowOff>179913</xdr:rowOff>
    </xdr:from>
    <xdr:to>
      <xdr:col>12</xdr:col>
      <xdr:colOff>83269</xdr:colOff>
      <xdr:row>1</xdr:row>
      <xdr:rowOff>467913</xdr:rowOff>
    </xdr:to>
    <xdr:sp macro="" textlink="">
      <xdr:nvSpPr>
        <xdr:cNvPr id="38" name="Retângulo 12">
          <a:hlinkClick xmlns:r="http://schemas.openxmlformats.org/officeDocument/2006/relationships" r:id="rId14"/>
        </xdr:cNvPr>
        <xdr:cNvSpPr/>
      </xdr:nvSpPr>
      <xdr:spPr>
        <a:xfrm>
          <a:off x="8661359" y="613830"/>
          <a:ext cx="1603077"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Contas a Receber</a:t>
          </a:r>
        </a:p>
      </xdr:txBody>
    </xdr:sp>
    <xdr:clientData/>
  </xdr:twoCellAnchor>
  <xdr:twoCellAnchor editAs="absolute">
    <xdr:from>
      <xdr:col>2</xdr:col>
      <xdr:colOff>0</xdr:colOff>
      <xdr:row>1</xdr:row>
      <xdr:rowOff>179913</xdr:rowOff>
    </xdr:from>
    <xdr:to>
      <xdr:col>3</xdr:col>
      <xdr:colOff>989246</xdr:colOff>
      <xdr:row>1</xdr:row>
      <xdr:rowOff>467913</xdr:rowOff>
    </xdr:to>
    <xdr:sp macro="" textlink="">
      <xdr:nvSpPr>
        <xdr:cNvPr id="39" name="Retângulo 13">
          <a:hlinkClick xmlns:r="http://schemas.openxmlformats.org/officeDocument/2006/relationships" r:id="rId6"/>
        </xdr:cNvPr>
        <xdr:cNvSpPr/>
      </xdr:nvSpPr>
      <xdr:spPr>
        <a:xfrm>
          <a:off x="2074333" y="613830"/>
          <a:ext cx="160308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Fluxo de Caixa</a:t>
          </a:r>
        </a:p>
      </xdr:txBody>
    </xdr:sp>
    <xdr:clientData/>
  </xdr:twoCellAnchor>
  <xdr:twoCellAnchor editAs="absolute">
    <xdr:from>
      <xdr:col>5</xdr:col>
      <xdr:colOff>520679</xdr:colOff>
      <xdr:row>1</xdr:row>
      <xdr:rowOff>179913</xdr:rowOff>
    </xdr:from>
    <xdr:to>
      <xdr:col>7</xdr:col>
      <xdr:colOff>599757</xdr:colOff>
      <xdr:row>1</xdr:row>
      <xdr:rowOff>467913</xdr:rowOff>
    </xdr:to>
    <xdr:sp macro="" textlink="">
      <xdr:nvSpPr>
        <xdr:cNvPr id="41" name="Retângulo 12">
          <a:hlinkClick xmlns:r="http://schemas.openxmlformats.org/officeDocument/2006/relationships" r:id="rId15"/>
        </xdr:cNvPr>
        <xdr:cNvSpPr/>
      </xdr:nvSpPr>
      <xdr:spPr>
        <a:xfrm>
          <a:off x="5367846" y="613830"/>
          <a:ext cx="1603078"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Resultado</a:t>
          </a:r>
        </a:p>
      </xdr:txBody>
    </xdr:sp>
    <xdr:clientData/>
  </xdr:twoCellAnchor>
  <xdr:twoCellAnchor editAs="absolute">
    <xdr:from>
      <xdr:col>3</xdr:col>
      <xdr:colOff>1032924</xdr:colOff>
      <xdr:row>1</xdr:row>
      <xdr:rowOff>179913</xdr:rowOff>
    </xdr:from>
    <xdr:to>
      <xdr:col>5</xdr:col>
      <xdr:colOff>477001</xdr:colOff>
      <xdr:row>1</xdr:row>
      <xdr:rowOff>467913</xdr:rowOff>
    </xdr:to>
    <xdr:sp macro="" textlink="">
      <xdr:nvSpPr>
        <xdr:cNvPr id="42" name="Retângulo 12">
          <a:hlinkClick xmlns:r="http://schemas.openxmlformats.org/officeDocument/2006/relationships" r:id="rId16"/>
        </xdr:cNvPr>
        <xdr:cNvSpPr/>
      </xdr:nvSpPr>
      <xdr:spPr>
        <a:xfrm>
          <a:off x="3721091" y="613830"/>
          <a:ext cx="1603077"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Fluxo de Caixa por Banco</a:t>
          </a:r>
        </a:p>
      </xdr:txBody>
    </xdr:sp>
    <xdr:clientData/>
  </xdr:twoCellAnchor>
  <xdr:twoCellAnchor editAs="absolute">
    <xdr:from>
      <xdr:col>6</xdr:col>
      <xdr:colOff>21166</xdr:colOff>
      <xdr:row>0</xdr:row>
      <xdr:rowOff>63502</xdr:rowOff>
    </xdr:from>
    <xdr:to>
      <xdr:col>6</xdr:col>
      <xdr:colOff>381166</xdr:colOff>
      <xdr:row>0</xdr:row>
      <xdr:rowOff>423502</xdr:rowOff>
    </xdr:to>
    <xdr:pic>
      <xdr:nvPicPr>
        <xdr:cNvPr id="36" name="Imagem 35">
          <a:hlinkClick xmlns:r="http://schemas.openxmlformats.org/officeDocument/2006/relationships" r:id="rId17"/>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630333" y="63502"/>
          <a:ext cx="360000" cy="360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3</xdr:col>
      <xdr:colOff>0</xdr:colOff>
      <xdr:row>6</xdr:row>
      <xdr:rowOff>0</xdr:rowOff>
    </xdr:from>
    <xdr:to>
      <xdr:col>3</xdr:col>
      <xdr:colOff>219075</xdr:colOff>
      <xdr:row>6</xdr:row>
      <xdr:rowOff>0</xdr:rowOff>
    </xdr:to>
    <xdr:cxnSp macro="">
      <xdr:nvCxnSpPr>
        <xdr:cNvPr id="3" name="Conector reto 16"/>
        <xdr:cNvCxnSpPr/>
      </xdr:nvCxnSpPr>
      <xdr:spPr>
        <a:xfrm>
          <a:off x="3632200" y="1587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6</xdr:row>
      <xdr:rowOff>0</xdr:rowOff>
    </xdr:from>
    <xdr:to>
      <xdr:col>8</xdr:col>
      <xdr:colOff>219075</xdr:colOff>
      <xdr:row>6</xdr:row>
      <xdr:rowOff>0</xdr:rowOff>
    </xdr:to>
    <xdr:cxnSp macro="">
      <xdr:nvCxnSpPr>
        <xdr:cNvPr id="4" name="Conector reto 16"/>
        <xdr:cNvCxnSpPr/>
      </xdr:nvCxnSpPr>
      <xdr:spPr>
        <a:xfrm>
          <a:off x="8331200" y="1587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35596</xdr:colOff>
      <xdr:row>6</xdr:row>
      <xdr:rowOff>0</xdr:rowOff>
    </xdr:from>
    <xdr:to>
      <xdr:col>10</xdr:col>
      <xdr:colOff>219075</xdr:colOff>
      <xdr:row>6</xdr:row>
      <xdr:rowOff>0</xdr:rowOff>
    </xdr:to>
    <xdr:cxnSp macro="">
      <xdr:nvCxnSpPr>
        <xdr:cNvPr id="5" name="Conector reto 16"/>
        <xdr:cNvCxnSpPr/>
      </xdr:nvCxnSpPr>
      <xdr:spPr>
        <a:xfrm>
          <a:off x="9306596" y="1587500"/>
          <a:ext cx="112327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6</xdr:row>
      <xdr:rowOff>0</xdr:rowOff>
    </xdr:from>
    <xdr:to>
      <xdr:col>11</xdr:col>
      <xdr:colOff>219075</xdr:colOff>
      <xdr:row>6</xdr:row>
      <xdr:rowOff>0</xdr:rowOff>
    </xdr:to>
    <xdr:cxnSp macro="">
      <xdr:nvCxnSpPr>
        <xdr:cNvPr id="6" name="Conector reto 16"/>
        <xdr:cNvCxnSpPr/>
      </xdr:nvCxnSpPr>
      <xdr:spPr>
        <a:xfrm>
          <a:off x="11150600" y="1587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298452</xdr:colOff>
      <xdr:row>0</xdr:row>
      <xdr:rowOff>74081</xdr:rowOff>
    </xdr:from>
    <xdr:ext cx="6064250" cy="421141"/>
    <xdr:sp macro="" textlink="">
      <xdr:nvSpPr>
        <xdr:cNvPr id="19" name="CaixaDeTexto 24"/>
        <xdr:cNvSpPr txBox="1"/>
      </xdr:nvSpPr>
      <xdr:spPr>
        <a:xfrm>
          <a:off x="7689852" y="74081"/>
          <a:ext cx="60642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Você</a:t>
          </a:r>
          <a:r>
            <a:rPr lang="pt-BR" sz="1050" baseline="0">
              <a:solidFill>
                <a:schemeClr val="tx1">
                  <a:lumMod val="65000"/>
                  <a:lumOff val="35000"/>
                </a:schemeClr>
              </a:solidFill>
            </a:rPr>
            <a:t> não fará preenchimentos nessa aba, apenas analisará seus resultados consolidados. Navegue nas abas azuis abaixo para ver seu Fluxo de Caixa, Resultado, Contas a Pagar e a Receber.</a:t>
          </a:r>
          <a:endParaRPr lang="pt-BR" sz="1050">
            <a:solidFill>
              <a:schemeClr val="tx1">
                <a:lumMod val="65000"/>
                <a:lumOff val="35000"/>
              </a:schemeClr>
            </a:solidFill>
          </a:endParaRPr>
        </a:p>
      </xdr:txBody>
    </xdr:sp>
    <xdr:clientData/>
  </xdr:oneCellAnchor>
  <xdr:twoCellAnchor editAs="absolute">
    <xdr:from>
      <xdr:col>0</xdr:col>
      <xdr:colOff>134407</xdr:colOff>
      <xdr:row>0</xdr:row>
      <xdr:rowOff>296329</xdr:rowOff>
    </xdr:from>
    <xdr:to>
      <xdr:col>0</xdr:col>
      <xdr:colOff>1699682</xdr:colOff>
      <xdr:row>1</xdr:row>
      <xdr:rowOff>364649</xdr:rowOff>
    </xdr:to>
    <xdr:pic>
      <xdr:nvPicPr>
        <xdr:cNvPr id="27" name="Imagem 26"/>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29"/>
          <a:ext cx="1565275" cy="502237"/>
        </a:xfrm>
        <a:prstGeom prst="rect">
          <a:avLst/>
        </a:prstGeom>
      </xdr:spPr>
    </xdr:pic>
    <xdr:clientData fLocksWithSheet="0"/>
  </xdr:twoCellAnchor>
  <xdr:twoCellAnchor editAs="absolute">
    <xdr:from>
      <xdr:col>0</xdr:col>
      <xdr:colOff>0</xdr:colOff>
      <xdr:row>3</xdr:row>
      <xdr:rowOff>315382</xdr:rowOff>
    </xdr:from>
    <xdr:to>
      <xdr:col>1</xdr:col>
      <xdr:colOff>30691</xdr:colOff>
      <xdr:row>5</xdr:row>
      <xdr:rowOff>24341</xdr:rowOff>
    </xdr:to>
    <xdr:sp macro="" textlink="">
      <xdr:nvSpPr>
        <xdr:cNvPr id="28" name="Retângulo 27">
          <a:hlinkClick xmlns:r="http://schemas.openxmlformats.org/officeDocument/2006/relationships" r:id="rId2"/>
        </xdr:cNvPr>
        <xdr:cNvSpPr/>
      </xdr:nvSpPr>
      <xdr:spPr>
        <a:xfrm>
          <a:off x="0" y="1416049"/>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11</xdr:row>
      <xdr:rowOff>165100</xdr:rowOff>
    </xdr:from>
    <xdr:to>
      <xdr:col>0</xdr:col>
      <xdr:colOff>1689100</xdr:colOff>
      <xdr:row>11</xdr:row>
      <xdr:rowOff>165100</xdr:rowOff>
    </xdr:to>
    <xdr:cxnSp macro="">
      <xdr:nvCxnSpPr>
        <xdr:cNvPr id="29" name="Conector reto 28"/>
        <xdr:cNvCxnSpPr/>
      </xdr:nvCxnSpPr>
      <xdr:spPr>
        <a:xfrm>
          <a:off x="123825" y="4091517"/>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3174</xdr:rowOff>
    </xdr:from>
    <xdr:to>
      <xdr:col>0</xdr:col>
      <xdr:colOff>1689100</xdr:colOff>
      <xdr:row>2</xdr:row>
      <xdr:rowOff>3174</xdr:rowOff>
    </xdr:to>
    <xdr:cxnSp macro="">
      <xdr:nvCxnSpPr>
        <xdr:cNvPr id="30" name="Conector reto 29"/>
        <xdr:cNvCxnSpPr/>
      </xdr:nvCxnSpPr>
      <xdr:spPr>
        <a:xfrm>
          <a:off x="123825" y="91334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75141</xdr:rowOff>
    </xdr:from>
    <xdr:to>
      <xdr:col>0</xdr:col>
      <xdr:colOff>1803400</xdr:colOff>
      <xdr:row>6</xdr:row>
      <xdr:rowOff>26457</xdr:rowOff>
    </xdr:to>
    <xdr:sp macro="" textlink="">
      <xdr:nvSpPr>
        <xdr:cNvPr id="31" name="Rectangle 12">
          <a:hlinkClick xmlns:r="http://schemas.openxmlformats.org/officeDocument/2006/relationships" r:id="rId3"/>
        </xdr:cNvPr>
        <xdr:cNvSpPr/>
      </xdr:nvSpPr>
      <xdr:spPr>
        <a:xfrm>
          <a:off x="38100" y="173672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67379</xdr:rowOff>
    </xdr:from>
    <xdr:to>
      <xdr:col>0</xdr:col>
      <xdr:colOff>1790700</xdr:colOff>
      <xdr:row>7</xdr:row>
      <xdr:rowOff>272696</xdr:rowOff>
    </xdr:to>
    <xdr:sp macro="" textlink="">
      <xdr:nvSpPr>
        <xdr:cNvPr id="32" name="Rectangle 57">
          <a:hlinkClick xmlns:r="http://schemas.openxmlformats.org/officeDocument/2006/relationships" r:id="rId4"/>
        </xdr:cNvPr>
        <xdr:cNvSpPr/>
      </xdr:nvSpPr>
      <xdr:spPr>
        <a:xfrm>
          <a:off x="25400" y="205704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7</xdr:row>
      <xdr:rowOff>313618</xdr:rowOff>
    </xdr:from>
    <xdr:to>
      <xdr:col>0</xdr:col>
      <xdr:colOff>1790700</xdr:colOff>
      <xdr:row>8</xdr:row>
      <xdr:rowOff>127351</xdr:rowOff>
    </xdr:to>
    <xdr:sp macro="" textlink="">
      <xdr:nvSpPr>
        <xdr:cNvPr id="33" name="Rectangle 58">
          <a:hlinkClick xmlns:r="http://schemas.openxmlformats.org/officeDocument/2006/relationships" r:id="rId5"/>
        </xdr:cNvPr>
        <xdr:cNvSpPr/>
      </xdr:nvSpPr>
      <xdr:spPr>
        <a:xfrm>
          <a:off x="25400" y="237736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168273</xdr:rowOff>
    </xdr:from>
    <xdr:to>
      <xdr:col>0</xdr:col>
      <xdr:colOff>1790700</xdr:colOff>
      <xdr:row>8</xdr:row>
      <xdr:rowOff>447673</xdr:rowOff>
    </xdr:to>
    <xdr:sp macro="" textlink="">
      <xdr:nvSpPr>
        <xdr:cNvPr id="34" name="Rectangle 59">
          <a:hlinkClick xmlns:r="http://schemas.openxmlformats.org/officeDocument/2006/relationships" r:id="rId6"/>
        </xdr:cNvPr>
        <xdr:cNvSpPr/>
      </xdr:nvSpPr>
      <xdr:spPr>
        <a:xfrm>
          <a:off x="25400" y="2697690"/>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4. Resultados Consolidados</a:t>
          </a:r>
        </a:p>
      </xdr:txBody>
    </xdr:sp>
    <xdr:clientData/>
  </xdr:twoCellAnchor>
  <xdr:twoCellAnchor editAs="absolute">
    <xdr:from>
      <xdr:col>0</xdr:col>
      <xdr:colOff>25400</xdr:colOff>
      <xdr:row>9</xdr:row>
      <xdr:rowOff>22929</xdr:rowOff>
    </xdr:from>
    <xdr:to>
      <xdr:col>0</xdr:col>
      <xdr:colOff>1790700</xdr:colOff>
      <xdr:row>9</xdr:row>
      <xdr:rowOff>302329</xdr:rowOff>
    </xdr:to>
    <xdr:sp macro="" textlink="">
      <xdr:nvSpPr>
        <xdr:cNvPr id="35" name="Rectangle 60">
          <a:hlinkClick xmlns:r="http://schemas.openxmlformats.org/officeDocument/2006/relationships" r:id="rId7"/>
        </xdr:cNvPr>
        <xdr:cNvSpPr/>
      </xdr:nvSpPr>
      <xdr:spPr>
        <a:xfrm>
          <a:off x="25400" y="301801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5. Gráficos</a:t>
          </a:r>
        </a:p>
      </xdr:txBody>
    </xdr:sp>
    <xdr:clientData/>
  </xdr:twoCellAnchor>
  <xdr:twoCellAnchor editAs="absolute">
    <xdr:from>
      <xdr:col>0</xdr:col>
      <xdr:colOff>25400</xdr:colOff>
      <xdr:row>9</xdr:row>
      <xdr:rowOff>343251</xdr:rowOff>
    </xdr:from>
    <xdr:to>
      <xdr:col>0</xdr:col>
      <xdr:colOff>1790700</xdr:colOff>
      <xdr:row>10</xdr:row>
      <xdr:rowOff>156984</xdr:rowOff>
    </xdr:to>
    <xdr:sp macro="" textlink="">
      <xdr:nvSpPr>
        <xdr:cNvPr id="36" name="Rectangle 61">
          <a:hlinkClick xmlns:r="http://schemas.openxmlformats.org/officeDocument/2006/relationships" r:id="rId8"/>
        </xdr:cNvPr>
        <xdr:cNvSpPr/>
      </xdr:nvSpPr>
      <xdr:spPr>
        <a:xfrm>
          <a:off x="25400" y="333833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11</xdr:row>
      <xdr:rowOff>322793</xdr:rowOff>
    </xdr:from>
    <xdr:to>
      <xdr:col>0</xdr:col>
      <xdr:colOff>1816100</xdr:colOff>
      <xdr:row>12</xdr:row>
      <xdr:rowOff>136527</xdr:rowOff>
    </xdr:to>
    <xdr:sp macro="" textlink="">
      <xdr:nvSpPr>
        <xdr:cNvPr id="37" name="Rectangle 62">
          <a:hlinkClick xmlns:r="http://schemas.openxmlformats.org/officeDocument/2006/relationships" r:id="rId9"/>
        </xdr:cNvPr>
        <xdr:cNvSpPr/>
      </xdr:nvSpPr>
      <xdr:spPr>
        <a:xfrm>
          <a:off x="50800" y="424921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12</xdr:row>
      <xdr:rowOff>183094</xdr:rowOff>
    </xdr:from>
    <xdr:to>
      <xdr:col>0</xdr:col>
      <xdr:colOff>1816100</xdr:colOff>
      <xdr:row>12</xdr:row>
      <xdr:rowOff>462494</xdr:rowOff>
    </xdr:to>
    <xdr:sp macro="" textlink="">
      <xdr:nvSpPr>
        <xdr:cNvPr id="38" name="Rectangle 63">
          <a:hlinkClick xmlns:r="http://schemas.openxmlformats.org/officeDocument/2006/relationships" r:id="rId10"/>
        </xdr:cNvPr>
        <xdr:cNvSpPr/>
      </xdr:nvSpPr>
      <xdr:spPr>
        <a:xfrm>
          <a:off x="50800" y="457517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89957</xdr:rowOff>
    </xdr:from>
    <xdr:to>
      <xdr:col>0</xdr:col>
      <xdr:colOff>1828800</xdr:colOff>
      <xdr:row>3</xdr:row>
      <xdr:rowOff>178857</xdr:rowOff>
    </xdr:to>
    <xdr:sp macro="" textlink="">
      <xdr:nvSpPr>
        <xdr:cNvPr id="39" name="Rectangle 65"/>
        <xdr:cNvSpPr/>
      </xdr:nvSpPr>
      <xdr:spPr>
        <a:xfrm>
          <a:off x="63500" y="100012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13</xdr:row>
      <xdr:rowOff>43395</xdr:rowOff>
    </xdr:from>
    <xdr:to>
      <xdr:col>0</xdr:col>
      <xdr:colOff>1820333</xdr:colOff>
      <xdr:row>14</xdr:row>
      <xdr:rowOff>206378</xdr:rowOff>
    </xdr:to>
    <xdr:sp macro="" textlink="">
      <xdr:nvSpPr>
        <xdr:cNvPr id="40" name="Rectangle 63">
          <a:hlinkClick xmlns:r="http://schemas.openxmlformats.org/officeDocument/2006/relationships" r:id="rId11"/>
        </xdr:cNvPr>
        <xdr:cNvSpPr/>
      </xdr:nvSpPr>
      <xdr:spPr>
        <a:xfrm>
          <a:off x="55033" y="490114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10</xdr:row>
      <xdr:rowOff>197903</xdr:rowOff>
    </xdr:from>
    <xdr:to>
      <xdr:col>0</xdr:col>
      <xdr:colOff>1794936</xdr:colOff>
      <xdr:row>11</xdr:row>
      <xdr:rowOff>11636</xdr:rowOff>
    </xdr:to>
    <xdr:sp macro="" textlink="">
      <xdr:nvSpPr>
        <xdr:cNvPr id="41" name="Rectangle 61">
          <a:hlinkClick xmlns:r="http://schemas.openxmlformats.org/officeDocument/2006/relationships" r:id="rId12"/>
        </xdr:cNvPr>
        <xdr:cNvSpPr/>
      </xdr:nvSpPr>
      <xdr:spPr>
        <a:xfrm>
          <a:off x="29636" y="365865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7</xdr:col>
      <xdr:colOff>579935</xdr:colOff>
      <xdr:row>1</xdr:row>
      <xdr:rowOff>179913</xdr:rowOff>
    </xdr:from>
    <xdr:to>
      <xdr:col>9</xdr:col>
      <xdr:colOff>553180</xdr:colOff>
      <xdr:row>1</xdr:row>
      <xdr:rowOff>467913</xdr:rowOff>
    </xdr:to>
    <xdr:sp macro="" textlink="">
      <xdr:nvSpPr>
        <xdr:cNvPr id="22" name="Retângulo 12">
          <a:hlinkClick xmlns:r="http://schemas.openxmlformats.org/officeDocument/2006/relationships" r:id="rId13"/>
        </xdr:cNvPr>
        <xdr:cNvSpPr/>
      </xdr:nvSpPr>
      <xdr:spPr>
        <a:xfrm>
          <a:off x="7014602" y="613830"/>
          <a:ext cx="1603078"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Contas a Pagar</a:t>
          </a:r>
        </a:p>
      </xdr:txBody>
    </xdr:sp>
    <xdr:clientData/>
  </xdr:twoCellAnchor>
  <xdr:twoCellAnchor editAs="absolute">
    <xdr:from>
      <xdr:col>9</xdr:col>
      <xdr:colOff>596859</xdr:colOff>
      <xdr:row>1</xdr:row>
      <xdr:rowOff>179913</xdr:rowOff>
    </xdr:from>
    <xdr:to>
      <xdr:col>11</xdr:col>
      <xdr:colOff>570103</xdr:colOff>
      <xdr:row>1</xdr:row>
      <xdr:rowOff>467913</xdr:rowOff>
    </xdr:to>
    <xdr:sp macro="" textlink="">
      <xdr:nvSpPr>
        <xdr:cNvPr id="23" name="Retângulo 12">
          <a:hlinkClick xmlns:r="http://schemas.openxmlformats.org/officeDocument/2006/relationships" r:id="rId14"/>
        </xdr:cNvPr>
        <xdr:cNvSpPr/>
      </xdr:nvSpPr>
      <xdr:spPr>
        <a:xfrm>
          <a:off x="8661359" y="613830"/>
          <a:ext cx="1603077"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Contas a Receber</a:t>
          </a:r>
        </a:p>
      </xdr:txBody>
    </xdr:sp>
    <xdr:clientData/>
  </xdr:twoCellAnchor>
  <xdr:twoCellAnchor editAs="absolute">
    <xdr:from>
      <xdr:col>2</xdr:col>
      <xdr:colOff>0</xdr:colOff>
      <xdr:row>1</xdr:row>
      <xdr:rowOff>179913</xdr:rowOff>
    </xdr:from>
    <xdr:to>
      <xdr:col>3</xdr:col>
      <xdr:colOff>502413</xdr:colOff>
      <xdr:row>1</xdr:row>
      <xdr:rowOff>467913</xdr:rowOff>
    </xdr:to>
    <xdr:sp macro="" textlink="">
      <xdr:nvSpPr>
        <xdr:cNvPr id="24" name="Retângulo 13">
          <a:hlinkClick xmlns:r="http://schemas.openxmlformats.org/officeDocument/2006/relationships" r:id="rId6"/>
        </xdr:cNvPr>
        <xdr:cNvSpPr/>
      </xdr:nvSpPr>
      <xdr:spPr>
        <a:xfrm>
          <a:off x="2074333" y="613830"/>
          <a:ext cx="160308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Fluxo de Caixa</a:t>
          </a:r>
        </a:p>
      </xdr:txBody>
    </xdr:sp>
    <xdr:clientData/>
  </xdr:twoCellAnchor>
  <xdr:twoCellAnchor editAs="absolute">
    <xdr:from>
      <xdr:col>5</xdr:col>
      <xdr:colOff>563013</xdr:colOff>
      <xdr:row>1</xdr:row>
      <xdr:rowOff>179913</xdr:rowOff>
    </xdr:from>
    <xdr:to>
      <xdr:col>7</xdr:col>
      <xdr:colOff>536257</xdr:colOff>
      <xdr:row>1</xdr:row>
      <xdr:rowOff>467913</xdr:rowOff>
    </xdr:to>
    <xdr:sp macro="" textlink="">
      <xdr:nvSpPr>
        <xdr:cNvPr id="25" name="Retângulo 12">
          <a:hlinkClick xmlns:r="http://schemas.openxmlformats.org/officeDocument/2006/relationships" r:id="rId15"/>
        </xdr:cNvPr>
        <xdr:cNvSpPr/>
      </xdr:nvSpPr>
      <xdr:spPr>
        <a:xfrm>
          <a:off x="5367846" y="613830"/>
          <a:ext cx="1603078"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Resultado</a:t>
          </a:r>
        </a:p>
      </xdr:txBody>
    </xdr:sp>
    <xdr:clientData/>
  </xdr:twoCellAnchor>
  <xdr:twoCellAnchor editAs="absolute">
    <xdr:from>
      <xdr:col>3</xdr:col>
      <xdr:colOff>546091</xdr:colOff>
      <xdr:row>1</xdr:row>
      <xdr:rowOff>179913</xdr:rowOff>
    </xdr:from>
    <xdr:to>
      <xdr:col>5</xdr:col>
      <xdr:colOff>519335</xdr:colOff>
      <xdr:row>1</xdr:row>
      <xdr:rowOff>467913</xdr:rowOff>
    </xdr:to>
    <xdr:sp macro="" textlink="">
      <xdr:nvSpPr>
        <xdr:cNvPr id="26" name="Retângulo 12">
          <a:hlinkClick xmlns:r="http://schemas.openxmlformats.org/officeDocument/2006/relationships" r:id="rId16"/>
        </xdr:cNvPr>
        <xdr:cNvSpPr/>
      </xdr:nvSpPr>
      <xdr:spPr>
        <a:xfrm>
          <a:off x="3721091" y="613830"/>
          <a:ext cx="1603077"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Fluxo de Caixa por Banco</a:t>
          </a:r>
        </a:p>
      </xdr:txBody>
    </xdr:sp>
    <xdr:clientData/>
  </xdr:twoCellAnchor>
  <xdr:twoCellAnchor editAs="absolute">
    <xdr:from>
      <xdr:col>6</xdr:col>
      <xdr:colOff>10572</xdr:colOff>
      <xdr:row>0</xdr:row>
      <xdr:rowOff>74081</xdr:rowOff>
    </xdr:from>
    <xdr:to>
      <xdr:col>6</xdr:col>
      <xdr:colOff>370572</xdr:colOff>
      <xdr:row>1</xdr:row>
      <xdr:rowOff>164</xdr:rowOff>
    </xdr:to>
    <xdr:pic>
      <xdr:nvPicPr>
        <xdr:cNvPr id="42" name="Imagem 41">
          <a:hlinkClick xmlns:r="http://schemas.openxmlformats.org/officeDocument/2006/relationships" r:id="rId17"/>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630322" y="74081"/>
          <a:ext cx="360000" cy="360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xdr:colOff>
      <xdr:row>3</xdr:row>
      <xdr:rowOff>0</xdr:rowOff>
    </xdr:from>
    <xdr:to>
      <xdr:col>0</xdr:col>
      <xdr:colOff>1803401</xdr:colOff>
      <xdr:row>3</xdr:row>
      <xdr:rowOff>0</xdr:rowOff>
    </xdr:to>
    <xdr:sp macro="" textlink="">
      <xdr:nvSpPr>
        <xdr:cNvPr id="2" name="Retângulo 3"/>
        <xdr:cNvSpPr/>
      </xdr:nvSpPr>
      <xdr:spPr>
        <a:xfrm>
          <a:off x="1" y="2047875"/>
          <a:ext cx="1803400" cy="2762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2</xdr:col>
      <xdr:colOff>10583</xdr:colOff>
      <xdr:row>4</xdr:row>
      <xdr:rowOff>127000</xdr:rowOff>
    </xdr:from>
    <xdr:to>
      <xdr:col>14</xdr:col>
      <xdr:colOff>560917</xdr:colOff>
      <xdr:row>17</xdr:row>
      <xdr:rowOff>592665</xdr:rowOff>
    </xdr:to>
    <xdr:graphicFrame macro="">
      <xdr:nvGraphicFramePr>
        <xdr:cNvPr id="36" name="Gráfico 3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1057</xdr:colOff>
      <xdr:row>19</xdr:row>
      <xdr:rowOff>169333</xdr:rowOff>
    </xdr:from>
    <xdr:to>
      <xdr:col>7</xdr:col>
      <xdr:colOff>468166</xdr:colOff>
      <xdr:row>32</xdr:row>
      <xdr:rowOff>248833</xdr:rowOff>
    </xdr:to>
    <xdr:graphicFrame macro="">
      <xdr:nvGraphicFramePr>
        <xdr:cNvPr id="37" name="Gráfico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846665</xdr:colOff>
      <xdr:row>20</xdr:row>
      <xdr:rowOff>0</xdr:rowOff>
    </xdr:from>
    <xdr:to>
      <xdr:col>14</xdr:col>
      <xdr:colOff>531665</xdr:colOff>
      <xdr:row>32</xdr:row>
      <xdr:rowOff>270000</xdr:rowOff>
    </xdr:to>
    <xdr:graphicFrame macro="">
      <xdr:nvGraphicFramePr>
        <xdr:cNvPr id="38" name="Gráfico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35</xdr:row>
      <xdr:rowOff>52916</xdr:rowOff>
    </xdr:from>
    <xdr:to>
      <xdr:col>14</xdr:col>
      <xdr:colOff>550334</xdr:colOff>
      <xdr:row>47</xdr:row>
      <xdr:rowOff>433916</xdr:rowOff>
    </xdr:to>
    <xdr:graphicFrame macro="">
      <xdr:nvGraphicFramePr>
        <xdr:cNvPr id="39" name="Gráfico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50</xdr:row>
      <xdr:rowOff>0</xdr:rowOff>
    </xdr:from>
    <xdr:to>
      <xdr:col>7</xdr:col>
      <xdr:colOff>595167</xdr:colOff>
      <xdr:row>64</xdr:row>
      <xdr:rowOff>31750</xdr:rowOff>
    </xdr:to>
    <xdr:graphicFrame macro="">
      <xdr:nvGraphicFramePr>
        <xdr:cNvPr id="40" name="Gráfico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50</xdr:row>
      <xdr:rowOff>0</xdr:rowOff>
    </xdr:from>
    <xdr:to>
      <xdr:col>14</xdr:col>
      <xdr:colOff>560917</xdr:colOff>
      <xdr:row>64</xdr:row>
      <xdr:rowOff>31750</xdr:rowOff>
    </xdr:to>
    <xdr:graphicFrame macro="">
      <xdr:nvGraphicFramePr>
        <xdr:cNvPr id="41" name="Gráfico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446621</xdr:colOff>
      <xdr:row>0</xdr:row>
      <xdr:rowOff>84664</xdr:rowOff>
    </xdr:from>
    <xdr:ext cx="6064250" cy="421141"/>
    <xdr:sp macro="" textlink="">
      <xdr:nvSpPr>
        <xdr:cNvPr id="34" name="CaixaDeTexto 33"/>
        <xdr:cNvSpPr txBox="1"/>
      </xdr:nvSpPr>
      <xdr:spPr>
        <a:xfrm>
          <a:off x="4796371" y="84664"/>
          <a:ext cx="60642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Avalie os gráficos para embasar melhor a sua tomada de decisões.</a:t>
          </a:r>
          <a:r>
            <a:rPr lang="pt-BR" sz="1050" baseline="0">
              <a:solidFill>
                <a:schemeClr val="tx1">
                  <a:lumMod val="65000"/>
                  <a:lumOff val="35000"/>
                </a:schemeClr>
              </a:solidFill>
            </a:rPr>
            <a:t> Todos os dados são alimentados automaticamente nessa aba.</a:t>
          </a:r>
          <a:endParaRPr lang="pt-BR" sz="1050">
            <a:solidFill>
              <a:schemeClr val="tx1">
                <a:lumMod val="65000"/>
                <a:lumOff val="35000"/>
              </a:schemeClr>
            </a:solidFill>
          </a:endParaRPr>
        </a:p>
      </xdr:txBody>
    </xdr:sp>
    <xdr:clientData/>
  </xdr:oneCellAnchor>
  <xdr:twoCellAnchor>
    <xdr:from>
      <xdr:col>2</xdr:col>
      <xdr:colOff>31750</xdr:colOff>
      <xdr:row>68</xdr:row>
      <xdr:rowOff>169334</xdr:rowOff>
    </xdr:from>
    <xdr:to>
      <xdr:col>14</xdr:col>
      <xdr:colOff>582084</xdr:colOff>
      <xdr:row>82</xdr:row>
      <xdr:rowOff>169334</xdr:rowOff>
    </xdr:to>
    <xdr:graphicFrame macro="">
      <xdr:nvGraphicFramePr>
        <xdr:cNvPr id="43" name="Gráfico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86</xdr:row>
      <xdr:rowOff>0</xdr:rowOff>
    </xdr:from>
    <xdr:to>
      <xdr:col>14</xdr:col>
      <xdr:colOff>550334</xdr:colOff>
      <xdr:row>101</xdr:row>
      <xdr:rowOff>84665</xdr:rowOff>
    </xdr:to>
    <xdr:graphicFrame macro="">
      <xdr:nvGraphicFramePr>
        <xdr:cNvPr id="46" name="Gráfico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134407</xdr:colOff>
      <xdr:row>0</xdr:row>
      <xdr:rowOff>286809</xdr:rowOff>
    </xdr:from>
    <xdr:to>
      <xdr:col>0</xdr:col>
      <xdr:colOff>1699682</xdr:colOff>
      <xdr:row>1</xdr:row>
      <xdr:rowOff>364654</xdr:rowOff>
    </xdr:to>
    <xdr:pic>
      <xdr:nvPicPr>
        <xdr:cNvPr id="32" name="Imagem 31"/>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4407" y="286809"/>
          <a:ext cx="1565275" cy="511762"/>
        </a:xfrm>
        <a:prstGeom prst="rect">
          <a:avLst/>
        </a:prstGeom>
      </xdr:spPr>
    </xdr:pic>
    <xdr:clientData fLocksWithSheet="0"/>
  </xdr:twoCellAnchor>
  <xdr:twoCellAnchor editAs="absolute">
    <xdr:from>
      <xdr:col>0</xdr:col>
      <xdr:colOff>0</xdr:colOff>
      <xdr:row>3</xdr:row>
      <xdr:rowOff>315387</xdr:rowOff>
    </xdr:from>
    <xdr:to>
      <xdr:col>1</xdr:col>
      <xdr:colOff>30691</xdr:colOff>
      <xdr:row>5</xdr:row>
      <xdr:rowOff>77262</xdr:rowOff>
    </xdr:to>
    <xdr:sp macro="" textlink="">
      <xdr:nvSpPr>
        <xdr:cNvPr id="33" name="Retângulo 32">
          <a:hlinkClick xmlns:r="http://schemas.openxmlformats.org/officeDocument/2006/relationships" r:id="rId10"/>
        </xdr:cNvPr>
        <xdr:cNvSpPr/>
      </xdr:nvSpPr>
      <xdr:spPr>
        <a:xfrm>
          <a:off x="0" y="1416054"/>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17</xdr:row>
      <xdr:rowOff>196855</xdr:rowOff>
    </xdr:from>
    <xdr:to>
      <xdr:col>0</xdr:col>
      <xdr:colOff>1689100</xdr:colOff>
      <xdr:row>17</xdr:row>
      <xdr:rowOff>196855</xdr:rowOff>
    </xdr:to>
    <xdr:cxnSp macro="">
      <xdr:nvCxnSpPr>
        <xdr:cNvPr id="42" name="Conector reto 41"/>
        <xdr:cNvCxnSpPr/>
      </xdr:nvCxnSpPr>
      <xdr:spPr>
        <a:xfrm>
          <a:off x="123825" y="4091522"/>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3179</xdr:rowOff>
    </xdr:from>
    <xdr:to>
      <xdr:col>0</xdr:col>
      <xdr:colOff>1689100</xdr:colOff>
      <xdr:row>2</xdr:row>
      <xdr:rowOff>3179</xdr:rowOff>
    </xdr:to>
    <xdr:cxnSp macro="">
      <xdr:nvCxnSpPr>
        <xdr:cNvPr id="44" name="Conector reto 43"/>
        <xdr:cNvCxnSpPr/>
      </xdr:nvCxnSpPr>
      <xdr:spPr>
        <a:xfrm>
          <a:off x="123825" y="913346"/>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128062</xdr:rowOff>
    </xdr:from>
    <xdr:to>
      <xdr:col>0</xdr:col>
      <xdr:colOff>1803400</xdr:colOff>
      <xdr:row>7</xdr:row>
      <xdr:rowOff>26462</xdr:rowOff>
    </xdr:to>
    <xdr:sp macro="" textlink="">
      <xdr:nvSpPr>
        <xdr:cNvPr id="55" name="Rectangle 12">
          <a:hlinkClick xmlns:r="http://schemas.openxmlformats.org/officeDocument/2006/relationships" r:id="rId11"/>
        </xdr:cNvPr>
        <xdr:cNvSpPr/>
      </xdr:nvSpPr>
      <xdr:spPr>
        <a:xfrm>
          <a:off x="38100" y="173672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7</xdr:row>
      <xdr:rowOff>67384</xdr:rowOff>
    </xdr:from>
    <xdr:to>
      <xdr:col>0</xdr:col>
      <xdr:colOff>1790700</xdr:colOff>
      <xdr:row>8</xdr:row>
      <xdr:rowOff>156284</xdr:rowOff>
    </xdr:to>
    <xdr:sp macro="" textlink="">
      <xdr:nvSpPr>
        <xdr:cNvPr id="56" name="Rectangle 57">
          <a:hlinkClick xmlns:r="http://schemas.openxmlformats.org/officeDocument/2006/relationships" r:id="rId12"/>
        </xdr:cNvPr>
        <xdr:cNvSpPr/>
      </xdr:nvSpPr>
      <xdr:spPr>
        <a:xfrm>
          <a:off x="25400" y="205705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9</xdr:row>
      <xdr:rowOff>6706</xdr:rowOff>
    </xdr:from>
    <xdr:to>
      <xdr:col>0</xdr:col>
      <xdr:colOff>1790700</xdr:colOff>
      <xdr:row>10</xdr:row>
      <xdr:rowOff>95606</xdr:rowOff>
    </xdr:to>
    <xdr:sp macro="" textlink="">
      <xdr:nvSpPr>
        <xdr:cNvPr id="57" name="Rectangle 58">
          <a:hlinkClick xmlns:r="http://schemas.openxmlformats.org/officeDocument/2006/relationships" r:id="rId13"/>
        </xdr:cNvPr>
        <xdr:cNvSpPr/>
      </xdr:nvSpPr>
      <xdr:spPr>
        <a:xfrm>
          <a:off x="25400" y="237737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10</xdr:row>
      <xdr:rowOff>136528</xdr:rowOff>
    </xdr:from>
    <xdr:to>
      <xdr:col>0</xdr:col>
      <xdr:colOff>1790700</xdr:colOff>
      <xdr:row>12</xdr:row>
      <xdr:rowOff>34928</xdr:rowOff>
    </xdr:to>
    <xdr:sp macro="" textlink="">
      <xdr:nvSpPr>
        <xdr:cNvPr id="58" name="Rectangle 59">
          <a:hlinkClick xmlns:r="http://schemas.openxmlformats.org/officeDocument/2006/relationships" r:id="rId14"/>
        </xdr:cNvPr>
        <xdr:cNvSpPr/>
      </xdr:nvSpPr>
      <xdr:spPr>
        <a:xfrm>
          <a:off x="25400" y="269769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4. Resultados Consolidados</a:t>
          </a:r>
        </a:p>
      </xdr:txBody>
    </xdr:sp>
    <xdr:clientData/>
  </xdr:twoCellAnchor>
  <xdr:twoCellAnchor editAs="absolute">
    <xdr:from>
      <xdr:col>0</xdr:col>
      <xdr:colOff>25400</xdr:colOff>
      <xdr:row>12</xdr:row>
      <xdr:rowOff>75850</xdr:rowOff>
    </xdr:from>
    <xdr:to>
      <xdr:col>0</xdr:col>
      <xdr:colOff>1790700</xdr:colOff>
      <xdr:row>13</xdr:row>
      <xdr:rowOff>164750</xdr:rowOff>
    </xdr:to>
    <xdr:sp macro="" textlink="">
      <xdr:nvSpPr>
        <xdr:cNvPr id="59" name="Rectangle 60">
          <a:hlinkClick xmlns:r="http://schemas.openxmlformats.org/officeDocument/2006/relationships" r:id="rId15"/>
        </xdr:cNvPr>
        <xdr:cNvSpPr/>
      </xdr:nvSpPr>
      <xdr:spPr>
        <a:xfrm>
          <a:off x="25400" y="3018017"/>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5. Gráficos</a:t>
          </a:r>
        </a:p>
      </xdr:txBody>
    </xdr:sp>
    <xdr:clientData/>
  </xdr:twoCellAnchor>
  <xdr:twoCellAnchor editAs="absolute">
    <xdr:from>
      <xdr:col>0</xdr:col>
      <xdr:colOff>25400</xdr:colOff>
      <xdr:row>14</xdr:row>
      <xdr:rowOff>15172</xdr:rowOff>
    </xdr:from>
    <xdr:to>
      <xdr:col>0</xdr:col>
      <xdr:colOff>1790700</xdr:colOff>
      <xdr:row>15</xdr:row>
      <xdr:rowOff>104072</xdr:rowOff>
    </xdr:to>
    <xdr:sp macro="" textlink="">
      <xdr:nvSpPr>
        <xdr:cNvPr id="60" name="Rectangle 61">
          <a:hlinkClick xmlns:r="http://schemas.openxmlformats.org/officeDocument/2006/relationships" r:id="rId16"/>
        </xdr:cNvPr>
        <xdr:cNvSpPr/>
      </xdr:nvSpPr>
      <xdr:spPr>
        <a:xfrm>
          <a:off x="25400" y="333833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17</xdr:row>
      <xdr:rowOff>354548</xdr:rowOff>
    </xdr:from>
    <xdr:to>
      <xdr:col>0</xdr:col>
      <xdr:colOff>1816100</xdr:colOff>
      <xdr:row>17</xdr:row>
      <xdr:rowOff>633948</xdr:rowOff>
    </xdr:to>
    <xdr:sp macro="" textlink="">
      <xdr:nvSpPr>
        <xdr:cNvPr id="61" name="Rectangle 62">
          <a:hlinkClick xmlns:r="http://schemas.openxmlformats.org/officeDocument/2006/relationships" r:id="rId17"/>
        </xdr:cNvPr>
        <xdr:cNvSpPr/>
      </xdr:nvSpPr>
      <xdr:spPr>
        <a:xfrm>
          <a:off x="50800" y="424921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17</xdr:row>
      <xdr:rowOff>680515</xdr:rowOff>
    </xdr:from>
    <xdr:to>
      <xdr:col>0</xdr:col>
      <xdr:colOff>1816100</xdr:colOff>
      <xdr:row>18</xdr:row>
      <xdr:rowOff>219082</xdr:rowOff>
    </xdr:to>
    <xdr:sp macro="" textlink="">
      <xdr:nvSpPr>
        <xdr:cNvPr id="62" name="Rectangle 63">
          <a:hlinkClick xmlns:r="http://schemas.openxmlformats.org/officeDocument/2006/relationships" r:id="rId18"/>
        </xdr:cNvPr>
        <xdr:cNvSpPr/>
      </xdr:nvSpPr>
      <xdr:spPr>
        <a:xfrm>
          <a:off x="50800" y="457518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89962</xdr:rowOff>
    </xdr:from>
    <xdr:to>
      <xdr:col>0</xdr:col>
      <xdr:colOff>1828800</xdr:colOff>
      <xdr:row>3</xdr:row>
      <xdr:rowOff>178862</xdr:rowOff>
    </xdr:to>
    <xdr:sp macro="" textlink="">
      <xdr:nvSpPr>
        <xdr:cNvPr id="63" name="Rectangle 65"/>
        <xdr:cNvSpPr/>
      </xdr:nvSpPr>
      <xdr:spPr>
        <a:xfrm>
          <a:off x="63500" y="100012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19</xdr:row>
      <xdr:rowOff>1067</xdr:rowOff>
    </xdr:from>
    <xdr:to>
      <xdr:col>0</xdr:col>
      <xdr:colOff>1820333</xdr:colOff>
      <xdr:row>20</xdr:row>
      <xdr:rowOff>89967</xdr:rowOff>
    </xdr:to>
    <xdr:sp macro="" textlink="">
      <xdr:nvSpPr>
        <xdr:cNvPr id="64" name="Rectangle 63">
          <a:hlinkClick xmlns:r="http://schemas.openxmlformats.org/officeDocument/2006/relationships" r:id="rId19"/>
        </xdr:cNvPr>
        <xdr:cNvSpPr/>
      </xdr:nvSpPr>
      <xdr:spPr>
        <a:xfrm>
          <a:off x="55033" y="490115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15</xdr:row>
      <xdr:rowOff>144991</xdr:rowOff>
    </xdr:from>
    <xdr:to>
      <xdr:col>0</xdr:col>
      <xdr:colOff>1794936</xdr:colOff>
      <xdr:row>17</xdr:row>
      <xdr:rowOff>43391</xdr:rowOff>
    </xdr:to>
    <xdr:sp macro="" textlink="">
      <xdr:nvSpPr>
        <xdr:cNvPr id="65" name="Rectangle 61">
          <a:hlinkClick xmlns:r="http://schemas.openxmlformats.org/officeDocument/2006/relationships" r:id="rId20"/>
        </xdr:cNvPr>
        <xdr:cNvSpPr/>
      </xdr:nvSpPr>
      <xdr:spPr>
        <a:xfrm>
          <a:off x="29636" y="365865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5</xdr:col>
      <xdr:colOff>269017</xdr:colOff>
      <xdr:row>1</xdr:row>
      <xdr:rowOff>190499</xdr:rowOff>
    </xdr:from>
    <xdr:to>
      <xdr:col>6</xdr:col>
      <xdr:colOff>333100</xdr:colOff>
      <xdr:row>2</xdr:row>
      <xdr:rowOff>2249</xdr:rowOff>
    </xdr:to>
    <xdr:sp macro="" textlink="">
      <xdr:nvSpPr>
        <xdr:cNvPr id="66" name="Retângulo 12">
          <a:hlinkClick xmlns:r="http://schemas.openxmlformats.org/officeDocument/2006/relationships" r:id="rId21"/>
        </xdr:cNvPr>
        <xdr:cNvSpPr/>
      </xdr:nvSpPr>
      <xdr:spPr>
        <a:xfrm>
          <a:off x="4671684" y="624416"/>
          <a:ext cx="1259999"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Gráficos - Despesas</a:t>
          </a:r>
        </a:p>
      </xdr:txBody>
    </xdr:sp>
    <xdr:clientData/>
  </xdr:twoCellAnchor>
  <xdr:twoCellAnchor editAs="absolute">
    <xdr:from>
      <xdr:col>2</xdr:col>
      <xdr:colOff>0</xdr:colOff>
      <xdr:row>1</xdr:row>
      <xdr:rowOff>190499</xdr:rowOff>
    </xdr:from>
    <xdr:to>
      <xdr:col>2</xdr:col>
      <xdr:colOff>1260000</xdr:colOff>
      <xdr:row>2</xdr:row>
      <xdr:rowOff>2249</xdr:rowOff>
    </xdr:to>
    <xdr:sp macro="" textlink="">
      <xdr:nvSpPr>
        <xdr:cNvPr id="67" name="Retângulo 13">
          <a:hlinkClick xmlns:r="http://schemas.openxmlformats.org/officeDocument/2006/relationships" r:id="rId15"/>
        </xdr:cNvPr>
        <xdr:cNvSpPr/>
      </xdr:nvSpPr>
      <xdr:spPr>
        <a:xfrm>
          <a:off x="2074333" y="624416"/>
          <a:ext cx="126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Gráficos Gerais</a:t>
          </a:r>
        </a:p>
      </xdr:txBody>
    </xdr:sp>
    <xdr:clientData/>
  </xdr:twoCellAnchor>
  <xdr:twoCellAnchor editAs="absolute">
    <xdr:from>
      <xdr:col>2</xdr:col>
      <xdr:colOff>1298675</xdr:colOff>
      <xdr:row>1</xdr:row>
      <xdr:rowOff>190499</xdr:rowOff>
    </xdr:from>
    <xdr:to>
      <xdr:col>5</xdr:col>
      <xdr:colOff>219759</xdr:colOff>
      <xdr:row>2</xdr:row>
      <xdr:rowOff>2249</xdr:rowOff>
    </xdr:to>
    <xdr:sp macro="" textlink="">
      <xdr:nvSpPr>
        <xdr:cNvPr id="68" name="Retângulo 12">
          <a:hlinkClick xmlns:r="http://schemas.openxmlformats.org/officeDocument/2006/relationships" r:id="rId22"/>
        </xdr:cNvPr>
        <xdr:cNvSpPr/>
      </xdr:nvSpPr>
      <xdr:spPr>
        <a:xfrm>
          <a:off x="3373008" y="624416"/>
          <a:ext cx="1249418"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a:solidFill>
                <a:schemeClr val="bg1"/>
              </a:solidFill>
            </a:rPr>
            <a:t>Gráficos - Receitas</a:t>
          </a:r>
        </a:p>
      </xdr:txBody>
    </xdr:sp>
    <xdr:clientData/>
  </xdr:twoCellAnchor>
  <xdr:twoCellAnchor editAs="absolute">
    <xdr:from>
      <xdr:col>4</xdr:col>
      <xdr:colOff>158748</xdr:colOff>
      <xdr:row>0</xdr:row>
      <xdr:rowOff>148165</xdr:rowOff>
    </xdr:from>
    <xdr:to>
      <xdr:col>4</xdr:col>
      <xdr:colOff>518748</xdr:colOff>
      <xdr:row>1</xdr:row>
      <xdr:rowOff>74248</xdr:rowOff>
    </xdr:to>
    <xdr:pic>
      <xdr:nvPicPr>
        <xdr:cNvPr id="30" name="Imagem 29">
          <a:hlinkClick xmlns:r="http://schemas.openxmlformats.org/officeDocument/2006/relationships" r:id="rId23"/>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3936998" y="148165"/>
          <a:ext cx="360000" cy="3600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1</xdr:colOff>
      <xdr:row>3</xdr:row>
      <xdr:rowOff>0</xdr:rowOff>
    </xdr:from>
    <xdr:to>
      <xdr:col>0</xdr:col>
      <xdr:colOff>1803401</xdr:colOff>
      <xdr:row>3</xdr:row>
      <xdr:rowOff>0</xdr:rowOff>
    </xdr:to>
    <xdr:sp macro="" textlink="">
      <xdr:nvSpPr>
        <xdr:cNvPr id="2" name="Retângulo 3"/>
        <xdr:cNvSpPr/>
      </xdr:nvSpPr>
      <xdr:spPr>
        <a:xfrm>
          <a:off x="1" y="1085850"/>
          <a:ext cx="1803400" cy="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oneCellAnchor>
    <xdr:from>
      <xdr:col>5</xdr:col>
      <xdr:colOff>446621</xdr:colOff>
      <xdr:row>0</xdr:row>
      <xdr:rowOff>84664</xdr:rowOff>
    </xdr:from>
    <xdr:ext cx="6064250" cy="421141"/>
    <xdr:sp macro="" textlink="">
      <xdr:nvSpPr>
        <xdr:cNvPr id="21" name="CaixaDeTexto 20"/>
        <xdr:cNvSpPr txBox="1"/>
      </xdr:nvSpPr>
      <xdr:spPr>
        <a:xfrm>
          <a:off x="4799546" y="84664"/>
          <a:ext cx="60642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Avalie os gráficos para embasar melhor a sua tomada de decisões.</a:t>
          </a:r>
          <a:r>
            <a:rPr lang="pt-BR" sz="1050" baseline="0">
              <a:solidFill>
                <a:schemeClr val="tx1">
                  <a:lumMod val="65000"/>
                  <a:lumOff val="35000"/>
                </a:schemeClr>
              </a:solidFill>
            </a:rPr>
            <a:t> Todos os dados são alimentados automaticamente nessa aba.</a:t>
          </a:r>
          <a:endParaRPr lang="pt-BR" sz="1050">
            <a:solidFill>
              <a:schemeClr val="tx1">
                <a:lumMod val="65000"/>
                <a:lumOff val="35000"/>
              </a:schemeClr>
            </a:solidFill>
          </a:endParaRPr>
        </a:p>
      </xdr:txBody>
    </xdr:sp>
    <xdr:clientData/>
  </xdr:oneCellAnchor>
  <xdr:twoCellAnchor>
    <xdr:from>
      <xdr:col>2</xdr:col>
      <xdr:colOff>84664</xdr:colOff>
      <xdr:row>6</xdr:row>
      <xdr:rowOff>105833</xdr:rowOff>
    </xdr:from>
    <xdr:to>
      <xdr:col>7</xdr:col>
      <xdr:colOff>410131</xdr:colOff>
      <xdr:row>22</xdr:row>
      <xdr:rowOff>603833</xdr:rowOff>
    </xdr:to>
    <xdr:graphicFrame macro="">
      <xdr:nvGraphicFramePr>
        <xdr:cNvPr id="31" name="Gráfico 3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793749</xdr:colOff>
      <xdr:row>6</xdr:row>
      <xdr:rowOff>95248</xdr:rowOff>
    </xdr:from>
    <xdr:to>
      <xdr:col>14</xdr:col>
      <xdr:colOff>272549</xdr:colOff>
      <xdr:row>22</xdr:row>
      <xdr:rowOff>593248</xdr:rowOff>
    </xdr:to>
    <xdr:graphicFrame macro="">
      <xdr:nvGraphicFramePr>
        <xdr:cNvPr id="32" name="Gráfico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84664</xdr:colOff>
      <xdr:row>24</xdr:row>
      <xdr:rowOff>84668</xdr:rowOff>
    </xdr:from>
    <xdr:to>
      <xdr:col>7</xdr:col>
      <xdr:colOff>410131</xdr:colOff>
      <xdr:row>42</xdr:row>
      <xdr:rowOff>201668</xdr:rowOff>
    </xdr:to>
    <xdr:graphicFrame macro="">
      <xdr:nvGraphicFramePr>
        <xdr:cNvPr id="33" name="Gráfico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793749</xdr:colOff>
      <xdr:row>24</xdr:row>
      <xdr:rowOff>84668</xdr:rowOff>
    </xdr:from>
    <xdr:to>
      <xdr:col>14</xdr:col>
      <xdr:colOff>272549</xdr:colOff>
      <xdr:row>42</xdr:row>
      <xdr:rowOff>201668</xdr:rowOff>
    </xdr:to>
    <xdr:graphicFrame macro="">
      <xdr:nvGraphicFramePr>
        <xdr:cNvPr id="34" name="Gráfico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134407</xdr:colOff>
      <xdr:row>0</xdr:row>
      <xdr:rowOff>296328</xdr:rowOff>
    </xdr:from>
    <xdr:to>
      <xdr:col>0</xdr:col>
      <xdr:colOff>1699682</xdr:colOff>
      <xdr:row>1</xdr:row>
      <xdr:rowOff>364648</xdr:rowOff>
    </xdr:to>
    <xdr:pic>
      <xdr:nvPicPr>
        <xdr:cNvPr id="38" name="Imagem 3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4407" y="296328"/>
          <a:ext cx="1565275" cy="502237"/>
        </a:xfrm>
        <a:prstGeom prst="rect">
          <a:avLst/>
        </a:prstGeom>
      </xdr:spPr>
    </xdr:pic>
    <xdr:clientData fLocksWithSheet="0"/>
  </xdr:twoCellAnchor>
  <xdr:twoCellAnchor editAs="absolute">
    <xdr:from>
      <xdr:col>0</xdr:col>
      <xdr:colOff>0</xdr:colOff>
      <xdr:row>4</xdr:row>
      <xdr:rowOff>11992</xdr:rowOff>
    </xdr:from>
    <xdr:to>
      <xdr:col>1</xdr:col>
      <xdr:colOff>30691</xdr:colOff>
      <xdr:row>5</xdr:row>
      <xdr:rowOff>84312</xdr:rowOff>
    </xdr:to>
    <xdr:sp macro="" textlink="">
      <xdr:nvSpPr>
        <xdr:cNvPr id="39" name="Retângulo 38">
          <a:hlinkClick xmlns:r="http://schemas.openxmlformats.org/officeDocument/2006/relationships" r:id="rId6"/>
        </xdr:cNvPr>
        <xdr:cNvSpPr/>
      </xdr:nvSpPr>
      <xdr:spPr>
        <a:xfrm>
          <a:off x="0" y="1416048"/>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17</xdr:row>
      <xdr:rowOff>62793</xdr:rowOff>
    </xdr:from>
    <xdr:to>
      <xdr:col>0</xdr:col>
      <xdr:colOff>1689100</xdr:colOff>
      <xdr:row>17</xdr:row>
      <xdr:rowOff>62793</xdr:rowOff>
    </xdr:to>
    <xdr:cxnSp macro="">
      <xdr:nvCxnSpPr>
        <xdr:cNvPr id="40" name="Conector reto 39"/>
        <xdr:cNvCxnSpPr/>
      </xdr:nvCxnSpPr>
      <xdr:spPr>
        <a:xfrm>
          <a:off x="123825" y="4091516"/>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3173</xdr:rowOff>
    </xdr:from>
    <xdr:to>
      <xdr:col>0</xdr:col>
      <xdr:colOff>1689100</xdr:colOff>
      <xdr:row>2</xdr:row>
      <xdr:rowOff>3173</xdr:rowOff>
    </xdr:to>
    <xdr:cxnSp macro="">
      <xdr:nvCxnSpPr>
        <xdr:cNvPr id="41" name="Conector reto 40"/>
        <xdr:cNvCxnSpPr/>
      </xdr:nvCxnSpPr>
      <xdr:spPr>
        <a:xfrm>
          <a:off x="123825" y="91334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135112</xdr:rowOff>
    </xdr:from>
    <xdr:to>
      <xdr:col>0</xdr:col>
      <xdr:colOff>1803400</xdr:colOff>
      <xdr:row>6</xdr:row>
      <xdr:rowOff>97012</xdr:rowOff>
    </xdr:to>
    <xdr:sp macro="" textlink="">
      <xdr:nvSpPr>
        <xdr:cNvPr id="42" name="Rectangle 12">
          <a:hlinkClick xmlns:r="http://schemas.openxmlformats.org/officeDocument/2006/relationships" r:id="rId7"/>
        </xdr:cNvPr>
        <xdr:cNvSpPr/>
      </xdr:nvSpPr>
      <xdr:spPr>
        <a:xfrm>
          <a:off x="38100" y="173672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137934</xdr:rowOff>
    </xdr:from>
    <xdr:to>
      <xdr:col>0</xdr:col>
      <xdr:colOff>1790700</xdr:colOff>
      <xdr:row>8</xdr:row>
      <xdr:rowOff>29278</xdr:rowOff>
    </xdr:to>
    <xdr:sp macro="" textlink="">
      <xdr:nvSpPr>
        <xdr:cNvPr id="43" name="Rectangle 57">
          <a:hlinkClick xmlns:r="http://schemas.openxmlformats.org/officeDocument/2006/relationships" r:id="rId8"/>
        </xdr:cNvPr>
        <xdr:cNvSpPr/>
      </xdr:nvSpPr>
      <xdr:spPr>
        <a:xfrm>
          <a:off x="25400" y="205704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8</xdr:row>
      <xdr:rowOff>63144</xdr:rowOff>
    </xdr:from>
    <xdr:to>
      <xdr:col>0</xdr:col>
      <xdr:colOff>1790700</xdr:colOff>
      <xdr:row>9</xdr:row>
      <xdr:rowOff>152045</xdr:rowOff>
    </xdr:to>
    <xdr:sp macro="" textlink="">
      <xdr:nvSpPr>
        <xdr:cNvPr id="44" name="Rectangle 58">
          <a:hlinkClick xmlns:r="http://schemas.openxmlformats.org/officeDocument/2006/relationships" r:id="rId9"/>
        </xdr:cNvPr>
        <xdr:cNvSpPr/>
      </xdr:nvSpPr>
      <xdr:spPr>
        <a:xfrm>
          <a:off x="25400" y="237736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10</xdr:row>
      <xdr:rowOff>9522</xdr:rowOff>
    </xdr:from>
    <xdr:to>
      <xdr:col>0</xdr:col>
      <xdr:colOff>1790700</xdr:colOff>
      <xdr:row>11</xdr:row>
      <xdr:rowOff>91367</xdr:rowOff>
    </xdr:to>
    <xdr:sp macro="" textlink="">
      <xdr:nvSpPr>
        <xdr:cNvPr id="45" name="Rectangle 59">
          <a:hlinkClick xmlns:r="http://schemas.openxmlformats.org/officeDocument/2006/relationships" r:id="rId10"/>
        </xdr:cNvPr>
        <xdr:cNvSpPr/>
      </xdr:nvSpPr>
      <xdr:spPr>
        <a:xfrm>
          <a:off x="25400" y="269768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4. Resultados Consolidados</a:t>
          </a:r>
        </a:p>
      </xdr:txBody>
    </xdr:sp>
    <xdr:clientData/>
  </xdr:twoCellAnchor>
  <xdr:twoCellAnchor editAs="absolute">
    <xdr:from>
      <xdr:col>0</xdr:col>
      <xdr:colOff>25400</xdr:colOff>
      <xdr:row>11</xdr:row>
      <xdr:rowOff>132289</xdr:rowOff>
    </xdr:from>
    <xdr:to>
      <xdr:col>0</xdr:col>
      <xdr:colOff>1790700</xdr:colOff>
      <xdr:row>13</xdr:row>
      <xdr:rowOff>37744</xdr:rowOff>
    </xdr:to>
    <xdr:sp macro="" textlink="">
      <xdr:nvSpPr>
        <xdr:cNvPr id="46" name="Rectangle 60">
          <a:hlinkClick xmlns:r="http://schemas.openxmlformats.org/officeDocument/2006/relationships" r:id="rId11"/>
        </xdr:cNvPr>
        <xdr:cNvSpPr/>
      </xdr:nvSpPr>
      <xdr:spPr>
        <a:xfrm>
          <a:off x="25400" y="3018011"/>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5. Gráficos</a:t>
          </a:r>
        </a:p>
      </xdr:txBody>
    </xdr:sp>
    <xdr:clientData/>
  </xdr:twoCellAnchor>
  <xdr:twoCellAnchor editAs="absolute">
    <xdr:from>
      <xdr:col>0</xdr:col>
      <xdr:colOff>25400</xdr:colOff>
      <xdr:row>13</xdr:row>
      <xdr:rowOff>71611</xdr:rowOff>
    </xdr:from>
    <xdr:to>
      <xdr:col>0</xdr:col>
      <xdr:colOff>1790700</xdr:colOff>
      <xdr:row>14</xdr:row>
      <xdr:rowOff>160510</xdr:rowOff>
    </xdr:to>
    <xdr:sp macro="" textlink="">
      <xdr:nvSpPr>
        <xdr:cNvPr id="47" name="Rectangle 61">
          <a:hlinkClick xmlns:r="http://schemas.openxmlformats.org/officeDocument/2006/relationships" r:id="rId12"/>
        </xdr:cNvPr>
        <xdr:cNvSpPr/>
      </xdr:nvSpPr>
      <xdr:spPr>
        <a:xfrm>
          <a:off x="25400" y="333833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18</xdr:row>
      <xdr:rowOff>37042</xdr:rowOff>
    </xdr:from>
    <xdr:to>
      <xdr:col>0</xdr:col>
      <xdr:colOff>1816100</xdr:colOff>
      <xdr:row>19</xdr:row>
      <xdr:rowOff>118886</xdr:rowOff>
    </xdr:to>
    <xdr:sp macro="" textlink="">
      <xdr:nvSpPr>
        <xdr:cNvPr id="48" name="Rectangle 62">
          <a:hlinkClick xmlns:r="http://schemas.openxmlformats.org/officeDocument/2006/relationships" r:id="rId13"/>
        </xdr:cNvPr>
        <xdr:cNvSpPr/>
      </xdr:nvSpPr>
      <xdr:spPr>
        <a:xfrm>
          <a:off x="50800" y="424920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19</xdr:row>
      <xdr:rowOff>165453</xdr:rowOff>
    </xdr:from>
    <xdr:to>
      <xdr:col>0</xdr:col>
      <xdr:colOff>1816100</xdr:colOff>
      <xdr:row>21</xdr:row>
      <xdr:rowOff>70909</xdr:rowOff>
    </xdr:to>
    <xdr:sp macro="" textlink="">
      <xdr:nvSpPr>
        <xdr:cNvPr id="49" name="Rectangle 63">
          <a:hlinkClick xmlns:r="http://schemas.openxmlformats.org/officeDocument/2006/relationships" r:id="rId14"/>
        </xdr:cNvPr>
        <xdr:cNvSpPr/>
      </xdr:nvSpPr>
      <xdr:spPr>
        <a:xfrm>
          <a:off x="50800" y="457517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89956</xdr:rowOff>
    </xdr:from>
    <xdr:to>
      <xdr:col>0</xdr:col>
      <xdr:colOff>1828800</xdr:colOff>
      <xdr:row>3</xdr:row>
      <xdr:rowOff>178856</xdr:rowOff>
    </xdr:to>
    <xdr:sp macro="" textlink="">
      <xdr:nvSpPr>
        <xdr:cNvPr id="50" name="Rectangle 65"/>
        <xdr:cNvSpPr/>
      </xdr:nvSpPr>
      <xdr:spPr>
        <a:xfrm>
          <a:off x="63500" y="100012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21</xdr:row>
      <xdr:rowOff>117477</xdr:rowOff>
    </xdr:from>
    <xdr:to>
      <xdr:col>0</xdr:col>
      <xdr:colOff>1820333</xdr:colOff>
      <xdr:row>22</xdr:row>
      <xdr:rowOff>213433</xdr:rowOff>
    </xdr:to>
    <xdr:sp macro="" textlink="">
      <xdr:nvSpPr>
        <xdr:cNvPr id="51" name="Rectangle 63">
          <a:hlinkClick xmlns:r="http://schemas.openxmlformats.org/officeDocument/2006/relationships" r:id="rId15"/>
        </xdr:cNvPr>
        <xdr:cNvSpPr/>
      </xdr:nvSpPr>
      <xdr:spPr>
        <a:xfrm>
          <a:off x="55033" y="490114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15</xdr:row>
      <xdr:rowOff>17985</xdr:rowOff>
    </xdr:from>
    <xdr:to>
      <xdr:col>0</xdr:col>
      <xdr:colOff>1794936</xdr:colOff>
      <xdr:row>16</xdr:row>
      <xdr:rowOff>99829</xdr:rowOff>
    </xdr:to>
    <xdr:sp macro="" textlink="">
      <xdr:nvSpPr>
        <xdr:cNvPr id="52" name="Rectangle 61">
          <a:hlinkClick xmlns:r="http://schemas.openxmlformats.org/officeDocument/2006/relationships" r:id="rId16"/>
        </xdr:cNvPr>
        <xdr:cNvSpPr/>
      </xdr:nvSpPr>
      <xdr:spPr>
        <a:xfrm>
          <a:off x="29636" y="365865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5</xdr:col>
      <xdr:colOff>131434</xdr:colOff>
      <xdr:row>1</xdr:row>
      <xdr:rowOff>190498</xdr:rowOff>
    </xdr:from>
    <xdr:to>
      <xdr:col>6</xdr:col>
      <xdr:colOff>195516</xdr:colOff>
      <xdr:row>2</xdr:row>
      <xdr:rowOff>2248</xdr:rowOff>
    </xdr:to>
    <xdr:sp macro="" textlink="">
      <xdr:nvSpPr>
        <xdr:cNvPr id="53" name="Retângulo 12">
          <a:hlinkClick xmlns:r="http://schemas.openxmlformats.org/officeDocument/2006/relationships" r:id="rId17"/>
        </xdr:cNvPr>
        <xdr:cNvSpPr/>
      </xdr:nvSpPr>
      <xdr:spPr>
        <a:xfrm>
          <a:off x="4671684" y="624415"/>
          <a:ext cx="1259999"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Gráficos - Despesas</a:t>
          </a:r>
        </a:p>
      </xdr:txBody>
    </xdr:sp>
    <xdr:clientData/>
  </xdr:twoCellAnchor>
  <xdr:twoCellAnchor editAs="absolute">
    <xdr:from>
      <xdr:col>2</xdr:col>
      <xdr:colOff>0</xdr:colOff>
      <xdr:row>1</xdr:row>
      <xdr:rowOff>190498</xdr:rowOff>
    </xdr:from>
    <xdr:to>
      <xdr:col>2</xdr:col>
      <xdr:colOff>1260000</xdr:colOff>
      <xdr:row>2</xdr:row>
      <xdr:rowOff>2248</xdr:rowOff>
    </xdr:to>
    <xdr:sp macro="" textlink="">
      <xdr:nvSpPr>
        <xdr:cNvPr id="54" name="Retângulo 13">
          <a:hlinkClick xmlns:r="http://schemas.openxmlformats.org/officeDocument/2006/relationships" r:id="rId11"/>
        </xdr:cNvPr>
        <xdr:cNvSpPr/>
      </xdr:nvSpPr>
      <xdr:spPr>
        <a:xfrm>
          <a:off x="2074333" y="624415"/>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Gráficos Gerais</a:t>
          </a:r>
        </a:p>
      </xdr:txBody>
    </xdr:sp>
    <xdr:clientData/>
  </xdr:twoCellAnchor>
  <xdr:twoCellAnchor editAs="absolute">
    <xdr:from>
      <xdr:col>2</xdr:col>
      <xdr:colOff>1298675</xdr:colOff>
      <xdr:row>1</xdr:row>
      <xdr:rowOff>190498</xdr:rowOff>
    </xdr:from>
    <xdr:to>
      <xdr:col>5</xdr:col>
      <xdr:colOff>82176</xdr:colOff>
      <xdr:row>2</xdr:row>
      <xdr:rowOff>2248</xdr:rowOff>
    </xdr:to>
    <xdr:sp macro="" textlink="">
      <xdr:nvSpPr>
        <xdr:cNvPr id="55" name="Retângulo 12">
          <a:hlinkClick xmlns:r="http://schemas.openxmlformats.org/officeDocument/2006/relationships" r:id="rId18"/>
        </xdr:cNvPr>
        <xdr:cNvSpPr/>
      </xdr:nvSpPr>
      <xdr:spPr>
        <a:xfrm>
          <a:off x="3373008" y="624415"/>
          <a:ext cx="1249418"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Gráficos - Receitas</a:t>
          </a:r>
        </a:p>
      </xdr:txBody>
    </xdr:sp>
    <xdr:clientData/>
  </xdr:twoCellAnchor>
  <xdr:twoCellAnchor editAs="absolute">
    <xdr:from>
      <xdr:col>4</xdr:col>
      <xdr:colOff>10581</xdr:colOff>
      <xdr:row>0</xdr:row>
      <xdr:rowOff>148165</xdr:rowOff>
    </xdr:from>
    <xdr:to>
      <xdr:col>4</xdr:col>
      <xdr:colOff>370581</xdr:colOff>
      <xdr:row>1</xdr:row>
      <xdr:rowOff>74248</xdr:rowOff>
    </xdr:to>
    <xdr:pic>
      <xdr:nvPicPr>
        <xdr:cNvPr id="26" name="Imagem 25">
          <a:hlinkClick xmlns:r="http://schemas.openxmlformats.org/officeDocument/2006/relationships" r:id="rId19"/>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936998" y="148165"/>
          <a:ext cx="360000" cy="3600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1</xdr:colOff>
      <xdr:row>3</xdr:row>
      <xdr:rowOff>0</xdr:rowOff>
    </xdr:from>
    <xdr:to>
      <xdr:col>0</xdr:col>
      <xdr:colOff>1803401</xdr:colOff>
      <xdr:row>3</xdr:row>
      <xdr:rowOff>0</xdr:rowOff>
    </xdr:to>
    <xdr:sp macro="" textlink="">
      <xdr:nvSpPr>
        <xdr:cNvPr id="2" name="Retângulo 3"/>
        <xdr:cNvSpPr/>
      </xdr:nvSpPr>
      <xdr:spPr>
        <a:xfrm>
          <a:off x="1" y="1009650"/>
          <a:ext cx="1803400" cy="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oneCellAnchor>
    <xdr:from>
      <xdr:col>5</xdr:col>
      <xdr:colOff>446621</xdr:colOff>
      <xdr:row>0</xdr:row>
      <xdr:rowOff>84664</xdr:rowOff>
    </xdr:from>
    <xdr:ext cx="6064250" cy="421141"/>
    <xdr:sp macro="" textlink="">
      <xdr:nvSpPr>
        <xdr:cNvPr id="15" name="CaixaDeTexto 14"/>
        <xdr:cNvSpPr txBox="1"/>
      </xdr:nvSpPr>
      <xdr:spPr>
        <a:xfrm>
          <a:off x="4799546" y="84664"/>
          <a:ext cx="60642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Avalie os gráficos para embasar melhor a sua tomada de decisões.</a:t>
          </a:r>
          <a:r>
            <a:rPr lang="pt-BR" sz="1050" baseline="0">
              <a:solidFill>
                <a:schemeClr val="tx1">
                  <a:lumMod val="65000"/>
                  <a:lumOff val="35000"/>
                </a:schemeClr>
              </a:solidFill>
            </a:rPr>
            <a:t> Todos os dados são alimentados automaticamente nessa aba.</a:t>
          </a:r>
          <a:endParaRPr lang="pt-BR" sz="1050">
            <a:solidFill>
              <a:schemeClr val="tx1">
                <a:lumMod val="65000"/>
                <a:lumOff val="35000"/>
              </a:schemeClr>
            </a:solidFill>
          </a:endParaRPr>
        </a:p>
      </xdr:txBody>
    </xdr:sp>
    <xdr:clientData/>
  </xdr:oneCellAnchor>
  <xdr:twoCellAnchor>
    <xdr:from>
      <xdr:col>2</xdr:col>
      <xdr:colOff>31752</xdr:colOff>
      <xdr:row>6</xdr:row>
      <xdr:rowOff>126999</xdr:rowOff>
    </xdr:from>
    <xdr:to>
      <xdr:col>7</xdr:col>
      <xdr:colOff>357219</xdr:colOff>
      <xdr:row>22</xdr:row>
      <xdr:rowOff>623499</xdr:rowOff>
    </xdr:to>
    <xdr:graphicFrame macro="">
      <xdr:nvGraphicFramePr>
        <xdr:cNvPr id="22" name="Gráfico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31749</xdr:colOff>
      <xdr:row>6</xdr:row>
      <xdr:rowOff>126999</xdr:rowOff>
    </xdr:from>
    <xdr:to>
      <xdr:col>14</xdr:col>
      <xdr:colOff>357216</xdr:colOff>
      <xdr:row>22</xdr:row>
      <xdr:rowOff>623499</xdr:rowOff>
    </xdr:to>
    <xdr:graphicFrame macro="">
      <xdr:nvGraphicFramePr>
        <xdr:cNvPr id="23" name="Gráfico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31752</xdr:colOff>
      <xdr:row>24</xdr:row>
      <xdr:rowOff>179917</xdr:rowOff>
    </xdr:from>
    <xdr:to>
      <xdr:col>7</xdr:col>
      <xdr:colOff>357219</xdr:colOff>
      <xdr:row>42</xdr:row>
      <xdr:rowOff>295417</xdr:rowOff>
    </xdr:to>
    <xdr:graphicFrame macro="">
      <xdr:nvGraphicFramePr>
        <xdr:cNvPr id="25" name="Gráfico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31752</xdr:colOff>
      <xdr:row>44</xdr:row>
      <xdr:rowOff>158751</xdr:rowOff>
    </xdr:from>
    <xdr:to>
      <xdr:col>7</xdr:col>
      <xdr:colOff>357219</xdr:colOff>
      <xdr:row>60</xdr:row>
      <xdr:rowOff>94335</xdr:rowOff>
    </xdr:to>
    <xdr:graphicFrame macro="">
      <xdr:nvGraphicFramePr>
        <xdr:cNvPr id="28" name="Gráfico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31749</xdr:colOff>
      <xdr:row>44</xdr:row>
      <xdr:rowOff>158751</xdr:rowOff>
    </xdr:from>
    <xdr:to>
      <xdr:col>14</xdr:col>
      <xdr:colOff>357216</xdr:colOff>
      <xdr:row>60</xdr:row>
      <xdr:rowOff>94335</xdr:rowOff>
    </xdr:to>
    <xdr:graphicFrame macro="">
      <xdr:nvGraphicFramePr>
        <xdr:cNvPr id="29" name="Gráfico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31752</xdr:colOff>
      <xdr:row>62</xdr:row>
      <xdr:rowOff>148163</xdr:rowOff>
    </xdr:from>
    <xdr:to>
      <xdr:col>7</xdr:col>
      <xdr:colOff>357219</xdr:colOff>
      <xdr:row>74</xdr:row>
      <xdr:rowOff>53497</xdr:rowOff>
    </xdr:to>
    <xdr:graphicFrame macro="">
      <xdr:nvGraphicFramePr>
        <xdr:cNvPr id="30" name="Gráfico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31749</xdr:colOff>
      <xdr:row>62</xdr:row>
      <xdr:rowOff>148163</xdr:rowOff>
    </xdr:from>
    <xdr:to>
      <xdr:col>14</xdr:col>
      <xdr:colOff>357216</xdr:colOff>
      <xdr:row>74</xdr:row>
      <xdr:rowOff>53497</xdr:rowOff>
    </xdr:to>
    <xdr:graphicFrame macro="">
      <xdr:nvGraphicFramePr>
        <xdr:cNvPr id="31" name="Gráfico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74086</xdr:colOff>
      <xdr:row>86</xdr:row>
      <xdr:rowOff>21167</xdr:rowOff>
    </xdr:from>
    <xdr:to>
      <xdr:col>7</xdr:col>
      <xdr:colOff>399553</xdr:colOff>
      <xdr:row>104</xdr:row>
      <xdr:rowOff>64084</xdr:rowOff>
    </xdr:to>
    <xdr:graphicFrame macro="">
      <xdr:nvGraphicFramePr>
        <xdr:cNvPr id="32" name="Gráfico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31749</xdr:colOff>
      <xdr:row>24</xdr:row>
      <xdr:rowOff>179917</xdr:rowOff>
    </xdr:from>
    <xdr:to>
      <xdr:col>14</xdr:col>
      <xdr:colOff>357216</xdr:colOff>
      <xdr:row>42</xdr:row>
      <xdr:rowOff>295417</xdr:rowOff>
    </xdr:to>
    <xdr:graphicFrame macro="">
      <xdr:nvGraphicFramePr>
        <xdr:cNvPr id="36" name="Gráfico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0</xdr:col>
      <xdr:colOff>134407</xdr:colOff>
      <xdr:row>0</xdr:row>
      <xdr:rowOff>286808</xdr:rowOff>
    </xdr:from>
    <xdr:to>
      <xdr:col>0</xdr:col>
      <xdr:colOff>1699682</xdr:colOff>
      <xdr:row>1</xdr:row>
      <xdr:rowOff>364653</xdr:rowOff>
    </xdr:to>
    <xdr:pic>
      <xdr:nvPicPr>
        <xdr:cNvPr id="33" name="Imagem 32"/>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4407" y="286808"/>
          <a:ext cx="1565275" cy="511762"/>
        </a:xfrm>
        <a:prstGeom prst="rect">
          <a:avLst/>
        </a:prstGeom>
      </xdr:spPr>
    </xdr:pic>
    <xdr:clientData fLocksWithSheet="0"/>
  </xdr:twoCellAnchor>
  <xdr:twoCellAnchor editAs="absolute">
    <xdr:from>
      <xdr:col>0</xdr:col>
      <xdr:colOff>0</xdr:colOff>
      <xdr:row>5</xdr:row>
      <xdr:rowOff>124886</xdr:rowOff>
    </xdr:from>
    <xdr:to>
      <xdr:col>1</xdr:col>
      <xdr:colOff>30691</xdr:colOff>
      <xdr:row>6</xdr:row>
      <xdr:rowOff>98428</xdr:rowOff>
    </xdr:to>
    <xdr:sp macro="" textlink="">
      <xdr:nvSpPr>
        <xdr:cNvPr id="34" name="Retângulo 33">
          <a:hlinkClick xmlns:r="http://schemas.openxmlformats.org/officeDocument/2006/relationships" r:id="rId11"/>
        </xdr:cNvPr>
        <xdr:cNvSpPr/>
      </xdr:nvSpPr>
      <xdr:spPr>
        <a:xfrm>
          <a:off x="0" y="1416053"/>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19</xdr:row>
      <xdr:rowOff>27521</xdr:rowOff>
    </xdr:from>
    <xdr:to>
      <xdr:col>0</xdr:col>
      <xdr:colOff>1689100</xdr:colOff>
      <xdr:row>19</xdr:row>
      <xdr:rowOff>27521</xdr:rowOff>
    </xdr:to>
    <xdr:cxnSp macro="">
      <xdr:nvCxnSpPr>
        <xdr:cNvPr id="35" name="Conector reto 34"/>
        <xdr:cNvCxnSpPr/>
      </xdr:nvCxnSpPr>
      <xdr:spPr>
        <a:xfrm>
          <a:off x="123825" y="4091521"/>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3178</xdr:rowOff>
    </xdr:from>
    <xdr:to>
      <xdr:col>0</xdr:col>
      <xdr:colOff>1689100</xdr:colOff>
      <xdr:row>2</xdr:row>
      <xdr:rowOff>3178</xdr:rowOff>
    </xdr:to>
    <xdr:cxnSp macro="">
      <xdr:nvCxnSpPr>
        <xdr:cNvPr id="42" name="Conector reto 41"/>
        <xdr:cNvCxnSpPr/>
      </xdr:nvCxnSpPr>
      <xdr:spPr>
        <a:xfrm>
          <a:off x="123825" y="91334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6</xdr:row>
      <xdr:rowOff>149228</xdr:rowOff>
    </xdr:from>
    <xdr:to>
      <xdr:col>0</xdr:col>
      <xdr:colOff>1803400</xdr:colOff>
      <xdr:row>8</xdr:row>
      <xdr:rowOff>47628</xdr:rowOff>
    </xdr:to>
    <xdr:sp macro="" textlink="">
      <xdr:nvSpPr>
        <xdr:cNvPr id="43" name="Rectangle 12">
          <a:hlinkClick xmlns:r="http://schemas.openxmlformats.org/officeDocument/2006/relationships" r:id="rId12"/>
        </xdr:cNvPr>
        <xdr:cNvSpPr/>
      </xdr:nvSpPr>
      <xdr:spPr>
        <a:xfrm>
          <a:off x="38100" y="17367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8</xdr:row>
      <xdr:rowOff>88550</xdr:rowOff>
    </xdr:from>
    <xdr:to>
      <xdr:col>0</xdr:col>
      <xdr:colOff>1790700</xdr:colOff>
      <xdr:row>9</xdr:row>
      <xdr:rowOff>177450</xdr:rowOff>
    </xdr:to>
    <xdr:sp macro="" textlink="">
      <xdr:nvSpPr>
        <xdr:cNvPr id="44" name="Rectangle 57">
          <a:hlinkClick xmlns:r="http://schemas.openxmlformats.org/officeDocument/2006/relationships" r:id="rId13"/>
        </xdr:cNvPr>
        <xdr:cNvSpPr/>
      </xdr:nvSpPr>
      <xdr:spPr>
        <a:xfrm>
          <a:off x="25400" y="205705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10</xdr:row>
      <xdr:rowOff>27872</xdr:rowOff>
    </xdr:from>
    <xdr:to>
      <xdr:col>0</xdr:col>
      <xdr:colOff>1790700</xdr:colOff>
      <xdr:row>11</xdr:row>
      <xdr:rowOff>116772</xdr:rowOff>
    </xdr:to>
    <xdr:sp macro="" textlink="">
      <xdr:nvSpPr>
        <xdr:cNvPr id="45" name="Rectangle 58">
          <a:hlinkClick xmlns:r="http://schemas.openxmlformats.org/officeDocument/2006/relationships" r:id="rId14"/>
        </xdr:cNvPr>
        <xdr:cNvSpPr/>
      </xdr:nvSpPr>
      <xdr:spPr>
        <a:xfrm>
          <a:off x="25400" y="237737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11</xdr:row>
      <xdr:rowOff>157694</xdr:rowOff>
    </xdr:from>
    <xdr:to>
      <xdr:col>0</xdr:col>
      <xdr:colOff>1790700</xdr:colOff>
      <xdr:row>13</xdr:row>
      <xdr:rowOff>56094</xdr:rowOff>
    </xdr:to>
    <xdr:sp macro="" textlink="">
      <xdr:nvSpPr>
        <xdr:cNvPr id="46" name="Rectangle 59">
          <a:hlinkClick xmlns:r="http://schemas.openxmlformats.org/officeDocument/2006/relationships" r:id="rId15"/>
        </xdr:cNvPr>
        <xdr:cNvSpPr/>
      </xdr:nvSpPr>
      <xdr:spPr>
        <a:xfrm>
          <a:off x="25400" y="269769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4. Resultados Consolidados</a:t>
          </a:r>
        </a:p>
      </xdr:txBody>
    </xdr:sp>
    <xdr:clientData/>
  </xdr:twoCellAnchor>
  <xdr:twoCellAnchor editAs="absolute">
    <xdr:from>
      <xdr:col>0</xdr:col>
      <xdr:colOff>25400</xdr:colOff>
      <xdr:row>13</xdr:row>
      <xdr:rowOff>97016</xdr:rowOff>
    </xdr:from>
    <xdr:to>
      <xdr:col>0</xdr:col>
      <xdr:colOff>1790700</xdr:colOff>
      <xdr:row>14</xdr:row>
      <xdr:rowOff>185916</xdr:rowOff>
    </xdr:to>
    <xdr:sp macro="" textlink="">
      <xdr:nvSpPr>
        <xdr:cNvPr id="47" name="Rectangle 60">
          <a:hlinkClick xmlns:r="http://schemas.openxmlformats.org/officeDocument/2006/relationships" r:id="rId16"/>
        </xdr:cNvPr>
        <xdr:cNvSpPr/>
      </xdr:nvSpPr>
      <xdr:spPr>
        <a:xfrm>
          <a:off x="25400" y="3018016"/>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5. Gráficos</a:t>
          </a:r>
        </a:p>
      </xdr:txBody>
    </xdr:sp>
    <xdr:clientData/>
  </xdr:twoCellAnchor>
  <xdr:twoCellAnchor editAs="absolute">
    <xdr:from>
      <xdr:col>0</xdr:col>
      <xdr:colOff>25400</xdr:colOff>
      <xdr:row>15</xdr:row>
      <xdr:rowOff>36338</xdr:rowOff>
    </xdr:from>
    <xdr:to>
      <xdr:col>0</xdr:col>
      <xdr:colOff>1790700</xdr:colOff>
      <xdr:row>16</xdr:row>
      <xdr:rowOff>125238</xdr:rowOff>
    </xdr:to>
    <xdr:sp macro="" textlink="">
      <xdr:nvSpPr>
        <xdr:cNvPr id="48" name="Rectangle 61">
          <a:hlinkClick xmlns:r="http://schemas.openxmlformats.org/officeDocument/2006/relationships" r:id="rId17"/>
        </xdr:cNvPr>
        <xdr:cNvSpPr/>
      </xdr:nvSpPr>
      <xdr:spPr>
        <a:xfrm>
          <a:off x="25400" y="333833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19</xdr:row>
      <xdr:rowOff>185214</xdr:rowOff>
    </xdr:from>
    <xdr:to>
      <xdr:col>0</xdr:col>
      <xdr:colOff>1816100</xdr:colOff>
      <xdr:row>21</xdr:row>
      <xdr:rowOff>83614</xdr:rowOff>
    </xdr:to>
    <xdr:sp macro="" textlink="">
      <xdr:nvSpPr>
        <xdr:cNvPr id="49" name="Rectangle 62">
          <a:hlinkClick xmlns:r="http://schemas.openxmlformats.org/officeDocument/2006/relationships" r:id="rId18"/>
        </xdr:cNvPr>
        <xdr:cNvSpPr/>
      </xdr:nvSpPr>
      <xdr:spPr>
        <a:xfrm>
          <a:off x="50800" y="42492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21</xdr:row>
      <xdr:rowOff>130181</xdr:rowOff>
    </xdr:from>
    <xdr:to>
      <xdr:col>0</xdr:col>
      <xdr:colOff>1816100</xdr:colOff>
      <xdr:row>22</xdr:row>
      <xdr:rowOff>219081</xdr:rowOff>
    </xdr:to>
    <xdr:sp macro="" textlink="">
      <xdr:nvSpPr>
        <xdr:cNvPr id="50" name="Rectangle 63">
          <a:hlinkClick xmlns:r="http://schemas.openxmlformats.org/officeDocument/2006/relationships" r:id="rId19"/>
        </xdr:cNvPr>
        <xdr:cNvSpPr/>
      </xdr:nvSpPr>
      <xdr:spPr>
        <a:xfrm>
          <a:off x="50800" y="457518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89961</xdr:rowOff>
    </xdr:from>
    <xdr:to>
      <xdr:col>0</xdr:col>
      <xdr:colOff>1828800</xdr:colOff>
      <xdr:row>4</xdr:row>
      <xdr:rowOff>178861</xdr:rowOff>
    </xdr:to>
    <xdr:sp macro="" textlink="">
      <xdr:nvSpPr>
        <xdr:cNvPr id="51" name="Rectangle 65"/>
        <xdr:cNvSpPr/>
      </xdr:nvSpPr>
      <xdr:spPr>
        <a:xfrm>
          <a:off x="63500" y="100012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22</xdr:row>
      <xdr:rowOff>265649</xdr:rowOff>
    </xdr:from>
    <xdr:to>
      <xdr:col>0</xdr:col>
      <xdr:colOff>1820333</xdr:colOff>
      <xdr:row>22</xdr:row>
      <xdr:rowOff>545049</xdr:rowOff>
    </xdr:to>
    <xdr:sp macro="" textlink="">
      <xdr:nvSpPr>
        <xdr:cNvPr id="52" name="Rectangle 63">
          <a:hlinkClick xmlns:r="http://schemas.openxmlformats.org/officeDocument/2006/relationships" r:id="rId20"/>
        </xdr:cNvPr>
        <xdr:cNvSpPr/>
      </xdr:nvSpPr>
      <xdr:spPr>
        <a:xfrm>
          <a:off x="55033" y="490114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16</xdr:row>
      <xdr:rowOff>166157</xdr:rowOff>
    </xdr:from>
    <xdr:to>
      <xdr:col>0</xdr:col>
      <xdr:colOff>1794936</xdr:colOff>
      <xdr:row>18</xdr:row>
      <xdr:rowOff>64557</xdr:rowOff>
    </xdr:to>
    <xdr:sp macro="" textlink="">
      <xdr:nvSpPr>
        <xdr:cNvPr id="53" name="Rectangle 61">
          <a:hlinkClick xmlns:r="http://schemas.openxmlformats.org/officeDocument/2006/relationships" r:id="rId21"/>
        </xdr:cNvPr>
        <xdr:cNvSpPr/>
      </xdr:nvSpPr>
      <xdr:spPr>
        <a:xfrm>
          <a:off x="29636" y="365865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5</xdr:col>
      <xdr:colOff>15017</xdr:colOff>
      <xdr:row>1</xdr:row>
      <xdr:rowOff>190496</xdr:rowOff>
    </xdr:from>
    <xdr:to>
      <xdr:col>6</xdr:col>
      <xdr:colOff>79100</xdr:colOff>
      <xdr:row>2</xdr:row>
      <xdr:rowOff>2246</xdr:rowOff>
    </xdr:to>
    <xdr:sp macro="" textlink="">
      <xdr:nvSpPr>
        <xdr:cNvPr id="54" name="Retângulo 12">
          <a:hlinkClick xmlns:r="http://schemas.openxmlformats.org/officeDocument/2006/relationships" r:id="rId22"/>
        </xdr:cNvPr>
        <xdr:cNvSpPr/>
      </xdr:nvSpPr>
      <xdr:spPr>
        <a:xfrm>
          <a:off x="4671684" y="624413"/>
          <a:ext cx="1259999"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b="1">
              <a:solidFill>
                <a:schemeClr val="bg1"/>
              </a:solidFill>
              <a:latin typeface="+mn-lt"/>
              <a:ea typeface="+mn-ea"/>
              <a:cs typeface="+mn-cs"/>
            </a:rPr>
            <a:t>Gráficos - Despesas</a:t>
          </a:r>
        </a:p>
      </xdr:txBody>
    </xdr:sp>
    <xdr:clientData/>
  </xdr:twoCellAnchor>
  <xdr:twoCellAnchor editAs="absolute">
    <xdr:from>
      <xdr:col>2</xdr:col>
      <xdr:colOff>0</xdr:colOff>
      <xdr:row>1</xdr:row>
      <xdr:rowOff>190496</xdr:rowOff>
    </xdr:from>
    <xdr:to>
      <xdr:col>2</xdr:col>
      <xdr:colOff>1260000</xdr:colOff>
      <xdr:row>2</xdr:row>
      <xdr:rowOff>2246</xdr:rowOff>
    </xdr:to>
    <xdr:sp macro="" textlink="">
      <xdr:nvSpPr>
        <xdr:cNvPr id="55" name="Retângulo 13">
          <a:hlinkClick xmlns:r="http://schemas.openxmlformats.org/officeDocument/2006/relationships" r:id="rId16"/>
        </xdr:cNvPr>
        <xdr:cNvSpPr/>
      </xdr:nvSpPr>
      <xdr:spPr>
        <a:xfrm>
          <a:off x="2074333" y="624413"/>
          <a:ext cx="126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Gráficos Gerais</a:t>
          </a:r>
        </a:p>
      </xdr:txBody>
    </xdr:sp>
    <xdr:clientData/>
  </xdr:twoCellAnchor>
  <xdr:twoCellAnchor editAs="absolute">
    <xdr:from>
      <xdr:col>2</xdr:col>
      <xdr:colOff>1298675</xdr:colOff>
      <xdr:row>1</xdr:row>
      <xdr:rowOff>190496</xdr:rowOff>
    </xdr:from>
    <xdr:to>
      <xdr:col>4</xdr:col>
      <xdr:colOff>579593</xdr:colOff>
      <xdr:row>2</xdr:row>
      <xdr:rowOff>2246</xdr:rowOff>
    </xdr:to>
    <xdr:sp macro="" textlink="">
      <xdr:nvSpPr>
        <xdr:cNvPr id="56" name="Retângulo 12">
          <a:hlinkClick xmlns:r="http://schemas.openxmlformats.org/officeDocument/2006/relationships" r:id="rId23"/>
        </xdr:cNvPr>
        <xdr:cNvSpPr/>
      </xdr:nvSpPr>
      <xdr:spPr>
        <a:xfrm>
          <a:off x="3373008" y="624413"/>
          <a:ext cx="1249418"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050">
              <a:solidFill>
                <a:schemeClr val="bg1"/>
              </a:solidFill>
              <a:latin typeface="+mn-lt"/>
              <a:ea typeface="+mn-ea"/>
              <a:cs typeface="+mn-cs"/>
            </a:rPr>
            <a:t>Gráficos - Receitas</a:t>
          </a:r>
        </a:p>
      </xdr:txBody>
    </xdr:sp>
    <xdr:clientData/>
  </xdr:twoCellAnchor>
  <xdr:twoCellAnchor editAs="absolute">
    <xdr:from>
      <xdr:col>3</xdr:col>
      <xdr:colOff>42330</xdr:colOff>
      <xdr:row>0</xdr:row>
      <xdr:rowOff>148165</xdr:rowOff>
    </xdr:from>
    <xdr:to>
      <xdr:col>4</xdr:col>
      <xdr:colOff>243580</xdr:colOff>
      <xdr:row>1</xdr:row>
      <xdr:rowOff>74248</xdr:rowOff>
    </xdr:to>
    <xdr:pic>
      <xdr:nvPicPr>
        <xdr:cNvPr id="37" name="Imagem 36">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3926413" y="148165"/>
          <a:ext cx="360000" cy="3600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xdr:colOff>
      <xdr:row>3</xdr:row>
      <xdr:rowOff>0</xdr:rowOff>
    </xdr:from>
    <xdr:to>
      <xdr:col>0</xdr:col>
      <xdr:colOff>1803401</xdr:colOff>
      <xdr:row>3</xdr:row>
      <xdr:rowOff>0</xdr:rowOff>
    </xdr:to>
    <xdr:sp macro="" textlink="">
      <xdr:nvSpPr>
        <xdr:cNvPr id="2" name="Retângulo 3"/>
        <xdr:cNvSpPr/>
      </xdr:nvSpPr>
      <xdr:spPr>
        <a:xfrm>
          <a:off x="1" y="2047875"/>
          <a:ext cx="1803400" cy="2762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6</xdr:col>
      <xdr:colOff>0</xdr:colOff>
      <xdr:row>9</xdr:row>
      <xdr:rowOff>0</xdr:rowOff>
    </xdr:from>
    <xdr:to>
      <xdr:col>6</xdr:col>
      <xdr:colOff>219075</xdr:colOff>
      <xdr:row>9</xdr:row>
      <xdr:rowOff>0</xdr:rowOff>
    </xdr:to>
    <xdr:cxnSp macro="">
      <xdr:nvCxnSpPr>
        <xdr:cNvPr id="36" name="Conector reto 16"/>
        <xdr:cNvCxnSpPr/>
      </xdr:nvCxnSpPr>
      <xdr:spPr>
        <a:xfrm>
          <a:off x="3781425" y="17526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1102808</xdr:colOff>
      <xdr:row>0</xdr:row>
      <xdr:rowOff>74081</xdr:rowOff>
    </xdr:from>
    <xdr:ext cx="6064250" cy="421141"/>
    <xdr:sp macro="" textlink="">
      <xdr:nvSpPr>
        <xdr:cNvPr id="18" name="CaixaDeTexto 17"/>
        <xdr:cNvSpPr txBox="1"/>
      </xdr:nvSpPr>
      <xdr:spPr>
        <a:xfrm>
          <a:off x="5357308" y="74081"/>
          <a:ext cx="60642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Aqui você terá algumas</a:t>
          </a:r>
          <a:r>
            <a:rPr lang="pt-BR" sz="1050" baseline="0">
              <a:solidFill>
                <a:schemeClr val="tx1">
                  <a:lumMod val="65000"/>
                  <a:lumOff val="35000"/>
                </a:schemeClr>
              </a:solidFill>
            </a:rPr>
            <a:t> dicas personalizadas de acordo com o seu resultado ao longo do ano. Escolha o mês abaixo e entenda a sua realidade financeira. Procure analisar essa aba pelo menos 1 vez ao mês</a:t>
          </a:r>
          <a:r>
            <a:rPr lang="pt-BR" sz="1050">
              <a:solidFill>
                <a:schemeClr val="tx1">
                  <a:lumMod val="65000"/>
                  <a:lumOff val="35000"/>
                </a:schemeClr>
              </a:solidFill>
            </a:rPr>
            <a:t>.</a:t>
          </a:r>
        </a:p>
      </xdr:txBody>
    </xdr:sp>
    <xdr:clientData/>
  </xdr:oneCellAnchor>
  <xdr:twoCellAnchor editAs="absolute">
    <xdr:from>
      <xdr:col>0</xdr:col>
      <xdr:colOff>134407</xdr:colOff>
      <xdr:row>0</xdr:row>
      <xdr:rowOff>296331</xdr:rowOff>
    </xdr:from>
    <xdr:to>
      <xdr:col>0</xdr:col>
      <xdr:colOff>1699682</xdr:colOff>
      <xdr:row>1</xdr:row>
      <xdr:rowOff>364651</xdr:rowOff>
    </xdr:to>
    <xdr:pic>
      <xdr:nvPicPr>
        <xdr:cNvPr id="24" name="Imagem 2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407" y="296331"/>
          <a:ext cx="1565275" cy="502237"/>
        </a:xfrm>
        <a:prstGeom prst="rect">
          <a:avLst/>
        </a:prstGeom>
      </xdr:spPr>
    </xdr:pic>
    <xdr:clientData fLocksWithSheet="0"/>
  </xdr:twoCellAnchor>
  <xdr:twoCellAnchor editAs="absolute">
    <xdr:from>
      <xdr:col>0</xdr:col>
      <xdr:colOff>0</xdr:colOff>
      <xdr:row>3</xdr:row>
      <xdr:rowOff>304801</xdr:rowOff>
    </xdr:from>
    <xdr:to>
      <xdr:col>1</xdr:col>
      <xdr:colOff>30691</xdr:colOff>
      <xdr:row>5</xdr:row>
      <xdr:rowOff>24343</xdr:rowOff>
    </xdr:to>
    <xdr:sp macro="" textlink="">
      <xdr:nvSpPr>
        <xdr:cNvPr id="32" name="Retângulo 31">
          <a:hlinkClick xmlns:r="http://schemas.openxmlformats.org/officeDocument/2006/relationships" r:id="rId2"/>
        </xdr:cNvPr>
        <xdr:cNvSpPr/>
      </xdr:nvSpPr>
      <xdr:spPr>
        <a:xfrm>
          <a:off x="0" y="1416051"/>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9</xdr:row>
      <xdr:rowOff>927102</xdr:rowOff>
    </xdr:from>
    <xdr:to>
      <xdr:col>0</xdr:col>
      <xdr:colOff>1689100</xdr:colOff>
      <xdr:row>9</xdr:row>
      <xdr:rowOff>927102</xdr:rowOff>
    </xdr:to>
    <xdr:cxnSp macro="">
      <xdr:nvCxnSpPr>
        <xdr:cNvPr id="33" name="Conector reto 32"/>
        <xdr:cNvCxnSpPr/>
      </xdr:nvCxnSpPr>
      <xdr:spPr>
        <a:xfrm>
          <a:off x="123825" y="409151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3176</xdr:rowOff>
    </xdr:from>
    <xdr:to>
      <xdr:col>0</xdr:col>
      <xdr:colOff>1689100</xdr:colOff>
      <xdr:row>2</xdr:row>
      <xdr:rowOff>3176</xdr:rowOff>
    </xdr:to>
    <xdr:cxnSp macro="">
      <xdr:nvCxnSpPr>
        <xdr:cNvPr id="34" name="Conector reto 33"/>
        <xdr:cNvCxnSpPr/>
      </xdr:nvCxnSpPr>
      <xdr:spPr>
        <a:xfrm>
          <a:off x="123825" y="913343"/>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5</xdr:row>
      <xdr:rowOff>75143</xdr:rowOff>
    </xdr:from>
    <xdr:to>
      <xdr:col>0</xdr:col>
      <xdr:colOff>1803400</xdr:colOff>
      <xdr:row>5</xdr:row>
      <xdr:rowOff>354543</xdr:rowOff>
    </xdr:to>
    <xdr:sp macro="" textlink="">
      <xdr:nvSpPr>
        <xdr:cNvPr id="39" name="Rectangle 12">
          <a:hlinkClick xmlns:r="http://schemas.openxmlformats.org/officeDocument/2006/relationships" r:id="rId3"/>
        </xdr:cNvPr>
        <xdr:cNvSpPr/>
      </xdr:nvSpPr>
      <xdr:spPr>
        <a:xfrm>
          <a:off x="38100" y="173672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5</xdr:row>
      <xdr:rowOff>395465</xdr:rowOff>
    </xdr:from>
    <xdr:to>
      <xdr:col>0</xdr:col>
      <xdr:colOff>1790700</xdr:colOff>
      <xdr:row>6</xdr:row>
      <xdr:rowOff>240948</xdr:rowOff>
    </xdr:to>
    <xdr:sp macro="" textlink="">
      <xdr:nvSpPr>
        <xdr:cNvPr id="40" name="Rectangle 57">
          <a:hlinkClick xmlns:r="http://schemas.openxmlformats.org/officeDocument/2006/relationships" r:id="rId4"/>
        </xdr:cNvPr>
        <xdr:cNvSpPr/>
      </xdr:nvSpPr>
      <xdr:spPr>
        <a:xfrm>
          <a:off x="25400" y="20570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6</xdr:row>
      <xdr:rowOff>281870</xdr:rowOff>
    </xdr:from>
    <xdr:to>
      <xdr:col>0</xdr:col>
      <xdr:colOff>1790700</xdr:colOff>
      <xdr:row>7</xdr:row>
      <xdr:rowOff>127353</xdr:rowOff>
    </xdr:to>
    <xdr:sp macro="" textlink="">
      <xdr:nvSpPr>
        <xdr:cNvPr id="41" name="Rectangle 58">
          <a:hlinkClick xmlns:r="http://schemas.openxmlformats.org/officeDocument/2006/relationships" r:id="rId5"/>
        </xdr:cNvPr>
        <xdr:cNvSpPr/>
      </xdr:nvSpPr>
      <xdr:spPr>
        <a:xfrm>
          <a:off x="25400" y="237737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7</xdr:row>
      <xdr:rowOff>168275</xdr:rowOff>
    </xdr:from>
    <xdr:to>
      <xdr:col>0</xdr:col>
      <xdr:colOff>1790700</xdr:colOff>
      <xdr:row>8</xdr:row>
      <xdr:rowOff>236009</xdr:rowOff>
    </xdr:to>
    <xdr:sp macro="" textlink="">
      <xdr:nvSpPr>
        <xdr:cNvPr id="43" name="Rectangle 59">
          <a:hlinkClick xmlns:r="http://schemas.openxmlformats.org/officeDocument/2006/relationships" r:id="rId6"/>
        </xdr:cNvPr>
        <xdr:cNvSpPr/>
      </xdr:nvSpPr>
      <xdr:spPr>
        <a:xfrm>
          <a:off x="25400" y="269769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4. Resultados Consolidados</a:t>
          </a:r>
        </a:p>
      </xdr:txBody>
    </xdr:sp>
    <xdr:clientData/>
  </xdr:twoCellAnchor>
  <xdr:twoCellAnchor editAs="absolute">
    <xdr:from>
      <xdr:col>0</xdr:col>
      <xdr:colOff>25400</xdr:colOff>
      <xdr:row>8</xdr:row>
      <xdr:rowOff>276931</xdr:rowOff>
    </xdr:from>
    <xdr:to>
      <xdr:col>0</xdr:col>
      <xdr:colOff>1790700</xdr:colOff>
      <xdr:row>9</xdr:row>
      <xdr:rowOff>132997</xdr:rowOff>
    </xdr:to>
    <xdr:sp macro="" textlink="">
      <xdr:nvSpPr>
        <xdr:cNvPr id="44" name="Rectangle 60">
          <a:hlinkClick xmlns:r="http://schemas.openxmlformats.org/officeDocument/2006/relationships" r:id="rId7"/>
        </xdr:cNvPr>
        <xdr:cNvSpPr/>
      </xdr:nvSpPr>
      <xdr:spPr>
        <a:xfrm>
          <a:off x="25400" y="30180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5. Gráficos</a:t>
          </a:r>
        </a:p>
      </xdr:txBody>
    </xdr:sp>
    <xdr:clientData/>
  </xdr:twoCellAnchor>
  <xdr:twoCellAnchor editAs="absolute">
    <xdr:from>
      <xdr:col>0</xdr:col>
      <xdr:colOff>25400</xdr:colOff>
      <xdr:row>9</xdr:row>
      <xdr:rowOff>173919</xdr:rowOff>
    </xdr:from>
    <xdr:to>
      <xdr:col>0</xdr:col>
      <xdr:colOff>1790700</xdr:colOff>
      <xdr:row>9</xdr:row>
      <xdr:rowOff>453319</xdr:rowOff>
    </xdr:to>
    <xdr:sp macro="" textlink="">
      <xdr:nvSpPr>
        <xdr:cNvPr id="45" name="Rectangle 61">
          <a:hlinkClick xmlns:r="http://schemas.openxmlformats.org/officeDocument/2006/relationships" r:id="rId8"/>
        </xdr:cNvPr>
        <xdr:cNvSpPr/>
      </xdr:nvSpPr>
      <xdr:spPr>
        <a:xfrm>
          <a:off x="25400" y="3338336"/>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6. Alertas e Dicas</a:t>
          </a:r>
        </a:p>
      </xdr:txBody>
    </xdr:sp>
    <xdr:clientData/>
  </xdr:twoCellAnchor>
  <xdr:twoCellAnchor editAs="absolute">
    <xdr:from>
      <xdr:col>0</xdr:col>
      <xdr:colOff>50800</xdr:colOff>
      <xdr:row>9</xdr:row>
      <xdr:rowOff>1084795</xdr:rowOff>
    </xdr:from>
    <xdr:to>
      <xdr:col>0</xdr:col>
      <xdr:colOff>1816100</xdr:colOff>
      <xdr:row>9</xdr:row>
      <xdr:rowOff>1364195</xdr:rowOff>
    </xdr:to>
    <xdr:sp macro="" textlink="">
      <xdr:nvSpPr>
        <xdr:cNvPr id="46" name="Rectangle 62">
          <a:hlinkClick xmlns:r="http://schemas.openxmlformats.org/officeDocument/2006/relationships" r:id="rId9"/>
        </xdr:cNvPr>
        <xdr:cNvSpPr/>
      </xdr:nvSpPr>
      <xdr:spPr>
        <a:xfrm>
          <a:off x="50800" y="424921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9</xdr:row>
      <xdr:rowOff>1410762</xdr:rowOff>
    </xdr:from>
    <xdr:to>
      <xdr:col>0</xdr:col>
      <xdr:colOff>1816100</xdr:colOff>
      <xdr:row>9</xdr:row>
      <xdr:rowOff>1690162</xdr:rowOff>
    </xdr:to>
    <xdr:sp macro="" textlink="">
      <xdr:nvSpPr>
        <xdr:cNvPr id="47" name="Rectangle 63">
          <a:hlinkClick xmlns:r="http://schemas.openxmlformats.org/officeDocument/2006/relationships" r:id="rId10"/>
        </xdr:cNvPr>
        <xdr:cNvSpPr/>
      </xdr:nvSpPr>
      <xdr:spPr>
        <a:xfrm>
          <a:off x="50800" y="457517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89959</xdr:rowOff>
    </xdr:from>
    <xdr:to>
      <xdr:col>0</xdr:col>
      <xdr:colOff>1828800</xdr:colOff>
      <xdr:row>3</xdr:row>
      <xdr:rowOff>168276</xdr:rowOff>
    </xdr:to>
    <xdr:sp macro="" textlink="">
      <xdr:nvSpPr>
        <xdr:cNvPr id="48" name="Rectangle 65"/>
        <xdr:cNvSpPr/>
      </xdr:nvSpPr>
      <xdr:spPr>
        <a:xfrm>
          <a:off x="63500" y="100012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9</xdr:row>
      <xdr:rowOff>1736730</xdr:rowOff>
    </xdr:from>
    <xdr:to>
      <xdr:col>0</xdr:col>
      <xdr:colOff>1820333</xdr:colOff>
      <xdr:row>11</xdr:row>
      <xdr:rowOff>47630</xdr:rowOff>
    </xdr:to>
    <xdr:sp macro="" textlink="">
      <xdr:nvSpPr>
        <xdr:cNvPr id="49" name="Rectangle 63">
          <a:hlinkClick xmlns:r="http://schemas.openxmlformats.org/officeDocument/2006/relationships" r:id="rId11"/>
        </xdr:cNvPr>
        <xdr:cNvSpPr/>
      </xdr:nvSpPr>
      <xdr:spPr>
        <a:xfrm>
          <a:off x="55033" y="490114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9</xdr:row>
      <xdr:rowOff>494238</xdr:rowOff>
    </xdr:from>
    <xdr:to>
      <xdr:col>0</xdr:col>
      <xdr:colOff>1794936</xdr:colOff>
      <xdr:row>9</xdr:row>
      <xdr:rowOff>773638</xdr:rowOff>
    </xdr:to>
    <xdr:sp macro="" textlink="">
      <xdr:nvSpPr>
        <xdr:cNvPr id="50" name="Rectangle 61">
          <a:hlinkClick xmlns:r="http://schemas.openxmlformats.org/officeDocument/2006/relationships" r:id="rId12"/>
        </xdr:cNvPr>
        <xdr:cNvSpPr/>
      </xdr:nvSpPr>
      <xdr:spPr>
        <a:xfrm>
          <a:off x="29636" y="365865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absolute">
    <xdr:from>
      <xdr:col>4</xdr:col>
      <xdr:colOff>0</xdr:colOff>
      <xdr:row>0</xdr:row>
      <xdr:rowOff>158751</xdr:rowOff>
    </xdr:from>
    <xdr:to>
      <xdr:col>4</xdr:col>
      <xdr:colOff>360000</xdr:colOff>
      <xdr:row>1</xdr:row>
      <xdr:rowOff>84834</xdr:rowOff>
    </xdr:to>
    <xdr:pic>
      <xdr:nvPicPr>
        <xdr:cNvPr id="20" name="Imagem 19">
          <a:hlinkClick xmlns:r="http://schemas.openxmlformats.org/officeDocument/2006/relationships" r:id="rId13"/>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413250" y="158751"/>
          <a:ext cx="360000" cy="3600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4</xdr:col>
      <xdr:colOff>0</xdr:colOff>
      <xdr:row>28</xdr:row>
      <xdr:rowOff>0</xdr:rowOff>
    </xdr:from>
    <xdr:to>
      <xdr:col>4</xdr:col>
      <xdr:colOff>219075</xdr:colOff>
      <xdr:row>28</xdr:row>
      <xdr:rowOff>0</xdr:rowOff>
    </xdr:to>
    <xdr:cxnSp macro="">
      <xdr:nvCxnSpPr>
        <xdr:cNvPr id="3" name="Conector reto 16"/>
        <xdr:cNvCxnSpPr/>
      </xdr:nvCxnSpPr>
      <xdr:spPr>
        <a:xfrm>
          <a:off x="319087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28</xdr:row>
      <xdr:rowOff>0</xdr:rowOff>
    </xdr:from>
    <xdr:to>
      <xdr:col>9</xdr:col>
      <xdr:colOff>219075</xdr:colOff>
      <xdr:row>28</xdr:row>
      <xdr:rowOff>0</xdr:rowOff>
    </xdr:to>
    <xdr:cxnSp macro="">
      <xdr:nvCxnSpPr>
        <xdr:cNvPr id="4" name="Conector reto 16"/>
        <xdr:cNvCxnSpPr/>
      </xdr:nvCxnSpPr>
      <xdr:spPr>
        <a:xfrm>
          <a:off x="728662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35596</xdr:colOff>
      <xdr:row>28</xdr:row>
      <xdr:rowOff>0</xdr:rowOff>
    </xdr:from>
    <xdr:to>
      <xdr:col>11</xdr:col>
      <xdr:colOff>219075</xdr:colOff>
      <xdr:row>28</xdr:row>
      <xdr:rowOff>0</xdr:rowOff>
    </xdr:to>
    <xdr:cxnSp macro="">
      <xdr:nvCxnSpPr>
        <xdr:cNvPr id="5" name="Conector reto 16"/>
        <xdr:cNvCxnSpPr/>
      </xdr:nvCxnSpPr>
      <xdr:spPr>
        <a:xfrm>
          <a:off x="8141371" y="1600200"/>
          <a:ext cx="1002629"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28</xdr:row>
      <xdr:rowOff>0</xdr:rowOff>
    </xdr:from>
    <xdr:to>
      <xdr:col>12</xdr:col>
      <xdr:colOff>219075</xdr:colOff>
      <xdr:row>28</xdr:row>
      <xdr:rowOff>0</xdr:rowOff>
    </xdr:to>
    <xdr:cxnSp macro="">
      <xdr:nvCxnSpPr>
        <xdr:cNvPr id="6" name="Conector reto 16"/>
        <xdr:cNvCxnSpPr/>
      </xdr:nvCxnSpPr>
      <xdr:spPr>
        <a:xfrm>
          <a:off x="9744075" y="16002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27214</xdr:colOff>
      <xdr:row>16</xdr:row>
      <xdr:rowOff>204107</xdr:rowOff>
    </xdr:from>
    <xdr:to>
      <xdr:col>16</xdr:col>
      <xdr:colOff>979714</xdr:colOff>
      <xdr:row>26</xdr:row>
      <xdr:rowOff>0</xdr:rowOff>
    </xdr:to>
    <xdr:graphicFrame macro="">
      <xdr:nvGraphicFramePr>
        <xdr:cNvPr id="7" name="Gráfico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48</xdr:row>
      <xdr:rowOff>0</xdr:rowOff>
    </xdr:from>
    <xdr:to>
      <xdr:col>4</xdr:col>
      <xdr:colOff>219075</xdr:colOff>
      <xdr:row>48</xdr:row>
      <xdr:rowOff>0</xdr:rowOff>
    </xdr:to>
    <xdr:cxnSp macro="">
      <xdr:nvCxnSpPr>
        <xdr:cNvPr id="8" name="Conector reto 16"/>
        <xdr:cNvCxnSpPr/>
      </xdr:nvCxnSpPr>
      <xdr:spPr>
        <a:xfrm>
          <a:off x="1442357" y="1400175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48</xdr:row>
      <xdr:rowOff>0</xdr:rowOff>
    </xdr:from>
    <xdr:to>
      <xdr:col>9</xdr:col>
      <xdr:colOff>219075</xdr:colOff>
      <xdr:row>48</xdr:row>
      <xdr:rowOff>0</xdr:rowOff>
    </xdr:to>
    <xdr:cxnSp macro="">
      <xdr:nvCxnSpPr>
        <xdr:cNvPr id="9" name="Conector reto 16"/>
        <xdr:cNvCxnSpPr/>
      </xdr:nvCxnSpPr>
      <xdr:spPr>
        <a:xfrm>
          <a:off x="5796643" y="1400175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35596</xdr:colOff>
      <xdr:row>48</xdr:row>
      <xdr:rowOff>0</xdr:rowOff>
    </xdr:from>
    <xdr:to>
      <xdr:col>11</xdr:col>
      <xdr:colOff>219075</xdr:colOff>
      <xdr:row>48</xdr:row>
      <xdr:rowOff>0</xdr:rowOff>
    </xdr:to>
    <xdr:cxnSp macro="">
      <xdr:nvCxnSpPr>
        <xdr:cNvPr id="10" name="Conector reto 16"/>
        <xdr:cNvCxnSpPr/>
      </xdr:nvCxnSpPr>
      <xdr:spPr>
        <a:xfrm>
          <a:off x="6703096" y="14001750"/>
          <a:ext cx="1054336"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48</xdr:row>
      <xdr:rowOff>0</xdr:rowOff>
    </xdr:from>
    <xdr:to>
      <xdr:col>12</xdr:col>
      <xdr:colOff>219075</xdr:colOff>
      <xdr:row>48</xdr:row>
      <xdr:rowOff>0</xdr:rowOff>
    </xdr:to>
    <xdr:cxnSp macro="">
      <xdr:nvCxnSpPr>
        <xdr:cNvPr id="11" name="Conector reto 16"/>
        <xdr:cNvCxnSpPr/>
      </xdr:nvCxnSpPr>
      <xdr:spPr>
        <a:xfrm>
          <a:off x="8409214" y="1400175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48</xdr:row>
      <xdr:rowOff>0</xdr:rowOff>
    </xdr:from>
    <xdr:to>
      <xdr:col>4</xdr:col>
      <xdr:colOff>219075</xdr:colOff>
      <xdr:row>48</xdr:row>
      <xdr:rowOff>0</xdr:rowOff>
    </xdr:to>
    <xdr:cxnSp macro="">
      <xdr:nvCxnSpPr>
        <xdr:cNvPr id="13" name="Conector reto 16"/>
        <xdr:cNvCxnSpPr/>
      </xdr:nvCxnSpPr>
      <xdr:spPr>
        <a:xfrm>
          <a:off x="1442357" y="1400175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48</xdr:row>
      <xdr:rowOff>0</xdr:rowOff>
    </xdr:from>
    <xdr:to>
      <xdr:col>9</xdr:col>
      <xdr:colOff>219075</xdr:colOff>
      <xdr:row>48</xdr:row>
      <xdr:rowOff>0</xdr:rowOff>
    </xdr:to>
    <xdr:cxnSp macro="">
      <xdr:nvCxnSpPr>
        <xdr:cNvPr id="14" name="Conector reto 16"/>
        <xdr:cNvCxnSpPr/>
      </xdr:nvCxnSpPr>
      <xdr:spPr>
        <a:xfrm>
          <a:off x="5796643" y="1400175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35596</xdr:colOff>
      <xdr:row>48</xdr:row>
      <xdr:rowOff>0</xdr:rowOff>
    </xdr:from>
    <xdr:to>
      <xdr:col>11</xdr:col>
      <xdr:colOff>219075</xdr:colOff>
      <xdr:row>48</xdr:row>
      <xdr:rowOff>0</xdr:rowOff>
    </xdr:to>
    <xdr:cxnSp macro="">
      <xdr:nvCxnSpPr>
        <xdr:cNvPr id="15" name="Conector reto 16"/>
        <xdr:cNvCxnSpPr/>
      </xdr:nvCxnSpPr>
      <xdr:spPr>
        <a:xfrm>
          <a:off x="6703096" y="14001750"/>
          <a:ext cx="1054336"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48</xdr:row>
      <xdr:rowOff>0</xdr:rowOff>
    </xdr:from>
    <xdr:to>
      <xdr:col>12</xdr:col>
      <xdr:colOff>219075</xdr:colOff>
      <xdr:row>48</xdr:row>
      <xdr:rowOff>0</xdr:rowOff>
    </xdr:to>
    <xdr:cxnSp macro="">
      <xdr:nvCxnSpPr>
        <xdr:cNvPr id="16" name="Conector reto 16"/>
        <xdr:cNvCxnSpPr/>
      </xdr:nvCxnSpPr>
      <xdr:spPr>
        <a:xfrm>
          <a:off x="8409214" y="1400175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74</xdr:row>
      <xdr:rowOff>0</xdr:rowOff>
    </xdr:from>
    <xdr:to>
      <xdr:col>4</xdr:col>
      <xdr:colOff>219075</xdr:colOff>
      <xdr:row>74</xdr:row>
      <xdr:rowOff>0</xdr:rowOff>
    </xdr:to>
    <xdr:cxnSp macro="">
      <xdr:nvCxnSpPr>
        <xdr:cNvPr id="18" name="Conector reto 16"/>
        <xdr:cNvCxnSpPr/>
      </xdr:nvCxnSpPr>
      <xdr:spPr>
        <a:xfrm>
          <a:off x="1442357" y="1400175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74</xdr:row>
      <xdr:rowOff>0</xdr:rowOff>
    </xdr:from>
    <xdr:to>
      <xdr:col>9</xdr:col>
      <xdr:colOff>219075</xdr:colOff>
      <xdr:row>74</xdr:row>
      <xdr:rowOff>0</xdr:rowOff>
    </xdr:to>
    <xdr:cxnSp macro="">
      <xdr:nvCxnSpPr>
        <xdr:cNvPr id="19" name="Conector reto 16"/>
        <xdr:cNvCxnSpPr/>
      </xdr:nvCxnSpPr>
      <xdr:spPr>
        <a:xfrm>
          <a:off x="5796643" y="1400175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35596</xdr:colOff>
      <xdr:row>74</xdr:row>
      <xdr:rowOff>0</xdr:rowOff>
    </xdr:from>
    <xdr:to>
      <xdr:col>11</xdr:col>
      <xdr:colOff>219075</xdr:colOff>
      <xdr:row>74</xdr:row>
      <xdr:rowOff>0</xdr:rowOff>
    </xdr:to>
    <xdr:cxnSp macro="">
      <xdr:nvCxnSpPr>
        <xdr:cNvPr id="20" name="Conector reto 16"/>
        <xdr:cNvCxnSpPr/>
      </xdr:nvCxnSpPr>
      <xdr:spPr>
        <a:xfrm>
          <a:off x="6703096" y="14001750"/>
          <a:ext cx="1054336"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74</xdr:row>
      <xdr:rowOff>0</xdr:rowOff>
    </xdr:from>
    <xdr:to>
      <xdr:col>12</xdr:col>
      <xdr:colOff>219075</xdr:colOff>
      <xdr:row>74</xdr:row>
      <xdr:rowOff>0</xdr:rowOff>
    </xdr:to>
    <xdr:cxnSp macro="">
      <xdr:nvCxnSpPr>
        <xdr:cNvPr id="21" name="Conector reto 16"/>
        <xdr:cNvCxnSpPr/>
      </xdr:nvCxnSpPr>
      <xdr:spPr>
        <a:xfrm>
          <a:off x="8409214" y="1400175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40822</xdr:colOff>
      <xdr:row>36</xdr:row>
      <xdr:rowOff>190500</xdr:rowOff>
    </xdr:from>
    <xdr:to>
      <xdr:col>16</xdr:col>
      <xdr:colOff>993322</xdr:colOff>
      <xdr:row>45</xdr:row>
      <xdr:rowOff>71058</xdr:rowOff>
    </xdr:to>
    <xdr:graphicFrame macro="">
      <xdr:nvGraphicFramePr>
        <xdr:cNvPr id="28" name="Gráfico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48</xdr:row>
      <xdr:rowOff>0</xdr:rowOff>
    </xdr:from>
    <xdr:to>
      <xdr:col>8</xdr:col>
      <xdr:colOff>219075</xdr:colOff>
      <xdr:row>48</xdr:row>
      <xdr:rowOff>0</xdr:rowOff>
    </xdr:to>
    <xdr:cxnSp macro="">
      <xdr:nvCxnSpPr>
        <xdr:cNvPr id="37" name="Conector reto 16"/>
        <xdr:cNvCxnSpPr/>
      </xdr:nvCxnSpPr>
      <xdr:spPr>
        <a:xfrm>
          <a:off x="5796643"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35596</xdr:colOff>
      <xdr:row>48</xdr:row>
      <xdr:rowOff>0</xdr:rowOff>
    </xdr:from>
    <xdr:to>
      <xdr:col>10</xdr:col>
      <xdr:colOff>219075</xdr:colOff>
      <xdr:row>48</xdr:row>
      <xdr:rowOff>0</xdr:rowOff>
    </xdr:to>
    <xdr:cxnSp macro="">
      <xdr:nvCxnSpPr>
        <xdr:cNvPr id="38" name="Conector reto 16"/>
        <xdr:cNvCxnSpPr/>
      </xdr:nvCxnSpPr>
      <xdr:spPr>
        <a:xfrm>
          <a:off x="6703096" y="21526500"/>
          <a:ext cx="1054336"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48</xdr:row>
      <xdr:rowOff>0</xdr:rowOff>
    </xdr:from>
    <xdr:to>
      <xdr:col>11</xdr:col>
      <xdr:colOff>219075</xdr:colOff>
      <xdr:row>48</xdr:row>
      <xdr:rowOff>0</xdr:rowOff>
    </xdr:to>
    <xdr:cxnSp macro="">
      <xdr:nvCxnSpPr>
        <xdr:cNvPr id="39" name="Conector reto 16"/>
        <xdr:cNvCxnSpPr/>
      </xdr:nvCxnSpPr>
      <xdr:spPr>
        <a:xfrm>
          <a:off x="8409214"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48</xdr:row>
      <xdr:rowOff>0</xdr:rowOff>
    </xdr:from>
    <xdr:to>
      <xdr:col>8</xdr:col>
      <xdr:colOff>219075</xdr:colOff>
      <xdr:row>48</xdr:row>
      <xdr:rowOff>0</xdr:rowOff>
    </xdr:to>
    <xdr:cxnSp macro="">
      <xdr:nvCxnSpPr>
        <xdr:cNvPr id="40" name="Conector reto 16"/>
        <xdr:cNvCxnSpPr/>
      </xdr:nvCxnSpPr>
      <xdr:spPr>
        <a:xfrm>
          <a:off x="5796643"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35596</xdr:colOff>
      <xdr:row>48</xdr:row>
      <xdr:rowOff>0</xdr:rowOff>
    </xdr:from>
    <xdr:to>
      <xdr:col>10</xdr:col>
      <xdr:colOff>219075</xdr:colOff>
      <xdr:row>48</xdr:row>
      <xdr:rowOff>0</xdr:rowOff>
    </xdr:to>
    <xdr:cxnSp macro="">
      <xdr:nvCxnSpPr>
        <xdr:cNvPr id="41" name="Conector reto 16"/>
        <xdr:cNvCxnSpPr/>
      </xdr:nvCxnSpPr>
      <xdr:spPr>
        <a:xfrm>
          <a:off x="6703096" y="21526500"/>
          <a:ext cx="1054336"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48</xdr:row>
      <xdr:rowOff>0</xdr:rowOff>
    </xdr:from>
    <xdr:to>
      <xdr:col>11</xdr:col>
      <xdr:colOff>219075</xdr:colOff>
      <xdr:row>48</xdr:row>
      <xdr:rowOff>0</xdr:rowOff>
    </xdr:to>
    <xdr:cxnSp macro="">
      <xdr:nvCxnSpPr>
        <xdr:cNvPr id="42" name="Conector reto 16"/>
        <xdr:cNvCxnSpPr/>
      </xdr:nvCxnSpPr>
      <xdr:spPr>
        <a:xfrm>
          <a:off x="8409214"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48</xdr:row>
      <xdr:rowOff>0</xdr:rowOff>
    </xdr:from>
    <xdr:to>
      <xdr:col>5</xdr:col>
      <xdr:colOff>219075</xdr:colOff>
      <xdr:row>48</xdr:row>
      <xdr:rowOff>0</xdr:rowOff>
    </xdr:to>
    <xdr:cxnSp macro="">
      <xdr:nvCxnSpPr>
        <xdr:cNvPr id="43"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48</xdr:row>
      <xdr:rowOff>0</xdr:rowOff>
    </xdr:from>
    <xdr:to>
      <xdr:col>5</xdr:col>
      <xdr:colOff>219075</xdr:colOff>
      <xdr:row>48</xdr:row>
      <xdr:rowOff>0</xdr:rowOff>
    </xdr:to>
    <xdr:cxnSp macro="">
      <xdr:nvCxnSpPr>
        <xdr:cNvPr id="44"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48</xdr:row>
      <xdr:rowOff>0</xdr:rowOff>
    </xdr:from>
    <xdr:to>
      <xdr:col>6</xdr:col>
      <xdr:colOff>219075</xdr:colOff>
      <xdr:row>48</xdr:row>
      <xdr:rowOff>0</xdr:rowOff>
    </xdr:to>
    <xdr:cxnSp macro="">
      <xdr:nvCxnSpPr>
        <xdr:cNvPr id="45"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48</xdr:row>
      <xdr:rowOff>0</xdr:rowOff>
    </xdr:from>
    <xdr:to>
      <xdr:col>6</xdr:col>
      <xdr:colOff>219075</xdr:colOff>
      <xdr:row>48</xdr:row>
      <xdr:rowOff>0</xdr:rowOff>
    </xdr:to>
    <xdr:cxnSp macro="">
      <xdr:nvCxnSpPr>
        <xdr:cNvPr id="46"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48</xdr:row>
      <xdr:rowOff>0</xdr:rowOff>
    </xdr:from>
    <xdr:to>
      <xdr:col>7</xdr:col>
      <xdr:colOff>219075</xdr:colOff>
      <xdr:row>48</xdr:row>
      <xdr:rowOff>0</xdr:rowOff>
    </xdr:to>
    <xdr:cxnSp macro="">
      <xdr:nvCxnSpPr>
        <xdr:cNvPr id="47"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48</xdr:row>
      <xdr:rowOff>0</xdr:rowOff>
    </xdr:from>
    <xdr:to>
      <xdr:col>7</xdr:col>
      <xdr:colOff>219075</xdr:colOff>
      <xdr:row>48</xdr:row>
      <xdr:rowOff>0</xdr:rowOff>
    </xdr:to>
    <xdr:cxnSp macro="">
      <xdr:nvCxnSpPr>
        <xdr:cNvPr id="48"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48</xdr:row>
      <xdr:rowOff>0</xdr:rowOff>
    </xdr:from>
    <xdr:to>
      <xdr:col>8</xdr:col>
      <xdr:colOff>219075</xdr:colOff>
      <xdr:row>48</xdr:row>
      <xdr:rowOff>0</xdr:rowOff>
    </xdr:to>
    <xdr:cxnSp macro="">
      <xdr:nvCxnSpPr>
        <xdr:cNvPr id="49"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48</xdr:row>
      <xdr:rowOff>0</xdr:rowOff>
    </xdr:from>
    <xdr:to>
      <xdr:col>8</xdr:col>
      <xdr:colOff>219075</xdr:colOff>
      <xdr:row>48</xdr:row>
      <xdr:rowOff>0</xdr:rowOff>
    </xdr:to>
    <xdr:cxnSp macro="">
      <xdr:nvCxnSpPr>
        <xdr:cNvPr id="50"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48</xdr:row>
      <xdr:rowOff>0</xdr:rowOff>
    </xdr:from>
    <xdr:to>
      <xdr:col>9</xdr:col>
      <xdr:colOff>219075</xdr:colOff>
      <xdr:row>48</xdr:row>
      <xdr:rowOff>0</xdr:rowOff>
    </xdr:to>
    <xdr:cxnSp macro="">
      <xdr:nvCxnSpPr>
        <xdr:cNvPr id="51"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48</xdr:row>
      <xdr:rowOff>0</xdr:rowOff>
    </xdr:from>
    <xdr:to>
      <xdr:col>9</xdr:col>
      <xdr:colOff>219075</xdr:colOff>
      <xdr:row>48</xdr:row>
      <xdr:rowOff>0</xdr:rowOff>
    </xdr:to>
    <xdr:cxnSp macro="">
      <xdr:nvCxnSpPr>
        <xdr:cNvPr id="52"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48</xdr:row>
      <xdr:rowOff>0</xdr:rowOff>
    </xdr:from>
    <xdr:to>
      <xdr:col>10</xdr:col>
      <xdr:colOff>219075</xdr:colOff>
      <xdr:row>48</xdr:row>
      <xdr:rowOff>0</xdr:rowOff>
    </xdr:to>
    <xdr:cxnSp macro="">
      <xdr:nvCxnSpPr>
        <xdr:cNvPr id="53"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48</xdr:row>
      <xdr:rowOff>0</xdr:rowOff>
    </xdr:from>
    <xdr:to>
      <xdr:col>10</xdr:col>
      <xdr:colOff>219075</xdr:colOff>
      <xdr:row>48</xdr:row>
      <xdr:rowOff>0</xdr:rowOff>
    </xdr:to>
    <xdr:cxnSp macro="">
      <xdr:nvCxnSpPr>
        <xdr:cNvPr id="54"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48</xdr:row>
      <xdr:rowOff>0</xdr:rowOff>
    </xdr:from>
    <xdr:to>
      <xdr:col>11</xdr:col>
      <xdr:colOff>219075</xdr:colOff>
      <xdr:row>48</xdr:row>
      <xdr:rowOff>0</xdr:rowOff>
    </xdr:to>
    <xdr:cxnSp macro="">
      <xdr:nvCxnSpPr>
        <xdr:cNvPr id="55"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48</xdr:row>
      <xdr:rowOff>0</xdr:rowOff>
    </xdr:from>
    <xdr:to>
      <xdr:col>11</xdr:col>
      <xdr:colOff>219075</xdr:colOff>
      <xdr:row>48</xdr:row>
      <xdr:rowOff>0</xdr:rowOff>
    </xdr:to>
    <xdr:cxnSp macro="">
      <xdr:nvCxnSpPr>
        <xdr:cNvPr id="56"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48</xdr:row>
      <xdr:rowOff>0</xdr:rowOff>
    </xdr:from>
    <xdr:to>
      <xdr:col>12</xdr:col>
      <xdr:colOff>219075</xdr:colOff>
      <xdr:row>48</xdr:row>
      <xdr:rowOff>0</xdr:rowOff>
    </xdr:to>
    <xdr:cxnSp macro="">
      <xdr:nvCxnSpPr>
        <xdr:cNvPr id="57"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48</xdr:row>
      <xdr:rowOff>0</xdr:rowOff>
    </xdr:from>
    <xdr:to>
      <xdr:col>12</xdr:col>
      <xdr:colOff>219075</xdr:colOff>
      <xdr:row>48</xdr:row>
      <xdr:rowOff>0</xdr:rowOff>
    </xdr:to>
    <xdr:cxnSp macro="">
      <xdr:nvCxnSpPr>
        <xdr:cNvPr id="58"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48</xdr:row>
      <xdr:rowOff>0</xdr:rowOff>
    </xdr:from>
    <xdr:to>
      <xdr:col>13</xdr:col>
      <xdr:colOff>219075</xdr:colOff>
      <xdr:row>48</xdr:row>
      <xdr:rowOff>0</xdr:rowOff>
    </xdr:to>
    <xdr:cxnSp macro="">
      <xdr:nvCxnSpPr>
        <xdr:cNvPr id="59"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48</xdr:row>
      <xdr:rowOff>0</xdr:rowOff>
    </xdr:from>
    <xdr:to>
      <xdr:col>13</xdr:col>
      <xdr:colOff>219075</xdr:colOff>
      <xdr:row>48</xdr:row>
      <xdr:rowOff>0</xdr:rowOff>
    </xdr:to>
    <xdr:cxnSp macro="">
      <xdr:nvCxnSpPr>
        <xdr:cNvPr id="60"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48</xdr:row>
      <xdr:rowOff>0</xdr:rowOff>
    </xdr:from>
    <xdr:to>
      <xdr:col>14</xdr:col>
      <xdr:colOff>219075</xdr:colOff>
      <xdr:row>48</xdr:row>
      <xdr:rowOff>0</xdr:rowOff>
    </xdr:to>
    <xdr:cxnSp macro="">
      <xdr:nvCxnSpPr>
        <xdr:cNvPr id="61"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48</xdr:row>
      <xdr:rowOff>0</xdr:rowOff>
    </xdr:from>
    <xdr:to>
      <xdr:col>14</xdr:col>
      <xdr:colOff>219075</xdr:colOff>
      <xdr:row>48</xdr:row>
      <xdr:rowOff>0</xdr:rowOff>
    </xdr:to>
    <xdr:cxnSp macro="">
      <xdr:nvCxnSpPr>
        <xdr:cNvPr id="62"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48</xdr:row>
      <xdr:rowOff>0</xdr:rowOff>
    </xdr:from>
    <xdr:to>
      <xdr:col>15</xdr:col>
      <xdr:colOff>219075</xdr:colOff>
      <xdr:row>48</xdr:row>
      <xdr:rowOff>0</xdr:rowOff>
    </xdr:to>
    <xdr:cxnSp macro="">
      <xdr:nvCxnSpPr>
        <xdr:cNvPr id="63"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48</xdr:row>
      <xdr:rowOff>0</xdr:rowOff>
    </xdr:from>
    <xdr:to>
      <xdr:col>15</xdr:col>
      <xdr:colOff>219075</xdr:colOff>
      <xdr:row>48</xdr:row>
      <xdr:rowOff>0</xdr:rowOff>
    </xdr:to>
    <xdr:cxnSp macro="">
      <xdr:nvCxnSpPr>
        <xdr:cNvPr id="64" name="Conector reto 16"/>
        <xdr:cNvCxnSpPr/>
      </xdr:nvCxnSpPr>
      <xdr:spPr>
        <a:xfrm>
          <a:off x="2109107" y="21526500"/>
          <a:ext cx="2190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40822</xdr:colOff>
      <xdr:row>60</xdr:row>
      <xdr:rowOff>176892</xdr:rowOff>
    </xdr:from>
    <xdr:to>
      <xdr:col>16</xdr:col>
      <xdr:colOff>889000</xdr:colOff>
      <xdr:row>71</xdr:row>
      <xdr:rowOff>285750</xdr:rowOff>
    </xdr:to>
    <xdr:graphicFrame macro="">
      <xdr:nvGraphicFramePr>
        <xdr:cNvPr id="65" name="Gráfico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116418</xdr:colOff>
      <xdr:row>82</xdr:row>
      <xdr:rowOff>365125</xdr:rowOff>
    </xdr:from>
    <xdr:to>
      <xdr:col>16</xdr:col>
      <xdr:colOff>349251</xdr:colOff>
      <xdr:row>96</xdr:row>
      <xdr:rowOff>184250</xdr:rowOff>
    </xdr:to>
    <xdr:graphicFrame macro="">
      <xdr:nvGraphicFramePr>
        <xdr:cNvPr id="66" name="Gráfico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26460</xdr:colOff>
      <xdr:row>82</xdr:row>
      <xdr:rowOff>365125</xdr:rowOff>
    </xdr:from>
    <xdr:to>
      <xdr:col>9</xdr:col>
      <xdr:colOff>28530</xdr:colOff>
      <xdr:row>96</xdr:row>
      <xdr:rowOff>184250</xdr:rowOff>
    </xdr:to>
    <xdr:graphicFrame macro="">
      <xdr:nvGraphicFramePr>
        <xdr:cNvPr id="67" name="Gráfico 6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4</xdr:row>
      <xdr:rowOff>0</xdr:rowOff>
    </xdr:from>
    <xdr:to>
      <xdr:col>0</xdr:col>
      <xdr:colOff>1803401</xdr:colOff>
      <xdr:row>4</xdr:row>
      <xdr:rowOff>0</xdr:rowOff>
    </xdr:to>
    <xdr:sp macro="" textlink="">
      <xdr:nvSpPr>
        <xdr:cNvPr id="70" name="Retângulo 3"/>
        <xdr:cNvSpPr/>
      </xdr:nvSpPr>
      <xdr:spPr>
        <a:xfrm>
          <a:off x="1" y="1104900"/>
          <a:ext cx="1803400" cy="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oneCellAnchor>
    <xdr:from>
      <xdr:col>6</xdr:col>
      <xdr:colOff>621259</xdr:colOff>
      <xdr:row>0</xdr:row>
      <xdr:rowOff>74081</xdr:rowOff>
    </xdr:from>
    <xdr:ext cx="6064250" cy="421141"/>
    <xdr:sp macro="" textlink="">
      <xdr:nvSpPr>
        <xdr:cNvPr id="71" name="CaixaDeTexto 70"/>
        <xdr:cNvSpPr txBox="1"/>
      </xdr:nvSpPr>
      <xdr:spPr>
        <a:xfrm>
          <a:off x="6166926" y="74081"/>
          <a:ext cx="60642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Essa aba da planilha foi feita exclusivamente para compilar</a:t>
          </a:r>
          <a:r>
            <a:rPr lang="pt-BR" sz="1050" baseline="0">
              <a:solidFill>
                <a:schemeClr val="tx1">
                  <a:lumMod val="65000"/>
                  <a:lumOff val="35000"/>
                </a:schemeClr>
              </a:solidFill>
            </a:rPr>
            <a:t> as principais tabelas e gráficos da planilha prontos para serem impressos. Para isso, basta ir no menu Arquivo &gt; Imprimir.</a:t>
          </a:r>
          <a:r>
            <a:rPr lang="pt-BR" sz="1050">
              <a:solidFill>
                <a:schemeClr val="tx1">
                  <a:lumMod val="65000"/>
                  <a:lumOff val="35000"/>
                </a:schemeClr>
              </a:solidFill>
            </a:rPr>
            <a:t>.</a:t>
          </a:r>
        </a:p>
      </xdr:txBody>
    </xdr:sp>
    <xdr:clientData/>
  </xdr:oneCellAnchor>
  <xdr:twoCellAnchor editAs="absolute">
    <xdr:from>
      <xdr:col>0</xdr:col>
      <xdr:colOff>134407</xdr:colOff>
      <xdr:row>0</xdr:row>
      <xdr:rowOff>286810</xdr:rowOff>
    </xdr:from>
    <xdr:to>
      <xdr:col>0</xdr:col>
      <xdr:colOff>1699682</xdr:colOff>
      <xdr:row>1</xdr:row>
      <xdr:rowOff>364655</xdr:rowOff>
    </xdr:to>
    <xdr:pic>
      <xdr:nvPicPr>
        <xdr:cNvPr id="68" name="Imagem 6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4407" y="286810"/>
          <a:ext cx="1565275" cy="511762"/>
        </a:xfrm>
        <a:prstGeom prst="rect">
          <a:avLst/>
        </a:prstGeom>
      </xdr:spPr>
    </xdr:pic>
    <xdr:clientData fLocksWithSheet="0"/>
  </xdr:twoCellAnchor>
  <xdr:twoCellAnchor editAs="absolute">
    <xdr:from>
      <xdr:col>0</xdr:col>
      <xdr:colOff>0</xdr:colOff>
      <xdr:row>2</xdr:row>
      <xdr:rowOff>505888</xdr:rowOff>
    </xdr:from>
    <xdr:to>
      <xdr:col>1</xdr:col>
      <xdr:colOff>30691</xdr:colOff>
      <xdr:row>3</xdr:row>
      <xdr:rowOff>140763</xdr:rowOff>
    </xdr:to>
    <xdr:sp macro="" textlink="">
      <xdr:nvSpPr>
        <xdr:cNvPr id="69" name="Retângulo 68">
          <a:hlinkClick xmlns:r="http://schemas.openxmlformats.org/officeDocument/2006/relationships" r:id="rId7"/>
        </xdr:cNvPr>
        <xdr:cNvSpPr/>
      </xdr:nvSpPr>
      <xdr:spPr>
        <a:xfrm>
          <a:off x="0" y="1416055"/>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8</xdr:row>
      <xdr:rowOff>101606</xdr:rowOff>
    </xdr:from>
    <xdr:to>
      <xdr:col>0</xdr:col>
      <xdr:colOff>1689100</xdr:colOff>
      <xdr:row>8</xdr:row>
      <xdr:rowOff>101606</xdr:rowOff>
    </xdr:to>
    <xdr:cxnSp macro="">
      <xdr:nvCxnSpPr>
        <xdr:cNvPr id="86" name="Conector reto 85"/>
        <xdr:cNvCxnSpPr/>
      </xdr:nvCxnSpPr>
      <xdr:spPr>
        <a:xfrm>
          <a:off x="123825" y="4091523"/>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3180</xdr:rowOff>
    </xdr:from>
    <xdr:to>
      <xdr:col>0</xdr:col>
      <xdr:colOff>1689100</xdr:colOff>
      <xdr:row>2</xdr:row>
      <xdr:rowOff>3180</xdr:rowOff>
    </xdr:to>
    <xdr:cxnSp macro="">
      <xdr:nvCxnSpPr>
        <xdr:cNvPr id="88" name="Conector reto 87"/>
        <xdr:cNvCxnSpPr/>
      </xdr:nvCxnSpPr>
      <xdr:spPr>
        <a:xfrm>
          <a:off x="123825" y="913347"/>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3</xdr:row>
      <xdr:rowOff>191563</xdr:rowOff>
    </xdr:from>
    <xdr:to>
      <xdr:col>0</xdr:col>
      <xdr:colOff>1803400</xdr:colOff>
      <xdr:row>3</xdr:row>
      <xdr:rowOff>470963</xdr:rowOff>
    </xdr:to>
    <xdr:sp macro="" textlink="">
      <xdr:nvSpPr>
        <xdr:cNvPr id="89" name="Rectangle 12">
          <a:hlinkClick xmlns:r="http://schemas.openxmlformats.org/officeDocument/2006/relationships" r:id="rId8"/>
        </xdr:cNvPr>
        <xdr:cNvSpPr/>
      </xdr:nvSpPr>
      <xdr:spPr>
        <a:xfrm>
          <a:off x="38100" y="173673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3</xdr:row>
      <xdr:rowOff>511885</xdr:rowOff>
    </xdr:from>
    <xdr:to>
      <xdr:col>0</xdr:col>
      <xdr:colOff>1790700</xdr:colOff>
      <xdr:row>3</xdr:row>
      <xdr:rowOff>791285</xdr:rowOff>
    </xdr:to>
    <xdr:sp macro="" textlink="">
      <xdr:nvSpPr>
        <xdr:cNvPr id="90" name="Rectangle 57">
          <a:hlinkClick xmlns:r="http://schemas.openxmlformats.org/officeDocument/2006/relationships" r:id="rId9"/>
        </xdr:cNvPr>
        <xdr:cNvSpPr/>
      </xdr:nvSpPr>
      <xdr:spPr>
        <a:xfrm>
          <a:off x="25400" y="205705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3</xdr:row>
      <xdr:rowOff>832207</xdr:rowOff>
    </xdr:from>
    <xdr:to>
      <xdr:col>0</xdr:col>
      <xdr:colOff>1790700</xdr:colOff>
      <xdr:row>6</xdr:row>
      <xdr:rowOff>53274</xdr:rowOff>
    </xdr:to>
    <xdr:sp macro="" textlink="">
      <xdr:nvSpPr>
        <xdr:cNvPr id="91" name="Rectangle 58">
          <a:hlinkClick xmlns:r="http://schemas.openxmlformats.org/officeDocument/2006/relationships" r:id="rId10"/>
        </xdr:cNvPr>
        <xdr:cNvSpPr/>
      </xdr:nvSpPr>
      <xdr:spPr>
        <a:xfrm>
          <a:off x="25400" y="237737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6</xdr:row>
      <xdr:rowOff>94196</xdr:rowOff>
    </xdr:from>
    <xdr:to>
      <xdr:col>0</xdr:col>
      <xdr:colOff>1790700</xdr:colOff>
      <xdr:row>6</xdr:row>
      <xdr:rowOff>373596</xdr:rowOff>
    </xdr:to>
    <xdr:sp macro="" textlink="">
      <xdr:nvSpPr>
        <xdr:cNvPr id="92" name="Rectangle 59">
          <a:hlinkClick xmlns:r="http://schemas.openxmlformats.org/officeDocument/2006/relationships" r:id="rId11"/>
        </xdr:cNvPr>
        <xdr:cNvSpPr/>
      </xdr:nvSpPr>
      <xdr:spPr>
        <a:xfrm>
          <a:off x="25400" y="269769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4. Resultados Consolidados</a:t>
          </a:r>
        </a:p>
      </xdr:txBody>
    </xdr:sp>
    <xdr:clientData/>
  </xdr:twoCellAnchor>
  <xdr:twoCellAnchor editAs="absolute">
    <xdr:from>
      <xdr:col>0</xdr:col>
      <xdr:colOff>25400</xdr:colOff>
      <xdr:row>6</xdr:row>
      <xdr:rowOff>414518</xdr:rowOff>
    </xdr:from>
    <xdr:to>
      <xdr:col>0</xdr:col>
      <xdr:colOff>1790700</xdr:colOff>
      <xdr:row>7</xdr:row>
      <xdr:rowOff>207085</xdr:rowOff>
    </xdr:to>
    <xdr:sp macro="" textlink="">
      <xdr:nvSpPr>
        <xdr:cNvPr id="93" name="Rectangle 60">
          <a:hlinkClick xmlns:r="http://schemas.openxmlformats.org/officeDocument/2006/relationships" r:id="rId12"/>
        </xdr:cNvPr>
        <xdr:cNvSpPr/>
      </xdr:nvSpPr>
      <xdr:spPr>
        <a:xfrm>
          <a:off x="25400" y="301801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5. Gráficos</a:t>
          </a:r>
        </a:p>
      </xdr:txBody>
    </xdr:sp>
    <xdr:clientData/>
  </xdr:twoCellAnchor>
  <xdr:twoCellAnchor editAs="absolute">
    <xdr:from>
      <xdr:col>0</xdr:col>
      <xdr:colOff>25400</xdr:colOff>
      <xdr:row>7</xdr:row>
      <xdr:rowOff>248007</xdr:rowOff>
    </xdr:from>
    <xdr:to>
      <xdr:col>0</xdr:col>
      <xdr:colOff>1790700</xdr:colOff>
      <xdr:row>7</xdr:row>
      <xdr:rowOff>527407</xdr:rowOff>
    </xdr:to>
    <xdr:sp macro="" textlink="">
      <xdr:nvSpPr>
        <xdr:cNvPr id="94" name="Rectangle 61">
          <a:hlinkClick xmlns:r="http://schemas.openxmlformats.org/officeDocument/2006/relationships" r:id="rId13"/>
        </xdr:cNvPr>
        <xdr:cNvSpPr/>
      </xdr:nvSpPr>
      <xdr:spPr>
        <a:xfrm>
          <a:off x="25400" y="333834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6. Alertas e Dicas</a:t>
          </a:r>
        </a:p>
      </xdr:txBody>
    </xdr:sp>
    <xdr:clientData/>
  </xdr:twoCellAnchor>
  <xdr:twoCellAnchor editAs="absolute">
    <xdr:from>
      <xdr:col>0</xdr:col>
      <xdr:colOff>50800</xdr:colOff>
      <xdr:row>8</xdr:row>
      <xdr:rowOff>259299</xdr:rowOff>
    </xdr:from>
    <xdr:to>
      <xdr:col>0</xdr:col>
      <xdr:colOff>1816100</xdr:colOff>
      <xdr:row>8</xdr:row>
      <xdr:rowOff>538699</xdr:rowOff>
    </xdr:to>
    <xdr:sp macro="" textlink="">
      <xdr:nvSpPr>
        <xdr:cNvPr id="95" name="Rectangle 62">
          <a:hlinkClick xmlns:r="http://schemas.openxmlformats.org/officeDocument/2006/relationships" r:id="rId14"/>
        </xdr:cNvPr>
        <xdr:cNvSpPr/>
      </xdr:nvSpPr>
      <xdr:spPr>
        <a:xfrm>
          <a:off x="50800" y="424921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8</xdr:row>
      <xdr:rowOff>585266</xdr:rowOff>
    </xdr:from>
    <xdr:to>
      <xdr:col>0</xdr:col>
      <xdr:colOff>1816100</xdr:colOff>
      <xdr:row>8</xdr:row>
      <xdr:rowOff>864666</xdr:rowOff>
    </xdr:to>
    <xdr:sp macro="" textlink="">
      <xdr:nvSpPr>
        <xdr:cNvPr id="96" name="Rectangle 63">
          <a:hlinkClick xmlns:r="http://schemas.openxmlformats.org/officeDocument/2006/relationships" r:id="rId15"/>
        </xdr:cNvPr>
        <xdr:cNvSpPr/>
      </xdr:nvSpPr>
      <xdr:spPr>
        <a:xfrm>
          <a:off x="50800" y="457518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89963</xdr:rowOff>
    </xdr:from>
    <xdr:to>
      <xdr:col>1</xdr:col>
      <xdr:colOff>3175</xdr:colOff>
      <xdr:row>2</xdr:row>
      <xdr:rowOff>369363</xdr:rowOff>
    </xdr:to>
    <xdr:sp macro="" textlink="">
      <xdr:nvSpPr>
        <xdr:cNvPr id="97" name="Rectangle 65"/>
        <xdr:cNvSpPr/>
      </xdr:nvSpPr>
      <xdr:spPr>
        <a:xfrm>
          <a:off x="63500" y="100013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9</xdr:row>
      <xdr:rowOff>11651</xdr:rowOff>
    </xdr:from>
    <xdr:to>
      <xdr:col>0</xdr:col>
      <xdr:colOff>1820333</xdr:colOff>
      <xdr:row>9</xdr:row>
      <xdr:rowOff>291051</xdr:rowOff>
    </xdr:to>
    <xdr:sp macro="" textlink="">
      <xdr:nvSpPr>
        <xdr:cNvPr id="98" name="Rectangle 63">
          <a:hlinkClick xmlns:r="http://schemas.openxmlformats.org/officeDocument/2006/relationships" r:id="rId16"/>
        </xdr:cNvPr>
        <xdr:cNvSpPr/>
      </xdr:nvSpPr>
      <xdr:spPr>
        <a:xfrm>
          <a:off x="55033" y="490115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7</xdr:row>
      <xdr:rowOff>568326</xdr:rowOff>
    </xdr:from>
    <xdr:to>
      <xdr:col>0</xdr:col>
      <xdr:colOff>1794936</xdr:colOff>
      <xdr:row>7</xdr:row>
      <xdr:rowOff>847726</xdr:rowOff>
    </xdr:to>
    <xdr:sp macro="" textlink="">
      <xdr:nvSpPr>
        <xdr:cNvPr id="99" name="Rectangle 61">
          <a:hlinkClick xmlns:r="http://schemas.openxmlformats.org/officeDocument/2006/relationships" r:id="rId17"/>
        </xdr:cNvPr>
        <xdr:cNvSpPr/>
      </xdr:nvSpPr>
      <xdr:spPr>
        <a:xfrm>
          <a:off x="29636" y="3658659"/>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7. Relatório de Impressão</a:t>
          </a:r>
        </a:p>
      </xdr:txBody>
    </xdr:sp>
    <xdr:clientData/>
  </xdr:twoCellAnchor>
  <xdr:twoCellAnchor editAs="absolute">
    <xdr:from>
      <xdr:col>5</xdr:col>
      <xdr:colOff>433916</xdr:colOff>
      <xdr:row>0</xdr:row>
      <xdr:rowOff>105833</xdr:rowOff>
    </xdr:from>
    <xdr:to>
      <xdr:col>6</xdr:col>
      <xdr:colOff>53083</xdr:colOff>
      <xdr:row>1</xdr:row>
      <xdr:rowOff>31916</xdr:rowOff>
    </xdr:to>
    <xdr:pic>
      <xdr:nvPicPr>
        <xdr:cNvPr id="72" name="Imagem 71">
          <a:hlinkClick xmlns:r="http://schemas.openxmlformats.org/officeDocument/2006/relationships" r:id="rId18"/>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5630333" y="105833"/>
          <a:ext cx="360000" cy="3600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oneCellAnchor>
    <xdr:from>
      <xdr:col>7</xdr:col>
      <xdr:colOff>340786</xdr:colOff>
      <xdr:row>0</xdr:row>
      <xdr:rowOff>63496</xdr:rowOff>
    </xdr:from>
    <xdr:ext cx="6064250" cy="421141"/>
    <xdr:sp macro="" textlink="">
      <xdr:nvSpPr>
        <xdr:cNvPr id="15" name="CaixaDeTexto 14">
          <a:hlinkClick xmlns:r="http://schemas.openxmlformats.org/officeDocument/2006/relationships" r:id="rId1"/>
        </xdr:cNvPr>
        <xdr:cNvSpPr txBox="1"/>
      </xdr:nvSpPr>
      <xdr:spPr>
        <a:xfrm>
          <a:off x="4933953" y="63496"/>
          <a:ext cx="6064250"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Escolha sua dúvida entre as perguntas</a:t>
          </a:r>
          <a:r>
            <a:rPr lang="pt-BR" sz="1050" baseline="0">
              <a:solidFill>
                <a:schemeClr val="tx1">
                  <a:lumMod val="65000"/>
                  <a:lumOff val="35000"/>
                </a:schemeClr>
              </a:solidFill>
            </a:rPr>
            <a:t> mais frequentes e veja as respostas. Se continuar com dúvidas no uso da planilha, entre em contato pelo nosso email </a:t>
          </a:r>
          <a:r>
            <a:rPr lang="pt-BR" sz="1050" baseline="0">
              <a:solidFill>
                <a:srgbClr val="0070C0"/>
              </a:solidFill>
            </a:rPr>
            <a:t>contato@luz.vc</a:t>
          </a:r>
          <a:endParaRPr lang="pt-BR" sz="1050">
            <a:solidFill>
              <a:srgbClr val="0070C0"/>
            </a:solidFill>
          </a:endParaRPr>
        </a:p>
      </xdr:txBody>
    </xdr:sp>
    <xdr:clientData/>
  </xdr:oneCellAnchor>
  <xdr:twoCellAnchor editAs="absolute">
    <xdr:from>
      <xdr:col>0</xdr:col>
      <xdr:colOff>134407</xdr:colOff>
      <xdr:row>0</xdr:row>
      <xdr:rowOff>296331</xdr:rowOff>
    </xdr:from>
    <xdr:to>
      <xdr:col>0</xdr:col>
      <xdr:colOff>1699682</xdr:colOff>
      <xdr:row>1</xdr:row>
      <xdr:rowOff>364651</xdr:rowOff>
    </xdr:to>
    <xdr:pic>
      <xdr:nvPicPr>
        <xdr:cNvPr id="20" name="Imagem 19"/>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407" y="296331"/>
          <a:ext cx="1565275" cy="502237"/>
        </a:xfrm>
        <a:prstGeom prst="rect">
          <a:avLst/>
        </a:prstGeom>
      </xdr:spPr>
    </xdr:pic>
    <xdr:clientData fLocksWithSheet="0"/>
  </xdr:twoCellAnchor>
  <xdr:twoCellAnchor editAs="absolute">
    <xdr:from>
      <xdr:col>0</xdr:col>
      <xdr:colOff>0</xdr:colOff>
      <xdr:row>2</xdr:row>
      <xdr:rowOff>505884</xdr:rowOff>
    </xdr:from>
    <xdr:to>
      <xdr:col>1</xdr:col>
      <xdr:colOff>30691</xdr:colOff>
      <xdr:row>3</xdr:row>
      <xdr:rowOff>267759</xdr:rowOff>
    </xdr:to>
    <xdr:sp macro="" textlink="">
      <xdr:nvSpPr>
        <xdr:cNvPr id="21" name="Retângulo 20">
          <a:hlinkClick xmlns:r="http://schemas.openxmlformats.org/officeDocument/2006/relationships" r:id="rId3"/>
        </xdr:cNvPr>
        <xdr:cNvSpPr/>
      </xdr:nvSpPr>
      <xdr:spPr>
        <a:xfrm>
          <a:off x="0" y="1416051"/>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17</xdr:row>
      <xdr:rowOff>6352</xdr:rowOff>
    </xdr:from>
    <xdr:to>
      <xdr:col>0</xdr:col>
      <xdr:colOff>1689100</xdr:colOff>
      <xdr:row>17</xdr:row>
      <xdr:rowOff>6352</xdr:rowOff>
    </xdr:to>
    <xdr:cxnSp macro="">
      <xdr:nvCxnSpPr>
        <xdr:cNvPr id="22" name="Conector reto 21"/>
        <xdr:cNvCxnSpPr/>
      </xdr:nvCxnSpPr>
      <xdr:spPr>
        <a:xfrm>
          <a:off x="123825" y="409151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3176</xdr:rowOff>
    </xdr:from>
    <xdr:to>
      <xdr:col>0</xdr:col>
      <xdr:colOff>1689100</xdr:colOff>
      <xdr:row>2</xdr:row>
      <xdr:rowOff>3176</xdr:rowOff>
    </xdr:to>
    <xdr:cxnSp macro="">
      <xdr:nvCxnSpPr>
        <xdr:cNvPr id="23" name="Conector reto 22"/>
        <xdr:cNvCxnSpPr/>
      </xdr:nvCxnSpPr>
      <xdr:spPr>
        <a:xfrm>
          <a:off x="123825" y="913343"/>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3</xdr:row>
      <xdr:rowOff>318559</xdr:rowOff>
    </xdr:from>
    <xdr:to>
      <xdr:col>0</xdr:col>
      <xdr:colOff>1803400</xdr:colOff>
      <xdr:row>5</xdr:row>
      <xdr:rowOff>68793</xdr:rowOff>
    </xdr:to>
    <xdr:sp macro="" textlink="">
      <xdr:nvSpPr>
        <xdr:cNvPr id="24" name="Rectangle 12">
          <a:hlinkClick xmlns:r="http://schemas.openxmlformats.org/officeDocument/2006/relationships" r:id="rId4"/>
        </xdr:cNvPr>
        <xdr:cNvSpPr/>
      </xdr:nvSpPr>
      <xdr:spPr>
        <a:xfrm>
          <a:off x="38100" y="173672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5</xdr:row>
      <xdr:rowOff>109715</xdr:rowOff>
    </xdr:from>
    <xdr:to>
      <xdr:col>0</xdr:col>
      <xdr:colOff>1790700</xdr:colOff>
      <xdr:row>5</xdr:row>
      <xdr:rowOff>389115</xdr:rowOff>
    </xdr:to>
    <xdr:sp macro="" textlink="">
      <xdr:nvSpPr>
        <xdr:cNvPr id="25" name="Rectangle 57">
          <a:hlinkClick xmlns:r="http://schemas.openxmlformats.org/officeDocument/2006/relationships" r:id="rId5"/>
        </xdr:cNvPr>
        <xdr:cNvSpPr/>
      </xdr:nvSpPr>
      <xdr:spPr>
        <a:xfrm>
          <a:off x="25400" y="20570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5</xdr:row>
      <xdr:rowOff>430037</xdr:rowOff>
    </xdr:from>
    <xdr:to>
      <xdr:col>0</xdr:col>
      <xdr:colOff>1790700</xdr:colOff>
      <xdr:row>7</xdr:row>
      <xdr:rowOff>53270</xdr:rowOff>
    </xdr:to>
    <xdr:sp macro="" textlink="">
      <xdr:nvSpPr>
        <xdr:cNvPr id="26" name="Rectangle 58">
          <a:hlinkClick xmlns:r="http://schemas.openxmlformats.org/officeDocument/2006/relationships" r:id="rId6"/>
        </xdr:cNvPr>
        <xdr:cNvSpPr/>
      </xdr:nvSpPr>
      <xdr:spPr>
        <a:xfrm>
          <a:off x="25400" y="237737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7</xdr:row>
      <xdr:rowOff>94192</xdr:rowOff>
    </xdr:from>
    <xdr:to>
      <xdr:col>0</xdr:col>
      <xdr:colOff>1790700</xdr:colOff>
      <xdr:row>9</xdr:row>
      <xdr:rowOff>77259</xdr:rowOff>
    </xdr:to>
    <xdr:sp macro="" textlink="">
      <xdr:nvSpPr>
        <xdr:cNvPr id="27" name="Rectangle 59">
          <a:hlinkClick xmlns:r="http://schemas.openxmlformats.org/officeDocument/2006/relationships" r:id="rId7"/>
        </xdr:cNvPr>
        <xdr:cNvSpPr/>
      </xdr:nvSpPr>
      <xdr:spPr>
        <a:xfrm>
          <a:off x="25400" y="269769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4. Resultados Consolidados</a:t>
          </a:r>
        </a:p>
      </xdr:txBody>
    </xdr:sp>
    <xdr:clientData/>
  </xdr:twoCellAnchor>
  <xdr:twoCellAnchor editAs="absolute">
    <xdr:from>
      <xdr:col>0</xdr:col>
      <xdr:colOff>25400</xdr:colOff>
      <xdr:row>9</xdr:row>
      <xdr:rowOff>118181</xdr:rowOff>
    </xdr:from>
    <xdr:to>
      <xdr:col>0</xdr:col>
      <xdr:colOff>1790700</xdr:colOff>
      <xdr:row>11</xdr:row>
      <xdr:rowOff>101247</xdr:rowOff>
    </xdr:to>
    <xdr:sp macro="" textlink="">
      <xdr:nvSpPr>
        <xdr:cNvPr id="39" name="Rectangle 60">
          <a:hlinkClick xmlns:r="http://schemas.openxmlformats.org/officeDocument/2006/relationships" r:id="rId8"/>
        </xdr:cNvPr>
        <xdr:cNvSpPr/>
      </xdr:nvSpPr>
      <xdr:spPr>
        <a:xfrm>
          <a:off x="25400" y="30180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5. Gráficos</a:t>
          </a:r>
        </a:p>
      </xdr:txBody>
    </xdr:sp>
    <xdr:clientData/>
  </xdr:twoCellAnchor>
  <xdr:twoCellAnchor editAs="absolute">
    <xdr:from>
      <xdr:col>0</xdr:col>
      <xdr:colOff>25400</xdr:colOff>
      <xdr:row>11</xdr:row>
      <xdr:rowOff>142169</xdr:rowOff>
    </xdr:from>
    <xdr:to>
      <xdr:col>0</xdr:col>
      <xdr:colOff>1790700</xdr:colOff>
      <xdr:row>13</xdr:row>
      <xdr:rowOff>125236</xdr:rowOff>
    </xdr:to>
    <xdr:sp macro="" textlink="">
      <xdr:nvSpPr>
        <xdr:cNvPr id="41" name="Rectangle 61">
          <a:hlinkClick xmlns:r="http://schemas.openxmlformats.org/officeDocument/2006/relationships" r:id="rId9"/>
        </xdr:cNvPr>
        <xdr:cNvSpPr/>
      </xdr:nvSpPr>
      <xdr:spPr>
        <a:xfrm>
          <a:off x="25400" y="333833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17</xdr:row>
      <xdr:rowOff>164045</xdr:rowOff>
    </xdr:from>
    <xdr:to>
      <xdr:col>0</xdr:col>
      <xdr:colOff>1816100</xdr:colOff>
      <xdr:row>19</xdr:row>
      <xdr:rowOff>20112</xdr:rowOff>
    </xdr:to>
    <xdr:sp macro="" textlink="">
      <xdr:nvSpPr>
        <xdr:cNvPr id="42" name="Rectangle 62">
          <a:hlinkClick xmlns:r="http://schemas.openxmlformats.org/officeDocument/2006/relationships" r:id="rId10"/>
        </xdr:cNvPr>
        <xdr:cNvSpPr/>
      </xdr:nvSpPr>
      <xdr:spPr>
        <a:xfrm>
          <a:off x="50800" y="4249212"/>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Dúvidas Frequentes</a:t>
          </a:r>
        </a:p>
      </xdr:txBody>
    </xdr:sp>
    <xdr:clientData/>
  </xdr:twoCellAnchor>
  <xdr:twoCellAnchor editAs="absolute">
    <xdr:from>
      <xdr:col>0</xdr:col>
      <xdr:colOff>50800</xdr:colOff>
      <xdr:row>19</xdr:row>
      <xdr:rowOff>66679</xdr:rowOff>
    </xdr:from>
    <xdr:to>
      <xdr:col>0</xdr:col>
      <xdr:colOff>1816100</xdr:colOff>
      <xdr:row>20</xdr:row>
      <xdr:rowOff>134412</xdr:rowOff>
    </xdr:to>
    <xdr:sp macro="" textlink="">
      <xdr:nvSpPr>
        <xdr:cNvPr id="43" name="Rectangle 63">
          <a:hlinkClick xmlns:r="http://schemas.openxmlformats.org/officeDocument/2006/relationships" r:id="rId11"/>
        </xdr:cNvPr>
        <xdr:cNvSpPr/>
      </xdr:nvSpPr>
      <xdr:spPr>
        <a:xfrm>
          <a:off x="50800" y="457517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89959</xdr:rowOff>
    </xdr:from>
    <xdr:to>
      <xdr:col>0</xdr:col>
      <xdr:colOff>1828800</xdr:colOff>
      <xdr:row>2</xdr:row>
      <xdr:rowOff>369359</xdr:rowOff>
    </xdr:to>
    <xdr:sp macro="" textlink="">
      <xdr:nvSpPr>
        <xdr:cNvPr id="44" name="Rectangle 65"/>
        <xdr:cNvSpPr/>
      </xdr:nvSpPr>
      <xdr:spPr>
        <a:xfrm>
          <a:off x="63500" y="100012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21</xdr:row>
      <xdr:rowOff>32814</xdr:rowOff>
    </xdr:from>
    <xdr:to>
      <xdr:col>0</xdr:col>
      <xdr:colOff>1820333</xdr:colOff>
      <xdr:row>22</xdr:row>
      <xdr:rowOff>100547</xdr:rowOff>
    </xdr:to>
    <xdr:sp macro="" textlink="">
      <xdr:nvSpPr>
        <xdr:cNvPr id="45" name="Rectangle 63">
          <a:hlinkClick xmlns:r="http://schemas.openxmlformats.org/officeDocument/2006/relationships" r:id="rId12"/>
        </xdr:cNvPr>
        <xdr:cNvSpPr/>
      </xdr:nvSpPr>
      <xdr:spPr>
        <a:xfrm>
          <a:off x="55033" y="490114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14</xdr:row>
      <xdr:rowOff>17988</xdr:rowOff>
    </xdr:from>
    <xdr:to>
      <xdr:col>0</xdr:col>
      <xdr:colOff>1794936</xdr:colOff>
      <xdr:row>16</xdr:row>
      <xdr:rowOff>1055</xdr:rowOff>
    </xdr:to>
    <xdr:sp macro="" textlink="">
      <xdr:nvSpPr>
        <xdr:cNvPr id="46" name="Rectangle 61">
          <a:hlinkClick xmlns:r="http://schemas.openxmlformats.org/officeDocument/2006/relationships" r:id="rId13"/>
        </xdr:cNvPr>
        <xdr:cNvSpPr/>
      </xdr:nvSpPr>
      <xdr:spPr>
        <a:xfrm>
          <a:off x="29636" y="365865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7. Relatório de Impressão</a:t>
          </a:r>
        </a:p>
      </xdr:txBody>
    </xdr:sp>
    <xdr:clientData/>
  </xdr:twoCellAnchor>
  <xdr:twoCellAnchor editAs="oneCell">
    <xdr:from>
      <xdr:col>13</xdr:col>
      <xdr:colOff>0</xdr:colOff>
      <xdr:row>3</xdr:row>
      <xdr:rowOff>0</xdr:rowOff>
    </xdr:from>
    <xdr:to>
      <xdr:col>20</xdr:col>
      <xdr:colOff>597250</xdr:colOff>
      <xdr:row>11</xdr:row>
      <xdr:rowOff>52020</xdr:rowOff>
    </xdr:to>
    <xdr:pic>
      <xdr:nvPicPr>
        <xdr:cNvPr id="28" name="Imagem 27">
          <a:hlinkClick xmlns:r="http://schemas.openxmlformats.org/officeDocument/2006/relationships" r:id="rId14"/>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8043333" y="1418167"/>
          <a:ext cx="5328000" cy="1830020"/>
        </a:xfrm>
        <a:prstGeom prst="rect">
          <a:avLst/>
        </a:prstGeom>
      </xdr:spPr>
    </xdr:pic>
    <xdr:clientData/>
  </xdr:twoCellAnchor>
  <xdr:twoCellAnchor editAs="oneCell">
    <xdr:from>
      <xdr:col>13</xdr:col>
      <xdr:colOff>0</xdr:colOff>
      <xdr:row>11</xdr:row>
      <xdr:rowOff>127001</xdr:rowOff>
    </xdr:from>
    <xdr:to>
      <xdr:col>20</xdr:col>
      <xdr:colOff>597250</xdr:colOff>
      <xdr:row>22</xdr:row>
      <xdr:rowOff>73188</xdr:rowOff>
    </xdr:to>
    <xdr:pic>
      <xdr:nvPicPr>
        <xdr:cNvPr id="29" name="Imagem 28">
          <a:hlinkClick xmlns:r="http://schemas.openxmlformats.org/officeDocument/2006/relationships" r:id="rId16"/>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8043333" y="3323168"/>
          <a:ext cx="5328000" cy="183002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absolute">
    <xdr:from>
      <xdr:col>0</xdr:col>
      <xdr:colOff>19050</xdr:colOff>
      <xdr:row>6</xdr:row>
      <xdr:rowOff>245533</xdr:rowOff>
    </xdr:from>
    <xdr:to>
      <xdr:col>0</xdr:col>
      <xdr:colOff>1784350</xdr:colOff>
      <xdr:row>6</xdr:row>
      <xdr:rowOff>247649</xdr:rowOff>
    </xdr:to>
    <xdr:sp macro="" textlink="">
      <xdr:nvSpPr>
        <xdr:cNvPr id="26" name="Rectangle 63">
          <a:hlinkClick xmlns:r="http://schemas.openxmlformats.org/officeDocument/2006/relationships" r:id="rId1"/>
        </xdr:cNvPr>
        <xdr:cNvSpPr/>
      </xdr:nvSpPr>
      <xdr:spPr>
        <a:xfrm>
          <a:off x="19050" y="1701800"/>
          <a:ext cx="1765300" cy="281516"/>
        </a:xfrm>
        <a:prstGeom prst="rect">
          <a:avLst/>
        </a:prstGeom>
        <a:solidFill>
          <a:srgbClr val="323232"/>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1. Plano de Contas</a:t>
          </a:r>
        </a:p>
      </xdr:txBody>
    </xdr:sp>
    <xdr:clientData/>
  </xdr:twoCellAnchor>
  <xdr:oneCellAnchor>
    <xdr:from>
      <xdr:col>1</xdr:col>
      <xdr:colOff>222250</xdr:colOff>
      <xdr:row>1</xdr:row>
      <xdr:rowOff>63496</xdr:rowOff>
    </xdr:from>
    <xdr:ext cx="6405035" cy="421141"/>
    <xdr:sp macro="" textlink="">
      <xdr:nvSpPr>
        <xdr:cNvPr id="16" name="CaixaDeTexto 15"/>
        <xdr:cNvSpPr txBox="1"/>
      </xdr:nvSpPr>
      <xdr:spPr>
        <a:xfrm>
          <a:off x="2074333" y="497413"/>
          <a:ext cx="6405035" cy="421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Além</a:t>
          </a:r>
          <a:r>
            <a:rPr lang="pt-BR" sz="1050" baseline="0">
              <a:solidFill>
                <a:schemeClr val="tx1">
                  <a:lumMod val="65000"/>
                  <a:lumOff val="35000"/>
                </a:schemeClr>
              </a:solidFill>
            </a:rPr>
            <a:t> da planilha de finanças pessoais, você também pode usar planilhas para melhorar a gestão da sua empresa. Todas as planilhas da LUZ já estão prontas e são práticas de se usar!</a:t>
          </a:r>
          <a:endParaRPr lang="pt-BR" sz="1050">
            <a:solidFill>
              <a:schemeClr val="tx1">
                <a:lumMod val="65000"/>
                <a:lumOff val="35000"/>
              </a:schemeClr>
            </a:solidFill>
          </a:endParaRPr>
        </a:p>
      </xdr:txBody>
    </xdr:sp>
    <xdr:clientData/>
  </xdr:oneCellAnchor>
  <xdr:twoCellAnchor editAs="oneCell">
    <xdr:from>
      <xdr:col>9</xdr:col>
      <xdr:colOff>285748</xdr:colOff>
      <xdr:row>2</xdr:row>
      <xdr:rowOff>92075</xdr:rowOff>
    </xdr:from>
    <xdr:to>
      <xdr:col>10</xdr:col>
      <xdr:colOff>206725</xdr:colOff>
      <xdr:row>2</xdr:row>
      <xdr:rowOff>339725</xdr:rowOff>
    </xdr:to>
    <xdr:pic>
      <xdr:nvPicPr>
        <xdr:cNvPr id="19" name="Imagem 18">
          <a:hlinkClick xmlns:r="http://schemas.openxmlformats.org/officeDocument/2006/relationships" r:id="rId2"/>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21915" y="959908"/>
          <a:ext cx="1166283" cy="247650"/>
        </a:xfrm>
        <a:prstGeom prst="rect">
          <a:avLst/>
        </a:prstGeom>
      </xdr:spPr>
    </xdr:pic>
    <xdr:clientData/>
  </xdr:twoCellAnchor>
  <xdr:twoCellAnchor editAs="absolute">
    <xdr:from>
      <xdr:col>0</xdr:col>
      <xdr:colOff>134407</xdr:colOff>
      <xdr:row>0</xdr:row>
      <xdr:rowOff>296330</xdr:rowOff>
    </xdr:from>
    <xdr:to>
      <xdr:col>0</xdr:col>
      <xdr:colOff>1699682</xdr:colOff>
      <xdr:row>1</xdr:row>
      <xdr:rowOff>364650</xdr:rowOff>
    </xdr:to>
    <xdr:pic>
      <xdr:nvPicPr>
        <xdr:cNvPr id="23" name="Imagem 2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4407" y="296330"/>
          <a:ext cx="1565275" cy="502237"/>
        </a:xfrm>
        <a:prstGeom prst="rect">
          <a:avLst/>
        </a:prstGeom>
      </xdr:spPr>
    </xdr:pic>
    <xdr:clientData fLocksWithSheet="0"/>
  </xdr:twoCellAnchor>
  <xdr:twoCellAnchor editAs="absolute">
    <xdr:from>
      <xdr:col>0</xdr:col>
      <xdr:colOff>0</xdr:colOff>
      <xdr:row>3</xdr:row>
      <xdr:rowOff>103717</xdr:rowOff>
    </xdr:from>
    <xdr:to>
      <xdr:col>1</xdr:col>
      <xdr:colOff>9525</xdr:colOff>
      <xdr:row>3</xdr:row>
      <xdr:rowOff>373592</xdr:rowOff>
    </xdr:to>
    <xdr:sp macro="" textlink="">
      <xdr:nvSpPr>
        <xdr:cNvPr id="24" name="Retângulo 23">
          <a:hlinkClick xmlns:r="http://schemas.openxmlformats.org/officeDocument/2006/relationships" r:id="rId5"/>
        </xdr:cNvPr>
        <xdr:cNvSpPr/>
      </xdr:nvSpPr>
      <xdr:spPr>
        <a:xfrm>
          <a:off x="0" y="1416050"/>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14</xdr:row>
      <xdr:rowOff>27518</xdr:rowOff>
    </xdr:from>
    <xdr:to>
      <xdr:col>0</xdr:col>
      <xdr:colOff>1689100</xdr:colOff>
      <xdr:row>14</xdr:row>
      <xdr:rowOff>27518</xdr:rowOff>
    </xdr:to>
    <xdr:cxnSp macro="">
      <xdr:nvCxnSpPr>
        <xdr:cNvPr id="25" name="Conector reto 24"/>
        <xdr:cNvCxnSpPr/>
      </xdr:nvCxnSpPr>
      <xdr:spPr>
        <a:xfrm>
          <a:off x="123825" y="4091518"/>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45509</xdr:rowOff>
    </xdr:from>
    <xdr:to>
      <xdr:col>0</xdr:col>
      <xdr:colOff>1689100</xdr:colOff>
      <xdr:row>2</xdr:row>
      <xdr:rowOff>45509</xdr:rowOff>
    </xdr:to>
    <xdr:cxnSp macro="">
      <xdr:nvCxnSpPr>
        <xdr:cNvPr id="27" name="Conector reto 26"/>
        <xdr:cNvCxnSpPr/>
      </xdr:nvCxnSpPr>
      <xdr:spPr>
        <a:xfrm>
          <a:off x="123825" y="913342"/>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3</xdr:row>
      <xdr:rowOff>424392</xdr:rowOff>
    </xdr:from>
    <xdr:to>
      <xdr:col>0</xdr:col>
      <xdr:colOff>1803400</xdr:colOff>
      <xdr:row>5</xdr:row>
      <xdr:rowOff>174625</xdr:rowOff>
    </xdr:to>
    <xdr:sp macro="" textlink="">
      <xdr:nvSpPr>
        <xdr:cNvPr id="28" name="Rectangle 12">
          <a:hlinkClick xmlns:r="http://schemas.openxmlformats.org/officeDocument/2006/relationships" r:id="rId1"/>
        </xdr:cNvPr>
        <xdr:cNvSpPr/>
      </xdr:nvSpPr>
      <xdr:spPr>
        <a:xfrm>
          <a:off x="38100" y="173672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6</xdr:row>
      <xdr:rowOff>3880</xdr:rowOff>
    </xdr:from>
    <xdr:to>
      <xdr:col>0</xdr:col>
      <xdr:colOff>1790700</xdr:colOff>
      <xdr:row>6</xdr:row>
      <xdr:rowOff>283280</xdr:rowOff>
    </xdr:to>
    <xdr:sp macro="" textlink="">
      <xdr:nvSpPr>
        <xdr:cNvPr id="29" name="Rectangle 57">
          <a:hlinkClick xmlns:r="http://schemas.openxmlformats.org/officeDocument/2006/relationships" r:id="rId6"/>
        </xdr:cNvPr>
        <xdr:cNvSpPr/>
      </xdr:nvSpPr>
      <xdr:spPr>
        <a:xfrm>
          <a:off x="25400" y="2057047"/>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6</xdr:row>
      <xdr:rowOff>324202</xdr:rowOff>
    </xdr:from>
    <xdr:to>
      <xdr:col>0</xdr:col>
      <xdr:colOff>1790700</xdr:colOff>
      <xdr:row>7</xdr:row>
      <xdr:rowOff>169686</xdr:rowOff>
    </xdr:to>
    <xdr:sp macro="" textlink="">
      <xdr:nvSpPr>
        <xdr:cNvPr id="30" name="Rectangle 58">
          <a:hlinkClick xmlns:r="http://schemas.openxmlformats.org/officeDocument/2006/relationships" r:id="rId7"/>
        </xdr:cNvPr>
        <xdr:cNvSpPr/>
      </xdr:nvSpPr>
      <xdr:spPr>
        <a:xfrm>
          <a:off x="25400" y="237736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7</xdr:row>
      <xdr:rowOff>210608</xdr:rowOff>
    </xdr:from>
    <xdr:to>
      <xdr:col>0</xdr:col>
      <xdr:colOff>1790700</xdr:colOff>
      <xdr:row>9</xdr:row>
      <xdr:rowOff>130174</xdr:rowOff>
    </xdr:to>
    <xdr:sp macro="" textlink="">
      <xdr:nvSpPr>
        <xdr:cNvPr id="31" name="Rectangle 59">
          <a:hlinkClick xmlns:r="http://schemas.openxmlformats.org/officeDocument/2006/relationships" r:id="rId8"/>
        </xdr:cNvPr>
        <xdr:cNvSpPr/>
      </xdr:nvSpPr>
      <xdr:spPr>
        <a:xfrm>
          <a:off x="25400" y="269769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4. Resultados Consolidados</a:t>
          </a:r>
        </a:p>
      </xdr:txBody>
    </xdr:sp>
    <xdr:clientData/>
  </xdr:twoCellAnchor>
  <xdr:twoCellAnchor editAs="absolute">
    <xdr:from>
      <xdr:col>0</xdr:col>
      <xdr:colOff>25400</xdr:colOff>
      <xdr:row>9</xdr:row>
      <xdr:rowOff>171096</xdr:rowOff>
    </xdr:from>
    <xdr:to>
      <xdr:col>0</xdr:col>
      <xdr:colOff>1790700</xdr:colOff>
      <xdr:row>10</xdr:row>
      <xdr:rowOff>238830</xdr:rowOff>
    </xdr:to>
    <xdr:sp macro="" textlink="">
      <xdr:nvSpPr>
        <xdr:cNvPr id="35" name="Rectangle 60">
          <a:hlinkClick xmlns:r="http://schemas.openxmlformats.org/officeDocument/2006/relationships" r:id="rId9"/>
        </xdr:cNvPr>
        <xdr:cNvSpPr/>
      </xdr:nvSpPr>
      <xdr:spPr>
        <a:xfrm>
          <a:off x="25400" y="3018013"/>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5. Gráficos</a:t>
          </a:r>
        </a:p>
      </xdr:txBody>
    </xdr:sp>
    <xdr:clientData/>
  </xdr:twoCellAnchor>
  <xdr:twoCellAnchor editAs="absolute">
    <xdr:from>
      <xdr:col>0</xdr:col>
      <xdr:colOff>25400</xdr:colOff>
      <xdr:row>10</xdr:row>
      <xdr:rowOff>279752</xdr:rowOff>
    </xdr:from>
    <xdr:to>
      <xdr:col>0</xdr:col>
      <xdr:colOff>1790700</xdr:colOff>
      <xdr:row>11</xdr:row>
      <xdr:rowOff>125235</xdr:rowOff>
    </xdr:to>
    <xdr:sp macro="" textlink="">
      <xdr:nvSpPr>
        <xdr:cNvPr id="44" name="Rectangle 61">
          <a:hlinkClick xmlns:r="http://schemas.openxmlformats.org/officeDocument/2006/relationships" r:id="rId10"/>
        </xdr:cNvPr>
        <xdr:cNvSpPr/>
      </xdr:nvSpPr>
      <xdr:spPr>
        <a:xfrm>
          <a:off x="25400" y="333833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14</xdr:row>
      <xdr:rowOff>185211</xdr:rowOff>
    </xdr:from>
    <xdr:to>
      <xdr:col>0</xdr:col>
      <xdr:colOff>1816100</xdr:colOff>
      <xdr:row>15</xdr:row>
      <xdr:rowOff>30694</xdr:rowOff>
    </xdr:to>
    <xdr:sp macro="" textlink="">
      <xdr:nvSpPr>
        <xdr:cNvPr id="46" name="Rectangle 62">
          <a:hlinkClick xmlns:r="http://schemas.openxmlformats.org/officeDocument/2006/relationships" r:id="rId11"/>
        </xdr:cNvPr>
        <xdr:cNvSpPr/>
      </xdr:nvSpPr>
      <xdr:spPr>
        <a:xfrm>
          <a:off x="50800" y="4249211"/>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15</xdr:row>
      <xdr:rowOff>77261</xdr:rowOff>
    </xdr:from>
    <xdr:to>
      <xdr:col>0</xdr:col>
      <xdr:colOff>1816100</xdr:colOff>
      <xdr:row>16</xdr:row>
      <xdr:rowOff>144995</xdr:rowOff>
    </xdr:to>
    <xdr:sp macro="" textlink="">
      <xdr:nvSpPr>
        <xdr:cNvPr id="47" name="Rectangle 63">
          <a:hlinkClick xmlns:r="http://schemas.openxmlformats.org/officeDocument/2006/relationships" r:id="rId12"/>
        </xdr:cNvPr>
        <xdr:cNvSpPr/>
      </xdr:nvSpPr>
      <xdr:spPr>
        <a:xfrm>
          <a:off x="50800" y="4575178"/>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Sugestões para Você</a:t>
          </a:r>
        </a:p>
      </xdr:txBody>
    </xdr:sp>
    <xdr:clientData/>
  </xdr:twoCellAnchor>
  <xdr:twoCellAnchor editAs="absolute">
    <xdr:from>
      <xdr:col>0</xdr:col>
      <xdr:colOff>63500</xdr:colOff>
      <xdr:row>2</xdr:row>
      <xdr:rowOff>132292</xdr:rowOff>
    </xdr:from>
    <xdr:to>
      <xdr:col>0</xdr:col>
      <xdr:colOff>1828800</xdr:colOff>
      <xdr:row>2</xdr:row>
      <xdr:rowOff>411692</xdr:rowOff>
    </xdr:to>
    <xdr:sp macro="" textlink="">
      <xdr:nvSpPr>
        <xdr:cNvPr id="48" name="Rectangle 65"/>
        <xdr:cNvSpPr/>
      </xdr:nvSpPr>
      <xdr:spPr>
        <a:xfrm>
          <a:off x="63500" y="100012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17</xdr:row>
      <xdr:rowOff>43396</xdr:rowOff>
    </xdr:from>
    <xdr:to>
      <xdr:col>0</xdr:col>
      <xdr:colOff>1820333</xdr:colOff>
      <xdr:row>18</xdr:row>
      <xdr:rowOff>111129</xdr:rowOff>
    </xdr:to>
    <xdr:sp macro="" textlink="">
      <xdr:nvSpPr>
        <xdr:cNvPr id="49" name="Rectangle 63">
          <a:hlinkClick xmlns:r="http://schemas.openxmlformats.org/officeDocument/2006/relationships" r:id="rId13"/>
        </xdr:cNvPr>
        <xdr:cNvSpPr/>
      </xdr:nvSpPr>
      <xdr:spPr>
        <a:xfrm>
          <a:off x="55033" y="490114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Sobre a LUZ</a:t>
          </a:r>
        </a:p>
      </xdr:txBody>
    </xdr:sp>
    <xdr:clientData/>
  </xdr:twoCellAnchor>
  <xdr:twoCellAnchor editAs="absolute">
    <xdr:from>
      <xdr:col>0</xdr:col>
      <xdr:colOff>29636</xdr:colOff>
      <xdr:row>11</xdr:row>
      <xdr:rowOff>166154</xdr:rowOff>
    </xdr:from>
    <xdr:to>
      <xdr:col>0</xdr:col>
      <xdr:colOff>1794936</xdr:colOff>
      <xdr:row>13</xdr:row>
      <xdr:rowOff>85721</xdr:rowOff>
    </xdr:to>
    <xdr:sp macro="" textlink="">
      <xdr:nvSpPr>
        <xdr:cNvPr id="50" name="Rectangle 61">
          <a:hlinkClick xmlns:r="http://schemas.openxmlformats.org/officeDocument/2006/relationships" r:id="rId14"/>
        </xdr:cNvPr>
        <xdr:cNvSpPr/>
      </xdr:nvSpPr>
      <xdr:spPr>
        <a:xfrm>
          <a:off x="29636" y="365865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oneCell">
    <xdr:from>
      <xdr:col>2</xdr:col>
      <xdr:colOff>0</xdr:colOff>
      <xdr:row>16</xdr:row>
      <xdr:rowOff>42338</xdr:rowOff>
    </xdr:from>
    <xdr:to>
      <xdr:col>10</xdr:col>
      <xdr:colOff>131417</xdr:colOff>
      <xdr:row>22</xdr:row>
      <xdr:rowOff>383458</xdr:rowOff>
    </xdr:to>
    <xdr:pic>
      <xdr:nvPicPr>
        <xdr:cNvPr id="33" name="Imagem 32">
          <a:hlinkClick xmlns:r="http://schemas.openxmlformats.org/officeDocument/2006/relationships" r:id="rId15"/>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095500" y="4751921"/>
          <a:ext cx="4968000" cy="1706370"/>
        </a:xfrm>
        <a:prstGeom prst="rect">
          <a:avLst/>
        </a:prstGeom>
      </xdr:spPr>
    </xdr:pic>
    <xdr:clientData/>
  </xdr:twoCellAnchor>
  <xdr:twoCellAnchor editAs="oneCell">
    <xdr:from>
      <xdr:col>2</xdr:col>
      <xdr:colOff>0</xdr:colOff>
      <xdr:row>3</xdr:row>
      <xdr:rowOff>328085</xdr:rowOff>
    </xdr:from>
    <xdr:to>
      <xdr:col>10</xdr:col>
      <xdr:colOff>131417</xdr:colOff>
      <xdr:row>15</xdr:row>
      <xdr:rowOff>185815</xdr:rowOff>
    </xdr:to>
    <xdr:pic>
      <xdr:nvPicPr>
        <xdr:cNvPr id="34" name="Imagem 33">
          <a:hlinkClick xmlns:r="http://schemas.openxmlformats.org/officeDocument/2006/relationships" r:id="rId17"/>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095500" y="1640418"/>
          <a:ext cx="4968000" cy="304331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absolute">
    <xdr:from>
      <xdr:col>8</xdr:col>
      <xdr:colOff>81206</xdr:colOff>
      <xdr:row>10</xdr:row>
      <xdr:rowOff>104491</xdr:rowOff>
    </xdr:from>
    <xdr:to>
      <xdr:col>11</xdr:col>
      <xdr:colOff>14531</xdr:colOff>
      <xdr:row>13</xdr:row>
      <xdr:rowOff>104491</xdr:rowOff>
    </xdr:to>
    <xdr:pic>
      <xdr:nvPicPr>
        <xdr:cNvPr id="3" name="Imagem 2">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58623" y="3025491"/>
          <a:ext cx="1679575" cy="571500"/>
        </a:xfrm>
        <a:prstGeom prst="rect">
          <a:avLst/>
        </a:prstGeom>
      </xdr:spPr>
    </xdr:pic>
    <xdr:clientData/>
  </xdr:twoCellAnchor>
  <xdr:twoCellAnchor editAs="absolute">
    <xdr:from>
      <xdr:col>8</xdr:col>
      <xdr:colOff>85931</xdr:colOff>
      <xdr:row>16</xdr:row>
      <xdr:rowOff>147316</xdr:rowOff>
    </xdr:from>
    <xdr:to>
      <xdr:col>11</xdr:col>
      <xdr:colOff>19256</xdr:colOff>
      <xdr:row>19</xdr:row>
      <xdr:rowOff>147316</xdr:rowOff>
    </xdr:to>
    <xdr:pic>
      <xdr:nvPicPr>
        <xdr:cNvPr id="5" name="Imagem 4">
          <a:hlinkClick xmlns:r="http://schemas.openxmlformats.org/officeDocument/2006/relationships" r:id="rId3"/>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737431" y="4211316"/>
          <a:ext cx="1711325" cy="571500"/>
        </a:xfrm>
        <a:prstGeom prst="rect">
          <a:avLst/>
        </a:prstGeom>
      </xdr:spPr>
    </xdr:pic>
    <xdr:clientData/>
  </xdr:twoCellAnchor>
  <xdr:twoCellAnchor editAs="absolute">
    <xdr:from>
      <xdr:col>8</xdr:col>
      <xdr:colOff>88256</xdr:colOff>
      <xdr:row>13</xdr:row>
      <xdr:rowOff>130591</xdr:rowOff>
    </xdr:from>
    <xdr:to>
      <xdr:col>11</xdr:col>
      <xdr:colOff>21581</xdr:colOff>
      <xdr:row>16</xdr:row>
      <xdr:rowOff>130591</xdr:rowOff>
    </xdr:to>
    <xdr:pic>
      <xdr:nvPicPr>
        <xdr:cNvPr id="8" name="Imagem 7">
          <a:hlinkClick xmlns:r="http://schemas.openxmlformats.org/officeDocument/2006/relationships" r:id="rId5"/>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739756" y="3623091"/>
          <a:ext cx="1711325" cy="571500"/>
        </a:xfrm>
        <a:prstGeom prst="rect">
          <a:avLst/>
        </a:prstGeom>
      </xdr:spPr>
    </xdr:pic>
    <xdr:clientData/>
  </xdr:twoCellAnchor>
  <xdr:oneCellAnchor>
    <xdr:from>
      <xdr:col>5</xdr:col>
      <xdr:colOff>277290</xdr:colOff>
      <xdr:row>0</xdr:row>
      <xdr:rowOff>74081</xdr:rowOff>
    </xdr:from>
    <xdr:ext cx="6064250" cy="585545"/>
    <xdr:sp macro="" textlink="">
      <xdr:nvSpPr>
        <xdr:cNvPr id="20" name="CaixaDeTexto 19"/>
        <xdr:cNvSpPr txBox="1"/>
      </xdr:nvSpPr>
      <xdr:spPr>
        <a:xfrm>
          <a:off x="4500040" y="74081"/>
          <a:ext cx="6064250" cy="5855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050">
              <a:solidFill>
                <a:schemeClr val="tx1">
                  <a:lumMod val="65000"/>
                  <a:lumOff val="35000"/>
                </a:schemeClr>
              </a:solidFill>
            </a:rPr>
            <a:t>A LUZ</a:t>
          </a:r>
          <a:r>
            <a:rPr lang="pt-BR" sz="1050" baseline="0">
              <a:solidFill>
                <a:schemeClr val="tx1">
                  <a:lumMod val="65000"/>
                  <a:lumOff val="35000"/>
                </a:schemeClr>
              </a:solidFill>
            </a:rPr>
            <a:t> é uma empresa especializada no desenvolvimento de planilhas empresariais. Desde 2005 ajudamos empresários e gestores a vencer seus desafios em suas respectivas áreas de trabalho. Conheça um pouco mais da LUZ e descubra como podemos ajudar!</a:t>
          </a:r>
          <a:endParaRPr lang="pt-BR" sz="1050">
            <a:solidFill>
              <a:schemeClr val="tx1">
                <a:lumMod val="65000"/>
                <a:lumOff val="35000"/>
              </a:schemeClr>
            </a:solidFill>
          </a:endParaRPr>
        </a:p>
      </xdr:txBody>
    </xdr:sp>
    <xdr:clientData/>
  </xdr:oneCellAnchor>
  <xdr:twoCellAnchor editAs="absolute">
    <xdr:from>
      <xdr:col>0</xdr:col>
      <xdr:colOff>134407</xdr:colOff>
      <xdr:row>0</xdr:row>
      <xdr:rowOff>296331</xdr:rowOff>
    </xdr:from>
    <xdr:to>
      <xdr:col>0</xdr:col>
      <xdr:colOff>1699682</xdr:colOff>
      <xdr:row>1</xdr:row>
      <xdr:rowOff>364651</xdr:rowOff>
    </xdr:to>
    <xdr:pic>
      <xdr:nvPicPr>
        <xdr:cNvPr id="39" name="Imagem 38"/>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4407" y="296331"/>
          <a:ext cx="1565275" cy="502237"/>
        </a:xfrm>
        <a:prstGeom prst="rect">
          <a:avLst/>
        </a:prstGeom>
      </xdr:spPr>
    </xdr:pic>
    <xdr:clientData fLocksWithSheet="0"/>
  </xdr:twoCellAnchor>
  <xdr:twoCellAnchor editAs="absolute">
    <xdr:from>
      <xdr:col>0</xdr:col>
      <xdr:colOff>0</xdr:colOff>
      <xdr:row>3</xdr:row>
      <xdr:rowOff>315384</xdr:rowOff>
    </xdr:from>
    <xdr:to>
      <xdr:col>1</xdr:col>
      <xdr:colOff>9525</xdr:colOff>
      <xdr:row>3</xdr:row>
      <xdr:rowOff>585259</xdr:rowOff>
    </xdr:to>
    <xdr:sp macro="" textlink="">
      <xdr:nvSpPr>
        <xdr:cNvPr id="40" name="Retângulo 39">
          <a:hlinkClick xmlns:r="http://schemas.openxmlformats.org/officeDocument/2006/relationships" r:id="rId8"/>
        </xdr:cNvPr>
        <xdr:cNvSpPr/>
      </xdr:nvSpPr>
      <xdr:spPr>
        <a:xfrm>
          <a:off x="0" y="1416051"/>
          <a:ext cx="1861608" cy="269875"/>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pt-BR" sz="1100">
              <a:solidFill>
                <a:schemeClr val="lt1"/>
              </a:solidFill>
              <a:latin typeface="+mn-lt"/>
              <a:ea typeface="+mn-ea"/>
              <a:cs typeface="+mn-cs"/>
            </a:rPr>
            <a:t>Início</a:t>
          </a:r>
        </a:p>
      </xdr:txBody>
    </xdr:sp>
    <xdr:clientData/>
  </xdr:twoCellAnchor>
  <xdr:twoCellAnchor editAs="absolute">
    <xdr:from>
      <xdr:col>0</xdr:col>
      <xdr:colOff>123825</xdr:colOff>
      <xdr:row>16</xdr:row>
      <xdr:rowOff>27519</xdr:rowOff>
    </xdr:from>
    <xdr:to>
      <xdr:col>0</xdr:col>
      <xdr:colOff>1689100</xdr:colOff>
      <xdr:row>16</xdr:row>
      <xdr:rowOff>27519</xdr:rowOff>
    </xdr:to>
    <xdr:cxnSp macro="">
      <xdr:nvCxnSpPr>
        <xdr:cNvPr id="41" name="Conector reto 40"/>
        <xdr:cNvCxnSpPr/>
      </xdr:nvCxnSpPr>
      <xdr:spPr>
        <a:xfrm>
          <a:off x="123825" y="4091519"/>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123825</xdr:colOff>
      <xdr:row>2</xdr:row>
      <xdr:rowOff>3176</xdr:rowOff>
    </xdr:from>
    <xdr:to>
      <xdr:col>0</xdr:col>
      <xdr:colOff>1689100</xdr:colOff>
      <xdr:row>2</xdr:row>
      <xdr:rowOff>3176</xdr:rowOff>
    </xdr:to>
    <xdr:cxnSp macro="">
      <xdr:nvCxnSpPr>
        <xdr:cNvPr id="42" name="Conector reto 41"/>
        <xdr:cNvCxnSpPr/>
      </xdr:nvCxnSpPr>
      <xdr:spPr>
        <a:xfrm>
          <a:off x="123825" y="913343"/>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38100</xdr:colOff>
      <xdr:row>3</xdr:row>
      <xdr:rowOff>636059</xdr:rowOff>
    </xdr:from>
    <xdr:to>
      <xdr:col>0</xdr:col>
      <xdr:colOff>1803400</xdr:colOff>
      <xdr:row>5</xdr:row>
      <xdr:rowOff>47626</xdr:rowOff>
    </xdr:to>
    <xdr:sp macro="" textlink="">
      <xdr:nvSpPr>
        <xdr:cNvPr id="43" name="Rectangle 12">
          <a:hlinkClick xmlns:r="http://schemas.openxmlformats.org/officeDocument/2006/relationships" r:id="rId9"/>
        </xdr:cNvPr>
        <xdr:cNvSpPr/>
      </xdr:nvSpPr>
      <xdr:spPr>
        <a:xfrm>
          <a:off x="38100" y="173672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1. Grupos de Contas</a:t>
          </a:r>
        </a:p>
      </xdr:txBody>
    </xdr:sp>
    <xdr:clientData/>
  </xdr:twoCellAnchor>
  <xdr:twoCellAnchor editAs="absolute">
    <xdr:from>
      <xdr:col>0</xdr:col>
      <xdr:colOff>25400</xdr:colOff>
      <xdr:row>5</xdr:row>
      <xdr:rowOff>88548</xdr:rowOff>
    </xdr:from>
    <xdr:to>
      <xdr:col>0</xdr:col>
      <xdr:colOff>1790700</xdr:colOff>
      <xdr:row>6</xdr:row>
      <xdr:rowOff>177448</xdr:rowOff>
    </xdr:to>
    <xdr:sp macro="" textlink="">
      <xdr:nvSpPr>
        <xdr:cNvPr id="44" name="Rectangle 57">
          <a:hlinkClick xmlns:r="http://schemas.openxmlformats.org/officeDocument/2006/relationships" r:id="rId10"/>
        </xdr:cNvPr>
        <xdr:cNvSpPr/>
      </xdr:nvSpPr>
      <xdr:spPr>
        <a:xfrm>
          <a:off x="25400" y="2057048"/>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2. Lançamentos</a:t>
          </a:r>
        </a:p>
      </xdr:txBody>
    </xdr:sp>
    <xdr:clientData/>
  </xdr:twoCellAnchor>
  <xdr:twoCellAnchor editAs="absolute">
    <xdr:from>
      <xdr:col>0</xdr:col>
      <xdr:colOff>25400</xdr:colOff>
      <xdr:row>7</xdr:row>
      <xdr:rowOff>27870</xdr:rowOff>
    </xdr:from>
    <xdr:to>
      <xdr:col>0</xdr:col>
      <xdr:colOff>1790700</xdr:colOff>
      <xdr:row>8</xdr:row>
      <xdr:rowOff>116770</xdr:rowOff>
    </xdr:to>
    <xdr:sp macro="" textlink="">
      <xdr:nvSpPr>
        <xdr:cNvPr id="45" name="Rectangle 58">
          <a:hlinkClick xmlns:r="http://schemas.openxmlformats.org/officeDocument/2006/relationships" r:id="rId11"/>
        </xdr:cNvPr>
        <xdr:cNvSpPr/>
      </xdr:nvSpPr>
      <xdr:spPr>
        <a:xfrm>
          <a:off x="25400" y="2377370"/>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3. Resumo: Lançamentos</a:t>
          </a:r>
        </a:p>
      </xdr:txBody>
    </xdr:sp>
    <xdr:clientData/>
  </xdr:twoCellAnchor>
  <xdr:twoCellAnchor editAs="absolute">
    <xdr:from>
      <xdr:col>0</xdr:col>
      <xdr:colOff>25400</xdr:colOff>
      <xdr:row>8</xdr:row>
      <xdr:rowOff>157692</xdr:rowOff>
    </xdr:from>
    <xdr:to>
      <xdr:col>0</xdr:col>
      <xdr:colOff>1790700</xdr:colOff>
      <xdr:row>10</xdr:row>
      <xdr:rowOff>56092</xdr:rowOff>
    </xdr:to>
    <xdr:sp macro="" textlink="">
      <xdr:nvSpPr>
        <xdr:cNvPr id="46" name="Rectangle 59">
          <a:hlinkClick xmlns:r="http://schemas.openxmlformats.org/officeDocument/2006/relationships" r:id="rId12"/>
        </xdr:cNvPr>
        <xdr:cNvSpPr/>
      </xdr:nvSpPr>
      <xdr:spPr>
        <a:xfrm>
          <a:off x="25400" y="269769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4. Resultados Consolidados</a:t>
          </a:r>
        </a:p>
      </xdr:txBody>
    </xdr:sp>
    <xdr:clientData/>
  </xdr:twoCellAnchor>
  <xdr:twoCellAnchor editAs="absolute">
    <xdr:from>
      <xdr:col>0</xdr:col>
      <xdr:colOff>25400</xdr:colOff>
      <xdr:row>10</xdr:row>
      <xdr:rowOff>97014</xdr:rowOff>
    </xdr:from>
    <xdr:to>
      <xdr:col>0</xdr:col>
      <xdr:colOff>1790700</xdr:colOff>
      <xdr:row>11</xdr:row>
      <xdr:rowOff>185914</xdr:rowOff>
    </xdr:to>
    <xdr:sp macro="" textlink="">
      <xdr:nvSpPr>
        <xdr:cNvPr id="47" name="Rectangle 60">
          <a:hlinkClick xmlns:r="http://schemas.openxmlformats.org/officeDocument/2006/relationships" r:id="rId13"/>
        </xdr:cNvPr>
        <xdr:cNvSpPr/>
      </xdr:nvSpPr>
      <xdr:spPr>
        <a:xfrm>
          <a:off x="25400" y="3018014"/>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5. Gráficos</a:t>
          </a:r>
        </a:p>
      </xdr:txBody>
    </xdr:sp>
    <xdr:clientData/>
  </xdr:twoCellAnchor>
  <xdr:twoCellAnchor editAs="absolute">
    <xdr:from>
      <xdr:col>0</xdr:col>
      <xdr:colOff>25400</xdr:colOff>
      <xdr:row>12</xdr:row>
      <xdr:rowOff>36336</xdr:rowOff>
    </xdr:from>
    <xdr:to>
      <xdr:col>0</xdr:col>
      <xdr:colOff>1790700</xdr:colOff>
      <xdr:row>13</xdr:row>
      <xdr:rowOff>125236</xdr:rowOff>
    </xdr:to>
    <xdr:sp macro="" textlink="">
      <xdr:nvSpPr>
        <xdr:cNvPr id="48" name="Rectangle 61">
          <a:hlinkClick xmlns:r="http://schemas.openxmlformats.org/officeDocument/2006/relationships" r:id="rId14"/>
        </xdr:cNvPr>
        <xdr:cNvSpPr/>
      </xdr:nvSpPr>
      <xdr:spPr>
        <a:xfrm>
          <a:off x="25400" y="333833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6. Alertas e Dicas</a:t>
          </a:r>
        </a:p>
      </xdr:txBody>
    </xdr:sp>
    <xdr:clientData/>
  </xdr:twoCellAnchor>
  <xdr:twoCellAnchor editAs="absolute">
    <xdr:from>
      <xdr:col>0</xdr:col>
      <xdr:colOff>50800</xdr:colOff>
      <xdr:row>16</xdr:row>
      <xdr:rowOff>185212</xdr:rowOff>
    </xdr:from>
    <xdr:to>
      <xdr:col>0</xdr:col>
      <xdr:colOff>1816100</xdr:colOff>
      <xdr:row>18</xdr:row>
      <xdr:rowOff>83612</xdr:rowOff>
    </xdr:to>
    <xdr:sp macro="" textlink="">
      <xdr:nvSpPr>
        <xdr:cNvPr id="49" name="Rectangle 62">
          <a:hlinkClick xmlns:r="http://schemas.openxmlformats.org/officeDocument/2006/relationships" r:id="rId15"/>
        </xdr:cNvPr>
        <xdr:cNvSpPr/>
      </xdr:nvSpPr>
      <xdr:spPr>
        <a:xfrm>
          <a:off x="50800" y="4249212"/>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Dúvidas</a:t>
          </a:r>
          <a:r>
            <a:rPr lang="en-US" sz="1100" baseline="0"/>
            <a:t> Frequentes</a:t>
          </a:r>
          <a:endParaRPr lang="en-US" sz="1100"/>
        </a:p>
      </xdr:txBody>
    </xdr:sp>
    <xdr:clientData/>
  </xdr:twoCellAnchor>
  <xdr:twoCellAnchor editAs="absolute">
    <xdr:from>
      <xdr:col>0</xdr:col>
      <xdr:colOff>50800</xdr:colOff>
      <xdr:row>18</xdr:row>
      <xdr:rowOff>130179</xdr:rowOff>
    </xdr:from>
    <xdr:to>
      <xdr:col>0</xdr:col>
      <xdr:colOff>1816100</xdr:colOff>
      <xdr:row>20</xdr:row>
      <xdr:rowOff>28579</xdr:rowOff>
    </xdr:to>
    <xdr:sp macro="" textlink="">
      <xdr:nvSpPr>
        <xdr:cNvPr id="50" name="Rectangle 63">
          <a:hlinkClick xmlns:r="http://schemas.openxmlformats.org/officeDocument/2006/relationships" r:id="rId16"/>
        </xdr:cNvPr>
        <xdr:cNvSpPr/>
      </xdr:nvSpPr>
      <xdr:spPr>
        <a:xfrm>
          <a:off x="50800" y="4575179"/>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Sugestões para Você</a:t>
          </a:r>
        </a:p>
      </xdr:txBody>
    </xdr:sp>
    <xdr:clientData/>
  </xdr:twoCellAnchor>
  <xdr:twoCellAnchor editAs="absolute">
    <xdr:from>
      <xdr:col>0</xdr:col>
      <xdr:colOff>63500</xdr:colOff>
      <xdr:row>2</xdr:row>
      <xdr:rowOff>89959</xdr:rowOff>
    </xdr:from>
    <xdr:to>
      <xdr:col>0</xdr:col>
      <xdr:colOff>1828800</xdr:colOff>
      <xdr:row>3</xdr:row>
      <xdr:rowOff>178859</xdr:rowOff>
    </xdr:to>
    <xdr:sp macro="" textlink="">
      <xdr:nvSpPr>
        <xdr:cNvPr id="51" name="Rectangle 65"/>
        <xdr:cNvSpPr/>
      </xdr:nvSpPr>
      <xdr:spPr>
        <a:xfrm>
          <a:off x="63500" y="1000126"/>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lang="en-US" sz="1400" b="1"/>
            <a:t>Menu</a:t>
          </a:r>
        </a:p>
      </xdr:txBody>
    </xdr:sp>
    <xdr:clientData/>
  </xdr:twoCellAnchor>
  <xdr:twoCellAnchor editAs="absolute">
    <xdr:from>
      <xdr:col>0</xdr:col>
      <xdr:colOff>55033</xdr:colOff>
      <xdr:row>20</xdr:row>
      <xdr:rowOff>75147</xdr:rowOff>
    </xdr:from>
    <xdr:to>
      <xdr:col>0</xdr:col>
      <xdr:colOff>1820333</xdr:colOff>
      <xdr:row>21</xdr:row>
      <xdr:rowOff>164047</xdr:rowOff>
    </xdr:to>
    <xdr:sp macro="" textlink="">
      <xdr:nvSpPr>
        <xdr:cNvPr id="52" name="Rectangle 63">
          <a:hlinkClick xmlns:r="http://schemas.openxmlformats.org/officeDocument/2006/relationships" r:id="rId17"/>
        </xdr:cNvPr>
        <xdr:cNvSpPr/>
      </xdr:nvSpPr>
      <xdr:spPr>
        <a:xfrm>
          <a:off x="55033" y="4901147"/>
          <a:ext cx="1765300" cy="2794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tx1">
                  <a:lumMod val="65000"/>
                  <a:lumOff val="35000"/>
                </a:schemeClr>
              </a:solidFill>
              <a:latin typeface="+mn-lt"/>
              <a:ea typeface="+mn-ea"/>
              <a:cs typeface="+mn-cs"/>
            </a:rPr>
            <a:t>Sobre a LUZ</a:t>
          </a:r>
        </a:p>
      </xdr:txBody>
    </xdr:sp>
    <xdr:clientData/>
  </xdr:twoCellAnchor>
  <xdr:twoCellAnchor editAs="absolute">
    <xdr:from>
      <xdr:col>0</xdr:col>
      <xdr:colOff>29636</xdr:colOff>
      <xdr:row>13</xdr:row>
      <xdr:rowOff>166155</xdr:rowOff>
    </xdr:from>
    <xdr:to>
      <xdr:col>0</xdr:col>
      <xdr:colOff>1794936</xdr:colOff>
      <xdr:row>15</xdr:row>
      <xdr:rowOff>64555</xdr:rowOff>
    </xdr:to>
    <xdr:sp macro="" textlink="">
      <xdr:nvSpPr>
        <xdr:cNvPr id="53" name="Rectangle 61">
          <a:hlinkClick xmlns:r="http://schemas.openxmlformats.org/officeDocument/2006/relationships" r:id="rId18"/>
        </xdr:cNvPr>
        <xdr:cNvSpPr/>
      </xdr:nvSpPr>
      <xdr:spPr>
        <a:xfrm>
          <a:off x="29636" y="3658655"/>
          <a:ext cx="1765300" cy="2794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US" sz="1100"/>
            <a:t>7. Relatório de Impressão</a:t>
          </a:r>
        </a:p>
      </xdr:txBody>
    </xdr:sp>
    <xdr:clientData/>
  </xdr:twoCellAnchor>
  <xdr:twoCellAnchor editAs="oneCell">
    <xdr:from>
      <xdr:col>2</xdr:col>
      <xdr:colOff>105833</xdr:colOff>
      <xdr:row>10</xdr:row>
      <xdr:rowOff>104491</xdr:rowOff>
    </xdr:from>
    <xdr:to>
      <xdr:col>8</xdr:col>
      <xdr:colOff>62063</xdr:colOff>
      <xdr:row>19</xdr:row>
      <xdr:rowOff>143191</xdr:rowOff>
    </xdr:to>
    <xdr:pic>
      <xdr:nvPicPr>
        <xdr:cNvPr id="27" name="Imagem 28"/>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2190750" y="3025491"/>
          <a:ext cx="3448730" cy="1753200"/>
        </a:xfrm>
        <a:prstGeom prst="rect">
          <a:avLst/>
        </a:prstGeom>
      </xdr:spPr>
    </xdr:pic>
    <xdr:clientData/>
  </xdr:twoCellAnchor>
  <xdr:twoCellAnchor editAs="oneCell">
    <xdr:from>
      <xdr:col>12</xdr:col>
      <xdr:colOff>0</xdr:colOff>
      <xdr:row>3</xdr:row>
      <xdr:rowOff>116413</xdr:rowOff>
    </xdr:from>
    <xdr:to>
      <xdr:col>19</xdr:col>
      <xdr:colOff>681917</xdr:colOff>
      <xdr:row>10</xdr:row>
      <xdr:rowOff>126100</xdr:rowOff>
    </xdr:to>
    <xdr:pic>
      <xdr:nvPicPr>
        <xdr:cNvPr id="28" name="Imagem 27">
          <a:hlinkClick xmlns:r="http://schemas.openxmlformats.org/officeDocument/2006/relationships" r:id="rId20"/>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7905750" y="1217080"/>
          <a:ext cx="5328000" cy="1830020"/>
        </a:xfrm>
        <a:prstGeom prst="rect">
          <a:avLst/>
        </a:prstGeom>
      </xdr:spPr>
    </xdr:pic>
    <xdr:clientData/>
  </xdr:twoCellAnchor>
  <xdr:twoCellAnchor editAs="oneCell">
    <xdr:from>
      <xdr:col>12</xdr:col>
      <xdr:colOff>0</xdr:colOff>
      <xdr:row>11</xdr:row>
      <xdr:rowOff>10581</xdr:rowOff>
    </xdr:from>
    <xdr:to>
      <xdr:col>19</xdr:col>
      <xdr:colOff>681917</xdr:colOff>
      <xdr:row>20</xdr:row>
      <xdr:rowOff>126101</xdr:rowOff>
    </xdr:to>
    <xdr:pic>
      <xdr:nvPicPr>
        <xdr:cNvPr id="29" name="Imagem 28">
          <a:hlinkClick xmlns:r="http://schemas.openxmlformats.org/officeDocument/2006/relationships" r:id="rId22"/>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7905750" y="3122081"/>
          <a:ext cx="5328000" cy="1830020"/>
        </a:xfrm>
        <a:prstGeom prst="rect">
          <a:avLst/>
        </a:prstGeom>
      </xdr:spPr>
    </xdr:pic>
    <xdr:clientData/>
  </xdr:twoCellAnchor>
  <xdr:twoCellAnchor editAs="oneCell">
    <xdr:from>
      <xdr:col>8</xdr:col>
      <xdr:colOff>68788</xdr:colOff>
      <xdr:row>3</xdr:row>
      <xdr:rowOff>169330</xdr:rowOff>
    </xdr:from>
    <xdr:to>
      <xdr:col>11</xdr:col>
      <xdr:colOff>39738</xdr:colOff>
      <xdr:row>10</xdr:row>
      <xdr:rowOff>66197</xdr:rowOff>
    </xdr:to>
    <xdr:pic>
      <xdr:nvPicPr>
        <xdr:cNvPr id="30" name="Imagem 29">
          <a:hlinkClick xmlns:r="http://schemas.openxmlformats.org/officeDocument/2006/relationships" r:id="rId24"/>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5646205" y="1269997"/>
          <a:ext cx="1717200" cy="1717200"/>
        </a:xfrm>
        <a:prstGeom prst="rect">
          <a:avLst/>
        </a:prstGeom>
      </xdr:spPr>
    </xdr:pic>
    <xdr:clientData/>
  </xdr:twoCellAnchor>
  <xdr:twoCellAnchor editAs="oneCell">
    <xdr:from>
      <xdr:col>2</xdr:col>
      <xdr:colOff>84664</xdr:colOff>
      <xdr:row>3</xdr:row>
      <xdr:rowOff>169330</xdr:rowOff>
    </xdr:from>
    <xdr:to>
      <xdr:col>5</xdr:col>
      <xdr:colOff>55614</xdr:colOff>
      <xdr:row>10</xdr:row>
      <xdr:rowOff>66197</xdr:rowOff>
    </xdr:to>
    <xdr:pic>
      <xdr:nvPicPr>
        <xdr:cNvPr id="31" name="Imagem 30">
          <a:hlinkClick xmlns:r="http://schemas.openxmlformats.org/officeDocument/2006/relationships" r:id="rId26"/>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2169581" y="1269997"/>
          <a:ext cx="1717200" cy="1717200"/>
        </a:xfrm>
        <a:prstGeom prst="rect">
          <a:avLst/>
        </a:prstGeom>
      </xdr:spPr>
    </xdr:pic>
    <xdr:clientData/>
  </xdr:twoCellAnchor>
  <xdr:twoCellAnchor editAs="oneCell">
    <xdr:from>
      <xdr:col>5</xdr:col>
      <xdr:colOff>76726</xdr:colOff>
      <xdr:row>3</xdr:row>
      <xdr:rowOff>169330</xdr:rowOff>
    </xdr:from>
    <xdr:to>
      <xdr:col>8</xdr:col>
      <xdr:colOff>47676</xdr:colOff>
      <xdr:row>10</xdr:row>
      <xdr:rowOff>66197</xdr:rowOff>
    </xdr:to>
    <xdr:pic>
      <xdr:nvPicPr>
        <xdr:cNvPr id="32" name="Imagem 31">
          <a:hlinkClick xmlns:r="http://schemas.openxmlformats.org/officeDocument/2006/relationships" r:id="rId28"/>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3907893" y="1269997"/>
          <a:ext cx="1717200" cy="1717200"/>
        </a:xfrm>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2" Type="http://schemas.openxmlformats.org/officeDocument/2006/relationships/vmlDrawing" Target="../drawings/vmlDrawing6.vml"/><Relationship Id="rId3"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2" Type="http://schemas.openxmlformats.org/officeDocument/2006/relationships/vmlDrawing" Target="../drawings/vmlDrawing7.vml"/><Relationship Id="rId3"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2" Type="http://schemas.openxmlformats.org/officeDocument/2006/relationships/vmlDrawing" Target="../drawings/vmlDrawing8.vml"/><Relationship Id="rId3"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2" Type="http://schemas.openxmlformats.org/officeDocument/2006/relationships/vmlDrawing" Target="../drawings/vmlDrawing9.vml"/><Relationship Id="rId3"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2" Type="http://schemas.openxmlformats.org/officeDocument/2006/relationships/vmlDrawing" Target="../drawings/vmlDrawing10.vml"/><Relationship Id="rId3"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2" Type="http://schemas.openxmlformats.org/officeDocument/2006/relationships/vmlDrawing" Target="../drawings/vmlDrawing11.vml"/><Relationship Id="rId3"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2" Type="http://schemas.openxmlformats.org/officeDocument/2006/relationships/vmlDrawing" Target="../drawings/vmlDrawing12.vml"/><Relationship Id="rId3"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2" Type="http://schemas.openxmlformats.org/officeDocument/2006/relationships/vmlDrawing" Target="../drawings/vmlDrawing13.vml"/><Relationship Id="rId3" Type="http://schemas.openxmlformats.org/officeDocument/2006/relationships/comments" Target="../comments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2" Type="http://schemas.openxmlformats.org/officeDocument/2006/relationships/vmlDrawing" Target="../drawings/vmlDrawing14.vml"/><Relationship Id="rId3"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2" Type="http://schemas.openxmlformats.org/officeDocument/2006/relationships/vmlDrawing" Target="../drawings/vmlDrawing15.vml"/><Relationship Id="rId3"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2" Type="http://schemas.openxmlformats.org/officeDocument/2006/relationships/vmlDrawing" Target="../drawings/vmlDrawing16.vml"/><Relationship Id="rId3"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2" Type="http://schemas.openxmlformats.org/officeDocument/2006/relationships/vmlDrawing" Target="../drawings/vmlDrawing17.vml"/><Relationship Id="rId3"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2" Type="http://schemas.openxmlformats.org/officeDocument/2006/relationships/vmlDrawing" Target="../drawings/vmlDrawing18.vml"/><Relationship Id="rId3"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2" Type="http://schemas.openxmlformats.org/officeDocument/2006/relationships/vmlDrawing" Target="../drawings/vmlDrawing19.vml"/><Relationship Id="rId3" Type="http://schemas.openxmlformats.org/officeDocument/2006/relationships/comments" Target="../comments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2" Type="http://schemas.openxmlformats.org/officeDocument/2006/relationships/vmlDrawing" Target="../drawings/vmlDrawing20.vml"/><Relationship Id="rId3" Type="http://schemas.openxmlformats.org/officeDocument/2006/relationships/comments" Target="../comments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2" Type="http://schemas.openxmlformats.org/officeDocument/2006/relationships/vmlDrawing" Target="../drawings/vmlDrawing21.vml"/><Relationship Id="rId3" Type="http://schemas.openxmlformats.org/officeDocument/2006/relationships/comments" Target="../comments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2" Type="http://schemas.openxmlformats.org/officeDocument/2006/relationships/vmlDrawing" Target="../drawings/vmlDrawing22.vml"/><Relationship Id="rId3" Type="http://schemas.openxmlformats.org/officeDocument/2006/relationships/comments" Target="../comments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2" Type="http://schemas.openxmlformats.org/officeDocument/2006/relationships/vmlDrawing" Target="../drawings/vmlDrawing23.vml"/><Relationship Id="rId3" Type="http://schemas.openxmlformats.org/officeDocument/2006/relationships/comments" Target="../comments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2" Type="http://schemas.openxmlformats.org/officeDocument/2006/relationships/vmlDrawing" Target="../drawings/vmlDrawing24.vml"/><Relationship Id="rId3" Type="http://schemas.openxmlformats.org/officeDocument/2006/relationships/comments" Target="../comments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2" Type="http://schemas.openxmlformats.org/officeDocument/2006/relationships/vmlDrawing" Target="../drawings/vmlDrawing25.vml"/><Relationship Id="rId3" Type="http://schemas.openxmlformats.org/officeDocument/2006/relationships/comments" Target="../comments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1" Type="http://schemas.openxmlformats.org/officeDocument/2006/relationships/hyperlink" Target="http://luz.vc/ferramentas/planilhas-integradas/planilha-de-fluxo-de-caixa-com-controle-orcamentario/?utm_source=referral&amp;utm_medium=produtos&amp;utm_campaign=finpessoais" TargetMode="External"/><Relationship Id="rId12" Type="http://schemas.openxmlformats.org/officeDocument/2006/relationships/hyperlink" Target="https://luz.vc/planilhas-empresariais/planilha-de-formacao-de-precos-de-servicos-excel/?utm_source=referral&amp;utm_medium=produtos&amp;utm_campaign=finpessoais3" TargetMode="External"/><Relationship Id="rId13" Type="http://schemas.openxmlformats.org/officeDocument/2006/relationships/hyperlink" Target="http://luz.vc/ferramentas/planilhas-prontas/planilha-de-fluxo-de-caixa/?utm_source=referral&amp;utm_medium=produtos&amp;utm_campaign=finpessoais3" TargetMode="External"/><Relationship Id="rId14" Type="http://schemas.openxmlformats.org/officeDocument/2006/relationships/hyperlink" Target="http://luz.vc/ferramentas/pacotes/pacote-de-planilhas-de-financas-empresariais/?utm_source=referral&amp;utm_medium=produtos&amp;utm_campaign=finpessoais3" TargetMode="External"/><Relationship Id="rId15" Type="http://schemas.openxmlformats.org/officeDocument/2006/relationships/hyperlink" Target="http://luz.vc/ferramentas/planilhas-prontas/planilha-de-estudo-de-viabilidade-economica/?utm_source=referral&amp;utm_medium=produtos&amp;utm_campaign=finpessoais3" TargetMode="External"/><Relationship Id="rId16" Type="http://schemas.openxmlformats.org/officeDocument/2006/relationships/hyperlink" Target="http://luz.vc/ferramentas/planilhas-prontas/planilha-de-analise-swot/?utm_source=referral&amp;utm_medium=produtos&amp;utm_campaign=finpessoais3" TargetMode="External"/><Relationship Id="rId17" Type="http://schemas.openxmlformats.org/officeDocument/2006/relationships/hyperlink" Target="https://luz.vc/minha-conta/?utm_source=referral&amp;utm_medium=produtos&amp;utm_campaign=finpessoais3" TargetMode="External"/><Relationship Id="rId18" Type="http://schemas.openxmlformats.org/officeDocument/2006/relationships/drawing" Target="../drawings/drawing31.xml"/><Relationship Id="rId1" Type="http://schemas.openxmlformats.org/officeDocument/2006/relationships/hyperlink" Target="http://luz.vc/ferramentas/planilhas-integradas/planilha-de-fluxo-de-caixa-com-controle-orcamentario/?utm_source=referral&amp;utm_medium=produtos&amp;utm_campaign=fc3" TargetMode="External"/><Relationship Id="rId2" Type="http://schemas.openxmlformats.org/officeDocument/2006/relationships/hyperlink" Target="http://luz.vc/ferramentas/planilhas-prontas/planilha-de-fluxo-de-caixa/?utm_source=referral&amp;utm_medium=produtos&amp;utm_campaign=finpessoais3" TargetMode="External"/><Relationship Id="rId3" Type="http://schemas.openxmlformats.org/officeDocument/2006/relationships/hyperlink" Target="http://luz.vc/ferramentas/planilhas-prontas/planilha-de-fluxo-de-caixa/?utm_source=referral&amp;utm_medium=produtos&amp;utm_campaign=fc3" TargetMode="External"/><Relationship Id="rId4" Type="http://schemas.openxmlformats.org/officeDocument/2006/relationships/hyperlink" Target="http://luz.vc/ferramentas/planilhas-prontas/planilha-de-estudo-de-viabilidade-economica/?utm_source=referral&amp;utm_medium=produtos&amp;utm_campaign=finpessoais3" TargetMode="External"/><Relationship Id="rId5" Type="http://schemas.openxmlformats.org/officeDocument/2006/relationships/hyperlink" Target="http://luz.vc/ferramentas/planilhas-prontas/planilha-de-analise-swot/?utm_source=referral&amp;utm_medium=produtos&amp;utm_campaign=finpessoais3" TargetMode="External"/><Relationship Id="rId6" Type="http://schemas.openxmlformats.org/officeDocument/2006/relationships/hyperlink" Target="http://luz.vc/ferramentas/pacotes/pacote-de-planilhas-de-financas-empresariais/?utm_source=referral&amp;utm_medium=produtos&amp;utm_campaign=finpessoais3" TargetMode="External"/><Relationship Id="rId7" Type="http://schemas.openxmlformats.org/officeDocument/2006/relationships/hyperlink" Target="http://luz.vc/ferramentas/pacotes/planejamento-financeiro/?utm_source=referral&amp;utm_medium=produtos&amp;utm_campaign=finpessoais" TargetMode="External"/><Relationship Id="rId8" Type="http://schemas.openxmlformats.org/officeDocument/2006/relationships/hyperlink" Target="http://luz.vc/ferramentas/pacotes/planejamento-financeiro/?utm_source=referral&amp;utm_medium=produtos&amp;utm_campaign=finpessoais" TargetMode="External"/><Relationship Id="rId9" Type="http://schemas.openxmlformats.org/officeDocument/2006/relationships/hyperlink" Target="https://luz.vc/planilhas-empresariais/planilha-de-valuation-excel/?utm_source=referral&amp;utm_medium=produtos&amp;utm_campaign=finpessoais3" TargetMode="External"/><Relationship Id="rId10" Type="http://schemas.openxmlformats.org/officeDocument/2006/relationships/hyperlink" Target="https://luz.vc/planilhas-empresariais/planilha-de-valuation-excel/?utm_source=referral&amp;utm_medium=produtos&amp;utm_campaign=finpessoais3" TargetMode="Externa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A55"/>
  <sheetViews>
    <sheetView showGridLines="0" tabSelected="1" zoomScale="90" zoomScaleNormal="90" zoomScalePageLayoutView="90" workbookViewId="0">
      <selection activeCell="C6" sqref="C6:C8"/>
    </sheetView>
  </sheetViews>
  <sheetFormatPr baseColWidth="10" defaultColWidth="0" defaultRowHeight="15" zeroHeight="1" x14ac:dyDescent="0.2"/>
  <cols>
    <col min="1" max="1" width="27.6640625" style="75" customWidth="1"/>
    <col min="2" max="2" width="3.6640625" customWidth="1"/>
    <col min="3" max="3" width="7.6640625" customWidth="1"/>
    <col min="4" max="4" width="3.1640625" customWidth="1"/>
    <col min="5" max="12" width="8.6640625" customWidth="1"/>
    <col min="13" max="13" width="29.5" customWidth="1"/>
    <col min="14" max="27" width="8.6640625" customWidth="1"/>
    <col min="28" max="16384" width="8.6640625" hidden="1"/>
  </cols>
  <sheetData>
    <row r="1" spans="1:13" ht="34.25" customHeight="1" x14ac:dyDescent="0.2">
      <c r="A1" s="226" t="s">
        <v>1430</v>
      </c>
      <c r="C1" s="247" t="s">
        <v>1423</v>
      </c>
      <c r="D1" s="247"/>
      <c r="E1" s="247"/>
      <c r="F1" s="247"/>
      <c r="G1" s="247"/>
      <c r="H1" s="247"/>
      <c r="I1" s="247"/>
      <c r="J1" s="247"/>
      <c r="K1" s="247"/>
      <c r="L1" s="247"/>
      <c r="M1" s="247"/>
    </row>
    <row r="2" spans="1:13" ht="54.75" customHeight="1" x14ac:dyDescent="0.7">
      <c r="C2" s="246" t="s">
        <v>1422</v>
      </c>
      <c r="D2" s="246"/>
      <c r="E2" s="246"/>
      <c r="F2" s="246"/>
      <c r="G2" s="246"/>
      <c r="H2" s="246"/>
      <c r="I2" s="246"/>
      <c r="J2" s="246"/>
      <c r="K2" s="246"/>
      <c r="L2" s="246"/>
      <c r="M2" s="246"/>
    </row>
    <row r="3" spans="1:13" ht="37.5" customHeight="1" x14ac:dyDescent="0.2">
      <c r="C3" s="242" t="s">
        <v>1276</v>
      </c>
      <c r="D3" s="242"/>
      <c r="E3" s="242"/>
      <c r="F3" s="242"/>
      <c r="G3" s="242"/>
      <c r="H3" s="242"/>
      <c r="I3" s="242"/>
      <c r="J3" s="242"/>
      <c r="K3" s="242"/>
      <c r="L3" s="242"/>
      <c r="M3" s="242"/>
    </row>
    <row r="4" spans="1:13" ht="34.25" customHeight="1" x14ac:dyDescent="0.2">
      <c r="C4" s="248" t="s">
        <v>0</v>
      </c>
      <c r="D4" s="248"/>
      <c r="E4" s="248"/>
      <c r="F4" s="248"/>
      <c r="G4" s="248"/>
      <c r="H4" s="248"/>
      <c r="I4" s="248"/>
      <c r="J4" s="248"/>
      <c r="K4" s="248"/>
      <c r="L4" s="248"/>
      <c r="M4" s="248"/>
    </row>
    <row r="5" spans="1:13" ht="8" customHeight="1" x14ac:dyDescent="0.2"/>
    <row r="6" spans="1:13" ht="17" customHeight="1" x14ac:dyDescent="0.2">
      <c r="C6" s="240">
        <v>1</v>
      </c>
      <c r="E6" s="241" t="s">
        <v>1277</v>
      </c>
      <c r="F6" s="241"/>
      <c r="G6" s="241"/>
      <c r="H6" s="241"/>
      <c r="I6" s="241"/>
      <c r="J6" s="241"/>
      <c r="K6" s="241"/>
      <c r="L6" s="241"/>
      <c r="M6" s="241"/>
    </row>
    <row r="7" spans="1:13" ht="33.75" customHeight="1" x14ac:dyDescent="0.2">
      <c r="C7" s="240"/>
      <c r="E7" s="242" t="s">
        <v>1278</v>
      </c>
      <c r="F7" s="242"/>
      <c r="G7" s="242"/>
      <c r="H7" s="242"/>
      <c r="I7" s="242"/>
      <c r="J7" s="242"/>
      <c r="K7" s="242"/>
      <c r="L7" s="242"/>
      <c r="M7" s="242"/>
    </row>
    <row r="8" spans="1:13" ht="17" customHeight="1" x14ac:dyDescent="0.2">
      <c r="C8" s="240"/>
      <c r="E8" s="243"/>
      <c r="F8" s="243"/>
      <c r="G8" s="243"/>
    </row>
    <row r="9" spans="1:13" ht="12" customHeight="1" x14ac:dyDescent="0.2"/>
    <row r="10" spans="1:13" ht="17" customHeight="1" x14ac:dyDescent="0.2">
      <c r="C10" s="240">
        <v>2</v>
      </c>
      <c r="E10" s="244" t="s">
        <v>150</v>
      </c>
      <c r="F10" s="245"/>
      <c r="G10" s="245"/>
      <c r="H10" s="245"/>
      <c r="I10" s="245"/>
      <c r="J10" s="245"/>
      <c r="K10" s="245"/>
      <c r="L10" s="245"/>
      <c r="M10" s="245"/>
    </row>
    <row r="11" spans="1:13" ht="33.75" customHeight="1" x14ac:dyDescent="0.2">
      <c r="C11" s="240"/>
      <c r="E11" s="242" t="s">
        <v>1279</v>
      </c>
      <c r="F11" s="242"/>
      <c r="G11" s="242"/>
      <c r="H11" s="242"/>
      <c r="I11" s="242"/>
      <c r="J11" s="242"/>
      <c r="K11" s="242"/>
      <c r="L11" s="242"/>
      <c r="M11" s="242"/>
    </row>
    <row r="12" spans="1:13" ht="17" customHeight="1" x14ac:dyDescent="0.2">
      <c r="C12" s="240"/>
      <c r="E12" s="243"/>
      <c r="F12" s="243"/>
      <c r="G12" s="243"/>
    </row>
    <row r="13" spans="1:13" ht="12" customHeight="1" x14ac:dyDescent="0.25">
      <c r="C13" s="73"/>
    </row>
    <row r="14" spans="1:13" ht="17" customHeight="1" x14ac:dyDescent="0.2">
      <c r="C14" s="240">
        <v>3</v>
      </c>
      <c r="E14" s="241" t="s">
        <v>1</v>
      </c>
      <c r="F14" s="241"/>
      <c r="G14" s="241"/>
      <c r="H14" s="241"/>
      <c r="I14" s="241"/>
      <c r="J14" s="241"/>
      <c r="K14" s="241"/>
      <c r="L14" s="241"/>
      <c r="M14" s="241"/>
    </row>
    <row r="15" spans="1:13" ht="33.75" customHeight="1" x14ac:dyDescent="0.2">
      <c r="C15" s="240"/>
      <c r="E15" s="249" t="s">
        <v>151</v>
      </c>
      <c r="F15" s="242"/>
      <c r="G15" s="242"/>
      <c r="H15" s="242"/>
      <c r="I15" s="242"/>
      <c r="J15" s="242"/>
      <c r="K15" s="242"/>
      <c r="L15" s="242"/>
      <c r="M15" s="242"/>
    </row>
    <row r="16" spans="1:13" ht="17" customHeight="1" x14ac:dyDescent="0.2">
      <c r="C16" s="240"/>
      <c r="E16" s="243"/>
      <c r="F16" s="243"/>
      <c r="G16" s="243"/>
    </row>
    <row r="17" spans="3:13" ht="12" customHeight="1" x14ac:dyDescent="0.25">
      <c r="C17" s="73"/>
    </row>
    <row r="18" spans="3:13" ht="17" customHeight="1" x14ac:dyDescent="0.2">
      <c r="C18" s="240">
        <v>4</v>
      </c>
      <c r="E18" s="241" t="s">
        <v>2</v>
      </c>
      <c r="F18" s="241"/>
      <c r="G18" s="241"/>
      <c r="H18" s="241"/>
      <c r="I18" s="241"/>
      <c r="J18" s="241"/>
      <c r="K18" s="241"/>
      <c r="L18" s="241"/>
      <c r="M18" s="241"/>
    </row>
    <row r="19" spans="3:13" ht="33.75" customHeight="1" x14ac:dyDescent="0.2">
      <c r="C19" s="240"/>
      <c r="E19" s="242" t="s">
        <v>1280</v>
      </c>
      <c r="F19" s="242"/>
      <c r="G19" s="242"/>
      <c r="H19" s="242"/>
      <c r="I19" s="242"/>
      <c r="J19" s="242"/>
      <c r="K19" s="242"/>
      <c r="L19" s="242"/>
      <c r="M19" s="242"/>
    </row>
    <row r="20" spans="3:13" ht="17" customHeight="1" x14ac:dyDescent="0.2">
      <c r="C20" s="240"/>
      <c r="E20" s="243"/>
      <c r="F20" s="243"/>
      <c r="G20" s="243"/>
    </row>
    <row r="21" spans="3:13" ht="12" customHeight="1" x14ac:dyDescent="0.25">
      <c r="C21" s="73"/>
    </row>
    <row r="22" spans="3:13" ht="17" customHeight="1" x14ac:dyDescent="0.2">
      <c r="C22" s="240">
        <v>5</v>
      </c>
      <c r="E22" s="241" t="s">
        <v>3</v>
      </c>
      <c r="F22" s="241"/>
      <c r="G22" s="241"/>
      <c r="H22" s="241"/>
      <c r="I22" s="241"/>
      <c r="J22" s="241"/>
      <c r="K22" s="241"/>
      <c r="L22" s="241"/>
      <c r="M22" s="241"/>
    </row>
    <row r="23" spans="3:13" ht="33.75" customHeight="1" x14ac:dyDescent="0.2">
      <c r="C23" s="240"/>
      <c r="E23" s="242" t="s">
        <v>4</v>
      </c>
      <c r="F23" s="242"/>
      <c r="G23" s="242"/>
      <c r="H23" s="242"/>
      <c r="I23" s="242"/>
      <c r="J23" s="242"/>
      <c r="K23" s="242"/>
      <c r="L23" s="242"/>
      <c r="M23" s="242"/>
    </row>
    <row r="24" spans="3:13" ht="17" customHeight="1" x14ac:dyDescent="0.2">
      <c r="C24" s="240"/>
      <c r="E24" s="243"/>
      <c r="F24" s="243"/>
      <c r="G24" s="243"/>
    </row>
    <row r="25" spans="3:13" ht="12" customHeight="1" x14ac:dyDescent="0.25">
      <c r="C25" s="73"/>
    </row>
    <row r="26" spans="3:13" ht="17" customHeight="1" x14ac:dyDescent="0.2">
      <c r="C26" s="240">
        <v>6</v>
      </c>
      <c r="E26" s="241" t="s">
        <v>5</v>
      </c>
      <c r="F26" s="241"/>
      <c r="G26" s="241"/>
      <c r="H26" s="241"/>
      <c r="I26" s="241"/>
      <c r="J26" s="241"/>
      <c r="K26" s="241"/>
      <c r="L26" s="241"/>
      <c r="M26" s="241"/>
    </row>
    <row r="27" spans="3:13" ht="33.75" customHeight="1" x14ac:dyDescent="0.2">
      <c r="C27" s="240"/>
      <c r="E27" s="242" t="s">
        <v>6</v>
      </c>
      <c r="F27" s="242"/>
      <c r="G27" s="242"/>
      <c r="H27" s="242"/>
      <c r="I27" s="242"/>
      <c r="J27" s="242"/>
      <c r="K27" s="242"/>
      <c r="L27" s="242"/>
      <c r="M27" s="242"/>
    </row>
    <row r="28" spans="3:13" ht="17" customHeight="1" x14ac:dyDescent="0.2">
      <c r="C28" s="240"/>
      <c r="E28" s="243"/>
      <c r="F28" s="243"/>
      <c r="G28" s="243"/>
    </row>
    <row r="29" spans="3:13" ht="12" customHeight="1" x14ac:dyDescent="0.25">
      <c r="C29" s="73"/>
    </row>
    <row r="30" spans="3:13" ht="17" customHeight="1" x14ac:dyDescent="0.2">
      <c r="C30" s="240">
        <v>7</v>
      </c>
      <c r="E30" s="241" t="s">
        <v>1275</v>
      </c>
      <c r="F30" s="241"/>
      <c r="G30" s="241"/>
      <c r="H30" s="241"/>
      <c r="I30" s="241"/>
      <c r="J30" s="241"/>
      <c r="K30" s="241"/>
      <c r="L30" s="241"/>
      <c r="M30" s="241"/>
    </row>
    <row r="31" spans="3:13" ht="33.75" customHeight="1" x14ac:dyDescent="0.2">
      <c r="C31" s="240"/>
      <c r="E31" s="242" t="s">
        <v>286</v>
      </c>
      <c r="F31" s="242"/>
      <c r="G31" s="242"/>
      <c r="H31" s="242"/>
      <c r="I31" s="242"/>
      <c r="J31" s="242"/>
      <c r="K31" s="242"/>
      <c r="L31" s="242"/>
      <c r="M31" s="242"/>
    </row>
    <row r="32" spans="3:13" ht="17" customHeight="1" x14ac:dyDescent="0.2">
      <c r="C32" s="240"/>
      <c r="E32" s="243"/>
      <c r="F32" s="243"/>
      <c r="G32" s="243"/>
    </row>
    <row r="33" ht="34.25" customHeight="1" x14ac:dyDescent="0.2"/>
    <row r="34" ht="34.25" customHeight="1" x14ac:dyDescent="0.2"/>
    <row r="35" ht="34.25" customHeight="1" x14ac:dyDescent="0.2"/>
    <row r="36" ht="34.25" customHeight="1" x14ac:dyDescent="0.2"/>
    <row r="37" ht="34.25" customHeight="1" x14ac:dyDescent="0.2"/>
    <row r="38" ht="34.25" customHeight="1" x14ac:dyDescent="0.2"/>
    <row r="39" ht="34.25" customHeight="1" x14ac:dyDescent="0.2"/>
    <row r="40" ht="34.25" hidden="1" customHeight="1" x14ac:dyDescent="0.2"/>
    <row r="41" ht="34.25" hidden="1" customHeight="1" x14ac:dyDescent="0.2"/>
    <row r="42" ht="34.25" hidden="1" customHeight="1" x14ac:dyDescent="0.2"/>
    <row r="43" ht="34.25" hidden="1" customHeight="1" x14ac:dyDescent="0.2"/>
    <row r="44" ht="34.25" hidden="1" customHeight="1" x14ac:dyDescent="0.2"/>
    <row r="45" ht="34.25" hidden="1" customHeight="1" x14ac:dyDescent="0.2"/>
    <row r="46" ht="34.25" hidden="1" customHeight="1" x14ac:dyDescent="0.2"/>
    <row r="47" ht="34.25" hidden="1" customHeight="1" x14ac:dyDescent="0.2"/>
    <row r="48" ht="34.25" hidden="1" customHeight="1" x14ac:dyDescent="0.2"/>
    <row r="49" spans="11:11" ht="34.25" hidden="1" customHeight="1" x14ac:dyDescent="0.2"/>
    <row r="50" spans="11:11" ht="34.25" hidden="1" customHeight="1" x14ac:dyDescent="0.2"/>
    <row r="51" spans="11:11" ht="34.25" hidden="1" customHeight="1" x14ac:dyDescent="0.2"/>
    <row r="52" spans="11:11" hidden="1" x14ac:dyDescent="0.2"/>
    <row r="53" spans="11:11" hidden="1" x14ac:dyDescent="0.2"/>
    <row r="54" spans="11:11" hidden="1" x14ac:dyDescent="0.2"/>
    <row r="55" spans="11:11" hidden="1" x14ac:dyDescent="0.2">
      <c r="K55" s="2"/>
    </row>
  </sheetData>
  <sheetProtection sheet="1" objects="1" scenarios="1" selectLockedCells="1"/>
  <mergeCells count="32">
    <mergeCell ref="E24:G24"/>
    <mergeCell ref="E23:M23"/>
    <mergeCell ref="C2:M2"/>
    <mergeCell ref="C1:M1"/>
    <mergeCell ref="C3:M3"/>
    <mergeCell ref="C6:C8"/>
    <mergeCell ref="E6:M6"/>
    <mergeCell ref="C4:M4"/>
    <mergeCell ref="E8:G8"/>
    <mergeCell ref="E12:G12"/>
    <mergeCell ref="E16:G16"/>
    <mergeCell ref="E7:M7"/>
    <mergeCell ref="E11:M11"/>
    <mergeCell ref="E15:M15"/>
    <mergeCell ref="C10:C12"/>
    <mergeCell ref="C14:C16"/>
    <mergeCell ref="C30:C32"/>
    <mergeCell ref="E30:M30"/>
    <mergeCell ref="E31:M31"/>
    <mergeCell ref="E32:G32"/>
    <mergeCell ref="E10:M10"/>
    <mergeCell ref="E14:M14"/>
    <mergeCell ref="E18:M18"/>
    <mergeCell ref="E22:M22"/>
    <mergeCell ref="E19:M19"/>
    <mergeCell ref="E26:M26"/>
    <mergeCell ref="C26:C28"/>
    <mergeCell ref="C22:C24"/>
    <mergeCell ref="C18:C20"/>
    <mergeCell ref="E28:G28"/>
    <mergeCell ref="E27:M27"/>
    <mergeCell ref="E20:G20"/>
  </mergeCells>
  <hyperlinks>
    <hyperlink ref="C6:C8" location="'PC Receitas'!A1" display="'PC Receitas'!A1"/>
    <hyperlink ref="C10:C12" location="Jan!A1" display="Jan!A1"/>
    <hyperlink ref="C14:C16" location="Resumo!A1" display="Resumo!A1"/>
    <hyperlink ref="C18:C20" location="FC!A1" display="FC!A1"/>
    <hyperlink ref="C22:C24" location="Gráficos!A1" display="Gráficos!A1"/>
    <hyperlink ref="C26:C28" location="Alertas!A1" display="Alertas!A1"/>
    <hyperlink ref="C30:C32" location="Imprimir!A1" display="Imprimir!A1"/>
  </hyperlinks>
  <pageMargins left="0.511811024" right="0.511811024" top="0.78740157499999996" bottom="0.78740157499999996" header="0.31496062000000002" footer="0.31496062000000002"/>
  <pageSetup paperSize="9"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04"/>
  <sheetViews>
    <sheetView showGridLines="0" zoomScale="90" zoomScaleNormal="90" zoomScalePageLayoutView="90" workbookViewId="0">
      <pane xSplit="1" ySplit="2" topLeftCell="B3" activePane="bottomRight" state="frozen"/>
      <selection pane="topRight"/>
      <selection pane="bottomLeft"/>
      <selection pane="bottomRight" activeCell="J29" sqref="J29"/>
    </sheetView>
  </sheetViews>
  <sheetFormatPr baseColWidth="10" defaultColWidth="0" defaultRowHeight="15" x14ac:dyDescent="0.2"/>
  <cols>
    <col min="1" max="1" width="27.6640625" style="74" customWidth="1"/>
    <col min="2" max="2" width="3.5" style="23" customWidth="1"/>
    <col min="3" max="3" width="14.6640625" style="23" customWidth="1"/>
    <col min="4" max="4" width="37.1640625" style="127" customWidth="1"/>
    <col min="5" max="5" width="3.6640625" style="23" customWidth="1"/>
    <col min="6" max="6" width="14.5" style="23" customWidth="1"/>
    <col min="7" max="7" width="37.1640625" style="23" customWidth="1"/>
    <col min="8" max="8" width="3.6640625" style="23" customWidth="1"/>
    <col min="9" max="9" width="14.5" style="23" customWidth="1"/>
    <col min="10" max="10" width="37.1640625" style="23" customWidth="1"/>
    <col min="11" max="12" width="8.6640625" style="23" customWidth="1"/>
    <col min="13" max="13" width="8.6640625" style="137" customWidth="1"/>
    <col min="14" max="15" width="8.6640625" style="147" customWidth="1"/>
    <col min="16" max="19" width="8.6640625" style="127" customWidth="1"/>
    <col min="20" max="22" width="8.6640625" style="23" customWidth="1"/>
    <col min="23" max="16384" width="8.6640625" style="23" hidden="1"/>
  </cols>
  <sheetData>
    <row r="1" spans="1:19" s="21" customFormat="1" ht="34.25" customHeight="1" x14ac:dyDescent="0.3">
      <c r="A1" s="227" t="s">
        <v>1430</v>
      </c>
      <c r="C1" s="250" t="s">
        <v>1289</v>
      </c>
      <c r="D1" s="250"/>
      <c r="E1" s="250"/>
      <c r="F1" s="250"/>
      <c r="G1" s="250"/>
      <c r="H1" s="250"/>
      <c r="I1" s="250"/>
      <c r="J1" s="250"/>
      <c r="K1" s="250"/>
      <c r="M1" s="149"/>
      <c r="N1" s="119"/>
      <c r="O1" s="119"/>
      <c r="P1" s="123"/>
      <c r="Q1" s="123"/>
      <c r="R1" s="123"/>
      <c r="S1" s="123"/>
    </row>
    <row r="2" spans="1:19" s="21" customFormat="1" ht="37.5" customHeight="1" x14ac:dyDescent="0.2">
      <c r="A2" s="74"/>
      <c r="C2" s="22"/>
      <c r="D2" s="22"/>
      <c r="E2" s="22"/>
      <c r="F2" s="22"/>
      <c r="G2" s="22"/>
      <c r="H2" s="22"/>
      <c r="I2" s="22"/>
      <c r="J2" s="22"/>
      <c r="K2" s="22"/>
      <c r="L2" s="22"/>
      <c r="M2" s="150"/>
      <c r="N2" s="124"/>
      <c r="O2" s="124"/>
      <c r="P2" s="128"/>
      <c r="Q2" s="123"/>
      <c r="R2" s="123"/>
      <c r="S2" s="123"/>
    </row>
    <row r="3" spans="1:19" ht="15" customHeight="1" thickBot="1" x14ac:dyDescent="0.25">
      <c r="D3" s="23"/>
    </row>
    <row r="4" spans="1:19" s="175" customFormat="1" ht="24.75" customHeight="1" thickTop="1" thickBot="1" x14ac:dyDescent="0.25">
      <c r="A4" s="174"/>
      <c r="C4" s="24" t="s">
        <v>24</v>
      </c>
      <c r="D4" s="238" t="s">
        <v>1283</v>
      </c>
      <c r="E4" s="176"/>
      <c r="F4" s="24" t="s">
        <v>25</v>
      </c>
      <c r="G4" s="238" t="s">
        <v>1284</v>
      </c>
      <c r="H4" s="176"/>
      <c r="I4" s="24" t="s">
        <v>26</v>
      </c>
      <c r="J4" s="238" t="s">
        <v>1285</v>
      </c>
      <c r="M4" s="177"/>
      <c r="N4" s="212" t="str">
        <f>D4</f>
        <v>RENDA FAMILIAR</v>
      </c>
      <c r="O4" s="212" t="s">
        <v>1297</v>
      </c>
      <c r="P4" s="184"/>
      <c r="Q4" s="184"/>
      <c r="R4" s="184"/>
      <c r="S4" s="184"/>
    </row>
    <row r="5" spans="1:19" ht="19.5" customHeight="1" thickTop="1" thickBot="1" x14ac:dyDescent="0.25">
      <c r="C5" s="26" t="s">
        <v>27</v>
      </c>
      <c r="D5" s="27" t="s">
        <v>1406</v>
      </c>
      <c r="E5" s="25"/>
      <c r="F5" s="26" t="s">
        <v>37</v>
      </c>
      <c r="G5" s="27" t="s">
        <v>1433</v>
      </c>
      <c r="H5" s="25"/>
      <c r="I5" s="26" t="s">
        <v>47</v>
      </c>
      <c r="J5" s="27" t="s">
        <v>96</v>
      </c>
      <c r="N5" s="188" t="str">
        <f>G4</f>
        <v>RECEITAS COM APLICAÇÕES FINANCEIRAS</v>
      </c>
      <c r="O5" s="188" t="s">
        <v>1298</v>
      </c>
    </row>
    <row r="6" spans="1:19" ht="19.5" customHeight="1" thickTop="1" thickBot="1" x14ac:dyDescent="0.25">
      <c r="C6" s="26" t="s">
        <v>28</v>
      </c>
      <c r="D6" s="27" t="s">
        <v>1407</v>
      </c>
      <c r="E6" s="25"/>
      <c r="F6" s="26" t="s">
        <v>38</v>
      </c>
      <c r="G6" s="27" t="s">
        <v>1434</v>
      </c>
      <c r="H6" s="25"/>
      <c r="I6" s="26" t="s">
        <v>48</v>
      </c>
      <c r="J6" s="27" t="s">
        <v>96</v>
      </c>
      <c r="N6" s="188" t="str">
        <f>J4</f>
        <v>OUTRAS RECEITAS</v>
      </c>
      <c r="O6" s="188" t="s">
        <v>1299</v>
      </c>
    </row>
    <row r="7" spans="1:19" ht="19.5" customHeight="1" thickTop="1" thickBot="1" x14ac:dyDescent="0.25">
      <c r="C7" s="26" t="s">
        <v>29</v>
      </c>
      <c r="D7" s="27" t="s">
        <v>1431</v>
      </c>
      <c r="E7" s="25"/>
      <c r="F7" s="26" t="s">
        <v>39</v>
      </c>
      <c r="G7" s="27" t="s">
        <v>1435</v>
      </c>
      <c r="H7" s="25"/>
      <c r="I7" s="26" t="s">
        <v>49</v>
      </c>
      <c r="J7" s="27" t="s">
        <v>96</v>
      </c>
      <c r="N7" s="188" t="str">
        <f>'PC Despesas'!D4</f>
        <v>DESPESA DE MORADIA</v>
      </c>
      <c r="O7" s="188" t="s">
        <v>1300</v>
      </c>
    </row>
    <row r="8" spans="1:19" ht="19.5" customHeight="1" thickTop="1" thickBot="1" x14ac:dyDescent="0.25">
      <c r="C8" s="26" t="s">
        <v>30</v>
      </c>
      <c r="D8" s="27" t="s">
        <v>1432</v>
      </c>
      <c r="E8" s="25"/>
      <c r="F8" s="26" t="s">
        <v>40</v>
      </c>
      <c r="G8" s="27" t="s">
        <v>1436</v>
      </c>
      <c r="H8" s="25"/>
      <c r="I8" s="26" t="s">
        <v>50</v>
      </c>
      <c r="J8" s="27" t="s">
        <v>96</v>
      </c>
      <c r="N8" s="188" t="str">
        <f>'PC Despesas'!G4</f>
        <v>DESPESAS COM ALIMENTAÇÃO</v>
      </c>
      <c r="O8" s="188" t="s">
        <v>1301</v>
      </c>
    </row>
    <row r="9" spans="1:19" ht="19.5" customHeight="1" thickTop="1" thickBot="1" x14ac:dyDescent="0.25">
      <c r="C9" s="26" t="s">
        <v>31</v>
      </c>
      <c r="D9" s="27" t="s">
        <v>96</v>
      </c>
      <c r="E9" s="25"/>
      <c r="F9" s="26" t="s">
        <v>41</v>
      </c>
      <c r="G9" s="27" t="s">
        <v>96</v>
      </c>
      <c r="H9" s="25"/>
      <c r="I9" s="26" t="s">
        <v>51</v>
      </c>
      <c r="J9" s="27" t="s">
        <v>96</v>
      </c>
      <c r="N9" s="188" t="str">
        <f>'PC Despesas'!J4</f>
        <v>DESPESAS COM SAÚDE</v>
      </c>
      <c r="O9" s="188" t="s">
        <v>1302</v>
      </c>
    </row>
    <row r="10" spans="1:19" ht="19.5" customHeight="1" thickTop="1" thickBot="1" x14ac:dyDescent="0.25">
      <c r="C10" s="26" t="s">
        <v>32</v>
      </c>
      <c r="D10" s="27" t="s">
        <v>96</v>
      </c>
      <c r="E10" s="25"/>
      <c r="F10" s="26" t="s">
        <v>42</v>
      </c>
      <c r="G10" s="27" t="s">
        <v>96</v>
      </c>
      <c r="H10" s="25"/>
      <c r="I10" s="26" t="s">
        <v>52</v>
      </c>
      <c r="J10" s="27" t="s">
        <v>96</v>
      </c>
      <c r="N10" s="188" t="str">
        <f>'PC Despesas'!M4</f>
        <v>DESPESAS COM TRANSPORTES</v>
      </c>
      <c r="O10" s="188" t="s">
        <v>1303</v>
      </c>
    </row>
    <row r="11" spans="1:19" ht="19.5" customHeight="1" thickTop="1" thickBot="1" x14ac:dyDescent="0.25">
      <c r="C11" s="26" t="s">
        <v>33</v>
      </c>
      <c r="D11" s="27" t="s">
        <v>96</v>
      </c>
      <c r="E11" s="25"/>
      <c r="F11" s="26" t="s">
        <v>43</v>
      </c>
      <c r="G11" s="27" t="s">
        <v>96</v>
      </c>
      <c r="H11" s="25"/>
      <c r="I11" s="26" t="s">
        <v>53</v>
      </c>
      <c r="J11" s="27" t="s">
        <v>96</v>
      </c>
      <c r="N11" s="188" t="str">
        <f>'PC Despesas'!P4</f>
        <v>DESPESAS COM LAZER E INFORMAÇÃO</v>
      </c>
      <c r="O11" s="188" t="s">
        <v>1304</v>
      </c>
    </row>
    <row r="12" spans="1:19" ht="19.5" customHeight="1" thickTop="1" thickBot="1" x14ac:dyDescent="0.25">
      <c r="C12" s="26" t="s">
        <v>34</v>
      </c>
      <c r="D12" s="27" t="s">
        <v>96</v>
      </c>
      <c r="E12" s="25"/>
      <c r="F12" s="26" t="s">
        <v>44</v>
      </c>
      <c r="G12" s="27" t="s">
        <v>96</v>
      </c>
      <c r="H12" s="25"/>
      <c r="I12" s="26" t="s">
        <v>54</v>
      </c>
      <c r="J12" s="27" t="s">
        <v>96</v>
      </c>
      <c r="N12" s="188" t="str">
        <f>'PC Despesas'!S4</f>
        <v>OUTRAS DESPESAS</v>
      </c>
      <c r="O12" s="188" t="s">
        <v>1305</v>
      </c>
    </row>
    <row r="13" spans="1:19" ht="19.5" customHeight="1" thickTop="1" thickBot="1" x14ac:dyDescent="0.25">
      <c r="C13" s="26" t="s">
        <v>35</v>
      </c>
      <c r="D13" s="27" t="s">
        <v>96</v>
      </c>
      <c r="E13" s="25"/>
      <c r="F13" s="26" t="s">
        <v>45</v>
      </c>
      <c r="G13" s="27" t="s">
        <v>96</v>
      </c>
      <c r="H13" s="25"/>
      <c r="I13" s="26" t="s">
        <v>55</v>
      </c>
      <c r="J13" s="27" t="s">
        <v>96</v>
      </c>
      <c r="N13" s="188" t="str">
        <f>'PC Despesas'!V4</f>
        <v>IMPOSTO DE RENDA</v>
      </c>
      <c r="O13" s="188" t="s">
        <v>1306</v>
      </c>
    </row>
    <row r="14" spans="1:19" ht="19.5" customHeight="1" thickTop="1" thickBot="1" x14ac:dyDescent="0.25">
      <c r="C14" s="26" t="s">
        <v>293</v>
      </c>
      <c r="D14" s="27" t="s">
        <v>96</v>
      </c>
      <c r="E14" s="25"/>
      <c r="F14" s="26" t="s">
        <v>298</v>
      </c>
      <c r="G14" s="27" t="s">
        <v>96</v>
      </c>
      <c r="H14" s="25"/>
      <c r="I14" s="26" t="s">
        <v>303</v>
      </c>
      <c r="J14" s="27" t="s">
        <v>96</v>
      </c>
      <c r="N14" s="188" t="str">
        <f>'PC Despesas'!Y4</f>
        <v>INVESTIMENTOS (BENS)</v>
      </c>
      <c r="O14" s="213" t="s">
        <v>1307</v>
      </c>
    </row>
    <row r="15" spans="1:19" ht="19.5" customHeight="1" thickTop="1" thickBot="1" x14ac:dyDescent="0.25">
      <c r="C15" s="26" t="s">
        <v>294</v>
      </c>
      <c r="D15" s="27" t="s">
        <v>96</v>
      </c>
      <c r="E15" s="25"/>
      <c r="F15" s="26" t="s">
        <v>299</v>
      </c>
      <c r="G15" s="27" t="s">
        <v>96</v>
      </c>
      <c r="H15" s="25"/>
      <c r="I15" s="26" t="s">
        <v>304</v>
      </c>
      <c r="J15" s="27" t="s">
        <v>96</v>
      </c>
      <c r="N15" s="214"/>
      <c r="O15" s="188"/>
    </row>
    <row r="16" spans="1:19" ht="19.5" customHeight="1" thickTop="1" thickBot="1" x14ac:dyDescent="0.25">
      <c r="C16" s="26" t="s">
        <v>295</v>
      </c>
      <c r="D16" s="27" t="s">
        <v>96</v>
      </c>
      <c r="E16" s="25"/>
      <c r="F16" s="26" t="s">
        <v>300</v>
      </c>
      <c r="G16" s="27" t="s">
        <v>96</v>
      </c>
      <c r="H16" s="25"/>
      <c r="I16" s="26" t="s">
        <v>305</v>
      </c>
      <c r="J16" s="27" t="s">
        <v>96</v>
      </c>
      <c r="N16" s="214"/>
      <c r="O16" s="188"/>
    </row>
    <row r="17" spans="3:15" ht="19.5" customHeight="1" thickTop="1" thickBot="1" x14ac:dyDescent="0.25">
      <c r="C17" s="26" t="s">
        <v>296</v>
      </c>
      <c r="D17" s="27" t="s">
        <v>96</v>
      </c>
      <c r="E17" s="25"/>
      <c r="F17" s="26" t="s">
        <v>301</v>
      </c>
      <c r="G17" s="27" t="s">
        <v>96</v>
      </c>
      <c r="H17" s="25"/>
      <c r="I17" s="26" t="s">
        <v>306</v>
      </c>
      <c r="J17" s="27" t="s">
        <v>96</v>
      </c>
    </row>
    <row r="18" spans="3:15" ht="19.5" customHeight="1" thickTop="1" thickBot="1" x14ac:dyDescent="0.25">
      <c r="C18" s="26" t="s">
        <v>297</v>
      </c>
      <c r="D18" s="27" t="s">
        <v>96</v>
      </c>
      <c r="E18" s="25"/>
      <c r="F18" s="26" t="s">
        <v>302</v>
      </c>
      <c r="G18" s="27" t="s">
        <v>96</v>
      </c>
      <c r="H18" s="25"/>
      <c r="I18" s="26" t="s">
        <v>307</v>
      </c>
      <c r="J18" s="27" t="s">
        <v>96</v>
      </c>
    </row>
    <row r="19" spans="3:15" ht="19.5" customHeight="1" thickTop="1" thickBot="1" x14ac:dyDescent="0.25">
      <c r="C19" s="26" t="s">
        <v>348</v>
      </c>
      <c r="D19" s="27" t="s">
        <v>96</v>
      </c>
      <c r="E19" s="25"/>
      <c r="F19" s="26" t="s">
        <v>349</v>
      </c>
      <c r="G19" s="27" t="s">
        <v>96</v>
      </c>
      <c r="H19" s="25"/>
      <c r="I19" s="26" t="s">
        <v>350</v>
      </c>
      <c r="J19" s="27" t="s">
        <v>96</v>
      </c>
    </row>
    <row r="20" spans="3:15" ht="19.5" customHeight="1" thickTop="1" thickBot="1" x14ac:dyDescent="0.25">
      <c r="C20" s="26" t="s">
        <v>351</v>
      </c>
      <c r="D20" s="27" t="s">
        <v>96</v>
      </c>
      <c r="E20" s="25"/>
      <c r="F20" s="26" t="s">
        <v>352</v>
      </c>
      <c r="G20" s="27" t="s">
        <v>96</v>
      </c>
      <c r="H20" s="25"/>
      <c r="I20" s="26" t="s">
        <v>353</v>
      </c>
      <c r="J20" s="27" t="s">
        <v>96</v>
      </c>
      <c r="N20" s="188"/>
      <c r="O20" s="188"/>
    </row>
    <row r="21" spans="3:15" ht="19.5" customHeight="1" thickTop="1" thickBot="1" x14ac:dyDescent="0.25">
      <c r="C21" s="26" t="s">
        <v>354</v>
      </c>
      <c r="D21" s="27" t="s">
        <v>96</v>
      </c>
      <c r="E21" s="25"/>
      <c r="F21" s="26" t="s">
        <v>355</v>
      </c>
      <c r="G21" s="27" t="s">
        <v>96</v>
      </c>
      <c r="H21" s="25"/>
      <c r="I21" s="26" t="s">
        <v>356</v>
      </c>
      <c r="J21" s="27" t="s">
        <v>96</v>
      </c>
      <c r="N21" s="188"/>
      <c r="O21" s="188"/>
    </row>
    <row r="22" spans="3:15" ht="19.5" customHeight="1" thickTop="1" thickBot="1" x14ac:dyDescent="0.25">
      <c r="C22" s="26" t="s">
        <v>357</v>
      </c>
      <c r="D22" s="27" t="s">
        <v>96</v>
      </c>
      <c r="E22" s="25"/>
      <c r="F22" s="26" t="s">
        <v>358</v>
      </c>
      <c r="G22" s="27" t="s">
        <v>96</v>
      </c>
      <c r="H22" s="25"/>
      <c r="I22" s="26" t="s">
        <v>359</v>
      </c>
      <c r="J22" s="27" t="s">
        <v>96</v>
      </c>
      <c r="N22" s="188"/>
      <c r="O22" s="188"/>
    </row>
    <row r="23" spans="3:15" ht="19.5" customHeight="1" thickTop="1" thickBot="1" x14ac:dyDescent="0.25">
      <c r="C23" s="26" t="s">
        <v>360</v>
      </c>
      <c r="D23" s="27" t="s">
        <v>96</v>
      </c>
      <c r="E23" s="25"/>
      <c r="F23" s="26" t="s">
        <v>361</v>
      </c>
      <c r="G23" s="27" t="s">
        <v>96</v>
      </c>
      <c r="H23" s="25"/>
      <c r="I23" s="26" t="s">
        <v>362</v>
      </c>
      <c r="J23" s="27" t="s">
        <v>96</v>
      </c>
      <c r="N23" s="188"/>
      <c r="O23" s="188"/>
    </row>
    <row r="24" spans="3:15" ht="19.5" customHeight="1" thickTop="1" thickBot="1" x14ac:dyDescent="0.25">
      <c r="C24" s="26" t="s">
        <v>363</v>
      </c>
      <c r="D24" s="27" t="s">
        <v>96</v>
      </c>
      <c r="E24" s="25"/>
      <c r="F24" s="26" t="s">
        <v>364</v>
      </c>
      <c r="G24" s="27" t="s">
        <v>96</v>
      </c>
      <c r="H24" s="25"/>
      <c r="I24" s="26" t="s">
        <v>365</v>
      </c>
      <c r="J24" s="27" t="s">
        <v>96</v>
      </c>
      <c r="N24" s="188"/>
      <c r="O24" s="188"/>
    </row>
    <row r="25" spans="3:15" ht="19.5" customHeight="1" thickTop="1" thickBot="1" x14ac:dyDescent="0.25">
      <c r="C25" s="26" t="s">
        <v>366</v>
      </c>
      <c r="D25" s="27" t="s">
        <v>96</v>
      </c>
      <c r="E25" s="25"/>
      <c r="F25" s="26" t="s">
        <v>367</v>
      </c>
      <c r="G25" s="27" t="s">
        <v>96</v>
      </c>
      <c r="H25" s="25"/>
      <c r="I25" s="26" t="s">
        <v>368</v>
      </c>
      <c r="J25" s="27" t="s">
        <v>96</v>
      </c>
      <c r="N25" s="188"/>
      <c r="O25" s="188"/>
    </row>
    <row r="26" spans="3:15" ht="19.5" customHeight="1" thickTop="1" thickBot="1" x14ac:dyDescent="0.25">
      <c r="C26" s="26" t="s">
        <v>369</v>
      </c>
      <c r="D26" s="27" t="s">
        <v>96</v>
      </c>
      <c r="E26" s="25"/>
      <c r="F26" s="26" t="s">
        <v>370</v>
      </c>
      <c r="G26" s="27" t="s">
        <v>96</v>
      </c>
      <c r="H26" s="25"/>
      <c r="I26" s="26" t="s">
        <v>371</v>
      </c>
      <c r="J26" s="27" t="s">
        <v>96</v>
      </c>
      <c r="N26" s="188"/>
      <c r="O26" s="188"/>
    </row>
    <row r="27" spans="3:15" ht="19.5" customHeight="1" thickTop="1" thickBot="1" x14ac:dyDescent="0.25">
      <c r="C27" s="26" t="s">
        <v>372</v>
      </c>
      <c r="D27" s="27" t="s">
        <v>96</v>
      </c>
      <c r="E27" s="25"/>
      <c r="F27" s="26" t="s">
        <v>373</v>
      </c>
      <c r="G27" s="27" t="s">
        <v>96</v>
      </c>
      <c r="H27" s="25"/>
      <c r="I27" s="26" t="s">
        <v>374</v>
      </c>
      <c r="J27" s="27" t="s">
        <v>96</v>
      </c>
      <c r="N27" s="188"/>
      <c r="O27" s="188"/>
    </row>
    <row r="28" spans="3:15" ht="19.5" customHeight="1" thickTop="1" thickBot="1" x14ac:dyDescent="0.25">
      <c r="C28" s="26" t="s">
        <v>375</v>
      </c>
      <c r="D28" s="27" t="s">
        <v>96</v>
      </c>
      <c r="E28" s="25"/>
      <c r="F28" s="26" t="s">
        <v>376</v>
      </c>
      <c r="G28" s="27" t="s">
        <v>96</v>
      </c>
      <c r="H28" s="25"/>
      <c r="I28" s="26" t="s">
        <v>377</v>
      </c>
      <c r="J28" s="27" t="s">
        <v>96</v>
      </c>
      <c r="N28" s="188"/>
      <c r="O28" s="188"/>
    </row>
    <row r="29" spans="3:15" ht="19.5" customHeight="1" thickTop="1" thickBot="1" x14ac:dyDescent="0.25">
      <c r="C29" s="26" t="s">
        <v>378</v>
      </c>
      <c r="D29" s="27" t="s">
        <v>96</v>
      </c>
      <c r="E29" s="25"/>
      <c r="F29" s="26" t="s">
        <v>379</v>
      </c>
      <c r="G29" s="27" t="s">
        <v>96</v>
      </c>
      <c r="H29" s="25"/>
      <c r="I29" s="26" t="s">
        <v>380</v>
      </c>
      <c r="J29" s="27" t="s">
        <v>96</v>
      </c>
      <c r="N29" s="188"/>
      <c r="O29" s="188"/>
    </row>
    <row r="30" spans="3:15" ht="19.5" customHeight="1" thickTop="1" thickBot="1" x14ac:dyDescent="0.25">
      <c r="C30" s="26" t="s">
        <v>381</v>
      </c>
      <c r="D30" s="27" t="s">
        <v>96</v>
      </c>
      <c r="E30" s="25"/>
      <c r="F30" s="26" t="s">
        <v>382</v>
      </c>
      <c r="G30" s="27" t="s">
        <v>96</v>
      </c>
      <c r="H30" s="25"/>
      <c r="I30" s="26" t="s">
        <v>383</v>
      </c>
      <c r="J30" s="27" t="s">
        <v>96</v>
      </c>
      <c r="N30" s="188"/>
      <c r="O30" s="188"/>
    </row>
    <row r="31" spans="3:15" ht="19.5" customHeight="1" thickTop="1" thickBot="1" x14ac:dyDescent="0.25">
      <c r="C31" s="26" t="s">
        <v>384</v>
      </c>
      <c r="D31" s="27" t="s">
        <v>96</v>
      </c>
      <c r="E31" s="25"/>
      <c r="F31" s="26" t="s">
        <v>385</v>
      </c>
      <c r="G31" s="27" t="s">
        <v>96</v>
      </c>
      <c r="H31" s="25"/>
      <c r="I31" s="26" t="s">
        <v>386</v>
      </c>
      <c r="J31" s="27" t="s">
        <v>96</v>
      </c>
      <c r="N31" s="188"/>
      <c r="O31" s="188"/>
    </row>
    <row r="32" spans="3:15" ht="19.5" customHeight="1" thickTop="1" thickBot="1" x14ac:dyDescent="0.25">
      <c r="C32" s="26" t="s">
        <v>387</v>
      </c>
      <c r="D32" s="27" t="s">
        <v>96</v>
      </c>
      <c r="E32" s="25"/>
      <c r="F32" s="26" t="s">
        <v>388</v>
      </c>
      <c r="G32" s="27" t="s">
        <v>96</v>
      </c>
      <c r="H32" s="25"/>
      <c r="I32" s="26" t="s">
        <v>389</v>
      </c>
      <c r="J32" s="27" t="s">
        <v>96</v>
      </c>
      <c r="N32" s="188"/>
      <c r="O32" s="188"/>
    </row>
    <row r="33" spans="3:15" ht="19.5" customHeight="1" thickTop="1" thickBot="1" x14ac:dyDescent="0.25">
      <c r="C33" s="26" t="s">
        <v>390</v>
      </c>
      <c r="D33" s="27" t="s">
        <v>96</v>
      </c>
      <c r="E33" s="25"/>
      <c r="F33" s="26" t="s">
        <v>391</v>
      </c>
      <c r="G33" s="27" t="s">
        <v>96</v>
      </c>
      <c r="H33" s="25"/>
      <c r="I33" s="26" t="s">
        <v>392</v>
      </c>
      <c r="J33" s="27" t="s">
        <v>96</v>
      </c>
      <c r="N33" s="188"/>
      <c r="O33" s="188"/>
    </row>
    <row r="34" spans="3:15" ht="19.5" customHeight="1" thickTop="1" thickBot="1" x14ac:dyDescent="0.25">
      <c r="C34" s="26" t="s">
        <v>393</v>
      </c>
      <c r="D34" s="27" t="s">
        <v>96</v>
      </c>
      <c r="E34" s="25"/>
      <c r="F34" s="26" t="s">
        <v>394</v>
      </c>
      <c r="G34" s="27" t="s">
        <v>96</v>
      </c>
      <c r="H34" s="25"/>
      <c r="I34" s="26" t="s">
        <v>395</v>
      </c>
      <c r="J34" s="27" t="s">
        <v>96</v>
      </c>
      <c r="N34" s="188"/>
      <c r="O34" s="188"/>
    </row>
    <row r="35" spans="3:15" ht="19.5" customHeight="1" thickTop="1" thickBot="1" x14ac:dyDescent="0.25">
      <c r="C35" s="26" t="s">
        <v>396</v>
      </c>
      <c r="D35" s="27" t="s">
        <v>96</v>
      </c>
      <c r="E35" s="25"/>
      <c r="F35" s="26" t="s">
        <v>397</v>
      </c>
      <c r="G35" s="27" t="s">
        <v>96</v>
      </c>
      <c r="H35" s="25"/>
      <c r="I35" s="26" t="s">
        <v>398</v>
      </c>
      <c r="J35" s="27" t="s">
        <v>96</v>
      </c>
      <c r="N35" s="188"/>
      <c r="O35" s="188"/>
    </row>
    <row r="36" spans="3:15" ht="19.5" customHeight="1" thickTop="1" thickBot="1" x14ac:dyDescent="0.25">
      <c r="C36" s="26" t="s">
        <v>399</v>
      </c>
      <c r="D36" s="27" t="s">
        <v>96</v>
      </c>
      <c r="E36" s="25"/>
      <c r="F36" s="26" t="s">
        <v>400</v>
      </c>
      <c r="G36" s="27" t="s">
        <v>96</v>
      </c>
      <c r="H36" s="25"/>
      <c r="I36" s="26" t="s">
        <v>401</v>
      </c>
      <c r="J36" s="27" t="s">
        <v>96</v>
      </c>
      <c r="N36" s="188"/>
      <c r="O36" s="188"/>
    </row>
    <row r="37" spans="3:15" ht="19.5" customHeight="1" thickTop="1" thickBot="1" x14ac:dyDescent="0.25">
      <c r="C37" s="26" t="s">
        <v>402</v>
      </c>
      <c r="D37" s="27" t="s">
        <v>96</v>
      </c>
      <c r="E37" s="25"/>
      <c r="F37" s="26" t="s">
        <v>403</v>
      </c>
      <c r="G37" s="27" t="s">
        <v>96</v>
      </c>
      <c r="H37" s="25"/>
      <c r="I37" s="26" t="s">
        <v>404</v>
      </c>
      <c r="J37" s="27" t="s">
        <v>96</v>
      </c>
      <c r="N37" s="188"/>
      <c r="O37" s="188"/>
    </row>
    <row r="38" spans="3:15" ht="19.5" customHeight="1" thickTop="1" thickBot="1" x14ac:dyDescent="0.25">
      <c r="C38" s="26" t="s">
        <v>405</v>
      </c>
      <c r="D38" s="27" t="s">
        <v>96</v>
      </c>
      <c r="E38" s="25"/>
      <c r="F38" s="26" t="s">
        <v>406</v>
      </c>
      <c r="G38" s="27" t="s">
        <v>96</v>
      </c>
      <c r="H38" s="25"/>
      <c r="I38" s="26" t="s">
        <v>407</v>
      </c>
      <c r="J38" s="27" t="s">
        <v>96</v>
      </c>
      <c r="N38" s="188"/>
      <c r="O38" s="188"/>
    </row>
    <row r="39" spans="3:15" ht="19.5" customHeight="1" thickTop="1" thickBot="1" x14ac:dyDescent="0.25">
      <c r="C39" s="26" t="s">
        <v>408</v>
      </c>
      <c r="D39" s="27" t="s">
        <v>96</v>
      </c>
      <c r="E39" s="25"/>
      <c r="F39" s="26" t="s">
        <v>409</v>
      </c>
      <c r="G39" s="27" t="s">
        <v>96</v>
      </c>
      <c r="H39" s="25"/>
      <c r="I39" s="26" t="s">
        <v>410</v>
      </c>
      <c r="J39" s="27" t="s">
        <v>96</v>
      </c>
      <c r="N39" s="188"/>
      <c r="O39" s="188"/>
    </row>
    <row r="40" spans="3:15" ht="19.5" customHeight="1" thickTop="1" thickBot="1" x14ac:dyDescent="0.25">
      <c r="C40" s="26" t="s">
        <v>411</v>
      </c>
      <c r="D40" s="27" t="s">
        <v>96</v>
      </c>
      <c r="E40" s="25"/>
      <c r="F40" s="26" t="s">
        <v>412</v>
      </c>
      <c r="G40" s="27" t="s">
        <v>96</v>
      </c>
      <c r="H40" s="25"/>
      <c r="I40" s="26" t="s">
        <v>413</v>
      </c>
      <c r="J40" s="27" t="s">
        <v>96</v>
      </c>
      <c r="N40" s="188"/>
      <c r="O40" s="188"/>
    </row>
    <row r="41" spans="3:15" ht="19.5" customHeight="1" thickTop="1" thickBot="1" x14ac:dyDescent="0.25">
      <c r="C41" s="26" t="s">
        <v>414</v>
      </c>
      <c r="D41" s="27" t="s">
        <v>96</v>
      </c>
      <c r="E41" s="25"/>
      <c r="F41" s="26" t="s">
        <v>415</v>
      </c>
      <c r="G41" s="27" t="s">
        <v>96</v>
      </c>
      <c r="H41" s="25"/>
      <c r="I41" s="26" t="s">
        <v>416</v>
      </c>
      <c r="J41" s="27" t="s">
        <v>96</v>
      </c>
      <c r="N41" s="188"/>
      <c r="O41" s="188"/>
    </row>
    <row r="42" spans="3:15" ht="19.5" customHeight="1" thickTop="1" thickBot="1" x14ac:dyDescent="0.25">
      <c r="C42" s="26" t="s">
        <v>417</v>
      </c>
      <c r="D42" s="27" t="s">
        <v>96</v>
      </c>
      <c r="E42" s="25"/>
      <c r="F42" s="26" t="s">
        <v>418</v>
      </c>
      <c r="G42" s="27" t="s">
        <v>96</v>
      </c>
      <c r="H42" s="25"/>
      <c r="I42" s="26" t="s">
        <v>419</v>
      </c>
      <c r="J42" s="27" t="s">
        <v>96</v>
      </c>
      <c r="N42" s="188"/>
      <c r="O42" s="188"/>
    </row>
    <row r="43" spans="3:15" ht="19.5" customHeight="1" thickTop="1" thickBot="1" x14ac:dyDescent="0.25">
      <c r="C43" s="26" t="s">
        <v>420</v>
      </c>
      <c r="D43" s="27" t="s">
        <v>96</v>
      </c>
      <c r="E43" s="25"/>
      <c r="F43" s="26" t="s">
        <v>421</v>
      </c>
      <c r="G43" s="27" t="s">
        <v>96</v>
      </c>
      <c r="H43" s="25"/>
      <c r="I43" s="26" t="s">
        <v>422</v>
      </c>
      <c r="J43" s="27" t="s">
        <v>96</v>
      </c>
      <c r="N43" s="188"/>
      <c r="O43" s="188"/>
    </row>
    <row r="44" spans="3:15" ht="19.5" customHeight="1" thickTop="1" thickBot="1" x14ac:dyDescent="0.25">
      <c r="C44" s="26" t="s">
        <v>423</v>
      </c>
      <c r="D44" s="27" t="s">
        <v>96</v>
      </c>
      <c r="E44" s="25"/>
      <c r="F44" s="26" t="s">
        <v>424</v>
      </c>
      <c r="G44" s="27" t="s">
        <v>96</v>
      </c>
      <c r="H44" s="25"/>
      <c r="I44" s="26" t="s">
        <v>425</v>
      </c>
      <c r="J44" s="27" t="s">
        <v>96</v>
      </c>
      <c r="N44" s="188"/>
      <c r="O44" s="188"/>
    </row>
    <row r="45" spans="3:15" ht="19.5" customHeight="1" thickTop="1" thickBot="1" x14ac:dyDescent="0.25">
      <c r="C45" s="26" t="s">
        <v>426</v>
      </c>
      <c r="D45" s="27" t="s">
        <v>96</v>
      </c>
      <c r="E45" s="25"/>
      <c r="F45" s="26" t="s">
        <v>427</v>
      </c>
      <c r="G45" s="27" t="s">
        <v>96</v>
      </c>
      <c r="H45" s="25"/>
      <c r="I45" s="26" t="s">
        <v>428</v>
      </c>
      <c r="J45" s="27" t="s">
        <v>96</v>
      </c>
      <c r="N45" s="188"/>
      <c r="O45" s="188"/>
    </row>
    <row r="46" spans="3:15" ht="19.5" customHeight="1" thickTop="1" thickBot="1" x14ac:dyDescent="0.25">
      <c r="C46" s="26" t="s">
        <v>429</v>
      </c>
      <c r="D46" s="27" t="s">
        <v>96</v>
      </c>
      <c r="E46" s="25"/>
      <c r="F46" s="26" t="s">
        <v>430</v>
      </c>
      <c r="G46" s="27" t="s">
        <v>96</v>
      </c>
      <c r="H46" s="25"/>
      <c r="I46" s="26" t="s">
        <v>431</v>
      </c>
      <c r="J46" s="27" t="s">
        <v>96</v>
      </c>
      <c r="N46" s="188"/>
      <c r="O46" s="188"/>
    </row>
    <row r="47" spans="3:15" ht="19.5" customHeight="1" thickTop="1" thickBot="1" x14ac:dyDescent="0.25">
      <c r="C47" s="26" t="s">
        <v>432</v>
      </c>
      <c r="D47" s="27" t="s">
        <v>96</v>
      </c>
      <c r="E47" s="25"/>
      <c r="F47" s="26" t="s">
        <v>433</v>
      </c>
      <c r="G47" s="27" t="s">
        <v>96</v>
      </c>
      <c r="H47" s="25"/>
      <c r="I47" s="26" t="s">
        <v>434</v>
      </c>
      <c r="J47" s="27" t="s">
        <v>96</v>
      </c>
      <c r="N47" s="188"/>
      <c r="O47" s="188"/>
    </row>
    <row r="48" spans="3:15" ht="19.5" customHeight="1" thickTop="1" thickBot="1" x14ac:dyDescent="0.25">
      <c r="C48" s="26" t="s">
        <v>435</v>
      </c>
      <c r="D48" s="27" t="s">
        <v>96</v>
      </c>
      <c r="E48" s="25"/>
      <c r="F48" s="26" t="s">
        <v>436</v>
      </c>
      <c r="G48" s="27" t="s">
        <v>96</v>
      </c>
      <c r="H48" s="25"/>
      <c r="I48" s="26" t="s">
        <v>437</v>
      </c>
      <c r="J48" s="27" t="s">
        <v>96</v>
      </c>
      <c r="N48" s="188"/>
      <c r="O48" s="188"/>
    </row>
    <row r="49" spans="3:15" ht="19.5" customHeight="1" thickTop="1" thickBot="1" x14ac:dyDescent="0.25">
      <c r="C49" s="26" t="s">
        <v>438</v>
      </c>
      <c r="D49" s="27" t="s">
        <v>96</v>
      </c>
      <c r="E49" s="25"/>
      <c r="F49" s="26" t="s">
        <v>439</v>
      </c>
      <c r="G49" s="27" t="s">
        <v>96</v>
      </c>
      <c r="H49" s="25"/>
      <c r="I49" s="26" t="s">
        <v>440</v>
      </c>
      <c r="J49" s="27" t="s">
        <v>96</v>
      </c>
      <c r="N49" s="188"/>
      <c r="O49" s="188"/>
    </row>
    <row r="50" spans="3:15" ht="19.5" customHeight="1" thickTop="1" thickBot="1" x14ac:dyDescent="0.25">
      <c r="C50" s="26" t="s">
        <v>441</v>
      </c>
      <c r="D50" s="27" t="s">
        <v>96</v>
      </c>
      <c r="E50" s="25"/>
      <c r="F50" s="26" t="s">
        <v>442</v>
      </c>
      <c r="G50" s="27" t="s">
        <v>96</v>
      </c>
      <c r="H50" s="25"/>
      <c r="I50" s="26" t="s">
        <v>443</v>
      </c>
      <c r="J50" s="27" t="s">
        <v>96</v>
      </c>
      <c r="N50" s="188"/>
      <c r="O50" s="188"/>
    </row>
    <row r="51" spans="3:15" ht="19.5" customHeight="1" thickTop="1" thickBot="1" x14ac:dyDescent="0.25">
      <c r="C51" s="26" t="s">
        <v>444</v>
      </c>
      <c r="D51" s="27" t="s">
        <v>96</v>
      </c>
      <c r="E51" s="25"/>
      <c r="F51" s="26" t="s">
        <v>445</v>
      </c>
      <c r="G51" s="27" t="s">
        <v>96</v>
      </c>
      <c r="H51" s="25"/>
      <c r="I51" s="26" t="s">
        <v>446</v>
      </c>
      <c r="J51" s="27" t="s">
        <v>96</v>
      </c>
      <c r="N51" s="188"/>
      <c r="O51" s="188"/>
    </row>
    <row r="52" spans="3:15" ht="19.5" customHeight="1" thickTop="1" thickBot="1" x14ac:dyDescent="0.25">
      <c r="C52" s="26" t="s">
        <v>447</v>
      </c>
      <c r="D52" s="27" t="s">
        <v>96</v>
      </c>
      <c r="E52" s="25"/>
      <c r="F52" s="26" t="s">
        <v>448</v>
      </c>
      <c r="G52" s="27" t="s">
        <v>96</v>
      </c>
      <c r="H52" s="25"/>
      <c r="I52" s="26" t="s">
        <v>449</v>
      </c>
      <c r="J52" s="27" t="s">
        <v>96</v>
      </c>
      <c r="N52" s="188"/>
      <c r="O52" s="188"/>
    </row>
    <row r="53" spans="3:15" ht="19.5" customHeight="1" thickTop="1" thickBot="1" x14ac:dyDescent="0.25">
      <c r="C53" s="26" t="s">
        <v>450</v>
      </c>
      <c r="D53" s="27" t="s">
        <v>96</v>
      </c>
      <c r="E53" s="25"/>
      <c r="F53" s="26" t="s">
        <v>451</v>
      </c>
      <c r="G53" s="27" t="s">
        <v>96</v>
      </c>
      <c r="H53" s="25"/>
      <c r="I53" s="26" t="s">
        <v>452</v>
      </c>
      <c r="J53" s="27" t="s">
        <v>96</v>
      </c>
      <c r="N53" s="188"/>
      <c r="O53" s="188"/>
    </row>
    <row r="54" spans="3:15" ht="19.5" customHeight="1" thickTop="1" thickBot="1" x14ac:dyDescent="0.25">
      <c r="C54" s="26" t="s">
        <v>453</v>
      </c>
      <c r="D54" s="27" t="s">
        <v>96</v>
      </c>
      <c r="E54" s="25"/>
      <c r="F54" s="26" t="s">
        <v>454</v>
      </c>
      <c r="G54" s="27" t="s">
        <v>96</v>
      </c>
      <c r="H54" s="25"/>
      <c r="I54" s="26" t="s">
        <v>455</v>
      </c>
      <c r="J54" s="27" t="s">
        <v>96</v>
      </c>
      <c r="N54" s="188"/>
      <c r="O54" s="188"/>
    </row>
    <row r="55" spans="3:15" ht="19.5" customHeight="1" thickTop="1" thickBot="1" x14ac:dyDescent="0.25">
      <c r="C55" s="26" t="s">
        <v>456</v>
      </c>
      <c r="D55" s="27" t="s">
        <v>96</v>
      </c>
      <c r="E55" s="25"/>
      <c r="F55" s="26" t="s">
        <v>457</v>
      </c>
      <c r="G55" s="27" t="s">
        <v>96</v>
      </c>
      <c r="H55" s="25"/>
      <c r="I55" s="26" t="s">
        <v>458</v>
      </c>
      <c r="J55" s="27" t="s">
        <v>96</v>
      </c>
      <c r="N55" s="188"/>
      <c r="O55" s="188"/>
    </row>
    <row r="56" spans="3:15" ht="19.5" customHeight="1" thickTop="1" thickBot="1" x14ac:dyDescent="0.25">
      <c r="C56" s="26" t="s">
        <v>459</v>
      </c>
      <c r="D56" s="27" t="s">
        <v>96</v>
      </c>
      <c r="E56" s="25"/>
      <c r="F56" s="26" t="s">
        <v>460</v>
      </c>
      <c r="G56" s="27" t="s">
        <v>96</v>
      </c>
      <c r="H56" s="25"/>
      <c r="I56" s="26" t="s">
        <v>461</v>
      </c>
      <c r="J56" s="27" t="s">
        <v>96</v>
      </c>
      <c r="N56" s="188"/>
      <c r="O56" s="188"/>
    </row>
    <row r="57" spans="3:15" ht="19.5" customHeight="1" thickTop="1" thickBot="1" x14ac:dyDescent="0.25">
      <c r="C57" s="26" t="s">
        <v>462</v>
      </c>
      <c r="D57" s="27" t="s">
        <v>96</v>
      </c>
      <c r="E57" s="25"/>
      <c r="F57" s="26" t="s">
        <v>463</v>
      </c>
      <c r="G57" s="27" t="s">
        <v>96</v>
      </c>
      <c r="H57" s="25"/>
      <c r="I57" s="26" t="s">
        <v>464</v>
      </c>
      <c r="J57" s="27" t="s">
        <v>96</v>
      </c>
      <c r="N57" s="188"/>
      <c r="O57" s="188"/>
    </row>
    <row r="58" spans="3:15" ht="19.5" customHeight="1" thickTop="1" thickBot="1" x14ac:dyDescent="0.25">
      <c r="C58" s="26" t="s">
        <v>465</v>
      </c>
      <c r="D58" s="27" t="s">
        <v>96</v>
      </c>
      <c r="E58" s="25"/>
      <c r="F58" s="26" t="s">
        <v>466</v>
      </c>
      <c r="G58" s="27" t="s">
        <v>96</v>
      </c>
      <c r="H58" s="25"/>
      <c r="I58" s="26" t="s">
        <v>467</v>
      </c>
      <c r="J58" s="27" t="s">
        <v>96</v>
      </c>
      <c r="N58" s="188"/>
      <c r="O58" s="188"/>
    </row>
    <row r="59" spans="3:15" ht="19.5" customHeight="1" thickTop="1" thickBot="1" x14ac:dyDescent="0.25">
      <c r="C59" s="26" t="s">
        <v>468</v>
      </c>
      <c r="D59" s="27" t="s">
        <v>96</v>
      </c>
      <c r="E59" s="25"/>
      <c r="F59" s="26" t="s">
        <v>469</v>
      </c>
      <c r="G59" s="27" t="s">
        <v>96</v>
      </c>
      <c r="H59" s="25"/>
      <c r="I59" s="26" t="s">
        <v>470</v>
      </c>
      <c r="J59" s="27" t="s">
        <v>96</v>
      </c>
      <c r="N59" s="188"/>
      <c r="O59" s="188"/>
    </row>
    <row r="60" spans="3:15" ht="19.5" customHeight="1" thickTop="1" thickBot="1" x14ac:dyDescent="0.25">
      <c r="C60" s="26" t="s">
        <v>471</v>
      </c>
      <c r="D60" s="27" t="s">
        <v>96</v>
      </c>
      <c r="E60" s="25"/>
      <c r="F60" s="26" t="s">
        <v>472</v>
      </c>
      <c r="G60" s="27" t="s">
        <v>96</v>
      </c>
      <c r="H60" s="25"/>
      <c r="I60" s="26" t="s">
        <v>473</v>
      </c>
      <c r="J60" s="27" t="s">
        <v>96</v>
      </c>
      <c r="N60" s="188"/>
      <c r="O60" s="188"/>
    </row>
    <row r="61" spans="3:15" ht="19.5" customHeight="1" thickTop="1" thickBot="1" x14ac:dyDescent="0.25">
      <c r="C61" s="26" t="s">
        <v>474</v>
      </c>
      <c r="D61" s="27" t="s">
        <v>96</v>
      </c>
      <c r="E61" s="25"/>
      <c r="F61" s="26" t="s">
        <v>475</v>
      </c>
      <c r="G61" s="27" t="s">
        <v>96</v>
      </c>
      <c r="H61" s="25"/>
      <c r="I61" s="26" t="s">
        <v>476</v>
      </c>
      <c r="J61" s="27" t="s">
        <v>96</v>
      </c>
      <c r="N61" s="188"/>
      <c r="O61" s="188"/>
    </row>
    <row r="62" spans="3:15" ht="19.5" customHeight="1" thickTop="1" thickBot="1" x14ac:dyDescent="0.25">
      <c r="C62" s="26" t="s">
        <v>477</v>
      </c>
      <c r="D62" s="27" t="s">
        <v>96</v>
      </c>
      <c r="E62" s="25"/>
      <c r="F62" s="26" t="s">
        <v>478</v>
      </c>
      <c r="G62" s="27" t="s">
        <v>96</v>
      </c>
      <c r="H62" s="25"/>
      <c r="I62" s="26" t="s">
        <v>479</v>
      </c>
      <c r="J62" s="27" t="s">
        <v>96</v>
      </c>
      <c r="N62" s="188"/>
      <c r="O62" s="188"/>
    </row>
    <row r="63" spans="3:15" ht="19.5" customHeight="1" thickTop="1" thickBot="1" x14ac:dyDescent="0.25">
      <c r="C63" s="26" t="s">
        <v>480</v>
      </c>
      <c r="D63" s="27" t="s">
        <v>96</v>
      </c>
      <c r="E63" s="25"/>
      <c r="F63" s="26" t="s">
        <v>481</v>
      </c>
      <c r="G63" s="27" t="s">
        <v>96</v>
      </c>
      <c r="H63" s="25"/>
      <c r="I63" s="26" t="s">
        <v>482</v>
      </c>
      <c r="J63" s="27" t="s">
        <v>96</v>
      </c>
      <c r="N63" s="188"/>
      <c r="O63" s="188"/>
    </row>
    <row r="64" spans="3:15" ht="19.5" customHeight="1" thickTop="1" thickBot="1" x14ac:dyDescent="0.25">
      <c r="C64" s="26" t="s">
        <v>483</v>
      </c>
      <c r="D64" s="27" t="s">
        <v>96</v>
      </c>
      <c r="E64" s="25"/>
      <c r="F64" s="26" t="s">
        <v>484</v>
      </c>
      <c r="G64" s="27" t="s">
        <v>96</v>
      </c>
      <c r="H64" s="25"/>
      <c r="I64" s="26" t="s">
        <v>485</v>
      </c>
      <c r="J64" s="27" t="s">
        <v>96</v>
      </c>
      <c r="N64" s="188"/>
      <c r="O64" s="188"/>
    </row>
    <row r="65" spans="3:15" ht="19.5" customHeight="1" thickTop="1" thickBot="1" x14ac:dyDescent="0.25">
      <c r="C65" s="26" t="s">
        <v>486</v>
      </c>
      <c r="D65" s="27" t="s">
        <v>96</v>
      </c>
      <c r="E65" s="25"/>
      <c r="F65" s="26" t="s">
        <v>487</v>
      </c>
      <c r="G65" s="27" t="s">
        <v>96</v>
      </c>
      <c r="H65" s="25"/>
      <c r="I65" s="26" t="s">
        <v>488</v>
      </c>
      <c r="J65" s="27" t="s">
        <v>96</v>
      </c>
      <c r="N65" s="188"/>
      <c r="O65" s="188"/>
    </row>
    <row r="66" spans="3:15" ht="19.5" customHeight="1" thickTop="1" thickBot="1" x14ac:dyDescent="0.25">
      <c r="C66" s="26" t="s">
        <v>489</v>
      </c>
      <c r="D66" s="27" t="s">
        <v>96</v>
      </c>
      <c r="E66" s="25"/>
      <c r="F66" s="26" t="s">
        <v>490</v>
      </c>
      <c r="G66" s="27" t="s">
        <v>96</v>
      </c>
      <c r="H66" s="25"/>
      <c r="I66" s="26" t="s">
        <v>491</v>
      </c>
      <c r="J66" s="27" t="s">
        <v>96</v>
      </c>
      <c r="N66" s="188"/>
      <c r="O66" s="188"/>
    </row>
    <row r="67" spans="3:15" ht="19.5" customHeight="1" thickTop="1" thickBot="1" x14ac:dyDescent="0.25">
      <c r="C67" s="26" t="s">
        <v>492</v>
      </c>
      <c r="D67" s="27" t="s">
        <v>96</v>
      </c>
      <c r="E67" s="25"/>
      <c r="F67" s="26" t="s">
        <v>493</v>
      </c>
      <c r="G67" s="27" t="s">
        <v>96</v>
      </c>
      <c r="H67" s="25"/>
      <c r="I67" s="26" t="s">
        <v>494</v>
      </c>
      <c r="J67" s="27" t="s">
        <v>96</v>
      </c>
      <c r="N67" s="188"/>
      <c r="O67" s="188"/>
    </row>
    <row r="68" spans="3:15" ht="19.5" customHeight="1" thickTop="1" thickBot="1" x14ac:dyDescent="0.25">
      <c r="C68" s="26" t="s">
        <v>495</v>
      </c>
      <c r="D68" s="27" t="s">
        <v>96</v>
      </c>
      <c r="E68" s="25"/>
      <c r="F68" s="26" t="s">
        <v>496</v>
      </c>
      <c r="G68" s="27" t="s">
        <v>96</v>
      </c>
      <c r="H68" s="25"/>
      <c r="I68" s="26" t="s">
        <v>497</v>
      </c>
      <c r="J68" s="27" t="s">
        <v>96</v>
      </c>
      <c r="N68" s="188"/>
      <c r="O68" s="188"/>
    </row>
    <row r="69" spans="3:15" ht="19.5" customHeight="1" thickTop="1" thickBot="1" x14ac:dyDescent="0.25">
      <c r="C69" s="26" t="s">
        <v>498</v>
      </c>
      <c r="D69" s="27" t="s">
        <v>96</v>
      </c>
      <c r="E69" s="25"/>
      <c r="F69" s="26" t="s">
        <v>499</v>
      </c>
      <c r="G69" s="27" t="s">
        <v>96</v>
      </c>
      <c r="H69" s="25"/>
      <c r="I69" s="26" t="s">
        <v>500</v>
      </c>
      <c r="J69" s="27" t="s">
        <v>96</v>
      </c>
      <c r="N69" s="188"/>
      <c r="O69" s="188"/>
    </row>
    <row r="70" spans="3:15" ht="19.5" customHeight="1" thickTop="1" thickBot="1" x14ac:dyDescent="0.25">
      <c r="C70" s="26" t="s">
        <v>501</v>
      </c>
      <c r="D70" s="27" t="s">
        <v>96</v>
      </c>
      <c r="E70" s="25"/>
      <c r="F70" s="26" t="s">
        <v>502</v>
      </c>
      <c r="G70" s="27" t="s">
        <v>96</v>
      </c>
      <c r="H70" s="25"/>
      <c r="I70" s="26" t="s">
        <v>503</v>
      </c>
      <c r="J70" s="27" t="s">
        <v>96</v>
      </c>
      <c r="N70" s="188"/>
      <c r="O70" s="188"/>
    </row>
    <row r="71" spans="3:15" ht="19.5" customHeight="1" thickTop="1" thickBot="1" x14ac:dyDescent="0.25">
      <c r="C71" s="26" t="s">
        <v>504</v>
      </c>
      <c r="D71" s="27" t="s">
        <v>96</v>
      </c>
      <c r="E71" s="25"/>
      <c r="F71" s="26" t="s">
        <v>505</v>
      </c>
      <c r="G71" s="27" t="s">
        <v>96</v>
      </c>
      <c r="H71" s="25"/>
      <c r="I71" s="26" t="s">
        <v>506</v>
      </c>
      <c r="J71" s="27" t="s">
        <v>96</v>
      </c>
      <c r="N71" s="188"/>
      <c r="O71" s="188"/>
    </row>
    <row r="72" spans="3:15" ht="19.5" customHeight="1" thickTop="1" thickBot="1" x14ac:dyDescent="0.25">
      <c r="C72" s="26" t="s">
        <v>507</v>
      </c>
      <c r="D72" s="27" t="s">
        <v>96</v>
      </c>
      <c r="E72" s="25"/>
      <c r="F72" s="26" t="s">
        <v>508</v>
      </c>
      <c r="G72" s="27" t="s">
        <v>96</v>
      </c>
      <c r="H72" s="25"/>
      <c r="I72" s="26" t="s">
        <v>509</v>
      </c>
      <c r="J72" s="27" t="s">
        <v>96</v>
      </c>
      <c r="N72" s="188"/>
      <c r="O72" s="188"/>
    </row>
    <row r="73" spans="3:15" ht="19.5" customHeight="1" thickTop="1" thickBot="1" x14ac:dyDescent="0.25">
      <c r="C73" s="26" t="s">
        <v>510</v>
      </c>
      <c r="D73" s="27" t="s">
        <v>96</v>
      </c>
      <c r="E73" s="25"/>
      <c r="F73" s="26" t="s">
        <v>511</v>
      </c>
      <c r="G73" s="27" t="s">
        <v>96</v>
      </c>
      <c r="H73" s="25"/>
      <c r="I73" s="26" t="s">
        <v>512</v>
      </c>
      <c r="J73" s="27" t="s">
        <v>96</v>
      </c>
      <c r="N73" s="188"/>
      <c r="O73" s="188"/>
    </row>
    <row r="74" spans="3:15" ht="19.5" customHeight="1" thickTop="1" thickBot="1" x14ac:dyDescent="0.25">
      <c r="C74" s="26" t="s">
        <v>513</v>
      </c>
      <c r="D74" s="27" t="s">
        <v>96</v>
      </c>
      <c r="E74" s="25"/>
      <c r="F74" s="26" t="s">
        <v>514</v>
      </c>
      <c r="G74" s="27" t="s">
        <v>96</v>
      </c>
      <c r="H74" s="25"/>
      <c r="I74" s="26" t="s">
        <v>515</v>
      </c>
      <c r="J74" s="27" t="s">
        <v>96</v>
      </c>
      <c r="N74" s="188"/>
      <c r="O74" s="188"/>
    </row>
    <row r="75" spans="3:15" ht="19.5" customHeight="1" thickTop="1" thickBot="1" x14ac:dyDescent="0.25">
      <c r="C75" s="26" t="s">
        <v>516</v>
      </c>
      <c r="D75" s="27" t="s">
        <v>96</v>
      </c>
      <c r="E75" s="25"/>
      <c r="F75" s="26" t="s">
        <v>517</v>
      </c>
      <c r="G75" s="27" t="s">
        <v>96</v>
      </c>
      <c r="H75" s="25"/>
      <c r="I75" s="26" t="s">
        <v>518</v>
      </c>
      <c r="J75" s="27" t="s">
        <v>96</v>
      </c>
      <c r="N75" s="188"/>
      <c r="O75" s="188"/>
    </row>
    <row r="76" spans="3:15" ht="19.5" customHeight="1" thickTop="1" thickBot="1" x14ac:dyDescent="0.25">
      <c r="C76" s="26" t="s">
        <v>519</v>
      </c>
      <c r="D76" s="27" t="s">
        <v>96</v>
      </c>
      <c r="E76" s="25"/>
      <c r="F76" s="26" t="s">
        <v>520</v>
      </c>
      <c r="G76" s="27" t="s">
        <v>96</v>
      </c>
      <c r="H76" s="25"/>
      <c r="I76" s="26" t="s">
        <v>521</v>
      </c>
      <c r="J76" s="27" t="s">
        <v>96</v>
      </c>
      <c r="N76" s="188"/>
      <c r="O76" s="188"/>
    </row>
    <row r="77" spans="3:15" ht="19.5" customHeight="1" thickTop="1" thickBot="1" x14ac:dyDescent="0.25">
      <c r="C77" s="26" t="s">
        <v>522</v>
      </c>
      <c r="D77" s="27" t="s">
        <v>96</v>
      </c>
      <c r="E77" s="25"/>
      <c r="F77" s="26" t="s">
        <v>523</v>
      </c>
      <c r="G77" s="27" t="s">
        <v>96</v>
      </c>
      <c r="H77" s="25"/>
      <c r="I77" s="26" t="s">
        <v>524</v>
      </c>
      <c r="J77" s="27" t="s">
        <v>96</v>
      </c>
      <c r="N77" s="188"/>
      <c r="O77" s="188"/>
    </row>
    <row r="78" spans="3:15" ht="19.5" customHeight="1" thickTop="1" thickBot="1" x14ac:dyDescent="0.25">
      <c r="C78" s="26" t="s">
        <v>525</v>
      </c>
      <c r="D78" s="27" t="s">
        <v>96</v>
      </c>
      <c r="E78" s="25"/>
      <c r="F78" s="26" t="s">
        <v>526</v>
      </c>
      <c r="G78" s="27" t="s">
        <v>96</v>
      </c>
      <c r="H78" s="25"/>
      <c r="I78" s="26" t="s">
        <v>527</v>
      </c>
      <c r="J78" s="27" t="s">
        <v>96</v>
      </c>
      <c r="N78" s="188"/>
      <c r="O78" s="188"/>
    </row>
    <row r="79" spans="3:15" ht="19.5" customHeight="1" thickTop="1" thickBot="1" x14ac:dyDescent="0.25">
      <c r="C79" s="26" t="s">
        <v>528</v>
      </c>
      <c r="D79" s="27" t="s">
        <v>96</v>
      </c>
      <c r="E79" s="25"/>
      <c r="F79" s="26" t="s">
        <v>529</v>
      </c>
      <c r="G79" s="27" t="s">
        <v>96</v>
      </c>
      <c r="H79" s="25"/>
      <c r="I79" s="26" t="s">
        <v>530</v>
      </c>
      <c r="J79" s="27" t="s">
        <v>96</v>
      </c>
      <c r="N79" s="188"/>
      <c r="O79" s="188"/>
    </row>
    <row r="80" spans="3:15" ht="19.5" customHeight="1" thickTop="1" thickBot="1" x14ac:dyDescent="0.25">
      <c r="C80" s="26" t="s">
        <v>531</v>
      </c>
      <c r="D80" s="27" t="s">
        <v>96</v>
      </c>
      <c r="E80" s="25"/>
      <c r="F80" s="26" t="s">
        <v>532</v>
      </c>
      <c r="G80" s="27" t="s">
        <v>96</v>
      </c>
      <c r="H80" s="25"/>
      <c r="I80" s="26" t="s">
        <v>533</v>
      </c>
      <c r="J80" s="27" t="s">
        <v>96</v>
      </c>
      <c r="N80" s="188"/>
      <c r="O80" s="188"/>
    </row>
    <row r="81" spans="3:15" ht="19.5" customHeight="1" thickTop="1" thickBot="1" x14ac:dyDescent="0.25">
      <c r="C81" s="26" t="s">
        <v>534</v>
      </c>
      <c r="D81" s="27" t="s">
        <v>96</v>
      </c>
      <c r="E81" s="25"/>
      <c r="F81" s="26" t="s">
        <v>535</v>
      </c>
      <c r="G81" s="27" t="s">
        <v>96</v>
      </c>
      <c r="H81" s="25"/>
      <c r="I81" s="26" t="s">
        <v>536</v>
      </c>
      <c r="J81" s="27" t="s">
        <v>96</v>
      </c>
      <c r="N81" s="188"/>
      <c r="O81" s="188"/>
    </row>
    <row r="82" spans="3:15" ht="19.5" customHeight="1" thickTop="1" thickBot="1" x14ac:dyDescent="0.25">
      <c r="C82" s="26" t="s">
        <v>537</v>
      </c>
      <c r="D82" s="27" t="s">
        <v>96</v>
      </c>
      <c r="E82" s="25"/>
      <c r="F82" s="26" t="s">
        <v>538</v>
      </c>
      <c r="G82" s="27" t="s">
        <v>96</v>
      </c>
      <c r="H82" s="25"/>
      <c r="I82" s="26" t="s">
        <v>539</v>
      </c>
      <c r="J82" s="27" t="s">
        <v>96</v>
      </c>
      <c r="N82" s="188"/>
      <c r="O82" s="188"/>
    </row>
    <row r="83" spans="3:15" ht="19.5" customHeight="1" thickTop="1" thickBot="1" x14ac:dyDescent="0.25">
      <c r="C83" s="26" t="s">
        <v>540</v>
      </c>
      <c r="D83" s="27" t="s">
        <v>96</v>
      </c>
      <c r="E83" s="25"/>
      <c r="F83" s="26" t="s">
        <v>541</v>
      </c>
      <c r="G83" s="27" t="s">
        <v>96</v>
      </c>
      <c r="H83" s="25"/>
      <c r="I83" s="26" t="s">
        <v>542</v>
      </c>
      <c r="J83" s="27" t="s">
        <v>96</v>
      </c>
      <c r="N83" s="188"/>
      <c r="O83" s="188"/>
    </row>
    <row r="84" spans="3:15" ht="19.5" customHeight="1" thickTop="1" thickBot="1" x14ac:dyDescent="0.25">
      <c r="C84" s="26" t="s">
        <v>543</v>
      </c>
      <c r="D84" s="27" t="s">
        <v>96</v>
      </c>
      <c r="E84" s="25"/>
      <c r="F84" s="26" t="s">
        <v>544</v>
      </c>
      <c r="G84" s="27" t="s">
        <v>96</v>
      </c>
      <c r="H84" s="25"/>
      <c r="I84" s="26" t="s">
        <v>545</v>
      </c>
      <c r="J84" s="27" t="s">
        <v>96</v>
      </c>
      <c r="N84" s="188"/>
      <c r="O84" s="188"/>
    </row>
    <row r="85" spans="3:15" ht="19.5" customHeight="1" thickTop="1" thickBot="1" x14ac:dyDescent="0.25">
      <c r="C85" s="26" t="s">
        <v>546</v>
      </c>
      <c r="D85" s="27" t="s">
        <v>96</v>
      </c>
      <c r="E85" s="25"/>
      <c r="F85" s="26" t="s">
        <v>547</v>
      </c>
      <c r="G85" s="27" t="s">
        <v>96</v>
      </c>
      <c r="H85" s="25"/>
      <c r="I85" s="26" t="s">
        <v>548</v>
      </c>
      <c r="J85" s="27" t="s">
        <v>96</v>
      </c>
      <c r="N85" s="188"/>
      <c r="O85" s="188"/>
    </row>
    <row r="86" spans="3:15" ht="19.5" customHeight="1" thickTop="1" thickBot="1" x14ac:dyDescent="0.25">
      <c r="C86" s="26" t="s">
        <v>549</v>
      </c>
      <c r="D86" s="27" t="s">
        <v>96</v>
      </c>
      <c r="E86" s="25"/>
      <c r="F86" s="26" t="s">
        <v>550</v>
      </c>
      <c r="G86" s="27" t="s">
        <v>96</v>
      </c>
      <c r="H86" s="25"/>
      <c r="I86" s="26" t="s">
        <v>551</v>
      </c>
      <c r="J86" s="27" t="s">
        <v>96</v>
      </c>
      <c r="N86" s="188"/>
      <c r="O86" s="188"/>
    </row>
    <row r="87" spans="3:15" ht="19.5" customHeight="1" thickTop="1" thickBot="1" x14ac:dyDescent="0.25">
      <c r="C87" s="26" t="s">
        <v>552</v>
      </c>
      <c r="D87" s="27" t="s">
        <v>96</v>
      </c>
      <c r="E87" s="25"/>
      <c r="F87" s="26" t="s">
        <v>553</v>
      </c>
      <c r="G87" s="27" t="s">
        <v>96</v>
      </c>
      <c r="H87" s="25"/>
      <c r="I87" s="26" t="s">
        <v>554</v>
      </c>
      <c r="J87" s="27" t="s">
        <v>96</v>
      </c>
      <c r="N87" s="188"/>
      <c r="O87" s="188"/>
    </row>
    <row r="88" spans="3:15" ht="19.5" customHeight="1" thickTop="1" thickBot="1" x14ac:dyDescent="0.25">
      <c r="C88" s="26" t="s">
        <v>555</v>
      </c>
      <c r="D88" s="27" t="s">
        <v>96</v>
      </c>
      <c r="E88" s="25"/>
      <c r="F88" s="26" t="s">
        <v>556</v>
      </c>
      <c r="G88" s="27" t="s">
        <v>96</v>
      </c>
      <c r="H88" s="25"/>
      <c r="I88" s="26" t="s">
        <v>557</v>
      </c>
      <c r="J88" s="27" t="s">
        <v>96</v>
      </c>
      <c r="N88" s="188"/>
      <c r="O88" s="188"/>
    </row>
    <row r="89" spans="3:15" ht="19.5" customHeight="1" thickTop="1" thickBot="1" x14ac:dyDescent="0.25">
      <c r="C89" s="26" t="s">
        <v>558</v>
      </c>
      <c r="D89" s="27" t="s">
        <v>96</v>
      </c>
      <c r="E89" s="25"/>
      <c r="F89" s="26" t="s">
        <v>559</v>
      </c>
      <c r="G89" s="27" t="s">
        <v>96</v>
      </c>
      <c r="H89" s="25"/>
      <c r="I89" s="26" t="s">
        <v>560</v>
      </c>
      <c r="J89" s="27" t="s">
        <v>96</v>
      </c>
      <c r="N89" s="188"/>
      <c r="O89" s="188"/>
    </row>
    <row r="90" spans="3:15" ht="19.5" customHeight="1" thickTop="1" thickBot="1" x14ac:dyDescent="0.25">
      <c r="C90" s="26" t="s">
        <v>561</v>
      </c>
      <c r="D90" s="27" t="s">
        <v>96</v>
      </c>
      <c r="E90" s="25"/>
      <c r="F90" s="26" t="s">
        <v>562</v>
      </c>
      <c r="G90" s="27" t="s">
        <v>96</v>
      </c>
      <c r="H90" s="25"/>
      <c r="I90" s="26" t="s">
        <v>563</v>
      </c>
      <c r="J90" s="27" t="s">
        <v>96</v>
      </c>
      <c r="N90" s="188"/>
      <c r="O90" s="188"/>
    </row>
    <row r="91" spans="3:15" ht="19.5" customHeight="1" thickTop="1" thickBot="1" x14ac:dyDescent="0.25">
      <c r="C91" s="26" t="s">
        <v>564</v>
      </c>
      <c r="D91" s="27" t="s">
        <v>96</v>
      </c>
      <c r="E91" s="25"/>
      <c r="F91" s="26" t="s">
        <v>565</v>
      </c>
      <c r="G91" s="27" t="s">
        <v>96</v>
      </c>
      <c r="H91" s="25"/>
      <c r="I91" s="26" t="s">
        <v>566</v>
      </c>
      <c r="J91" s="27" t="s">
        <v>96</v>
      </c>
      <c r="N91" s="188"/>
      <c r="O91" s="188"/>
    </row>
    <row r="92" spans="3:15" ht="19.5" customHeight="1" thickTop="1" thickBot="1" x14ac:dyDescent="0.25">
      <c r="C92" s="26" t="s">
        <v>567</v>
      </c>
      <c r="D92" s="27" t="s">
        <v>96</v>
      </c>
      <c r="E92" s="25"/>
      <c r="F92" s="26" t="s">
        <v>568</v>
      </c>
      <c r="G92" s="27" t="s">
        <v>96</v>
      </c>
      <c r="H92" s="25"/>
      <c r="I92" s="26" t="s">
        <v>569</v>
      </c>
      <c r="J92" s="27" t="s">
        <v>96</v>
      </c>
      <c r="N92" s="188"/>
      <c r="O92" s="188"/>
    </row>
    <row r="93" spans="3:15" ht="19.5" customHeight="1" thickTop="1" thickBot="1" x14ac:dyDescent="0.25">
      <c r="C93" s="26" t="s">
        <v>570</v>
      </c>
      <c r="D93" s="27" t="s">
        <v>96</v>
      </c>
      <c r="E93" s="25"/>
      <c r="F93" s="26" t="s">
        <v>571</v>
      </c>
      <c r="G93" s="27" t="s">
        <v>96</v>
      </c>
      <c r="H93" s="25"/>
      <c r="I93" s="26" t="s">
        <v>572</v>
      </c>
      <c r="J93" s="27" t="s">
        <v>96</v>
      </c>
      <c r="N93" s="188"/>
      <c r="O93" s="188"/>
    </row>
    <row r="94" spans="3:15" ht="19.5" customHeight="1" thickTop="1" thickBot="1" x14ac:dyDescent="0.25">
      <c r="C94" s="26" t="s">
        <v>573</v>
      </c>
      <c r="D94" s="27" t="s">
        <v>96</v>
      </c>
      <c r="E94" s="25"/>
      <c r="F94" s="26" t="s">
        <v>574</v>
      </c>
      <c r="G94" s="27" t="s">
        <v>96</v>
      </c>
      <c r="H94" s="25"/>
      <c r="I94" s="26" t="s">
        <v>575</v>
      </c>
      <c r="J94" s="27" t="s">
        <v>96</v>
      </c>
      <c r="N94" s="188"/>
      <c r="O94" s="188"/>
    </row>
    <row r="95" spans="3:15" ht="19.5" customHeight="1" thickTop="1" thickBot="1" x14ac:dyDescent="0.25">
      <c r="C95" s="26" t="s">
        <v>576</v>
      </c>
      <c r="D95" s="27" t="s">
        <v>96</v>
      </c>
      <c r="E95" s="25"/>
      <c r="F95" s="26" t="s">
        <v>577</v>
      </c>
      <c r="G95" s="27" t="s">
        <v>96</v>
      </c>
      <c r="H95" s="25"/>
      <c r="I95" s="26" t="s">
        <v>578</v>
      </c>
      <c r="J95" s="27" t="s">
        <v>96</v>
      </c>
      <c r="N95" s="188"/>
      <c r="O95" s="188"/>
    </row>
    <row r="96" spans="3:15" ht="19.5" customHeight="1" thickTop="1" thickBot="1" x14ac:dyDescent="0.25">
      <c r="C96" s="26" t="s">
        <v>579</v>
      </c>
      <c r="D96" s="27" t="s">
        <v>96</v>
      </c>
      <c r="E96" s="25"/>
      <c r="F96" s="26" t="s">
        <v>580</v>
      </c>
      <c r="G96" s="27" t="s">
        <v>96</v>
      </c>
      <c r="H96" s="25"/>
      <c r="I96" s="26" t="s">
        <v>581</v>
      </c>
      <c r="J96" s="27" t="s">
        <v>96</v>
      </c>
      <c r="N96" s="188"/>
      <c r="O96" s="188"/>
    </row>
    <row r="97" spans="3:15" ht="19.5" customHeight="1" thickTop="1" thickBot="1" x14ac:dyDescent="0.25">
      <c r="C97" s="26" t="s">
        <v>582</v>
      </c>
      <c r="D97" s="27" t="s">
        <v>96</v>
      </c>
      <c r="E97" s="25"/>
      <c r="F97" s="26" t="s">
        <v>583</v>
      </c>
      <c r="G97" s="27" t="s">
        <v>96</v>
      </c>
      <c r="H97" s="25"/>
      <c r="I97" s="26" t="s">
        <v>584</v>
      </c>
      <c r="J97" s="27" t="s">
        <v>96</v>
      </c>
      <c r="N97" s="188"/>
      <c r="O97" s="188"/>
    </row>
    <row r="98" spans="3:15" ht="19.5" customHeight="1" thickTop="1" thickBot="1" x14ac:dyDescent="0.25">
      <c r="C98" s="26" t="s">
        <v>585</v>
      </c>
      <c r="D98" s="27" t="s">
        <v>96</v>
      </c>
      <c r="E98" s="25"/>
      <c r="F98" s="26" t="s">
        <v>586</v>
      </c>
      <c r="G98" s="27" t="s">
        <v>96</v>
      </c>
      <c r="H98" s="25"/>
      <c r="I98" s="26" t="s">
        <v>587</v>
      </c>
      <c r="J98" s="27" t="s">
        <v>96</v>
      </c>
      <c r="N98" s="188"/>
      <c r="O98" s="188"/>
    </row>
    <row r="99" spans="3:15" ht="19.5" customHeight="1" thickTop="1" thickBot="1" x14ac:dyDescent="0.25">
      <c r="C99" s="26" t="s">
        <v>588</v>
      </c>
      <c r="D99" s="27" t="s">
        <v>96</v>
      </c>
      <c r="E99" s="25"/>
      <c r="F99" s="26" t="s">
        <v>589</v>
      </c>
      <c r="G99" s="27" t="s">
        <v>96</v>
      </c>
      <c r="H99" s="25"/>
      <c r="I99" s="26" t="s">
        <v>590</v>
      </c>
      <c r="J99" s="27" t="s">
        <v>96</v>
      </c>
      <c r="N99" s="188"/>
      <c r="O99" s="188"/>
    </row>
    <row r="100" spans="3:15" ht="19.5" customHeight="1" thickTop="1" thickBot="1" x14ac:dyDescent="0.25">
      <c r="C100" s="26" t="s">
        <v>591</v>
      </c>
      <c r="D100" s="27" t="s">
        <v>96</v>
      </c>
      <c r="E100" s="25"/>
      <c r="F100" s="26" t="s">
        <v>592</v>
      </c>
      <c r="G100" s="27" t="s">
        <v>96</v>
      </c>
      <c r="H100" s="25"/>
      <c r="I100" s="26" t="s">
        <v>593</v>
      </c>
      <c r="J100" s="27" t="s">
        <v>96</v>
      </c>
      <c r="N100" s="188"/>
      <c r="O100" s="188"/>
    </row>
    <row r="101" spans="3:15" ht="19.5" customHeight="1" thickTop="1" thickBot="1" x14ac:dyDescent="0.25">
      <c r="C101" s="26" t="s">
        <v>594</v>
      </c>
      <c r="D101" s="27" t="s">
        <v>96</v>
      </c>
      <c r="E101" s="25"/>
      <c r="F101" s="26" t="s">
        <v>595</v>
      </c>
      <c r="G101" s="27" t="s">
        <v>96</v>
      </c>
      <c r="H101" s="25"/>
      <c r="I101" s="26" t="s">
        <v>596</v>
      </c>
      <c r="J101" s="27" t="s">
        <v>96</v>
      </c>
      <c r="N101" s="188"/>
      <c r="O101" s="188"/>
    </row>
    <row r="102" spans="3:15" ht="19.5" customHeight="1" thickTop="1" thickBot="1" x14ac:dyDescent="0.25">
      <c r="C102" s="26" t="s">
        <v>597</v>
      </c>
      <c r="D102" s="27" t="s">
        <v>96</v>
      </c>
      <c r="E102" s="25"/>
      <c r="F102" s="26" t="s">
        <v>598</v>
      </c>
      <c r="G102" s="27" t="s">
        <v>96</v>
      </c>
      <c r="H102" s="25"/>
      <c r="I102" s="26" t="s">
        <v>599</v>
      </c>
      <c r="J102" s="27" t="s">
        <v>96</v>
      </c>
      <c r="N102" s="188"/>
      <c r="O102" s="188"/>
    </row>
    <row r="103" spans="3:15" ht="19.5" customHeight="1" thickTop="1" thickBot="1" x14ac:dyDescent="0.25">
      <c r="C103" s="26" t="s">
        <v>36</v>
      </c>
      <c r="D103" s="27" t="s">
        <v>1286</v>
      </c>
      <c r="E103" s="25"/>
      <c r="F103" s="26" t="s">
        <v>46</v>
      </c>
      <c r="G103" s="27" t="s">
        <v>1288</v>
      </c>
      <c r="H103" s="25"/>
      <c r="I103" s="26" t="s">
        <v>56</v>
      </c>
      <c r="J103" s="27" t="s">
        <v>1287</v>
      </c>
      <c r="N103" s="188"/>
      <c r="O103" s="188"/>
    </row>
    <row r="104" spans="3:15" ht="16" thickTop="1" x14ac:dyDescent="0.2"/>
  </sheetData>
  <sheetProtection sheet="1" objects="1" scenarios="1" selectLockedCells="1"/>
  <mergeCells count="1">
    <mergeCell ref="C1:K1"/>
  </mergeCells>
  <pageMargins left="0.511811024" right="0.511811024" top="0.78740157499999996" bottom="0.78740157499999996" header="0.31496062000000002" footer="0.31496062000000002"/>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194"/>
  <sheetViews>
    <sheetView showGridLines="0" zoomScale="90" zoomScaleNormal="90" zoomScalePageLayoutView="90" workbookViewId="0">
      <pane xSplit="1" ySplit="2" topLeftCell="B3" activePane="bottomRight" state="frozen"/>
      <selection pane="topRight"/>
      <selection pane="bottomLeft"/>
      <selection pane="bottomRight" activeCell="D9" sqref="D9"/>
    </sheetView>
  </sheetViews>
  <sheetFormatPr baseColWidth="10" defaultColWidth="8.6640625" defaultRowHeight="15" x14ac:dyDescent="0.2"/>
  <cols>
    <col min="1" max="1" width="27.6640625" style="146" customWidth="1"/>
    <col min="2" max="2" width="3.5" style="147" customWidth="1"/>
    <col min="3" max="3" width="14.6640625" style="147" customWidth="1"/>
    <col min="4" max="4" width="37.1640625" style="147" customWidth="1"/>
    <col min="5" max="5" width="3.6640625" style="147" customWidth="1"/>
    <col min="6" max="6" width="14.5" style="147" customWidth="1"/>
    <col min="7" max="7" width="37.1640625" style="147" customWidth="1"/>
    <col min="8" max="8" width="3.6640625" style="147" customWidth="1"/>
    <col min="9" max="9" width="14.5" style="147" customWidth="1"/>
    <col min="10" max="10" width="37.1640625" style="147" customWidth="1"/>
    <col min="11" max="11" width="3.33203125" style="147" customWidth="1"/>
    <col min="12" max="12" width="6.5" style="147" bestFit="1" customWidth="1"/>
    <col min="13" max="13" width="37.1640625" style="147" customWidth="1"/>
    <col min="14" max="14" width="3.6640625" style="147" customWidth="1"/>
    <col min="15" max="15" width="6.5" style="147" bestFit="1" customWidth="1"/>
    <col min="16" max="16" width="37.1640625" style="147" customWidth="1"/>
    <col min="17" max="17" width="3.33203125" style="147" customWidth="1"/>
    <col min="18" max="18" width="6.5" style="147" bestFit="1" customWidth="1"/>
    <col min="19" max="19" width="37.1640625" style="147" customWidth="1"/>
    <col min="20" max="20" width="2.6640625" style="147" customWidth="1"/>
    <col min="21" max="21" width="6.5" style="147" bestFit="1" customWidth="1"/>
    <col min="22" max="22" width="37.1640625" style="147" customWidth="1"/>
    <col min="23" max="23" width="2.6640625" style="147" customWidth="1"/>
    <col min="24" max="24" width="10.6640625" style="147" customWidth="1"/>
    <col min="25" max="25" width="37.1640625" style="147" customWidth="1"/>
    <col min="26" max="54" width="8.6640625" style="206"/>
    <col min="55" max="16384" width="8.6640625" style="147"/>
  </cols>
  <sheetData>
    <row r="1" spans="1:54" s="21" customFormat="1" ht="34.25" customHeight="1" x14ac:dyDescent="0.3">
      <c r="A1" s="227" t="s">
        <v>1425</v>
      </c>
      <c r="C1" s="250" t="s">
        <v>137</v>
      </c>
      <c r="D1" s="250"/>
      <c r="E1" s="250"/>
      <c r="F1" s="250"/>
      <c r="G1" s="250"/>
      <c r="H1" s="250"/>
      <c r="I1" s="250"/>
      <c r="J1" s="250"/>
      <c r="K1" s="250"/>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row>
    <row r="2" spans="1:54" s="21" customFormat="1" ht="37.5" customHeight="1" x14ac:dyDescent="0.2">
      <c r="A2" s="74"/>
      <c r="C2" s="22"/>
      <c r="D2" s="22"/>
      <c r="E2" s="22"/>
      <c r="F2" s="22"/>
      <c r="G2" s="22"/>
      <c r="H2" s="22"/>
      <c r="I2" s="22"/>
      <c r="J2" s="22"/>
      <c r="K2" s="22"/>
      <c r="L2" s="22"/>
      <c r="M2" s="22"/>
      <c r="N2" s="22"/>
      <c r="O2" s="22"/>
      <c r="P2" s="22"/>
      <c r="Z2" s="131"/>
      <c r="AA2" s="131"/>
      <c r="AB2" s="131"/>
      <c r="AC2" s="131"/>
      <c r="AD2" s="131"/>
      <c r="AE2" s="131"/>
      <c r="AF2" s="131"/>
      <c r="AG2" s="131"/>
      <c r="AH2" s="131"/>
      <c r="AI2" s="131"/>
      <c r="AJ2" s="131"/>
      <c r="AK2" s="131"/>
      <c r="AL2" s="131"/>
      <c r="AM2" s="131"/>
      <c r="AN2" s="131"/>
      <c r="AO2" s="131"/>
      <c r="AP2" s="131"/>
      <c r="AQ2" s="131"/>
      <c r="AR2" s="131"/>
      <c r="AS2" s="131"/>
      <c r="AT2" s="131"/>
      <c r="AU2" s="131"/>
      <c r="AV2" s="131"/>
      <c r="AW2" s="131"/>
      <c r="AX2" s="131"/>
      <c r="AY2" s="131"/>
      <c r="AZ2" s="131"/>
      <c r="BA2" s="131"/>
      <c r="BB2" s="131"/>
    </row>
    <row r="3" spans="1:54" s="23" customFormat="1" ht="15" customHeight="1" thickBot="1" x14ac:dyDescent="0.25">
      <c r="A3" s="74"/>
      <c r="Z3" s="206"/>
      <c r="AA3" s="206"/>
      <c r="AB3" s="206"/>
      <c r="AC3" s="206"/>
      <c r="AD3" s="206"/>
      <c r="AE3" s="206"/>
      <c r="AF3" s="206"/>
      <c r="AG3" s="206"/>
      <c r="AH3" s="206"/>
      <c r="AI3" s="206"/>
      <c r="AJ3" s="206"/>
      <c r="AK3" s="206"/>
      <c r="AL3" s="206"/>
      <c r="AM3" s="206"/>
      <c r="AN3" s="206"/>
      <c r="AO3" s="206"/>
      <c r="AP3" s="206"/>
      <c r="AQ3" s="206"/>
      <c r="AR3" s="206"/>
      <c r="AS3" s="206"/>
      <c r="AT3" s="206"/>
      <c r="AU3" s="206"/>
      <c r="AV3" s="206"/>
      <c r="AW3" s="206"/>
      <c r="AX3" s="206"/>
      <c r="AY3" s="206"/>
      <c r="AZ3" s="206"/>
      <c r="BA3" s="206"/>
      <c r="BB3" s="206"/>
    </row>
    <row r="4" spans="1:54" s="23" customFormat="1" ht="24.75" customHeight="1" thickTop="1" thickBot="1" x14ac:dyDescent="0.25">
      <c r="A4" s="74"/>
      <c r="C4" s="24" t="s">
        <v>100</v>
      </c>
      <c r="D4" s="239" t="s">
        <v>1403</v>
      </c>
      <c r="E4" s="25"/>
      <c r="F4" s="24" t="s">
        <v>131</v>
      </c>
      <c r="G4" s="239" t="s">
        <v>1292</v>
      </c>
      <c r="H4" s="25"/>
      <c r="I4" s="24" t="s">
        <v>132</v>
      </c>
      <c r="J4" s="239" t="s">
        <v>1293</v>
      </c>
      <c r="L4" s="24" t="s">
        <v>133</v>
      </c>
      <c r="M4" s="239" t="s">
        <v>1294</v>
      </c>
      <c r="N4" s="25"/>
      <c r="O4" s="24" t="s">
        <v>134</v>
      </c>
      <c r="P4" s="239" t="s">
        <v>1295</v>
      </c>
      <c r="Q4" s="25"/>
      <c r="R4" s="24" t="s">
        <v>135</v>
      </c>
      <c r="S4" s="239" t="s">
        <v>1296</v>
      </c>
      <c r="U4" s="24" t="s">
        <v>136</v>
      </c>
      <c r="V4" s="239" t="s">
        <v>1290</v>
      </c>
      <c r="X4" s="92" t="s">
        <v>256</v>
      </c>
      <c r="Y4" s="239" t="s">
        <v>1291</v>
      </c>
      <c r="Z4" s="206"/>
      <c r="AA4" s="206"/>
      <c r="AB4" s="206"/>
      <c r="AC4" s="206"/>
      <c r="AD4" s="206"/>
      <c r="AE4" s="206"/>
      <c r="AF4" s="206"/>
      <c r="AG4" s="206"/>
      <c r="AH4" s="206"/>
      <c r="AI4" s="206"/>
      <c r="AJ4" s="206"/>
      <c r="AK4" s="206"/>
      <c r="AL4" s="206"/>
      <c r="AM4" s="206"/>
      <c r="AN4" s="206"/>
      <c r="AO4" s="206"/>
      <c r="AP4" s="206"/>
      <c r="AQ4" s="206"/>
      <c r="AR4" s="206"/>
      <c r="AS4" s="206"/>
      <c r="AT4" s="206"/>
      <c r="AU4" s="206"/>
      <c r="AV4" s="206"/>
      <c r="AW4" s="206"/>
      <c r="AX4" s="206"/>
      <c r="AY4" s="206"/>
      <c r="AZ4" s="206"/>
      <c r="BA4" s="206"/>
      <c r="BB4" s="206"/>
    </row>
    <row r="5" spans="1:54" s="23" customFormat="1" ht="19.5" customHeight="1" thickTop="1" thickBot="1" x14ac:dyDescent="0.25">
      <c r="A5" s="74"/>
      <c r="C5" s="26" t="s">
        <v>101</v>
      </c>
      <c r="D5" s="27" t="s">
        <v>1404</v>
      </c>
      <c r="E5" s="25"/>
      <c r="F5" s="26" t="s">
        <v>102</v>
      </c>
      <c r="G5" s="27" t="s">
        <v>1408</v>
      </c>
      <c r="H5" s="25"/>
      <c r="I5" s="26" t="s">
        <v>103</v>
      </c>
      <c r="J5" s="27" t="s">
        <v>1409</v>
      </c>
      <c r="L5" s="26" t="s">
        <v>163</v>
      </c>
      <c r="M5" s="27" t="s">
        <v>1410</v>
      </c>
      <c r="N5" s="25"/>
      <c r="O5" s="26" t="s">
        <v>173</v>
      </c>
      <c r="P5" s="27" t="s">
        <v>1412</v>
      </c>
      <c r="Q5" s="25"/>
      <c r="R5" s="26" t="s">
        <v>183</v>
      </c>
      <c r="S5" s="27" t="s">
        <v>1411</v>
      </c>
      <c r="U5" s="26" t="s">
        <v>153</v>
      </c>
      <c r="V5" s="27" t="s">
        <v>96</v>
      </c>
      <c r="X5" s="26" t="s">
        <v>257</v>
      </c>
      <c r="Y5" s="27" t="s">
        <v>96</v>
      </c>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row>
    <row r="6" spans="1:54" s="23" customFormat="1" ht="19.5" customHeight="1" thickTop="1" thickBot="1" x14ac:dyDescent="0.25">
      <c r="A6" s="74"/>
      <c r="C6" s="26" t="s">
        <v>104</v>
      </c>
      <c r="D6" s="27" t="s">
        <v>96</v>
      </c>
      <c r="E6" s="25"/>
      <c r="F6" s="26" t="s">
        <v>112</v>
      </c>
      <c r="G6" s="27" t="s">
        <v>96</v>
      </c>
      <c r="H6" s="25"/>
      <c r="I6" s="26" t="s">
        <v>120</v>
      </c>
      <c r="J6" s="27" t="s">
        <v>96</v>
      </c>
      <c r="L6" s="26" t="s">
        <v>164</v>
      </c>
      <c r="M6" s="27" t="s">
        <v>96</v>
      </c>
      <c r="N6" s="25"/>
      <c r="O6" s="26" t="s">
        <v>174</v>
      </c>
      <c r="P6" s="27" t="s">
        <v>96</v>
      </c>
      <c r="Q6" s="25"/>
      <c r="R6" s="26" t="s">
        <v>184</v>
      </c>
      <c r="S6" s="27" t="s">
        <v>96</v>
      </c>
      <c r="U6" s="26" t="s">
        <v>154</v>
      </c>
      <c r="V6" s="27" t="s">
        <v>96</v>
      </c>
      <c r="X6" s="26" t="s">
        <v>258</v>
      </c>
      <c r="Y6" s="27" t="s">
        <v>96</v>
      </c>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row>
    <row r="7" spans="1:54" s="23" customFormat="1" ht="19.5" customHeight="1" thickTop="1" thickBot="1" x14ac:dyDescent="0.25">
      <c r="A7" s="74"/>
      <c r="C7" s="26" t="s">
        <v>105</v>
      </c>
      <c r="D7" s="27" t="s">
        <v>96</v>
      </c>
      <c r="E7" s="25"/>
      <c r="F7" s="26" t="s">
        <v>113</v>
      </c>
      <c r="G7" s="27" t="s">
        <v>96</v>
      </c>
      <c r="H7" s="25"/>
      <c r="I7" s="26" t="s">
        <v>121</v>
      </c>
      <c r="J7" s="27" t="s">
        <v>96</v>
      </c>
      <c r="L7" s="26" t="s">
        <v>165</v>
      </c>
      <c r="M7" s="27" t="s">
        <v>96</v>
      </c>
      <c r="N7" s="25"/>
      <c r="O7" s="26" t="s">
        <v>175</v>
      </c>
      <c r="P7" s="27" t="s">
        <v>96</v>
      </c>
      <c r="Q7" s="25"/>
      <c r="R7" s="26" t="s">
        <v>185</v>
      </c>
      <c r="S7" s="27" t="s">
        <v>96</v>
      </c>
      <c r="U7" s="26" t="s">
        <v>155</v>
      </c>
      <c r="V7" s="27" t="s">
        <v>96</v>
      </c>
      <c r="X7" s="26" t="s">
        <v>259</v>
      </c>
      <c r="Y7" s="27" t="s">
        <v>96</v>
      </c>
      <c r="Z7" s="206"/>
      <c r="AA7" s="206"/>
      <c r="AB7" s="206"/>
      <c r="AC7" s="206"/>
      <c r="AD7" s="206"/>
      <c r="AE7" s="206"/>
      <c r="AF7" s="206"/>
      <c r="AG7" s="206"/>
      <c r="AH7" s="206"/>
      <c r="AI7" s="206"/>
      <c r="AJ7" s="206"/>
      <c r="AK7" s="206"/>
      <c r="AL7" s="206"/>
      <c r="AM7" s="206"/>
      <c r="AN7" s="206"/>
      <c r="AO7" s="206"/>
      <c r="AP7" s="206"/>
      <c r="AQ7" s="206"/>
      <c r="AR7" s="206"/>
      <c r="AS7" s="206"/>
      <c r="AT7" s="206"/>
      <c r="AU7" s="206"/>
      <c r="AV7" s="206"/>
      <c r="AW7" s="206"/>
      <c r="AX7" s="206"/>
      <c r="AY7" s="206"/>
      <c r="AZ7" s="206"/>
      <c r="BA7" s="206"/>
      <c r="BB7" s="206"/>
    </row>
    <row r="8" spans="1:54" s="23" customFormat="1" ht="19.5" customHeight="1" thickTop="1" thickBot="1" x14ac:dyDescent="0.25">
      <c r="A8" s="74"/>
      <c r="C8" s="26" t="s">
        <v>106</v>
      </c>
      <c r="D8" s="27" t="s">
        <v>96</v>
      </c>
      <c r="E8" s="25"/>
      <c r="F8" s="26" t="s">
        <v>114</v>
      </c>
      <c r="G8" s="27" t="s">
        <v>96</v>
      </c>
      <c r="H8" s="25"/>
      <c r="I8" s="26" t="s">
        <v>122</v>
      </c>
      <c r="J8" s="27" t="s">
        <v>96</v>
      </c>
      <c r="L8" s="26" t="s">
        <v>166</v>
      </c>
      <c r="M8" s="27" t="s">
        <v>96</v>
      </c>
      <c r="N8" s="25"/>
      <c r="O8" s="26" t="s">
        <v>176</v>
      </c>
      <c r="P8" s="27" t="s">
        <v>96</v>
      </c>
      <c r="Q8" s="25"/>
      <c r="R8" s="26" t="s">
        <v>186</v>
      </c>
      <c r="S8" s="27" t="s">
        <v>96</v>
      </c>
      <c r="U8" s="26" t="s">
        <v>156</v>
      </c>
      <c r="V8" s="27" t="s">
        <v>96</v>
      </c>
      <c r="X8" s="26" t="s">
        <v>260</v>
      </c>
      <c r="Y8" s="27" t="s">
        <v>96</v>
      </c>
      <c r="Z8" s="206"/>
      <c r="AA8" s="206"/>
      <c r="AB8" s="206"/>
      <c r="AC8" s="206"/>
      <c r="AD8" s="206"/>
      <c r="AE8" s="206"/>
      <c r="AF8" s="206"/>
      <c r="AG8" s="206"/>
      <c r="AH8" s="206"/>
      <c r="AI8" s="206"/>
      <c r="AJ8" s="206"/>
      <c r="AK8" s="206"/>
      <c r="AL8" s="206"/>
      <c r="AM8" s="206"/>
      <c r="AN8" s="206"/>
      <c r="AO8" s="206"/>
      <c r="AP8" s="206"/>
      <c r="AQ8" s="206"/>
      <c r="AR8" s="206"/>
      <c r="AS8" s="206"/>
      <c r="AT8" s="206"/>
      <c r="AU8" s="206"/>
      <c r="AV8" s="206"/>
      <c r="AW8" s="206"/>
      <c r="AX8" s="206"/>
      <c r="AY8" s="206"/>
      <c r="AZ8" s="206"/>
      <c r="BA8" s="206"/>
      <c r="BB8" s="206"/>
    </row>
    <row r="9" spans="1:54" s="23" customFormat="1" ht="19.5" customHeight="1" thickTop="1" thickBot="1" x14ac:dyDescent="0.25">
      <c r="A9" s="74"/>
      <c r="C9" s="26" t="s">
        <v>107</v>
      </c>
      <c r="D9" s="27" t="s">
        <v>96</v>
      </c>
      <c r="E9" s="25"/>
      <c r="F9" s="26" t="s">
        <v>115</v>
      </c>
      <c r="G9" s="27" t="s">
        <v>96</v>
      </c>
      <c r="H9" s="25"/>
      <c r="I9" s="26" t="s">
        <v>123</v>
      </c>
      <c r="J9" s="27" t="s">
        <v>96</v>
      </c>
      <c r="L9" s="26" t="s">
        <v>167</v>
      </c>
      <c r="M9" s="27" t="s">
        <v>96</v>
      </c>
      <c r="N9" s="25"/>
      <c r="O9" s="26" t="s">
        <v>177</v>
      </c>
      <c r="P9" s="27" t="s">
        <v>96</v>
      </c>
      <c r="Q9" s="25"/>
      <c r="R9" s="26" t="s">
        <v>187</v>
      </c>
      <c r="S9" s="27" t="s">
        <v>96</v>
      </c>
      <c r="U9" s="26" t="s">
        <v>157</v>
      </c>
      <c r="V9" s="27" t="s">
        <v>96</v>
      </c>
      <c r="X9" s="26" t="s">
        <v>261</v>
      </c>
      <c r="Y9" s="27" t="s">
        <v>96</v>
      </c>
      <c r="Z9" s="206"/>
      <c r="AA9" s="206"/>
      <c r="AB9" s="206"/>
      <c r="AC9" s="206"/>
      <c r="AD9" s="206"/>
      <c r="AE9" s="206"/>
      <c r="AF9" s="206"/>
      <c r="AG9" s="206"/>
      <c r="AH9" s="206"/>
      <c r="AI9" s="206"/>
      <c r="AJ9" s="206"/>
      <c r="AK9" s="206"/>
      <c r="AL9" s="206"/>
      <c r="AM9" s="206"/>
      <c r="AN9" s="206"/>
      <c r="AO9" s="206"/>
      <c r="AP9" s="206"/>
      <c r="AQ9" s="206"/>
      <c r="AR9" s="206"/>
      <c r="AS9" s="206"/>
      <c r="AT9" s="206"/>
      <c r="AU9" s="206"/>
      <c r="AV9" s="206"/>
      <c r="AW9" s="206"/>
      <c r="AX9" s="206"/>
      <c r="AY9" s="206"/>
      <c r="AZ9" s="206"/>
      <c r="BA9" s="206"/>
      <c r="BB9" s="206"/>
    </row>
    <row r="10" spans="1:54" s="23" customFormat="1" ht="19.5" customHeight="1" thickTop="1" thickBot="1" x14ac:dyDescent="0.25">
      <c r="A10" s="74"/>
      <c r="C10" s="26" t="s">
        <v>108</v>
      </c>
      <c r="D10" s="27" t="s">
        <v>96</v>
      </c>
      <c r="E10" s="25"/>
      <c r="F10" s="26" t="s">
        <v>116</v>
      </c>
      <c r="G10" s="27" t="s">
        <v>96</v>
      </c>
      <c r="H10" s="25"/>
      <c r="I10" s="26" t="s">
        <v>124</v>
      </c>
      <c r="J10" s="27" t="s">
        <v>96</v>
      </c>
      <c r="L10" s="26" t="s">
        <v>168</v>
      </c>
      <c r="M10" s="27" t="s">
        <v>96</v>
      </c>
      <c r="N10" s="25"/>
      <c r="O10" s="26" t="s">
        <v>178</v>
      </c>
      <c r="P10" s="27" t="s">
        <v>96</v>
      </c>
      <c r="Q10" s="25"/>
      <c r="R10" s="26" t="s">
        <v>188</v>
      </c>
      <c r="S10" s="27" t="s">
        <v>96</v>
      </c>
      <c r="U10" s="26" t="s">
        <v>158</v>
      </c>
      <c r="V10" s="27" t="s">
        <v>96</v>
      </c>
      <c r="X10" s="26" t="s">
        <v>262</v>
      </c>
      <c r="Y10" s="27" t="s">
        <v>96</v>
      </c>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row>
    <row r="11" spans="1:54" s="23" customFormat="1" ht="19.5" customHeight="1" thickTop="1" thickBot="1" x14ac:dyDescent="0.25">
      <c r="A11" s="74"/>
      <c r="C11" s="26" t="s">
        <v>109</v>
      </c>
      <c r="D11" s="27" t="s">
        <v>96</v>
      </c>
      <c r="E11" s="25"/>
      <c r="F11" s="26" t="s">
        <v>117</v>
      </c>
      <c r="G11" s="27" t="s">
        <v>96</v>
      </c>
      <c r="H11" s="25"/>
      <c r="I11" s="26" t="s">
        <v>125</v>
      </c>
      <c r="J11" s="27" t="s">
        <v>96</v>
      </c>
      <c r="L11" s="26" t="s">
        <v>169</v>
      </c>
      <c r="M11" s="27" t="s">
        <v>96</v>
      </c>
      <c r="N11" s="25"/>
      <c r="O11" s="26" t="s">
        <v>179</v>
      </c>
      <c r="P11" s="27" t="s">
        <v>96</v>
      </c>
      <c r="Q11" s="25"/>
      <c r="R11" s="26" t="s">
        <v>189</v>
      </c>
      <c r="S11" s="27" t="s">
        <v>96</v>
      </c>
      <c r="U11" s="26" t="s">
        <v>159</v>
      </c>
      <c r="V11" s="27" t="s">
        <v>96</v>
      </c>
      <c r="X11" s="26" t="s">
        <v>263</v>
      </c>
      <c r="Y11" s="27" t="s">
        <v>96</v>
      </c>
      <c r="Z11" s="206"/>
      <c r="AA11" s="206"/>
      <c r="AB11" s="206"/>
      <c r="AC11" s="206"/>
      <c r="AD11" s="206"/>
      <c r="AE11" s="206"/>
      <c r="AF11" s="206"/>
      <c r="AG11" s="206"/>
      <c r="AH11" s="206"/>
      <c r="AI11" s="206"/>
      <c r="AJ11" s="206"/>
      <c r="AK11" s="206"/>
      <c r="AL11" s="206"/>
      <c r="AM11" s="206"/>
      <c r="AN11" s="206"/>
      <c r="AO11" s="206"/>
      <c r="AP11" s="206"/>
      <c r="AQ11" s="206"/>
      <c r="AR11" s="206"/>
      <c r="AS11" s="206"/>
      <c r="AT11" s="206"/>
      <c r="AU11" s="206"/>
      <c r="AV11" s="206"/>
      <c r="AW11" s="206"/>
      <c r="AX11" s="206"/>
      <c r="AY11" s="206"/>
      <c r="AZ11" s="206"/>
      <c r="BA11" s="206"/>
      <c r="BB11" s="206"/>
    </row>
    <row r="12" spans="1:54" s="23" customFormat="1" ht="19.5" customHeight="1" thickTop="1" thickBot="1" x14ac:dyDescent="0.25">
      <c r="A12" s="74"/>
      <c r="C12" s="26" t="s">
        <v>110</v>
      </c>
      <c r="D12" s="27" t="s">
        <v>96</v>
      </c>
      <c r="E12" s="25"/>
      <c r="F12" s="26" t="s">
        <v>118</v>
      </c>
      <c r="G12" s="27" t="s">
        <v>96</v>
      </c>
      <c r="H12" s="25"/>
      <c r="I12" s="26" t="s">
        <v>126</v>
      </c>
      <c r="J12" s="27" t="s">
        <v>96</v>
      </c>
      <c r="L12" s="26" t="s">
        <v>170</v>
      </c>
      <c r="M12" s="27" t="s">
        <v>96</v>
      </c>
      <c r="N12" s="25"/>
      <c r="O12" s="26" t="s">
        <v>180</v>
      </c>
      <c r="P12" s="27" t="s">
        <v>96</v>
      </c>
      <c r="Q12" s="25"/>
      <c r="R12" s="26" t="s">
        <v>190</v>
      </c>
      <c r="S12" s="27" t="s">
        <v>96</v>
      </c>
      <c r="U12" s="26" t="s">
        <v>160</v>
      </c>
      <c r="V12" s="27" t="s">
        <v>96</v>
      </c>
      <c r="X12" s="26" t="s">
        <v>264</v>
      </c>
      <c r="Y12" s="27" t="s">
        <v>96</v>
      </c>
      <c r="Z12" s="206"/>
      <c r="AA12" s="206"/>
      <c r="AB12" s="206"/>
      <c r="AC12" s="206"/>
      <c r="AD12" s="206"/>
      <c r="AE12" s="206"/>
      <c r="AF12" s="206"/>
      <c r="AG12" s="206"/>
      <c r="AH12" s="206"/>
      <c r="AI12" s="206"/>
      <c r="AJ12" s="206"/>
      <c r="AK12" s="206"/>
      <c r="AL12" s="206"/>
      <c r="AM12" s="206"/>
      <c r="AN12" s="206"/>
      <c r="AO12" s="206"/>
      <c r="AP12" s="206"/>
      <c r="AQ12" s="206"/>
      <c r="AR12" s="206"/>
      <c r="AS12" s="206"/>
      <c r="AT12" s="206"/>
      <c r="AU12" s="206"/>
      <c r="AV12" s="206"/>
      <c r="AW12" s="206"/>
      <c r="AX12" s="206"/>
      <c r="AY12" s="206"/>
      <c r="AZ12" s="206"/>
      <c r="BA12" s="206"/>
      <c r="BB12" s="206"/>
    </row>
    <row r="13" spans="1:54" s="23" customFormat="1" ht="19.5" customHeight="1" thickTop="1" thickBot="1" x14ac:dyDescent="0.25">
      <c r="A13" s="74"/>
      <c r="C13" s="26" t="s">
        <v>111</v>
      </c>
      <c r="D13" s="27" t="s">
        <v>96</v>
      </c>
      <c r="E13" s="25"/>
      <c r="F13" s="26" t="s">
        <v>119</v>
      </c>
      <c r="G13" s="27" t="s">
        <v>96</v>
      </c>
      <c r="H13" s="25"/>
      <c r="I13" s="26" t="s">
        <v>127</v>
      </c>
      <c r="J13" s="27" t="s">
        <v>96</v>
      </c>
      <c r="L13" s="26" t="s">
        <v>171</v>
      </c>
      <c r="M13" s="27" t="s">
        <v>96</v>
      </c>
      <c r="N13" s="25"/>
      <c r="O13" s="26" t="s">
        <v>181</v>
      </c>
      <c r="P13" s="27" t="s">
        <v>96</v>
      </c>
      <c r="Q13" s="25"/>
      <c r="R13" s="26" t="s">
        <v>191</v>
      </c>
      <c r="S13" s="27" t="s">
        <v>96</v>
      </c>
      <c r="U13" s="26" t="s">
        <v>161</v>
      </c>
      <c r="V13" s="27" t="s">
        <v>96</v>
      </c>
      <c r="X13" s="26" t="s">
        <v>265</v>
      </c>
      <c r="Y13" s="27" t="s">
        <v>96</v>
      </c>
      <c r="Z13" s="206"/>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c r="AY13" s="206"/>
      <c r="AZ13" s="206"/>
      <c r="BA13" s="206"/>
      <c r="BB13" s="206"/>
    </row>
    <row r="14" spans="1:54" s="23" customFormat="1" ht="19.5" customHeight="1" thickTop="1" thickBot="1" x14ac:dyDescent="0.25">
      <c r="A14" s="74"/>
      <c r="C14" s="26" t="s">
        <v>308</v>
      </c>
      <c r="D14" s="27" t="s">
        <v>96</v>
      </c>
      <c r="E14" s="25"/>
      <c r="F14" s="26" t="s">
        <v>313</v>
      </c>
      <c r="G14" s="27" t="s">
        <v>96</v>
      </c>
      <c r="H14" s="25"/>
      <c r="I14" s="26" t="s">
        <v>318</v>
      </c>
      <c r="J14" s="27" t="s">
        <v>96</v>
      </c>
      <c r="L14" s="26" t="s">
        <v>323</v>
      </c>
      <c r="M14" s="27" t="s">
        <v>96</v>
      </c>
      <c r="N14" s="25"/>
      <c r="O14" s="26" t="s">
        <v>328</v>
      </c>
      <c r="P14" s="27" t="s">
        <v>96</v>
      </c>
      <c r="Q14" s="25"/>
      <c r="R14" s="26" t="s">
        <v>333</v>
      </c>
      <c r="S14" s="27" t="s">
        <v>96</v>
      </c>
      <c r="U14" s="26" t="s">
        <v>338</v>
      </c>
      <c r="V14" s="27" t="s">
        <v>96</v>
      </c>
      <c r="X14" s="26" t="s">
        <v>343</v>
      </c>
      <c r="Y14" s="27" t="s">
        <v>96</v>
      </c>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6"/>
      <c r="AX14" s="206"/>
      <c r="AY14" s="206"/>
      <c r="AZ14" s="206"/>
      <c r="BA14" s="206"/>
      <c r="BB14" s="206"/>
    </row>
    <row r="15" spans="1:54" s="23" customFormat="1" ht="19.5" customHeight="1" thickTop="1" thickBot="1" x14ac:dyDescent="0.25">
      <c r="A15" s="74"/>
      <c r="C15" s="26" t="s">
        <v>309</v>
      </c>
      <c r="D15" s="27" t="s">
        <v>96</v>
      </c>
      <c r="E15" s="25"/>
      <c r="F15" s="26" t="s">
        <v>314</v>
      </c>
      <c r="G15" s="27" t="s">
        <v>96</v>
      </c>
      <c r="H15" s="25"/>
      <c r="I15" s="26" t="s">
        <v>319</v>
      </c>
      <c r="J15" s="27" t="s">
        <v>96</v>
      </c>
      <c r="L15" s="26" t="s">
        <v>324</v>
      </c>
      <c r="M15" s="27" t="s">
        <v>96</v>
      </c>
      <c r="N15" s="25"/>
      <c r="O15" s="26" t="s">
        <v>329</v>
      </c>
      <c r="P15" s="27" t="s">
        <v>96</v>
      </c>
      <c r="Q15" s="25"/>
      <c r="R15" s="26" t="s">
        <v>334</v>
      </c>
      <c r="S15" s="27" t="s">
        <v>96</v>
      </c>
      <c r="U15" s="26" t="s">
        <v>339</v>
      </c>
      <c r="V15" s="27" t="s">
        <v>96</v>
      </c>
      <c r="X15" s="26" t="s">
        <v>344</v>
      </c>
      <c r="Y15" s="27" t="s">
        <v>96</v>
      </c>
      <c r="Z15" s="206"/>
      <c r="AA15" s="206"/>
      <c r="AB15" s="206"/>
      <c r="AC15" s="206"/>
      <c r="AD15" s="206"/>
      <c r="AE15" s="206"/>
      <c r="AF15" s="206"/>
      <c r="AG15" s="206"/>
      <c r="AH15" s="206"/>
      <c r="AI15" s="206"/>
      <c r="AJ15" s="206"/>
      <c r="AK15" s="206"/>
      <c r="AL15" s="206"/>
      <c r="AM15" s="206"/>
      <c r="AN15" s="206"/>
      <c r="AO15" s="206"/>
      <c r="AP15" s="206"/>
      <c r="AQ15" s="206"/>
      <c r="AR15" s="206"/>
      <c r="AS15" s="206"/>
      <c r="AT15" s="206"/>
      <c r="AU15" s="206"/>
      <c r="AV15" s="206"/>
      <c r="AW15" s="206"/>
      <c r="AX15" s="206"/>
      <c r="AY15" s="206"/>
      <c r="AZ15" s="206"/>
      <c r="BA15" s="206"/>
      <c r="BB15" s="206"/>
    </row>
    <row r="16" spans="1:54" s="23" customFormat="1" ht="19.5" customHeight="1" thickTop="1" thickBot="1" x14ac:dyDescent="0.25">
      <c r="A16" s="74"/>
      <c r="C16" s="26" t="s">
        <v>310</v>
      </c>
      <c r="D16" s="27" t="s">
        <v>96</v>
      </c>
      <c r="E16" s="25"/>
      <c r="F16" s="26" t="s">
        <v>315</v>
      </c>
      <c r="G16" s="27" t="s">
        <v>96</v>
      </c>
      <c r="H16" s="25"/>
      <c r="I16" s="26" t="s">
        <v>320</v>
      </c>
      <c r="J16" s="27" t="s">
        <v>96</v>
      </c>
      <c r="L16" s="26" t="s">
        <v>325</v>
      </c>
      <c r="M16" s="27" t="s">
        <v>96</v>
      </c>
      <c r="N16" s="25"/>
      <c r="O16" s="26" t="s">
        <v>330</v>
      </c>
      <c r="P16" s="27" t="s">
        <v>96</v>
      </c>
      <c r="Q16" s="25"/>
      <c r="R16" s="26" t="s">
        <v>335</v>
      </c>
      <c r="S16" s="27" t="s">
        <v>96</v>
      </c>
      <c r="U16" s="26" t="s">
        <v>340</v>
      </c>
      <c r="V16" s="27" t="s">
        <v>96</v>
      </c>
      <c r="X16" s="26" t="s">
        <v>345</v>
      </c>
      <c r="Y16" s="27" t="s">
        <v>96</v>
      </c>
      <c r="Z16" s="206"/>
      <c r="AA16" s="206"/>
      <c r="AB16" s="206"/>
      <c r="AC16" s="206"/>
      <c r="AD16" s="206"/>
      <c r="AE16" s="206"/>
      <c r="AF16" s="206"/>
      <c r="AG16" s="206"/>
      <c r="AH16" s="206"/>
      <c r="AI16" s="206"/>
      <c r="AJ16" s="206"/>
      <c r="AK16" s="206"/>
      <c r="AL16" s="206"/>
      <c r="AM16" s="206"/>
      <c r="AN16" s="206"/>
      <c r="AO16" s="206"/>
      <c r="AP16" s="206"/>
      <c r="AQ16" s="206"/>
      <c r="AR16" s="206"/>
      <c r="AS16" s="206"/>
      <c r="AT16" s="206"/>
      <c r="AU16" s="206"/>
      <c r="AV16" s="206"/>
      <c r="AW16" s="206"/>
      <c r="AX16" s="206"/>
      <c r="AY16" s="206"/>
      <c r="AZ16" s="206"/>
      <c r="BA16" s="206"/>
      <c r="BB16" s="206"/>
    </row>
    <row r="17" spans="1:54" s="23" customFormat="1" ht="19.5" customHeight="1" thickTop="1" thickBot="1" x14ac:dyDescent="0.25">
      <c r="A17" s="74"/>
      <c r="C17" s="26" t="s">
        <v>311</v>
      </c>
      <c r="D17" s="27" t="s">
        <v>96</v>
      </c>
      <c r="E17" s="25"/>
      <c r="F17" s="26" t="s">
        <v>316</v>
      </c>
      <c r="G17" s="27" t="s">
        <v>96</v>
      </c>
      <c r="H17" s="25"/>
      <c r="I17" s="26" t="s">
        <v>321</v>
      </c>
      <c r="J17" s="27" t="s">
        <v>96</v>
      </c>
      <c r="L17" s="26" t="s">
        <v>326</v>
      </c>
      <c r="M17" s="27" t="s">
        <v>96</v>
      </c>
      <c r="N17" s="25"/>
      <c r="O17" s="26" t="s">
        <v>331</v>
      </c>
      <c r="P17" s="27" t="s">
        <v>96</v>
      </c>
      <c r="Q17" s="25"/>
      <c r="R17" s="26" t="s">
        <v>336</v>
      </c>
      <c r="S17" s="27" t="s">
        <v>96</v>
      </c>
      <c r="U17" s="26" t="s">
        <v>341</v>
      </c>
      <c r="V17" s="27" t="s">
        <v>96</v>
      </c>
      <c r="X17" s="26" t="s">
        <v>346</v>
      </c>
      <c r="Y17" s="27" t="s">
        <v>96</v>
      </c>
      <c r="Z17" s="206"/>
      <c r="AA17" s="206"/>
      <c r="AB17" s="206"/>
      <c r="AC17" s="206"/>
      <c r="AD17" s="206"/>
      <c r="AE17" s="206"/>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c r="BB17" s="206"/>
    </row>
    <row r="18" spans="1:54" s="23" customFormat="1" ht="19.5" customHeight="1" thickTop="1" thickBot="1" x14ac:dyDescent="0.25">
      <c r="A18" s="74"/>
      <c r="C18" s="26" t="s">
        <v>312</v>
      </c>
      <c r="D18" s="27" t="s">
        <v>96</v>
      </c>
      <c r="E18" s="25"/>
      <c r="F18" s="26" t="s">
        <v>317</v>
      </c>
      <c r="G18" s="27" t="s">
        <v>96</v>
      </c>
      <c r="H18" s="25"/>
      <c r="I18" s="26" t="s">
        <v>322</v>
      </c>
      <c r="J18" s="27" t="s">
        <v>96</v>
      </c>
      <c r="L18" s="26" t="s">
        <v>327</v>
      </c>
      <c r="M18" s="27" t="s">
        <v>96</v>
      </c>
      <c r="N18" s="25"/>
      <c r="O18" s="26" t="s">
        <v>332</v>
      </c>
      <c r="P18" s="27" t="s">
        <v>96</v>
      </c>
      <c r="Q18" s="25"/>
      <c r="R18" s="26" t="s">
        <v>337</v>
      </c>
      <c r="S18" s="27" t="s">
        <v>96</v>
      </c>
      <c r="U18" s="26" t="s">
        <v>342</v>
      </c>
      <c r="V18" s="27" t="s">
        <v>96</v>
      </c>
      <c r="X18" s="26" t="s">
        <v>347</v>
      </c>
      <c r="Y18" s="27" t="s">
        <v>96</v>
      </c>
      <c r="Z18" s="206"/>
      <c r="AA18" s="206"/>
      <c r="AB18" s="206"/>
      <c r="AC18" s="206"/>
      <c r="AD18" s="206"/>
      <c r="AE18" s="206"/>
      <c r="AF18" s="206"/>
      <c r="AG18" s="206"/>
      <c r="AH18" s="206"/>
      <c r="AI18" s="206"/>
      <c r="AJ18" s="206"/>
      <c r="AK18" s="206"/>
      <c r="AL18" s="206"/>
      <c r="AM18" s="206"/>
      <c r="AN18" s="206"/>
      <c r="AO18" s="206"/>
      <c r="AP18" s="206"/>
      <c r="AQ18" s="206"/>
      <c r="AR18" s="206"/>
      <c r="AS18" s="206"/>
      <c r="AT18" s="206"/>
      <c r="AU18" s="206"/>
      <c r="AV18" s="206"/>
      <c r="AW18" s="206"/>
      <c r="AX18" s="206"/>
      <c r="AY18" s="206"/>
      <c r="AZ18" s="206"/>
      <c r="BA18" s="206"/>
      <c r="BB18" s="206"/>
    </row>
    <row r="19" spans="1:54" s="23" customFormat="1" ht="19.5" customHeight="1" thickTop="1" thickBot="1" x14ac:dyDescent="0.25">
      <c r="A19" s="74"/>
      <c r="C19" s="26" t="s">
        <v>600</v>
      </c>
      <c r="D19" s="27" t="s">
        <v>96</v>
      </c>
      <c r="E19" s="25"/>
      <c r="F19" s="26" t="s">
        <v>601</v>
      </c>
      <c r="G19" s="27" t="s">
        <v>96</v>
      </c>
      <c r="H19" s="25"/>
      <c r="I19" s="26" t="s">
        <v>602</v>
      </c>
      <c r="J19" s="27" t="s">
        <v>96</v>
      </c>
      <c r="L19" s="26" t="s">
        <v>603</v>
      </c>
      <c r="M19" s="27" t="s">
        <v>96</v>
      </c>
      <c r="N19" s="25"/>
      <c r="O19" s="26" t="s">
        <v>604</v>
      </c>
      <c r="P19" s="27" t="s">
        <v>96</v>
      </c>
      <c r="Q19" s="25"/>
      <c r="R19" s="26" t="s">
        <v>605</v>
      </c>
      <c r="S19" s="27" t="s">
        <v>96</v>
      </c>
      <c r="U19" s="26" t="s">
        <v>606</v>
      </c>
      <c r="V19" s="27" t="s">
        <v>96</v>
      </c>
      <c r="X19" s="26" t="s">
        <v>607</v>
      </c>
      <c r="Y19" s="27" t="s">
        <v>96</v>
      </c>
      <c r="Z19" s="206"/>
      <c r="AA19" s="206"/>
      <c r="AB19" s="206"/>
      <c r="AC19" s="206"/>
      <c r="AD19" s="206"/>
      <c r="AE19" s="206"/>
      <c r="AF19" s="206"/>
      <c r="AG19" s="206"/>
      <c r="AH19" s="206"/>
      <c r="AI19" s="206"/>
      <c r="AJ19" s="206"/>
      <c r="AK19" s="206"/>
      <c r="AL19" s="206"/>
      <c r="AM19" s="206"/>
      <c r="AN19" s="206"/>
      <c r="AO19" s="206"/>
      <c r="AP19" s="206"/>
      <c r="AQ19" s="206"/>
      <c r="AR19" s="206"/>
      <c r="AS19" s="206"/>
      <c r="AT19" s="206"/>
      <c r="AU19" s="206"/>
      <c r="AV19" s="206"/>
      <c r="AW19" s="206"/>
      <c r="AX19" s="206"/>
      <c r="AY19" s="206"/>
      <c r="AZ19" s="206"/>
      <c r="BA19" s="206"/>
      <c r="BB19" s="206"/>
    </row>
    <row r="20" spans="1:54" s="23" customFormat="1" ht="19.5" customHeight="1" thickTop="1" thickBot="1" x14ac:dyDescent="0.25">
      <c r="A20" s="74"/>
      <c r="C20" s="26" t="s">
        <v>608</v>
      </c>
      <c r="D20" s="27" t="s">
        <v>96</v>
      </c>
      <c r="E20" s="25"/>
      <c r="F20" s="26" t="s">
        <v>609</v>
      </c>
      <c r="G20" s="27" t="s">
        <v>96</v>
      </c>
      <c r="H20" s="25"/>
      <c r="I20" s="26" t="s">
        <v>610</v>
      </c>
      <c r="J20" s="27" t="s">
        <v>96</v>
      </c>
      <c r="L20" s="26" t="s">
        <v>611</v>
      </c>
      <c r="M20" s="27" t="s">
        <v>96</v>
      </c>
      <c r="N20" s="25"/>
      <c r="O20" s="26" t="s">
        <v>612</v>
      </c>
      <c r="P20" s="27" t="s">
        <v>96</v>
      </c>
      <c r="Q20" s="25"/>
      <c r="R20" s="26" t="s">
        <v>613</v>
      </c>
      <c r="S20" s="27" t="s">
        <v>96</v>
      </c>
      <c r="U20" s="26" t="s">
        <v>614</v>
      </c>
      <c r="V20" s="27" t="s">
        <v>96</v>
      </c>
      <c r="X20" s="26" t="s">
        <v>615</v>
      </c>
      <c r="Y20" s="27" t="s">
        <v>96</v>
      </c>
      <c r="Z20" s="206"/>
      <c r="AA20" s="206"/>
      <c r="AB20" s="206"/>
      <c r="AC20" s="206"/>
      <c r="AD20" s="206"/>
      <c r="AE20" s="206"/>
      <c r="AF20" s="206"/>
      <c r="AG20" s="206"/>
      <c r="AH20" s="206"/>
      <c r="AI20" s="206"/>
      <c r="AJ20" s="206"/>
      <c r="AK20" s="206"/>
      <c r="AL20" s="206"/>
      <c r="AM20" s="206"/>
      <c r="AN20" s="206"/>
      <c r="AO20" s="206"/>
      <c r="AP20" s="206"/>
      <c r="AQ20" s="206"/>
      <c r="AR20" s="206"/>
      <c r="AS20" s="206"/>
      <c r="AT20" s="206"/>
      <c r="AU20" s="206"/>
      <c r="AV20" s="206"/>
      <c r="AW20" s="206"/>
      <c r="AX20" s="206"/>
      <c r="AY20" s="206"/>
      <c r="AZ20" s="206"/>
      <c r="BA20" s="206"/>
      <c r="BB20" s="206"/>
    </row>
    <row r="21" spans="1:54" s="23" customFormat="1" ht="19.5" customHeight="1" thickTop="1" thickBot="1" x14ac:dyDescent="0.25">
      <c r="A21" s="74"/>
      <c r="C21" s="26" t="s">
        <v>616</v>
      </c>
      <c r="D21" s="27" t="s">
        <v>96</v>
      </c>
      <c r="E21" s="25"/>
      <c r="F21" s="26" t="s">
        <v>617</v>
      </c>
      <c r="G21" s="27" t="s">
        <v>96</v>
      </c>
      <c r="H21" s="25"/>
      <c r="I21" s="26" t="s">
        <v>618</v>
      </c>
      <c r="J21" s="27" t="s">
        <v>96</v>
      </c>
      <c r="L21" s="26" t="s">
        <v>619</v>
      </c>
      <c r="M21" s="27" t="s">
        <v>96</v>
      </c>
      <c r="N21" s="25"/>
      <c r="O21" s="26" t="s">
        <v>620</v>
      </c>
      <c r="P21" s="27" t="s">
        <v>96</v>
      </c>
      <c r="Q21" s="25"/>
      <c r="R21" s="26" t="s">
        <v>621</v>
      </c>
      <c r="S21" s="27" t="s">
        <v>96</v>
      </c>
      <c r="U21" s="26" t="s">
        <v>622</v>
      </c>
      <c r="V21" s="27" t="s">
        <v>96</v>
      </c>
      <c r="X21" s="26" t="s">
        <v>623</v>
      </c>
      <c r="Y21" s="27" t="s">
        <v>96</v>
      </c>
      <c r="Z21" s="206"/>
      <c r="AA21" s="206"/>
      <c r="AB21" s="206"/>
      <c r="AC21" s="206"/>
      <c r="AD21" s="206"/>
      <c r="AE21" s="206"/>
      <c r="AF21" s="206"/>
      <c r="AG21" s="206"/>
      <c r="AH21" s="206"/>
      <c r="AI21" s="206"/>
      <c r="AJ21" s="206"/>
      <c r="AK21" s="206"/>
      <c r="AL21" s="206"/>
      <c r="AM21" s="206"/>
      <c r="AN21" s="206"/>
      <c r="AO21" s="206"/>
      <c r="AP21" s="206"/>
      <c r="AQ21" s="206"/>
      <c r="AR21" s="206"/>
      <c r="AS21" s="206"/>
      <c r="AT21" s="206"/>
      <c r="AU21" s="206"/>
      <c r="AV21" s="206"/>
      <c r="AW21" s="206"/>
      <c r="AX21" s="206"/>
      <c r="AY21" s="206"/>
      <c r="AZ21" s="206"/>
      <c r="BA21" s="206"/>
      <c r="BB21" s="206"/>
    </row>
    <row r="22" spans="1:54" s="23" customFormat="1" ht="19.5" customHeight="1" thickTop="1" thickBot="1" x14ac:dyDescent="0.25">
      <c r="A22" s="74"/>
      <c r="C22" s="26" t="s">
        <v>624</v>
      </c>
      <c r="D22" s="27" t="s">
        <v>96</v>
      </c>
      <c r="E22" s="25"/>
      <c r="F22" s="26" t="s">
        <v>625</v>
      </c>
      <c r="G22" s="27" t="s">
        <v>96</v>
      </c>
      <c r="H22" s="25"/>
      <c r="I22" s="26" t="s">
        <v>626</v>
      </c>
      <c r="J22" s="27" t="s">
        <v>96</v>
      </c>
      <c r="L22" s="26" t="s">
        <v>627</v>
      </c>
      <c r="M22" s="27" t="s">
        <v>96</v>
      </c>
      <c r="N22" s="25"/>
      <c r="O22" s="26" t="s">
        <v>628</v>
      </c>
      <c r="P22" s="27" t="s">
        <v>96</v>
      </c>
      <c r="Q22" s="25"/>
      <c r="R22" s="26" t="s">
        <v>629</v>
      </c>
      <c r="S22" s="27" t="s">
        <v>96</v>
      </c>
      <c r="U22" s="26" t="s">
        <v>630</v>
      </c>
      <c r="V22" s="27" t="s">
        <v>96</v>
      </c>
      <c r="X22" s="26" t="s">
        <v>631</v>
      </c>
      <c r="Y22" s="27" t="s">
        <v>96</v>
      </c>
      <c r="Z22" s="206"/>
      <c r="AA22" s="206"/>
      <c r="AB22" s="206"/>
      <c r="AC22" s="206"/>
      <c r="AD22" s="206"/>
      <c r="AE22" s="206"/>
      <c r="AF22" s="206"/>
      <c r="AG22" s="206"/>
      <c r="AH22" s="206"/>
      <c r="AI22" s="206"/>
      <c r="AJ22" s="206"/>
      <c r="AK22" s="206"/>
      <c r="AL22" s="206"/>
      <c r="AM22" s="206"/>
      <c r="AN22" s="206"/>
      <c r="AO22" s="206"/>
      <c r="AP22" s="206"/>
      <c r="AQ22" s="206"/>
      <c r="AR22" s="206"/>
      <c r="AS22" s="206"/>
      <c r="AT22" s="206"/>
      <c r="AU22" s="206"/>
      <c r="AV22" s="206"/>
      <c r="AW22" s="206"/>
      <c r="AX22" s="206"/>
      <c r="AY22" s="206"/>
      <c r="AZ22" s="206"/>
      <c r="BA22" s="206"/>
      <c r="BB22" s="206"/>
    </row>
    <row r="23" spans="1:54" s="23" customFormat="1" ht="19.5" customHeight="1" thickTop="1" thickBot="1" x14ac:dyDescent="0.25">
      <c r="A23" s="74"/>
      <c r="C23" s="26" t="s">
        <v>632</v>
      </c>
      <c r="D23" s="27" t="s">
        <v>96</v>
      </c>
      <c r="E23" s="25"/>
      <c r="F23" s="26" t="s">
        <v>633</v>
      </c>
      <c r="G23" s="27" t="s">
        <v>96</v>
      </c>
      <c r="H23" s="25"/>
      <c r="I23" s="26" t="s">
        <v>634</v>
      </c>
      <c r="J23" s="27" t="s">
        <v>96</v>
      </c>
      <c r="L23" s="26" t="s">
        <v>635</v>
      </c>
      <c r="M23" s="27" t="s">
        <v>96</v>
      </c>
      <c r="N23" s="25"/>
      <c r="O23" s="26" t="s">
        <v>636</v>
      </c>
      <c r="P23" s="27" t="s">
        <v>96</v>
      </c>
      <c r="Q23" s="25"/>
      <c r="R23" s="26" t="s">
        <v>637</v>
      </c>
      <c r="S23" s="27" t="s">
        <v>96</v>
      </c>
      <c r="U23" s="26" t="s">
        <v>638</v>
      </c>
      <c r="V23" s="27" t="s">
        <v>96</v>
      </c>
      <c r="X23" s="26" t="s">
        <v>639</v>
      </c>
      <c r="Y23" s="27" t="s">
        <v>96</v>
      </c>
      <c r="Z23" s="206"/>
      <c r="AA23" s="206"/>
      <c r="AB23" s="206"/>
      <c r="AC23" s="206"/>
      <c r="AD23" s="206"/>
      <c r="AE23" s="206"/>
      <c r="AF23" s="206"/>
      <c r="AG23" s="206"/>
      <c r="AH23" s="206"/>
      <c r="AI23" s="206"/>
      <c r="AJ23" s="206"/>
      <c r="AK23" s="206"/>
      <c r="AL23" s="206"/>
      <c r="AM23" s="206"/>
      <c r="AN23" s="206"/>
      <c r="AO23" s="206"/>
      <c r="AP23" s="206"/>
      <c r="AQ23" s="206"/>
      <c r="AR23" s="206"/>
      <c r="AS23" s="206"/>
      <c r="AT23" s="206"/>
      <c r="AU23" s="206"/>
      <c r="AV23" s="206"/>
      <c r="AW23" s="206"/>
      <c r="AX23" s="206"/>
      <c r="AY23" s="206"/>
      <c r="AZ23" s="206"/>
      <c r="BA23" s="206"/>
      <c r="BB23" s="206"/>
    </row>
    <row r="24" spans="1:54" s="23" customFormat="1" ht="19.5" customHeight="1" thickTop="1" thickBot="1" x14ac:dyDescent="0.25">
      <c r="A24" s="74"/>
      <c r="C24" s="26" t="s">
        <v>640</v>
      </c>
      <c r="D24" s="27" t="s">
        <v>96</v>
      </c>
      <c r="E24" s="25"/>
      <c r="F24" s="26" t="s">
        <v>641</v>
      </c>
      <c r="G24" s="27" t="s">
        <v>96</v>
      </c>
      <c r="H24" s="25"/>
      <c r="I24" s="26" t="s">
        <v>642</v>
      </c>
      <c r="J24" s="27" t="s">
        <v>96</v>
      </c>
      <c r="L24" s="26" t="s">
        <v>643</v>
      </c>
      <c r="M24" s="27" t="s">
        <v>96</v>
      </c>
      <c r="N24" s="25"/>
      <c r="O24" s="26" t="s">
        <v>644</v>
      </c>
      <c r="P24" s="27" t="s">
        <v>96</v>
      </c>
      <c r="Q24" s="25"/>
      <c r="R24" s="26" t="s">
        <v>645</v>
      </c>
      <c r="S24" s="27" t="s">
        <v>96</v>
      </c>
      <c r="U24" s="26" t="s">
        <v>646</v>
      </c>
      <c r="V24" s="27" t="s">
        <v>96</v>
      </c>
      <c r="X24" s="26" t="s">
        <v>647</v>
      </c>
      <c r="Y24" s="27" t="s">
        <v>96</v>
      </c>
      <c r="Z24" s="206"/>
      <c r="AA24" s="206"/>
      <c r="AB24" s="206"/>
      <c r="AC24" s="206"/>
      <c r="AD24" s="206"/>
      <c r="AE24" s="206"/>
      <c r="AF24" s="206"/>
      <c r="AG24" s="206"/>
      <c r="AH24" s="206"/>
      <c r="AI24" s="206"/>
      <c r="AJ24" s="206"/>
      <c r="AK24" s="206"/>
      <c r="AL24" s="206"/>
      <c r="AM24" s="206"/>
      <c r="AN24" s="206"/>
      <c r="AO24" s="206"/>
      <c r="AP24" s="206"/>
      <c r="AQ24" s="206"/>
      <c r="AR24" s="206"/>
      <c r="AS24" s="206"/>
      <c r="AT24" s="206"/>
      <c r="AU24" s="206"/>
      <c r="AV24" s="206"/>
      <c r="AW24" s="206"/>
      <c r="AX24" s="206"/>
      <c r="AY24" s="206"/>
      <c r="AZ24" s="206"/>
      <c r="BA24" s="206"/>
      <c r="BB24" s="206"/>
    </row>
    <row r="25" spans="1:54" s="23" customFormat="1" ht="19.5" customHeight="1" thickTop="1" thickBot="1" x14ac:dyDescent="0.25">
      <c r="A25" s="74"/>
      <c r="C25" s="26" t="s">
        <v>648</v>
      </c>
      <c r="D25" s="27" t="s">
        <v>96</v>
      </c>
      <c r="E25" s="25"/>
      <c r="F25" s="26" t="s">
        <v>649</v>
      </c>
      <c r="G25" s="27" t="s">
        <v>96</v>
      </c>
      <c r="H25" s="25"/>
      <c r="I25" s="26" t="s">
        <v>650</v>
      </c>
      <c r="J25" s="27" t="s">
        <v>96</v>
      </c>
      <c r="L25" s="26" t="s">
        <v>651</v>
      </c>
      <c r="M25" s="27" t="s">
        <v>96</v>
      </c>
      <c r="N25" s="25"/>
      <c r="O25" s="26" t="s">
        <v>652</v>
      </c>
      <c r="P25" s="27" t="s">
        <v>96</v>
      </c>
      <c r="Q25" s="25"/>
      <c r="R25" s="26" t="s">
        <v>653</v>
      </c>
      <c r="S25" s="27" t="s">
        <v>96</v>
      </c>
      <c r="U25" s="26" t="s">
        <v>654</v>
      </c>
      <c r="V25" s="27" t="s">
        <v>96</v>
      </c>
      <c r="X25" s="26" t="s">
        <v>655</v>
      </c>
      <c r="Y25" s="27" t="s">
        <v>96</v>
      </c>
      <c r="Z25" s="206"/>
      <c r="AA25" s="206"/>
      <c r="AB25" s="206"/>
      <c r="AC25" s="206"/>
      <c r="AD25" s="206"/>
      <c r="AE25" s="206"/>
      <c r="AF25" s="206"/>
      <c r="AG25" s="206"/>
      <c r="AH25" s="206"/>
      <c r="AI25" s="206"/>
      <c r="AJ25" s="206"/>
      <c r="AK25" s="206"/>
      <c r="AL25" s="206"/>
      <c r="AM25" s="206"/>
      <c r="AN25" s="206"/>
      <c r="AO25" s="206"/>
      <c r="AP25" s="206"/>
      <c r="AQ25" s="206"/>
      <c r="AR25" s="206"/>
      <c r="AS25" s="206"/>
      <c r="AT25" s="206"/>
      <c r="AU25" s="206"/>
      <c r="AV25" s="206"/>
      <c r="AW25" s="206"/>
      <c r="AX25" s="206"/>
      <c r="AY25" s="206"/>
      <c r="AZ25" s="206"/>
      <c r="BA25" s="206"/>
      <c r="BB25" s="206"/>
    </row>
    <row r="26" spans="1:54" s="23" customFormat="1" ht="19.5" customHeight="1" thickTop="1" thickBot="1" x14ac:dyDescent="0.25">
      <c r="A26" s="74"/>
      <c r="C26" s="26" t="s">
        <v>656</v>
      </c>
      <c r="D26" s="27" t="s">
        <v>96</v>
      </c>
      <c r="E26" s="25"/>
      <c r="F26" s="26" t="s">
        <v>657</v>
      </c>
      <c r="G26" s="27" t="s">
        <v>96</v>
      </c>
      <c r="H26" s="25"/>
      <c r="I26" s="26" t="s">
        <v>658</v>
      </c>
      <c r="J26" s="27" t="s">
        <v>96</v>
      </c>
      <c r="L26" s="26" t="s">
        <v>659</v>
      </c>
      <c r="M26" s="27" t="s">
        <v>96</v>
      </c>
      <c r="N26" s="25"/>
      <c r="O26" s="26" t="s">
        <v>660</v>
      </c>
      <c r="P26" s="27" t="s">
        <v>96</v>
      </c>
      <c r="Q26" s="25"/>
      <c r="R26" s="26" t="s">
        <v>661</v>
      </c>
      <c r="S26" s="27" t="s">
        <v>96</v>
      </c>
      <c r="U26" s="26" t="s">
        <v>662</v>
      </c>
      <c r="V26" s="27" t="s">
        <v>96</v>
      </c>
      <c r="X26" s="26" t="s">
        <v>663</v>
      </c>
      <c r="Y26" s="27" t="s">
        <v>96</v>
      </c>
      <c r="Z26" s="206"/>
      <c r="AA26" s="206"/>
      <c r="AB26" s="206"/>
      <c r="AC26" s="206"/>
      <c r="AD26" s="206"/>
      <c r="AE26" s="206"/>
      <c r="AF26" s="206"/>
      <c r="AG26" s="206"/>
      <c r="AH26" s="206"/>
      <c r="AI26" s="206"/>
      <c r="AJ26" s="206"/>
      <c r="AK26" s="206"/>
      <c r="AL26" s="206"/>
      <c r="AM26" s="206"/>
      <c r="AN26" s="206"/>
      <c r="AO26" s="206"/>
      <c r="AP26" s="206"/>
      <c r="AQ26" s="206"/>
      <c r="AR26" s="206"/>
      <c r="AS26" s="206"/>
      <c r="AT26" s="206"/>
      <c r="AU26" s="206"/>
      <c r="AV26" s="206"/>
      <c r="AW26" s="206"/>
      <c r="AX26" s="206"/>
      <c r="AY26" s="206"/>
      <c r="AZ26" s="206"/>
      <c r="BA26" s="206"/>
      <c r="BB26" s="206"/>
    </row>
    <row r="27" spans="1:54" s="23" customFormat="1" ht="19.5" customHeight="1" thickTop="1" thickBot="1" x14ac:dyDescent="0.25">
      <c r="A27" s="74"/>
      <c r="C27" s="26" t="s">
        <v>664</v>
      </c>
      <c r="D27" s="27" t="s">
        <v>96</v>
      </c>
      <c r="E27" s="25"/>
      <c r="F27" s="26" t="s">
        <v>665</v>
      </c>
      <c r="G27" s="27" t="s">
        <v>96</v>
      </c>
      <c r="H27" s="25"/>
      <c r="I27" s="26" t="s">
        <v>666</v>
      </c>
      <c r="J27" s="27" t="s">
        <v>96</v>
      </c>
      <c r="L27" s="26" t="s">
        <v>667</v>
      </c>
      <c r="M27" s="27" t="s">
        <v>96</v>
      </c>
      <c r="N27" s="25"/>
      <c r="O27" s="26" t="s">
        <v>668</v>
      </c>
      <c r="P27" s="27" t="s">
        <v>96</v>
      </c>
      <c r="Q27" s="25"/>
      <c r="R27" s="26" t="s">
        <v>669</v>
      </c>
      <c r="S27" s="27" t="s">
        <v>96</v>
      </c>
      <c r="U27" s="26" t="s">
        <v>670</v>
      </c>
      <c r="V27" s="27" t="s">
        <v>96</v>
      </c>
      <c r="X27" s="26" t="s">
        <v>671</v>
      </c>
      <c r="Y27" s="27" t="s">
        <v>96</v>
      </c>
      <c r="Z27" s="206"/>
      <c r="AA27" s="206"/>
      <c r="AB27" s="206"/>
      <c r="AC27" s="206"/>
      <c r="AD27" s="206"/>
      <c r="AE27" s="206"/>
      <c r="AF27" s="206"/>
      <c r="AG27" s="206"/>
      <c r="AH27" s="206"/>
      <c r="AI27" s="206"/>
      <c r="AJ27" s="206"/>
      <c r="AK27" s="206"/>
      <c r="AL27" s="206"/>
      <c r="AM27" s="206"/>
      <c r="AN27" s="206"/>
      <c r="AO27" s="206"/>
      <c r="AP27" s="206"/>
      <c r="AQ27" s="206"/>
      <c r="AR27" s="206"/>
      <c r="AS27" s="206"/>
      <c r="AT27" s="206"/>
      <c r="AU27" s="206"/>
      <c r="AV27" s="206"/>
      <c r="AW27" s="206"/>
      <c r="AX27" s="206"/>
      <c r="AY27" s="206"/>
      <c r="AZ27" s="206"/>
      <c r="BA27" s="206"/>
      <c r="BB27" s="206"/>
    </row>
    <row r="28" spans="1:54" s="23" customFormat="1" ht="19.5" customHeight="1" thickTop="1" thickBot="1" x14ac:dyDescent="0.25">
      <c r="A28" s="74"/>
      <c r="C28" s="26" t="s">
        <v>672</v>
      </c>
      <c r="D28" s="27" t="s">
        <v>96</v>
      </c>
      <c r="E28" s="25"/>
      <c r="F28" s="26" t="s">
        <v>673</v>
      </c>
      <c r="G28" s="27" t="s">
        <v>96</v>
      </c>
      <c r="H28" s="25"/>
      <c r="I28" s="26" t="s">
        <v>674</v>
      </c>
      <c r="J28" s="27" t="s">
        <v>96</v>
      </c>
      <c r="L28" s="26" t="s">
        <v>675</v>
      </c>
      <c r="M28" s="27" t="s">
        <v>96</v>
      </c>
      <c r="N28" s="25"/>
      <c r="O28" s="26" t="s">
        <v>676</v>
      </c>
      <c r="P28" s="27" t="s">
        <v>96</v>
      </c>
      <c r="Q28" s="25"/>
      <c r="R28" s="26" t="s">
        <v>677</v>
      </c>
      <c r="S28" s="27" t="s">
        <v>96</v>
      </c>
      <c r="U28" s="26" t="s">
        <v>678</v>
      </c>
      <c r="V28" s="27" t="s">
        <v>96</v>
      </c>
      <c r="X28" s="26" t="s">
        <v>679</v>
      </c>
      <c r="Y28" s="27" t="s">
        <v>96</v>
      </c>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row>
    <row r="29" spans="1:54" s="23" customFormat="1" ht="19.5" customHeight="1" thickTop="1" thickBot="1" x14ac:dyDescent="0.25">
      <c r="A29" s="74"/>
      <c r="C29" s="26" t="s">
        <v>680</v>
      </c>
      <c r="D29" s="27" t="s">
        <v>96</v>
      </c>
      <c r="E29" s="25"/>
      <c r="F29" s="26" t="s">
        <v>681</v>
      </c>
      <c r="G29" s="27" t="s">
        <v>96</v>
      </c>
      <c r="H29" s="25"/>
      <c r="I29" s="26" t="s">
        <v>682</v>
      </c>
      <c r="J29" s="27" t="s">
        <v>96</v>
      </c>
      <c r="L29" s="26" t="s">
        <v>683</v>
      </c>
      <c r="M29" s="27" t="s">
        <v>96</v>
      </c>
      <c r="N29" s="25"/>
      <c r="O29" s="26" t="s">
        <v>684</v>
      </c>
      <c r="P29" s="27" t="s">
        <v>96</v>
      </c>
      <c r="Q29" s="25"/>
      <c r="R29" s="26" t="s">
        <v>685</v>
      </c>
      <c r="S29" s="27" t="s">
        <v>96</v>
      </c>
      <c r="U29" s="26" t="s">
        <v>686</v>
      </c>
      <c r="V29" s="27" t="s">
        <v>96</v>
      </c>
      <c r="X29" s="26" t="s">
        <v>687</v>
      </c>
      <c r="Y29" s="27" t="s">
        <v>96</v>
      </c>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c r="AV29" s="206"/>
      <c r="AW29" s="206"/>
      <c r="AX29" s="206"/>
      <c r="AY29" s="206"/>
      <c r="AZ29" s="206"/>
      <c r="BA29" s="206"/>
      <c r="BB29" s="206"/>
    </row>
    <row r="30" spans="1:54" s="23" customFormat="1" ht="19.5" customHeight="1" thickTop="1" thickBot="1" x14ac:dyDescent="0.25">
      <c r="A30" s="74"/>
      <c r="C30" s="26" t="s">
        <v>688</v>
      </c>
      <c r="D30" s="27" t="s">
        <v>96</v>
      </c>
      <c r="E30" s="25"/>
      <c r="F30" s="26" t="s">
        <v>689</v>
      </c>
      <c r="G30" s="27" t="s">
        <v>96</v>
      </c>
      <c r="H30" s="25"/>
      <c r="I30" s="26" t="s">
        <v>690</v>
      </c>
      <c r="J30" s="27" t="s">
        <v>96</v>
      </c>
      <c r="L30" s="26" t="s">
        <v>691</v>
      </c>
      <c r="M30" s="27" t="s">
        <v>96</v>
      </c>
      <c r="N30" s="25"/>
      <c r="O30" s="26" t="s">
        <v>692</v>
      </c>
      <c r="P30" s="27" t="s">
        <v>96</v>
      </c>
      <c r="Q30" s="25"/>
      <c r="R30" s="26" t="s">
        <v>693</v>
      </c>
      <c r="S30" s="27" t="s">
        <v>96</v>
      </c>
      <c r="U30" s="26" t="s">
        <v>694</v>
      </c>
      <c r="V30" s="27" t="s">
        <v>96</v>
      </c>
      <c r="X30" s="26" t="s">
        <v>695</v>
      </c>
      <c r="Y30" s="27" t="s">
        <v>96</v>
      </c>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206"/>
      <c r="AW30" s="206"/>
      <c r="AX30" s="206"/>
      <c r="AY30" s="206"/>
      <c r="AZ30" s="206"/>
      <c r="BA30" s="206"/>
      <c r="BB30" s="206"/>
    </row>
    <row r="31" spans="1:54" s="23" customFormat="1" ht="19.5" customHeight="1" thickTop="1" thickBot="1" x14ac:dyDescent="0.25">
      <c r="A31" s="74"/>
      <c r="C31" s="26" t="s">
        <v>696</v>
      </c>
      <c r="D31" s="27" t="s">
        <v>96</v>
      </c>
      <c r="E31" s="25"/>
      <c r="F31" s="26" t="s">
        <v>697</v>
      </c>
      <c r="G31" s="27" t="s">
        <v>96</v>
      </c>
      <c r="H31" s="25"/>
      <c r="I31" s="26" t="s">
        <v>698</v>
      </c>
      <c r="J31" s="27" t="s">
        <v>96</v>
      </c>
      <c r="L31" s="26" t="s">
        <v>699</v>
      </c>
      <c r="M31" s="27" t="s">
        <v>96</v>
      </c>
      <c r="N31" s="25"/>
      <c r="O31" s="26" t="s">
        <v>700</v>
      </c>
      <c r="P31" s="27" t="s">
        <v>96</v>
      </c>
      <c r="Q31" s="25"/>
      <c r="R31" s="26" t="s">
        <v>701</v>
      </c>
      <c r="S31" s="27" t="s">
        <v>96</v>
      </c>
      <c r="U31" s="26" t="s">
        <v>702</v>
      </c>
      <c r="V31" s="27" t="s">
        <v>96</v>
      </c>
      <c r="X31" s="26" t="s">
        <v>703</v>
      </c>
      <c r="Y31" s="27" t="s">
        <v>96</v>
      </c>
      <c r="Z31" s="206"/>
      <c r="AA31" s="206"/>
      <c r="AB31" s="206"/>
      <c r="AC31" s="206"/>
      <c r="AD31" s="206"/>
      <c r="AE31" s="206"/>
      <c r="AF31" s="206"/>
      <c r="AG31" s="206"/>
      <c r="AH31" s="206"/>
      <c r="AI31" s="206"/>
      <c r="AJ31" s="206"/>
      <c r="AK31" s="206"/>
      <c r="AL31" s="206"/>
      <c r="AM31" s="206"/>
      <c r="AN31" s="206"/>
      <c r="AO31" s="206"/>
      <c r="AP31" s="206"/>
      <c r="AQ31" s="206"/>
      <c r="AR31" s="206"/>
      <c r="AS31" s="206"/>
      <c r="AT31" s="206"/>
      <c r="AU31" s="206"/>
      <c r="AV31" s="206"/>
      <c r="AW31" s="206"/>
      <c r="AX31" s="206"/>
      <c r="AY31" s="206"/>
      <c r="AZ31" s="206"/>
      <c r="BA31" s="206"/>
      <c r="BB31" s="206"/>
    </row>
    <row r="32" spans="1:54" s="23" customFormat="1" ht="19.5" customHeight="1" thickTop="1" thickBot="1" x14ac:dyDescent="0.25">
      <c r="A32" s="74"/>
      <c r="C32" s="26" t="s">
        <v>704</v>
      </c>
      <c r="D32" s="27" t="s">
        <v>96</v>
      </c>
      <c r="E32" s="25"/>
      <c r="F32" s="26" t="s">
        <v>705</v>
      </c>
      <c r="G32" s="27" t="s">
        <v>96</v>
      </c>
      <c r="H32" s="25"/>
      <c r="I32" s="26" t="s">
        <v>706</v>
      </c>
      <c r="J32" s="27" t="s">
        <v>96</v>
      </c>
      <c r="L32" s="26" t="s">
        <v>707</v>
      </c>
      <c r="M32" s="27" t="s">
        <v>96</v>
      </c>
      <c r="N32" s="25"/>
      <c r="O32" s="26" t="s">
        <v>708</v>
      </c>
      <c r="P32" s="27" t="s">
        <v>96</v>
      </c>
      <c r="Q32" s="25"/>
      <c r="R32" s="26" t="s">
        <v>709</v>
      </c>
      <c r="S32" s="27" t="s">
        <v>96</v>
      </c>
      <c r="U32" s="26" t="s">
        <v>710</v>
      </c>
      <c r="V32" s="27" t="s">
        <v>96</v>
      </c>
      <c r="X32" s="26" t="s">
        <v>711</v>
      </c>
      <c r="Y32" s="27" t="s">
        <v>96</v>
      </c>
      <c r="Z32" s="206"/>
      <c r="AA32" s="206"/>
      <c r="AB32" s="206"/>
      <c r="AC32" s="206"/>
      <c r="AD32" s="206"/>
      <c r="AE32" s="206"/>
      <c r="AF32" s="206"/>
      <c r="AG32" s="206"/>
      <c r="AH32" s="206"/>
      <c r="AI32" s="206"/>
      <c r="AJ32" s="206"/>
      <c r="AK32" s="206"/>
      <c r="AL32" s="206"/>
      <c r="AM32" s="206"/>
      <c r="AN32" s="206"/>
      <c r="AO32" s="206"/>
      <c r="AP32" s="206"/>
      <c r="AQ32" s="206"/>
      <c r="AR32" s="206"/>
      <c r="AS32" s="206"/>
      <c r="AT32" s="206"/>
      <c r="AU32" s="206"/>
      <c r="AV32" s="206"/>
      <c r="AW32" s="206"/>
      <c r="AX32" s="206"/>
      <c r="AY32" s="206"/>
      <c r="AZ32" s="206"/>
      <c r="BA32" s="206"/>
      <c r="BB32" s="206"/>
    </row>
    <row r="33" spans="1:54" s="23" customFormat="1" ht="19.5" customHeight="1" thickTop="1" thickBot="1" x14ac:dyDescent="0.25">
      <c r="A33" s="74"/>
      <c r="C33" s="26" t="s">
        <v>712</v>
      </c>
      <c r="D33" s="27" t="s">
        <v>96</v>
      </c>
      <c r="E33" s="25"/>
      <c r="F33" s="26" t="s">
        <v>713</v>
      </c>
      <c r="G33" s="27" t="s">
        <v>96</v>
      </c>
      <c r="H33" s="25"/>
      <c r="I33" s="26" t="s">
        <v>714</v>
      </c>
      <c r="J33" s="27" t="s">
        <v>96</v>
      </c>
      <c r="L33" s="26" t="s">
        <v>715</v>
      </c>
      <c r="M33" s="27" t="s">
        <v>96</v>
      </c>
      <c r="N33" s="25"/>
      <c r="O33" s="26" t="s">
        <v>716</v>
      </c>
      <c r="P33" s="27" t="s">
        <v>96</v>
      </c>
      <c r="Q33" s="25"/>
      <c r="R33" s="26" t="s">
        <v>717</v>
      </c>
      <c r="S33" s="27" t="s">
        <v>96</v>
      </c>
      <c r="U33" s="26" t="s">
        <v>718</v>
      </c>
      <c r="V33" s="27" t="s">
        <v>96</v>
      </c>
      <c r="X33" s="26" t="s">
        <v>719</v>
      </c>
      <c r="Y33" s="27" t="s">
        <v>96</v>
      </c>
      <c r="Z33" s="206"/>
      <c r="AA33" s="206"/>
      <c r="AB33" s="206"/>
      <c r="AC33" s="206"/>
      <c r="AD33" s="206"/>
      <c r="AE33" s="206"/>
      <c r="AF33" s="206"/>
      <c r="AG33" s="206"/>
      <c r="AH33" s="206"/>
      <c r="AI33" s="206"/>
      <c r="AJ33" s="206"/>
      <c r="AK33" s="206"/>
      <c r="AL33" s="206"/>
      <c r="AM33" s="206"/>
      <c r="AN33" s="206"/>
      <c r="AO33" s="206"/>
      <c r="AP33" s="206"/>
      <c r="AQ33" s="206"/>
      <c r="AR33" s="206"/>
      <c r="AS33" s="206"/>
      <c r="AT33" s="206"/>
      <c r="AU33" s="206"/>
      <c r="AV33" s="206"/>
      <c r="AW33" s="206"/>
      <c r="AX33" s="206"/>
      <c r="AY33" s="206"/>
      <c r="AZ33" s="206"/>
      <c r="BA33" s="206"/>
      <c r="BB33" s="206"/>
    </row>
    <row r="34" spans="1:54" s="23" customFormat="1" ht="19.5" customHeight="1" thickTop="1" thickBot="1" x14ac:dyDescent="0.25">
      <c r="A34" s="74"/>
      <c r="C34" s="26" t="s">
        <v>720</v>
      </c>
      <c r="D34" s="27" t="s">
        <v>96</v>
      </c>
      <c r="E34" s="25"/>
      <c r="F34" s="26" t="s">
        <v>721</v>
      </c>
      <c r="G34" s="27" t="s">
        <v>96</v>
      </c>
      <c r="H34" s="25"/>
      <c r="I34" s="26" t="s">
        <v>722</v>
      </c>
      <c r="J34" s="27" t="s">
        <v>96</v>
      </c>
      <c r="L34" s="26" t="s">
        <v>723</v>
      </c>
      <c r="M34" s="27" t="s">
        <v>96</v>
      </c>
      <c r="N34" s="25"/>
      <c r="O34" s="26" t="s">
        <v>724</v>
      </c>
      <c r="P34" s="27" t="s">
        <v>96</v>
      </c>
      <c r="Q34" s="25"/>
      <c r="R34" s="26" t="s">
        <v>725</v>
      </c>
      <c r="S34" s="27" t="s">
        <v>96</v>
      </c>
      <c r="U34" s="26" t="s">
        <v>726</v>
      </c>
      <c r="V34" s="27" t="s">
        <v>96</v>
      </c>
      <c r="X34" s="26" t="s">
        <v>727</v>
      </c>
      <c r="Y34" s="27" t="s">
        <v>96</v>
      </c>
      <c r="Z34" s="206"/>
      <c r="AA34" s="206"/>
      <c r="AB34" s="206"/>
      <c r="AC34" s="206"/>
      <c r="AD34" s="206"/>
      <c r="AE34" s="206"/>
      <c r="AF34" s="206"/>
      <c r="AG34" s="206"/>
      <c r="AH34" s="206"/>
      <c r="AI34" s="206"/>
      <c r="AJ34" s="206"/>
      <c r="AK34" s="206"/>
      <c r="AL34" s="206"/>
      <c r="AM34" s="206"/>
      <c r="AN34" s="206"/>
      <c r="AO34" s="206"/>
      <c r="AP34" s="206"/>
      <c r="AQ34" s="206"/>
      <c r="AR34" s="206"/>
      <c r="AS34" s="206"/>
      <c r="AT34" s="206"/>
      <c r="AU34" s="206"/>
      <c r="AV34" s="206"/>
      <c r="AW34" s="206"/>
      <c r="AX34" s="206"/>
      <c r="AY34" s="206"/>
      <c r="AZ34" s="206"/>
      <c r="BA34" s="206"/>
      <c r="BB34" s="206"/>
    </row>
    <row r="35" spans="1:54" s="23" customFormat="1" ht="19.5" customHeight="1" thickTop="1" thickBot="1" x14ac:dyDescent="0.25">
      <c r="A35" s="74"/>
      <c r="C35" s="26" t="s">
        <v>728</v>
      </c>
      <c r="D35" s="27" t="s">
        <v>96</v>
      </c>
      <c r="E35" s="25"/>
      <c r="F35" s="26" t="s">
        <v>729</v>
      </c>
      <c r="G35" s="27" t="s">
        <v>96</v>
      </c>
      <c r="H35" s="25"/>
      <c r="I35" s="26" t="s">
        <v>730</v>
      </c>
      <c r="J35" s="27" t="s">
        <v>96</v>
      </c>
      <c r="L35" s="26" t="s">
        <v>731</v>
      </c>
      <c r="M35" s="27" t="s">
        <v>96</v>
      </c>
      <c r="N35" s="25"/>
      <c r="O35" s="26" t="s">
        <v>732</v>
      </c>
      <c r="P35" s="27" t="s">
        <v>96</v>
      </c>
      <c r="Q35" s="25"/>
      <c r="R35" s="26" t="s">
        <v>733</v>
      </c>
      <c r="S35" s="27" t="s">
        <v>96</v>
      </c>
      <c r="U35" s="26" t="s">
        <v>734</v>
      </c>
      <c r="V35" s="27" t="s">
        <v>96</v>
      </c>
      <c r="X35" s="26" t="s">
        <v>735</v>
      </c>
      <c r="Y35" s="27" t="s">
        <v>96</v>
      </c>
      <c r="Z35" s="206"/>
      <c r="AA35" s="206"/>
      <c r="AB35" s="206"/>
      <c r="AC35" s="206"/>
      <c r="AD35" s="206"/>
      <c r="AE35" s="206"/>
      <c r="AF35" s="206"/>
      <c r="AG35" s="206"/>
      <c r="AH35" s="206"/>
      <c r="AI35" s="206"/>
      <c r="AJ35" s="206"/>
      <c r="AK35" s="206"/>
      <c r="AL35" s="206"/>
      <c r="AM35" s="206"/>
      <c r="AN35" s="206"/>
      <c r="AO35" s="206"/>
      <c r="AP35" s="206"/>
      <c r="AQ35" s="206"/>
      <c r="AR35" s="206"/>
      <c r="AS35" s="206"/>
      <c r="AT35" s="206"/>
      <c r="AU35" s="206"/>
      <c r="AV35" s="206"/>
      <c r="AW35" s="206"/>
      <c r="AX35" s="206"/>
      <c r="AY35" s="206"/>
      <c r="AZ35" s="206"/>
      <c r="BA35" s="206"/>
      <c r="BB35" s="206"/>
    </row>
    <row r="36" spans="1:54" s="23" customFormat="1" ht="19.5" customHeight="1" thickTop="1" thickBot="1" x14ac:dyDescent="0.25">
      <c r="A36" s="74"/>
      <c r="C36" s="26" t="s">
        <v>736</v>
      </c>
      <c r="D36" s="27" t="s">
        <v>96</v>
      </c>
      <c r="E36" s="25"/>
      <c r="F36" s="26" t="s">
        <v>737</v>
      </c>
      <c r="G36" s="27" t="s">
        <v>96</v>
      </c>
      <c r="H36" s="25"/>
      <c r="I36" s="26" t="s">
        <v>738</v>
      </c>
      <c r="J36" s="27" t="s">
        <v>96</v>
      </c>
      <c r="L36" s="26" t="s">
        <v>739</v>
      </c>
      <c r="M36" s="27" t="s">
        <v>96</v>
      </c>
      <c r="N36" s="25"/>
      <c r="O36" s="26" t="s">
        <v>740</v>
      </c>
      <c r="P36" s="27" t="s">
        <v>96</v>
      </c>
      <c r="Q36" s="25"/>
      <c r="R36" s="26" t="s">
        <v>741</v>
      </c>
      <c r="S36" s="27" t="s">
        <v>96</v>
      </c>
      <c r="U36" s="26" t="s">
        <v>742</v>
      </c>
      <c r="V36" s="27" t="s">
        <v>96</v>
      </c>
      <c r="X36" s="26" t="s">
        <v>743</v>
      </c>
      <c r="Y36" s="27" t="s">
        <v>96</v>
      </c>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6"/>
      <c r="AX36" s="206"/>
      <c r="AY36" s="206"/>
      <c r="AZ36" s="206"/>
      <c r="BA36" s="206"/>
      <c r="BB36" s="206"/>
    </row>
    <row r="37" spans="1:54" s="23" customFormat="1" ht="19.5" customHeight="1" thickTop="1" thickBot="1" x14ac:dyDescent="0.25">
      <c r="A37" s="74"/>
      <c r="C37" s="26" t="s">
        <v>744</v>
      </c>
      <c r="D37" s="27" t="s">
        <v>96</v>
      </c>
      <c r="E37" s="25"/>
      <c r="F37" s="26" t="s">
        <v>745</v>
      </c>
      <c r="G37" s="27" t="s">
        <v>96</v>
      </c>
      <c r="H37" s="25"/>
      <c r="I37" s="26" t="s">
        <v>746</v>
      </c>
      <c r="J37" s="27" t="s">
        <v>96</v>
      </c>
      <c r="L37" s="26" t="s">
        <v>747</v>
      </c>
      <c r="M37" s="27" t="s">
        <v>96</v>
      </c>
      <c r="N37" s="25"/>
      <c r="O37" s="26" t="s">
        <v>748</v>
      </c>
      <c r="P37" s="27" t="s">
        <v>96</v>
      </c>
      <c r="Q37" s="25"/>
      <c r="R37" s="26" t="s">
        <v>749</v>
      </c>
      <c r="S37" s="27" t="s">
        <v>96</v>
      </c>
      <c r="U37" s="26" t="s">
        <v>750</v>
      </c>
      <c r="V37" s="27" t="s">
        <v>96</v>
      </c>
      <c r="X37" s="26" t="s">
        <v>751</v>
      </c>
      <c r="Y37" s="27" t="s">
        <v>96</v>
      </c>
      <c r="Z37" s="206"/>
      <c r="AA37" s="206"/>
      <c r="AB37" s="206"/>
      <c r="AC37" s="206"/>
      <c r="AD37" s="206"/>
      <c r="AE37" s="206"/>
      <c r="AF37" s="206"/>
      <c r="AG37" s="206"/>
      <c r="AH37" s="206"/>
      <c r="AI37" s="206"/>
      <c r="AJ37" s="206"/>
      <c r="AK37" s="206"/>
      <c r="AL37" s="206"/>
      <c r="AM37" s="206"/>
      <c r="AN37" s="206"/>
      <c r="AO37" s="206"/>
      <c r="AP37" s="206"/>
      <c r="AQ37" s="206"/>
      <c r="AR37" s="206"/>
      <c r="AS37" s="206"/>
      <c r="AT37" s="206"/>
      <c r="AU37" s="206"/>
      <c r="AV37" s="206"/>
      <c r="AW37" s="206"/>
      <c r="AX37" s="206"/>
      <c r="AY37" s="206"/>
      <c r="AZ37" s="206"/>
      <c r="BA37" s="206"/>
      <c r="BB37" s="206"/>
    </row>
    <row r="38" spans="1:54" s="23" customFormat="1" ht="19.5" customHeight="1" thickTop="1" thickBot="1" x14ac:dyDescent="0.25">
      <c r="A38" s="74"/>
      <c r="C38" s="26" t="s">
        <v>752</v>
      </c>
      <c r="D38" s="27" t="s">
        <v>96</v>
      </c>
      <c r="E38" s="25"/>
      <c r="F38" s="26" t="s">
        <v>753</v>
      </c>
      <c r="G38" s="27" t="s">
        <v>96</v>
      </c>
      <c r="H38" s="25"/>
      <c r="I38" s="26" t="s">
        <v>754</v>
      </c>
      <c r="J38" s="27" t="s">
        <v>96</v>
      </c>
      <c r="L38" s="26" t="s">
        <v>755</v>
      </c>
      <c r="M38" s="27" t="s">
        <v>96</v>
      </c>
      <c r="N38" s="25"/>
      <c r="O38" s="26" t="s">
        <v>756</v>
      </c>
      <c r="P38" s="27" t="s">
        <v>96</v>
      </c>
      <c r="Q38" s="25"/>
      <c r="R38" s="26" t="s">
        <v>757</v>
      </c>
      <c r="S38" s="27" t="s">
        <v>96</v>
      </c>
      <c r="U38" s="26" t="s">
        <v>758</v>
      </c>
      <c r="V38" s="27" t="s">
        <v>96</v>
      </c>
      <c r="X38" s="26" t="s">
        <v>759</v>
      </c>
      <c r="Y38" s="27" t="s">
        <v>96</v>
      </c>
      <c r="Z38" s="206"/>
      <c r="AA38" s="206"/>
      <c r="AB38" s="206"/>
      <c r="AC38" s="206"/>
      <c r="AD38" s="206"/>
      <c r="AE38" s="206"/>
      <c r="AF38" s="206"/>
      <c r="AG38" s="206"/>
      <c r="AH38" s="206"/>
      <c r="AI38" s="206"/>
      <c r="AJ38" s="206"/>
      <c r="AK38" s="206"/>
      <c r="AL38" s="206"/>
      <c r="AM38" s="206"/>
      <c r="AN38" s="206"/>
      <c r="AO38" s="206"/>
      <c r="AP38" s="206"/>
      <c r="AQ38" s="206"/>
      <c r="AR38" s="206"/>
      <c r="AS38" s="206"/>
      <c r="AT38" s="206"/>
      <c r="AU38" s="206"/>
      <c r="AV38" s="206"/>
      <c r="AW38" s="206"/>
      <c r="AX38" s="206"/>
      <c r="AY38" s="206"/>
      <c r="AZ38" s="206"/>
      <c r="BA38" s="206"/>
      <c r="BB38" s="206"/>
    </row>
    <row r="39" spans="1:54" s="23" customFormat="1" ht="19.5" customHeight="1" thickTop="1" thickBot="1" x14ac:dyDescent="0.25">
      <c r="A39" s="74"/>
      <c r="C39" s="26" t="s">
        <v>760</v>
      </c>
      <c r="D39" s="27" t="s">
        <v>96</v>
      </c>
      <c r="E39" s="25"/>
      <c r="F39" s="26" t="s">
        <v>761</v>
      </c>
      <c r="G39" s="27" t="s">
        <v>96</v>
      </c>
      <c r="H39" s="25"/>
      <c r="I39" s="26" t="s">
        <v>762</v>
      </c>
      <c r="J39" s="27" t="s">
        <v>96</v>
      </c>
      <c r="L39" s="26" t="s">
        <v>763</v>
      </c>
      <c r="M39" s="27" t="s">
        <v>96</v>
      </c>
      <c r="N39" s="25"/>
      <c r="O39" s="26" t="s">
        <v>764</v>
      </c>
      <c r="P39" s="27" t="s">
        <v>96</v>
      </c>
      <c r="Q39" s="25"/>
      <c r="R39" s="26" t="s">
        <v>765</v>
      </c>
      <c r="S39" s="27" t="s">
        <v>96</v>
      </c>
      <c r="U39" s="26" t="s">
        <v>766</v>
      </c>
      <c r="V39" s="27" t="s">
        <v>96</v>
      </c>
      <c r="X39" s="26" t="s">
        <v>767</v>
      </c>
      <c r="Y39" s="27" t="s">
        <v>96</v>
      </c>
      <c r="Z39" s="206"/>
      <c r="AA39" s="206"/>
      <c r="AB39" s="206"/>
      <c r="AC39" s="206"/>
      <c r="AD39" s="206"/>
      <c r="AE39" s="206"/>
      <c r="AF39" s="206"/>
      <c r="AG39" s="206"/>
      <c r="AH39" s="206"/>
      <c r="AI39" s="206"/>
      <c r="AJ39" s="206"/>
      <c r="AK39" s="206"/>
      <c r="AL39" s="206"/>
      <c r="AM39" s="206"/>
      <c r="AN39" s="206"/>
      <c r="AO39" s="206"/>
      <c r="AP39" s="206"/>
      <c r="AQ39" s="206"/>
      <c r="AR39" s="206"/>
      <c r="AS39" s="206"/>
      <c r="AT39" s="206"/>
      <c r="AU39" s="206"/>
      <c r="AV39" s="206"/>
      <c r="AW39" s="206"/>
      <c r="AX39" s="206"/>
      <c r="AY39" s="206"/>
      <c r="AZ39" s="206"/>
      <c r="BA39" s="206"/>
      <c r="BB39" s="206"/>
    </row>
    <row r="40" spans="1:54" s="23" customFormat="1" ht="19.5" customHeight="1" thickTop="1" thickBot="1" x14ac:dyDescent="0.25">
      <c r="A40" s="74"/>
      <c r="C40" s="26" t="s">
        <v>768</v>
      </c>
      <c r="D40" s="27" t="s">
        <v>96</v>
      </c>
      <c r="E40" s="25"/>
      <c r="F40" s="26" t="s">
        <v>769</v>
      </c>
      <c r="G40" s="27" t="s">
        <v>96</v>
      </c>
      <c r="H40" s="25"/>
      <c r="I40" s="26" t="s">
        <v>770</v>
      </c>
      <c r="J40" s="27" t="s">
        <v>96</v>
      </c>
      <c r="L40" s="26" t="s">
        <v>771</v>
      </c>
      <c r="M40" s="27" t="s">
        <v>96</v>
      </c>
      <c r="N40" s="25"/>
      <c r="O40" s="26" t="s">
        <v>772</v>
      </c>
      <c r="P40" s="27" t="s">
        <v>96</v>
      </c>
      <c r="Q40" s="25"/>
      <c r="R40" s="26" t="s">
        <v>773</v>
      </c>
      <c r="S40" s="27" t="s">
        <v>96</v>
      </c>
      <c r="U40" s="26" t="s">
        <v>774</v>
      </c>
      <c r="V40" s="27" t="s">
        <v>96</v>
      </c>
      <c r="X40" s="26" t="s">
        <v>775</v>
      </c>
      <c r="Y40" s="27" t="s">
        <v>96</v>
      </c>
      <c r="Z40" s="206"/>
      <c r="AA40" s="206"/>
      <c r="AB40" s="206"/>
      <c r="AC40" s="206"/>
      <c r="AD40" s="206"/>
      <c r="AE40" s="206"/>
      <c r="AF40" s="206"/>
      <c r="AG40" s="206"/>
      <c r="AH40" s="206"/>
      <c r="AI40" s="206"/>
      <c r="AJ40" s="206"/>
      <c r="AK40" s="206"/>
      <c r="AL40" s="206"/>
      <c r="AM40" s="206"/>
      <c r="AN40" s="206"/>
      <c r="AO40" s="206"/>
      <c r="AP40" s="206"/>
      <c r="AQ40" s="206"/>
      <c r="AR40" s="206"/>
      <c r="AS40" s="206"/>
      <c r="AT40" s="206"/>
      <c r="AU40" s="206"/>
      <c r="AV40" s="206"/>
      <c r="AW40" s="206"/>
      <c r="AX40" s="206"/>
      <c r="AY40" s="206"/>
      <c r="AZ40" s="206"/>
      <c r="BA40" s="206"/>
      <c r="BB40" s="206"/>
    </row>
    <row r="41" spans="1:54" s="23" customFormat="1" ht="19.5" customHeight="1" thickTop="1" thickBot="1" x14ac:dyDescent="0.25">
      <c r="A41" s="74"/>
      <c r="C41" s="26" t="s">
        <v>776</v>
      </c>
      <c r="D41" s="27" t="s">
        <v>96</v>
      </c>
      <c r="E41" s="25"/>
      <c r="F41" s="26" t="s">
        <v>777</v>
      </c>
      <c r="G41" s="27" t="s">
        <v>96</v>
      </c>
      <c r="H41" s="25"/>
      <c r="I41" s="26" t="s">
        <v>778</v>
      </c>
      <c r="J41" s="27" t="s">
        <v>96</v>
      </c>
      <c r="L41" s="26" t="s">
        <v>779</v>
      </c>
      <c r="M41" s="27" t="s">
        <v>96</v>
      </c>
      <c r="N41" s="25"/>
      <c r="O41" s="26" t="s">
        <v>780</v>
      </c>
      <c r="P41" s="27" t="s">
        <v>96</v>
      </c>
      <c r="Q41" s="25"/>
      <c r="R41" s="26" t="s">
        <v>781</v>
      </c>
      <c r="S41" s="27" t="s">
        <v>96</v>
      </c>
      <c r="U41" s="26" t="s">
        <v>782</v>
      </c>
      <c r="V41" s="27" t="s">
        <v>96</v>
      </c>
      <c r="X41" s="26" t="s">
        <v>783</v>
      </c>
      <c r="Y41" s="27" t="s">
        <v>96</v>
      </c>
      <c r="Z41" s="206"/>
      <c r="AA41" s="206"/>
      <c r="AB41" s="206"/>
      <c r="AC41" s="206"/>
      <c r="AD41" s="206"/>
      <c r="AE41" s="206"/>
      <c r="AF41" s="206"/>
      <c r="AG41" s="206"/>
      <c r="AH41" s="206"/>
      <c r="AI41" s="206"/>
      <c r="AJ41" s="206"/>
      <c r="AK41" s="206"/>
      <c r="AL41" s="206"/>
      <c r="AM41" s="206"/>
      <c r="AN41" s="206"/>
      <c r="AO41" s="206"/>
      <c r="AP41" s="206"/>
      <c r="AQ41" s="206"/>
      <c r="AR41" s="206"/>
      <c r="AS41" s="206"/>
      <c r="AT41" s="206"/>
      <c r="AU41" s="206"/>
      <c r="AV41" s="206"/>
      <c r="AW41" s="206"/>
      <c r="AX41" s="206"/>
      <c r="AY41" s="206"/>
      <c r="AZ41" s="206"/>
      <c r="BA41" s="206"/>
      <c r="BB41" s="206"/>
    </row>
    <row r="42" spans="1:54" s="23" customFormat="1" ht="19.5" customHeight="1" thickTop="1" thickBot="1" x14ac:dyDescent="0.25">
      <c r="A42" s="74"/>
      <c r="C42" s="26" t="s">
        <v>784</v>
      </c>
      <c r="D42" s="27" t="s">
        <v>96</v>
      </c>
      <c r="E42" s="25"/>
      <c r="F42" s="26" t="s">
        <v>785</v>
      </c>
      <c r="G42" s="27" t="s">
        <v>96</v>
      </c>
      <c r="H42" s="25"/>
      <c r="I42" s="26" t="s">
        <v>786</v>
      </c>
      <c r="J42" s="27" t="s">
        <v>96</v>
      </c>
      <c r="L42" s="26" t="s">
        <v>787</v>
      </c>
      <c r="M42" s="27" t="s">
        <v>96</v>
      </c>
      <c r="N42" s="25"/>
      <c r="O42" s="26" t="s">
        <v>788</v>
      </c>
      <c r="P42" s="27" t="s">
        <v>96</v>
      </c>
      <c r="Q42" s="25"/>
      <c r="R42" s="26" t="s">
        <v>789</v>
      </c>
      <c r="S42" s="27" t="s">
        <v>96</v>
      </c>
      <c r="U42" s="26" t="s">
        <v>790</v>
      </c>
      <c r="V42" s="27" t="s">
        <v>96</v>
      </c>
      <c r="X42" s="26" t="s">
        <v>791</v>
      </c>
      <c r="Y42" s="27" t="s">
        <v>96</v>
      </c>
      <c r="Z42" s="206"/>
      <c r="AA42" s="206"/>
      <c r="AB42" s="206"/>
      <c r="AC42" s="206"/>
      <c r="AD42" s="206"/>
      <c r="AE42" s="206"/>
      <c r="AF42" s="206"/>
      <c r="AG42" s="206"/>
      <c r="AH42" s="206"/>
      <c r="AI42" s="206"/>
      <c r="AJ42" s="206"/>
      <c r="AK42" s="206"/>
      <c r="AL42" s="206"/>
      <c r="AM42" s="206"/>
      <c r="AN42" s="206"/>
      <c r="AO42" s="206"/>
      <c r="AP42" s="206"/>
      <c r="AQ42" s="206"/>
      <c r="AR42" s="206"/>
      <c r="AS42" s="206"/>
      <c r="AT42" s="206"/>
      <c r="AU42" s="206"/>
      <c r="AV42" s="206"/>
      <c r="AW42" s="206"/>
      <c r="AX42" s="206"/>
      <c r="AY42" s="206"/>
      <c r="AZ42" s="206"/>
      <c r="BA42" s="206"/>
      <c r="BB42" s="206"/>
    </row>
    <row r="43" spans="1:54" s="23" customFormat="1" ht="19.5" customHeight="1" thickTop="1" thickBot="1" x14ac:dyDescent="0.25">
      <c r="A43" s="74"/>
      <c r="C43" s="26" t="s">
        <v>792</v>
      </c>
      <c r="D43" s="27" t="s">
        <v>96</v>
      </c>
      <c r="E43" s="25"/>
      <c r="F43" s="26" t="s">
        <v>793</v>
      </c>
      <c r="G43" s="27" t="s">
        <v>96</v>
      </c>
      <c r="H43" s="25"/>
      <c r="I43" s="26" t="s">
        <v>794</v>
      </c>
      <c r="J43" s="27" t="s">
        <v>96</v>
      </c>
      <c r="L43" s="26" t="s">
        <v>795</v>
      </c>
      <c r="M43" s="27" t="s">
        <v>96</v>
      </c>
      <c r="N43" s="25"/>
      <c r="O43" s="26" t="s">
        <v>796</v>
      </c>
      <c r="P43" s="27" t="s">
        <v>96</v>
      </c>
      <c r="Q43" s="25"/>
      <c r="R43" s="26" t="s">
        <v>797</v>
      </c>
      <c r="S43" s="27" t="s">
        <v>96</v>
      </c>
      <c r="U43" s="26" t="s">
        <v>798</v>
      </c>
      <c r="V43" s="27" t="s">
        <v>96</v>
      </c>
      <c r="X43" s="26" t="s">
        <v>799</v>
      </c>
      <c r="Y43" s="27" t="s">
        <v>96</v>
      </c>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row>
    <row r="44" spans="1:54" s="23" customFormat="1" ht="19.5" customHeight="1" thickTop="1" thickBot="1" x14ac:dyDescent="0.25">
      <c r="A44" s="74"/>
      <c r="C44" s="26" t="s">
        <v>800</v>
      </c>
      <c r="D44" s="27" t="s">
        <v>96</v>
      </c>
      <c r="E44" s="25"/>
      <c r="F44" s="26" t="s">
        <v>801</v>
      </c>
      <c r="G44" s="27" t="s">
        <v>96</v>
      </c>
      <c r="H44" s="25"/>
      <c r="I44" s="26" t="s">
        <v>802</v>
      </c>
      <c r="J44" s="27" t="s">
        <v>96</v>
      </c>
      <c r="L44" s="26" t="s">
        <v>803</v>
      </c>
      <c r="M44" s="27" t="s">
        <v>96</v>
      </c>
      <c r="N44" s="25"/>
      <c r="O44" s="26" t="s">
        <v>804</v>
      </c>
      <c r="P44" s="27" t="s">
        <v>96</v>
      </c>
      <c r="Q44" s="25"/>
      <c r="R44" s="26" t="s">
        <v>805</v>
      </c>
      <c r="S44" s="27" t="s">
        <v>96</v>
      </c>
      <c r="U44" s="26" t="s">
        <v>806</v>
      </c>
      <c r="V44" s="27" t="s">
        <v>96</v>
      </c>
      <c r="X44" s="26" t="s">
        <v>807</v>
      </c>
      <c r="Y44" s="27" t="s">
        <v>96</v>
      </c>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row>
    <row r="45" spans="1:54" s="23" customFormat="1" ht="19.5" customHeight="1" thickTop="1" thickBot="1" x14ac:dyDescent="0.25">
      <c r="A45" s="74"/>
      <c r="C45" s="26" t="s">
        <v>808</v>
      </c>
      <c r="D45" s="27" t="s">
        <v>96</v>
      </c>
      <c r="E45" s="25"/>
      <c r="F45" s="26" t="s">
        <v>809</v>
      </c>
      <c r="G45" s="27" t="s">
        <v>96</v>
      </c>
      <c r="H45" s="25"/>
      <c r="I45" s="26" t="s">
        <v>810</v>
      </c>
      <c r="J45" s="27" t="s">
        <v>96</v>
      </c>
      <c r="L45" s="26" t="s">
        <v>811</v>
      </c>
      <c r="M45" s="27" t="s">
        <v>96</v>
      </c>
      <c r="N45" s="25"/>
      <c r="O45" s="26" t="s">
        <v>812</v>
      </c>
      <c r="P45" s="27" t="s">
        <v>96</v>
      </c>
      <c r="Q45" s="25"/>
      <c r="R45" s="26" t="s">
        <v>813</v>
      </c>
      <c r="S45" s="27" t="s">
        <v>96</v>
      </c>
      <c r="U45" s="26" t="s">
        <v>814</v>
      </c>
      <c r="V45" s="27" t="s">
        <v>96</v>
      </c>
      <c r="X45" s="26" t="s">
        <v>815</v>
      </c>
      <c r="Y45" s="27" t="s">
        <v>96</v>
      </c>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row>
    <row r="46" spans="1:54" s="23" customFormat="1" ht="19.5" customHeight="1" thickTop="1" thickBot="1" x14ac:dyDescent="0.25">
      <c r="A46" s="74"/>
      <c r="C46" s="26" t="s">
        <v>816</v>
      </c>
      <c r="D46" s="27" t="s">
        <v>96</v>
      </c>
      <c r="E46" s="25"/>
      <c r="F46" s="26" t="s">
        <v>817</v>
      </c>
      <c r="G46" s="27" t="s">
        <v>96</v>
      </c>
      <c r="H46" s="25"/>
      <c r="I46" s="26" t="s">
        <v>818</v>
      </c>
      <c r="J46" s="27" t="s">
        <v>96</v>
      </c>
      <c r="L46" s="26" t="s">
        <v>819</v>
      </c>
      <c r="M46" s="27" t="s">
        <v>96</v>
      </c>
      <c r="N46" s="25"/>
      <c r="O46" s="26" t="s">
        <v>820</v>
      </c>
      <c r="P46" s="27" t="s">
        <v>96</v>
      </c>
      <c r="Q46" s="25"/>
      <c r="R46" s="26" t="s">
        <v>821</v>
      </c>
      <c r="S46" s="27" t="s">
        <v>96</v>
      </c>
      <c r="U46" s="26" t="s">
        <v>822</v>
      </c>
      <c r="V46" s="27" t="s">
        <v>96</v>
      </c>
      <c r="X46" s="26" t="s">
        <v>823</v>
      </c>
      <c r="Y46" s="27" t="s">
        <v>96</v>
      </c>
      <c r="Z46" s="206"/>
      <c r="AA46" s="206"/>
      <c r="AB46" s="206"/>
      <c r="AC46" s="206"/>
      <c r="AD46" s="206"/>
      <c r="AE46" s="206"/>
      <c r="AF46" s="206"/>
      <c r="AG46" s="206"/>
      <c r="AH46" s="206"/>
      <c r="AI46" s="206"/>
      <c r="AJ46" s="206"/>
      <c r="AK46" s="206"/>
      <c r="AL46" s="206"/>
      <c r="AM46" s="206"/>
      <c r="AN46" s="206"/>
      <c r="AO46" s="206"/>
      <c r="AP46" s="206"/>
      <c r="AQ46" s="206"/>
      <c r="AR46" s="206"/>
      <c r="AS46" s="206"/>
      <c r="AT46" s="206"/>
      <c r="AU46" s="206"/>
      <c r="AV46" s="206"/>
      <c r="AW46" s="206"/>
      <c r="AX46" s="206"/>
      <c r="AY46" s="206"/>
      <c r="AZ46" s="206"/>
      <c r="BA46" s="206"/>
      <c r="BB46" s="206"/>
    </row>
    <row r="47" spans="1:54" s="23" customFormat="1" ht="19.5" customHeight="1" thickTop="1" thickBot="1" x14ac:dyDescent="0.25">
      <c r="A47" s="74"/>
      <c r="C47" s="26" t="s">
        <v>824</v>
      </c>
      <c r="D47" s="27" t="s">
        <v>96</v>
      </c>
      <c r="E47" s="25"/>
      <c r="F47" s="26" t="s">
        <v>825</v>
      </c>
      <c r="G47" s="27" t="s">
        <v>96</v>
      </c>
      <c r="H47" s="25"/>
      <c r="I47" s="26" t="s">
        <v>826</v>
      </c>
      <c r="J47" s="27" t="s">
        <v>96</v>
      </c>
      <c r="L47" s="26" t="s">
        <v>827</v>
      </c>
      <c r="M47" s="27" t="s">
        <v>96</v>
      </c>
      <c r="N47" s="25"/>
      <c r="O47" s="26" t="s">
        <v>828</v>
      </c>
      <c r="P47" s="27" t="s">
        <v>96</v>
      </c>
      <c r="Q47" s="25"/>
      <c r="R47" s="26" t="s">
        <v>829</v>
      </c>
      <c r="S47" s="27" t="s">
        <v>96</v>
      </c>
      <c r="U47" s="26" t="s">
        <v>830</v>
      </c>
      <c r="V47" s="27" t="s">
        <v>96</v>
      </c>
      <c r="X47" s="26" t="s">
        <v>831</v>
      </c>
      <c r="Y47" s="27" t="s">
        <v>96</v>
      </c>
      <c r="Z47" s="206"/>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6"/>
      <c r="AW47" s="206"/>
      <c r="AX47" s="206"/>
      <c r="AY47" s="206"/>
      <c r="AZ47" s="206"/>
      <c r="BA47" s="206"/>
      <c r="BB47" s="206"/>
    </row>
    <row r="48" spans="1:54" s="23" customFormat="1" ht="19.5" customHeight="1" thickTop="1" thickBot="1" x14ac:dyDescent="0.25">
      <c r="A48" s="74"/>
      <c r="C48" s="26" t="s">
        <v>832</v>
      </c>
      <c r="D48" s="27" t="s">
        <v>96</v>
      </c>
      <c r="E48" s="25"/>
      <c r="F48" s="26" t="s">
        <v>833</v>
      </c>
      <c r="G48" s="27" t="s">
        <v>96</v>
      </c>
      <c r="H48" s="25"/>
      <c r="I48" s="26" t="s">
        <v>834</v>
      </c>
      <c r="J48" s="27" t="s">
        <v>96</v>
      </c>
      <c r="L48" s="26" t="s">
        <v>835</v>
      </c>
      <c r="M48" s="27" t="s">
        <v>96</v>
      </c>
      <c r="N48" s="25"/>
      <c r="O48" s="26" t="s">
        <v>836</v>
      </c>
      <c r="P48" s="27" t="s">
        <v>96</v>
      </c>
      <c r="Q48" s="25"/>
      <c r="R48" s="26" t="s">
        <v>837</v>
      </c>
      <c r="S48" s="27" t="s">
        <v>96</v>
      </c>
      <c r="U48" s="26" t="s">
        <v>838</v>
      </c>
      <c r="V48" s="27" t="s">
        <v>96</v>
      </c>
      <c r="X48" s="26" t="s">
        <v>839</v>
      </c>
      <c r="Y48" s="27" t="s">
        <v>96</v>
      </c>
      <c r="Z48" s="206"/>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6"/>
      <c r="AX48" s="206"/>
      <c r="AY48" s="206"/>
      <c r="AZ48" s="206"/>
      <c r="BA48" s="206"/>
      <c r="BB48" s="206"/>
    </row>
    <row r="49" spans="1:54" s="23" customFormat="1" ht="19.5" customHeight="1" thickTop="1" thickBot="1" x14ac:dyDescent="0.25">
      <c r="A49" s="74"/>
      <c r="C49" s="26" t="s">
        <v>840</v>
      </c>
      <c r="D49" s="27" t="s">
        <v>96</v>
      </c>
      <c r="E49" s="25"/>
      <c r="F49" s="26" t="s">
        <v>841</v>
      </c>
      <c r="G49" s="27" t="s">
        <v>96</v>
      </c>
      <c r="H49" s="25"/>
      <c r="I49" s="26" t="s">
        <v>842</v>
      </c>
      <c r="J49" s="27" t="s">
        <v>96</v>
      </c>
      <c r="L49" s="26" t="s">
        <v>843</v>
      </c>
      <c r="M49" s="27" t="s">
        <v>96</v>
      </c>
      <c r="N49" s="25"/>
      <c r="O49" s="26" t="s">
        <v>844</v>
      </c>
      <c r="P49" s="27" t="s">
        <v>96</v>
      </c>
      <c r="Q49" s="25"/>
      <c r="R49" s="26" t="s">
        <v>845</v>
      </c>
      <c r="S49" s="27" t="s">
        <v>96</v>
      </c>
      <c r="U49" s="26" t="s">
        <v>846</v>
      </c>
      <c r="V49" s="27" t="s">
        <v>96</v>
      </c>
      <c r="X49" s="26" t="s">
        <v>847</v>
      </c>
      <c r="Y49" s="27" t="s">
        <v>96</v>
      </c>
      <c r="Z49" s="206"/>
      <c r="AA49" s="206"/>
      <c r="AB49" s="206"/>
      <c r="AC49" s="206"/>
      <c r="AD49" s="206"/>
      <c r="AE49" s="206"/>
      <c r="AF49" s="206"/>
      <c r="AG49" s="206"/>
      <c r="AH49" s="206"/>
      <c r="AI49" s="206"/>
      <c r="AJ49" s="206"/>
      <c r="AK49" s="206"/>
      <c r="AL49" s="206"/>
      <c r="AM49" s="206"/>
      <c r="AN49" s="206"/>
      <c r="AO49" s="206"/>
      <c r="AP49" s="206"/>
      <c r="AQ49" s="206"/>
      <c r="AR49" s="206"/>
      <c r="AS49" s="206"/>
      <c r="AT49" s="206"/>
      <c r="AU49" s="206"/>
      <c r="AV49" s="206"/>
      <c r="AW49" s="206"/>
      <c r="AX49" s="206"/>
      <c r="AY49" s="206"/>
      <c r="AZ49" s="206"/>
      <c r="BA49" s="206"/>
      <c r="BB49" s="206"/>
    </row>
    <row r="50" spans="1:54" s="23" customFormat="1" ht="19.5" customHeight="1" thickTop="1" thickBot="1" x14ac:dyDescent="0.25">
      <c r="A50" s="74"/>
      <c r="C50" s="26" t="s">
        <v>848</v>
      </c>
      <c r="D50" s="27" t="s">
        <v>96</v>
      </c>
      <c r="E50" s="25"/>
      <c r="F50" s="26" t="s">
        <v>849</v>
      </c>
      <c r="G50" s="27" t="s">
        <v>96</v>
      </c>
      <c r="H50" s="25"/>
      <c r="I50" s="26" t="s">
        <v>850</v>
      </c>
      <c r="J50" s="27" t="s">
        <v>96</v>
      </c>
      <c r="L50" s="26" t="s">
        <v>851</v>
      </c>
      <c r="M50" s="27" t="s">
        <v>96</v>
      </c>
      <c r="N50" s="25"/>
      <c r="O50" s="26" t="s">
        <v>852</v>
      </c>
      <c r="P50" s="27" t="s">
        <v>96</v>
      </c>
      <c r="Q50" s="25"/>
      <c r="R50" s="26" t="s">
        <v>853</v>
      </c>
      <c r="S50" s="27" t="s">
        <v>96</v>
      </c>
      <c r="U50" s="26" t="s">
        <v>854</v>
      </c>
      <c r="V50" s="27" t="s">
        <v>96</v>
      </c>
      <c r="X50" s="26" t="s">
        <v>855</v>
      </c>
      <c r="Y50" s="27" t="s">
        <v>96</v>
      </c>
      <c r="Z50" s="206"/>
      <c r="AA50" s="206"/>
      <c r="AB50" s="206"/>
      <c r="AC50" s="206"/>
      <c r="AD50" s="206"/>
      <c r="AE50" s="206"/>
      <c r="AF50" s="206"/>
      <c r="AG50" s="206"/>
      <c r="AH50" s="206"/>
      <c r="AI50" s="206"/>
      <c r="AJ50" s="206"/>
      <c r="AK50" s="206"/>
      <c r="AL50" s="206"/>
      <c r="AM50" s="206"/>
      <c r="AN50" s="206"/>
      <c r="AO50" s="206"/>
      <c r="AP50" s="206"/>
      <c r="AQ50" s="206"/>
      <c r="AR50" s="206"/>
      <c r="AS50" s="206"/>
      <c r="AT50" s="206"/>
      <c r="AU50" s="206"/>
      <c r="AV50" s="206"/>
      <c r="AW50" s="206"/>
      <c r="AX50" s="206"/>
      <c r="AY50" s="206"/>
      <c r="AZ50" s="206"/>
      <c r="BA50" s="206"/>
      <c r="BB50" s="206"/>
    </row>
    <row r="51" spans="1:54" s="23" customFormat="1" ht="19.5" customHeight="1" thickTop="1" thickBot="1" x14ac:dyDescent="0.25">
      <c r="A51" s="74"/>
      <c r="C51" s="26" t="s">
        <v>856</v>
      </c>
      <c r="D51" s="27" t="s">
        <v>96</v>
      </c>
      <c r="E51" s="25"/>
      <c r="F51" s="26" t="s">
        <v>857</v>
      </c>
      <c r="G51" s="27" t="s">
        <v>96</v>
      </c>
      <c r="H51" s="25"/>
      <c r="I51" s="26" t="s">
        <v>858</v>
      </c>
      <c r="J51" s="27" t="s">
        <v>96</v>
      </c>
      <c r="L51" s="26" t="s">
        <v>859</v>
      </c>
      <c r="M51" s="27" t="s">
        <v>96</v>
      </c>
      <c r="N51" s="25"/>
      <c r="O51" s="26" t="s">
        <v>860</v>
      </c>
      <c r="P51" s="27" t="s">
        <v>96</v>
      </c>
      <c r="Q51" s="25"/>
      <c r="R51" s="26" t="s">
        <v>861</v>
      </c>
      <c r="S51" s="27" t="s">
        <v>96</v>
      </c>
      <c r="U51" s="26" t="s">
        <v>862</v>
      </c>
      <c r="V51" s="27" t="s">
        <v>96</v>
      </c>
      <c r="X51" s="26" t="s">
        <v>863</v>
      </c>
      <c r="Y51" s="27" t="s">
        <v>96</v>
      </c>
      <c r="Z51" s="206"/>
      <c r="AA51" s="206"/>
      <c r="AB51" s="206"/>
      <c r="AC51" s="206"/>
      <c r="AD51" s="206"/>
      <c r="AE51" s="206"/>
      <c r="AF51" s="206"/>
      <c r="AG51" s="206"/>
      <c r="AH51" s="206"/>
      <c r="AI51" s="206"/>
      <c r="AJ51" s="206"/>
      <c r="AK51" s="206"/>
      <c r="AL51" s="206"/>
      <c r="AM51" s="206"/>
      <c r="AN51" s="206"/>
      <c r="AO51" s="206"/>
      <c r="AP51" s="206"/>
      <c r="AQ51" s="206"/>
      <c r="AR51" s="206"/>
      <c r="AS51" s="206"/>
      <c r="AT51" s="206"/>
      <c r="AU51" s="206"/>
      <c r="AV51" s="206"/>
      <c r="AW51" s="206"/>
      <c r="AX51" s="206"/>
      <c r="AY51" s="206"/>
      <c r="AZ51" s="206"/>
      <c r="BA51" s="206"/>
      <c r="BB51" s="206"/>
    </row>
    <row r="52" spans="1:54" s="23" customFormat="1" ht="19.5" customHeight="1" thickTop="1" thickBot="1" x14ac:dyDescent="0.25">
      <c r="A52" s="74"/>
      <c r="C52" s="26" t="s">
        <v>864</v>
      </c>
      <c r="D52" s="27" t="s">
        <v>96</v>
      </c>
      <c r="E52" s="25"/>
      <c r="F52" s="26" t="s">
        <v>865</v>
      </c>
      <c r="G52" s="27" t="s">
        <v>96</v>
      </c>
      <c r="H52" s="25"/>
      <c r="I52" s="26" t="s">
        <v>866</v>
      </c>
      <c r="J52" s="27" t="s">
        <v>96</v>
      </c>
      <c r="L52" s="26" t="s">
        <v>867</v>
      </c>
      <c r="M52" s="27" t="s">
        <v>96</v>
      </c>
      <c r="N52" s="25"/>
      <c r="O52" s="26" t="s">
        <v>868</v>
      </c>
      <c r="P52" s="27" t="s">
        <v>96</v>
      </c>
      <c r="Q52" s="25"/>
      <c r="R52" s="26" t="s">
        <v>869</v>
      </c>
      <c r="S52" s="27" t="s">
        <v>96</v>
      </c>
      <c r="U52" s="26" t="s">
        <v>870</v>
      </c>
      <c r="V52" s="27" t="s">
        <v>96</v>
      </c>
      <c r="X52" s="26" t="s">
        <v>871</v>
      </c>
      <c r="Y52" s="27" t="s">
        <v>96</v>
      </c>
      <c r="Z52" s="206"/>
      <c r="AA52" s="206"/>
      <c r="AB52" s="206"/>
      <c r="AC52" s="206"/>
      <c r="AD52" s="206"/>
      <c r="AE52" s="206"/>
      <c r="AF52" s="206"/>
      <c r="AG52" s="206"/>
      <c r="AH52" s="206"/>
      <c r="AI52" s="206"/>
      <c r="AJ52" s="206"/>
      <c r="AK52" s="206"/>
      <c r="AL52" s="206"/>
      <c r="AM52" s="206"/>
      <c r="AN52" s="206"/>
      <c r="AO52" s="206"/>
      <c r="AP52" s="206"/>
      <c r="AQ52" s="206"/>
      <c r="AR52" s="206"/>
      <c r="AS52" s="206"/>
      <c r="AT52" s="206"/>
      <c r="AU52" s="206"/>
      <c r="AV52" s="206"/>
      <c r="AW52" s="206"/>
      <c r="AX52" s="206"/>
      <c r="AY52" s="206"/>
      <c r="AZ52" s="206"/>
      <c r="BA52" s="206"/>
      <c r="BB52" s="206"/>
    </row>
    <row r="53" spans="1:54" s="23" customFormat="1" ht="19.5" customHeight="1" thickTop="1" thickBot="1" x14ac:dyDescent="0.25">
      <c r="A53" s="74"/>
      <c r="C53" s="26" t="s">
        <v>872</v>
      </c>
      <c r="D53" s="27" t="s">
        <v>96</v>
      </c>
      <c r="E53" s="25"/>
      <c r="F53" s="26" t="s">
        <v>873</v>
      </c>
      <c r="G53" s="27" t="s">
        <v>96</v>
      </c>
      <c r="H53" s="25"/>
      <c r="I53" s="26" t="s">
        <v>874</v>
      </c>
      <c r="J53" s="27" t="s">
        <v>96</v>
      </c>
      <c r="L53" s="26" t="s">
        <v>875</v>
      </c>
      <c r="M53" s="27" t="s">
        <v>96</v>
      </c>
      <c r="N53" s="25"/>
      <c r="O53" s="26" t="s">
        <v>876</v>
      </c>
      <c r="P53" s="27" t="s">
        <v>96</v>
      </c>
      <c r="Q53" s="25"/>
      <c r="R53" s="26" t="s">
        <v>877</v>
      </c>
      <c r="S53" s="27" t="s">
        <v>96</v>
      </c>
      <c r="U53" s="26" t="s">
        <v>878</v>
      </c>
      <c r="V53" s="27" t="s">
        <v>96</v>
      </c>
      <c r="X53" s="26" t="s">
        <v>879</v>
      </c>
      <c r="Y53" s="27" t="s">
        <v>96</v>
      </c>
      <c r="Z53" s="206"/>
      <c r="AA53" s="206"/>
      <c r="AB53" s="206"/>
      <c r="AC53" s="206"/>
      <c r="AD53" s="206"/>
      <c r="AE53" s="206"/>
      <c r="AF53" s="206"/>
      <c r="AG53" s="206"/>
      <c r="AH53" s="206"/>
      <c r="AI53" s="206"/>
      <c r="AJ53" s="206"/>
      <c r="AK53" s="206"/>
      <c r="AL53" s="206"/>
      <c r="AM53" s="206"/>
      <c r="AN53" s="206"/>
      <c r="AO53" s="206"/>
      <c r="AP53" s="206"/>
      <c r="AQ53" s="206"/>
      <c r="AR53" s="206"/>
      <c r="AS53" s="206"/>
      <c r="AT53" s="206"/>
      <c r="AU53" s="206"/>
      <c r="AV53" s="206"/>
      <c r="AW53" s="206"/>
      <c r="AX53" s="206"/>
      <c r="AY53" s="206"/>
      <c r="AZ53" s="206"/>
      <c r="BA53" s="206"/>
      <c r="BB53" s="206"/>
    </row>
    <row r="54" spans="1:54" s="23" customFormat="1" ht="19.5" customHeight="1" thickTop="1" thickBot="1" x14ac:dyDescent="0.25">
      <c r="A54" s="74"/>
      <c r="C54" s="26" t="s">
        <v>880</v>
      </c>
      <c r="D54" s="27" t="s">
        <v>96</v>
      </c>
      <c r="E54" s="25"/>
      <c r="F54" s="26" t="s">
        <v>881</v>
      </c>
      <c r="G54" s="27" t="s">
        <v>96</v>
      </c>
      <c r="H54" s="25"/>
      <c r="I54" s="26" t="s">
        <v>882</v>
      </c>
      <c r="J54" s="27" t="s">
        <v>96</v>
      </c>
      <c r="L54" s="26" t="s">
        <v>883</v>
      </c>
      <c r="M54" s="27" t="s">
        <v>96</v>
      </c>
      <c r="N54" s="25"/>
      <c r="O54" s="26" t="s">
        <v>884</v>
      </c>
      <c r="P54" s="27" t="s">
        <v>96</v>
      </c>
      <c r="Q54" s="25"/>
      <c r="R54" s="26" t="s">
        <v>885</v>
      </c>
      <c r="S54" s="27" t="s">
        <v>96</v>
      </c>
      <c r="U54" s="26" t="s">
        <v>886</v>
      </c>
      <c r="V54" s="27" t="s">
        <v>96</v>
      </c>
      <c r="X54" s="26" t="s">
        <v>887</v>
      </c>
      <c r="Y54" s="27" t="s">
        <v>96</v>
      </c>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6"/>
      <c r="AX54" s="206"/>
      <c r="AY54" s="206"/>
      <c r="AZ54" s="206"/>
      <c r="BA54" s="206"/>
      <c r="BB54" s="206"/>
    </row>
    <row r="55" spans="1:54" s="23" customFormat="1" ht="19.5" customHeight="1" thickTop="1" thickBot="1" x14ac:dyDescent="0.25">
      <c r="A55" s="74"/>
      <c r="C55" s="26" t="s">
        <v>888</v>
      </c>
      <c r="D55" s="27" t="s">
        <v>96</v>
      </c>
      <c r="E55" s="25"/>
      <c r="F55" s="26" t="s">
        <v>889</v>
      </c>
      <c r="G55" s="27" t="s">
        <v>96</v>
      </c>
      <c r="H55" s="25"/>
      <c r="I55" s="26" t="s">
        <v>890</v>
      </c>
      <c r="J55" s="27" t="s">
        <v>96</v>
      </c>
      <c r="L55" s="26" t="s">
        <v>891</v>
      </c>
      <c r="M55" s="27" t="s">
        <v>96</v>
      </c>
      <c r="N55" s="25"/>
      <c r="O55" s="26" t="s">
        <v>892</v>
      </c>
      <c r="P55" s="27" t="s">
        <v>96</v>
      </c>
      <c r="Q55" s="25"/>
      <c r="R55" s="26" t="s">
        <v>893</v>
      </c>
      <c r="S55" s="27" t="s">
        <v>96</v>
      </c>
      <c r="U55" s="26" t="s">
        <v>894</v>
      </c>
      <c r="V55" s="27" t="s">
        <v>96</v>
      </c>
      <c r="X55" s="26" t="s">
        <v>895</v>
      </c>
      <c r="Y55" s="27" t="s">
        <v>96</v>
      </c>
      <c r="Z55" s="206"/>
      <c r="AA55" s="206"/>
      <c r="AB55" s="206"/>
      <c r="AC55" s="206"/>
      <c r="AD55" s="206"/>
      <c r="AE55" s="206"/>
      <c r="AF55" s="206"/>
      <c r="AG55" s="206"/>
      <c r="AH55" s="206"/>
      <c r="AI55" s="206"/>
      <c r="AJ55" s="206"/>
      <c r="AK55" s="206"/>
      <c r="AL55" s="206"/>
      <c r="AM55" s="206"/>
      <c r="AN55" s="206"/>
      <c r="AO55" s="206"/>
      <c r="AP55" s="206"/>
      <c r="AQ55" s="206"/>
      <c r="AR55" s="206"/>
      <c r="AS55" s="206"/>
      <c r="AT55" s="206"/>
      <c r="AU55" s="206"/>
      <c r="AV55" s="206"/>
      <c r="AW55" s="206"/>
      <c r="AX55" s="206"/>
      <c r="AY55" s="206"/>
      <c r="AZ55" s="206"/>
      <c r="BA55" s="206"/>
      <c r="BB55" s="206"/>
    </row>
    <row r="56" spans="1:54" s="23" customFormat="1" ht="19.5" customHeight="1" thickTop="1" thickBot="1" x14ac:dyDescent="0.25">
      <c r="A56" s="74"/>
      <c r="C56" s="26" t="s">
        <v>896</v>
      </c>
      <c r="D56" s="27" t="s">
        <v>96</v>
      </c>
      <c r="E56" s="25"/>
      <c r="F56" s="26" t="s">
        <v>897</v>
      </c>
      <c r="G56" s="27" t="s">
        <v>96</v>
      </c>
      <c r="H56" s="25"/>
      <c r="I56" s="26" t="s">
        <v>898</v>
      </c>
      <c r="J56" s="27" t="s">
        <v>96</v>
      </c>
      <c r="L56" s="26" t="s">
        <v>899</v>
      </c>
      <c r="M56" s="27" t="s">
        <v>96</v>
      </c>
      <c r="N56" s="25"/>
      <c r="O56" s="26" t="s">
        <v>900</v>
      </c>
      <c r="P56" s="27" t="s">
        <v>96</v>
      </c>
      <c r="Q56" s="25"/>
      <c r="R56" s="26" t="s">
        <v>901</v>
      </c>
      <c r="S56" s="27" t="s">
        <v>96</v>
      </c>
      <c r="U56" s="26" t="s">
        <v>902</v>
      </c>
      <c r="V56" s="27" t="s">
        <v>96</v>
      </c>
      <c r="X56" s="26" t="s">
        <v>903</v>
      </c>
      <c r="Y56" s="27" t="s">
        <v>96</v>
      </c>
      <c r="Z56" s="206"/>
      <c r="AA56" s="206"/>
      <c r="AB56" s="206"/>
      <c r="AC56" s="206"/>
      <c r="AD56" s="206"/>
      <c r="AE56" s="206"/>
      <c r="AF56" s="206"/>
      <c r="AG56" s="206"/>
      <c r="AH56" s="206"/>
      <c r="AI56" s="206"/>
      <c r="AJ56" s="206"/>
      <c r="AK56" s="206"/>
      <c r="AL56" s="206"/>
      <c r="AM56" s="206"/>
      <c r="AN56" s="206"/>
      <c r="AO56" s="206"/>
      <c r="AP56" s="206"/>
      <c r="AQ56" s="206"/>
      <c r="AR56" s="206"/>
      <c r="AS56" s="206"/>
      <c r="AT56" s="206"/>
      <c r="AU56" s="206"/>
      <c r="AV56" s="206"/>
      <c r="AW56" s="206"/>
      <c r="AX56" s="206"/>
      <c r="AY56" s="206"/>
      <c r="AZ56" s="206"/>
      <c r="BA56" s="206"/>
      <c r="BB56" s="206"/>
    </row>
    <row r="57" spans="1:54" s="23" customFormat="1" ht="19.5" customHeight="1" thickTop="1" thickBot="1" x14ac:dyDescent="0.25">
      <c r="A57" s="74"/>
      <c r="C57" s="26" t="s">
        <v>904</v>
      </c>
      <c r="D57" s="27" t="s">
        <v>96</v>
      </c>
      <c r="E57" s="25"/>
      <c r="F57" s="26" t="s">
        <v>905</v>
      </c>
      <c r="G57" s="27" t="s">
        <v>96</v>
      </c>
      <c r="H57" s="25"/>
      <c r="I57" s="26" t="s">
        <v>906</v>
      </c>
      <c r="J57" s="27" t="s">
        <v>96</v>
      </c>
      <c r="L57" s="26" t="s">
        <v>907</v>
      </c>
      <c r="M57" s="27" t="s">
        <v>96</v>
      </c>
      <c r="N57" s="25"/>
      <c r="O57" s="26" t="s">
        <v>908</v>
      </c>
      <c r="P57" s="27" t="s">
        <v>96</v>
      </c>
      <c r="Q57" s="25"/>
      <c r="R57" s="26" t="s">
        <v>909</v>
      </c>
      <c r="S57" s="27" t="s">
        <v>96</v>
      </c>
      <c r="U57" s="26" t="s">
        <v>910</v>
      </c>
      <c r="V57" s="27" t="s">
        <v>96</v>
      </c>
      <c r="X57" s="26" t="s">
        <v>911</v>
      </c>
      <c r="Y57" s="27" t="s">
        <v>96</v>
      </c>
      <c r="Z57" s="206"/>
      <c r="AA57" s="206"/>
      <c r="AB57" s="206"/>
      <c r="AC57" s="206"/>
      <c r="AD57" s="206"/>
      <c r="AE57" s="206"/>
      <c r="AF57" s="206"/>
      <c r="AG57" s="206"/>
      <c r="AH57" s="206"/>
      <c r="AI57" s="206"/>
      <c r="AJ57" s="206"/>
      <c r="AK57" s="206"/>
      <c r="AL57" s="206"/>
      <c r="AM57" s="206"/>
      <c r="AN57" s="206"/>
      <c r="AO57" s="206"/>
      <c r="AP57" s="206"/>
      <c r="AQ57" s="206"/>
      <c r="AR57" s="206"/>
      <c r="AS57" s="206"/>
      <c r="AT57" s="206"/>
      <c r="AU57" s="206"/>
      <c r="AV57" s="206"/>
      <c r="AW57" s="206"/>
      <c r="AX57" s="206"/>
      <c r="AY57" s="206"/>
      <c r="AZ57" s="206"/>
      <c r="BA57" s="206"/>
      <c r="BB57" s="206"/>
    </row>
    <row r="58" spans="1:54" s="23" customFormat="1" ht="19.5" customHeight="1" thickTop="1" thickBot="1" x14ac:dyDescent="0.25">
      <c r="A58" s="74"/>
      <c r="C58" s="26" t="s">
        <v>912</v>
      </c>
      <c r="D58" s="27" t="s">
        <v>96</v>
      </c>
      <c r="E58" s="25"/>
      <c r="F58" s="26" t="s">
        <v>913</v>
      </c>
      <c r="G58" s="27" t="s">
        <v>96</v>
      </c>
      <c r="H58" s="25"/>
      <c r="I58" s="26" t="s">
        <v>914</v>
      </c>
      <c r="J58" s="27" t="s">
        <v>96</v>
      </c>
      <c r="L58" s="26" t="s">
        <v>915</v>
      </c>
      <c r="M58" s="27" t="s">
        <v>96</v>
      </c>
      <c r="N58" s="25"/>
      <c r="O58" s="26" t="s">
        <v>916</v>
      </c>
      <c r="P58" s="27" t="s">
        <v>96</v>
      </c>
      <c r="Q58" s="25"/>
      <c r="R58" s="26" t="s">
        <v>917</v>
      </c>
      <c r="S58" s="27" t="s">
        <v>96</v>
      </c>
      <c r="U58" s="26" t="s">
        <v>918</v>
      </c>
      <c r="V58" s="27" t="s">
        <v>96</v>
      </c>
      <c r="X58" s="26" t="s">
        <v>919</v>
      </c>
      <c r="Y58" s="27" t="s">
        <v>96</v>
      </c>
      <c r="Z58" s="206"/>
      <c r="AA58" s="206"/>
      <c r="AB58" s="206"/>
      <c r="AC58" s="206"/>
      <c r="AD58" s="206"/>
      <c r="AE58" s="206"/>
      <c r="AF58" s="206"/>
      <c r="AG58" s="206"/>
      <c r="AH58" s="206"/>
      <c r="AI58" s="206"/>
      <c r="AJ58" s="206"/>
      <c r="AK58" s="206"/>
      <c r="AL58" s="206"/>
      <c r="AM58" s="206"/>
      <c r="AN58" s="206"/>
      <c r="AO58" s="206"/>
      <c r="AP58" s="206"/>
      <c r="AQ58" s="206"/>
      <c r="AR58" s="206"/>
      <c r="AS58" s="206"/>
      <c r="AT58" s="206"/>
      <c r="AU58" s="206"/>
      <c r="AV58" s="206"/>
      <c r="AW58" s="206"/>
      <c r="AX58" s="206"/>
      <c r="AY58" s="206"/>
      <c r="AZ58" s="206"/>
      <c r="BA58" s="206"/>
      <c r="BB58" s="206"/>
    </row>
    <row r="59" spans="1:54" s="23" customFormat="1" ht="19.5" customHeight="1" thickTop="1" thickBot="1" x14ac:dyDescent="0.25">
      <c r="A59" s="74"/>
      <c r="C59" s="26" t="s">
        <v>920</v>
      </c>
      <c r="D59" s="27" t="s">
        <v>96</v>
      </c>
      <c r="E59" s="25"/>
      <c r="F59" s="26" t="s">
        <v>921</v>
      </c>
      <c r="G59" s="27" t="s">
        <v>96</v>
      </c>
      <c r="H59" s="25"/>
      <c r="I59" s="26" t="s">
        <v>922</v>
      </c>
      <c r="J59" s="27" t="s">
        <v>96</v>
      </c>
      <c r="L59" s="26" t="s">
        <v>923</v>
      </c>
      <c r="M59" s="27" t="s">
        <v>96</v>
      </c>
      <c r="N59" s="25"/>
      <c r="O59" s="26" t="s">
        <v>924</v>
      </c>
      <c r="P59" s="27" t="s">
        <v>96</v>
      </c>
      <c r="Q59" s="25"/>
      <c r="R59" s="26" t="s">
        <v>925</v>
      </c>
      <c r="S59" s="27" t="s">
        <v>96</v>
      </c>
      <c r="U59" s="26" t="s">
        <v>926</v>
      </c>
      <c r="V59" s="27" t="s">
        <v>96</v>
      </c>
      <c r="X59" s="26" t="s">
        <v>927</v>
      </c>
      <c r="Y59" s="27" t="s">
        <v>96</v>
      </c>
      <c r="Z59" s="206"/>
      <c r="AA59" s="206"/>
      <c r="AB59" s="206"/>
      <c r="AC59" s="206"/>
      <c r="AD59" s="206"/>
      <c r="AE59" s="206"/>
      <c r="AF59" s="206"/>
      <c r="AG59" s="206"/>
      <c r="AH59" s="206"/>
      <c r="AI59" s="206"/>
      <c r="AJ59" s="206"/>
      <c r="AK59" s="206"/>
      <c r="AL59" s="206"/>
      <c r="AM59" s="206"/>
      <c r="AN59" s="206"/>
      <c r="AO59" s="206"/>
      <c r="AP59" s="206"/>
      <c r="AQ59" s="206"/>
      <c r="AR59" s="206"/>
      <c r="AS59" s="206"/>
      <c r="AT59" s="206"/>
      <c r="AU59" s="206"/>
      <c r="AV59" s="206"/>
      <c r="AW59" s="206"/>
      <c r="AX59" s="206"/>
      <c r="AY59" s="206"/>
      <c r="AZ59" s="206"/>
      <c r="BA59" s="206"/>
      <c r="BB59" s="206"/>
    </row>
    <row r="60" spans="1:54" s="23" customFormat="1" ht="19.5" customHeight="1" thickTop="1" thickBot="1" x14ac:dyDescent="0.25">
      <c r="A60" s="74"/>
      <c r="C60" s="26" t="s">
        <v>928</v>
      </c>
      <c r="D60" s="27" t="s">
        <v>96</v>
      </c>
      <c r="E60" s="25"/>
      <c r="F60" s="26" t="s">
        <v>929</v>
      </c>
      <c r="G60" s="27" t="s">
        <v>96</v>
      </c>
      <c r="H60" s="25"/>
      <c r="I60" s="26" t="s">
        <v>930</v>
      </c>
      <c r="J60" s="27" t="s">
        <v>96</v>
      </c>
      <c r="L60" s="26" t="s">
        <v>931</v>
      </c>
      <c r="M60" s="27" t="s">
        <v>96</v>
      </c>
      <c r="N60" s="25"/>
      <c r="O60" s="26" t="s">
        <v>932</v>
      </c>
      <c r="P60" s="27" t="s">
        <v>96</v>
      </c>
      <c r="Q60" s="25"/>
      <c r="R60" s="26" t="s">
        <v>933</v>
      </c>
      <c r="S60" s="27" t="s">
        <v>96</v>
      </c>
      <c r="U60" s="26" t="s">
        <v>934</v>
      </c>
      <c r="V60" s="27" t="s">
        <v>96</v>
      </c>
      <c r="X60" s="26" t="s">
        <v>935</v>
      </c>
      <c r="Y60" s="27" t="s">
        <v>96</v>
      </c>
      <c r="Z60" s="206"/>
      <c r="AA60" s="206"/>
      <c r="AB60" s="206"/>
      <c r="AC60" s="206"/>
      <c r="AD60" s="206"/>
      <c r="AE60" s="206"/>
      <c r="AF60" s="206"/>
      <c r="AG60" s="206"/>
      <c r="AH60" s="206"/>
      <c r="AI60" s="206"/>
      <c r="AJ60" s="206"/>
      <c r="AK60" s="206"/>
      <c r="AL60" s="206"/>
      <c r="AM60" s="206"/>
      <c r="AN60" s="206"/>
      <c r="AO60" s="206"/>
      <c r="AP60" s="206"/>
      <c r="AQ60" s="206"/>
      <c r="AR60" s="206"/>
      <c r="AS60" s="206"/>
      <c r="AT60" s="206"/>
      <c r="AU60" s="206"/>
      <c r="AV60" s="206"/>
      <c r="AW60" s="206"/>
      <c r="AX60" s="206"/>
      <c r="AY60" s="206"/>
      <c r="AZ60" s="206"/>
      <c r="BA60" s="206"/>
      <c r="BB60" s="206"/>
    </row>
    <row r="61" spans="1:54" s="23" customFormat="1" ht="19.5" customHeight="1" thickTop="1" thickBot="1" x14ac:dyDescent="0.25">
      <c r="A61" s="74"/>
      <c r="C61" s="26" t="s">
        <v>936</v>
      </c>
      <c r="D61" s="27" t="s">
        <v>96</v>
      </c>
      <c r="E61" s="25"/>
      <c r="F61" s="26" t="s">
        <v>937</v>
      </c>
      <c r="G61" s="27" t="s">
        <v>96</v>
      </c>
      <c r="H61" s="25"/>
      <c r="I61" s="26" t="s">
        <v>938</v>
      </c>
      <c r="J61" s="27" t="s">
        <v>96</v>
      </c>
      <c r="L61" s="26" t="s">
        <v>939</v>
      </c>
      <c r="M61" s="27" t="s">
        <v>96</v>
      </c>
      <c r="N61" s="25"/>
      <c r="O61" s="26" t="s">
        <v>940</v>
      </c>
      <c r="P61" s="27" t="s">
        <v>96</v>
      </c>
      <c r="Q61" s="25"/>
      <c r="R61" s="26" t="s">
        <v>941</v>
      </c>
      <c r="S61" s="27" t="s">
        <v>96</v>
      </c>
      <c r="U61" s="26" t="s">
        <v>942</v>
      </c>
      <c r="V61" s="27" t="s">
        <v>96</v>
      </c>
      <c r="X61" s="26" t="s">
        <v>943</v>
      </c>
      <c r="Y61" s="27" t="s">
        <v>96</v>
      </c>
      <c r="Z61" s="206"/>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X61" s="206"/>
      <c r="AY61" s="206"/>
      <c r="AZ61" s="206"/>
      <c r="BA61" s="206"/>
      <c r="BB61" s="206"/>
    </row>
    <row r="62" spans="1:54" s="23" customFormat="1" ht="19.5" customHeight="1" thickTop="1" thickBot="1" x14ac:dyDescent="0.25">
      <c r="A62" s="74"/>
      <c r="C62" s="26" t="s">
        <v>944</v>
      </c>
      <c r="D62" s="27" t="s">
        <v>96</v>
      </c>
      <c r="E62" s="25"/>
      <c r="F62" s="26" t="s">
        <v>945</v>
      </c>
      <c r="G62" s="27" t="s">
        <v>96</v>
      </c>
      <c r="H62" s="25"/>
      <c r="I62" s="26" t="s">
        <v>946</v>
      </c>
      <c r="J62" s="27" t="s">
        <v>96</v>
      </c>
      <c r="L62" s="26" t="s">
        <v>947</v>
      </c>
      <c r="M62" s="27" t="s">
        <v>96</v>
      </c>
      <c r="N62" s="25"/>
      <c r="O62" s="26" t="s">
        <v>948</v>
      </c>
      <c r="P62" s="27" t="s">
        <v>96</v>
      </c>
      <c r="Q62" s="25"/>
      <c r="R62" s="26" t="s">
        <v>949</v>
      </c>
      <c r="S62" s="27" t="s">
        <v>96</v>
      </c>
      <c r="U62" s="26" t="s">
        <v>950</v>
      </c>
      <c r="V62" s="27" t="s">
        <v>96</v>
      </c>
      <c r="X62" s="26" t="s">
        <v>951</v>
      </c>
      <c r="Y62" s="27" t="s">
        <v>96</v>
      </c>
      <c r="Z62" s="206"/>
      <c r="AA62" s="206"/>
      <c r="AB62" s="206"/>
      <c r="AC62" s="206"/>
      <c r="AD62" s="206"/>
      <c r="AE62" s="206"/>
      <c r="AF62" s="206"/>
      <c r="AG62" s="206"/>
      <c r="AH62" s="206"/>
      <c r="AI62" s="206"/>
      <c r="AJ62" s="206"/>
      <c r="AK62" s="206"/>
      <c r="AL62" s="206"/>
      <c r="AM62" s="206"/>
      <c r="AN62" s="206"/>
      <c r="AO62" s="206"/>
      <c r="AP62" s="206"/>
      <c r="AQ62" s="206"/>
      <c r="AR62" s="206"/>
      <c r="AS62" s="206"/>
      <c r="AT62" s="206"/>
      <c r="AU62" s="206"/>
      <c r="AV62" s="206"/>
      <c r="AW62" s="206"/>
      <c r="AX62" s="206"/>
      <c r="AY62" s="206"/>
      <c r="AZ62" s="206"/>
      <c r="BA62" s="206"/>
      <c r="BB62" s="206"/>
    </row>
    <row r="63" spans="1:54" s="23" customFormat="1" ht="19.5" customHeight="1" thickTop="1" thickBot="1" x14ac:dyDescent="0.25">
      <c r="A63" s="74"/>
      <c r="C63" s="26" t="s">
        <v>952</v>
      </c>
      <c r="D63" s="27" t="s">
        <v>96</v>
      </c>
      <c r="E63" s="25"/>
      <c r="F63" s="26" t="s">
        <v>953</v>
      </c>
      <c r="G63" s="27" t="s">
        <v>96</v>
      </c>
      <c r="H63" s="25"/>
      <c r="I63" s="26" t="s">
        <v>954</v>
      </c>
      <c r="J63" s="27" t="s">
        <v>96</v>
      </c>
      <c r="L63" s="26" t="s">
        <v>955</v>
      </c>
      <c r="M63" s="27" t="s">
        <v>96</v>
      </c>
      <c r="N63" s="25"/>
      <c r="O63" s="26" t="s">
        <v>956</v>
      </c>
      <c r="P63" s="27" t="s">
        <v>96</v>
      </c>
      <c r="Q63" s="25"/>
      <c r="R63" s="26" t="s">
        <v>957</v>
      </c>
      <c r="S63" s="27" t="s">
        <v>96</v>
      </c>
      <c r="U63" s="26" t="s">
        <v>958</v>
      </c>
      <c r="V63" s="27" t="s">
        <v>96</v>
      </c>
      <c r="X63" s="26" t="s">
        <v>959</v>
      </c>
      <c r="Y63" s="27" t="s">
        <v>96</v>
      </c>
      <c r="Z63" s="206"/>
      <c r="AA63" s="206"/>
      <c r="AB63" s="206"/>
      <c r="AC63" s="206"/>
      <c r="AD63" s="206"/>
      <c r="AE63" s="206"/>
      <c r="AF63" s="206"/>
      <c r="AG63" s="206"/>
      <c r="AH63" s="206"/>
      <c r="AI63" s="206"/>
      <c r="AJ63" s="206"/>
      <c r="AK63" s="206"/>
      <c r="AL63" s="206"/>
      <c r="AM63" s="206"/>
      <c r="AN63" s="206"/>
      <c r="AO63" s="206"/>
      <c r="AP63" s="206"/>
      <c r="AQ63" s="206"/>
      <c r="AR63" s="206"/>
      <c r="AS63" s="206"/>
      <c r="AT63" s="206"/>
      <c r="AU63" s="206"/>
      <c r="AV63" s="206"/>
      <c r="AW63" s="206"/>
      <c r="AX63" s="206"/>
      <c r="AY63" s="206"/>
      <c r="AZ63" s="206"/>
      <c r="BA63" s="206"/>
      <c r="BB63" s="206"/>
    </row>
    <row r="64" spans="1:54" s="23" customFormat="1" ht="19.5" customHeight="1" thickTop="1" thickBot="1" x14ac:dyDescent="0.25">
      <c r="A64" s="74"/>
      <c r="C64" s="26" t="s">
        <v>960</v>
      </c>
      <c r="D64" s="27" t="s">
        <v>96</v>
      </c>
      <c r="E64" s="25"/>
      <c r="F64" s="26" t="s">
        <v>961</v>
      </c>
      <c r="G64" s="27" t="s">
        <v>96</v>
      </c>
      <c r="H64" s="25"/>
      <c r="I64" s="26" t="s">
        <v>962</v>
      </c>
      <c r="J64" s="27" t="s">
        <v>96</v>
      </c>
      <c r="L64" s="26" t="s">
        <v>963</v>
      </c>
      <c r="M64" s="27" t="s">
        <v>96</v>
      </c>
      <c r="N64" s="25"/>
      <c r="O64" s="26" t="s">
        <v>964</v>
      </c>
      <c r="P64" s="27" t="s">
        <v>96</v>
      </c>
      <c r="Q64" s="25"/>
      <c r="R64" s="26" t="s">
        <v>965</v>
      </c>
      <c r="S64" s="27" t="s">
        <v>96</v>
      </c>
      <c r="U64" s="26" t="s">
        <v>966</v>
      </c>
      <c r="V64" s="27" t="s">
        <v>96</v>
      </c>
      <c r="X64" s="26" t="s">
        <v>967</v>
      </c>
      <c r="Y64" s="27" t="s">
        <v>96</v>
      </c>
      <c r="Z64" s="206"/>
      <c r="AA64" s="206"/>
      <c r="AB64" s="206"/>
      <c r="AC64" s="206"/>
      <c r="AD64" s="206"/>
      <c r="AE64" s="206"/>
      <c r="AF64" s="206"/>
      <c r="AG64" s="206"/>
      <c r="AH64" s="206"/>
      <c r="AI64" s="206"/>
      <c r="AJ64" s="206"/>
      <c r="AK64" s="206"/>
      <c r="AL64" s="206"/>
      <c r="AM64" s="206"/>
      <c r="AN64" s="206"/>
      <c r="AO64" s="206"/>
      <c r="AP64" s="206"/>
      <c r="AQ64" s="206"/>
      <c r="AR64" s="206"/>
      <c r="AS64" s="206"/>
      <c r="AT64" s="206"/>
      <c r="AU64" s="206"/>
      <c r="AV64" s="206"/>
      <c r="AW64" s="206"/>
      <c r="AX64" s="206"/>
      <c r="AY64" s="206"/>
      <c r="AZ64" s="206"/>
      <c r="BA64" s="206"/>
      <c r="BB64" s="206"/>
    </row>
    <row r="65" spans="1:54" s="23" customFormat="1" ht="19.5" customHeight="1" thickTop="1" thickBot="1" x14ac:dyDescent="0.25">
      <c r="A65" s="74"/>
      <c r="C65" s="26" t="s">
        <v>968</v>
      </c>
      <c r="D65" s="27" t="s">
        <v>96</v>
      </c>
      <c r="E65" s="25"/>
      <c r="F65" s="26" t="s">
        <v>969</v>
      </c>
      <c r="G65" s="27" t="s">
        <v>96</v>
      </c>
      <c r="H65" s="25"/>
      <c r="I65" s="26" t="s">
        <v>970</v>
      </c>
      <c r="J65" s="27" t="s">
        <v>96</v>
      </c>
      <c r="L65" s="26" t="s">
        <v>971</v>
      </c>
      <c r="M65" s="27" t="s">
        <v>96</v>
      </c>
      <c r="N65" s="25"/>
      <c r="O65" s="26" t="s">
        <v>972</v>
      </c>
      <c r="P65" s="27" t="s">
        <v>96</v>
      </c>
      <c r="Q65" s="25"/>
      <c r="R65" s="26" t="s">
        <v>973</v>
      </c>
      <c r="S65" s="27" t="s">
        <v>96</v>
      </c>
      <c r="U65" s="26" t="s">
        <v>974</v>
      </c>
      <c r="V65" s="27" t="s">
        <v>96</v>
      </c>
      <c r="X65" s="26" t="s">
        <v>975</v>
      </c>
      <c r="Y65" s="27" t="s">
        <v>96</v>
      </c>
      <c r="Z65" s="206"/>
      <c r="AA65" s="206"/>
      <c r="AB65" s="206"/>
      <c r="AC65" s="206"/>
      <c r="AD65" s="206"/>
      <c r="AE65" s="206"/>
      <c r="AF65" s="206"/>
      <c r="AG65" s="206"/>
      <c r="AH65" s="206"/>
      <c r="AI65" s="206"/>
      <c r="AJ65" s="206"/>
      <c r="AK65" s="206"/>
      <c r="AL65" s="206"/>
      <c r="AM65" s="206"/>
      <c r="AN65" s="206"/>
      <c r="AO65" s="206"/>
      <c r="AP65" s="206"/>
      <c r="AQ65" s="206"/>
      <c r="AR65" s="206"/>
      <c r="AS65" s="206"/>
      <c r="AT65" s="206"/>
      <c r="AU65" s="206"/>
      <c r="AV65" s="206"/>
      <c r="AW65" s="206"/>
      <c r="AX65" s="206"/>
      <c r="AY65" s="206"/>
      <c r="AZ65" s="206"/>
      <c r="BA65" s="206"/>
      <c r="BB65" s="206"/>
    </row>
    <row r="66" spans="1:54" s="23" customFormat="1" ht="19.5" customHeight="1" thickTop="1" thickBot="1" x14ac:dyDescent="0.25">
      <c r="A66" s="74"/>
      <c r="C66" s="26" t="s">
        <v>976</v>
      </c>
      <c r="D66" s="27" t="s">
        <v>96</v>
      </c>
      <c r="E66" s="25"/>
      <c r="F66" s="26" t="s">
        <v>977</v>
      </c>
      <c r="G66" s="27" t="s">
        <v>96</v>
      </c>
      <c r="H66" s="25"/>
      <c r="I66" s="26" t="s">
        <v>978</v>
      </c>
      <c r="J66" s="27" t="s">
        <v>96</v>
      </c>
      <c r="L66" s="26" t="s">
        <v>979</v>
      </c>
      <c r="M66" s="27" t="s">
        <v>96</v>
      </c>
      <c r="N66" s="25"/>
      <c r="O66" s="26" t="s">
        <v>980</v>
      </c>
      <c r="P66" s="27" t="s">
        <v>96</v>
      </c>
      <c r="Q66" s="25"/>
      <c r="R66" s="26" t="s">
        <v>981</v>
      </c>
      <c r="S66" s="27" t="s">
        <v>96</v>
      </c>
      <c r="U66" s="26" t="s">
        <v>982</v>
      </c>
      <c r="V66" s="27" t="s">
        <v>96</v>
      </c>
      <c r="X66" s="26" t="s">
        <v>983</v>
      </c>
      <c r="Y66" s="27" t="s">
        <v>96</v>
      </c>
      <c r="Z66" s="206"/>
      <c r="AA66" s="206"/>
      <c r="AB66" s="206"/>
      <c r="AC66" s="206"/>
      <c r="AD66" s="206"/>
      <c r="AE66" s="206"/>
      <c r="AF66" s="206"/>
      <c r="AG66" s="206"/>
      <c r="AH66" s="206"/>
      <c r="AI66" s="206"/>
      <c r="AJ66" s="206"/>
      <c r="AK66" s="206"/>
      <c r="AL66" s="206"/>
      <c r="AM66" s="206"/>
      <c r="AN66" s="206"/>
      <c r="AO66" s="206"/>
      <c r="AP66" s="206"/>
      <c r="AQ66" s="206"/>
      <c r="AR66" s="206"/>
      <c r="AS66" s="206"/>
      <c r="AT66" s="206"/>
      <c r="AU66" s="206"/>
      <c r="AV66" s="206"/>
      <c r="AW66" s="206"/>
      <c r="AX66" s="206"/>
      <c r="AY66" s="206"/>
      <c r="AZ66" s="206"/>
      <c r="BA66" s="206"/>
      <c r="BB66" s="206"/>
    </row>
    <row r="67" spans="1:54" s="23" customFormat="1" ht="19.5" customHeight="1" thickTop="1" thickBot="1" x14ac:dyDescent="0.25">
      <c r="A67" s="74"/>
      <c r="C67" s="26" t="s">
        <v>984</v>
      </c>
      <c r="D67" s="27" t="s">
        <v>96</v>
      </c>
      <c r="E67" s="25"/>
      <c r="F67" s="26" t="s">
        <v>985</v>
      </c>
      <c r="G67" s="27" t="s">
        <v>96</v>
      </c>
      <c r="H67" s="25"/>
      <c r="I67" s="26" t="s">
        <v>986</v>
      </c>
      <c r="J67" s="27" t="s">
        <v>96</v>
      </c>
      <c r="L67" s="26" t="s">
        <v>987</v>
      </c>
      <c r="M67" s="27" t="s">
        <v>96</v>
      </c>
      <c r="N67" s="25"/>
      <c r="O67" s="26" t="s">
        <v>988</v>
      </c>
      <c r="P67" s="27" t="s">
        <v>96</v>
      </c>
      <c r="Q67" s="25"/>
      <c r="R67" s="26" t="s">
        <v>989</v>
      </c>
      <c r="S67" s="27" t="s">
        <v>96</v>
      </c>
      <c r="U67" s="26" t="s">
        <v>990</v>
      </c>
      <c r="V67" s="27" t="s">
        <v>96</v>
      </c>
      <c r="X67" s="26" t="s">
        <v>991</v>
      </c>
      <c r="Y67" s="27" t="s">
        <v>96</v>
      </c>
      <c r="Z67" s="206"/>
      <c r="AA67" s="206"/>
      <c r="AB67" s="206"/>
      <c r="AC67" s="206"/>
      <c r="AD67" s="206"/>
      <c r="AE67" s="206"/>
      <c r="AF67" s="206"/>
      <c r="AG67" s="206"/>
      <c r="AH67" s="206"/>
      <c r="AI67" s="206"/>
      <c r="AJ67" s="206"/>
      <c r="AK67" s="206"/>
      <c r="AL67" s="206"/>
      <c r="AM67" s="206"/>
      <c r="AN67" s="206"/>
      <c r="AO67" s="206"/>
      <c r="AP67" s="206"/>
      <c r="AQ67" s="206"/>
      <c r="AR67" s="206"/>
      <c r="AS67" s="206"/>
      <c r="AT67" s="206"/>
      <c r="AU67" s="206"/>
      <c r="AV67" s="206"/>
      <c r="AW67" s="206"/>
      <c r="AX67" s="206"/>
      <c r="AY67" s="206"/>
      <c r="AZ67" s="206"/>
      <c r="BA67" s="206"/>
      <c r="BB67" s="206"/>
    </row>
    <row r="68" spans="1:54" s="23" customFormat="1" ht="19.5" customHeight="1" thickTop="1" thickBot="1" x14ac:dyDescent="0.25">
      <c r="A68" s="74"/>
      <c r="C68" s="26" t="s">
        <v>992</v>
      </c>
      <c r="D68" s="27" t="s">
        <v>96</v>
      </c>
      <c r="E68" s="25"/>
      <c r="F68" s="26" t="s">
        <v>993</v>
      </c>
      <c r="G68" s="27" t="s">
        <v>96</v>
      </c>
      <c r="H68" s="25"/>
      <c r="I68" s="26" t="s">
        <v>994</v>
      </c>
      <c r="J68" s="27" t="s">
        <v>96</v>
      </c>
      <c r="L68" s="26" t="s">
        <v>995</v>
      </c>
      <c r="M68" s="27" t="s">
        <v>96</v>
      </c>
      <c r="N68" s="25"/>
      <c r="O68" s="26" t="s">
        <v>996</v>
      </c>
      <c r="P68" s="27" t="s">
        <v>96</v>
      </c>
      <c r="Q68" s="25"/>
      <c r="R68" s="26" t="s">
        <v>997</v>
      </c>
      <c r="S68" s="27" t="s">
        <v>96</v>
      </c>
      <c r="U68" s="26" t="s">
        <v>998</v>
      </c>
      <c r="V68" s="27" t="s">
        <v>96</v>
      </c>
      <c r="X68" s="26" t="s">
        <v>999</v>
      </c>
      <c r="Y68" s="27" t="s">
        <v>96</v>
      </c>
      <c r="Z68" s="206"/>
      <c r="AA68" s="206"/>
      <c r="AB68" s="206"/>
      <c r="AC68" s="206"/>
      <c r="AD68" s="206"/>
      <c r="AE68" s="206"/>
      <c r="AF68" s="206"/>
      <c r="AG68" s="206"/>
      <c r="AH68" s="206"/>
      <c r="AI68" s="206"/>
      <c r="AJ68" s="206"/>
      <c r="AK68" s="206"/>
      <c r="AL68" s="206"/>
      <c r="AM68" s="206"/>
      <c r="AN68" s="206"/>
      <c r="AO68" s="206"/>
      <c r="AP68" s="206"/>
      <c r="AQ68" s="206"/>
      <c r="AR68" s="206"/>
      <c r="AS68" s="206"/>
      <c r="AT68" s="206"/>
      <c r="AU68" s="206"/>
      <c r="AV68" s="206"/>
      <c r="AW68" s="206"/>
      <c r="AX68" s="206"/>
      <c r="AY68" s="206"/>
      <c r="AZ68" s="206"/>
      <c r="BA68" s="206"/>
      <c r="BB68" s="206"/>
    </row>
    <row r="69" spans="1:54" s="23" customFormat="1" ht="19.5" customHeight="1" thickTop="1" thickBot="1" x14ac:dyDescent="0.25">
      <c r="A69" s="74"/>
      <c r="C69" s="26" t="s">
        <v>1000</v>
      </c>
      <c r="D69" s="27" t="s">
        <v>96</v>
      </c>
      <c r="E69" s="25"/>
      <c r="F69" s="26" t="s">
        <v>1001</v>
      </c>
      <c r="G69" s="27" t="s">
        <v>96</v>
      </c>
      <c r="H69" s="25"/>
      <c r="I69" s="26" t="s">
        <v>1002</v>
      </c>
      <c r="J69" s="27" t="s">
        <v>96</v>
      </c>
      <c r="L69" s="26" t="s">
        <v>1003</v>
      </c>
      <c r="M69" s="27" t="s">
        <v>96</v>
      </c>
      <c r="N69" s="25"/>
      <c r="O69" s="26" t="s">
        <v>1004</v>
      </c>
      <c r="P69" s="27" t="s">
        <v>96</v>
      </c>
      <c r="Q69" s="25"/>
      <c r="R69" s="26" t="s">
        <v>1005</v>
      </c>
      <c r="S69" s="27" t="s">
        <v>96</v>
      </c>
      <c r="U69" s="26" t="s">
        <v>1006</v>
      </c>
      <c r="V69" s="27" t="s">
        <v>96</v>
      </c>
      <c r="X69" s="26" t="s">
        <v>1007</v>
      </c>
      <c r="Y69" s="27" t="s">
        <v>96</v>
      </c>
      <c r="Z69" s="206"/>
      <c r="AA69" s="206"/>
      <c r="AB69" s="206"/>
      <c r="AC69" s="206"/>
      <c r="AD69" s="206"/>
      <c r="AE69" s="206"/>
      <c r="AF69" s="206"/>
      <c r="AG69" s="206"/>
      <c r="AH69" s="206"/>
      <c r="AI69" s="206"/>
      <c r="AJ69" s="206"/>
      <c r="AK69" s="206"/>
      <c r="AL69" s="206"/>
      <c r="AM69" s="206"/>
      <c r="AN69" s="206"/>
      <c r="AO69" s="206"/>
      <c r="AP69" s="206"/>
      <c r="AQ69" s="206"/>
      <c r="AR69" s="206"/>
      <c r="AS69" s="206"/>
      <c r="AT69" s="206"/>
      <c r="AU69" s="206"/>
      <c r="AV69" s="206"/>
      <c r="AW69" s="206"/>
      <c r="AX69" s="206"/>
      <c r="AY69" s="206"/>
      <c r="AZ69" s="206"/>
      <c r="BA69" s="206"/>
      <c r="BB69" s="206"/>
    </row>
    <row r="70" spans="1:54" s="23" customFormat="1" ht="19.5" customHeight="1" thickTop="1" thickBot="1" x14ac:dyDescent="0.25">
      <c r="A70" s="74"/>
      <c r="C70" s="26" t="s">
        <v>1008</v>
      </c>
      <c r="D70" s="27" t="s">
        <v>96</v>
      </c>
      <c r="E70" s="25"/>
      <c r="F70" s="26" t="s">
        <v>1009</v>
      </c>
      <c r="G70" s="27" t="s">
        <v>96</v>
      </c>
      <c r="H70" s="25"/>
      <c r="I70" s="26" t="s">
        <v>1010</v>
      </c>
      <c r="J70" s="27" t="s">
        <v>96</v>
      </c>
      <c r="L70" s="26" t="s">
        <v>1011</v>
      </c>
      <c r="M70" s="27" t="s">
        <v>96</v>
      </c>
      <c r="N70" s="25"/>
      <c r="O70" s="26" t="s">
        <v>1012</v>
      </c>
      <c r="P70" s="27" t="s">
        <v>96</v>
      </c>
      <c r="Q70" s="25"/>
      <c r="R70" s="26" t="s">
        <v>1013</v>
      </c>
      <c r="S70" s="27" t="s">
        <v>96</v>
      </c>
      <c r="U70" s="26" t="s">
        <v>1014</v>
      </c>
      <c r="V70" s="27" t="s">
        <v>96</v>
      </c>
      <c r="X70" s="26" t="s">
        <v>1015</v>
      </c>
      <c r="Y70" s="27" t="s">
        <v>96</v>
      </c>
      <c r="Z70" s="206"/>
      <c r="AA70" s="206"/>
      <c r="AB70" s="206"/>
      <c r="AC70" s="206"/>
      <c r="AD70" s="206"/>
      <c r="AE70" s="206"/>
      <c r="AF70" s="206"/>
      <c r="AG70" s="206"/>
      <c r="AH70" s="206"/>
      <c r="AI70" s="206"/>
      <c r="AJ70" s="206"/>
      <c r="AK70" s="206"/>
      <c r="AL70" s="206"/>
      <c r="AM70" s="206"/>
      <c r="AN70" s="206"/>
      <c r="AO70" s="206"/>
      <c r="AP70" s="206"/>
      <c r="AQ70" s="206"/>
      <c r="AR70" s="206"/>
      <c r="AS70" s="206"/>
      <c r="AT70" s="206"/>
      <c r="AU70" s="206"/>
      <c r="AV70" s="206"/>
      <c r="AW70" s="206"/>
      <c r="AX70" s="206"/>
      <c r="AY70" s="206"/>
      <c r="AZ70" s="206"/>
      <c r="BA70" s="206"/>
      <c r="BB70" s="206"/>
    </row>
    <row r="71" spans="1:54" s="23" customFormat="1" ht="19.5" customHeight="1" thickTop="1" thickBot="1" x14ac:dyDescent="0.25">
      <c r="A71" s="74"/>
      <c r="C71" s="26" t="s">
        <v>1016</v>
      </c>
      <c r="D71" s="27" t="s">
        <v>96</v>
      </c>
      <c r="E71" s="25"/>
      <c r="F71" s="26" t="s">
        <v>1017</v>
      </c>
      <c r="G71" s="27" t="s">
        <v>96</v>
      </c>
      <c r="H71" s="25"/>
      <c r="I71" s="26" t="s">
        <v>1018</v>
      </c>
      <c r="J71" s="27" t="s">
        <v>96</v>
      </c>
      <c r="L71" s="26" t="s">
        <v>1019</v>
      </c>
      <c r="M71" s="27" t="s">
        <v>96</v>
      </c>
      <c r="N71" s="25"/>
      <c r="O71" s="26" t="s">
        <v>1020</v>
      </c>
      <c r="P71" s="27" t="s">
        <v>96</v>
      </c>
      <c r="Q71" s="25"/>
      <c r="R71" s="26" t="s">
        <v>1021</v>
      </c>
      <c r="S71" s="27" t="s">
        <v>96</v>
      </c>
      <c r="U71" s="26" t="s">
        <v>1022</v>
      </c>
      <c r="V71" s="27" t="s">
        <v>96</v>
      </c>
      <c r="X71" s="26" t="s">
        <v>1023</v>
      </c>
      <c r="Y71" s="27" t="s">
        <v>96</v>
      </c>
      <c r="Z71" s="206"/>
      <c r="AA71" s="206"/>
      <c r="AB71" s="206"/>
      <c r="AC71" s="206"/>
      <c r="AD71" s="206"/>
      <c r="AE71" s="206"/>
      <c r="AF71" s="206"/>
      <c r="AG71" s="206"/>
      <c r="AH71" s="206"/>
      <c r="AI71" s="206"/>
      <c r="AJ71" s="206"/>
      <c r="AK71" s="206"/>
      <c r="AL71" s="206"/>
      <c r="AM71" s="206"/>
      <c r="AN71" s="206"/>
      <c r="AO71" s="206"/>
      <c r="AP71" s="206"/>
      <c r="AQ71" s="206"/>
      <c r="AR71" s="206"/>
      <c r="AS71" s="206"/>
      <c r="AT71" s="206"/>
      <c r="AU71" s="206"/>
      <c r="AV71" s="206"/>
      <c r="AW71" s="206"/>
      <c r="AX71" s="206"/>
      <c r="AY71" s="206"/>
      <c r="AZ71" s="206"/>
      <c r="BA71" s="206"/>
      <c r="BB71" s="206"/>
    </row>
    <row r="72" spans="1:54" s="23" customFormat="1" ht="19.5" customHeight="1" thickTop="1" thickBot="1" x14ac:dyDescent="0.25">
      <c r="A72" s="74"/>
      <c r="C72" s="26" t="s">
        <v>1024</v>
      </c>
      <c r="D72" s="27" t="s">
        <v>96</v>
      </c>
      <c r="E72" s="25"/>
      <c r="F72" s="26" t="s">
        <v>1025</v>
      </c>
      <c r="G72" s="27" t="s">
        <v>96</v>
      </c>
      <c r="H72" s="25"/>
      <c r="I72" s="26" t="s">
        <v>1026</v>
      </c>
      <c r="J72" s="27" t="s">
        <v>96</v>
      </c>
      <c r="L72" s="26" t="s">
        <v>1027</v>
      </c>
      <c r="M72" s="27" t="s">
        <v>96</v>
      </c>
      <c r="N72" s="25"/>
      <c r="O72" s="26" t="s">
        <v>1028</v>
      </c>
      <c r="P72" s="27" t="s">
        <v>96</v>
      </c>
      <c r="Q72" s="25"/>
      <c r="R72" s="26" t="s">
        <v>1029</v>
      </c>
      <c r="S72" s="27" t="s">
        <v>96</v>
      </c>
      <c r="U72" s="26" t="s">
        <v>1030</v>
      </c>
      <c r="V72" s="27" t="s">
        <v>96</v>
      </c>
      <c r="X72" s="26" t="s">
        <v>1031</v>
      </c>
      <c r="Y72" s="27" t="s">
        <v>96</v>
      </c>
      <c r="Z72" s="206"/>
      <c r="AA72" s="206"/>
      <c r="AB72" s="206"/>
      <c r="AC72" s="206"/>
      <c r="AD72" s="206"/>
      <c r="AE72" s="206"/>
      <c r="AF72" s="206"/>
      <c r="AG72" s="206"/>
      <c r="AH72" s="206"/>
      <c r="AI72" s="206"/>
      <c r="AJ72" s="206"/>
      <c r="AK72" s="206"/>
      <c r="AL72" s="206"/>
      <c r="AM72" s="206"/>
      <c r="AN72" s="206"/>
      <c r="AO72" s="206"/>
      <c r="AP72" s="206"/>
      <c r="AQ72" s="206"/>
      <c r="AR72" s="206"/>
      <c r="AS72" s="206"/>
      <c r="AT72" s="206"/>
      <c r="AU72" s="206"/>
      <c r="AV72" s="206"/>
      <c r="AW72" s="206"/>
      <c r="AX72" s="206"/>
      <c r="AY72" s="206"/>
      <c r="AZ72" s="206"/>
      <c r="BA72" s="206"/>
      <c r="BB72" s="206"/>
    </row>
    <row r="73" spans="1:54" s="23" customFormat="1" ht="19.5" customHeight="1" thickTop="1" thickBot="1" x14ac:dyDescent="0.25">
      <c r="A73" s="74"/>
      <c r="C73" s="26" t="s">
        <v>1032</v>
      </c>
      <c r="D73" s="27" t="s">
        <v>96</v>
      </c>
      <c r="E73" s="25"/>
      <c r="F73" s="26" t="s">
        <v>1033</v>
      </c>
      <c r="G73" s="27" t="s">
        <v>96</v>
      </c>
      <c r="H73" s="25"/>
      <c r="I73" s="26" t="s">
        <v>1034</v>
      </c>
      <c r="J73" s="27" t="s">
        <v>96</v>
      </c>
      <c r="L73" s="26" t="s">
        <v>1035</v>
      </c>
      <c r="M73" s="27" t="s">
        <v>96</v>
      </c>
      <c r="N73" s="25"/>
      <c r="O73" s="26" t="s">
        <v>1036</v>
      </c>
      <c r="P73" s="27" t="s">
        <v>96</v>
      </c>
      <c r="Q73" s="25"/>
      <c r="R73" s="26" t="s">
        <v>1037</v>
      </c>
      <c r="S73" s="27" t="s">
        <v>96</v>
      </c>
      <c r="U73" s="26" t="s">
        <v>1038</v>
      </c>
      <c r="V73" s="27" t="s">
        <v>96</v>
      </c>
      <c r="X73" s="26" t="s">
        <v>1039</v>
      </c>
      <c r="Y73" s="27" t="s">
        <v>96</v>
      </c>
      <c r="Z73" s="206"/>
      <c r="AA73" s="206"/>
      <c r="AB73" s="206"/>
      <c r="AC73" s="206"/>
      <c r="AD73" s="206"/>
      <c r="AE73" s="206"/>
      <c r="AF73" s="206"/>
      <c r="AG73" s="206"/>
      <c r="AH73" s="206"/>
      <c r="AI73" s="206"/>
      <c r="AJ73" s="206"/>
      <c r="AK73" s="206"/>
      <c r="AL73" s="206"/>
      <c r="AM73" s="206"/>
      <c r="AN73" s="206"/>
      <c r="AO73" s="206"/>
      <c r="AP73" s="206"/>
      <c r="AQ73" s="206"/>
      <c r="AR73" s="206"/>
      <c r="AS73" s="206"/>
      <c r="AT73" s="206"/>
      <c r="AU73" s="206"/>
      <c r="AV73" s="206"/>
      <c r="AW73" s="206"/>
      <c r="AX73" s="206"/>
      <c r="AY73" s="206"/>
      <c r="AZ73" s="206"/>
      <c r="BA73" s="206"/>
      <c r="BB73" s="206"/>
    </row>
    <row r="74" spans="1:54" s="23" customFormat="1" ht="19.5" customHeight="1" thickTop="1" thickBot="1" x14ac:dyDescent="0.25">
      <c r="A74" s="74"/>
      <c r="C74" s="26" t="s">
        <v>1040</v>
      </c>
      <c r="D74" s="27" t="s">
        <v>96</v>
      </c>
      <c r="E74" s="25"/>
      <c r="F74" s="26" t="s">
        <v>1041</v>
      </c>
      <c r="G74" s="27" t="s">
        <v>96</v>
      </c>
      <c r="H74" s="25"/>
      <c r="I74" s="26" t="s">
        <v>1042</v>
      </c>
      <c r="J74" s="27" t="s">
        <v>96</v>
      </c>
      <c r="L74" s="26" t="s">
        <v>1043</v>
      </c>
      <c r="M74" s="27" t="s">
        <v>96</v>
      </c>
      <c r="N74" s="25"/>
      <c r="O74" s="26" t="s">
        <v>1044</v>
      </c>
      <c r="P74" s="27" t="s">
        <v>96</v>
      </c>
      <c r="Q74" s="25"/>
      <c r="R74" s="26" t="s">
        <v>1045</v>
      </c>
      <c r="S74" s="27" t="s">
        <v>96</v>
      </c>
      <c r="U74" s="26" t="s">
        <v>1046</v>
      </c>
      <c r="V74" s="27" t="s">
        <v>96</v>
      </c>
      <c r="X74" s="26" t="s">
        <v>1047</v>
      </c>
      <c r="Y74" s="27" t="s">
        <v>96</v>
      </c>
      <c r="Z74" s="206"/>
      <c r="AA74" s="206"/>
      <c r="AB74" s="206"/>
      <c r="AC74" s="206"/>
      <c r="AD74" s="206"/>
      <c r="AE74" s="206"/>
      <c r="AF74" s="206"/>
      <c r="AG74" s="206"/>
      <c r="AH74" s="206"/>
      <c r="AI74" s="206"/>
      <c r="AJ74" s="206"/>
      <c r="AK74" s="206"/>
      <c r="AL74" s="206"/>
      <c r="AM74" s="206"/>
      <c r="AN74" s="206"/>
      <c r="AO74" s="206"/>
      <c r="AP74" s="206"/>
      <c r="AQ74" s="206"/>
      <c r="AR74" s="206"/>
      <c r="AS74" s="206"/>
      <c r="AT74" s="206"/>
      <c r="AU74" s="206"/>
      <c r="AV74" s="206"/>
      <c r="AW74" s="206"/>
      <c r="AX74" s="206"/>
      <c r="AY74" s="206"/>
      <c r="AZ74" s="206"/>
      <c r="BA74" s="206"/>
      <c r="BB74" s="206"/>
    </row>
    <row r="75" spans="1:54" s="23" customFormat="1" ht="19.5" customHeight="1" thickTop="1" thickBot="1" x14ac:dyDescent="0.25">
      <c r="A75" s="74"/>
      <c r="C75" s="26" t="s">
        <v>1048</v>
      </c>
      <c r="D75" s="27" t="s">
        <v>96</v>
      </c>
      <c r="E75" s="25"/>
      <c r="F75" s="26" t="s">
        <v>1049</v>
      </c>
      <c r="G75" s="27" t="s">
        <v>96</v>
      </c>
      <c r="H75" s="25"/>
      <c r="I75" s="26" t="s">
        <v>1050</v>
      </c>
      <c r="J75" s="27" t="s">
        <v>96</v>
      </c>
      <c r="L75" s="26" t="s">
        <v>1051</v>
      </c>
      <c r="M75" s="27" t="s">
        <v>96</v>
      </c>
      <c r="N75" s="25"/>
      <c r="O75" s="26" t="s">
        <v>1052</v>
      </c>
      <c r="P75" s="27" t="s">
        <v>96</v>
      </c>
      <c r="Q75" s="25"/>
      <c r="R75" s="26" t="s">
        <v>1053</v>
      </c>
      <c r="S75" s="27" t="s">
        <v>96</v>
      </c>
      <c r="U75" s="26" t="s">
        <v>1054</v>
      </c>
      <c r="V75" s="27" t="s">
        <v>96</v>
      </c>
      <c r="X75" s="26" t="s">
        <v>1055</v>
      </c>
      <c r="Y75" s="27" t="s">
        <v>96</v>
      </c>
      <c r="Z75" s="206"/>
      <c r="AA75" s="206"/>
      <c r="AB75" s="206"/>
      <c r="AC75" s="206"/>
      <c r="AD75" s="206"/>
      <c r="AE75" s="206"/>
      <c r="AF75" s="206"/>
      <c r="AG75" s="206"/>
      <c r="AH75" s="206"/>
      <c r="AI75" s="206"/>
      <c r="AJ75" s="206"/>
      <c r="AK75" s="206"/>
      <c r="AL75" s="206"/>
      <c r="AM75" s="206"/>
      <c r="AN75" s="206"/>
      <c r="AO75" s="206"/>
      <c r="AP75" s="206"/>
      <c r="AQ75" s="206"/>
      <c r="AR75" s="206"/>
      <c r="AS75" s="206"/>
      <c r="AT75" s="206"/>
      <c r="AU75" s="206"/>
      <c r="AV75" s="206"/>
      <c r="AW75" s="206"/>
      <c r="AX75" s="206"/>
      <c r="AY75" s="206"/>
      <c r="AZ75" s="206"/>
      <c r="BA75" s="206"/>
      <c r="BB75" s="206"/>
    </row>
    <row r="76" spans="1:54" s="23" customFormat="1" ht="19.5" customHeight="1" thickTop="1" thickBot="1" x14ac:dyDescent="0.25">
      <c r="A76" s="74"/>
      <c r="C76" s="26" t="s">
        <v>1056</v>
      </c>
      <c r="D76" s="27" t="s">
        <v>96</v>
      </c>
      <c r="E76" s="25"/>
      <c r="F76" s="26" t="s">
        <v>1057</v>
      </c>
      <c r="G76" s="27" t="s">
        <v>96</v>
      </c>
      <c r="H76" s="25"/>
      <c r="I76" s="26" t="s">
        <v>1058</v>
      </c>
      <c r="J76" s="27" t="s">
        <v>96</v>
      </c>
      <c r="L76" s="26" t="s">
        <v>1059</v>
      </c>
      <c r="M76" s="27" t="s">
        <v>96</v>
      </c>
      <c r="N76" s="25"/>
      <c r="O76" s="26" t="s">
        <v>1060</v>
      </c>
      <c r="P76" s="27" t="s">
        <v>96</v>
      </c>
      <c r="Q76" s="25"/>
      <c r="R76" s="26" t="s">
        <v>1061</v>
      </c>
      <c r="S76" s="27" t="s">
        <v>96</v>
      </c>
      <c r="U76" s="26" t="s">
        <v>1062</v>
      </c>
      <c r="V76" s="27" t="s">
        <v>96</v>
      </c>
      <c r="X76" s="26" t="s">
        <v>1063</v>
      </c>
      <c r="Y76" s="27" t="s">
        <v>96</v>
      </c>
      <c r="Z76" s="206"/>
      <c r="AA76" s="206"/>
      <c r="AB76" s="206"/>
      <c r="AC76" s="206"/>
      <c r="AD76" s="206"/>
      <c r="AE76" s="206"/>
      <c r="AF76" s="206"/>
      <c r="AG76" s="206"/>
      <c r="AH76" s="206"/>
      <c r="AI76" s="206"/>
      <c r="AJ76" s="206"/>
      <c r="AK76" s="206"/>
      <c r="AL76" s="206"/>
      <c r="AM76" s="206"/>
      <c r="AN76" s="206"/>
      <c r="AO76" s="206"/>
      <c r="AP76" s="206"/>
      <c r="AQ76" s="206"/>
      <c r="AR76" s="206"/>
      <c r="AS76" s="206"/>
      <c r="AT76" s="206"/>
      <c r="AU76" s="206"/>
      <c r="AV76" s="206"/>
      <c r="AW76" s="206"/>
      <c r="AX76" s="206"/>
      <c r="AY76" s="206"/>
      <c r="AZ76" s="206"/>
      <c r="BA76" s="206"/>
      <c r="BB76" s="206"/>
    </row>
    <row r="77" spans="1:54" s="23" customFormat="1" ht="19.5" customHeight="1" thickTop="1" thickBot="1" x14ac:dyDescent="0.25">
      <c r="A77" s="74"/>
      <c r="C77" s="26" t="s">
        <v>1064</v>
      </c>
      <c r="D77" s="27" t="s">
        <v>96</v>
      </c>
      <c r="E77" s="25"/>
      <c r="F77" s="26" t="s">
        <v>1065</v>
      </c>
      <c r="G77" s="27" t="s">
        <v>96</v>
      </c>
      <c r="H77" s="25"/>
      <c r="I77" s="26" t="s">
        <v>1066</v>
      </c>
      <c r="J77" s="27" t="s">
        <v>96</v>
      </c>
      <c r="L77" s="26" t="s">
        <v>1067</v>
      </c>
      <c r="M77" s="27" t="s">
        <v>96</v>
      </c>
      <c r="N77" s="25"/>
      <c r="O77" s="26" t="s">
        <v>1068</v>
      </c>
      <c r="P77" s="27" t="s">
        <v>96</v>
      </c>
      <c r="Q77" s="25"/>
      <c r="R77" s="26" t="s">
        <v>1069</v>
      </c>
      <c r="S77" s="27" t="s">
        <v>96</v>
      </c>
      <c r="U77" s="26" t="s">
        <v>1070</v>
      </c>
      <c r="V77" s="27" t="s">
        <v>96</v>
      </c>
      <c r="X77" s="26" t="s">
        <v>1071</v>
      </c>
      <c r="Y77" s="27" t="s">
        <v>96</v>
      </c>
      <c r="Z77" s="206"/>
      <c r="AA77" s="206"/>
      <c r="AB77" s="206"/>
      <c r="AC77" s="206"/>
      <c r="AD77" s="206"/>
      <c r="AE77" s="206"/>
      <c r="AF77" s="206"/>
      <c r="AG77" s="206"/>
      <c r="AH77" s="206"/>
      <c r="AI77" s="206"/>
      <c r="AJ77" s="206"/>
      <c r="AK77" s="206"/>
      <c r="AL77" s="206"/>
      <c r="AM77" s="206"/>
      <c r="AN77" s="206"/>
      <c r="AO77" s="206"/>
      <c r="AP77" s="206"/>
      <c r="AQ77" s="206"/>
      <c r="AR77" s="206"/>
      <c r="AS77" s="206"/>
      <c r="AT77" s="206"/>
      <c r="AU77" s="206"/>
      <c r="AV77" s="206"/>
      <c r="AW77" s="206"/>
      <c r="AX77" s="206"/>
      <c r="AY77" s="206"/>
      <c r="AZ77" s="206"/>
      <c r="BA77" s="206"/>
      <c r="BB77" s="206"/>
    </row>
    <row r="78" spans="1:54" s="23" customFormat="1" ht="19.5" customHeight="1" thickTop="1" thickBot="1" x14ac:dyDescent="0.25">
      <c r="A78" s="74"/>
      <c r="C78" s="26" t="s">
        <v>1072</v>
      </c>
      <c r="D78" s="27" t="s">
        <v>96</v>
      </c>
      <c r="E78" s="25"/>
      <c r="F78" s="26" t="s">
        <v>1073</v>
      </c>
      <c r="G78" s="27" t="s">
        <v>96</v>
      </c>
      <c r="H78" s="25"/>
      <c r="I78" s="26" t="s">
        <v>1074</v>
      </c>
      <c r="J78" s="27" t="s">
        <v>96</v>
      </c>
      <c r="L78" s="26" t="s">
        <v>1075</v>
      </c>
      <c r="M78" s="27" t="s">
        <v>96</v>
      </c>
      <c r="N78" s="25"/>
      <c r="O78" s="26" t="s">
        <v>1076</v>
      </c>
      <c r="P78" s="27" t="s">
        <v>96</v>
      </c>
      <c r="Q78" s="25"/>
      <c r="R78" s="26" t="s">
        <v>1077</v>
      </c>
      <c r="S78" s="27" t="s">
        <v>96</v>
      </c>
      <c r="U78" s="26" t="s">
        <v>1078</v>
      </c>
      <c r="V78" s="27" t="s">
        <v>96</v>
      </c>
      <c r="X78" s="26" t="s">
        <v>1079</v>
      </c>
      <c r="Y78" s="27" t="s">
        <v>96</v>
      </c>
      <c r="Z78" s="206"/>
      <c r="AA78" s="206"/>
      <c r="AB78" s="206"/>
      <c r="AC78" s="206"/>
      <c r="AD78" s="206"/>
      <c r="AE78" s="206"/>
      <c r="AF78" s="206"/>
      <c r="AG78" s="206"/>
      <c r="AH78" s="206"/>
      <c r="AI78" s="206"/>
      <c r="AJ78" s="206"/>
      <c r="AK78" s="206"/>
      <c r="AL78" s="206"/>
      <c r="AM78" s="206"/>
      <c r="AN78" s="206"/>
      <c r="AO78" s="206"/>
      <c r="AP78" s="206"/>
      <c r="AQ78" s="206"/>
      <c r="AR78" s="206"/>
      <c r="AS78" s="206"/>
      <c r="AT78" s="206"/>
      <c r="AU78" s="206"/>
      <c r="AV78" s="206"/>
      <c r="AW78" s="206"/>
      <c r="AX78" s="206"/>
      <c r="AY78" s="206"/>
      <c r="AZ78" s="206"/>
      <c r="BA78" s="206"/>
      <c r="BB78" s="206"/>
    </row>
    <row r="79" spans="1:54" s="23" customFormat="1" ht="19.5" customHeight="1" thickTop="1" thickBot="1" x14ac:dyDescent="0.25">
      <c r="A79" s="74"/>
      <c r="C79" s="26" t="s">
        <v>1080</v>
      </c>
      <c r="D79" s="27" t="s">
        <v>96</v>
      </c>
      <c r="E79" s="25"/>
      <c r="F79" s="26" t="s">
        <v>1081</v>
      </c>
      <c r="G79" s="27" t="s">
        <v>96</v>
      </c>
      <c r="H79" s="25"/>
      <c r="I79" s="26" t="s">
        <v>1082</v>
      </c>
      <c r="J79" s="27" t="s">
        <v>96</v>
      </c>
      <c r="L79" s="26" t="s">
        <v>1083</v>
      </c>
      <c r="M79" s="27" t="s">
        <v>96</v>
      </c>
      <c r="N79" s="25"/>
      <c r="O79" s="26" t="s">
        <v>1084</v>
      </c>
      <c r="P79" s="27" t="s">
        <v>96</v>
      </c>
      <c r="Q79" s="25"/>
      <c r="R79" s="26" t="s">
        <v>1085</v>
      </c>
      <c r="S79" s="27" t="s">
        <v>96</v>
      </c>
      <c r="U79" s="26" t="s">
        <v>1086</v>
      </c>
      <c r="V79" s="27" t="s">
        <v>96</v>
      </c>
      <c r="X79" s="26" t="s">
        <v>1087</v>
      </c>
      <c r="Y79" s="27" t="s">
        <v>96</v>
      </c>
      <c r="Z79" s="206"/>
      <c r="AA79" s="206"/>
      <c r="AB79" s="206"/>
      <c r="AC79" s="206"/>
      <c r="AD79" s="206"/>
      <c r="AE79" s="206"/>
      <c r="AF79" s="206"/>
      <c r="AG79" s="206"/>
      <c r="AH79" s="206"/>
      <c r="AI79" s="206"/>
      <c r="AJ79" s="206"/>
      <c r="AK79" s="206"/>
      <c r="AL79" s="206"/>
      <c r="AM79" s="206"/>
      <c r="AN79" s="206"/>
      <c r="AO79" s="206"/>
      <c r="AP79" s="206"/>
      <c r="AQ79" s="206"/>
      <c r="AR79" s="206"/>
      <c r="AS79" s="206"/>
      <c r="AT79" s="206"/>
      <c r="AU79" s="206"/>
      <c r="AV79" s="206"/>
      <c r="AW79" s="206"/>
      <c r="AX79" s="206"/>
      <c r="AY79" s="206"/>
      <c r="AZ79" s="206"/>
      <c r="BA79" s="206"/>
      <c r="BB79" s="206"/>
    </row>
    <row r="80" spans="1:54" s="23" customFormat="1" ht="19.5" customHeight="1" thickTop="1" thickBot="1" x14ac:dyDescent="0.25">
      <c r="A80" s="74"/>
      <c r="C80" s="26" t="s">
        <v>1088</v>
      </c>
      <c r="D80" s="27" t="s">
        <v>96</v>
      </c>
      <c r="E80" s="25"/>
      <c r="F80" s="26" t="s">
        <v>1089</v>
      </c>
      <c r="G80" s="27" t="s">
        <v>96</v>
      </c>
      <c r="H80" s="25"/>
      <c r="I80" s="26" t="s">
        <v>1090</v>
      </c>
      <c r="J80" s="27" t="s">
        <v>96</v>
      </c>
      <c r="L80" s="26" t="s">
        <v>1091</v>
      </c>
      <c r="M80" s="27" t="s">
        <v>96</v>
      </c>
      <c r="N80" s="25"/>
      <c r="O80" s="26" t="s">
        <v>1092</v>
      </c>
      <c r="P80" s="27" t="s">
        <v>96</v>
      </c>
      <c r="Q80" s="25"/>
      <c r="R80" s="26" t="s">
        <v>1093</v>
      </c>
      <c r="S80" s="27" t="s">
        <v>96</v>
      </c>
      <c r="U80" s="26" t="s">
        <v>1094</v>
      </c>
      <c r="V80" s="27" t="s">
        <v>96</v>
      </c>
      <c r="X80" s="26" t="s">
        <v>1095</v>
      </c>
      <c r="Y80" s="27" t="s">
        <v>96</v>
      </c>
      <c r="Z80" s="206"/>
      <c r="AA80" s="206"/>
      <c r="AB80" s="206"/>
      <c r="AC80" s="206"/>
      <c r="AD80" s="206"/>
      <c r="AE80" s="206"/>
      <c r="AF80" s="206"/>
      <c r="AG80" s="206"/>
      <c r="AH80" s="206"/>
      <c r="AI80" s="206"/>
      <c r="AJ80" s="206"/>
      <c r="AK80" s="206"/>
      <c r="AL80" s="206"/>
      <c r="AM80" s="206"/>
      <c r="AN80" s="206"/>
      <c r="AO80" s="206"/>
      <c r="AP80" s="206"/>
      <c r="AQ80" s="206"/>
      <c r="AR80" s="206"/>
      <c r="AS80" s="206"/>
      <c r="AT80" s="206"/>
      <c r="AU80" s="206"/>
      <c r="AV80" s="206"/>
      <c r="AW80" s="206"/>
      <c r="AX80" s="206"/>
      <c r="AY80" s="206"/>
      <c r="AZ80" s="206"/>
      <c r="BA80" s="206"/>
      <c r="BB80" s="206"/>
    </row>
    <row r="81" spans="1:54" s="23" customFormat="1" ht="19.5" customHeight="1" thickTop="1" thickBot="1" x14ac:dyDescent="0.25">
      <c r="A81" s="74"/>
      <c r="C81" s="26" t="s">
        <v>1096</v>
      </c>
      <c r="D81" s="27" t="s">
        <v>96</v>
      </c>
      <c r="E81" s="25"/>
      <c r="F81" s="26" t="s">
        <v>1097</v>
      </c>
      <c r="G81" s="27" t="s">
        <v>96</v>
      </c>
      <c r="H81" s="25"/>
      <c r="I81" s="26" t="s">
        <v>1098</v>
      </c>
      <c r="J81" s="27" t="s">
        <v>96</v>
      </c>
      <c r="L81" s="26" t="s">
        <v>1099</v>
      </c>
      <c r="M81" s="27" t="s">
        <v>96</v>
      </c>
      <c r="N81" s="25"/>
      <c r="O81" s="26" t="s">
        <v>1100</v>
      </c>
      <c r="P81" s="27" t="s">
        <v>96</v>
      </c>
      <c r="Q81" s="25"/>
      <c r="R81" s="26" t="s">
        <v>1101</v>
      </c>
      <c r="S81" s="27" t="s">
        <v>96</v>
      </c>
      <c r="U81" s="26" t="s">
        <v>1102</v>
      </c>
      <c r="V81" s="27" t="s">
        <v>96</v>
      </c>
      <c r="X81" s="26" t="s">
        <v>1103</v>
      </c>
      <c r="Y81" s="27" t="s">
        <v>96</v>
      </c>
      <c r="Z81" s="206"/>
      <c r="AA81" s="206"/>
      <c r="AB81" s="206"/>
      <c r="AC81" s="206"/>
      <c r="AD81" s="206"/>
      <c r="AE81" s="206"/>
      <c r="AF81" s="206"/>
      <c r="AG81" s="206"/>
      <c r="AH81" s="206"/>
      <c r="AI81" s="206"/>
      <c r="AJ81" s="206"/>
      <c r="AK81" s="206"/>
      <c r="AL81" s="206"/>
      <c r="AM81" s="206"/>
      <c r="AN81" s="206"/>
      <c r="AO81" s="206"/>
      <c r="AP81" s="206"/>
      <c r="AQ81" s="206"/>
      <c r="AR81" s="206"/>
      <c r="AS81" s="206"/>
      <c r="AT81" s="206"/>
      <c r="AU81" s="206"/>
      <c r="AV81" s="206"/>
      <c r="AW81" s="206"/>
      <c r="AX81" s="206"/>
      <c r="AY81" s="206"/>
      <c r="AZ81" s="206"/>
      <c r="BA81" s="206"/>
      <c r="BB81" s="206"/>
    </row>
    <row r="82" spans="1:54" s="23" customFormat="1" ht="19.5" customHeight="1" thickTop="1" thickBot="1" x14ac:dyDescent="0.25">
      <c r="A82" s="74"/>
      <c r="C82" s="26" t="s">
        <v>1104</v>
      </c>
      <c r="D82" s="27" t="s">
        <v>96</v>
      </c>
      <c r="E82" s="25"/>
      <c r="F82" s="26" t="s">
        <v>1105</v>
      </c>
      <c r="G82" s="27" t="s">
        <v>96</v>
      </c>
      <c r="H82" s="25"/>
      <c r="I82" s="26" t="s">
        <v>1106</v>
      </c>
      <c r="J82" s="27" t="s">
        <v>96</v>
      </c>
      <c r="L82" s="26" t="s">
        <v>1107</v>
      </c>
      <c r="M82" s="27" t="s">
        <v>96</v>
      </c>
      <c r="N82" s="25"/>
      <c r="O82" s="26" t="s">
        <v>1108</v>
      </c>
      <c r="P82" s="27" t="s">
        <v>96</v>
      </c>
      <c r="Q82" s="25"/>
      <c r="R82" s="26" t="s">
        <v>1109</v>
      </c>
      <c r="S82" s="27" t="s">
        <v>96</v>
      </c>
      <c r="U82" s="26" t="s">
        <v>1110</v>
      </c>
      <c r="V82" s="27" t="s">
        <v>96</v>
      </c>
      <c r="X82" s="26" t="s">
        <v>1111</v>
      </c>
      <c r="Y82" s="27" t="s">
        <v>96</v>
      </c>
      <c r="Z82" s="206"/>
      <c r="AA82" s="206"/>
      <c r="AB82" s="206"/>
      <c r="AC82" s="206"/>
      <c r="AD82" s="206"/>
      <c r="AE82" s="206"/>
      <c r="AF82" s="206"/>
      <c r="AG82" s="206"/>
      <c r="AH82" s="206"/>
      <c r="AI82" s="206"/>
      <c r="AJ82" s="206"/>
      <c r="AK82" s="206"/>
      <c r="AL82" s="206"/>
      <c r="AM82" s="206"/>
      <c r="AN82" s="206"/>
      <c r="AO82" s="206"/>
      <c r="AP82" s="206"/>
      <c r="AQ82" s="206"/>
      <c r="AR82" s="206"/>
      <c r="AS82" s="206"/>
      <c r="AT82" s="206"/>
      <c r="AU82" s="206"/>
      <c r="AV82" s="206"/>
      <c r="AW82" s="206"/>
      <c r="AX82" s="206"/>
      <c r="AY82" s="206"/>
      <c r="AZ82" s="206"/>
      <c r="BA82" s="206"/>
      <c r="BB82" s="206"/>
    </row>
    <row r="83" spans="1:54" s="23" customFormat="1" ht="19.5" customHeight="1" thickTop="1" thickBot="1" x14ac:dyDescent="0.25">
      <c r="A83" s="74"/>
      <c r="C83" s="26" t="s">
        <v>1112</v>
      </c>
      <c r="D83" s="27" t="s">
        <v>96</v>
      </c>
      <c r="E83" s="25"/>
      <c r="F83" s="26" t="s">
        <v>1113</v>
      </c>
      <c r="G83" s="27" t="s">
        <v>96</v>
      </c>
      <c r="H83" s="25"/>
      <c r="I83" s="26" t="s">
        <v>1114</v>
      </c>
      <c r="J83" s="27" t="s">
        <v>96</v>
      </c>
      <c r="L83" s="26" t="s">
        <v>1115</v>
      </c>
      <c r="M83" s="27" t="s">
        <v>96</v>
      </c>
      <c r="N83" s="25"/>
      <c r="O83" s="26" t="s">
        <v>1116</v>
      </c>
      <c r="P83" s="27" t="s">
        <v>96</v>
      </c>
      <c r="Q83" s="25"/>
      <c r="R83" s="26" t="s">
        <v>1117</v>
      </c>
      <c r="S83" s="27" t="s">
        <v>96</v>
      </c>
      <c r="U83" s="26" t="s">
        <v>1118</v>
      </c>
      <c r="V83" s="27" t="s">
        <v>96</v>
      </c>
      <c r="X83" s="26" t="s">
        <v>1119</v>
      </c>
      <c r="Y83" s="27" t="s">
        <v>96</v>
      </c>
      <c r="Z83" s="206"/>
      <c r="AA83" s="206"/>
      <c r="AB83" s="206"/>
      <c r="AC83" s="206"/>
      <c r="AD83" s="206"/>
      <c r="AE83" s="206"/>
      <c r="AF83" s="206"/>
      <c r="AG83" s="206"/>
      <c r="AH83" s="206"/>
      <c r="AI83" s="206"/>
      <c r="AJ83" s="206"/>
      <c r="AK83" s="206"/>
      <c r="AL83" s="206"/>
      <c r="AM83" s="206"/>
      <c r="AN83" s="206"/>
      <c r="AO83" s="206"/>
      <c r="AP83" s="206"/>
      <c r="AQ83" s="206"/>
      <c r="AR83" s="206"/>
      <c r="AS83" s="206"/>
      <c r="AT83" s="206"/>
      <c r="AU83" s="206"/>
      <c r="AV83" s="206"/>
      <c r="AW83" s="206"/>
      <c r="AX83" s="206"/>
      <c r="AY83" s="206"/>
      <c r="AZ83" s="206"/>
      <c r="BA83" s="206"/>
      <c r="BB83" s="206"/>
    </row>
    <row r="84" spans="1:54" s="23" customFormat="1" ht="19.5" customHeight="1" thickTop="1" thickBot="1" x14ac:dyDescent="0.25">
      <c r="A84" s="74"/>
      <c r="C84" s="26" t="s">
        <v>1120</v>
      </c>
      <c r="D84" s="27" t="s">
        <v>96</v>
      </c>
      <c r="E84" s="25"/>
      <c r="F84" s="26" t="s">
        <v>1121</v>
      </c>
      <c r="G84" s="27" t="s">
        <v>96</v>
      </c>
      <c r="H84" s="25"/>
      <c r="I84" s="26" t="s">
        <v>1122</v>
      </c>
      <c r="J84" s="27" t="s">
        <v>96</v>
      </c>
      <c r="L84" s="26" t="s">
        <v>1123</v>
      </c>
      <c r="M84" s="27" t="s">
        <v>96</v>
      </c>
      <c r="N84" s="25"/>
      <c r="O84" s="26" t="s">
        <v>1124</v>
      </c>
      <c r="P84" s="27" t="s">
        <v>96</v>
      </c>
      <c r="Q84" s="25"/>
      <c r="R84" s="26" t="s">
        <v>1125</v>
      </c>
      <c r="S84" s="27" t="s">
        <v>96</v>
      </c>
      <c r="U84" s="26" t="s">
        <v>1126</v>
      </c>
      <c r="V84" s="27" t="s">
        <v>96</v>
      </c>
      <c r="X84" s="26" t="s">
        <v>1127</v>
      </c>
      <c r="Y84" s="27" t="s">
        <v>96</v>
      </c>
      <c r="Z84" s="206"/>
      <c r="AA84" s="206"/>
      <c r="AB84" s="206"/>
      <c r="AC84" s="206"/>
      <c r="AD84" s="206"/>
      <c r="AE84" s="206"/>
      <c r="AF84" s="206"/>
      <c r="AG84" s="206"/>
      <c r="AH84" s="206"/>
      <c r="AI84" s="206"/>
      <c r="AJ84" s="206"/>
      <c r="AK84" s="206"/>
      <c r="AL84" s="206"/>
      <c r="AM84" s="206"/>
      <c r="AN84" s="206"/>
      <c r="AO84" s="206"/>
      <c r="AP84" s="206"/>
      <c r="AQ84" s="206"/>
      <c r="AR84" s="206"/>
      <c r="AS84" s="206"/>
      <c r="AT84" s="206"/>
      <c r="AU84" s="206"/>
      <c r="AV84" s="206"/>
      <c r="AW84" s="206"/>
      <c r="AX84" s="206"/>
      <c r="AY84" s="206"/>
      <c r="AZ84" s="206"/>
      <c r="BA84" s="206"/>
      <c r="BB84" s="206"/>
    </row>
    <row r="85" spans="1:54" s="23" customFormat="1" ht="19.5" customHeight="1" thickTop="1" thickBot="1" x14ac:dyDescent="0.25">
      <c r="A85" s="74"/>
      <c r="C85" s="26" t="s">
        <v>1128</v>
      </c>
      <c r="D85" s="27" t="s">
        <v>96</v>
      </c>
      <c r="E85" s="25"/>
      <c r="F85" s="26" t="s">
        <v>1129</v>
      </c>
      <c r="G85" s="27" t="s">
        <v>96</v>
      </c>
      <c r="H85" s="25"/>
      <c r="I85" s="26" t="s">
        <v>1130</v>
      </c>
      <c r="J85" s="27" t="s">
        <v>96</v>
      </c>
      <c r="L85" s="26" t="s">
        <v>1131</v>
      </c>
      <c r="M85" s="27" t="s">
        <v>96</v>
      </c>
      <c r="N85" s="25"/>
      <c r="O85" s="26" t="s">
        <v>1132</v>
      </c>
      <c r="P85" s="27" t="s">
        <v>96</v>
      </c>
      <c r="Q85" s="25"/>
      <c r="R85" s="26" t="s">
        <v>1133</v>
      </c>
      <c r="S85" s="27" t="s">
        <v>96</v>
      </c>
      <c r="U85" s="26" t="s">
        <v>1134</v>
      </c>
      <c r="V85" s="27" t="s">
        <v>96</v>
      </c>
      <c r="X85" s="26" t="s">
        <v>1135</v>
      </c>
      <c r="Y85" s="27" t="s">
        <v>96</v>
      </c>
      <c r="Z85" s="206"/>
      <c r="AA85" s="206"/>
      <c r="AB85" s="206"/>
      <c r="AC85" s="206"/>
      <c r="AD85" s="206"/>
      <c r="AE85" s="206"/>
      <c r="AF85" s="206"/>
      <c r="AG85" s="206"/>
      <c r="AH85" s="206"/>
      <c r="AI85" s="206"/>
      <c r="AJ85" s="206"/>
      <c r="AK85" s="206"/>
      <c r="AL85" s="206"/>
      <c r="AM85" s="206"/>
      <c r="AN85" s="206"/>
      <c r="AO85" s="206"/>
      <c r="AP85" s="206"/>
      <c r="AQ85" s="206"/>
      <c r="AR85" s="206"/>
      <c r="AS85" s="206"/>
      <c r="AT85" s="206"/>
      <c r="AU85" s="206"/>
      <c r="AV85" s="206"/>
      <c r="AW85" s="206"/>
      <c r="AX85" s="206"/>
      <c r="AY85" s="206"/>
      <c r="AZ85" s="206"/>
      <c r="BA85" s="206"/>
      <c r="BB85" s="206"/>
    </row>
    <row r="86" spans="1:54" s="23" customFormat="1" ht="19.5" customHeight="1" thickTop="1" thickBot="1" x14ac:dyDescent="0.25">
      <c r="A86" s="74"/>
      <c r="C86" s="26" t="s">
        <v>1136</v>
      </c>
      <c r="D86" s="27" t="s">
        <v>96</v>
      </c>
      <c r="E86" s="25"/>
      <c r="F86" s="26" t="s">
        <v>1137</v>
      </c>
      <c r="G86" s="27" t="s">
        <v>96</v>
      </c>
      <c r="H86" s="25"/>
      <c r="I86" s="26" t="s">
        <v>1138</v>
      </c>
      <c r="J86" s="27" t="s">
        <v>96</v>
      </c>
      <c r="L86" s="26" t="s">
        <v>1139</v>
      </c>
      <c r="M86" s="27" t="s">
        <v>96</v>
      </c>
      <c r="N86" s="25"/>
      <c r="O86" s="26" t="s">
        <v>1140</v>
      </c>
      <c r="P86" s="27" t="s">
        <v>96</v>
      </c>
      <c r="Q86" s="25"/>
      <c r="R86" s="26" t="s">
        <v>1141</v>
      </c>
      <c r="S86" s="27" t="s">
        <v>96</v>
      </c>
      <c r="U86" s="26" t="s">
        <v>1142</v>
      </c>
      <c r="V86" s="27" t="s">
        <v>96</v>
      </c>
      <c r="X86" s="26" t="s">
        <v>1143</v>
      </c>
      <c r="Y86" s="27" t="s">
        <v>96</v>
      </c>
      <c r="Z86" s="206"/>
      <c r="AA86" s="206"/>
      <c r="AB86" s="206"/>
      <c r="AC86" s="206"/>
      <c r="AD86" s="206"/>
      <c r="AE86" s="206"/>
      <c r="AF86" s="206"/>
      <c r="AG86" s="206"/>
      <c r="AH86" s="206"/>
      <c r="AI86" s="206"/>
      <c r="AJ86" s="206"/>
      <c r="AK86" s="206"/>
      <c r="AL86" s="206"/>
      <c r="AM86" s="206"/>
      <c r="AN86" s="206"/>
      <c r="AO86" s="206"/>
      <c r="AP86" s="206"/>
      <c r="AQ86" s="206"/>
      <c r="AR86" s="206"/>
      <c r="AS86" s="206"/>
      <c r="AT86" s="206"/>
      <c r="AU86" s="206"/>
      <c r="AV86" s="206"/>
      <c r="AW86" s="206"/>
      <c r="AX86" s="206"/>
      <c r="AY86" s="206"/>
      <c r="AZ86" s="206"/>
      <c r="BA86" s="206"/>
      <c r="BB86" s="206"/>
    </row>
    <row r="87" spans="1:54" s="23" customFormat="1" ht="19.5" customHeight="1" thickTop="1" thickBot="1" x14ac:dyDescent="0.25">
      <c r="A87" s="74"/>
      <c r="C87" s="26" t="s">
        <v>1144</v>
      </c>
      <c r="D87" s="27" t="s">
        <v>96</v>
      </c>
      <c r="E87" s="25"/>
      <c r="F87" s="26" t="s">
        <v>1145</v>
      </c>
      <c r="G87" s="27" t="s">
        <v>96</v>
      </c>
      <c r="H87" s="25"/>
      <c r="I87" s="26" t="s">
        <v>1146</v>
      </c>
      <c r="J87" s="27" t="s">
        <v>96</v>
      </c>
      <c r="L87" s="26" t="s">
        <v>1147</v>
      </c>
      <c r="M87" s="27" t="s">
        <v>96</v>
      </c>
      <c r="N87" s="25"/>
      <c r="O87" s="26" t="s">
        <v>1148</v>
      </c>
      <c r="P87" s="27" t="s">
        <v>96</v>
      </c>
      <c r="Q87" s="25"/>
      <c r="R87" s="26" t="s">
        <v>1149</v>
      </c>
      <c r="S87" s="27" t="s">
        <v>96</v>
      </c>
      <c r="U87" s="26" t="s">
        <v>1150</v>
      </c>
      <c r="V87" s="27" t="s">
        <v>96</v>
      </c>
      <c r="X87" s="26" t="s">
        <v>1151</v>
      </c>
      <c r="Y87" s="27" t="s">
        <v>96</v>
      </c>
      <c r="Z87" s="206"/>
      <c r="AA87" s="206"/>
      <c r="AB87" s="206"/>
      <c r="AC87" s="206"/>
      <c r="AD87" s="206"/>
      <c r="AE87" s="206"/>
      <c r="AF87" s="206"/>
      <c r="AG87" s="206"/>
      <c r="AH87" s="206"/>
      <c r="AI87" s="206"/>
      <c r="AJ87" s="206"/>
      <c r="AK87" s="206"/>
      <c r="AL87" s="206"/>
      <c r="AM87" s="206"/>
      <c r="AN87" s="206"/>
      <c r="AO87" s="206"/>
      <c r="AP87" s="206"/>
      <c r="AQ87" s="206"/>
      <c r="AR87" s="206"/>
      <c r="AS87" s="206"/>
      <c r="AT87" s="206"/>
      <c r="AU87" s="206"/>
      <c r="AV87" s="206"/>
      <c r="AW87" s="206"/>
      <c r="AX87" s="206"/>
      <c r="AY87" s="206"/>
      <c r="AZ87" s="206"/>
      <c r="BA87" s="206"/>
      <c r="BB87" s="206"/>
    </row>
    <row r="88" spans="1:54" s="23" customFormat="1" ht="19.5" customHeight="1" thickTop="1" thickBot="1" x14ac:dyDescent="0.25">
      <c r="A88" s="74"/>
      <c r="C88" s="26" t="s">
        <v>1152</v>
      </c>
      <c r="D88" s="27" t="s">
        <v>96</v>
      </c>
      <c r="E88" s="25"/>
      <c r="F88" s="26" t="s">
        <v>1153</v>
      </c>
      <c r="G88" s="27" t="s">
        <v>96</v>
      </c>
      <c r="H88" s="25"/>
      <c r="I88" s="26" t="s">
        <v>1154</v>
      </c>
      <c r="J88" s="27" t="s">
        <v>96</v>
      </c>
      <c r="L88" s="26" t="s">
        <v>1155</v>
      </c>
      <c r="M88" s="27" t="s">
        <v>96</v>
      </c>
      <c r="N88" s="25"/>
      <c r="O88" s="26" t="s">
        <v>1156</v>
      </c>
      <c r="P88" s="27" t="s">
        <v>96</v>
      </c>
      <c r="Q88" s="25"/>
      <c r="R88" s="26" t="s">
        <v>1157</v>
      </c>
      <c r="S88" s="27" t="s">
        <v>96</v>
      </c>
      <c r="U88" s="26" t="s">
        <v>1158</v>
      </c>
      <c r="V88" s="27" t="s">
        <v>96</v>
      </c>
      <c r="X88" s="26" t="s">
        <v>1159</v>
      </c>
      <c r="Y88" s="27" t="s">
        <v>96</v>
      </c>
      <c r="Z88" s="206"/>
      <c r="AA88" s="206"/>
      <c r="AB88" s="206"/>
      <c r="AC88" s="206"/>
      <c r="AD88" s="206"/>
      <c r="AE88" s="206"/>
      <c r="AF88" s="206"/>
      <c r="AG88" s="206"/>
      <c r="AH88" s="206"/>
      <c r="AI88" s="206"/>
      <c r="AJ88" s="206"/>
      <c r="AK88" s="206"/>
      <c r="AL88" s="206"/>
      <c r="AM88" s="206"/>
      <c r="AN88" s="206"/>
      <c r="AO88" s="206"/>
      <c r="AP88" s="206"/>
      <c r="AQ88" s="206"/>
      <c r="AR88" s="206"/>
      <c r="AS88" s="206"/>
      <c r="AT88" s="206"/>
      <c r="AU88" s="206"/>
      <c r="AV88" s="206"/>
      <c r="AW88" s="206"/>
      <c r="AX88" s="206"/>
      <c r="AY88" s="206"/>
      <c r="AZ88" s="206"/>
      <c r="BA88" s="206"/>
      <c r="BB88" s="206"/>
    </row>
    <row r="89" spans="1:54" s="23" customFormat="1" ht="19.5" customHeight="1" thickTop="1" thickBot="1" x14ac:dyDescent="0.25">
      <c r="A89" s="74"/>
      <c r="C89" s="26" t="s">
        <v>1160</v>
      </c>
      <c r="D89" s="27" t="s">
        <v>96</v>
      </c>
      <c r="E89" s="25"/>
      <c r="F89" s="26" t="s">
        <v>1161</v>
      </c>
      <c r="G89" s="27" t="s">
        <v>96</v>
      </c>
      <c r="H89" s="25"/>
      <c r="I89" s="26" t="s">
        <v>1162</v>
      </c>
      <c r="J89" s="27" t="s">
        <v>96</v>
      </c>
      <c r="L89" s="26" t="s">
        <v>1163</v>
      </c>
      <c r="M89" s="27" t="s">
        <v>96</v>
      </c>
      <c r="N89" s="25"/>
      <c r="O89" s="26" t="s">
        <v>1164</v>
      </c>
      <c r="P89" s="27" t="s">
        <v>96</v>
      </c>
      <c r="Q89" s="25"/>
      <c r="R89" s="26" t="s">
        <v>1165</v>
      </c>
      <c r="S89" s="27" t="s">
        <v>96</v>
      </c>
      <c r="U89" s="26" t="s">
        <v>1166</v>
      </c>
      <c r="V89" s="27" t="s">
        <v>96</v>
      </c>
      <c r="X89" s="26" t="s">
        <v>1167</v>
      </c>
      <c r="Y89" s="27" t="s">
        <v>96</v>
      </c>
      <c r="Z89" s="206"/>
      <c r="AA89" s="206"/>
      <c r="AB89" s="206"/>
      <c r="AC89" s="206"/>
      <c r="AD89" s="206"/>
      <c r="AE89" s="206"/>
      <c r="AF89" s="206"/>
      <c r="AG89" s="206"/>
      <c r="AH89" s="206"/>
      <c r="AI89" s="206"/>
      <c r="AJ89" s="206"/>
      <c r="AK89" s="206"/>
      <c r="AL89" s="206"/>
      <c r="AM89" s="206"/>
      <c r="AN89" s="206"/>
      <c r="AO89" s="206"/>
      <c r="AP89" s="206"/>
      <c r="AQ89" s="206"/>
      <c r="AR89" s="206"/>
      <c r="AS89" s="206"/>
      <c r="AT89" s="206"/>
      <c r="AU89" s="206"/>
      <c r="AV89" s="206"/>
      <c r="AW89" s="206"/>
      <c r="AX89" s="206"/>
      <c r="AY89" s="206"/>
      <c r="AZ89" s="206"/>
      <c r="BA89" s="206"/>
      <c r="BB89" s="206"/>
    </row>
    <row r="90" spans="1:54" s="23" customFormat="1" ht="19.5" customHeight="1" thickTop="1" thickBot="1" x14ac:dyDescent="0.25">
      <c r="A90" s="74"/>
      <c r="C90" s="26" t="s">
        <v>1168</v>
      </c>
      <c r="D90" s="27" t="s">
        <v>96</v>
      </c>
      <c r="E90" s="25"/>
      <c r="F90" s="26" t="s">
        <v>1169</v>
      </c>
      <c r="G90" s="27" t="s">
        <v>96</v>
      </c>
      <c r="H90" s="25"/>
      <c r="I90" s="26" t="s">
        <v>1170</v>
      </c>
      <c r="J90" s="27" t="s">
        <v>96</v>
      </c>
      <c r="L90" s="26" t="s">
        <v>1171</v>
      </c>
      <c r="M90" s="27" t="s">
        <v>96</v>
      </c>
      <c r="N90" s="25"/>
      <c r="O90" s="26" t="s">
        <v>1172</v>
      </c>
      <c r="P90" s="27" t="s">
        <v>96</v>
      </c>
      <c r="Q90" s="25"/>
      <c r="R90" s="26" t="s">
        <v>1173</v>
      </c>
      <c r="S90" s="27" t="s">
        <v>96</v>
      </c>
      <c r="U90" s="26" t="s">
        <v>1174</v>
      </c>
      <c r="V90" s="27" t="s">
        <v>96</v>
      </c>
      <c r="X90" s="26" t="s">
        <v>1175</v>
      </c>
      <c r="Y90" s="27" t="s">
        <v>96</v>
      </c>
      <c r="Z90" s="206"/>
      <c r="AA90" s="206"/>
      <c r="AB90" s="206"/>
      <c r="AC90" s="206"/>
      <c r="AD90" s="206"/>
      <c r="AE90" s="206"/>
      <c r="AF90" s="206"/>
      <c r="AG90" s="206"/>
      <c r="AH90" s="206"/>
      <c r="AI90" s="206"/>
      <c r="AJ90" s="206"/>
      <c r="AK90" s="206"/>
      <c r="AL90" s="206"/>
      <c r="AM90" s="206"/>
      <c r="AN90" s="206"/>
      <c r="AO90" s="206"/>
      <c r="AP90" s="206"/>
      <c r="AQ90" s="206"/>
      <c r="AR90" s="206"/>
      <c r="AS90" s="206"/>
      <c r="AT90" s="206"/>
      <c r="AU90" s="206"/>
      <c r="AV90" s="206"/>
      <c r="AW90" s="206"/>
      <c r="AX90" s="206"/>
      <c r="AY90" s="206"/>
      <c r="AZ90" s="206"/>
      <c r="BA90" s="206"/>
      <c r="BB90" s="206"/>
    </row>
    <row r="91" spans="1:54" s="23" customFormat="1" ht="19.5" customHeight="1" thickTop="1" thickBot="1" x14ac:dyDescent="0.25">
      <c r="A91" s="74"/>
      <c r="C91" s="26" t="s">
        <v>1176</v>
      </c>
      <c r="D91" s="27" t="s">
        <v>96</v>
      </c>
      <c r="E91" s="25"/>
      <c r="F91" s="26" t="s">
        <v>1177</v>
      </c>
      <c r="G91" s="27" t="s">
        <v>96</v>
      </c>
      <c r="H91" s="25"/>
      <c r="I91" s="26" t="s">
        <v>1178</v>
      </c>
      <c r="J91" s="27" t="s">
        <v>96</v>
      </c>
      <c r="L91" s="26" t="s">
        <v>1179</v>
      </c>
      <c r="M91" s="27" t="s">
        <v>96</v>
      </c>
      <c r="N91" s="25"/>
      <c r="O91" s="26" t="s">
        <v>1180</v>
      </c>
      <c r="P91" s="27" t="s">
        <v>96</v>
      </c>
      <c r="Q91" s="25"/>
      <c r="R91" s="26" t="s">
        <v>1181</v>
      </c>
      <c r="S91" s="27" t="s">
        <v>96</v>
      </c>
      <c r="U91" s="26" t="s">
        <v>1182</v>
      </c>
      <c r="V91" s="27" t="s">
        <v>96</v>
      </c>
      <c r="X91" s="26" t="s">
        <v>1183</v>
      </c>
      <c r="Y91" s="27" t="s">
        <v>96</v>
      </c>
      <c r="Z91" s="206"/>
      <c r="AA91" s="206"/>
      <c r="AB91" s="206"/>
      <c r="AC91" s="206"/>
      <c r="AD91" s="206"/>
      <c r="AE91" s="206"/>
      <c r="AF91" s="206"/>
      <c r="AG91" s="206"/>
      <c r="AH91" s="206"/>
      <c r="AI91" s="206"/>
      <c r="AJ91" s="206"/>
      <c r="AK91" s="206"/>
      <c r="AL91" s="206"/>
      <c r="AM91" s="206"/>
      <c r="AN91" s="206"/>
      <c r="AO91" s="206"/>
      <c r="AP91" s="206"/>
      <c r="AQ91" s="206"/>
      <c r="AR91" s="206"/>
      <c r="AS91" s="206"/>
      <c r="AT91" s="206"/>
      <c r="AU91" s="206"/>
      <c r="AV91" s="206"/>
      <c r="AW91" s="206"/>
      <c r="AX91" s="206"/>
      <c r="AY91" s="206"/>
      <c r="AZ91" s="206"/>
      <c r="BA91" s="206"/>
      <c r="BB91" s="206"/>
    </row>
    <row r="92" spans="1:54" s="23" customFormat="1" ht="19.5" customHeight="1" thickTop="1" thickBot="1" x14ac:dyDescent="0.25">
      <c r="A92" s="74"/>
      <c r="C92" s="26" t="s">
        <v>1184</v>
      </c>
      <c r="D92" s="27" t="s">
        <v>96</v>
      </c>
      <c r="E92" s="25"/>
      <c r="F92" s="26" t="s">
        <v>1185</v>
      </c>
      <c r="G92" s="27" t="s">
        <v>96</v>
      </c>
      <c r="H92" s="25"/>
      <c r="I92" s="26" t="s">
        <v>1186</v>
      </c>
      <c r="J92" s="27" t="s">
        <v>96</v>
      </c>
      <c r="L92" s="26" t="s">
        <v>1187</v>
      </c>
      <c r="M92" s="27" t="s">
        <v>96</v>
      </c>
      <c r="N92" s="25"/>
      <c r="O92" s="26" t="s">
        <v>1188</v>
      </c>
      <c r="P92" s="27" t="s">
        <v>96</v>
      </c>
      <c r="Q92" s="25"/>
      <c r="R92" s="26" t="s">
        <v>1189</v>
      </c>
      <c r="S92" s="27" t="s">
        <v>96</v>
      </c>
      <c r="U92" s="26" t="s">
        <v>1190</v>
      </c>
      <c r="V92" s="27" t="s">
        <v>96</v>
      </c>
      <c r="X92" s="26" t="s">
        <v>1191</v>
      </c>
      <c r="Y92" s="27" t="s">
        <v>96</v>
      </c>
      <c r="Z92" s="206"/>
      <c r="AA92" s="206"/>
      <c r="AB92" s="206"/>
      <c r="AC92" s="206"/>
      <c r="AD92" s="206"/>
      <c r="AE92" s="206"/>
      <c r="AF92" s="206"/>
      <c r="AG92" s="206"/>
      <c r="AH92" s="206"/>
      <c r="AI92" s="206"/>
      <c r="AJ92" s="206"/>
      <c r="AK92" s="206"/>
      <c r="AL92" s="206"/>
      <c r="AM92" s="206"/>
      <c r="AN92" s="206"/>
      <c r="AO92" s="206"/>
      <c r="AP92" s="206"/>
      <c r="AQ92" s="206"/>
      <c r="AR92" s="206"/>
      <c r="AS92" s="206"/>
      <c r="AT92" s="206"/>
      <c r="AU92" s="206"/>
      <c r="AV92" s="206"/>
      <c r="AW92" s="206"/>
      <c r="AX92" s="206"/>
      <c r="AY92" s="206"/>
      <c r="AZ92" s="206"/>
      <c r="BA92" s="206"/>
      <c r="BB92" s="206"/>
    </row>
    <row r="93" spans="1:54" s="23" customFormat="1" ht="19.5" customHeight="1" thickTop="1" thickBot="1" x14ac:dyDescent="0.25">
      <c r="A93" s="74"/>
      <c r="C93" s="26" t="s">
        <v>1192</v>
      </c>
      <c r="D93" s="27" t="s">
        <v>96</v>
      </c>
      <c r="E93" s="25"/>
      <c r="F93" s="26" t="s">
        <v>1193</v>
      </c>
      <c r="G93" s="27" t="s">
        <v>96</v>
      </c>
      <c r="H93" s="25"/>
      <c r="I93" s="26" t="s">
        <v>1194</v>
      </c>
      <c r="J93" s="27" t="s">
        <v>96</v>
      </c>
      <c r="L93" s="26" t="s">
        <v>1195</v>
      </c>
      <c r="M93" s="27" t="s">
        <v>96</v>
      </c>
      <c r="N93" s="25"/>
      <c r="O93" s="26" t="s">
        <v>1196</v>
      </c>
      <c r="P93" s="27" t="s">
        <v>96</v>
      </c>
      <c r="Q93" s="25"/>
      <c r="R93" s="26" t="s">
        <v>1197</v>
      </c>
      <c r="S93" s="27" t="s">
        <v>96</v>
      </c>
      <c r="U93" s="26" t="s">
        <v>1198</v>
      </c>
      <c r="V93" s="27" t="s">
        <v>96</v>
      </c>
      <c r="X93" s="26" t="s">
        <v>1199</v>
      </c>
      <c r="Y93" s="27" t="s">
        <v>96</v>
      </c>
      <c r="Z93" s="206"/>
      <c r="AA93" s="206"/>
      <c r="AB93" s="206"/>
      <c r="AC93" s="206"/>
      <c r="AD93" s="206"/>
      <c r="AE93" s="206"/>
      <c r="AF93" s="206"/>
      <c r="AG93" s="206"/>
      <c r="AH93" s="206"/>
      <c r="AI93" s="206"/>
      <c r="AJ93" s="206"/>
      <c r="AK93" s="206"/>
      <c r="AL93" s="206"/>
      <c r="AM93" s="206"/>
      <c r="AN93" s="206"/>
      <c r="AO93" s="206"/>
      <c r="AP93" s="206"/>
      <c r="AQ93" s="206"/>
      <c r="AR93" s="206"/>
      <c r="AS93" s="206"/>
      <c r="AT93" s="206"/>
      <c r="AU93" s="206"/>
      <c r="AV93" s="206"/>
      <c r="AW93" s="206"/>
      <c r="AX93" s="206"/>
      <c r="AY93" s="206"/>
      <c r="AZ93" s="206"/>
      <c r="BA93" s="206"/>
      <c r="BB93" s="206"/>
    </row>
    <row r="94" spans="1:54" s="23" customFormat="1" ht="19.5" customHeight="1" thickTop="1" thickBot="1" x14ac:dyDescent="0.25">
      <c r="A94" s="74"/>
      <c r="C94" s="26" t="s">
        <v>1200</v>
      </c>
      <c r="D94" s="27" t="s">
        <v>96</v>
      </c>
      <c r="E94" s="25"/>
      <c r="F94" s="26" t="s">
        <v>1201</v>
      </c>
      <c r="G94" s="27" t="s">
        <v>96</v>
      </c>
      <c r="H94" s="25"/>
      <c r="I94" s="26" t="s">
        <v>1202</v>
      </c>
      <c r="J94" s="27" t="s">
        <v>96</v>
      </c>
      <c r="L94" s="26" t="s">
        <v>1203</v>
      </c>
      <c r="M94" s="27" t="s">
        <v>96</v>
      </c>
      <c r="N94" s="25"/>
      <c r="O94" s="26" t="s">
        <v>1204</v>
      </c>
      <c r="P94" s="27" t="s">
        <v>96</v>
      </c>
      <c r="Q94" s="25"/>
      <c r="R94" s="26" t="s">
        <v>1205</v>
      </c>
      <c r="S94" s="27" t="s">
        <v>96</v>
      </c>
      <c r="U94" s="26" t="s">
        <v>1206</v>
      </c>
      <c r="V94" s="27" t="s">
        <v>96</v>
      </c>
      <c r="X94" s="26" t="s">
        <v>1207</v>
      </c>
      <c r="Y94" s="27" t="s">
        <v>96</v>
      </c>
      <c r="Z94" s="206"/>
      <c r="AA94" s="206"/>
      <c r="AB94" s="206"/>
      <c r="AC94" s="206"/>
      <c r="AD94" s="206"/>
      <c r="AE94" s="206"/>
      <c r="AF94" s="206"/>
      <c r="AG94" s="206"/>
      <c r="AH94" s="206"/>
      <c r="AI94" s="206"/>
      <c r="AJ94" s="206"/>
      <c r="AK94" s="206"/>
      <c r="AL94" s="206"/>
      <c r="AM94" s="206"/>
      <c r="AN94" s="206"/>
      <c r="AO94" s="206"/>
      <c r="AP94" s="206"/>
      <c r="AQ94" s="206"/>
      <c r="AR94" s="206"/>
      <c r="AS94" s="206"/>
      <c r="AT94" s="206"/>
      <c r="AU94" s="206"/>
      <c r="AV94" s="206"/>
      <c r="AW94" s="206"/>
      <c r="AX94" s="206"/>
      <c r="AY94" s="206"/>
      <c r="AZ94" s="206"/>
      <c r="BA94" s="206"/>
      <c r="BB94" s="206"/>
    </row>
    <row r="95" spans="1:54" s="23" customFormat="1" ht="19.5" customHeight="1" thickTop="1" thickBot="1" x14ac:dyDescent="0.25">
      <c r="A95" s="74"/>
      <c r="C95" s="26" t="s">
        <v>1208</v>
      </c>
      <c r="D95" s="27" t="s">
        <v>96</v>
      </c>
      <c r="E95" s="25"/>
      <c r="F95" s="26" t="s">
        <v>1209</v>
      </c>
      <c r="G95" s="27" t="s">
        <v>96</v>
      </c>
      <c r="H95" s="25"/>
      <c r="I95" s="26" t="s">
        <v>1210</v>
      </c>
      <c r="J95" s="27" t="s">
        <v>96</v>
      </c>
      <c r="L95" s="26" t="s">
        <v>1211</v>
      </c>
      <c r="M95" s="27" t="s">
        <v>96</v>
      </c>
      <c r="N95" s="25"/>
      <c r="O95" s="26" t="s">
        <v>1212</v>
      </c>
      <c r="P95" s="27" t="s">
        <v>96</v>
      </c>
      <c r="Q95" s="25"/>
      <c r="R95" s="26" t="s">
        <v>1213</v>
      </c>
      <c r="S95" s="27" t="s">
        <v>96</v>
      </c>
      <c r="U95" s="26" t="s">
        <v>1214</v>
      </c>
      <c r="V95" s="27" t="s">
        <v>96</v>
      </c>
      <c r="X95" s="26" t="s">
        <v>1215</v>
      </c>
      <c r="Y95" s="27" t="s">
        <v>96</v>
      </c>
      <c r="Z95" s="206"/>
      <c r="AA95" s="206"/>
      <c r="AB95" s="206"/>
      <c r="AC95" s="206"/>
      <c r="AD95" s="206"/>
      <c r="AE95" s="206"/>
      <c r="AF95" s="206"/>
      <c r="AG95" s="206"/>
      <c r="AH95" s="206"/>
      <c r="AI95" s="206"/>
      <c r="AJ95" s="206"/>
      <c r="AK95" s="206"/>
      <c r="AL95" s="206"/>
      <c r="AM95" s="206"/>
      <c r="AN95" s="206"/>
      <c r="AO95" s="206"/>
      <c r="AP95" s="206"/>
      <c r="AQ95" s="206"/>
      <c r="AR95" s="206"/>
      <c r="AS95" s="206"/>
      <c r="AT95" s="206"/>
      <c r="AU95" s="206"/>
      <c r="AV95" s="206"/>
      <c r="AW95" s="206"/>
      <c r="AX95" s="206"/>
      <c r="AY95" s="206"/>
      <c r="AZ95" s="206"/>
      <c r="BA95" s="206"/>
      <c r="BB95" s="206"/>
    </row>
    <row r="96" spans="1:54" s="23" customFormat="1" ht="19.5" customHeight="1" thickTop="1" thickBot="1" x14ac:dyDescent="0.25">
      <c r="A96" s="74"/>
      <c r="C96" s="26" t="s">
        <v>1216</v>
      </c>
      <c r="D96" s="27" t="s">
        <v>96</v>
      </c>
      <c r="E96" s="25"/>
      <c r="F96" s="26" t="s">
        <v>1217</v>
      </c>
      <c r="G96" s="27" t="s">
        <v>96</v>
      </c>
      <c r="H96" s="25"/>
      <c r="I96" s="26" t="s">
        <v>1218</v>
      </c>
      <c r="J96" s="27" t="s">
        <v>96</v>
      </c>
      <c r="L96" s="26" t="s">
        <v>1219</v>
      </c>
      <c r="M96" s="27" t="s">
        <v>96</v>
      </c>
      <c r="N96" s="25"/>
      <c r="O96" s="26" t="s">
        <v>1220</v>
      </c>
      <c r="P96" s="27" t="s">
        <v>96</v>
      </c>
      <c r="Q96" s="25"/>
      <c r="R96" s="26" t="s">
        <v>1221</v>
      </c>
      <c r="S96" s="27" t="s">
        <v>96</v>
      </c>
      <c r="U96" s="26" t="s">
        <v>1222</v>
      </c>
      <c r="V96" s="27" t="s">
        <v>96</v>
      </c>
      <c r="X96" s="26" t="s">
        <v>1223</v>
      </c>
      <c r="Y96" s="27" t="s">
        <v>96</v>
      </c>
      <c r="Z96" s="206"/>
      <c r="AA96" s="206"/>
      <c r="AB96" s="206"/>
      <c r="AC96" s="206"/>
      <c r="AD96" s="206"/>
      <c r="AE96" s="206"/>
      <c r="AF96" s="206"/>
      <c r="AG96" s="206"/>
      <c r="AH96" s="206"/>
      <c r="AI96" s="206"/>
      <c r="AJ96" s="206"/>
      <c r="AK96" s="206"/>
      <c r="AL96" s="206"/>
      <c r="AM96" s="206"/>
      <c r="AN96" s="206"/>
      <c r="AO96" s="206"/>
      <c r="AP96" s="206"/>
      <c r="AQ96" s="206"/>
      <c r="AR96" s="206"/>
      <c r="AS96" s="206"/>
      <c r="AT96" s="206"/>
      <c r="AU96" s="206"/>
      <c r="AV96" s="206"/>
      <c r="AW96" s="206"/>
      <c r="AX96" s="206"/>
      <c r="AY96" s="206"/>
      <c r="AZ96" s="206"/>
      <c r="BA96" s="206"/>
      <c r="BB96" s="206"/>
    </row>
    <row r="97" spans="1:54" s="23" customFormat="1" ht="19.5" customHeight="1" thickTop="1" thickBot="1" x14ac:dyDescent="0.25">
      <c r="A97" s="74"/>
      <c r="C97" s="26" t="s">
        <v>1224</v>
      </c>
      <c r="D97" s="27" t="s">
        <v>96</v>
      </c>
      <c r="E97" s="25"/>
      <c r="F97" s="26" t="s">
        <v>1225</v>
      </c>
      <c r="G97" s="27" t="s">
        <v>96</v>
      </c>
      <c r="H97" s="25"/>
      <c r="I97" s="26" t="s">
        <v>1226</v>
      </c>
      <c r="J97" s="27" t="s">
        <v>96</v>
      </c>
      <c r="L97" s="26" t="s">
        <v>1227</v>
      </c>
      <c r="M97" s="27" t="s">
        <v>96</v>
      </c>
      <c r="N97" s="25"/>
      <c r="O97" s="26" t="s">
        <v>1228</v>
      </c>
      <c r="P97" s="27" t="s">
        <v>96</v>
      </c>
      <c r="Q97" s="25"/>
      <c r="R97" s="26" t="s">
        <v>1229</v>
      </c>
      <c r="S97" s="27" t="s">
        <v>96</v>
      </c>
      <c r="U97" s="26" t="s">
        <v>1230</v>
      </c>
      <c r="V97" s="27" t="s">
        <v>96</v>
      </c>
      <c r="X97" s="26" t="s">
        <v>1231</v>
      </c>
      <c r="Y97" s="27" t="s">
        <v>96</v>
      </c>
      <c r="Z97" s="206"/>
      <c r="AA97" s="206"/>
      <c r="AB97" s="206"/>
      <c r="AC97" s="206"/>
      <c r="AD97" s="206"/>
      <c r="AE97" s="206"/>
      <c r="AF97" s="206"/>
      <c r="AG97" s="206"/>
      <c r="AH97" s="206"/>
      <c r="AI97" s="206"/>
      <c r="AJ97" s="206"/>
      <c r="AK97" s="206"/>
      <c r="AL97" s="206"/>
      <c r="AM97" s="206"/>
      <c r="AN97" s="206"/>
      <c r="AO97" s="206"/>
      <c r="AP97" s="206"/>
      <c r="AQ97" s="206"/>
      <c r="AR97" s="206"/>
      <c r="AS97" s="206"/>
      <c r="AT97" s="206"/>
      <c r="AU97" s="206"/>
      <c r="AV97" s="206"/>
      <c r="AW97" s="206"/>
      <c r="AX97" s="206"/>
      <c r="AY97" s="206"/>
      <c r="AZ97" s="206"/>
      <c r="BA97" s="206"/>
      <c r="BB97" s="206"/>
    </row>
    <row r="98" spans="1:54" s="23" customFormat="1" ht="19.5" customHeight="1" thickTop="1" thickBot="1" x14ac:dyDescent="0.25">
      <c r="A98" s="74"/>
      <c r="C98" s="26" t="s">
        <v>1232</v>
      </c>
      <c r="D98" s="27" t="s">
        <v>96</v>
      </c>
      <c r="E98" s="25"/>
      <c r="F98" s="26" t="s">
        <v>1233</v>
      </c>
      <c r="G98" s="27" t="s">
        <v>96</v>
      </c>
      <c r="H98" s="25"/>
      <c r="I98" s="26" t="s">
        <v>1234</v>
      </c>
      <c r="J98" s="27" t="s">
        <v>96</v>
      </c>
      <c r="L98" s="26" t="s">
        <v>1235</v>
      </c>
      <c r="M98" s="27" t="s">
        <v>96</v>
      </c>
      <c r="N98" s="25"/>
      <c r="O98" s="26" t="s">
        <v>1236</v>
      </c>
      <c r="P98" s="27" t="s">
        <v>96</v>
      </c>
      <c r="Q98" s="25"/>
      <c r="R98" s="26" t="s">
        <v>1237</v>
      </c>
      <c r="S98" s="27" t="s">
        <v>96</v>
      </c>
      <c r="U98" s="26" t="s">
        <v>1238</v>
      </c>
      <c r="V98" s="27" t="s">
        <v>96</v>
      </c>
      <c r="X98" s="26" t="s">
        <v>1239</v>
      </c>
      <c r="Y98" s="27" t="s">
        <v>96</v>
      </c>
      <c r="Z98" s="206"/>
      <c r="AA98" s="206"/>
      <c r="AB98" s="206"/>
      <c r="AC98" s="206"/>
      <c r="AD98" s="206"/>
      <c r="AE98" s="206"/>
      <c r="AF98" s="206"/>
      <c r="AG98" s="206"/>
      <c r="AH98" s="206"/>
      <c r="AI98" s="206"/>
      <c r="AJ98" s="206"/>
      <c r="AK98" s="206"/>
      <c r="AL98" s="206"/>
      <c r="AM98" s="206"/>
      <c r="AN98" s="206"/>
      <c r="AO98" s="206"/>
      <c r="AP98" s="206"/>
      <c r="AQ98" s="206"/>
      <c r="AR98" s="206"/>
      <c r="AS98" s="206"/>
      <c r="AT98" s="206"/>
      <c r="AU98" s="206"/>
      <c r="AV98" s="206"/>
      <c r="AW98" s="206"/>
      <c r="AX98" s="206"/>
      <c r="AY98" s="206"/>
      <c r="AZ98" s="206"/>
      <c r="BA98" s="206"/>
      <c r="BB98" s="206"/>
    </row>
    <row r="99" spans="1:54" s="23" customFormat="1" ht="19.5" customHeight="1" thickTop="1" thickBot="1" x14ac:dyDescent="0.25">
      <c r="A99" s="74"/>
      <c r="C99" s="26" t="s">
        <v>1240</v>
      </c>
      <c r="D99" s="27" t="s">
        <v>96</v>
      </c>
      <c r="E99" s="25"/>
      <c r="F99" s="26" t="s">
        <v>1241</v>
      </c>
      <c r="G99" s="27" t="s">
        <v>96</v>
      </c>
      <c r="H99" s="25"/>
      <c r="I99" s="26" t="s">
        <v>1242</v>
      </c>
      <c r="J99" s="27" t="s">
        <v>96</v>
      </c>
      <c r="L99" s="26" t="s">
        <v>1243</v>
      </c>
      <c r="M99" s="27" t="s">
        <v>96</v>
      </c>
      <c r="N99" s="25"/>
      <c r="O99" s="26" t="s">
        <v>1244</v>
      </c>
      <c r="P99" s="27" t="s">
        <v>96</v>
      </c>
      <c r="Q99" s="25"/>
      <c r="R99" s="26" t="s">
        <v>1245</v>
      </c>
      <c r="S99" s="27" t="s">
        <v>96</v>
      </c>
      <c r="U99" s="26" t="s">
        <v>1246</v>
      </c>
      <c r="V99" s="27" t="s">
        <v>96</v>
      </c>
      <c r="X99" s="26" t="s">
        <v>1247</v>
      </c>
      <c r="Y99" s="27" t="s">
        <v>96</v>
      </c>
      <c r="Z99" s="206"/>
      <c r="AA99" s="206"/>
      <c r="AB99" s="206"/>
      <c r="AC99" s="206"/>
      <c r="AD99" s="206"/>
      <c r="AE99" s="206"/>
      <c r="AF99" s="206"/>
      <c r="AG99" s="206"/>
      <c r="AH99" s="206"/>
      <c r="AI99" s="206"/>
      <c r="AJ99" s="206"/>
      <c r="AK99" s="206"/>
      <c r="AL99" s="206"/>
      <c r="AM99" s="206"/>
      <c r="AN99" s="206"/>
      <c r="AO99" s="206"/>
      <c r="AP99" s="206"/>
      <c r="AQ99" s="206"/>
      <c r="AR99" s="206"/>
      <c r="AS99" s="206"/>
      <c r="AT99" s="206"/>
      <c r="AU99" s="206"/>
      <c r="AV99" s="206"/>
      <c r="AW99" s="206"/>
      <c r="AX99" s="206"/>
      <c r="AY99" s="206"/>
      <c r="AZ99" s="206"/>
      <c r="BA99" s="206"/>
      <c r="BB99" s="206"/>
    </row>
    <row r="100" spans="1:54" s="23" customFormat="1" ht="19.5" customHeight="1" thickTop="1" thickBot="1" x14ac:dyDescent="0.25">
      <c r="A100" s="74"/>
      <c r="C100" s="26" t="s">
        <v>1248</v>
      </c>
      <c r="D100" s="27" t="s">
        <v>96</v>
      </c>
      <c r="E100" s="25"/>
      <c r="F100" s="26" t="s">
        <v>1249</v>
      </c>
      <c r="G100" s="27" t="s">
        <v>96</v>
      </c>
      <c r="H100" s="25"/>
      <c r="I100" s="26" t="s">
        <v>1250</v>
      </c>
      <c r="J100" s="27" t="s">
        <v>96</v>
      </c>
      <c r="L100" s="26" t="s">
        <v>1251</v>
      </c>
      <c r="M100" s="27" t="s">
        <v>96</v>
      </c>
      <c r="N100" s="25"/>
      <c r="O100" s="26" t="s">
        <v>1252</v>
      </c>
      <c r="P100" s="27" t="s">
        <v>96</v>
      </c>
      <c r="Q100" s="25"/>
      <c r="R100" s="26" t="s">
        <v>1253</v>
      </c>
      <c r="S100" s="27" t="s">
        <v>96</v>
      </c>
      <c r="U100" s="26" t="s">
        <v>1254</v>
      </c>
      <c r="V100" s="27" t="s">
        <v>96</v>
      </c>
      <c r="X100" s="26" t="s">
        <v>1255</v>
      </c>
      <c r="Y100" s="27" t="s">
        <v>96</v>
      </c>
      <c r="Z100" s="206"/>
      <c r="AA100" s="206"/>
      <c r="AB100" s="206"/>
      <c r="AC100" s="206"/>
      <c r="AD100" s="206"/>
      <c r="AE100" s="206"/>
      <c r="AF100" s="206"/>
      <c r="AG100" s="206"/>
      <c r="AH100" s="206"/>
      <c r="AI100" s="206"/>
      <c r="AJ100" s="206"/>
      <c r="AK100" s="206"/>
      <c r="AL100" s="206"/>
      <c r="AM100" s="206"/>
      <c r="AN100" s="206"/>
      <c r="AO100" s="206"/>
      <c r="AP100" s="206"/>
      <c r="AQ100" s="206"/>
      <c r="AR100" s="206"/>
      <c r="AS100" s="206"/>
      <c r="AT100" s="206"/>
      <c r="AU100" s="206"/>
      <c r="AV100" s="206"/>
      <c r="AW100" s="206"/>
      <c r="AX100" s="206"/>
      <c r="AY100" s="206"/>
      <c r="AZ100" s="206"/>
      <c r="BA100" s="206"/>
      <c r="BB100" s="206"/>
    </row>
    <row r="101" spans="1:54" s="23" customFormat="1" ht="19.5" customHeight="1" thickTop="1" thickBot="1" x14ac:dyDescent="0.25">
      <c r="A101" s="74"/>
      <c r="C101" s="26" t="s">
        <v>1256</v>
      </c>
      <c r="D101" s="27" t="s">
        <v>96</v>
      </c>
      <c r="E101" s="25"/>
      <c r="F101" s="26" t="s">
        <v>1257</v>
      </c>
      <c r="G101" s="27" t="s">
        <v>96</v>
      </c>
      <c r="H101" s="25"/>
      <c r="I101" s="26" t="s">
        <v>1258</v>
      </c>
      <c r="J101" s="27" t="s">
        <v>96</v>
      </c>
      <c r="L101" s="26" t="s">
        <v>1259</v>
      </c>
      <c r="M101" s="27" t="s">
        <v>96</v>
      </c>
      <c r="N101" s="25"/>
      <c r="O101" s="26" t="s">
        <v>1260</v>
      </c>
      <c r="P101" s="27" t="s">
        <v>96</v>
      </c>
      <c r="Q101" s="25"/>
      <c r="R101" s="26" t="s">
        <v>1261</v>
      </c>
      <c r="S101" s="27" t="s">
        <v>96</v>
      </c>
      <c r="U101" s="26" t="s">
        <v>1262</v>
      </c>
      <c r="V101" s="27" t="s">
        <v>96</v>
      </c>
      <c r="X101" s="26" t="s">
        <v>1263</v>
      </c>
      <c r="Y101" s="27" t="s">
        <v>96</v>
      </c>
      <c r="Z101" s="206"/>
      <c r="AA101" s="206"/>
      <c r="AB101" s="206"/>
      <c r="AC101" s="206"/>
      <c r="AD101" s="206"/>
      <c r="AE101" s="206"/>
      <c r="AF101" s="206"/>
      <c r="AG101" s="206"/>
      <c r="AH101" s="206"/>
      <c r="AI101" s="206"/>
      <c r="AJ101" s="206"/>
      <c r="AK101" s="206"/>
      <c r="AL101" s="206"/>
      <c r="AM101" s="206"/>
      <c r="AN101" s="206"/>
      <c r="AO101" s="206"/>
      <c r="AP101" s="206"/>
      <c r="AQ101" s="206"/>
      <c r="AR101" s="206"/>
      <c r="AS101" s="206"/>
      <c r="AT101" s="206"/>
      <c r="AU101" s="206"/>
      <c r="AV101" s="206"/>
      <c r="AW101" s="206"/>
      <c r="AX101" s="206"/>
      <c r="AY101" s="206"/>
      <c r="AZ101" s="206"/>
      <c r="BA101" s="206"/>
      <c r="BB101" s="206"/>
    </row>
    <row r="102" spans="1:54" s="23" customFormat="1" ht="19.5" customHeight="1" thickTop="1" thickBot="1" x14ac:dyDescent="0.25">
      <c r="A102" s="74"/>
      <c r="C102" s="26" t="s">
        <v>1264</v>
      </c>
      <c r="D102" s="27" t="s">
        <v>96</v>
      </c>
      <c r="E102" s="25"/>
      <c r="F102" s="26" t="s">
        <v>1265</v>
      </c>
      <c r="G102" s="27" t="s">
        <v>96</v>
      </c>
      <c r="H102" s="25"/>
      <c r="I102" s="26" t="s">
        <v>1266</v>
      </c>
      <c r="J102" s="27" t="s">
        <v>96</v>
      </c>
      <c r="L102" s="26" t="s">
        <v>1267</v>
      </c>
      <c r="M102" s="27" t="s">
        <v>96</v>
      </c>
      <c r="N102" s="25"/>
      <c r="O102" s="26" t="s">
        <v>1268</v>
      </c>
      <c r="P102" s="27" t="s">
        <v>96</v>
      </c>
      <c r="Q102" s="25"/>
      <c r="R102" s="26" t="s">
        <v>1269</v>
      </c>
      <c r="S102" s="27" t="s">
        <v>96</v>
      </c>
      <c r="U102" s="26" t="s">
        <v>1270</v>
      </c>
      <c r="V102" s="27" t="s">
        <v>96</v>
      </c>
      <c r="X102" s="26" t="s">
        <v>1271</v>
      </c>
      <c r="Y102" s="27" t="s">
        <v>96</v>
      </c>
      <c r="Z102" s="206"/>
      <c r="AA102" s="206"/>
      <c r="AB102" s="206"/>
      <c r="AC102" s="206"/>
      <c r="AD102" s="206"/>
      <c r="AE102" s="206"/>
      <c r="AF102" s="206"/>
      <c r="AG102" s="206"/>
      <c r="AH102" s="206"/>
      <c r="AI102" s="206"/>
      <c r="AJ102" s="206"/>
      <c r="AK102" s="206"/>
      <c r="AL102" s="206"/>
      <c r="AM102" s="206"/>
      <c r="AN102" s="206"/>
      <c r="AO102" s="206"/>
      <c r="AP102" s="206"/>
      <c r="AQ102" s="206"/>
      <c r="AR102" s="206"/>
      <c r="AS102" s="206"/>
      <c r="AT102" s="206"/>
      <c r="AU102" s="206"/>
      <c r="AV102" s="206"/>
      <c r="AW102" s="206"/>
      <c r="AX102" s="206"/>
      <c r="AY102" s="206"/>
      <c r="AZ102" s="206"/>
      <c r="BA102" s="206"/>
      <c r="BB102" s="206"/>
    </row>
    <row r="103" spans="1:54" s="23" customFormat="1" ht="19.5" customHeight="1" thickTop="1" thickBot="1" x14ac:dyDescent="0.25">
      <c r="A103" s="74"/>
      <c r="C103" s="26" t="s">
        <v>128</v>
      </c>
      <c r="D103" s="27" t="str">
        <f>"OUTRAS "&amp;D4</f>
        <v>OUTRAS DESPESA DE MORADIA</v>
      </c>
      <c r="E103" s="25"/>
      <c r="F103" s="26" t="s">
        <v>129</v>
      </c>
      <c r="G103" s="27" t="str">
        <f>"OUTRAS "&amp;G4</f>
        <v>OUTRAS DESPESAS COM ALIMENTAÇÃO</v>
      </c>
      <c r="H103" s="25"/>
      <c r="I103" s="26" t="s">
        <v>130</v>
      </c>
      <c r="J103" s="27" t="str">
        <f>"OUTRAS "&amp;J4</f>
        <v>OUTRAS DESPESAS COM SAÚDE</v>
      </c>
      <c r="L103" s="26" t="s">
        <v>172</v>
      </c>
      <c r="M103" s="27" t="str">
        <f>"OUTRAS "&amp;M4</f>
        <v>OUTRAS DESPESAS COM TRANSPORTES</v>
      </c>
      <c r="N103" s="25"/>
      <c r="O103" s="26" t="s">
        <v>182</v>
      </c>
      <c r="P103" s="27" t="str">
        <f>"OUTRAS "&amp;P4</f>
        <v>OUTRAS DESPESAS COM LAZER E INFORMAÇÃO</v>
      </c>
      <c r="Q103" s="25"/>
      <c r="R103" s="26" t="s">
        <v>192</v>
      </c>
      <c r="S103" s="27" t="str">
        <f>S4</f>
        <v>OUTRAS DESPESAS</v>
      </c>
      <c r="U103" s="26" t="s">
        <v>162</v>
      </c>
      <c r="V103" s="27" t="s">
        <v>152</v>
      </c>
      <c r="X103" s="26" t="s">
        <v>266</v>
      </c>
      <c r="Y103" s="27" t="str">
        <f>"OUTROS "&amp;Y4</f>
        <v>OUTROS INVESTIMENTOS (BENS)</v>
      </c>
      <c r="Z103" s="206"/>
      <c r="AA103" s="206"/>
      <c r="AB103" s="206"/>
      <c r="AC103" s="206"/>
      <c r="AD103" s="206"/>
      <c r="AE103" s="206"/>
      <c r="AF103" s="206"/>
      <c r="AG103" s="206"/>
      <c r="AH103" s="206"/>
      <c r="AI103" s="206"/>
      <c r="AJ103" s="206"/>
      <c r="AK103" s="206"/>
      <c r="AL103" s="206"/>
      <c r="AM103" s="206"/>
      <c r="AN103" s="206"/>
      <c r="AO103" s="206"/>
      <c r="AP103" s="206"/>
      <c r="AQ103" s="206"/>
      <c r="AR103" s="206"/>
      <c r="AS103" s="206"/>
      <c r="AT103" s="206"/>
      <c r="AU103" s="206"/>
      <c r="AV103" s="206"/>
      <c r="AW103" s="206"/>
      <c r="AX103" s="206"/>
      <c r="AY103" s="206"/>
      <c r="AZ103" s="206"/>
      <c r="BA103" s="206"/>
      <c r="BB103" s="206"/>
    </row>
    <row r="104" spans="1:54" s="23" customFormat="1" ht="12" customHeight="1" thickTop="1" x14ac:dyDescent="0.2">
      <c r="A104" s="74"/>
      <c r="Z104" s="206"/>
      <c r="AA104" s="206"/>
      <c r="AB104" s="206"/>
      <c r="AC104" s="206"/>
      <c r="AD104" s="206"/>
      <c r="AE104" s="206"/>
      <c r="AF104" s="206"/>
      <c r="AG104" s="206"/>
      <c r="AH104" s="206"/>
      <c r="AI104" s="206"/>
      <c r="AJ104" s="206"/>
      <c r="AK104" s="206"/>
      <c r="AL104" s="206"/>
      <c r="AM104" s="206"/>
      <c r="AN104" s="206"/>
      <c r="AO104" s="206"/>
      <c r="AP104" s="206"/>
      <c r="AQ104" s="206"/>
      <c r="AR104" s="206"/>
      <c r="AS104" s="206"/>
      <c r="AT104" s="206"/>
      <c r="AU104" s="206"/>
      <c r="AV104" s="206"/>
      <c r="AW104" s="206"/>
      <c r="AX104" s="206"/>
      <c r="AY104" s="206"/>
      <c r="AZ104" s="206"/>
      <c r="BA104" s="206"/>
      <c r="BB104" s="206"/>
    </row>
    <row r="105" spans="1:54" s="206" customFormat="1" x14ac:dyDescent="0.2">
      <c r="A105" s="207"/>
    </row>
    <row r="106" spans="1:54" x14ac:dyDescent="0.2">
      <c r="C106" s="147" t="str">
        <f>D5</f>
        <v>Manutenção</v>
      </c>
      <c r="Z106" s="147"/>
      <c r="AA106" s="147"/>
      <c r="AB106" s="147"/>
      <c r="AC106" s="147"/>
      <c r="AD106" s="147"/>
      <c r="AE106" s="147"/>
      <c r="AF106" s="147"/>
      <c r="AG106" s="147"/>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row>
    <row r="107" spans="1:54" x14ac:dyDescent="0.2">
      <c r="C107" s="147" t="str">
        <f>D84</f>
        <v>-</v>
      </c>
      <c r="Z107" s="147"/>
      <c r="AA107" s="147"/>
      <c r="AB107" s="147"/>
      <c r="AC107" s="147"/>
      <c r="AD107" s="147"/>
      <c r="AE107" s="147"/>
      <c r="AF107" s="147"/>
      <c r="AG107" s="147"/>
      <c r="AH107" s="147"/>
      <c r="AI107" s="147"/>
      <c r="AJ107" s="147"/>
      <c r="AK107" s="147"/>
      <c r="AL107" s="147"/>
      <c r="AM107" s="147"/>
      <c r="AN107" s="147"/>
      <c r="AO107" s="147"/>
      <c r="AP107" s="147"/>
      <c r="AQ107" s="147"/>
      <c r="AR107" s="147"/>
      <c r="AS107" s="147"/>
      <c r="AT107" s="147"/>
      <c r="AU107" s="147"/>
      <c r="AV107" s="147"/>
      <c r="AW107" s="147"/>
      <c r="AX107" s="147"/>
      <c r="AY107" s="147"/>
      <c r="AZ107" s="147"/>
      <c r="BA107" s="147"/>
      <c r="BB107" s="147"/>
    </row>
    <row r="108" spans="1:54" x14ac:dyDescent="0.2">
      <c r="C108" s="147" t="str">
        <f>D85</f>
        <v>-</v>
      </c>
      <c r="Z108" s="147"/>
      <c r="AA108" s="147"/>
      <c r="AB108" s="147"/>
      <c r="AC108" s="147"/>
      <c r="AD108" s="147"/>
      <c r="AE108" s="147"/>
      <c r="AF108" s="147"/>
      <c r="AG108" s="147"/>
      <c r="AH108" s="147"/>
      <c r="AI108" s="147"/>
      <c r="AJ108" s="147"/>
      <c r="AK108" s="147"/>
      <c r="AL108" s="147"/>
      <c r="AM108" s="147"/>
      <c r="AN108" s="147"/>
      <c r="AO108" s="147"/>
      <c r="AP108" s="147"/>
      <c r="AQ108" s="147"/>
      <c r="AR108" s="147"/>
      <c r="AS108" s="147"/>
      <c r="AT108" s="147"/>
      <c r="AU108" s="147"/>
      <c r="AV108" s="147"/>
      <c r="AW108" s="147"/>
      <c r="AX108" s="147"/>
      <c r="AY108" s="147"/>
      <c r="AZ108" s="147"/>
      <c r="BA108" s="147"/>
      <c r="BB108" s="147"/>
    </row>
    <row r="109" spans="1:54" x14ac:dyDescent="0.2">
      <c r="C109" s="147" t="str">
        <f t="shared" ref="C109:C114" si="0">D98</f>
        <v>-</v>
      </c>
      <c r="Z109" s="147"/>
      <c r="AA109" s="147"/>
      <c r="AB109" s="147"/>
      <c r="AC109" s="147"/>
      <c r="AD109" s="147"/>
      <c r="AE109" s="147"/>
      <c r="AF109" s="147"/>
      <c r="AG109" s="147"/>
      <c r="AH109" s="147"/>
      <c r="AI109" s="147"/>
      <c r="AJ109" s="147"/>
      <c r="AK109" s="147"/>
      <c r="AL109" s="147"/>
      <c r="AM109" s="147"/>
      <c r="AN109" s="147"/>
      <c r="AO109" s="147"/>
      <c r="AP109" s="147"/>
      <c r="AQ109" s="147"/>
      <c r="AR109" s="147"/>
      <c r="AS109" s="147"/>
      <c r="AT109" s="147"/>
      <c r="AU109" s="147"/>
      <c r="AV109" s="147"/>
      <c r="AW109" s="147"/>
      <c r="AX109" s="147"/>
      <c r="AY109" s="147"/>
      <c r="AZ109" s="147"/>
      <c r="BA109" s="147"/>
      <c r="BB109" s="147"/>
    </row>
    <row r="110" spans="1:54" x14ac:dyDescent="0.2">
      <c r="C110" s="147" t="str">
        <f t="shared" si="0"/>
        <v>-</v>
      </c>
      <c r="Z110" s="147"/>
      <c r="AA110" s="147"/>
      <c r="AB110" s="147"/>
      <c r="AC110" s="147"/>
      <c r="AD110" s="147"/>
      <c r="AE110" s="147"/>
      <c r="AF110" s="147"/>
      <c r="AG110" s="147"/>
      <c r="AH110" s="147"/>
      <c r="AI110" s="147"/>
      <c r="AJ110" s="147"/>
      <c r="AK110" s="147"/>
      <c r="AL110" s="147"/>
      <c r="AM110" s="147"/>
      <c r="AN110" s="147"/>
      <c r="AO110" s="147"/>
      <c r="AP110" s="147"/>
      <c r="AQ110" s="147"/>
      <c r="AR110" s="147"/>
      <c r="AS110" s="147"/>
      <c r="AT110" s="147"/>
      <c r="AU110" s="147"/>
      <c r="AV110" s="147"/>
      <c r="AW110" s="147"/>
      <c r="AX110" s="147"/>
      <c r="AY110" s="147"/>
      <c r="AZ110" s="147"/>
      <c r="BA110" s="147"/>
      <c r="BB110" s="147"/>
    </row>
    <row r="111" spans="1:54" x14ac:dyDescent="0.2">
      <c r="C111" s="147" t="str">
        <f t="shared" si="0"/>
        <v>-</v>
      </c>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147"/>
      <c r="AU111" s="147"/>
      <c r="AV111" s="147"/>
      <c r="AW111" s="147"/>
      <c r="AX111" s="147"/>
      <c r="AY111" s="147"/>
      <c r="AZ111" s="147"/>
      <c r="BA111" s="147"/>
      <c r="BB111" s="147"/>
    </row>
    <row r="112" spans="1:54" x14ac:dyDescent="0.2">
      <c r="C112" s="147" t="str">
        <f t="shared" si="0"/>
        <v>-</v>
      </c>
      <c r="Z112" s="147"/>
      <c r="AA112" s="147"/>
      <c r="AB112" s="147"/>
      <c r="AC112" s="147"/>
      <c r="AD112" s="147"/>
      <c r="AE112" s="147"/>
      <c r="AF112" s="147"/>
      <c r="AG112" s="147"/>
      <c r="AH112" s="147"/>
      <c r="AI112" s="147"/>
      <c r="AJ112" s="147"/>
      <c r="AK112" s="147"/>
      <c r="AL112" s="147"/>
      <c r="AM112" s="147"/>
      <c r="AN112" s="147"/>
      <c r="AO112" s="147"/>
      <c r="AP112" s="147"/>
      <c r="AQ112" s="147"/>
      <c r="AR112" s="147"/>
      <c r="AS112" s="147"/>
      <c r="AT112" s="147"/>
      <c r="AU112" s="147"/>
      <c r="AV112" s="147"/>
      <c r="AW112" s="147"/>
      <c r="AX112" s="147"/>
      <c r="AY112" s="147"/>
      <c r="AZ112" s="147"/>
      <c r="BA112" s="147"/>
      <c r="BB112" s="147"/>
    </row>
    <row r="113" spans="3:54" x14ac:dyDescent="0.2">
      <c r="C113" s="147" t="str">
        <f t="shared" si="0"/>
        <v>-</v>
      </c>
      <c r="Z113" s="147"/>
      <c r="AA113" s="147"/>
      <c r="AB113" s="147"/>
      <c r="AC113" s="147"/>
      <c r="AD113" s="147"/>
      <c r="AE113" s="147"/>
      <c r="AF113" s="147"/>
      <c r="AG113" s="147"/>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row>
    <row r="114" spans="3:54" x14ac:dyDescent="0.2">
      <c r="C114" s="147" t="str">
        <f t="shared" si="0"/>
        <v>OUTRAS DESPESA DE MORADIA</v>
      </c>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7"/>
      <c r="AU114" s="147"/>
      <c r="AV114" s="147"/>
      <c r="AW114" s="147"/>
      <c r="AX114" s="147"/>
      <c r="AY114" s="147"/>
      <c r="AZ114" s="147"/>
      <c r="BA114" s="147"/>
      <c r="BB114" s="147"/>
    </row>
    <row r="115" spans="3:54" x14ac:dyDescent="0.2">
      <c r="C115" s="148" t="s">
        <v>267</v>
      </c>
      <c r="Z115" s="147"/>
      <c r="AA115" s="147"/>
      <c r="AB115" s="147"/>
      <c r="AC115" s="147"/>
      <c r="AD115" s="147"/>
      <c r="AE115" s="147"/>
      <c r="AF115" s="147"/>
      <c r="AG115" s="147"/>
      <c r="AH115" s="147"/>
      <c r="AI115" s="147"/>
      <c r="AJ115" s="147"/>
      <c r="AK115" s="147"/>
      <c r="AL115" s="147"/>
      <c r="AM115" s="147"/>
      <c r="AN115" s="147"/>
      <c r="AO115" s="147"/>
      <c r="AP115" s="147"/>
      <c r="AQ115" s="147"/>
      <c r="AR115" s="147"/>
      <c r="AS115" s="147"/>
      <c r="AT115" s="147"/>
      <c r="AU115" s="147"/>
      <c r="AV115" s="147"/>
      <c r="AW115" s="147"/>
      <c r="AX115" s="147"/>
      <c r="AY115" s="147"/>
      <c r="AZ115" s="147"/>
      <c r="BA115" s="147"/>
      <c r="BB115" s="147"/>
    </row>
    <row r="116" spans="3:54" x14ac:dyDescent="0.2">
      <c r="C116" s="147" t="str">
        <f>G5</f>
        <v>Supermercado</v>
      </c>
      <c r="Z116" s="147"/>
      <c r="AA116" s="147"/>
      <c r="AB116" s="147"/>
      <c r="AC116" s="147"/>
      <c r="AD116" s="147"/>
      <c r="AE116" s="147"/>
      <c r="AF116" s="147"/>
      <c r="AG116" s="147"/>
      <c r="AH116" s="147"/>
      <c r="AI116" s="147"/>
      <c r="AJ116" s="147"/>
      <c r="AK116" s="147"/>
      <c r="AL116" s="147"/>
      <c r="AM116" s="147"/>
      <c r="AN116" s="147"/>
      <c r="AO116" s="147"/>
      <c r="AP116" s="147"/>
      <c r="AQ116" s="147"/>
      <c r="AR116" s="147"/>
      <c r="AS116" s="147"/>
      <c r="AT116" s="147"/>
      <c r="AU116" s="147"/>
      <c r="AV116" s="147"/>
      <c r="AW116" s="147"/>
      <c r="AX116" s="147"/>
      <c r="AY116" s="147"/>
      <c r="AZ116" s="147"/>
      <c r="BA116" s="147"/>
      <c r="BB116" s="147"/>
    </row>
    <row r="117" spans="3:54" x14ac:dyDescent="0.2">
      <c r="C117" s="147" t="str">
        <f>G84</f>
        <v>-</v>
      </c>
      <c r="Z117" s="147"/>
      <c r="AA117" s="147"/>
      <c r="AB117" s="147"/>
      <c r="AC117" s="147"/>
      <c r="AD117" s="147"/>
      <c r="AE117" s="147"/>
      <c r="AF117" s="147"/>
      <c r="AG117" s="147"/>
      <c r="AH117" s="147"/>
      <c r="AI117" s="147"/>
      <c r="AJ117" s="147"/>
      <c r="AK117" s="147"/>
      <c r="AL117" s="147"/>
      <c r="AM117" s="147"/>
      <c r="AN117" s="147"/>
      <c r="AO117" s="147"/>
      <c r="AP117" s="147"/>
      <c r="AQ117" s="147"/>
      <c r="AR117" s="147"/>
      <c r="AS117" s="147"/>
      <c r="AT117" s="147"/>
      <c r="AU117" s="147"/>
      <c r="AV117" s="147"/>
      <c r="AW117" s="147"/>
      <c r="AX117" s="147"/>
      <c r="AY117" s="147"/>
      <c r="AZ117" s="147"/>
      <c r="BA117" s="147"/>
      <c r="BB117" s="147"/>
    </row>
    <row r="118" spans="3:54" x14ac:dyDescent="0.2">
      <c r="C118" s="147" t="str">
        <f>G85</f>
        <v>-</v>
      </c>
      <c r="Z118" s="147"/>
      <c r="AA118" s="147"/>
      <c r="AB118" s="147"/>
      <c r="AC118" s="147"/>
      <c r="AD118" s="147"/>
      <c r="AE118" s="147"/>
      <c r="AF118" s="147"/>
      <c r="AG118" s="147"/>
      <c r="AH118" s="147"/>
      <c r="AI118" s="147"/>
      <c r="AJ118" s="147"/>
      <c r="AK118" s="147"/>
      <c r="AL118" s="147"/>
      <c r="AM118" s="147"/>
      <c r="AN118" s="147"/>
      <c r="AO118" s="147"/>
      <c r="AP118" s="147"/>
      <c r="AQ118" s="147"/>
      <c r="AR118" s="147"/>
      <c r="AS118" s="147"/>
      <c r="AT118" s="147"/>
      <c r="AU118" s="147"/>
      <c r="AV118" s="147"/>
      <c r="AW118" s="147"/>
      <c r="AX118" s="147"/>
      <c r="AY118" s="147"/>
      <c r="AZ118" s="147"/>
      <c r="BA118" s="147"/>
      <c r="BB118" s="147"/>
    </row>
    <row r="119" spans="3:54" x14ac:dyDescent="0.2">
      <c r="C119" s="147" t="str">
        <f t="shared" ref="C119:C124" si="1">G98</f>
        <v>-</v>
      </c>
      <c r="Z119" s="147"/>
      <c r="AA119" s="147"/>
      <c r="AB119" s="147"/>
      <c r="AC119" s="147"/>
      <c r="AD119" s="147"/>
      <c r="AE119" s="147"/>
      <c r="AF119" s="147"/>
      <c r="AG119" s="147"/>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row>
    <row r="120" spans="3:54" x14ac:dyDescent="0.2">
      <c r="C120" s="147" t="str">
        <f t="shared" si="1"/>
        <v>-</v>
      </c>
      <c r="Z120" s="147"/>
      <c r="AA120" s="147"/>
      <c r="AB120" s="147"/>
      <c r="AC120" s="147"/>
      <c r="AD120" s="147"/>
      <c r="AE120" s="147"/>
      <c r="AF120" s="147"/>
      <c r="AG120" s="147"/>
      <c r="AH120" s="147"/>
      <c r="AI120" s="147"/>
      <c r="AJ120" s="147"/>
      <c r="AK120" s="147"/>
      <c r="AL120" s="147"/>
      <c r="AM120" s="147"/>
      <c r="AN120" s="147"/>
      <c r="AO120" s="147"/>
      <c r="AP120" s="147"/>
      <c r="AQ120" s="147"/>
      <c r="AR120" s="147"/>
      <c r="AS120" s="147"/>
      <c r="AT120" s="147"/>
      <c r="AU120" s="147"/>
      <c r="AV120" s="147"/>
      <c r="AW120" s="147"/>
      <c r="AX120" s="147"/>
      <c r="AY120" s="147"/>
      <c r="AZ120" s="147"/>
      <c r="BA120" s="147"/>
      <c r="BB120" s="147"/>
    </row>
    <row r="121" spans="3:54" x14ac:dyDescent="0.2">
      <c r="C121" s="147" t="str">
        <f t="shared" si="1"/>
        <v>-</v>
      </c>
      <c r="Z121" s="147"/>
      <c r="AA121" s="147"/>
      <c r="AB121" s="147"/>
      <c r="AC121" s="147"/>
      <c r="AD121" s="147"/>
      <c r="AE121" s="147"/>
      <c r="AF121" s="147"/>
      <c r="AG121" s="147"/>
      <c r="AH121" s="147"/>
      <c r="AI121" s="147"/>
      <c r="AJ121" s="147"/>
      <c r="AK121" s="147"/>
      <c r="AL121" s="147"/>
      <c r="AM121" s="147"/>
      <c r="AN121" s="147"/>
      <c r="AO121" s="147"/>
      <c r="AP121" s="147"/>
      <c r="AQ121" s="147"/>
      <c r="AR121" s="147"/>
      <c r="AS121" s="147"/>
      <c r="AT121" s="147"/>
      <c r="AU121" s="147"/>
      <c r="AV121" s="147"/>
      <c r="AW121" s="147"/>
      <c r="AX121" s="147"/>
      <c r="AY121" s="147"/>
      <c r="AZ121" s="147"/>
      <c r="BA121" s="147"/>
      <c r="BB121" s="147"/>
    </row>
    <row r="122" spans="3:54" x14ac:dyDescent="0.2">
      <c r="C122" s="147" t="str">
        <f t="shared" si="1"/>
        <v>-</v>
      </c>
      <c r="Z122" s="147"/>
      <c r="AA122" s="147"/>
      <c r="AB122" s="147"/>
      <c r="AC122" s="147"/>
      <c r="AD122" s="147"/>
      <c r="AE122" s="147"/>
      <c r="AF122" s="147"/>
      <c r="AG122" s="147"/>
      <c r="AH122" s="147"/>
      <c r="AI122" s="147"/>
      <c r="AJ122" s="147"/>
      <c r="AK122" s="147"/>
      <c r="AL122" s="147"/>
      <c r="AM122" s="147"/>
      <c r="AN122" s="147"/>
      <c r="AO122" s="147"/>
      <c r="AP122" s="147"/>
      <c r="AQ122" s="147"/>
      <c r="AR122" s="147"/>
      <c r="AS122" s="147"/>
      <c r="AT122" s="147"/>
      <c r="AU122" s="147"/>
      <c r="AV122" s="147"/>
      <c r="AW122" s="147"/>
      <c r="AX122" s="147"/>
      <c r="AY122" s="147"/>
      <c r="AZ122" s="147"/>
      <c r="BA122" s="147"/>
      <c r="BB122" s="147"/>
    </row>
    <row r="123" spans="3:54" x14ac:dyDescent="0.2">
      <c r="C123" s="147" t="str">
        <f t="shared" si="1"/>
        <v>-</v>
      </c>
      <c r="Z123" s="147"/>
      <c r="AA123" s="147"/>
      <c r="AB123" s="147"/>
      <c r="AC123" s="147"/>
      <c r="AD123" s="147"/>
      <c r="AE123" s="147"/>
      <c r="AF123" s="147"/>
      <c r="AG123" s="147"/>
      <c r="AH123" s="147"/>
      <c r="AI123" s="147"/>
      <c r="AJ123" s="147"/>
      <c r="AK123" s="147"/>
      <c r="AL123" s="147"/>
      <c r="AM123" s="147"/>
      <c r="AN123" s="147"/>
      <c r="AO123" s="147"/>
      <c r="AP123" s="147"/>
      <c r="AQ123" s="147"/>
      <c r="AR123" s="147"/>
      <c r="AS123" s="147"/>
      <c r="AT123" s="147"/>
      <c r="AU123" s="147"/>
      <c r="AV123" s="147"/>
      <c r="AW123" s="147"/>
      <c r="AX123" s="147"/>
      <c r="AY123" s="147"/>
      <c r="AZ123" s="147"/>
      <c r="BA123" s="147"/>
      <c r="BB123" s="147"/>
    </row>
    <row r="124" spans="3:54" x14ac:dyDescent="0.2">
      <c r="C124" s="147" t="str">
        <f t="shared" si="1"/>
        <v>OUTRAS DESPESAS COM ALIMENTAÇÃO</v>
      </c>
      <c r="Z124" s="147"/>
      <c r="AA124" s="147"/>
      <c r="AB124" s="147"/>
      <c r="AC124" s="147"/>
      <c r="AD124" s="147"/>
      <c r="AE124" s="147"/>
      <c r="AF124" s="147"/>
      <c r="AG124" s="147"/>
      <c r="AH124" s="147"/>
      <c r="AI124" s="147"/>
      <c r="AJ124" s="147"/>
      <c r="AK124" s="147"/>
      <c r="AL124" s="147"/>
      <c r="AM124" s="147"/>
      <c r="AN124" s="147"/>
      <c r="AO124" s="147"/>
      <c r="AP124" s="147"/>
      <c r="AQ124" s="147"/>
      <c r="AR124" s="147"/>
      <c r="AS124" s="147"/>
      <c r="AT124" s="147"/>
      <c r="AU124" s="147"/>
      <c r="AV124" s="147"/>
      <c r="AW124" s="147"/>
      <c r="AX124" s="147"/>
      <c r="AY124" s="147"/>
      <c r="AZ124" s="147"/>
      <c r="BA124" s="147"/>
      <c r="BB124" s="147"/>
    </row>
    <row r="125" spans="3:54" x14ac:dyDescent="0.2">
      <c r="Z125" s="147"/>
      <c r="AA125" s="147"/>
      <c r="AB125" s="147"/>
      <c r="AC125" s="147"/>
      <c r="AD125" s="147"/>
      <c r="AE125" s="147"/>
      <c r="AF125" s="147"/>
      <c r="AG125" s="147"/>
      <c r="AH125" s="147"/>
      <c r="AI125" s="147"/>
      <c r="AJ125" s="147"/>
      <c r="AK125" s="147"/>
      <c r="AL125" s="147"/>
      <c r="AM125" s="147"/>
      <c r="AN125" s="147"/>
      <c r="AO125" s="147"/>
      <c r="AP125" s="147"/>
      <c r="AQ125" s="147"/>
      <c r="AR125" s="147"/>
      <c r="AS125" s="147"/>
      <c r="AT125" s="147"/>
      <c r="AU125" s="147"/>
      <c r="AV125" s="147"/>
      <c r="AW125" s="147"/>
      <c r="AX125" s="147"/>
      <c r="AY125" s="147"/>
      <c r="AZ125" s="147"/>
      <c r="BA125" s="147"/>
      <c r="BB125" s="147"/>
    </row>
    <row r="126" spans="3:54" x14ac:dyDescent="0.2">
      <c r="C126" s="148" t="s">
        <v>267</v>
      </c>
      <c r="Z126" s="147"/>
      <c r="AA126" s="147"/>
      <c r="AB126" s="147"/>
      <c r="AC126" s="147"/>
      <c r="AD126" s="147"/>
      <c r="AE126" s="147"/>
      <c r="AF126" s="147"/>
      <c r="AG126" s="147"/>
      <c r="AH126" s="147"/>
      <c r="AI126" s="147"/>
      <c r="AJ126" s="147"/>
      <c r="AK126" s="147"/>
      <c r="AL126" s="147"/>
      <c r="AM126" s="147"/>
      <c r="AN126" s="147"/>
      <c r="AO126" s="147"/>
      <c r="AP126" s="147"/>
      <c r="AQ126" s="147"/>
      <c r="AR126" s="147"/>
      <c r="AS126" s="147"/>
      <c r="AT126" s="147"/>
      <c r="AU126" s="147"/>
      <c r="AV126" s="147"/>
      <c r="AW126" s="147"/>
      <c r="AX126" s="147"/>
      <c r="AY126" s="147"/>
      <c r="AZ126" s="147"/>
      <c r="BA126" s="147"/>
      <c r="BB126" s="147"/>
    </row>
    <row r="127" spans="3:54" x14ac:dyDescent="0.2">
      <c r="C127" s="147" t="str">
        <f>J5</f>
        <v>Farmácia</v>
      </c>
      <c r="Z127" s="147"/>
      <c r="AA127" s="147"/>
      <c r="AB127" s="147"/>
      <c r="AC127" s="147"/>
      <c r="AD127" s="147"/>
      <c r="AE127" s="147"/>
      <c r="AF127" s="147"/>
      <c r="AG127" s="147"/>
      <c r="AH127" s="147"/>
      <c r="AI127" s="147"/>
      <c r="AJ127" s="147"/>
      <c r="AK127" s="147"/>
      <c r="AL127" s="147"/>
      <c r="AM127" s="147"/>
      <c r="AN127" s="147"/>
      <c r="AO127" s="147"/>
      <c r="AP127" s="147"/>
      <c r="AQ127" s="147"/>
      <c r="AR127" s="147"/>
      <c r="AS127" s="147"/>
      <c r="AT127" s="147"/>
      <c r="AU127" s="147"/>
      <c r="AV127" s="147"/>
      <c r="AW127" s="147"/>
      <c r="AX127" s="147"/>
      <c r="AY127" s="147"/>
      <c r="AZ127" s="147"/>
      <c r="BA127" s="147"/>
      <c r="BB127" s="147"/>
    </row>
    <row r="128" spans="3:54" x14ac:dyDescent="0.2">
      <c r="C128" s="147" t="str">
        <f>J84</f>
        <v>-</v>
      </c>
      <c r="Z128" s="147"/>
      <c r="AA128" s="147"/>
      <c r="AB128" s="147"/>
      <c r="AC128" s="147"/>
      <c r="AD128" s="147"/>
      <c r="AE128" s="147"/>
      <c r="AF128" s="147"/>
      <c r="AG128" s="147"/>
      <c r="AH128" s="147"/>
      <c r="AI128" s="147"/>
      <c r="AJ128" s="147"/>
      <c r="AK128" s="147"/>
      <c r="AL128" s="147"/>
      <c r="AM128" s="147"/>
      <c r="AN128" s="147"/>
      <c r="AO128" s="147"/>
      <c r="AP128" s="147"/>
      <c r="AQ128" s="147"/>
      <c r="AR128" s="147"/>
      <c r="AS128" s="147"/>
      <c r="AT128" s="147"/>
      <c r="AU128" s="147"/>
      <c r="AV128" s="147"/>
      <c r="AW128" s="147"/>
      <c r="AX128" s="147"/>
      <c r="AY128" s="147"/>
      <c r="AZ128" s="147"/>
      <c r="BA128" s="147"/>
      <c r="BB128" s="147"/>
    </row>
    <row r="129" spans="3:54" x14ac:dyDescent="0.2">
      <c r="C129" s="147" t="str">
        <f t="shared" ref="C129" si="2">J85</f>
        <v>-</v>
      </c>
      <c r="Z129" s="147"/>
      <c r="AA129" s="147"/>
      <c r="AB129" s="147"/>
      <c r="AC129" s="147"/>
      <c r="AD129" s="147"/>
      <c r="AE129" s="147"/>
      <c r="AF129" s="147"/>
      <c r="AG129" s="147"/>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row>
    <row r="130" spans="3:54" x14ac:dyDescent="0.2">
      <c r="C130" s="147" t="str">
        <f>J98</f>
        <v>-</v>
      </c>
      <c r="Z130" s="147"/>
      <c r="AA130" s="147"/>
      <c r="AB130" s="147"/>
      <c r="AC130" s="147"/>
      <c r="AD130" s="147"/>
      <c r="AE130" s="147"/>
      <c r="AF130" s="147"/>
      <c r="AG130" s="147"/>
      <c r="AH130" s="147"/>
      <c r="AI130" s="147"/>
      <c r="AJ130" s="147"/>
      <c r="AK130" s="147"/>
      <c r="AL130" s="147"/>
      <c r="AM130" s="147"/>
      <c r="AN130" s="147"/>
      <c r="AO130" s="147"/>
      <c r="AP130" s="147"/>
      <c r="AQ130" s="147"/>
      <c r="AR130" s="147"/>
      <c r="AS130" s="147"/>
      <c r="AT130" s="147"/>
      <c r="AU130" s="147"/>
      <c r="AV130" s="147"/>
      <c r="AW130" s="147"/>
      <c r="AX130" s="147"/>
      <c r="AY130" s="147"/>
      <c r="AZ130" s="147"/>
      <c r="BA130" s="147"/>
      <c r="BB130" s="147"/>
    </row>
    <row r="131" spans="3:54" x14ac:dyDescent="0.2">
      <c r="C131" s="147" t="str">
        <f t="shared" ref="C131:C135" si="3">J99</f>
        <v>-</v>
      </c>
      <c r="Z131" s="147"/>
      <c r="AA131" s="147"/>
      <c r="AB131" s="147"/>
      <c r="AC131" s="147"/>
      <c r="AD131" s="147"/>
      <c r="AE131" s="147"/>
      <c r="AF131" s="147"/>
      <c r="AG131" s="147"/>
      <c r="AH131" s="147"/>
      <c r="AI131" s="147"/>
      <c r="AJ131" s="147"/>
      <c r="AK131" s="147"/>
      <c r="AL131" s="147"/>
      <c r="AM131" s="147"/>
      <c r="AN131" s="147"/>
      <c r="AO131" s="147"/>
      <c r="AP131" s="147"/>
      <c r="AQ131" s="147"/>
      <c r="AR131" s="147"/>
      <c r="AS131" s="147"/>
      <c r="AT131" s="147"/>
      <c r="AU131" s="147"/>
      <c r="AV131" s="147"/>
      <c r="AW131" s="147"/>
      <c r="AX131" s="147"/>
      <c r="AY131" s="147"/>
      <c r="AZ131" s="147"/>
      <c r="BA131" s="147"/>
      <c r="BB131" s="147"/>
    </row>
    <row r="132" spans="3:54" x14ac:dyDescent="0.2">
      <c r="C132" s="147" t="str">
        <f t="shared" si="3"/>
        <v>-</v>
      </c>
      <c r="Z132" s="147"/>
      <c r="AA132" s="147"/>
      <c r="AB132" s="147"/>
      <c r="AC132" s="147"/>
      <c r="AD132" s="147"/>
      <c r="AE132" s="147"/>
      <c r="AF132" s="147"/>
      <c r="AG132" s="147"/>
      <c r="AH132" s="147"/>
      <c r="AI132" s="147"/>
      <c r="AJ132" s="147"/>
      <c r="AK132" s="147"/>
      <c r="AL132" s="147"/>
      <c r="AM132" s="147"/>
      <c r="AN132" s="147"/>
      <c r="AO132" s="147"/>
      <c r="AP132" s="147"/>
      <c r="AQ132" s="147"/>
      <c r="AR132" s="147"/>
      <c r="AS132" s="147"/>
      <c r="AT132" s="147"/>
      <c r="AU132" s="147"/>
      <c r="AV132" s="147"/>
      <c r="AW132" s="147"/>
      <c r="AX132" s="147"/>
      <c r="AY132" s="147"/>
      <c r="AZ132" s="147"/>
      <c r="BA132" s="147"/>
      <c r="BB132" s="147"/>
    </row>
    <row r="133" spans="3:54" x14ac:dyDescent="0.2">
      <c r="C133" s="147" t="str">
        <f t="shared" si="3"/>
        <v>-</v>
      </c>
      <c r="Z133" s="147"/>
      <c r="AA133" s="147"/>
      <c r="AB133" s="147"/>
      <c r="AC133" s="147"/>
      <c r="AD133" s="147"/>
      <c r="AE133" s="147"/>
      <c r="AF133" s="147"/>
      <c r="AG133" s="147"/>
      <c r="AH133" s="147"/>
      <c r="AI133" s="147"/>
      <c r="AJ133" s="147"/>
      <c r="AK133" s="147"/>
      <c r="AL133" s="147"/>
      <c r="AM133" s="147"/>
      <c r="AN133" s="147"/>
      <c r="AO133" s="147"/>
      <c r="AP133" s="147"/>
      <c r="AQ133" s="147"/>
      <c r="AR133" s="147"/>
      <c r="AS133" s="147"/>
      <c r="AT133" s="147"/>
      <c r="AU133" s="147"/>
      <c r="AV133" s="147"/>
      <c r="AW133" s="147"/>
      <c r="AX133" s="147"/>
      <c r="AY133" s="147"/>
      <c r="AZ133" s="147"/>
      <c r="BA133" s="147"/>
      <c r="BB133" s="147"/>
    </row>
    <row r="134" spans="3:54" x14ac:dyDescent="0.2">
      <c r="C134" s="147" t="str">
        <f t="shared" si="3"/>
        <v>-</v>
      </c>
      <c r="Z134" s="147"/>
      <c r="AA134" s="147"/>
      <c r="AB134" s="147"/>
      <c r="AC134" s="147"/>
      <c r="AD134" s="147"/>
      <c r="AE134" s="147"/>
      <c r="AF134" s="147"/>
      <c r="AG134" s="147"/>
      <c r="AH134" s="147"/>
      <c r="AI134" s="147"/>
      <c r="AJ134" s="147"/>
      <c r="AK134" s="147"/>
      <c r="AL134" s="147"/>
      <c r="AM134" s="147"/>
      <c r="AN134" s="147"/>
      <c r="AO134" s="147"/>
      <c r="AP134" s="147"/>
      <c r="AQ134" s="147"/>
      <c r="AR134" s="147"/>
      <c r="AS134" s="147"/>
      <c r="AT134" s="147"/>
      <c r="AU134" s="147"/>
      <c r="AV134" s="147"/>
      <c r="AW134" s="147"/>
      <c r="AX134" s="147"/>
      <c r="AY134" s="147"/>
      <c r="AZ134" s="147"/>
      <c r="BA134" s="147"/>
      <c r="BB134" s="147"/>
    </row>
    <row r="135" spans="3:54" x14ac:dyDescent="0.2">
      <c r="C135" s="147" t="str">
        <f t="shared" si="3"/>
        <v>OUTRAS DESPESAS COM SAÚDE</v>
      </c>
      <c r="Z135" s="147"/>
      <c r="AA135" s="147"/>
      <c r="AB135" s="147"/>
      <c r="AC135" s="147"/>
      <c r="AD135" s="147"/>
      <c r="AE135" s="147"/>
      <c r="AF135" s="147"/>
      <c r="AG135" s="147"/>
      <c r="AH135" s="147"/>
      <c r="AI135" s="147"/>
      <c r="AJ135" s="147"/>
      <c r="AK135" s="147"/>
      <c r="AL135" s="147"/>
      <c r="AM135" s="147"/>
      <c r="AN135" s="147"/>
      <c r="AO135" s="147"/>
      <c r="AP135" s="147"/>
      <c r="AQ135" s="147"/>
      <c r="AR135" s="147"/>
      <c r="AS135" s="147"/>
      <c r="AT135" s="147"/>
      <c r="AU135" s="147"/>
      <c r="AV135" s="147"/>
      <c r="AW135" s="147"/>
      <c r="AX135" s="147"/>
      <c r="AY135" s="147"/>
      <c r="AZ135" s="147"/>
      <c r="BA135" s="147"/>
      <c r="BB135" s="147"/>
    </row>
    <row r="136" spans="3:54" x14ac:dyDescent="0.2">
      <c r="Z136" s="147"/>
      <c r="AA136" s="147"/>
      <c r="AB136" s="147"/>
      <c r="AC136" s="147"/>
      <c r="AD136" s="147"/>
      <c r="AE136" s="147"/>
      <c r="AF136" s="147"/>
      <c r="AG136" s="147"/>
      <c r="AH136" s="147"/>
      <c r="AI136" s="147"/>
      <c r="AJ136" s="147"/>
      <c r="AK136" s="147"/>
      <c r="AL136" s="147"/>
      <c r="AM136" s="147"/>
      <c r="AN136" s="147"/>
      <c r="AO136" s="147"/>
      <c r="AP136" s="147"/>
      <c r="AQ136" s="147"/>
      <c r="AR136" s="147"/>
      <c r="AS136" s="147"/>
      <c r="AT136" s="147"/>
      <c r="AU136" s="147"/>
      <c r="AV136" s="147"/>
      <c r="AW136" s="147"/>
      <c r="AX136" s="147"/>
      <c r="AY136" s="147"/>
      <c r="AZ136" s="147"/>
      <c r="BA136" s="147"/>
      <c r="BB136" s="147"/>
    </row>
    <row r="137" spans="3:54" x14ac:dyDescent="0.2">
      <c r="C137" s="148" t="s">
        <v>267</v>
      </c>
      <c r="Z137" s="147"/>
      <c r="AA137" s="147"/>
      <c r="AB137" s="147"/>
      <c r="AC137" s="147"/>
      <c r="AD137" s="147"/>
      <c r="AE137" s="147"/>
      <c r="AF137" s="147"/>
      <c r="AG137" s="147"/>
      <c r="AH137" s="147"/>
      <c r="AI137" s="147"/>
      <c r="AJ137" s="147"/>
      <c r="AK137" s="147"/>
      <c r="AL137" s="147"/>
      <c r="AM137" s="147"/>
      <c r="AN137" s="147"/>
      <c r="AO137" s="147"/>
      <c r="AP137" s="147"/>
      <c r="AQ137" s="147"/>
      <c r="AR137" s="147"/>
      <c r="AS137" s="147"/>
      <c r="AT137" s="147"/>
      <c r="AU137" s="147"/>
      <c r="AV137" s="147"/>
      <c r="AW137" s="147"/>
      <c r="AX137" s="147"/>
      <c r="AY137" s="147"/>
      <c r="AZ137" s="147"/>
      <c r="BA137" s="147"/>
      <c r="BB137" s="147"/>
    </row>
    <row r="138" spans="3:54" x14ac:dyDescent="0.2">
      <c r="C138" s="147" t="str">
        <f>M5</f>
        <v>Combustível</v>
      </c>
      <c r="Z138" s="147"/>
      <c r="AA138" s="147"/>
      <c r="AB138" s="147"/>
      <c r="AC138" s="147"/>
      <c r="AD138" s="147"/>
      <c r="AE138" s="147"/>
      <c r="AF138" s="147"/>
      <c r="AG138" s="147"/>
      <c r="AH138" s="147"/>
      <c r="AI138" s="147"/>
      <c r="AJ138" s="147"/>
      <c r="AK138" s="147"/>
      <c r="AL138" s="147"/>
      <c r="AM138" s="147"/>
      <c r="AN138" s="147"/>
      <c r="AO138" s="147"/>
      <c r="AP138" s="147"/>
      <c r="AQ138" s="147"/>
      <c r="AR138" s="147"/>
      <c r="AS138" s="147"/>
      <c r="AT138" s="147"/>
      <c r="AU138" s="147"/>
      <c r="AV138" s="147"/>
      <c r="AW138" s="147"/>
      <c r="AX138" s="147"/>
      <c r="AY138" s="147"/>
      <c r="AZ138" s="147"/>
      <c r="BA138" s="147"/>
      <c r="BB138" s="147"/>
    </row>
    <row r="139" spans="3:54" x14ac:dyDescent="0.2">
      <c r="C139" s="147" t="str">
        <f>M84</f>
        <v>-</v>
      </c>
      <c r="Z139" s="147"/>
      <c r="AA139" s="147"/>
      <c r="AB139" s="147"/>
      <c r="AC139" s="147"/>
      <c r="AD139" s="147"/>
      <c r="AE139" s="147"/>
      <c r="AF139" s="147"/>
      <c r="AG139" s="147"/>
      <c r="AH139" s="147"/>
      <c r="AI139" s="147"/>
      <c r="AJ139" s="147"/>
      <c r="AK139" s="147"/>
      <c r="AL139" s="147"/>
      <c r="AM139" s="147"/>
      <c r="AN139" s="147"/>
      <c r="AO139" s="147"/>
      <c r="AP139" s="147"/>
      <c r="AQ139" s="147"/>
      <c r="AR139" s="147"/>
      <c r="AS139" s="147"/>
      <c r="AT139" s="147"/>
      <c r="AU139" s="147"/>
      <c r="AV139" s="147"/>
      <c r="AW139" s="147"/>
      <c r="AX139" s="147"/>
      <c r="AY139" s="147"/>
      <c r="AZ139" s="147"/>
      <c r="BA139" s="147"/>
      <c r="BB139" s="147"/>
    </row>
    <row r="140" spans="3:54" x14ac:dyDescent="0.2">
      <c r="C140" s="147" t="str">
        <f>M85</f>
        <v>-</v>
      </c>
      <c r="Z140" s="147"/>
      <c r="AA140" s="147"/>
      <c r="AB140" s="147"/>
      <c r="AC140" s="147"/>
      <c r="AD140" s="147"/>
      <c r="AE140" s="147"/>
      <c r="AF140" s="147"/>
      <c r="AG140" s="147"/>
      <c r="AH140" s="147"/>
      <c r="AI140" s="147"/>
      <c r="AJ140" s="147"/>
      <c r="AK140" s="147"/>
      <c r="AL140" s="147"/>
      <c r="AM140" s="147"/>
      <c r="AN140" s="147"/>
      <c r="AO140" s="147"/>
      <c r="AP140" s="147"/>
      <c r="AQ140" s="147"/>
      <c r="AR140" s="147"/>
      <c r="AS140" s="147"/>
      <c r="AT140" s="147"/>
      <c r="AU140" s="147"/>
      <c r="AV140" s="147"/>
      <c r="AW140" s="147"/>
      <c r="AX140" s="147"/>
      <c r="AY140" s="147"/>
      <c r="AZ140" s="147"/>
      <c r="BA140" s="147"/>
      <c r="BB140" s="147"/>
    </row>
    <row r="141" spans="3:54" x14ac:dyDescent="0.2">
      <c r="C141" s="147" t="str">
        <f>M98</f>
        <v>-</v>
      </c>
      <c r="Z141" s="147"/>
      <c r="AA141" s="147"/>
      <c r="AB141" s="147"/>
      <c r="AC141" s="147"/>
      <c r="AD141" s="147"/>
      <c r="AE141" s="147"/>
      <c r="AF141" s="147"/>
      <c r="AG141" s="147"/>
      <c r="AH141" s="147"/>
      <c r="AI141" s="147"/>
      <c r="AJ141" s="147"/>
      <c r="AK141" s="147"/>
      <c r="AL141" s="147"/>
      <c r="AM141" s="147"/>
      <c r="AN141" s="147"/>
      <c r="AO141" s="147"/>
      <c r="AP141" s="147"/>
      <c r="AQ141" s="147"/>
      <c r="AR141" s="147"/>
      <c r="AS141" s="147"/>
      <c r="AT141" s="147"/>
      <c r="AU141" s="147"/>
      <c r="AV141" s="147"/>
      <c r="AW141" s="147"/>
      <c r="AX141" s="147"/>
      <c r="AY141" s="147"/>
      <c r="AZ141" s="147"/>
      <c r="BA141" s="147"/>
      <c r="BB141" s="147"/>
    </row>
    <row r="142" spans="3:54" x14ac:dyDescent="0.2">
      <c r="C142" s="147" t="str">
        <f>M99</f>
        <v>-</v>
      </c>
      <c r="Z142" s="147"/>
      <c r="AA142" s="147"/>
      <c r="AB142" s="147"/>
      <c r="AC142" s="147"/>
      <c r="AD142" s="147"/>
      <c r="AE142" s="147"/>
      <c r="AF142" s="147"/>
      <c r="AG142" s="147"/>
      <c r="AH142" s="147"/>
      <c r="AI142" s="147"/>
      <c r="AJ142" s="147"/>
      <c r="AK142" s="147"/>
      <c r="AL142" s="147"/>
      <c r="AM142" s="147"/>
      <c r="AN142" s="147"/>
      <c r="AO142" s="147"/>
      <c r="AP142" s="147"/>
      <c r="AQ142" s="147"/>
      <c r="AR142" s="147"/>
      <c r="AS142" s="147"/>
      <c r="AT142" s="147"/>
      <c r="AU142" s="147"/>
      <c r="AV142" s="147"/>
      <c r="AW142" s="147"/>
      <c r="AX142" s="147"/>
      <c r="AY142" s="147"/>
      <c r="AZ142" s="147"/>
      <c r="BA142" s="147"/>
      <c r="BB142" s="147"/>
    </row>
    <row r="143" spans="3:54" x14ac:dyDescent="0.2">
      <c r="C143" s="147" t="str">
        <f t="shared" ref="C143:C146" si="4">M100</f>
        <v>-</v>
      </c>
      <c r="Z143" s="147"/>
      <c r="AA143" s="147"/>
      <c r="AB143" s="147"/>
      <c r="AC143" s="147"/>
      <c r="AD143" s="147"/>
      <c r="AE143" s="147"/>
      <c r="AF143" s="147"/>
      <c r="AG143" s="147"/>
      <c r="AH143" s="147"/>
      <c r="AI143" s="147"/>
      <c r="AJ143" s="147"/>
      <c r="AK143" s="147"/>
      <c r="AL143" s="147"/>
      <c r="AM143" s="147"/>
      <c r="AN143" s="147"/>
      <c r="AO143" s="147"/>
      <c r="AP143" s="147"/>
      <c r="AQ143" s="147"/>
      <c r="AR143" s="147"/>
      <c r="AS143" s="147"/>
      <c r="AT143" s="147"/>
      <c r="AU143" s="147"/>
      <c r="AV143" s="147"/>
      <c r="AW143" s="147"/>
      <c r="AX143" s="147"/>
      <c r="AY143" s="147"/>
      <c r="AZ143" s="147"/>
      <c r="BA143" s="147"/>
      <c r="BB143" s="147"/>
    </row>
    <row r="144" spans="3:54" x14ac:dyDescent="0.2">
      <c r="C144" s="147" t="str">
        <f t="shared" si="4"/>
        <v>-</v>
      </c>
      <c r="Z144" s="147"/>
      <c r="AA144" s="147"/>
      <c r="AB144" s="147"/>
      <c r="AC144" s="147"/>
      <c r="AD144" s="147"/>
      <c r="AE144" s="147"/>
      <c r="AF144" s="147"/>
      <c r="AG144" s="147"/>
      <c r="AH144" s="147"/>
      <c r="AI144" s="147"/>
      <c r="AJ144" s="147"/>
      <c r="AK144" s="147"/>
      <c r="AL144" s="147"/>
      <c r="AM144" s="147"/>
      <c r="AN144" s="147"/>
      <c r="AO144" s="147"/>
      <c r="AP144" s="147"/>
      <c r="AQ144" s="147"/>
      <c r="AR144" s="147"/>
      <c r="AS144" s="147"/>
      <c r="AT144" s="147"/>
      <c r="AU144" s="147"/>
      <c r="AV144" s="147"/>
      <c r="AW144" s="147"/>
      <c r="AX144" s="147"/>
      <c r="AY144" s="147"/>
      <c r="AZ144" s="147"/>
      <c r="BA144" s="147"/>
      <c r="BB144" s="147"/>
    </row>
    <row r="145" spans="3:54" x14ac:dyDescent="0.2">
      <c r="C145" s="147" t="str">
        <f t="shared" si="4"/>
        <v>-</v>
      </c>
      <c r="Z145" s="147"/>
      <c r="AA145" s="147"/>
      <c r="AB145" s="147"/>
      <c r="AC145" s="147"/>
      <c r="AD145" s="147"/>
      <c r="AE145" s="147"/>
      <c r="AF145" s="147"/>
      <c r="AG145" s="147"/>
      <c r="AH145" s="147"/>
      <c r="AI145" s="147"/>
      <c r="AJ145" s="147"/>
      <c r="AK145" s="147"/>
      <c r="AL145" s="147"/>
      <c r="AM145" s="147"/>
      <c r="AN145" s="147"/>
      <c r="AO145" s="147"/>
      <c r="AP145" s="147"/>
      <c r="AQ145" s="147"/>
      <c r="AR145" s="147"/>
      <c r="AS145" s="147"/>
      <c r="AT145" s="147"/>
      <c r="AU145" s="147"/>
      <c r="AV145" s="147"/>
      <c r="AW145" s="147"/>
      <c r="AX145" s="147"/>
      <c r="AY145" s="147"/>
      <c r="AZ145" s="147"/>
      <c r="BA145" s="147"/>
      <c r="BB145" s="147"/>
    </row>
    <row r="146" spans="3:54" x14ac:dyDescent="0.2">
      <c r="C146" s="147" t="str">
        <f t="shared" si="4"/>
        <v>OUTRAS DESPESAS COM TRANSPORTES</v>
      </c>
      <c r="Z146" s="147"/>
      <c r="AA146" s="147"/>
      <c r="AB146" s="147"/>
      <c r="AC146" s="147"/>
      <c r="AD146" s="147"/>
      <c r="AE146" s="147"/>
      <c r="AF146" s="147"/>
      <c r="AG146" s="147"/>
      <c r="AH146" s="147"/>
      <c r="AI146" s="147"/>
      <c r="AJ146" s="147"/>
      <c r="AK146" s="147"/>
      <c r="AL146" s="147"/>
      <c r="AM146" s="147"/>
      <c r="AN146" s="147"/>
      <c r="AO146" s="147"/>
      <c r="AP146" s="147"/>
      <c r="AQ146" s="147"/>
      <c r="AR146" s="147"/>
      <c r="AS146" s="147"/>
      <c r="AT146" s="147"/>
      <c r="AU146" s="147"/>
      <c r="AV146" s="147"/>
      <c r="AW146" s="147"/>
      <c r="AX146" s="147"/>
      <c r="AY146" s="147"/>
      <c r="AZ146" s="147"/>
      <c r="BA146" s="147"/>
      <c r="BB146" s="147"/>
    </row>
    <row r="147" spans="3:54" x14ac:dyDescent="0.2">
      <c r="Z147" s="147"/>
      <c r="AA147" s="147"/>
      <c r="AB147" s="147"/>
      <c r="AC147" s="147"/>
      <c r="AD147" s="147"/>
      <c r="AE147" s="147"/>
      <c r="AF147" s="147"/>
      <c r="AG147" s="147"/>
      <c r="AH147" s="147"/>
      <c r="AI147" s="147"/>
      <c r="AJ147" s="147"/>
      <c r="AK147" s="147"/>
      <c r="AL147" s="147"/>
      <c r="AM147" s="147"/>
      <c r="AN147" s="147"/>
      <c r="AO147" s="147"/>
      <c r="AP147" s="147"/>
      <c r="AQ147" s="147"/>
      <c r="AR147" s="147"/>
      <c r="AS147" s="147"/>
      <c r="AT147" s="147"/>
      <c r="AU147" s="147"/>
      <c r="AV147" s="147"/>
      <c r="AW147" s="147"/>
      <c r="AX147" s="147"/>
      <c r="AY147" s="147"/>
      <c r="AZ147" s="147"/>
      <c r="BA147" s="147"/>
      <c r="BB147" s="147"/>
    </row>
    <row r="148" spans="3:54" x14ac:dyDescent="0.2">
      <c r="C148" s="148" t="s">
        <v>267</v>
      </c>
      <c r="Z148" s="147"/>
      <c r="AA148" s="147"/>
      <c r="AB148" s="147"/>
      <c r="AC148" s="147"/>
      <c r="AD148" s="147"/>
      <c r="AE148" s="147"/>
      <c r="AF148" s="147"/>
      <c r="AG148" s="147"/>
      <c r="AH148" s="147"/>
      <c r="AI148" s="147"/>
      <c r="AJ148" s="147"/>
      <c r="AK148" s="147"/>
      <c r="AL148" s="147"/>
      <c r="AM148" s="147"/>
      <c r="AN148" s="147"/>
      <c r="AO148" s="147"/>
      <c r="AP148" s="147"/>
      <c r="AQ148" s="147"/>
      <c r="AR148" s="147"/>
      <c r="AS148" s="147"/>
      <c r="AT148" s="147"/>
      <c r="AU148" s="147"/>
      <c r="AV148" s="147"/>
      <c r="AW148" s="147"/>
      <c r="AX148" s="147"/>
      <c r="AY148" s="147"/>
      <c r="AZ148" s="147"/>
      <c r="BA148" s="147"/>
      <c r="BB148" s="147"/>
    </row>
    <row r="149" spans="3:54" x14ac:dyDescent="0.2">
      <c r="C149" s="147" t="e">
        <f>#REF!</f>
        <v>#REF!</v>
      </c>
      <c r="Z149" s="147"/>
      <c r="AA149" s="147"/>
      <c r="AB149" s="147"/>
      <c r="AC149" s="147"/>
      <c r="AD149" s="147"/>
      <c r="AE149" s="147"/>
      <c r="AF149" s="147"/>
      <c r="AG149" s="147"/>
      <c r="AH149" s="147"/>
      <c r="AI149" s="147"/>
      <c r="AJ149" s="147"/>
      <c r="AK149" s="147"/>
      <c r="AL149" s="147"/>
      <c r="AM149" s="147"/>
      <c r="AN149" s="147"/>
      <c r="AO149" s="147"/>
      <c r="AP149" s="147"/>
      <c r="AQ149" s="147"/>
      <c r="AR149" s="147"/>
      <c r="AS149" s="147"/>
      <c r="AT149" s="147"/>
      <c r="AU149" s="147"/>
      <c r="AV149" s="147"/>
      <c r="AW149" s="147"/>
      <c r="AX149" s="147"/>
      <c r="AY149" s="147"/>
      <c r="AZ149" s="147"/>
      <c r="BA149" s="147"/>
      <c r="BB149" s="147"/>
    </row>
    <row r="150" spans="3:54" x14ac:dyDescent="0.2">
      <c r="C150" s="147" t="e">
        <f>#REF!</f>
        <v>#REF!</v>
      </c>
      <c r="Z150" s="147"/>
      <c r="AA150" s="147"/>
      <c r="AB150" s="147"/>
      <c r="AC150" s="147"/>
      <c r="AD150" s="147"/>
      <c r="AE150" s="147"/>
      <c r="AF150" s="147"/>
      <c r="AG150" s="147"/>
      <c r="AH150" s="147"/>
      <c r="AI150" s="147"/>
      <c r="AJ150" s="147"/>
      <c r="AK150" s="147"/>
      <c r="AL150" s="147"/>
      <c r="AM150" s="147"/>
      <c r="AN150" s="147"/>
      <c r="AO150" s="147"/>
      <c r="AP150" s="147"/>
      <c r="AQ150" s="147"/>
      <c r="AR150" s="147"/>
      <c r="AS150" s="147"/>
      <c r="AT150" s="147"/>
      <c r="AU150" s="147"/>
      <c r="AV150" s="147"/>
      <c r="AW150" s="147"/>
      <c r="AX150" s="147"/>
      <c r="AY150" s="147"/>
      <c r="AZ150" s="147"/>
      <c r="BA150" s="147"/>
      <c r="BB150" s="147"/>
    </row>
    <row r="151" spans="3:54" x14ac:dyDescent="0.2">
      <c r="C151" s="147" t="e">
        <f>#REF!</f>
        <v>#REF!</v>
      </c>
      <c r="Z151" s="147"/>
      <c r="AA151" s="147"/>
      <c r="AB151" s="147"/>
      <c r="AC151" s="147"/>
      <c r="AD151" s="147"/>
      <c r="AE151" s="147"/>
      <c r="AF151" s="147"/>
      <c r="AG151" s="147"/>
      <c r="AH151" s="147"/>
      <c r="AI151" s="147"/>
      <c r="AJ151" s="147"/>
      <c r="AK151" s="147"/>
      <c r="AL151" s="147"/>
      <c r="AM151" s="147"/>
      <c r="AN151" s="147"/>
      <c r="AO151" s="147"/>
      <c r="AP151" s="147"/>
      <c r="AQ151" s="147"/>
      <c r="AR151" s="147"/>
      <c r="AS151" s="147"/>
      <c r="AT151" s="147"/>
      <c r="AU151" s="147"/>
      <c r="AV151" s="147"/>
      <c r="AW151" s="147"/>
      <c r="AX151" s="147"/>
      <c r="AY151" s="147"/>
      <c r="AZ151" s="147"/>
      <c r="BA151" s="147"/>
      <c r="BB151" s="147"/>
    </row>
    <row r="152" spans="3:54" x14ac:dyDescent="0.2">
      <c r="C152" s="147" t="e">
        <f>#REF!</f>
        <v>#REF!</v>
      </c>
      <c r="Z152" s="147"/>
      <c r="AA152" s="147"/>
      <c r="AB152" s="147"/>
      <c r="AC152" s="147"/>
      <c r="AD152" s="147"/>
      <c r="AE152" s="147"/>
      <c r="AF152" s="147"/>
      <c r="AG152" s="147"/>
      <c r="AH152" s="147"/>
      <c r="AI152" s="147"/>
      <c r="AJ152" s="147"/>
      <c r="AK152" s="147"/>
      <c r="AL152" s="147"/>
      <c r="AM152" s="147"/>
      <c r="AN152" s="147"/>
      <c r="AO152" s="147"/>
      <c r="AP152" s="147"/>
      <c r="AQ152" s="147"/>
      <c r="AR152" s="147"/>
      <c r="AS152" s="147"/>
      <c r="AT152" s="147"/>
      <c r="AU152" s="147"/>
      <c r="AV152" s="147"/>
      <c r="AW152" s="147"/>
      <c r="AX152" s="147"/>
      <c r="AY152" s="147"/>
      <c r="AZ152" s="147"/>
      <c r="BA152" s="147"/>
      <c r="BB152" s="147"/>
    </row>
    <row r="153" spans="3:54" x14ac:dyDescent="0.2">
      <c r="C153" s="147" t="e">
        <f>#REF!</f>
        <v>#REF!</v>
      </c>
      <c r="Z153" s="147"/>
      <c r="AA153" s="147"/>
      <c r="AB153" s="147"/>
      <c r="AC153" s="147"/>
      <c r="AD153" s="147"/>
      <c r="AE153" s="147"/>
      <c r="AF153" s="147"/>
      <c r="AG153" s="147"/>
      <c r="AH153" s="147"/>
      <c r="AI153" s="147"/>
      <c r="AJ153" s="147"/>
      <c r="AK153" s="147"/>
      <c r="AL153" s="147"/>
      <c r="AM153" s="147"/>
      <c r="AN153" s="147"/>
      <c r="AO153" s="147"/>
      <c r="AP153" s="147"/>
      <c r="AQ153" s="147"/>
      <c r="AR153" s="147"/>
      <c r="AS153" s="147"/>
      <c r="AT153" s="147"/>
      <c r="AU153" s="147"/>
      <c r="AV153" s="147"/>
      <c r="AW153" s="147"/>
      <c r="AX153" s="147"/>
      <c r="AY153" s="147"/>
      <c r="AZ153" s="147"/>
      <c r="BA153" s="147"/>
      <c r="BB153" s="147"/>
    </row>
    <row r="154" spans="3:54" x14ac:dyDescent="0.2">
      <c r="C154" s="147" t="e">
        <f>#REF!</f>
        <v>#REF!</v>
      </c>
      <c r="Z154" s="147"/>
      <c r="AA154" s="147"/>
      <c r="AB154" s="147"/>
      <c r="AC154" s="147"/>
      <c r="AD154" s="147"/>
      <c r="AE154" s="147"/>
      <c r="AF154" s="147"/>
      <c r="AG154" s="147"/>
      <c r="AH154" s="147"/>
      <c r="AI154" s="147"/>
      <c r="AJ154" s="147"/>
      <c r="AK154" s="147"/>
      <c r="AL154" s="147"/>
      <c r="AM154" s="147"/>
      <c r="AN154" s="147"/>
      <c r="AO154" s="147"/>
      <c r="AP154" s="147"/>
      <c r="AQ154" s="147"/>
      <c r="AR154" s="147"/>
      <c r="AS154" s="147"/>
      <c r="AT154" s="147"/>
      <c r="AU154" s="147"/>
      <c r="AV154" s="147"/>
      <c r="AW154" s="147"/>
      <c r="AX154" s="147"/>
      <c r="AY154" s="147"/>
      <c r="AZ154" s="147"/>
      <c r="BA154" s="147"/>
      <c r="BB154" s="147"/>
    </row>
    <row r="155" spans="3:54" x14ac:dyDescent="0.2">
      <c r="C155" s="147" t="e">
        <f>#REF!</f>
        <v>#REF!</v>
      </c>
      <c r="Z155" s="147"/>
      <c r="AA155" s="147"/>
      <c r="AB155" s="147"/>
      <c r="AC155" s="147"/>
      <c r="AD155" s="147"/>
      <c r="AE155" s="147"/>
      <c r="AF155" s="147"/>
      <c r="AG155" s="147"/>
      <c r="AH155" s="147"/>
      <c r="AI155" s="147"/>
      <c r="AJ155" s="147"/>
      <c r="AK155" s="147"/>
      <c r="AL155" s="147"/>
      <c r="AM155" s="147"/>
      <c r="AN155" s="147"/>
      <c r="AO155" s="147"/>
      <c r="AP155" s="147"/>
      <c r="AQ155" s="147"/>
      <c r="AR155" s="147"/>
      <c r="AS155" s="147"/>
      <c r="AT155" s="147"/>
      <c r="AU155" s="147"/>
      <c r="AV155" s="147"/>
      <c r="AW155" s="147"/>
      <c r="AX155" s="147"/>
      <c r="AY155" s="147"/>
      <c r="AZ155" s="147"/>
      <c r="BA155" s="147"/>
      <c r="BB155" s="147"/>
    </row>
    <row r="156" spans="3:54" x14ac:dyDescent="0.2">
      <c r="C156" s="147" t="e">
        <f>#REF!</f>
        <v>#REF!</v>
      </c>
      <c r="Z156" s="147"/>
      <c r="AA156" s="147"/>
      <c r="AB156" s="147"/>
      <c r="AC156" s="147"/>
      <c r="AD156" s="147"/>
      <c r="AE156" s="147"/>
      <c r="AF156" s="147"/>
      <c r="AG156" s="147"/>
      <c r="AH156" s="147"/>
      <c r="AI156" s="147"/>
      <c r="AJ156" s="147"/>
      <c r="AK156" s="147"/>
      <c r="AL156" s="147"/>
      <c r="AM156" s="147"/>
      <c r="AN156" s="147"/>
      <c r="AO156" s="147"/>
      <c r="AP156" s="147"/>
      <c r="AQ156" s="147"/>
      <c r="AR156" s="147"/>
      <c r="AS156" s="147"/>
      <c r="AT156" s="147"/>
      <c r="AU156" s="147"/>
      <c r="AV156" s="147"/>
      <c r="AW156" s="147"/>
      <c r="AX156" s="147"/>
      <c r="AY156" s="147"/>
      <c r="AZ156" s="147"/>
      <c r="BA156" s="147"/>
      <c r="BB156" s="147"/>
    </row>
    <row r="157" spans="3:54" x14ac:dyDescent="0.2">
      <c r="C157" s="147" t="e">
        <f>#REF!</f>
        <v>#REF!</v>
      </c>
      <c r="Z157" s="147"/>
      <c r="AA157" s="147"/>
      <c r="AB157" s="147"/>
      <c r="AC157" s="147"/>
      <c r="AD157" s="147"/>
      <c r="AE157" s="147"/>
      <c r="AF157" s="147"/>
      <c r="AG157" s="147"/>
      <c r="AH157" s="147"/>
      <c r="AI157" s="147"/>
      <c r="AJ157" s="147"/>
      <c r="AK157" s="147"/>
      <c r="AL157" s="147"/>
      <c r="AM157" s="147"/>
      <c r="AN157" s="147"/>
      <c r="AO157" s="147"/>
      <c r="AP157" s="147"/>
      <c r="AQ157" s="147"/>
      <c r="AR157" s="147"/>
      <c r="AS157" s="147"/>
      <c r="AT157" s="147"/>
      <c r="AU157" s="147"/>
      <c r="AV157" s="147"/>
      <c r="AW157" s="147"/>
      <c r="AX157" s="147"/>
      <c r="AY157" s="147"/>
      <c r="AZ157" s="147"/>
      <c r="BA157" s="147"/>
      <c r="BB157" s="147"/>
    </row>
    <row r="158" spans="3:54" x14ac:dyDescent="0.2">
      <c r="C158" s="147" t="e">
        <f>#REF!</f>
        <v>#REF!</v>
      </c>
      <c r="Z158" s="147"/>
      <c r="AA158" s="147"/>
      <c r="AB158" s="147"/>
      <c r="AC158" s="147"/>
      <c r="AD158" s="147"/>
      <c r="AE158" s="147"/>
      <c r="AF158" s="147"/>
      <c r="AG158" s="147"/>
      <c r="AH158" s="147"/>
      <c r="AI158" s="147"/>
      <c r="AJ158" s="147"/>
      <c r="AK158" s="147"/>
      <c r="AL158" s="147"/>
      <c r="AM158" s="147"/>
      <c r="AN158" s="147"/>
      <c r="AO158" s="147"/>
      <c r="AP158" s="147"/>
      <c r="AQ158" s="147"/>
      <c r="AR158" s="147"/>
      <c r="AS158" s="147"/>
      <c r="AT158" s="147"/>
      <c r="AU158" s="147"/>
      <c r="AV158" s="147"/>
      <c r="AW158" s="147"/>
      <c r="AX158" s="147"/>
      <c r="AY158" s="147"/>
      <c r="AZ158" s="147"/>
      <c r="BA158" s="147"/>
      <c r="BB158" s="147"/>
    </row>
    <row r="159" spans="3:54" x14ac:dyDescent="0.2">
      <c r="C159" s="148" t="s">
        <v>267</v>
      </c>
      <c r="Z159" s="147"/>
      <c r="AA159" s="147"/>
      <c r="AB159" s="147"/>
      <c r="AC159" s="147"/>
      <c r="AD159" s="147"/>
      <c r="AE159" s="147"/>
      <c r="AF159" s="147"/>
      <c r="AG159" s="147"/>
      <c r="AH159" s="147"/>
      <c r="AI159" s="147"/>
      <c r="AJ159" s="147"/>
      <c r="AK159" s="147"/>
      <c r="AL159" s="147"/>
      <c r="AM159" s="147"/>
      <c r="AN159" s="147"/>
      <c r="AO159" s="147"/>
      <c r="AP159" s="147"/>
      <c r="AQ159" s="147"/>
      <c r="AR159" s="147"/>
      <c r="AS159" s="147"/>
      <c r="AT159" s="147"/>
      <c r="AU159" s="147"/>
      <c r="AV159" s="147"/>
      <c r="AW159" s="147"/>
      <c r="AX159" s="147"/>
      <c r="AY159" s="147"/>
      <c r="AZ159" s="147"/>
      <c r="BA159" s="147"/>
      <c r="BB159" s="147"/>
    </row>
    <row r="160" spans="3:54" x14ac:dyDescent="0.2">
      <c r="C160" s="147" t="str">
        <f>J5</f>
        <v>Farmácia</v>
      </c>
      <c r="Z160" s="147"/>
      <c r="AA160" s="147"/>
      <c r="AB160" s="147"/>
      <c r="AC160" s="147"/>
      <c r="AD160" s="147"/>
      <c r="AE160" s="147"/>
      <c r="AF160" s="147"/>
      <c r="AG160" s="147"/>
      <c r="AH160" s="147"/>
      <c r="AI160" s="147"/>
      <c r="AJ160" s="147"/>
      <c r="AK160" s="147"/>
      <c r="AL160" s="147"/>
      <c r="AM160" s="147"/>
      <c r="AN160" s="147"/>
      <c r="AO160" s="147"/>
      <c r="AP160" s="147"/>
      <c r="AQ160" s="147"/>
      <c r="AR160" s="147"/>
      <c r="AS160" s="147"/>
      <c r="AT160" s="147"/>
      <c r="AU160" s="147"/>
      <c r="AV160" s="147"/>
      <c r="AW160" s="147"/>
      <c r="AX160" s="147"/>
      <c r="AY160" s="147"/>
      <c r="AZ160" s="147"/>
      <c r="BA160" s="147"/>
      <c r="BB160" s="147"/>
    </row>
    <row r="161" spans="3:54" x14ac:dyDescent="0.2">
      <c r="C161" s="147" t="str">
        <f>J84</f>
        <v>-</v>
      </c>
      <c r="Z161" s="147"/>
      <c r="AA161" s="147"/>
      <c r="AB161" s="147"/>
      <c r="AC161" s="147"/>
      <c r="AD161" s="147"/>
      <c r="AE161" s="147"/>
      <c r="AF161" s="147"/>
      <c r="AG161" s="147"/>
      <c r="AH161" s="147"/>
      <c r="AI161" s="147"/>
      <c r="AJ161" s="147"/>
      <c r="AK161" s="147"/>
      <c r="AL161" s="147"/>
      <c r="AM161" s="147"/>
      <c r="AN161" s="147"/>
      <c r="AO161" s="147"/>
      <c r="AP161" s="147"/>
      <c r="AQ161" s="147"/>
      <c r="AR161" s="147"/>
      <c r="AS161" s="147"/>
      <c r="AT161" s="147"/>
      <c r="AU161" s="147"/>
      <c r="AV161" s="147"/>
      <c r="AW161" s="147"/>
      <c r="AX161" s="147"/>
      <c r="AY161" s="147"/>
      <c r="AZ161" s="147"/>
      <c r="BA161" s="147"/>
      <c r="BB161" s="147"/>
    </row>
    <row r="162" spans="3:54" x14ac:dyDescent="0.2">
      <c r="C162" s="147" t="str">
        <f>J85</f>
        <v>-</v>
      </c>
      <c r="Z162" s="147"/>
      <c r="AA162" s="147"/>
      <c r="AB162" s="147"/>
      <c r="AC162" s="147"/>
      <c r="AD162" s="147"/>
      <c r="AE162" s="147"/>
      <c r="AF162" s="147"/>
      <c r="AG162" s="147"/>
      <c r="AH162" s="147"/>
      <c r="AI162" s="147"/>
      <c r="AJ162" s="147"/>
      <c r="AK162" s="147"/>
      <c r="AL162" s="147"/>
      <c r="AM162" s="147"/>
      <c r="AN162" s="147"/>
      <c r="AO162" s="147"/>
      <c r="AP162" s="147"/>
      <c r="AQ162" s="147"/>
      <c r="AR162" s="147"/>
      <c r="AS162" s="147"/>
      <c r="AT162" s="147"/>
      <c r="AU162" s="147"/>
      <c r="AV162" s="147"/>
      <c r="AW162" s="147"/>
      <c r="AX162" s="147"/>
      <c r="AY162" s="147"/>
      <c r="AZ162" s="147"/>
      <c r="BA162" s="147"/>
      <c r="BB162" s="147"/>
    </row>
    <row r="163" spans="3:54" x14ac:dyDescent="0.2">
      <c r="C163" s="147" t="str">
        <f>J98</f>
        <v>-</v>
      </c>
      <c r="Z163" s="147"/>
      <c r="AA163" s="147"/>
      <c r="AB163" s="147"/>
      <c r="AC163" s="147"/>
      <c r="AD163" s="147"/>
      <c r="AE163" s="147"/>
      <c r="AF163" s="147"/>
      <c r="AG163" s="147"/>
      <c r="AH163" s="147"/>
      <c r="AI163" s="147"/>
      <c r="AJ163" s="147"/>
      <c r="AK163" s="147"/>
      <c r="AL163" s="147"/>
      <c r="AM163" s="147"/>
      <c r="AN163" s="147"/>
      <c r="AO163" s="147"/>
      <c r="AP163" s="147"/>
      <c r="AQ163" s="147"/>
      <c r="AR163" s="147"/>
      <c r="AS163" s="147"/>
      <c r="AT163" s="147"/>
      <c r="AU163" s="147"/>
      <c r="AV163" s="147"/>
      <c r="AW163" s="147"/>
      <c r="AX163" s="147"/>
      <c r="AY163" s="147"/>
      <c r="AZ163" s="147"/>
      <c r="BA163" s="147"/>
      <c r="BB163" s="147"/>
    </row>
    <row r="164" spans="3:54" x14ac:dyDescent="0.2">
      <c r="C164" s="147" t="str">
        <f>J99</f>
        <v>-</v>
      </c>
      <c r="Z164" s="147"/>
      <c r="AA164" s="147"/>
      <c r="AB164" s="147"/>
      <c r="AC164" s="147"/>
      <c r="AD164" s="147"/>
      <c r="AE164" s="147"/>
      <c r="AF164" s="147"/>
      <c r="AG164" s="147"/>
      <c r="AH164" s="147"/>
      <c r="AI164" s="147"/>
      <c r="AJ164" s="147"/>
      <c r="AK164" s="147"/>
      <c r="AL164" s="147"/>
      <c r="AM164" s="147"/>
      <c r="AN164" s="147"/>
      <c r="AO164" s="147"/>
      <c r="AP164" s="147"/>
      <c r="AQ164" s="147"/>
      <c r="AR164" s="147"/>
      <c r="AS164" s="147"/>
      <c r="AT164" s="147"/>
      <c r="AU164" s="147"/>
      <c r="AV164" s="147"/>
      <c r="AW164" s="147"/>
      <c r="AX164" s="147"/>
      <c r="AY164" s="147"/>
      <c r="AZ164" s="147"/>
      <c r="BA164" s="147"/>
      <c r="BB164" s="147"/>
    </row>
    <row r="165" spans="3:54" x14ac:dyDescent="0.2">
      <c r="C165" s="147" t="str">
        <f>J100</f>
        <v>-</v>
      </c>
      <c r="Z165" s="147"/>
      <c r="AA165" s="147"/>
      <c r="AB165" s="147"/>
      <c r="AC165" s="147"/>
      <c r="AD165" s="147"/>
      <c r="AE165" s="147"/>
      <c r="AF165" s="147"/>
      <c r="AG165" s="147"/>
      <c r="AH165" s="147"/>
      <c r="AI165" s="147"/>
      <c r="AJ165" s="147"/>
      <c r="AK165" s="147"/>
      <c r="AL165" s="147"/>
      <c r="AM165" s="147"/>
      <c r="AN165" s="147"/>
      <c r="AO165" s="147"/>
      <c r="AP165" s="147"/>
      <c r="AQ165" s="147"/>
      <c r="AR165" s="147"/>
      <c r="AS165" s="147"/>
      <c r="AT165" s="147"/>
      <c r="AU165" s="147"/>
      <c r="AV165" s="147"/>
      <c r="AW165" s="147"/>
      <c r="AX165" s="147"/>
      <c r="AY165" s="147"/>
      <c r="AZ165" s="147"/>
      <c r="BA165" s="147"/>
      <c r="BB165" s="147"/>
    </row>
    <row r="166" spans="3:54" x14ac:dyDescent="0.2">
      <c r="C166" s="147" t="str">
        <f>J101</f>
        <v>-</v>
      </c>
      <c r="Z166" s="147"/>
      <c r="AA166" s="147"/>
      <c r="AB166" s="147"/>
      <c r="AC166" s="147"/>
      <c r="AD166" s="147"/>
      <c r="AE166" s="147"/>
      <c r="AF166" s="147"/>
      <c r="AG166" s="147"/>
      <c r="AH166" s="147"/>
      <c r="AI166" s="147"/>
      <c r="AJ166" s="147"/>
      <c r="AK166" s="147"/>
      <c r="AL166" s="147"/>
      <c r="AM166" s="147"/>
      <c r="AN166" s="147"/>
      <c r="AO166" s="147"/>
      <c r="AP166" s="147"/>
      <c r="AQ166" s="147"/>
      <c r="AR166" s="147"/>
      <c r="AS166" s="147"/>
      <c r="AT166" s="147"/>
      <c r="AU166" s="147"/>
      <c r="AV166" s="147"/>
      <c r="AW166" s="147"/>
      <c r="AX166" s="147"/>
      <c r="AY166" s="147"/>
      <c r="AZ166" s="147"/>
      <c r="BA166" s="147"/>
      <c r="BB166" s="147"/>
    </row>
    <row r="167" spans="3:54" x14ac:dyDescent="0.2">
      <c r="C167" s="147" t="str">
        <f>J102</f>
        <v>-</v>
      </c>
      <c r="Z167" s="147"/>
      <c r="AA167" s="147"/>
      <c r="AB167" s="147"/>
      <c r="AC167" s="147"/>
      <c r="AD167" s="147"/>
      <c r="AE167" s="147"/>
      <c r="AF167" s="147"/>
      <c r="AG167" s="147"/>
      <c r="AH167" s="147"/>
      <c r="AI167" s="147"/>
      <c r="AJ167" s="147"/>
      <c r="AK167" s="147"/>
      <c r="AL167" s="147"/>
      <c r="AM167" s="147"/>
      <c r="AN167" s="147"/>
      <c r="AO167" s="147"/>
      <c r="AP167" s="147"/>
      <c r="AQ167" s="147"/>
      <c r="AR167" s="147"/>
      <c r="AS167" s="147"/>
      <c r="AT167" s="147"/>
      <c r="AU167" s="147"/>
      <c r="AV167" s="147"/>
      <c r="AW167" s="147"/>
      <c r="AX167" s="147"/>
      <c r="AY167" s="147"/>
      <c r="AZ167" s="147"/>
      <c r="BA167" s="147"/>
      <c r="BB167" s="147"/>
    </row>
    <row r="168" spans="3:54" x14ac:dyDescent="0.2">
      <c r="C168" s="147" t="e">
        <f>#REF!</f>
        <v>#REF!</v>
      </c>
      <c r="Z168" s="147"/>
      <c r="AA168" s="147"/>
      <c r="AB168" s="147"/>
      <c r="AC168" s="147"/>
      <c r="AD168" s="147"/>
      <c r="AE168" s="147"/>
      <c r="AF168" s="147"/>
      <c r="AG168" s="147"/>
      <c r="AH168" s="147"/>
      <c r="AI168" s="147"/>
      <c r="AJ168" s="147"/>
      <c r="AK168" s="147"/>
      <c r="AL168" s="147"/>
      <c r="AM168" s="147"/>
      <c r="AN168" s="147"/>
      <c r="AO168" s="147"/>
      <c r="AP168" s="147"/>
      <c r="AQ168" s="147"/>
      <c r="AR168" s="147"/>
      <c r="AS168" s="147"/>
      <c r="AT168" s="147"/>
      <c r="AU168" s="147"/>
      <c r="AV168" s="147"/>
      <c r="AW168" s="147"/>
      <c r="AX168" s="147"/>
      <c r="AY168" s="147"/>
      <c r="AZ168" s="147"/>
      <c r="BA168" s="147"/>
      <c r="BB168" s="147"/>
    </row>
    <row r="169" spans="3:54" x14ac:dyDescent="0.2">
      <c r="C169" s="147" t="str">
        <f>J103</f>
        <v>OUTRAS DESPESAS COM SAÚDE</v>
      </c>
      <c r="Z169" s="147"/>
      <c r="AA169" s="147"/>
      <c r="AB169" s="147"/>
      <c r="AC169" s="147"/>
      <c r="AD169" s="147"/>
      <c r="AE169" s="147"/>
      <c r="AF169" s="147"/>
      <c r="AG169" s="147"/>
      <c r="AH169" s="147"/>
      <c r="AI169" s="147"/>
      <c r="AJ169" s="147"/>
      <c r="AK169" s="147"/>
      <c r="AL169" s="147"/>
      <c r="AM169" s="147"/>
      <c r="AN169" s="147"/>
      <c r="AO169" s="147"/>
      <c r="AP169" s="147"/>
      <c r="AQ169" s="147"/>
      <c r="AR169" s="147"/>
      <c r="AS169" s="147"/>
      <c r="AT169" s="147"/>
      <c r="AU169" s="147"/>
      <c r="AV169" s="147"/>
      <c r="AW169" s="147"/>
      <c r="AX169" s="147"/>
      <c r="AY169" s="147"/>
      <c r="AZ169" s="147"/>
      <c r="BA169" s="147"/>
      <c r="BB169" s="147"/>
    </row>
    <row r="170" spans="3:54" x14ac:dyDescent="0.2">
      <c r="C170" s="148" t="s">
        <v>267</v>
      </c>
      <c r="Z170" s="147"/>
      <c r="AA170" s="147"/>
      <c r="AB170" s="147"/>
      <c r="AC170" s="147"/>
      <c r="AD170" s="147"/>
      <c r="AE170" s="147"/>
      <c r="AF170" s="147"/>
      <c r="AG170" s="147"/>
      <c r="AH170" s="147"/>
      <c r="AI170" s="147"/>
      <c r="AJ170" s="147"/>
      <c r="AK170" s="147"/>
      <c r="AL170" s="147"/>
      <c r="AM170" s="147"/>
      <c r="AN170" s="147"/>
      <c r="AO170" s="147"/>
      <c r="AP170" s="147"/>
      <c r="AQ170" s="147"/>
      <c r="AR170" s="147"/>
      <c r="AS170" s="147"/>
      <c r="AT170" s="147"/>
      <c r="AU170" s="147"/>
      <c r="AV170" s="147"/>
      <c r="AW170" s="147"/>
      <c r="AX170" s="147"/>
      <c r="AY170" s="147"/>
      <c r="AZ170" s="147"/>
      <c r="BA170" s="147"/>
      <c r="BB170" s="147"/>
    </row>
    <row r="171" spans="3:54" x14ac:dyDescent="0.2">
      <c r="C171" s="148" t="e">
        <f>#REF!</f>
        <v>#REF!</v>
      </c>
      <c r="Z171" s="147"/>
      <c r="AA171" s="147"/>
      <c r="AB171" s="147"/>
      <c r="AC171" s="147"/>
      <c r="AD171" s="147"/>
      <c r="AE171" s="147"/>
      <c r="AF171" s="147"/>
      <c r="AG171" s="147"/>
      <c r="AH171" s="147"/>
      <c r="AI171" s="147"/>
      <c r="AJ171" s="147"/>
      <c r="AK171" s="147"/>
      <c r="AL171" s="147"/>
      <c r="AM171" s="147"/>
      <c r="AN171" s="147"/>
      <c r="AO171" s="147"/>
      <c r="AP171" s="147"/>
      <c r="AQ171" s="147"/>
      <c r="AR171" s="147"/>
      <c r="AS171" s="147"/>
      <c r="AT171" s="147"/>
      <c r="AU171" s="147"/>
      <c r="AV171" s="147"/>
      <c r="AW171" s="147"/>
      <c r="AX171" s="147"/>
      <c r="AY171" s="147"/>
      <c r="AZ171" s="147"/>
      <c r="BA171" s="147"/>
      <c r="BB171" s="147"/>
    </row>
    <row r="172" spans="3:54" x14ac:dyDescent="0.2">
      <c r="C172" s="148" t="e">
        <f>#REF!</f>
        <v>#REF!</v>
      </c>
      <c r="Z172" s="147"/>
      <c r="AA172" s="147"/>
      <c r="AB172" s="147"/>
      <c r="AC172" s="147"/>
      <c r="AD172" s="147"/>
      <c r="AE172" s="147"/>
      <c r="AF172" s="147"/>
      <c r="AG172" s="147"/>
      <c r="AH172" s="147"/>
      <c r="AI172" s="147"/>
      <c r="AJ172" s="147"/>
      <c r="AK172" s="147"/>
      <c r="AL172" s="147"/>
      <c r="AM172" s="147"/>
      <c r="AN172" s="147"/>
      <c r="AO172" s="147"/>
      <c r="AP172" s="147"/>
      <c r="AQ172" s="147"/>
      <c r="AR172" s="147"/>
      <c r="AS172" s="147"/>
      <c r="AT172" s="147"/>
      <c r="AU172" s="147"/>
      <c r="AV172" s="147"/>
      <c r="AW172" s="147"/>
      <c r="AX172" s="147"/>
      <c r="AY172" s="147"/>
      <c r="AZ172" s="147"/>
      <c r="BA172" s="147"/>
      <c r="BB172" s="147"/>
    </row>
    <row r="173" spans="3:54" x14ac:dyDescent="0.2">
      <c r="C173" s="148" t="e">
        <f>#REF!</f>
        <v>#REF!</v>
      </c>
      <c r="Z173" s="147"/>
      <c r="AA173" s="147"/>
      <c r="AB173" s="147"/>
      <c r="AC173" s="147"/>
      <c r="AD173" s="147"/>
      <c r="AE173" s="147"/>
      <c r="AF173" s="147"/>
      <c r="AG173" s="147"/>
      <c r="AH173" s="147"/>
      <c r="AI173" s="147"/>
      <c r="AJ173" s="147"/>
      <c r="AK173" s="147"/>
      <c r="AL173" s="147"/>
      <c r="AM173" s="147"/>
      <c r="AN173" s="147"/>
      <c r="AO173" s="147"/>
      <c r="AP173" s="147"/>
      <c r="AQ173" s="147"/>
      <c r="AR173" s="147"/>
      <c r="AS173" s="147"/>
      <c r="AT173" s="147"/>
      <c r="AU173" s="147"/>
      <c r="AV173" s="147"/>
      <c r="AW173" s="147"/>
      <c r="AX173" s="147"/>
      <c r="AY173" s="147"/>
      <c r="AZ173" s="147"/>
      <c r="BA173" s="147"/>
      <c r="BB173" s="147"/>
    </row>
    <row r="174" spans="3:54" x14ac:dyDescent="0.2">
      <c r="C174" s="148" t="e">
        <f>#REF!</f>
        <v>#REF!</v>
      </c>
      <c r="Z174" s="147"/>
      <c r="AA174" s="147"/>
      <c r="AB174" s="147"/>
      <c r="AC174" s="147"/>
      <c r="AD174" s="147"/>
      <c r="AE174" s="147"/>
      <c r="AF174" s="147"/>
      <c r="AG174" s="147"/>
      <c r="AH174" s="147"/>
      <c r="AI174" s="147"/>
      <c r="AJ174" s="147"/>
      <c r="AK174" s="147"/>
      <c r="AL174" s="147"/>
      <c r="AM174" s="147"/>
      <c r="AN174" s="147"/>
      <c r="AO174" s="147"/>
      <c r="AP174" s="147"/>
      <c r="AQ174" s="147"/>
      <c r="AR174" s="147"/>
      <c r="AS174" s="147"/>
      <c r="AT174" s="147"/>
      <c r="AU174" s="147"/>
      <c r="AV174" s="147"/>
      <c r="AW174" s="147"/>
      <c r="AX174" s="147"/>
      <c r="AY174" s="147"/>
      <c r="AZ174" s="147"/>
      <c r="BA174" s="147"/>
      <c r="BB174" s="147"/>
    </row>
    <row r="175" spans="3:54" x14ac:dyDescent="0.2">
      <c r="C175" s="148" t="e">
        <f>#REF!</f>
        <v>#REF!</v>
      </c>
      <c r="Z175" s="147"/>
      <c r="AA175" s="147"/>
      <c r="AB175" s="147"/>
      <c r="AC175" s="147"/>
      <c r="AD175" s="147"/>
      <c r="AE175" s="147"/>
      <c r="AF175" s="147"/>
      <c r="AG175" s="147"/>
      <c r="AH175" s="147"/>
      <c r="AI175" s="147"/>
      <c r="AJ175" s="147"/>
      <c r="AK175" s="147"/>
      <c r="AL175" s="147"/>
      <c r="AM175" s="147"/>
      <c r="AN175" s="147"/>
      <c r="AO175" s="147"/>
      <c r="AP175" s="147"/>
      <c r="AQ175" s="147"/>
      <c r="AR175" s="147"/>
      <c r="AS175" s="147"/>
      <c r="AT175" s="147"/>
      <c r="AU175" s="147"/>
      <c r="AV175" s="147"/>
      <c r="AW175" s="147"/>
      <c r="AX175" s="147"/>
      <c r="AY175" s="147"/>
      <c r="AZ175" s="147"/>
      <c r="BA175" s="147"/>
      <c r="BB175" s="147"/>
    </row>
    <row r="176" spans="3:54" x14ac:dyDescent="0.2">
      <c r="C176" s="148" t="e">
        <f>#REF!</f>
        <v>#REF!</v>
      </c>
      <c r="Z176" s="147"/>
      <c r="AA176" s="147"/>
      <c r="AB176" s="147"/>
      <c r="AC176" s="147"/>
      <c r="AD176" s="147"/>
      <c r="AE176" s="147"/>
      <c r="AF176" s="147"/>
      <c r="AG176" s="147"/>
      <c r="AH176" s="147"/>
      <c r="AI176" s="147"/>
      <c r="AJ176" s="147"/>
      <c r="AK176" s="147"/>
      <c r="AL176" s="147"/>
      <c r="AM176" s="147"/>
      <c r="AN176" s="147"/>
      <c r="AO176" s="147"/>
      <c r="AP176" s="147"/>
      <c r="AQ176" s="147"/>
      <c r="AR176" s="147"/>
      <c r="AS176" s="147"/>
      <c r="AT176" s="147"/>
      <c r="AU176" s="147"/>
      <c r="AV176" s="147"/>
      <c r="AW176" s="147"/>
      <c r="AX176" s="147"/>
      <c r="AY176" s="147"/>
      <c r="AZ176" s="147"/>
      <c r="BA176" s="147"/>
      <c r="BB176" s="147"/>
    </row>
    <row r="177" spans="3:54" x14ac:dyDescent="0.2">
      <c r="C177" s="148" t="e">
        <f>#REF!</f>
        <v>#REF!</v>
      </c>
      <c r="Z177" s="147"/>
      <c r="AA177" s="147"/>
      <c r="AB177" s="147"/>
      <c r="AC177" s="147"/>
      <c r="AD177" s="147"/>
      <c r="AE177" s="147"/>
      <c r="AF177" s="147"/>
      <c r="AG177" s="147"/>
      <c r="AH177" s="147"/>
      <c r="AI177" s="147"/>
      <c r="AJ177" s="147"/>
      <c r="AK177" s="147"/>
      <c r="AL177" s="147"/>
      <c r="AM177" s="147"/>
      <c r="AN177" s="147"/>
      <c r="AO177" s="147"/>
      <c r="AP177" s="147"/>
      <c r="AQ177" s="147"/>
      <c r="AR177" s="147"/>
      <c r="AS177" s="147"/>
      <c r="AT177" s="147"/>
      <c r="AU177" s="147"/>
      <c r="AV177" s="147"/>
      <c r="AW177" s="147"/>
      <c r="AX177" s="147"/>
      <c r="AY177" s="147"/>
      <c r="AZ177" s="147"/>
      <c r="BA177" s="147"/>
      <c r="BB177" s="147"/>
    </row>
    <row r="178" spans="3:54" x14ac:dyDescent="0.2">
      <c r="C178" s="148" t="e">
        <f>#REF!</f>
        <v>#REF!</v>
      </c>
      <c r="Z178" s="147"/>
      <c r="AA178" s="147"/>
      <c r="AB178" s="147"/>
      <c r="AC178" s="147"/>
      <c r="AD178" s="147"/>
      <c r="AE178" s="147"/>
      <c r="AF178" s="147"/>
      <c r="AG178" s="147"/>
      <c r="AH178" s="147"/>
      <c r="AI178" s="147"/>
      <c r="AJ178" s="147"/>
      <c r="AK178" s="147"/>
      <c r="AL178" s="147"/>
      <c r="AM178" s="147"/>
      <c r="AN178" s="147"/>
      <c r="AO178" s="147"/>
      <c r="AP178" s="147"/>
      <c r="AQ178" s="147"/>
      <c r="AR178" s="147"/>
      <c r="AS178" s="147"/>
      <c r="AT178" s="147"/>
      <c r="AU178" s="147"/>
      <c r="AV178" s="147"/>
      <c r="AW178" s="147"/>
      <c r="AX178" s="147"/>
      <c r="AY178" s="147"/>
      <c r="AZ178" s="147"/>
      <c r="BA178" s="147"/>
      <c r="BB178" s="147"/>
    </row>
    <row r="179" spans="3:54" x14ac:dyDescent="0.2">
      <c r="C179" s="148" t="e">
        <f>#REF!</f>
        <v>#REF!</v>
      </c>
      <c r="Z179" s="147"/>
      <c r="AA179" s="147"/>
      <c r="AB179" s="147"/>
      <c r="AC179" s="147"/>
      <c r="AD179" s="147"/>
      <c r="AE179" s="147"/>
      <c r="AF179" s="147"/>
      <c r="AG179" s="147"/>
      <c r="AH179" s="147"/>
      <c r="AI179" s="147"/>
      <c r="AJ179" s="147"/>
      <c r="AK179" s="147"/>
      <c r="AL179" s="147"/>
      <c r="AM179" s="147"/>
      <c r="AN179" s="147"/>
      <c r="AO179" s="147"/>
      <c r="AP179" s="147"/>
      <c r="AQ179" s="147"/>
      <c r="AR179" s="147"/>
      <c r="AS179" s="147"/>
      <c r="AT179" s="147"/>
      <c r="AU179" s="147"/>
      <c r="AV179" s="147"/>
      <c r="AW179" s="147"/>
      <c r="AX179" s="147"/>
      <c r="AY179" s="147"/>
      <c r="AZ179" s="147"/>
      <c r="BA179" s="147"/>
      <c r="BB179" s="147"/>
    </row>
    <row r="180" spans="3:54" x14ac:dyDescent="0.2">
      <c r="C180" s="148" t="e">
        <f>#REF!</f>
        <v>#REF!</v>
      </c>
      <c r="Z180" s="147"/>
      <c r="AA180" s="147"/>
      <c r="AB180" s="147"/>
      <c r="AC180" s="147"/>
      <c r="AD180" s="147"/>
      <c r="AE180" s="147"/>
      <c r="AF180" s="147"/>
      <c r="AG180" s="147"/>
      <c r="AH180" s="147"/>
      <c r="AI180" s="147"/>
      <c r="AJ180" s="147"/>
      <c r="AK180" s="147"/>
      <c r="AL180" s="147"/>
      <c r="AM180" s="147"/>
      <c r="AN180" s="147"/>
      <c r="AO180" s="147"/>
      <c r="AP180" s="147"/>
      <c r="AQ180" s="147"/>
      <c r="AR180" s="147"/>
      <c r="AS180" s="147"/>
      <c r="AT180" s="147"/>
      <c r="AU180" s="147"/>
      <c r="AV180" s="147"/>
      <c r="AW180" s="147"/>
      <c r="AX180" s="147"/>
      <c r="AY180" s="147"/>
      <c r="AZ180" s="147"/>
      <c r="BA180" s="147"/>
      <c r="BB180" s="147"/>
    </row>
    <row r="181" spans="3:54" x14ac:dyDescent="0.2">
      <c r="C181" s="148" t="s">
        <v>267</v>
      </c>
      <c r="Z181" s="147"/>
      <c r="AA181" s="147"/>
      <c r="AB181" s="147"/>
      <c r="AC181" s="147"/>
      <c r="AD181" s="147"/>
      <c r="AE181" s="147"/>
      <c r="AF181" s="147"/>
      <c r="AG181" s="147"/>
      <c r="AH181" s="147"/>
      <c r="AI181" s="147"/>
      <c r="AJ181" s="147"/>
      <c r="AK181" s="147"/>
      <c r="AL181" s="147"/>
      <c r="AM181" s="147"/>
      <c r="AN181" s="147"/>
      <c r="AO181" s="147"/>
      <c r="AP181" s="147"/>
      <c r="AQ181" s="147"/>
      <c r="AR181" s="147"/>
      <c r="AS181" s="147"/>
      <c r="AT181" s="147"/>
      <c r="AU181" s="147"/>
      <c r="AV181" s="147"/>
      <c r="AW181" s="147"/>
      <c r="AX181" s="147"/>
      <c r="AY181" s="147"/>
      <c r="AZ181" s="147"/>
      <c r="BA181" s="147"/>
      <c r="BB181" s="147"/>
    </row>
    <row r="182" spans="3:54" x14ac:dyDescent="0.2">
      <c r="C182" s="147" t="e">
        <f>#REF!</f>
        <v>#REF!</v>
      </c>
      <c r="Z182" s="147"/>
      <c r="AA182" s="147"/>
      <c r="AB182" s="147"/>
      <c r="AC182" s="147"/>
      <c r="AD182" s="147"/>
      <c r="AE182" s="147"/>
      <c r="AF182" s="147"/>
      <c r="AG182" s="147"/>
      <c r="AH182" s="147"/>
      <c r="AI182" s="147"/>
      <c r="AJ182" s="147"/>
      <c r="AK182" s="147"/>
      <c r="AL182" s="147"/>
      <c r="AM182" s="147"/>
      <c r="AN182" s="147"/>
      <c r="AO182" s="147"/>
      <c r="AP182" s="147"/>
      <c r="AQ182" s="147"/>
      <c r="AR182" s="147"/>
      <c r="AS182" s="147"/>
      <c r="AT182" s="147"/>
      <c r="AU182" s="147"/>
      <c r="AV182" s="147"/>
      <c r="AW182" s="147"/>
      <c r="AX182" s="147"/>
      <c r="AY182" s="147"/>
      <c r="AZ182" s="147"/>
      <c r="BA182" s="147"/>
      <c r="BB182" s="147"/>
    </row>
    <row r="183" spans="3:54" x14ac:dyDescent="0.2">
      <c r="C183" s="147" t="e">
        <f>#REF!</f>
        <v>#REF!</v>
      </c>
      <c r="Z183" s="147"/>
      <c r="AA183" s="147"/>
      <c r="AB183" s="147"/>
      <c r="AC183" s="147"/>
      <c r="AD183" s="147"/>
      <c r="AE183" s="147"/>
      <c r="AF183" s="147"/>
      <c r="AG183" s="147"/>
      <c r="AH183" s="147"/>
      <c r="AI183" s="147"/>
      <c r="AJ183" s="147"/>
      <c r="AK183" s="147"/>
      <c r="AL183" s="147"/>
      <c r="AM183" s="147"/>
      <c r="AN183" s="147"/>
      <c r="AO183" s="147"/>
      <c r="AP183" s="147"/>
      <c r="AQ183" s="147"/>
      <c r="AR183" s="147"/>
      <c r="AS183" s="147"/>
      <c r="AT183" s="147"/>
      <c r="AU183" s="147"/>
      <c r="AV183" s="147"/>
      <c r="AW183" s="147"/>
      <c r="AX183" s="147"/>
      <c r="AY183" s="147"/>
      <c r="AZ183" s="147"/>
      <c r="BA183" s="147"/>
      <c r="BB183" s="147"/>
    </row>
    <row r="184" spans="3:54" x14ac:dyDescent="0.2">
      <c r="C184" s="147" t="e">
        <f>#REF!</f>
        <v>#REF!</v>
      </c>
      <c r="Z184" s="147"/>
      <c r="AA184" s="147"/>
      <c r="AB184" s="147"/>
      <c r="AC184" s="147"/>
      <c r="AD184" s="147"/>
      <c r="AE184" s="147"/>
      <c r="AF184" s="147"/>
      <c r="AG184" s="147"/>
      <c r="AH184" s="147"/>
      <c r="AI184" s="147"/>
      <c r="AJ184" s="147"/>
      <c r="AK184" s="147"/>
      <c r="AL184" s="147"/>
      <c r="AM184" s="147"/>
      <c r="AN184" s="147"/>
      <c r="AO184" s="147"/>
      <c r="AP184" s="147"/>
      <c r="AQ184" s="147"/>
      <c r="AR184" s="147"/>
      <c r="AS184" s="147"/>
      <c r="AT184" s="147"/>
      <c r="AU184" s="147"/>
      <c r="AV184" s="147"/>
      <c r="AW184" s="147"/>
      <c r="AX184" s="147"/>
      <c r="AY184" s="147"/>
      <c r="AZ184" s="147"/>
      <c r="BA184" s="147"/>
      <c r="BB184" s="147"/>
    </row>
    <row r="185" spans="3:54" x14ac:dyDescent="0.2">
      <c r="C185" s="147" t="e">
        <f>#REF!</f>
        <v>#REF!</v>
      </c>
      <c r="Z185" s="147"/>
      <c r="AA185" s="147"/>
      <c r="AB185" s="147"/>
      <c r="AC185" s="147"/>
      <c r="AD185" s="147"/>
      <c r="AE185" s="147"/>
      <c r="AF185" s="147"/>
      <c r="AG185" s="147"/>
      <c r="AH185" s="147"/>
      <c r="AI185" s="147"/>
      <c r="AJ185" s="147"/>
      <c r="AK185" s="147"/>
      <c r="AL185" s="147"/>
      <c r="AM185" s="147"/>
      <c r="AN185" s="147"/>
      <c r="AO185" s="147"/>
      <c r="AP185" s="147"/>
      <c r="AQ185" s="147"/>
      <c r="AR185" s="147"/>
      <c r="AS185" s="147"/>
      <c r="AT185" s="147"/>
      <c r="AU185" s="147"/>
      <c r="AV185" s="147"/>
      <c r="AW185" s="147"/>
      <c r="AX185" s="147"/>
      <c r="AY185" s="147"/>
      <c r="AZ185" s="147"/>
      <c r="BA185" s="147"/>
      <c r="BB185" s="147"/>
    </row>
    <row r="186" spans="3:54" x14ac:dyDescent="0.2">
      <c r="C186" s="147" t="e">
        <f>#REF!</f>
        <v>#REF!</v>
      </c>
      <c r="Z186" s="147"/>
      <c r="AA186" s="147"/>
      <c r="AB186" s="147"/>
      <c r="AC186" s="147"/>
      <c r="AD186" s="147"/>
      <c r="AE186" s="147"/>
      <c r="AF186" s="147"/>
      <c r="AG186" s="147"/>
      <c r="AH186" s="147"/>
      <c r="AI186" s="147"/>
      <c r="AJ186" s="147"/>
      <c r="AK186" s="147"/>
      <c r="AL186" s="147"/>
      <c r="AM186" s="147"/>
      <c r="AN186" s="147"/>
      <c r="AO186" s="147"/>
      <c r="AP186" s="147"/>
      <c r="AQ186" s="147"/>
      <c r="AR186" s="147"/>
      <c r="AS186" s="147"/>
      <c r="AT186" s="147"/>
      <c r="AU186" s="147"/>
      <c r="AV186" s="147"/>
      <c r="AW186" s="147"/>
      <c r="AX186" s="147"/>
      <c r="AY186" s="147"/>
      <c r="AZ186" s="147"/>
      <c r="BA186" s="147"/>
      <c r="BB186" s="147"/>
    </row>
    <row r="187" spans="3:54" x14ac:dyDescent="0.2">
      <c r="C187" s="147" t="e">
        <f>#REF!</f>
        <v>#REF!</v>
      </c>
      <c r="Z187" s="147"/>
      <c r="AA187" s="147"/>
      <c r="AB187" s="147"/>
      <c r="AC187" s="147"/>
      <c r="AD187" s="147"/>
      <c r="AE187" s="147"/>
      <c r="AF187" s="147"/>
      <c r="AG187" s="147"/>
      <c r="AH187" s="147"/>
      <c r="AI187" s="147"/>
      <c r="AJ187" s="147"/>
      <c r="AK187" s="147"/>
      <c r="AL187" s="147"/>
      <c r="AM187" s="147"/>
      <c r="AN187" s="147"/>
      <c r="AO187" s="147"/>
      <c r="AP187" s="147"/>
      <c r="AQ187" s="147"/>
      <c r="AR187" s="147"/>
      <c r="AS187" s="147"/>
      <c r="AT187" s="147"/>
      <c r="AU187" s="147"/>
      <c r="AV187" s="147"/>
      <c r="AW187" s="147"/>
      <c r="AX187" s="147"/>
      <c r="AY187" s="147"/>
      <c r="AZ187" s="147"/>
      <c r="BA187" s="147"/>
      <c r="BB187" s="147"/>
    </row>
    <row r="188" spans="3:54" x14ac:dyDescent="0.2">
      <c r="C188" s="147" t="e">
        <f>#REF!</f>
        <v>#REF!</v>
      </c>
      <c r="Z188" s="147"/>
      <c r="AA188" s="147"/>
      <c r="AB188" s="147"/>
      <c r="AC188" s="147"/>
      <c r="AD188" s="147"/>
      <c r="AE188" s="147"/>
      <c r="AF188" s="147"/>
      <c r="AG188" s="147"/>
      <c r="AH188" s="147"/>
      <c r="AI188" s="147"/>
      <c r="AJ188" s="147"/>
      <c r="AK188" s="147"/>
      <c r="AL188" s="147"/>
      <c r="AM188" s="147"/>
      <c r="AN188" s="147"/>
      <c r="AO188" s="147"/>
      <c r="AP188" s="147"/>
      <c r="AQ188" s="147"/>
      <c r="AR188" s="147"/>
      <c r="AS188" s="147"/>
      <c r="AT188" s="147"/>
      <c r="AU188" s="147"/>
      <c r="AV188" s="147"/>
      <c r="AW188" s="147"/>
      <c r="AX188" s="147"/>
      <c r="AY188" s="147"/>
      <c r="AZ188" s="147"/>
      <c r="BA188" s="147"/>
      <c r="BB188" s="147"/>
    </row>
    <row r="189" spans="3:54" x14ac:dyDescent="0.2">
      <c r="C189" s="147" t="e">
        <f>#REF!</f>
        <v>#REF!</v>
      </c>
      <c r="Z189" s="147"/>
      <c r="AA189" s="147"/>
      <c r="AB189" s="147"/>
      <c r="AC189" s="147"/>
      <c r="AD189" s="147"/>
      <c r="AE189" s="147"/>
      <c r="AF189" s="147"/>
      <c r="AG189" s="147"/>
      <c r="AH189" s="147"/>
      <c r="AI189" s="147"/>
      <c r="AJ189" s="147"/>
      <c r="AK189" s="147"/>
      <c r="AL189" s="147"/>
      <c r="AM189" s="147"/>
      <c r="AN189" s="147"/>
      <c r="AO189" s="147"/>
      <c r="AP189" s="147"/>
      <c r="AQ189" s="147"/>
      <c r="AR189" s="147"/>
      <c r="AS189" s="147"/>
      <c r="AT189" s="147"/>
      <c r="AU189" s="147"/>
      <c r="AV189" s="147"/>
      <c r="AW189" s="147"/>
      <c r="AX189" s="147"/>
      <c r="AY189" s="147"/>
      <c r="AZ189" s="147"/>
      <c r="BA189" s="147"/>
      <c r="BB189" s="147"/>
    </row>
    <row r="190" spans="3:54" x14ac:dyDescent="0.2">
      <c r="C190" s="147" t="e">
        <f>#REF!</f>
        <v>#REF!</v>
      </c>
      <c r="Z190" s="147"/>
      <c r="AA190" s="147"/>
      <c r="AB190" s="147"/>
      <c r="AC190" s="147"/>
      <c r="AD190" s="147"/>
      <c r="AE190" s="147"/>
      <c r="AF190" s="147"/>
      <c r="AG190" s="147"/>
      <c r="AH190" s="147"/>
      <c r="AI190" s="147"/>
      <c r="AJ190" s="147"/>
      <c r="AK190" s="147"/>
      <c r="AL190" s="147"/>
      <c r="AM190" s="147"/>
      <c r="AN190" s="147"/>
      <c r="AO190" s="147"/>
      <c r="AP190" s="147"/>
      <c r="AQ190" s="147"/>
      <c r="AR190" s="147"/>
      <c r="AS190" s="147"/>
      <c r="AT190" s="147"/>
      <c r="AU190" s="147"/>
      <c r="AV190" s="147"/>
      <c r="AW190" s="147"/>
      <c r="AX190" s="147"/>
      <c r="AY190" s="147"/>
      <c r="AZ190" s="147"/>
      <c r="BA190" s="147"/>
      <c r="BB190" s="147"/>
    </row>
    <row r="191" spans="3:54" x14ac:dyDescent="0.2">
      <c r="C191" s="147" t="e">
        <f>#REF!</f>
        <v>#REF!</v>
      </c>
      <c r="Z191" s="147"/>
      <c r="AA191" s="147"/>
      <c r="AB191" s="147"/>
      <c r="AC191" s="147"/>
      <c r="AD191" s="147"/>
      <c r="AE191" s="147"/>
      <c r="AF191" s="147"/>
      <c r="AG191" s="147"/>
      <c r="AH191" s="147"/>
      <c r="AI191" s="147"/>
      <c r="AJ191" s="147"/>
      <c r="AK191" s="147"/>
      <c r="AL191" s="147"/>
      <c r="AM191" s="147"/>
      <c r="AN191" s="147"/>
      <c r="AO191" s="147"/>
      <c r="AP191" s="147"/>
      <c r="AQ191" s="147"/>
      <c r="AR191" s="147"/>
      <c r="AS191" s="147"/>
      <c r="AT191" s="147"/>
      <c r="AU191" s="147"/>
      <c r="AV191" s="147"/>
      <c r="AW191" s="147"/>
      <c r="AX191" s="147"/>
      <c r="AY191" s="147"/>
      <c r="AZ191" s="147"/>
      <c r="BA191" s="147"/>
      <c r="BB191" s="147"/>
    </row>
    <row r="192" spans="3:54" x14ac:dyDescent="0.2">
      <c r="Z192" s="147"/>
      <c r="AA192" s="147"/>
      <c r="AB192" s="147"/>
      <c r="AC192" s="147"/>
      <c r="AD192" s="147"/>
      <c r="AE192" s="147"/>
      <c r="AF192" s="147"/>
      <c r="AG192" s="147"/>
      <c r="AH192" s="147"/>
      <c r="AI192" s="147"/>
      <c r="AJ192" s="147"/>
      <c r="AK192" s="147"/>
      <c r="AL192" s="147"/>
      <c r="AM192" s="147"/>
      <c r="AN192" s="147"/>
      <c r="AO192" s="147"/>
      <c r="AP192" s="147"/>
      <c r="AQ192" s="147"/>
      <c r="AR192" s="147"/>
      <c r="AS192" s="147"/>
      <c r="AT192" s="147"/>
      <c r="AU192" s="147"/>
      <c r="AV192" s="147"/>
      <c r="AW192" s="147"/>
      <c r="AX192" s="147"/>
      <c r="AY192" s="147"/>
      <c r="AZ192" s="147"/>
      <c r="BA192" s="147"/>
      <c r="BB192" s="147"/>
    </row>
    <row r="193" spans="26:54" x14ac:dyDescent="0.2">
      <c r="Z193" s="147"/>
      <c r="AA193" s="147"/>
      <c r="AB193" s="147"/>
      <c r="AC193" s="147"/>
      <c r="AD193" s="147"/>
      <c r="AE193" s="147"/>
      <c r="AF193" s="147"/>
      <c r="AG193" s="147"/>
      <c r="AH193" s="147"/>
      <c r="AI193" s="147"/>
      <c r="AJ193" s="147"/>
      <c r="AK193" s="147"/>
      <c r="AL193" s="147"/>
      <c r="AM193" s="147"/>
      <c r="AN193" s="147"/>
      <c r="AO193" s="147"/>
      <c r="AP193" s="147"/>
      <c r="AQ193" s="147"/>
      <c r="AR193" s="147"/>
      <c r="AS193" s="147"/>
      <c r="AT193" s="147"/>
      <c r="AU193" s="147"/>
      <c r="AV193" s="147"/>
      <c r="AW193" s="147"/>
      <c r="AX193" s="147"/>
      <c r="AY193" s="147"/>
      <c r="AZ193" s="147"/>
      <c r="BA193" s="147"/>
      <c r="BB193" s="147"/>
    </row>
    <row r="194" spans="26:54" x14ac:dyDescent="0.2">
      <c r="Z194" s="147"/>
      <c r="AA194" s="147"/>
      <c r="AB194" s="147"/>
      <c r="AC194" s="147"/>
      <c r="AD194" s="147"/>
      <c r="AE194" s="147"/>
      <c r="AF194" s="147"/>
      <c r="AG194" s="147"/>
      <c r="AH194" s="147"/>
      <c r="AI194" s="147"/>
      <c r="AJ194" s="147"/>
      <c r="AK194" s="147"/>
      <c r="AL194" s="147"/>
      <c r="AM194" s="147"/>
      <c r="AN194" s="147"/>
      <c r="AO194" s="147"/>
      <c r="AP194" s="147"/>
      <c r="AQ194" s="147"/>
      <c r="AR194" s="147"/>
      <c r="AS194" s="147"/>
      <c r="AT194" s="147"/>
      <c r="AU194" s="147"/>
      <c r="AV194" s="147"/>
      <c r="AW194" s="147"/>
      <c r="AX194" s="147"/>
      <c r="AY194" s="147"/>
      <c r="AZ194" s="147"/>
      <c r="BA194" s="147"/>
      <c r="BB194" s="147"/>
    </row>
  </sheetData>
  <sheetProtection sheet="1" objects="1" scenarios="1" selectLockedCells="1"/>
  <mergeCells count="1">
    <mergeCell ref="C1:K1"/>
  </mergeCells>
  <pageMargins left="0.511811024" right="0.511811024" top="0.78740157499999996" bottom="0.78740157499999996" header="0.31496062000000002" footer="0.31496062000000002"/>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9"/>
  <sheetViews>
    <sheetView showGridLines="0" zoomScale="90" zoomScaleNormal="90" zoomScalePageLayoutView="90" workbookViewId="0">
      <pane xSplit="1" ySplit="2" topLeftCell="B3" activePane="bottomRight" state="frozen"/>
      <selection pane="topRight"/>
      <selection pane="bottomLeft"/>
      <selection pane="bottomRight" activeCell="F8" sqref="F8"/>
    </sheetView>
  </sheetViews>
  <sheetFormatPr baseColWidth="10" defaultColWidth="8.6640625" defaultRowHeight="15" x14ac:dyDescent="0.2"/>
  <cols>
    <col min="1" max="1" width="27.6640625" style="146" customWidth="1"/>
    <col min="2" max="2" width="3.5" style="147" customWidth="1"/>
    <col min="3" max="3" width="8.6640625" style="147"/>
    <col min="4" max="4" width="33.6640625" style="147" customWidth="1"/>
    <col min="5" max="5" width="14.33203125" style="178" customWidth="1"/>
    <col min="6" max="17" width="14.33203125" style="147" customWidth="1"/>
    <col min="18" max="31" width="8.6640625" style="206"/>
    <col min="32" max="16384" width="8.6640625" style="147"/>
  </cols>
  <sheetData>
    <row r="1" spans="1:31" s="21" customFormat="1" ht="34.25" customHeight="1" x14ac:dyDescent="0.3">
      <c r="A1" s="227" t="s">
        <v>1425</v>
      </c>
      <c r="C1" s="115" t="s">
        <v>137</v>
      </c>
      <c r="D1" s="115"/>
      <c r="E1" s="179"/>
      <c r="F1" s="115"/>
      <c r="G1" s="115"/>
      <c r="R1" s="131"/>
      <c r="S1" s="131"/>
      <c r="T1" s="131"/>
      <c r="U1" s="131"/>
      <c r="V1" s="131"/>
      <c r="W1" s="131"/>
      <c r="X1" s="131"/>
      <c r="Y1" s="131"/>
      <c r="Z1" s="131"/>
      <c r="AA1" s="131"/>
      <c r="AB1" s="131"/>
      <c r="AC1" s="131"/>
      <c r="AD1" s="131"/>
      <c r="AE1" s="131"/>
    </row>
    <row r="2" spans="1:31" s="21" customFormat="1" ht="37.5" customHeight="1" x14ac:dyDescent="0.2">
      <c r="A2" s="74"/>
      <c r="E2" s="180"/>
      <c r="F2" s="22"/>
      <c r="G2" s="22"/>
      <c r="R2" s="131"/>
      <c r="S2" s="131"/>
      <c r="T2" s="131"/>
      <c r="U2" s="131"/>
      <c r="V2" s="131"/>
      <c r="W2" s="131"/>
      <c r="X2" s="131"/>
      <c r="Y2" s="131"/>
      <c r="Z2" s="131"/>
      <c r="AA2" s="131"/>
      <c r="AB2" s="131"/>
      <c r="AC2" s="131"/>
      <c r="AD2" s="131"/>
      <c r="AE2" s="131"/>
    </row>
    <row r="3" spans="1:31" s="23" customFormat="1" ht="7.5" customHeight="1" x14ac:dyDescent="0.2">
      <c r="A3" s="74"/>
      <c r="E3" s="175"/>
      <c r="R3" s="206"/>
      <c r="S3" s="206"/>
      <c r="T3" s="206"/>
      <c r="U3" s="206"/>
      <c r="V3" s="206"/>
      <c r="W3" s="206"/>
      <c r="X3" s="206"/>
      <c r="Y3" s="206"/>
      <c r="Z3" s="206"/>
      <c r="AA3" s="206"/>
      <c r="AB3" s="206"/>
      <c r="AC3" s="206"/>
      <c r="AD3" s="206"/>
      <c r="AE3" s="206"/>
    </row>
    <row r="4" spans="1:31" s="23" customFormat="1" ht="7.5" customHeight="1" thickBot="1" x14ac:dyDescent="0.25">
      <c r="A4" s="74"/>
      <c r="E4" s="175"/>
      <c r="F4" s="25"/>
      <c r="G4" s="25"/>
      <c r="R4" s="206"/>
      <c r="S4" s="206"/>
      <c r="T4" s="206"/>
      <c r="U4" s="206"/>
      <c r="V4" s="206"/>
      <c r="W4" s="206"/>
      <c r="X4" s="206"/>
      <c r="Y4" s="206"/>
      <c r="Z4" s="206"/>
      <c r="AA4" s="206"/>
      <c r="AB4" s="206"/>
      <c r="AC4" s="206"/>
      <c r="AD4" s="206"/>
      <c r="AE4" s="206"/>
    </row>
    <row r="5" spans="1:31" s="23" customFormat="1" ht="28.25" customHeight="1" thickTop="1" thickBot="1" x14ac:dyDescent="0.25">
      <c r="A5" s="74"/>
      <c r="C5" s="251" t="s">
        <v>1345</v>
      </c>
      <c r="D5" s="253" t="s">
        <v>1360</v>
      </c>
      <c r="E5" s="251" t="s">
        <v>1381</v>
      </c>
      <c r="F5" s="255" t="s">
        <v>1365</v>
      </c>
      <c r="G5" s="256"/>
      <c r="H5" s="256"/>
      <c r="I5" s="256"/>
      <c r="J5" s="256"/>
      <c r="K5" s="256"/>
      <c r="L5" s="256"/>
      <c r="M5" s="256"/>
      <c r="N5" s="256"/>
      <c r="O5" s="256"/>
      <c r="P5" s="256"/>
      <c r="Q5" s="257"/>
      <c r="R5" s="206"/>
      <c r="S5" s="206"/>
      <c r="T5" s="206"/>
      <c r="U5" s="206"/>
      <c r="V5" s="206"/>
      <c r="W5" s="206"/>
      <c r="X5" s="206"/>
      <c r="Y5" s="206"/>
      <c r="Z5" s="206"/>
      <c r="AA5" s="206"/>
      <c r="AB5" s="206"/>
      <c r="AC5" s="206"/>
      <c r="AD5" s="206"/>
      <c r="AE5" s="206"/>
    </row>
    <row r="6" spans="1:31" s="23" customFormat="1" ht="28.25" customHeight="1" thickTop="1" thickBot="1" x14ac:dyDescent="0.25">
      <c r="A6" s="74"/>
      <c r="C6" s="252"/>
      <c r="D6" s="254"/>
      <c r="E6" s="258"/>
      <c r="F6" s="162" t="s">
        <v>213</v>
      </c>
      <c r="G6" s="163" t="s">
        <v>58</v>
      </c>
      <c r="H6" s="163" t="s">
        <v>214</v>
      </c>
      <c r="I6" s="163" t="s">
        <v>205</v>
      </c>
      <c r="J6" s="163" t="s">
        <v>215</v>
      </c>
      <c r="K6" s="163" t="s">
        <v>206</v>
      </c>
      <c r="L6" s="163" t="s">
        <v>216</v>
      </c>
      <c r="M6" s="163" t="s">
        <v>217</v>
      </c>
      <c r="N6" s="163" t="s">
        <v>218</v>
      </c>
      <c r="O6" s="163" t="s">
        <v>219</v>
      </c>
      <c r="P6" s="163" t="s">
        <v>220</v>
      </c>
      <c r="Q6" s="163" t="s">
        <v>221</v>
      </c>
      <c r="R6" s="206"/>
      <c r="S6" s="206"/>
      <c r="T6" s="206"/>
      <c r="U6" s="206"/>
      <c r="V6" s="206"/>
      <c r="W6" s="206"/>
      <c r="X6" s="206"/>
      <c r="Y6" s="206"/>
      <c r="Z6" s="206"/>
      <c r="AA6" s="206"/>
      <c r="AB6" s="206"/>
      <c r="AC6" s="206"/>
      <c r="AD6" s="206"/>
      <c r="AE6" s="206"/>
    </row>
    <row r="7" spans="1:31" s="23" customFormat="1" ht="19.5" customHeight="1" thickTop="1" thickBot="1" x14ac:dyDescent="0.25">
      <c r="A7" s="74"/>
      <c r="C7" s="26" t="s">
        <v>1346</v>
      </c>
      <c r="D7" s="27" t="s">
        <v>1405</v>
      </c>
      <c r="E7" s="181"/>
      <c r="F7" s="165">
        <v>400</v>
      </c>
      <c r="G7" s="165">
        <v>100</v>
      </c>
      <c r="H7" s="165">
        <v>100</v>
      </c>
      <c r="I7" s="164"/>
      <c r="J7" s="164"/>
      <c r="K7" s="164"/>
      <c r="L7" s="164"/>
      <c r="M7" s="164"/>
      <c r="N7" s="164"/>
      <c r="O7" s="164"/>
      <c r="P7" s="164"/>
      <c r="Q7" s="164"/>
      <c r="R7" s="206"/>
      <c r="S7" s="206"/>
      <c r="T7" s="206"/>
      <c r="U7" s="206"/>
      <c r="V7" s="206"/>
      <c r="W7" s="206"/>
      <c r="X7" s="206"/>
      <c r="Y7" s="206"/>
      <c r="Z7" s="206"/>
      <c r="AA7" s="206"/>
      <c r="AB7" s="206"/>
      <c r="AC7" s="206"/>
      <c r="AD7" s="206"/>
      <c r="AE7" s="206"/>
    </row>
    <row r="8" spans="1:31" s="23" customFormat="1" ht="19.5" customHeight="1" thickTop="1" thickBot="1" x14ac:dyDescent="0.25">
      <c r="A8" s="74"/>
      <c r="C8" s="26" t="s">
        <v>1347</v>
      </c>
      <c r="D8" s="27" t="s">
        <v>1413</v>
      </c>
      <c r="E8" s="182">
        <v>1000</v>
      </c>
      <c r="F8" s="165"/>
      <c r="G8" s="165"/>
      <c r="H8" s="165"/>
      <c r="I8" s="165"/>
      <c r="J8" s="165"/>
      <c r="K8" s="165"/>
      <c r="L8" s="165"/>
      <c r="M8" s="165"/>
      <c r="N8" s="165"/>
      <c r="O8" s="165"/>
      <c r="P8" s="165"/>
      <c r="Q8" s="165"/>
      <c r="R8" s="206"/>
      <c r="S8" s="206"/>
      <c r="T8" s="206"/>
      <c r="U8" s="206"/>
      <c r="V8" s="206"/>
      <c r="W8" s="206"/>
      <c r="X8" s="206"/>
      <c r="Y8" s="206"/>
      <c r="Z8" s="206"/>
      <c r="AA8" s="206"/>
      <c r="AB8" s="206"/>
      <c r="AC8" s="206"/>
      <c r="AD8" s="206"/>
      <c r="AE8" s="206"/>
    </row>
    <row r="9" spans="1:31" s="23" customFormat="1" ht="19.5" customHeight="1" thickTop="1" thickBot="1" x14ac:dyDescent="0.25">
      <c r="A9" s="74"/>
      <c r="C9" s="26" t="s">
        <v>1348</v>
      </c>
      <c r="D9" s="27" t="s">
        <v>1414</v>
      </c>
      <c r="E9" s="182">
        <v>50</v>
      </c>
      <c r="F9" s="165"/>
      <c r="G9" s="165"/>
      <c r="H9" s="165"/>
      <c r="I9" s="165"/>
      <c r="J9" s="165"/>
      <c r="K9" s="165"/>
      <c r="L9" s="165"/>
      <c r="M9" s="165"/>
      <c r="N9" s="165"/>
      <c r="O9" s="165"/>
      <c r="P9" s="165"/>
      <c r="Q9" s="165"/>
      <c r="R9" s="206"/>
      <c r="S9" s="206"/>
      <c r="T9" s="206"/>
      <c r="U9" s="206"/>
      <c r="V9" s="206"/>
      <c r="W9" s="206"/>
      <c r="X9" s="206"/>
      <c r="Y9" s="206"/>
      <c r="Z9" s="206"/>
      <c r="AA9" s="206"/>
      <c r="AB9" s="206"/>
      <c r="AC9" s="206"/>
      <c r="AD9" s="206"/>
      <c r="AE9" s="206"/>
    </row>
    <row r="10" spans="1:31" s="23" customFormat="1" ht="19.5" customHeight="1" thickTop="1" thickBot="1" x14ac:dyDescent="0.25">
      <c r="A10" s="74"/>
      <c r="C10" s="26" t="s">
        <v>1349</v>
      </c>
      <c r="D10" s="27" t="s">
        <v>96</v>
      </c>
      <c r="E10" s="182"/>
      <c r="F10" s="165"/>
      <c r="G10" s="165"/>
      <c r="H10" s="165"/>
      <c r="I10" s="165"/>
      <c r="J10" s="165"/>
      <c r="K10" s="165"/>
      <c r="L10" s="165"/>
      <c r="M10" s="165"/>
      <c r="N10" s="165"/>
      <c r="O10" s="165"/>
      <c r="P10" s="165"/>
      <c r="Q10" s="165"/>
      <c r="R10" s="206"/>
      <c r="S10" s="206"/>
      <c r="T10" s="206"/>
      <c r="U10" s="206"/>
      <c r="V10" s="206"/>
      <c r="W10" s="206"/>
      <c r="X10" s="206"/>
      <c r="Y10" s="206"/>
      <c r="Z10" s="206"/>
      <c r="AA10" s="206"/>
      <c r="AB10" s="206"/>
      <c r="AC10" s="206"/>
      <c r="AD10" s="206"/>
      <c r="AE10" s="206"/>
    </row>
    <row r="11" spans="1:31" s="23" customFormat="1" ht="19.5" customHeight="1" thickTop="1" thickBot="1" x14ac:dyDescent="0.25">
      <c r="A11" s="74"/>
      <c r="C11" s="26" t="s">
        <v>1350</v>
      </c>
      <c r="D11" s="27" t="s">
        <v>96</v>
      </c>
      <c r="E11" s="182"/>
      <c r="F11" s="165"/>
      <c r="G11" s="165"/>
      <c r="H11" s="165"/>
      <c r="I11" s="165"/>
      <c r="J11" s="165"/>
      <c r="K11" s="165"/>
      <c r="L11" s="165"/>
      <c r="M11" s="165"/>
      <c r="N11" s="165"/>
      <c r="O11" s="165"/>
      <c r="P11" s="165"/>
      <c r="Q11" s="165"/>
      <c r="R11" s="206"/>
      <c r="S11" s="206"/>
      <c r="T11" s="206"/>
      <c r="U11" s="206"/>
      <c r="V11" s="206"/>
      <c r="W11" s="206"/>
      <c r="X11" s="206"/>
      <c r="Y11" s="206"/>
      <c r="Z11" s="206"/>
      <c r="AA11" s="206"/>
      <c r="AB11" s="206"/>
      <c r="AC11" s="206"/>
      <c r="AD11" s="206"/>
      <c r="AE11" s="206"/>
    </row>
    <row r="12" spans="1:31" s="23" customFormat="1" ht="19.5" customHeight="1" thickTop="1" thickBot="1" x14ac:dyDescent="0.25">
      <c r="A12" s="74"/>
      <c r="C12" s="26" t="s">
        <v>1351</v>
      </c>
      <c r="D12" s="27" t="s">
        <v>96</v>
      </c>
      <c r="E12" s="182"/>
      <c r="F12" s="165"/>
      <c r="G12" s="165"/>
      <c r="H12" s="165"/>
      <c r="I12" s="165"/>
      <c r="J12" s="165"/>
      <c r="K12" s="165"/>
      <c r="L12" s="165"/>
      <c r="M12" s="165"/>
      <c r="N12" s="165"/>
      <c r="O12" s="165"/>
      <c r="P12" s="165"/>
      <c r="Q12" s="165"/>
      <c r="R12" s="206"/>
      <c r="S12" s="206"/>
      <c r="T12" s="206"/>
      <c r="U12" s="206"/>
      <c r="V12" s="206"/>
      <c r="W12" s="206"/>
      <c r="X12" s="206"/>
      <c r="Y12" s="206"/>
      <c r="Z12" s="206"/>
      <c r="AA12" s="206"/>
      <c r="AB12" s="206"/>
      <c r="AC12" s="206"/>
      <c r="AD12" s="206"/>
      <c r="AE12" s="206"/>
    </row>
    <row r="13" spans="1:31" s="23" customFormat="1" ht="19.5" customHeight="1" thickTop="1" thickBot="1" x14ac:dyDescent="0.25">
      <c r="A13" s="74"/>
      <c r="C13" s="26" t="s">
        <v>1352</v>
      </c>
      <c r="D13" s="27" t="s">
        <v>96</v>
      </c>
      <c r="E13" s="182"/>
      <c r="F13" s="165"/>
      <c r="G13" s="165"/>
      <c r="H13" s="165"/>
      <c r="I13" s="165"/>
      <c r="J13" s="165"/>
      <c r="K13" s="165"/>
      <c r="L13" s="165"/>
      <c r="M13" s="165"/>
      <c r="N13" s="165"/>
      <c r="O13" s="165"/>
      <c r="P13" s="165"/>
      <c r="Q13" s="165"/>
      <c r="R13" s="206"/>
      <c r="S13" s="206"/>
      <c r="T13" s="206"/>
      <c r="U13" s="206"/>
      <c r="V13" s="206"/>
      <c r="W13" s="206"/>
      <c r="X13" s="206"/>
      <c r="Y13" s="206"/>
      <c r="Z13" s="206"/>
      <c r="AA13" s="206"/>
      <c r="AB13" s="206"/>
      <c r="AC13" s="206"/>
      <c r="AD13" s="206"/>
      <c r="AE13" s="206"/>
    </row>
    <row r="14" spans="1:31" s="23" customFormat="1" ht="19.5" customHeight="1" thickTop="1" thickBot="1" x14ac:dyDescent="0.25">
      <c r="A14" s="74"/>
      <c r="C14" s="26" t="s">
        <v>1353</v>
      </c>
      <c r="D14" s="27" t="s">
        <v>96</v>
      </c>
      <c r="E14" s="182"/>
      <c r="F14" s="165"/>
      <c r="G14" s="165"/>
      <c r="H14" s="165"/>
      <c r="I14" s="165"/>
      <c r="J14" s="165"/>
      <c r="K14" s="165"/>
      <c r="L14" s="165"/>
      <c r="M14" s="165"/>
      <c r="N14" s="165"/>
      <c r="O14" s="165"/>
      <c r="P14" s="165"/>
      <c r="Q14" s="165"/>
      <c r="R14" s="206"/>
      <c r="S14" s="206"/>
      <c r="T14" s="206"/>
      <c r="U14" s="206"/>
      <c r="V14" s="206"/>
      <c r="W14" s="206"/>
      <c r="X14" s="206"/>
      <c r="Y14" s="206"/>
      <c r="Z14" s="206"/>
      <c r="AA14" s="206"/>
      <c r="AB14" s="206"/>
      <c r="AC14" s="206"/>
      <c r="AD14" s="206"/>
      <c r="AE14" s="206"/>
    </row>
    <row r="15" spans="1:31" s="23" customFormat="1" ht="19.5" customHeight="1" thickTop="1" thickBot="1" x14ac:dyDescent="0.25">
      <c r="A15" s="74"/>
      <c r="C15" s="26" t="s">
        <v>1354</v>
      </c>
      <c r="D15" s="27" t="s">
        <v>96</v>
      </c>
      <c r="E15" s="182"/>
      <c r="F15" s="165"/>
      <c r="G15" s="165"/>
      <c r="H15" s="165"/>
      <c r="I15" s="165"/>
      <c r="J15" s="165"/>
      <c r="K15" s="165"/>
      <c r="L15" s="165"/>
      <c r="M15" s="165"/>
      <c r="N15" s="165"/>
      <c r="O15" s="165"/>
      <c r="P15" s="165"/>
      <c r="Q15" s="165"/>
      <c r="R15" s="206"/>
      <c r="S15" s="206"/>
      <c r="T15" s="206"/>
      <c r="U15" s="206"/>
      <c r="V15" s="206"/>
      <c r="W15" s="206"/>
      <c r="X15" s="206"/>
      <c r="Y15" s="206"/>
      <c r="Z15" s="206"/>
      <c r="AA15" s="206"/>
      <c r="AB15" s="206"/>
      <c r="AC15" s="206"/>
      <c r="AD15" s="206"/>
      <c r="AE15" s="206"/>
    </row>
    <row r="16" spans="1:31" s="23" customFormat="1" ht="19.5" customHeight="1" thickTop="1" thickBot="1" x14ac:dyDescent="0.25">
      <c r="A16" s="74"/>
      <c r="C16" s="26" t="s">
        <v>1355</v>
      </c>
      <c r="D16" s="27" t="s">
        <v>96</v>
      </c>
      <c r="E16" s="182"/>
      <c r="F16" s="165"/>
      <c r="G16" s="165"/>
      <c r="H16" s="165"/>
      <c r="I16" s="165"/>
      <c r="J16" s="165"/>
      <c r="K16" s="165"/>
      <c r="L16" s="165"/>
      <c r="M16" s="165"/>
      <c r="N16" s="165"/>
      <c r="O16" s="165"/>
      <c r="P16" s="165"/>
      <c r="Q16" s="165"/>
      <c r="R16" s="206"/>
      <c r="S16" s="206"/>
      <c r="T16" s="206"/>
      <c r="U16" s="206"/>
      <c r="V16" s="206"/>
      <c r="W16" s="206"/>
      <c r="X16" s="206"/>
      <c r="Y16" s="206"/>
      <c r="Z16" s="206"/>
      <c r="AA16" s="206"/>
      <c r="AB16" s="206"/>
      <c r="AC16" s="206"/>
      <c r="AD16" s="206"/>
      <c r="AE16" s="206"/>
    </row>
    <row r="17" spans="1:31" s="23" customFormat="1" ht="19.5" customHeight="1" thickTop="1" thickBot="1" x14ac:dyDescent="0.25">
      <c r="A17" s="74"/>
      <c r="C17" s="26" t="s">
        <v>1356</v>
      </c>
      <c r="D17" s="27" t="s">
        <v>96</v>
      </c>
      <c r="E17" s="182"/>
      <c r="F17" s="165"/>
      <c r="G17" s="165"/>
      <c r="H17" s="165"/>
      <c r="I17" s="165"/>
      <c r="J17" s="165"/>
      <c r="K17" s="165"/>
      <c r="L17" s="165"/>
      <c r="M17" s="165"/>
      <c r="N17" s="165"/>
      <c r="O17" s="165"/>
      <c r="P17" s="165"/>
      <c r="Q17" s="165"/>
      <c r="R17" s="206"/>
      <c r="S17" s="206"/>
      <c r="T17" s="206"/>
      <c r="U17" s="206"/>
      <c r="V17" s="206"/>
      <c r="W17" s="206"/>
      <c r="X17" s="206"/>
      <c r="Y17" s="206"/>
      <c r="Z17" s="206"/>
      <c r="AA17" s="206"/>
      <c r="AB17" s="206"/>
      <c r="AC17" s="206"/>
      <c r="AD17" s="206"/>
      <c r="AE17" s="206"/>
    </row>
    <row r="18" spans="1:31" s="23" customFormat="1" ht="19.5" customHeight="1" thickTop="1" thickBot="1" x14ac:dyDescent="0.25">
      <c r="A18" s="74"/>
      <c r="C18" s="26" t="s">
        <v>1357</v>
      </c>
      <c r="D18" s="27" t="s">
        <v>96</v>
      </c>
      <c r="E18" s="182"/>
      <c r="F18" s="165"/>
      <c r="G18" s="165"/>
      <c r="H18" s="165"/>
      <c r="I18" s="165"/>
      <c r="J18" s="165"/>
      <c r="K18" s="165"/>
      <c r="L18" s="165"/>
      <c r="M18" s="165"/>
      <c r="N18" s="165"/>
      <c r="O18" s="165"/>
      <c r="P18" s="165"/>
      <c r="Q18" s="165"/>
      <c r="R18" s="206"/>
      <c r="S18" s="206"/>
      <c r="T18" s="206"/>
      <c r="U18" s="206"/>
      <c r="V18" s="206"/>
      <c r="W18" s="206"/>
      <c r="X18" s="206"/>
      <c r="Y18" s="206"/>
      <c r="Z18" s="206"/>
      <c r="AA18" s="206"/>
      <c r="AB18" s="206"/>
      <c r="AC18" s="206"/>
      <c r="AD18" s="206"/>
      <c r="AE18" s="206"/>
    </row>
    <row r="19" spans="1:31" s="23" customFormat="1" ht="19.5" customHeight="1" thickTop="1" thickBot="1" x14ac:dyDescent="0.25">
      <c r="A19" s="74"/>
      <c r="C19" s="26" t="s">
        <v>1358</v>
      </c>
      <c r="D19" s="27" t="s">
        <v>96</v>
      </c>
      <c r="E19" s="182"/>
      <c r="F19" s="165"/>
      <c r="G19" s="165"/>
      <c r="H19" s="165"/>
      <c r="I19" s="165"/>
      <c r="J19" s="165"/>
      <c r="K19" s="165"/>
      <c r="L19" s="165"/>
      <c r="M19" s="165"/>
      <c r="N19" s="165"/>
      <c r="O19" s="165"/>
      <c r="P19" s="165"/>
      <c r="Q19" s="165"/>
      <c r="R19" s="206"/>
      <c r="S19" s="206"/>
      <c r="T19" s="206"/>
      <c r="U19" s="206"/>
      <c r="V19" s="206"/>
      <c r="W19" s="206"/>
      <c r="X19" s="206"/>
      <c r="Y19" s="206"/>
      <c r="Z19" s="206"/>
      <c r="AA19" s="206"/>
      <c r="AB19" s="206"/>
      <c r="AC19" s="206"/>
      <c r="AD19" s="206"/>
      <c r="AE19" s="206"/>
    </row>
    <row r="20" spans="1:31" s="23" customFormat="1" ht="19.5" customHeight="1" thickTop="1" thickBot="1" x14ac:dyDescent="0.25">
      <c r="A20" s="74"/>
      <c r="C20" s="26" t="s">
        <v>1359</v>
      </c>
      <c r="D20" s="27" t="s">
        <v>96</v>
      </c>
      <c r="E20" s="182"/>
      <c r="F20" s="165"/>
      <c r="G20" s="165"/>
      <c r="H20" s="165"/>
      <c r="I20" s="165"/>
      <c r="J20" s="165"/>
      <c r="K20" s="165"/>
      <c r="L20" s="165"/>
      <c r="M20" s="165"/>
      <c r="N20" s="165"/>
      <c r="O20" s="165"/>
      <c r="P20" s="165"/>
      <c r="Q20" s="165"/>
      <c r="R20" s="206"/>
      <c r="S20" s="206"/>
      <c r="T20" s="206"/>
      <c r="U20" s="206"/>
      <c r="V20" s="206"/>
      <c r="W20" s="206"/>
      <c r="X20" s="206"/>
      <c r="Y20" s="206"/>
      <c r="Z20" s="206"/>
      <c r="AA20" s="206"/>
      <c r="AB20" s="206"/>
      <c r="AC20" s="206"/>
      <c r="AD20" s="206"/>
      <c r="AE20" s="206"/>
    </row>
    <row r="21" spans="1:31" ht="16" thickTop="1" x14ac:dyDescent="0.2"/>
    <row r="22" spans="1:31" s="206" customFormat="1" ht="14.25" customHeight="1" x14ac:dyDescent="0.2">
      <c r="A22" s="207"/>
      <c r="E22" s="208"/>
    </row>
    <row r="23" spans="1:31" s="206" customFormat="1" x14ac:dyDescent="0.2">
      <c r="A23" s="207"/>
      <c r="E23" s="208"/>
    </row>
    <row r="24" spans="1:31" s="206" customFormat="1" x14ac:dyDescent="0.2">
      <c r="A24" s="207"/>
      <c r="E24" s="208"/>
    </row>
    <row r="25" spans="1:31" s="206" customFormat="1" x14ac:dyDescent="0.2">
      <c r="A25" s="207"/>
      <c r="E25" s="208"/>
    </row>
    <row r="26" spans="1:31" s="206" customFormat="1" x14ac:dyDescent="0.2">
      <c r="A26" s="207"/>
      <c r="E26" s="208"/>
    </row>
    <row r="27" spans="1:31" s="206" customFormat="1" x14ac:dyDescent="0.2">
      <c r="A27" s="207"/>
      <c r="E27" s="208"/>
    </row>
    <row r="28" spans="1:31" s="206" customFormat="1" x14ac:dyDescent="0.2">
      <c r="A28" s="207"/>
      <c r="E28" s="208"/>
    </row>
    <row r="29" spans="1:31" s="206" customFormat="1" x14ac:dyDescent="0.2">
      <c r="A29" s="207"/>
      <c r="E29" s="208"/>
    </row>
    <row r="30" spans="1:31" s="206" customFormat="1" x14ac:dyDescent="0.2">
      <c r="A30" s="207"/>
      <c r="E30" s="208"/>
    </row>
    <row r="31" spans="1:31" s="206" customFormat="1" x14ac:dyDescent="0.2">
      <c r="A31" s="207"/>
      <c r="E31" s="208"/>
    </row>
    <row r="32" spans="1:31" s="206" customFormat="1" x14ac:dyDescent="0.2">
      <c r="A32" s="207"/>
      <c r="E32" s="208"/>
    </row>
    <row r="33" spans="1:5" s="206" customFormat="1" x14ac:dyDescent="0.2">
      <c r="A33" s="207"/>
      <c r="E33" s="208"/>
    </row>
    <row r="34" spans="1:5" s="206" customFormat="1" x14ac:dyDescent="0.2">
      <c r="A34" s="207"/>
      <c r="E34" s="208"/>
    </row>
    <row r="35" spans="1:5" s="206" customFormat="1" x14ac:dyDescent="0.2">
      <c r="A35" s="207"/>
      <c r="E35" s="208"/>
    </row>
    <row r="36" spans="1:5" s="206" customFormat="1" x14ac:dyDescent="0.2">
      <c r="A36" s="207"/>
      <c r="E36" s="208"/>
    </row>
    <row r="37" spans="1:5" s="206" customFormat="1" x14ac:dyDescent="0.2">
      <c r="A37" s="207"/>
      <c r="E37" s="208"/>
    </row>
    <row r="38" spans="1:5" s="206" customFormat="1" x14ac:dyDescent="0.2">
      <c r="A38" s="207"/>
      <c r="E38" s="208"/>
    </row>
    <row r="39" spans="1:5" s="206" customFormat="1" x14ac:dyDescent="0.2">
      <c r="A39" s="207"/>
      <c r="E39" s="208"/>
    </row>
    <row r="40" spans="1:5" s="206" customFormat="1" x14ac:dyDescent="0.2">
      <c r="A40" s="207"/>
      <c r="E40" s="208"/>
    </row>
    <row r="41" spans="1:5" s="206" customFormat="1" x14ac:dyDescent="0.2">
      <c r="A41" s="207"/>
      <c r="E41" s="208"/>
    </row>
    <row r="42" spans="1:5" s="206" customFormat="1" x14ac:dyDescent="0.2">
      <c r="A42" s="207"/>
      <c r="E42" s="208"/>
    </row>
    <row r="43" spans="1:5" s="206" customFormat="1" x14ac:dyDescent="0.2">
      <c r="A43" s="207"/>
      <c r="E43" s="208"/>
    </row>
    <row r="44" spans="1:5" s="206" customFormat="1" x14ac:dyDescent="0.2">
      <c r="A44" s="207"/>
      <c r="E44" s="208"/>
    </row>
    <row r="45" spans="1:5" s="206" customFormat="1" x14ac:dyDescent="0.2">
      <c r="A45" s="207"/>
      <c r="E45" s="208"/>
    </row>
    <row r="46" spans="1:5" s="206" customFormat="1" x14ac:dyDescent="0.2">
      <c r="A46" s="207"/>
      <c r="E46" s="208"/>
    </row>
    <row r="47" spans="1:5" s="206" customFormat="1" x14ac:dyDescent="0.2">
      <c r="A47" s="207"/>
      <c r="E47" s="208"/>
    </row>
    <row r="48" spans="1:5" s="206" customFormat="1" x14ac:dyDescent="0.2">
      <c r="A48" s="207"/>
      <c r="E48" s="208"/>
    </row>
    <row r="49" spans="1:5" s="206" customFormat="1" x14ac:dyDescent="0.2">
      <c r="A49" s="207"/>
      <c r="E49" s="208"/>
    </row>
    <row r="50" spans="1:5" s="206" customFormat="1" x14ac:dyDescent="0.2">
      <c r="A50" s="207"/>
      <c r="E50" s="208"/>
    </row>
    <row r="51" spans="1:5" s="206" customFormat="1" x14ac:dyDescent="0.2">
      <c r="A51" s="207"/>
      <c r="E51" s="208"/>
    </row>
    <row r="52" spans="1:5" s="206" customFormat="1" x14ac:dyDescent="0.2">
      <c r="A52" s="207"/>
      <c r="E52" s="208"/>
    </row>
    <row r="53" spans="1:5" s="206" customFormat="1" x14ac:dyDescent="0.2">
      <c r="A53" s="207"/>
      <c r="E53" s="208"/>
    </row>
    <row r="54" spans="1:5" s="206" customFormat="1" x14ac:dyDescent="0.2">
      <c r="A54" s="207"/>
      <c r="E54" s="208"/>
    </row>
    <row r="55" spans="1:5" s="206" customFormat="1" x14ac:dyDescent="0.2">
      <c r="A55" s="207"/>
      <c r="E55" s="208"/>
    </row>
    <row r="56" spans="1:5" s="206" customFormat="1" x14ac:dyDescent="0.2">
      <c r="A56" s="207"/>
      <c r="E56" s="208"/>
    </row>
    <row r="57" spans="1:5" s="206" customFormat="1" x14ac:dyDescent="0.2">
      <c r="A57" s="207"/>
      <c r="E57" s="208"/>
    </row>
    <row r="58" spans="1:5" s="206" customFormat="1" x14ac:dyDescent="0.2">
      <c r="A58" s="207"/>
      <c r="E58" s="208"/>
    </row>
    <row r="59" spans="1:5" s="206" customFormat="1" x14ac:dyDescent="0.2">
      <c r="A59" s="207"/>
      <c r="E59" s="208"/>
    </row>
    <row r="60" spans="1:5" s="206" customFormat="1" x14ac:dyDescent="0.2">
      <c r="A60" s="207"/>
      <c r="E60" s="208"/>
    </row>
    <row r="61" spans="1:5" s="206" customFormat="1" x14ac:dyDescent="0.2">
      <c r="A61" s="207"/>
      <c r="E61" s="208"/>
    </row>
    <row r="62" spans="1:5" s="206" customFormat="1" x14ac:dyDescent="0.2">
      <c r="A62" s="207"/>
      <c r="E62" s="208"/>
    </row>
    <row r="63" spans="1:5" s="206" customFormat="1" x14ac:dyDescent="0.2">
      <c r="A63" s="207"/>
      <c r="E63" s="208"/>
    </row>
    <row r="64" spans="1:5" s="206" customFormat="1" x14ac:dyDescent="0.2">
      <c r="A64" s="207"/>
      <c r="E64" s="208"/>
    </row>
    <row r="65" spans="1:5" s="206" customFormat="1" x14ac:dyDescent="0.2">
      <c r="A65" s="207"/>
      <c r="E65" s="208"/>
    </row>
    <row r="66" spans="1:5" s="206" customFormat="1" x14ac:dyDescent="0.2">
      <c r="A66" s="207"/>
      <c r="E66" s="208"/>
    </row>
    <row r="67" spans="1:5" s="206" customFormat="1" x14ac:dyDescent="0.2">
      <c r="A67" s="207"/>
      <c r="E67" s="208"/>
    </row>
    <row r="68" spans="1:5" s="206" customFormat="1" x14ac:dyDescent="0.2">
      <c r="A68" s="207"/>
      <c r="E68" s="208"/>
    </row>
    <row r="69" spans="1:5" s="206" customFormat="1" x14ac:dyDescent="0.2">
      <c r="A69" s="207"/>
      <c r="E69" s="208"/>
    </row>
    <row r="70" spans="1:5" s="206" customFormat="1" x14ac:dyDescent="0.2">
      <c r="A70" s="207"/>
      <c r="E70" s="208"/>
    </row>
    <row r="71" spans="1:5" s="206" customFormat="1" x14ac:dyDescent="0.2">
      <c r="A71" s="207"/>
      <c r="E71" s="208"/>
    </row>
    <row r="72" spans="1:5" s="206" customFormat="1" x14ac:dyDescent="0.2">
      <c r="A72" s="207"/>
      <c r="E72" s="208"/>
    </row>
    <row r="73" spans="1:5" s="206" customFormat="1" x14ac:dyDescent="0.2">
      <c r="A73" s="207"/>
      <c r="E73" s="208"/>
    </row>
    <row r="74" spans="1:5" s="206" customFormat="1" x14ac:dyDescent="0.2">
      <c r="A74" s="207"/>
      <c r="E74" s="208"/>
    </row>
    <row r="75" spans="1:5" s="206" customFormat="1" x14ac:dyDescent="0.2">
      <c r="A75" s="207"/>
      <c r="E75" s="208"/>
    </row>
    <row r="76" spans="1:5" s="206" customFormat="1" x14ac:dyDescent="0.2">
      <c r="A76" s="207"/>
      <c r="E76" s="208"/>
    </row>
    <row r="77" spans="1:5" s="206" customFormat="1" x14ac:dyDescent="0.2">
      <c r="A77" s="207"/>
      <c r="E77" s="208"/>
    </row>
    <row r="78" spans="1:5" s="206" customFormat="1" x14ac:dyDescent="0.2">
      <c r="A78" s="207"/>
      <c r="E78" s="208"/>
    </row>
    <row r="79" spans="1:5" s="206" customFormat="1" x14ac:dyDescent="0.2">
      <c r="A79" s="207"/>
      <c r="E79" s="208"/>
    </row>
    <row r="80" spans="1:5" s="206" customFormat="1" x14ac:dyDescent="0.2">
      <c r="A80" s="207"/>
      <c r="E80" s="208"/>
    </row>
    <row r="81" spans="1:5" s="206" customFormat="1" x14ac:dyDescent="0.2">
      <c r="A81" s="207"/>
      <c r="E81" s="208"/>
    </row>
    <row r="82" spans="1:5" s="206" customFormat="1" x14ac:dyDescent="0.2">
      <c r="A82" s="207"/>
      <c r="E82" s="208"/>
    </row>
    <row r="83" spans="1:5" s="206" customFormat="1" x14ac:dyDescent="0.2">
      <c r="A83" s="207"/>
      <c r="E83" s="208"/>
    </row>
    <row r="84" spans="1:5" s="206" customFormat="1" x14ac:dyDescent="0.2">
      <c r="A84" s="207"/>
      <c r="E84" s="208"/>
    </row>
    <row r="85" spans="1:5" s="206" customFormat="1" x14ac:dyDescent="0.2">
      <c r="A85" s="207"/>
      <c r="E85" s="208"/>
    </row>
    <row r="86" spans="1:5" s="206" customFormat="1" x14ac:dyDescent="0.2">
      <c r="A86" s="207"/>
      <c r="E86" s="208"/>
    </row>
    <row r="87" spans="1:5" s="206" customFormat="1" x14ac:dyDescent="0.2">
      <c r="A87" s="207"/>
      <c r="E87" s="208"/>
    </row>
    <row r="88" spans="1:5" s="206" customFormat="1" x14ac:dyDescent="0.2">
      <c r="A88" s="207"/>
      <c r="E88" s="208"/>
    </row>
    <row r="89" spans="1:5" s="206" customFormat="1" x14ac:dyDescent="0.2">
      <c r="A89" s="207"/>
      <c r="E89" s="208"/>
    </row>
    <row r="90" spans="1:5" s="206" customFormat="1" x14ac:dyDescent="0.2">
      <c r="A90" s="207"/>
      <c r="E90" s="208"/>
    </row>
    <row r="91" spans="1:5" s="206" customFormat="1" x14ac:dyDescent="0.2">
      <c r="A91" s="207"/>
      <c r="E91" s="208"/>
    </row>
    <row r="92" spans="1:5" s="206" customFormat="1" x14ac:dyDescent="0.2">
      <c r="A92" s="207"/>
      <c r="E92" s="208"/>
    </row>
    <row r="93" spans="1:5" s="206" customFormat="1" x14ac:dyDescent="0.2">
      <c r="A93" s="207"/>
      <c r="E93" s="208"/>
    </row>
    <row r="94" spans="1:5" s="206" customFormat="1" x14ac:dyDescent="0.2">
      <c r="A94" s="207"/>
      <c r="E94" s="208"/>
    </row>
    <row r="95" spans="1:5" s="206" customFormat="1" x14ac:dyDescent="0.2">
      <c r="A95" s="207"/>
      <c r="E95" s="208"/>
    </row>
    <row r="96" spans="1:5" s="206" customFormat="1" x14ac:dyDescent="0.2">
      <c r="A96" s="207"/>
      <c r="E96" s="208"/>
    </row>
    <row r="97" spans="1:5" s="206" customFormat="1" x14ac:dyDescent="0.2">
      <c r="A97" s="207"/>
      <c r="E97" s="208"/>
    </row>
    <row r="98" spans="1:5" s="206" customFormat="1" x14ac:dyDescent="0.2">
      <c r="A98" s="207"/>
      <c r="E98" s="208"/>
    </row>
    <row r="99" spans="1:5" s="206" customFormat="1" x14ac:dyDescent="0.2">
      <c r="A99" s="207"/>
      <c r="E99" s="208"/>
    </row>
    <row r="100" spans="1:5" s="206" customFormat="1" x14ac:dyDescent="0.2">
      <c r="A100" s="207"/>
      <c r="E100" s="208"/>
    </row>
    <row r="101" spans="1:5" s="206" customFormat="1" x14ac:dyDescent="0.2">
      <c r="A101" s="207"/>
      <c r="E101" s="208"/>
    </row>
    <row r="102" spans="1:5" s="206" customFormat="1" x14ac:dyDescent="0.2">
      <c r="A102" s="207"/>
      <c r="E102" s="208"/>
    </row>
    <row r="103" spans="1:5" s="206" customFormat="1" x14ac:dyDescent="0.2">
      <c r="A103" s="207"/>
      <c r="E103" s="208"/>
    </row>
    <row r="104" spans="1:5" s="206" customFormat="1" x14ac:dyDescent="0.2">
      <c r="A104" s="207"/>
      <c r="E104" s="208"/>
    </row>
    <row r="105" spans="1:5" s="206" customFormat="1" x14ac:dyDescent="0.2">
      <c r="A105" s="207"/>
      <c r="E105" s="208"/>
    </row>
    <row r="106" spans="1:5" s="206" customFormat="1" x14ac:dyDescent="0.2">
      <c r="A106" s="207"/>
      <c r="E106" s="208"/>
    </row>
    <row r="107" spans="1:5" s="206" customFormat="1" x14ac:dyDescent="0.2">
      <c r="A107" s="207"/>
      <c r="E107" s="208"/>
    </row>
    <row r="108" spans="1:5" s="206" customFormat="1" x14ac:dyDescent="0.2">
      <c r="A108" s="207"/>
      <c r="E108" s="208"/>
    </row>
    <row r="109" spans="1:5" s="206" customFormat="1" x14ac:dyDescent="0.2">
      <c r="A109" s="207"/>
      <c r="E109" s="208"/>
    </row>
    <row r="110" spans="1:5" s="206" customFormat="1" x14ac:dyDescent="0.2">
      <c r="A110" s="207"/>
      <c r="E110" s="208"/>
    </row>
    <row r="111" spans="1:5" s="206" customFormat="1" x14ac:dyDescent="0.2">
      <c r="A111" s="207"/>
      <c r="E111" s="208"/>
    </row>
    <row r="112" spans="1:5" s="206" customFormat="1" x14ac:dyDescent="0.2">
      <c r="A112" s="207"/>
      <c r="E112" s="208"/>
    </row>
    <row r="113" spans="1:5" s="206" customFormat="1" x14ac:dyDescent="0.2">
      <c r="A113" s="207"/>
      <c r="E113" s="208"/>
    </row>
    <row r="114" spans="1:5" s="206" customFormat="1" x14ac:dyDescent="0.2">
      <c r="A114" s="207"/>
      <c r="E114" s="208"/>
    </row>
    <row r="115" spans="1:5" s="206" customFormat="1" x14ac:dyDescent="0.2">
      <c r="A115" s="207"/>
      <c r="E115" s="208"/>
    </row>
    <row r="116" spans="1:5" s="206" customFormat="1" x14ac:dyDescent="0.2">
      <c r="A116" s="207"/>
      <c r="E116" s="208"/>
    </row>
    <row r="117" spans="1:5" s="206" customFormat="1" x14ac:dyDescent="0.2">
      <c r="A117" s="207"/>
      <c r="E117" s="208"/>
    </row>
    <row r="118" spans="1:5" s="206" customFormat="1" x14ac:dyDescent="0.2">
      <c r="A118" s="207"/>
      <c r="E118" s="208"/>
    </row>
    <row r="119" spans="1:5" s="206" customFormat="1" x14ac:dyDescent="0.2">
      <c r="A119" s="207"/>
      <c r="E119" s="208"/>
    </row>
    <row r="120" spans="1:5" s="206" customFormat="1" x14ac:dyDescent="0.2">
      <c r="A120" s="207"/>
      <c r="E120" s="208"/>
    </row>
    <row r="121" spans="1:5" s="206" customFormat="1" x14ac:dyDescent="0.2">
      <c r="A121" s="207"/>
      <c r="E121" s="208"/>
    </row>
    <row r="122" spans="1:5" s="206" customFormat="1" x14ac:dyDescent="0.2">
      <c r="A122" s="207"/>
      <c r="E122" s="208"/>
    </row>
    <row r="123" spans="1:5" s="206" customFormat="1" x14ac:dyDescent="0.2">
      <c r="A123" s="207"/>
      <c r="E123" s="208"/>
    </row>
    <row r="124" spans="1:5" s="206" customFormat="1" x14ac:dyDescent="0.2">
      <c r="A124" s="207"/>
      <c r="E124" s="208"/>
    </row>
    <row r="125" spans="1:5" s="206" customFormat="1" x14ac:dyDescent="0.2">
      <c r="A125" s="207"/>
      <c r="E125" s="208"/>
    </row>
    <row r="126" spans="1:5" s="206" customFormat="1" x14ac:dyDescent="0.2">
      <c r="A126" s="207"/>
      <c r="E126" s="208"/>
    </row>
    <row r="127" spans="1:5" s="206" customFormat="1" x14ac:dyDescent="0.2">
      <c r="A127" s="207"/>
      <c r="E127" s="208"/>
    </row>
    <row r="128" spans="1:5" s="206" customFormat="1" x14ac:dyDescent="0.2">
      <c r="A128" s="207"/>
      <c r="E128" s="208"/>
    </row>
    <row r="129" spans="1:5" s="206" customFormat="1" x14ac:dyDescent="0.2">
      <c r="A129" s="207"/>
      <c r="E129" s="208"/>
    </row>
  </sheetData>
  <sheetProtection sheet="1" objects="1" scenarios="1" selectLockedCells="1"/>
  <mergeCells count="4">
    <mergeCell ref="C5:C6"/>
    <mergeCell ref="D5:D6"/>
    <mergeCell ref="F5:Q5"/>
    <mergeCell ref="E5:E6"/>
  </mergeCell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19" activePane="bottomRight" state="frozen"/>
      <selection pane="topRight"/>
      <selection pane="bottomLeft"/>
      <selection pane="bottomRight" activeCell="C19" sqref="C19:J39"/>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5" width="8.6640625" style="191" customWidth="1"/>
    <col min="16" max="19" width="1.1640625" style="191" customWidth="1"/>
    <col min="20" max="20" width="1.1640625" style="192" customWidth="1"/>
    <col min="21" max="26" width="1.1640625" style="191" customWidth="1"/>
    <col min="27" max="28" width="8.6640625" style="200" customWidth="1"/>
    <col min="29" max="16384" width="8.6640625" style="210" hidden="1"/>
  </cols>
  <sheetData>
    <row r="1" spans="1:28" s="209" customFormat="1" ht="34.25" customHeight="1" x14ac:dyDescent="0.3">
      <c r="A1" s="228" t="s">
        <v>1425</v>
      </c>
      <c r="B1" s="10"/>
      <c r="C1" s="115" t="s">
        <v>244</v>
      </c>
      <c r="D1" s="115"/>
      <c r="E1" s="115"/>
      <c r="F1" s="115"/>
      <c r="G1" s="115"/>
      <c r="H1" s="115"/>
      <c r="I1" s="115"/>
      <c r="J1" s="115"/>
      <c r="K1" s="115"/>
      <c r="L1" s="115"/>
      <c r="M1" s="115"/>
      <c r="N1" s="10"/>
      <c r="O1" s="189"/>
      <c r="P1" s="189"/>
      <c r="Q1" s="189"/>
      <c r="R1" s="189"/>
      <c r="S1" s="189"/>
      <c r="T1" s="190"/>
      <c r="U1" s="189"/>
      <c r="V1" s="189"/>
      <c r="W1" s="189"/>
      <c r="X1" s="189"/>
      <c r="Y1" s="189"/>
      <c r="Z1" s="189"/>
      <c r="AA1" s="198"/>
      <c r="AB1" s="198"/>
    </row>
    <row r="2" spans="1:28" s="209" customFormat="1" ht="37.5" customHeight="1" thickBot="1" x14ac:dyDescent="0.25">
      <c r="A2" s="76"/>
      <c r="B2" s="10"/>
      <c r="C2" s="134"/>
      <c r="D2" s="134"/>
      <c r="E2" s="134"/>
      <c r="F2" s="134"/>
      <c r="G2" s="134"/>
      <c r="H2" s="134"/>
      <c r="I2" s="134"/>
      <c r="J2" s="134"/>
      <c r="K2" s="134"/>
      <c r="L2" s="134"/>
      <c r="M2" s="134"/>
      <c r="N2" s="134"/>
      <c r="O2" s="189"/>
      <c r="P2" s="189"/>
      <c r="Q2" s="189"/>
      <c r="R2" s="189"/>
      <c r="S2" s="189"/>
      <c r="T2" s="190"/>
      <c r="U2" s="189"/>
      <c r="V2" s="189"/>
      <c r="W2" s="189"/>
      <c r="X2" s="189"/>
      <c r="Y2" s="189"/>
      <c r="Z2" s="189"/>
      <c r="AA2" s="198"/>
      <c r="AB2" s="198"/>
    </row>
    <row r="3" spans="1:28" ht="15" customHeight="1" thickTop="1" thickBot="1" x14ac:dyDescent="0.25">
      <c r="E3" s="12"/>
      <c r="F3" s="28"/>
      <c r="G3" s="12"/>
      <c r="H3" s="12"/>
    </row>
    <row r="4" spans="1:28" ht="30.75" customHeight="1" thickTop="1" thickBot="1" x14ac:dyDescent="0.25">
      <c r="C4" s="157" t="s">
        <v>9</v>
      </c>
      <c r="D4" s="158" t="s">
        <v>11</v>
      </c>
      <c r="E4" s="157" t="s">
        <v>10</v>
      </c>
      <c r="F4" s="158" t="s">
        <v>1308</v>
      </c>
      <c r="G4" s="158" t="s">
        <v>1361</v>
      </c>
      <c r="H4" s="158" t="s">
        <v>1362</v>
      </c>
      <c r="I4" s="157" t="s">
        <v>12</v>
      </c>
      <c r="J4" s="158" t="s">
        <v>13</v>
      </c>
      <c r="K4" s="29" t="s">
        <v>14</v>
      </c>
      <c r="M4" s="265" t="s">
        <v>19</v>
      </c>
      <c r="N4" s="266"/>
      <c r="T4" s="193"/>
    </row>
    <row r="5" spans="1:28" ht="19.5" customHeight="1" thickTop="1" thickBot="1" x14ac:dyDescent="0.25">
      <c r="C5" s="58"/>
      <c r="D5" s="186" t="s">
        <v>1363</v>
      </c>
      <c r="E5" s="186" t="s">
        <v>96</v>
      </c>
      <c r="F5" s="186" t="str">
        <f>D5</f>
        <v>Faturas de Cartão</v>
      </c>
      <c r="G5" s="186" t="s">
        <v>1364</v>
      </c>
      <c r="H5" s="186" t="str">
        <f>W5</f>
        <v>Mastercard</v>
      </c>
      <c r="I5" s="187">
        <f>'Resumo (3)'!E7</f>
        <v>400</v>
      </c>
      <c r="J5" s="60"/>
      <c r="K5" s="57">
        <f>N5-IF(J5="pago",I5,0)</f>
        <v>1050</v>
      </c>
      <c r="M5" s="268" t="s">
        <v>22</v>
      </c>
      <c r="N5" s="267">
        <f>SUM('Bancos e Cartões'!E7:E20)</f>
        <v>1050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c r="D6" s="186" t="s">
        <v>1363</v>
      </c>
      <c r="E6" s="186" t="s">
        <v>96</v>
      </c>
      <c r="F6" s="186" t="str">
        <f t="shared" ref="F6:F18" si="0">D6</f>
        <v>Faturas de Cartão</v>
      </c>
      <c r="G6" s="186" t="s">
        <v>1364</v>
      </c>
      <c r="H6" s="186" t="str">
        <f t="shared" ref="H6:H18" si="1">W6</f>
        <v>Itaú</v>
      </c>
      <c r="I6" s="187">
        <f>'Resumo (3)'!E8</f>
        <v>0</v>
      </c>
      <c r="J6" s="60"/>
      <c r="K6" s="57">
        <f>K5-IF(J6="pago",I6,0)</f>
        <v>1050</v>
      </c>
      <c r="M6" s="268"/>
      <c r="N6" s="267"/>
      <c r="O6" s="194"/>
      <c r="P6" s="188" t="str">
        <f t="shared" ref="P6:P14" si="2">IF(T6="Despesas_com_Transportes","Despesa",IF(T6="Despesas_com_Lazer_e_Informacao","Despesa",IF(T6="Outras_Despesas","Despesa",IF(T6="Imposto_de_Renda","Despesa",IF(T6="Investimentos_Bens","Despesa","")))))</f>
        <v/>
      </c>
      <c r="Q6" s="191" t="str">
        <f t="shared" ref="Q6:Q15" si="3">IF(T6="Despesas_de_Moradia","Despesa",IF(T6="Despesas_com_Alimentacao","Despesa",IF(T6="Despesas_com_Saude","Despesa","")))</f>
        <v/>
      </c>
      <c r="R6" s="191" t="str">
        <f t="shared" ref="R6:R15"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'Resumo (3)'!E9</f>
        <v>0</v>
      </c>
      <c r="J7" s="60"/>
      <c r="K7" s="57">
        <f t="shared" ref="K7:K18" si="5">K6-IF(J7="pago",I7,0)</f>
        <v>1050</v>
      </c>
      <c r="M7" s="259" t="s">
        <v>20</v>
      </c>
      <c r="N7" s="262">
        <f>SUMIFS($I$5:$I$619,$S$5:$S$619,"Receita",$J$5:$J$619,"Pago",$G$5:$G$619,"À Vista")</f>
        <v>39000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'Resumo (3)'!E10</f>
        <v>0</v>
      </c>
      <c r="J8" s="60"/>
      <c r="K8" s="57">
        <f t="shared" si="5"/>
        <v>1050</v>
      </c>
      <c r="M8" s="259"/>
      <c r="N8" s="263"/>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'Resumo (3)'!E11</f>
        <v>0</v>
      </c>
      <c r="J9" s="60"/>
      <c r="K9" s="57">
        <f t="shared" si="5"/>
        <v>1050</v>
      </c>
      <c r="M9" s="259" t="s">
        <v>21</v>
      </c>
      <c r="N9" s="260">
        <f>SUMIFS($I$5:$I$619,$S$5:$S$619,"Despesa",$J$5:$J$619,"Pago",$G$5:$G$619,"À Vista")</f>
        <v>1350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'Resumo (3)'!E12</f>
        <v>0</v>
      </c>
      <c r="J10" s="60"/>
      <c r="K10" s="57">
        <f t="shared" si="5"/>
        <v>1050</v>
      </c>
      <c r="M10" s="259"/>
      <c r="N10" s="261"/>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'Resumo (3)'!E13</f>
        <v>0</v>
      </c>
      <c r="J11" s="60"/>
      <c r="K11" s="57">
        <f t="shared" si="5"/>
        <v>1050</v>
      </c>
      <c r="M11" s="259" t="s">
        <v>23</v>
      </c>
      <c r="N11" s="260">
        <f>N7-N9</f>
        <v>37650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'Resumo (3)'!E14</f>
        <v>0</v>
      </c>
      <c r="J12" s="60"/>
      <c r="K12" s="57">
        <f t="shared" si="5"/>
        <v>1050</v>
      </c>
      <c r="M12" s="259"/>
      <c r="N12" s="261"/>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'Resumo (3)'!E15</f>
        <v>0</v>
      </c>
      <c r="J13" s="60"/>
      <c r="K13" s="57">
        <f t="shared" si="5"/>
        <v>1050</v>
      </c>
      <c r="M13" s="259" t="s">
        <v>57</v>
      </c>
      <c r="N13" s="260">
        <f>K619</f>
        <v>38700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'Resumo (3)'!E16</f>
        <v>0</v>
      </c>
      <c r="J14" s="60"/>
      <c r="K14" s="57">
        <f t="shared" si="5"/>
        <v>1050</v>
      </c>
      <c r="M14" s="259"/>
      <c r="N14" s="264"/>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'Resumo (3)'!E17</f>
        <v>0</v>
      </c>
      <c r="J15" s="60"/>
      <c r="K15" s="57">
        <f t="shared" si="5"/>
        <v>1050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'Resumo (3)'!E18</f>
        <v>0</v>
      </c>
      <c r="J16" s="60"/>
      <c r="K16" s="57">
        <f t="shared" si="5"/>
        <v>1050</v>
      </c>
      <c r="P16" s="188" t="str">
        <f t="shared" ref="P16:P18" si="6">IF(T16="Despesas_com_Transportes","Despesa",IF(T16="Despesas_com_Lazer_e_Informacao","Despesa",IF(T16="Outras_Despesas","Despesa",IF(T16="Imposto_de_Renda","Despesa",IF(T16="Investimentos_Bens","Despesa","")))))</f>
        <v/>
      </c>
      <c r="Q16" s="191" t="str">
        <f t="shared" ref="Q16:Q18" si="7">IF(T16="Despesas_de_Moradia","Despesa",IF(T16="Despesas_com_Alimentacao","Despesa",IF(T16="Despesas_com_Saude","Despesa","")))</f>
        <v/>
      </c>
      <c r="R16" s="191" t="str">
        <f t="shared" ref="R16:R18" si="8">IF(T16="Renda_Familiar","Receita",IF(T16="Receitas_com_Aplicacoes_Financeiras","Receita",IF(T16="Outras_Receitas","Receita","")))</f>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'Resumo (3)'!E19</f>
        <v>0</v>
      </c>
      <c r="J17" s="60"/>
      <c r="K17" s="57">
        <f t="shared" si="5"/>
        <v>1050</v>
      </c>
      <c r="P17" s="188" t="str">
        <f t="shared" si="6"/>
        <v/>
      </c>
      <c r="Q17" s="191" t="str">
        <f t="shared" si="7"/>
        <v/>
      </c>
      <c r="R17" s="191" t="str">
        <f t="shared" si="8"/>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'Resumo (3)'!E20</f>
        <v>0</v>
      </c>
      <c r="J18" s="60"/>
      <c r="K18" s="57">
        <f t="shared" si="5"/>
        <v>1050</v>
      </c>
      <c r="P18" s="188" t="str">
        <f t="shared" si="6"/>
        <v/>
      </c>
      <c r="Q18" s="191" t="str">
        <f t="shared" si="7"/>
        <v/>
      </c>
      <c r="R18" s="191" t="str">
        <f t="shared" si="8"/>
        <v/>
      </c>
      <c r="S18" s="191" t="s">
        <v>17</v>
      </c>
      <c r="W18" s="191" t="str">
        <f>'Bancos e Cartões'!D20</f>
        <v>-</v>
      </c>
    </row>
    <row r="19" spans="3:24" ht="19.5" customHeight="1" thickTop="1" thickBot="1" x14ac:dyDescent="0.25">
      <c r="C19" s="58">
        <v>2</v>
      </c>
      <c r="D19" s="58" t="s">
        <v>1403</v>
      </c>
      <c r="E19" s="58" t="s">
        <v>1415</v>
      </c>
      <c r="F19" s="58" t="s">
        <v>1404</v>
      </c>
      <c r="G19" s="58" t="s">
        <v>1364</v>
      </c>
      <c r="H19" s="58" t="s">
        <v>1405</v>
      </c>
      <c r="I19" s="59">
        <v>100</v>
      </c>
      <c r="J19" s="60" t="s">
        <v>1419</v>
      </c>
      <c r="K19" s="57">
        <f>K18+IF(AND(J19="Pago",OR(D19=$V$5,D19=$V$6,D19=$V$7)),I19,IF(AND(J19="Pago",OR(D19=$V$8,D19=$V$9,D19=$V$10,D19=$V$11,D19=$V$12,D19=$V$13,D19=$V$14,D19=$V$15)),-I19,IF(G19="À Vista",IF(J19="Pago",-I19,0),0)))</f>
        <v>950</v>
      </c>
      <c r="P19" s="188" t="str">
        <f t="shared" ref="P19:P29" si="9">IF(T19="Despesas_com_Transportes","Despesa",IF(T19="Despesas_com_Lazer_e_Informacao","Despesa",IF(T19="Outras_Despesas","Despesa",IF(T19="Imposto_de_Renda","Despesa",IF(T19="Investimentos_Bens","Despesa","")))))</f>
        <v/>
      </c>
      <c r="Q19" s="191" t="str">
        <f t="shared" ref="Q19:Q29" si="10">IF(T19="Despesas_de_Moradia","Despesa",IF(T19="Despesas_com_Alimentacao","Despesa",IF(T19="Despesas_com_Saude","Despesa","")))</f>
        <v>Despesa</v>
      </c>
      <c r="R19" s="191" t="str">
        <f t="shared" ref="R19:R29" si="11">IF(T19="Renda_Familiar","Receita",IF(T19="Receitas_com_Aplicacoes_Financeiras","Receita",IF(T19="Outras_Receitas","Receita","")))</f>
        <v/>
      </c>
      <c r="S19" s="191" t="str">
        <f>IF(P19&lt;&gt;"",P19,IF(Q19&lt;&gt;"",Q19,IF(R19&lt;&gt;"",R19,"")))</f>
        <v>Despesa</v>
      </c>
      <c r="T19" s="192" t="str">
        <f>VLOOKUP(D19,'PC Receitas'!$N$4:$O$14,2,FALSE)</f>
        <v>Despesas_de_Moradia</v>
      </c>
    </row>
    <row r="20" spans="3:24" ht="19.5" customHeight="1" thickTop="1" thickBot="1" x14ac:dyDescent="0.25">
      <c r="C20" s="58">
        <v>3</v>
      </c>
      <c r="D20" s="58" t="s">
        <v>1403</v>
      </c>
      <c r="E20" s="58" t="s">
        <v>1416</v>
      </c>
      <c r="F20" s="58" t="s">
        <v>1404</v>
      </c>
      <c r="G20" s="58" t="s">
        <v>1364</v>
      </c>
      <c r="H20" s="58" t="s">
        <v>1405</v>
      </c>
      <c r="I20" s="59">
        <v>150</v>
      </c>
      <c r="J20" s="60" t="s">
        <v>1419</v>
      </c>
      <c r="K20" s="57">
        <f t="shared" ref="K20:K70" si="12">K19+IF(AND(J20="Pago",OR(D20=$V$5,D20=$V$6,D20=$V$7)),I20,IF(AND(J20="Pago",OR(D20=$V$8,D20=$V$9,D20=$V$10,D20=$V$11,D20=$V$12,D20=$V$13,D20=$V$14,D20=$V$15)),-I20,IF(G20="À Vista",IF(J20="Pago",-I20,0),0)))</f>
        <v>800</v>
      </c>
      <c r="P20" s="188" t="str">
        <f t="shared" si="9"/>
        <v/>
      </c>
      <c r="Q20" s="191" t="str">
        <f t="shared" si="10"/>
        <v>Despesa</v>
      </c>
      <c r="R20" s="191" t="str">
        <f t="shared" si="11"/>
        <v/>
      </c>
      <c r="S20" s="191" t="str">
        <f t="shared" ref="S20:S29" si="13">IF(P20&lt;&gt;"",P20,IF(Q20&lt;&gt;"",Q20,IF(R20&lt;&gt;"",R20,"")))</f>
        <v>Despesa</v>
      </c>
      <c r="T20" s="192" t="str">
        <f>VLOOKUP(D20,'PC Receitas'!$N$4:$O$14,2,FALSE)</f>
        <v>Despesas_de_Moradia</v>
      </c>
    </row>
    <row r="21" spans="3:24" ht="19.5" customHeight="1" thickTop="1" thickBot="1" x14ac:dyDescent="0.25">
      <c r="C21" s="58">
        <v>3</v>
      </c>
      <c r="D21" s="58" t="s">
        <v>1403</v>
      </c>
      <c r="E21" s="58" t="s">
        <v>1417</v>
      </c>
      <c r="F21" s="58" t="s">
        <v>1404</v>
      </c>
      <c r="G21" s="58" t="s">
        <v>1364</v>
      </c>
      <c r="H21" s="58" t="s">
        <v>1405</v>
      </c>
      <c r="I21" s="59">
        <v>200</v>
      </c>
      <c r="J21" s="60" t="s">
        <v>1419</v>
      </c>
      <c r="K21" s="57">
        <f t="shared" si="12"/>
        <v>600</v>
      </c>
      <c r="P21" s="188" t="str">
        <f t="shared" si="9"/>
        <v/>
      </c>
      <c r="Q21" s="191" t="str">
        <f t="shared" si="10"/>
        <v>Despesa</v>
      </c>
      <c r="R21" s="191" t="str">
        <f t="shared" si="11"/>
        <v/>
      </c>
      <c r="S21" s="191" t="str">
        <f t="shared" si="13"/>
        <v>Despesa</v>
      </c>
      <c r="T21" s="192" t="str">
        <f>VLOOKUP(D21,'PC Receitas'!$N$4:$O$14,2,FALSE)</f>
        <v>Despesas_de_Moradia</v>
      </c>
    </row>
    <row r="22" spans="3:24" ht="19.5" customHeight="1" thickTop="1" thickBot="1" x14ac:dyDescent="0.25">
      <c r="C22" s="58">
        <v>3</v>
      </c>
      <c r="D22" s="58" t="s">
        <v>1403</v>
      </c>
      <c r="E22" s="58" t="s">
        <v>1418</v>
      </c>
      <c r="F22" s="58" t="s">
        <v>1404</v>
      </c>
      <c r="G22" s="58" t="s">
        <v>1364</v>
      </c>
      <c r="H22" s="58"/>
      <c r="I22" s="59">
        <v>100</v>
      </c>
      <c r="J22" s="60" t="s">
        <v>1420</v>
      </c>
      <c r="K22" s="57">
        <f t="shared" si="12"/>
        <v>600</v>
      </c>
      <c r="P22" s="188" t="str">
        <f t="shared" si="9"/>
        <v/>
      </c>
      <c r="Q22" s="191" t="str">
        <f t="shared" si="10"/>
        <v>Despesa</v>
      </c>
      <c r="R22" s="191" t="str">
        <f t="shared" si="11"/>
        <v/>
      </c>
      <c r="S22" s="191" t="str">
        <f>IF(P22&lt;&gt;"",P22,IF(Q22&lt;&gt;"",Q22,IF(R22&lt;&gt;"",R22,"")))</f>
        <v>Despesa</v>
      </c>
      <c r="T22" s="192" t="str">
        <f>VLOOKUP(D22,'PC Receitas'!$N$4:$O$14,2,FALSE)</f>
        <v>Despesas_de_Moradia</v>
      </c>
    </row>
    <row r="23" spans="3:24" ht="19.5" customHeight="1" thickTop="1" thickBot="1" x14ac:dyDescent="0.25">
      <c r="C23" s="58">
        <v>5</v>
      </c>
      <c r="D23" s="58" t="s">
        <v>1295</v>
      </c>
      <c r="E23" s="58" t="s">
        <v>1421</v>
      </c>
      <c r="F23" s="58" t="s">
        <v>1412</v>
      </c>
      <c r="G23" s="58" t="s">
        <v>1368</v>
      </c>
      <c r="H23" s="58" t="s">
        <v>1413</v>
      </c>
      <c r="I23" s="59">
        <v>300</v>
      </c>
      <c r="J23" s="60" t="s">
        <v>1420</v>
      </c>
      <c r="K23" s="57">
        <f t="shared" si="12"/>
        <v>600</v>
      </c>
      <c r="P23" s="188" t="str">
        <f t="shared" si="9"/>
        <v>Despesa</v>
      </c>
      <c r="Q23" s="191" t="str">
        <f t="shared" si="10"/>
        <v/>
      </c>
      <c r="R23" s="191" t="str">
        <f t="shared" si="11"/>
        <v/>
      </c>
      <c r="S23" s="191" t="str">
        <f t="shared" si="13"/>
        <v>Despesa</v>
      </c>
      <c r="T23" s="192" t="str">
        <f>VLOOKUP(D23,'PC Receitas'!$N$4:$O$14,2,FALSE)</f>
        <v>Despesas_com_Lazer_e_Informacao</v>
      </c>
    </row>
    <row r="24" spans="3:24" ht="19.5" customHeight="1" thickTop="1" thickBot="1" x14ac:dyDescent="0.25">
      <c r="C24" s="58"/>
      <c r="D24" s="58" t="s">
        <v>1283</v>
      </c>
      <c r="E24" s="58" t="s">
        <v>1437</v>
      </c>
      <c r="F24" s="58" t="s">
        <v>1431</v>
      </c>
      <c r="G24" s="58" t="s">
        <v>1364</v>
      </c>
      <c r="H24" s="58" t="s">
        <v>1405</v>
      </c>
      <c r="I24" s="59">
        <v>7000</v>
      </c>
      <c r="J24" s="60" t="s">
        <v>1419</v>
      </c>
      <c r="K24" s="57">
        <f t="shared" si="12"/>
        <v>7600</v>
      </c>
      <c r="P24" s="188" t="str">
        <f t="shared" si="9"/>
        <v/>
      </c>
      <c r="Q24" s="191" t="str">
        <f t="shared" si="10"/>
        <v/>
      </c>
      <c r="R24" s="191" t="str">
        <f t="shared" si="11"/>
        <v>Receita</v>
      </c>
      <c r="S24" s="191" t="str">
        <f t="shared" si="13"/>
        <v>Receita</v>
      </c>
      <c r="T24" s="192" t="str">
        <f>VLOOKUP(D24,'PC Receitas'!$N$4:$O$14,2,FALSE)</f>
        <v>Renda_Familiar</v>
      </c>
    </row>
    <row r="25" spans="3:24" ht="19.5" customHeight="1" thickTop="1" thickBot="1" x14ac:dyDescent="0.25">
      <c r="C25" s="58"/>
      <c r="D25" s="58" t="s">
        <v>1283</v>
      </c>
      <c r="E25" s="58" t="s">
        <v>1424</v>
      </c>
      <c r="F25" s="58" t="s">
        <v>1432</v>
      </c>
      <c r="G25" s="58" t="s">
        <v>1364</v>
      </c>
      <c r="H25" s="58"/>
      <c r="I25" s="59">
        <v>6000</v>
      </c>
      <c r="J25" s="60" t="s">
        <v>1419</v>
      </c>
      <c r="K25" s="57">
        <f t="shared" si="12"/>
        <v>13600</v>
      </c>
      <c r="P25" s="188" t="str">
        <f t="shared" si="9"/>
        <v/>
      </c>
      <c r="Q25" s="191" t="str">
        <f t="shared" si="10"/>
        <v/>
      </c>
      <c r="R25" s="191" t="str">
        <f t="shared" si="11"/>
        <v>Receita</v>
      </c>
      <c r="S25" s="191" t="str">
        <f t="shared" si="13"/>
        <v>Receita</v>
      </c>
      <c r="T25" s="192" t="str">
        <f>VLOOKUP(D25,'PC Receitas'!$N$4:$O$14,2,FALSE)</f>
        <v>Renda_Familiar</v>
      </c>
    </row>
    <row r="26" spans="3:24" ht="19.5" customHeight="1" thickTop="1" thickBot="1" x14ac:dyDescent="0.25">
      <c r="C26" s="58">
        <v>2</v>
      </c>
      <c r="D26" s="58" t="s">
        <v>1403</v>
      </c>
      <c r="E26" s="58" t="s">
        <v>1415</v>
      </c>
      <c r="F26" s="58" t="s">
        <v>1404</v>
      </c>
      <c r="G26" s="58" t="s">
        <v>1364</v>
      </c>
      <c r="H26" s="58" t="s">
        <v>1405</v>
      </c>
      <c r="I26" s="59">
        <v>100</v>
      </c>
      <c r="J26" s="60" t="s">
        <v>1419</v>
      </c>
      <c r="K26" s="57">
        <f t="shared" si="12"/>
        <v>13500</v>
      </c>
      <c r="P26" s="188" t="str">
        <f t="shared" si="9"/>
        <v/>
      </c>
      <c r="Q26" s="191" t="str">
        <f t="shared" si="10"/>
        <v>Despesa</v>
      </c>
      <c r="R26" s="191" t="str">
        <f t="shared" si="11"/>
        <v/>
      </c>
      <c r="S26" s="191" t="str">
        <f t="shared" si="13"/>
        <v>Despesa</v>
      </c>
      <c r="T26" s="192" t="str">
        <f>VLOOKUP(D26,'PC Receitas'!$N$4:$O$14,2,FALSE)</f>
        <v>Despesas_de_Moradia</v>
      </c>
    </row>
    <row r="27" spans="3:24" ht="19.5" customHeight="1" thickTop="1" thickBot="1" x14ac:dyDescent="0.25">
      <c r="C27" s="58">
        <v>3</v>
      </c>
      <c r="D27" s="58" t="s">
        <v>1403</v>
      </c>
      <c r="E27" s="58" t="s">
        <v>1416</v>
      </c>
      <c r="F27" s="58" t="s">
        <v>1404</v>
      </c>
      <c r="G27" s="58" t="s">
        <v>1364</v>
      </c>
      <c r="H27" s="58" t="s">
        <v>1405</v>
      </c>
      <c r="I27" s="59">
        <v>150</v>
      </c>
      <c r="J27" s="60" t="s">
        <v>1419</v>
      </c>
      <c r="K27" s="57">
        <f t="shared" si="12"/>
        <v>13350</v>
      </c>
      <c r="P27" s="188" t="str">
        <f t="shared" si="9"/>
        <v/>
      </c>
      <c r="Q27" s="191" t="str">
        <f t="shared" si="10"/>
        <v>Despesa</v>
      </c>
      <c r="R27" s="191" t="str">
        <f t="shared" si="11"/>
        <v/>
      </c>
      <c r="S27" s="191" t="str">
        <f t="shared" si="13"/>
        <v>Despesa</v>
      </c>
      <c r="T27" s="192" t="str">
        <f>VLOOKUP(D27,'PC Receitas'!$N$4:$O$14,2,FALSE)</f>
        <v>Despesas_de_Moradia</v>
      </c>
    </row>
    <row r="28" spans="3:24" ht="19.5" customHeight="1" thickTop="1" thickBot="1" x14ac:dyDescent="0.25">
      <c r="C28" s="58">
        <v>3</v>
      </c>
      <c r="D28" s="58" t="s">
        <v>1403</v>
      </c>
      <c r="E28" s="58" t="s">
        <v>1417</v>
      </c>
      <c r="F28" s="58" t="s">
        <v>1404</v>
      </c>
      <c r="G28" s="58" t="s">
        <v>1364</v>
      </c>
      <c r="H28" s="58" t="s">
        <v>1405</v>
      </c>
      <c r="I28" s="59">
        <v>200</v>
      </c>
      <c r="J28" s="60" t="s">
        <v>1419</v>
      </c>
      <c r="K28" s="57">
        <f t="shared" si="12"/>
        <v>13150</v>
      </c>
      <c r="P28" s="188" t="str">
        <f t="shared" si="9"/>
        <v/>
      </c>
      <c r="Q28" s="191" t="str">
        <f t="shared" si="10"/>
        <v>Despesa</v>
      </c>
      <c r="R28" s="191" t="str">
        <f t="shared" si="11"/>
        <v/>
      </c>
      <c r="S28" s="191" t="str">
        <f t="shared" si="13"/>
        <v>Despesa</v>
      </c>
      <c r="T28" s="192" t="str">
        <f>VLOOKUP(D28,'PC Receitas'!$N$4:$O$14,2,FALSE)</f>
        <v>Despesas_de_Moradia</v>
      </c>
    </row>
    <row r="29" spans="3:24" ht="19.5" customHeight="1" thickTop="1" thickBot="1" x14ac:dyDescent="0.25">
      <c r="C29" s="58">
        <v>3</v>
      </c>
      <c r="D29" s="58" t="s">
        <v>1403</v>
      </c>
      <c r="E29" s="58" t="s">
        <v>1418</v>
      </c>
      <c r="F29" s="58" t="s">
        <v>1404</v>
      </c>
      <c r="G29" s="58" t="s">
        <v>1364</v>
      </c>
      <c r="H29" s="58"/>
      <c r="I29" s="59">
        <v>100</v>
      </c>
      <c r="J29" s="60" t="s">
        <v>1420</v>
      </c>
      <c r="K29" s="57">
        <f t="shared" si="12"/>
        <v>13150</v>
      </c>
      <c r="P29" s="188" t="str">
        <f t="shared" si="9"/>
        <v/>
      </c>
      <c r="Q29" s="191" t="str">
        <f t="shared" si="10"/>
        <v>Despesa</v>
      </c>
      <c r="R29" s="191" t="str">
        <f t="shared" si="11"/>
        <v/>
      </c>
      <c r="S29" s="191" t="str">
        <f t="shared" si="13"/>
        <v>Despesa</v>
      </c>
      <c r="T29" s="192" t="str">
        <f>VLOOKUP(D29,'PC Receitas'!$N$4:$O$14,2,FALSE)</f>
        <v>Despesas_de_Moradia</v>
      </c>
    </row>
    <row r="30" spans="3:24" ht="19.5" customHeight="1" thickTop="1" thickBot="1" x14ac:dyDescent="0.25">
      <c r="C30" s="58">
        <v>5</v>
      </c>
      <c r="D30" s="58" t="s">
        <v>1295</v>
      </c>
      <c r="E30" s="58" t="s">
        <v>1421</v>
      </c>
      <c r="F30" s="58" t="s">
        <v>1412</v>
      </c>
      <c r="G30" s="58" t="s">
        <v>1368</v>
      </c>
      <c r="H30" s="58" t="s">
        <v>1413</v>
      </c>
      <c r="I30" s="59">
        <v>300</v>
      </c>
      <c r="J30" s="60" t="s">
        <v>1420</v>
      </c>
      <c r="K30" s="57">
        <f t="shared" si="12"/>
        <v>13150</v>
      </c>
      <c r="P30" s="188" t="str">
        <f t="shared" ref="P30:P61" si="14">IF(T30="Despesas_com_Transportes","Despesa",IF(T30="Despesas_com_Lazer_e_Informacao","Despesa",IF(T30="Outras_Despesas","Despesa",IF(T30="Imposto_de_Renda","Despesa",IF(T30="Investimentos_Bens","Despesa","")))))</f>
        <v>Despesa</v>
      </c>
      <c r="Q30" s="191" t="str">
        <f t="shared" ref="Q30:Q61" si="15">IF(T30="Despesas_de_Moradia","Despesa",IF(T30="Despesas_com_Alimentacao","Despesa",IF(T30="Despesas_com_Saude","Despesa","")))</f>
        <v/>
      </c>
      <c r="R30" s="191" t="str">
        <f t="shared" ref="R30:R61" si="16">IF(T30="Renda_Familiar","Receita",IF(T30="Receitas_com_Aplicacoes_Financeiras","Receita",IF(T30="Outras_Receitas","Receita","")))</f>
        <v/>
      </c>
      <c r="S30" s="191" t="str">
        <f t="shared" ref="S30:S61" si="17">IF(P30&lt;&gt;"",P30,IF(Q30&lt;&gt;"",Q30,IF(R30&lt;&gt;"",R30,"")))</f>
        <v>Despesa</v>
      </c>
      <c r="T30" s="192" t="str">
        <f>VLOOKUP(D30,'PC Receitas'!$N$4:$O$14,2,FALSE)</f>
        <v>Despesas_com_Lazer_e_Informacao</v>
      </c>
    </row>
    <row r="31" spans="3:24" ht="19.5" customHeight="1" thickTop="1" thickBot="1" x14ac:dyDescent="0.25">
      <c r="C31" s="58"/>
      <c r="D31" s="58" t="s">
        <v>1283</v>
      </c>
      <c r="E31" s="58" t="s">
        <v>1437</v>
      </c>
      <c r="F31" s="58" t="s">
        <v>1431</v>
      </c>
      <c r="G31" s="58" t="s">
        <v>1364</v>
      </c>
      <c r="H31" s="58" t="s">
        <v>1405</v>
      </c>
      <c r="I31" s="59">
        <v>7000</v>
      </c>
      <c r="J31" s="60" t="s">
        <v>1419</v>
      </c>
      <c r="K31" s="57">
        <f t="shared" si="12"/>
        <v>20150</v>
      </c>
      <c r="P31" s="188" t="str">
        <f t="shared" si="14"/>
        <v/>
      </c>
      <c r="Q31" s="191" t="str">
        <f t="shared" si="15"/>
        <v/>
      </c>
      <c r="R31" s="191" t="str">
        <f t="shared" si="16"/>
        <v>Receita</v>
      </c>
      <c r="S31" s="191" t="str">
        <f t="shared" si="17"/>
        <v>Receita</v>
      </c>
      <c r="T31" s="192" t="str">
        <f>VLOOKUP(D31,'PC Receitas'!$N$4:$O$14,2,FALSE)</f>
        <v>Renda_Familiar</v>
      </c>
    </row>
    <row r="32" spans="3:24" ht="19.5" customHeight="1" thickTop="1" thickBot="1" x14ac:dyDescent="0.25">
      <c r="C32" s="58"/>
      <c r="D32" s="58" t="s">
        <v>1283</v>
      </c>
      <c r="E32" s="58" t="s">
        <v>1424</v>
      </c>
      <c r="F32" s="58" t="s">
        <v>1432</v>
      </c>
      <c r="G32" s="58" t="s">
        <v>1364</v>
      </c>
      <c r="H32" s="58"/>
      <c r="I32" s="59">
        <v>6000</v>
      </c>
      <c r="J32" s="60" t="s">
        <v>1419</v>
      </c>
      <c r="K32" s="57">
        <f t="shared" si="12"/>
        <v>26150</v>
      </c>
      <c r="P32" s="188" t="str">
        <f t="shared" si="14"/>
        <v/>
      </c>
      <c r="Q32" s="191" t="str">
        <f t="shared" si="15"/>
        <v/>
      </c>
      <c r="R32" s="191" t="str">
        <f t="shared" si="16"/>
        <v>Receita</v>
      </c>
      <c r="S32" s="191" t="str">
        <f t="shared" si="17"/>
        <v>Receita</v>
      </c>
      <c r="T32" s="192" t="str">
        <f>VLOOKUP(D32,'PC Receitas'!$N$4:$O$14,2,FALSE)</f>
        <v>Renda_Familiar</v>
      </c>
    </row>
    <row r="33" spans="3:20" ht="19.5" customHeight="1" thickTop="1" thickBot="1" x14ac:dyDescent="0.25">
      <c r="C33" s="58">
        <v>2</v>
      </c>
      <c r="D33" s="58" t="s">
        <v>1403</v>
      </c>
      <c r="E33" s="58" t="s">
        <v>1415</v>
      </c>
      <c r="F33" s="58" t="s">
        <v>1404</v>
      </c>
      <c r="G33" s="58" t="s">
        <v>1364</v>
      </c>
      <c r="H33" s="58" t="s">
        <v>1405</v>
      </c>
      <c r="I33" s="59">
        <v>100</v>
      </c>
      <c r="J33" s="60" t="s">
        <v>1419</v>
      </c>
      <c r="K33" s="57">
        <f t="shared" si="12"/>
        <v>26050</v>
      </c>
      <c r="P33" s="188" t="str">
        <f t="shared" si="14"/>
        <v/>
      </c>
      <c r="Q33" s="191" t="str">
        <f t="shared" si="15"/>
        <v>Despesa</v>
      </c>
      <c r="R33" s="191" t="str">
        <f t="shared" si="16"/>
        <v/>
      </c>
      <c r="S33" s="191" t="str">
        <f t="shared" si="17"/>
        <v>Despesa</v>
      </c>
      <c r="T33" s="192" t="str">
        <f>VLOOKUP(D33,'PC Receitas'!$N$4:$O$14,2,FALSE)</f>
        <v>Despesas_de_Moradia</v>
      </c>
    </row>
    <row r="34" spans="3:20" ht="19.5" customHeight="1" thickTop="1" thickBot="1" x14ac:dyDescent="0.25">
      <c r="C34" s="58">
        <v>3</v>
      </c>
      <c r="D34" s="58" t="s">
        <v>1403</v>
      </c>
      <c r="E34" s="58" t="s">
        <v>1416</v>
      </c>
      <c r="F34" s="58" t="s">
        <v>1404</v>
      </c>
      <c r="G34" s="58" t="s">
        <v>1364</v>
      </c>
      <c r="H34" s="58" t="s">
        <v>1405</v>
      </c>
      <c r="I34" s="59">
        <v>150</v>
      </c>
      <c r="J34" s="60" t="s">
        <v>1419</v>
      </c>
      <c r="K34" s="57">
        <f t="shared" si="12"/>
        <v>25900</v>
      </c>
      <c r="P34" s="188" t="str">
        <f t="shared" si="14"/>
        <v/>
      </c>
      <c r="Q34" s="191" t="str">
        <f t="shared" si="15"/>
        <v>Despesa</v>
      </c>
      <c r="R34" s="191" t="str">
        <f t="shared" si="16"/>
        <v/>
      </c>
      <c r="S34" s="191" t="str">
        <f t="shared" si="17"/>
        <v>Despesa</v>
      </c>
      <c r="T34" s="192" t="str">
        <f>VLOOKUP(D34,'PC Receitas'!$N$4:$O$14,2,FALSE)</f>
        <v>Despesas_de_Moradia</v>
      </c>
    </row>
    <row r="35" spans="3:20" ht="19.5" customHeight="1" thickTop="1" thickBot="1" x14ac:dyDescent="0.25">
      <c r="C35" s="58">
        <v>3</v>
      </c>
      <c r="D35" s="58" t="s">
        <v>1403</v>
      </c>
      <c r="E35" s="58" t="s">
        <v>1417</v>
      </c>
      <c r="F35" s="58" t="s">
        <v>1404</v>
      </c>
      <c r="G35" s="58" t="s">
        <v>1364</v>
      </c>
      <c r="H35" s="58" t="s">
        <v>1405</v>
      </c>
      <c r="I35" s="59">
        <v>200</v>
      </c>
      <c r="J35" s="60" t="s">
        <v>1419</v>
      </c>
      <c r="K35" s="57">
        <f t="shared" si="12"/>
        <v>25700</v>
      </c>
      <c r="P35" s="188" t="str">
        <f t="shared" si="14"/>
        <v/>
      </c>
      <c r="Q35" s="191" t="str">
        <f t="shared" si="15"/>
        <v>Despesa</v>
      </c>
      <c r="R35" s="191" t="str">
        <f t="shared" si="16"/>
        <v/>
      </c>
      <c r="S35" s="191" t="str">
        <f t="shared" si="17"/>
        <v>Despesa</v>
      </c>
      <c r="T35" s="192" t="str">
        <f>VLOOKUP(D35,'PC Receitas'!$N$4:$O$14,2,FALSE)</f>
        <v>Despesas_de_Moradia</v>
      </c>
    </row>
    <row r="36" spans="3:20" ht="19.5" customHeight="1" thickTop="1" thickBot="1" x14ac:dyDescent="0.25">
      <c r="C36" s="58">
        <v>3</v>
      </c>
      <c r="D36" s="58" t="s">
        <v>1403</v>
      </c>
      <c r="E36" s="58" t="s">
        <v>1418</v>
      </c>
      <c r="F36" s="58" t="s">
        <v>1404</v>
      </c>
      <c r="G36" s="58" t="s">
        <v>1364</v>
      </c>
      <c r="H36" s="58"/>
      <c r="I36" s="59">
        <v>100</v>
      </c>
      <c r="J36" s="60" t="s">
        <v>1420</v>
      </c>
      <c r="K36" s="57">
        <f t="shared" si="12"/>
        <v>25700</v>
      </c>
      <c r="P36" s="188" t="str">
        <f t="shared" si="14"/>
        <v/>
      </c>
      <c r="Q36" s="191" t="str">
        <f t="shared" si="15"/>
        <v>Despesa</v>
      </c>
      <c r="R36" s="191" t="str">
        <f t="shared" si="16"/>
        <v/>
      </c>
      <c r="S36" s="191" t="str">
        <f t="shared" si="17"/>
        <v>Despesa</v>
      </c>
      <c r="T36" s="192" t="str">
        <f>VLOOKUP(D36,'PC Receitas'!$N$4:$O$14,2,FALSE)</f>
        <v>Despesas_de_Moradia</v>
      </c>
    </row>
    <row r="37" spans="3:20" ht="19.5" customHeight="1" thickTop="1" thickBot="1" x14ac:dyDescent="0.25">
      <c r="C37" s="58">
        <v>5</v>
      </c>
      <c r="D37" s="58" t="s">
        <v>1295</v>
      </c>
      <c r="E37" s="58" t="s">
        <v>1421</v>
      </c>
      <c r="F37" s="58" t="s">
        <v>1412</v>
      </c>
      <c r="G37" s="58" t="s">
        <v>1368</v>
      </c>
      <c r="H37" s="58" t="s">
        <v>1413</v>
      </c>
      <c r="I37" s="59">
        <v>300</v>
      </c>
      <c r="J37" s="60" t="s">
        <v>1420</v>
      </c>
      <c r="K37" s="57">
        <f t="shared" si="12"/>
        <v>25700</v>
      </c>
      <c r="P37" s="188" t="str">
        <f t="shared" si="14"/>
        <v>Despesa</v>
      </c>
      <c r="Q37" s="191" t="str">
        <f t="shared" si="15"/>
        <v/>
      </c>
      <c r="R37" s="191" t="str">
        <f t="shared" si="16"/>
        <v/>
      </c>
      <c r="S37" s="191" t="str">
        <f t="shared" si="17"/>
        <v>Despesa</v>
      </c>
      <c r="T37" s="192" t="str">
        <f>VLOOKUP(D37,'PC Receitas'!$N$4:$O$14,2,FALSE)</f>
        <v>Despesas_com_Lazer_e_Informacao</v>
      </c>
    </row>
    <row r="38" spans="3:20" ht="19.5" customHeight="1" thickTop="1" thickBot="1" x14ac:dyDescent="0.25">
      <c r="C38" s="58"/>
      <c r="D38" s="58" t="s">
        <v>1283</v>
      </c>
      <c r="E38" s="58" t="s">
        <v>1437</v>
      </c>
      <c r="F38" s="58" t="s">
        <v>1431</v>
      </c>
      <c r="G38" s="58" t="s">
        <v>1364</v>
      </c>
      <c r="H38" s="58" t="s">
        <v>1405</v>
      </c>
      <c r="I38" s="59">
        <v>7000</v>
      </c>
      <c r="J38" s="60" t="s">
        <v>1419</v>
      </c>
      <c r="K38" s="57">
        <f t="shared" si="12"/>
        <v>32700</v>
      </c>
      <c r="P38" s="188" t="str">
        <f t="shared" si="14"/>
        <v/>
      </c>
      <c r="Q38" s="191" t="str">
        <f t="shared" si="15"/>
        <v/>
      </c>
      <c r="R38" s="191" t="str">
        <f t="shared" si="16"/>
        <v>Receita</v>
      </c>
      <c r="S38" s="191" t="str">
        <f t="shared" si="17"/>
        <v>Receita</v>
      </c>
      <c r="T38" s="192" t="str">
        <f>VLOOKUP(D38,'PC Receitas'!$N$4:$O$14,2,FALSE)</f>
        <v>Renda_Familiar</v>
      </c>
    </row>
    <row r="39" spans="3:20" ht="19.5" customHeight="1" thickTop="1" thickBot="1" x14ac:dyDescent="0.25">
      <c r="C39" s="58"/>
      <c r="D39" s="58" t="s">
        <v>1283</v>
      </c>
      <c r="E39" s="58" t="s">
        <v>1424</v>
      </c>
      <c r="F39" s="58" t="s">
        <v>1432</v>
      </c>
      <c r="G39" s="58" t="s">
        <v>1364</v>
      </c>
      <c r="H39" s="58"/>
      <c r="I39" s="59">
        <v>6000</v>
      </c>
      <c r="J39" s="60" t="s">
        <v>1419</v>
      </c>
      <c r="K39" s="57">
        <f t="shared" si="12"/>
        <v>38700</v>
      </c>
      <c r="P39" s="188" t="str">
        <f t="shared" si="14"/>
        <v/>
      </c>
      <c r="Q39" s="191" t="str">
        <f t="shared" si="15"/>
        <v/>
      </c>
      <c r="R39" s="191" t="str">
        <f t="shared" si="16"/>
        <v>Receita</v>
      </c>
      <c r="S39" s="191" t="str">
        <f t="shared" si="17"/>
        <v>Receita</v>
      </c>
      <c r="T39" s="192" t="str">
        <f>VLOOKUP(D39,'PC Receitas'!$N$4:$O$14,2,FALSE)</f>
        <v>Renda_Familiar</v>
      </c>
    </row>
    <row r="40" spans="3:20" ht="19.5" customHeight="1" thickTop="1" thickBot="1" x14ac:dyDescent="0.25">
      <c r="C40" s="58"/>
      <c r="D40" s="58"/>
      <c r="E40" s="58"/>
      <c r="F40" s="58"/>
      <c r="G40" s="58"/>
      <c r="H40" s="58"/>
      <c r="I40" s="59"/>
      <c r="J40" s="60"/>
      <c r="K40" s="57">
        <f t="shared" si="12"/>
        <v>38700</v>
      </c>
      <c r="P40" s="188" t="e">
        <f t="shared" si="14"/>
        <v>#N/A</v>
      </c>
      <c r="Q40" s="191" t="e">
        <f t="shared" si="15"/>
        <v>#N/A</v>
      </c>
      <c r="R40" s="191" t="e">
        <f t="shared" si="16"/>
        <v>#N/A</v>
      </c>
      <c r="S40" s="191" t="e">
        <f t="shared" si="17"/>
        <v>#N/A</v>
      </c>
      <c r="T40" s="192" t="e">
        <f>VLOOKUP(D40,'PC Receitas'!$N$4:$O$14,2,FALSE)</f>
        <v>#N/A</v>
      </c>
    </row>
    <row r="41" spans="3:20" ht="19.5" customHeight="1" thickTop="1" thickBot="1" x14ac:dyDescent="0.25">
      <c r="C41" s="58"/>
      <c r="D41" s="58"/>
      <c r="E41" s="58"/>
      <c r="F41" s="58"/>
      <c r="G41" s="58"/>
      <c r="H41" s="58"/>
      <c r="I41" s="59"/>
      <c r="J41" s="60"/>
      <c r="K41" s="57">
        <f t="shared" si="12"/>
        <v>38700</v>
      </c>
      <c r="P41" s="188" t="e">
        <f t="shared" si="14"/>
        <v>#N/A</v>
      </c>
      <c r="Q41" s="191" t="e">
        <f t="shared" si="15"/>
        <v>#N/A</v>
      </c>
      <c r="R41" s="191" t="e">
        <f t="shared" si="16"/>
        <v>#N/A</v>
      </c>
      <c r="S41" s="191" t="e">
        <f t="shared" si="17"/>
        <v>#N/A</v>
      </c>
      <c r="T41" s="192" t="e">
        <f>VLOOKUP(D41,'PC Receitas'!$N$4:$O$14,2,FALSE)</f>
        <v>#N/A</v>
      </c>
    </row>
    <row r="42" spans="3:20" ht="19.5" customHeight="1" thickTop="1" thickBot="1" x14ac:dyDescent="0.25">
      <c r="C42" s="58"/>
      <c r="D42" s="58"/>
      <c r="E42" s="58"/>
      <c r="F42" s="58"/>
      <c r="G42" s="58"/>
      <c r="H42" s="58"/>
      <c r="I42" s="59"/>
      <c r="J42" s="60"/>
      <c r="K42" s="57">
        <f t="shared" si="12"/>
        <v>38700</v>
      </c>
      <c r="P42" s="188" t="e">
        <f t="shared" si="14"/>
        <v>#N/A</v>
      </c>
      <c r="Q42" s="191" t="e">
        <f t="shared" si="15"/>
        <v>#N/A</v>
      </c>
      <c r="R42" s="191" t="e">
        <f t="shared" si="16"/>
        <v>#N/A</v>
      </c>
      <c r="S42" s="191" t="e">
        <f t="shared" si="17"/>
        <v>#N/A</v>
      </c>
      <c r="T42" s="192" t="e">
        <f>VLOOKUP(D42,'PC Receitas'!$N$4:$O$14,2,FALSE)</f>
        <v>#N/A</v>
      </c>
    </row>
    <row r="43" spans="3:20" ht="19.5" customHeight="1" thickTop="1" thickBot="1" x14ac:dyDescent="0.25">
      <c r="C43" s="58"/>
      <c r="D43" s="58"/>
      <c r="E43" s="58"/>
      <c r="F43" s="58"/>
      <c r="G43" s="58"/>
      <c r="H43" s="58"/>
      <c r="I43" s="59"/>
      <c r="J43" s="60"/>
      <c r="K43" s="57">
        <f t="shared" si="12"/>
        <v>38700</v>
      </c>
      <c r="P43" s="188" t="e">
        <f t="shared" si="14"/>
        <v>#N/A</v>
      </c>
      <c r="Q43" s="191" t="e">
        <f t="shared" si="15"/>
        <v>#N/A</v>
      </c>
      <c r="R43" s="191" t="e">
        <f t="shared" si="16"/>
        <v>#N/A</v>
      </c>
      <c r="S43" s="191" t="e">
        <f t="shared" si="17"/>
        <v>#N/A</v>
      </c>
      <c r="T43" s="192" t="e">
        <f>VLOOKUP(D43,'PC Receitas'!$N$4:$O$14,2,FALSE)</f>
        <v>#N/A</v>
      </c>
    </row>
    <row r="44" spans="3:20" ht="19.5" customHeight="1" thickTop="1" thickBot="1" x14ac:dyDescent="0.25">
      <c r="C44" s="58"/>
      <c r="D44" s="58"/>
      <c r="E44" s="58"/>
      <c r="F44" s="58"/>
      <c r="G44" s="58"/>
      <c r="H44" s="58"/>
      <c r="I44" s="59"/>
      <c r="J44" s="60"/>
      <c r="K44" s="57">
        <f t="shared" si="12"/>
        <v>38700</v>
      </c>
      <c r="P44" s="188" t="e">
        <f t="shared" si="14"/>
        <v>#N/A</v>
      </c>
      <c r="Q44" s="191" t="e">
        <f t="shared" si="15"/>
        <v>#N/A</v>
      </c>
      <c r="R44" s="191" t="e">
        <f t="shared" si="16"/>
        <v>#N/A</v>
      </c>
      <c r="S44" s="191" t="e">
        <f t="shared" si="17"/>
        <v>#N/A</v>
      </c>
      <c r="T44" s="192" t="e">
        <f>VLOOKUP(D44,'PC Receitas'!$N$4:$O$14,2,FALSE)</f>
        <v>#N/A</v>
      </c>
    </row>
    <row r="45" spans="3:20" ht="19.5" customHeight="1" thickTop="1" thickBot="1" x14ac:dyDescent="0.25">
      <c r="C45" s="58"/>
      <c r="D45" s="58"/>
      <c r="E45" s="58"/>
      <c r="F45" s="58"/>
      <c r="G45" s="58"/>
      <c r="H45" s="58"/>
      <c r="I45" s="59"/>
      <c r="J45" s="60"/>
      <c r="K45" s="57">
        <f t="shared" si="12"/>
        <v>38700</v>
      </c>
      <c r="P45" s="188" t="e">
        <f t="shared" si="14"/>
        <v>#N/A</v>
      </c>
      <c r="Q45" s="191" t="e">
        <f t="shared" si="15"/>
        <v>#N/A</v>
      </c>
      <c r="R45" s="191" t="e">
        <f t="shared" si="16"/>
        <v>#N/A</v>
      </c>
      <c r="S45" s="191" t="e">
        <f t="shared" si="17"/>
        <v>#N/A</v>
      </c>
      <c r="T45" s="192" t="e">
        <f>VLOOKUP(D45,'PC Receitas'!$N$4:$O$14,2,FALSE)</f>
        <v>#N/A</v>
      </c>
    </row>
    <row r="46" spans="3:20" ht="19.5" customHeight="1" thickTop="1" thickBot="1" x14ac:dyDescent="0.25">
      <c r="C46" s="58"/>
      <c r="D46" s="58"/>
      <c r="E46" s="58"/>
      <c r="F46" s="58"/>
      <c r="G46" s="58"/>
      <c r="H46" s="58"/>
      <c r="I46" s="59"/>
      <c r="J46" s="60"/>
      <c r="K46" s="57">
        <f t="shared" si="12"/>
        <v>38700</v>
      </c>
      <c r="P46" s="188" t="e">
        <f t="shared" si="14"/>
        <v>#N/A</v>
      </c>
      <c r="Q46" s="191" t="e">
        <f t="shared" si="15"/>
        <v>#N/A</v>
      </c>
      <c r="R46" s="191" t="e">
        <f t="shared" si="16"/>
        <v>#N/A</v>
      </c>
      <c r="S46" s="191" t="e">
        <f t="shared" si="17"/>
        <v>#N/A</v>
      </c>
      <c r="T46" s="192" t="e">
        <f>VLOOKUP(D46,'PC Receitas'!$N$4:$O$14,2,FALSE)</f>
        <v>#N/A</v>
      </c>
    </row>
    <row r="47" spans="3:20" ht="19.5" customHeight="1" thickTop="1" thickBot="1" x14ac:dyDescent="0.25">
      <c r="C47" s="58"/>
      <c r="D47" s="58"/>
      <c r="E47" s="58"/>
      <c r="F47" s="58"/>
      <c r="G47" s="58"/>
      <c r="H47" s="58"/>
      <c r="I47" s="59"/>
      <c r="J47" s="60"/>
      <c r="K47" s="57">
        <f t="shared" si="12"/>
        <v>38700</v>
      </c>
      <c r="P47" s="188" t="e">
        <f t="shared" si="14"/>
        <v>#N/A</v>
      </c>
      <c r="Q47" s="191" t="e">
        <f t="shared" si="15"/>
        <v>#N/A</v>
      </c>
      <c r="R47" s="191" t="e">
        <f t="shared" si="16"/>
        <v>#N/A</v>
      </c>
      <c r="S47" s="191" t="e">
        <f t="shared" si="17"/>
        <v>#N/A</v>
      </c>
      <c r="T47" s="192" t="e">
        <f>VLOOKUP(D47,'PC Receitas'!$N$4:$O$14,2,FALSE)</f>
        <v>#N/A</v>
      </c>
    </row>
    <row r="48" spans="3:20" ht="19.5" customHeight="1" thickTop="1" thickBot="1" x14ac:dyDescent="0.25">
      <c r="C48" s="58"/>
      <c r="D48" s="58"/>
      <c r="E48" s="58"/>
      <c r="F48" s="58"/>
      <c r="G48" s="58"/>
      <c r="H48" s="58"/>
      <c r="I48" s="59"/>
      <c r="J48" s="60"/>
      <c r="K48" s="57">
        <f t="shared" si="12"/>
        <v>38700</v>
      </c>
      <c r="P48" s="188" t="e">
        <f t="shared" si="14"/>
        <v>#N/A</v>
      </c>
      <c r="Q48" s="191" t="e">
        <f t="shared" si="15"/>
        <v>#N/A</v>
      </c>
      <c r="R48" s="191" t="e">
        <f t="shared" si="16"/>
        <v>#N/A</v>
      </c>
      <c r="S48" s="191" t="e">
        <f t="shared" si="17"/>
        <v>#N/A</v>
      </c>
      <c r="T48" s="192" t="e">
        <f>VLOOKUP(D48,'PC Receitas'!$N$4:$O$14,2,FALSE)</f>
        <v>#N/A</v>
      </c>
    </row>
    <row r="49" spans="3:20" ht="19.5" customHeight="1" thickTop="1" thickBot="1" x14ac:dyDescent="0.25">
      <c r="C49" s="58"/>
      <c r="D49" s="58"/>
      <c r="E49" s="58"/>
      <c r="F49" s="58"/>
      <c r="G49" s="58"/>
      <c r="H49" s="58"/>
      <c r="I49" s="59"/>
      <c r="J49" s="60"/>
      <c r="K49" s="57">
        <f t="shared" si="12"/>
        <v>38700</v>
      </c>
      <c r="P49" s="188" t="e">
        <f t="shared" si="14"/>
        <v>#N/A</v>
      </c>
      <c r="Q49" s="191" t="e">
        <f t="shared" si="15"/>
        <v>#N/A</v>
      </c>
      <c r="R49" s="191" t="e">
        <f t="shared" si="16"/>
        <v>#N/A</v>
      </c>
      <c r="S49" s="191" t="e">
        <f t="shared" si="17"/>
        <v>#N/A</v>
      </c>
      <c r="T49" s="192" t="e">
        <f>VLOOKUP(D49,'PC Receitas'!$N$4:$O$14,2,FALSE)</f>
        <v>#N/A</v>
      </c>
    </row>
    <row r="50" spans="3:20" ht="19.5" customHeight="1" thickTop="1" thickBot="1" x14ac:dyDescent="0.25">
      <c r="C50" s="58"/>
      <c r="D50" s="58"/>
      <c r="E50" s="58"/>
      <c r="F50" s="58"/>
      <c r="G50" s="58"/>
      <c r="H50" s="58"/>
      <c r="I50" s="59"/>
      <c r="J50" s="60"/>
      <c r="K50" s="57">
        <f t="shared" si="12"/>
        <v>38700</v>
      </c>
      <c r="P50" s="188" t="e">
        <f t="shared" si="14"/>
        <v>#N/A</v>
      </c>
      <c r="Q50" s="191" t="e">
        <f t="shared" si="15"/>
        <v>#N/A</v>
      </c>
      <c r="R50" s="191" t="e">
        <f t="shared" si="16"/>
        <v>#N/A</v>
      </c>
      <c r="S50" s="191" t="e">
        <f t="shared" si="17"/>
        <v>#N/A</v>
      </c>
      <c r="T50" s="192" t="e">
        <f>VLOOKUP(D50,'PC Receitas'!$N$4:$O$14,2,FALSE)</f>
        <v>#N/A</v>
      </c>
    </row>
    <row r="51" spans="3:20" ht="19.5" customHeight="1" thickTop="1" thickBot="1" x14ac:dyDescent="0.25">
      <c r="C51" s="58"/>
      <c r="D51" s="58"/>
      <c r="E51" s="58"/>
      <c r="F51" s="58"/>
      <c r="G51" s="58"/>
      <c r="H51" s="58"/>
      <c r="I51" s="59"/>
      <c r="J51" s="60"/>
      <c r="K51" s="57">
        <f t="shared" si="12"/>
        <v>38700</v>
      </c>
      <c r="P51" s="188" t="e">
        <f t="shared" si="14"/>
        <v>#N/A</v>
      </c>
      <c r="Q51" s="191" t="e">
        <f t="shared" si="15"/>
        <v>#N/A</v>
      </c>
      <c r="R51" s="191" t="e">
        <f t="shared" si="16"/>
        <v>#N/A</v>
      </c>
      <c r="S51" s="191" t="e">
        <f t="shared" si="17"/>
        <v>#N/A</v>
      </c>
      <c r="T51" s="192" t="e">
        <f>VLOOKUP(D51,'PC Receitas'!$N$4:$O$14,2,FALSE)</f>
        <v>#N/A</v>
      </c>
    </row>
    <row r="52" spans="3:20" ht="19.5" customHeight="1" thickTop="1" thickBot="1" x14ac:dyDescent="0.25">
      <c r="C52" s="58"/>
      <c r="D52" s="58"/>
      <c r="E52" s="58"/>
      <c r="F52" s="58"/>
      <c r="G52" s="58"/>
      <c r="H52" s="58"/>
      <c r="I52" s="59"/>
      <c r="J52" s="60"/>
      <c r="K52" s="57">
        <f t="shared" si="12"/>
        <v>38700</v>
      </c>
      <c r="P52" s="188" t="e">
        <f t="shared" si="14"/>
        <v>#N/A</v>
      </c>
      <c r="Q52" s="191" t="e">
        <f t="shared" si="15"/>
        <v>#N/A</v>
      </c>
      <c r="R52" s="191" t="e">
        <f t="shared" si="16"/>
        <v>#N/A</v>
      </c>
      <c r="S52" s="191" t="e">
        <f t="shared" si="17"/>
        <v>#N/A</v>
      </c>
      <c r="T52" s="192" t="e">
        <f>VLOOKUP(D52,'PC Receitas'!$N$4:$O$14,2,FALSE)</f>
        <v>#N/A</v>
      </c>
    </row>
    <row r="53" spans="3:20" ht="19.5" customHeight="1" thickTop="1" thickBot="1" x14ac:dyDescent="0.25">
      <c r="C53" s="58"/>
      <c r="D53" s="58"/>
      <c r="E53" s="58"/>
      <c r="F53" s="58"/>
      <c r="G53" s="58"/>
      <c r="H53" s="58"/>
      <c r="I53" s="59"/>
      <c r="J53" s="60"/>
      <c r="K53" s="57">
        <f t="shared" si="12"/>
        <v>38700</v>
      </c>
      <c r="P53" s="188" t="e">
        <f t="shared" si="14"/>
        <v>#N/A</v>
      </c>
      <c r="Q53" s="191" t="e">
        <f t="shared" si="15"/>
        <v>#N/A</v>
      </c>
      <c r="R53" s="191" t="e">
        <f t="shared" si="16"/>
        <v>#N/A</v>
      </c>
      <c r="S53" s="191" t="e">
        <f t="shared" si="17"/>
        <v>#N/A</v>
      </c>
      <c r="T53" s="192" t="e">
        <f>VLOOKUP(D53,'PC Receitas'!$N$4:$O$14,2,FALSE)</f>
        <v>#N/A</v>
      </c>
    </row>
    <row r="54" spans="3:20" ht="19.5" customHeight="1" thickTop="1" thickBot="1" x14ac:dyDescent="0.25">
      <c r="C54" s="58"/>
      <c r="D54" s="58"/>
      <c r="E54" s="58"/>
      <c r="F54" s="58"/>
      <c r="G54" s="58"/>
      <c r="H54" s="58"/>
      <c r="I54" s="59"/>
      <c r="J54" s="60"/>
      <c r="K54" s="57">
        <f t="shared" si="12"/>
        <v>38700</v>
      </c>
      <c r="P54" s="188" t="e">
        <f t="shared" si="14"/>
        <v>#N/A</v>
      </c>
      <c r="Q54" s="191" t="e">
        <f t="shared" si="15"/>
        <v>#N/A</v>
      </c>
      <c r="R54" s="191" t="e">
        <f t="shared" si="16"/>
        <v>#N/A</v>
      </c>
      <c r="S54" s="191" t="e">
        <f t="shared" si="17"/>
        <v>#N/A</v>
      </c>
      <c r="T54" s="192" t="e">
        <f>VLOOKUP(D54,'PC Receitas'!$N$4:$O$14,2,FALSE)</f>
        <v>#N/A</v>
      </c>
    </row>
    <row r="55" spans="3:20" ht="19.5" customHeight="1" thickTop="1" thickBot="1" x14ac:dyDescent="0.25">
      <c r="C55" s="58"/>
      <c r="D55" s="58"/>
      <c r="E55" s="58"/>
      <c r="F55" s="58"/>
      <c r="G55" s="58"/>
      <c r="H55" s="58"/>
      <c r="I55" s="59"/>
      <c r="J55" s="60"/>
      <c r="K55" s="57">
        <f t="shared" si="12"/>
        <v>38700</v>
      </c>
      <c r="P55" s="188" t="e">
        <f t="shared" si="14"/>
        <v>#N/A</v>
      </c>
      <c r="Q55" s="191" t="e">
        <f t="shared" si="15"/>
        <v>#N/A</v>
      </c>
      <c r="R55" s="191" t="e">
        <f t="shared" si="16"/>
        <v>#N/A</v>
      </c>
      <c r="S55" s="191" t="e">
        <f t="shared" si="17"/>
        <v>#N/A</v>
      </c>
      <c r="T55" s="192" t="e">
        <f>VLOOKUP(D55,'PC Receitas'!$N$4:$O$14,2,FALSE)</f>
        <v>#N/A</v>
      </c>
    </row>
    <row r="56" spans="3:20" ht="19.5" customHeight="1" thickTop="1" thickBot="1" x14ac:dyDescent="0.25">
      <c r="C56" s="58"/>
      <c r="D56" s="58"/>
      <c r="E56" s="58"/>
      <c r="F56" s="58"/>
      <c r="G56" s="58"/>
      <c r="H56" s="58"/>
      <c r="I56" s="59"/>
      <c r="J56" s="60"/>
      <c r="K56" s="57">
        <f t="shared" si="12"/>
        <v>38700</v>
      </c>
      <c r="P56" s="188" t="e">
        <f t="shared" si="14"/>
        <v>#N/A</v>
      </c>
      <c r="Q56" s="191" t="e">
        <f t="shared" si="15"/>
        <v>#N/A</v>
      </c>
      <c r="R56" s="191" t="e">
        <f t="shared" si="16"/>
        <v>#N/A</v>
      </c>
      <c r="S56" s="191" t="e">
        <f t="shared" si="17"/>
        <v>#N/A</v>
      </c>
      <c r="T56" s="192" t="e">
        <f>VLOOKUP(D56,'PC Receitas'!$N$4:$O$14,2,FALSE)</f>
        <v>#N/A</v>
      </c>
    </row>
    <row r="57" spans="3:20" ht="19.5" customHeight="1" thickTop="1" thickBot="1" x14ac:dyDescent="0.25">
      <c r="C57" s="58"/>
      <c r="D57" s="58"/>
      <c r="E57" s="58"/>
      <c r="F57" s="58"/>
      <c r="G57" s="58"/>
      <c r="H57" s="58"/>
      <c r="I57" s="59"/>
      <c r="J57" s="60"/>
      <c r="K57" s="57">
        <f t="shared" si="12"/>
        <v>38700</v>
      </c>
      <c r="P57" s="188" t="e">
        <f t="shared" si="14"/>
        <v>#N/A</v>
      </c>
      <c r="Q57" s="191" t="e">
        <f t="shared" si="15"/>
        <v>#N/A</v>
      </c>
      <c r="R57" s="191" t="e">
        <f t="shared" si="16"/>
        <v>#N/A</v>
      </c>
      <c r="S57" s="191" t="e">
        <f t="shared" si="17"/>
        <v>#N/A</v>
      </c>
      <c r="T57" s="192" t="e">
        <f>VLOOKUP(D57,'PC Receitas'!$N$4:$O$14,2,FALSE)</f>
        <v>#N/A</v>
      </c>
    </row>
    <row r="58" spans="3:20" ht="19.5" customHeight="1" thickTop="1" thickBot="1" x14ac:dyDescent="0.25">
      <c r="C58" s="58"/>
      <c r="D58" s="58"/>
      <c r="E58" s="58"/>
      <c r="F58" s="58"/>
      <c r="G58" s="58"/>
      <c r="H58" s="58"/>
      <c r="I58" s="59"/>
      <c r="J58" s="60"/>
      <c r="K58" s="57">
        <f t="shared" si="12"/>
        <v>38700</v>
      </c>
      <c r="P58" s="188" t="e">
        <f t="shared" si="14"/>
        <v>#N/A</v>
      </c>
      <c r="Q58" s="191" t="e">
        <f t="shared" si="15"/>
        <v>#N/A</v>
      </c>
      <c r="R58" s="191" t="e">
        <f t="shared" si="16"/>
        <v>#N/A</v>
      </c>
      <c r="S58" s="191" t="e">
        <f t="shared" si="17"/>
        <v>#N/A</v>
      </c>
      <c r="T58" s="192" t="e">
        <f>VLOOKUP(D58,'PC Receitas'!$N$4:$O$14,2,FALSE)</f>
        <v>#N/A</v>
      </c>
    </row>
    <row r="59" spans="3:20" ht="19.5" customHeight="1" thickTop="1" thickBot="1" x14ac:dyDescent="0.25">
      <c r="C59" s="58"/>
      <c r="D59" s="58"/>
      <c r="E59" s="58"/>
      <c r="F59" s="58"/>
      <c r="G59" s="58"/>
      <c r="H59" s="58"/>
      <c r="I59" s="59"/>
      <c r="J59" s="60"/>
      <c r="K59" s="57">
        <f t="shared" si="12"/>
        <v>38700</v>
      </c>
      <c r="P59" s="188" t="e">
        <f t="shared" si="14"/>
        <v>#N/A</v>
      </c>
      <c r="Q59" s="191" t="e">
        <f t="shared" si="15"/>
        <v>#N/A</v>
      </c>
      <c r="R59" s="191" t="e">
        <f t="shared" si="16"/>
        <v>#N/A</v>
      </c>
      <c r="S59" s="191" t="e">
        <f t="shared" si="17"/>
        <v>#N/A</v>
      </c>
      <c r="T59" s="192" t="e">
        <f>VLOOKUP(D59,'PC Receitas'!$N$4:$O$14,2,FALSE)</f>
        <v>#N/A</v>
      </c>
    </row>
    <row r="60" spans="3:20" ht="19.5" customHeight="1" thickTop="1" thickBot="1" x14ac:dyDescent="0.25">
      <c r="C60" s="58"/>
      <c r="D60" s="58"/>
      <c r="E60" s="58"/>
      <c r="F60" s="58"/>
      <c r="G60" s="58"/>
      <c r="H60" s="58"/>
      <c r="I60" s="59"/>
      <c r="J60" s="60"/>
      <c r="K60" s="57">
        <f t="shared" si="12"/>
        <v>38700</v>
      </c>
      <c r="P60" s="188" t="e">
        <f t="shared" si="14"/>
        <v>#N/A</v>
      </c>
      <c r="Q60" s="191" t="e">
        <f t="shared" si="15"/>
        <v>#N/A</v>
      </c>
      <c r="R60" s="191" t="e">
        <f t="shared" si="16"/>
        <v>#N/A</v>
      </c>
      <c r="S60" s="191" t="e">
        <f t="shared" si="17"/>
        <v>#N/A</v>
      </c>
      <c r="T60" s="192" t="e">
        <f>VLOOKUP(D60,'PC Receitas'!$N$4:$O$14,2,FALSE)</f>
        <v>#N/A</v>
      </c>
    </row>
    <row r="61" spans="3:20" ht="19.5" customHeight="1" thickTop="1" thickBot="1" x14ac:dyDescent="0.25">
      <c r="C61" s="58"/>
      <c r="D61" s="58"/>
      <c r="E61" s="58"/>
      <c r="F61" s="58"/>
      <c r="G61" s="58"/>
      <c r="H61" s="58"/>
      <c r="I61" s="59"/>
      <c r="J61" s="60"/>
      <c r="K61" s="57">
        <f t="shared" si="12"/>
        <v>38700</v>
      </c>
      <c r="P61" s="188" t="e">
        <f t="shared" si="14"/>
        <v>#N/A</v>
      </c>
      <c r="Q61" s="191" t="e">
        <f t="shared" si="15"/>
        <v>#N/A</v>
      </c>
      <c r="R61" s="191" t="e">
        <f t="shared" si="16"/>
        <v>#N/A</v>
      </c>
      <c r="S61" s="191" t="e">
        <f t="shared" si="17"/>
        <v>#N/A</v>
      </c>
      <c r="T61" s="192" t="e">
        <f>VLOOKUP(D61,'PC Receitas'!$N$4:$O$14,2,FALSE)</f>
        <v>#N/A</v>
      </c>
    </row>
    <row r="62" spans="3:20" ht="19.5" customHeight="1" thickTop="1" thickBot="1" x14ac:dyDescent="0.25">
      <c r="C62" s="58"/>
      <c r="D62" s="58"/>
      <c r="E62" s="58"/>
      <c r="F62" s="58"/>
      <c r="G62" s="58"/>
      <c r="H62" s="58"/>
      <c r="I62" s="59"/>
      <c r="J62" s="60"/>
      <c r="K62" s="57">
        <f t="shared" si="12"/>
        <v>38700</v>
      </c>
      <c r="P62" s="188" t="e">
        <f t="shared" ref="P62:P83" si="18">IF(T62="Despesas_com_Transportes","Despesa",IF(T62="Despesas_com_Lazer_e_Informacao","Despesa",IF(T62="Outras_Despesas","Despesa",IF(T62="Imposto_de_Renda","Despesa",IF(T62="Investimentos_Bens","Despesa","")))))</f>
        <v>#N/A</v>
      </c>
      <c r="Q62" s="191" t="e">
        <f t="shared" ref="Q62:Q83" si="19">IF(T62="Despesas_de_Moradia","Despesa",IF(T62="Despesas_com_Alimentacao","Despesa",IF(T62="Despesas_com_Saude","Despesa","")))</f>
        <v>#N/A</v>
      </c>
      <c r="R62" s="191" t="e">
        <f t="shared" ref="R62:R83" si="20">IF(T62="Renda_Familiar","Receita",IF(T62="Receitas_com_Aplicacoes_Financeiras","Receita",IF(T62="Outras_Receitas","Receita","")))</f>
        <v>#N/A</v>
      </c>
      <c r="S62" s="191" t="e">
        <f t="shared" ref="S62:S83" si="21">IF(P62&lt;&gt;"",P62,IF(Q62&lt;&gt;"",Q62,IF(R62&lt;&gt;"",R62,"")))</f>
        <v>#N/A</v>
      </c>
      <c r="T62" s="192" t="e">
        <f>VLOOKUP(D62,'PC Receitas'!$N$4:$O$14,2,FALSE)</f>
        <v>#N/A</v>
      </c>
    </row>
    <row r="63" spans="3:20" ht="19.5" customHeight="1" thickTop="1" thickBot="1" x14ac:dyDescent="0.25">
      <c r="C63" s="58"/>
      <c r="D63" s="58"/>
      <c r="E63" s="58"/>
      <c r="F63" s="58"/>
      <c r="G63" s="58"/>
      <c r="H63" s="58"/>
      <c r="I63" s="59"/>
      <c r="J63" s="60"/>
      <c r="K63" s="57">
        <f t="shared" si="12"/>
        <v>38700</v>
      </c>
      <c r="P63" s="188" t="e">
        <f t="shared" si="18"/>
        <v>#N/A</v>
      </c>
      <c r="Q63" s="191" t="e">
        <f t="shared" si="19"/>
        <v>#N/A</v>
      </c>
      <c r="R63" s="191" t="e">
        <f t="shared" si="20"/>
        <v>#N/A</v>
      </c>
      <c r="S63" s="191" t="e">
        <f t="shared" si="21"/>
        <v>#N/A</v>
      </c>
      <c r="T63" s="192" t="e">
        <f>VLOOKUP(D63,'PC Receitas'!$N$4:$O$14,2,FALSE)</f>
        <v>#N/A</v>
      </c>
    </row>
    <row r="64" spans="3:20" ht="19.5" customHeight="1" thickTop="1" thickBot="1" x14ac:dyDescent="0.25">
      <c r="C64" s="58"/>
      <c r="D64" s="58"/>
      <c r="E64" s="58"/>
      <c r="F64" s="58"/>
      <c r="G64" s="58"/>
      <c r="H64" s="58"/>
      <c r="I64" s="59"/>
      <c r="J64" s="60"/>
      <c r="K64" s="57">
        <f t="shared" si="12"/>
        <v>38700</v>
      </c>
      <c r="P64" s="188" t="e">
        <f t="shared" si="18"/>
        <v>#N/A</v>
      </c>
      <c r="Q64" s="191" t="e">
        <f t="shared" si="19"/>
        <v>#N/A</v>
      </c>
      <c r="R64" s="191" t="e">
        <f t="shared" si="20"/>
        <v>#N/A</v>
      </c>
      <c r="S64" s="191" t="e">
        <f t="shared" si="21"/>
        <v>#N/A</v>
      </c>
      <c r="T64" s="192" t="e">
        <f>VLOOKUP(D64,'PC Receitas'!$N$4:$O$14,2,FALSE)</f>
        <v>#N/A</v>
      </c>
    </row>
    <row r="65" spans="3:20" ht="19.5" customHeight="1" thickTop="1" thickBot="1" x14ac:dyDescent="0.25">
      <c r="C65" s="58"/>
      <c r="D65" s="58"/>
      <c r="E65" s="58"/>
      <c r="F65" s="58"/>
      <c r="G65" s="58"/>
      <c r="H65" s="58"/>
      <c r="I65" s="59"/>
      <c r="J65" s="60"/>
      <c r="K65" s="57">
        <f t="shared" si="12"/>
        <v>38700</v>
      </c>
      <c r="P65" s="188" t="e">
        <f t="shared" si="18"/>
        <v>#N/A</v>
      </c>
      <c r="Q65" s="191" t="e">
        <f t="shared" si="19"/>
        <v>#N/A</v>
      </c>
      <c r="R65" s="191" t="e">
        <f t="shared" si="20"/>
        <v>#N/A</v>
      </c>
      <c r="S65" s="191" t="e">
        <f t="shared" si="21"/>
        <v>#N/A</v>
      </c>
      <c r="T65" s="192" t="e">
        <f>VLOOKUP(D65,'PC Receitas'!$N$4:$O$14,2,FALSE)</f>
        <v>#N/A</v>
      </c>
    </row>
    <row r="66" spans="3:20" ht="19.5" customHeight="1" thickTop="1" thickBot="1" x14ac:dyDescent="0.25">
      <c r="C66" s="58"/>
      <c r="D66" s="58"/>
      <c r="E66" s="58"/>
      <c r="F66" s="58"/>
      <c r="G66" s="58"/>
      <c r="H66" s="58"/>
      <c r="I66" s="59"/>
      <c r="J66" s="60"/>
      <c r="K66" s="57">
        <f t="shared" si="12"/>
        <v>38700</v>
      </c>
      <c r="P66" s="188" t="e">
        <f t="shared" si="18"/>
        <v>#N/A</v>
      </c>
      <c r="Q66" s="191" t="e">
        <f t="shared" si="19"/>
        <v>#N/A</v>
      </c>
      <c r="R66" s="191" t="e">
        <f t="shared" si="20"/>
        <v>#N/A</v>
      </c>
      <c r="S66" s="191" t="e">
        <f t="shared" si="21"/>
        <v>#N/A</v>
      </c>
      <c r="T66" s="192" t="e">
        <f>VLOOKUP(D66,'PC Receitas'!$N$4:$O$14,2,FALSE)</f>
        <v>#N/A</v>
      </c>
    </row>
    <row r="67" spans="3:20" ht="19.5" customHeight="1" thickTop="1" thickBot="1" x14ac:dyDescent="0.25">
      <c r="C67" s="58"/>
      <c r="D67" s="58"/>
      <c r="E67" s="58"/>
      <c r="F67" s="58"/>
      <c r="G67" s="58"/>
      <c r="H67" s="58"/>
      <c r="I67" s="59"/>
      <c r="J67" s="60"/>
      <c r="K67" s="57">
        <f t="shared" si="12"/>
        <v>38700</v>
      </c>
      <c r="P67" s="188" t="e">
        <f t="shared" si="18"/>
        <v>#N/A</v>
      </c>
      <c r="Q67" s="191" t="e">
        <f t="shared" si="19"/>
        <v>#N/A</v>
      </c>
      <c r="R67" s="191" t="e">
        <f t="shared" si="20"/>
        <v>#N/A</v>
      </c>
      <c r="S67" s="191" t="e">
        <f t="shared" si="21"/>
        <v>#N/A</v>
      </c>
      <c r="T67" s="192" t="e">
        <f>VLOOKUP(D67,'PC Receitas'!$N$4:$O$14,2,FALSE)</f>
        <v>#N/A</v>
      </c>
    </row>
    <row r="68" spans="3:20" ht="19.5" customHeight="1" thickTop="1" thickBot="1" x14ac:dyDescent="0.25">
      <c r="C68" s="58"/>
      <c r="D68" s="58"/>
      <c r="E68" s="58"/>
      <c r="F68" s="58"/>
      <c r="G68" s="58"/>
      <c r="H68" s="58"/>
      <c r="I68" s="59"/>
      <c r="J68" s="60"/>
      <c r="K68" s="57">
        <f t="shared" si="12"/>
        <v>38700</v>
      </c>
      <c r="P68" s="188" t="e">
        <f t="shared" si="18"/>
        <v>#N/A</v>
      </c>
      <c r="Q68" s="191" t="e">
        <f t="shared" si="19"/>
        <v>#N/A</v>
      </c>
      <c r="R68" s="191" t="e">
        <f t="shared" si="20"/>
        <v>#N/A</v>
      </c>
      <c r="S68" s="191" t="e">
        <f t="shared" si="21"/>
        <v>#N/A</v>
      </c>
      <c r="T68" s="192" t="e">
        <f>VLOOKUP(D68,'PC Receitas'!$N$4:$O$14,2,FALSE)</f>
        <v>#N/A</v>
      </c>
    </row>
    <row r="69" spans="3:20" ht="19.5" customHeight="1" thickTop="1" thickBot="1" x14ac:dyDescent="0.25">
      <c r="C69" s="58"/>
      <c r="D69" s="58"/>
      <c r="E69" s="58"/>
      <c r="F69" s="58"/>
      <c r="G69" s="58"/>
      <c r="H69" s="58"/>
      <c r="I69" s="59"/>
      <c r="J69" s="60"/>
      <c r="K69" s="57">
        <f t="shared" si="12"/>
        <v>38700</v>
      </c>
      <c r="P69" s="188" t="e">
        <f t="shared" si="18"/>
        <v>#N/A</v>
      </c>
      <c r="Q69" s="191" t="e">
        <f t="shared" si="19"/>
        <v>#N/A</v>
      </c>
      <c r="R69" s="191" t="e">
        <f t="shared" si="20"/>
        <v>#N/A</v>
      </c>
      <c r="S69" s="191" t="e">
        <f t="shared" si="21"/>
        <v>#N/A</v>
      </c>
      <c r="T69" s="192" t="e">
        <f>VLOOKUP(D69,'PC Receitas'!$N$4:$O$14,2,FALSE)</f>
        <v>#N/A</v>
      </c>
    </row>
    <row r="70" spans="3:20" ht="19.5" customHeight="1" thickTop="1" thickBot="1" x14ac:dyDescent="0.25">
      <c r="C70" s="58"/>
      <c r="D70" s="58"/>
      <c r="E70" s="58"/>
      <c r="F70" s="58"/>
      <c r="G70" s="58"/>
      <c r="H70" s="58"/>
      <c r="I70" s="59"/>
      <c r="J70" s="60"/>
      <c r="K70" s="57">
        <f t="shared" si="12"/>
        <v>38700</v>
      </c>
      <c r="P70" s="188" t="e">
        <f t="shared" si="18"/>
        <v>#N/A</v>
      </c>
      <c r="Q70" s="191" t="e">
        <f t="shared" si="19"/>
        <v>#N/A</v>
      </c>
      <c r="R70" s="191" t="e">
        <f t="shared" si="20"/>
        <v>#N/A</v>
      </c>
      <c r="S70" s="191" t="e">
        <f t="shared" si="21"/>
        <v>#N/A</v>
      </c>
      <c r="T70" s="192" t="e">
        <f>VLOOKUP(D70,'PC Receitas'!$N$4:$O$14,2,FALSE)</f>
        <v>#N/A</v>
      </c>
    </row>
    <row r="71" spans="3:20" ht="19.5" customHeight="1" thickTop="1" thickBot="1" x14ac:dyDescent="0.25">
      <c r="C71" s="58"/>
      <c r="D71" s="58"/>
      <c r="E71" s="58"/>
      <c r="F71" s="58"/>
      <c r="G71" s="58"/>
      <c r="H71" s="58"/>
      <c r="I71" s="59"/>
      <c r="J71" s="60"/>
      <c r="K71" s="57">
        <f t="shared" ref="K71:K134" si="22">K70+IF(AND(J71="Pago",OR(D71=$V$5,D71=$V$6,D71=$V$7)),I71,IF(AND(J71="Pago",OR(D71=$V$8,D71=$V$9,D71=$V$10,D71=$V$11,D71=$V$12,D71=$V$13,D71=$V$14,D71=$V$15)),-I71,IF(G71="À Vista",IF(J71="Pago",-I71,0),0)))</f>
        <v>38700</v>
      </c>
      <c r="P71" s="188" t="e">
        <f t="shared" si="18"/>
        <v>#N/A</v>
      </c>
      <c r="Q71" s="191" t="e">
        <f t="shared" si="19"/>
        <v>#N/A</v>
      </c>
      <c r="R71" s="191" t="e">
        <f t="shared" si="20"/>
        <v>#N/A</v>
      </c>
      <c r="S71" s="191" t="e">
        <f t="shared" si="21"/>
        <v>#N/A</v>
      </c>
      <c r="T71" s="192" t="e">
        <f>VLOOKUP(D71,'PC Receitas'!$N$4:$O$14,2,FALSE)</f>
        <v>#N/A</v>
      </c>
    </row>
    <row r="72" spans="3:20" ht="19.5" customHeight="1" thickTop="1" thickBot="1" x14ac:dyDescent="0.25">
      <c r="C72" s="58"/>
      <c r="D72" s="58"/>
      <c r="E72" s="58"/>
      <c r="F72" s="58"/>
      <c r="G72" s="58"/>
      <c r="H72" s="58"/>
      <c r="I72" s="59"/>
      <c r="J72" s="60"/>
      <c r="K72" s="57">
        <f t="shared" si="22"/>
        <v>38700</v>
      </c>
      <c r="P72" s="188" t="e">
        <f t="shared" si="18"/>
        <v>#N/A</v>
      </c>
      <c r="Q72" s="191" t="e">
        <f t="shared" si="19"/>
        <v>#N/A</v>
      </c>
      <c r="R72" s="191" t="e">
        <f t="shared" si="20"/>
        <v>#N/A</v>
      </c>
      <c r="S72" s="191" t="e">
        <f t="shared" si="21"/>
        <v>#N/A</v>
      </c>
      <c r="T72" s="192" t="e">
        <f>VLOOKUP(D72,'PC Receitas'!$N$4:$O$14,2,FALSE)</f>
        <v>#N/A</v>
      </c>
    </row>
    <row r="73" spans="3:20" ht="19.5" customHeight="1" thickTop="1" thickBot="1" x14ac:dyDescent="0.25">
      <c r="C73" s="58"/>
      <c r="D73" s="58"/>
      <c r="E73" s="58"/>
      <c r="F73" s="58"/>
      <c r="G73" s="58"/>
      <c r="H73" s="58"/>
      <c r="I73" s="59"/>
      <c r="J73" s="60"/>
      <c r="K73" s="57">
        <f t="shared" si="22"/>
        <v>38700</v>
      </c>
      <c r="P73" s="188" t="e">
        <f t="shared" si="18"/>
        <v>#N/A</v>
      </c>
      <c r="Q73" s="191" t="e">
        <f t="shared" si="19"/>
        <v>#N/A</v>
      </c>
      <c r="R73" s="191" t="e">
        <f t="shared" si="20"/>
        <v>#N/A</v>
      </c>
      <c r="S73" s="191" t="e">
        <f t="shared" si="21"/>
        <v>#N/A</v>
      </c>
      <c r="T73" s="192" t="e">
        <f>VLOOKUP(D73,'PC Receitas'!$N$4:$O$14,2,FALSE)</f>
        <v>#N/A</v>
      </c>
    </row>
    <row r="74" spans="3:20" ht="19.5" customHeight="1" thickTop="1" thickBot="1" x14ac:dyDescent="0.25">
      <c r="C74" s="58"/>
      <c r="D74" s="58"/>
      <c r="E74" s="58"/>
      <c r="F74" s="58"/>
      <c r="G74" s="58"/>
      <c r="H74" s="58"/>
      <c r="I74" s="59"/>
      <c r="J74" s="60"/>
      <c r="K74" s="57">
        <f t="shared" si="22"/>
        <v>38700</v>
      </c>
      <c r="P74" s="188" t="e">
        <f t="shared" si="18"/>
        <v>#N/A</v>
      </c>
      <c r="Q74" s="191" t="e">
        <f t="shared" si="19"/>
        <v>#N/A</v>
      </c>
      <c r="R74" s="191" t="e">
        <f t="shared" si="20"/>
        <v>#N/A</v>
      </c>
      <c r="S74" s="191" t="e">
        <f t="shared" si="21"/>
        <v>#N/A</v>
      </c>
      <c r="T74" s="192" t="e">
        <f>VLOOKUP(D74,'PC Receitas'!$N$4:$O$14,2,FALSE)</f>
        <v>#N/A</v>
      </c>
    </row>
    <row r="75" spans="3:20" ht="19.5" customHeight="1" thickTop="1" thickBot="1" x14ac:dyDescent="0.25">
      <c r="C75" s="58"/>
      <c r="D75" s="58"/>
      <c r="E75" s="58"/>
      <c r="F75" s="58"/>
      <c r="G75" s="58"/>
      <c r="H75" s="58"/>
      <c r="I75" s="59"/>
      <c r="J75" s="60"/>
      <c r="K75" s="57">
        <f t="shared" si="22"/>
        <v>38700</v>
      </c>
      <c r="P75" s="188" t="e">
        <f t="shared" si="18"/>
        <v>#N/A</v>
      </c>
      <c r="Q75" s="191" t="e">
        <f t="shared" si="19"/>
        <v>#N/A</v>
      </c>
      <c r="R75" s="191" t="e">
        <f t="shared" si="20"/>
        <v>#N/A</v>
      </c>
      <c r="S75" s="191" t="e">
        <f t="shared" si="21"/>
        <v>#N/A</v>
      </c>
      <c r="T75" s="192" t="e">
        <f>VLOOKUP(D75,'PC Receitas'!$N$4:$O$14,2,FALSE)</f>
        <v>#N/A</v>
      </c>
    </row>
    <row r="76" spans="3:20" ht="19.5" customHeight="1" thickTop="1" thickBot="1" x14ac:dyDescent="0.25">
      <c r="C76" s="58"/>
      <c r="D76" s="58"/>
      <c r="E76" s="58"/>
      <c r="F76" s="58"/>
      <c r="G76" s="58"/>
      <c r="H76" s="58"/>
      <c r="I76" s="59"/>
      <c r="J76" s="60"/>
      <c r="K76" s="57">
        <f t="shared" si="22"/>
        <v>38700</v>
      </c>
      <c r="P76" s="188" t="e">
        <f t="shared" si="18"/>
        <v>#N/A</v>
      </c>
      <c r="Q76" s="191" t="e">
        <f t="shared" si="19"/>
        <v>#N/A</v>
      </c>
      <c r="R76" s="191" t="e">
        <f t="shared" si="20"/>
        <v>#N/A</v>
      </c>
      <c r="S76" s="191" t="e">
        <f t="shared" si="21"/>
        <v>#N/A</v>
      </c>
      <c r="T76" s="192" t="e">
        <f>VLOOKUP(D76,'PC Receitas'!$N$4:$O$14,2,FALSE)</f>
        <v>#N/A</v>
      </c>
    </row>
    <row r="77" spans="3:20" ht="19.5" customHeight="1" thickTop="1" thickBot="1" x14ac:dyDescent="0.25">
      <c r="C77" s="58"/>
      <c r="D77" s="58"/>
      <c r="E77" s="58"/>
      <c r="F77" s="58"/>
      <c r="G77" s="58"/>
      <c r="H77" s="58"/>
      <c r="I77" s="59"/>
      <c r="J77" s="60"/>
      <c r="K77" s="57">
        <f t="shared" si="22"/>
        <v>38700</v>
      </c>
      <c r="P77" s="188" t="e">
        <f t="shared" si="18"/>
        <v>#N/A</v>
      </c>
      <c r="Q77" s="191" t="e">
        <f t="shared" si="19"/>
        <v>#N/A</v>
      </c>
      <c r="R77" s="191" t="e">
        <f t="shared" si="20"/>
        <v>#N/A</v>
      </c>
      <c r="S77" s="191" t="e">
        <f t="shared" si="21"/>
        <v>#N/A</v>
      </c>
      <c r="T77" s="192" t="e">
        <f>VLOOKUP(D77,'PC Receitas'!$N$4:$O$14,2,FALSE)</f>
        <v>#N/A</v>
      </c>
    </row>
    <row r="78" spans="3:20" ht="19.5" customHeight="1" thickTop="1" thickBot="1" x14ac:dyDescent="0.25">
      <c r="C78" s="58"/>
      <c r="D78" s="58"/>
      <c r="E78" s="58"/>
      <c r="F78" s="58"/>
      <c r="G78" s="58"/>
      <c r="H78" s="58"/>
      <c r="I78" s="59"/>
      <c r="J78" s="60"/>
      <c r="K78" s="57">
        <f t="shared" si="22"/>
        <v>38700</v>
      </c>
      <c r="P78" s="188" t="e">
        <f t="shared" si="18"/>
        <v>#N/A</v>
      </c>
      <c r="Q78" s="191" t="e">
        <f t="shared" si="19"/>
        <v>#N/A</v>
      </c>
      <c r="R78" s="191" t="e">
        <f t="shared" si="20"/>
        <v>#N/A</v>
      </c>
      <c r="S78" s="191" t="e">
        <f t="shared" si="21"/>
        <v>#N/A</v>
      </c>
      <c r="T78" s="192" t="e">
        <f>VLOOKUP(D78,'PC Receitas'!$N$4:$O$14,2,FALSE)</f>
        <v>#N/A</v>
      </c>
    </row>
    <row r="79" spans="3:20" ht="19.5" customHeight="1" thickTop="1" thickBot="1" x14ac:dyDescent="0.25">
      <c r="C79" s="58"/>
      <c r="D79" s="58"/>
      <c r="E79" s="58"/>
      <c r="F79" s="58"/>
      <c r="G79" s="58"/>
      <c r="H79" s="58"/>
      <c r="I79" s="59"/>
      <c r="J79" s="60"/>
      <c r="K79" s="57">
        <f t="shared" si="22"/>
        <v>38700</v>
      </c>
      <c r="P79" s="188" t="e">
        <f t="shared" si="18"/>
        <v>#N/A</v>
      </c>
      <c r="Q79" s="191" t="e">
        <f t="shared" si="19"/>
        <v>#N/A</v>
      </c>
      <c r="R79" s="191" t="e">
        <f t="shared" si="20"/>
        <v>#N/A</v>
      </c>
      <c r="S79" s="191" t="e">
        <f t="shared" si="21"/>
        <v>#N/A</v>
      </c>
      <c r="T79" s="192" t="e">
        <f>VLOOKUP(D79,'PC Receitas'!$N$4:$O$14,2,FALSE)</f>
        <v>#N/A</v>
      </c>
    </row>
    <row r="80" spans="3:20" ht="19.5" customHeight="1" thickTop="1" thickBot="1" x14ac:dyDescent="0.25">
      <c r="C80" s="58"/>
      <c r="D80" s="58"/>
      <c r="E80" s="58"/>
      <c r="F80" s="58"/>
      <c r="G80" s="58"/>
      <c r="H80" s="58"/>
      <c r="I80" s="59"/>
      <c r="J80" s="60"/>
      <c r="K80" s="57">
        <f t="shared" si="22"/>
        <v>38700</v>
      </c>
      <c r="P80" s="188" t="e">
        <f t="shared" si="18"/>
        <v>#N/A</v>
      </c>
      <c r="Q80" s="191" t="e">
        <f t="shared" si="19"/>
        <v>#N/A</v>
      </c>
      <c r="R80" s="191" t="e">
        <f t="shared" si="20"/>
        <v>#N/A</v>
      </c>
      <c r="S80" s="191" t="e">
        <f t="shared" si="21"/>
        <v>#N/A</v>
      </c>
      <c r="T80" s="192" t="e">
        <f>VLOOKUP(D80,'PC Receitas'!$N$4:$O$14,2,FALSE)</f>
        <v>#N/A</v>
      </c>
    </row>
    <row r="81" spans="3:20" ht="19.5" customHeight="1" thickTop="1" thickBot="1" x14ac:dyDescent="0.25">
      <c r="C81" s="58"/>
      <c r="D81" s="58"/>
      <c r="E81" s="58"/>
      <c r="F81" s="58"/>
      <c r="G81" s="58"/>
      <c r="H81" s="58"/>
      <c r="I81" s="59"/>
      <c r="J81" s="60"/>
      <c r="K81" s="57">
        <f t="shared" si="22"/>
        <v>38700</v>
      </c>
      <c r="P81" s="188" t="e">
        <f t="shared" si="18"/>
        <v>#N/A</v>
      </c>
      <c r="Q81" s="191" t="e">
        <f t="shared" si="19"/>
        <v>#N/A</v>
      </c>
      <c r="R81" s="191" t="e">
        <f t="shared" si="20"/>
        <v>#N/A</v>
      </c>
      <c r="S81" s="191" t="e">
        <f t="shared" si="21"/>
        <v>#N/A</v>
      </c>
      <c r="T81" s="192" t="e">
        <f>VLOOKUP(D81,'PC Receitas'!$N$4:$O$14,2,FALSE)</f>
        <v>#N/A</v>
      </c>
    </row>
    <row r="82" spans="3:20" ht="19.5" customHeight="1" thickTop="1" thickBot="1" x14ac:dyDescent="0.25">
      <c r="C82" s="58"/>
      <c r="D82" s="58"/>
      <c r="E82" s="58"/>
      <c r="F82" s="58"/>
      <c r="G82" s="58"/>
      <c r="H82" s="58"/>
      <c r="I82" s="59"/>
      <c r="J82" s="60"/>
      <c r="K82" s="57">
        <f t="shared" si="22"/>
        <v>38700</v>
      </c>
      <c r="P82" s="188" t="e">
        <f t="shared" si="18"/>
        <v>#N/A</v>
      </c>
      <c r="Q82" s="191" t="e">
        <f t="shared" si="19"/>
        <v>#N/A</v>
      </c>
      <c r="R82" s="191" t="e">
        <f t="shared" si="20"/>
        <v>#N/A</v>
      </c>
      <c r="S82" s="191" t="e">
        <f t="shared" si="21"/>
        <v>#N/A</v>
      </c>
      <c r="T82" s="192" t="e">
        <f>VLOOKUP(D82,'PC Receitas'!$N$4:$O$14,2,FALSE)</f>
        <v>#N/A</v>
      </c>
    </row>
    <row r="83" spans="3:20" ht="19.5" customHeight="1" thickTop="1" thickBot="1" x14ac:dyDescent="0.25">
      <c r="C83" s="58"/>
      <c r="D83" s="58"/>
      <c r="E83" s="58"/>
      <c r="F83" s="58"/>
      <c r="G83" s="58"/>
      <c r="H83" s="58"/>
      <c r="I83" s="59"/>
      <c r="J83" s="60"/>
      <c r="K83" s="57">
        <f t="shared" si="22"/>
        <v>38700</v>
      </c>
      <c r="P83" s="188" t="e">
        <f t="shared" si="18"/>
        <v>#N/A</v>
      </c>
      <c r="Q83" s="191" t="e">
        <f t="shared" si="19"/>
        <v>#N/A</v>
      </c>
      <c r="R83" s="191" t="e">
        <f t="shared" si="20"/>
        <v>#N/A</v>
      </c>
      <c r="S83" s="191" t="e">
        <f t="shared" si="21"/>
        <v>#N/A</v>
      </c>
      <c r="T83" s="192" t="e">
        <f>VLOOKUP(D83,'PC Receitas'!$N$4:$O$14,2,FALSE)</f>
        <v>#N/A</v>
      </c>
    </row>
    <row r="84" spans="3:20" ht="19.5" customHeight="1" thickTop="1" thickBot="1" x14ac:dyDescent="0.25">
      <c r="C84" s="58"/>
      <c r="D84" s="58"/>
      <c r="E84" s="58"/>
      <c r="F84" s="58"/>
      <c r="G84" s="58"/>
      <c r="H84" s="58"/>
      <c r="I84" s="59"/>
      <c r="J84" s="60"/>
      <c r="K84" s="57">
        <f t="shared" si="22"/>
        <v>38700</v>
      </c>
      <c r="P84" s="188" t="e">
        <f t="shared" ref="P84:P147" si="23">IF(T84="Despesas_com_Transportes","Despesa",IF(T84="Despesas_com_Lazer_e_Informacao","Despesa",IF(T84="Outras_Despesas","Despesa",IF(T84="Imposto_de_Renda","Despesa",IF(T84="Investimentos_Bens","Despesa","")))))</f>
        <v>#N/A</v>
      </c>
      <c r="Q84" s="191" t="e">
        <f t="shared" ref="Q84:Q147" si="24">IF(T84="Despesas_de_Moradia","Despesa",IF(T84="Despesas_com_Alimentacao","Despesa",IF(T84="Despesas_com_Saude","Despesa","")))</f>
        <v>#N/A</v>
      </c>
      <c r="R84" s="191" t="e">
        <f t="shared" ref="R84:R147" si="25">IF(T84="Renda_Familiar","Receita",IF(T84="Receitas_com_Aplicacoes_Financeiras","Receita",IF(T84="Outras_Receitas","Receita","")))</f>
        <v>#N/A</v>
      </c>
      <c r="S84" s="191" t="e">
        <f t="shared" ref="S84:S147" si="26">IF(P84&lt;&gt;"",P84,IF(Q84&lt;&gt;"",Q84,IF(R84&lt;&gt;"",R84,"")))</f>
        <v>#N/A</v>
      </c>
      <c r="T84" s="192" t="e">
        <f>VLOOKUP(D84,'PC Receitas'!$N$4:$O$14,2,FALSE)</f>
        <v>#N/A</v>
      </c>
    </row>
    <row r="85" spans="3:20" ht="19.5" customHeight="1" thickTop="1" thickBot="1" x14ac:dyDescent="0.25">
      <c r="C85" s="58"/>
      <c r="D85" s="58"/>
      <c r="E85" s="58"/>
      <c r="F85" s="58"/>
      <c r="G85" s="58"/>
      <c r="H85" s="58"/>
      <c r="I85" s="59"/>
      <c r="J85" s="60"/>
      <c r="K85" s="57">
        <f t="shared" si="22"/>
        <v>38700</v>
      </c>
      <c r="P85" s="188" t="e">
        <f t="shared" si="23"/>
        <v>#N/A</v>
      </c>
      <c r="Q85" s="191" t="e">
        <f t="shared" si="24"/>
        <v>#N/A</v>
      </c>
      <c r="R85" s="191" t="e">
        <f t="shared" si="25"/>
        <v>#N/A</v>
      </c>
      <c r="S85" s="191" t="e">
        <f t="shared" si="26"/>
        <v>#N/A</v>
      </c>
      <c r="T85" s="192" t="e">
        <f>VLOOKUP(D85,'PC Receitas'!$N$4:$O$14,2,FALSE)</f>
        <v>#N/A</v>
      </c>
    </row>
    <row r="86" spans="3:20" ht="19.5" customHeight="1" thickTop="1" thickBot="1" x14ac:dyDescent="0.25">
      <c r="C86" s="58"/>
      <c r="D86" s="58"/>
      <c r="E86" s="58"/>
      <c r="F86" s="58"/>
      <c r="G86" s="58"/>
      <c r="H86" s="58"/>
      <c r="I86" s="59"/>
      <c r="J86" s="60"/>
      <c r="K86" s="57">
        <f t="shared" si="22"/>
        <v>38700</v>
      </c>
      <c r="P86" s="188" t="e">
        <f t="shared" si="23"/>
        <v>#N/A</v>
      </c>
      <c r="Q86" s="191" t="e">
        <f t="shared" si="24"/>
        <v>#N/A</v>
      </c>
      <c r="R86" s="191" t="e">
        <f t="shared" si="25"/>
        <v>#N/A</v>
      </c>
      <c r="S86" s="191" t="e">
        <f t="shared" si="26"/>
        <v>#N/A</v>
      </c>
      <c r="T86" s="192" t="e">
        <f>VLOOKUP(D86,'PC Receitas'!$N$4:$O$14,2,FALSE)</f>
        <v>#N/A</v>
      </c>
    </row>
    <row r="87" spans="3:20" ht="19.5" customHeight="1" thickTop="1" thickBot="1" x14ac:dyDescent="0.25">
      <c r="C87" s="58"/>
      <c r="D87" s="58"/>
      <c r="E87" s="58"/>
      <c r="F87" s="58"/>
      <c r="G87" s="58"/>
      <c r="H87" s="58"/>
      <c r="I87" s="59"/>
      <c r="J87" s="60"/>
      <c r="K87" s="57">
        <f t="shared" si="22"/>
        <v>38700</v>
      </c>
      <c r="P87" s="188" t="e">
        <f t="shared" si="23"/>
        <v>#N/A</v>
      </c>
      <c r="Q87" s="191" t="e">
        <f t="shared" si="24"/>
        <v>#N/A</v>
      </c>
      <c r="R87" s="191" t="e">
        <f t="shared" si="25"/>
        <v>#N/A</v>
      </c>
      <c r="S87" s="191" t="e">
        <f t="shared" si="26"/>
        <v>#N/A</v>
      </c>
      <c r="T87" s="192" t="e">
        <f>VLOOKUP(D87,'PC Receitas'!$N$4:$O$14,2,FALSE)</f>
        <v>#N/A</v>
      </c>
    </row>
    <row r="88" spans="3:20" ht="19.5" customHeight="1" thickTop="1" thickBot="1" x14ac:dyDescent="0.25">
      <c r="C88" s="58"/>
      <c r="D88" s="58"/>
      <c r="E88" s="58"/>
      <c r="F88" s="58"/>
      <c r="G88" s="58"/>
      <c r="H88" s="58"/>
      <c r="I88" s="59"/>
      <c r="J88" s="60"/>
      <c r="K88" s="57">
        <f t="shared" si="22"/>
        <v>38700</v>
      </c>
      <c r="P88" s="188" t="e">
        <f t="shared" si="23"/>
        <v>#N/A</v>
      </c>
      <c r="Q88" s="191" t="e">
        <f t="shared" si="24"/>
        <v>#N/A</v>
      </c>
      <c r="R88" s="191" t="e">
        <f t="shared" si="25"/>
        <v>#N/A</v>
      </c>
      <c r="S88" s="191" t="e">
        <f t="shared" si="26"/>
        <v>#N/A</v>
      </c>
      <c r="T88" s="192" t="e">
        <f>VLOOKUP(D88,'PC Receitas'!$N$4:$O$14,2,FALSE)</f>
        <v>#N/A</v>
      </c>
    </row>
    <row r="89" spans="3:20" ht="19.5" customHeight="1" thickTop="1" thickBot="1" x14ac:dyDescent="0.25">
      <c r="C89" s="58"/>
      <c r="D89" s="58"/>
      <c r="E89" s="58"/>
      <c r="F89" s="58"/>
      <c r="G89" s="58"/>
      <c r="H89" s="58"/>
      <c r="I89" s="59"/>
      <c r="J89" s="60"/>
      <c r="K89" s="57">
        <f t="shared" si="22"/>
        <v>38700</v>
      </c>
      <c r="P89" s="188" t="e">
        <f t="shared" si="23"/>
        <v>#N/A</v>
      </c>
      <c r="Q89" s="191" t="e">
        <f t="shared" si="24"/>
        <v>#N/A</v>
      </c>
      <c r="R89" s="191" t="e">
        <f t="shared" si="25"/>
        <v>#N/A</v>
      </c>
      <c r="S89" s="191" t="e">
        <f t="shared" si="26"/>
        <v>#N/A</v>
      </c>
      <c r="T89" s="192" t="e">
        <f>VLOOKUP(D89,'PC Receitas'!$N$4:$O$14,2,FALSE)</f>
        <v>#N/A</v>
      </c>
    </row>
    <row r="90" spans="3:20" ht="19.5" customHeight="1" thickTop="1" thickBot="1" x14ac:dyDescent="0.25">
      <c r="C90" s="58"/>
      <c r="D90" s="58"/>
      <c r="E90" s="58"/>
      <c r="F90" s="58"/>
      <c r="G90" s="58"/>
      <c r="H90" s="58"/>
      <c r="I90" s="59"/>
      <c r="J90" s="60"/>
      <c r="K90" s="57">
        <f t="shared" si="22"/>
        <v>38700</v>
      </c>
      <c r="P90" s="188" t="e">
        <f t="shared" si="23"/>
        <v>#N/A</v>
      </c>
      <c r="Q90" s="191" t="e">
        <f t="shared" si="24"/>
        <v>#N/A</v>
      </c>
      <c r="R90" s="191" t="e">
        <f t="shared" si="25"/>
        <v>#N/A</v>
      </c>
      <c r="S90" s="191" t="e">
        <f t="shared" si="26"/>
        <v>#N/A</v>
      </c>
      <c r="T90" s="192" t="e">
        <f>VLOOKUP(D90,'PC Receitas'!$N$4:$O$14,2,FALSE)</f>
        <v>#N/A</v>
      </c>
    </row>
    <row r="91" spans="3:20" ht="19.5" customHeight="1" thickTop="1" thickBot="1" x14ac:dyDescent="0.25">
      <c r="C91" s="58"/>
      <c r="D91" s="58"/>
      <c r="E91" s="58"/>
      <c r="F91" s="58"/>
      <c r="G91" s="58"/>
      <c r="H91" s="58"/>
      <c r="I91" s="59"/>
      <c r="J91" s="60"/>
      <c r="K91" s="57">
        <f t="shared" si="22"/>
        <v>38700</v>
      </c>
      <c r="P91" s="188" t="e">
        <f t="shared" si="23"/>
        <v>#N/A</v>
      </c>
      <c r="Q91" s="191" t="e">
        <f t="shared" si="24"/>
        <v>#N/A</v>
      </c>
      <c r="R91" s="191" t="e">
        <f t="shared" si="25"/>
        <v>#N/A</v>
      </c>
      <c r="S91" s="191" t="e">
        <f t="shared" si="26"/>
        <v>#N/A</v>
      </c>
      <c r="T91" s="192" t="e">
        <f>VLOOKUP(D91,'PC Receitas'!$N$4:$O$14,2,FALSE)</f>
        <v>#N/A</v>
      </c>
    </row>
    <row r="92" spans="3:20" ht="19.5" customHeight="1" thickTop="1" thickBot="1" x14ac:dyDescent="0.25">
      <c r="C92" s="58"/>
      <c r="D92" s="58"/>
      <c r="E92" s="58"/>
      <c r="F92" s="58"/>
      <c r="G92" s="58"/>
      <c r="H92" s="58"/>
      <c r="I92" s="59"/>
      <c r="J92" s="60"/>
      <c r="K92" s="57">
        <f t="shared" si="22"/>
        <v>38700</v>
      </c>
      <c r="P92" s="188" t="e">
        <f t="shared" si="23"/>
        <v>#N/A</v>
      </c>
      <c r="Q92" s="191" t="e">
        <f t="shared" si="24"/>
        <v>#N/A</v>
      </c>
      <c r="R92" s="191" t="e">
        <f t="shared" si="25"/>
        <v>#N/A</v>
      </c>
      <c r="S92" s="191" t="e">
        <f t="shared" si="26"/>
        <v>#N/A</v>
      </c>
      <c r="T92" s="192" t="e">
        <f>VLOOKUP(D92,'PC Receitas'!$N$4:$O$14,2,FALSE)</f>
        <v>#N/A</v>
      </c>
    </row>
    <row r="93" spans="3:20" ht="19.5" customHeight="1" thickTop="1" thickBot="1" x14ac:dyDescent="0.25">
      <c r="C93" s="58"/>
      <c r="D93" s="58"/>
      <c r="E93" s="58"/>
      <c r="F93" s="58"/>
      <c r="G93" s="58"/>
      <c r="H93" s="58"/>
      <c r="I93" s="59"/>
      <c r="J93" s="60"/>
      <c r="K93" s="57">
        <f t="shared" si="22"/>
        <v>38700</v>
      </c>
      <c r="P93" s="188" t="e">
        <f t="shared" si="23"/>
        <v>#N/A</v>
      </c>
      <c r="Q93" s="191" t="e">
        <f t="shared" si="24"/>
        <v>#N/A</v>
      </c>
      <c r="R93" s="191" t="e">
        <f t="shared" si="25"/>
        <v>#N/A</v>
      </c>
      <c r="S93" s="191" t="e">
        <f t="shared" si="26"/>
        <v>#N/A</v>
      </c>
      <c r="T93" s="192" t="e">
        <f>VLOOKUP(D93,'PC Receitas'!$N$4:$O$14,2,FALSE)</f>
        <v>#N/A</v>
      </c>
    </row>
    <row r="94" spans="3:20" ht="19.5" customHeight="1" thickTop="1" thickBot="1" x14ac:dyDescent="0.25">
      <c r="C94" s="58"/>
      <c r="D94" s="58"/>
      <c r="E94" s="58"/>
      <c r="F94" s="58"/>
      <c r="G94" s="58"/>
      <c r="H94" s="58"/>
      <c r="I94" s="59"/>
      <c r="J94" s="60"/>
      <c r="K94" s="57">
        <f t="shared" si="22"/>
        <v>38700</v>
      </c>
      <c r="P94" s="188" t="e">
        <f t="shared" si="23"/>
        <v>#N/A</v>
      </c>
      <c r="Q94" s="191" t="e">
        <f t="shared" si="24"/>
        <v>#N/A</v>
      </c>
      <c r="R94" s="191" t="e">
        <f t="shared" si="25"/>
        <v>#N/A</v>
      </c>
      <c r="S94" s="191" t="e">
        <f t="shared" si="26"/>
        <v>#N/A</v>
      </c>
      <c r="T94" s="192" t="e">
        <f>VLOOKUP(D94,'PC Receitas'!$N$4:$O$14,2,FALSE)</f>
        <v>#N/A</v>
      </c>
    </row>
    <row r="95" spans="3:20" ht="19.5" customHeight="1" thickTop="1" thickBot="1" x14ac:dyDescent="0.25">
      <c r="C95" s="58"/>
      <c r="D95" s="58"/>
      <c r="E95" s="58"/>
      <c r="F95" s="58"/>
      <c r="G95" s="58"/>
      <c r="H95" s="58"/>
      <c r="I95" s="59"/>
      <c r="J95" s="60"/>
      <c r="K95" s="57">
        <f t="shared" si="22"/>
        <v>38700</v>
      </c>
      <c r="P95" s="188" t="e">
        <f t="shared" si="23"/>
        <v>#N/A</v>
      </c>
      <c r="Q95" s="191" t="e">
        <f t="shared" si="24"/>
        <v>#N/A</v>
      </c>
      <c r="R95" s="191" t="e">
        <f t="shared" si="25"/>
        <v>#N/A</v>
      </c>
      <c r="S95" s="191" t="e">
        <f t="shared" si="26"/>
        <v>#N/A</v>
      </c>
      <c r="T95" s="192" t="e">
        <f>VLOOKUP(D95,'PC Receitas'!$N$4:$O$14,2,FALSE)</f>
        <v>#N/A</v>
      </c>
    </row>
    <row r="96" spans="3:20" ht="19.5" customHeight="1" thickTop="1" thickBot="1" x14ac:dyDescent="0.25">
      <c r="C96" s="58"/>
      <c r="D96" s="58"/>
      <c r="E96" s="58"/>
      <c r="F96" s="58"/>
      <c r="G96" s="58"/>
      <c r="H96" s="58"/>
      <c r="I96" s="59"/>
      <c r="J96" s="60"/>
      <c r="K96" s="57">
        <f t="shared" si="22"/>
        <v>38700</v>
      </c>
      <c r="P96" s="188" t="e">
        <f t="shared" si="23"/>
        <v>#N/A</v>
      </c>
      <c r="Q96" s="191" t="e">
        <f t="shared" si="24"/>
        <v>#N/A</v>
      </c>
      <c r="R96" s="191" t="e">
        <f t="shared" si="25"/>
        <v>#N/A</v>
      </c>
      <c r="S96" s="191" t="e">
        <f t="shared" si="26"/>
        <v>#N/A</v>
      </c>
      <c r="T96" s="192" t="e">
        <f>VLOOKUP(D96,'PC Receitas'!$N$4:$O$14,2,FALSE)</f>
        <v>#N/A</v>
      </c>
    </row>
    <row r="97" spans="3:20" ht="19.5" customHeight="1" thickTop="1" thickBot="1" x14ac:dyDescent="0.25">
      <c r="C97" s="58"/>
      <c r="D97" s="58"/>
      <c r="E97" s="58"/>
      <c r="F97" s="58"/>
      <c r="G97" s="58"/>
      <c r="H97" s="58"/>
      <c r="I97" s="59"/>
      <c r="J97" s="60"/>
      <c r="K97" s="57">
        <f t="shared" si="22"/>
        <v>38700</v>
      </c>
      <c r="P97" s="188" t="e">
        <f t="shared" si="23"/>
        <v>#N/A</v>
      </c>
      <c r="Q97" s="191" t="e">
        <f t="shared" si="24"/>
        <v>#N/A</v>
      </c>
      <c r="R97" s="191" t="e">
        <f t="shared" si="25"/>
        <v>#N/A</v>
      </c>
      <c r="S97" s="191" t="e">
        <f t="shared" si="26"/>
        <v>#N/A</v>
      </c>
      <c r="T97" s="192" t="e">
        <f>VLOOKUP(D97,'PC Receitas'!$N$4:$O$14,2,FALSE)</f>
        <v>#N/A</v>
      </c>
    </row>
    <row r="98" spans="3:20" ht="19.5" customHeight="1" thickTop="1" thickBot="1" x14ac:dyDescent="0.25">
      <c r="C98" s="58"/>
      <c r="D98" s="58"/>
      <c r="E98" s="58"/>
      <c r="F98" s="58"/>
      <c r="G98" s="58"/>
      <c r="H98" s="58"/>
      <c r="I98" s="59"/>
      <c r="J98" s="60"/>
      <c r="K98" s="57">
        <f t="shared" si="22"/>
        <v>38700</v>
      </c>
      <c r="P98" s="188" t="e">
        <f t="shared" si="23"/>
        <v>#N/A</v>
      </c>
      <c r="Q98" s="191" t="e">
        <f t="shared" si="24"/>
        <v>#N/A</v>
      </c>
      <c r="R98" s="191" t="e">
        <f t="shared" si="25"/>
        <v>#N/A</v>
      </c>
      <c r="S98" s="191" t="e">
        <f t="shared" si="26"/>
        <v>#N/A</v>
      </c>
      <c r="T98" s="192" t="e">
        <f>VLOOKUP(D98,'PC Receitas'!$N$4:$O$14,2,FALSE)</f>
        <v>#N/A</v>
      </c>
    </row>
    <row r="99" spans="3:20" ht="19.5" customHeight="1" thickTop="1" thickBot="1" x14ac:dyDescent="0.25">
      <c r="C99" s="58"/>
      <c r="D99" s="58"/>
      <c r="E99" s="58"/>
      <c r="F99" s="58"/>
      <c r="G99" s="58"/>
      <c r="H99" s="58"/>
      <c r="I99" s="59"/>
      <c r="J99" s="60"/>
      <c r="K99" s="57">
        <f t="shared" si="22"/>
        <v>38700</v>
      </c>
      <c r="P99" s="188" t="e">
        <f t="shared" si="23"/>
        <v>#N/A</v>
      </c>
      <c r="Q99" s="191" t="e">
        <f t="shared" si="24"/>
        <v>#N/A</v>
      </c>
      <c r="R99" s="191" t="e">
        <f t="shared" si="25"/>
        <v>#N/A</v>
      </c>
      <c r="S99" s="191" t="e">
        <f t="shared" si="26"/>
        <v>#N/A</v>
      </c>
      <c r="T99" s="192" t="e">
        <f>VLOOKUP(D99,'PC Receitas'!$N$4:$O$14,2,FALSE)</f>
        <v>#N/A</v>
      </c>
    </row>
    <row r="100" spans="3:20" ht="19.5" customHeight="1" thickTop="1" thickBot="1" x14ac:dyDescent="0.25">
      <c r="C100" s="58"/>
      <c r="D100" s="58"/>
      <c r="E100" s="58"/>
      <c r="F100" s="58"/>
      <c r="G100" s="58"/>
      <c r="H100" s="58"/>
      <c r="I100" s="59"/>
      <c r="J100" s="60"/>
      <c r="K100" s="57">
        <f t="shared" si="22"/>
        <v>38700</v>
      </c>
      <c r="P100" s="188" t="e">
        <f t="shared" si="23"/>
        <v>#N/A</v>
      </c>
      <c r="Q100" s="191" t="e">
        <f t="shared" si="24"/>
        <v>#N/A</v>
      </c>
      <c r="R100" s="191" t="e">
        <f t="shared" si="25"/>
        <v>#N/A</v>
      </c>
      <c r="S100" s="191" t="e">
        <f t="shared" si="26"/>
        <v>#N/A</v>
      </c>
      <c r="T100" s="192" t="e">
        <f>VLOOKUP(D100,'PC Receitas'!$N$4:$O$14,2,FALSE)</f>
        <v>#N/A</v>
      </c>
    </row>
    <row r="101" spans="3:20" ht="19.5" customHeight="1" thickTop="1" thickBot="1" x14ac:dyDescent="0.25">
      <c r="C101" s="58"/>
      <c r="D101" s="58"/>
      <c r="E101" s="58"/>
      <c r="F101" s="58"/>
      <c r="G101" s="58"/>
      <c r="H101" s="58"/>
      <c r="I101" s="59"/>
      <c r="J101" s="60"/>
      <c r="K101" s="57">
        <f t="shared" si="22"/>
        <v>38700</v>
      </c>
      <c r="P101" s="188" t="e">
        <f t="shared" si="23"/>
        <v>#N/A</v>
      </c>
      <c r="Q101" s="191" t="e">
        <f t="shared" si="24"/>
        <v>#N/A</v>
      </c>
      <c r="R101" s="191" t="e">
        <f t="shared" si="25"/>
        <v>#N/A</v>
      </c>
      <c r="S101" s="191" t="e">
        <f t="shared" si="26"/>
        <v>#N/A</v>
      </c>
      <c r="T101" s="192" t="e">
        <f>VLOOKUP(D101,'PC Receitas'!$N$4:$O$14,2,FALSE)</f>
        <v>#N/A</v>
      </c>
    </row>
    <row r="102" spans="3:20" ht="19.5" customHeight="1" thickTop="1" thickBot="1" x14ac:dyDescent="0.25">
      <c r="C102" s="58"/>
      <c r="D102" s="58"/>
      <c r="E102" s="58"/>
      <c r="F102" s="58"/>
      <c r="G102" s="58"/>
      <c r="H102" s="58"/>
      <c r="I102" s="59"/>
      <c r="J102" s="60"/>
      <c r="K102" s="57">
        <f t="shared" si="22"/>
        <v>38700</v>
      </c>
      <c r="P102" s="188" t="e">
        <f t="shared" si="23"/>
        <v>#N/A</v>
      </c>
      <c r="Q102" s="191" t="e">
        <f t="shared" si="24"/>
        <v>#N/A</v>
      </c>
      <c r="R102" s="191" t="e">
        <f t="shared" si="25"/>
        <v>#N/A</v>
      </c>
      <c r="S102" s="191" t="e">
        <f t="shared" si="26"/>
        <v>#N/A</v>
      </c>
      <c r="T102" s="192" t="e">
        <f>VLOOKUP(D102,'PC Receitas'!$N$4:$O$14,2,FALSE)</f>
        <v>#N/A</v>
      </c>
    </row>
    <row r="103" spans="3:20" ht="19.5" customHeight="1" thickTop="1" thickBot="1" x14ac:dyDescent="0.25">
      <c r="C103" s="58"/>
      <c r="D103" s="58"/>
      <c r="E103" s="58"/>
      <c r="F103" s="58"/>
      <c r="G103" s="58"/>
      <c r="H103" s="58"/>
      <c r="I103" s="59"/>
      <c r="J103" s="60"/>
      <c r="K103" s="57">
        <f t="shared" si="22"/>
        <v>38700</v>
      </c>
      <c r="P103" s="188" t="e">
        <f t="shared" si="23"/>
        <v>#N/A</v>
      </c>
      <c r="Q103" s="191" t="e">
        <f t="shared" si="24"/>
        <v>#N/A</v>
      </c>
      <c r="R103" s="191" t="e">
        <f t="shared" si="25"/>
        <v>#N/A</v>
      </c>
      <c r="S103" s="191" t="e">
        <f t="shared" si="26"/>
        <v>#N/A</v>
      </c>
      <c r="T103" s="192" t="e">
        <f>VLOOKUP(D103,'PC Receitas'!$N$4:$O$14,2,FALSE)</f>
        <v>#N/A</v>
      </c>
    </row>
    <row r="104" spans="3:20" ht="19.5" customHeight="1" thickTop="1" thickBot="1" x14ac:dyDescent="0.25">
      <c r="C104" s="58"/>
      <c r="D104" s="58"/>
      <c r="E104" s="58"/>
      <c r="F104" s="58"/>
      <c r="G104" s="58"/>
      <c r="H104" s="58"/>
      <c r="I104" s="59"/>
      <c r="J104" s="60"/>
      <c r="K104" s="57">
        <f t="shared" si="22"/>
        <v>38700</v>
      </c>
      <c r="P104" s="188" t="e">
        <f t="shared" si="23"/>
        <v>#N/A</v>
      </c>
      <c r="Q104" s="191" t="e">
        <f t="shared" si="24"/>
        <v>#N/A</v>
      </c>
      <c r="R104" s="191" t="e">
        <f t="shared" si="25"/>
        <v>#N/A</v>
      </c>
      <c r="S104" s="191" t="e">
        <f t="shared" si="26"/>
        <v>#N/A</v>
      </c>
      <c r="T104" s="192" t="e">
        <f>VLOOKUP(D104,'PC Receitas'!$N$4:$O$14,2,FALSE)</f>
        <v>#N/A</v>
      </c>
    </row>
    <row r="105" spans="3:20" ht="19.5" customHeight="1" thickTop="1" thickBot="1" x14ac:dyDescent="0.25">
      <c r="C105" s="58"/>
      <c r="D105" s="58"/>
      <c r="E105" s="58"/>
      <c r="F105" s="58"/>
      <c r="G105" s="58"/>
      <c r="H105" s="58"/>
      <c r="I105" s="59"/>
      <c r="J105" s="60"/>
      <c r="K105" s="57">
        <f t="shared" si="22"/>
        <v>38700</v>
      </c>
      <c r="P105" s="188" t="e">
        <f t="shared" si="23"/>
        <v>#N/A</v>
      </c>
      <c r="Q105" s="191" t="e">
        <f t="shared" si="24"/>
        <v>#N/A</v>
      </c>
      <c r="R105" s="191" t="e">
        <f t="shared" si="25"/>
        <v>#N/A</v>
      </c>
      <c r="S105" s="191" t="e">
        <f t="shared" si="26"/>
        <v>#N/A</v>
      </c>
      <c r="T105" s="192" t="e">
        <f>VLOOKUP(D105,'PC Receitas'!$N$4:$O$14,2,FALSE)</f>
        <v>#N/A</v>
      </c>
    </row>
    <row r="106" spans="3:20" ht="19.5" customHeight="1" thickTop="1" thickBot="1" x14ac:dyDescent="0.25">
      <c r="C106" s="58"/>
      <c r="D106" s="58"/>
      <c r="E106" s="58"/>
      <c r="F106" s="58"/>
      <c r="G106" s="58"/>
      <c r="H106" s="58"/>
      <c r="I106" s="59"/>
      <c r="J106" s="60"/>
      <c r="K106" s="57">
        <f t="shared" si="22"/>
        <v>38700</v>
      </c>
      <c r="P106" s="188" t="e">
        <f t="shared" si="23"/>
        <v>#N/A</v>
      </c>
      <c r="Q106" s="191" t="e">
        <f t="shared" si="24"/>
        <v>#N/A</v>
      </c>
      <c r="R106" s="191" t="e">
        <f t="shared" si="25"/>
        <v>#N/A</v>
      </c>
      <c r="S106" s="191" t="e">
        <f t="shared" si="26"/>
        <v>#N/A</v>
      </c>
      <c r="T106" s="192" t="e">
        <f>VLOOKUP(D106,'PC Receitas'!$N$4:$O$14,2,FALSE)</f>
        <v>#N/A</v>
      </c>
    </row>
    <row r="107" spans="3:20" ht="19.5" customHeight="1" thickTop="1" thickBot="1" x14ac:dyDescent="0.25">
      <c r="C107" s="58"/>
      <c r="D107" s="58"/>
      <c r="E107" s="58"/>
      <c r="F107" s="58"/>
      <c r="G107" s="58"/>
      <c r="H107" s="58"/>
      <c r="I107" s="59"/>
      <c r="J107" s="60"/>
      <c r="K107" s="57">
        <f t="shared" si="22"/>
        <v>38700</v>
      </c>
      <c r="P107" s="188" t="e">
        <f t="shared" si="23"/>
        <v>#N/A</v>
      </c>
      <c r="Q107" s="191" t="e">
        <f t="shared" si="24"/>
        <v>#N/A</v>
      </c>
      <c r="R107" s="191" t="e">
        <f t="shared" si="25"/>
        <v>#N/A</v>
      </c>
      <c r="S107" s="191" t="e">
        <f t="shared" si="26"/>
        <v>#N/A</v>
      </c>
      <c r="T107" s="192" t="e">
        <f>VLOOKUP(D107,'PC Receitas'!$N$4:$O$14,2,FALSE)</f>
        <v>#N/A</v>
      </c>
    </row>
    <row r="108" spans="3:20" ht="19.5" customHeight="1" thickTop="1" thickBot="1" x14ac:dyDescent="0.25">
      <c r="C108" s="58"/>
      <c r="D108" s="58"/>
      <c r="E108" s="58"/>
      <c r="F108" s="58"/>
      <c r="G108" s="58"/>
      <c r="H108" s="58"/>
      <c r="I108" s="59"/>
      <c r="J108" s="60"/>
      <c r="K108" s="57">
        <f t="shared" si="22"/>
        <v>38700</v>
      </c>
      <c r="P108" s="188" t="e">
        <f t="shared" si="23"/>
        <v>#N/A</v>
      </c>
      <c r="Q108" s="191" t="e">
        <f t="shared" si="24"/>
        <v>#N/A</v>
      </c>
      <c r="R108" s="191" t="e">
        <f t="shared" si="25"/>
        <v>#N/A</v>
      </c>
      <c r="S108" s="191" t="e">
        <f t="shared" si="26"/>
        <v>#N/A</v>
      </c>
      <c r="T108" s="192" t="e">
        <f>VLOOKUP(D108,'PC Receitas'!$N$4:$O$14,2,FALSE)</f>
        <v>#N/A</v>
      </c>
    </row>
    <row r="109" spans="3:20" ht="19.5" customHeight="1" thickTop="1" thickBot="1" x14ac:dyDescent="0.25">
      <c r="C109" s="58"/>
      <c r="D109" s="58"/>
      <c r="E109" s="58"/>
      <c r="F109" s="58"/>
      <c r="G109" s="58"/>
      <c r="H109" s="58"/>
      <c r="I109" s="59"/>
      <c r="J109" s="60"/>
      <c r="K109" s="57">
        <f t="shared" si="22"/>
        <v>38700</v>
      </c>
      <c r="P109" s="188" t="e">
        <f t="shared" si="23"/>
        <v>#N/A</v>
      </c>
      <c r="Q109" s="191" t="e">
        <f t="shared" si="24"/>
        <v>#N/A</v>
      </c>
      <c r="R109" s="191" t="e">
        <f t="shared" si="25"/>
        <v>#N/A</v>
      </c>
      <c r="S109" s="191" t="e">
        <f t="shared" si="26"/>
        <v>#N/A</v>
      </c>
      <c r="T109" s="192" t="e">
        <f>VLOOKUP(D109,'PC Receitas'!$N$4:$O$14,2,FALSE)</f>
        <v>#N/A</v>
      </c>
    </row>
    <row r="110" spans="3:20" ht="19.5" customHeight="1" thickTop="1" thickBot="1" x14ac:dyDescent="0.25">
      <c r="C110" s="58"/>
      <c r="D110" s="58"/>
      <c r="E110" s="58"/>
      <c r="F110" s="58"/>
      <c r="G110" s="58"/>
      <c r="H110" s="58"/>
      <c r="I110" s="59"/>
      <c r="J110" s="60"/>
      <c r="K110" s="57">
        <f t="shared" si="22"/>
        <v>38700</v>
      </c>
      <c r="P110" s="188" t="e">
        <f t="shared" si="23"/>
        <v>#N/A</v>
      </c>
      <c r="Q110" s="191" t="e">
        <f t="shared" si="24"/>
        <v>#N/A</v>
      </c>
      <c r="R110" s="191" t="e">
        <f t="shared" si="25"/>
        <v>#N/A</v>
      </c>
      <c r="S110" s="191" t="e">
        <f t="shared" si="26"/>
        <v>#N/A</v>
      </c>
      <c r="T110" s="192" t="e">
        <f>VLOOKUP(D110,'PC Receitas'!$N$4:$O$14,2,FALSE)</f>
        <v>#N/A</v>
      </c>
    </row>
    <row r="111" spans="3:20" ht="19.5" customHeight="1" thickTop="1" thickBot="1" x14ac:dyDescent="0.25">
      <c r="C111" s="58"/>
      <c r="D111" s="58"/>
      <c r="E111" s="58"/>
      <c r="F111" s="58"/>
      <c r="G111" s="58"/>
      <c r="H111" s="58"/>
      <c r="I111" s="59"/>
      <c r="J111" s="60"/>
      <c r="K111" s="57">
        <f t="shared" si="22"/>
        <v>38700</v>
      </c>
      <c r="P111" s="188" t="e">
        <f t="shared" si="23"/>
        <v>#N/A</v>
      </c>
      <c r="Q111" s="191" t="e">
        <f t="shared" si="24"/>
        <v>#N/A</v>
      </c>
      <c r="R111" s="191" t="e">
        <f t="shared" si="25"/>
        <v>#N/A</v>
      </c>
      <c r="S111" s="191" t="e">
        <f t="shared" si="26"/>
        <v>#N/A</v>
      </c>
      <c r="T111" s="192" t="e">
        <f>VLOOKUP(D111,'PC Receitas'!$N$4:$O$14,2,FALSE)</f>
        <v>#N/A</v>
      </c>
    </row>
    <row r="112" spans="3:20" ht="19.5" customHeight="1" thickTop="1" thickBot="1" x14ac:dyDescent="0.25">
      <c r="C112" s="58"/>
      <c r="D112" s="58"/>
      <c r="E112" s="58"/>
      <c r="F112" s="58"/>
      <c r="G112" s="58"/>
      <c r="H112" s="58"/>
      <c r="I112" s="59"/>
      <c r="J112" s="60"/>
      <c r="K112" s="57">
        <f t="shared" si="22"/>
        <v>38700</v>
      </c>
      <c r="P112" s="188" t="e">
        <f t="shared" si="23"/>
        <v>#N/A</v>
      </c>
      <c r="Q112" s="191" t="e">
        <f t="shared" si="24"/>
        <v>#N/A</v>
      </c>
      <c r="R112" s="191" t="e">
        <f t="shared" si="25"/>
        <v>#N/A</v>
      </c>
      <c r="S112" s="191" t="e">
        <f t="shared" si="26"/>
        <v>#N/A</v>
      </c>
      <c r="T112" s="192" t="e">
        <f>VLOOKUP(D112,'PC Receitas'!$N$4:$O$14,2,FALSE)</f>
        <v>#N/A</v>
      </c>
    </row>
    <row r="113" spans="3:20" ht="19.5" customHeight="1" thickTop="1" thickBot="1" x14ac:dyDescent="0.25">
      <c r="C113" s="58"/>
      <c r="D113" s="58"/>
      <c r="E113" s="58"/>
      <c r="F113" s="58"/>
      <c r="G113" s="58"/>
      <c r="H113" s="58"/>
      <c r="I113" s="59"/>
      <c r="J113" s="60"/>
      <c r="K113" s="57">
        <f t="shared" si="22"/>
        <v>38700</v>
      </c>
      <c r="P113" s="188" t="e">
        <f t="shared" si="23"/>
        <v>#N/A</v>
      </c>
      <c r="Q113" s="191" t="e">
        <f t="shared" si="24"/>
        <v>#N/A</v>
      </c>
      <c r="R113" s="191" t="e">
        <f t="shared" si="25"/>
        <v>#N/A</v>
      </c>
      <c r="S113" s="191" t="e">
        <f t="shared" si="26"/>
        <v>#N/A</v>
      </c>
      <c r="T113" s="192" t="e">
        <f>VLOOKUP(D113,'PC Receitas'!$N$4:$O$14,2,FALSE)</f>
        <v>#N/A</v>
      </c>
    </row>
    <row r="114" spans="3:20" ht="19.5" customHeight="1" thickTop="1" thickBot="1" x14ac:dyDescent="0.25">
      <c r="C114" s="58"/>
      <c r="D114" s="58"/>
      <c r="E114" s="58"/>
      <c r="F114" s="58"/>
      <c r="G114" s="58"/>
      <c r="H114" s="58"/>
      <c r="I114" s="59"/>
      <c r="J114" s="60"/>
      <c r="K114" s="57">
        <f t="shared" si="22"/>
        <v>38700</v>
      </c>
      <c r="P114" s="188" t="e">
        <f t="shared" si="23"/>
        <v>#N/A</v>
      </c>
      <c r="Q114" s="191" t="e">
        <f t="shared" si="24"/>
        <v>#N/A</v>
      </c>
      <c r="R114" s="191" t="e">
        <f t="shared" si="25"/>
        <v>#N/A</v>
      </c>
      <c r="S114" s="191" t="e">
        <f t="shared" si="26"/>
        <v>#N/A</v>
      </c>
      <c r="T114" s="192" t="e">
        <f>VLOOKUP(D114,'PC Receitas'!$N$4:$O$14,2,FALSE)</f>
        <v>#N/A</v>
      </c>
    </row>
    <row r="115" spans="3:20" ht="19.5" customHeight="1" thickTop="1" thickBot="1" x14ac:dyDescent="0.25">
      <c r="C115" s="58"/>
      <c r="D115" s="58"/>
      <c r="E115" s="58"/>
      <c r="F115" s="58"/>
      <c r="G115" s="58"/>
      <c r="H115" s="58"/>
      <c r="I115" s="59"/>
      <c r="J115" s="60"/>
      <c r="K115" s="57">
        <f t="shared" si="22"/>
        <v>38700</v>
      </c>
      <c r="P115" s="188" t="e">
        <f t="shared" si="23"/>
        <v>#N/A</v>
      </c>
      <c r="Q115" s="191" t="e">
        <f t="shared" si="24"/>
        <v>#N/A</v>
      </c>
      <c r="R115" s="191" t="e">
        <f t="shared" si="25"/>
        <v>#N/A</v>
      </c>
      <c r="S115" s="191" t="e">
        <f t="shared" si="26"/>
        <v>#N/A</v>
      </c>
      <c r="T115" s="192" t="e">
        <f>VLOOKUP(D115,'PC Receitas'!$N$4:$O$14,2,FALSE)</f>
        <v>#N/A</v>
      </c>
    </row>
    <row r="116" spans="3:20" ht="19.5" customHeight="1" thickTop="1" thickBot="1" x14ac:dyDescent="0.25">
      <c r="C116" s="58"/>
      <c r="D116" s="58"/>
      <c r="E116" s="58"/>
      <c r="F116" s="58"/>
      <c r="G116" s="58"/>
      <c r="H116" s="58"/>
      <c r="I116" s="59"/>
      <c r="J116" s="60"/>
      <c r="K116" s="57">
        <f t="shared" si="22"/>
        <v>38700</v>
      </c>
      <c r="P116" s="188" t="e">
        <f t="shared" si="23"/>
        <v>#N/A</v>
      </c>
      <c r="Q116" s="191" t="e">
        <f t="shared" si="24"/>
        <v>#N/A</v>
      </c>
      <c r="R116" s="191" t="e">
        <f t="shared" si="25"/>
        <v>#N/A</v>
      </c>
      <c r="S116" s="191" t="e">
        <f t="shared" si="26"/>
        <v>#N/A</v>
      </c>
      <c r="T116" s="192" t="e">
        <f>VLOOKUP(D116,'PC Receitas'!$N$4:$O$14,2,FALSE)</f>
        <v>#N/A</v>
      </c>
    </row>
    <row r="117" spans="3:20" ht="19.5" customHeight="1" thickTop="1" thickBot="1" x14ac:dyDescent="0.25">
      <c r="C117" s="58"/>
      <c r="D117" s="58"/>
      <c r="E117" s="58"/>
      <c r="F117" s="58"/>
      <c r="G117" s="58"/>
      <c r="H117" s="58"/>
      <c r="I117" s="59"/>
      <c r="J117" s="60"/>
      <c r="K117" s="57">
        <f t="shared" si="22"/>
        <v>38700</v>
      </c>
      <c r="P117" s="188" t="e">
        <f t="shared" si="23"/>
        <v>#N/A</v>
      </c>
      <c r="Q117" s="191" t="e">
        <f t="shared" si="24"/>
        <v>#N/A</v>
      </c>
      <c r="R117" s="191" t="e">
        <f t="shared" si="25"/>
        <v>#N/A</v>
      </c>
      <c r="S117" s="191" t="e">
        <f t="shared" si="26"/>
        <v>#N/A</v>
      </c>
      <c r="T117" s="192" t="e">
        <f>VLOOKUP(D117,'PC Receitas'!$N$4:$O$14,2,FALSE)</f>
        <v>#N/A</v>
      </c>
    </row>
    <row r="118" spans="3:20" ht="19.5" customHeight="1" thickTop="1" thickBot="1" x14ac:dyDescent="0.25">
      <c r="C118" s="58"/>
      <c r="D118" s="58"/>
      <c r="E118" s="58"/>
      <c r="F118" s="58"/>
      <c r="G118" s="58"/>
      <c r="H118" s="58"/>
      <c r="I118" s="59"/>
      <c r="J118" s="60"/>
      <c r="K118" s="57">
        <f t="shared" si="22"/>
        <v>38700</v>
      </c>
      <c r="P118" s="188" t="e">
        <f t="shared" si="23"/>
        <v>#N/A</v>
      </c>
      <c r="Q118" s="191" t="e">
        <f t="shared" si="24"/>
        <v>#N/A</v>
      </c>
      <c r="R118" s="191" t="e">
        <f t="shared" si="25"/>
        <v>#N/A</v>
      </c>
      <c r="S118" s="191" t="e">
        <f t="shared" si="26"/>
        <v>#N/A</v>
      </c>
      <c r="T118" s="192" t="e">
        <f>VLOOKUP(D118,'PC Receitas'!$N$4:$O$14,2,FALSE)</f>
        <v>#N/A</v>
      </c>
    </row>
    <row r="119" spans="3:20" ht="19.5" customHeight="1" thickTop="1" thickBot="1" x14ac:dyDescent="0.25">
      <c r="C119" s="58"/>
      <c r="D119" s="58"/>
      <c r="E119" s="58"/>
      <c r="F119" s="58"/>
      <c r="G119" s="58"/>
      <c r="H119" s="58"/>
      <c r="I119" s="59"/>
      <c r="J119" s="60"/>
      <c r="K119" s="57">
        <f t="shared" si="22"/>
        <v>38700</v>
      </c>
      <c r="P119" s="188" t="e">
        <f t="shared" si="23"/>
        <v>#N/A</v>
      </c>
      <c r="Q119" s="191" t="e">
        <f t="shared" si="24"/>
        <v>#N/A</v>
      </c>
      <c r="R119" s="191" t="e">
        <f t="shared" si="25"/>
        <v>#N/A</v>
      </c>
      <c r="S119" s="191" t="e">
        <f t="shared" si="26"/>
        <v>#N/A</v>
      </c>
      <c r="T119" s="192" t="e">
        <f>VLOOKUP(D119,'PC Receitas'!$N$4:$O$14,2,FALSE)</f>
        <v>#N/A</v>
      </c>
    </row>
    <row r="120" spans="3:20" ht="19.5" customHeight="1" thickTop="1" thickBot="1" x14ac:dyDescent="0.25">
      <c r="C120" s="58"/>
      <c r="D120" s="58"/>
      <c r="E120" s="58"/>
      <c r="F120" s="58"/>
      <c r="G120" s="58"/>
      <c r="H120" s="58"/>
      <c r="I120" s="59"/>
      <c r="J120" s="60"/>
      <c r="K120" s="57">
        <f t="shared" si="22"/>
        <v>38700</v>
      </c>
      <c r="P120" s="188" t="e">
        <f t="shared" si="23"/>
        <v>#N/A</v>
      </c>
      <c r="Q120" s="191" t="e">
        <f t="shared" si="24"/>
        <v>#N/A</v>
      </c>
      <c r="R120" s="191" t="e">
        <f t="shared" si="25"/>
        <v>#N/A</v>
      </c>
      <c r="S120" s="191" t="e">
        <f t="shared" si="26"/>
        <v>#N/A</v>
      </c>
      <c r="T120" s="192" t="e">
        <f>VLOOKUP(D120,'PC Receitas'!$N$4:$O$14,2,FALSE)</f>
        <v>#N/A</v>
      </c>
    </row>
    <row r="121" spans="3:20" ht="19.5" customHeight="1" thickTop="1" thickBot="1" x14ac:dyDescent="0.25">
      <c r="C121" s="58"/>
      <c r="D121" s="58"/>
      <c r="E121" s="58"/>
      <c r="F121" s="58"/>
      <c r="G121" s="58"/>
      <c r="H121" s="58"/>
      <c r="I121" s="59"/>
      <c r="J121" s="60"/>
      <c r="K121" s="57">
        <f t="shared" si="22"/>
        <v>38700</v>
      </c>
      <c r="P121" s="188" t="e">
        <f t="shared" si="23"/>
        <v>#N/A</v>
      </c>
      <c r="Q121" s="191" t="e">
        <f t="shared" si="24"/>
        <v>#N/A</v>
      </c>
      <c r="R121" s="191" t="e">
        <f t="shared" si="25"/>
        <v>#N/A</v>
      </c>
      <c r="S121" s="191" t="e">
        <f t="shared" si="26"/>
        <v>#N/A</v>
      </c>
      <c r="T121" s="192" t="e">
        <f>VLOOKUP(D121,'PC Receitas'!$N$4:$O$14,2,FALSE)</f>
        <v>#N/A</v>
      </c>
    </row>
    <row r="122" spans="3:20" ht="19.5" customHeight="1" thickTop="1" thickBot="1" x14ac:dyDescent="0.25">
      <c r="C122" s="58"/>
      <c r="D122" s="58"/>
      <c r="E122" s="58"/>
      <c r="F122" s="58"/>
      <c r="G122" s="58"/>
      <c r="H122" s="58"/>
      <c r="I122" s="59"/>
      <c r="J122" s="60"/>
      <c r="K122" s="57">
        <f t="shared" si="22"/>
        <v>38700</v>
      </c>
      <c r="P122" s="188" t="e">
        <f t="shared" si="23"/>
        <v>#N/A</v>
      </c>
      <c r="Q122" s="191" t="e">
        <f t="shared" si="24"/>
        <v>#N/A</v>
      </c>
      <c r="R122" s="191" t="e">
        <f t="shared" si="25"/>
        <v>#N/A</v>
      </c>
      <c r="S122" s="191" t="e">
        <f t="shared" si="26"/>
        <v>#N/A</v>
      </c>
      <c r="T122" s="192" t="e">
        <f>VLOOKUP(D122,'PC Receitas'!$N$4:$O$14,2,FALSE)</f>
        <v>#N/A</v>
      </c>
    </row>
    <row r="123" spans="3:20" ht="19.5" customHeight="1" thickTop="1" thickBot="1" x14ac:dyDescent="0.25">
      <c r="C123" s="58"/>
      <c r="D123" s="58"/>
      <c r="E123" s="58"/>
      <c r="F123" s="58"/>
      <c r="G123" s="58"/>
      <c r="H123" s="58"/>
      <c r="I123" s="59"/>
      <c r="J123" s="60"/>
      <c r="K123" s="57">
        <f t="shared" si="22"/>
        <v>38700</v>
      </c>
      <c r="P123" s="188" t="e">
        <f t="shared" si="23"/>
        <v>#N/A</v>
      </c>
      <c r="Q123" s="191" t="e">
        <f t="shared" si="24"/>
        <v>#N/A</v>
      </c>
      <c r="R123" s="191" t="e">
        <f t="shared" si="25"/>
        <v>#N/A</v>
      </c>
      <c r="S123" s="191" t="e">
        <f t="shared" si="26"/>
        <v>#N/A</v>
      </c>
      <c r="T123" s="192" t="e">
        <f>VLOOKUP(D123,'PC Receitas'!$N$4:$O$14,2,FALSE)</f>
        <v>#N/A</v>
      </c>
    </row>
    <row r="124" spans="3:20" ht="19.5" customHeight="1" thickTop="1" thickBot="1" x14ac:dyDescent="0.25">
      <c r="C124" s="58"/>
      <c r="D124" s="58"/>
      <c r="E124" s="58"/>
      <c r="F124" s="58"/>
      <c r="G124" s="58"/>
      <c r="H124" s="58"/>
      <c r="I124" s="59"/>
      <c r="J124" s="60"/>
      <c r="K124" s="57">
        <f t="shared" si="22"/>
        <v>38700</v>
      </c>
      <c r="P124" s="188" t="e">
        <f t="shared" si="23"/>
        <v>#N/A</v>
      </c>
      <c r="Q124" s="191" t="e">
        <f t="shared" si="24"/>
        <v>#N/A</v>
      </c>
      <c r="R124" s="191" t="e">
        <f t="shared" si="25"/>
        <v>#N/A</v>
      </c>
      <c r="S124" s="191" t="e">
        <f t="shared" si="26"/>
        <v>#N/A</v>
      </c>
      <c r="T124" s="192" t="e">
        <f>VLOOKUP(D124,'PC Receitas'!$N$4:$O$14,2,FALSE)</f>
        <v>#N/A</v>
      </c>
    </row>
    <row r="125" spans="3:20" ht="19.5" customHeight="1" thickTop="1" thickBot="1" x14ac:dyDescent="0.25">
      <c r="C125" s="58"/>
      <c r="D125" s="58"/>
      <c r="E125" s="58"/>
      <c r="F125" s="58"/>
      <c r="G125" s="58"/>
      <c r="H125" s="58"/>
      <c r="I125" s="59"/>
      <c r="J125" s="60"/>
      <c r="K125" s="57">
        <f t="shared" si="22"/>
        <v>38700</v>
      </c>
      <c r="P125" s="188" t="e">
        <f t="shared" si="23"/>
        <v>#N/A</v>
      </c>
      <c r="Q125" s="191" t="e">
        <f t="shared" si="24"/>
        <v>#N/A</v>
      </c>
      <c r="R125" s="191" t="e">
        <f t="shared" si="25"/>
        <v>#N/A</v>
      </c>
      <c r="S125" s="191" t="e">
        <f t="shared" si="26"/>
        <v>#N/A</v>
      </c>
      <c r="T125" s="192" t="e">
        <f>VLOOKUP(D125,'PC Receitas'!$N$4:$O$14,2,FALSE)</f>
        <v>#N/A</v>
      </c>
    </row>
    <row r="126" spans="3:20" ht="19.5" customHeight="1" thickTop="1" thickBot="1" x14ac:dyDescent="0.25">
      <c r="C126" s="58"/>
      <c r="D126" s="58"/>
      <c r="E126" s="58"/>
      <c r="F126" s="58"/>
      <c r="G126" s="58"/>
      <c r="H126" s="58"/>
      <c r="I126" s="59"/>
      <c r="J126" s="60"/>
      <c r="K126" s="57">
        <f t="shared" si="22"/>
        <v>38700</v>
      </c>
      <c r="P126" s="188" t="e">
        <f t="shared" si="23"/>
        <v>#N/A</v>
      </c>
      <c r="Q126" s="191" t="e">
        <f t="shared" si="24"/>
        <v>#N/A</v>
      </c>
      <c r="R126" s="191" t="e">
        <f t="shared" si="25"/>
        <v>#N/A</v>
      </c>
      <c r="S126" s="191" t="e">
        <f t="shared" si="26"/>
        <v>#N/A</v>
      </c>
      <c r="T126" s="192" t="e">
        <f>VLOOKUP(D126,'PC Receitas'!$N$4:$O$14,2,FALSE)</f>
        <v>#N/A</v>
      </c>
    </row>
    <row r="127" spans="3:20" ht="19.5" customHeight="1" thickTop="1" thickBot="1" x14ac:dyDescent="0.25">
      <c r="C127" s="58"/>
      <c r="D127" s="58"/>
      <c r="E127" s="58"/>
      <c r="F127" s="58"/>
      <c r="G127" s="58"/>
      <c r="H127" s="58"/>
      <c r="I127" s="59"/>
      <c r="J127" s="60"/>
      <c r="K127" s="57">
        <f t="shared" si="22"/>
        <v>38700</v>
      </c>
      <c r="P127" s="188" t="e">
        <f t="shared" si="23"/>
        <v>#N/A</v>
      </c>
      <c r="Q127" s="191" t="e">
        <f t="shared" si="24"/>
        <v>#N/A</v>
      </c>
      <c r="R127" s="191" t="e">
        <f t="shared" si="25"/>
        <v>#N/A</v>
      </c>
      <c r="S127" s="191" t="e">
        <f t="shared" si="26"/>
        <v>#N/A</v>
      </c>
      <c r="T127" s="192" t="e">
        <f>VLOOKUP(D127,'PC Receitas'!$N$4:$O$14,2,FALSE)</f>
        <v>#N/A</v>
      </c>
    </row>
    <row r="128" spans="3:20" ht="19.5" customHeight="1" thickTop="1" thickBot="1" x14ac:dyDescent="0.25">
      <c r="C128" s="58"/>
      <c r="D128" s="58"/>
      <c r="E128" s="58"/>
      <c r="F128" s="58"/>
      <c r="G128" s="58"/>
      <c r="H128" s="58"/>
      <c r="I128" s="59"/>
      <c r="J128" s="60"/>
      <c r="K128" s="57">
        <f t="shared" si="22"/>
        <v>38700</v>
      </c>
      <c r="P128" s="188" t="e">
        <f t="shared" si="23"/>
        <v>#N/A</v>
      </c>
      <c r="Q128" s="191" t="e">
        <f t="shared" si="24"/>
        <v>#N/A</v>
      </c>
      <c r="R128" s="191" t="e">
        <f t="shared" si="25"/>
        <v>#N/A</v>
      </c>
      <c r="S128" s="191" t="e">
        <f t="shared" si="26"/>
        <v>#N/A</v>
      </c>
      <c r="T128" s="192" t="e">
        <f>VLOOKUP(D128,'PC Receitas'!$N$4:$O$14,2,FALSE)</f>
        <v>#N/A</v>
      </c>
    </row>
    <row r="129" spans="3:20" ht="19.5" customHeight="1" thickTop="1" thickBot="1" x14ac:dyDescent="0.25">
      <c r="C129" s="58"/>
      <c r="D129" s="58"/>
      <c r="E129" s="58"/>
      <c r="F129" s="58"/>
      <c r="G129" s="58"/>
      <c r="H129" s="58"/>
      <c r="I129" s="59"/>
      <c r="J129" s="60"/>
      <c r="K129" s="57">
        <f t="shared" si="22"/>
        <v>38700</v>
      </c>
      <c r="P129" s="188" t="e">
        <f t="shared" si="23"/>
        <v>#N/A</v>
      </c>
      <c r="Q129" s="191" t="e">
        <f t="shared" si="24"/>
        <v>#N/A</v>
      </c>
      <c r="R129" s="191" t="e">
        <f t="shared" si="25"/>
        <v>#N/A</v>
      </c>
      <c r="S129" s="191" t="e">
        <f t="shared" si="26"/>
        <v>#N/A</v>
      </c>
      <c r="T129" s="192" t="e">
        <f>VLOOKUP(D129,'PC Receitas'!$N$4:$O$14,2,FALSE)</f>
        <v>#N/A</v>
      </c>
    </row>
    <row r="130" spans="3:20" ht="19.5" customHeight="1" thickTop="1" thickBot="1" x14ac:dyDescent="0.25">
      <c r="C130" s="58"/>
      <c r="D130" s="58"/>
      <c r="E130" s="58"/>
      <c r="F130" s="58"/>
      <c r="G130" s="58"/>
      <c r="H130" s="58"/>
      <c r="I130" s="59"/>
      <c r="J130" s="60"/>
      <c r="K130" s="57">
        <f t="shared" si="22"/>
        <v>38700</v>
      </c>
      <c r="P130" s="188" t="e">
        <f t="shared" si="23"/>
        <v>#N/A</v>
      </c>
      <c r="Q130" s="191" t="e">
        <f t="shared" si="24"/>
        <v>#N/A</v>
      </c>
      <c r="R130" s="191" t="e">
        <f t="shared" si="25"/>
        <v>#N/A</v>
      </c>
      <c r="S130" s="191" t="e">
        <f t="shared" si="26"/>
        <v>#N/A</v>
      </c>
      <c r="T130" s="192" t="e">
        <f>VLOOKUP(D130,'PC Receitas'!$N$4:$O$14,2,FALSE)</f>
        <v>#N/A</v>
      </c>
    </row>
    <row r="131" spans="3:20" ht="19.5" customHeight="1" thickTop="1" thickBot="1" x14ac:dyDescent="0.25">
      <c r="C131" s="58"/>
      <c r="D131" s="58"/>
      <c r="E131" s="58"/>
      <c r="F131" s="58"/>
      <c r="G131" s="58"/>
      <c r="H131" s="58"/>
      <c r="I131" s="59"/>
      <c r="J131" s="60"/>
      <c r="K131" s="57">
        <f t="shared" si="22"/>
        <v>38700</v>
      </c>
      <c r="P131" s="188" t="e">
        <f t="shared" si="23"/>
        <v>#N/A</v>
      </c>
      <c r="Q131" s="191" t="e">
        <f t="shared" si="24"/>
        <v>#N/A</v>
      </c>
      <c r="R131" s="191" t="e">
        <f t="shared" si="25"/>
        <v>#N/A</v>
      </c>
      <c r="S131" s="191" t="e">
        <f t="shared" si="26"/>
        <v>#N/A</v>
      </c>
      <c r="T131" s="192" t="e">
        <f>VLOOKUP(D131,'PC Receitas'!$N$4:$O$14,2,FALSE)</f>
        <v>#N/A</v>
      </c>
    </row>
    <row r="132" spans="3:20" ht="19.5" customHeight="1" thickTop="1" thickBot="1" x14ac:dyDescent="0.25">
      <c r="C132" s="58"/>
      <c r="D132" s="58"/>
      <c r="E132" s="58"/>
      <c r="F132" s="58"/>
      <c r="G132" s="58"/>
      <c r="H132" s="58"/>
      <c r="I132" s="59"/>
      <c r="J132" s="60"/>
      <c r="K132" s="57">
        <f t="shared" si="22"/>
        <v>38700</v>
      </c>
      <c r="P132" s="188" t="e">
        <f t="shared" si="23"/>
        <v>#N/A</v>
      </c>
      <c r="Q132" s="191" t="e">
        <f t="shared" si="24"/>
        <v>#N/A</v>
      </c>
      <c r="R132" s="191" t="e">
        <f t="shared" si="25"/>
        <v>#N/A</v>
      </c>
      <c r="S132" s="191" t="e">
        <f t="shared" si="26"/>
        <v>#N/A</v>
      </c>
      <c r="T132" s="192" t="e">
        <f>VLOOKUP(D132,'PC Receitas'!$N$4:$O$14,2,FALSE)</f>
        <v>#N/A</v>
      </c>
    </row>
    <row r="133" spans="3:20" ht="19.5" customHeight="1" thickTop="1" thickBot="1" x14ac:dyDescent="0.25">
      <c r="C133" s="58"/>
      <c r="D133" s="58"/>
      <c r="E133" s="58"/>
      <c r="F133" s="58"/>
      <c r="G133" s="58"/>
      <c r="H133" s="58"/>
      <c r="I133" s="59"/>
      <c r="J133" s="60"/>
      <c r="K133" s="57">
        <f t="shared" si="22"/>
        <v>38700</v>
      </c>
      <c r="P133" s="188" t="e">
        <f t="shared" si="23"/>
        <v>#N/A</v>
      </c>
      <c r="Q133" s="191" t="e">
        <f t="shared" si="24"/>
        <v>#N/A</v>
      </c>
      <c r="R133" s="191" t="e">
        <f t="shared" si="25"/>
        <v>#N/A</v>
      </c>
      <c r="S133" s="191" t="e">
        <f t="shared" si="26"/>
        <v>#N/A</v>
      </c>
      <c r="T133" s="192" t="e">
        <f>VLOOKUP(D133,'PC Receitas'!$N$4:$O$14,2,FALSE)</f>
        <v>#N/A</v>
      </c>
    </row>
    <row r="134" spans="3:20" ht="19.5" customHeight="1" thickTop="1" thickBot="1" x14ac:dyDescent="0.25">
      <c r="C134" s="58"/>
      <c r="D134" s="58"/>
      <c r="E134" s="58"/>
      <c r="F134" s="58"/>
      <c r="G134" s="58"/>
      <c r="H134" s="58"/>
      <c r="I134" s="59"/>
      <c r="J134" s="60"/>
      <c r="K134" s="57">
        <f t="shared" si="22"/>
        <v>38700</v>
      </c>
      <c r="P134" s="188" t="e">
        <f t="shared" si="23"/>
        <v>#N/A</v>
      </c>
      <c r="Q134" s="191" t="e">
        <f t="shared" si="24"/>
        <v>#N/A</v>
      </c>
      <c r="R134" s="191" t="e">
        <f t="shared" si="25"/>
        <v>#N/A</v>
      </c>
      <c r="S134" s="191" t="e">
        <f t="shared" si="26"/>
        <v>#N/A</v>
      </c>
      <c r="T134" s="192" t="e">
        <f>VLOOKUP(D134,'PC Receitas'!$N$4:$O$14,2,FALSE)</f>
        <v>#N/A</v>
      </c>
    </row>
    <row r="135" spans="3:20" ht="19.5" customHeight="1" thickTop="1" thickBot="1" x14ac:dyDescent="0.25">
      <c r="C135" s="58"/>
      <c r="D135" s="58"/>
      <c r="E135" s="58"/>
      <c r="F135" s="58"/>
      <c r="G135" s="58"/>
      <c r="H135" s="58"/>
      <c r="I135" s="59"/>
      <c r="J135" s="60"/>
      <c r="K135" s="57">
        <f t="shared" ref="K135:K198" si="27">K134+IF(AND(J135="Pago",OR(D135=$V$5,D135=$V$6,D135=$V$7)),I135,IF(AND(J135="Pago",OR(D135=$V$8,D135=$V$9,D135=$V$10,D135=$V$11,D135=$V$12,D135=$V$13,D135=$V$14,D135=$V$15)),-I135,IF(G135="À Vista",IF(J135="Pago",-I135,0),0)))</f>
        <v>38700</v>
      </c>
      <c r="P135" s="188" t="e">
        <f t="shared" si="23"/>
        <v>#N/A</v>
      </c>
      <c r="Q135" s="191" t="e">
        <f t="shared" si="24"/>
        <v>#N/A</v>
      </c>
      <c r="R135" s="191" t="e">
        <f t="shared" si="25"/>
        <v>#N/A</v>
      </c>
      <c r="S135" s="191" t="e">
        <f t="shared" si="26"/>
        <v>#N/A</v>
      </c>
      <c r="T135" s="192" t="e">
        <f>VLOOKUP(D135,'PC Receitas'!$N$4:$O$14,2,FALSE)</f>
        <v>#N/A</v>
      </c>
    </row>
    <row r="136" spans="3:20" ht="19.5" customHeight="1" thickTop="1" thickBot="1" x14ac:dyDescent="0.25">
      <c r="C136" s="58"/>
      <c r="D136" s="58"/>
      <c r="E136" s="58"/>
      <c r="F136" s="58"/>
      <c r="G136" s="58"/>
      <c r="H136" s="58"/>
      <c r="I136" s="59"/>
      <c r="J136" s="60"/>
      <c r="K136" s="57">
        <f t="shared" si="27"/>
        <v>38700</v>
      </c>
      <c r="P136" s="188" t="e">
        <f t="shared" si="23"/>
        <v>#N/A</v>
      </c>
      <c r="Q136" s="191" t="e">
        <f t="shared" si="24"/>
        <v>#N/A</v>
      </c>
      <c r="R136" s="191" t="e">
        <f t="shared" si="25"/>
        <v>#N/A</v>
      </c>
      <c r="S136" s="191" t="e">
        <f t="shared" si="26"/>
        <v>#N/A</v>
      </c>
      <c r="T136" s="192" t="e">
        <f>VLOOKUP(D136,'PC Receitas'!$N$4:$O$14,2,FALSE)</f>
        <v>#N/A</v>
      </c>
    </row>
    <row r="137" spans="3:20" ht="19.5" customHeight="1" thickTop="1" thickBot="1" x14ac:dyDescent="0.25">
      <c r="C137" s="58"/>
      <c r="D137" s="58"/>
      <c r="E137" s="58"/>
      <c r="F137" s="58"/>
      <c r="G137" s="58"/>
      <c r="H137" s="58"/>
      <c r="I137" s="59"/>
      <c r="J137" s="60"/>
      <c r="K137" s="57">
        <f t="shared" si="27"/>
        <v>38700</v>
      </c>
      <c r="P137" s="188" t="e">
        <f t="shared" si="23"/>
        <v>#N/A</v>
      </c>
      <c r="Q137" s="191" t="e">
        <f t="shared" si="24"/>
        <v>#N/A</v>
      </c>
      <c r="R137" s="191" t="e">
        <f t="shared" si="25"/>
        <v>#N/A</v>
      </c>
      <c r="S137" s="191" t="e">
        <f t="shared" si="26"/>
        <v>#N/A</v>
      </c>
      <c r="T137" s="192" t="e">
        <f>VLOOKUP(D137,'PC Receitas'!$N$4:$O$14,2,FALSE)</f>
        <v>#N/A</v>
      </c>
    </row>
    <row r="138" spans="3:20" ht="19.5" customHeight="1" thickTop="1" thickBot="1" x14ac:dyDescent="0.25">
      <c r="C138" s="58"/>
      <c r="D138" s="58"/>
      <c r="E138" s="58"/>
      <c r="F138" s="58"/>
      <c r="G138" s="58"/>
      <c r="H138" s="58"/>
      <c r="I138" s="59"/>
      <c r="J138" s="60"/>
      <c r="K138" s="57">
        <f t="shared" si="27"/>
        <v>38700</v>
      </c>
      <c r="P138" s="188" t="e">
        <f t="shared" si="23"/>
        <v>#N/A</v>
      </c>
      <c r="Q138" s="191" t="e">
        <f t="shared" si="24"/>
        <v>#N/A</v>
      </c>
      <c r="R138" s="191" t="e">
        <f t="shared" si="25"/>
        <v>#N/A</v>
      </c>
      <c r="S138" s="191" t="e">
        <f t="shared" si="26"/>
        <v>#N/A</v>
      </c>
      <c r="T138" s="192" t="e">
        <f>VLOOKUP(D138,'PC Receitas'!$N$4:$O$14,2,FALSE)</f>
        <v>#N/A</v>
      </c>
    </row>
    <row r="139" spans="3:20" ht="19.5" customHeight="1" thickTop="1" thickBot="1" x14ac:dyDescent="0.25">
      <c r="C139" s="58"/>
      <c r="D139" s="58"/>
      <c r="E139" s="58"/>
      <c r="F139" s="58"/>
      <c r="G139" s="58"/>
      <c r="H139" s="58"/>
      <c r="I139" s="59"/>
      <c r="J139" s="60"/>
      <c r="K139" s="57">
        <f t="shared" si="27"/>
        <v>38700</v>
      </c>
      <c r="P139" s="188" t="e">
        <f t="shared" si="23"/>
        <v>#N/A</v>
      </c>
      <c r="Q139" s="191" t="e">
        <f t="shared" si="24"/>
        <v>#N/A</v>
      </c>
      <c r="R139" s="191" t="e">
        <f t="shared" si="25"/>
        <v>#N/A</v>
      </c>
      <c r="S139" s="191" t="e">
        <f t="shared" si="26"/>
        <v>#N/A</v>
      </c>
      <c r="T139" s="192" t="e">
        <f>VLOOKUP(D139,'PC Receitas'!$N$4:$O$14,2,FALSE)</f>
        <v>#N/A</v>
      </c>
    </row>
    <row r="140" spans="3:20" ht="19.5" customHeight="1" thickTop="1" thickBot="1" x14ac:dyDescent="0.25">
      <c r="C140" s="58"/>
      <c r="D140" s="58"/>
      <c r="E140" s="58"/>
      <c r="F140" s="58"/>
      <c r="G140" s="58"/>
      <c r="H140" s="58"/>
      <c r="I140" s="59"/>
      <c r="J140" s="60"/>
      <c r="K140" s="57">
        <f t="shared" si="27"/>
        <v>38700</v>
      </c>
      <c r="P140" s="188" t="e">
        <f t="shared" si="23"/>
        <v>#N/A</v>
      </c>
      <c r="Q140" s="191" t="e">
        <f t="shared" si="24"/>
        <v>#N/A</v>
      </c>
      <c r="R140" s="191" t="e">
        <f t="shared" si="25"/>
        <v>#N/A</v>
      </c>
      <c r="S140" s="191" t="e">
        <f t="shared" si="26"/>
        <v>#N/A</v>
      </c>
      <c r="T140" s="192" t="e">
        <f>VLOOKUP(D140,'PC Receitas'!$N$4:$O$14,2,FALSE)</f>
        <v>#N/A</v>
      </c>
    </row>
    <row r="141" spans="3:20" ht="19.5" customHeight="1" thickTop="1" thickBot="1" x14ac:dyDescent="0.25">
      <c r="C141" s="58"/>
      <c r="D141" s="58"/>
      <c r="E141" s="58"/>
      <c r="F141" s="58"/>
      <c r="G141" s="58"/>
      <c r="H141" s="58"/>
      <c r="I141" s="59"/>
      <c r="J141" s="60"/>
      <c r="K141" s="57">
        <f t="shared" si="27"/>
        <v>38700</v>
      </c>
      <c r="P141" s="188" t="e">
        <f t="shared" si="23"/>
        <v>#N/A</v>
      </c>
      <c r="Q141" s="191" t="e">
        <f t="shared" si="24"/>
        <v>#N/A</v>
      </c>
      <c r="R141" s="191" t="e">
        <f t="shared" si="25"/>
        <v>#N/A</v>
      </c>
      <c r="S141" s="191" t="e">
        <f t="shared" si="26"/>
        <v>#N/A</v>
      </c>
      <c r="T141" s="192" t="e">
        <f>VLOOKUP(D141,'PC Receitas'!$N$4:$O$14,2,FALSE)</f>
        <v>#N/A</v>
      </c>
    </row>
    <row r="142" spans="3:20" ht="19.5" customHeight="1" thickTop="1" thickBot="1" x14ac:dyDescent="0.25">
      <c r="C142" s="58"/>
      <c r="D142" s="58"/>
      <c r="E142" s="58"/>
      <c r="F142" s="58"/>
      <c r="G142" s="58"/>
      <c r="H142" s="58"/>
      <c r="I142" s="59"/>
      <c r="J142" s="60"/>
      <c r="K142" s="57">
        <f t="shared" si="27"/>
        <v>38700</v>
      </c>
      <c r="P142" s="188" t="e">
        <f t="shared" si="23"/>
        <v>#N/A</v>
      </c>
      <c r="Q142" s="191" t="e">
        <f t="shared" si="24"/>
        <v>#N/A</v>
      </c>
      <c r="R142" s="191" t="e">
        <f t="shared" si="25"/>
        <v>#N/A</v>
      </c>
      <c r="S142" s="191" t="e">
        <f t="shared" si="26"/>
        <v>#N/A</v>
      </c>
      <c r="T142" s="192" t="e">
        <f>VLOOKUP(D142,'PC Receitas'!$N$4:$O$14,2,FALSE)</f>
        <v>#N/A</v>
      </c>
    </row>
    <row r="143" spans="3:20" ht="19.5" customHeight="1" thickTop="1" thickBot="1" x14ac:dyDescent="0.25">
      <c r="C143" s="58"/>
      <c r="D143" s="58"/>
      <c r="E143" s="58"/>
      <c r="F143" s="58"/>
      <c r="G143" s="58"/>
      <c r="H143" s="58"/>
      <c r="I143" s="59"/>
      <c r="J143" s="60"/>
      <c r="K143" s="57">
        <f t="shared" si="27"/>
        <v>38700</v>
      </c>
      <c r="P143" s="188" t="e">
        <f t="shared" si="23"/>
        <v>#N/A</v>
      </c>
      <c r="Q143" s="191" t="e">
        <f t="shared" si="24"/>
        <v>#N/A</v>
      </c>
      <c r="R143" s="191" t="e">
        <f t="shared" si="25"/>
        <v>#N/A</v>
      </c>
      <c r="S143" s="191" t="e">
        <f t="shared" si="26"/>
        <v>#N/A</v>
      </c>
      <c r="T143" s="192" t="e">
        <f>VLOOKUP(D143,'PC Receitas'!$N$4:$O$14,2,FALSE)</f>
        <v>#N/A</v>
      </c>
    </row>
    <row r="144" spans="3:20" ht="19.5" customHeight="1" thickTop="1" thickBot="1" x14ac:dyDescent="0.25">
      <c r="C144" s="58"/>
      <c r="D144" s="58"/>
      <c r="E144" s="58"/>
      <c r="F144" s="58"/>
      <c r="G144" s="58"/>
      <c r="H144" s="58"/>
      <c r="I144" s="59"/>
      <c r="J144" s="60"/>
      <c r="K144" s="57">
        <f t="shared" si="27"/>
        <v>38700</v>
      </c>
      <c r="P144" s="188" t="e">
        <f t="shared" si="23"/>
        <v>#N/A</v>
      </c>
      <c r="Q144" s="191" t="e">
        <f t="shared" si="24"/>
        <v>#N/A</v>
      </c>
      <c r="R144" s="191" t="e">
        <f t="shared" si="25"/>
        <v>#N/A</v>
      </c>
      <c r="S144" s="191" t="e">
        <f t="shared" si="26"/>
        <v>#N/A</v>
      </c>
      <c r="T144" s="192" t="e">
        <f>VLOOKUP(D144,'PC Receitas'!$N$4:$O$14,2,FALSE)</f>
        <v>#N/A</v>
      </c>
    </row>
    <row r="145" spans="3:20" ht="19.5" customHeight="1" thickTop="1" thickBot="1" x14ac:dyDescent="0.25">
      <c r="C145" s="58"/>
      <c r="D145" s="58"/>
      <c r="E145" s="58"/>
      <c r="F145" s="58"/>
      <c r="G145" s="58"/>
      <c r="H145" s="58"/>
      <c r="I145" s="59"/>
      <c r="J145" s="60"/>
      <c r="K145" s="57">
        <f t="shared" si="27"/>
        <v>38700</v>
      </c>
      <c r="P145" s="188" t="e">
        <f t="shared" si="23"/>
        <v>#N/A</v>
      </c>
      <c r="Q145" s="191" t="e">
        <f t="shared" si="24"/>
        <v>#N/A</v>
      </c>
      <c r="R145" s="191" t="e">
        <f t="shared" si="25"/>
        <v>#N/A</v>
      </c>
      <c r="S145" s="191" t="e">
        <f t="shared" si="26"/>
        <v>#N/A</v>
      </c>
      <c r="T145" s="192" t="e">
        <f>VLOOKUP(D145,'PC Receitas'!$N$4:$O$14,2,FALSE)</f>
        <v>#N/A</v>
      </c>
    </row>
    <row r="146" spans="3:20" ht="19.5" customHeight="1" thickTop="1" thickBot="1" x14ac:dyDescent="0.25">
      <c r="C146" s="58"/>
      <c r="D146" s="58"/>
      <c r="E146" s="58"/>
      <c r="F146" s="58"/>
      <c r="G146" s="58"/>
      <c r="H146" s="58"/>
      <c r="I146" s="59"/>
      <c r="J146" s="60"/>
      <c r="K146" s="57">
        <f t="shared" si="27"/>
        <v>38700</v>
      </c>
      <c r="P146" s="188" t="e">
        <f t="shared" si="23"/>
        <v>#N/A</v>
      </c>
      <c r="Q146" s="191" t="e">
        <f t="shared" si="24"/>
        <v>#N/A</v>
      </c>
      <c r="R146" s="191" t="e">
        <f t="shared" si="25"/>
        <v>#N/A</v>
      </c>
      <c r="S146" s="191" t="e">
        <f t="shared" si="26"/>
        <v>#N/A</v>
      </c>
      <c r="T146" s="192" t="e">
        <f>VLOOKUP(D146,'PC Receitas'!$N$4:$O$14,2,FALSE)</f>
        <v>#N/A</v>
      </c>
    </row>
    <row r="147" spans="3:20" ht="19.5" customHeight="1" thickTop="1" thickBot="1" x14ac:dyDescent="0.25">
      <c r="C147" s="58"/>
      <c r="D147" s="58"/>
      <c r="E147" s="58"/>
      <c r="F147" s="58"/>
      <c r="G147" s="58"/>
      <c r="H147" s="58"/>
      <c r="I147" s="59"/>
      <c r="J147" s="60"/>
      <c r="K147" s="57">
        <f t="shared" si="27"/>
        <v>38700</v>
      </c>
      <c r="P147" s="188" t="e">
        <f t="shared" si="23"/>
        <v>#N/A</v>
      </c>
      <c r="Q147" s="191" t="e">
        <f t="shared" si="24"/>
        <v>#N/A</v>
      </c>
      <c r="R147" s="191" t="e">
        <f t="shared" si="25"/>
        <v>#N/A</v>
      </c>
      <c r="S147" s="191" t="e">
        <f t="shared" si="26"/>
        <v>#N/A</v>
      </c>
      <c r="T147" s="192" t="e">
        <f>VLOOKUP(D147,'PC Receitas'!$N$4:$O$14,2,FALSE)</f>
        <v>#N/A</v>
      </c>
    </row>
    <row r="148" spans="3:20" ht="19.5" customHeight="1" thickTop="1" thickBot="1" x14ac:dyDescent="0.25">
      <c r="C148" s="58"/>
      <c r="D148" s="58"/>
      <c r="E148" s="58"/>
      <c r="F148" s="58"/>
      <c r="G148" s="58"/>
      <c r="H148" s="58"/>
      <c r="I148" s="59"/>
      <c r="J148" s="60"/>
      <c r="K148" s="57">
        <f t="shared" si="27"/>
        <v>38700</v>
      </c>
      <c r="P148" s="188" t="e">
        <f t="shared" ref="P148:P211" si="28">IF(T148="Despesas_com_Transportes","Despesa",IF(T148="Despesas_com_Lazer_e_Informacao","Despesa",IF(T148="Outras_Despesas","Despesa",IF(T148="Imposto_de_Renda","Despesa",IF(T148="Investimentos_Bens","Despesa","")))))</f>
        <v>#N/A</v>
      </c>
      <c r="Q148" s="191" t="e">
        <f t="shared" ref="Q148:Q211" si="29">IF(T148="Despesas_de_Moradia","Despesa",IF(T148="Despesas_com_Alimentacao","Despesa",IF(T148="Despesas_com_Saude","Despesa","")))</f>
        <v>#N/A</v>
      </c>
      <c r="R148" s="191" t="e">
        <f t="shared" ref="R148:R211" si="30">IF(T148="Renda_Familiar","Receita",IF(T148="Receitas_com_Aplicacoes_Financeiras","Receita",IF(T148="Outras_Receitas","Receita","")))</f>
        <v>#N/A</v>
      </c>
      <c r="S148" s="191" t="e">
        <f t="shared" ref="S148:S211" si="31">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si="27"/>
        <v>38700</v>
      </c>
      <c r="P149" s="188" t="e">
        <f t="shared" si="28"/>
        <v>#N/A</v>
      </c>
      <c r="Q149" s="191" t="e">
        <f t="shared" si="29"/>
        <v>#N/A</v>
      </c>
      <c r="R149" s="191" t="e">
        <f t="shared" si="30"/>
        <v>#N/A</v>
      </c>
      <c r="S149" s="191" t="e">
        <f t="shared" si="31"/>
        <v>#N/A</v>
      </c>
      <c r="T149" s="192" t="e">
        <f>VLOOKUP(D149,'PC Receitas'!$N$4:$O$14,2,FALSE)</f>
        <v>#N/A</v>
      </c>
    </row>
    <row r="150" spans="3:20" ht="19.5" customHeight="1" thickTop="1" thickBot="1" x14ac:dyDescent="0.25">
      <c r="C150" s="58"/>
      <c r="D150" s="58"/>
      <c r="E150" s="58"/>
      <c r="F150" s="58"/>
      <c r="G150" s="58"/>
      <c r="H150" s="58"/>
      <c r="I150" s="59"/>
      <c r="J150" s="60"/>
      <c r="K150" s="57">
        <f t="shared" si="27"/>
        <v>38700</v>
      </c>
      <c r="P150" s="188" t="e">
        <f t="shared" si="28"/>
        <v>#N/A</v>
      </c>
      <c r="Q150" s="191" t="e">
        <f t="shared" si="29"/>
        <v>#N/A</v>
      </c>
      <c r="R150" s="191" t="e">
        <f t="shared" si="30"/>
        <v>#N/A</v>
      </c>
      <c r="S150" s="191" t="e">
        <f t="shared" si="31"/>
        <v>#N/A</v>
      </c>
      <c r="T150" s="192" t="e">
        <f>VLOOKUP(D150,'PC Receitas'!$N$4:$O$14,2,FALSE)</f>
        <v>#N/A</v>
      </c>
    </row>
    <row r="151" spans="3:20" ht="19.5" customHeight="1" thickTop="1" thickBot="1" x14ac:dyDescent="0.25">
      <c r="C151" s="58"/>
      <c r="D151" s="58"/>
      <c r="E151" s="58"/>
      <c r="F151" s="58"/>
      <c r="G151" s="58"/>
      <c r="H151" s="58"/>
      <c r="I151" s="59"/>
      <c r="J151" s="60"/>
      <c r="K151" s="57">
        <f t="shared" si="27"/>
        <v>38700</v>
      </c>
      <c r="P151" s="188" t="e">
        <f t="shared" si="28"/>
        <v>#N/A</v>
      </c>
      <c r="Q151" s="191" t="e">
        <f t="shared" si="29"/>
        <v>#N/A</v>
      </c>
      <c r="R151" s="191" t="e">
        <f t="shared" si="30"/>
        <v>#N/A</v>
      </c>
      <c r="S151" s="191" t="e">
        <f t="shared" si="31"/>
        <v>#N/A</v>
      </c>
      <c r="T151" s="192" t="e">
        <f>VLOOKUP(D151,'PC Receitas'!$N$4:$O$14,2,FALSE)</f>
        <v>#N/A</v>
      </c>
    </row>
    <row r="152" spans="3:20" ht="19.5" customHeight="1" thickTop="1" thickBot="1" x14ac:dyDescent="0.25">
      <c r="C152" s="58"/>
      <c r="D152" s="58"/>
      <c r="E152" s="58"/>
      <c r="F152" s="58"/>
      <c r="G152" s="58"/>
      <c r="H152" s="58"/>
      <c r="I152" s="59"/>
      <c r="J152" s="60"/>
      <c r="K152" s="57">
        <f t="shared" si="27"/>
        <v>38700</v>
      </c>
      <c r="P152" s="188" t="e">
        <f t="shared" si="28"/>
        <v>#N/A</v>
      </c>
      <c r="Q152" s="191" t="e">
        <f t="shared" si="29"/>
        <v>#N/A</v>
      </c>
      <c r="R152" s="191" t="e">
        <f t="shared" si="30"/>
        <v>#N/A</v>
      </c>
      <c r="S152" s="191" t="e">
        <f t="shared" si="31"/>
        <v>#N/A</v>
      </c>
      <c r="T152" s="192" t="e">
        <f>VLOOKUP(D152,'PC Receitas'!$N$4:$O$14,2,FALSE)</f>
        <v>#N/A</v>
      </c>
    </row>
    <row r="153" spans="3:20" ht="19.5" customHeight="1" thickTop="1" thickBot="1" x14ac:dyDescent="0.25">
      <c r="C153" s="58"/>
      <c r="D153" s="58"/>
      <c r="E153" s="58"/>
      <c r="F153" s="58"/>
      <c r="G153" s="58"/>
      <c r="H153" s="58"/>
      <c r="I153" s="59"/>
      <c r="J153" s="60"/>
      <c r="K153" s="57">
        <f t="shared" si="27"/>
        <v>38700</v>
      </c>
      <c r="P153" s="188" t="e">
        <f t="shared" si="28"/>
        <v>#N/A</v>
      </c>
      <c r="Q153" s="191" t="e">
        <f t="shared" si="29"/>
        <v>#N/A</v>
      </c>
      <c r="R153" s="191" t="e">
        <f t="shared" si="30"/>
        <v>#N/A</v>
      </c>
      <c r="S153" s="191" t="e">
        <f t="shared" si="31"/>
        <v>#N/A</v>
      </c>
      <c r="T153" s="192" t="e">
        <f>VLOOKUP(D153,'PC Receitas'!$N$4:$O$14,2,FALSE)</f>
        <v>#N/A</v>
      </c>
    </row>
    <row r="154" spans="3:20" ht="19.5" customHeight="1" thickTop="1" thickBot="1" x14ac:dyDescent="0.25">
      <c r="C154" s="58"/>
      <c r="D154" s="58"/>
      <c r="E154" s="58"/>
      <c r="F154" s="58"/>
      <c r="G154" s="58"/>
      <c r="H154" s="58"/>
      <c r="I154" s="59"/>
      <c r="J154" s="60"/>
      <c r="K154" s="57">
        <f t="shared" si="27"/>
        <v>38700</v>
      </c>
      <c r="P154" s="188" t="e">
        <f t="shared" si="28"/>
        <v>#N/A</v>
      </c>
      <c r="Q154" s="191" t="e">
        <f t="shared" si="29"/>
        <v>#N/A</v>
      </c>
      <c r="R154" s="191" t="e">
        <f t="shared" si="30"/>
        <v>#N/A</v>
      </c>
      <c r="S154" s="191" t="e">
        <f t="shared" si="31"/>
        <v>#N/A</v>
      </c>
      <c r="T154" s="192" t="e">
        <f>VLOOKUP(D154,'PC Receitas'!$N$4:$O$14,2,FALSE)</f>
        <v>#N/A</v>
      </c>
    </row>
    <row r="155" spans="3:20" ht="19.5" customHeight="1" thickTop="1" thickBot="1" x14ac:dyDescent="0.25">
      <c r="C155" s="58"/>
      <c r="D155" s="58"/>
      <c r="E155" s="58"/>
      <c r="F155" s="58"/>
      <c r="G155" s="58"/>
      <c r="H155" s="58"/>
      <c r="I155" s="59"/>
      <c r="J155" s="60"/>
      <c r="K155" s="57">
        <f t="shared" si="27"/>
        <v>38700</v>
      </c>
      <c r="P155" s="188" t="e">
        <f t="shared" si="28"/>
        <v>#N/A</v>
      </c>
      <c r="Q155" s="191" t="e">
        <f t="shared" si="29"/>
        <v>#N/A</v>
      </c>
      <c r="R155" s="191" t="e">
        <f t="shared" si="30"/>
        <v>#N/A</v>
      </c>
      <c r="S155" s="191" t="e">
        <f t="shared" si="31"/>
        <v>#N/A</v>
      </c>
      <c r="T155" s="192" t="e">
        <f>VLOOKUP(D155,'PC Receitas'!$N$4:$O$14,2,FALSE)</f>
        <v>#N/A</v>
      </c>
    </row>
    <row r="156" spans="3:20" ht="19.5" customHeight="1" thickTop="1" thickBot="1" x14ac:dyDescent="0.25">
      <c r="C156" s="58"/>
      <c r="D156" s="58"/>
      <c r="E156" s="58"/>
      <c r="F156" s="58"/>
      <c r="G156" s="58"/>
      <c r="H156" s="58"/>
      <c r="I156" s="59"/>
      <c r="J156" s="60"/>
      <c r="K156" s="57">
        <f t="shared" si="27"/>
        <v>38700</v>
      </c>
      <c r="P156" s="188" t="e">
        <f t="shared" si="28"/>
        <v>#N/A</v>
      </c>
      <c r="Q156" s="191" t="e">
        <f t="shared" si="29"/>
        <v>#N/A</v>
      </c>
      <c r="R156" s="191" t="e">
        <f t="shared" si="30"/>
        <v>#N/A</v>
      </c>
      <c r="S156" s="191" t="e">
        <f t="shared" si="31"/>
        <v>#N/A</v>
      </c>
      <c r="T156" s="192" t="e">
        <f>VLOOKUP(D156,'PC Receitas'!$N$4:$O$14,2,FALSE)</f>
        <v>#N/A</v>
      </c>
    </row>
    <row r="157" spans="3:20" ht="19.5" customHeight="1" thickTop="1" thickBot="1" x14ac:dyDescent="0.25">
      <c r="C157" s="58"/>
      <c r="D157" s="58"/>
      <c r="E157" s="58"/>
      <c r="F157" s="58"/>
      <c r="G157" s="58"/>
      <c r="H157" s="58"/>
      <c r="I157" s="59"/>
      <c r="J157" s="60"/>
      <c r="K157" s="57">
        <f t="shared" si="27"/>
        <v>38700</v>
      </c>
      <c r="P157" s="188" t="e">
        <f t="shared" si="28"/>
        <v>#N/A</v>
      </c>
      <c r="Q157" s="191" t="e">
        <f t="shared" si="29"/>
        <v>#N/A</v>
      </c>
      <c r="R157" s="191" t="e">
        <f t="shared" si="30"/>
        <v>#N/A</v>
      </c>
      <c r="S157" s="191" t="e">
        <f t="shared" si="31"/>
        <v>#N/A</v>
      </c>
      <c r="T157" s="192" t="e">
        <f>VLOOKUP(D157,'PC Receitas'!$N$4:$O$14,2,FALSE)</f>
        <v>#N/A</v>
      </c>
    </row>
    <row r="158" spans="3:20" ht="19.5" customHeight="1" thickTop="1" thickBot="1" x14ac:dyDescent="0.25">
      <c r="C158" s="58"/>
      <c r="D158" s="58"/>
      <c r="E158" s="58"/>
      <c r="F158" s="58"/>
      <c r="G158" s="58"/>
      <c r="H158" s="58"/>
      <c r="I158" s="59"/>
      <c r="J158" s="60"/>
      <c r="K158" s="57">
        <f t="shared" si="27"/>
        <v>38700</v>
      </c>
      <c r="P158" s="188" t="e">
        <f t="shared" si="28"/>
        <v>#N/A</v>
      </c>
      <c r="Q158" s="191" t="e">
        <f t="shared" si="29"/>
        <v>#N/A</v>
      </c>
      <c r="R158" s="191" t="e">
        <f t="shared" si="30"/>
        <v>#N/A</v>
      </c>
      <c r="S158" s="191" t="e">
        <f t="shared" si="31"/>
        <v>#N/A</v>
      </c>
      <c r="T158" s="192" t="e">
        <f>VLOOKUP(D158,'PC Receitas'!$N$4:$O$14,2,FALSE)</f>
        <v>#N/A</v>
      </c>
    </row>
    <row r="159" spans="3:20" ht="19.5" customHeight="1" thickTop="1" thickBot="1" x14ac:dyDescent="0.25">
      <c r="C159" s="58"/>
      <c r="D159" s="58"/>
      <c r="E159" s="58"/>
      <c r="F159" s="58"/>
      <c r="G159" s="58"/>
      <c r="H159" s="58"/>
      <c r="I159" s="59"/>
      <c r="J159" s="60"/>
      <c r="K159" s="57">
        <f t="shared" si="27"/>
        <v>38700</v>
      </c>
      <c r="P159" s="188" t="e">
        <f t="shared" si="28"/>
        <v>#N/A</v>
      </c>
      <c r="Q159" s="191" t="e">
        <f t="shared" si="29"/>
        <v>#N/A</v>
      </c>
      <c r="R159" s="191" t="e">
        <f t="shared" si="30"/>
        <v>#N/A</v>
      </c>
      <c r="S159" s="191" t="e">
        <f t="shared" si="31"/>
        <v>#N/A</v>
      </c>
      <c r="T159" s="192" t="e">
        <f>VLOOKUP(D159,'PC Receitas'!$N$4:$O$14,2,FALSE)</f>
        <v>#N/A</v>
      </c>
    </row>
    <row r="160" spans="3:20" ht="19.5" customHeight="1" thickTop="1" thickBot="1" x14ac:dyDescent="0.25">
      <c r="C160" s="58"/>
      <c r="D160" s="58"/>
      <c r="E160" s="58"/>
      <c r="F160" s="58"/>
      <c r="G160" s="58"/>
      <c r="H160" s="58"/>
      <c r="I160" s="59"/>
      <c r="J160" s="60"/>
      <c r="K160" s="57">
        <f t="shared" si="27"/>
        <v>38700</v>
      </c>
      <c r="P160" s="188" t="e">
        <f t="shared" si="28"/>
        <v>#N/A</v>
      </c>
      <c r="Q160" s="191" t="e">
        <f t="shared" si="29"/>
        <v>#N/A</v>
      </c>
      <c r="R160" s="191" t="e">
        <f t="shared" si="30"/>
        <v>#N/A</v>
      </c>
      <c r="S160" s="191" t="e">
        <f t="shared" si="31"/>
        <v>#N/A</v>
      </c>
      <c r="T160" s="192" t="e">
        <f>VLOOKUP(D160,'PC Receitas'!$N$4:$O$14,2,FALSE)</f>
        <v>#N/A</v>
      </c>
    </row>
    <row r="161" spans="3:20" ht="19.5" customHeight="1" thickTop="1" thickBot="1" x14ac:dyDescent="0.25">
      <c r="C161" s="58"/>
      <c r="D161" s="58"/>
      <c r="E161" s="58"/>
      <c r="F161" s="58"/>
      <c r="G161" s="58"/>
      <c r="H161" s="58"/>
      <c r="I161" s="59"/>
      <c r="J161" s="60"/>
      <c r="K161" s="57">
        <f t="shared" si="27"/>
        <v>38700</v>
      </c>
      <c r="P161" s="188" t="e">
        <f t="shared" si="28"/>
        <v>#N/A</v>
      </c>
      <c r="Q161" s="191" t="e">
        <f t="shared" si="29"/>
        <v>#N/A</v>
      </c>
      <c r="R161" s="191" t="e">
        <f t="shared" si="30"/>
        <v>#N/A</v>
      </c>
      <c r="S161" s="191" t="e">
        <f t="shared" si="31"/>
        <v>#N/A</v>
      </c>
      <c r="T161" s="192" t="e">
        <f>VLOOKUP(D161,'PC Receitas'!$N$4:$O$14,2,FALSE)</f>
        <v>#N/A</v>
      </c>
    </row>
    <row r="162" spans="3:20" ht="19.5" customHeight="1" thickTop="1" thickBot="1" x14ac:dyDescent="0.25">
      <c r="C162" s="58"/>
      <c r="D162" s="58"/>
      <c r="E162" s="58"/>
      <c r="F162" s="58"/>
      <c r="G162" s="58"/>
      <c r="H162" s="58"/>
      <c r="I162" s="59"/>
      <c r="J162" s="60"/>
      <c r="K162" s="57">
        <f t="shared" si="27"/>
        <v>38700</v>
      </c>
      <c r="P162" s="188" t="e">
        <f t="shared" si="28"/>
        <v>#N/A</v>
      </c>
      <c r="Q162" s="191" t="e">
        <f t="shared" si="29"/>
        <v>#N/A</v>
      </c>
      <c r="R162" s="191" t="e">
        <f t="shared" si="30"/>
        <v>#N/A</v>
      </c>
      <c r="S162" s="191" t="e">
        <f t="shared" si="31"/>
        <v>#N/A</v>
      </c>
      <c r="T162" s="192" t="e">
        <f>VLOOKUP(D162,'PC Receitas'!$N$4:$O$14,2,FALSE)</f>
        <v>#N/A</v>
      </c>
    </row>
    <row r="163" spans="3:20" ht="19.5" customHeight="1" thickTop="1" thickBot="1" x14ac:dyDescent="0.25">
      <c r="C163" s="58"/>
      <c r="D163" s="58"/>
      <c r="E163" s="58"/>
      <c r="F163" s="58"/>
      <c r="G163" s="58"/>
      <c r="H163" s="58"/>
      <c r="I163" s="59"/>
      <c r="J163" s="60"/>
      <c r="K163" s="57">
        <f t="shared" si="27"/>
        <v>38700</v>
      </c>
      <c r="P163" s="188" t="e">
        <f t="shared" si="28"/>
        <v>#N/A</v>
      </c>
      <c r="Q163" s="191" t="e">
        <f t="shared" si="29"/>
        <v>#N/A</v>
      </c>
      <c r="R163" s="191" t="e">
        <f t="shared" si="30"/>
        <v>#N/A</v>
      </c>
      <c r="S163" s="191" t="e">
        <f t="shared" si="31"/>
        <v>#N/A</v>
      </c>
      <c r="T163" s="192" t="e">
        <f>VLOOKUP(D163,'PC Receitas'!$N$4:$O$14,2,FALSE)</f>
        <v>#N/A</v>
      </c>
    </row>
    <row r="164" spans="3:20" ht="19.5" customHeight="1" thickTop="1" thickBot="1" x14ac:dyDescent="0.25">
      <c r="C164" s="58"/>
      <c r="D164" s="58"/>
      <c r="E164" s="58"/>
      <c r="F164" s="58"/>
      <c r="G164" s="58"/>
      <c r="H164" s="58"/>
      <c r="I164" s="59"/>
      <c r="J164" s="60"/>
      <c r="K164" s="57">
        <f t="shared" si="27"/>
        <v>38700</v>
      </c>
      <c r="P164" s="188" t="e">
        <f t="shared" si="28"/>
        <v>#N/A</v>
      </c>
      <c r="Q164" s="191" t="e">
        <f t="shared" si="29"/>
        <v>#N/A</v>
      </c>
      <c r="R164" s="191" t="e">
        <f t="shared" si="30"/>
        <v>#N/A</v>
      </c>
      <c r="S164" s="191" t="e">
        <f t="shared" si="31"/>
        <v>#N/A</v>
      </c>
      <c r="T164" s="192" t="e">
        <f>VLOOKUP(D164,'PC Receitas'!$N$4:$O$14,2,FALSE)</f>
        <v>#N/A</v>
      </c>
    </row>
    <row r="165" spans="3:20" ht="19.5" customHeight="1" thickTop="1" thickBot="1" x14ac:dyDescent="0.25">
      <c r="C165" s="58"/>
      <c r="D165" s="58"/>
      <c r="E165" s="58"/>
      <c r="F165" s="58"/>
      <c r="G165" s="58"/>
      <c r="H165" s="58"/>
      <c r="I165" s="59"/>
      <c r="J165" s="60"/>
      <c r="K165" s="57">
        <f t="shared" si="27"/>
        <v>38700</v>
      </c>
      <c r="P165" s="188" t="e">
        <f t="shared" si="28"/>
        <v>#N/A</v>
      </c>
      <c r="Q165" s="191" t="e">
        <f t="shared" si="29"/>
        <v>#N/A</v>
      </c>
      <c r="R165" s="191" t="e">
        <f t="shared" si="30"/>
        <v>#N/A</v>
      </c>
      <c r="S165" s="191" t="e">
        <f t="shared" si="31"/>
        <v>#N/A</v>
      </c>
      <c r="T165" s="192" t="e">
        <f>VLOOKUP(D165,'PC Receitas'!$N$4:$O$14,2,FALSE)</f>
        <v>#N/A</v>
      </c>
    </row>
    <row r="166" spans="3:20" ht="19.5" customHeight="1" thickTop="1" thickBot="1" x14ac:dyDescent="0.25">
      <c r="C166" s="58"/>
      <c r="D166" s="58"/>
      <c r="E166" s="58"/>
      <c r="F166" s="58"/>
      <c r="G166" s="58"/>
      <c r="H166" s="58"/>
      <c r="I166" s="59"/>
      <c r="J166" s="60"/>
      <c r="K166" s="57">
        <f t="shared" si="27"/>
        <v>38700</v>
      </c>
      <c r="P166" s="188" t="e">
        <f t="shared" si="28"/>
        <v>#N/A</v>
      </c>
      <c r="Q166" s="191" t="e">
        <f t="shared" si="29"/>
        <v>#N/A</v>
      </c>
      <c r="R166" s="191" t="e">
        <f t="shared" si="30"/>
        <v>#N/A</v>
      </c>
      <c r="S166" s="191" t="e">
        <f t="shared" si="31"/>
        <v>#N/A</v>
      </c>
      <c r="T166" s="192" t="e">
        <f>VLOOKUP(D166,'PC Receitas'!$N$4:$O$14,2,FALSE)</f>
        <v>#N/A</v>
      </c>
    </row>
    <row r="167" spans="3:20" ht="19.5" customHeight="1" thickTop="1" thickBot="1" x14ac:dyDescent="0.25">
      <c r="C167" s="58"/>
      <c r="D167" s="58"/>
      <c r="E167" s="58"/>
      <c r="F167" s="58"/>
      <c r="G167" s="58"/>
      <c r="H167" s="58"/>
      <c r="I167" s="59"/>
      <c r="J167" s="60"/>
      <c r="K167" s="57">
        <f t="shared" si="27"/>
        <v>38700</v>
      </c>
      <c r="P167" s="188" t="e">
        <f t="shared" si="28"/>
        <v>#N/A</v>
      </c>
      <c r="Q167" s="191" t="e">
        <f t="shared" si="29"/>
        <v>#N/A</v>
      </c>
      <c r="R167" s="191" t="e">
        <f t="shared" si="30"/>
        <v>#N/A</v>
      </c>
      <c r="S167" s="191" t="e">
        <f t="shared" si="31"/>
        <v>#N/A</v>
      </c>
      <c r="T167" s="192" t="e">
        <f>VLOOKUP(D167,'PC Receitas'!$N$4:$O$14,2,FALSE)</f>
        <v>#N/A</v>
      </c>
    </row>
    <row r="168" spans="3:20" ht="19.5" customHeight="1" thickTop="1" thickBot="1" x14ac:dyDescent="0.25">
      <c r="C168" s="58"/>
      <c r="D168" s="58"/>
      <c r="E168" s="58"/>
      <c r="F168" s="58"/>
      <c r="G168" s="58"/>
      <c r="H168" s="58"/>
      <c r="I168" s="59"/>
      <c r="J168" s="60"/>
      <c r="K168" s="57">
        <f t="shared" si="27"/>
        <v>38700</v>
      </c>
      <c r="P168" s="188" t="e">
        <f t="shared" si="28"/>
        <v>#N/A</v>
      </c>
      <c r="Q168" s="191" t="e">
        <f t="shared" si="29"/>
        <v>#N/A</v>
      </c>
      <c r="R168" s="191" t="e">
        <f t="shared" si="30"/>
        <v>#N/A</v>
      </c>
      <c r="S168" s="191" t="e">
        <f t="shared" si="31"/>
        <v>#N/A</v>
      </c>
      <c r="T168" s="192" t="e">
        <f>VLOOKUP(D168,'PC Receitas'!$N$4:$O$14,2,FALSE)</f>
        <v>#N/A</v>
      </c>
    </row>
    <row r="169" spans="3:20" ht="19.5" customHeight="1" thickTop="1" thickBot="1" x14ac:dyDescent="0.25">
      <c r="C169" s="58"/>
      <c r="D169" s="58"/>
      <c r="E169" s="58"/>
      <c r="F169" s="58"/>
      <c r="G169" s="58"/>
      <c r="H169" s="58"/>
      <c r="I169" s="59"/>
      <c r="J169" s="60"/>
      <c r="K169" s="57">
        <f t="shared" si="27"/>
        <v>38700</v>
      </c>
      <c r="P169" s="188" t="e">
        <f t="shared" si="28"/>
        <v>#N/A</v>
      </c>
      <c r="Q169" s="191" t="e">
        <f t="shared" si="29"/>
        <v>#N/A</v>
      </c>
      <c r="R169" s="191" t="e">
        <f t="shared" si="30"/>
        <v>#N/A</v>
      </c>
      <c r="S169" s="191" t="e">
        <f t="shared" si="31"/>
        <v>#N/A</v>
      </c>
      <c r="T169" s="192" t="e">
        <f>VLOOKUP(D169,'PC Receitas'!$N$4:$O$14,2,FALSE)</f>
        <v>#N/A</v>
      </c>
    </row>
    <row r="170" spans="3:20" ht="19.5" customHeight="1" thickTop="1" thickBot="1" x14ac:dyDescent="0.25">
      <c r="C170" s="58"/>
      <c r="D170" s="58"/>
      <c r="E170" s="58"/>
      <c r="F170" s="58"/>
      <c r="G170" s="58"/>
      <c r="H170" s="58"/>
      <c r="I170" s="59"/>
      <c r="J170" s="60"/>
      <c r="K170" s="57">
        <f t="shared" si="27"/>
        <v>38700</v>
      </c>
      <c r="P170" s="188" t="e">
        <f t="shared" si="28"/>
        <v>#N/A</v>
      </c>
      <c r="Q170" s="191" t="e">
        <f t="shared" si="29"/>
        <v>#N/A</v>
      </c>
      <c r="R170" s="191" t="e">
        <f t="shared" si="30"/>
        <v>#N/A</v>
      </c>
      <c r="S170" s="191" t="e">
        <f t="shared" si="31"/>
        <v>#N/A</v>
      </c>
      <c r="T170" s="192" t="e">
        <f>VLOOKUP(D170,'PC Receitas'!$N$4:$O$14,2,FALSE)</f>
        <v>#N/A</v>
      </c>
    </row>
    <row r="171" spans="3:20" ht="19.5" customHeight="1" thickTop="1" thickBot="1" x14ac:dyDescent="0.25">
      <c r="C171" s="58"/>
      <c r="D171" s="58"/>
      <c r="E171" s="58"/>
      <c r="F171" s="58"/>
      <c r="G171" s="58"/>
      <c r="H171" s="58"/>
      <c r="I171" s="59"/>
      <c r="J171" s="60"/>
      <c r="K171" s="57">
        <f t="shared" si="27"/>
        <v>38700</v>
      </c>
      <c r="P171" s="188" t="e">
        <f t="shared" si="28"/>
        <v>#N/A</v>
      </c>
      <c r="Q171" s="191" t="e">
        <f t="shared" si="29"/>
        <v>#N/A</v>
      </c>
      <c r="R171" s="191" t="e">
        <f t="shared" si="30"/>
        <v>#N/A</v>
      </c>
      <c r="S171" s="191" t="e">
        <f t="shared" si="31"/>
        <v>#N/A</v>
      </c>
      <c r="T171" s="192" t="e">
        <f>VLOOKUP(D171,'PC Receitas'!$N$4:$O$14,2,FALSE)</f>
        <v>#N/A</v>
      </c>
    </row>
    <row r="172" spans="3:20" ht="19.5" customHeight="1" thickTop="1" thickBot="1" x14ac:dyDescent="0.25">
      <c r="C172" s="58"/>
      <c r="D172" s="58"/>
      <c r="E172" s="58"/>
      <c r="F172" s="58"/>
      <c r="G172" s="58"/>
      <c r="H172" s="58"/>
      <c r="I172" s="59"/>
      <c r="J172" s="60"/>
      <c r="K172" s="57">
        <f t="shared" si="27"/>
        <v>38700</v>
      </c>
      <c r="P172" s="188" t="e">
        <f t="shared" si="28"/>
        <v>#N/A</v>
      </c>
      <c r="Q172" s="191" t="e">
        <f t="shared" si="29"/>
        <v>#N/A</v>
      </c>
      <c r="R172" s="191" t="e">
        <f t="shared" si="30"/>
        <v>#N/A</v>
      </c>
      <c r="S172" s="191" t="e">
        <f t="shared" si="31"/>
        <v>#N/A</v>
      </c>
      <c r="T172" s="192" t="e">
        <f>VLOOKUP(D172,'PC Receitas'!$N$4:$O$14,2,FALSE)</f>
        <v>#N/A</v>
      </c>
    </row>
    <row r="173" spans="3:20" ht="19.5" customHeight="1" thickTop="1" thickBot="1" x14ac:dyDescent="0.25">
      <c r="C173" s="58"/>
      <c r="D173" s="58"/>
      <c r="E173" s="58"/>
      <c r="F173" s="58"/>
      <c r="G173" s="58"/>
      <c r="H173" s="58"/>
      <c r="I173" s="59"/>
      <c r="J173" s="60"/>
      <c r="K173" s="57">
        <f t="shared" si="27"/>
        <v>38700</v>
      </c>
      <c r="P173" s="188" t="e">
        <f t="shared" si="28"/>
        <v>#N/A</v>
      </c>
      <c r="Q173" s="191" t="e">
        <f t="shared" si="29"/>
        <v>#N/A</v>
      </c>
      <c r="R173" s="191" t="e">
        <f t="shared" si="30"/>
        <v>#N/A</v>
      </c>
      <c r="S173" s="191" t="e">
        <f t="shared" si="31"/>
        <v>#N/A</v>
      </c>
      <c r="T173" s="192" t="e">
        <f>VLOOKUP(D173,'PC Receitas'!$N$4:$O$14,2,FALSE)</f>
        <v>#N/A</v>
      </c>
    </row>
    <row r="174" spans="3:20" ht="19.5" customHeight="1" thickTop="1" thickBot="1" x14ac:dyDescent="0.25">
      <c r="C174" s="58"/>
      <c r="D174" s="58"/>
      <c r="E174" s="58"/>
      <c r="F174" s="58"/>
      <c r="G174" s="58"/>
      <c r="H174" s="58"/>
      <c r="I174" s="59"/>
      <c r="J174" s="60"/>
      <c r="K174" s="57">
        <f t="shared" si="27"/>
        <v>38700</v>
      </c>
      <c r="P174" s="188" t="e">
        <f t="shared" si="28"/>
        <v>#N/A</v>
      </c>
      <c r="Q174" s="191" t="e">
        <f t="shared" si="29"/>
        <v>#N/A</v>
      </c>
      <c r="R174" s="191" t="e">
        <f t="shared" si="30"/>
        <v>#N/A</v>
      </c>
      <c r="S174" s="191" t="e">
        <f t="shared" si="31"/>
        <v>#N/A</v>
      </c>
      <c r="T174" s="192" t="e">
        <f>VLOOKUP(D174,'PC Receitas'!$N$4:$O$14,2,FALSE)</f>
        <v>#N/A</v>
      </c>
    </row>
    <row r="175" spans="3:20" ht="19.5" customHeight="1" thickTop="1" thickBot="1" x14ac:dyDescent="0.25">
      <c r="C175" s="58"/>
      <c r="D175" s="58"/>
      <c r="E175" s="58"/>
      <c r="F175" s="58"/>
      <c r="G175" s="58"/>
      <c r="H175" s="58"/>
      <c r="I175" s="59"/>
      <c r="J175" s="60"/>
      <c r="K175" s="57">
        <f t="shared" si="27"/>
        <v>38700</v>
      </c>
      <c r="P175" s="188" t="e">
        <f t="shared" si="28"/>
        <v>#N/A</v>
      </c>
      <c r="Q175" s="191" t="e">
        <f t="shared" si="29"/>
        <v>#N/A</v>
      </c>
      <c r="R175" s="191" t="e">
        <f t="shared" si="30"/>
        <v>#N/A</v>
      </c>
      <c r="S175" s="191" t="e">
        <f t="shared" si="31"/>
        <v>#N/A</v>
      </c>
      <c r="T175" s="192" t="e">
        <f>VLOOKUP(D175,'PC Receitas'!$N$4:$O$14,2,FALSE)</f>
        <v>#N/A</v>
      </c>
    </row>
    <row r="176" spans="3:20" ht="19.5" customHeight="1" thickTop="1" thickBot="1" x14ac:dyDescent="0.25">
      <c r="C176" s="58"/>
      <c r="D176" s="58"/>
      <c r="E176" s="58"/>
      <c r="F176" s="58"/>
      <c r="G176" s="58"/>
      <c r="H176" s="58"/>
      <c r="I176" s="59"/>
      <c r="J176" s="60"/>
      <c r="K176" s="57">
        <f t="shared" si="27"/>
        <v>38700</v>
      </c>
      <c r="P176" s="188" t="e">
        <f t="shared" si="28"/>
        <v>#N/A</v>
      </c>
      <c r="Q176" s="191" t="e">
        <f t="shared" si="29"/>
        <v>#N/A</v>
      </c>
      <c r="R176" s="191" t="e">
        <f t="shared" si="30"/>
        <v>#N/A</v>
      </c>
      <c r="S176" s="191" t="e">
        <f t="shared" si="31"/>
        <v>#N/A</v>
      </c>
      <c r="T176" s="192" t="e">
        <f>VLOOKUP(D176,'PC Receitas'!$N$4:$O$14,2,FALSE)</f>
        <v>#N/A</v>
      </c>
    </row>
    <row r="177" spans="3:20" ht="19.5" customHeight="1" thickTop="1" thickBot="1" x14ac:dyDescent="0.25">
      <c r="C177" s="58"/>
      <c r="D177" s="58"/>
      <c r="E177" s="58"/>
      <c r="F177" s="58"/>
      <c r="G177" s="58"/>
      <c r="H177" s="58"/>
      <c r="I177" s="59"/>
      <c r="J177" s="60"/>
      <c r="K177" s="57">
        <f t="shared" si="27"/>
        <v>38700</v>
      </c>
      <c r="P177" s="188" t="e">
        <f t="shared" si="28"/>
        <v>#N/A</v>
      </c>
      <c r="Q177" s="191" t="e">
        <f t="shared" si="29"/>
        <v>#N/A</v>
      </c>
      <c r="R177" s="191" t="e">
        <f t="shared" si="30"/>
        <v>#N/A</v>
      </c>
      <c r="S177" s="191" t="e">
        <f t="shared" si="31"/>
        <v>#N/A</v>
      </c>
      <c r="T177" s="192" t="e">
        <f>VLOOKUP(D177,'PC Receitas'!$N$4:$O$14,2,FALSE)</f>
        <v>#N/A</v>
      </c>
    </row>
    <row r="178" spans="3:20" ht="19.5" customHeight="1" thickTop="1" thickBot="1" x14ac:dyDescent="0.25">
      <c r="C178" s="58"/>
      <c r="D178" s="58"/>
      <c r="E178" s="58"/>
      <c r="F178" s="58"/>
      <c r="G178" s="58"/>
      <c r="H178" s="58"/>
      <c r="I178" s="59"/>
      <c r="J178" s="60"/>
      <c r="K178" s="57">
        <f t="shared" si="27"/>
        <v>38700</v>
      </c>
      <c r="P178" s="188" t="e">
        <f t="shared" si="28"/>
        <v>#N/A</v>
      </c>
      <c r="Q178" s="191" t="e">
        <f t="shared" si="29"/>
        <v>#N/A</v>
      </c>
      <c r="R178" s="191" t="e">
        <f t="shared" si="30"/>
        <v>#N/A</v>
      </c>
      <c r="S178" s="191" t="e">
        <f t="shared" si="31"/>
        <v>#N/A</v>
      </c>
      <c r="T178" s="192" t="e">
        <f>VLOOKUP(D178,'PC Receitas'!$N$4:$O$14,2,FALSE)</f>
        <v>#N/A</v>
      </c>
    </row>
    <row r="179" spans="3:20" ht="19.5" customHeight="1" thickTop="1" thickBot="1" x14ac:dyDescent="0.25">
      <c r="C179" s="58"/>
      <c r="D179" s="58"/>
      <c r="E179" s="58"/>
      <c r="F179" s="58"/>
      <c r="G179" s="58"/>
      <c r="H179" s="58"/>
      <c r="I179" s="59"/>
      <c r="J179" s="60"/>
      <c r="K179" s="57">
        <f t="shared" si="27"/>
        <v>38700</v>
      </c>
      <c r="P179" s="188" t="e">
        <f t="shared" si="28"/>
        <v>#N/A</v>
      </c>
      <c r="Q179" s="191" t="e">
        <f t="shared" si="29"/>
        <v>#N/A</v>
      </c>
      <c r="R179" s="191" t="e">
        <f t="shared" si="30"/>
        <v>#N/A</v>
      </c>
      <c r="S179" s="191" t="e">
        <f t="shared" si="31"/>
        <v>#N/A</v>
      </c>
      <c r="T179" s="192" t="e">
        <f>VLOOKUP(D179,'PC Receitas'!$N$4:$O$14,2,FALSE)</f>
        <v>#N/A</v>
      </c>
    </row>
    <row r="180" spans="3:20" ht="19.5" customHeight="1" thickTop="1" thickBot="1" x14ac:dyDescent="0.25">
      <c r="C180" s="58"/>
      <c r="D180" s="58"/>
      <c r="E180" s="58"/>
      <c r="F180" s="58"/>
      <c r="G180" s="58"/>
      <c r="H180" s="58"/>
      <c r="I180" s="59"/>
      <c r="J180" s="60"/>
      <c r="K180" s="57">
        <f t="shared" si="27"/>
        <v>38700</v>
      </c>
      <c r="P180" s="188" t="e">
        <f t="shared" si="28"/>
        <v>#N/A</v>
      </c>
      <c r="Q180" s="191" t="e">
        <f t="shared" si="29"/>
        <v>#N/A</v>
      </c>
      <c r="R180" s="191" t="e">
        <f t="shared" si="30"/>
        <v>#N/A</v>
      </c>
      <c r="S180" s="191" t="e">
        <f t="shared" si="31"/>
        <v>#N/A</v>
      </c>
      <c r="T180" s="192" t="e">
        <f>VLOOKUP(D180,'PC Receitas'!$N$4:$O$14,2,FALSE)</f>
        <v>#N/A</v>
      </c>
    </row>
    <row r="181" spans="3:20" ht="19.5" customHeight="1" thickTop="1" thickBot="1" x14ac:dyDescent="0.25">
      <c r="C181" s="58"/>
      <c r="D181" s="58"/>
      <c r="E181" s="58"/>
      <c r="F181" s="58"/>
      <c r="G181" s="58"/>
      <c r="H181" s="58"/>
      <c r="I181" s="59"/>
      <c r="J181" s="60"/>
      <c r="K181" s="57">
        <f t="shared" si="27"/>
        <v>38700</v>
      </c>
      <c r="P181" s="188" t="e">
        <f t="shared" si="28"/>
        <v>#N/A</v>
      </c>
      <c r="Q181" s="191" t="e">
        <f t="shared" si="29"/>
        <v>#N/A</v>
      </c>
      <c r="R181" s="191" t="e">
        <f t="shared" si="30"/>
        <v>#N/A</v>
      </c>
      <c r="S181" s="191" t="e">
        <f t="shared" si="31"/>
        <v>#N/A</v>
      </c>
      <c r="T181" s="192" t="e">
        <f>VLOOKUP(D181,'PC Receitas'!$N$4:$O$14,2,FALSE)</f>
        <v>#N/A</v>
      </c>
    </row>
    <row r="182" spans="3:20" ht="19.5" customHeight="1" thickTop="1" thickBot="1" x14ac:dyDescent="0.25">
      <c r="C182" s="58"/>
      <c r="D182" s="58"/>
      <c r="E182" s="58"/>
      <c r="F182" s="58"/>
      <c r="G182" s="58"/>
      <c r="H182" s="58"/>
      <c r="I182" s="59"/>
      <c r="J182" s="60"/>
      <c r="K182" s="57">
        <f t="shared" si="27"/>
        <v>38700</v>
      </c>
      <c r="P182" s="188" t="e">
        <f t="shared" si="28"/>
        <v>#N/A</v>
      </c>
      <c r="Q182" s="191" t="e">
        <f t="shared" si="29"/>
        <v>#N/A</v>
      </c>
      <c r="R182" s="191" t="e">
        <f t="shared" si="30"/>
        <v>#N/A</v>
      </c>
      <c r="S182" s="191" t="e">
        <f t="shared" si="31"/>
        <v>#N/A</v>
      </c>
      <c r="T182" s="192" t="e">
        <f>VLOOKUP(D182,'PC Receitas'!$N$4:$O$14,2,FALSE)</f>
        <v>#N/A</v>
      </c>
    </row>
    <row r="183" spans="3:20" ht="19.5" customHeight="1" thickTop="1" thickBot="1" x14ac:dyDescent="0.25">
      <c r="C183" s="58"/>
      <c r="D183" s="58"/>
      <c r="E183" s="58"/>
      <c r="F183" s="58"/>
      <c r="G183" s="58"/>
      <c r="H183" s="58"/>
      <c r="I183" s="59"/>
      <c r="J183" s="60"/>
      <c r="K183" s="57">
        <f t="shared" si="27"/>
        <v>38700</v>
      </c>
      <c r="P183" s="188" t="e">
        <f t="shared" si="28"/>
        <v>#N/A</v>
      </c>
      <c r="Q183" s="191" t="e">
        <f t="shared" si="29"/>
        <v>#N/A</v>
      </c>
      <c r="R183" s="191" t="e">
        <f t="shared" si="30"/>
        <v>#N/A</v>
      </c>
      <c r="S183" s="191" t="e">
        <f t="shared" si="31"/>
        <v>#N/A</v>
      </c>
      <c r="T183" s="192" t="e">
        <f>VLOOKUP(D183,'PC Receitas'!$N$4:$O$14,2,FALSE)</f>
        <v>#N/A</v>
      </c>
    </row>
    <row r="184" spans="3:20" ht="19.5" customHeight="1" thickTop="1" thickBot="1" x14ac:dyDescent="0.25">
      <c r="C184" s="58"/>
      <c r="D184" s="58"/>
      <c r="E184" s="58"/>
      <c r="F184" s="58"/>
      <c r="G184" s="58"/>
      <c r="H184" s="58"/>
      <c r="I184" s="59"/>
      <c r="J184" s="60"/>
      <c r="K184" s="57">
        <f t="shared" si="27"/>
        <v>38700</v>
      </c>
      <c r="P184" s="188" t="e">
        <f t="shared" si="28"/>
        <v>#N/A</v>
      </c>
      <c r="Q184" s="191" t="e">
        <f t="shared" si="29"/>
        <v>#N/A</v>
      </c>
      <c r="R184" s="191" t="e">
        <f t="shared" si="30"/>
        <v>#N/A</v>
      </c>
      <c r="S184" s="191" t="e">
        <f t="shared" si="31"/>
        <v>#N/A</v>
      </c>
      <c r="T184" s="192" t="e">
        <f>VLOOKUP(D184,'PC Receitas'!$N$4:$O$14,2,FALSE)</f>
        <v>#N/A</v>
      </c>
    </row>
    <row r="185" spans="3:20" ht="19.5" customHeight="1" thickTop="1" thickBot="1" x14ac:dyDescent="0.25">
      <c r="C185" s="58"/>
      <c r="D185" s="58"/>
      <c r="E185" s="58"/>
      <c r="F185" s="58"/>
      <c r="G185" s="58"/>
      <c r="H185" s="58"/>
      <c r="I185" s="59"/>
      <c r="J185" s="60"/>
      <c r="K185" s="57">
        <f t="shared" si="27"/>
        <v>38700</v>
      </c>
      <c r="P185" s="188" t="e">
        <f t="shared" si="28"/>
        <v>#N/A</v>
      </c>
      <c r="Q185" s="191" t="e">
        <f t="shared" si="29"/>
        <v>#N/A</v>
      </c>
      <c r="R185" s="191" t="e">
        <f t="shared" si="30"/>
        <v>#N/A</v>
      </c>
      <c r="S185" s="191" t="e">
        <f t="shared" si="31"/>
        <v>#N/A</v>
      </c>
      <c r="T185" s="192" t="e">
        <f>VLOOKUP(D185,'PC Receitas'!$N$4:$O$14,2,FALSE)</f>
        <v>#N/A</v>
      </c>
    </row>
    <row r="186" spans="3:20" ht="19.5" customHeight="1" thickTop="1" thickBot="1" x14ac:dyDescent="0.25">
      <c r="C186" s="58"/>
      <c r="D186" s="58"/>
      <c r="E186" s="58"/>
      <c r="F186" s="58"/>
      <c r="G186" s="58"/>
      <c r="H186" s="58"/>
      <c r="I186" s="59"/>
      <c r="J186" s="60"/>
      <c r="K186" s="57">
        <f t="shared" si="27"/>
        <v>38700</v>
      </c>
      <c r="P186" s="188" t="e">
        <f t="shared" si="28"/>
        <v>#N/A</v>
      </c>
      <c r="Q186" s="191" t="e">
        <f t="shared" si="29"/>
        <v>#N/A</v>
      </c>
      <c r="R186" s="191" t="e">
        <f t="shared" si="30"/>
        <v>#N/A</v>
      </c>
      <c r="S186" s="191" t="e">
        <f t="shared" si="31"/>
        <v>#N/A</v>
      </c>
      <c r="T186" s="192" t="e">
        <f>VLOOKUP(D186,'PC Receitas'!$N$4:$O$14,2,FALSE)</f>
        <v>#N/A</v>
      </c>
    </row>
    <row r="187" spans="3:20" ht="19.5" customHeight="1" thickTop="1" thickBot="1" x14ac:dyDescent="0.25">
      <c r="C187" s="58"/>
      <c r="D187" s="58"/>
      <c r="E187" s="58"/>
      <c r="F187" s="58"/>
      <c r="G187" s="58"/>
      <c r="H187" s="58"/>
      <c r="I187" s="59"/>
      <c r="J187" s="60"/>
      <c r="K187" s="57">
        <f t="shared" si="27"/>
        <v>38700</v>
      </c>
      <c r="P187" s="188" t="e">
        <f t="shared" si="28"/>
        <v>#N/A</v>
      </c>
      <c r="Q187" s="191" t="e">
        <f t="shared" si="29"/>
        <v>#N/A</v>
      </c>
      <c r="R187" s="191" t="e">
        <f t="shared" si="30"/>
        <v>#N/A</v>
      </c>
      <c r="S187" s="191" t="e">
        <f t="shared" si="31"/>
        <v>#N/A</v>
      </c>
      <c r="T187" s="192" t="e">
        <f>VLOOKUP(D187,'PC Receitas'!$N$4:$O$14,2,FALSE)</f>
        <v>#N/A</v>
      </c>
    </row>
    <row r="188" spans="3:20" ht="19.5" customHeight="1" thickTop="1" thickBot="1" x14ac:dyDescent="0.25">
      <c r="C188" s="58"/>
      <c r="D188" s="58"/>
      <c r="E188" s="58"/>
      <c r="F188" s="58"/>
      <c r="G188" s="58"/>
      <c r="H188" s="58"/>
      <c r="I188" s="59"/>
      <c r="J188" s="60"/>
      <c r="K188" s="57">
        <f t="shared" si="27"/>
        <v>38700</v>
      </c>
      <c r="P188" s="188" t="e">
        <f t="shared" si="28"/>
        <v>#N/A</v>
      </c>
      <c r="Q188" s="191" t="e">
        <f t="shared" si="29"/>
        <v>#N/A</v>
      </c>
      <c r="R188" s="191" t="e">
        <f t="shared" si="30"/>
        <v>#N/A</v>
      </c>
      <c r="S188" s="191" t="e">
        <f t="shared" si="31"/>
        <v>#N/A</v>
      </c>
      <c r="T188" s="192" t="e">
        <f>VLOOKUP(D188,'PC Receitas'!$N$4:$O$14,2,FALSE)</f>
        <v>#N/A</v>
      </c>
    </row>
    <row r="189" spans="3:20" ht="19.5" customHeight="1" thickTop="1" thickBot="1" x14ac:dyDescent="0.25">
      <c r="C189" s="58"/>
      <c r="D189" s="58"/>
      <c r="E189" s="58"/>
      <c r="F189" s="58"/>
      <c r="G189" s="58"/>
      <c r="H189" s="58"/>
      <c r="I189" s="59"/>
      <c r="J189" s="60"/>
      <c r="K189" s="57">
        <f t="shared" si="27"/>
        <v>38700</v>
      </c>
      <c r="P189" s="188" t="e">
        <f t="shared" si="28"/>
        <v>#N/A</v>
      </c>
      <c r="Q189" s="191" t="e">
        <f t="shared" si="29"/>
        <v>#N/A</v>
      </c>
      <c r="R189" s="191" t="e">
        <f t="shared" si="30"/>
        <v>#N/A</v>
      </c>
      <c r="S189" s="191" t="e">
        <f t="shared" si="31"/>
        <v>#N/A</v>
      </c>
      <c r="T189" s="192" t="e">
        <f>VLOOKUP(D189,'PC Receitas'!$N$4:$O$14,2,FALSE)</f>
        <v>#N/A</v>
      </c>
    </row>
    <row r="190" spans="3:20" ht="19.5" customHeight="1" thickTop="1" thickBot="1" x14ac:dyDescent="0.25">
      <c r="C190" s="58"/>
      <c r="D190" s="58"/>
      <c r="E190" s="58"/>
      <c r="F190" s="58"/>
      <c r="G190" s="58"/>
      <c r="H190" s="58"/>
      <c r="I190" s="59"/>
      <c r="J190" s="60"/>
      <c r="K190" s="57">
        <f t="shared" si="27"/>
        <v>38700</v>
      </c>
      <c r="P190" s="188" t="e">
        <f t="shared" si="28"/>
        <v>#N/A</v>
      </c>
      <c r="Q190" s="191" t="e">
        <f t="shared" si="29"/>
        <v>#N/A</v>
      </c>
      <c r="R190" s="191" t="e">
        <f t="shared" si="30"/>
        <v>#N/A</v>
      </c>
      <c r="S190" s="191" t="e">
        <f t="shared" si="31"/>
        <v>#N/A</v>
      </c>
      <c r="T190" s="192" t="e">
        <f>VLOOKUP(D190,'PC Receitas'!$N$4:$O$14,2,FALSE)</f>
        <v>#N/A</v>
      </c>
    </row>
    <row r="191" spans="3:20" ht="19.5" customHeight="1" thickTop="1" thickBot="1" x14ac:dyDescent="0.25">
      <c r="C191" s="58"/>
      <c r="D191" s="58"/>
      <c r="E191" s="58"/>
      <c r="F191" s="58"/>
      <c r="G191" s="58"/>
      <c r="H191" s="58"/>
      <c r="I191" s="59"/>
      <c r="J191" s="60"/>
      <c r="K191" s="57">
        <f t="shared" si="27"/>
        <v>38700</v>
      </c>
      <c r="P191" s="188" t="e">
        <f t="shared" si="28"/>
        <v>#N/A</v>
      </c>
      <c r="Q191" s="191" t="e">
        <f t="shared" si="29"/>
        <v>#N/A</v>
      </c>
      <c r="R191" s="191" t="e">
        <f t="shared" si="30"/>
        <v>#N/A</v>
      </c>
      <c r="S191" s="191" t="e">
        <f t="shared" si="31"/>
        <v>#N/A</v>
      </c>
      <c r="T191" s="192" t="e">
        <f>VLOOKUP(D191,'PC Receitas'!$N$4:$O$14,2,FALSE)</f>
        <v>#N/A</v>
      </c>
    </row>
    <row r="192" spans="3:20" ht="19.5" customHeight="1" thickTop="1" thickBot="1" x14ac:dyDescent="0.25">
      <c r="C192" s="58"/>
      <c r="D192" s="58"/>
      <c r="E192" s="58"/>
      <c r="F192" s="58"/>
      <c r="G192" s="58"/>
      <c r="H192" s="58"/>
      <c r="I192" s="59"/>
      <c r="J192" s="60"/>
      <c r="K192" s="57">
        <f t="shared" si="27"/>
        <v>38700</v>
      </c>
      <c r="P192" s="188" t="e">
        <f t="shared" si="28"/>
        <v>#N/A</v>
      </c>
      <c r="Q192" s="191" t="e">
        <f t="shared" si="29"/>
        <v>#N/A</v>
      </c>
      <c r="R192" s="191" t="e">
        <f t="shared" si="30"/>
        <v>#N/A</v>
      </c>
      <c r="S192" s="191" t="e">
        <f t="shared" si="31"/>
        <v>#N/A</v>
      </c>
      <c r="T192" s="192" t="e">
        <f>VLOOKUP(D192,'PC Receitas'!$N$4:$O$14,2,FALSE)</f>
        <v>#N/A</v>
      </c>
    </row>
    <row r="193" spans="3:20" ht="19.5" customHeight="1" thickTop="1" thickBot="1" x14ac:dyDescent="0.25">
      <c r="C193" s="58"/>
      <c r="D193" s="58"/>
      <c r="E193" s="58"/>
      <c r="F193" s="58"/>
      <c r="G193" s="58"/>
      <c r="H193" s="58"/>
      <c r="I193" s="59"/>
      <c r="J193" s="60"/>
      <c r="K193" s="57">
        <f t="shared" si="27"/>
        <v>38700</v>
      </c>
      <c r="P193" s="188" t="e">
        <f t="shared" si="28"/>
        <v>#N/A</v>
      </c>
      <c r="Q193" s="191" t="e">
        <f t="shared" si="29"/>
        <v>#N/A</v>
      </c>
      <c r="R193" s="191" t="e">
        <f t="shared" si="30"/>
        <v>#N/A</v>
      </c>
      <c r="S193" s="191" t="e">
        <f t="shared" si="31"/>
        <v>#N/A</v>
      </c>
      <c r="T193" s="192" t="e">
        <f>VLOOKUP(D193,'PC Receitas'!$N$4:$O$14,2,FALSE)</f>
        <v>#N/A</v>
      </c>
    </row>
    <row r="194" spans="3:20" ht="19.5" customHeight="1" thickTop="1" thickBot="1" x14ac:dyDescent="0.25">
      <c r="C194" s="58"/>
      <c r="D194" s="58"/>
      <c r="E194" s="58"/>
      <c r="F194" s="58"/>
      <c r="G194" s="58"/>
      <c r="H194" s="58"/>
      <c r="I194" s="59"/>
      <c r="J194" s="60"/>
      <c r="K194" s="57">
        <f t="shared" si="27"/>
        <v>38700</v>
      </c>
      <c r="P194" s="188" t="e">
        <f t="shared" si="28"/>
        <v>#N/A</v>
      </c>
      <c r="Q194" s="191" t="e">
        <f t="shared" si="29"/>
        <v>#N/A</v>
      </c>
      <c r="R194" s="191" t="e">
        <f t="shared" si="30"/>
        <v>#N/A</v>
      </c>
      <c r="S194" s="191" t="e">
        <f t="shared" si="31"/>
        <v>#N/A</v>
      </c>
      <c r="T194" s="192" t="e">
        <f>VLOOKUP(D194,'PC Receitas'!$N$4:$O$14,2,FALSE)</f>
        <v>#N/A</v>
      </c>
    </row>
    <row r="195" spans="3:20" ht="19.5" customHeight="1" thickTop="1" thickBot="1" x14ac:dyDescent="0.25">
      <c r="C195" s="58"/>
      <c r="D195" s="58"/>
      <c r="E195" s="58"/>
      <c r="F195" s="58"/>
      <c r="G195" s="58"/>
      <c r="H195" s="58"/>
      <c r="I195" s="59"/>
      <c r="J195" s="60"/>
      <c r="K195" s="57">
        <f t="shared" si="27"/>
        <v>38700</v>
      </c>
      <c r="P195" s="188" t="e">
        <f t="shared" si="28"/>
        <v>#N/A</v>
      </c>
      <c r="Q195" s="191" t="e">
        <f t="shared" si="29"/>
        <v>#N/A</v>
      </c>
      <c r="R195" s="191" t="e">
        <f t="shared" si="30"/>
        <v>#N/A</v>
      </c>
      <c r="S195" s="191" t="e">
        <f t="shared" si="31"/>
        <v>#N/A</v>
      </c>
      <c r="T195" s="192" t="e">
        <f>VLOOKUP(D195,'PC Receitas'!$N$4:$O$14,2,FALSE)</f>
        <v>#N/A</v>
      </c>
    </row>
    <row r="196" spans="3:20" ht="19.5" customHeight="1" thickTop="1" thickBot="1" x14ac:dyDescent="0.25">
      <c r="C196" s="58"/>
      <c r="D196" s="58"/>
      <c r="E196" s="58"/>
      <c r="F196" s="58"/>
      <c r="G196" s="58"/>
      <c r="H196" s="58"/>
      <c r="I196" s="59"/>
      <c r="J196" s="60"/>
      <c r="K196" s="57">
        <f t="shared" si="27"/>
        <v>38700</v>
      </c>
      <c r="P196" s="188" t="e">
        <f t="shared" si="28"/>
        <v>#N/A</v>
      </c>
      <c r="Q196" s="191" t="e">
        <f t="shared" si="29"/>
        <v>#N/A</v>
      </c>
      <c r="R196" s="191" t="e">
        <f t="shared" si="30"/>
        <v>#N/A</v>
      </c>
      <c r="S196" s="191" t="e">
        <f t="shared" si="31"/>
        <v>#N/A</v>
      </c>
      <c r="T196" s="192" t="e">
        <f>VLOOKUP(D196,'PC Receitas'!$N$4:$O$14,2,FALSE)</f>
        <v>#N/A</v>
      </c>
    </row>
    <row r="197" spans="3:20" ht="19.5" customHeight="1" thickTop="1" thickBot="1" x14ac:dyDescent="0.25">
      <c r="C197" s="58"/>
      <c r="D197" s="58"/>
      <c r="E197" s="58"/>
      <c r="F197" s="58"/>
      <c r="G197" s="58"/>
      <c r="H197" s="58"/>
      <c r="I197" s="59"/>
      <c r="J197" s="60"/>
      <c r="K197" s="57">
        <f t="shared" si="27"/>
        <v>38700</v>
      </c>
      <c r="P197" s="188" t="e">
        <f t="shared" si="28"/>
        <v>#N/A</v>
      </c>
      <c r="Q197" s="191" t="e">
        <f t="shared" si="29"/>
        <v>#N/A</v>
      </c>
      <c r="R197" s="191" t="e">
        <f t="shared" si="30"/>
        <v>#N/A</v>
      </c>
      <c r="S197" s="191" t="e">
        <f t="shared" si="31"/>
        <v>#N/A</v>
      </c>
      <c r="T197" s="192" t="e">
        <f>VLOOKUP(D197,'PC Receitas'!$N$4:$O$14,2,FALSE)</f>
        <v>#N/A</v>
      </c>
    </row>
    <row r="198" spans="3:20" ht="19.5" customHeight="1" thickTop="1" thickBot="1" x14ac:dyDescent="0.25">
      <c r="C198" s="58"/>
      <c r="D198" s="58"/>
      <c r="E198" s="58"/>
      <c r="F198" s="58"/>
      <c r="G198" s="58"/>
      <c r="H198" s="58"/>
      <c r="I198" s="59"/>
      <c r="J198" s="60"/>
      <c r="K198" s="57">
        <f t="shared" si="27"/>
        <v>38700</v>
      </c>
      <c r="P198" s="188" t="e">
        <f t="shared" si="28"/>
        <v>#N/A</v>
      </c>
      <c r="Q198" s="191" t="e">
        <f t="shared" si="29"/>
        <v>#N/A</v>
      </c>
      <c r="R198" s="191" t="e">
        <f t="shared" si="30"/>
        <v>#N/A</v>
      </c>
      <c r="S198" s="191" t="e">
        <f t="shared" si="31"/>
        <v>#N/A</v>
      </c>
      <c r="T198" s="192" t="e">
        <f>VLOOKUP(D198,'PC Receitas'!$N$4:$O$14,2,FALSE)</f>
        <v>#N/A</v>
      </c>
    </row>
    <row r="199" spans="3:20" ht="19.5" customHeight="1" thickTop="1" thickBot="1" x14ac:dyDescent="0.25">
      <c r="C199" s="58"/>
      <c r="D199" s="58"/>
      <c r="E199" s="58"/>
      <c r="F199" s="58"/>
      <c r="G199" s="58"/>
      <c r="H199" s="58"/>
      <c r="I199" s="59"/>
      <c r="J199" s="60"/>
      <c r="K199" s="57">
        <f t="shared" ref="K199:K262" si="32">K198+IF(AND(J199="Pago",OR(D199=$V$5,D199=$V$6,D199=$V$7)),I199,IF(AND(J199="Pago",OR(D199=$V$8,D199=$V$9,D199=$V$10,D199=$V$11,D199=$V$12,D199=$V$13,D199=$V$14,D199=$V$15)),-I199,IF(G199="À Vista",IF(J199="Pago",-I199,0),0)))</f>
        <v>38700</v>
      </c>
      <c r="P199" s="188" t="e">
        <f t="shared" si="28"/>
        <v>#N/A</v>
      </c>
      <c r="Q199" s="191" t="e">
        <f t="shared" si="29"/>
        <v>#N/A</v>
      </c>
      <c r="R199" s="191" t="e">
        <f t="shared" si="30"/>
        <v>#N/A</v>
      </c>
      <c r="S199" s="191" t="e">
        <f t="shared" si="31"/>
        <v>#N/A</v>
      </c>
      <c r="T199" s="192" t="e">
        <f>VLOOKUP(D199,'PC Receitas'!$N$4:$O$14,2,FALSE)</f>
        <v>#N/A</v>
      </c>
    </row>
    <row r="200" spans="3:20" ht="19.5" customHeight="1" thickTop="1" thickBot="1" x14ac:dyDescent="0.25">
      <c r="C200" s="58"/>
      <c r="D200" s="58"/>
      <c r="E200" s="58"/>
      <c r="F200" s="58"/>
      <c r="G200" s="58"/>
      <c r="H200" s="58"/>
      <c r="I200" s="59"/>
      <c r="J200" s="60"/>
      <c r="K200" s="57">
        <f t="shared" si="32"/>
        <v>38700</v>
      </c>
      <c r="P200" s="188" t="e">
        <f t="shared" si="28"/>
        <v>#N/A</v>
      </c>
      <c r="Q200" s="191" t="e">
        <f t="shared" si="29"/>
        <v>#N/A</v>
      </c>
      <c r="R200" s="191" t="e">
        <f t="shared" si="30"/>
        <v>#N/A</v>
      </c>
      <c r="S200" s="191" t="e">
        <f t="shared" si="31"/>
        <v>#N/A</v>
      </c>
      <c r="T200" s="192" t="e">
        <f>VLOOKUP(D200,'PC Receitas'!$N$4:$O$14,2,FALSE)</f>
        <v>#N/A</v>
      </c>
    </row>
    <row r="201" spans="3:20" ht="19.5" customHeight="1" thickTop="1" thickBot="1" x14ac:dyDescent="0.25">
      <c r="C201" s="58"/>
      <c r="D201" s="58"/>
      <c r="E201" s="58"/>
      <c r="F201" s="58"/>
      <c r="G201" s="58"/>
      <c r="H201" s="58"/>
      <c r="I201" s="59"/>
      <c r="J201" s="60"/>
      <c r="K201" s="57">
        <f t="shared" si="32"/>
        <v>38700</v>
      </c>
      <c r="P201" s="188" t="e">
        <f t="shared" si="28"/>
        <v>#N/A</v>
      </c>
      <c r="Q201" s="191" t="e">
        <f t="shared" si="29"/>
        <v>#N/A</v>
      </c>
      <c r="R201" s="191" t="e">
        <f t="shared" si="30"/>
        <v>#N/A</v>
      </c>
      <c r="S201" s="191" t="e">
        <f t="shared" si="31"/>
        <v>#N/A</v>
      </c>
      <c r="T201" s="192" t="e">
        <f>VLOOKUP(D201,'PC Receitas'!$N$4:$O$14,2,FALSE)</f>
        <v>#N/A</v>
      </c>
    </row>
    <row r="202" spans="3:20" ht="19.5" customHeight="1" thickTop="1" thickBot="1" x14ac:dyDescent="0.25">
      <c r="C202" s="58"/>
      <c r="D202" s="58"/>
      <c r="E202" s="58"/>
      <c r="F202" s="58"/>
      <c r="G202" s="58"/>
      <c r="H202" s="58"/>
      <c r="I202" s="59"/>
      <c r="J202" s="60"/>
      <c r="K202" s="57">
        <f t="shared" si="32"/>
        <v>38700</v>
      </c>
      <c r="P202" s="188" t="e">
        <f t="shared" si="28"/>
        <v>#N/A</v>
      </c>
      <c r="Q202" s="191" t="e">
        <f t="shared" si="29"/>
        <v>#N/A</v>
      </c>
      <c r="R202" s="191" t="e">
        <f t="shared" si="30"/>
        <v>#N/A</v>
      </c>
      <c r="S202" s="191" t="e">
        <f t="shared" si="31"/>
        <v>#N/A</v>
      </c>
      <c r="T202" s="192" t="e">
        <f>VLOOKUP(D202,'PC Receitas'!$N$4:$O$14,2,FALSE)</f>
        <v>#N/A</v>
      </c>
    </row>
    <row r="203" spans="3:20" ht="19.5" customHeight="1" thickTop="1" thickBot="1" x14ac:dyDescent="0.25">
      <c r="C203" s="58"/>
      <c r="D203" s="58"/>
      <c r="E203" s="58"/>
      <c r="F203" s="58"/>
      <c r="G203" s="58"/>
      <c r="H203" s="58"/>
      <c r="I203" s="59"/>
      <c r="J203" s="60"/>
      <c r="K203" s="57">
        <f t="shared" si="32"/>
        <v>38700</v>
      </c>
      <c r="P203" s="188" t="e">
        <f t="shared" si="28"/>
        <v>#N/A</v>
      </c>
      <c r="Q203" s="191" t="e">
        <f t="shared" si="29"/>
        <v>#N/A</v>
      </c>
      <c r="R203" s="191" t="e">
        <f t="shared" si="30"/>
        <v>#N/A</v>
      </c>
      <c r="S203" s="191" t="e">
        <f t="shared" si="31"/>
        <v>#N/A</v>
      </c>
      <c r="T203" s="192" t="e">
        <f>VLOOKUP(D203,'PC Receitas'!$N$4:$O$14,2,FALSE)</f>
        <v>#N/A</v>
      </c>
    </row>
    <row r="204" spans="3:20" ht="19.5" customHeight="1" thickTop="1" thickBot="1" x14ac:dyDescent="0.25">
      <c r="C204" s="58"/>
      <c r="D204" s="58"/>
      <c r="E204" s="58"/>
      <c r="F204" s="58"/>
      <c r="G204" s="58"/>
      <c r="H204" s="58"/>
      <c r="I204" s="59"/>
      <c r="J204" s="60"/>
      <c r="K204" s="57">
        <f t="shared" si="32"/>
        <v>38700</v>
      </c>
      <c r="P204" s="188" t="e">
        <f t="shared" si="28"/>
        <v>#N/A</v>
      </c>
      <c r="Q204" s="191" t="e">
        <f t="shared" si="29"/>
        <v>#N/A</v>
      </c>
      <c r="R204" s="191" t="e">
        <f t="shared" si="30"/>
        <v>#N/A</v>
      </c>
      <c r="S204" s="191" t="e">
        <f t="shared" si="31"/>
        <v>#N/A</v>
      </c>
      <c r="T204" s="192" t="e">
        <f>VLOOKUP(D204,'PC Receitas'!$N$4:$O$14,2,FALSE)</f>
        <v>#N/A</v>
      </c>
    </row>
    <row r="205" spans="3:20" ht="19.5" customHeight="1" thickTop="1" thickBot="1" x14ac:dyDescent="0.25">
      <c r="C205" s="58"/>
      <c r="D205" s="58"/>
      <c r="E205" s="58"/>
      <c r="F205" s="58"/>
      <c r="G205" s="58"/>
      <c r="H205" s="58"/>
      <c r="I205" s="59"/>
      <c r="J205" s="60"/>
      <c r="K205" s="57">
        <f t="shared" si="32"/>
        <v>38700</v>
      </c>
      <c r="P205" s="188" t="e">
        <f t="shared" si="28"/>
        <v>#N/A</v>
      </c>
      <c r="Q205" s="191" t="e">
        <f t="shared" si="29"/>
        <v>#N/A</v>
      </c>
      <c r="R205" s="191" t="e">
        <f t="shared" si="30"/>
        <v>#N/A</v>
      </c>
      <c r="S205" s="191" t="e">
        <f t="shared" si="31"/>
        <v>#N/A</v>
      </c>
      <c r="T205" s="192" t="e">
        <f>VLOOKUP(D205,'PC Receitas'!$N$4:$O$14,2,FALSE)</f>
        <v>#N/A</v>
      </c>
    </row>
    <row r="206" spans="3:20" ht="19.5" customHeight="1" thickTop="1" thickBot="1" x14ac:dyDescent="0.25">
      <c r="C206" s="58"/>
      <c r="D206" s="58"/>
      <c r="E206" s="58"/>
      <c r="F206" s="58"/>
      <c r="G206" s="58"/>
      <c r="H206" s="58"/>
      <c r="I206" s="59"/>
      <c r="J206" s="60"/>
      <c r="K206" s="57">
        <f t="shared" si="32"/>
        <v>38700</v>
      </c>
      <c r="P206" s="188" t="e">
        <f t="shared" si="28"/>
        <v>#N/A</v>
      </c>
      <c r="Q206" s="191" t="e">
        <f t="shared" si="29"/>
        <v>#N/A</v>
      </c>
      <c r="R206" s="191" t="e">
        <f t="shared" si="30"/>
        <v>#N/A</v>
      </c>
      <c r="S206" s="191" t="e">
        <f t="shared" si="31"/>
        <v>#N/A</v>
      </c>
      <c r="T206" s="192" t="e">
        <f>VLOOKUP(D206,'PC Receitas'!$N$4:$O$14,2,FALSE)</f>
        <v>#N/A</v>
      </c>
    </row>
    <row r="207" spans="3:20" ht="19.5" customHeight="1" thickTop="1" thickBot="1" x14ac:dyDescent="0.25">
      <c r="C207" s="58"/>
      <c r="D207" s="58"/>
      <c r="E207" s="58"/>
      <c r="F207" s="58"/>
      <c r="G207" s="58"/>
      <c r="H207" s="58"/>
      <c r="I207" s="59"/>
      <c r="J207" s="60"/>
      <c r="K207" s="57">
        <f t="shared" si="32"/>
        <v>38700</v>
      </c>
      <c r="P207" s="188" t="e">
        <f t="shared" si="28"/>
        <v>#N/A</v>
      </c>
      <c r="Q207" s="191" t="e">
        <f t="shared" si="29"/>
        <v>#N/A</v>
      </c>
      <c r="R207" s="191" t="e">
        <f t="shared" si="30"/>
        <v>#N/A</v>
      </c>
      <c r="S207" s="191" t="e">
        <f t="shared" si="31"/>
        <v>#N/A</v>
      </c>
      <c r="T207" s="192" t="e">
        <f>VLOOKUP(D207,'PC Receitas'!$N$4:$O$14,2,FALSE)</f>
        <v>#N/A</v>
      </c>
    </row>
    <row r="208" spans="3:20" ht="19.5" customHeight="1" thickTop="1" thickBot="1" x14ac:dyDescent="0.25">
      <c r="C208" s="58"/>
      <c r="D208" s="58"/>
      <c r="E208" s="58"/>
      <c r="F208" s="58"/>
      <c r="G208" s="58"/>
      <c r="H208" s="58"/>
      <c r="I208" s="59"/>
      <c r="J208" s="60"/>
      <c r="K208" s="57">
        <f t="shared" si="32"/>
        <v>38700</v>
      </c>
      <c r="P208" s="188" t="e">
        <f t="shared" si="28"/>
        <v>#N/A</v>
      </c>
      <c r="Q208" s="191" t="e">
        <f t="shared" si="29"/>
        <v>#N/A</v>
      </c>
      <c r="R208" s="191" t="e">
        <f t="shared" si="30"/>
        <v>#N/A</v>
      </c>
      <c r="S208" s="191" t="e">
        <f t="shared" si="31"/>
        <v>#N/A</v>
      </c>
      <c r="T208" s="192" t="e">
        <f>VLOOKUP(D208,'PC Receitas'!$N$4:$O$14,2,FALSE)</f>
        <v>#N/A</v>
      </c>
    </row>
    <row r="209" spans="3:20" ht="19.5" customHeight="1" thickTop="1" thickBot="1" x14ac:dyDescent="0.25">
      <c r="C209" s="58"/>
      <c r="D209" s="58"/>
      <c r="E209" s="58"/>
      <c r="F209" s="58"/>
      <c r="G209" s="58"/>
      <c r="H209" s="58"/>
      <c r="I209" s="59"/>
      <c r="J209" s="60"/>
      <c r="K209" s="57">
        <f t="shared" si="32"/>
        <v>38700</v>
      </c>
      <c r="P209" s="188" t="e">
        <f t="shared" si="28"/>
        <v>#N/A</v>
      </c>
      <c r="Q209" s="191" t="e">
        <f t="shared" si="29"/>
        <v>#N/A</v>
      </c>
      <c r="R209" s="191" t="e">
        <f t="shared" si="30"/>
        <v>#N/A</v>
      </c>
      <c r="S209" s="191" t="e">
        <f t="shared" si="31"/>
        <v>#N/A</v>
      </c>
      <c r="T209" s="192" t="e">
        <f>VLOOKUP(D209,'PC Receitas'!$N$4:$O$14,2,FALSE)</f>
        <v>#N/A</v>
      </c>
    </row>
    <row r="210" spans="3:20" ht="19.5" customHeight="1" thickTop="1" thickBot="1" x14ac:dyDescent="0.25">
      <c r="C210" s="58"/>
      <c r="D210" s="58"/>
      <c r="E210" s="58"/>
      <c r="F210" s="58"/>
      <c r="G210" s="58"/>
      <c r="H210" s="58"/>
      <c r="I210" s="59"/>
      <c r="J210" s="60"/>
      <c r="K210" s="57">
        <f t="shared" si="32"/>
        <v>38700</v>
      </c>
      <c r="P210" s="188" t="e">
        <f t="shared" si="28"/>
        <v>#N/A</v>
      </c>
      <c r="Q210" s="191" t="e">
        <f t="shared" si="29"/>
        <v>#N/A</v>
      </c>
      <c r="R210" s="191" t="e">
        <f t="shared" si="30"/>
        <v>#N/A</v>
      </c>
      <c r="S210" s="191" t="e">
        <f t="shared" si="31"/>
        <v>#N/A</v>
      </c>
      <c r="T210" s="192" t="e">
        <f>VLOOKUP(D210,'PC Receitas'!$N$4:$O$14,2,FALSE)</f>
        <v>#N/A</v>
      </c>
    </row>
    <row r="211" spans="3:20" ht="19.5" customHeight="1" thickTop="1" thickBot="1" x14ac:dyDescent="0.25">
      <c r="C211" s="58"/>
      <c r="D211" s="58"/>
      <c r="E211" s="58"/>
      <c r="F211" s="58"/>
      <c r="G211" s="58"/>
      <c r="H211" s="58"/>
      <c r="I211" s="59"/>
      <c r="J211" s="60"/>
      <c r="K211" s="57">
        <f t="shared" si="32"/>
        <v>38700</v>
      </c>
      <c r="P211" s="188" t="e">
        <f t="shared" si="28"/>
        <v>#N/A</v>
      </c>
      <c r="Q211" s="191" t="e">
        <f t="shared" si="29"/>
        <v>#N/A</v>
      </c>
      <c r="R211" s="191" t="e">
        <f t="shared" si="30"/>
        <v>#N/A</v>
      </c>
      <c r="S211" s="191" t="e">
        <f t="shared" si="31"/>
        <v>#N/A</v>
      </c>
      <c r="T211" s="192" t="e">
        <f>VLOOKUP(D211,'PC Receitas'!$N$4:$O$14,2,FALSE)</f>
        <v>#N/A</v>
      </c>
    </row>
    <row r="212" spans="3:20" ht="19.5" customHeight="1" thickTop="1" thickBot="1" x14ac:dyDescent="0.25">
      <c r="C212" s="58"/>
      <c r="D212" s="58"/>
      <c r="E212" s="58"/>
      <c r="F212" s="58"/>
      <c r="G212" s="58"/>
      <c r="H212" s="58"/>
      <c r="I212" s="59"/>
      <c r="J212" s="60"/>
      <c r="K212" s="57">
        <f t="shared" si="32"/>
        <v>38700</v>
      </c>
      <c r="P212" s="188" t="e">
        <f t="shared" ref="P212:P275" si="33">IF(T212="Despesas_com_Transportes","Despesa",IF(T212="Despesas_com_Lazer_e_Informacao","Despesa",IF(T212="Outras_Despesas","Despesa",IF(T212="Imposto_de_Renda","Despesa",IF(T212="Investimentos_Bens","Despesa","")))))</f>
        <v>#N/A</v>
      </c>
      <c r="Q212" s="191" t="e">
        <f t="shared" ref="Q212:Q275" si="34">IF(T212="Despesas_de_Moradia","Despesa",IF(T212="Despesas_com_Alimentacao","Despesa",IF(T212="Despesas_com_Saude","Despesa","")))</f>
        <v>#N/A</v>
      </c>
      <c r="R212" s="191" t="e">
        <f t="shared" ref="R212:R275" si="35">IF(T212="Renda_Familiar","Receita",IF(T212="Receitas_com_Aplicacoes_Financeiras","Receita",IF(T212="Outras_Receitas","Receita","")))</f>
        <v>#N/A</v>
      </c>
      <c r="S212" s="191" t="e">
        <f t="shared" ref="S212:S275" si="36">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si="32"/>
        <v>38700</v>
      </c>
      <c r="P213" s="188" t="e">
        <f t="shared" si="33"/>
        <v>#N/A</v>
      </c>
      <c r="Q213" s="191" t="e">
        <f t="shared" si="34"/>
        <v>#N/A</v>
      </c>
      <c r="R213" s="191" t="e">
        <f t="shared" si="35"/>
        <v>#N/A</v>
      </c>
      <c r="S213" s="191" t="e">
        <f t="shared" si="36"/>
        <v>#N/A</v>
      </c>
      <c r="T213" s="192" t="e">
        <f>VLOOKUP(D213,'PC Receitas'!$N$4:$O$14,2,FALSE)</f>
        <v>#N/A</v>
      </c>
    </row>
    <row r="214" spans="3:20" ht="19.5" customHeight="1" thickTop="1" thickBot="1" x14ac:dyDescent="0.25">
      <c r="C214" s="58"/>
      <c r="D214" s="58"/>
      <c r="E214" s="58"/>
      <c r="F214" s="58"/>
      <c r="G214" s="58"/>
      <c r="H214" s="58"/>
      <c r="I214" s="59"/>
      <c r="J214" s="60"/>
      <c r="K214" s="57">
        <f t="shared" si="32"/>
        <v>38700</v>
      </c>
      <c r="P214" s="188" t="e">
        <f t="shared" si="33"/>
        <v>#N/A</v>
      </c>
      <c r="Q214" s="191" t="e">
        <f t="shared" si="34"/>
        <v>#N/A</v>
      </c>
      <c r="R214" s="191" t="e">
        <f t="shared" si="35"/>
        <v>#N/A</v>
      </c>
      <c r="S214" s="191" t="e">
        <f t="shared" si="36"/>
        <v>#N/A</v>
      </c>
      <c r="T214" s="192" t="e">
        <f>VLOOKUP(D214,'PC Receitas'!$N$4:$O$14,2,FALSE)</f>
        <v>#N/A</v>
      </c>
    </row>
    <row r="215" spans="3:20" ht="19.5" customHeight="1" thickTop="1" thickBot="1" x14ac:dyDescent="0.25">
      <c r="C215" s="58"/>
      <c r="D215" s="58"/>
      <c r="E215" s="58"/>
      <c r="F215" s="58"/>
      <c r="G215" s="58"/>
      <c r="H215" s="58"/>
      <c r="I215" s="59"/>
      <c r="J215" s="60"/>
      <c r="K215" s="57">
        <f t="shared" si="32"/>
        <v>38700</v>
      </c>
      <c r="P215" s="188" t="e">
        <f t="shared" si="33"/>
        <v>#N/A</v>
      </c>
      <c r="Q215" s="191" t="e">
        <f t="shared" si="34"/>
        <v>#N/A</v>
      </c>
      <c r="R215" s="191" t="e">
        <f t="shared" si="35"/>
        <v>#N/A</v>
      </c>
      <c r="S215" s="191" t="e">
        <f t="shared" si="36"/>
        <v>#N/A</v>
      </c>
      <c r="T215" s="192" t="e">
        <f>VLOOKUP(D215,'PC Receitas'!$N$4:$O$14,2,FALSE)</f>
        <v>#N/A</v>
      </c>
    </row>
    <row r="216" spans="3:20" ht="19.5" customHeight="1" thickTop="1" thickBot="1" x14ac:dyDescent="0.25">
      <c r="C216" s="58"/>
      <c r="D216" s="58"/>
      <c r="E216" s="58"/>
      <c r="F216" s="58"/>
      <c r="G216" s="58"/>
      <c r="H216" s="58"/>
      <c r="I216" s="59"/>
      <c r="J216" s="60"/>
      <c r="K216" s="57">
        <f t="shared" si="32"/>
        <v>38700</v>
      </c>
      <c r="P216" s="188" t="e">
        <f t="shared" si="33"/>
        <v>#N/A</v>
      </c>
      <c r="Q216" s="191" t="e">
        <f t="shared" si="34"/>
        <v>#N/A</v>
      </c>
      <c r="R216" s="191" t="e">
        <f t="shared" si="35"/>
        <v>#N/A</v>
      </c>
      <c r="S216" s="191" t="e">
        <f t="shared" si="36"/>
        <v>#N/A</v>
      </c>
      <c r="T216" s="192" t="e">
        <f>VLOOKUP(D216,'PC Receitas'!$N$4:$O$14,2,FALSE)</f>
        <v>#N/A</v>
      </c>
    </row>
    <row r="217" spans="3:20" ht="19.5" customHeight="1" thickTop="1" thickBot="1" x14ac:dyDescent="0.25">
      <c r="C217" s="58"/>
      <c r="D217" s="58"/>
      <c r="E217" s="58"/>
      <c r="F217" s="58"/>
      <c r="G217" s="58"/>
      <c r="H217" s="58"/>
      <c r="I217" s="59"/>
      <c r="J217" s="60"/>
      <c r="K217" s="57">
        <f t="shared" si="32"/>
        <v>38700</v>
      </c>
      <c r="P217" s="188" t="e">
        <f t="shared" si="33"/>
        <v>#N/A</v>
      </c>
      <c r="Q217" s="191" t="e">
        <f t="shared" si="34"/>
        <v>#N/A</v>
      </c>
      <c r="R217" s="191" t="e">
        <f t="shared" si="35"/>
        <v>#N/A</v>
      </c>
      <c r="S217" s="191" t="e">
        <f t="shared" si="36"/>
        <v>#N/A</v>
      </c>
      <c r="T217" s="192" t="e">
        <f>VLOOKUP(D217,'PC Receitas'!$N$4:$O$14,2,FALSE)</f>
        <v>#N/A</v>
      </c>
    </row>
    <row r="218" spans="3:20" ht="19.5" customHeight="1" thickTop="1" thickBot="1" x14ac:dyDescent="0.25">
      <c r="C218" s="58"/>
      <c r="D218" s="58"/>
      <c r="E218" s="58"/>
      <c r="F218" s="58"/>
      <c r="G218" s="58"/>
      <c r="H218" s="58"/>
      <c r="I218" s="59"/>
      <c r="J218" s="60"/>
      <c r="K218" s="57">
        <f t="shared" si="32"/>
        <v>38700</v>
      </c>
      <c r="P218" s="188" t="e">
        <f t="shared" si="33"/>
        <v>#N/A</v>
      </c>
      <c r="Q218" s="191" t="e">
        <f t="shared" si="34"/>
        <v>#N/A</v>
      </c>
      <c r="R218" s="191" t="e">
        <f t="shared" si="35"/>
        <v>#N/A</v>
      </c>
      <c r="S218" s="191" t="e">
        <f t="shared" si="36"/>
        <v>#N/A</v>
      </c>
      <c r="T218" s="192" t="e">
        <f>VLOOKUP(D218,'PC Receitas'!$N$4:$O$14,2,FALSE)</f>
        <v>#N/A</v>
      </c>
    </row>
    <row r="219" spans="3:20" ht="19.5" customHeight="1" thickTop="1" thickBot="1" x14ac:dyDescent="0.25">
      <c r="C219" s="58"/>
      <c r="D219" s="58"/>
      <c r="E219" s="58"/>
      <c r="F219" s="58"/>
      <c r="G219" s="58"/>
      <c r="H219" s="58"/>
      <c r="I219" s="59"/>
      <c r="J219" s="60"/>
      <c r="K219" s="57">
        <f t="shared" si="32"/>
        <v>38700</v>
      </c>
      <c r="P219" s="188" t="e">
        <f t="shared" si="33"/>
        <v>#N/A</v>
      </c>
      <c r="Q219" s="191" t="e">
        <f t="shared" si="34"/>
        <v>#N/A</v>
      </c>
      <c r="R219" s="191" t="e">
        <f t="shared" si="35"/>
        <v>#N/A</v>
      </c>
      <c r="S219" s="191" t="e">
        <f t="shared" si="36"/>
        <v>#N/A</v>
      </c>
      <c r="T219" s="192" t="e">
        <f>VLOOKUP(D219,'PC Receitas'!$N$4:$O$14,2,FALSE)</f>
        <v>#N/A</v>
      </c>
    </row>
    <row r="220" spans="3:20" ht="19.5" customHeight="1" thickTop="1" thickBot="1" x14ac:dyDescent="0.25">
      <c r="C220" s="58"/>
      <c r="D220" s="58"/>
      <c r="E220" s="58"/>
      <c r="F220" s="58"/>
      <c r="G220" s="58"/>
      <c r="H220" s="58"/>
      <c r="I220" s="59"/>
      <c r="J220" s="60"/>
      <c r="K220" s="57">
        <f t="shared" si="32"/>
        <v>38700</v>
      </c>
      <c r="P220" s="188" t="e">
        <f t="shared" si="33"/>
        <v>#N/A</v>
      </c>
      <c r="Q220" s="191" t="e">
        <f t="shared" si="34"/>
        <v>#N/A</v>
      </c>
      <c r="R220" s="191" t="e">
        <f t="shared" si="35"/>
        <v>#N/A</v>
      </c>
      <c r="S220" s="191" t="e">
        <f t="shared" si="36"/>
        <v>#N/A</v>
      </c>
      <c r="T220" s="192" t="e">
        <f>VLOOKUP(D220,'PC Receitas'!$N$4:$O$14,2,FALSE)</f>
        <v>#N/A</v>
      </c>
    </row>
    <row r="221" spans="3:20" ht="19.5" customHeight="1" thickTop="1" thickBot="1" x14ac:dyDescent="0.25">
      <c r="C221" s="58"/>
      <c r="D221" s="58"/>
      <c r="E221" s="58"/>
      <c r="F221" s="58"/>
      <c r="G221" s="58"/>
      <c r="H221" s="58"/>
      <c r="I221" s="59"/>
      <c r="J221" s="60"/>
      <c r="K221" s="57">
        <f t="shared" si="32"/>
        <v>38700</v>
      </c>
      <c r="P221" s="188" t="e">
        <f t="shared" si="33"/>
        <v>#N/A</v>
      </c>
      <c r="Q221" s="191" t="e">
        <f t="shared" si="34"/>
        <v>#N/A</v>
      </c>
      <c r="R221" s="191" t="e">
        <f t="shared" si="35"/>
        <v>#N/A</v>
      </c>
      <c r="S221" s="191" t="e">
        <f t="shared" si="36"/>
        <v>#N/A</v>
      </c>
      <c r="T221" s="192" t="e">
        <f>VLOOKUP(D221,'PC Receitas'!$N$4:$O$14,2,FALSE)</f>
        <v>#N/A</v>
      </c>
    </row>
    <row r="222" spans="3:20" ht="19.5" customHeight="1" thickTop="1" thickBot="1" x14ac:dyDescent="0.25">
      <c r="C222" s="58"/>
      <c r="D222" s="58"/>
      <c r="E222" s="58"/>
      <c r="F222" s="58"/>
      <c r="G222" s="58"/>
      <c r="H222" s="58"/>
      <c r="I222" s="59"/>
      <c r="J222" s="60"/>
      <c r="K222" s="57">
        <f t="shared" si="32"/>
        <v>38700</v>
      </c>
      <c r="P222" s="188" t="e">
        <f t="shared" si="33"/>
        <v>#N/A</v>
      </c>
      <c r="Q222" s="191" t="e">
        <f t="shared" si="34"/>
        <v>#N/A</v>
      </c>
      <c r="R222" s="191" t="e">
        <f t="shared" si="35"/>
        <v>#N/A</v>
      </c>
      <c r="S222" s="191" t="e">
        <f t="shared" si="36"/>
        <v>#N/A</v>
      </c>
      <c r="T222" s="192" t="e">
        <f>VLOOKUP(D222,'PC Receitas'!$N$4:$O$14,2,FALSE)</f>
        <v>#N/A</v>
      </c>
    </row>
    <row r="223" spans="3:20" ht="19.5" customHeight="1" thickTop="1" thickBot="1" x14ac:dyDescent="0.25">
      <c r="C223" s="58"/>
      <c r="D223" s="58"/>
      <c r="E223" s="58"/>
      <c r="F223" s="58"/>
      <c r="G223" s="58"/>
      <c r="H223" s="58"/>
      <c r="I223" s="59"/>
      <c r="J223" s="60"/>
      <c r="K223" s="57">
        <f t="shared" si="32"/>
        <v>38700</v>
      </c>
      <c r="P223" s="188" t="e">
        <f t="shared" si="33"/>
        <v>#N/A</v>
      </c>
      <c r="Q223" s="191" t="e">
        <f t="shared" si="34"/>
        <v>#N/A</v>
      </c>
      <c r="R223" s="191" t="e">
        <f t="shared" si="35"/>
        <v>#N/A</v>
      </c>
      <c r="S223" s="191" t="e">
        <f t="shared" si="36"/>
        <v>#N/A</v>
      </c>
      <c r="T223" s="192" t="e">
        <f>VLOOKUP(D223,'PC Receitas'!$N$4:$O$14,2,FALSE)</f>
        <v>#N/A</v>
      </c>
    </row>
    <row r="224" spans="3:20" ht="19.5" customHeight="1" thickTop="1" thickBot="1" x14ac:dyDescent="0.25">
      <c r="C224" s="58"/>
      <c r="D224" s="58"/>
      <c r="E224" s="58"/>
      <c r="F224" s="58"/>
      <c r="G224" s="58"/>
      <c r="H224" s="58"/>
      <c r="I224" s="59"/>
      <c r="J224" s="60"/>
      <c r="K224" s="57">
        <f t="shared" si="32"/>
        <v>38700</v>
      </c>
      <c r="P224" s="188" t="e">
        <f t="shared" si="33"/>
        <v>#N/A</v>
      </c>
      <c r="Q224" s="191" t="e">
        <f t="shared" si="34"/>
        <v>#N/A</v>
      </c>
      <c r="R224" s="191" t="e">
        <f t="shared" si="35"/>
        <v>#N/A</v>
      </c>
      <c r="S224" s="191" t="e">
        <f t="shared" si="36"/>
        <v>#N/A</v>
      </c>
      <c r="T224" s="192" t="e">
        <f>VLOOKUP(D224,'PC Receitas'!$N$4:$O$14,2,FALSE)</f>
        <v>#N/A</v>
      </c>
    </row>
    <row r="225" spans="3:20" ht="19.5" customHeight="1" thickTop="1" thickBot="1" x14ac:dyDescent="0.25">
      <c r="C225" s="58"/>
      <c r="D225" s="58"/>
      <c r="E225" s="58"/>
      <c r="F225" s="58"/>
      <c r="G225" s="58"/>
      <c r="H225" s="58"/>
      <c r="I225" s="59"/>
      <c r="J225" s="60"/>
      <c r="K225" s="57">
        <f t="shared" si="32"/>
        <v>38700</v>
      </c>
      <c r="P225" s="188" t="e">
        <f t="shared" si="33"/>
        <v>#N/A</v>
      </c>
      <c r="Q225" s="191" t="e">
        <f t="shared" si="34"/>
        <v>#N/A</v>
      </c>
      <c r="R225" s="191" t="e">
        <f t="shared" si="35"/>
        <v>#N/A</v>
      </c>
      <c r="S225" s="191" t="e">
        <f t="shared" si="36"/>
        <v>#N/A</v>
      </c>
      <c r="T225" s="192" t="e">
        <f>VLOOKUP(D225,'PC Receitas'!$N$4:$O$14,2,FALSE)</f>
        <v>#N/A</v>
      </c>
    </row>
    <row r="226" spans="3:20" ht="19.5" customHeight="1" thickTop="1" thickBot="1" x14ac:dyDescent="0.25">
      <c r="C226" s="58"/>
      <c r="D226" s="58"/>
      <c r="E226" s="58"/>
      <c r="F226" s="58"/>
      <c r="G226" s="58"/>
      <c r="H226" s="58"/>
      <c r="I226" s="59"/>
      <c r="J226" s="60"/>
      <c r="K226" s="57">
        <f t="shared" si="32"/>
        <v>38700</v>
      </c>
      <c r="P226" s="188" t="e">
        <f t="shared" si="33"/>
        <v>#N/A</v>
      </c>
      <c r="Q226" s="191" t="e">
        <f t="shared" si="34"/>
        <v>#N/A</v>
      </c>
      <c r="R226" s="191" t="e">
        <f t="shared" si="35"/>
        <v>#N/A</v>
      </c>
      <c r="S226" s="191" t="e">
        <f t="shared" si="36"/>
        <v>#N/A</v>
      </c>
      <c r="T226" s="192" t="e">
        <f>VLOOKUP(D226,'PC Receitas'!$N$4:$O$14,2,FALSE)</f>
        <v>#N/A</v>
      </c>
    </row>
    <row r="227" spans="3:20" ht="19.5" customHeight="1" thickTop="1" thickBot="1" x14ac:dyDescent="0.25">
      <c r="C227" s="58"/>
      <c r="D227" s="58"/>
      <c r="E227" s="58"/>
      <c r="F227" s="58"/>
      <c r="G227" s="58"/>
      <c r="H227" s="58"/>
      <c r="I227" s="59"/>
      <c r="J227" s="60"/>
      <c r="K227" s="57">
        <f t="shared" si="32"/>
        <v>38700</v>
      </c>
      <c r="P227" s="188" t="e">
        <f t="shared" si="33"/>
        <v>#N/A</v>
      </c>
      <c r="Q227" s="191" t="e">
        <f t="shared" si="34"/>
        <v>#N/A</v>
      </c>
      <c r="R227" s="191" t="e">
        <f t="shared" si="35"/>
        <v>#N/A</v>
      </c>
      <c r="S227" s="191" t="e">
        <f t="shared" si="36"/>
        <v>#N/A</v>
      </c>
      <c r="T227" s="192" t="e">
        <f>VLOOKUP(D227,'PC Receitas'!$N$4:$O$14,2,FALSE)</f>
        <v>#N/A</v>
      </c>
    </row>
    <row r="228" spans="3:20" ht="19.5" customHeight="1" thickTop="1" thickBot="1" x14ac:dyDescent="0.25">
      <c r="C228" s="58"/>
      <c r="D228" s="58"/>
      <c r="E228" s="58"/>
      <c r="F228" s="58"/>
      <c r="G228" s="58"/>
      <c r="H228" s="58"/>
      <c r="I228" s="59"/>
      <c r="J228" s="60"/>
      <c r="K228" s="57">
        <f t="shared" si="32"/>
        <v>38700</v>
      </c>
      <c r="P228" s="188" t="e">
        <f t="shared" si="33"/>
        <v>#N/A</v>
      </c>
      <c r="Q228" s="191" t="e">
        <f t="shared" si="34"/>
        <v>#N/A</v>
      </c>
      <c r="R228" s="191" t="e">
        <f t="shared" si="35"/>
        <v>#N/A</v>
      </c>
      <c r="S228" s="191" t="e">
        <f t="shared" si="36"/>
        <v>#N/A</v>
      </c>
      <c r="T228" s="192" t="e">
        <f>VLOOKUP(D228,'PC Receitas'!$N$4:$O$14,2,FALSE)</f>
        <v>#N/A</v>
      </c>
    </row>
    <row r="229" spans="3:20" ht="19.5" customHeight="1" thickTop="1" thickBot="1" x14ac:dyDescent="0.25">
      <c r="C229" s="58"/>
      <c r="D229" s="58"/>
      <c r="E229" s="58"/>
      <c r="F229" s="58"/>
      <c r="G229" s="58"/>
      <c r="H229" s="58"/>
      <c r="I229" s="59"/>
      <c r="J229" s="60"/>
      <c r="K229" s="57">
        <f t="shared" si="32"/>
        <v>38700</v>
      </c>
      <c r="P229" s="188" t="e">
        <f t="shared" si="33"/>
        <v>#N/A</v>
      </c>
      <c r="Q229" s="191" t="e">
        <f t="shared" si="34"/>
        <v>#N/A</v>
      </c>
      <c r="R229" s="191" t="e">
        <f t="shared" si="35"/>
        <v>#N/A</v>
      </c>
      <c r="S229" s="191" t="e">
        <f t="shared" si="36"/>
        <v>#N/A</v>
      </c>
      <c r="T229" s="192" t="e">
        <f>VLOOKUP(D229,'PC Receitas'!$N$4:$O$14,2,FALSE)</f>
        <v>#N/A</v>
      </c>
    </row>
    <row r="230" spans="3:20" ht="19.5" customHeight="1" thickTop="1" thickBot="1" x14ac:dyDescent="0.25">
      <c r="C230" s="58"/>
      <c r="D230" s="58"/>
      <c r="E230" s="58"/>
      <c r="F230" s="58"/>
      <c r="G230" s="58"/>
      <c r="H230" s="58"/>
      <c r="I230" s="59"/>
      <c r="J230" s="60"/>
      <c r="K230" s="57">
        <f t="shared" si="32"/>
        <v>38700</v>
      </c>
      <c r="P230" s="188" t="e">
        <f t="shared" si="33"/>
        <v>#N/A</v>
      </c>
      <c r="Q230" s="191" t="e">
        <f t="shared" si="34"/>
        <v>#N/A</v>
      </c>
      <c r="R230" s="191" t="e">
        <f t="shared" si="35"/>
        <v>#N/A</v>
      </c>
      <c r="S230" s="191" t="e">
        <f t="shared" si="36"/>
        <v>#N/A</v>
      </c>
      <c r="T230" s="192" t="e">
        <f>VLOOKUP(D230,'PC Receitas'!$N$4:$O$14,2,FALSE)</f>
        <v>#N/A</v>
      </c>
    </row>
    <row r="231" spans="3:20" ht="19.5" customHeight="1" thickTop="1" thickBot="1" x14ac:dyDescent="0.25">
      <c r="C231" s="58"/>
      <c r="D231" s="58"/>
      <c r="E231" s="58"/>
      <c r="F231" s="58"/>
      <c r="G231" s="58"/>
      <c r="H231" s="58"/>
      <c r="I231" s="59"/>
      <c r="J231" s="60"/>
      <c r="K231" s="57">
        <f t="shared" si="32"/>
        <v>38700</v>
      </c>
      <c r="P231" s="188" t="e">
        <f t="shared" si="33"/>
        <v>#N/A</v>
      </c>
      <c r="Q231" s="191" t="e">
        <f t="shared" si="34"/>
        <v>#N/A</v>
      </c>
      <c r="R231" s="191" t="e">
        <f t="shared" si="35"/>
        <v>#N/A</v>
      </c>
      <c r="S231" s="191" t="e">
        <f t="shared" si="36"/>
        <v>#N/A</v>
      </c>
      <c r="T231" s="192" t="e">
        <f>VLOOKUP(D231,'PC Receitas'!$N$4:$O$14,2,FALSE)</f>
        <v>#N/A</v>
      </c>
    </row>
    <row r="232" spans="3:20" ht="19.5" customHeight="1" thickTop="1" thickBot="1" x14ac:dyDescent="0.25">
      <c r="C232" s="58"/>
      <c r="D232" s="58"/>
      <c r="E232" s="58"/>
      <c r="F232" s="58"/>
      <c r="G232" s="58"/>
      <c r="H232" s="58"/>
      <c r="I232" s="59"/>
      <c r="J232" s="60"/>
      <c r="K232" s="57">
        <f t="shared" si="32"/>
        <v>38700</v>
      </c>
      <c r="P232" s="188" t="e">
        <f t="shared" si="33"/>
        <v>#N/A</v>
      </c>
      <c r="Q232" s="191" t="e">
        <f t="shared" si="34"/>
        <v>#N/A</v>
      </c>
      <c r="R232" s="191" t="e">
        <f t="shared" si="35"/>
        <v>#N/A</v>
      </c>
      <c r="S232" s="191" t="e">
        <f t="shared" si="36"/>
        <v>#N/A</v>
      </c>
      <c r="T232" s="192" t="e">
        <f>VLOOKUP(D232,'PC Receitas'!$N$4:$O$14,2,FALSE)</f>
        <v>#N/A</v>
      </c>
    </row>
    <row r="233" spans="3:20" ht="19.5" customHeight="1" thickTop="1" thickBot="1" x14ac:dyDescent="0.25">
      <c r="C233" s="58"/>
      <c r="D233" s="58"/>
      <c r="E233" s="58"/>
      <c r="F233" s="58"/>
      <c r="G233" s="58"/>
      <c r="H233" s="58"/>
      <c r="I233" s="59"/>
      <c r="J233" s="60"/>
      <c r="K233" s="57">
        <f t="shared" si="32"/>
        <v>38700</v>
      </c>
      <c r="P233" s="188" t="e">
        <f t="shared" si="33"/>
        <v>#N/A</v>
      </c>
      <c r="Q233" s="191" t="e">
        <f t="shared" si="34"/>
        <v>#N/A</v>
      </c>
      <c r="R233" s="191" t="e">
        <f t="shared" si="35"/>
        <v>#N/A</v>
      </c>
      <c r="S233" s="191" t="e">
        <f t="shared" si="36"/>
        <v>#N/A</v>
      </c>
      <c r="T233" s="192" t="e">
        <f>VLOOKUP(D233,'PC Receitas'!$N$4:$O$14,2,FALSE)</f>
        <v>#N/A</v>
      </c>
    </row>
    <row r="234" spans="3:20" ht="19.5" customHeight="1" thickTop="1" thickBot="1" x14ac:dyDescent="0.25">
      <c r="C234" s="58"/>
      <c r="D234" s="58"/>
      <c r="E234" s="58"/>
      <c r="F234" s="58"/>
      <c r="G234" s="58"/>
      <c r="H234" s="58"/>
      <c r="I234" s="59"/>
      <c r="J234" s="60"/>
      <c r="K234" s="57">
        <f t="shared" si="32"/>
        <v>38700</v>
      </c>
      <c r="P234" s="188" t="e">
        <f t="shared" si="33"/>
        <v>#N/A</v>
      </c>
      <c r="Q234" s="191" t="e">
        <f t="shared" si="34"/>
        <v>#N/A</v>
      </c>
      <c r="R234" s="191" t="e">
        <f t="shared" si="35"/>
        <v>#N/A</v>
      </c>
      <c r="S234" s="191" t="e">
        <f t="shared" si="36"/>
        <v>#N/A</v>
      </c>
      <c r="T234" s="192" t="e">
        <f>VLOOKUP(D234,'PC Receitas'!$N$4:$O$14,2,FALSE)</f>
        <v>#N/A</v>
      </c>
    </row>
    <row r="235" spans="3:20" ht="19.5" customHeight="1" thickTop="1" thickBot="1" x14ac:dyDescent="0.25">
      <c r="C235" s="58"/>
      <c r="D235" s="58"/>
      <c r="E235" s="58"/>
      <c r="F235" s="58"/>
      <c r="G235" s="58"/>
      <c r="H235" s="58"/>
      <c r="I235" s="59"/>
      <c r="J235" s="60"/>
      <c r="K235" s="57">
        <f t="shared" si="32"/>
        <v>38700</v>
      </c>
      <c r="P235" s="188" t="e">
        <f t="shared" si="33"/>
        <v>#N/A</v>
      </c>
      <c r="Q235" s="191" t="e">
        <f t="shared" si="34"/>
        <v>#N/A</v>
      </c>
      <c r="R235" s="191" t="e">
        <f t="shared" si="35"/>
        <v>#N/A</v>
      </c>
      <c r="S235" s="191" t="e">
        <f t="shared" si="36"/>
        <v>#N/A</v>
      </c>
      <c r="T235" s="192" t="e">
        <f>VLOOKUP(D235,'PC Receitas'!$N$4:$O$14,2,FALSE)</f>
        <v>#N/A</v>
      </c>
    </row>
    <row r="236" spans="3:20" ht="19.5" customHeight="1" thickTop="1" thickBot="1" x14ac:dyDescent="0.25">
      <c r="C236" s="58"/>
      <c r="D236" s="58"/>
      <c r="E236" s="58"/>
      <c r="F236" s="58"/>
      <c r="G236" s="58"/>
      <c r="H236" s="58"/>
      <c r="I236" s="59"/>
      <c r="J236" s="60"/>
      <c r="K236" s="57">
        <f t="shared" si="32"/>
        <v>38700</v>
      </c>
      <c r="P236" s="188" t="e">
        <f t="shared" si="33"/>
        <v>#N/A</v>
      </c>
      <c r="Q236" s="191" t="e">
        <f t="shared" si="34"/>
        <v>#N/A</v>
      </c>
      <c r="R236" s="191" t="e">
        <f t="shared" si="35"/>
        <v>#N/A</v>
      </c>
      <c r="S236" s="191" t="e">
        <f t="shared" si="36"/>
        <v>#N/A</v>
      </c>
      <c r="T236" s="192" t="e">
        <f>VLOOKUP(D236,'PC Receitas'!$N$4:$O$14,2,FALSE)</f>
        <v>#N/A</v>
      </c>
    </row>
    <row r="237" spans="3:20" ht="19.5" customHeight="1" thickTop="1" thickBot="1" x14ac:dyDescent="0.25">
      <c r="C237" s="58"/>
      <c r="D237" s="58"/>
      <c r="E237" s="58"/>
      <c r="F237" s="58"/>
      <c r="G237" s="58"/>
      <c r="H237" s="58"/>
      <c r="I237" s="59"/>
      <c r="J237" s="60"/>
      <c r="K237" s="57">
        <f t="shared" si="32"/>
        <v>38700</v>
      </c>
      <c r="P237" s="188" t="e">
        <f t="shared" si="33"/>
        <v>#N/A</v>
      </c>
      <c r="Q237" s="191" t="e">
        <f t="shared" si="34"/>
        <v>#N/A</v>
      </c>
      <c r="R237" s="191" t="e">
        <f t="shared" si="35"/>
        <v>#N/A</v>
      </c>
      <c r="S237" s="191" t="e">
        <f t="shared" si="36"/>
        <v>#N/A</v>
      </c>
      <c r="T237" s="192" t="e">
        <f>VLOOKUP(D237,'PC Receitas'!$N$4:$O$14,2,FALSE)</f>
        <v>#N/A</v>
      </c>
    </row>
    <row r="238" spans="3:20" ht="19.5" customHeight="1" thickTop="1" thickBot="1" x14ac:dyDescent="0.25">
      <c r="C238" s="58"/>
      <c r="D238" s="58"/>
      <c r="E238" s="58"/>
      <c r="F238" s="58"/>
      <c r="G238" s="58"/>
      <c r="H238" s="58"/>
      <c r="I238" s="59"/>
      <c r="J238" s="60"/>
      <c r="K238" s="57">
        <f t="shared" si="32"/>
        <v>38700</v>
      </c>
      <c r="P238" s="188" t="e">
        <f t="shared" si="33"/>
        <v>#N/A</v>
      </c>
      <c r="Q238" s="191" t="e">
        <f t="shared" si="34"/>
        <v>#N/A</v>
      </c>
      <c r="R238" s="191" t="e">
        <f t="shared" si="35"/>
        <v>#N/A</v>
      </c>
      <c r="S238" s="191" t="e">
        <f t="shared" si="36"/>
        <v>#N/A</v>
      </c>
      <c r="T238" s="192" t="e">
        <f>VLOOKUP(D238,'PC Receitas'!$N$4:$O$14,2,FALSE)</f>
        <v>#N/A</v>
      </c>
    </row>
    <row r="239" spans="3:20" ht="19.5" customHeight="1" thickTop="1" thickBot="1" x14ac:dyDescent="0.25">
      <c r="C239" s="58"/>
      <c r="D239" s="58"/>
      <c r="E239" s="58"/>
      <c r="F239" s="58"/>
      <c r="G239" s="58"/>
      <c r="H239" s="58"/>
      <c r="I239" s="59"/>
      <c r="J239" s="60"/>
      <c r="K239" s="57">
        <f t="shared" si="32"/>
        <v>38700</v>
      </c>
      <c r="P239" s="188" t="e">
        <f t="shared" si="33"/>
        <v>#N/A</v>
      </c>
      <c r="Q239" s="191" t="e">
        <f t="shared" si="34"/>
        <v>#N/A</v>
      </c>
      <c r="R239" s="191" t="e">
        <f t="shared" si="35"/>
        <v>#N/A</v>
      </c>
      <c r="S239" s="191" t="e">
        <f t="shared" si="36"/>
        <v>#N/A</v>
      </c>
      <c r="T239" s="192" t="e">
        <f>VLOOKUP(D239,'PC Receitas'!$N$4:$O$14,2,FALSE)</f>
        <v>#N/A</v>
      </c>
    </row>
    <row r="240" spans="3:20" ht="19.5" customHeight="1" thickTop="1" thickBot="1" x14ac:dyDescent="0.25">
      <c r="C240" s="58"/>
      <c r="D240" s="58"/>
      <c r="E240" s="58"/>
      <c r="F240" s="58"/>
      <c r="G240" s="58"/>
      <c r="H240" s="58"/>
      <c r="I240" s="59"/>
      <c r="J240" s="60"/>
      <c r="K240" s="57">
        <f t="shared" si="32"/>
        <v>38700</v>
      </c>
      <c r="P240" s="188" t="e">
        <f t="shared" si="33"/>
        <v>#N/A</v>
      </c>
      <c r="Q240" s="191" t="e">
        <f t="shared" si="34"/>
        <v>#N/A</v>
      </c>
      <c r="R240" s="191" t="e">
        <f t="shared" si="35"/>
        <v>#N/A</v>
      </c>
      <c r="S240" s="191" t="e">
        <f t="shared" si="36"/>
        <v>#N/A</v>
      </c>
      <c r="T240" s="192" t="e">
        <f>VLOOKUP(D240,'PC Receitas'!$N$4:$O$14,2,FALSE)</f>
        <v>#N/A</v>
      </c>
    </row>
    <row r="241" spans="3:20" ht="19.5" customHeight="1" thickTop="1" thickBot="1" x14ac:dyDescent="0.25">
      <c r="C241" s="58"/>
      <c r="D241" s="58"/>
      <c r="E241" s="58"/>
      <c r="F241" s="58"/>
      <c r="G241" s="58"/>
      <c r="H241" s="58"/>
      <c r="I241" s="59"/>
      <c r="J241" s="60"/>
      <c r="K241" s="57">
        <f t="shared" si="32"/>
        <v>38700</v>
      </c>
      <c r="P241" s="188" t="e">
        <f t="shared" si="33"/>
        <v>#N/A</v>
      </c>
      <c r="Q241" s="191" t="e">
        <f t="shared" si="34"/>
        <v>#N/A</v>
      </c>
      <c r="R241" s="191" t="e">
        <f t="shared" si="35"/>
        <v>#N/A</v>
      </c>
      <c r="S241" s="191" t="e">
        <f t="shared" si="36"/>
        <v>#N/A</v>
      </c>
      <c r="T241" s="192" t="e">
        <f>VLOOKUP(D241,'PC Receitas'!$N$4:$O$14,2,FALSE)</f>
        <v>#N/A</v>
      </c>
    </row>
    <row r="242" spans="3:20" ht="19.5" customHeight="1" thickTop="1" thickBot="1" x14ac:dyDescent="0.25">
      <c r="C242" s="58"/>
      <c r="D242" s="58"/>
      <c r="E242" s="58"/>
      <c r="F242" s="58"/>
      <c r="G242" s="58"/>
      <c r="H242" s="58"/>
      <c r="I242" s="59"/>
      <c r="J242" s="60"/>
      <c r="K242" s="57">
        <f t="shared" si="32"/>
        <v>38700</v>
      </c>
      <c r="P242" s="188" t="e">
        <f t="shared" si="33"/>
        <v>#N/A</v>
      </c>
      <c r="Q242" s="191" t="e">
        <f t="shared" si="34"/>
        <v>#N/A</v>
      </c>
      <c r="R242" s="191" t="e">
        <f t="shared" si="35"/>
        <v>#N/A</v>
      </c>
      <c r="S242" s="191" t="e">
        <f t="shared" si="36"/>
        <v>#N/A</v>
      </c>
      <c r="T242" s="192" t="e">
        <f>VLOOKUP(D242,'PC Receitas'!$N$4:$O$14,2,FALSE)</f>
        <v>#N/A</v>
      </c>
    </row>
    <row r="243" spans="3:20" ht="19.5" customHeight="1" thickTop="1" thickBot="1" x14ac:dyDescent="0.25">
      <c r="C243" s="58"/>
      <c r="D243" s="58"/>
      <c r="E243" s="58"/>
      <c r="F243" s="58"/>
      <c r="G243" s="58"/>
      <c r="H243" s="58"/>
      <c r="I243" s="59"/>
      <c r="J243" s="60"/>
      <c r="K243" s="57">
        <f t="shared" si="32"/>
        <v>38700</v>
      </c>
      <c r="P243" s="188" t="e">
        <f t="shared" si="33"/>
        <v>#N/A</v>
      </c>
      <c r="Q243" s="191" t="e">
        <f t="shared" si="34"/>
        <v>#N/A</v>
      </c>
      <c r="R243" s="191" t="e">
        <f t="shared" si="35"/>
        <v>#N/A</v>
      </c>
      <c r="S243" s="191" t="e">
        <f t="shared" si="36"/>
        <v>#N/A</v>
      </c>
      <c r="T243" s="192" t="e">
        <f>VLOOKUP(D243,'PC Receitas'!$N$4:$O$14,2,FALSE)</f>
        <v>#N/A</v>
      </c>
    </row>
    <row r="244" spans="3:20" ht="19.5" customHeight="1" thickTop="1" thickBot="1" x14ac:dyDescent="0.25">
      <c r="C244" s="58"/>
      <c r="D244" s="58"/>
      <c r="E244" s="58"/>
      <c r="F244" s="58"/>
      <c r="G244" s="58"/>
      <c r="H244" s="58"/>
      <c r="I244" s="59"/>
      <c r="J244" s="60"/>
      <c r="K244" s="57">
        <f t="shared" si="32"/>
        <v>38700</v>
      </c>
      <c r="P244" s="188" t="e">
        <f t="shared" si="33"/>
        <v>#N/A</v>
      </c>
      <c r="Q244" s="191" t="e">
        <f t="shared" si="34"/>
        <v>#N/A</v>
      </c>
      <c r="R244" s="191" t="e">
        <f t="shared" si="35"/>
        <v>#N/A</v>
      </c>
      <c r="S244" s="191" t="e">
        <f t="shared" si="36"/>
        <v>#N/A</v>
      </c>
      <c r="T244" s="192" t="e">
        <f>VLOOKUP(D244,'PC Receitas'!$N$4:$O$14,2,FALSE)</f>
        <v>#N/A</v>
      </c>
    </row>
    <row r="245" spans="3:20" ht="19.5" customHeight="1" thickTop="1" thickBot="1" x14ac:dyDescent="0.25">
      <c r="C245" s="58"/>
      <c r="D245" s="58"/>
      <c r="E245" s="58"/>
      <c r="F245" s="58"/>
      <c r="G245" s="58"/>
      <c r="H245" s="58"/>
      <c r="I245" s="59"/>
      <c r="J245" s="60"/>
      <c r="K245" s="57">
        <f t="shared" si="32"/>
        <v>38700</v>
      </c>
      <c r="P245" s="188" t="e">
        <f t="shared" si="33"/>
        <v>#N/A</v>
      </c>
      <c r="Q245" s="191" t="e">
        <f t="shared" si="34"/>
        <v>#N/A</v>
      </c>
      <c r="R245" s="191" t="e">
        <f t="shared" si="35"/>
        <v>#N/A</v>
      </c>
      <c r="S245" s="191" t="e">
        <f t="shared" si="36"/>
        <v>#N/A</v>
      </c>
      <c r="T245" s="192" t="e">
        <f>VLOOKUP(D245,'PC Receitas'!$N$4:$O$14,2,FALSE)</f>
        <v>#N/A</v>
      </c>
    </row>
    <row r="246" spans="3:20" ht="19.5" customHeight="1" thickTop="1" thickBot="1" x14ac:dyDescent="0.25">
      <c r="C246" s="58"/>
      <c r="D246" s="58"/>
      <c r="E246" s="58"/>
      <c r="F246" s="58"/>
      <c r="G246" s="58"/>
      <c r="H246" s="58"/>
      <c r="I246" s="59"/>
      <c r="J246" s="60"/>
      <c r="K246" s="57">
        <f t="shared" si="32"/>
        <v>38700</v>
      </c>
      <c r="P246" s="188" t="e">
        <f t="shared" si="33"/>
        <v>#N/A</v>
      </c>
      <c r="Q246" s="191" t="e">
        <f t="shared" si="34"/>
        <v>#N/A</v>
      </c>
      <c r="R246" s="191" t="e">
        <f t="shared" si="35"/>
        <v>#N/A</v>
      </c>
      <c r="S246" s="191" t="e">
        <f t="shared" si="36"/>
        <v>#N/A</v>
      </c>
      <c r="T246" s="192" t="e">
        <f>VLOOKUP(D246,'PC Receitas'!$N$4:$O$14,2,FALSE)</f>
        <v>#N/A</v>
      </c>
    </row>
    <row r="247" spans="3:20" ht="19.5" customHeight="1" thickTop="1" thickBot="1" x14ac:dyDescent="0.25">
      <c r="C247" s="58"/>
      <c r="D247" s="58"/>
      <c r="E247" s="58"/>
      <c r="F247" s="58"/>
      <c r="G247" s="58"/>
      <c r="H247" s="58"/>
      <c r="I247" s="59"/>
      <c r="J247" s="60"/>
      <c r="K247" s="57">
        <f t="shared" si="32"/>
        <v>38700</v>
      </c>
      <c r="P247" s="188" t="e">
        <f t="shared" si="33"/>
        <v>#N/A</v>
      </c>
      <c r="Q247" s="191" t="e">
        <f t="shared" si="34"/>
        <v>#N/A</v>
      </c>
      <c r="R247" s="191" t="e">
        <f t="shared" si="35"/>
        <v>#N/A</v>
      </c>
      <c r="S247" s="191" t="e">
        <f t="shared" si="36"/>
        <v>#N/A</v>
      </c>
      <c r="T247" s="192" t="e">
        <f>VLOOKUP(D247,'PC Receitas'!$N$4:$O$14,2,FALSE)</f>
        <v>#N/A</v>
      </c>
    </row>
    <row r="248" spans="3:20" ht="19.5" customHeight="1" thickTop="1" thickBot="1" x14ac:dyDescent="0.25">
      <c r="C248" s="58"/>
      <c r="D248" s="58"/>
      <c r="E248" s="58"/>
      <c r="F248" s="58"/>
      <c r="G248" s="58"/>
      <c r="H248" s="58"/>
      <c r="I248" s="59"/>
      <c r="J248" s="60"/>
      <c r="K248" s="57">
        <f t="shared" si="32"/>
        <v>38700</v>
      </c>
      <c r="P248" s="188" t="e">
        <f t="shared" si="33"/>
        <v>#N/A</v>
      </c>
      <c r="Q248" s="191" t="e">
        <f t="shared" si="34"/>
        <v>#N/A</v>
      </c>
      <c r="R248" s="191" t="e">
        <f t="shared" si="35"/>
        <v>#N/A</v>
      </c>
      <c r="S248" s="191" t="e">
        <f t="shared" si="36"/>
        <v>#N/A</v>
      </c>
      <c r="T248" s="192" t="e">
        <f>VLOOKUP(D248,'PC Receitas'!$N$4:$O$14,2,FALSE)</f>
        <v>#N/A</v>
      </c>
    </row>
    <row r="249" spans="3:20" ht="19.5" customHeight="1" thickTop="1" thickBot="1" x14ac:dyDescent="0.25">
      <c r="C249" s="58"/>
      <c r="D249" s="58"/>
      <c r="E249" s="58"/>
      <c r="F249" s="58"/>
      <c r="G249" s="58"/>
      <c r="H249" s="58"/>
      <c r="I249" s="59"/>
      <c r="J249" s="60"/>
      <c r="K249" s="57">
        <f t="shared" si="32"/>
        <v>38700</v>
      </c>
      <c r="P249" s="188" t="e">
        <f t="shared" si="33"/>
        <v>#N/A</v>
      </c>
      <c r="Q249" s="191" t="e">
        <f t="shared" si="34"/>
        <v>#N/A</v>
      </c>
      <c r="R249" s="191" t="e">
        <f t="shared" si="35"/>
        <v>#N/A</v>
      </c>
      <c r="S249" s="191" t="e">
        <f t="shared" si="36"/>
        <v>#N/A</v>
      </c>
      <c r="T249" s="192" t="e">
        <f>VLOOKUP(D249,'PC Receitas'!$N$4:$O$14,2,FALSE)</f>
        <v>#N/A</v>
      </c>
    </row>
    <row r="250" spans="3:20" ht="19.5" customHeight="1" thickTop="1" thickBot="1" x14ac:dyDescent="0.25">
      <c r="C250" s="58"/>
      <c r="D250" s="58"/>
      <c r="E250" s="58"/>
      <c r="F250" s="58"/>
      <c r="G250" s="58"/>
      <c r="H250" s="58"/>
      <c r="I250" s="59"/>
      <c r="J250" s="60"/>
      <c r="K250" s="57">
        <f t="shared" si="32"/>
        <v>38700</v>
      </c>
      <c r="P250" s="188" t="e">
        <f t="shared" si="33"/>
        <v>#N/A</v>
      </c>
      <c r="Q250" s="191" t="e">
        <f t="shared" si="34"/>
        <v>#N/A</v>
      </c>
      <c r="R250" s="191" t="e">
        <f t="shared" si="35"/>
        <v>#N/A</v>
      </c>
      <c r="S250" s="191" t="e">
        <f t="shared" si="36"/>
        <v>#N/A</v>
      </c>
      <c r="T250" s="192" t="e">
        <f>VLOOKUP(D250,'PC Receitas'!$N$4:$O$14,2,FALSE)</f>
        <v>#N/A</v>
      </c>
    </row>
    <row r="251" spans="3:20" ht="19.5" customHeight="1" thickTop="1" thickBot="1" x14ac:dyDescent="0.25">
      <c r="C251" s="58"/>
      <c r="D251" s="58"/>
      <c r="E251" s="58"/>
      <c r="F251" s="58"/>
      <c r="G251" s="58"/>
      <c r="H251" s="58"/>
      <c r="I251" s="59"/>
      <c r="J251" s="60"/>
      <c r="K251" s="57">
        <f t="shared" si="32"/>
        <v>38700</v>
      </c>
      <c r="P251" s="188" t="e">
        <f t="shared" si="33"/>
        <v>#N/A</v>
      </c>
      <c r="Q251" s="191" t="e">
        <f t="shared" si="34"/>
        <v>#N/A</v>
      </c>
      <c r="R251" s="191" t="e">
        <f t="shared" si="35"/>
        <v>#N/A</v>
      </c>
      <c r="S251" s="191" t="e">
        <f t="shared" si="36"/>
        <v>#N/A</v>
      </c>
      <c r="T251" s="192" t="e">
        <f>VLOOKUP(D251,'PC Receitas'!$N$4:$O$14,2,FALSE)</f>
        <v>#N/A</v>
      </c>
    </row>
    <row r="252" spans="3:20" ht="19.5" customHeight="1" thickTop="1" thickBot="1" x14ac:dyDescent="0.25">
      <c r="C252" s="58"/>
      <c r="D252" s="58"/>
      <c r="E252" s="58"/>
      <c r="F252" s="58"/>
      <c r="G252" s="58"/>
      <c r="H252" s="58"/>
      <c r="I252" s="59"/>
      <c r="J252" s="60"/>
      <c r="K252" s="57">
        <f t="shared" si="32"/>
        <v>38700</v>
      </c>
      <c r="P252" s="188" t="e">
        <f t="shared" si="33"/>
        <v>#N/A</v>
      </c>
      <c r="Q252" s="191" t="e">
        <f t="shared" si="34"/>
        <v>#N/A</v>
      </c>
      <c r="R252" s="191" t="e">
        <f t="shared" si="35"/>
        <v>#N/A</v>
      </c>
      <c r="S252" s="191" t="e">
        <f t="shared" si="36"/>
        <v>#N/A</v>
      </c>
      <c r="T252" s="192" t="e">
        <f>VLOOKUP(D252,'PC Receitas'!$N$4:$O$14,2,FALSE)</f>
        <v>#N/A</v>
      </c>
    </row>
    <row r="253" spans="3:20" ht="19.5" customHeight="1" thickTop="1" thickBot="1" x14ac:dyDescent="0.25">
      <c r="C253" s="58"/>
      <c r="D253" s="58"/>
      <c r="E253" s="58"/>
      <c r="F253" s="58"/>
      <c r="G253" s="58"/>
      <c r="H253" s="58"/>
      <c r="I253" s="59"/>
      <c r="J253" s="60"/>
      <c r="K253" s="57">
        <f t="shared" si="32"/>
        <v>38700</v>
      </c>
      <c r="P253" s="188" t="e">
        <f t="shared" si="33"/>
        <v>#N/A</v>
      </c>
      <c r="Q253" s="191" t="e">
        <f t="shared" si="34"/>
        <v>#N/A</v>
      </c>
      <c r="R253" s="191" t="e">
        <f t="shared" si="35"/>
        <v>#N/A</v>
      </c>
      <c r="S253" s="191" t="e">
        <f t="shared" si="36"/>
        <v>#N/A</v>
      </c>
      <c r="T253" s="192" t="e">
        <f>VLOOKUP(D253,'PC Receitas'!$N$4:$O$14,2,FALSE)</f>
        <v>#N/A</v>
      </c>
    </row>
    <row r="254" spans="3:20" ht="19.5" customHeight="1" thickTop="1" thickBot="1" x14ac:dyDescent="0.25">
      <c r="C254" s="58"/>
      <c r="D254" s="58"/>
      <c r="E254" s="58"/>
      <c r="F254" s="58"/>
      <c r="G254" s="58"/>
      <c r="H254" s="58"/>
      <c r="I254" s="59"/>
      <c r="J254" s="60"/>
      <c r="K254" s="57">
        <f t="shared" si="32"/>
        <v>38700</v>
      </c>
      <c r="P254" s="188" t="e">
        <f t="shared" si="33"/>
        <v>#N/A</v>
      </c>
      <c r="Q254" s="191" t="e">
        <f t="shared" si="34"/>
        <v>#N/A</v>
      </c>
      <c r="R254" s="191" t="e">
        <f t="shared" si="35"/>
        <v>#N/A</v>
      </c>
      <c r="S254" s="191" t="e">
        <f t="shared" si="36"/>
        <v>#N/A</v>
      </c>
      <c r="T254" s="192" t="e">
        <f>VLOOKUP(D254,'PC Receitas'!$N$4:$O$14,2,FALSE)</f>
        <v>#N/A</v>
      </c>
    </row>
    <row r="255" spans="3:20" ht="19.5" customHeight="1" thickTop="1" thickBot="1" x14ac:dyDescent="0.25">
      <c r="C255" s="58"/>
      <c r="D255" s="58"/>
      <c r="E255" s="58"/>
      <c r="F255" s="58"/>
      <c r="G255" s="58"/>
      <c r="H255" s="58"/>
      <c r="I255" s="59"/>
      <c r="J255" s="60"/>
      <c r="K255" s="57">
        <f t="shared" si="32"/>
        <v>38700</v>
      </c>
      <c r="P255" s="188" t="e">
        <f t="shared" si="33"/>
        <v>#N/A</v>
      </c>
      <c r="Q255" s="191" t="e">
        <f t="shared" si="34"/>
        <v>#N/A</v>
      </c>
      <c r="R255" s="191" t="e">
        <f t="shared" si="35"/>
        <v>#N/A</v>
      </c>
      <c r="S255" s="191" t="e">
        <f t="shared" si="36"/>
        <v>#N/A</v>
      </c>
      <c r="T255" s="192" t="e">
        <f>VLOOKUP(D255,'PC Receitas'!$N$4:$O$14,2,FALSE)</f>
        <v>#N/A</v>
      </c>
    </row>
    <row r="256" spans="3:20" ht="19.5" customHeight="1" thickTop="1" thickBot="1" x14ac:dyDescent="0.25">
      <c r="C256" s="58"/>
      <c r="D256" s="58"/>
      <c r="E256" s="58"/>
      <c r="F256" s="58"/>
      <c r="G256" s="58"/>
      <c r="H256" s="58"/>
      <c r="I256" s="59"/>
      <c r="J256" s="60"/>
      <c r="K256" s="57">
        <f t="shared" si="32"/>
        <v>38700</v>
      </c>
      <c r="P256" s="188" t="e">
        <f t="shared" si="33"/>
        <v>#N/A</v>
      </c>
      <c r="Q256" s="191" t="e">
        <f t="shared" si="34"/>
        <v>#N/A</v>
      </c>
      <c r="R256" s="191" t="e">
        <f t="shared" si="35"/>
        <v>#N/A</v>
      </c>
      <c r="S256" s="191" t="e">
        <f t="shared" si="36"/>
        <v>#N/A</v>
      </c>
      <c r="T256" s="192" t="e">
        <f>VLOOKUP(D256,'PC Receitas'!$N$4:$O$14,2,FALSE)</f>
        <v>#N/A</v>
      </c>
    </row>
    <row r="257" spans="3:20" ht="19.5" customHeight="1" thickTop="1" thickBot="1" x14ac:dyDescent="0.25">
      <c r="C257" s="58"/>
      <c r="D257" s="58"/>
      <c r="E257" s="58"/>
      <c r="F257" s="58"/>
      <c r="G257" s="58"/>
      <c r="H257" s="58"/>
      <c r="I257" s="59"/>
      <c r="J257" s="60"/>
      <c r="K257" s="57">
        <f t="shared" si="32"/>
        <v>38700</v>
      </c>
      <c r="P257" s="188" t="e">
        <f t="shared" si="33"/>
        <v>#N/A</v>
      </c>
      <c r="Q257" s="191" t="e">
        <f t="shared" si="34"/>
        <v>#N/A</v>
      </c>
      <c r="R257" s="191" t="e">
        <f t="shared" si="35"/>
        <v>#N/A</v>
      </c>
      <c r="S257" s="191" t="e">
        <f t="shared" si="36"/>
        <v>#N/A</v>
      </c>
      <c r="T257" s="192" t="e">
        <f>VLOOKUP(D257,'PC Receitas'!$N$4:$O$14,2,FALSE)</f>
        <v>#N/A</v>
      </c>
    </row>
    <row r="258" spans="3:20" ht="19.5" customHeight="1" thickTop="1" thickBot="1" x14ac:dyDescent="0.25">
      <c r="C258" s="58"/>
      <c r="D258" s="58"/>
      <c r="E258" s="58"/>
      <c r="F258" s="58"/>
      <c r="G258" s="58"/>
      <c r="H258" s="58"/>
      <c r="I258" s="59"/>
      <c r="J258" s="60"/>
      <c r="K258" s="57">
        <f t="shared" si="32"/>
        <v>38700</v>
      </c>
      <c r="P258" s="188" t="e">
        <f t="shared" si="33"/>
        <v>#N/A</v>
      </c>
      <c r="Q258" s="191" t="e">
        <f t="shared" si="34"/>
        <v>#N/A</v>
      </c>
      <c r="R258" s="191" t="e">
        <f t="shared" si="35"/>
        <v>#N/A</v>
      </c>
      <c r="S258" s="191" t="e">
        <f t="shared" si="36"/>
        <v>#N/A</v>
      </c>
      <c r="T258" s="192" t="e">
        <f>VLOOKUP(D258,'PC Receitas'!$N$4:$O$14,2,FALSE)</f>
        <v>#N/A</v>
      </c>
    </row>
    <row r="259" spans="3:20" ht="19.5" customHeight="1" thickTop="1" thickBot="1" x14ac:dyDescent="0.25">
      <c r="C259" s="58"/>
      <c r="D259" s="58"/>
      <c r="E259" s="58"/>
      <c r="F259" s="58"/>
      <c r="G259" s="58"/>
      <c r="H259" s="58"/>
      <c r="I259" s="59"/>
      <c r="J259" s="60"/>
      <c r="K259" s="57">
        <f t="shared" si="32"/>
        <v>38700</v>
      </c>
      <c r="P259" s="188" t="e">
        <f t="shared" si="33"/>
        <v>#N/A</v>
      </c>
      <c r="Q259" s="191" t="e">
        <f t="shared" si="34"/>
        <v>#N/A</v>
      </c>
      <c r="R259" s="191" t="e">
        <f t="shared" si="35"/>
        <v>#N/A</v>
      </c>
      <c r="S259" s="191" t="e">
        <f t="shared" si="36"/>
        <v>#N/A</v>
      </c>
      <c r="T259" s="192" t="e">
        <f>VLOOKUP(D259,'PC Receitas'!$N$4:$O$14,2,FALSE)</f>
        <v>#N/A</v>
      </c>
    </row>
    <row r="260" spans="3:20" ht="19.5" customHeight="1" thickTop="1" thickBot="1" x14ac:dyDescent="0.25">
      <c r="C260" s="58"/>
      <c r="D260" s="58"/>
      <c r="E260" s="58"/>
      <c r="F260" s="58"/>
      <c r="G260" s="58"/>
      <c r="H260" s="58"/>
      <c r="I260" s="59"/>
      <c r="J260" s="60"/>
      <c r="K260" s="57">
        <f t="shared" si="32"/>
        <v>38700</v>
      </c>
      <c r="P260" s="188" t="e">
        <f t="shared" si="33"/>
        <v>#N/A</v>
      </c>
      <c r="Q260" s="191" t="e">
        <f t="shared" si="34"/>
        <v>#N/A</v>
      </c>
      <c r="R260" s="191" t="e">
        <f t="shared" si="35"/>
        <v>#N/A</v>
      </c>
      <c r="S260" s="191" t="e">
        <f t="shared" si="36"/>
        <v>#N/A</v>
      </c>
      <c r="T260" s="192" t="e">
        <f>VLOOKUP(D260,'PC Receitas'!$N$4:$O$14,2,FALSE)</f>
        <v>#N/A</v>
      </c>
    </row>
    <row r="261" spans="3:20" ht="19.5" customHeight="1" thickTop="1" thickBot="1" x14ac:dyDescent="0.25">
      <c r="C261" s="58"/>
      <c r="D261" s="58"/>
      <c r="E261" s="58"/>
      <c r="F261" s="58"/>
      <c r="G261" s="58"/>
      <c r="H261" s="58"/>
      <c r="I261" s="59"/>
      <c r="J261" s="60"/>
      <c r="K261" s="57">
        <f t="shared" si="32"/>
        <v>38700</v>
      </c>
      <c r="P261" s="188" t="e">
        <f t="shared" si="33"/>
        <v>#N/A</v>
      </c>
      <c r="Q261" s="191" t="e">
        <f t="shared" si="34"/>
        <v>#N/A</v>
      </c>
      <c r="R261" s="191" t="e">
        <f t="shared" si="35"/>
        <v>#N/A</v>
      </c>
      <c r="S261" s="191" t="e">
        <f t="shared" si="36"/>
        <v>#N/A</v>
      </c>
      <c r="T261" s="192" t="e">
        <f>VLOOKUP(D261,'PC Receitas'!$N$4:$O$14,2,FALSE)</f>
        <v>#N/A</v>
      </c>
    </row>
    <row r="262" spans="3:20" ht="19.5" customHeight="1" thickTop="1" thickBot="1" x14ac:dyDescent="0.25">
      <c r="C262" s="58"/>
      <c r="D262" s="58"/>
      <c r="E262" s="58"/>
      <c r="F262" s="58"/>
      <c r="G262" s="58"/>
      <c r="H262" s="58"/>
      <c r="I262" s="59"/>
      <c r="J262" s="60"/>
      <c r="K262" s="57">
        <f t="shared" si="32"/>
        <v>38700</v>
      </c>
      <c r="P262" s="188" t="e">
        <f t="shared" si="33"/>
        <v>#N/A</v>
      </c>
      <c r="Q262" s="191" t="e">
        <f t="shared" si="34"/>
        <v>#N/A</v>
      </c>
      <c r="R262" s="191" t="e">
        <f t="shared" si="35"/>
        <v>#N/A</v>
      </c>
      <c r="S262" s="191" t="e">
        <f t="shared" si="36"/>
        <v>#N/A</v>
      </c>
      <c r="T262" s="192" t="e">
        <f>VLOOKUP(D262,'PC Receitas'!$N$4:$O$14,2,FALSE)</f>
        <v>#N/A</v>
      </c>
    </row>
    <row r="263" spans="3:20" ht="19.5" customHeight="1" thickTop="1" thickBot="1" x14ac:dyDescent="0.25">
      <c r="C263" s="58"/>
      <c r="D263" s="58"/>
      <c r="E263" s="58"/>
      <c r="F263" s="58"/>
      <c r="G263" s="58"/>
      <c r="H263" s="58"/>
      <c r="I263" s="59"/>
      <c r="J263" s="60"/>
      <c r="K263" s="57">
        <f t="shared" ref="K263:K326" si="37">K262+IF(AND(J263="Pago",OR(D263=$V$5,D263=$V$6,D263=$V$7)),I263,IF(AND(J263="Pago",OR(D263=$V$8,D263=$V$9,D263=$V$10,D263=$V$11,D263=$V$12,D263=$V$13,D263=$V$14,D263=$V$15)),-I263,IF(G263="À Vista",IF(J263="Pago",-I263,0),0)))</f>
        <v>38700</v>
      </c>
      <c r="P263" s="188" t="e">
        <f t="shared" si="33"/>
        <v>#N/A</v>
      </c>
      <c r="Q263" s="191" t="e">
        <f t="shared" si="34"/>
        <v>#N/A</v>
      </c>
      <c r="R263" s="191" t="e">
        <f t="shared" si="35"/>
        <v>#N/A</v>
      </c>
      <c r="S263" s="191" t="e">
        <f t="shared" si="36"/>
        <v>#N/A</v>
      </c>
      <c r="T263" s="192" t="e">
        <f>VLOOKUP(D263,'PC Receitas'!$N$4:$O$14,2,FALSE)</f>
        <v>#N/A</v>
      </c>
    </row>
    <row r="264" spans="3:20" ht="19.5" customHeight="1" thickTop="1" thickBot="1" x14ac:dyDescent="0.25">
      <c r="C264" s="58"/>
      <c r="D264" s="58"/>
      <c r="E264" s="58"/>
      <c r="F264" s="58"/>
      <c r="G264" s="58"/>
      <c r="H264" s="58"/>
      <c r="I264" s="59"/>
      <c r="J264" s="60"/>
      <c r="K264" s="57">
        <f t="shared" si="37"/>
        <v>38700</v>
      </c>
      <c r="P264" s="188" t="e">
        <f t="shared" si="33"/>
        <v>#N/A</v>
      </c>
      <c r="Q264" s="191" t="e">
        <f t="shared" si="34"/>
        <v>#N/A</v>
      </c>
      <c r="R264" s="191" t="e">
        <f t="shared" si="35"/>
        <v>#N/A</v>
      </c>
      <c r="S264" s="191" t="e">
        <f t="shared" si="36"/>
        <v>#N/A</v>
      </c>
      <c r="T264" s="192" t="e">
        <f>VLOOKUP(D264,'PC Receitas'!$N$4:$O$14,2,FALSE)</f>
        <v>#N/A</v>
      </c>
    </row>
    <row r="265" spans="3:20" ht="19.5" customHeight="1" thickTop="1" thickBot="1" x14ac:dyDescent="0.25">
      <c r="C265" s="58"/>
      <c r="D265" s="58"/>
      <c r="E265" s="58"/>
      <c r="F265" s="58"/>
      <c r="G265" s="58"/>
      <c r="H265" s="58"/>
      <c r="I265" s="59"/>
      <c r="J265" s="60"/>
      <c r="K265" s="57">
        <f t="shared" si="37"/>
        <v>38700</v>
      </c>
      <c r="P265" s="188" t="e">
        <f t="shared" si="33"/>
        <v>#N/A</v>
      </c>
      <c r="Q265" s="191" t="e">
        <f t="shared" si="34"/>
        <v>#N/A</v>
      </c>
      <c r="R265" s="191" t="e">
        <f t="shared" si="35"/>
        <v>#N/A</v>
      </c>
      <c r="S265" s="191" t="e">
        <f t="shared" si="36"/>
        <v>#N/A</v>
      </c>
      <c r="T265" s="192" t="e">
        <f>VLOOKUP(D265,'PC Receitas'!$N$4:$O$14,2,FALSE)</f>
        <v>#N/A</v>
      </c>
    </row>
    <row r="266" spans="3:20" ht="19.5" customHeight="1" thickTop="1" thickBot="1" x14ac:dyDescent="0.25">
      <c r="C266" s="58"/>
      <c r="D266" s="58"/>
      <c r="E266" s="58"/>
      <c r="F266" s="58"/>
      <c r="G266" s="58"/>
      <c r="H266" s="58"/>
      <c r="I266" s="59"/>
      <c r="J266" s="60"/>
      <c r="K266" s="57">
        <f t="shared" si="37"/>
        <v>38700</v>
      </c>
      <c r="P266" s="188" t="e">
        <f t="shared" si="33"/>
        <v>#N/A</v>
      </c>
      <c r="Q266" s="191" t="e">
        <f t="shared" si="34"/>
        <v>#N/A</v>
      </c>
      <c r="R266" s="191" t="e">
        <f t="shared" si="35"/>
        <v>#N/A</v>
      </c>
      <c r="S266" s="191" t="e">
        <f t="shared" si="36"/>
        <v>#N/A</v>
      </c>
      <c r="T266" s="192" t="e">
        <f>VLOOKUP(D266,'PC Receitas'!$N$4:$O$14,2,FALSE)</f>
        <v>#N/A</v>
      </c>
    </row>
    <row r="267" spans="3:20" ht="19.5" customHeight="1" thickTop="1" thickBot="1" x14ac:dyDescent="0.25">
      <c r="C267" s="58"/>
      <c r="D267" s="58"/>
      <c r="E267" s="58"/>
      <c r="F267" s="58"/>
      <c r="G267" s="58"/>
      <c r="H267" s="58"/>
      <c r="I267" s="59"/>
      <c r="J267" s="60"/>
      <c r="K267" s="57">
        <f t="shared" si="37"/>
        <v>38700</v>
      </c>
      <c r="P267" s="188" t="e">
        <f t="shared" si="33"/>
        <v>#N/A</v>
      </c>
      <c r="Q267" s="191" t="e">
        <f t="shared" si="34"/>
        <v>#N/A</v>
      </c>
      <c r="R267" s="191" t="e">
        <f t="shared" si="35"/>
        <v>#N/A</v>
      </c>
      <c r="S267" s="191" t="e">
        <f t="shared" si="36"/>
        <v>#N/A</v>
      </c>
      <c r="T267" s="192" t="e">
        <f>VLOOKUP(D267,'PC Receitas'!$N$4:$O$14,2,FALSE)</f>
        <v>#N/A</v>
      </c>
    </row>
    <row r="268" spans="3:20" ht="19.5" customHeight="1" thickTop="1" thickBot="1" x14ac:dyDescent="0.25">
      <c r="C268" s="58"/>
      <c r="D268" s="58"/>
      <c r="E268" s="58"/>
      <c r="F268" s="58"/>
      <c r="G268" s="58"/>
      <c r="H268" s="58"/>
      <c r="I268" s="59"/>
      <c r="J268" s="60"/>
      <c r="K268" s="57">
        <f t="shared" si="37"/>
        <v>38700</v>
      </c>
      <c r="P268" s="188" t="e">
        <f t="shared" si="33"/>
        <v>#N/A</v>
      </c>
      <c r="Q268" s="191" t="e">
        <f t="shared" si="34"/>
        <v>#N/A</v>
      </c>
      <c r="R268" s="191" t="e">
        <f t="shared" si="35"/>
        <v>#N/A</v>
      </c>
      <c r="S268" s="191" t="e">
        <f t="shared" si="36"/>
        <v>#N/A</v>
      </c>
      <c r="T268" s="192" t="e">
        <f>VLOOKUP(D268,'PC Receitas'!$N$4:$O$14,2,FALSE)</f>
        <v>#N/A</v>
      </c>
    </row>
    <row r="269" spans="3:20" ht="19.5" customHeight="1" thickTop="1" thickBot="1" x14ac:dyDescent="0.25">
      <c r="C269" s="58"/>
      <c r="D269" s="58"/>
      <c r="E269" s="58"/>
      <c r="F269" s="58"/>
      <c r="G269" s="58"/>
      <c r="H269" s="58"/>
      <c r="I269" s="59"/>
      <c r="J269" s="60"/>
      <c r="K269" s="57">
        <f t="shared" si="37"/>
        <v>38700</v>
      </c>
      <c r="P269" s="188" t="e">
        <f t="shared" si="33"/>
        <v>#N/A</v>
      </c>
      <c r="Q269" s="191" t="e">
        <f t="shared" si="34"/>
        <v>#N/A</v>
      </c>
      <c r="R269" s="191" t="e">
        <f t="shared" si="35"/>
        <v>#N/A</v>
      </c>
      <c r="S269" s="191" t="e">
        <f t="shared" si="36"/>
        <v>#N/A</v>
      </c>
      <c r="T269" s="192" t="e">
        <f>VLOOKUP(D269,'PC Receitas'!$N$4:$O$14,2,FALSE)</f>
        <v>#N/A</v>
      </c>
    </row>
    <row r="270" spans="3:20" ht="19.5" customHeight="1" thickTop="1" thickBot="1" x14ac:dyDescent="0.25">
      <c r="C270" s="58"/>
      <c r="D270" s="58"/>
      <c r="E270" s="58"/>
      <c r="F270" s="58"/>
      <c r="G270" s="58"/>
      <c r="H270" s="58"/>
      <c r="I270" s="59"/>
      <c r="J270" s="60"/>
      <c r="K270" s="57">
        <f t="shared" si="37"/>
        <v>38700</v>
      </c>
      <c r="P270" s="188" t="e">
        <f t="shared" si="33"/>
        <v>#N/A</v>
      </c>
      <c r="Q270" s="191" t="e">
        <f t="shared" si="34"/>
        <v>#N/A</v>
      </c>
      <c r="R270" s="191" t="e">
        <f t="shared" si="35"/>
        <v>#N/A</v>
      </c>
      <c r="S270" s="191" t="e">
        <f t="shared" si="36"/>
        <v>#N/A</v>
      </c>
      <c r="T270" s="192" t="e">
        <f>VLOOKUP(D270,'PC Receitas'!$N$4:$O$14,2,FALSE)</f>
        <v>#N/A</v>
      </c>
    </row>
    <row r="271" spans="3:20" ht="19.5" customHeight="1" thickTop="1" thickBot="1" x14ac:dyDescent="0.25">
      <c r="C271" s="58"/>
      <c r="D271" s="58"/>
      <c r="E271" s="58"/>
      <c r="F271" s="58"/>
      <c r="G271" s="58"/>
      <c r="H271" s="58"/>
      <c r="I271" s="59"/>
      <c r="J271" s="60"/>
      <c r="K271" s="57">
        <f t="shared" si="37"/>
        <v>38700</v>
      </c>
      <c r="P271" s="188" t="e">
        <f t="shared" si="33"/>
        <v>#N/A</v>
      </c>
      <c r="Q271" s="191" t="e">
        <f t="shared" si="34"/>
        <v>#N/A</v>
      </c>
      <c r="R271" s="191" t="e">
        <f t="shared" si="35"/>
        <v>#N/A</v>
      </c>
      <c r="S271" s="191" t="e">
        <f t="shared" si="36"/>
        <v>#N/A</v>
      </c>
      <c r="T271" s="192" t="e">
        <f>VLOOKUP(D271,'PC Receitas'!$N$4:$O$14,2,FALSE)</f>
        <v>#N/A</v>
      </c>
    </row>
    <row r="272" spans="3:20" ht="19.5" customHeight="1" thickTop="1" thickBot="1" x14ac:dyDescent="0.25">
      <c r="C272" s="58"/>
      <c r="D272" s="58"/>
      <c r="E272" s="58"/>
      <c r="F272" s="58"/>
      <c r="G272" s="58"/>
      <c r="H272" s="58"/>
      <c r="I272" s="59"/>
      <c r="J272" s="60"/>
      <c r="K272" s="57">
        <f t="shared" si="37"/>
        <v>38700</v>
      </c>
      <c r="P272" s="188" t="e">
        <f t="shared" si="33"/>
        <v>#N/A</v>
      </c>
      <c r="Q272" s="191" t="e">
        <f t="shared" si="34"/>
        <v>#N/A</v>
      </c>
      <c r="R272" s="191" t="e">
        <f t="shared" si="35"/>
        <v>#N/A</v>
      </c>
      <c r="S272" s="191" t="e">
        <f t="shared" si="36"/>
        <v>#N/A</v>
      </c>
      <c r="T272" s="192" t="e">
        <f>VLOOKUP(D272,'PC Receitas'!$N$4:$O$14,2,FALSE)</f>
        <v>#N/A</v>
      </c>
    </row>
    <row r="273" spans="3:20" ht="19.5" customHeight="1" thickTop="1" thickBot="1" x14ac:dyDescent="0.25">
      <c r="C273" s="58"/>
      <c r="D273" s="58"/>
      <c r="E273" s="58"/>
      <c r="F273" s="58"/>
      <c r="G273" s="58"/>
      <c r="H273" s="58"/>
      <c r="I273" s="59"/>
      <c r="J273" s="60"/>
      <c r="K273" s="57">
        <f t="shared" si="37"/>
        <v>38700</v>
      </c>
      <c r="P273" s="188" t="e">
        <f t="shared" si="33"/>
        <v>#N/A</v>
      </c>
      <c r="Q273" s="191" t="e">
        <f t="shared" si="34"/>
        <v>#N/A</v>
      </c>
      <c r="R273" s="191" t="e">
        <f t="shared" si="35"/>
        <v>#N/A</v>
      </c>
      <c r="S273" s="191" t="e">
        <f t="shared" si="36"/>
        <v>#N/A</v>
      </c>
      <c r="T273" s="192" t="e">
        <f>VLOOKUP(D273,'PC Receitas'!$N$4:$O$14,2,FALSE)</f>
        <v>#N/A</v>
      </c>
    </row>
    <row r="274" spans="3:20" ht="19.5" customHeight="1" thickTop="1" thickBot="1" x14ac:dyDescent="0.25">
      <c r="C274" s="58"/>
      <c r="D274" s="58"/>
      <c r="E274" s="58"/>
      <c r="F274" s="58"/>
      <c r="G274" s="58"/>
      <c r="H274" s="58"/>
      <c r="I274" s="59"/>
      <c r="J274" s="60"/>
      <c r="K274" s="57">
        <f t="shared" si="37"/>
        <v>38700</v>
      </c>
      <c r="P274" s="188" t="e">
        <f t="shared" si="33"/>
        <v>#N/A</v>
      </c>
      <c r="Q274" s="191" t="e">
        <f t="shared" si="34"/>
        <v>#N/A</v>
      </c>
      <c r="R274" s="191" t="e">
        <f t="shared" si="35"/>
        <v>#N/A</v>
      </c>
      <c r="S274" s="191" t="e">
        <f t="shared" si="36"/>
        <v>#N/A</v>
      </c>
      <c r="T274" s="192" t="e">
        <f>VLOOKUP(D274,'PC Receitas'!$N$4:$O$14,2,FALSE)</f>
        <v>#N/A</v>
      </c>
    </row>
    <row r="275" spans="3:20" ht="19.5" customHeight="1" thickTop="1" thickBot="1" x14ac:dyDescent="0.25">
      <c r="C275" s="58"/>
      <c r="D275" s="58"/>
      <c r="E275" s="58"/>
      <c r="F275" s="58"/>
      <c r="G275" s="58"/>
      <c r="H275" s="58"/>
      <c r="I275" s="59"/>
      <c r="J275" s="60"/>
      <c r="K275" s="57">
        <f t="shared" si="37"/>
        <v>38700</v>
      </c>
      <c r="P275" s="188" t="e">
        <f t="shared" si="33"/>
        <v>#N/A</v>
      </c>
      <c r="Q275" s="191" t="e">
        <f t="shared" si="34"/>
        <v>#N/A</v>
      </c>
      <c r="R275" s="191" t="e">
        <f t="shared" si="35"/>
        <v>#N/A</v>
      </c>
      <c r="S275" s="191" t="e">
        <f t="shared" si="36"/>
        <v>#N/A</v>
      </c>
      <c r="T275" s="192" t="e">
        <f>VLOOKUP(D275,'PC Receitas'!$N$4:$O$14,2,FALSE)</f>
        <v>#N/A</v>
      </c>
    </row>
    <row r="276" spans="3:20" ht="19.5" customHeight="1" thickTop="1" thickBot="1" x14ac:dyDescent="0.25">
      <c r="C276" s="58"/>
      <c r="D276" s="58"/>
      <c r="E276" s="58"/>
      <c r="F276" s="58"/>
      <c r="G276" s="58"/>
      <c r="H276" s="58"/>
      <c r="I276" s="59"/>
      <c r="J276" s="60"/>
      <c r="K276" s="57">
        <f t="shared" si="37"/>
        <v>38700</v>
      </c>
      <c r="P276" s="188" t="e">
        <f t="shared" ref="P276:P339" si="38">IF(T276="Despesas_com_Transportes","Despesa",IF(T276="Despesas_com_Lazer_e_Informacao","Despesa",IF(T276="Outras_Despesas","Despesa",IF(T276="Imposto_de_Renda","Despesa",IF(T276="Investimentos_Bens","Despesa","")))))</f>
        <v>#N/A</v>
      </c>
      <c r="Q276" s="191" t="e">
        <f t="shared" ref="Q276:Q339" si="39">IF(T276="Despesas_de_Moradia","Despesa",IF(T276="Despesas_com_Alimentacao","Despesa",IF(T276="Despesas_com_Saude","Despesa","")))</f>
        <v>#N/A</v>
      </c>
      <c r="R276" s="191" t="e">
        <f t="shared" ref="R276:R339" si="40">IF(T276="Renda_Familiar","Receita",IF(T276="Receitas_com_Aplicacoes_Financeiras","Receita",IF(T276="Outras_Receitas","Receita","")))</f>
        <v>#N/A</v>
      </c>
      <c r="S276" s="191" t="e">
        <f t="shared" ref="S276:S339" si="41">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si="37"/>
        <v>38700</v>
      </c>
      <c r="P277" s="188" t="e">
        <f t="shared" si="38"/>
        <v>#N/A</v>
      </c>
      <c r="Q277" s="191" t="e">
        <f t="shared" si="39"/>
        <v>#N/A</v>
      </c>
      <c r="R277" s="191" t="e">
        <f t="shared" si="40"/>
        <v>#N/A</v>
      </c>
      <c r="S277" s="191" t="e">
        <f t="shared" si="41"/>
        <v>#N/A</v>
      </c>
      <c r="T277" s="192" t="e">
        <f>VLOOKUP(D277,'PC Receitas'!$N$4:$O$14,2,FALSE)</f>
        <v>#N/A</v>
      </c>
    </row>
    <row r="278" spans="3:20" ht="19.5" customHeight="1" thickTop="1" thickBot="1" x14ac:dyDescent="0.25">
      <c r="C278" s="58"/>
      <c r="D278" s="58"/>
      <c r="E278" s="58"/>
      <c r="F278" s="58"/>
      <c r="G278" s="58"/>
      <c r="H278" s="58"/>
      <c r="I278" s="59"/>
      <c r="J278" s="60"/>
      <c r="K278" s="57">
        <f t="shared" si="37"/>
        <v>38700</v>
      </c>
      <c r="P278" s="188" t="e">
        <f t="shared" si="38"/>
        <v>#N/A</v>
      </c>
      <c r="Q278" s="191" t="e">
        <f t="shared" si="39"/>
        <v>#N/A</v>
      </c>
      <c r="R278" s="191" t="e">
        <f t="shared" si="40"/>
        <v>#N/A</v>
      </c>
      <c r="S278" s="191" t="e">
        <f t="shared" si="41"/>
        <v>#N/A</v>
      </c>
      <c r="T278" s="192" t="e">
        <f>VLOOKUP(D278,'PC Receitas'!$N$4:$O$14,2,FALSE)</f>
        <v>#N/A</v>
      </c>
    </row>
    <row r="279" spans="3:20" ht="19.5" customHeight="1" thickTop="1" thickBot="1" x14ac:dyDescent="0.25">
      <c r="C279" s="58"/>
      <c r="D279" s="58"/>
      <c r="E279" s="58"/>
      <c r="F279" s="58"/>
      <c r="G279" s="58"/>
      <c r="H279" s="58"/>
      <c r="I279" s="59"/>
      <c r="J279" s="60"/>
      <c r="K279" s="57">
        <f t="shared" si="37"/>
        <v>38700</v>
      </c>
      <c r="P279" s="188" t="e">
        <f t="shared" si="38"/>
        <v>#N/A</v>
      </c>
      <c r="Q279" s="191" t="e">
        <f t="shared" si="39"/>
        <v>#N/A</v>
      </c>
      <c r="R279" s="191" t="e">
        <f t="shared" si="40"/>
        <v>#N/A</v>
      </c>
      <c r="S279" s="191" t="e">
        <f t="shared" si="41"/>
        <v>#N/A</v>
      </c>
      <c r="T279" s="192" t="e">
        <f>VLOOKUP(D279,'PC Receitas'!$N$4:$O$14,2,FALSE)</f>
        <v>#N/A</v>
      </c>
    </row>
    <row r="280" spans="3:20" ht="19.5" customHeight="1" thickTop="1" thickBot="1" x14ac:dyDescent="0.25">
      <c r="C280" s="58"/>
      <c r="D280" s="58"/>
      <c r="E280" s="58"/>
      <c r="F280" s="58"/>
      <c r="G280" s="58"/>
      <c r="H280" s="58"/>
      <c r="I280" s="59"/>
      <c r="J280" s="60"/>
      <c r="K280" s="57">
        <f t="shared" si="37"/>
        <v>38700</v>
      </c>
      <c r="P280" s="188" t="e">
        <f t="shared" si="38"/>
        <v>#N/A</v>
      </c>
      <c r="Q280" s="191" t="e">
        <f t="shared" si="39"/>
        <v>#N/A</v>
      </c>
      <c r="R280" s="191" t="e">
        <f t="shared" si="40"/>
        <v>#N/A</v>
      </c>
      <c r="S280" s="191" t="e">
        <f t="shared" si="41"/>
        <v>#N/A</v>
      </c>
      <c r="T280" s="192" t="e">
        <f>VLOOKUP(D280,'PC Receitas'!$N$4:$O$14,2,FALSE)</f>
        <v>#N/A</v>
      </c>
    </row>
    <row r="281" spans="3:20" ht="19.5" customHeight="1" thickTop="1" thickBot="1" x14ac:dyDescent="0.25">
      <c r="C281" s="58"/>
      <c r="D281" s="58"/>
      <c r="E281" s="58"/>
      <c r="F281" s="58"/>
      <c r="G281" s="58"/>
      <c r="H281" s="58"/>
      <c r="I281" s="59"/>
      <c r="J281" s="60"/>
      <c r="K281" s="57">
        <f t="shared" si="37"/>
        <v>38700</v>
      </c>
      <c r="P281" s="188" t="e">
        <f t="shared" si="38"/>
        <v>#N/A</v>
      </c>
      <c r="Q281" s="191" t="e">
        <f t="shared" si="39"/>
        <v>#N/A</v>
      </c>
      <c r="R281" s="191" t="e">
        <f t="shared" si="40"/>
        <v>#N/A</v>
      </c>
      <c r="S281" s="191" t="e">
        <f t="shared" si="41"/>
        <v>#N/A</v>
      </c>
      <c r="T281" s="192" t="e">
        <f>VLOOKUP(D281,'PC Receitas'!$N$4:$O$14,2,FALSE)</f>
        <v>#N/A</v>
      </c>
    </row>
    <row r="282" spans="3:20" ht="19.5" customHeight="1" thickTop="1" thickBot="1" x14ac:dyDescent="0.25">
      <c r="C282" s="58"/>
      <c r="D282" s="58"/>
      <c r="E282" s="58"/>
      <c r="F282" s="58"/>
      <c r="G282" s="58"/>
      <c r="H282" s="58"/>
      <c r="I282" s="59"/>
      <c r="J282" s="60"/>
      <c r="K282" s="57">
        <f t="shared" si="37"/>
        <v>38700</v>
      </c>
      <c r="P282" s="188" t="e">
        <f t="shared" si="38"/>
        <v>#N/A</v>
      </c>
      <c r="Q282" s="191" t="e">
        <f t="shared" si="39"/>
        <v>#N/A</v>
      </c>
      <c r="R282" s="191" t="e">
        <f t="shared" si="40"/>
        <v>#N/A</v>
      </c>
      <c r="S282" s="191" t="e">
        <f t="shared" si="41"/>
        <v>#N/A</v>
      </c>
      <c r="T282" s="192" t="e">
        <f>VLOOKUP(D282,'PC Receitas'!$N$4:$O$14,2,FALSE)</f>
        <v>#N/A</v>
      </c>
    </row>
    <row r="283" spans="3:20" ht="19.5" customHeight="1" thickTop="1" thickBot="1" x14ac:dyDescent="0.25">
      <c r="C283" s="58"/>
      <c r="D283" s="58"/>
      <c r="E283" s="58"/>
      <c r="F283" s="58"/>
      <c r="G283" s="58"/>
      <c r="H283" s="58"/>
      <c r="I283" s="59"/>
      <c r="J283" s="60"/>
      <c r="K283" s="57">
        <f t="shared" si="37"/>
        <v>38700</v>
      </c>
      <c r="P283" s="188" t="e">
        <f t="shared" si="38"/>
        <v>#N/A</v>
      </c>
      <c r="Q283" s="191" t="e">
        <f t="shared" si="39"/>
        <v>#N/A</v>
      </c>
      <c r="R283" s="191" t="e">
        <f t="shared" si="40"/>
        <v>#N/A</v>
      </c>
      <c r="S283" s="191" t="e">
        <f t="shared" si="41"/>
        <v>#N/A</v>
      </c>
      <c r="T283" s="192" t="e">
        <f>VLOOKUP(D283,'PC Receitas'!$N$4:$O$14,2,FALSE)</f>
        <v>#N/A</v>
      </c>
    </row>
    <row r="284" spans="3:20" ht="19.5" customHeight="1" thickTop="1" thickBot="1" x14ac:dyDescent="0.25">
      <c r="C284" s="58"/>
      <c r="D284" s="58"/>
      <c r="E284" s="58"/>
      <c r="F284" s="58"/>
      <c r="G284" s="58"/>
      <c r="H284" s="58"/>
      <c r="I284" s="59"/>
      <c r="J284" s="60"/>
      <c r="K284" s="57">
        <f t="shared" si="37"/>
        <v>38700</v>
      </c>
      <c r="P284" s="188" t="e">
        <f t="shared" si="38"/>
        <v>#N/A</v>
      </c>
      <c r="Q284" s="191" t="e">
        <f t="shared" si="39"/>
        <v>#N/A</v>
      </c>
      <c r="R284" s="191" t="e">
        <f t="shared" si="40"/>
        <v>#N/A</v>
      </c>
      <c r="S284" s="191" t="e">
        <f t="shared" si="41"/>
        <v>#N/A</v>
      </c>
      <c r="T284" s="192" t="e">
        <f>VLOOKUP(D284,'PC Receitas'!$N$4:$O$14,2,FALSE)</f>
        <v>#N/A</v>
      </c>
    </row>
    <row r="285" spans="3:20" ht="19.5" customHeight="1" thickTop="1" thickBot="1" x14ac:dyDescent="0.25">
      <c r="C285" s="58"/>
      <c r="D285" s="58"/>
      <c r="E285" s="58"/>
      <c r="F285" s="58"/>
      <c r="G285" s="58"/>
      <c r="H285" s="58"/>
      <c r="I285" s="59"/>
      <c r="J285" s="60"/>
      <c r="K285" s="57">
        <f t="shared" si="37"/>
        <v>38700</v>
      </c>
      <c r="P285" s="188" t="e">
        <f t="shared" si="38"/>
        <v>#N/A</v>
      </c>
      <c r="Q285" s="191" t="e">
        <f t="shared" si="39"/>
        <v>#N/A</v>
      </c>
      <c r="R285" s="191" t="e">
        <f t="shared" si="40"/>
        <v>#N/A</v>
      </c>
      <c r="S285" s="191" t="e">
        <f t="shared" si="41"/>
        <v>#N/A</v>
      </c>
      <c r="T285" s="192" t="e">
        <f>VLOOKUP(D285,'PC Receitas'!$N$4:$O$14,2,FALSE)</f>
        <v>#N/A</v>
      </c>
    </row>
    <row r="286" spans="3:20" ht="19.5" customHeight="1" thickTop="1" thickBot="1" x14ac:dyDescent="0.25">
      <c r="C286" s="58"/>
      <c r="D286" s="58"/>
      <c r="E286" s="58"/>
      <c r="F286" s="58"/>
      <c r="G286" s="58"/>
      <c r="H286" s="58"/>
      <c r="I286" s="59"/>
      <c r="J286" s="60"/>
      <c r="K286" s="57">
        <f t="shared" si="37"/>
        <v>38700</v>
      </c>
      <c r="P286" s="188" t="e">
        <f t="shared" si="38"/>
        <v>#N/A</v>
      </c>
      <c r="Q286" s="191" t="e">
        <f t="shared" si="39"/>
        <v>#N/A</v>
      </c>
      <c r="R286" s="191" t="e">
        <f t="shared" si="40"/>
        <v>#N/A</v>
      </c>
      <c r="S286" s="191" t="e">
        <f t="shared" si="41"/>
        <v>#N/A</v>
      </c>
      <c r="T286" s="192" t="e">
        <f>VLOOKUP(D286,'PC Receitas'!$N$4:$O$14,2,FALSE)</f>
        <v>#N/A</v>
      </c>
    </row>
    <row r="287" spans="3:20" ht="19.5" customHeight="1" thickTop="1" thickBot="1" x14ac:dyDescent="0.25">
      <c r="C287" s="58"/>
      <c r="D287" s="58"/>
      <c r="E287" s="58"/>
      <c r="F287" s="58"/>
      <c r="G287" s="58"/>
      <c r="H287" s="58"/>
      <c r="I287" s="59"/>
      <c r="J287" s="60"/>
      <c r="K287" s="57">
        <f t="shared" si="37"/>
        <v>38700</v>
      </c>
      <c r="P287" s="188" t="e">
        <f t="shared" si="38"/>
        <v>#N/A</v>
      </c>
      <c r="Q287" s="191" t="e">
        <f t="shared" si="39"/>
        <v>#N/A</v>
      </c>
      <c r="R287" s="191" t="e">
        <f t="shared" si="40"/>
        <v>#N/A</v>
      </c>
      <c r="S287" s="191" t="e">
        <f t="shared" si="41"/>
        <v>#N/A</v>
      </c>
      <c r="T287" s="192" t="e">
        <f>VLOOKUP(D287,'PC Receitas'!$N$4:$O$14,2,FALSE)</f>
        <v>#N/A</v>
      </c>
    </row>
    <row r="288" spans="3:20" ht="19.5" customHeight="1" thickTop="1" thickBot="1" x14ac:dyDescent="0.25">
      <c r="C288" s="58"/>
      <c r="D288" s="58"/>
      <c r="E288" s="58"/>
      <c r="F288" s="58"/>
      <c r="G288" s="58"/>
      <c r="H288" s="58"/>
      <c r="I288" s="59"/>
      <c r="J288" s="60"/>
      <c r="K288" s="57">
        <f t="shared" si="37"/>
        <v>38700</v>
      </c>
      <c r="P288" s="188" t="e">
        <f t="shared" si="38"/>
        <v>#N/A</v>
      </c>
      <c r="Q288" s="191" t="e">
        <f t="shared" si="39"/>
        <v>#N/A</v>
      </c>
      <c r="R288" s="191" t="e">
        <f t="shared" si="40"/>
        <v>#N/A</v>
      </c>
      <c r="S288" s="191" t="e">
        <f t="shared" si="41"/>
        <v>#N/A</v>
      </c>
      <c r="T288" s="192" t="e">
        <f>VLOOKUP(D288,'PC Receitas'!$N$4:$O$14,2,FALSE)</f>
        <v>#N/A</v>
      </c>
    </row>
    <row r="289" spans="3:20" ht="19.5" customHeight="1" thickTop="1" thickBot="1" x14ac:dyDescent="0.25">
      <c r="C289" s="58"/>
      <c r="D289" s="58"/>
      <c r="E289" s="58"/>
      <c r="F289" s="58"/>
      <c r="G289" s="58"/>
      <c r="H289" s="58"/>
      <c r="I289" s="59"/>
      <c r="J289" s="60"/>
      <c r="K289" s="57">
        <f t="shared" si="37"/>
        <v>38700</v>
      </c>
      <c r="P289" s="188" t="e">
        <f t="shared" si="38"/>
        <v>#N/A</v>
      </c>
      <c r="Q289" s="191" t="e">
        <f t="shared" si="39"/>
        <v>#N/A</v>
      </c>
      <c r="R289" s="191" t="e">
        <f t="shared" si="40"/>
        <v>#N/A</v>
      </c>
      <c r="S289" s="191" t="e">
        <f t="shared" si="41"/>
        <v>#N/A</v>
      </c>
      <c r="T289" s="192" t="e">
        <f>VLOOKUP(D289,'PC Receitas'!$N$4:$O$14,2,FALSE)</f>
        <v>#N/A</v>
      </c>
    </row>
    <row r="290" spans="3:20" ht="19.5" customHeight="1" thickTop="1" thickBot="1" x14ac:dyDescent="0.25">
      <c r="C290" s="58"/>
      <c r="D290" s="58"/>
      <c r="E290" s="58"/>
      <c r="F290" s="58"/>
      <c r="G290" s="58"/>
      <c r="H290" s="58"/>
      <c r="I290" s="59"/>
      <c r="J290" s="60"/>
      <c r="K290" s="57">
        <f t="shared" si="37"/>
        <v>38700</v>
      </c>
      <c r="P290" s="188" t="e">
        <f t="shared" si="38"/>
        <v>#N/A</v>
      </c>
      <c r="Q290" s="191" t="e">
        <f t="shared" si="39"/>
        <v>#N/A</v>
      </c>
      <c r="R290" s="191" t="e">
        <f t="shared" si="40"/>
        <v>#N/A</v>
      </c>
      <c r="S290" s="191" t="e">
        <f t="shared" si="41"/>
        <v>#N/A</v>
      </c>
      <c r="T290" s="192" t="e">
        <f>VLOOKUP(D290,'PC Receitas'!$N$4:$O$14,2,FALSE)</f>
        <v>#N/A</v>
      </c>
    </row>
    <row r="291" spans="3:20" ht="19.5" customHeight="1" thickTop="1" thickBot="1" x14ac:dyDescent="0.25">
      <c r="C291" s="58"/>
      <c r="D291" s="58"/>
      <c r="E291" s="58"/>
      <c r="F291" s="58"/>
      <c r="G291" s="58"/>
      <c r="H291" s="58"/>
      <c r="I291" s="59"/>
      <c r="J291" s="60"/>
      <c r="K291" s="57">
        <f t="shared" si="37"/>
        <v>38700</v>
      </c>
      <c r="P291" s="188" t="e">
        <f t="shared" si="38"/>
        <v>#N/A</v>
      </c>
      <c r="Q291" s="191" t="e">
        <f t="shared" si="39"/>
        <v>#N/A</v>
      </c>
      <c r="R291" s="191" t="e">
        <f t="shared" si="40"/>
        <v>#N/A</v>
      </c>
      <c r="S291" s="191" t="e">
        <f t="shared" si="41"/>
        <v>#N/A</v>
      </c>
      <c r="T291" s="192" t="e">
        <f>VLOOKUP(D291,'PC Receitas'!$N$4:$O$14,2,FALSE)</f>
        <v>#N/A</v>
      </c>
    </row>
    <row r="292" spans="3:20" ht="19.5" customHeight="1" thickTop="1" thickBot="1" x14ac:dyDescent="0.25">
      <c r="C292" s="58"/>
      <c r="D292" s="58"/>
      <c r="E292" s="58"/>
      <c r="F292" s="58"/>
      <c r="G292" s="58"/>
      <c r="H292" s="58"/>
      <c r="I292" s="59"/>
      <c r="J292" s="60"/>
      <c r="K292" s="57">
        <f t="shared" si="37"/>
        <v>38700</v>
      </c>
      <c r="P292" s="188" t="e">
        <f t="shared" si="38"/>
        <v>#N/A</v>
      </c>
      <c r="Q292" s="191" t="e">
        <f t="shared" si="39"/>
        <v>#N/A</v>
      </c>
      <c r="R292" s="191" t="e">
        <f t="shared" si="40"/>
        <v>#N/A</v>
      </c>
      <c r="S292" s="191" t="e">
        <f t="shared" si="41"/>
        <v>#N/A</v>
      </c>
      <c r="T292" s="192" t="e">
        <f>VLOOKUP(D292,'PC Receitas'!$N$4:$O$14,2,FALSE)</f>
        <v>#N/A</v>
      </c>
    </row>
    <row r="293" spans="3:20" ht="19.5" customHeight="1" thickTop="1" thickBot="1" x14ac:dyDescent="0.25">
      <c r="C293" s="58"/>
      <c r="D293" s="58"/>
      <c r="E293" s="58"/>
      <c r="F293" s="58"/>
      <c r="G293" s="58"/>
      <c r="H293" s="58"/>
      <c r="I293" s="59"/>
      <c r="J293" s="60"/>
      <c r="K293" s="57">
        <f t="shared" si="37"/>
        <v>38700</v>
      </c>
      <c r="P293" s="188" t="e">
        <f t="shared" si="38"/>
        <v>#N/A</v>
      </c>
      <c r="Q293" s="191" t="e">
        <f t="shared" si="39"/>
        <v>#N/A</v>
      </c>
      <c r="R293" s="191" t="e">
        <f t="shared" si="40"/>
        <v>#N/A</v>
      </c>
      <c r="S293" s="191" t="e">
        <f t="shared" si="41"/>
        <v>#N/A</v>
      </c>
      <c r="T293" s="192" t="e">
        <f>VLOOKUP(D293,'PC Receitas'!$N$4:$O$14,2,FALSE)</f>
        <v>#N/A</v>
      </c>
    </row>
    <row r="294" spans="3:20" ht="19.5" customHeight="1" thickTop="1" thickBot="1" x14ac:dyDescent="0.25">
      <c r="C294" s="58"/>
      <c r="D294" s="58"/>
      <c r="E294" s="58"/>
      <c r="F294" s="58"/>
      <c r="G294" s="58"/>
      <c r="H294" s="58"/>
      <c r="I294" s="59"/>
      <c r="J294" s="60"/>
      <c r="K294" s="57">
        <f t="shared" si="37"/>
        <v>38700</v>
      </c>
      <c r="P294" s="188" t="e">
        <f t="shared" si="38"/>
        <v>#N/A</v>
      </c>
      <c r="Q294" s="191" t="e">
        <f t="shared" si="39"/>
        <v>#N/A</v>
      </c>
      <c r="R294" s="191" t="e">
        <f t="shared" si="40"/>
        <v>#N/A</v>
      </c>
      <c r="S294" s="191" t="e">
        <f t="shared" si="41"/>
        <v>#N/A</v>
      </c>
      <c r="T294" s="192" t="e">
        <f>VLOOKUP(D294,'PC Receitas'!$N$4:$O$14,2,FALSE)</f>
        <v>#N/A</v>
      </c>
    </row>
    <row r="295" spans="3:20" ht="19.5" customHeight="1" thickTop="1" thickBot="1" x14ac:dyDescent="0.25">
      <c r="C295" s="58"/>
      <c r="D295" s="58"/>
      <c r="E295" s="58"/>
      <c r="F295" s="58"/>
      <c r="G295" s="58"/>
      <c r="H295" s="58"/>
      <c r="I295" s="59"/>
      <c r="J295" s="60"/>
      <c r="K295" s="57">
        <f t="shared" si="37"/>
        <v>38700</v>
      </c>
      <c r="P295" s="188" t="e">
        <f t="shared" si="38"/>
        <v>#N/A</v>
      </c>
      <c r="Q295" s="191" t="e">
        <f t="shared" si="39"/>
        <v>#N/A</v>
      </c>
      <c r="R295" s="191" t="e">
        <f t="shared" si="40"/>
        <v>#N/A</v>
      </c>
      <c r="S295" s="191" t="e">
        <f t="shared" si="41"/>
        <v>#N/A</v>
      </c>
      <c r="T295" s="192" t="e">
        <f>VLOOKUP(D295,'PC Receitas'!$N$4:$O$14,2,FALSE)</f>
        <v>#N/A</v>
      </c>
    </row>
    <row r="296" spans="3:20" ht="19.5" customHeight="1" thickTop="1" thickBot="1" x14ac:dyDescent="0.25">
      <c r="C296" s="58"/>
      <c r="D296" s="58"/>
      <c r="E296" s="58"/>
      <c r="F296" s="58"/>
      <c r="G296" s="58"/>
      <c r="H296" s="58"/>
      <c r="I296" s="59"/>
      <c r="J296" s="60"/>
      <c r="K296" s="57">
        <f t="shared" si="37"/>
        <v>38700</v>
      </c>
      <c r="P296" s="188" t="e">
        <f t="shared" si="38"/>
        <v>#N/A</v>
      </c>
      <c r="Q296" s="191" t="e">
        <f t="shared" si="39"/>
        <v>#N/A</v>
      </c>
      <c r="R296" s="191" t="e">
        <f t="shared" si="40"/>
        <v>#N/A</v>
      </c>
      <c r="S296" s="191" t="e">
        <f t="shared" si="41"/>
        <v>#N/A</v>
      </c>
      <c r="T296" s="192" t="e">
        <f>VLOOKUP(D296,'PC Receitas'!$N$4:$O$14,2,FALSE)</f>
        <v>#N/A</v>
      </c>
    </row>
    <row r="297" spans="3:20" ht="19.5" customHeight="1" thickTop="1" thickBot="1" x14ac:dyDescent="0.25">
      <c r="C297" s="58"/>
      <c r="D297" s="58"/>
      <c r="E297" s="58"/>
      <c r="F297" s="58"/>
      <c r="G297" s="58"/>
      <c r="H297" s="58"/>
      <c r="I297" s="59"/>
      <c r="J297" s="60"/>
      <c r="K297" s="57">
        <f t="shared" si="37"/>
        <v>38700</v>
      </c>
      <c r="P297" s="188" t="e">
        <f t="shared" si="38"/>
        <v>#N/A</v>
      </c>
      <c r="Q297" s="191" t="e">
        <f t="shared" si="39"/>
        <v>#N/A</v>
      </c>
      <c r="R297" s="191" t="e">
        <f t="shared" si="40"/>
        <v>#N/A</v>
      </c>
      <c r="S297" s="191" t="e">
        <f t="shared" si="41"/>
        <v>#N/A</v>
      </c>
      <c r="T297" s="192" t="e">
        <f>VLOOKUP(D297,'PC Receitas'!$N$4:$O$14,2,FALSE)</f>
        <v>#N/A</v>
      </c>
    </row>
    <row r="298" spans="3:20" ht="19.5" customHeight="1" thickTop="1" thickBot="1" x14ac:dyDescent="0.25">
      <c r="C298" s="58"/>
      <c r="D298" s="58"/>
      <c r="E298" s="58"/>
      <c r="F298" s="58"/>
      <c r="G298" s="58"/>
      <c r="H298" s="58"/>
      <c r="I298" s="59"/>
      <c r="J298" s="60"/>
      <c r="K298" s="57">
        <f t="shared" si="37"/>
        <v>38700</v>
      </c>
      <c r="P298" s="188" t="e">
        <f t="shared" si="38"/>
        <v>#N/A</v>
      </c>
      <c r="Q298" s="191" t="e">
        <f t="shared" si="39"/>
        <v>#N/A</v>
      </c>
      <c r="R298" s="191" t="e">
        <f t="shared" si="40"/>
        <v>#N/A</v>
      </c>
      <c r="S298" s="191" t="e">
        <f t="shared" si="41"/>
        <v>#N/A</v>
      </c>
      <c r="T298" s="192" t="e">
        <f>VLOOKUP(D298,'PC Receitas'!$N$4:$O$14,2,FALSE)</f>
        <v>#N/A</v>
      </c>
    </row>
    <row r="299" spans="3:20" ht="19.5" customHeight="1" thickTop="1" thickBot="1" x14ac:dyDescent="0.25">
      <c r="C299" s="58"/>
      <c r="D299" s="58"/>
      <c r="E299" s="58"/>
      <c r="F299" s="58"/>
      <c r="G299" s="58"/>
      <c r="H299" s="58"/>
      <c r="I299" s="59"/>
      <c r="J299" s="60"/>
      <c r="K299" s="57">
        <f t="shared" si="37"/>
        <v>38700</v>
      </c>
      <c r="P299" s="188" t="e">
        <f t="shared" si="38"/>
        <v>#N/A</v>
      </c>
      <c r="Q299" s="191" t="e">
        <f t="shared" si="39"/>
        <v>#N/A</v>
      </c>
      <c r="R299" s="191" t="e">
        <f t="shared" si="40"/>
        <v>#N/A</v>
      </c>
      <c r="S299" s="191" t="e">
        <f t="shared" si="41"/>
        <v>#N/A</v>
      </c>
      <c r="T299" s="192" t="e">
        <f>VLOOKUP(D299,'PC Receitas'!$N$4:$O$14,2,FALSE)</f>
        <v>#N/A</v>
      </c>
    </row>
    <row r="300" spans="3:20" ht="19.5" customHeight="1" thickTop="1" thickBot="1" x14ac:dyDescent="0.25">
      <c r="C300" s="58"/>
      <c r="D300" s="58"/>
      <c r="E300" s="58"/>
      <c r="F300" s="58"/>
      <c r="G300" s="58"/>
      <c r="H300" s="58"/>
      <c r="I300" s="59"/>
      <c r="J300" s="60"/>
      <c r="K300" s="57">
        <f t="shared" si="37"/>
        <v>38700</v>
      </c>
      <c r="P300" s="188" t="e">
        <f t="shared" si="38"/>
        <v>#N/A</v>
      </c>
      <c r="Q300" s="191" t="e">
        <f t="shared" si="39"/>
        <v>#N/A</v>
      </c>
      <c r="R300" s="191" t="e">
        <f t="shared" si="40"/>
        <v>#N/A</v>
      </c>
      <c r="S300" s="191" t="e">
        <f t="shared" si="41"/>
        <v>#N/A</v>
      </c>
      <c r="T300" s="192" t="e">
        <f>VLOOKUP(D300,'PC Receitas'!$N$4:$O$14,2,FALSE)</f>
        <v>#N/A</v>
      </c>
    </row>
    <row r="301" spans="3:20" ht="19.5" customHeight="1" thickTop="1" thickBot="1" x14ac:dyDescent="0.25">
      <c r="C301" s="58"/>
      <c r="D301" s="58"/>
      <c r="E301" s="58"/>
      <c r="F301" s="58"/>
      <c r="G301" s="58"/>
      <c r="H301" s="58"/>
      <c r="I301" s="59"/>
      <c r="J301" s="60"/>
      <c r="K301" s="57">
        <f t="shared" si="37"/>
        <v>38700</v>
      </c>
      <c r="P301" s="188" t="e">
        <f t="shared" si="38"/>
        <v>#N/A</v>
      </c>
      <c r="Q301" s="191" t="e">
        <f t="shared" si="39"/>
        <v>#N/A</v>
      </c>
      <c r="R301" s="191" t="e">
        <f t="shared" si="40"/>
        <v>#N/A</v>
      </c>
      <c r="S301" s="191" t="e">
        <f t="shared" si="41"/>
        <v>#N/A</v>
      </c>
      <c r="T301" s="192" t="e">
        <f>VLOOKUP(D301,'PC Receitas'!$N$4:$O$14,2,FALSE)</f>
        <v>#N/A</v>
      </c>
    </row>
    <row r="302" spans="3:20" ht="19.5" customHeight="1" thickTop="1" thickBot="1" x14ac:dyDescent="0.25">
      <c r="C302" s="58"/>
      <c r="D302" s="58"/>
      <c r="E302" s="58"/>
      <c r="F302" s="58"/>
      <c r="G302" s="58"/>
      <c r="H302" s="58"/>
      <c r="I302" s="59"/>
      <c r="J302" s="60"/>
      <c r="K302" s="57">
        <f t="shared" si="37"/>
        <v>38700</v>
      </c>
      <c r="P302" s="188" t="e">
        <f t="shared" si="38"/>
        <v>#N/A</v>
      </c>
      <c r="Q302" s="191" t="e">
        <f t="shared" si="39"/>
        <v>#N/A</v>
      </c>
      <c r="R302" s="191" t="e">
        <f t="shared" si="40"/>
        <v>#N/A</v>
      </c>
      <c r="S302" s="191" t="e">
        <f t="shared" si="41"/>
        <v>#N/A</v>
      </c>
      <c r="T302" s="192" t="e">
        <f>VLOOKUP(D302,'PC Receitas'!$N$4:$O$14,2,FALSE)</f>
        <v>#N/A</v>
      </c>
    </row>
    <row r="303" spans="3:20" ht="19.5" customHeight="1" thickTop="1" thickBot="1" x14ac:dyDescent="0.25">
      <c r="C303" s="58"/>
      <c r="D303" s="58"/>
      <c r="E303" s="58"/>
      <c r="F303" s="58"/>
      <c r="G303" s="58"/>
      <c r="H303" s="58"/>
      <c r="I303" s="59"/>
      <c r="J303" s="60"/>
      <c r="K303" s="57">
        <f t="shared" si="37"/>
        <v>38700</v>
      </c>
      <c r="P303" s="188" t="e">
        <f t="shared" si="38"/>
        <v>#N/A</v>
      </c>
      <c r="Q303" s="191" t="e">
        <f t="shared" si="39"/>
        <v>#N/A</v>
      </c>
      <c r="R303" s="191" t="e">
        <f t="shared" si="40"/>
        <v>#N/A</v>
      </c>
      <c r="S303" s="191" t="e">
        <f t="shared" si="41"/>
        <v>#N/A</v>
      </c>
      <c r="T303" s="192" t="e">
        <f>VLOOKUP(D303,'PC Receitas'!$N$4:$O$14,2,FALSE)</f>
        <v>#N/A</v>
      </c>
    </row>
    <row r="304" spans="3:20" ht="19.5" customHeight="1" thickTop="1" thickBot="1" x14ac:dyDescent="0.25">
      <c r="C304" s="58"/>
      <c r="D304" s="58"/>
      <c r="E304" s="58"/>
      <c r="F304" s="58"/>
      <c r="G304" s="58"/>
      <c r="H304" s="58"/>
      <c r="I304" s="59"/>
      <c r="J304" s="60"/>
      <c r="K304" s="57">
        <f t="shared" si="37"/>
        <v>38700</v>
      </c>
      <c r="P304" s="188" t="e">
        <f t="shared" si="38"/>
        <v>#N/A</v>
      </c>
      <c r="Q304" s="191" t="e">
        <f t="shared" si="39"/>
        <v>#N/A</v>
      </c>
      <c r="R304" s="191" t="e">
        <f t="shared" si="40"/>
        <v>#N/A</v>
      </c>
      <c r="S304" s="191" t="e">
        <f t="shared" si="41"/>
        <v>#N/A</v>
      </c>
      <c r="T304" s="192" t="e">
        <f>VLOOKUP(D304,'PC Receitas'!$N$4:$O$14,2,FALSE)</f>
        <v>#N/A</v>
      </c>
    </row>
    <row r="305" spans="3:20" ht="19.5" customHeight="1" thickTop="1" thickBot="1" x14ac:dyDescent="0.25">
      <c r="C305" s="58"/>
      <c r="D305" s="58"/>
      <c r="E305" s="58"/>
      <c r="F305" s="58"/>
      <c r="G305" s="58"/>
      <c r="H305" s="58"/>
      <c r="I305" s="59"/>
      <c r="J305" s="60"/>
      <c r="K305" s="57">
        <f t="shared" si="37"/>
        <v>38700</v>
      </c>
      <c r="P305" s="188" t="e">
        <f t="shared" si="38"/>
        <v>#N/A</v>
      </c>
      <c r="Q305" s="191" t="e">
        <f t="shared" si="39"/>
        <v>#N/A</v>
      </c>
      <c r="R305" s="191" t="e">
        <f t="shared" si="40"/>
        <v>#N/A</v>
      </c>
      <c r="S305" s="191" t="e">
        <f t="shared" si="41"/>
        <v>#N/A</v>
      </c>
      <c r="T305" s="192" t="e">
        <f>VLOOKUP(D305,'PC Receitas'!$N$4:$O$14,2,FALSE)</f>
        <v>#N/A</v>
      </c>
    </row>
    <row r="306" spans="3:20" ht="19.5" customHeight="1" thickTop="1" thickBot="1" x14ac:dyDescent="0.25">
      <c r="C306" s="58"/>
      <c r="D306" s="58"/>
      <c r="E306" s="58"/>
      <c r="F306" s="58"/>
      <c r="G306" s="58"/>
      <c r="H306" s="58"/>
      <c r="I306" s="59"/>
      <c r="J306" s="60"/>
      <c r="K306" s="57">
        <f t="shared" si="37"/>
        <v>38700</v>
      </c>
      <c r="P306" s="188" t="e">
        <f t="shared" si="38"/>
        <v>#N/A</v>
      </c>
      <c r="Q306" s="191" t="e">
        <f t="shared" si="39"/>
        <v>#N/A</v>
      </c>
      <c r="R306" s="191" t="e">
        <f t="shared" si="40"/>
        <v>#N/A</v>
      </c>
      <c r="S306" s="191" t="e">
        <f t="shared" si="41"/>
        <v>#N/A</v>
      </c>
      <c r="T306" s="192" t="e">
        <f>VLOOKUP(D306,'PC Receitas'!$N$4:$O$14,2,FALSE)</f>
        <v>#N/A</v>
      </c>
    </row>
    <row r="307" spans="3:20" ht="19.5" customHeight="1" thickTop="1" thickBot="1" x14ac:dyDescent="0.25">
      <c r="C307" s="58"/>
      <c r="D307" s="58"/>
      <c r="E307" s="58"/>
      <c r="F307" s="58"/>
      <c r="G307" s="58"/>
      <c r="H307" s="58"/>
      <c r="I307" s="59"/>
      <c r="J307" s="60"/>
      <c r="K307" s="57">
        <f t="shared" si="37"/>
        <v>38700</v>
      </c>
      <c r="P307" s="188" t="e">
        <f t="shared" si="38"/>
        <v>#N/A</v>
      </c>
      <c r="Q307" s="191" t="e">
        <f t="shared" si="39"/>
        <v>#N/A</v>
      </c>
      <c r="R307" s="191" t="e">
        <f t="shared" si="40"/>
        <v>#N/A</v>
      </c>
      <c r="S307" s="191" t="e">
        <f t="shared" si="41"/>
        <v>#N/A</v>
      </c>
      <c r="T307" s="192" t="e">
        <f>VLOOKUP(D307,'PC Receitas'!$N$4:$O$14,2,FALSE)</f>
        <v>#N/A</v>
      </c>
    </row>
    <row r="308" spans="3:20" ht="19.5" customHeight="1" thickTop="1" thickBot="1" x14ac:dyDescent="0.25">
      <c r="C308" s="58"/>
      <c r="D308" s="58"/>
      <c r="E308" s="58"/>
      <c r="F308" s="58"/>
      <c r="G308" s="58"/>
      <c r="H308" s="58"/>
      <c r="I308" s="59"/>
      <c r="J308" s="60"/>
      <c r="K308" s="57">
        <f t="shared" si="37"/>
        <v>38700</v>
      </c>
      <c r="P308" s="188" t="e">
        <f t="shared" si="38"/>
        <v>#N/A</v>
      </c>
      <c r="Q308" s="191" t="e">
        <f t="shared" si="39"/>
        <v>#N/A</v>
      </c>
      <c r="R308" s="191" t="e">
        <f t="shared" si="40"/>
        <v>#N/A</v>
      </c>
      <c r="S308" s="191" t="e">
        <f t="shared" si="41"/>
        <v>#N/A</v>
      </c>
      <c r="T308" s="192" t="e">
        <f>VLOOKUP(D308,'PC Receitas'!$N$4:$O$14,2,FALSE)</f>
        <v>#N/A</v>
      </c>
    </row>
    <row r="309" spans="3:20" ht="19.5" customHeight="1" thickTop="1" thickBot="1" x14ac:dyDescent="0.25">
      <c r="C309" s="58"/>
      <c r="D309" s="58"/>
      <c r="E309" s="58"/>
      <c r="F309" s="58"/>
      <c r="G309" s="58"/>
      <c r="H309" s="58"/>
      <c r="I309" s="59"/>
      <c r="J309" s="60"/>
      <c r="K309" s="57">
        <f t="shared" si="37"/>
        <v>38700</v>
      </c>
      <c r="P309" s="188" t="e">
        <f t="shared" si="38"/>
        <v>#N/A</v>
      </c>
      <c r="Q309" s="191" t="e">
        <f t="shared" si="39"/>
        <v>#N/A</v>
      </c>
      <c r="R309" s="191" t="e">
        <f t="shared" si="40"/>
        <v>#N/A</v>
      </c>
      <c r="S309" s="191" t="e">
        <f t="shared" si="41"/>
        <v>#N/A</v>
      </c>
      <c r="T309" s="192" t="e">
        <f>VLOOKUP(D309,'PC Receitas'!$N$4:$O$14,2,FALSE)</f>
        <v>#N/A</v>
      </c>
    </row>
    <row r="310" spans="3:20" ht="19.5" customHeight="1" thickTop="1" thickBot="1" x14ac:dyDescent="0.25">
      <c r="C310" s="58"/>
      <c r="D310" s="58"/>
      <c r="E310" s="58"/>
      <c r="F310" s="58"/>
      <c r="G310" s="58"/>
      <c r="H310" s="58"/>
      <c r="I310" s="59"/>
      <c r="J310" s="60"/>
      <c r="K310" s="57">
        <f t="shared" si="37"/>
        <v>38700</v>
      </c>
      <c r="P310" s="188" t="e">
        <f t="shared" si="38"/>
        <v>#N/A</v>
      </c>
      <c r="Q310" s="191" t="e">
        <f t="shared" si="39"/>
        <v>#N/A</v>
      </c>
      <c r="R310" s="191" t="e">
        <f t="shared" si="40"/>
        <v>#N/A</v>
      </c>
      <c r="S310" s="191" t="e">
        <f t="shared" si="41"/>
        <v>#N/A</v>
      </c>
      <c r="T310" s="192" t="e">
        <f>VLOOKUP(D310,'PC Receitas'!$N$4:$O$14,2,FALSE)</f>
        <v>#N/A</v>
      </c>
    </row>
    <row r="311" spans="3:20" ht="19.5" customHeight="1" thickTop="1" thickBot="1" x14ac:dyDescent="0.25">
      <c r="C311" s="58"/>
      <c r="D311" s="58"/>
      <c r="E311" s="58"/>
      <c r="F311" s="58"/>
      <c r="G311" s="58"/>
      <c r="H311" s="58"/>
      <c r="I311" s="59"/>
      <c r="J311" s="60"/>
      <c r="K311" s="57">
        <f t="shared" si="37"/>
        <v>38700</v>
      </c>
      <c r="P311" s="188" t="e">
        <f t="shared" si="38"/>
        <v>#N/A</v>
      </c>
      <c r="Q311" s="191" t="e">
        <f t="shared" si="39"/>
        <v>#N/A</v>
      </c>
      <c r="R311" s="191" t="e">
        <f t="shared" si="40"/>
        <v>#N/A</v>
      </c>
      <c r="S311" s="191" t="e">
        <f t="shared" si="41"/>
        <v>#N/A</v>
      </c>
      <c r="T311" s="192" t="e">
        <f>VLOOKUP(D311,'PC Receitas'!$N$4:$O$14,2,FALSE)</f>
        <v>#N/A</v>
      </c>
    </row>
    <row r="312" spans="3:20" ht="19.5" customHeight="1" thickTop="1" thickBot="1" x14ac:dyDescent="0.25">
      <c r="C312" s="58"/>
      <c r="D312" s="58"/>
      <c r="E312" s="58"/>
      <c r="F312" s="58"/>
      <c r="G312" s="58"/>
      <c r="H312" s="58"/>
      <c r="I312" s="59"/>
      <c r="J312" s="60"/>
      <c r="K312" s="57">
        <f t="shared" si="37"/>
        <v>38700</v>
      </c>
      <c r="P312" s="188" t="e">
        <f t="shared" si="38"/>
        <v>#N/A</v>
      </c>
      <c r="Q312" s="191" t="e">
        <f t="shared" si="39"/>
        <v>#N/A</v>
      </c>
      <c r="R312" s="191" t="e">
        <f t="shared" si="40"/>
        <v>#N/A</v>
      </c>
      <c r="S312" s="191" t="e">
        <f t="shared" si="41"/>
        <v>#N/A</v>
      </c>
      <c r="T312" s="192" t="e">
        <f>VLOOKUP(D312,'PC Receitas'!$N$4:$O$14,2,FALSE)</f>
        <v>#N/A</v>
      </c>
    </row>
    <row r="313" spans="3:20" ht="19.5" customHeight="1" thickTop="1" thickBot="1" x14ac:dyDescent="0.25">
      <c r="C313" s="58"/>
      <c r="D313" s="58"/>
      <c r="E313" s="58"/>
      <c r="F313" s="58"/>
      <c r="G313" s="58"/>
      <c r="H313" s="58"/>
      <c r="I313" s="59"/>
      <c r="J313" s="60"/>
      <c r="K313" s="57">
        <f t="shared" si="37"/>
        <v>38700</v>
      </c>
      <c r="P313" s="188" t="e">
        <f t="shared" si="38"/>
        <v>#N/A</v>
      </c>
      <c r="Q313" s="191" t="e">
        <f t="shared" si="39"/>
        <v>#N/A</v>
      </c>
      <c r="R313" s="191" t="e">
        <f t="shared" si="40"/>
        <v>#N/A</v>
      </c>
      <c r="S313" s="191" t="e">
        <f t="shared" si="41"/>
        <v>#N/A</v>
      </c>
      <c r="T313" s="192" t="e">
        <f>VLOOKUP(D313,'PC Receitas'!$N$4:$O$14,2,FALSE)</f>
        <v>#N/A</v>
      </c>
    </row>
    <row r="314" spans="3:20" ht="19.5" customHeight="1" thickTop="1" thickBot="1" x14ac:dyDescent="0.25">
      <c r="C314" s="58"/>
      <c r="D314" s="58"/>
      <c r="E314" s="58"/>
      <c r="F314" s="58"/>
      <c r="G314" s="58"/>
      <c r="H314" s="58"/>
      <c r="I314" s="59"/>
      <c r="J314" s="60"/>
      <c r="K314" s="57">
        <f t="shared" si="37"/>
        <v>38700</v>
      </c>
      <c r="P314" s="188" t="e">
        <f t="shared" si="38"/>
        <v>#N/A</v>
      </c>
      <c r="Q314" s="191" t="e">
        <f t="shared" si="39"/>
        <v>#N/A</v>
      </c>
      <c r="R314" s="191" t="e">
        <f t="shared" si="40"/>
        <v>#N/A</v>
      </c>
      <c r="S314" s="191" t="e">
        <f t="shared" si="41"/>
        <v>#N/A</v>
      </c>
      <c r="T314" s="192" t="e">
        <f>VLOOKUP(D314,'PC Receitas'!$N$4:$O$14,2,FALSE)</f>
        <v>#N/A</v>
      </c>
    </row>
    <row r="315" spans="3:20" ht="19.5" customHeight="1" thickTop="1" thickBot="1" x14ac:dyDescent="0.25">
      <c r="C315" s="58"/>
      <c r="D315" s="58"/>
      <c r="E315" s="58"/>
      <c r="F315" s="58"/>
      <c r="G315" s="58"/>
      <c r="H315" s="58"/>
      <c r="I315" s="59"/>
      <c r="J315" s="60"/>
      <c r="K315" s="57">
        <f t="shared" si="37"/>
        <v>38700</v>
      </c>
      <c r="P315" s="188" t="e">
        <f t="shared" si="38"/>
        <v>#N/A</v>
      </c>
      <c r="Q315" s="191" t="e">
        <f t="shared" si="39"/>
        <v>#N/A</v>
      </c>
      <c r="R315" s="191" t="e">
        <f t="shared" si="40"/>
        <v>#N/A</v>
      </c>
      <c r="S315" s="191" t="e">
        <f t="shared" si="41"/>
        <v>#N/A</v>
      </c>
      <c r="T315" s="192" t="e">
        <f>VLOOKUP(D315,'PC Receitas'!$N$4:$O$14,2,FALSE)</f>
        <v>#N/A</v>
      </c>
    </row>
    <row r="316" spans="3:20" ht="19.5" customHeight="1" thickTop="1" thickBot="1" x14ac:dyDescent="0.25">
      <c r="C316" s="58"/>
      <c r="D316" s="58"/>
      <c r="E316" s="58"/>
      <c r="F316" s="58"/>
      <c r="G316" s="58"/>
      <c r="H316" s="58"/>
      <c r="I316" s="59"/>
      <c r="J316" s="60"/>
      <c r="K316" s="57">
        <f t="shared" si="37"/>
        <v>38700</v>
      </c>
      <c r="P316" s="188" t="e">
        <f t="shared" si="38"/>
        <v>#N/A</v>
      </c>
      <c r="Q316" s="191" t="e">
        <f t="shared" si="39"/>
        <v>#N/A</v>
      </c>
      <c r="R316" s="191" t="e">
        <f t="shared" si="40"/>
        <v>#N/A</v>
      </c>
      <c r="S316" s="191" t="e">
        <f t="shared" si="41"/>
        <v>#N/A</v>
      </c>
      <c r="T316" s="192" t="e">
        <f>VLOOKUP(D316,'PC Receitas'!$N$4:$O$14,2,FALSE)</f>
        <v>#N/A</v>
      </c>
    </row>
    <row r="317" spans="3:20" ht="19.5" customHeight="1" thickTop="1" thickBot="1" x14ac:dyDescent="0.25">
      <c r="C317" s="58"/>
      <c r="D317" s="58"/>
      <c r="E317" s="58"/>
      <c r="F317" s="58"/>
      <c r="G317" s="58"/>
      <c r="H317" s="58"/>
      <c r="I317" s="59"/>
      <c r="J317" s="60"/>
      <c r="K317" s="57">
        <f t="shared" si="37"/>
        <v>38700</v>
      </c>
      <c r="P317" s="188" t="e">
        <f t="shared" si="38"/>
        <v>#N/A</v>
      </c>
      <c r="Q317" s="191" t="e">
        <f t="shared" si="39"/>
        <v>#N/A</v>
      </c>
      <c r="R317" s="191" t="e">
        <f t="shared" si="40"/>
        <v>#N/A</v>
      </c>
      <c r="S317" s="191" t="e">
        <f t="shared" si="41"/>
        <v>#N/A</v>
      </c>
      <c r="T317" s="192" t="e">
        <f>VLOOKUP(D317,'PC Receitas'!$N$4:$O$14,2,FALSE)</f>
        <v>#N/A</v>
      </c>
    </row>
    <row r="318" spans="3:20" ht="19.5" customHeight="1" thickTop="1" thickBot="1" x14ac:dyDescent="0.25">
      <c r="C318" s="58"/>
      <c r="D318" s="58"/>
      <c r="E318" s="58"/>
      <c r="F318" s="58"/>
      <c r="G318" s="58"/>
      <c r="H318" s="58"/>
      <c r="I318" s="59"/>
      <c r="J318" s="60"/>
      <c r="K318" s="57">
        <f t="shared" si="37"/>
        <v>38700</v>
      </c>
      <c r="P318" s="188" t="e">
        <f t="shared" si="38"/>
        <v>#N/A</v>
      </c>
      <c r="Q318" s="191" t="e">
        <f t="shared" si="39"/>
        <v>#N/A</v>
      </c>
      <c r="R318" s="191" t="e">
        <f t="shared" si="40"/>
        <v>#N/A</v>
      </c>
      <c r="S318" s="191" t="e">
        <f t="shared" si="41"/>
        <v>#N/A</v>
      </c>
      <c r="T318" s="192" t="e">
        <f>VLOOKUP(D318,'PC Receitas'!$N$4:$O$14,2,FALSE)</f>
        <v>#N/A</v>
      </c>
    </row>
    <row r="319" spans="3:20" ht="19.5" customHeight="1" thickTop="1" thickBot="1" x14ac:dyDescent="0.25">
      <c r="C319" s="58"/>
      <c r="D319" s="58"/>
      <c r="E319" s="58"/>
      <c r="F319" s="58"/>
      <c r="G319" s="58"/>
      <c r="H319" s="58"/>
      <c r="I319" s="59"/>
      <c r="J319" s="60"/>
      <c r="K319" s="57">
        <f t="shared" si="37"/>
        <v>38700</v>
      </c>
      <c r="P319" s="188" t="e">
        <f t="shared" si="38"/>
        <v>#N/A</v>
      </c>
      <c r="Q319" s="191" t="e">
        <f t="shared" si="39"/>
        <v>#N/A</v>
      </c>
      <c r="R319" s="191" t="e">
        <f t="shared" si="40"/>
        <v>#N/A</v>
      </c>
      <c r="S319" s="191" t="e">
        <f t="shared" si="41"/>
        <v>#N/A</v>
      </c>
      <c r="T319" s="192" t="e">
        <f>VLOOKUP(D319,'PC Receitas'!$N$4:$O$14,2,FALSE)</f>
        <v>#N/A</v>
      </c>
    </row>
    <row r="320" spans="3:20" ht="19.5" customHeight="1" thickTop="1" thickBot="1" x14ac:dyDescent="0.25">
      <c r="C320" s="58"/>
      <c r="D320" s="58"/>
      <c r="E320" s="58"/>
      <c r="F320" s="58"/>
      <c r="G320" s="58"/>
      <c r="H320" s="58"/>
      <c r="I320" s="59"/>
      <c r="J320" s="60"/>
      <c r="K320" s="57">
        <f t="shared" si="37"/>
        <v>38700</v>
      </c>
      <c r="P320" s="188" t="e">
        <f t="shared" si="38"/>
        <v>#N/A</v>
      </c>
      <c r="Q320" s="191" t="e">
        <f t="shared" si="39"/>
        <v>#N/A</v>
      </c>
      <c r="R320" s="191" t="e">
        <f t="shared" si="40"/>
        <v>#N/A</v>
      </c>
      <c r="S320" s="191" t="e">
        <f t="shared" si="41"/>
        <v>#N/A</v>
      </c>
      <c r="T320" s="192" t="e">
        <f>VLOOKUP(D320,'PC Receitas'!$N$4:$O$14,2,FALSE)</f>
        <v>#N/A</v>
      </c>
    </row>
    <row r="321" spans="3:20" ht="19.5" customHeight="1" thickTop="1" thickBot="1" x14ac:dyDescent="0.25">
      <c r="C321" s="58"/>
      <c r="D321" s="58"/>
      <c r="E321" s="58"/>
      <c r="F321" s="58"/>
      <c r="G321" s="58"/>
      <c r="H321" s="58"/>
      <c r="I321" s="59"/>
      <c r="J321" s="60"/>
      <c r="K321" s="57">
        <f t="shared" si="37"/>
        <v>38700</v>
      </c>
      <c r="P321" s="188" t="e">
        <f t="shared" si="38"/>
        <v>#N/A</v>
      </c>
      <c r="Q321" s="191" t="e">
        <f t="shared" si="39"/>
        <v>#N/A</v>
      </c>
      <c r="R321" s="191" t="e">
        <f t="shared" si="40"/>
        <v>#N/A</v>
      </c>
      <c r="S321" s="191" t="e">
        <f t="shared" si="41"/>
        <v>#N/A</v>
      </c>
      <c r="T321" s="192" t="e">
        <f>VLOOKUP(D321,'PC Receitas'!$N$4:$O$14,2,FALSE)</f>
        <v>#N/A</v>
      </c>
    </row>
    <row r="322" spans="3:20" ht="19.5" customHeight="1" thickTop="1" thickBot="1" x14ac:dyDescent="0.25">
      <c r="C322" s="58"/>
      <c r="D322" s="58"/>
      <c r="E322" s="58"/>
      <c r="F322" s="58"/>
      <c r="G322" s="58"/>
      <c r="H322" s="58"/>
      <c r="I322" s="59"/>
      <c r="J322" s="60"/>
      <c r="K322" s="57">
        <f t="shared" si="37"/>
        <v>38700</v>
      </c>
      <c r="P322" s="188" t="e">
        <f t="shared" si="38"/>
        <v>#N/A</v>
      </c>
      <c r="Q322" s="191" t="e">
        <f t="shared" si="39"/>
        <v>#N/A</v>
      </c>
      <c r="R322" s="191" t="e">
        <f t="shared" si="40"/>
        <v>#N/A</v>
      </c>
      <c r="S322" s="191" t="e">
        <f t="shared" si="41"/>
        <v>#N/A</v>
      </c>
      <c r="T322" s="192" t="e">
        <f>VLOOKUP(D322,'PC Receitas'!$N$4:$O$14,2,FALSE)</f>
        <v>#N/A</v>
      </c>
    </row>
    <row r="323" spans="3:20" ht="19.5" customHeight="1" thickTop="1" thickBot="1" x14ac:dyDescent="0.25">
      <c r="C323" s="58"/>
      <c r="D323" s="58"/>
      <c r="E323" s="58"/>
      <c r="F323" s="58"/>
      <c r="G323" s="58"/>
      <c r="H323" s="58"/>
      <c r="I323" s="59"/>
      <c r="J323" s="60"/>
      <c r="K323" s="57">
        <f t="shared" si="37"/>
        <v>38700</v>
      </c>
      <c r="P323" s="188" t="e">
        <f t="shared" si="38"/>
        <v>#N/A</v>
      </c>
      <c r="Q323" s="191" t="e">
        <f t="shared" si="39"/>
        <v>#N/A</v>
      </c>
      <c r="R323" s="191" t="e">
        <f t="shared" si="40"/>
        <v>#N/A</v>
      </c>
      <c r="S323" s="191" t="e">
        <f t="shared" si="41"/>
        <v>#N/A</v>
      </c>
      <c r="T323" s="192" t="e">
        <f>VLOOKUP(D323,'PC Receitas'!$N$4:$O$14,2,FALSE)</f>
        <v>#N/A</v>
      </c>
    </row>
    <row r="324" spans="3:20" ht="19.5" customHeight="1" thickTop="1" thickBot="1" x14ac:dyDescent="0.25">
      <c r="C324" s="58"/>
      <c r="D324" s="58"/>
      <c r="E324" s="58"/>
      <c r="F324" s="58"/>
      <c r="G324" s="58"/>
      <c r="H324" s="58"/>
      <c r="I324" s="59"/>
      <c r="J324" s="60"/>
      <c r="K324" s="57">
        <f t="shared" si="37"/>
        <v>38700</v>
      </c>
      <c r="P324" s="188" t="e">
        <f t="shared" si="38"/>
        <v>#N/A</v>
      </c>
      <c r="Q324" s="191" t="e">
        <f t="shared" si="39"/>
        <v>#N/A</v>
      </c>
      <c r="R324" s="191" t="e">
        <f t="shared" si="40"/>
        <v>#N/A</v>
      </c>
      <c r="S324" s="191" t="e">
        <f t="shared" si="41"/>
        <v>#N/A</v>
      </c>
      <c r="T324" s="192" t="e">
        <f>VLOOKUP(D324,'PC Receitas'!$N$4:$O$14,2,FALSE)</f>
        <v>#N/A</v>
      </c>
    </row>
    <row r="325" spans="3:20" ht="19.5" customHeight="1" thickTop="1" thickBot="1" x14ac:dyDescent="0.25">
      <c r="C325" s="58"/>
      <c r="D325" s="58"/>
      <c r="E325" s="58"/>
      <c r="F325" s="58"/>
      <c r="G325" s="58"/>
      <c r="H325" s="58"/>
      <c r="I325" s="59"/>
      <c r="J325" s="60"/>
      <c r="K325" s="57">
        <f t="shared" si="37"/>
        <v>38700</v>
      </c>
      <c r="P325" s="188" t="e">
        <f t="shared" si="38"/>
        <v>#N/A</v>
      </c>
      <c r="Q325" s="191" t="e">
        <f t="shared" si="39"/>
        <v>#N/A</v>
      </c>
      <c r="R325" s="191" t="e">
        <f t="shared" si="40"/>
        <v>#N/A</v>
      </c>
      <c r="S325" s="191" t="e">
        <f t="shared" si="41"/>
        <v>#N/A</v>
      </c>
      <c r="T325" s="192" t="e">
        <f>VLOOKUP(D325,'PC Receitas'!$N$4:$O$14,2,FALSE)</f>
        <v>#N/A</v>
      </c>
    </row>
    <row r="326" spans="3:20" ht="19.5" customHeight="1" thickTop="1" thickBot="1" x14ac:dyDescent="0.25">
      <c r="C326" s="58"/>
      <c r="D326" s="58"/>
      <c r="E326" s="58"/>
      <c r="F326" s="58"/>
      <c r="G326" s="58"/>
      <c r="H326" s="58"/>
      <c r="I326" s="59"/>
      <c r="J326" s="60"/>
      <c r="K326" s="57">
        <f t="shared" si="37"/>
        <v>38700</v>
      </c>
      <c r="P326" s="188" t="e">
        <f t="shared" si="38"/>
        <v>#N/A</v>
      </c>
      <c r="Q326" s="191" t="e">
        <f t="shared" si="39"/>
        <v>#N/A</v>
      </c>
      <c r="R326" s="191" t="e">
        <f t="shared" si="40"/>
        <v>#N/A</v>
      </c>
      <c r="S326" s="191" t="e">
        <f t="shared" si="41"/>
        <v>#N/A</v>
      </c>
      <c r="T326" s="192" t="e">
        <f>VLOOKUP(D326,'PC Receitas'!$N$4:$O$14,2,FALSE)</f>
        <v>#N/A</v>
      </c>
    </row>
    <row r="327" spans="3:20" ht="19.5" customHeight="1" thickTop="1" thickBot="1" x14ac:dyDescent="0.25">
      <c r="C327" s="58"/>
      <c r="D327" s="58"/>
      <c r="E327" s="58"/>
      <c r="F327" s="58"/>
      <c r="G327" s="58"/>
      <c r="H327" s="58"/>
      <c r="I327" s="59"/>
      <c r="J327" s="60"/>
      <c r="K327" s="57">
        <f t="shared" ref="K327:K390" si="42">K326+IF(AND(J327="Pago",OR(D327=$V$5,D327=$V$6,D327=$V$7)),I327,IF(AND(J327="Pago",OR(D327=$V$8,D327=$V$9,D327=$V$10,D327=$V$11,D327=$V$12,D327=$V$13,D327=$V$14,D327=$V$15)),-I327,IF(G327="À Vista",IF(J327="Pago",-I327,0),0)))</f>
        <v>38700</v>
      </c>
      <c r="P327" s="188" t="e">
        <f t="shared" si="38"/>
        <v>#N/A</v>
      </c>
      <c r="Q327" s="191" t="e">
        <f t="shared" si="39"/>
        <v>#N/A</v>
      </c>
      <c r="R327" s="191" t="e">
        <f t="shared" si="40"/>
        <v>#N/A</v>
      </c>
      <c r="S327" s="191" t="e">
        <f t="shared" si="41"/>
        <v>#N/A</v>
      </c>
      <c r="T327" s="192" t="e">
        <f>VLOOKUP(D327,'PC Receitas'!$N$4:$O$14,2,FALSE)</f>
        <v>#N/A</v>
      </c>
    </row>
    <row r="328" spans="3:20" ht="19.5" customHeight="1" thickTop="1" thickBot="1" x14ac:dyDescent="0.25">
      <c r="C328" s="58"/>
      <c r="D328" s="58"/>
      <c r="E328" s="58"/>
      <c r="F328" s="58"/>
      <c r="G328" s="58"/>
      <c r="H328" s="58"/>
      <c r="I328" s="59"/>
      <c r="J328" s="60"/>
      <c r="K328" s="57">
        <f t="shared" si="42"/>
        <v>38700</v>
      </c>
      <c r="P328" s="188" t="e">
        <f t="shared" si="38"/>
        <v>#N/A</v>
      </c>
      <c r="Q328" s="191" t="e">
        <f t="shared" si="39"/>
        <v>#N/A</v>
      </c>
      <c r="R328" s="191" t="e">
        <f t="shared" si="40"/>
        <v>#N/A</v>
      </c>
      <c r="S328" s="191" t="e">
        <f t="shared" si="41"/>
        <v>#N/A</v>
      </c>
      <c r="T328" s="192" t="e">
        <f>VLOOKUP(D328,'PC Receitas'!$N$4:$O$14,2,FALSE)</f>
        <v>#N/A</v>
      </c>
    </row>
    <row r="329" spans="3:20" ht="19.5" customHeight="1" thickTop="1" thickBot="1" x14ac:dyDescent="0.25">
      <c r="C329" s="58"/>
      <c r="D329" s="58"/>
      <c r="E329" s="58"/>
      <c r="F329" s="58"/>
      <c r="G329" s="58"/>
      <c r="H329" s="58"/>
      <c r="I329" s="59"/>
      <c r="J329" s="60"/>
      <c r="K329" s="57">
        <f t="shared" si="42"/>
        <v>38700</v>
      </c>
      <c r="P329" s="188" t="e">
        <f t="shared" si="38"/>
        <v>#N/A</v>
      </c>
      <c r="Q329" s="191" t="e">
        <f t="shared" si="39"/>
        <v>#N/A</v>
      </c>
      <c r="R329" s="191" t="e">
        <f t="shared" si="40"/>
        <v>#N/A</v>
      </c>
      <c r="S329" s="191" t="e">
        <f t="shared" si="41"/>
        <v>#N/A</v>
      </c>
      <c r="T329" s="192" t="e">
        <f>VLOOKUP(D329,'PC Receitas'!$N$4:$O$14,2,FALSE)</f>
        <v>#N/A</v>
      </c>
    </row>
    <row r="330" spans="3:20" ht="19.5" customHeight="1" thickTop="1" thickBot="1" x14ac:dyDescent="0.25">
      <c r="C330" s="58"/>
      <c r="D330" s="58"/>
      <c r="E330" s="58"/>
      <c r="F330" s="58"/>
      <c r="G330" s="58"/>
      <c r="H330" s="58"/>
      <c r="I330" s="59"/>
      <c r="J330" s="60"/>
      <c r="K330" s="57">
        <f t="shared" si="42"/>
        <v>38700</v>
      </c>
      <c r="P330" s="188" t="e">
        <f t="shared" si="38"/>
        <v>#N/A</v>
      </c>
      <c r="Q330" s="191" t="e">
        <f t="shared" si="39"/>
        <v>#N/A</v>
      </c>
      <c r="R330" s="191" t="e">
        <f t="shared" si="40"/>
        <v>#N/A</v>
      </c>
      <c r="S330" s="191" t="e">
        <f t="shared" si="41"/>
        <v>#N/A</v>
      </c>
      <c r="T330" s="192" t="e">
        <f>VLOOKUP(D330,'PC Receitas'!$N$4:$O$14,2,FALSE)</f>
        <v>#N/A</v>
      </c>
    </row>
    <row r="331" spans="3:20" ht="19.5" customHeight="1" thickTop="1" thickBot="1" x14ac:dyDescent="0.25">
      <c r="C331" s="58"/>
      <c r="D331" s="58"/>
      <c r="E331" s="58"/>
      <c r="F331" s="58"/>
      <c r="G331" s="58"/>
      <c r="H331" s="58"/>
      <c r="I331" s="59"/>
      <c r="J331" s="60"/>
      <c r="K331" s="57">
        <f t="shared" si="42"/>
        <v>38700</v>
      </c>
      <c r="P331" s="188" t="e">
        <f t="shared" si="38"/>
        <v>#N/A</v>
      </c>
      <c r="Q331" s="191" t="e">
        <f t="shared" si="39"/>
        <v>#N/A</v>
      </c>
      <c r="R331" s="191" t="e">
        <f t="shared" si="40"/>
        <v>#N/A</v>
      </c>
      <c r="S331" s="191" t="e">
        <f t="shared" si="41"/>
        <v>#N/A</v>
      </c>
      <c r="T331" s="192" t="e">
        <f>VLOOKUP(D331,'PC Receitas'!$N$4:$O$14,2,FALSE)</f>
        <v>#N/A</v>
      </c>
    </row>
    <row r="332" spans="3:20" ht="19.5" customHeight="1" thickTop="1" thickBot="1" x14ac:dyDescent="0.25">
      <c r="C332" s="58"/>
      <c r="D332" s="58"/>
      <c r="E332" s="58"/>
      <c r="F332" s="58"/>
      <c r="G332" s="58"/>
      <c r="H332" s="58"/>
      <c r="I332" s="59"/>
      <c r="J332" s="60"/>
      <c r="K332" s="57">
        <f t="shared" si="42"/>
        <v>38700</v>
      </c>
      <c r="P332" s="188" t="e">
        <f t="shared" si="38"/>
        <v>#N/A</v>
      </c>
      <c r="Q332" s="191" t="e">
        <f t="shared" si="39"/>
        <v>#N/A</v>
      </c>
      <c r="R332" s="191" t="e">
        <f t="shared" si="40"/>
        <v>#N/A</v>
      </c>
      <c r="S332" s="191" t="e">
        <f t="shared" si="41"/>
        <v>#N/A</v>
      </c>
      <c r="T332" s="192" t="e">
        <f>VLOOKUP(D332,'PC Receitas'!$N$4:$O$14,2,FALSE)</f>
        <v>#N/A</v>
      </c>
    </row>
    <row r="333" spans="3:20" ht="19.5" customHeight="1" thickTop="1" thickBot="1" x14ac:dyDescent="0.25">
      <c r="C333" s="58"/>
      <c r="D333" s="58"/>
      <c r="E333" s="58"/>
      <c r="F333" s="58"/>
      <c r="G333" s="58"/>
      <c r="H333" s="58"/>
      <c r="I333" s="59"/>
      <c r="J333" s="60"/>
      <c r="K333" s="57">
        <f t="shared" si="42"/>
        <v>38700</v>
      </c>
      <c r="P333" s="188" t="e">
        <f t="shared" si="38"/>
        <v>#N/A</v>
      </c>
      <c r="Q333" s="191" t="e">
        <f t="shared" si="39"/>
        <v>#N/A</v>
      </c>
      <c r="R333" s="191" t="e">
        <f t="shared" si="40"/>
        <v>#N/A</v>
      </c>
      <c r="S333" s="191" t="e">
        <f t="shared" si="41"/>
        <v>#N/A</v>
      </c>
      <c r="T333" s="192" t="e">
        <f>VLOOKUP(D333,'PC Receitas'!$N$4:$O$14,2,FALSE)</f>
        <v>#N/A</v>
      </c>
    </row>
    <row r="334" spans="3:20" ht="19.5" customHeight="1" thickTop="1" thickBot="1" x14ac:dyDescent="0.25">
      <c r="C334" s="58"/>
      <c r="D334" s="58"/>
      <c r="E334" s="58"/>
      <c r="F334" s="58"/>
      <c r="G334" s="58"/>
      <c r="H334" s="58"/>
      <c r="I334" s="59"/>
      <c r="J334" s="60"/>
      <c r="K334" s="57">
        <f t="shared" si="42"/>
        <v>38700</v>
      </c>
      <c r="P334" s="188" t="e">
        <f t="shared" si="38"/>
        <v>#N/A</v>
      </c>
      <c r="Q334" s="191" t="e">
        <f t="shared" si="39"/>
        <v>#N/A</v>
      </c>
      <c r="R334" s="191" t="e">
        <f t="shared" si="40"/>
        <v>#N/A</v>
      </c>
      <c r="S334" s="191" t="e">
        <f t="shared" si="41"/>
        <v>#N/A</v>
      </c>
      <c r="T334" s="192" t="e">
        <f>VLOOKUP(D334,'PC Receitas'!$N$4:$O$14,2,FALSE)</f>
        <v>#N/A</v>
      </c>
    </row>
    <row r="335" spans="3:20" ht="19.5" customHeight="1" thickTop="1" thickBot="1" x14ac:dyDescent="0.25">
      <c r="C335" s="58"/>
      <c r="D335" s="58"/>
      <c r="E335" s="58"/>
      <c r="F335" s="58"/>
      <c r="G335" s="58"/>
      <c r="H335" s="58"/>
      <c r="I335" s="59"/>
      <c r="J335" s="60"/>
      <c r="K335" s="57">
        <f t="shared" si="42"/>
        <v>38700</v>
      </c>
      <c r="P335" s="188" t="e">
        <f t="shared" si="38"/>
        <v>#N/A</v>
      </c>
      <c r="Q335" s="191" t="e">
        <f t="shared" si="39"/>
        <v>#N/A</v>
      </c>
      <c r="R335" s="191" t="e">
        <f t="shared" si="40"/>
        <v>#N/A</v>
      </c>
      <c r="S335" s="191" t="e">
        <f t="shared" si="41"/>
        <v>#N/A</v>
      </c>
      <c r="T335" s="192" t="e">
        <f>VLOOKUP(D335,'PC Receitas'!$N$4:$O$14,2,FALSE)</f>
        <v>#N/A</v>
      </c>
    </row>
    <row r="336" spans="3:20" ht="19.5" customHeight="1" thickTop="1" thickBot="1" x14ac:dyDescent="0.25">
      <c r="C336" s="58"/>
      <c r="D336" s="58"/>
      <c r="E336" s="58"/>
      <c r="F336" s="58"/>
      <c r="G336" s="58"/>
      <c r="H336" s="58"/>
      <c r="I336" s="59"/>
      <c r="J336" s="60"/>
      <c r="K336" s="57">
        <f t="shared" si="42"/>
        <v>38700</v>
      </c>
      <c r="P336" s="188" t="e">
        <f t="shared" si="38"/>
        <v>#N/A</v>
      </c>
      <c r="Q336" s="191" t="e">
        <f t="shared" si="39"/>
        <v>#N/A</v>
      </c>
      <c r="R336" s="191" t="e">
        <f t="shared" si="40"/>
        <v>#N/A</v>
      </c>
      <c r="S336" s="191" t="e">
        <f t="shared" si="41"/>
        <v>#N/A</v>
      </c>
      <c r="T336" s="192" t="e">
        <f>VLOOKUP(D336,'PC Receitas'!$N$4:$O$14,2,FALSE)</f>
        <v>#N/A</v>
      </c>
    </row>
    <row r="337" spans="3:20" ht="19.5" customHeight="1" thickTop="1" thickBot="1" x14ac:dyDescent="0.25">
      <c r="C337" s="58"/>
      <c r="D337" s="58"/>
      <c r="E337" s="58"/>
      <c r="F337" s="58"/>
      <c r="G337" s="58"/>
      <c r="H337" s="58"/>
      <c r="I337" s="59"/>
      <c r="J337" s="60"/>
      <c r="K337" s="57">
        <f t="shared" si="42"/>
        <v>38700</v>
      </c>
      <c r="P337" s="188" t="e">
        <f t="shared" si="38"/>
        <v>#N/A</v>
      </c>
      <c r="Q337" s="191" t="e">
        <f t="shared" si="39"/>
        <v>#N/A</v>
      </c>
      <c r="R337" s="191" t="e">
        <f t="shared" si="40"/>
        <v>#N/A</v>
      </c>
      <c r="S337" s="191" t="e">
        <f t="shared" si="41"/>
        <v>#N/A</v>
      </c>
      <c r="T337" s="192" t="e">
        <f>VLOOKUP(D337,'PC Receitas'!$N$4:$O$14,2,FALSE)</f>
        <v>#N/A</v>
      </c>
    </row>
    <row r="338" spans="3:20" ht="19.5" customHeight="1" thickTop="1" thickBot="1" x14ac:dyDescent="0.25">
      <c r="C338" s="58"/>
      <c r="D338" s="58"/>
      <c r="E338" s="58"/>
      <c r="F338" s="58"/>
      <c r="G338" s="58"/>
      <c r="H338" s="58"/>
      <c r="I338" s="59"/>
      <c r="J338" s="60"/>
      <c r="K338" s="57">
        <f t="shared" si="42"/>
        <v>38700</v>
      </c>
      <c r="P338" s="188" t="e">
        <f t="shared" si="38"/>
        <v>#N/A</v>
      </c>
      <c r="Q338" s="191" t="e">
        <f t="shared" si="39"/>
        <v>#N/A</v>
      </c>
      <c r="R338" s="191" t="e">
        <f t="shared" si="40"/>
        <v>#N/A</v>
      </c>
      <c r="S338" s="191" t="e">
        <f t="shared" si="41"/>
        <v>#N/A</v>
      </c>
      <c r="T338" s="192" t="e">
        <f>VLOOKUP(D338,'PC Receitas'!$N$4:$O$14,2,FALSE)</f>
        <v>#N/A</v>
      </c>
    </row>
    <row r="339" spans="3:20" ht="19.5" customHeight="1" thickTop="1" thickBot="1" x14ac:dyDescent="0.25">
      <c r="C339" s="58"/>
      <c r="D339" s="58"/>
      <c r="E339" s="58"/>
      <c r="F339" s="58"/>
      <c r="G339" s="58"/>
      <c r="H339" s="58"/>
      <c r="I339" s="59"/>
      <c r="J339" s="60"/>
      <c r="K339" s="57">
        <f t="shared" si="42"/>
        <v>38700</v>
      </c>
      <c r="P339" s="188" t="e">
        <f t="shared" si="38"/>
        <v>#N/A</v>
      </c>
      <c r="Q339" s="191" t="e">
        <f t="shared" si="39"/>
        <v>#N/A</v>
      </c>
      <c r="R339" s="191" t="e">
        <f t="shared" si="40"/>
        <v>#N/A</v>
      </c>
      <c r="S339" s="191" t="e">
        <f t="shared" si="41"/>
        <v>#N/A</v>
      </c>
      <c r="T339" s="192" t="e">
        <f>VLOOKUP(D339,'PC Receitas'!$N$4:$O$14,2,FALSE)</f>
        <v>#N/A</v>
      </c>
    </row>
    <row r="340" spans="3:20" ht="19.5" customHeight="1" thickTop="1" thickBot="1" x14ac:dyDescent="0.25">
      <c r="C340" s="58"/>
      <c r="D340" s="58"/>
      <c r="E340" s="58"/>
      <c r="F340" s="58"/>
      <c r="G340" s="58"/>
      <c r="H340" s="58"/>
      <c r="I340" s="59"/>
      <c r="J340" s="60"/>
      <c r="K340" s="57">
        <f t="shared" si="42"/>
        <v>38700</v>
      </c>
      <c r="P340" s="188" t="e">
        <f t="shared" ref="P340:P403" si="43">IF(T340="Despesas_com_Transportes","Despesa",IF(T340="Despesas_com_Lazer_e_Informacao","Despesa",IF(T340="Outras_Despesas","Despesa",IF(T340="Imposto_de_Renda","Despesa",IF(T340="Investimentos_Bens","Despesa","")))))</f>
        <v>#N/A</v>
      </c>
      <c r="Q340" s="191" t="e">
        <f t="shared" ref="Q340:Q403" si="44">IF(T340="Despesas_de_Moradia","Despesa",IF(T340="Despesas_com_Alimentacao","Despesa",IF(T340="Despesas_com_Saude","Despesa","")))</f>
        <v>#N/A</v>
      </c>
      <c r="R340" s="191" t="e">
        <f t="shared" ref="R340:R403" si="45">IF(T340="Renda_Familiar","Receita",IF(T340="Receitas_com_Aplicacoes_Financeiras","Receita",IF(T340="Outras_Receitas","Receita","")))</f>
        <v>#N/A</v>
      </c>
      <c r="S340" s="191" t="e">
        <f t="shared" ref="S340:S403" si="46">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si="42"/>
        <v>38700</v>
      </c>
      <c r="P341" s="188" t="e">
        <f t="shared" si="43"/>
        <v>#N/A</v>
      </c>
      <c r="Q341" s="191" t="e">
        <f t="shared" si="44"/>
        <v>#N/A</v>
      </c>
      <c r="R341" s="191" t="e">
        <f t="shared" si="45"/>
        <v>#N/A</v>
      </c>
      <c r="S341" s="191" t="e">
        <f t="shared" si="46"/>
        <v>#N/A</v>
      </c>
      <c r="T341" s="192" t="e">
        <f>VLOOKUP(D341,'PC Receitas'!$N$4:$O$14,2,FALSE)</f>
        <v>#N/A</v>
      </c>
    </row>
    <row r="342" spans="3:20" ht="19.5" customHeight="1" thickTop="1" thickBot="1" x14ac:dyDescent="0.25">
      <c r="C342" s="58"/>
      <c r="D342" s="58"/>
      <c r="E342" s="58"/>
      <c r="F342" s="58"/>
      <c r="G342" s="58"/>
      <c r="H342" s="58"/>
      <c r="I342" s="59"/>
      <c r="J342" s="60"/>
      <c r="K342" s="57">
        <f t="shared" si="42"/>
        <v>38700</v>
      </c>
      <c r="P342" s="188" t="e">
        <f t="shared" si="43"/>
        <v>#N/A</v>
      </c>
      <c r="Q342" s="191" t="e">
        <f t="shared" si="44"/>
        <v>#N/A</v>
      </c>
      <c r="R342" s="191" t="e">
        <f t="shared" si="45"/>
        <v>#N/A</v>
      </c>
      <c r="S342" s="191" t="e">
        <f t="shared" si="46"/>
        <v>#N/A</v>
      </c>
      <c r="T342" s="192" t="e">
        <f>VLOOKUP(D342,'PC Receitas'!$N$4:$O$14,2,FALSE)</f>
        <v>#N/A</v>
      </c>
    </row>
    <row r="343" spans="3:20" ht="19.5" customHeight="1" thickTop="1" thickBot="1" x14ac:dyDescent="0.25">
      <c r="C343" s="58"/>
      <c r="D343" s="58"/>
      <c r="E343" s="58"/>
      <c r="F343" s="58"/>
      <c r="G343" s="58"/>
      <c r="H343" s="58"/>
      <c r="I343" s="59"/>
      <c r="J343" s="60"/>
      <c r="K343" s="57">
        <f t="shared" si="42"/>
        <v>38700</v>
      </c>
      <c r="P343" s="188" t="e">
        <f t="shared" si="43"/>
        <v>#N/A</v>
      </c>
      <c r="Q343" s="191" t="e">
        <f t="shared" si="44"/>
        <v>#N/A</v>
      </c>
      <c r="R343" s="191" t="e">
        <f t="shared" si="45"/>
        <v>#N/A</v>
      </c>
      <c r="S343" s="191" t="e">
        <f t="shared" si="46"/>
        <v>#N/A</v>
      </c>
      <c r="T343" s="192" t="e">
        <f>VLOOKUP(D343,'PC Receitas'!$N$4:$O$14,2,FALSE)</f>
        <v>#N/A</v>
      </c>
    </row>
    <row r="344" spans="3:20" ht="19.5" customHeight="1" thickTop="1" thickBot="1" x14ac:dyDescent="0.25">
      <c r="C344" s="58"/>
      <c r="D344" s="58"/>
      <c r="E344" s="58"/>
      <c r="F344" s="58"/>
      <c r="G344" s="58"/>
      <c r="H344" s="58"/>
      <c r="I344" s="59"/>
      <c r="J344" s="60"/>
      <c r="K344" s="57">
        <f t="shared" si="42"/>
        <v>38700</v>
      </c>
      <c r="P344" s="188" t="e">
        <f t="shared" si="43"/>
        <v>#N/A</v>
      </c>
      <c r="Q344" s="191" t="e">
        <f t="shared" si="44"/>
        <v>#N/A</v>
      </c>
      <c r="R344" s="191" t="e">
        <f t="shared" si="45"/>
        <v>#N/A</v>
      </c>
      <c r="S344" s="191" t="e">
        <f t="shared" si="46"/>
        <v>#N/A</v>
      </c>
      <c r="T344" s="192" t="e">
        <f>VLOOKUP(D344,'PC Receitas'!$N$4:$O$14,2,FALSE)</f>
        <v>#N/A</v>
      </c>
    </row>
    <row r="345" spans="3:20" ht="19.5" customHeight="1" thickTop="1" thickBot="1" x14ac:dyDescent="0.25">
      <c r="C345" s="58"/>
      <c r="D345" s="58"/>
      <c r="E345" s="58"/>
      <c r="F345" s="58"/>
      <c r="G345" s="58"/>
      <c r="H345" s="58"/>
      <c r="I345" s="59"/>
      <c r="J345" s="60"/>
      <c r="K345" s="57">
        <f t="shared" si="42"/>
        <v>38700</v>
      </c>
      <c r="P345" s="188" t="e">
        <f t="shared" si="43"/>
        <v>#N/A</v>
      </c>
      <c r="Q345" s="191" t="e">
        <f t="shared" si="44"/>
        <v>#N/A</v>
      </c>
      <c r="R345" s="191" t="e">
        <f t="shared" si="45"/>
        <v>#N/A</v>
      </c>
      <c r="S345" s="191" t="e">
        <f t="shared" si="46"/>
        <v>#N/A</v>
      </c>
      <c r="T345" s="192" t="e">
        <f>VLOOKUP(D345,'PC Receitas'!$N$4:$O$14,2,FALSE)</f>
        <v>#N/A</v>
      </c>
    </row>
    <row r="346" spans="3:20" ht="19.5" customHeight="1" thickTop="1" thickBot="1" x14ac:dyDescent="0.25">
      <c r="C346" s="58"/>
      <c r="D346" s="58"/>
      <c r="E346" s="58"/>
      <c r="F346" s="58"/>
      <c r="G346" s="58"/>
      <c r="H346" s="58"/>
      <c r="I346" s="59"/>
      <c r="J346" s="60"/>
      <c r="K346" s="57">
        <f t="shared" si="42"/>
        <v>38700</v>
      </c>
      <c r="P346" s="188" t="e">
        <f t="shared" si="43"/>
        <v>#N/A</v>
      </c>
      <c r="Q346" s="191" t="e">
        <f t="shared" si="44"/>
        <v>#N/A</v>
      </c>
      <c r="R346" s="191" t="e">
        <f t="shared" si="45"/>
        <v>#N/A</v>
      </c>
      <c r="S346" s="191" t="e">
        <f t="shared" si="46"/>
        <v>#N/A</v>
      </c>
      <c r="T346" s="192" t="e">
        <f>VLOOKUP(D346,'PC Receitas'!$N$4:$O$14,2,FALSE)</f>
        <v>#N/A</v>
      </c>
    </row>
    <row r="347" spans="3:20" ht="19.5" customHeight="1" thickTop="1" thickBot="1" x14ac:dyDescent="0.25">
      <c r="C347" s="58"/>
      <c r="D347" s="58"/>
      <c r="E347" s="58"/>
      <c r="F347" s="58"/>
      <c r="G347" s="58"/>
      <c r="H347" s="58"/>
      <c r="I347" s="59"/>
      <c r="J347" s="60"/>
      <c r="K347" s="57">
        <f t="shared" si="42"/>
        <v>38700</v>
      </c>
      <c r="P347" s="188" t="e">
        <f t="shared" si="43"/>
        <v>#N/A</v>
      </c>
      <c r="Q347" s="191" t="e">
        <f t="shared" si="44"/>
        <v>#N/A</v>
      </c>
      <c r="R347" s="191" t="e">
        <f t="shared" si="45"/>
        <v>#N/A</v>
      </c>
      <c r="S347" s="191" t="e">
        <f t="shared" si="46"/>
        <v>#N/A</v>
      </c>
      <c r="T347" s="192" t="e">
        <f>VLOOKUP(D347,'PC Receitas'!$N$4:$O$14,2,FALSE)</f>
        <v>#N/A</v>
      </c>
    </row>
    <row r="348" spans="3:20" ht="19.5" customHeight="1" thickTop="1" thickBot="1" x14ac:dyDescent="0.25">
      <c r="C348" s="58"/>
      <c r="D348" s="58"/>
      <c r="E348" s="58"/>
      <c r="F348" s="58"/>
      <c r="G348" s="58"/>
      <c r="H348" s="58"/>
      <c r="I348" s="59"/>
      <c r="J348" s="60"/>
      <c r="K348" s="57">
        <f t="shared" si="42"/>
        <v>38700</v>
      </c>
      <c r="P348" s="188" t="e">
        <f t="shared" si="43"/>
        <v>#N/A</v>
      </c>
      <c r="Q348" s="191" t="e">
        <f t="shared" si="44"/>
        <v>#N/A</v>
      </c>
      <c r="R348" s="191" t="e">
        <f t="shared" si="45"/>
        <v>#N/A</v>
      </c>
      <c r="S348" s="191" t="e">
        <f t="shared" si="46"/>
        <v>#N/A</v>
      </c>
      <c r="T348" s="192" t="e">
        <f>VLOOKUP(D348,'PC Receitas'!$N$4:$O$14,2,FALSE)</f>
        <v>#N/A</v>
      </c>
    </row>
    <row r="349" spans="3:20" ht="19.5" customHeight="1" thickTop="1" thickBot="1" x14ac:dyDescent="0.25">
      <c r="C349" s="58"/>
      <c r="D349" s="58"/>
      <c r="E349" s="58"/>
      <c r="F349" s="58"/>
      <c r="G349" s="58"/>
      <c r="H349" s="58"/>
      <c r="I349" s="59"/>
      <c r="J349" s="60"/>
      <c r="K349" s="57">
        <f t="shared" si="42"/>
        <v>38700</v>
      </c>
      <c r="P349" s="188" t="e">
        <f t="shared" si="43"/>
        <v>#N/A</v>
      </c>
      <c r="Q349" s="191" t="e">
        <f t="shared" si="44"/>
        <v>#N/A</v>
      </c>
      <c r="R349" s="191" t="e">
        <f t="shared" si="45"/>
        <v>#N/A</v>
      </c>
      <c r="S349" s="191" t="e">
        <f t="shared" si="46"/>
        <v>#N/A</v>
      </c>
      <c r="T349" s="192" t="e">
        <f>VLOOKUP(D349,'PC Receitas'!$N$4:$O$14,2,FALSE)</f>
        <v>#N/A</v>
      </c>
    </row>
    <row r="350" spans="3:20" ht="19.5" customHeight="1" thickTop="1" thickBot="1" x14ac:dyDescent="0.25">
      <c r="C350" s="58"/>
      <c r="D350" s="58"/>
      <c r="E350" s="58"/>
      <c r="F350" s="58"/>
      <c r="G350" s="58"/>
      <c r="H350" s="58"/>
      <c r="I350" s="59"/>
      <c r="J350" s="60"/>
      <c r="K350" s="57">
        <f t="shared" si="42"/>
        <v>38700</v>
      </c>
      <c r="P350" s="188" t="e">
        <f t="shared" si="43"/>
        <v>#N/A</v>
      </c>
      <c r="Q350" s="191" t="e">
        <f t="shared" si="44"/>
        <v>#N/A</v>
      </c>
      <c r="R350" s="191" t="e">
        <f t="shared" si="45"/>
        <v>#N/A</v>
      </c>
      <c r="S350" s="191" t="e">
        <f t="shared" si="46"/>
        <v>#N/A</v>
      </c>
      <c r="T350" s="192" t="e">
        <f>VLOOKUP(D350,'PC Receitas'!$N$4:$O$14,2,FALSE)</f>
        <v>#N/A</v>
      </c>
    </row>
    <row r="351" spans="3:20" ht="19.5" customHeight="1" thickTop="1" thickBot="1" x14ac:dyDescent="0.25">
      <c r="C351" s="58"/>
      <c r="D351" s="58"/>
      <c r="E351" s="58"/>
      <c r="F351" s="58"/>
      <c r="G351" s="58"/>
      <c r="H351" s="58"/>
      <c r="I351" s="59"/>
      <c r="J351" s="60"/>
      <c r="K351" s="57">
        <f t="shared" si="42"/>
        <v>38700</v>
      </c>
      <c r="P351" s="188" t="e">
        <f t="shared" si="43"/>
        <v>#N/A</v>
      </c>
      <c r="Q351" s="191" t="e">
        <f t="shared" si="44"/>
        <v>#N/A</v>
      </c>
      <c r="R351" s="191" t="e">
        <f t="shared" si="45"/>
        <v>#N/A</v>
      </c>
      <c r="S351" s="191" t="e">
        <f t="shared" si="46"/>
        <v>#N/A</v>
      </c>
      <c r="T351" s="192" t="e">
        <f>VLOOKUP(D351,'PC Receitas'!$N$4:$O$14,2,FALSE)</f>
        <v>#N/A</v>
      </c>
    </row>
    <row r="352" spans="3:20" ht="19.5" customHeight="1" thickTop="1" thickBot="1" x14ac:dyDescent="0.25">
      <c r="C352" s="58"/>
      <c r="D352" s="58"/>
      <c r="E352" s="58"/>
      <c r="F352" s="58"/>
      <c r="G352" s="58"/>
      <c r="H352" s="58"/>
      <c r="I352" s="59"/>
      <c r="J352" s="60"/>
      <c r="K352" s="57">
        <f t="shared" si="42"/>
        <v>38700</v>
      </c>
      <c r="P352" s="188" t="e">
        <f t="shared" si="43"/>
        <v>#N/A</v>
      </c>
      <c r="Q352" s="191" t="e">
        <f t="shared" si="44"/>
        <v>#N/A</v>
      </c>
      <c r="R352" s="191" t="e">
        <f t="shared" si="45"/>
        <v>#N/A</v>
      </c>
      <c r="S352" s="191" t="e">
        <f t="shared" si="46"/>
        <v>#N/A</v>
      </c>
      <c r="T352" s="192" t="e">
        <f>VLOOKUP(D352,'PC Receitas'!$N$4:$O$14,2,FALSE)</f>
        <v>#N/A</v>
      </c>
    </row>
    <row r="353" spans="3:20" ht="19.5" customHeight="1" thickTop="1" thickBot="1" x14ac:dyDescent="0.25">
      <c r="C353" s="58"/>
      <c r="D353" s="58"/>
      <c r="E353" s="58"/>
      <c r="F353" s="58"/>
      <c r="G353" s="58"/>
      <c r="H353" s="58"/>
      <c r="I353" s="59"/>
      <c r="J353" s="60"/>
      <c r="K353" s="57">
        <f t="shared" si="42"/>
        <v>38700</v>
      </c>
      <c r="P353" s="188" t="e">
        <f t="shared" si="43"/>
        <v>#N/A</v>
      </c>
      <c r="Q353" s="191" t="e">
        <f t="shared" si="44"/>
        <v>#N/A</v>
      </c>
      <c r="R353" s="191" t="e">
        <f t="shared" si="45"/>
        <v>#N/A</v>
      </c>
      <c r="S353" s="191" t="e">
        <f t="shared" si="46"/>
        <v>#N/A</v>
      </c>
      <c r="T353" s="192" t="e">
        <f>VLOOKUP(D353,'PC Receitas'!$N$4:$O$14,2,FALSE)</f>
        <v>#N/A</v>
      </c>
    </row>
    <row r="354" spans="3:20" ht="19.5" customHeight="1" thickTop="1" thickBot="1" x14ac:dyDescent="0.25">
      <c r="C354" s="58"/>
      <c r="D354" s="58"/>
      <c r="E354" s="58"/>
      <c r="F354" s="58"/>
      <c r="G354" s="58"/>
      <c r="H354" s="58"/>
      <c r="I354" s="59"/>
      <c r="J354" s="60"/>
      <c r="K354" s="57">
        <f t="shared" si="42"/>
        <v>38700</v>
      </c>
      <c r="P354" s="188" t="e">
        <f t="shared" si="43"/>
        <v>#N/A</v>
      </c>
      <c r="Q354" s="191" t="e">
        <f t="shared" si="44"/>
        <v>#N/A</v>
      </c>
      <c r="R354" s="191" t="e">
        <f t="shared" si="45"/>
        <v>#N/A</v>
      </c>
      <c r="S354" s="191" t="e">
        <f t="shared" si="46"/>
        <v>#N/A</v>
      </c>
      <c r="T354" s="192" t="e">
        <f>VLOOKUP(D354,'PC Receitas'!$N$4:$O$14,2,FALSE)</f>
        <v>#N/A</v>
      </c>
    </row>
    <row r="355" spans="3:20" ht="19.5" customHeight="1" thickTop="1" thickBot="1" x14ac:dyDescent="0.25">
      <c r="C355" s="58"/>
      <c r="D355" s="58"/>
      <c r="E355" s="58"/>
      <c r="F355" s="58"/>
      <c r="G355" s="58"/>
      <c r="H355" s="58"/>
      <c r="I355" s="59"/>
      <c r="J355" s="60"/>
      <c r="K355" s="57">
        <f t="shared" si="42"/>
        <v>38700</v>
      </c>
      <c r="P355" s="188" t="e">
        <f t="shared" si="43"/>
        <v>#N/A</v>
      </c>
      <c r="Q355" s="191" t="e">
        <f t="shared" si="44"/>
        <v>#N/A</v>
      </c>
      <c r="R355" s="191" t="e">
        <f t="shared" si="45"/>
        <v>#N/A</v>
      </c>
      <c r="S355" s="191" t="e">
        <f t="shared" si="46"/>
        <v>#N/A</v>
      </c>
      <c r="T355" s="192" t="e">
        <f>VLOOKUP(D355,'PC Receitas'!$N$4:$O$14,2,FALSE)</f>
        <v>#N/A</v>
      </c>
    </row>
    <row r="356" spans="3:20" ht="19.5" customHeight="1" thickTop="1" thickBot="1" x14ac:dyDescent="0.25">
      <c r="C356" s="58"/>
      <c r="D356" s="58"/>
      <c r="E356" s="58"/>
      <c r="F356" s="58"/>
      <c r="G356" s="58"/>
      <c r="H356" s="58"/>
      <c r="I356" s="59"/>
      <c r="J356" s="60"/>
      <c r="K356" s="57">
        <f t="shared" si="42"/>
        <v>38700</v>
      </c>
      <c r="P356" s="188" t="e">
        <f t="shared" si="43"/>
        <v>#N/A</v>
      </c>
      <c r="Q356" s="191" t="e">
        <f t="shared" si="44"/>
        <v>#N/A</v>
      </c>
      <c r="R356" s="191" t="e">
        <f t="shared" si="45"/>
        <v>#N/A</v>
      </c>
      <c r="S356" s="191" t="e">
        <f t="shared" si="46"/>
        <v>#N/A</v>
      </c>
      <c r="T356" s="192" t="e">
        <f>VLOOKUP(D356,'PC Receitas'!$N$4:$O$14,2,FALSE)</f>
        <v>#N/A</v>
      </c>
    </row>
    <row r="357" spans="3:20" ht="19.5" customHeight="1" thickTop="1" thickBot="1" x14ac:dyDescent="0.25">
      <c r="C357" s="58"/>
      <c r="D357" s="58"/>
      <c r="E357" s="58"/>
      <c r="F357" s="58"/>
      <c r="G357" s="58"/>
      <c r="H357" s="58"/>
      <c r="I357" s="59"/>
      <c r="J357" s="60"/>
      <c r="K357" s="57">
        <f t="shared" si="42"/>
        <v>38700</v>
      </c>
      <c r="P357" s="188" t="e">
        <f t="shared" si="43"/>
        <v>#N/A</v>
      </c>
      <c r="Q357" s="191" t="e">
        <f t="shared" si="44"/>
        <v>#N/A</v>
      </c>
      <c r="R357" s="191" t="e">
        <f t="shared" si="45"/>
        <v>#N/A</v>
      </c>
      <c r="S357" s="191" t="e">
        <f t="shared" si="46"/>
        <v>#N/A</v>
      </c>
      <c r="T357" s="192" t="e">
        <f>VLOOKUP(D357,'PC Receitas'!$N$4:$O$14,2,FALSE)</f>
        <v>#N/A</v>
      </c>
    </row>
    <row r="358" spans="3:20" ht="19.5" customHeight="1" thickTop="1" thickBot="1" x14ac:dyDescent="0.25">
      <c r="C358" s="58"/>
      <c r="D358" s="58"/>
      <c r="E358" s="58"/>
      <c r="F358" s="58"/>
      <c r="G358" s="58"/>
      <c r="H358" s="58"/>
      <c r="I358" s="59"/>
      <c r="J358" s="60"/>
      <c r="K358" s="57">
        <f t="shared" si="42"/>
        <v>38700</v>
      </c>
      <c r="P358" s="188" t="e">
        <f t="shared" si="43"/>
        <v>#N/A</v>
      </c>
      <c r="Q358" s="191" t="e">
        <f t="shared" si="44"/>
        <v>#N/A</v>
      </c>
      <c r="R358" s="191" t="e">
        <f t="shared" si="45"/>
        <v>#N/A</v>
      </c>
      <c r="S358" s="191" t="e">
        <f t="shared" si="46"/>
        <v>#N/A</v>
      </c>
      <c r="T358" s="192" t="e">
        <f>VLOOKUP(D358,'PC Receitas'!$N$4:$O$14,2,FALSE)</f>
        <v>#N/A</v>
      </c>
    </row>
    <row r="359" spans="3:20" ht="19.5" customHeight="1" thickTop="1" thickBot="1" x14ac:dyDescent="0.25">
      <c r="C359" s="58"/>
      <c r="D359" s="58"/>
      <c r="E359" s="58"/>
      <c r="F359" s="58"/>
      <c r="G359" s="58"/>
      <c r="H359" s="58"/>
      <c r="I359" s="59"/>
      <c r="J359" s="60"/>
      <c r="K359" s="57">
        <f t="shared" si="42"/>
        <v>38700</v>
      </c>
      <c r="P359" s="188" t="e">
        <f t="shared" si="43"/>
        <v>#N/A</v>
      </c>
      <c r="Q359" s="191" t="e">
        <f t="shared" si="44"/>
        <v>#N/A</v>
      </c>
      <c r="R359" s="191" t="e">
        <f t="shared" si="45"/>
        <v>#N/A</v>
      </c>
      <c r="S359" s="191" t="e">
        <f t="shared" si="46"/>
        <v>#N/A</v>
      </c>
      <c r="T359" s="192" t="e">
        <f>VLOOKUP(D359,'PC Receitas'!$N$4:$O$14,2,FALSE)</f>
        <v>#N/A</v>
      </c>
    </row>
    <row r="360" spans="3:20" ht="19.5" customHeight="1" thickTop="1" thickBot="1" x14ac:dyDescent="0.25">
      <c r="C360" s="58"/>
      <c r="D360" s="58"/>
      <c r="E360" s="58"/>
      <c r="F360" s="58"/>
      <c r="G360" s="58"/>
      <c r="H360" s="58"/>
      <c r="I360" s="59"/>
      <c r="J360" s="60"/>
      <c r="K360" s="57">
        <f t="shared" si="42"/>
        <v>38700</v>
      </c>
      <c r="P360" s="188" t="e">
        <f t="shared" si="43"/>
        <v>#N/A</v>
      </c>
      <c r="Q360" s="191" t="e">
        <f t="shared" si="44"/>
        <v>#N/A</v>
      </c>
      <c r="R360" s="191" t="e">
        <f t="shared" si="45"/>
        <v>#N/A</v>
      </c>
      <c r="S360" s="191" t="e">
        <f t="shared" si="46"/>
        <v>#N/A</v>
      </c>
      <c r="T360" s="192" t="e">
        <f>VLOOKUP(D360,'PC Receitas'!$N$4:$O$14,2,FALSE)</f>
        <v>#N/A</v>
      </c>
    </row>
    <row r="361" spans="3:20" ht="19.5" customHeight="1" thickTop="1" thickBot="1" x14ac:dyDescent="0.25">
      <c r="C361" s="58"/>
      <c r="D361" s="58"/>
      <c r="E361" s="58"/>
      <c r="F361" s="58"/>
      <c r="G361" s="58"/>
      <c r="H361" s="58"/>
      <c r="I361" s="59"/>
      <c r="J361" s="60"/>
      <c r="K361" s="57">
        <f t="shared" si="42"/>
        <v>38700</v>
      </c>
      <c r="P361" s="188" t="e">
        <f t="shared" si="43"/>
        <v>#N/A</v>
      </c>
      <c r="Q361" s="191" t="e">
        <f t="shared" si="44"/>
        <v>#N/A</v>
      </c>
      <c r="R361" s="191" t="e">
        <f t="shared" si="45"/>
        <v>#N/A</v>
      </c>
      <c r="S361" s="191" t="e">
        <f t="shared" si="46"/>
        <v>#N/A</v>
      </c>
      <c r="T361" s="192" t="e">
        <f>VLOOKUP(D361,'PC Receitas'!$N$4:$O$14,2,FALSE)</f>
        <v>#N/A</v>
      </c>
    </row>
    <row r="362" spans="3:20" ht="19.5" customHeight="1" thickTop="1" thickBot="1" x14ac:dyDescent="0.25">
      <c r="C362" s="58"/>
      <c r="D362" s="58"/>
      <c r="E362" s="58"/>
      <c r="F362" s="58"/>
      <c r="G362" s="58"/>
      <c r="H362" s="58"/>
      <c r="I362" s="59"/>
      <c r="J362" s="60"/>
      <c r="K362" s="57">
        <f t="shared" si="42"/>
        <v>38700</v>
      </c>
      <c r="P362" s="188" t="e">
        <f t="shared" si="43"/>
        <v>#N/A</v>
      </c>
      <c r="Q362" s="191" t="e">
        <f t="shared" si="44"/>
        <v>#N/A</v>
      </c>
      <c r="R362" s="191" t="e">
        <f t="shared" si="45"/>
        <v>#N/A</v>
      </c>
      <c r="S362" s="191" t="e">
        <f t="shared" si="46"/>
        <v>#N/A</v>
      </c>
      <c r="T362" s="192" t="e">
        <f>VLOOKUP(D362,'PC Receitas'!$N$4:$O$14,2,FALSE)</f>
        <v>#N/A</v>
      </c>
    </row>
    <row r="363" spans="3:20" ht="19.5" customHeight="1" thickTop="1" thickBot="1" x14ac:dyDescent="0.25">
      <c r="C363" s="58"/>
      <c r="D363" s="58"/>
      <c r="E363" s="58"/>
      <c r="F363" s="58"/>
      <c r="G363" s="58"/>
      <c r="H363" s="58"/>
      <c r="I363" s="59"/>
      <c r="J363" s="60"/>
      <c r="K363" s="57">
        <f t="shared" si="42"/>
        <v>38700</v>
      </c>
      <c r="P363" s="188" t="e">
        <f t="shared" si="43"/>
        <v>#N/A</v>
      </c>
      <c r="Q363" s="191" t="e">
        <f t="shared" si="44"/>
        <v>#N/A</v>
      </c>
      <c r="R363" s="191" t="e">
        <f t="shared" si="45"/>
        <v>#N/A</v>
      </c>
      <c r="S363" s="191" t="e">
        <f t="shared" si="46"/>
        <v>#N/A</v>
      </c>
      <c r="T363" s="192" t="e">
        <f>VLOOKUP(D363,'PC Receitas'!$N$4:$O$14,2,FALSE)</f>
        <v>#N/A</v>
      </c>
    </row>
    <row r="364" spans="3:20" ht="19.5" customHeight="1" thickTop="1" thickBot="1" x14ac:dyDescent="0.25">
      <c r="C364" s="58"/>
      <c r="D364" s="58"/>
      <c r="E364" s="58"/>
      <c r="F364" s="58"/>
      <c r="G364" s="58"/>
      <c r="H364" s="58"/>
      <c r="I364" s="59"/>
      <c r="J364" s="60"/>
      <c r="K364" s="57">
        <f t="shared" si="42"/>
        <v>38700</v>
      </c>
      <c r="P364" s="188" t="e">
        <f t="shared" si="43"/>
        <v>#N/A</v>
      </c>
      <c r="Q364" s="191" t="e">
        <f t="shared" si="44"/>
        <v>#N/A</v>
      </c>
      <c r="R364" s="191" t="e">
        <f t="shared" si="45"/>
        <v>#N/A</v>
      </c>
      <c r="S364" s="191" t="e">
        <f t="shared" si="46"/>
        <v>#N/A</v>
      </c>
      <c r="T364" s="192" t="e">
        <f>VLOOKUP(D364,'PC Receitas'!$N$4:$O$14,2,FALSE)</f>
        <v>#N/A</v>
      </c>
    </row>
    <row r="365" spans="3:20" ht="19.5" customHeight="1" thickTop="1" thickBot="1" x14ac:dyDescent="0.25">
      <c r="C365" s="58"/>
      <c r="D365" s="58"/>
      <c r="E365" s="58"/>
      <c r="F365" s="58"/>
      <c r="G365" s="58"/>
      <c r="H365" s="58"/>
      <c r="I365" s="59"/>
      <c r="J365" s="60"/>
      <c r="K365" s="57">
        <f t="shared" si="42"/>
        <v>38700</v>
      </c>
      <c r="P365" s="188" t="e">
        <f t="shared" si="43"/>
        <v>#N/A</v>
      </c>
      <c r="Q365" s="191" t="e">
        <f t="shared" si="44"/>
        <v>#N/A</v>
      </c>
      <c r="R365" s="191" t="e">
        <f t="shared" si="45"/>
        <v>#N/A</v>
      </c>
      <c r="S365" s="191" t="e">
        <f t="shared" si="46"/>
        <v>#N/A</v>
      </c>
      <c r="T365" s="192" t="e">
        <f>VLOOKUP(D365,'PC Receitas'!$N$4:$O$14,2,FALSE)</f>
        <v>#N/A</v>
      </c>
    </row>
    <row r="366" spans="3:20" ht="19.5" customHeight="1" thickTop="1" thickBot="1" x14ac:dyDescent="0.25">
      <c r="C366" s="58"/>
      <c r="D366" s="58"/>
      <c r="E366" s="58"/>
      <c r="F366" s="58"/>
      <c r="G366" s="58"/>
      <c r="H366" s="58"/>
      <c r="I366" s="59"/>
      <c r="J366" s="60"/>
      <c r="K366" s="57">
        <f t="shared" si="42"/>
        <v>38700</v>
      </c>
      <c r="P366" s="188" t="e">
        <f t="shared" si="43"/>
        <v>#N/A</v>
      </c>
      <c r="Q366" s="191" t="e">
        <f t="shared" si="44"/>
        <v>#N/A</v>
      </c>
      <c r="R366" s="191" t="e">
        <f t="shared" si="45"/>
        <v>#N/A</v>
      </c>
      <c r="S366" s="191" t="e">
        <f t="shared" si="46"/>
        <v>#N/A</v>
      </c>
      <c r="T366" s="192" t="e">
        <f>VLOOKUP(D366,'PC Receitas'!$N$4:$O$14,2,FALSE)</f>
        <v>#N/A</v>
      </c>
    </row>
    <row r="367" spans="3:20" ht="19.5" customHeight="1" thickTop="1" thickBot="1" x14ac:dyDescent="0.25">
      <c r="C367" s="58"/>
      <c r="D367" s="58"/>
      <c r="E367" s="58"/>
      <c r="F367" s="58"/>
      <c r="G367" s="58"/>
      <c r="H367" s="58"/>
      <c r="I367" s="59"/>
      <c r="J367" s="60"/>
      <c r="K367" s="57">
        <f t="shared" si="42"/>
        <v>38700</v>
      </c>
      <c r="P367" s="188" t="e">
        <f t="shared" si="43"/>
        <v>#N/A</v>
      </c>
      <c r="Q367" s="191" t="e">
        <f t="shared" si="44"/>
        <v>#N/A</v>
      </c>
      <c r="R367" s="191" t="e">
        <f t="shared" si="45"/>
        <v>#N/A</v>
      </c>
      <c r="S367" s="191" t="e">
        <f t="shared" si="46"/>
        <v>#N/A</v>
      </c>
      <c r="T367" s="192" t="e">
        <f>VLOOKUP(D367,'PC Receitas'!$N$4:$O$14,2,FALSE)</f>
        <v>#N/A</v>
      </c>
    </row>
    <row r="368" spans="3:20" ht="19.5" customHeight="1" thickTop="1" thickBot="1" x14ac:dyDescent="0.25">
      <c r="C368" s="58"/>
      <c r="D368" s="58"/>
      <c r="E368" s="58"/>
      <c r="F368" s="58"/>
      <c r="G368" s="58"/>
      <c r="H368" s="58"/>
      <c r="I368" s="59"/>
      <c r="J368" s="60"/>
      <c r="K368" s="57">
        <f t="shared" si="42"/>
        <v>38700</v>
      </c>
      <c r="P368" s="188" t="e">
        <f t="shared" si="43"/>
        <v>#N/A</v>
      </c>
      <c r="Q368" s="191" t="e">
        <f t="shared" si="44"/>
        <v>#N/A</v>
      </c>
      <c r="R368" s="191" t="e">
        <f t="shared" si="45"/>
        <v>#N/A</v>
      </c>
      <c r="S368" s="191" t="e">
        <f t="shared" si="46"/>
        <v>#N/A</v>
      </c>
      <c r="T368" s="192" t="e">
        <f>VLOOKUP(D368,'PC Receitas'!$N$4:$O$14,2,FALSE)</f>
        <v>#N/A</v>
      </c>
    </row>
    <row r="369" spans="3:20" ht="19.5" customHeight="1" thickTop="1" thickBot="1" x14ac:dyDescent="0.25">
      <c r="C369" s="58"/>
      <c r="D369" s="58"/>
      <c r="E369" s="58"/>
      <c r="F369" s="58"/>
      <c r="G369" s="58"/>
      <c r="H369" s="58"/>
      <c r="I369" s="59"/>
      <c r="J369" s="60"/>
      <c r="K369" s="57">
        <f t="shared" si="42"/>
        <v>38700</v>
      </c>
      <c r="P369" s="188" t="e">
        <f t="shared" si="43"/>
        <v>#N/A</v>
      </c>
      <c r="Q369" s="191" t="e">
        <f t="shared" si="44"/>
        <v>#N/A</v>
      </c>
      <c r="R369" s="191" t="e">
        <f t="shared" si="45"/>
        <v>#N/A</v>
      </c>
      <c r="S369" s="191" t="e">
        <f t="shared" si="46"/>
        <v>#N/A</v>
      </c>
      <c r="T369" s="192" t="e">
        <f>VLOOKUP(D369,'PC Receitas'!$N$4:$O$14,2,FALSE)</f>
        <v>#N/A</v>
      </c>
    </row>
    <row r="370" spans="3:20" ht="19.5" customHeight="1" thickTop="1" thickBot="1" x14ac:dyDescent="0.25">
      <c r="C370" s="58"/>
      <c r="D370" s="58"/>
      <c r="E370" s="58"/>
      <c r="F370" s="58"/>
      <c r="G370" s="58"/>
      <c r="H370" s="58"/>
      <c r="I370" s="59"/>
      <c r="J370" s="60"/>
      <c r="K370" s="57">
        <f t="shared" si="42"/>
        <v>38700</v>
      </c>
      <c r="P370" s="188" t="e">
        <f t="shared" si="43"/>
        <v>#N/A</v>
      </c>
      <c r="Q370" s="191" t="e">
        <f t="shared" si="44"/>
        <v>#N/A</v>
      </c>
      <c r="R370" s="191" t="e">
        <f t="shared" si="45"/>
        <v>#N/A</v>
      </c>
      <c r="S370" s="191" t="e">
        <f t="shared" si="46"/>
        <v>#N/A</v>
      </c>
      <c r="T370" s="192" t="e">
        <f>VLOOKUP(D370,'PC Receitas'!$N$4:$O$14,2,FALSE)</f>
        <v>#N/A</v>
      </c>
    </row>
    <row r="371" spans="3:20" ht="19.5" customHeight="1" thickTop="1" thickBot="1" x14ac:dyDescent="0.25">
      <c r="C371" s="58"/>
      <c r="D371" s="58"/>
      <c r="E371" s="58"/>
      <c r="F371" s="58"/>
      <c r="G371" s="58"/>
      <c r="H371" s="58"/>
      <c r="I371" s="59"/>
      <c r="J371" s="60"/>
      <c r="K371" s="57">
        <f t="shared" si="42"/>
        <v>38700</v>
      </c>
      <c r="P371" s="188" t="e">
        <f t="shared" si="43"/>
        <v>#N/A</v>
      </c>
      <c r="Q371" s="191" t="e">
        <f t="shared" si="44"/>
        <v>#N/A</v>
      </c>
      <c r="R371" s="191" t="e">
        <f t="shared" si="45"/>
        <v>#N/A</v>
      </c>
      <c r="S371" s="191" t="e">
        <f t="shared" si="46"/>
        <v>#N/A</v>
      </c>
      <c r="T371" s="192" t="e">
        <f>VLOOKUP(D371,'PC Receitas'!$N$4:$O$14,2,FALSE)</f>
        <v>#N/A</v>
      </c>
    </row>
    <row r="372" spans="3:20" ht="19.5" customHeight="1" thickTop="1" thickBot="1" x14ac:dyDescent="0.25">
      <c r="C372" s="58"/>
      <c r="D372" s="58"/>
      <c r="E372" s="58"/>
      <c r="F372" s="58"/>
      <c r="G372" s="58"/>
      <c r="H372" s="58"/>
      <c r="I372" s="59"/>
      <c r="J372" s="60"/>
      <c r="K372" s="57">
        <f t="shared" si="42"/>
        <v>38700</v>
      </c>
      <c r="P372" s="188" t="e">
        <f t="shared" si="43"/>
        <v>#N/A</v>
      </c>
      <c r="Q372" s="191" t="e">
        <f t="shared" si="44"/>
        <v>#N/A</v>
      </c>
      <c r="R372" s="191" t="e">
        <f t="shared" si="45"/>
        <v>#N/A</v>
      </c>
      <c r="S372" s="191" t="e">
        <f t="shared" si="46"/>
        <v>#N/A</v>
      </c>
      <c r="T372" s="192" t="e">
        <f>VLOOKUP(D372,'PC Receitas'!$N$4:$O$14,2,FALSE)</f>
        <v>#N/A</v>
      </c>
    </row>
    <row r="373" spans="3:20" ht="19.5" customHeight="1" thickTop="1" thickBot="1" x14ac:dyDescent="0.25">
      <c r="C373" s="58"/>
      <c r="D373" s="58"/>
      <c r="E373" s="58"/>
      <c r="F373" s="58"/>
      <c r="G373" s="58"/>
      <c r="H373" s="58"/>
      <c r="I373" s="59"/>
      <c r="J373" s="60"/>
      <c r="K373" s="57">
        <f t="shared" si="42"/>
        <v>38700</v>
      </c>
      <c r="P373" s="188" t="e">
        <f t="shared" si="43"/>
        <v>#N/A</v>
      </c>
      <c r="Q373" s="191" t="e">
        <f t="shared" si="44"/>
        <v>#N/A</v>
      </c>
      <c r="R373" s="191" t="e">
        <f t="shared" si="45"/>
        <v>#N/A</v>
      </c>
      <c r="S373" s="191" t="e">
        <f t="shared" si="46"/>
        <v>#N/A</v>
      </c>
      <c r="T373" s="192" t="e">
        <f>VLOOKUP(D373,'PC Receitas'!$N$4:$O$14,2,FALSE)</f>
        <v>#N/A</v>
      </c>
    </row>
    <row r="374" spans="3:20" ht="19.5" customHeight="1" thickTop="1" thickBot="1" x14ac:dyDescent="0.25">
      <c r="C374" s="58"/>
      <c r="D374" s="58"/>
      <c r="E374" s="58"/>
      <c r="F374" s="58"/>
      <c r="G374" s="58"/>
      <c r="H374" s="58"/>
      <c r="I374" s="59"/>
      <c r="J374" s="60"/>
      <c r="K374" s="57">
        <f t="shared" si="42"/>
        <v>38700</v>
      </c>
      <c r="P374" s="188" t="e">
        <f t="shared" si="43"/>
        <v>#N/A</v>
      </c>
      <c r="Q374" s="191" t="e">
        <f t="shared" si="44"/>
        <v>#N/A</v>
      </c>
      <c r="R374" s="191" t="e">
        <f t="shared" si="45"/>
        <v>#N/A</v>
      </c>
      <c r="S374" s="191" t="e">
        <f t="shared" si="46"/>
        <v>#N/A</v>
      </c>
      <c r="T374" s="192" t="e">
        <f>VLOOKUP(D374,'PC Receitas'!$N$4:$O$14,2,FALSE)</f>
        <v>#N/A</v>
      </c>
    </row>
    <row r="375" spans="3:20" ht="19.5" customHeight="1" thickTop="1" thickBot="1" x14ac:dyDescent="0.25">
      <c r="C375" s="58"/>
      <c r="D375" s="58"/>
      <c r="E375" s="58"/>
      <c r="F375" s="58"/>
      <c r="G375" s="58"/>
      <c r="H375" s="58"/>
      <c r="I375" s="59"/>
      <c r="J375" s="60"/>
      <c r="K375" s="57">
        <f t="shared" si="42"/>
        <v>38700</v>
      </c>
      <c r="P375" s="188" t="e">
        <f t="shared" si="43"/>
        <v>#N/A</v>
      </c>
      <c r="Q375" s="191" t="e">
        <f t="shared" si="44"/>
        <v>#N/A</v>
      </c>
      <c r="R375" s="191" t="e">
        <f t="shared" si="45"/>
        <v>#N/A</v>
      </c>
      <c r="S375" s="191" t="e">
        <f t="shared" si="46"/>
        <v>#N/A</v>
      </c>
      <c r="T375" s="192" t="e">
        <f>VLOOKUP(D375,'PC Receitas'!$N$4:$O$14,2,FALSE)</f>
        <v>#N/A</v>
      </c>
    </row>
    <row r="376" spans="3:20" ht="19.5" customHeight="1" thickTop="1" thickBot="1" x14ac:dyDescent="0.25">
      <c r="C376" s="58"/>
      <c r="D376" s="58"/>
      <c r="E376" s="58"/>
      <c r="F376" s="58"/>
      <c r="G376" s="58"/>
      <c r="H376" s="58"/>
      <c r="I376" s="59"/>
      <c r="J376" s="60"/>
      <c r="K376" s="57">
        <f t="shared" si="42"/>
        <v>38700</v>
      </c>
      <c r="P376" s="188" t="e">
        <f t="shared" si="43"/>
        <v>#N/A</v>
      </c>
      <c r="Q376" s="191" t="e">
        <f t="shared" si="44"/>
        <v>#N/A</v>
      </c>
      <c r="R376" s="191" t="e">
        <f t="shared" si="45"/>
        <v>#N/A</v>
      </c>
      <c r="S376" s="191" t="e">
        <f t="shared" si="46"/>
        <v>#N/A</v>
      </c>
      <c r="T376" s="192" t="e">
        <f>VLOOKUP(D376,'PC Receitas'!$N$4:$O$14,2,FALSE)</f>
        <v>#N/A</v>
      </c>
    </row>
    <row r="377" spans="3:20" ht="19.5" customHeight="1" thickTop="1" thickBot="1" x14ac:dyDescent="0.25">
      <c r="C377" s="58"/>
      <c r="D377" s="58"/>
      <c r="E377" s="58"/>
      <c r="F377" s="58"/>
      <c r="G377" s="58"/>
      <c r="H377" s="58"/>
      <c r="I377" s="59"/>
      <c r="J377" s="60"/>
      <c r="K377" s="57">
        <f t="shared" si="42"/>
        <v>38700</v>
      </c>
      <c r="P377" s="188" t="e">
        <f t="shared" si="43"/>
        <v>#N/A</v>
      </c>
      <c r="Q377" s="191" t="e">
        <f t="shared" si="44"/>
        <v>#N/A</v>
      </c>
      <c r="R377" s="191" t="e">
        <f t="shared" si="45"/>
        <v>#N/A</v>
      </c>
      <c r="S377" s="191" t="e">
        <f t="shared" si="46"/>
        <v>#N/A</v>
      </c>
      <c r="T377" s="192" t="e">
        <f>VLOOKUP(D377,'PC Receitas'!$N$4:$O$14,2,FALSE)</f>
        <v>#N/A</v>
      </c>
    </row>
    <row r="378" spans="3:20" ht="19.5" customHeight="1" thickTop="1" thickBot="1" x14ac:dyDescent="0.25">
      <c r="C378" s="58"/>
      <c r="D378" s="58"/>
      <c r="E378" s="58"/>
      <c r="F378" s="58"/>
      <c r="G378" s="58"/>
      <c r="H378" s="58"/>
      <c r="I378" s="59"/>
      <c r="J378" s="60"/>
      <c r="K378" s="57">
        <f t="shared" si="42"/>
        <v>38700</v>
      </c>
      <c r="P378" s="188" t="e">
        <f t="shared" si="43"/>
        <v>#N/A</v>
      </c>
      <c r="Q378" s="191" t="e">
        <f t="shared" si="44"/>
        <v>#N/A</v>
      </c>
      <c r="R378" s="191" t="e">
        <f t="shared" si="45"/>
        <v>#N/A</v>
      </c>
      <c r="S378" s="191" t="e">
        <f t="shared" si="46"/>
        <v>#N/A</v>
      </c>
      <c r="T378" s="192" t="e">
        <f>VLOOKUP(D378,'PC Receitas'!$N$4:$O$14,2,FALSE)</f>
        <v>#N/A</v>
      </c>
    </row>
    <row r="379" spans="3:20" ht="19.5" customHeight="1" thickTop="1" thickBot="1" x14ac:dyDescent="0.25">
      <c r="C379" s="58"/>
      <c r="D379" s="58"/>
      <c r="E379" s="58"/>
      <c r="F379" s="58"/>
      <c r="G379" s="58"/>
      <c r="H379" s="58"/>
      <c r="I379" s="59"/>
      <c r="J379" s="60"/>
      <c r="K379" s="57">
        <f t="shared" si="42"/>
        <v>38700</v>
      </c>
      <c r="P379" s="188" t="e">
        <f t="shared" si="43"/>
        <v>#N/A</v>
      </c>
      <c r="Q379" s="191" t="e">
        <f t="shared" si="44"/>
        <v>#N/A</v>
      </c>
      <c r="R379" s="191" t="e">
        <f t="shared" si="45"/>
        <v>#N/A</v>
      </c>
      <c r="S379" s="191" t="e">
        <f t="shared" si="46"/>
        <v>#N/A</v>
      </c>
      <c r="T379" s="192" t="e">
        <f>VLOOKUP(D379,'PC Receitas'!$N$4:$O$14,2,FALSE)</f>
        <v>#N/A</v>
      </c>
    </row>
    <row r="380" spans="3:20" ht="19.5" customHeight="1" thickTop="1" thickBot="1" x14ac:dyDescent="0.25">
      <c r="C380" s="58"/>
      <c r="D380" s="58"/>
      <c r="E380" s="58"/>
      <c r="F380" s="58"/>
      <c r="G380" s="58"/>
      <c r="H380" s="58"/>
      <c r="I380" s="59"/>
      <c r="J380" s="60"/>
      <c r="K380" s="57">
        <f t="shared" si="42"/>
        <v>38700</v>
      </c>
      <c r="P380" s="188" t="e">
        <f t="shared" si="43"/>
        <v>#N/A</v>
      </c>
      <c r="Q380" s="191" t="e">
        <f t="shared" si="44"/>
        <v>#N/A</v>
      </c>
      <c r="R380" s="191" t="e">
        <f t="shared" si="45"/>
        <v>#N/A</v>
      </c>
      <c r="S380" s="191" t="e">
        <f t="shared" si="46"/>
        <v>#N/A</v>
      </c>
      <c r="T380" s="192" t="e">
        <f>VLOOKUP(D380,'PC Receitas'!$N$4:$O$14,2,FALSE)</f>
        <v>#N/A</v>
      </c>
    </row>
    <row r="381" spans="3:20" ht="19.5" customHeight="1" thickTop="1" thickBot="1" x14ac:dyDescent="0.25">
      <c r="C381" s="58"/>
      <c r="D381" s="58"/>
      <c r="E381" s="58"/>
      <c r="F381" s="58"/>
      <c r="G381" s="58"/>
      <c r="H381" s="58"/>
      <c r="I381" s="59"/>
      <c r="J381" s="60"/>
      <c r="K381" s="57">
        <f t="shared" si="42"/>
        <v>38700</v>
      </c>
      <c r="P381" s="188" t="e">
        <f t="shared" si="43"/>
        <v>#N/A</v>
      </c>
      <c r="Q381" s="191" t="e">
        <f t="shared" si="44"/>
        <v>#N/A</v>
      </c>
      <c r="R381" s="191" t="e">
        <f t="shared" si="45"/>
        <v>#N/A</v>
      </c>
      <c r="S381" s="191" t="e">
        <f t="shared" si="46"/>
        <v>#N/A</v>
      </c>
      <c r="T381" s="192" t="e">
        <f>VLOOKUP(D381,'PC Receitas'!$N$4:$O$14,2,FALSE)</f>
        <v>#N/A</v>
      </c>
    </row>
    <row r="382" spans="3:20" ht="19.5" customHeight="1" thickTop="1" thickBot="1" x14ac:dyDescent="0.25">
      <c r="C382" s="58"/>
      <c r="D382" s="58"/>
      <c r="E382" s="58"/>
      <c r="F382" s="58"/>
      <c r="G382" s="58"/>
      <c r="H382" s="58"/>
      <c r="I382" s="59"/>
      <c r="J382" s="60"/>
      <c r="K382" s="57">
        <f t="shared" si="42"/>
        <v>38700</v>
      </c>
      <c r="P382" s="188" t="e">
        <f t="shared" si="43"/>
        <v>#N/A</v>
      </c>
      <c r="Q382" s="191" t="e">
        <f t="shared" si="44"/>
        <v>#N/A</v>
      </c>
      <c r="R382" s="191" t="e">
        <f t="shared" si="45"/>
        <v>#N/A</v>
      </c>
      <c r="S382" s="191" t="e">
        <f t="shared" si="46"/>
        <v>#N/A</v>
      </c>
      <c r="T382" s="192" t="e">
        <f>VLOOKUP(D382,'PC Receitas'!$N$4:$O$14,2,FALSE)</f>
        <v>#N/A</v>
      </c>
    </row>
    <row r="383" spans="3:20" ht="19.5" customHeight="1" thickTop="1" thickBot="1" x14ac:dyDescent="0.25">
      <c r="C383" s="58"/>
      <c r="D383" s="58"/>
      <c r="E383" s="58"/>
      <c r="F383" s="58"/>
      <c r="G383" s="58"/>
      <c r="H383" s="58"/>
      <c r="I383" s="59"/>
      <c r="J383" s="60"/>
      <c r="K383" s="57">
        <f t="shared" si="42"/>
        <v>38700</v>
      </c>
      <c r="P383" s="188" t="e">
        <f t="shared" si="43"/>
        <v>#N/A</v>
      </c>
      <c r="Q383" s="191" t="e">
        <f t="shared" si="44"/>
        <v>#N/A</v>
      </c>
      <c r="R383" s="191" t="e">
        <f t="shared" si="45"/>
        <v>#N/A</v>
      </c>
      <c r="S383" s="191" t="e">
        <f t="shared" si="46"/>
        <v>#N/A</v>
      </c>
      <c r="T383" s="192" t="e">
        <f>VLOOKUP(D383,'PC Receitas'!$N$4:$O$14,2,FALSE)</f>
        <v>#N/A</v>
      </c>
    </row>
    <row r="384" spans="3:20" ht="19.5" customHeight="1" thickTop="1" thickBot="1" x14ac:dyDescent="0.25">
      <c r="C384" s="58"/>
      <c r="D384" s="58"/>
      <c r="E384" s="58"/>
      <c r="F384" s="58"/>
      <c r="G384" s="58"/>
      <c r="H384" s="58"/>
      <c r="I384" s="59"/>
      <c r="J384" s="60"/>
      <c r="K384" s="57">
        <f t="shared" si="42"/>
        <v>38700</v>
      </c>
      <c r="P384" s="188" t="e">
        <f t="shared" si="43"/>
        <v>#N/A</v>
      </c>
      <c r="Q384" s="191" t="e">
        <f t="shared" si="44"/>
        <v>#N/A</v>
      </c>
      <c r="R384" s="191" t="e">
        <f t="shared" si="45"/>
        <v>#N/A</v>
      </c>
      <c r="S384" s="191" t="e">
        <f t="shared" si="46"/>
        <v>#N/A</v>
      </c>
      <c r="T384" s="192" t="e">
        <f>VLOOKUP(D384,'PC Receitas'!$N$4:$O$14,2,FALSE)</f>
        <v>#N/A</v>
      </c>
    </row>
    <row r="385" spans="3:20" ht="19.5" customHeight="1" thickTop="1" thickBot="1" x14ac:dyDescent="0.25">
      <c r="C385" s="58"/>
      <c r="D385" s="58"/>
      <c r="E385" s="58"/>
      <c r="F385" s="58"/>
      <c r="G385" s="58"/>
      <c r="H385" s="58"/>
      <c r="I385" s="59"/>
      <c r="J385" s="60"/>
      <c r="K385" s="57">
        <f t="shared" si="42"/>
        <v>38700</v>
      </c>
      <c r="P385" s="188" t="e">
        <f t="shared" si="43"/>
        <v>#N/A</v>
      </c>
      <c r="Q385" s="191" t="e">
        <f t="shared" si="44"/>
        <v>#N/A</v>
      </c>
      <c r="R385" s="191" t="e">
        <f t="shared" si="45"/>
        <v>#N/A</v>
      </c>
      <c r="S385" s="191" t="e">
        <f t="shared" si="46"/>
        <v>#N/A</v>
      </c>
      <c r="T385" s="192" t="e">
        <f>VLOOKUP(D385,'PC Receitas'!$N$4:$O$14,2,FALSE)</f>
        <v>#N/A</v>
      </c>
    </row>
    <row r="386" spans="3:20" ht="19.5" customHeight="1" thickTop="1" thickBot="1" x14ac:dyDescent="0.25">
      <c r="C386" s="58"/>
      <c r="D386" s="58"/>
      <c r="E386" s="58"/>
      <c r="F386" s="58"/>
      <c r="G386" s="58"/>
      <c r="H386" s="58"/>
      <c r="I386" s="59"/>
      <c r="J386" s="60"/>
      <c r="K386" s="57">
        <f t="shared" si="42"/>
        <v>38700</v>
      </c>
      <c r="P386" s="188" t="e">
        <f t="shared" si="43"/>
        <v>#N/A</v>
      </c>
      <c r="Q386" s="191" t="e">
        <f t="shared" si="44"/>
        <v>#N/A</v>
      </c>
      <c r="R386" s="191" t="e">
        <f t="shared" si="45"/>
        <v>#N/A</v>
      </c>
      <c r="S386" s="191" t="e">
        <f t="shared" si="46"/>
        <v>#N/A</v>
      </c>
      <c r="T386" s="192" t="e">
        <f>VLOOKUP(D386,'PC Receitas'!$N$4:$O$14,2,FALSE)</f>
        <v>#N/A</v>
      </c>
    </row>
    <row r="387" spans="3:20" ht="19.5" customHeight="1" thickTop="1" thickBot="1" x14ac:dyDescent="0.25">
      <c r="C387" s="58"/>
      <c r="D387" s="58"/>
      <c r="E387" s="58"/>
      <c r="F387" s="58"/>
      <c r="G387" s="58"/>
      <c r="H387" s="58"/>
      <c r="I387" s="59"/>
      <c r="J387" s="60"/>
      <c r="K387" s="57">
        <f t="shared" si="42"/>
        <v>38700</v>
      </c>
      <c r="P387" s="188" t="e">
        <f t="shared" si="43"/>
        <v>#N/A</v>
      </c>
      <c r="Q387" s="191" t="e">
        <f t="shared" si="44"/>
        <v>#N/A</v>
      </c>
      <c r="R387" s="191" t="e">
        <f t="shared" si="45"/>
        <v>#N/A</v>
      </c>
      <c r="S387" s="191" t="e">
        <f t="shared" si="46"/>
        <v>#N/A</v>
      </c>
      <c r="T387" s="192" t="e">
        <f>VLOOKUP(D387,'PC Receitas'!$N$4:$O$14,2,FALSE)</f>
        <v>#N/A</v>
      </c>
    </row>
    <row r="388" spans="3:20" ht="19.5" customHeight="1" thickTop="1" thickBot="1" x14ac:dyDescent="0.25">
      <c r="C388" s="58"/>
      <c r="D388" s="58"/>
      <c r="E388" s="58"/>
      <c r="F388" s="58"/>
      <c r="G388" s="58"/>
      <c r="H388" s="58"/>
      <c r="I388" s="59"/>
      <c r="J388" s="60"/>
      <c r="K388" s="57">
        <f t="shared" si="42"/>
        <v>38700</v>
      </c>
      <c r="P388" s="188" t="e">
        <f t="shared" si="43"/>
        <v>#N/A</v>
      </c>
      <c r="Q388" s="191" t="e">
        <f t="shared" si="44"/>
        <v>#N/A</v>
      </c>
      <c r="R388" s="191" t="e">
        <f t="shared" si="45"/>
        <v>#N/A</v>
      </c>
      <c r="S388" s="191" t="e">
        <f t="shared" si="46"/>
        <v>#N/A</v>
      </c>
      <c r="T388" s="192" t="e">
        <f>VLOOKUP(D388,'PC Receitas'!$N$4:$O$14,2,FALSE)</f>
        <v>#N/A</v>
      </c>
    </row>
    <row r="389" spans="3:20" ht="19.5" customHeight="1" thickTop="1" thickBot="1" x14ac:dyDescent="0.25">
      <c r="C389" s="58"/>
      <c r="D389" s="58"/>
      <c r="E389" s="58"/>
      <c r="F389" s="58"/>
      <c r="G389" s="58"/>
      <c r="H389" s="58"/>
      <c r="I389" s="59"/>
      <c r="J389" s="60"/>
      <c r="K389" s="57">
        <f t="shared" si="42"/>
        <v>38700</v>
      </c>
      <c r="P389" s="188" t="e">
        <f t="shared" si="43"/>
        <v>#N/A</v>
      </c>
      <c r="Q389" s="191" t="e">
        <f t="shared" si="44"/>
        <v>#N/A</v>
      </c>
      <c r="R389" s="191" t="e">
        <f t="shared" si="45"/>
        <v>#N/A</v>
      </c>
      <c r="S389" s="191" t="e">
        <f t="shared" si="46"/>
        <v>#N/A</v>
      </c>
      <c r="T389" s="192" t="e">
        <f>VLOOKUP(D389,'PC Receitas'!$N$4:$O$14,2,FALSE)</f>
        <v>#N/A</v>
      </c>
    </row>
    <row r="390" spans="3:20" ht="19.5" customHeight="1" thickTop="1" thickBot="1" x14ac:dyDescent="0.25">
      <c r="C390" s="58"/>
      <c r="D390" s="58"/>
      <c r="E390" s="58"/>
      <c r="F390" s="58"/>
      <c r="G390" s="58"/>
      <c r="H390" s="58"/>
      <c r="I390" s="59"/>
      <c r="J390" s="60"/>
      <c r="K390" s="57">
        <f t="shared" si="42"/>
        <v>38700</v>
      </c>
      <c r="P390" s="188" t="e">
        <f t="shared" si="43"/>
        <v>#N/A</v>
      </c>
      <c r="Q390" s="191" t="e">
        <f t="shared" si="44"/>
        <v>#N/A</v>
      </c>
      <c r="R390" s="191" t="e">
        <f t="shared" si="45"/>
        <v>#N/A</v>
      </c>
      <c r="S390" s="191" t="e">
        <f t="shared" si="46"/>
        <v>#N/A</v>
      </c>
      <c r="T390" s="192" t="e">
        <f>VLOOKUP(D390,'PC Receitas'!$N$4:$O$14,2,FALSE)</f>
        <v>#N/A</v>
      </c>
    </row>
    <row r="391" spans="3:20" ht="19.5" customHeight="1" thickTop="1" thickBot="1" x14ac:dyDescent="0.25">
      <c r="C391" s="58"/>
      <c r="D391" s="58"/>
      <c r="E391" s="58"/>
      <c r="F391" s="58"/>
      <c r="G391" s="58"/>
      <c r="H391" s="58"/>
      <c r="I391" s="59"/>
      <c r="J391" s="60"/>
      <c r="K391" s="57">
        <f t="shared" ref="K391:K454" si="47">K390+IF(AND(J391="Pago",OR(D391=$V$5,D391=$V$6,D391=$V$7)),I391,IF(AND(J391="Pago",OR(D391=$V$8,D391=$V$9,D391=$V$10,D391=$V$11,D391=$V$12,D391=$V$13,D391=$V$14,D391=$V$15)),-I391,IF(G391="À Vista",IF(J391="Pago",-I391,0),0)))</f>
        <v>38700</v>
      </c>
      <c r="P391" s="188" t="e">
        <f t="shared" si="43"/>
        <v>#N/A</v>
      </c>
      <c r="Q391" s="191" t="e">
        <f t="shared" si="44"/>
        <v>#N/A</v>
      </c>
      <c r="R391" s="191" t="e">
        <f t="shared" si="45"/>
        <v>#N/A</v>
      </c>
      <c r="S391" s="191" t="e">
        <f t="shared" si="46"/>
        <v>#N/A</v>
      </c>
      <c r="T391" s="192" t="e">
        <f>VLOOKUP(D391,'PC Receitas'!$N$4:$O$14,2,FALSE)</f>
        <v>#N/A</v>
      </c>
    </row>
    <row r="392" spans="3:20" ht="19.5" customHeight="1" thickTop="1" thickBot="1" x14ac:dyDescent="0.25">
      <c r="C392" s="58"/>
      <c r="D392" s="58"/>
      <c r="E392" s="58"/>
      <c r="F392" s="58"/>
      <c r="G392" s="58"/>
      <c r="H392" s="58"/>
      <c r="I392" s="59"/>
      <c r="J392" s="60"/>
      <c r="K392" s="57">
        <f t="shared" si="47"/>
        <v>38700</v>
      </c>
      <c r="P392" s="188" t="e">
        <f t="shared" si="43"/>
        <v>#N/A</v>
      </c>
      <c r="Q392" s="191" t="e">
        <f t="shared" si="44"/>
        <v>#N/A</v>
      </c>
      <c r="R392" s="191" t="e">
        <f t="shared" si="45"/>
        <v>#N/A</v>
      </c>
      <c r="S392" s="191" t="e">
        <f t="shared" si="46"/>
        <v>#N/A</v>
      </c>
      <c r="T392" s="192" t="e">
        <f>VLOOKUP(D392,'PC Receitas'!$N$4:$O$14,2,FALSE)</f>
        <v>#N/A</v>
      </c>
    </row>
    <row r="393" spans="3:20" ht="19.5" customHeight="1" thickTop="1" thickBot="1" x14ac:dyDescent="0.25">
      <c r="C393" s="58"/>
      <c r="D393" s="58"/>
      <c r="E393" s="58"/>
      <c r="F393" s="58"/>
      <c r="G393" s="58"/>
      <c r="H393" s="58"/>
      <c r="I393" s="59"/>
      <c r="J393" s="60"/>
      <c r="K393" s="57">
        <f t="shared" si="47"/>
        <v>38700</v>
      </c>
      <c r="P393" s="188" t="e">
        <f t="shared" si="43"/>
        <v>#N/A</v>
      </c>
      <c r="Q393" s="191" t="e">
        <f t="shared" si="44"/>
        <v>#N/A</v>
      </c>
      <c r="R393" s="191" t="e">
        <f t="shared" si="45"/>
        <v>#N/A</v>
      </c>
      <c r="S393" s="191" t="e">
        <f t="shared" si="46"/>
        <v>#N/A</v>
      </c>
      <c r="T393" s="192" t="e">
        <f>VLOOKUP(D393,'PC Receitas'!$N$4:$O$14,2,FALSE)</f>
        <v>#N/A</v>
      </c>
    </row>
    <row r="394" spans="3:20" ht="19.5" customHeight="1" thickTop="1" thickBot="1" x14ac:dyDescent="0.25">
      <c r="C394" s="58"/>
      <c r="D394" s="58"/>
      <c r="E394" s="58"/>
      <c r="F394" s="58"/>
      <c r="G394" s="58"/>
      <c r="H394" s="58"/>
      <c r="I394" s="59"/>
      <c r="J394" s="60"/>
      <c r="K394" s="57">
        <f t="shared" si="47"/>
        <v>38700</v>
      </c>
      <c r="P394" s="188" t="e">
        <f t="shared" si="43"/>
        <v>#N/A</v>
      </c>
      <c r="Q394" s="191" t="e">
        <f t="shared" si="44"/>
        <v>#N/A</v>
      </c>
      <c r="R394" s="191" t="e">
        <f t="shared" si="45"/>
        <v>#N/A</v>
      </c>
      <c r="S394" s="191" t="e">
        <f t="shared" si="46"/>
        <v>#N/A</v>
      </c>
      <c r="T394" s="192" t="e">
        <f>VLOOKUP(D394,'PC Receitas'!$N$4:$O$14,2,FALSE)</f>
        <v>#N/A</v>
      </c>
    </row>
    <row r="395" spans="3:20" ht="19.5" customHeight="1" thickTop="1" thickBot="1" x14ac:dyDescent="0.25">
      <c r="C395" s="58"/>
      <c r="D395" s="58"/>
      <c r="E395" s="58"/>
      <c r="F395" s="58"/>
      <c r="G395" s="58"/>
      <c r="H395" s="58"/>
      <c r="I395" s="59"/>
      <c r="J395" s="60"/>
      <c r="K395" s="57">
        <f t="shared" si="47"/>
        <v>38700</v>
      </c>
      <c r="P395" s="188" t="e">
        <f t="shared" si="43"/>
        <v>#N/A</v>
      </c>
      <c r="Q395" s="191" t="e">
        <f t="shared" si="44"/>
        <v>#N/A</v>
      </c>
      <c r="R395" s="191" t="e">
        <f t="shared" si="45"/>
        <v>#N/A</v>
      </c>
      <c r="S395" s="191" t="e">
        <f t="shared" si="46"/>
        <v>#N/A</v>
      </c>
      <c r="T395" s="192" t="e">
        <f>VLOOKUP(D395,'PC Receitas'!$N$4:$O$14,2,FALSE)</f>
        <v>#N/A</v>
      </c>
    </row>
    <row r="396" spans="3:20" ht="19.5" customHeight="1" thickTop="1" thickBot="1" x14ac:dyDescent="0.25">
      <c r="C396" s="58"/>
      <c r="D396" s="58"/>
      <c r="E396" s="58"/>
      <c r="F396" s="58"/>
      <c r="G396" s="58"/>
      <c r="H396" s="58"/>
      <c r="I396" s="59"/>
      <c r="J396" s="60"/>
      <c r="K396" s="57">
        <f t="shared" si="47"/>
        <v>38700</v>
      </c>
      <c r="P396" s="188" t="e">
        <f t="shared" si="43"/>
        <v>#N/A</v>
      </c>
      <c r="Q396" s="191" t="e">
        <f t="shared" si="44"/>
        <v>#N/A</v>
      </c>
      <c r="R396" s="191" t="e">
        <f t="shared" si="45"/>
        <v>#N/A</v>
      </c>
      <c r="S396" s="191" t="e">
        <f t="shared" si="46"/>
        <v>#N/A</v>
      </c>
      <c r="T396" s="192" t="e">
        <f>VLOOKUP(D396,'PC Receitas'!$N$4:$O$14,2,FALSE)</f>
        <v>#N/A</v>
      </c>
    </row>
    <row r="397" spans="3:20" ht="19.5" customHeight="1" thickTop="1" thickBot="1" x14ac:dyDescent="0.25">
      <c r="C397" s="58"/>
      <c r="D397" s="58"/>
      <c r="E397" s="58"/>
      <c r="F397" s="58"/>
      <c r="G397" s="58"/>
      <c r="H397" s="58"/>
      <c r="I397" s="59"/>
      <c r="J397" s="60"/>
      <c r="K397" s="57">
        <f t="shared" si="47"/>
        <v>38700</v>
      </c>
      <c r="P397" s="188" t="e">
        <f t="shared" si="43"/>
        <v>#N/A</v>
      </c>
      <c r="Q397" s="191" t="e">
        <f t="shared" si="44"/>
        <v>#N/A</v>
      </c>
      <c r="R397" s="191" t="e">
        <f t="shared" si="45"/>
        <v>#N/A</v>
      </c>
      <c r="S397" s="191" t="e">
        <f t="shared" si="46"/>
        <v>#N/A</v>
      </c>
      <c r="T397" s="192" t="e">
        <f>VLOOKUP(D397,'PC Receitas'!$N$4:$O$14,2,FALSE)</f>
        <v>#N/A</v>
      </c>
    </row>
    <row r="398" spans="3:20" ht="19.5" customHeight="1" thickTop="1" thickBot="1" x14ac:dyDescent="0.25">
      <c r="C398" s="58"/>
      <c r="D398" s="58"/>
      <c r="E398" s="58"/>
      <c r="F398" s="58"/>
      <c r="G398" s="58"/>
      <c r="H398" s="58"/>
      <c r="I398" s="59"/>
      <c r="J398" s="60"/>
      <c r="K398" s="57">
        <f t="shared" si="47"/>
        <v>38700</v>
      </c>
      <c r="P398" s="188" t="e">
        <f t="shared" si="43"/>
        <v>#N/A</v>
      </c>
      <c r="Q398" s="191" t="e">
        <f t="shared" si="44"/>
        <v>#N/A</v>
      </c>
      <c r="R398" s="191" t="e">
        <f t="shared" si="45"/>
        <v>#N/A</v>
      </c>
      <c r="S398" s="191" t="e">
        <f t="shared" si="46"/>
        <v>#N/A</v>
      </c>
      <c r="T398" s="192" t="e">
        <f>VLOOKUP(D398,'PC Receitas'!$N$4:$O$14,2,FALSE)</f>
        <v>#N/A</v>
      </c>
    </row>
    <row r="399" spans="3:20" ht="19.5" customHeight="1" thickTop="1" thickBot="1" x14ac:dyDescent="0.25">
      <c r="C399" s="58"/>
      <c r="D399" s="58"/>
      <c r="E399" s="58"/>
      <c r="F399" s="58"/>
      <c r="G399" s="58"/>
      <c r="H399" s="58"/>
      <c r="I399" s="59"/>
      <c r="J399" s="60"/>
      <c r="K399" s="57">
        <f t="shared" si="47"/>
        <v>38700</v>
      </c>
      <c r="P399" s="188" t="e">
        <f t="shared" si="43"/>
        <v>#N/A</v>
      </c>
      <c r="Q399" s="191" t="e">
        <f t="shared" si="44"/>
        <v>#N/A</v>
      </c>
      <c r="R399" s="191" t="e">
        <f t="shared" si="45"/>
        <v>#N/A</v>
      </c>
      <c r="S399" s="191" t="e">
        <f t="shared" si="46"/>
        <v>#N/A</v>
      </c>
      <c r="T399" s="192" t="e">
        <f>VLOOKUP(D399,'PC Receitas'!$N$4:$O$14,2,FALSE)</f>
        <v>#N/A</v>
      </c>
    </row>
    <row r="400" spans="3:20" ht="19.5" customHeight="1" thickTop="1" thickBot="1" x14ac:dyDescent="0.25">
      <c r="C400" s="58"/>
      <c r="D400" s="58"/>
      <c r="E400" s="58"/>
      <c r="F400" s="58"/>
      <c r="G400" s="58"/>
      <c r="H400" s="58"/>
      <c r="I400" s="59"/>
      <c r="J400" s="60"/>
      <c r="K400" s="57">
        <f t="shared" si="47"/>
        <v>38700</v>
      </c>
      <c r="P400" s="188" t="e">
        <f t="shared" si="43"/>
        <v>#N/A</v>
      </c>
      <c r="Q400" s="191" t="e">
        <f t="shared" si="44"/>
        <v>#N/A</v>
      </c>
      <c r="R400" s="191" t="e">
        <f t="shared" si="45"/>
        <v>#N/A</v>
      </c>
      <c r="S400" s="191" t="e">
        <f t="shared" si="46"/>
        <v>#N/A</v>
      </c>
      <c r="T400" s="192" t="e">
        <f>VLOOKUP(D400,'PC Receitas'!$N$4:$O$14,2,FALSE)</f>
        <v>#N/A</v>
      </c>
    </row>
    <row r="401" spans="3:20" ht="19.5" customHeight="1" thickTop="1" thickBot="1" x14ac:dyDescent="0.25">
      <c r="C401" s="58"/>
      <c r="D401" s="58"/>
      <c r="E401" s="58"/>
      <c r="F401" s="58"/>
      <c r="G401" s="58"/>
      <c r="H401" s="58"/>
      <c r="I401" s="59"/>
      <c r="J401" s="60"/>
      <c r="K401" s="57">
        <f t="shared" si="47"/>
        <v>38700</v>
      </c>
      <c r="P401" s="188" t="e">
        <f t="shared" si="43"/>
        <v>#N/A</v>
      </c>
      <c r="Q401" s="191" t="e">
        <f t="shared" si="44"/>
        <v>#N/A</v>
      </c>
      <c r="R401" s="191" t="e">
        <f t="shared" si="45"/>
        <v>#N/A</v>
      </c>
      <c r="S401" s="191" t="e">
        <f t="shared" si="46"/>
        <v>#N/A</v>
      </c>
      <c r="T401" s="192" t="e">
        <f>VLOOKUP(D401,'PC Receitas'!$N$4:$O$14,2,FALSE)</f>
        <v>#N/A</v>
      </c>
    </row>
    <row r="402" spans="3:20" ht="19.5" customHeight="1" thickTop="1" thickBot="1" x14ac:dyDescent="0.25">
      <c r="C402" s="58"/>
      <c r="D402" s="58"/>
      <c r="E402" s="58"/>
      <c r="F402" s="58"/>
      <c r="G402" s="58"/>
      <c r="H402" s="58"/>
      <c r="I402" s="59"/>
      <c r="J402" s="60"/>
      <c r="K402" s="57">
        <f t="shared" si="47"/>
        <v>38700</v>
      </c>
      <c r="P402" s="188" t="e">
        <f t="shared" si="43"/>
        <v>#N/A</v>
      </c>
      <c r="Q402" s="191" t="e">
        <f t="shared" si="44"/>
        <v>#N/A</v>
      </c>
      <c r="R402" s="191" t="e">
        <f t="shared" si="45"/>
        <v>#N/A</v>
      </c>
      <c r="S402" s="191" t="e">
        <f t="shared" si="46"/>
        <v>#N/A</v>
      </c>
      <c r="T402" s="192" t="e">
        <f>VLOOKUP(D402,'PC Receitas'!$N$4:$O$14,2,FALSE)</f>
        <v>#N/A</v>
      </c>
    </row>
    <row r="403" spans="3:20" ht="19.5" customHeight="1" thickTop="1" thickBot="1" x14ac:dyDescent="0.25">
      <c r="C403" s="58"/>
      <c r="D403" s="58"/>
      <c r="E403" s="58"/>
      <c r="F403" s="58"/>
      <c r="G403" s="58"/>
      <c r="H403" s="58"/>
      <c r="I403" s="59"/>
      <c r="J403" s="60"/>
      <c r="K403" s="57">
        <f t="shared" si="47"/>
        <v>38700</v>
      </c>
      <c r="P403" s="188" t="e">
        <f t="shared" si="43"/>
        <v>#N/A</v>
      </c>
      <c r="Q403" s="191" t="e">
        <f t="shared" si="44"/>
        <v>#N/A</v>
      </c>
      <c r="R403" s="191" t="e">
        <f t="shared" si="45"/>
        <v>#N/A</v>
      </c>
      <c r="S403" s="191" t="e">
        <f t="shared" si="46"/>
        <v>#N/A</v>
      </c>
      <c r="T403" s="192" t="e">
        <f>VLOOKUP(D403,'PC Receitas'!$N$4:$O$14,2,FALSE)</f>
        <v>#N/A</v>
      </c>
    </row>
    <row r="404" spans="3:20" ht="19.5" customHeight="1" thickTop="1" thickBot="1" x14ac:dyDescent="0.25">
      <c r="C404" s="58"/>
      <c r="D404" s="58"/>
      <c r="E404" s="58"/>
      <c r="F404" s="58"/>
      <c r="G404" s="58"/>
      <c r="H404" s="58"/>
      <c r="I404" s="59"/>
      <c r="J404" s="60"/>
      <c r="K404" s="57">
        <f t="shared" si="47"/>
        <v>38700</v>
      </c>
      <c r="P404" s="188" t="e">
        <f t="shared" ref="P404:P467" si="48">IF(T404="Despesas_com_Transportes","Despesa",IF(T404="Despesas_com_Lazer_e_Informacao","Despesa",IF(T404="Outras_Despesas","Despesa",IF(T404="Imposto_de_Renda","Despesa",IF(T404="Investimentos_Bens","Despesa","")))))</f>
        <v>#N/A</v>
      </c>
      <c r="Q404" s="191" t="e">
        <f t="shared" ref="Q404:Q467" si="49">IF(T404="Despesas_de_Moradia","Despesa",IF(T404="Despesas_com_Alimentacao","Despesa",IF(T404="Despesas_com_Saude","Despesa","")))</f>
        <v>#N/A</v>
      </c>
      <c r="R404" s="191" t="e">
        <f t="shared" ref="R404:R467" si="50">IF(T404="Renda_Familiar","Receita",IF(T404="Receitas_com_Aplicacoes_Financeiras","Receita",IF(T404="Outras_Receitas","Receita","")))</f>
        <v>#N/A</v>
      </c>
      <c r="S404" s="191" t="e">
        <f t="shared" ref="S404:S467" si="51">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si="47"/>
        <v>38700</v>
      </c>
      <c r="P405" s="188" t="e">
        <f t="shared" si="48"/>
        <v>#N/A</v>
      </c>
      <c r="Q405" s="191" t="e">
        <f t="shared" si="49"/>
        <v>#N/A</v>
      </c>
      <c r="R405" s="191" t="e">
        <f t="shared" si="50"/>
        <v>#N/A</v>
      </c>
      <c r="S405" s="191" t="e">
        <f t="shared" si="51"/>
        <v>#N/A</v>
      </c>
      <c r="T405" s="192" t="e">
        <f>VLOOKUP(D405,'PC Receitas'!$N$4:$O$14,2,FALSE)</f>
        <v>#N/A</v>
      </c>
    </row>
    <row r="406" spans="3:20" ht="19.5" customHeight="1" thickTop="1" thickBot="1" x14ac:dyDescent="0.25">
      <c r="C406" s="58"/>
      <c r="D406" s="58"/>
      <c r="E406" s="58"/>
      <c r="F406" s="58"/>
      <c r="G406" s="58"/>
      <c r="H406" s="58"/>
      <c r="I406" s="59"/>
      <c r="J406" s="60"/>
      <c r="K406" s="57">
        <f t="shared" si="47"/>
        <v>38700</v>
      </c>
      <c r="P406" s="188" t="e">
        <f t="shared" si="48"/>
        <v>#N/A</v>
      </c>
      <c r="Q406" s="191" t="e">
        <f t="shared" si="49"/>
        <v>#N/A</v>
      </c>
      <c r="R406" s="191" t="e">
        <f t="shared" si="50"/>
        <v>#N/A</v>
      </c>
      <c r="S406" s="191" t="e">
        <f t="shared" si="51"/>
        <v>#N/A</v>
      </c>
      <c r="T406" s="192" t="e">
        <f>VLOOKUP(D406,'PC Receitas'!$N$4:$O$14,2,FALSE)</f>
        <v>#N/A</v>
      </c>
    </row>
    <row r="407" spans="3:20" ht="19.5" customHeight="1" thickTop="1" thickBot="1" x14ac:dyDescent="0.25">
      <c r="C407" s="58"/>
      <c r="D407" s="58"/>
      <c r="E407" s="58"/>
      <c r="F407" s="58"/>
      <c r="G407" s="58"/>
      <c r="H407" s="58"/>
      <c r="I407" s="59"/>
      <c r="J407" s="60"/>
      <c r="K407" s="57">
        <f t="shared" si="47"/>
        <v>38700</v>
      </c>
      <c r="P407" s="188" t="e">
        <f t="shared" si="48"/>
        <v>#N/A</v>
      </c>
      <c r="Q407" s="191" t="e">
        <f t="shared" si="49"/>
        <v>#N/A</v>
      </c>
      <c r="R407" s="191" t="e">
        <f t="shared" si="50"/>
        <v>#N/A</v>
      </c>
      <c r="S407" s="191" t="e">
        <f t="shared" si="51"/>
        <v>#N/A</v>
      </c>
      <c r="T407" s="192" t="e">
        <f>VLOOKUP(D407,'PC Receitas'!$N$4:$O$14,2,FALSE)</f>
        <v>#N/A</v>
      </c>
    </row>
    <row r="408" spans="3:20" ht="19.5" customHeight="1" thickTop="1" thickBot="1" x14ac:dyDescent="0.25">
      <c r="C408" s="58"/>
      <c r="D408" s="58"/>
      <c r="E408" s="58"/>
      <c r="F408" s="58"/>
      <c r="G408" s="58"/>
      <c r="H408" s="58"/>
      <c r="I408" s="59"/>
      <c r="J408" s="60"/>
      <c r="K408" s="57">
        <f t="shared" si="47"/>
        <v>38700</v>
      </c>
      <c r="P408" s="188" t="e">
        <f t="shared" si="48"/>
        <v>#N/A</v>
      </c>
      <c r="Q408" s="191" t="e">
        <f t="shared" si="49"/>
        <v>#N/A</v>
      </c>
      <c r="R408" s="191" t="e">
        <f t="shared" si="50"/>
        <v>#N/A</v>
      </c>
      <c r="S408" s="191" t="e">
        <f t="shared" si="51"/>
        <v>#N/A</v>
      </c>
      <c r="T408" s="192" t="e">
        <f>VLOOKUP(D408,'PC Receitas'!$N$4:$O$14,2,FALSE)</f>
        <v>#N/A</v>
      </c>
    </row>
    <row r="409" spans="3:20" ht="19.5" customHeight="1" thickTop="1" thickBot="1" x14ac:dyDescent="0.25">
      <c r="C409" s="58"/>
      <c r="D409" s="58"/>
      <c r="E409" s="58"/>
      <c r="F409" s="58"/>
      <c r="G409" s="58"/>
      <c r="H409" s="58"/>
      <c r="I409" s="59"/>
      <c r="J409" s="60"/>
      <c r="K409" s="57">
        <f t="shared" si="47"/>
        <v>38700</v>
      </c>
      <c r="P409" s="188" t="e">
        <f t="shared" si="48"/>
        <v>#N/A</v>
      </c>
      <c r="Q409" s="191" t="e">
        <f t="shared" si="49"/>
        <v>#N/A</v>
      </c>
      <c r="R409" s="191" t="e">
        <f t="shared" si="50"/>
        <v>#N/A</v>
      </c>
      <c r="S409" s="191" t="e">
        <f t="shared" si="51"/>
        <v>#N/A</v>
      </c>
      <c r="T409" s="192" t="e">
        <f>VLOOKUP(D409,'PC Receitas'!$N$4:$O$14,2,FALSE)</f>
        <v>#N/A</v>
      </c>
    </row>
    <row r="410" spans="3:20" ht="19.5" customHeight="1" thickTop="1" thickBot="1" x14ac:dyDescent="0.25">
      <c r="C410" s="58"/>
      <c r="D410" s="58"/>
      <c r="E410" s="58"/>
      <c r="F410" s="58"/>
      <c r="G410" s="58"/>
      <c r="H410" s="58"/>
      <c r="I410" s="59"/>
      <c r="J410" s="60"/>
      <c r="K410" s="57">
        <f t="shared" si="47"/>
        <v>38700</v>
      </c>
      <c r="P410" s="188" t="e">
        <f t="shared" si="48"/>
        <v>#N/A</v>
      </c>
      <c r="Q410" s="191" t="e">
        <f t="shared" si="49"/>
        <v>#N/A</v>
      </c>
      <c r="R410" s="191" t="e">
        <f t="shared" si="50"/>
        <v>#N/A</v>
      </c>
      <c r="S410" s="191" t="e">
        <f t="shared" si="51"/>
        <v>#N/A</v>
      </c>
      <c r="T410" s="192" t="e">
        <f>VLOOKUP(D410,'PC Receitas'!$N$4:$O$14,2,FALSE)</f>
        <v>#N/A</v>
      </c>
    </row>
    <row r="411" spans="3:20" ht="19.5" customHeight="1" thickTop="1" thickBot="1" x14ac:dyDescent="0.25">
      <c r="C411" s="58"/>
      <c r="D411" s="58"/>
      <c r="E411" s="58"/>
      <c r="F411" s="58"/>
      <c r="G411" s="58"/>
      <c r="H411" s="58"/>
      <c r="I411" s="59"/>
      <c r="J411" s="60"/>
      <c r="K411" s="57">
        <f t="shared" si="47"/>
        <v>38700</v>
      </c>
      <c r="P411" s="188" t="e">
        <f t="shared" si="48"/>
        <v>#N/A</v>
      </c>
      <c r="Q411" s="191" t="e">
        <f t="shared" si="49"/>
        <v>#N/A</v>
      </c>
      <c r="R411" s="191" t="e">
        <f t="shared" si="50"/>
        <v>#N/A</v>
      </c>
      <c r="S411" s="191" t="e">
        <f t="shared" si="51"/>
        <v>#N/A</v>
      </c>
      <c r="T411" s="192" t="e">
        <f>VLOOKUP(D411,'PC Receitas'!$N$4:$O$14,2,FALSE)</f>
        <v>#N/A</v>
      </c>
    </row>
    <row r="412" spans="3:20" ht="19.5" customHeight="1" thickTop="1" thickBot="1" x14ac:dyDescent="0.25">
      <c r="C412" s="58"/>
      <c r="D412" s="58"/>
      <c r="E412" s="58"/>
      <c r="F412" s="58"/>
      <c r="G412" s="58"/>
      <c r="H412" s="58"/>
      <c r="I412" s="59"/>
      <c r="J412" s="60"/>
      <c r="K412" s="57">
        <f t="shared" si="47"/>
        <v>38700</v>
      </c>
      <c r="P412" s="188" t="e">
        <f t="shared" si="48"/>
        <v>#N/A</v>
      </c>
      <c r="Q412" s="191" t="e">
        <f t="shared" si="49"/>
        <v>#N/A</v>
      </c>
      <c r="R412" s="191" t="e">
        <f t="shared" si="50"/>
        <v>#N/A</v>
      </c>
      <c r="S412" s="191" t="e">
        <f t="shared" si="51"/>
        <v>#N/A</v>
      </c>
      <c r="T412" s="192" t="e">
        <f>VLOOKUP(D412,'PC Receitas'!$N$4:$O$14,2,FALSE)</f>
        <v>#N/A</v>
      </c>
    </row>
    <row r="413" spans="3:20" ht="19.5" customHeight="1" thickTop="1" thickBot="1" x14ac:dyDescent="0.25">
      <c r="C413" s="58"/>
      <c r="D413" s="58"/>
      <c r="E413" s="58"/>
      <c r="F413" s="58"/>
      <c r="G413" s="58"/>
      <c r="H413" s="58"/>
      <c r="I413" s="59"/>
      <c r="J413" s="60"/>
      <c r="K413" s="57">
        <f t="shared" si="47"/>
        <v>38700</v>
      </c>
      <c r="P413" s="188" t="e">
        <f t="shared" si="48"/>
        <v>#N/A</v>
      </c>
      <c r="Q413" s="191" t="e">
        <f t="shared" si="49"/>
        <v>#N/A</v>
      </c>
      <c r="R413" s="191" t="e">
        <f t="shared" si="50"/>
        <v>#N/A</v>
      </c>
      <c r="S413" s="191" t="e">
        <f t="shared" si="51"/>
        <v>#N/A</v>
      </c>
      <c r="T413" s="192" t="e">
        <f>VLOOKUP(D413,'PC Receitas'!$N$4:$O$14,2,FALSE)</f>
        <v>#N/A</v>
      </c>
    </row>
    <row r="414" spans="3:20" ht="19.5" customHeight="1" thickTop="1" thickBot="1" x14ac:dyDescent="0.25">
      <c r="C414" s="58"/>
      <c r="D414" s="58"/>
      <c r="E414" s="58"/>
      <c r="F414" s="58"/>
      <c r="G414" s="58"/>
      <c r="H414" s="58"/>
      <c r="I414" s="59"/>
      <c r="J414" s="60"/>
      <c r="K414" s="57">
        <f t="shared" si="47"/>
        <v>38700</v>
      </c>
      <c r="P414" s="188" t="e">
        <f t="shared" si="48"/>
        <v>#N/A</v>
      </c>
      <c r="Q414" s="191" t="e">
        <f t="shared" si="49"/>
        <v>#N/A</v>
      </c>
      <c r="R414" s="191" t="e">
        <f t="shared" si="50"/>
        <v>#N/A</v>
      </c>
      <c r="S414" s="191" t="e">
        <f t="shared" si="51"/>
        <v>#N/A</v>
      </c>
      <c r="T414" s="192" t="e">
        <f>VLOOKUP(D414,'PC Receitas'!$N$4:$O$14,2,FALSE)</f>
        <v>#N/A</v>
      </c>
    </row>
    <row r="415" spans="3:20" ht="19.5" customHeight="1" thickTop="1" thickBot="1" x14ac:dyDescent="0.25">
      <c r="C415" s="58"/>
      <c r="D415" s="58"/>
      <c r="E415" s="58"/>
      <c r="F415" s="58"/>
      <c r="G415" s="58"/>
      <c r="H415" s="58"/>
      <c r="I415" s="59"/>
      <c r="J415" s="60"/>
      <c r="K415" s="57">
        <f t="shared" si="47"/>
        <v>38700</v>
      </c>
      <c r="P415" s="188" t="e">
        <f t="shared" si="48"/>
        <v>#N/A</v>
      </c>
      <c r="Q415" s="191" t="e">
        <f t="shared" si="49"/>
        <v>#N/A</v>
      </c>
      <c r="R415" s="191" t="e">
        <f t="shared" si="50"/>
        <v>#N/A</v>
      </c>
      <c r="S415" s="191" t="e">
        <f t="shared" si="51"/>
        <v>#N/A</v>
      </c>
      <c r="T415" s="192" t="e">
        <f>VLOOKUP(D415,'PC Receitas'!$N$4:$O$14,2,FALSE)</f>
        <v>#N/A</v>
      </c>
    </row>
    <row r="416" spans="3:20" ht="19.5" customHeight="1" thickTop="1" thickBot="1" x14ac:dyDescent="0.25">
      <c r="C416" s="58"/>
      <c r="D416" s="58"/>
      <c r="E416" s="58"/>
      <c r="F416" s="58"/>
      <c r="G416" s="58"/>
      <c r="H416" s="58"/>
      <c r="I416" s="59"/>
      <c r="J416" s="60"/>
      <c r="K416" s="57">
        <f t="shared" si="47"/>
        <v>38700</v>
      </c>
      <c r="P416" s="188" t="e">
        <f t="shared" si="48"/>
        <v>#N/A</v>
      </c>
      <c r="Q416" s="191" t="e">
        <f t="shared" si="49"/>
        <v>#N/A</v>
      </c>
      <c r="R416" s="191" t="e">
        <f t="shared" si="50"/>
        <v>#N/A</v>
      </c>
      <c r="S416" s="191" t="e">
        <f t="shared" si="51"/>
        <v>#N/A</v>
      </c>
      <c r="T416" s="192" t="e">
        <f>VLOOKUP(D416,'PC Receitas'!$N$4:$O$14,2,FALSE)</f>
        <v>#N/A</v>
      </c>
    </row>
    <row r="417" spans="3:20" ht="19.5" customHeight="1" thickTop="1" thickBot="1" x14ac:dyDescent="0.25">
      <c r="C417" s="58"/>
      <c r="D417" s="58"/>
      <c r="E417" s="58"/>
      <c r="F417" s="58"/>
      <c r="G417" s="58"/>
      <c r="H417" s="58"/>
      <c r="I417" s="59"/>
      <c r="J417" s="60"/>
      <c r="K417" s="57">
        <f t="shared" si="47"/>
        <v>38700</v>
      </c>
      <c r="P417" s="188" t="e">
        <f t="shared" si="48"/>
        <v>#N/A</v>
      </c>
      <c r="Q417" s="191" t="e">
        <f t="shared" si="49"/>
        <v>#N/A</v>
      </c>
      <c r="R417" s="191" t="e">
        <f t="shared" si="50"/>
        <v>#N/A</v>
      </c>
      <c r="S417" s="191" t="e">
        <f t="shared" si="51"/>
        <v>#N/A</v>
      </c>
      <c r="T417" s="192" t="e">
        <f>VLOOKUP(D417,'PC Receitas'!$N$4:$O$14,2,FALSE)</f>
        <v>#N/A</v>
      </c>
    </row>
    <row r="418" spans="3:20" ht="19.5" customHeight="1" thickTop="1" thickBot="1" x14ac:dyDescent="0.25">
      <c r="C418" s="58"/>
      <c r="D418" s="58"/>
      <c r="E418" s="58"/>
      <c r="F418" s="58"/>
      <c r="G418" s="58"/>
      <c r="H418" s="58"/>
      <c r="I418" s="59"/>
      <c r="J418" s="60"/>
      <c r="K418" s="57">
        <f t="shared" si="47"/>
        <v>38700</v>
      </c>
      <c r="P418" s="188" t="e">
        <f t="shared" si="48"/>
        <v>#N/A</v>
      </c>
      <c r="Q418" s="191" t="e">
        <f t="shared" si="49"/>
        <v>#N/A</v>
      </c>
      <c r="R418" s="191" t="e">
        <f t="shared" si="50"/>
        <v>#N/A</v>
      </c>
      <c r="S418" s="191" t="e">
        <f t="shared" si="51"/>
        <v>#N/A</v>
      </c>
      <c r="T418" s="192" t="e">
        <f>VLOOKUP(D418,'PC Receitas'!$N$4:$O$14,2,FALSE)</f>
        <v>#N/A</v>
      </c>
    </row>
    <row r="419" spans="3:20" ht="19.5" customHeight="1" thickTop="1" thickBot="1" x14ac:dyDescent="0.25">
      <c r="C419" s="58"/>
      <c r="D419" s="58"/>
      <c r="E419" s="58"/>
      <c r="F419" s="58"/>
      <c r="G419" s="58"/>
      <c r="H419" s="58"/>
      <c r="I419" s="59"/>
      <c r="J419" s="60"/>
      <c r="K419" s="57">
        <f t="shared" si="47"/>
        <v>38700</v>
      </c>
      <c r="P419" s="188" t="e">
        <f t="shared" si="48"/>
        <v>#N/A</v>
      </c>
      <c r="Q419" s="191" t="e">
        <f t="shared" si="49"/>
        <v>#N/A</v>
      </c>
      <c r="R419" s="191" t="e">
        <f t="shared" si="50"/>
        <v>#N/A</v>
      </c>
      <c r="S419" s="191" t="e">
        <f t="shared" si="51"/>
        <v>#N/A</v>
      </c>
      <c r="T419" s="192" t="e">
        <f>VLOOKUP(D419,'PC Receitas'!$N$4:$O$14,2,FALSE)</f>
        <v>#N/A</v>
      </c>
    </row>
    <row r="420" spans="3:20" ht="19.5" customHeight="1" thickTop="1" thickBot="1" x14ac:dyDescent="0.25">
      <c r="C420" s="58"/>
      <c r="D420" s="58"/>
      <c r="E420" s="58"/>
      <c r="F420" s="58"/>
      <c r="G420" s="58"/>
      <c r="H420" s="58"/>
      <c r="I420" s="59"/>
      <c r="J420" s="60"/>
      <c r="K420" s="57">
        <f t="shared" si="47"/>
        <v>38700</v>
      </c>
      <c r="P420" s="188" t="e">
        <f t="shared" si="48"/>
        <v>#N/A</v>
      </c>
      <c r="Q420" s="191" t="e">
        <f t="shared" si="49"/>
        <v>#N/A</v>
      </c>
      <c r="R420" s="191" t="e">
        <f t="shared" si="50"/>
        <v>#N/A</v>
      </c>
      <c r="S420" s="191" t="e">
        <f t="shared" si="51"/>
        <v>#N/A</v>
      </c>
      <c r="T420" s="192" t="e">
        <f>VLOOKUP(D420,'PC Receitas'!$N$4:$O$14,2,FALSE)</f>
        <v>#N/A</v>
      </c>
    </row>
    <row r="421" spans="3:20" ht="19.5" customHeight="1" thickTop="1" thickBot="1" x14ac:dyDescent="0.25">
      <c r="C421" s="58"/>
      <c r="D421" s="58"/>
      <c r="E421" s="58"/>
      <c r="F421" s="58"/>
      <c r="G421" s="58"/>
      <c r="H421" s="58"/>
      <c r="I421" s="59"/>
      <c r="J421" s="60"/>
      <c r="K421" s="57">
        <f t="shared" si="47"/>
        <v>38700</v>
      </c>
      <c r="P421" s="188" t="e">
        <f t="shared" si="48"/>
        <v>#N/A</v>
      </c>
      <c r="Q421" s="191" t="e">
        <f t="shared" si="49"/>
        <v>#N/A</v>
      </c>
      <c r="R421" s="191" t="e">
        <f t="shared" si="50"/>
        <v>#N/A</v>
      </c>
      <c r="S421" s="191" t="e">
        <f t="shared" si="51"/>
        <v>#N/A</v>
      </c>
      <c r="T421" s="192" t="e">
        <f>VLOOKUP(D421,'PC Receitas'!$N$4:$O$14,2,FALSE)</f>
        <v>#N/A</v>
      </c>
    </row>
    <row r="422" spans="3:20" ht="19.5" customHeight="1" thickTop="1" thickBot="1" x14ac:dyDescent="0.25">
      <c r="C422" s="58"/>
      <c r="D422" s="58"/>
      <c r="E422" s="58"/>
      <c r="F422" s="58"/>
      <c r="G422" s="58"/>
      <c r="H422" s="58"/>
      <c r="I422" s="59"/>
      <c r="J422" s="60"/>
      <c r="K422" s="57">
        <f t="shared" si="47"/>
        <v>38700</v>
      </c>
      <c r="P422" s="188" t="e">
        <f t="shared" si="48"/>
        <v>#N/A</v>
      </c>
      <c r="Q422" s="191" t="e">
        <f t="shared" si="49"/>
        <v>#N/A</v>
      </c>
      <c r="R422" s="191" t="e">
        <f t="shared" si="50"/>
        <v>#N/A</v>
      </c>
      <c r="S422" s="191" t="e">
        <f t="shared" si="51"/>
        <v>#N/A</v>
      </c>
      <c r="T422" s="192" t="e">
        <f>VLOOKUP(D422,'PC Receitas'!$N$4:$O$14,2,FALSE)</f>
        <v>#N/A</v>
      </c>
    </row>
    <row r="423" spans="3:20" ht="19.5" customHeight="1" thickTop="1" thickBot="1" x14ac:dyDescent="0.25">
      <c r="C423" s="58"/>
      <c r="D423" s="58"/>
      <c r="E423" s="58"/>
      <c r="F423" s="58"/>
      <c r="G423" s="58"/>
      <c r="H423" s="58"/>
      <c r="I423" s="59"/>
      <c r="J423" s="60"/>
      <c r="K423" s="57">
        <f t="shared" si="47"/>
        <v>38700</v>
      </c>
      <c r="P423" s="188" t="e">
        <f t="shared" si="48"/>
        <v>#N/A</v>
      </c>
      <c r="Q423" s="191" t="e">
        <f t="shared" si="49"/>
        <v>#N/A</v>
      </c>
      <c r="R423" s="191" t="e">
        <f t="shared" si="50"/>
        <v>#N/A</v>
      </c>
      <c r="S423" s="191" t="e">
        <f t="shared" si="51"/>
        <v>#N/A</v>
      </c>
      <c r="T423" s="192" t="e">
        <f>VLOOKUP(D423,'PC Receitas'!$N$4:$O$14,2,FALSE)</f>
        <v>#N/A</v>
      </c>
    </row>
    <row r="424" spans="3:20" ht="19.5" customHeight="1" thickTop="1" thickBot="1" x14ac:dyDescent="0.25">
      <c r="C424" s="58"/>
      <c r="D424" s="58"/>
      <c r="E424" s="58"/>
      <c r="F424" s="58"/>
      <c r="G424" s="58"/>
      <c r="H424" s="58"/>
      <c r="I424" s="59"/>
      <c r="J424" s="60"/>
      <c r="K424" s="57">
        <f t="shared" si="47"/>
        <v>38700</v>
      </c>
      <c r="P424" s="188" t="e">
        <f t="shared" si="48"/>
        <v>#N/A</v>
      </c>
      <c r="Q424" s="191" t="e">
        <f t="shared" si="49"/>
        <v>#N/A</v>
      </c>
      <c r="R424" s="191" t="e">
        <f t="shared" si="50"/>
        <v>#N/A</v>
      </c>
      <c r="S424" s="191" t="e">
        <f t="shared" si="51"/>
        <v>#N/A</v>
      </c>
      <c r="T424" s="192" t="e">
        <f>VLOOKUP(D424,'PC Receitas'!$N$4:$O$14,2,FALSE)</f>
        <v>#N/A</v>
      </c>
    </row>
    <row r="425" spans="3:20" ht="19.5" customHeight="1" thickTop="1" thickBot="1" x14ac:dyDescent="0.25">
      <c r="C425" s="58"/>
      <c r="D425" s="58"/>
      <c r="E425" s="58"/>
      <c r="F425" s="58"/>
      <c r="G425" s="58"/>
      <c r="H425" s="58"/>
      <c r="I425" s="59"/>
      <c r="J425" s="60"/>
      <c r="K425" s="57">
        <f t="shared" si="47"/>
        <v>38700</v>
      </c>
      <c r="P425" s="188" t="e">
        <f t="shared" si="48"/>
        <v>#N/A</v>
      </c>
      <c r="Q425" s="191" t="e">
        <f t="shared" si="49"/>
        <v>#N/A</v>
      </c>
      <c r="R425" s="191" t="e">
        <f t="shared" si="50"/>
        <v>#N/A</v>
      </c>
      <c r="S425" s="191" t="e">
        <f t="shared" si="51"/>
        <v>#N/A</v>
      </c>
      <c r="T425" s="192" t="e">
        <f>VLOOKUP(D425,'PC Receitas'!$N$4:$O$14,2,FALSE)</f>
        <v>#N/A</v>
      </c>
    </row>
    <row r="426" spans="3:20" ht="19.5" customHeight="1" thickTop="1" thickBot="1" x14ac:dyDescent="0.25">
      <c r="C426" s="58"/>
      <c r="D426" s="58"/>
      <c r="E426" s="58"/>
      <c r="F426" s="58"/>
      <c r="G426" s="58"/>
      <c r="H426" s="58"/>
      <c r="I426" s="59"/>
      <c r="J426" s="60"/>
      <c r="K426" s="57">
        <f t="shared" si="47"/>
        <v>38700</v>
      </c>
      <c r="P426" s="188" t="e">
        <f t="shared" si="48"/>
        <v>#N/A</v>
      </c>
      <c r="Q426" s="191" t="e">
        <f t="shared" si="49"/>
        <v>#N/A</v>
      </c>
      <c r="R426" s="191" t="e">
        <f t="shared" si="50"/>
        <v>#N/A</v>
      </c>
      <c r="S426" s="191" t="e">
        <f t="shared" si="51"/>
        <v>#N/A</v>
      </c>
      <c r="T426" s="192" t="e">
        <f>VLOOKUP(D426,'PC Receitas'!$N$4:$O$14,2,FALSE)</f>
        <v>#N/A</v>
      </c>
    </row>
    <row r="427" spans="3:20" ht="19.5" customHeight="1" thickTop="1" thickBot="1" x14ac:dyDescent="0.25">
      <c r="C427" s="58"/>
      <c r="D427" s="58"/>
      <c r="E427" s="58"/>
      <c r="F427" s="58"/>
      <c r="G427" s="58"/>
      <c r="H427" s="58"/>
      <c r="I427" s="59"/>
      <c r="J427" s="60"/>
      <c r="K427" s="57">
        <f t="shared" si="47"/>
        <v>38700</v>
      </c>
      <c r="P427" s="188" t="e">
        <f t="shared" si="48"/>
        <v>#N/A</v>
      </c>
      <c r="Q427" s="191" t="e">
        <f t="shared" si="49"/>
        <v>#N/A</v>
      </c>
      <c r="R427" s="191" t="e">
        <f t="shared" si="50"/>
        <v>#N/A</v>
      </c>
      <c r="S427" s="191" t="e">
        <f t="shared" si="51"/>
        <v>#N/A</v>
      </c>
      <c r="T427" s="192" t="e">
        <f>VLOOKUP(D427,'PC Receitas'!$N$4:$O$14,2,FALSE)</f>
        <v>#N/A</v>
      </c>
    </row>
    <row r="428" spans="3:20" ht="19.5" customHeight="1" thickTop="1" thickBot="1" x14ac:dyDescent="0.25">
      <c r="C428" s="58"/>
      <c r="D428" s="58"/>
      <c r="E428" s="58"/>
      <c r="F428" s="58"/>
      <c r="G428" s="58"/>
      <c r="H428" s="58"/>
      <c r="I428" s="59"/>
      <c r="J428" s="60"/>
      <c r="K428" s="57">
        <f t="shared" si="47"/>
        <v>38700</v>
      </c>
      <c r="P428" s="188" t="e">
        <f t="shared" si="48"/>
        <v>#N/A</v>
      </c>
      <c r="Q428" s="191" t="e">
        <f t="shared" si="49"/>
        <v>#N/A</v>
      </c>
      <c r="R428" s="191" t="e">
        <f t="shared" si="50"/>
        <v>#N/A</v>
      </c>
      <c r="S428" s="191" t="e">
        <f t="shared" si="51"/>
        <v>#N/A</v>
      </c>
      <c r="T428" s="192" t="e">
        <f>VLOOKUP(D428,'PC Receitas'!$N$4:$O$14,2,FALSE)</f>
        <v>#N/A</v>
      </c>
    </row>
    <row r="429" spans="3:20" ht="19.5" customHeight="1" thickTop="1" thickBot="1" x14ac:dyDescent="0.25">
      <c r="C429" s="58"/>
      <c r="D429" s="58"/>
      <c r="E429" s="58"/>
      <c r="F429" s="58"/>
      <c r="G429" s="58"/>
      <c r="H429" s="58"/>
      <c r="I429" s="59"/>
      <c r="J429" s="60"/>
      <c r="K429" s="57">
        <f t="shared" si="47"/>
        <v>38700</v>
      </c>
      <c r="P429" s="188" t="e">
        <f t="shared" si="48"/>
        <v>#N/A</v>
      </c>
      <c r="Q429" s="191" t="e">
        <f t="shared" si="49"/>
        <v>#N/A</v>
      </c>
      <c r="R429" s="191" t="e">
        <f t="shared" si="50"/>
        <v>#N/A</v>
      </c>
      <c r="S429" s="191" t="e">
        <f t="shared" si="51"/>
        <v>#N/A</v>
      </c>
      <c r="T429" s="192" t="e">
        <f>VLOOKUP(D429,'PC Receitas'!$N$4:$O$14,2,FALSE)</f>
        <v>#N/A</v>
      </c>
    </row>
    <row r="430" spans="3:20" ht="19.5" customHeight="1" thickTop="1" thickBot="1" x14ac:dyDescent="0.25">
      <c r="C430" s="58"/>
      <c r="D430" s="58"/>
      <c r="E430" s="58"/>
      <c r="F430" s="58"/>
      <c r="G430" s="58"/>
      <c r="H430" s="58"/>
      <c r="I430" s="59"/>
      <c r="J430" s="60"/>
      <c r="K430" s="57">
        <f t="shared" si="47"/>
        <v>38700</v>
      </c>
      <c r="P430" s="188" t="e">
        <f t="shared" si="48"/>
        <v>#N/A</v>
      </c>
      <c r="Q430" s="191" t="e">
        <f t="shared" si="49"/>
        <v>#N/A</v>
      </c>
      <c r="R430" s="191" t="e">
        <f t="shared" si="50"/>
        <v>#N/A</v>
      </c>
      <c r="S430" s="191" t="e">
        <f t="shared" si="51"/>
        <v>#N/A</v>
      </c>
      <c r="T430" s="192" t="e">
        <f>VLOOKUP(D430,'PC Receitas'!$N$4:$O$14,2,FALSE)</f>
        <v>#N/A</v>
      </c>
    </row>
    <row r="431" spans="3:20" ht="19.5" customHeight="1" thickTop="1" thickBot="1" x14ac:dyDescent="0.25">
      <c r="C431" s="58"/>
      <c r="D431" s="58"/>
      <c r="E431" s="58"/>
      <c r="F431" s="58"/>
      <c r="G431" s="58"/>
      <c r="H431" s="58"/>
      <c r="I431" s="59"/>
      <c r="J431" s="60"/>
      <c r="K431" s="57">
        <f t="shared" si="47"/>
        <v>38700</v>
      </c>
      <c r="P431" s="188" t="e">
        <f t="shared" si="48"/>
        <v>#N/A</v>
      </c>
      <c r="Q431" s="191" t="e">
        <f t="shared" si="49"/>
        <v>#N/A</v>
      </c>
      <c r="R431" s="191" t="e">
        <f t="shared" si="50"/>
        <v>#N/A</v>
      </c>
      <c r="S431" s="191" t="e">
        <f t="shared" si="51"/>
        <v>#N/A</v>
      </c>
      <c r="T431" s="192" t="e">
        <f>VLOOKUP(D431,'PC Receitas'!$N$4:$O$14,2,FALSE)</f>
        <v>#N/A</v>
      </c>
    </row>
    <row r="432" spans="3:20" ht="19.5" customHeight="1" thickTop="1" thickBot="1" x14ac:dyDescent="0.25">
      <c r="C432" s="58"/>
      <c r="D432" s="58"/>
      <c r="E432" s="58"/>
      <c r="F432" s="58"/>
      <c r="G432" s="58"/>
      <c r="H432" s="58"/>
      <c r="I432" s="59"/>
      <c r="J432" s="60"/>
      <c r="K432" s="57">
        <f t="shared" si="47"/>
        <v>38700</v>
      </c>
      <c r="P432" s="188" t="e">
        <f t="shared" si="48"/>
        <v>#N/A</v>
      </c>
      <c r="Q432" s="191" t="e">
        <f t="shared" si="49"/>
        <v>#N/A</v>
      </c>
      <c r="R432" s="191" t="e">
        <f t="shared" si="50"/>
        <v>#N/A</v>
      </c>
      <c r="S432" s="191" t="e">
        <f t="shared" si="51"/>
        <v>#N/A</v>
      </c>
      <c r="T432" s="192" t="e">
        <f>VLOOKUP(D432,'PC Receitas'!$N$4:$O$14,2,FALSE)</f>
        <v>#N/A</v>
      </c>
    </row>
    <row r="433" spans="3:20" ht="19.5" customHeight="1" thickTop="1" thickBot="1" x14ac:dyDescent="0.25">
      <c r="C433" s="58"/>
      <c r="D433" s="58"/>
      <c r="E433" s="58"/>
      <c r="F433" s="58"/>
      <c r="G433" s="58"/>
      <c r="H433" s="58"/>
      <c r="I433" s="59"/>
      <c r="J433" s="60"/>
      <c r="K433" s="57">
        <f t="shared" si="47"/>
        <v>38700</v>
      </c>
      <c r="P433" s="188" t="e">
        <f t="shared" si="48"/>
        <v>#N/A</v>
      </c>
      <c r="Q433" s="191" t="e">
        <f t="shared" si="49"/>
        <v>#N/A</v>
      </c>
      <c r="R433" s="191" t="e">
        <f t="shared" si="50"/>
        <v>#N/A</v>
      </c>
      <c r="S433" s="191" t="e">
        <f t="shared" si="51"/>
        <v>#N/A</v>
      </c>
      <c r="T433" s="192" t="e">
        <f>VLOOKUP(D433,'PC Receitas'!$N$4:$O$14,2,FALSE)</f>
        <v>#N/A</v>
      </c>
    </row>
    <row r="434" spans="3:20" ht="19.5" customHeight="1" thickTop="1" thickBot="1" x14ac:dyDescent="0.25">
      <c r="C434" s="58"/>
      <c r="D434" s="58"/>
      <c r="E434" s="58"/>
      <c r="F434" s="58"/>
      <c r="G434" s="58"/>
      <c r="H434" s="58"/>
      <c r="I434" s="59"/>
      <c r="J434" s="60"/>
      <c r="K434" s="57">
        <f t="shared" si="47"/>
        <v>38700</v>
      </c>
      <c r="P434" s="188" t="e">
        <f t="shared" si="48"/>
        <v>#N/A</v>
      </c>
      <c r="Q434" s="191" t="e">
        <f t="shared" si="49"/>
        <v>#N/A</v>
      </c>
      <c r="R434" s="191" t="e">
        <f t="shared" si="50"/>
        <v>#N/A</v>
      </c>
      <c r="S434" s="191" t="e">
        <f t="shared" si="51"/>
        <v>#N/A</v>
      </c>
      <c r="T434" s="192" t="e">
        <f>VLOOKUP(D434,'PC Receitas'!$N$4:$O$14,2,FALSE)</f>
        <v>#N/A</v>
      </c>
    </row>
    <row r="435" spans="3:20" ht="19.5" customHeight="1" thickTop="1" thickBot="1" x14ac:dyDescent="0.25">
      <c r="C435" s="58"/>
      <c r="D435" s="58"/>
      <c r="E435" s="58"/>
      <c r="F435" s="58"/>
      <c r="G435" s="58"/>
      <c r="H435" s="58"/>
      <c r="I435" s="59"/>
      <c r="J435" s="60"/>
      <c r="K435" s="57">
        <f t="shared" si="47"/>
        <v>38700</v>
      </c>
      <c r="P435" s="188" t="e">
        <f t="shared" si="48"/>
        <v>#N/A</v>
      </c>
      <c r="Q435" s="191" t="e">
        <f t="shared" si="49"/>
        <v>#N/A</v>
      </c>
      <c r="R435" s="191" t="e">
        <f t="shared" si="50"/>
        <v>#N/A</v>
      </c>
      <c r="S435" s="191" t="e">
        <f t="shared" si="51"/>
        <v>#N/A</v>
      </c>
      <c r="T435" s="192" t="e">
        <f>VLOOKUP(D435,'PC Receitas'!$N$4:$O$14,2,FALSE)</f>
        <v>#N/A</v>
      </c>
    </row>
    <row r="436" spans="3:20" ht="19.5" customHeight="1" thickTop="1" thickBot="1" x14ac:dyDescent="0.25">
      <c r="C436" s="58"/>
      <c r="D436" s="58"/>
      <c r="E436" s="58"/>
      <c r="F436" s="58"/>
      <c r="G436" s="58"/>
      <c r="H436" s="58"/>
      <c r="I436" s="59"/>
      <c r="J436" s="60"/>
      <c r="K436" s="57">
        <f t="shared" si="47"/>
        <v>38700</v>
      </c>
      <c r="P436" s="188" t="e">
        <f t="shared" si="48"/>
        <v>#N/A</v>
      </c>
      <c r="Q436" s="191" t="e">
        <f t="shared" si="49"/>
        <v>#N/A</v>
      </c>
      <c r="R436" s="191" t="e">
        <f t="shared" si="50"/>
        <v>#N/A</v>
      </c>
      <c r="S436" s="191" t="e">
        <f t="shared" si="51"/>
        <v>#N/A</v>
      </c>
      <c r="T436" s="192" t="e">
        <f>VLOOKUP(D436,'PC Receitas'!$N$4:$O$14,2,FALSE)</f>
        <v>#N/A</v>
      </c>
    </row>
    <row r="437" spans="3:20" ht="19.5" customHeight="1" thickTop="1" thickBot="1" x14ac:dyDescent="0.25">
      <c r="C437" s="58"/>
      <c r="D437" s="58"/>
      <c r="E437" s="58"/>
      <c r="F437" s="58"/>
      <c r="G437" s="58"/>
      <c r="H437" s="58"/>
      <c r="I437" s="59"/>
      <c r="J437" s="60"/>
      <c r="K437" s="57">
        <f t="shared" si="47"/>
        <v>38700</v>
      </c>
      <c r="P437" s="188" t="e">
        <f t="shared" si="48"/>
        <v>#N/A</v>
      </c>
      <c r="Q437" s="191" t="e">
        <f t="shared" si="49"/>
        <v>#N/A</v>
      </c>
      <c r="R437" s="191" t="e">
        <f t="shared" si="50"/>
        <v>#N/A</v>
      </c>
      <c r="S437" s="191" t="e">
        <f t="shared" si="51"/>
        <v>#N/A</v>
      </c>
      <c r="T437" s="192" t="e">
        <f>VLOOKUP(D437,'PC Receitas'!$N$4:$O$14,2,FALSE)</f>
        <v>#N/A</v>
      </c>
    </row>
    <row r="438" spans="3:20" ht="19.5" customHeight="1" thickTop="1" thickBot="1" x14ac:dyDescent="0.25">
      <c r="C438" s="58"/>
      <c r="D438" s="58"/>
      <c r="E438" s="58"/>
      <c r="F438" s="58"/>
      <c r="G438" s="58"/>
      <c r="H438" s="58"/>
      <c r="I438" s="59"/>
      <c r="J438" s="60"/>
      <c r="K438" s="57">
        <f t="shared" si="47"/>
        <v>38700</v>
      </c>
      <c r="P438" s="188" t="e">
        <f t="shared" si="48"/>
        <v>#N/A</v>
      </c>
      <c r="Q438" s="191" t="e">
        <f t="shared" si="49"/>
        <v>#N/A</v>
      </c>
      <c r="R438" s="191" t="e">
        <f t="shared" si="50"/>
        <v>#N/A</v>
      </c>
      <c r="S438" s="191" t="e">
        <f t="shared" si="51"/>
        <v>#N/A</v>
      </c>
      <c r="T438" s="192" t="e">
        <f>VLOOKUP(D438,'PC Receitas'!$N$4:$O$14,2,FALSE)</f>
        <v>#N/A</v>
      </c>
    </row>
    <row r="439" spans="3:20" ht="19.5" customHeight="1" thickTop="1" thickBot="1" x14ac:dyDescent="0.25">
      <c r="C439" s="58"/>
      <c r="D439" s="58"/>
      <c r="E439" s="58"/>
      <c r="F439" s="58"/>
      <c r="G439" s="58"/>
      <c r="H439" s="58"/>
      <c r="I439" s="59"/>
      <c r="J439" s="60"/>
      <c r="K439" s="57">
        <f t="shared" si="47"/>
        <v>38700</v>
      </c>
      <c r="P439" s="188" t="e">
        <f t="shared" si="48"/>
        <v>#N/A</v>
      </c>
      <c r="Q439" s="191" t="e">
        <f t="shared" si="49"/>
        <v>#N/A</v>
      </c>
      <c r="R439" s="191" t="e">
        <f t="shared" si="50"/>
        <v>#N/A</v>
      </c>
      <c r="S439" s="191" t="e">
        <f t="shared" si="51"/>
        <v>#N/A</v>
      </c>
      <c r="T439" s="192" t="e">
        <f>VLOOKUP(D439,'PC Receitas'!$N$4:$O$14,2,FALSE)</f>
        <v>#N/A</v>
      </c>
    </row>
    <row r="440" spans="3:20" ht="19.5" customHeight="1" thickTop="1" thickBot="1" x14ac:dyDescent="0.25">
      <c r="C440" s="58"/>
      <c r="D440" s="58"/>
      <c r="E440" s="58"/>
      <c r="F440" s="58"/>
      <c r="G440" s="58"/>
      <c r="H440" s="58"/>
      <c r="I440" s="59"/>
      <c r="J440" s="60"/>
      <c r="K440" s="57">
        <f t="shared" si="47"/>
        <v>38700</v>
      </c>
      <c r="P440" s="188" t="e">
        <f t="shared" si="48"/>
        <v>#N/A</v>
      </c>
      <c r="Q440" s="191" t="e">
        <f t="shared" si="49"/>
        <v>#N/A</v>
      </c>
      <c r="R440" s="191" t="e">
        <f t="shared" si="50"/>
        <v>#N/A</v>
      </c>
      <c r="S440" s="191" t="e">
        <f t="shared" si="51"/>
        <v>#N/A</v>
      </c>
      <c r="T440" s="192" t="e">
        <f>VLOOKUP(D440,'PC Receitas'!$N$4:$O$14,2,FALSE)</f>
        <v>#N/A</v>
      </c>
    </row>
    <row r="441" spans="3:20" ht="19.5" customHeight="1" thickTop="1" thickBot="1" x14ac:dyDescent="0.25">
      <c r="C441" s="58"/>
      <c r="D441" s="58"/>
      <c r="E441" s="58"/>
      <c r="F441" s="58"/>
      <c r="G441" s="58"/>
      <c r="H441" s="58"/>
      <c r="I441" s="59"/>
      <c r="J441" s="60"/>
      <c r="K441" s="57">
        <f t="shared" si="47"/>
        <v>38700</v>
      </c>
      <c r="P441" s="188" t="e">
        <f t="shared" si="48"/>
        <v>#N/A</v>
      </c>
      <c r="Q441" s="191" t="e">
        <f t="shared" si="49"/>
        <v>#N/A</v>
      </c>
      <c r="R441" s="191" t="e">
        <f t="shared" si="50"/>
        <v>#N/A</v>
      </c>
      <c r="S441" s="191" t="e">
        <f t="shared" si="51"/>
        <v>#N/A</v>
      </c>
      <c r="T441" s="192" t="e">
        <f>VLOOKUP(D441,'PC Receitas'!$N$4:$O$14,2,FALSE)</f>
        <v>#N/A</v>
      </c>
    </row>
    <row r="442" spans="3:20" ht="19.5" customHeight="1" thickTop="1" thickBot="1" x14ac:dyDescent="0.25">
      <c r="C442" s="58"/>
      <c r="D442" s="58"/>
      <c r="E442" s="58"/>
      <c r="F442" s="58"/>
      <c r="G442" s="58"/>
      <c r="H442" s="58"/>
      <c r="I442" s="59"/>
      <c r="J442" s="60"/>
      <c r="K442" s="57">
        <f t="shared" si="47"/>
        <v>38700</v>
      </c>
      <c r="P442" s="188" t="e">
        <f t="shared" si="48"/>
        <v>#N/A</v>
      </c>
      <c r="Q442" s="191" t="e">
        <f t="shared" si="49"/>
        <v>#N/A</v>
      </c>
      <c r="R442" s="191" t="e">
        <f t="shared" si="50"/>
        <v>#N/A</v>
      </c>
      <c r="S442" s="191" t="e">
        <f t="shared" si="51"/>
        <v>#N/A</v>
      </c>
      <c r="T442" s="192" t="e">
        <f>VLOOKUP(D442,'PC Receitas'!$N$4:$O$14,2,FALSE)</f>
        <v>#N/A</v>
      </c>
    </row>
    <row r="443" spans="3:20" ht="19.5" customHeight="1" thickTop="1" thickBot="1" x14ac:dyDescent="0.25">
      <c r="C443" s="58"/>
      <c r="D443" s="58"/>
      <c r="E443" s="58"/>
      <c r="F443" s="58"/>
      <c r="G443" s="58"/>
      <c r="H443" s="58"/>
      <c r="I443" s="59"/>
      <c r="J443" s="60"/>
      <c r="K443" s="57">
        <f t="shared" si="47"/>
        <v>38700</v>
      </c>
      <c r="P443" s="188" t="e">
        <f t="shared" si="48"/>
        <v>#N/A</v>
      </c>
      <c r="Q443" s="191" t="e">
        <f t="shared" si="49"/>
        <v>#N/A</v>
      </c>
      <c r="R443" s="191" t="e">
        <f t="shared" si="50"/>
        <v>#N/A</v>
      </c>
      <c r="S443" s="191" t="e">
        <f t="shared" si="51"/>
        <v>#N/A</v>
      </c>
      <c r="T443" s="192" t="e">
        <f>VLOOKUP(D443,'PC Receitas'!$N$4:$O$14,2,FALSE)</f>
        <v>#N/A</v>
      </c>
    </row>
    <row r="444" spans="3:20" ht="19.5" customHeight="1" thickTop="1" thickBot="1" x14ac:dyDescent="0.25">
      <c r="C444" s="58"/>
      <c r="D444" s="58"/>
      <c r="E444" s="58"/>
      <c r="F444" s="58"/>
      <c r="G444" s="58"/>
      <c r="H444" s="58"/>
      <c r="I444" s="59"/>
      <c r="J444" s="60"/>
      <c r="K444" s="57">
        <f t="shared" si="47"/>
        <v>38700</v>
      </c>
      <c r="P444" s="188" t="e">
        <f t="shared" si="48"/>
        <v>#N/A</v>
      </c>
      <c r="Q444" s="191" t="e">
        <f t="shared" si="49"/>
        <v>#N/A</v>
      </c>
      <c r="R444" s="191" t="e">
        <f t="shared" si="50"/>
        <v>#N/A</v>
      </c>
      <c r="S444" s="191" t="e">
        <f t="shared" si="51"/>
        <v>#N/A</v>
      </c>
      <c r="T444" s="192" t="e">
        <f>VLOOKUP(D444,'PC Receitas'!$N$4:$O$14,2,FALSE)</f>
        <v>#N/A</v>
      </c>
    </row>
    <row r="445" spans="3:20" ht="19.5" customHeight="1" thickTop="1" thickBot="1" x14ac:dyDescent="0.25">
      <c r="C445" s="58"/>
      <c r="D445" s="58"/>
      <c r="E445" s="58"/>
      <c r="F445" s="58"/>
      <c r="G445" s="58"/>
      <c r="H445" s="58"/>
      <c r="I445" s="59"/>
      <c r="J445" s="60"/>
      <c r="K445" s="57">
        <f t="shared" si="47"/>
        <v>38700</v>
      </c>
      <c r="P445" s="188" t="e">
        <f t="shared" si="48"/>
        <v>#N/A</v>
      </c>
      <c r="Q445" s="191" t="e">
        <f t="shared" si="49"/>
        <v>#N/A</v>
      </c>
      <c r="R445" s="191" t="e">
        <f t="shared" si="50"/>
        <v>#N/A</v>
      </c>
      <c r="S445" s="191" t="e">
        <f t="shared" si="51"/>
        <v>#N/A</v>
      </c>
      <c r="T445" s="192" t="e">
        <f>VLOOKUP(D445,'PC Receitas'!$N$4:$O$14,2,FALSE)</f>
        <v>#N/A</v>
      </c>
    </row>
    <row r="446" spans="3:20" ht="19.5" customHeight="1" thickTop="1" thickBot="1" x14ac:dyDescent="0.25">
      <c r="C446" s="58"/>
      <c r="D446" s="58"/>
      <c r="E446" s="58"/>
      <c r="F446" s="58"/>
      <c r="G446" s="58"/>
      <c r="H446" s="58"/>
      <c r="I446" s="59"/>
      <c r="J446" s="60"/>
      <c r="K446" s="57">
        <f t="shared" si="47"/>
        <v>38700</v>
      </c>
      <c r="P446" s="188" t="e">
        <f t="shared" si="48"/>
        <v>#N/A</v>
      </c>
      <c r="Q446" s="191" t="e">
        <f t="shared" si="49"/>
        <v>#N/A</v>
      </c>
      <c r="R446" s="191" t="e">
        <f t="shared" si="50"/>
        <v>#N/A</v>
      </c>
      <c r="S446" s="191" t="e">
        <f t="shared" si="51"/>
        <v>#N/A</v>
      </c>
      <c r="T446" s="192" t="e">
        <f>VLOOKUP(D446,'PC Receitas'!$N$4:$O$14,2,FALSE)</f>
        <v>#N/A</v>
      </c>
    </row>
    <row r="447" spans="3:20" ht="19.5" customHeight="1" thickTop="1" thickBot="1" x14ac:dyDescent="0.25">
      <c r="C447" s="58"/>
      <c r="D447" s="58"/>
      <c r="E447" s="58"/>
      <c r="F447" s="58"/>
      <c r="G447" s="58"/>
      <c r="H447" s="58"/>
      <c r="I447" s="59"/>
      <c r="J447" s="60"/>
      <c r="K447" s="57">
        <f t="shared" si="47"/>
        <v>38700</v>
      </c>
      <c r="P447" s="188" t="e">
        <f t="shared" si="48"/>
        <v>#N/A</v>
      </c>
      <c r="Q447" s="191" t="e">
        <f t="shared" si="49"/>
        <v>#N/A</v>
      </c>
      <c r="R447" s="191" t="e">
        <f t="shared" si="50"/>
        <v>#N/A</v>
      </c>
      <c r="S447" s="191" t="e">
        <f t="shared" si="51"/>
        <v>#N/A</v>
      </c>
      <c r="T447" s="192" t="e">
        <f>VLOOKUP(D447,'PC Receitas'!$N$4:$O$14,2,FALSE)</f>
        <v>#N/A</v>
      </c>
    </row>
    <row r="448" spans="3:20" ht="19.5" customHeight="1" thickTop="1" thickBot="1" x14ac:dyDescent="0.25">
      <c r="C448" s="58"/>
      <c r="D448" s="58"/>
      <c r="E448" s="58"/>
      <c r="F448" s="58"/>
      <c r="G448" s="58"/>
      <c r="H448" s="58"/>
      <c r="I448" s="59"/>
      <c r="J448" s="60"/>
      <c r="K448" s="57">
        <f t="shared" si="47"/>
        <v>38700</v>
      </c>
      <c r="P448" s="188" t="e">
        <f t="shared" si="48"/>
        <v>#N/A</v>
      </c>
      <c r="Q448" s="191" t="e">
        <f t="shared" si="49"/>
        <v>#N/A</v>
      </c>
      <c r="R448" s="191" t="e">
        <f t="shared" si="50"/>
        <v>#N/A</v>
      </c>
      <c r="S448" s="191" t="e">
        <f t="shared" si="51"/>
        <v>#N/A</v>
      </c>
      <c r="T448" s="192" t="e">
        <f>VLOOKUP(D448,'PC Receitas'!$N$4:$O$14,2,FALSE)</f>
        <v>#N/A</v>
      </c>
    </row>
    <row r="449" spans="3:20" ht="19.5" customHeight="1" thickTop="1" thickBot="1" x14ac:dyDescent="0.25">
      <c r="C449" s="58"/>
      <c r="D449" s="58"/>
      <c r="E449" s="58"/>
      <c r="F449" s="58"/>
      <c r="G449" s="58"/>
      <c r="H449" s="58"/>
      <c r="I449" s="59"/>
      <c r="J449" s="60"/>
      <c r="K449" s="57">
        <f t="shared" si="47"/>
        <v>38700</v>
      </c>
      <c r="P449" s="188" t="e">
        <f t="shared" si="48"/>
        <v>#N/A</v>
      </c>
      <c r="Q449" s="191" t="e">
        <f t="shared" si="49"/>
        <v>#N/A</v>
      </c>
      <c r="R449" s="191" t="e">
        <f t="shared" si="50"/>
        <v>#N/A</v>
      </c>
      <c r="S449" s="191" t="e">
        <f t="shared" si="51"/>
        <v>#N/A</v>
      </c>
      <c r="T449" s="192" t="e">
        <f>VLOOKUP(D449,'PC Receitas'!$N$4:$O$14,2,FALSE)</f>
        <v>#N/A</v>
      </c>
    </row>
    <row r="450" spans="3:20" ht="19.5" customHeight="1" thickTop="1" thickBot="1" x14ac:dyDescent="0.25">
      <c r="C450" s="58"/>
      <c r="D450" s="58"/>
      <c r="E450" s="58"/>
      <c r="F450" s="58"/>
      <c r="G450" s="58"/>
      <c r="H450" s="58"/>
      <c r="I450" s="59"/>
      <c r="J450" s="60"/>
      <c r="K450" s="57">
        <f t="shared" si="47"/>
        <v>38700</v>
      </c>
      <c r="P450" s="188" t="e">
        <f t="shared" si="48"/>
        <v>#N/A</v>
      </c>
      <c r="Q450" s="191" t="e">
        <f t="shared" si="49"/>
        <v>#N/A</v>
      </c>
      <c r="R450" s="191" t="e">
        <f t="shared" si="50"/>
        <v>#N/A</v>
      </c>
      <c r="S450" s="191" t="e">
        <f t="shared" si="51"/>
        <v>#N/A</v>
      </c>
      <c r="T450" s="192" t="e">
        <f>VLOOKUP(D450,'PC Receitas'!$N$4:$O$14,2,FALSE)</f>
        <v>#N/A</v>
      </c>
    </row>
    <row r="451" spans="3:20" ht="19.5" customHeight="1" thickTop="1" thickBot="1" x14ac:dyDescent="0.25">
      <c r="C451" s="58"/>
      <c r="D451" s="58"/>
      <c r="E451" s="58"/>
      <c r="F451" s="58"/>
      <c r="G451" s="58"/>
      <c r="H451" s="58"/>
      <c r="I451" s="59"/>
      <c r="J451" s="60"/>
      <c r="K451" s="57">
        <f t="shared" si="47"/>
        <v>38700</v>
      </c>
      <c r="P451" s="188" t="e">
        <f t="shared" si="48"/>
        <v>#N/A</v>
      </c>
      <c r="Q451" s="191" t="e">
        <f t="shared" si="49"/>
        <v>#N/A</v>
      </c>
      <c r="R451" s="191" t="e">
        <f t="shared" si="50"/>
        <v>#N/A</v>
      </c>
      <c r="S451" s="191" t="e">
        <f t="shared" si="51"/>
        <v>#N/A</v>
      </c>
      <c r="T451" s="192" t="e">
        <f>VLOOKUP(D451,'PC Receitas'!$N$4:$O$14,2,FALSE)</f>
        <v>#N/A</v>
      </c>
    </row>
    <row r="452" spans="3:20" ht="19.5" customHeight="1" thickTop="1" thickBot="1" x14ac:dyDescent="0.25">
      <c r="C452" s="58"/>
      <c r="D452" s="58"/>
      <c r="E452" s="58"/>
      <c r="F452" s="58"/>
      <c r="G452" s="58"/>
      <c r="H452" s="58"/>
      <c r="I452" s="59"/>
      <c r="J452" s="60"/>
      <c r="K452" s="57">
        <f t="shared" si="47"/>
        <v>38700</v>
      </c>
      <c r="P452" s="188" t="e">
        <f t="shared" si="48"/>
        <v>#N/A</v>
      </c>
      <c r="Q452" s="191" t="e">
        <f t="shared" si="49"/>
        <v>#N/A</v>
      </c>
      <c r="R452" s="191" t="e">
        <f t="shared" si="50"/>
        <v>#N/A</v>
      </c>
      <c r="S452" s="191" t="e">
        <f t="shared" si="51"/>
        <v>#N/A</v>
      </c>
      <c r="T452" s="192" t="e">
        <f>VLOOKUP(D452,'PC Receitas'!$N$4:$O$14,2,FALSE)</f>
        <v>#N/A</v>
      </c>
    </row>
    <row r="453" spans="3:20" ht="19.5" customHeight="1" thickTop="1" thickBot="1" x14ac:dyDescent="0.25">
      <c r="C453" s="58"/>
      <c r="D453" s="58"/>
      <c r="E453" s="58"/>
      <c r="F453" s="58"/>
      <c r="G453" s="58"/>
      <c r="H453" s="58"/>
      <c r="I453" s="59"/>
      <c r="J453" s="60"/>
      <c r="K453" s="57">
        <f t="shared" si="47"/>
        <v>38700</v>
      </c>
      <c r="P453" s="188" t="e">
        <f t="shared" si="48"/>
        <v>#N/A</v>
      </c>
      <c r="Q453" s="191" t="e">
        <f t="shared" si="49"/>
        <v>#N/A</v>
      </c>
      <c r="R453" s="191" t="e">
        <f t="shared" si="50"/>
        <v>#N/A</v>
      </c>
      <c r="S453" s="191" t="e">
        <f t="shared" si="51"/>
        <v>#N/A</v>
      </c>
      <c r="T453" s="192" t="e">
        <f>VLOOKUP(D453,'PC Receitas'!$N$4:$O$14,2,FALSE)</f>
        <v>#N/A</v>
      </c>
    </row>
    <row r="454" spans="3:20" ht="19.5" customHeight="1" thickTop="1" thickBot="1" x14ac:dyDescent="0.25">
      <c r="C454" s="58"/>
      <c r="D454" s="58"/>
      <c r="E454" s="58"/>
      <c r="F454" s="58"/>
      <c r="G454" s="58"/>
      <c r="H454" s="58"/>
      <c r="I454" s="59"/>
      <c r="J454" s="60"/>
      <c r="K454" s="57">
        <f t="shared" si="47"/>
        <v>38700</v>
      </c>
      <c r="P454" s="188" t="e">
        <f t="shared" si="48"/>
        <v>#N/A</v>
      </c>
      <c r="Q454" s="191" t="e">
        <f t="shared" si="49"/>
        <v>#N/A</v>
      </c>
      <c r="R454" s="191" t="e">
        <f t="shared" si="50"/>
        <v>#N/A</v>
      </c>
      <c r="S454" s="191" t="e">
        <f t="shared" si="51"/>
        <v>#N/A</v>
      </c>
      <c r="T454" s="192" t="e">
        <f>VLOOKUP(D454,'PC Receitas'!$N$4:$O$14,2,FALSE)</f>
        <v>#N/A</v>
      </c>
    </row>
    <row r="455" spans="3:20" ht="19.5" customHeight="1" thickTop="1" thickBot="1" x14ac:dyDescent="0.25">
      <c r="C455" s="58"/>
      <c r="D455" s="58"/>
      <c r="E455" s="58"/>
      <c r="F455" s="58"/>
      <c r="G455" s="58"/>
      <c r="H455" s="58"/>
      <c r="I455" s="59"/>
      <c r="J455" s="60"/>
      <c r="K455" s="57">
        <f t="shared" ref="K455:K518" si="52">K454+IF(AND(J455="Pago",OR(D455=$V$5,D455=$V$6,D455=$V$7)),I455,IF(AND(J455="Pago",OR(D455=$V$8,D455=$V$9,D455=$V$10,D455=$V$11,D455=$V$12,D455=$V$13,D455=$V$14,D455=$V$15)),-I455,IF(G455="À Vista",IF(J455="Pago",-I455,0),0)))</f>
        <v>38700</v>
      </c>
      <c r="P455" s="188" t="e">
        <f t="shared" si="48"/>
        <v>#N/A</v>
      </c>
      <c r="Q455" s="191" t="e">
        <f t="shared" si="49"/>
        <v>#N/A</v>
      </c>
      <c r="R455" s="191" t="e">
        <f t="shared" si="50"/>
        <v>#N/A</v>
      </c>
      <c r="S455" s="191" t="e">
        <f t="shared" si="51"/>
        <v>#N/A</v>
      </c>
      <c r="T455" s="192" t="e">
        <f>VLOOKUP(D455,'PC Receitas'!$N$4:$O$14,2,FALSE)</f>
        <v>#N/A</v>
      </c>
    </row>
    <row r="456" spans="3:20" ht="19.5" customHeight="1" thickTop="1" thickBot="1" x14ac:dyDescent="0.25">
      <c r="C456" s="58"/>
      <c r="D456" s="58"/>
      <c r="E456" s="58"/>
      <c r="F456" s="58"/>
      <c r="G456" s="58"/>
      <c r="H456" s="58"/>
      <c r="I456" s="59"/>
      <c r="J456" s="60"/>
      <c r="K456" s="57">
        <f t="shared" si="52"/>
        <v>38700</v>
      </c>
      <c r="P456" s="188" t="e">
        <f t="shared" si="48"/>
        <v>#N/A</v>
      </c>
      <c r="Q456" s="191" t="e">
        <f t="shared" si="49"/>
        <v>#N/A</v>
      </c>
      <c r="R456" s="191" t="e">
        <f t="shared" si="50"/>
        <v>#N/A</v>
      </c>
      <c r="S456" s="191" t="e">
        <f t="shared" si="51"/>
        <v>#N/A</v>
      </c>
      <c r="T456" s="192" t="e">
        <f>VLOOKUP(D456,'PC Receitas'!$N$4:$O$14,2,FALSE)</f>
        <v>#N/A</v>
      </c>
    </row>
    <row r="457" spans="3:20" ht="19.5" customHeight="1" thickTop="1" thickBot="1" x14ac:dyDescent="0.25">
      <c r="C457" s="58"/>
      <c r="D457" s="58"/>
      <c r="E457" s="58"/>
      <c r="F457" s="58"/>
      <c r="G457" s="58"/>
      <c r="H457" s="58"/>
      <c r="I457" s="59"/>
      <c r="J457" s="60"/>
      <c r="K457" s="57">
        <f t="shared" si="52"/>
        <v>38700</v>
      </c>
      <c r="P457" s="188" t="e">
        <f t="shared" si="48"/>
        <v>#N/A</v>
      </c>
      <c r="Q457" s="191" t="e">
        <f t="shared" si="49"/>
        <v>#N/A</v>
      </c>
      <c r="R457" s="191" t="e">
        <f t="shared" si="50"/>
        <v>#N/A</v>
      </c>
      <c r="S457" s="191" t="e">
        <f t="shared" si="51"/>
        <v>#N/A</v>
      </c>
      <c r="T457" s="192" t="e">
        <f>VLOOKUP(D457,'PC Receitas'!$N$4:$O$14,2,FALSE)</f>
        <v>#N/A</v>
      </c>
    </row>
    <row r="458" spans="3:20" ht="19.5" customHeight="1" thickTop="1" thickBot="1" x14ac:dyDescent="0.25">
      <c r="C458" s="58"/>
      <c r="D458" s="58"/>
      <c r="E458" s="58"/>
      <c r="F458" s="58"/>
      <c r="G458" s="58"/>
      <c r="H458" s="58"/>
      <c r="I458" s="59"/>
      <c r="J458" s="60"/>
      <c r="K458" s="57">
        <f t="shared" si="52"/>
        <v>38700</v>
      </c>
      <c r="P458" s="188" t="e">
        <f t="shared" si="48"/>
        <v>#N/A</v>
      </c>
      <c r="Q458" s="191" t="e">
        <f t="shared" si="49"/>
        <v>#N/A</v>
      </c>
      <c r="R458" s="191" t="e">
        <f t="shared" si="50"/>
        <v>#N/A</v>
      </c>
      <c r="S458" s="191" t="e">
        <f t="shared" si="51"/>
        <v>#N/A</v>
      </c>
      <c r="T458" s="192" t="e">
        <f>VLOOKUP(D458,'PC Receitas'!$N$4:$O$14,2,FALSE)</f>
        <v>#N/A</v>
      </c>
    </row>
    <row r="459" spans="3:20" ht="19.5" customHeight="1" thickTop="1" thickBot="1" x14ac:dyDescent="0.25">
      <c r="C459" s="58"/>
      <c r="D459" s="58"/>
      <c r="E459" s="58"/>
      <c r="F459" s="58"/>
      <c r="G459" s="58"/>
      <c r="H459" s="58"/>
      <c r="I459" s="59"/>
      <c r="J459" s="60"/>
      <c r="K459" s="57">
        <f t="shared" si="52"/>
        <v>38700</v>
      </c>
      <c r="P459" s="188" t="e">
        <f t="shared" si="48"/>
        <v>#N/A</v>
      </c>
      <c r="Q459" s="191" t="e">
        <f t="shared" si="49"/>
        <v>#N/A</v>
      </c>
      <c r="R459" s="191" t="e">
        <f t="shared" si="50"/>
        <v>#N/A</v>
      </c>
      <c r="S459" s="191" t="e">
        <f t="shared" si="51"/>
        <v>#N/A</v>
      </c>
      <c r="T459" s="192" t="e">
        <f>VLOOKUP(D459,'PC Receitas'!$N$4:$O$14,2,FALSE)</f>
        <v>#N/A</v>
      </c>
    </row>
    <row r="460" spans="3:20" ht="19.5" customHeight="1" thickTop="1" thickBot="1" x14ac:dyDescent="0.25">
      <c r="C460" s="58"/>
      <c r="D460" s="58"/>
      <c r="E460" s="58"/>
      <c r="F460" s="58"/>
      <c r="G460" s="58"/>
      <c r="H460" s="58"/>
      <c r="I460" s="59"/>
      <c r="J460" s="60"/>
      <c r="K460" s="57">
        <f t="shared" si="52"/>
        <v>38700</v>
      </c>
      <c r="P460" s="188" t="e">
        <f t="shared" si="48"/>
        <v>#N/A</v>
      </c>
      <c r="Q460" s="191" t="e">
        <f t="shared" si="49"/>
        <v>#N/A</v>
      </c>
      <c r="R460" s="191" t="e">
        <f t="shared" si="50"/>
        <v>#N/A</v>
      </c>
      <c r="S460" s="191" t="e">
        <f t="shared" si="51"/>
        <v>#N/A</v>
      </c>
      <c r="T460" s="192" t="e">
        <f>VLOOKUP(D460,'PC Receitas'!$N$4:$O$14,2,FALSE)</f>
        <v>#N/A</v>
      </c>
    </row>
    <row r="461" spans="3:20" ht="19.5" customHeight="1" thickTop="1" thickBot="1" x14ac:dyDescent="0.25">
      <c r="C461" s="58"/>
      <c r="D461" s="58"/>
      <c r="E461" s="58"/>
      <c r="F461" s="58"/>
      <c r="G461" s="58"/>
      <c r="H461" s="58"/>
      <c r="I461" s="59"/>
      <c r="J461" s="60"/>
      <c r="K461" s="57">
        <f t="shared" si="52"/>
        <v>38700</v>
      </c>
      <c r="P461" s="188" t="e">
        <f t="shared" si="48"/>
        <v>#N/A</v>
      </c>
      <c r="Q461" s="191" t="e">
        <f t="shared" si="49"/>
        <v>#N/A</v>
      </c>
      <c r="R461" s="191" t="e">
        <f t="shared" si="50"/>
        <v>#N/A</v>
      </c>
      <c r="S461" s="191" t="e">
        <f t="shared" si="51"/>
        <v>#N/A</v>
      </c>
      <c r="T461" s="192" t="e">
        <f>VLOOKUP(D461,'PC Receitas'!$N$4:$O$14,2,FALSE)</f>
        <v>#N/A</v>
      </c>
    </row>
    <row r="462" spans="3:20" ht="19.5" customHeight="1" thickTop="1" thickBot="1" x14ac:dyDescent="0.25">
      <c r="C462" s="58"/>
      <c r="D462" s="58"/>
      <c r="E462" s="58"/>
      <c r="F462" s="58"/>
      <c r="G462" s="58"/>
      <c r="H462" s="58"/>
      <c r="I462" s="59"/>
      <c r="J462" s="60"/>
      <c r="K462" s="57">
        <f t="shared" si="52"/>
        <v>38700</v>
      </c>
      <c r="P462" s="188" t="e">
        <f t="shared" si="48"/>
        <v>#N/A</v>
      </c>
      <c r="Q462" s="191" t="e">
        <f t="shared" si="49"/>
        <v>#N/A</v>
      </c>
      <c r="R462" s="191" t="e">
        <f t="shared" si="50"/>
        <v>#N/A</v>
      </c>
      <c r="S462" s="191" t="e">
        <f t="shared" si="51"/>
        <v>#N/A</v>
      </c>
      <c r="T462" s="192" t="e">
        <f>VLOOKUP(D462,'PC Receitas'!$N$4:$O$14,2,FALSE)</f>
        <v>#N/A</v>
      </c>
    </row>
    <row r="463" spans="3:20" ht="19.5" customHeight="1" thickTop="1" thickBot="1" x14ac:dyDescent="0.25">
      <c r="C463" s="58"/>
      <c r="D463" s="58"/>
      <c r="E463" s="58"/>
      <c r="F463" s="58"/>
      <c r="G463" s="58"/>
      <c r="H463" s="58"/>
      <c r="I463" s="59"/>
      <c r="J463" s="60"/>
      <c r="K463" s="57">
        <f t="shared" si="52"/>
        <v>38700</v>
      </c>
      <c r="P463" s="188" t="e">
        <f t="shared" si="48"/>
        <v>#N/A</v>
      </c>
      <c r="Q463" s="191" t="e">
        <f t="shared" si="49"/>
        <v>#N/A</v>
      </c>
      <c r="R463" s="191" t="e">
        <f t="shared" si="50"/>
        <v>#N/A</v>
      </c>
      <c r="S463" s="191" t="e">
        <f t="shared" si="51"/>
        <v>#N/A</v>
      </c>
      <c r="T463" s="192" t="e">
        <f>VLOOKUP(D463,'PC Receitas'!$N$4:$O$14,2,FALSE)</f>
        <v>#N/A</v>
      </c>
    </row>
    <row r="464" spans="3:20" ht="19.5" customHeight="1" thickTop="1" thickBot="1" x14ac:dyDescent="0.25">
      <c r="C464" s="58"/>
      <c r="D464" s="58"/>
      <c r="E464" s="58"/>
      <c r="F464" s="58"/>
      <c r="G464" s="58"/>
      <c r="H464" s="58"/>
      <c r="I464" s="59"/>
      <c r="J464" s="60"/>
      <c r="K464" s="57">
        <f t="shared" si="52"/>
        <v>38700</v>
      </c>
      <c r="P464" s="188" t="e">
        <f t="shared" si="48"/>
        <v>#N/A</v>
      </c>
      <c r="Q464" s="191" t="e">
        <f t="shared" si="49"/>
        <v>#N/A</v>
      </c>
      <c r="R464" s="191" t="e">
        <f t="shared" si="50"/>
        <v>#N/A</v>
      </c>
      <c r="S464" s="191" t="e">
        <f t="shared" si="51"/>
        <v>#N/A</v>
      </c>
      <c r="T464" s="192" t="e">
        <f>VLOOKUP(D464,'PC Receitas'!$N$4:$O$14,2,FALSE)</f>
        <v>#N/A</v>
      </c>
    </row>
    <row r="465" spans="3:20" ht="19.5" customHeight="1" thickTop="1" thickBot="1" x14ac:dyDescent="0.25">
      <c r="C465" s="58"/>
      <c r="D465" s="58"/>
      <c r="E465" s="58"/>
      <c r="F465" s="58"/>
      <c r="G465" s="58"/>
      <c r="H465" s="58"/>
      <c r="I465" s="59"/>
      <c r="J465" s="60"/>
      <c r="K465" s="57">
        <f t="shared" si="52"/>
        <v>38700</v>
      </c>
      <c r="P465" s="188" t="e">
        <f t="shared" si="48"/>
        <v>#N/A</v>
      </c>
      <c r="Q465" s="191" t="e">
        <f t="shared" si="49"/>
        <v>#N/A</v>
      </c>
      <c r="R465" s="191" t="e">
        <f t="shared" si="50"/>
        <v>#N/A</v>
      </c>
      <c r="S465" s="191" t="e">
        <f t="shared" si="51"/>
        <v>#N/A</v>
      </c>
      <c r="T465" s="192" t="e">
        <f>VLOOKUP(D465,'PC Receitas'!$N$4:$O$14,2,FALSE)</f>
        <v>#N/A</v>
      </c>
    </row>
    <row r="466" spans="3:20" ht="19.5" customHeight="1" thickTop="1" thickBot="1" x14ac:dyDescent="0.25">
      <c r="C466" s="58"/>
      <c r="D466" s="58"/>
      <c r="E466" s="58"/>
      <c r="F466" s="58"/>
      <c r="G466" s="58"/>
      <c r="H466" s="58"/>
      <c r="I466" s="59"/>
      <c r="J466" s="60"/>
      <c r="K466" s="57">
        <f t="shared" si="52"/>
        <v>38700</v>
      </c>
      <c r="P466" s="188" t="e">
        <f t="shared" si="48"/>
        <v>#N/A</v>
      </c>
      <c r="Q466" s="191" t="e">
        <f t="shared" si="49"/>
        <v>#N/A</v>
      </c>
      <c r="R466" s="191" t="e">
        <f t="shared" si="50"/>
        <v>#N/A</v>
      </c>
      <c r="S466" s="191" t="e">
        <f t="shared" si="51"/>
        <v>#N/A</v>
      </c>
      <c r="T466" s="192" t="e">
        <f>VLOOKUP(D466,'PC Receitas'!$N$4:$O$14,2,FALSE)</f>
        <v>#N/A</v>
      </c>
    </row>
    <row r="467" spans="3:20" ht="19.5" customHeight="1" thickTop="1" thickBot="1" x14ac:dyDescent="0.25">
      <c r="C467" s="58"/>
      <c r="D467" s="58"/>
      <c r="E467" s="58"/>
      <c r="F467" s="58"/>
      <c r="G467" s="58"/>
      <c r="H467" s="58"/>
      <c r="I467" s="59"/>
      <c r="J467" s="60"/>
      <c r="K467" s="57">
        <f t="shared" si="52"/>
        <v>38700</v>
      </c>
      <c r="P467" s="188" t="e">
        <f t="shared" si="48"/>
        <v>#N/A</v>
      </c>
      <c r="Q467" s="191" t="e">
        <f t="shared" si="49"/>
        <v>#N/A</v>
      </c>
      <c r="R467" s="191" t="e">
        <f t="shared" si="50"/>
        <v>#N/A</v>
      </c>
      <c r="S467" s="191" t="e">
        <f t="shared" si="51"/>
        <v>#N/A</v>
      </c>
      <c r="T467" s="192" t="e">
        <f>VLOOKUP(D467,'PC Receitas'!$N$4:$O$14,2,FALSE)</f>
        <v>#N/A</v>
      </c>
    </row>
    <row r="468" spans="3:20" ht="19.5" customHeight="1" thickTop="1" thickBot="1" x14ac:dyDescent="0.25">
      <c r="C468" s="58"/>
      <c r="D468" s="58"/>
      <c r="E468" s="58"/>
      <c r="F468" s="58"/>
      <c r="G468" s="58"/>
      <c r="H468" s="58"/>
      <c r="I468" s="59"/>
      <c r="J468" s="60"/>
      <c r="K468" s="57">
        <f t="shared" si="52"/>
        <v>38700</v>
      </c>
      <c r="P468" s="188" t="e">
        <f t="shared" ref="P468:P531" si="53">IF(T468="Despesas_com_Transportes","Despesa",IF(T468="Despesas_com_Lazer_e_Informacao","Despesa",IF(T468="Outras_Despesas","Despesa",IF(T468="Imposto_de_Renda","Despesa",IF(T468="Investimentos_Bens","Despesa","")))))</f>
        <v>#N/A</v>
      </c>
      <c r="Q468" s="191" t="e">
        <f t="shared" ref="Q468:Q531" si="54">IF(T468="Despesas_de_Moradia","Despesa",IF(T468="Despesas_com_Alimentacao","Despesa",IF(T468="Despesas_com_Saude","Despesa","")))</f>
        <v>#N/A</v>
      </c>
      <c r="R468" s="191" t="e">
        <f t="shared" ref="R468:R531" si="55">IF(T468="Renda_Familiar","Receita",IF(T468="Receitas_com_Aplicacoes_Financeiras","Receita",IF(T468="Outras_Receitas","Receita","")))</f>
        <v>#N/A</v>
      </c>
      <c r="S468" s="191" t="e">
        <f t="shared" ref="S468:S531" si="56">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si="52"/>
        <v>38700</v>
      </c>
      <c r="P469" s="188" t="e">
        <f t="shared" si="53"/>
        <v>#N/A</v>
      </c>
      <c r="Q469" s="191" t="e">
        <f t="shared" si="54"/>
        <v>#N/A</v>
      </c>
      <c r="R469" s="191" t="e">
        <f t="shared" si="55"/>
        <v>#N/A</v>
      </c>
      <c r="S469" s="191" t="e">
        <f t="shared" si="56"/>
        <v>#N/A</v>
      </c>
      <c r="T469" s="192" t="e">
        <f>VLOOKUP(D469,'PC Receitas'!$N$4:$O$14,2,FALSE)</f>
        <v>#N/A</v>
      </c>
    </row>
    <row r="470" spans="3:20" ht="19.5" customHeight="1" thickTop="1" thickBot="1" x14ac:dyDescent="0.25">
      <c r="C470" s="58"/>
      <c r="D470" s="58"/>
      <c r="E470" s="58"/>
      <c r="F470" s="58"/>
      <c r="G470" s="58"/>
      <c r="H470" s="58"/>
      <c r="I470" s="59"/>
      <c r="J470" s="60"/>
      <c r="K470" s="57">
        <f t="shared" si="52"/>
        <v>38700</v>
      </c>
      <c r="P470" s="188" t="e">
        <f t="shared" si="53"/>
        <v>#N/A</v>
      </c>
      <c r="Q470" s="191" t="e">
        <f t="shared" si="54"/>
        <v>#N/A</v>
      </c>
      <c r="R470" s="191" t="e">
        <f t="shared" si="55"/>
        <v>#N/A</v>
      </c>
      <c r="S470" s="191" t="e">
        <f t="shared" si="56"/>
        <v>#N/A</v>
      </c>
      <c r="T470" s="192" t="e">
        <f>VLOOKUP(D470,'PC Receitas'!$N$4:$O$14,2,FALSE)</f>
        <v>#N/A</v>
      </c>
    </row>
    <row r="471" spans="3:20" ht="19.5" customHeight="1" thickTop="1" thickBot="1" x14ac:dyDescent="0.25">
      <c r="C471" s="58"/>
      <c r="D471" s="58"/>
      <c r="E471" s="58"/>
      <c r="F471" s="58"/>
      <c r="G471" s="58"/>
      <c r="H471" s="58"/>
      <c r="I471" s="59"/>
      <c r="J471" s="60"/>
      <c r="K471" s="57">
        <f t="shared" si="52"/>
        <v>38700</v>
      </c>
      <c r="P471" s="188" t="e">
        <f t="shared" si="53"/>
        <v>#N/A</v>
      </c>
      <c r="Q471" s="191" t="e">
        <f t="shared" si="54"/>
        <v>#N/A</v>
      </c>
      <c r="R471" s="191" t="e">
        <f t="shared" si="55"/>
        <v>#N/A</v>
      </c>
      <c r="S471" s="191" t="e">
        <f t="shared" si="56"/>
        <v>#N/A</v>
      </c>
      <c r="T471" s="192" t="e">
        <f>VLOOKUP(D471,'PC Receitas'!$N$4:$O$14,2,FALSE)</f>
        <v>#N/A</v>
      </c>
    </row>
    <row r="472" spans="3:20" ht="19.5" customHeight="1" thickTop="1" thickBot="1" x14ac:dyDescent="0.25">
      <c r="C472" s="58"/>
      <c r="D472" s="58"/>
      <c r="E472" s="58"/>
      <c r="F472" s="58"/>
      <c r="G472" s="58"/>
      <c r="H472" s="58"/>
      <c r="I472" s="59"/>
      <c r="J472" s="60"/>
      <c r="K472" s="57">
        <f t="shared" si="52"/>
        <v>38700</v>
      </c>
      <c r="P472" s="188" t="e">
        <f t="shared" si="53"/>
        <v>#N/A</v>
      </c>
      <c r="Q472" s="191" t="e">
        <f t="shared" si="54"/>
        <v>#N/A</v>
      </c>
      <c r="R472" s="191" t="e">
        <f t="shared" si="55"/>
        <v>#N/A</v>
      </c>
      <c r="S472" s="191" t="e">
        <f t="shared" si="56"/>
        <v>#N/A</v>
      </c>
      <c r="T472" s="192" t="e">
        <f>VLOOKUP(D472,'PC Receitas'!$N$4:$O$14,2,FALSE)</f>
        <v>#N/A</v>
      </c>
    </row>
    <row r="473" spans="3:20" ht="19.5" customHeight="1" thickTop="1" thickBot="1" x14ac:dyDescent="0.25">
      <c r="C473" s="58"/>
      <c r="D473" s="58"/>
      <c r="E473" s="58"/>
      <c r="F473" s="58"/>
      <c r="G473" s="58"/>
      <c r="H473" s="58"/>
      <c r="I473" s="59"/>
      <c r="J473" s="60"/>
      <c r="K473" s="57">
        <f t="shared" si="52"/>
        <v>38700</v>
      </c>
      <c r="P473" s="188" t="e">
        <f t="shared" si="53"/>
        <v>#N/A</v>
      </c>
      <c r="Q473" s="191" t="e">
        <f t="shared" si="54"/>
        <v>#N/A</v>
      </c>
      <c r="R473" s="191" t="e">
        <f t="shared" si="55"/>
        <v>#N/A</v>
      </c>
      <c r="S473" s="191" t="e">
        <f t="shared" si="56"/>
        <v>#N/A</v>
      </c>
      <c r="T473" s="192" t="e">
        <f>VLOOKUP(D473,'PC Receitas'!$N$4:$O$14,2,FALSE)</f>
        <v>#N/A</v>
      </c>
    </row>
    <row r="474" spans="3:20" ht="19.5" customHeight="1" thickTop="1" thickBot="1" x14ac:dyDescent="0.25">
      <c r="C474" s="58"/>
      <c r="D474" s="58"/>
      <c r="E474" s="58"/>
      <c r="F474" s="58"/>
      <c r="G474" s="58"/>
      <c r="H474" s="58"/>
      <c r="I474" s="59"/>
      <c r="J474" s="60"/>
      <c r="K474" s="57">
        <f t="shared" si="52"/>
        <v>38700</v>
      </c>
      <c r="P474" s="188" t="e">
        <f t="shared" si="53"/>
        <v>#N/A</v>
      </c>
      <c r="Q474" s="191" t="e">
        <f t="shared" si="54"/>
        <v>#N/A</v>
      </c>
      <c r="R474" s="191" t="e">
        <f t="shared" si="55"/>
        <v>#N/A</v>
      </c>
      <c r="S474" s="191" t="e">
        <f t="shared" si="56"/>
        <v>#N/A</v>
      </c>
      <c r="T474" s="192" t="e">
        <f>VLOOKUP(D474,'PC Receitas'!$N$4:$O$14,2,FALSE)</f>
        <v>#N/A</v>
      </c>
    </row>
    <row r="475" spans="3:20" ht="19.5" customHeight="1" thickTop="1" thickBot="1" x14ac:dyDescent="0.25">
      <c r="C475" s="58"/>
      <c r="D475" s="58"/>
      <c r="E475" s="58"/>
      <c r="F475" s="58"/>
      <c r="G475" s="58"/>
      <c r="H475" s="58"/>
      <c r="I475" s="59"/>
      <c r="J475" s="60"/>
      <c r="K475" s="57">
        <f t="shared" si="52"/>
        <v>38700</v>
      </c>
      <c r="P475" s="188" t="e">
        <f t="shared" si="53"/>
        <v>#N/A</v>
      </c>
      <c r="Q475" s="191" t="e">
        <f t="shared" si="54"/>
        <v>#N/A</v>
      </c>
      <c r="R475" s="191" t="e">
        <f t="shared" si="55"/>
        <v>#N/A</v>
      </c>
      <c r="S475" s="191" t="e">
        <f t="shared" si="56"/>
        <v>#N/A</v>
      </c>
      <c r="T475" s="192" t="e">
        <f>VLOOKUP(D475,'PC Receitas'!$N$4:$O$14,2,FALSE)</f>
        <v>#N/A</v>
      </c>
    </row>
    <row r="476" spans="3:20" ht="19.5" customHeight="1" thickTop="1" thickBot="1" x14ac:dyDescent="0.25">
      <c r="C476" s="58"/>
      <c r="D476" s="58"/>
      <c r="E476" s="58"/>
      <c r="F476" s="58"/>
      <c r="G476" s="58"/>
      <c r="H476" s="58"/>
      <c r="I476" s="59"/>
      <c r="J476" s="60"/>
      <c r="K476" s="57">
        <f t="shared" si="52"/>
        <v>38700</v>
      </c>
      <c r="P476" s="188" t="e">
        <f t="shared" si="53"/>
        <v>#N/A</v>
      </c>
      <c r="Q476" s="191" t="e">
        <f t="shared" si="54"/>
        <v>#N/A</v>
      </c>
      <c r="R476" s="191" t="e">
        <f t="shared" si="55"/>
        <v>#N/A</v>
      </c>
      <c r="S476" s="191" t="e">
        <f t="shared" si="56"/>
        <v>#N/A</v>
      </c>
      <c r="T476" s="192" t="e">
        <f>VLOOKUP(D476,'PC Receitas'!$N$4:$O$14,2,FALSE)</f>
        <v>#N/A</v>
      </c>
    </row>
    <row r="477" spans="3:20" ht="19.5" customHeight="1" thickTop="1" thickBot="1" x14ac:dyDescent="0.25">
      <c r="C477" s="58"/>
      <c r="D477" s="58"/>
      <c r="E477" s="58"/>
      <c r="F477" s="58"/>
      <c r="G477" s="58"/>
      <c r="H477" s="58"/>
      <c r="I477" s="59"/>
      <c r="J477" s="60"/>
      <c r="K477" s="57">
        <f t="shared" si="52"/>
        <v>38700</v>
      </c>
      <c r="P477" s="188" t="e">
        <f t="shared" si="53"/>
        <v>#N/A</v>
      </c>
      <c r="Q477" s="191" t="e">
        <f t="shared" si="54"/>
        <v>#N/A</v>
      </c>
      <c r="R477" s="191" t="e">
        <f t="shared" si="55"/>
        <v>#N/A</v>
      </c>
      <c r="S477" s="191" t="e">
        <f t="shared" si="56"/>
        <v>#N/A</v>
      </c>
      <c r="T477" s="192" t="e">
        <f>VLOOKUP(D477,'PC Receitas'!$N$4:$O$14,2,FALSE)</f>
        <v>#N/A</v>
      </c>
    </row>
    <row r="478" spans="3:20" ht="19.5" customHeight="1" thickTop="1" thickBot="1" x14ac:dyDescent="0.25">
      <c r="C478" s="58"/>
      <c r="D478" s="58"/>
      <c r="E478" s="58"/>
      <c r="F478" s="58"/>
      <c r="G478" s="58"/>
      <c r="H478" s="58"/>
      <c r="I478" s="59"/>
      <c r="J478" s="60"/>
      <c r="K478" s="57">
        <f t="shared" si="52"/>
        <v>38700</v>
      </c>
      <c r="P478" s="188" t="e">
        <f t="shared" si="53"/>
        <v>#N/A</v>
      </c>
      <c r="Q478" s="191" t="e">
        <f t="shared" si="54"/>
        <v>#N/A</v>
      </c>
      <c r="R478" s="191" t="e">
        <f t="shared" si="55"/>
        <v>#N/A</v>
      </c>
      <c r="S478" s="191" t="e">
        <f t="shared" si="56"/>
        <v>#N/A</v>
      </c>
      <c r="T478" s="192" t="e">
        <f>VLOOKUP(D478,'PC Receitas'!$N$4:$O$14,2,FALSE)</f>
        <v>#N/A</v>
      </c>
    </row>
    <row r="479" spans="3:20" ht="19.5" customHeight="1" thickTop="1" thickBot="1" x14ac:dyDescent="0.25">
      <c r="C479" s="58"/>
      <c r="D479" s="58"/>
      <c r="E479" s="58"/>
      <c r="F479" s="58"/>
      <c r="G479" s="58"/>
      <c r="H479" s="58"/>
      <c r="I479" s="59"/>
      <c r="J479" s="60"/>
      <c r="K479" s="57">
        <f t="shared" si="52"/>
        <v>38700</v>
      </c>
      <c r="P479" s="188" t="e">
        <f t="shared" si="53"/>
        <v>#N/A</v>
      </c>
      <c r="Q479" s="191" t="e">
        <f t="shared" si="54"/>
        <v>#N/A</v>
      </c>
      <c r="R479" s="191" t="e">
        <f t="shared" si="55"/>
        <v>#N/A</v>
      </c>
      <c r="S479" s="191" t="e">
        <f t="shared" si="56"/>
        <v>#N/A</v>
      </c>
      <c r="T479" s="192" t="e">
        <f>VLOOKUP(D479,'PC Receitas'!$N$4:$O$14,2,FALSE)</f>
        <v>#N/A</v>
      </c>
    </row>
    <row r="480" spans="3:20" ht="19.5" customHeight="1" thickTop="1" thickBot="1" x14ac:dyDescent="0.25">
      <c r="C480" s="58"/>
      <c r="D480" s="58"/>
      <c r="E480" s="58"/>
      <c r="F480" s="58"/>
      <c r="G480" s="58"/>
      <c r="H480" s="58"/>
      <c r="I480" s="59"/>
      <c r="J480" s="60"/>
      <c r="K480" s="57">
        <f t="shared" si="52"/>
        <v>38700</v>
      </c>
      <c r="P480" s="188" t="e">
        <f t="shared" si="53"/>
        <v>#N/A</v>
      </c>
      <c r="Q480" s="191" t="e">
        <f t="shared" si="54"/>
        <v>#N/A</v>
      </c>
      <c r="R480" s="191" t="e">
        <f t="shared" si="55"/>
        <v>#N/A</v>
      </c>
      <c r="S480" s="191" t="e">
        <f t="shared" si="56"/>
        <v>#N/A</v>
      </c>
      <c r="T480" s="192" t="e">
        <f>VLOOKUP(D480,'PC Receitas'!$N$4:$O$14,2,FALSE)</f>
        <v>#N/A</v>
      </c>
    </row>
    <row r="481" spans="3:20" ht="19.5" customHeight="1" thickTop="1" thickBot="1" x14ac:dyDescent="0.25">
      <c r="C481" s="58"/>
      <c r="D481" s="58"/>
      <c r="E481" s="58"/>
      <c r="F481" s="58"/>
      <c r="G481" s="58"/>
      <c r="H481" s="58"/>
      <c r="I481" s="59"/>
      <c r="J481" s="60"/>
      <c r="K481" s="57">
        <f t="shared" si="52"/>
        <v>38700</v>
      </c>
      <c r="P481" s="188" t="e">
        <f t="shared" si="53"/>
        <v>#N/A</v>
      </c>
      <c r="Q481" s="191" t="e">
        <f t="shared" si="54"/>
        <v>#N/A</v>
      </c>
      <c r="R481" s="191" t="e">
        <f t="shared" si="55"/>
        <v>#N/A</v>
      </c>
      <c r="S481" s="191" t="e">
        <f t="shared" si="56"/>
        <v>#N/A</v>
      </c>
      <c r="T481" s="192" t="e">
        <f>VLOOKUP(D481,'PC Receitas'!$N$4:$O$14,2,FALSE)</f>
        <v>#N/A</v>
      </c>
    </row>
    <row r="482" spans="3:20" ht="19.5" customHeight="1" thickTop="1" thickBot="1" x14ac:dyDescent="0.25">
      <c r="C482" s="58"/>
      <c r="D482" s="58"/>
      <c r="E482" s="58"/>
      <c r="F482" s="58"/>
      <c r="G482" s="58"/>
      <c r="H482" s="58"/>
      <c r="I482" s="59"/>
      <c r="J482" s="60"/>
      <c r="K482" s="57">
        <f t="shared" si="52"/>
        <v>38700</v>
      </c>
      <c r="P482" s="188" t="e">
        <f t="shared" si="53"/>
        <v>#N/A</v>
      </c>
      <c r="Q482" s="191" t="e">
        <f t="shared" si="54"/>
        <v>#N/A</v>
      </c>
      <c r="R482" s="191" t="e">
        <f t="shared" si="55"/>
        <v>#N/A</v>
      </c>
      <c r="S482" s="191" t="e">
        <f t="shared" si="56"/>
        <v>#N/A</v>
      </c>
      <c r="T482" s="192" t="e">
        <f>VLOOKUP(D482,'PC Receitas'!$N$4:$O$14,2,FALSE)</f>
        <v>#N/A</v>
      </c>
    </row>
    <row r="483" spans="3:20" ht="19.5" customHeight="1" thickTop="1" thickBot="1" x14ac:dyDescent="0.25">
      <c r="C483" s="58"/>
      <c r="D483" s="58"/>
      <c r="E483" s="58"/>
      <c r="F483" s="58"/>
      <c r="G483" s="58"/>
      <c r="H483" s="58"/>
      <c r="I483" s="59"/>
      <c r="J483" s="60"/>
      <c r="K483" s="57">
        <f t="shared" si="52"/>
        <v>38700</v>
      </c>
      <c r="P483" s="188" t="e">
        <f t="shared" si="53"/>
        <v>#N/A</v>
      </c>
      <c r="Q483" s="191" t="e">
        <f t="shared" si="54"/>
        <v>#N/A</v>
      </c>
      <c r="R483" s="191" t="e">
        <f t="shared" si="55"/>
        <v>#N/A</v>
      </c>
      <c r="S483" s="191" t="e">
        <f t="shared" si="56"/>
        <v>#N/A</v>
      </c>
      <c r="T483" s="192" t="e">
        <f>VLOOKUP(D483,'PC Receitas'!$N$4:$O$14,2,FALSE)</f>
        <v>#N/A</v>
      </c>
    </row>
    <row r="484" spans="3:20" ht="19.5" customHeight="1" thickTop="1" thickBot="1" x14ac:dyDescent="0.25">
      <c r="C484" s="58"/>
      <c r="D484" s="58"/>
      <c r="E484" s="58"/>
      <c r="F484" s="58"/>
      <c r="G484" s="58"/>
      <c r="H484" s="58"/>
      <c r="I484" s="59"/>
      <c r="J484" s="60"/>
      <c r="K484" s="57">
        <f t="shared" si="52"/>
        <v>38700</v>
      </c>
      <c r="P484" s="188" t="e">
        <f t="shared" si="53"/>
        <v>#N/A</v>
      </c>
      <c r="Q484" s="191" t="e">
        <f t="shared" si="54"/>
        <v>#N/A</v>
      </c>
      <c r="R484" s="191" t="e">
        <f t="shared" si="55"/>
        <v>#N/A</v>
      </c>
      <c r="S484" s="191" t="e">
        <f t="shared" si="56"/>
        <v>#N/A</v>
      </c>
      <c r="T484" s="192" t="e">
        <f>VLOOKUP(D484,'PC Receitas'!$N$4:$O$14,2,FALSE)</f>
        <v>#N/A</v>
      </c>
    </row>
    <row r="485" spans="3:20" ht="19.5" customHeight="1" thickTop="1" thickBot="1" x14ac:dyDescent="0.25">
      <c r="C485" s="58"/>
      <c r="D485" s="58"/>
      <c r="E485" s="58"/>
      <c r="F485" s="58"/>
      <c r="G485" s="58"/>
      <c r="H485" s="58"/>
      <c r="I485" s="59"/>
      <c r="J485" s="60"/>
      <c r="K485" s="57">
        <f t="shared" si="52"/>
        <v>38700</v>
      </c>
      <c r="P485" s="188" t="e">
        <f t="shared" si="53"/>
        <v>#N/A</v>
      </c>
      <c r="Q485" s="191" t="e">
        <f t="shared" si="54"/>
        <v>#N/A</v>
      </c>
      <c r="R485" s="191" t="e">
        <f t="shared" si="55"/>
        <v>#N/A</v>
      </c>
      <c r="S485" s="191" t="e">
        <f t="shared" si="56"/>
        <v>#N/A</v>
      </c>
      <c r="T485" s="192" t="e">
        <f>VLOOKUP(D485,'PC Receitas'!$N$4:$O$14,2,FALSE)</f>
        <v>#N/A</v>
      </c>
    </row>
    <row r="486" spans="3:20" ht="19.5" customHeight="1" thickTop="1" thickBot="1" x14ac:dyDescent="0.25">
      <c r="C486" s="58"/>
      <c r="D486" s="58"/>
      <c r="E486" s="58"/>
      <c r="F486" s="58"/>
      <c r="G486" s="58"/>
      <c r="H486" s="58"/>
      <c r="I486" s="59"/>
      <c r="J486" s="60"/>
      <c r="K486" s="57">
        <f t="shared" si="52"/>
        <v>38700</v>
      </c>
      <c r="P486" s="188" t="e">
        <f t="shared" si="53"/>
        <v>#N/A</v>
      </c>
      <c r="Q486" s="191" t="e">
        <f t="shared" si="54"/>
        <v>#N/A</v>
      </c>
      <c r="R486" s="191" t="e">
        <f t="shared" si="55"/>
        <v>#N/A</v>
      </c>
      <c r="S486" s="191" t="e">
        <f t="shared" si="56"/>
        <v>#N/A</v>
      </c>
      <c r="T486" s="192" t="e">
        <f>VLOOKUP(D486,'PC Receitas'!$N$4:$O$14,2,FALSE)</f>
        <v>#N/A</v>
      </c>
    </row>
    <row r="487" spans="3:20" ht="19.5" customHeight="1" thickTop="1" thickBot="1" x14ac:dyDescent="0.25">
      <c r="C487" s="58"/>
      <c r="D487" s="58"/>
      <c r="E487" s="58"/>
      <c r="F487" s="58"/>
      <c r="G487" s="58"/>
      <c r="H487" s="58"/>
      <c r="I487" s="59"/>
      <c r="J487" s="60"/>
      <c r="K487" s="57">
        <f t="shared" si="52"/>
        <v>38700</v>
      </c>
      <c r="P487" s="188" t="e">
        <f t="shared" si="53"/>
        <v>#N/A</v>
      </c>
      <c r="Q487" s="191" t="e">
        <f t="shared" si="54"/>
        <v>#N/A</v>
      </c>
      <c r="R487" s="191" t="e">
        <f t="shared" si="55"/>
        <v>#N/A</v>
      </c>
      <c r="S487" s="191" t="e">
        <f t="shared" si="56"/>
        <v>#N/A</v>
      </c>
      <c r="T487" s="192" t="e">
        <f>VLOOKUP(D487,'PC Receitas'!$N$4:$O$14,2,FALSE)</f>
        <v>#N/A</v>
      </c>
    </row>
    <row r="488" spans="3:20" ht="19.5" customHeight="1" thickTop="1" thickBot="1" x14ac:dyDescent="0.25">
      <c r="C488" s="58"/>
      <c r="D488" s="58"/>
      <c r="E488" s="58"/>
      <c r="F488" s="58"/>
      <c r="G488" s="58"/>
      <c r="H488" s="58"/>
      <c r="I488" s="59"/>
      <c r="J488" s="60"/>
      <c r="K488" s="57">
        <f t="shared" si="52"/>
        <v>38700</v>
      </c>
      <c r="P488" s="188" t="e">
        <f t="shared" si="53"/>
        <v>#N/A</v>
      </c>
      <c r="Q488" s="191" t="e">
        <f t="shared" si="54"/>
        <v>#N/A</v>
      </c>
      <c r="R488" s="191" t="e">
        <f t="shared" si="55"/>
        <v>#N/A</v>
      </c>
      <c r="S488" s="191" t="e">
        <f t="shared" si="56"/>
        <v>#N/A</v>
      </c>
      <c r="T488" s="192" t="e">
        <f>VLOOKUP(D488,'PC Receitas'!$N$4:$O$14,2,FALSE)</f>
        <v>#N/A</v>
      </c>
    </row>
    <row r="489" spans="3:20" ht="19.5" customHeight="1" thickTop="1" thickBot="1" x14ac:dyDescent="0.25">
      <c r="C489" s="58"/>
      <c r="D489" s="58"/>
      <c r="E489" s="58"/>
      <c r="F489" s="58"/>
      <c r="G489" s="58"/>
      <c r="H489" s="58"/>
      <c r="I489" s="59"/>
      <c r="J489" s="60"/>
      <c r="K489" s="57">
        <f t="shared" si="52"/>
        <v>38700</v>
      </c>
      <c r="P489" s="188" t="e">
        <f t="shared" si="53"/>
        <v>#N/A</v>
      </c>
      <c r="Q489" s="191" t="e">
        <f t="shared" si="54"/>
        <v>#N/A</v>
      </c>
      <c r="R489" s="191" t="e">
        <f t="shared" si="55"/>
        <v>#N/A</v>
      </c>
      <c r="S489" s="191" t="e">
        <f t="shared" si="56"/>
        <v>#N/A</v>
      </c>
      <c r="T489" s="192" t="e">
        <f>VLOOKUP(D489,'PC Receitas'!$N$4:$O$14,2,FALSE)</f>
        <v>#N/A</v>
      </c>
    </row>
    <row r="490" spans="3:20" ht="19.5" customHeight="1" thickTop="1" thickBot="1" x14ac:dyDescent="0.25">
      <c r="C490" s="58"/>
      <c r="D490" s="58"/>
      <c r="E490" s="58"/>
      <c r="F490" s="58"/>
      <c r="G490" s="58"/>
      <c r="H490" s="58"/>
      <c r="I490" s="59"/>
      <c r="J490" s="60"/>
      <c r="K490" s="57">
        <f t="shared" si="52"/>
        <v>38700</v>
      </c>
      <c r="P490" s="188" t="e">
        <f t="shared" si="53"/>
        <v>#N/A</v>
      </c>
      <c r="Q490" s="191" t="e">
        <f t="shared" si="54"/>
        <v>#N/A</v>
      </c>
      <c r="R490" s="191" t="e">
        <f t="shared" si="55"/>
        <v>#N/A</v>
      </c>
      <c r="S490" s="191" t="e">
        <f t="shared" si="56"/>
        <v>#N/A</v>
      </c>
      <c r="T490" s="192" t="e">
        <f>VLOOKUP(D490,'PC Receitas'!$N$4:$O$14,2,FALSE)</f>
        <v>#N/A</v>
      </c>
    </row>
    <row r="491" spans="3:20" ht="19.5" customHeight="1" thickTop="1" thickBot="1" x14ac:dyDescent="0.25">
      <c r="C491" s="58"/>
      <c r="D491" s="58"/>
      <c r="E491" s="58"/>
      <c r="F491" s="58"/>
      <c r="G491" s="58"/>
      <c r="H491" s="58"/>
      <c r="I491" s="59"/>
      <c r="J491" s="60"/>
      <c r="K491" s="57">
        <f t="shared" si="52"/>
        <v>38700</v>
      </c>
      <c r="P491" s="188" t="e">
        <f t="shared" si="53"/>
        <v>#N/A</v>
      </c>
      <c r="Q491" s="191" t="e">
        <f t="shared" si="54"/>
        <v>#N/A</v>
      </c>
      <c r="R491" s="191" t="e">
        <f t="shared" si="55"/>
        <v>#N/A</v>
      </c>
      <c r="S491" s="191" t="e">
        <f t="shared" si="56"/>
        <v>#N/A</v>
      </c>
      <c r="T491" s="192" t="e">
        <f>VLOOKUP(D491,'PC Receitas'!$N$4:$O$14,2,FALSE)</f>
        <v>#N/A</v>
      </c>
    </row>
    <row r="492" spans="3:20" ht="19.5" customHeight="1" thickTop="1" thickBot="1" x14ac:dyDescent="0.25">
      <c r="C492" s="58"/>
      <c r="D492" s="58"/>
      <c r="E492" s="58"/>
      <c r="F492" s="58"/>
      <c r="G492" s="58"/>
      <c r="H492" s="58"/>
      <c r="I492" s="59"/>
      <c r="J492" s="60"/>
      <c r="K492" s="57">
        <f t="shared" si="52"/>
        <v>38700</v>
      </c>
      <c r="P492" s="188" t="e">
        <f t="shared" si="53"/>
        <v>#N/A</v>
      </c>
      <c r="Q492" s="191" t="e">
        <f t="shared" si="54"/>
        <v>#N/A</v>
      </c>
      <c r="R492" s="191" t="e">
        <f t="shared" si="55"/>
        <v>#N/A</v>
      </c>
      <c r="S492" s="191" t="e">
        <f t="shared" si="56"/>
        <v>#N/A</v>
      </c>
      <c r="T492" s="192" t="e">
        <f>VLOOKUP(D492,'PC Receitas'!$N$4:$O$14,2,FALSE)</f>
        <v>#N/A</v>
      </c>
    </row>
    <row r="493" spans="3:20" ht="19.5" customHeight="1" thickTop="1" thickBot="1" x14ac:dyDescent="0.25">
      <c r="C493" s="58"/>
      <c r="D493" s="58"/>
      <c r="E493" s="58"/>
      <c r="F493" s="58"/>
      <c r="G493" s="58"/>
      <c r="H493" s="58"/>
      <c r="I493" s="59"/>
      <c r="J493" s="60"/>
      <c r="K493" s="57">
        <f t="shared" si="52"/>
        <v>38700</v>
      </c>
      <c r="P493" s="188" t="e">
        <f t="shared" si="53"/>
        <v>#N/A</v>
      </c>
      <c r="Q493" s="191" t="e">
        <f t="shared" si="54"/>
        <v>#N/A</v>
      </c>
      <c r="R493" s="191" t="e">
        <f t="shared" si="55"/>
        <v>#N/A</v>
      </c>
      <c r="S493" s="191" t="e">
        <f t="shared" si="56"/>
        <v>#N/A</v>
      </c>
      <c r="T493" s="192" t="e">
        <f>VLOOKUP(D493,'PC Receitas'!$N$4:$O$14,2,FALSE)</f>
        <v>#N/A</v>
      </c>
    </row>
    <row r="494" spans="3:20" ht="19.5" customHeight="1" thickTop="1" thickBot="1" x14ac:dyDescent="0.25">
      <c r="C494" s="58"/>
      <c r="D494" s="58"/>
      <c r="E494" s="58"/>
      <c r="F494" s="58"/>
      <c r="G494" s="58"/>
      <c r="H494" s="58"/>
      <c r="I494" s="59"/>
      <c r="J494" s="60"/>
      <c r="K494" s="57">
        <f t="shared" si="52"/>
        <v>38700</v>
      </c>
      <c r="P494" s="188" t="e">
        <f t="shared" si="53"/>
        <v>#N/A</v>
      </c>
      <c r="Q494" s="191" t="e">
        <f t="shared" si="54"/>
        <v>#N/A</v>
      </c>
      <c r="R494" s="191" t="e">
        <f t="shared" si="55"/>
        <v>#N/A</v>
      </c>
      <c r="S494" s="191" t="e">
        <f t="shared" si="56"/>
        <v>#N/A</v>
      </c>
      <c r="T494" s="192" t="e">
        <f>VLOOKUP(D494,'PC Receitas'!$N$4:$O$14,2,FALSE)</f>
        <v>#N/A</v>
      </c>
    </row>
    <row r="495" spans="3:20" ht="19.5" customHeight="1" thickTop="1" thickBot="1" x14ac:dyDescent="0.25">
      <c r="C495" s="58"/>
      <c r="D495" s="58"/>
      <c r="E495" s="58"/>
      <c r="F495" s="58"/>
      <c r="G495" s="58"/>
      <c r="H495" s="58"/>
      <c r="I495" s="59"/>
      <c r="J495" s="60"/>
      <c r="K495" s="57">
        <f t="shared" si="52"/>
        <v>38700</v>
      </c>
      <c r="P495" s="188" t="e">
        <f t="shared" si="53"/>
        <v>#N/A</v>
      </c>
      <c r="Q495" s="191" t="e">
        <f t="shared" si="54"/>
        <v>#N/A</v>
      </c>
      <c r="R495" s="191" t="e">
        <f t="shared" si="55"/>
        <v>#N/A</v>
      </c>
      <c r="S495" s="191" t="e">
        <f t="shared" si="56"/>
        <v>#N/A</v>
      </c>
      <c r="T495" s="192" t="e">
        <f>VLOOKUP(D495,'PC Receitas'!$N$4:$O$14,2,FALSE)</f>
        <v>#N/A</v>
      </c>
    </row>
    <row r="496" spans="3:20" ht="19.5" customHeight="1" thickTop="1" thickBot="1" x14ac:dyDescent="0.25">
      <c r="C496" s="58"/>
      <c r="D496" s="58"/>
      <c r="E496" s="58"/>
      <c r="F496" s="58"/>
      <c r="G496" s="58"/>
      <c r="H496" s="58"/>
      <c r="I496" s="59"/>
      <c r="J496" s="60"/>
      <c r="K496" s="57">
        <f t="shared" si="52"/>
        <v>38700</v>
      </c>
      <c r="P496" s="188" t="e">
        <f t="shared" si="53"/>
        <v>#N/A</v>
      </c>
      <c r="Q496" s="191" t="e">
        <f t="shared" si="54"/>
        <v>#N/A</v>
      </c>
      <c r="R496" s="191" t="e">
        <f t="shared" si="55"/>
        <v>#N/A</v>
      </c>
      <c r="S496" s="191" t="e">
        <f t="shared" si="56"/>
        <v>#N/A</v>
      </c>
      <c r="T496" s="192" t="e">
        <f>VLOOKUP(D496,'PC Receitas'!$N$4:$O$14,2,FALSE)</f>
        <v>#N/A</v>
      </c>
    </row>
    <row r="497" spans="3:20" ht="19.5" customHeight="1" thickTop="1" thickBot="1" x14ac:dyDescent="0.25">
      <c r="C497" s="58"/>
      <c r="D497" s="58"/>
      <c r="E497" s="58"/>
      <c r="F497" s="58"/>
      <c r="G497" s="58"/>
      <c r="H497" s="58"/>
      <c r="I497" s="59"/>
      <c r="J497" s="60"/>
      <c r="K497" s="57">
        <f t="shared" si="52"/>
        <v>38700</v>
      </c>
      <c r="P497" s="188" t="e">
        <f t="shared" si="53"/>
        <v>#N/A</v>
      </c>
      <c r="Q497" s="191" t="e">
        <f t="shared" si="54"/>
        <v>#N/A</v>
      </c>
      <c r="R497" s="191" t="e">
        <f t="shared" si="55"/>
        <v>#N/A</v>
      </c>
      <c r="S497" s="191" t="e">
        <f t="shared" si="56"/>
        <v>#N/A</v>
      </c>
      <c r="T497" s="192" t="e">
        <f>VLOOKUP(D497,'PC Receitas'!$N$4:$O$14,2,FALSE)</f>
        <v>#N/A</v>
      </c>
    </row>
    <row r="498" spans="3:20" ht="19.5" customHeight="1" thickTop="1" thickBot="1" x14ac:dyDescent="0.25">
      <c r="C498" s="58"/>
      <c r="D498" s="58"/>
      <c r="E498" s="58"/>
      <c r="F498" s="58"/>
      <c r="G498" s="58"/>
      <c r="H498" s="58"/>
      <c r="I498" s="59"/>
      <c r="J498" s="60"/>
      <c r="K498" s="57">
        <f t="shared" si="52"/>
        <v>38700</v>
      </c>
      <c r="P498" s="188" t="e">
        <f t="shared" si="53"/>
        <v>#N/A</v>
      </c>
      <c r="Q498" s="191" t="e">
        <f t="shared" si="54"/>
        <v>#N/A</v>
      </c>
      <c r="R498" s="191" t="e">
        <f t="shared" si="55"/>
        <v>#N/A</v>
      </c>
      <c r="S498" s="191" t="e">
        <f t="shared" si="56"/>
        <v>#N/A</v>
      </c>
      <c r="T498" s="192" t="e">
        <f>VLOOKUP(D498,'PC Receitas'!$N$4:$O$14,2,FALSE)</f>
        <v>#N/A</v>
      </c>
    </row>
    <row r="499" spans="3:20" ht="19.5" customHeight="1" thickTop="1" thickBot="1" x14ac:dyDescent="0.25">
      <c r="C499" s="58"/>
      <c r="D499" s="58"/>
      <c r="E499" s="58"/>
      <c r="F499" s="58"/>
      <c r="G499" s="58"/>
      <c r="H499" s="58"/>
      <c r="I499" s="59"/>
      <c r="J499" s="60"/>
      <c r="K499" s="57">
        <f t="shared" si="52"/>
        <v>38700</v>
      </c>
      <c r="P499" s="188" t="e">
        <f t="shared" si="53"/>
        <v>#N/A</v>
      </c>
      <c r="Q499" s="191" t="e">
        <f t="shared" si="54"/>
        <v>#N/A</v>
      </c>
      <c r="R499" s="191" t="e">
        <f t="shared" si="55"/>
        <v>#N/A</v>
      </c>
      <c r="S499" s="191" t="e">
        <f t="shared" si="56"/>
        <v>#N/A</v>
      </c>
      <c r="T499" s="192" t="e">
        <f>VLOOKUP(D499,'PC Receitas'!$N$4:$O$14,2,FALSE)</f>
        <v>#N/A</v>
      </c>
    </row>
    <row r="500" spans="3:20" ht="19.5" customHeight="1" thickTop="1" thickBot="1" x14ac:dyDescent="0.25">
      <c r="C500" s="58"/>
      <c r="D500" s="58"/>
      <c r="E500" s="58"/>
      <c r="F500" s="58"/>
      <c r="G500" s="58"/>
      <c r="H500" s="58"/>
      <c r="I500" s="59"/>
      <c r="J500" s="60"/>
      <c r="K500" s="57">
        <f t="shared" si="52"/>
        <v>38700</v>
      </c>
      <c r="P500" s="188" t="e">
        <f t="shared" si="53"/>
        <v>#N/A</v>
      </c>
      <c r="Q500" s="191" t="e">
        <f t="shared" si="54"/>
        <v>#N/A</v>
      </c>
      <c r="R500" s="191" t="e">
        <f t="shared" si="55"/>
        <v>#N/A</v>
      </c>
      <c r="S500" s="191" t="e">
        <f t="shared" si="56"/>
        <v>#N/A</v>
      </c>
      <c r="T500" s="192" t="e">
        <f>VLOOKUP(D500,'PC Receitas'!$N$4:$O$14,2,FALSE)</f>
        <v>#N/A</v>
      </c>
    </row>
    <row r="501" spans="3:20" ht="19.5" customHeight="1" thickTop="1" thickBot="1" x14ac:dyDescent="0.25">
      <c r="C501" s="58"/>
      <c r="D501" s="58"/>
      <c r="E501" s="58"/>
      <c r="F501" s="58"/>
      <c r="G501" s="58"/>
      <c r="H501" s="58"/>
      <c r="I501" s="59"/>
      <c r="J501" s="60"/>
      <c r="K501" s="57">
        <f t="shared" si="52"/>
        <v>38700</v>
      </c>
      <c r="P501" s="188" t="e">
        <f t="shared" si="53"/>
        <v>#N/A</v>
      </c>
      <c r="Q501" s="191" t="e">
        <f t="shared" si="54"/>
        <v>#N/A</v>
      </c>
      <c r="R501" s="191" t="e">
        <f t="shared" si="55"/>
        <v>#N/A</v>
      </c>
      <c r="S501" s="191" t="e">
        <f t="shared" si="56"/>
        <v>#N/A</v>
      </c>
      <c r="T501" s="192" t="e">
        <f>VLOOKUP(D501,'PC Receitas'!$N$4:$O$14,2,FALSE)</f>
        <v>#N/A</v>
      </c>
    </row>
    <row r="502" spans="3:20" ht="19.5" customHeight="1" thickTop="1" thickBot="1" x14ac:dyDescent="0.25">
      <c r="C502" s="58"/>
      <c r="D502" s="58"/>
      <c r="E502" s="58"/>
      <c r="F502" s="58"/>
      <c r="G502" s="58"/>
      <c r="H502" s="58"/>
      <c r="I502" s="59"/>
      <c r="J502" s="60"/>
      <c r="K502" s="57">
        <f t="shared" si="52"/>
        <v>38700</v>
      </c>
      <c r="P502" s="188" t="e">
        <f t="shared" si="53"/>
        <v>#N/A</v>
      </c>
      <c r="Q502" s="191" t="e">
        <f t="shared" si="54"/>
        <v>#N/A</v>
      </c>
      <c r="R502" s="191" t="e">
        <f t="shared" si="55"/>
        <v>#N/A</v>
      </c>
      <c r="S502" s="191" t="e">
        <f t="shared" si="56"/>
        <v>#N/A</v>
      </c>
      <c r="T502" s="192" t="e">
        <f>VLOOKUP(D502,'PC Receitas'!$N$4:$O$14,2,FALSE)</f>
        <v>#N/A</v>
      </c>
    </row>
    <row r="503" spans="3:20" ht="19.5" customHeight="1" thickTop="1" thickBot="1" x14ac:dyDescent="0.25">
      <c r="C503" s="58"/>
      <c r="D503" s="58"/>
      <c r="E503" s="58"/>
      <c r="F503" s="58"/>
      <c r="G503" s="58"/>
      <c r="H503" s="58"/>
      <c r="I503" s="59"/>
      <c r="J503" s="60"/>
      <c r="K503" s="57">
        <f t="shared" si="52"/>
        <v>38700</v>
      </c>
      <c r="P503" s="188" t="e">
        <f t="shared" si="53"/>
        <v>#N/A</v>
      </c>
      <c r="Q503" s="191" t="e">
        <f t="shared" si="54"/>
        <v>#N/A</v>
      </c>
      <c r="R503" s="191" t="e">
        <f t="shared" si="55"/>
        <v>#N/A</v>
      </c>
      <c r="S503" s="191" t="e">
        <f t="shared" si="56"/>
        <v>#N/A</v>
      </c>
      <c r="T503" s="192" t="e">
        <f>VLOOKUP(D503,'PC Receitas'!$N$4:$O$14,2,FALSE)</f>
        <v>#N/A</v>
      </c>
    </row>
    <row r="504" spans="3:20" ht="19.5" customHeight="1" thickTop="1" thickBot="1" x14ac:dyDescent="0.25">
      <c r="C504" s="58"/>
      <c r="D504" s="58"/>
      <c r="E504" s="58"/>
      <c r="F504" s="58"/>
      <c r="G504" s="58"/>
      <c r="H504" s="58"/>
      <c r="I504" s="59"/>
      <c r="J504" s="60"/>
      <c r="K504" s="57">
        <f t="shared" si="52"/>
        <v>38700</v>
      </c>
      <c r="P504" s="188" t="e">
        <f t="shared" si="53"/>
        <v>#N/A</v>
      </c>
      <c r="Q504" s="191" t="e">
        <f t="shared" si="54"/>
        <v>#N/A</v>
      </c>
      <c r="R504" s="191" t="e">
        <f t="shared" si="55"/>
        <v>#N/A</v>
      </c>
      <c r="S504" s="191" t="e">
        <f t="shared" si="56"/>
        <v>#N/A</v>
      </c>
      <c r="T504" s="192" t="e">
        <f>VLOOKUP(D504,'PC Receitas'!$N$4:$O$14,2,FALSE)</f>
        <v>#N/A</v>
      </c>
    </row>
    <row r="505" spans="3:20" ht="19.5" customHeight="1" thickTop="1" thickBot="1" x14ac:dyDescent="0.25">
      <c r="C505" s="58"/>
      <c r="D505" s="58"/>
      <c r="E505" s="58"/>
      <c r="F505" s="58"/>
      <c r="G505" s="58"/>
      <c r="H505" s="58"/>
      <c r="I505" s="59"/>
      <c r="J505" s="60"/>
      <c r="K505" s="57">
        <f t="shared" si="52"/>
        <v>38700</v>
      </c>
      <c r="P505" s="188" t="e">
        <f t="shared" si="53"/>
        <v>#N/A</v>
      </c>
      <c r="Q505" s="191" t="e">
        <f t="shared" si="54"/>
        <v>#N/A</v>
      </c>
      <c r="R505" s="191" t="e">
        <f t="shared" si="55"/>
        <v>#N/A</v>
      </c>
      <c r="S505" s="191" t="e">
        <f t="shared" si="56"/>
        <v>#N/A</v>
      </c>
      <c r="T505" s="192" t="e">
        <f>VLOOKUP(D505,'PC Receitas'!$N$4:$O$14,2,FALSE)</f>
        <v>#N/A</v>
      </c>
    </row>
    <row r="506" spans="3:20" ht="19.5" customHeight="1" thickTop="1" thickBot="1" x14ac:dyDescent="0.25">
      <c r="C506" s="58"/>
      <c r="D506" s="58"/>
      <c r="E506" s="58"/>
      <c r="F506" s="58"/>
      <c r="G506" s="58"/>
      <c r="H506" s="58"/>
      <c r="I506" s="59"/>
      <c r="J506" s="60"/>
      <c r="K506" s="57">
        <f t="shared" si="52"/>
        <v>38700</v>
      </c>
      <c r="P506" s="188" t="e">
        <f t="shared" si="53"/>
        <v>#N/A</v>
      </c>
      <c r="Q506" s="191" t="e">
        <f t="shared" si="54"/>
        <v>#N/A</v>
      </c>
      <c r="R506" s="191" t="e">
        <f t="shared" si="55"/>
        <v>#N/A</v>
      </c>
      <c r="S506" s="191" t="e">
        <f t="shared" si="56"/>
        <v>#N/A</v>
      </c>
      <c r="T506" s="192" t="e">
        <f>VLOOKUP(D506,'PC Receitas'!$N$4:$O$14,2,FALSE)</f>
        <v>#N/A</v>
      </c>
    </row>
    <row r="507" spans="3:20" ht="19.5" customHeight="1" thickTop="1" thickBot="1" x14ac:dyDescent="0.25">
      <c r="C507" s="58"/>
      <c r="D507" s="58"/>
      <c r="E507" s="58"/>
      <c r="F507" s="58"/>
      <c r="G507" s="58"/>
      <c r="H507" s="58"/>
      <c r="I507" s="59"/>
      <c r="J507" s="60"/>
      <c r="K507" s="57">
        <f t="shared" si="52"/>
        <v>38700</v>
      </c>
      <c r="P507" s="188" t="e">
        <f t="shared" si="53"/>
        <v>#N/A</v>
      </c>
      <c r="Q507" s="191" t="e">
        <f t="shared" si="54"/>
        <v>#N/A</v>
      </c>
      <c r="R507" s="191" t="e">
        <f t="shared" si="55"/>
        <v>#N/A</v>
      </c>
      <c r="S507" s="191" t="e">
        <f t="shared" si="56"/>
        <v>#N/A</v>
      </c>
      <c r="T507" s="192" t="e">
        <f>VLOOKUP(D507,'PC Receitas'!$N$4:$O$14,2,FALSE)</f>
        <v>#N/A</v>
      </c>
    </row>
    <row r="508" spans="3:20" ht="19.5" customHeight="1" thickTop="1" thickBot="1" x14ac:dyDescent="0.25">
      <c r="C508" s="58"/>
      <c r="D508" s="58"/>
      <c r="E508" s="58"/>
      <c r="F508" s="58"/>
      <c r="G508" s="58"/>
      <c r="H508" s="58"/>
      <c r="I508" s="59"/>
      <c r="J508" s="60"/>
      <c r="K508" s="57">
        <f t="shared" si="52"/>
        <v>38700</v>
      </c>
      <c r="P508" s="188" t="e">
        <f t="shared" si="53"/>
        <v>#N/A</v>
      </c>
      <c r="Q508" s="191" t="e">
        <f t="shared" si="54"/>
        <v>#N/A</v>
      </c>
      <c r="R508" s="191" t="e">
        <f t="shared" si="55"/>
        <v>#N/A</v>
      </c>
      <c r="S508" s="191" t="e">
        <f t="shared" si="56"/>
        <v>#N/A</v>
      </c>
      <c r="T508" s="192" t="e">
        <f>VLOOKUP(D508,'PC Receitas'!$N$4:$O$14,2,FALSE)</f>
        <v>#N/A</v>
      </c>
    </row>
    <row r="509" spans="3:20" ht="19.5" customHeight="1" thickTop="1" thickBot="1" x14ac:dyDescent="0.25">
      <c r="C509" s="58"/>
      <c r="D509" s="58"/>
      <c r="E509" s="58"/>
      <c r="F509" s="58"/>
      <c r="G509" s="58"/>
      <c r="H509" s="58"/>
      <c r="I509" s="59"/>
      <c r="J509" s="60"/>
      <c r="K509" s="57">
        <f t="shared" si="52"/>
        <v>38700</v>
      </c>
      <c r="P509" s="188" t="e">
        <f t="shared" si="53"/>
        <v>#N/A</v>
      </c>
      <c r="Q509" s="191" t="e">
        <f t="shared" si="54"/>
        <v>#N/A</v>
      </c>
      <c r="R509" s="191" t="e">
        <f t="shared" si="55"/>
        <v>#N/A</v>
      </c>
      <c r="S509" s="191" t="e">
        <f t="shared" si="56"/>
        <v>#N/A</v>
      </c>
      <c r="T509" s="192" t="e">
        <f>VLOOKUP(D509,'PC Receitas'!$N$4:$O$14,2,FALSE)</f>
        <v>#N/A</v>
      </c>
    </row>
    <row r="510" spans="3:20" ht="19.5" customHeight="1" thickTop="1" thickBot="1" x14ac:dyDescent="0.25">
      <c r="C510" s="58"/>
      <c r="D510" s="58"/>
      <c r="E510" s="58"/>
      <c r="F510" s="58"/>
      <c r="G510" s="58"/>
      <c r="H510" s="58"/>
      <c r="I510" s="59"/>
      <c r="J510" s="60"/>
      <c r="K510" s="57">
        <f t="shared" si="52"/>
        <v>38700</v>
      </c>
      <c r="P510" s="188" t="e">
        <f t="shared" si="53"/>
        <v>#N/A</v>
      </c>
      <c r="Q510" s="191" t="e">
        <f t="shared" si="54"/>
        <v>#N/A</v>
      </c>
      <c r="R510" s="191" t="e">
        <f t="shared" si="55"/>
        <v>#N/A</v>
      </c>
      <c r="S510" s="191" t="e">
        <f t="shared" si="56"/>
        <v>#N/A</v>
      </c>
      <c r="T510" s="192" t="e">
        <f>VLOOKUP(D510,'PC Receitas'!$N$4:$O$14,2,FALSE)</f>
        <v>#N/A</v>
      </c>
    </row>
    <row r="511" spans="3:20" ht="19.5" customHeight="1" thickTop="1" thickBot="1" x14ac:dyDescent="0.25">
      <c r="C511" s="58"/>
      <c r="D511" s="58"/>
      <c r="E511" s="58"/>
      <c r="F511" s="58"/>
      <c r="G511" s="58"/>
      <c r="H511" s="58"/>
      <c r="I511" s="59"/>
      <c r="J511" s="60"/>
      <c r="K511" s="57">
        <f t="shared" si="52"/>
        <v>38700</v>
      </c>
      <c r="P511" s="188" t="e">
        <f t="shared" si="53"/>
        <v>#N/A</v>
      </c>
      <c r="Q511" s="191" t="e">
        <f t="shared" si="54"/>
        <v>#N/A</v>
      </c>
      <c r="R511" s="191" t="e">
        <f t="shared" si="55"/>
        <v>#N/A</v>
      </c>
      <c r="S511" s="191" t="e">
        <f t="shared" si="56"/>
        <v>#N/A</v>
      </c>
      <c r="T511" s="192" t="e">
        <f>VLOOKUP(D511,'PC Receitas'!$N$4:$O$14,2,FALSE)</f>
        <v>#N/A</v>
      </c>
    </row>
    <row r="512" spans="3:20" ht="19.5" customHeight="1" thickTop="1" thickBot="1" x14ac:dyDescent="0.25">
      <c r="C512" s="58"/>
      <c r="D512" s="58"/>
      <c r="E512" s="58"/>
      <c r="F512" s="58"/>
      <c r="G512" s="58"/>
      <c r="H512" s="58"/>
      <c r="I512" s="59"/>
      <c r="J512" s="60"/>
      <c r="K512" s="57">
        <f t="shared" si="52"/>
        <v>38700</v>
      </c>
      <c r="P512" s="188" t="e">
        <f t="shared" si="53"/>
        <v>#N/A</v>
      </c>
      <c r="Q512" s="191" t="e">
        <f t="shared" si="54"/>
        <v>#N/A</v>
      </c>
      <c r="R512" s="191" t="e">
        <f t="shared" si="55"/>
        <v>#N/A</v>
      </c>
      <c r="S512" s="191" t="e">
        <f t="shared" si="56"/>
        <v>#N/A</v>
      </c>
      <c r="T512" s="192" t="e">
        <f>VLOOKUP(D512,'PC Receitas'!$N$4:$O$14,2,FALSE)</f>
        <v>#N/A</v>
      </c>
    </row>
    <row r="513" spans="3:20" ht="19.5" customHeight="1" thickTop="1" thickBot="1" x14ac:dyDescent="0.25">
      <c r="C513" s="58"/>
      <c r="D513" s="58"/>
      <c r="E513" s="58"/>
      <c r="F513" s="58"/>
      <c r="G513" s="58"/>
      <c r="H513" s="58"/>
      <c r="I513" s="59"/>
      <c r="J513" s="60"/>
      <c r="K513" s="57">
        <f t="shared" si="52"/>
        <v>38700</v>
      </c>
      <c r="P513" s="188" t="e">
        <f t="shared" si="53"/>
        <v>#N/A</v>
      </c>
      <c r="Q513" s="191" t="e">
        <f t="shared" si="54"/>
        <v>#N/A</v>
      </c>
      <c r="R513" s="191" t="e">
        <f t="shared" si="55"/>
        <v>#N/A</v>
      </c>
      <c r="S513" s="191" t="e">
        <f t="shared" si="56"/>
        <v>#N/A</v>
      </c>
      <c r="T513" s="192" t="e">
        <f>VLOOKUP(D513,'PC Receitas'!$N$4:$O$14,2,FALSE)</f>
        <v>#N/A</v>
      </c>
    </row>
    <row r="514" spans="3:20" ht="19.5" customHeight="1" thickTop="1" thickBot="1" x14ac:dyDescent="0.25">
      <c r="C514" s="58"/>
      <c r="D514" s="58"/>
      <c r="E514" s="58"/>
      <c r="F514" s="58"/>
      <c r="G514" s="58"/>
      <c r="H514" s="58"/>
      <c r="I514" s="59"/>
      <c r="J514" s="60"/>
      <c r="K514" s="57">
        <f t="shared" si="52"/>
        <v>38700</v>
      </c>
      <c r="P514" s="188" t="e">
        <f t="shared" si="53"/>
        <v>#N/A</v>
      </c>
      <c r="Q514" s="191" t="e">
        <f t="shared" si="54"/>
        <v>#N/A</v>
      </c>
      <c r="R514" s="191" t="e">
        <f t="shared" si="55"/>
        <v>#N/A</v>
      </c>
      <c r="S514" s="191" t="e">
        <f t="shared" si="56"/>
        <v>#N/A</v>
      </c>
      <c r="T514" s="192" t="e">
        <f>VLOOKUP(D514,'PC Receitas'!$N$4:$O$14,2,FALSE)</f>
        <v>#N/A</v>
      </c>
    </row>
    <row r="515" spans="3:20" ht="19.5" customHeight="1" thickTop="1" thickBot="1" x14ac:dyDescent="0.25">
      <c r="C515" s="58"/>
      <c r="D515" s="58"/>
      <c r="E515" s="58"/>
      <c r="F515" s="58"/>
      <c r="G515" s="58"/>
      <c r="H515" s="58"/>
      <c r="I515" s="59"/>
      <c r="J515" s="60"/>
      <c r="K515" s="57">
        <f t="shared" si="52"/>
        <v>38700</v>
      </c>
      <c r="P515" s="188" t="e">
        <f t="shared" si="53"/>
        <v>#N/A</v>
      </c>
      <c r="Q515" s="191" t="e">
        <f t="shared" si="54"/>
        <v>#N/A</v>
      </c>
      <c r="R515" s="191" t="e">
        <f t="shared" si="55"/>
        <v>#N/A</v>
      </c>
      <c r="S515" s="191" t="e">
        <f t="shared" si="56"/>
        <v>#N/A</v>
      </c>
      <c r="T515" s="192" t="e">
        <f>VLOOKUP(D515,'PC Receitas'!$N$4:$O$14,2,FALSE)</f>
        <v>#N/A</v>
      </c>
    </row>
    <row r="516" spans="3:20" ht="19.5" customHeight="1" thickTop="1" thickBot="1" x14ac:dyDescent="0.25">
      <c r="C516" s="58"/>
      <c r="D516" s="58"/>
      <c r="E516" s="58"/>
      <c r="F516" s="58"/>
      <c r="G516" s="58"/>
      <c r="H516" s="58"/>
      <c r="I516" s="59"/>
      <c r="J516" s="60"/>
      <c r="K516" s="57">
        <f t="shared" si="52"/>
        <v>38700</v>
      </c>
      <c r="P516" s="188" t="e">
        <f t="shared" si="53"/>
        <v>#N/A</v>
      </c>
      <c r="Q516" s="191" t="e">
        <f t="shared" si="54"/>
        <v>#N/A</v>
      </c>
      <c r="R516" s="191" t="e">
        <f t="shared" si="55"/>
        <v>#N/A</v>
      </c>
      <c r="S516" s="191" t="e">
        <f t="shared" si="56"/>
        <v>#N/A</v>
      </c>
      <c r="T516" s="192" t="e">
        <f>VLOOKUP(D516,'PC Receitas'!$N$4:$O$14,2,FALSE)</f>
        <v>#N/A</v>
      </c>
    </row>
    <row r="517" spans="3:20" ht="19.5" customHeight="1" thickTop="1" thickBot="1" x14ac:dyDescent="0.25">
      <c r="C517" s="58"/>
      <c r="D517" s="58"/>
      <c r="E517" s="58"/>
      <c r="F517" s="58"/>
      <c r="G517" s="58"/>
      <c r="H517" s="58"/>
      <c r="I517" s="59"/>
      <c r="J517" s="60"/>
      <c r="K517" s="57">
        <f t="shared" si="52"/>
        <v>38700</v>
      </c>
      <c r="P517" s="188" t="e">
        <f t="shared" si="53"/>
        <v>#N/A</v>
      </c>
      <c r="Q517" s="191" t="e">
        <f t="shared" si="54"/>
        <v>#N/A</v>
      </c>
      <c r="R517" s="191" t="e">
        <f t="shared" si="55"/>
        <v>#N/A</v>
      </c>
      <c r="S517" s="191" t="e">
        <f t="shared" si="56"/>
        <v>#N/A</v>
      </c>
      <c r="T517" s="192" t="e">
        <f>VLOOKUP(D517,'PC Receitas'!$N$4:$O$14,2,FALSE)</f>
        <v>#N/A</v>
      </c>
    </row>
    <row r="518" spans="3:20" ht="19.5" customHeight="1" thickTop="1" thickBot="1" x14ac:dyDescent="0.25">
      <c r="C518" s="58"/>
      <c r="D518" s="58"/>
      <c r="E518" s="58"/>
      <c r="F518" s="58"/>
      <c r="G518" s="58"/>
      <c r="H518" s="58"/>
      <c r="I518" s="59"/>
      <c r="J518" s="60"/>
      <c r="K518" s="57">
        <f t="shared" si="52"/>
        <v>38700</v>
      </c>
      <c r="P518" s="188" t="e">
        <f t="shared" si="53"/>
        <v>#N/A</v>
      </c>
      <c r="Q518" s="191" t="e">
        <f t="shared" si="54"/>
        <v>#N/A</v>
      </c>
      <c r="R518" s="191" t="e">
        <f t="shared" si="55"/>
        <v>#N/A</v>
      </c>
      <c r="S518" s="191" t="e">
        <f t="shared" si="56"/>
        <v>#N/A</v>
      </c>
      <c r="T518" s="192" t="e">
        <f>VLOOKUP(D518,'PC Receitas'!$N$4:$O$14,2,FALSE)</f>
        <v>#N/A</v>
      </c>
    </row>
    <row r="519" spans="3:20" ht="19.5" customHeight="1" thickTop="1" thickBot="1" x14ac:dyDescent="0.25">
      <c r="C519" s="58"/>
      <c r="D519" s="58"/>
      <c r="E519" s="58"/>
      <c r="F519" s="58"/>
      <c r="G519" s="58"/>
      <c r="H519" s="58"/>
      <c r="I519" s="59"/>
      <c r="J519" s="60"/>
      <c r="K519" s="57">
        <f t="shared" ref="K519:K582" si="57">K518+IF(AND(J519="Pago",OR(D519=$V$5,D519=$V$6,D519=$V$7)),I519,IF(AND(J519="Pago",OR(D519=$V$8,D519=$V$9,D519=$V$10,D519=$V$11,D519=$V$12,D519=$V$13,D519=$V$14,D519=$V$15)),-I519,IF(G519="À Vista",IF(J519="Pago",-I519,0),0)))</f>
        <v>38700</v>
      </c>
      <c r="P519" s="188" t="e">
        <f t="shared" si="53"/>
        <v>#N/A</v>
      </c>
      <c r="Q519" s="191" t="e">
        <f t="shared" si="54"/>
        <v>#N/A</v>
      </c>
      <c r="R519" s="191" t="e">
        <f t="shared" si="55"/>
        <v>#N/A</v>
      </c>
      <c r="S519" s="191" t="e">
        <f t="shared" si="56"/>
        <v>#N/A</v>
      </c>
      <c r="T519" s="192" t="e">
        <f>VLOOKUP(D519,'PC Receitas'!$N$4:$O$14,2,FALSE)</f>
        <v>#N/A</v>
      </c>
    </row>
    <row r="520" spans="3:20" ht="19.5" customHeight="1" thickTop="1" thickBot="1" x14ac:dyDescent="0.25">
      <c r="C520" s="58"/>
      <c r="D520" s="58"/>
      <c r="E520" s="58"/>
      <c r="F520" s="58"/>
      <c r="G520" s="58"/>
      <c r="H520" s="58"/>
      <c r="I520" s="59"/>
      <c r="J520" s="60"/>
      <c r="K520" s="57">
        <f t="shared" si="57"/>
        <v>38700</v>
      </c>
      <c r="P520" s="188" t="e">
        <f t="shared" si="53"/>
        <v>#N/A</v>
      </c>
      <c r="Q520" s="191" t="e">
        <f t="shared" si="54"/>
        <v>#N/A</v>
      </c>
      <c r="R520" s="191" t="e">
        <f t="shared" si="55"/>
        <v>#N/A</v>
      </c>
      <c r="S520" s="191" t="e">
        <f t="shared" si="56"/>
        <v>#N/A</v>
      </c>
      <c r="T520" s="192" t="e">
        <f>VLOOKUP(D520,'PC Receitas'!$N$4:$O$14,2,FALSE)</f>
        <v>#N/A</v>
      </c>
    </row>
    <row r="521" spans="3:20" ht="19.5" customHeight="1" thickTop="1" thickBot="1" x14ac:dyDescent="0.25">
      <c r="C521" s="58"/>
      <c r="D521" s="58"/>
      <c r="E521" s="58"/>
      <c r="F521" s="58"/>
      <c r="G521" s="58"/>
      <c r="H521" s="58"/>
      <c r="I521" s="59"/>
      <c r="J521" s="60"/>
      <c r="K521" s="57">
        <f t="shared" si="57"/>
        <v>38700</v>
      </c>
      <c r="P521" s="188" t="e">
        <f t="shared" si="53"/>
        <v>#N/A</v>
      </c>
      <c r="Q521" s="191" t="e">
        <f t="shared" si="54"/>
        <v>#N/A</v>
      </c>
      <c r="R521" s="191" t="e">
        <f t="shared" si="55"/>
        <v>#N/A</v>
      </c>
      <c r="S521" s="191" t="e">
        <f t="shared" si="56"/>
        <v>#N/A</v>
      </c>
      <c r="T521" s="192" t="e">
        <f>VLOOKUP(D521,'PC Receitas'!$N$4:$O$14,2,FALSE)</f>
        <v>#N/A</v>
      </c>
    </row>
    <row r="522" spans="3:20" ht="19.5" customHeight="1" thickTop="1" thickBot="1" x14ac:dyDescent="0.25">
      <c r="C522" s="58"/>
      <c r="D522" s="58"/>
      <c r="E522" s="58"/>
      <c r="F522" s="58"/>
      <c r="G522" s="58"/>
      <c r="H522" s="58"/>
      <c r="I522" s="59"/>
      <c r="J522" s="60"/>
      <c r="K522" s="57">
        <f t="shared" si="57"/>
        <v>38700</v>
      </c>
      <c r="P522" s="188" t="e">
        <f t="shared" si="53"/>
        <v>#N/A</v>
      </c>
      <c r="Q522" s="191" t="e">
        <f t="shared" si="54"/>
        <v>#N/A</v>
      </c>
      <c r="R522" s="191" t="e">
        <f t="shared" si="55"/>
        <v>#N/A</v>
      </c>
      <c r="S522" s="191" t="e">
        <f t="shared" si="56"/>
        <v>#N/A</v>
      </c>
      <c r="T522" s="192" t="e">
        <f>VLOOKUP(D522,'PC Receitas'!$N$4:$O$14,2,FALSE)</f>
        <v>#N/A</v>
      </c>
    </row>
    <row r="523" spans="3:20" ht="19.5" customHeight="1" thickTop="1" thickBot="1" x14ac:dyDescent="0.25">
      <c r="C523" s="58"/>
      <c r="D523" s="58"/>
      <c r="E523" s="58"/>
      <c r="F523" s="58"/>
      <c r="G523" s="58"/>
      <c r="H523" s="58"/>
      <c r="I523" s="59"/>
      <c r="J523" s="60"/>
      <c r="K523" s="57">
        <f t="shared" si="57"/>
        <v>38700</v>
      </c>
      <c r="P523" s="188" t="e">
        <f t="shared" si="53"/>
        <v>#N/A</v>
      </c>
      <c r="Q523" s="191" t="e">
        <f t="shared" si="54"/>
        <v>#N/A</v>
      </c>
      <c r="R523" s="191" t="e">
        <f t="shared" si="55"/>
        <v>#N/A</v>
      </c>
      <c r="S523" s="191" t="e">
        <f t="shared" si="56"/>
        <v>#N/A</v>
      </c>
      <c r="T523" s="192" t="e">
        <f>VLOOKUP(D523,'PC Receitas'!$N$4:$O$14,2,FALSE)</f>
        <v>#N/A</v>
      </c>
    </row>
    <row r="524" spans="3:20" ht="19.5" customHeight="1" thickTop="1" thickBot="1" x14ac:dyDescent="0.25">
      <c r="C524" s="58"/>
      <c r="D524" s="58"/>
      <c r="E524" s="58"/>
      <c r="F524" s="58"/>
      <c r="G524" s="58"/>
      <c r="H524" s="58"/>
      <c r="I524" s="59"/>
      <c r="J524" s="60"/>
      <c r="K524" s="57">
        <f t="shared" si="57"/>
        <v>38700</v>
      </c>
      <c r="P524" s="188" t="e">
        <f t="shared" si="53"/>
        <v>#N/A</v>
      </c>
      <c r="Q524" s="191" t="e">
        <f t="shared" si="54"/>
        <v>#N/A</v>
      </c>
      <c r="R524" s="191" t="e">
        <f t="shared" si="55"/>
        <v>#N/A</v>
      </c>
      <c r="S524" s="191" t="e">
        <f t="shared" si="56"/>
        <v>#N/A</v>
      </c>
      <c r="T524" s="192" t="e">
        <f>VLOOKUP(D524,'PC Receitas'!$N$4:$O$14,2,FALSE)</f>
        <v>#N/A</v>
      </c>
    </row>
    <row r="525" spans="3:20" ht="19.5" customHeight="1" thickTop="1" thickBot="1" x14ac:dyDescent="0.25">
      <c r="C525" s="58"/>
      <c r="D525" s="58"/>
      <c r="E525" s="58"/>
      <c r="F525" s="58"/>
      <c r="G525" s="58"/>
      <c r="H525" s="58"/>
      <c r="I525" s="59"/>
      <c r="J525" s="60"/>
      <c r="K525" s="57">
        <f t="shared" si="57"/>
        <v>38700</v>
      </c>
      <c r="P525" s="188" t="e">
        <f t="shared" si="53"/>
        <v>#N/A</v>
      </c>
      <c r="Q525" s="191" t="e">
        <f t="shared" si="54"/>
        <v>#N/A</v>
      </c>
      <c r="R525" s="191" t="e">
        <f t="shared" si="55"/>
        <v>#N/A</v>
      </c>
      <c r="S525" s="191" t="e">
        <f t="shared" si="56"/>
        <v>#N/A</v>
      </c>
      <c r="T525" s="192" t="e">
        <f>VLOOKUP(D525,'PC Receitas'!$N$4:$O$14,2,FALSE)</f>
        <v>#N/A</v>
      </c>
    </row>
    <row r="526" spans="3:20" ht="19.5" customHeight="1" thickTop="1" thickBot="1" x14ac:dyDescent="0.25">
      <c r="C526" s="58"/>
      <c r="D526" s="58"/>
      <c r="E526" s="58"/>
      <c r="F526" s="58"/>
      <c r="G526" s="58"/>
      <c r="H526" s="58"/>
      <c r="I526" s="59"/>
      <c r="J526" s="60"/>
      <c r="K526" s="57">
        <f t="shared" si="57"/>
        <v>38700</v>
      </c>
      <c r="P526" s="188" t="e">
        <f t="shared" si="53"/>
        <v>#N/A</v>
      </c>
      <c r="Q526" s="191" t="e">
        <f t="shared" si="54"/>
        <v>#N/A</v>
      </c>
      <c r="R526" s="191" t="e">
        <f t="shared" si="55"/>
        <v>#N/A</v>
      </c>
      <c r="S526" s="191" t="e">
        <f t="shared" si="56"/>
        <v>#N/A</v>
      </c>
      <c r="T526" s="192" t="e">
        <f>VLOOKUP(D526,'PC Receitas'!$N$4:$O$14,2,FALSE)</f>
        <v>#N/A</v>
      </c>
    </row>
    <row r="527" spans="3:20" ht="19.5" customHeight="1" thickTop="1" thickBot="1" x14ac:dyDescent="0.25">
      <c r="C527" s="58"/>
      <c r="D527" s="58"/>
      <c r="E527" s="58"/>
      <c r="F527" s="58"/>
      <c r="G527" s="58"/>
      <c r="H527" s="58"/>
      <c r="I527" s="59"/>
      <c r="J527" s="60"/>
      <c r="K527" s="57">
        <f t="shared" si="57"/>
        <v>38700</v>
      </c>
      <c r="P527" s="188" t="e">
        <f t="shared" si="53"/>
        <v>#N/A</v>
      </c>
      <c r="Q527" s="191" t="e">
        <f t="shared" si="54"/>
        <v>#N/A</v>
      </c>
      <c r="R527" s="191" t="e">
        <f t="shared" si="55"/>
        <v>#N/A</v>
      </c>
      <c r="S527" s="191" t="e">
        <f t="shared" si="56"/>
        <v>#N/A</v>
      </c>
      <c r="T527" s="192" t="e">
        <f>VLOOKUP(D527,'PC Receitas'!$N$4:$O$14,2,FALSE)</f>
        <v>#N/A</v>
      </c>
    </row>
    <row r="528" spans="3:20" ht="19.5" customHeight="1" thickTop="1" thickBot="1" x14ac:dyDescent="0.25">
      <c r="C528" s="58"/>
      <c r="D528" s="58"/>
      <c r="E528" s="58"/>
      <c r="F528" s="58"/>
      <c r="G528" s="58"/>
      <c r="H528" s="58"/>
      <c r="I528" s="59"/>
      <c r="J528" s="60"/>
      <c r="K528" s="57">
        <f t="shared" si="57"/>
        <v>38700</v>
      </c>
      <c r="P528" s="188" t="e">
        <f t="shared" si="53"/>
        <v>#N/A</v>
      </c>
      <c r="Q528" s="191" t="e">
        <f t="shared" si="54"/>
        <v>#N/A</v>
      </c>
      <c r="R528" s="191" t="e">
        <f t="shared" si="55"/>
        <v>#N/A</v>
      </c>
      <c r="S528" s="191" t="e">
        <f t="shared" si="56"/>
        <v>#N/A</v>
      </c>
      <c r="T528" s="192" t="e">
        <f>VLOOKUP(D528,'PC Receitas'!$N$4:$O$14,2,FALSE)</f>
        <v>#N/A</v>
      </c>
    </row>
    <row r="529" spans="3:20" ht="19.5" customHeight="1" thickTop="1" thickBot="1" x14ac:dyDescent="0.25">
      <c r="C529" s="58"/>
      <c r="D529" s="58"/>
      <c r="E529" s="58"/>
      <c r="F529" s="58"/>
      <c r="G529" s="58"/>
      <c r="H529" s="58"/>
      <c r="I529" s="59"/>
      <c r="J529" s="60"/>
      <c r="K529" s="57">
        <f t="shared" si="57"/>
        <v>38700</v>
      </c>
      <c r="P529" s="188" t="e">
        <f t="shared" si="53"/>
        <v>#N/A</v>
      </c>
      <c r="Q529" s="191" t="e">
        <f t="shared" si="54"/>
        <v>#N/A</v>
      </c>
      <c r="R529" s="191" t="e">
        <f t="shared" si="55"/>
        <v>#N/A</v>
      </c>
      <c r="S529" s="191" t="e">
        <f t="shared" si="56"/>
        <v>#N/A</v>
      </c>
      <c r="T529" s="192" t="e">
        <f>VLOOKUP(D529,'PC Receitas'!$N$4:$O$14,2,FALSE)</f>
        <v>#N/A</v>
      </c>
    </row>
    <row r="530" spans="3:20" ht="19.5" customHeight="1" thickTop="1" thickBot="1" x14ac:dyDescent="0.25">
      <c r="C530" s="58"/>
      <c r="D530" s="58"/>
      <c r="E530" s="58"/>
      <c r="F530" s="58"/>
      <c r="G530" s="58"/>
      <c r="H530" s="58"/>
      <c r="I530" s="59"/>
      <c r="J530" s="60"/>
      <c r="K530" s="57">
        <f t="shared" si="57"/>
        <v>38700</v>
      </c>
      <c r="P530" s="188" t="e">
        <f t="shared" si="53"/>
        <v>#N/A</v>
      </c>
      <c r="Q530" s="191" t="e">
        <f t="shared" si="54"/>
        <v>#N/A</v>
      </c>
      <c r="R530" s="191" t="e">
        <f t="shared" si="55"/>
        <v>#N/A</v>
      </c>
      <c r="S530" s="191" t="e">
        <f t="shared" si="56"/>
        <v>#N/A</v>
      </c>
      <c r="T530" s="192" t="e">
        <f>VLOOKUP(D530,'PC Receitas'!$N$4:$O$14,2,FALSE)</f>
        <v>#N/A</v>
      </c>
    </row>
    <row r="531" spans="3:20" ht="19.5" customHeight="1" thickTop="1" thickBot="1" x14ac:dyDescent="0.25">
      <c r="C531" s="58"/>
      <c r="D531" s="58"/>
      <c r="E531" s="58"/>
      <c r="F531" s="58"/>
      <c r="G531" s="58"/>
      <c r="H531" s="58"/>
      <c r="I531" s="59"/>
      <c r="J531" s="60"/>
      <c r="K531" s="57">
        <f t="shared" si="57"/>
        <v>38700</v>
      </c>
      <c r="P531" s="188" t="e">
        <f t="shared" si="53"/>
        <v>#N/A</v>
      </c>
      <c r="Q531" s="191" t="e">
        <f t="shared" si="54"/>
        <v>#N/A</v>
      </c>
      <c r="R531" s="191" t="e">
        <f t="shared" si="55"/>
        <v>#N/A</v>
      </c>
      <c r="S531" s="191" t="e">
        <f t="shared" si="56"/>
        <v>#N/A</v>
      </c>
      <c r="T531" s="192" t="e">
        <f>VLOOKUP(D531,'PC Receitas'!$N$4:$O$14,2,FALSE)</f>
        <v>#N/A</v>
      </c>
    </row>
    <row r="532" spans="3:20" ht="19.5" customHeight="1" thickTop="1" thickBot="1" x14ac:dyDescent="0.25">
      <c r="C532" s="58"/>
      <c r="D532" s="58"/>
      <c r="E532" s="58"/>
      <c r="F532" s="58"/>
      <c r="G532" s="58"/>
      <c r="H532" s="58"/>
      <c r="I532" s="59"/>
      <c r="J532" s="60"/>
      <c r="K532" s="57">
        <f t="shared" si="57"/>
        <v>38700</v>
      </c>
      <c r="P532" s="188" t="e">
        <f t="shared" ref="P532:P595" si="58">IF(T532="Despesas_com_Transportes","Despesa",IF(T532="Despesas_com_Lazer_e_Informacao","Despesa",IF(T532="Outras_Despesas","Despesa",IF(T532="Imposto_de_Renda","Despesa",IF(T532="Investimentos_Bens","Despesa","")))))</f>
        <v>#N/A</v>
      </c>
      <c r="Q532" s="191" t="e">
        <f t="shared" ref="Q532:Q595" si="59">IF(T532="Despesas_de_Moradia","Despesa",IF(T532="Despesas_com_Alimentacao","Despesa",IF(T532="Despesas_com_Saude","Despesa","")))</f>
        <v>#N/A</v>
      </c>
      <c r="R532" s="191" t="e">
        <f t="shared" ref="R532:R595" si="60">IF(T532="Renda_Familiar","Receita",IF(T532="Receitas_com_Aplicacoes_Financeiras","Receita",IF(T532="Outras_Receitas","Receita","")))</f>
        <v>#N/A</v>
      </c>
      <c r="S532" s="191" t="e">
        <f t="shared" ref="S532:S595" si="61">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si="57"/>
        <v>38700</v>
      </c>
      <c r="P533" s="188" t="e">
        <f t="shared" si="58"/>
        <v>#N/A</v>
      </c>
      <c r="Q533" s="191" t="e">
        <f t="shared" si="59"/>
        <v>#N/A</v>
      </c>
      <c r="R533" s="191" t="e">
        <f t="shared" si="60"/>
        <v>#N/A</v>
      </c>
      <c r="S533" s="191" t="e">
        <f t="shared" si="61"/>
        <v>#N/A</v>
      </c>
      <c r="T533" s="192" t="e">
        <f>VLOOKUP(D533,'PC Receitas'!$N$4:$O$14,2,FALSE)</f>
        <v>#N/A</v>
      </c>
    </row>
    <row r="534" spans="3:20" ht="19.5" customHeight="1" thickTop="1" thickBot="1" x14ac:dyDescent="0.25">
      <c r="C534" s="58"/>
      <c r="D534" s="58"/>
      <c r="E534" s="58"/>
      <c r="F534" s="58"/>
      <c r="G534" s="58"/>
      <c r="H534" s="58"/>
      <c r="I534" s="59"/>
      <c r="J534" s="60"/>
      <c r="K534" s="57">
        <f t="shared" si="57"/>
        <v>38700</v>
      </c>
      <c r="P534" s="188" t="e">
        <f t="shared" si="58"/>
        <v>#N/A</v>
      </c>
      <c r="Q534" s="191" t="e">
        <f t="shared" si="59"/>
        <v>#N/A</v>
      </c>
      <c r="R534" s="191" t="e">
        <f t="shared" si="60"/>
        <v>#N/A</v>
      </c>
      <c r="S534" s="191" t="e">
        <f t="shared" si="61"/>
        <v>#N/A</v>
      </c>
      <c r="T534" s="192" t="e">
        <f>VLOOKUP(D534,'PC Receitas'!$N$4:$O$14,2,FALSE)</f>
        <v>#N/A</v>
      </c>
    </row>
    <row r="535" spans="3:20" ht="19.5" customHeight="1" thickTop="1" thickBot="1" x14ac:dyDescent="0.25">
      <c r="C535" s="58"/>
      <c r="D535" s="58"/>
      <c r="E535" s="58"/>
      <c r="F535" s="58"/>
      <c r="G535" s="58"/>
      <c r="H535" s="58"/>
      <c r="I535" s="59"/>
      <c r="J535" s="60"/>
      <c r="K535" s="57">
        <f t="shared" si="57"/>
        <v>38700</v>
      </c>
      <c r="P535" s="188" t="e">
        <f t="shared" si="58"/>
        <v>#N/A</v>
      </c>
      <c r="Q535" s="191" t="e">
        <f t="shared" si="59"/>
        <v>#N/A</v>
      </c>
      <c r="R535" s="191" t="e">
        <f t="shared" si="60"/>
        <v>#N/A</v>
      </c>
      <c r="S535" s="191" t="e">
        <f t="shared" si="61"/>
        <v>#N/A</v>
      </c>
      <c r="T535" s="192" t="e">
        <f>VLOOKUP(D535,'PC Receitas'!$N$4:$O$14,2,FALSE)</f>
        <v>#N/A</v>
      </c>
    </row>
    <row r="536" spans="3:20" ht="19.5" customHeight="1" thickTop="1" thickBot="1" x14ac:dyDescent="0.25">
      <c r="C536" s="58"/>
      <c r="D536" s="58"/>
      <c r="E536" s="58"/>
      <c r="F536" s="58"/>
      <c r="G536" s="58"/>
      <c r="H536" s="58"/>
      <c r="I536" s="59"/>
      <c r="J536" s="60"/>
      <c r="K536" s="57">
        <f t="shared" si="57"/>
        <v>38700</v>
      </c>
      <c r="P536" s="188" t="e">
        <f t="shared" si="58"/>
        <v>#N/A</v>
      </c>
      <c r="Q536" s="191" t="e">
        <f t="shared" si="59"/>
        <v>#N/A</v>
      </c>
      <c r="R536" s="191" t="e">
        <f t="shared" si="60"/>
        <v>#N/A</v>
      </c>
      <c r="S536" s="191" t="e">
        <f t="shared" si="61"/>
        <v>#N/A</v>
      </c>
      <c r="T536" s="192" t="e">
        <f>VLOOKUP(D536,'PC Receitas'!$N$4:$O$14,2,FALSE)</f>
        <v>#N/A</v>
      </c>
    </row>
    <row r="537" spans="3:20" ht="19.5" customHeight="1" thickTop="1" thickBot="1" x14ac:dyDescent="0.25">
      <c r="C537" s="58"/>
      <c r="D537" s="58"/>
      <c r="E537" s="58"/>
      <c r="F537" s="58"/>
      <c r="G537" s="58"/>
      <c r="H537" s="58"/>
      <c r="I537" s="59"/>
      <c r="J537" s="60"/>
      <c r="K537" s="57">
        <f t="shared" si="57"/>
        <v>38700</v>
      </c>
      <c r="P537" s="188" t="e">
        <f t="shared" si="58"/>
        <v>#N/A</v>
      </c>
      <c r="Q537" s="191" t="e">
        <f t="shared" si="59"/>
        <v>#N/A</v>
      </c>
      <c r="R537" s="191" t="e">
        <f t="shared" si="60"/>
        <v>#N/A</v>
      </c>
      <c r="S537" s="191" t="e">
        <f t="shared" si="61"/>
        <v>#N/A</v>
      </c>
      <c r="T537" s="192" t="e">
        <f>VLOOKUP(D537,'PC Receitas'!$N$4:$O$14,2,FALSE)</f>
        <v>#N/A</v>
      </c>
    </row>
    <row r="538" spans="3:20" ht="19.5" customHeight="1" thickTop="1" thickBot="1" x14ac:dyDescent="0.25">
      <c r="C538" s="58"/>
      <c r="D538" s="58"/>
      <c r="E538" s="58"/>
      <c r="F538" s="58"/>
      <c r="G538" s="58"/>
      <c r="H538" s="58"/>
      <c r="I538" s="59"/>
      <c r="J538" s="60"/>
      <c r="K538" s="57">
        <f t="shared" si="57"/>
        <v>38700</v>
      </c>
      <c r="P538" s="188" t="e">
        <f t="shared" si="58"/>
        <v>#N/A</v>
      </c>
      <c r="Q538" s="191" t="e">
        <f t="shared" si="59"/>
        <v>#N/A</v>
      </c>
      <c r="R538" s="191" t="e">
        <f t="shared" si="60"/>
        <v>#N/A</v>
      </c>
      <c r="S538" s="191" t="e">
        <f t="shared" si="61"/>
        <v>#N/A</v>
      </c>
      <c r="T538" s="192" t="e">
        <f>VLOOKUP(D538,'PC Receitas'!$N$4:$O$14,2,FALSE)</f>
        <v>#N/A</v>
      </c>
    </row>
    <row r="539" spans="3:20" ht="19.5" customHeight="1" thickTop="1" thickBot="1" x14ac:dyDescent="0.25">
      <c r="C539" s="58"/>
      <c r="D539" s="58"/>
      <c r="E539" s="58"/>
      <c r="F539" s="58"/>
      <c r="G539" s="58"/>
      <c r="H539" s="58"/>
      <c r="I539" s="59"/>
      <c r="J539" s="60"/>
      <c r="K539" s="57">
        <f t="shared" si="57"/>
        <v>38700</v>
      </c>
      <c r="P539" s="188" t="e">
        <f t="shared" si="58"/>
        <v>#N/A</v>
      </c>
      <c r="Q539" s="191" t="e">
        <f t="shared" si="59"/>
        <v>#N/A</v>
      </c>
      <c r="R539" s="191" t="e">
        <f t="shared" si="60"/>
        <v>#N/A</v>
      </c>
      <c r="S539" s="191" t="e">
        <f t="shared" si="61"/>
        <v>#N/A</v>
      </c>
      <c r="T539" s="192" t="e">
        <f>VLOOKUP(D539,'PC Receitas'!$N$4:$O$14,2,FALSE)</f>
        <v>#N/A</v>
      </c>
    </row>
    <row r="540" spans="3:20" ht="19.5" customHeight="1" thickTop="1" thickBot="1" x14ac:dyDescent="0.25">
      <c r="C540" s="58"/>
      <c r="D540" s="58"/>
      <c r="E540" s="58"/>
      <c r="F540" s="58"/>
      <c r="G540" s="58"/>
      <c r="H540" s="58"/>
      <c r="I540" s="59"/>
      <c r="J540" s="60"/>
      <c r="K540" s="57">
        <f t="shared" si="57"/>
        <v>38700</v>
      </c>
      <c r="P540" s="188" t="e">
        <f t="shared" si="58"/>
        <v>#N/A</v>
      </c>
      <c r="Q540" s="191" t="e">
        <f t="shared" si="59"/>
        <v>#N/A</v>
      </c>
      <c r="R540" s="191" t="e">
        <f t="shared" si="60"/>
        <v>#N/A</v>
      </c>
      <c r="S540" s="191" t="e">
        <f t="shared" si="61"/>
        <v>#N/A</v>
      </c>
      <c r="T540" s="192" t="e">
        <f>VLOOKUP(D540,'PC Receitas'!$N$4:$O$14,2,FALSE)</f>
        <v>#N/A</v>
      </c>
    </row>
    <row r="541" spans="3:20" ht="19.5" customHeight="1" thickTop="1" thickBot="1" x14ac:dyDescent="0.25">
      <c r="C541" s="58"/>
      <c r="D541" s="58"/>
      <c r="E541" s="58"/>
      <c r="F541" s="58"/>
      <c r="G541" s="58"/>
      <c r="H541" s="58"/>
      <c r="I541" s="59"/>
      <c r="J541" s="60"/>
      <c r="K541" s="57">
        <f t="shared" si="57"/>
        <v>38700</v>
      </c>
      <c r="P541" s="188" t="e">
        <f t="shared" si="58"/>
        <v>#N/A</v>
      </c>
      <c r="Q541" s="191" t="e">
        <f t="shared" si="59"/>
        <v>#N/A</v>
      </c>
      <c r="R541" s="191" t="e">
        <f t="shared" si="60"/>
        <v>#N/A</v>
      </c>
      <c r="S541" s="191" t="e">
        <f t="shared" si="61"/>
        <v>#N/A</v>
      </c>
      <c r="T541" s="192" t="e">
        <f>VLOOKUP(D541,'PC Receitas'!$N$4:$O$14,2,FALSE)</f>
        <v>#N/A</v>
      </c>
    </row>
    <row r="542" spans="3:20" ht="19.5" customHeight="1" thickTop="1" thickBot="1" x14ac:dyDescent="0.25">
      <c r="C542" s="58"/>
      <c r="D542" s="58"/>
      <c r="E542" s="58"/>
      <c r="F542" s="58"/>
      <c r="G542" s="58"/>
      <c r="H542" s="58"/>
      <c r="I542" s="59"/>
      <c r="J542" s="60"/>
      <c r="K542" s="57">
        <f t="shared" si="57"/>
        <v>38700</v>
      </c>
      <c r="P542" s="188" t="e">
        <f t="shared" si="58"/>
        <v>#N/A</v>
      </c>
      <c r="Q542" s="191" t="e">
        <f t="shared" si="59"/>
        <v>#N/A</v>
      </c>
      <c r="R542" s="191" t="e">
        <f t="shared" si="60"/>
        <v>#N/A</v>
      </c>
      <c r="S542" s="191" t="e">
        <f t="shared" si="61"/>
        <v>#N/A</v>
      </c>
      <c r="T542" s="192" t="e">
        <f>VLOOKUP(D542,'PC Receitas'!$N$4:$O$14,2,FALSE)</f>
        <v>#N/A</v>
      </c>
    </row>
    <row r="543" spans="3:20" ht="19.5" customHeight="1" thickTop="1" thickBot="1" x14ac:dyDescent="0.25">
      <c r="C543" s="58"/>
      <c r="D543" s="58"/>
      <c r="E543" s="58"/>
      <c r="F543" s="58"/>
      <c r="G543" s="58"/>
      <c r="H543" s="58"/>
      <c r="I543" s="59"/>
      <c r="J543" s="60"/>
      <c r="K543" s="57">
        <f t="shared" si="57"/>
        <v>38700</v>
      </c>
      <c r="P543" s="188" t="e">
        <f t="shared" si="58"/>
        <v>#N/A</v>
      </c>
      <c r="Q543" s="191" t="e">
        <f t="shared" si="59"/>
        <v>#N/A</v>
      </c>
      <c r="R543" s="191" t="e">
        <f t="shared" si="60"/>
        <v>#N/A</v>
      </c>
      <c r="S543" s="191" t="e">
        <f t="shared" si="61"/>
        <v>#N/A</v>
      </c>
      <c r="T543" s="192" t="e">
        <f>VLOOKUP(D543,'PC Receitas'!$N$4:$O$14,2,FALSE)</f>
        <v>#N/A</v>
      </c>
    </row>
    <row r="544" spans="3:20" ht="19.5" customHeight="1" thickTop="1" thickBot="1" x14ac:dyDescent="0.25">
      <c r="C544" s="58"/>
      <c r="D544" s="58"/>
      <c r="E544" s="58"/>
      <c r="F544" s="58"/>
      <c r="G544" s="58"/>
      <c r="H544" s="58"/>
      <c r="I544" s="59"/>
      <c r="J544" s="60"/>
      <c r="K544" s="57">
        <f t="shared" si="57"/>
        <v>38700</v>
      </c>
      <c r="P544" s="188" t="e">
        <f t="shared" si="58"/>
        <v>#N/A</v>
      </c>
      <c r="Q544" s="191" t="e">
        <f t="shared" si="59"/>
        <v>#N/A</v>
      </c>
      <c r="R544" s="191" t="e">
        <f t="shared" si="60"/>
        <v>#N/A</v>
      </c>
      <c r="S544" s="191" t="e">
        <f t="shared" si="61"/>
        <v>#N/A</v>
      </c>
      <c r="T544" s="192" t="e">
        <f>VLOOKUP(D544,'PC Receitas'!$N$4:$O$14,2,FALSE)</f>
        <v>#N/A</v>
      </c>
    </row>
    <row r="545" spans="3:20" ht="19.5" customHeight="1" thickTop="1" thickBot="1" x14ac:dyDescent="0.25">
      <c r="C545" s="58"/>
      <c r="D545" s="58"/>
      <c r="E545" s="58"/>
      <c r="F545" s="58"/>
      <c r="G545" s="58"/>
      <c r="H545" s="58"/>
      <c r="I545" s="59"/>
      <c r="J545" s="60"/>
      <c r="K545" s="57">
        <f t="shared" si="57"/>
        <v>38700</v>
      </c>
      <c r="P545" s="188" t="e">
        <f t="shared" si="58"/>
        <v>#N/A</v>
      </c>
      <c r="Q545" s="191" t="e">
        <f t="shared" si="59"/>
        <v>#N/A</v>
      </c>
      <c r="R545" s="191" t="e">
        <f t="shared" si="60"/>
        <v>#N/A</v>
      </c>
      <c r="S545" s="191" t="e">
        <f t="shared" si="61"/>
        <v>#N/A</v>
      </c>
      <c r="T545" s="192" t="e">
        <f>VLOOKUP(D545,'PC Receitas'!$N$4:$O$14,2,FALSE)</f>
        <v>#N/A</v>
      </c>
    </row>
    <row r="546" spans="3:20" ht="19.5" customHeight="1" thickTop="1" thickBot="1" x14ac:dyDescent="0.25">
      <c r="C546" s="58"/>
      <c r="D546" s="58"/>
      <c r="E546" s="58"/>
      <c r="F546" s="58"/>
      <c r="G546" s="58"/>
      <c r="H546" s="58"/>
      <c r="I546" s="59"/>
      <c r="J546" s="60"/>
      <c r="K546" s="57">
        <f t="shared" si="57"/>
        <v>38700</v>
      </c>
      <c r="P546" s="188" t="e">
        <f t="shared" si="58"/>
        <v>#N/A</v>
      </c>
      <c r="Q546" s="191" t="e">
        <f t="shared" si="59"/>
        <v>#N/A</v>
      </c>
      <c r="R546" s="191" t="e">
        <f t="shared" si="60"/>
        <v>#N/A</v>
      </c>
      <c r="S546" s="191" t="e">
        <f t="shared" si="61"/>
        <v>#N/A</v>
      </c>
      <c r="T546" s="192" t="e">
        <f>VLOOKUP(D546,'PC Receitas'!$N$4:$O$14,2,FALSE)</f>
        <v>#N/A</v>
      </c>
    </row>
    <row r="547" spans="3:20" ht="19.5" customHeight="1" thickTop="1" thickBot="1" x14ac:dyDescent="0.25">
      <c r="C547" s="58"/>
      <c r="D547" s="58"/>
      <c r="E547" s="58"/>
      <c r="F547" s="58"/>
      <c r="G547" s="58"/>
      <c r="H547" s="58"/>
      <c r="I547" s="59"/>
      <c r="J547" s="60"/>
      <c r="K547" s="57">
        <f t="shared" si="57"/>
        <v>38700</v>
      </c>
      <c r="P547" s="188" t="e">
        <f t="shared" si="58"/>
        <v>#N/A</v>
      </c>
      <c r="Q547" s="191" t="e">
        <f t="shared" si="59"/>
        <v>#N/A</v>
      </c>
      <c r="R547" s="191" t="e">
        <f t="shared" si="60"/>
        <v>#N/A</v>
      </c>
      <c r="S547" s="191" t="e">
        <f t="shared" si="61"/>
        <v>#N/A</v>
      </c>
      <c r="T547" s="192" t="e">
        <f>VLOOKUP(D547,'PC Receitas'!$N$4:$O$14,2,FALSE)</f>
        <v>#N/A</v>
      </c>
    </row>
    <row r="548" spans="3:20" ht="19.5" customHeight="1" thickTop="1" thickBot="1" x14ac:dyDescent="0.25">
      <c r="C548" s="58"/>
      <c r="D548" s="58"/>
      <c r="E548" s="58"/>
      <c r="F548" s="58"/>
      <c r="G548" s="58"/>
      <c r="H548" s="58"/>
      <c r="I548" s="59"/>
      <c r="J548" s="60"/>
      <c r="K548" s="57">
        <f t="shared" si="57"/>
        <v>38700</v>
      </c>
      <c r="P548" s="188" t="e">
        <f t="shared" si="58"/>
        <v>#N/A</v>
      </c>
      <c r="Q548" s="191" t="e">
        <f t="shared" si="59"/>
        <v>#N/A</v>
      </c>
      <c r="R548" s="191" t="e">
        <f t="shared" si="60"/>
        <v>#N/A</v>
      </c>
      <c r="S548" s="191" t="e">
        <f t="shared" si="61"/>
        <v>#N/A</v>
      </c>
      <c r="T548" s="192" t="e">
        <f>VLOOKUP(D548,'PC Receitas'!$N$4:$O$14,2,FALSE)</f>
        <v>#N/A</v>
      </c>
    </row>
    <row r="549" spans="3:20" ht="19.5" customHeight="1" thickTop="1" thickBot="1" x14ac:dyDescent="0.25">
      <c r="C549" s="58"/>
      <c r="D549" s="58"/>
      <c r="E549" s="58"/>
      <c r="F549" s="58"/>
      <c r="G549" s="58"/>
      <c r="H549" s="58"/>
      <c r="I549" s="59"/>
      <c r="J549" s="60"/>
      <c r="K549" s="57">
        <f t="shared" si="57"/>
        <v>38700</v>
      </c>
      <c r="P549" s="188" t="e">
        <f t="shared" si="58"/>
        <v>#N/A</v>
      </c>
      <c r="Q549" s="191" t="e">
        <f t="shared" si="59"/>
        <v>#N/A</v>
      </c>
      <c r="R549" s="191" t="e">
        <f t="shared" si="60"/>
        <v>#N/A</v>
      </c>
      <c r="S549" s="191" t="e">
        <f t="shared" si="61"/>
        <v>#N/A</v>
      </c>
      <c r="T549" s="192" t="e">
        <f>VLOOKUP(D549,'PC Receitas'!$N$4:$O$14,2,FALSE)</f>
        <v>#N/A</v>
      </c>
    </row>
    <row r="550" spans="3:20" ht="19.5" customHeight="1" thickTop="1" thickBot="1" x14ac:dyDescent="0.25">
      <c r="C550" s="58"/>
      <c r="D550" s="58"/>
      <c r="E550" s="58"/>
      <c r="F550" s="58"/>
      <c r="G550" s="58"/>
      <c r="H550" s="58"/>
      <c r="I550" s="59"/>
      <c r="J550" s="60"/>
      <c r="K550" s="57">
        <f t="shared" si="57"/>
        <v>38700</v>
      </c>
      <c r="P550" s="188" t="e">
        <f t="shared" si="58"/>
        <v>#N/A</v>
      </c>
      <c r="Q550" s="191" t="e">
        <f t="shared" si="59"/>
        <v>#N/A</v>
      </c>
      <c r="R550" s="191" t="e">
        <f t="shared" si="60"/>
        <v>#N/A</v>
      </c>
      <c r="S550" s="191" t="e">
        <f t="shared" si="61"/>
        <v>#N/A</v>
      </c>
      <c r="T550" s="192" t="e">
        <f>VLOOKUP(D550,'PC Receitas'!$N$4:$O$14,2,FALSE)</f>
        <v>#N/A</v>
      </c>
    </row>
    <row r="551" spans="3:20" ht="19.5" customHeight="1" thickTop="1" thickBot="1" x14ac:dyDescent="0.25">
      <c r="C551" s="58"/>
      <c r="D551" s="58"/>
      <c r="E551" s="58"/>
      <c r="F551" s="58"/>
      <c r="G551" s="58"/>
      <c r="H551" s="58"/>
      <c r="I551" s="59"/>
      <c r="J551" s="60"/>
      <c r="K551" s="57">
        <f t="shared" si="57"/>
        <v>38700</v>
      </c>
      <c r="P551" s="188" t="e">
        <f t="shared" si="58"/>
        <v>#N/A</v>
      </c>
      <c r="Q551" s="191" t="e">
        <f t="shared" si="59"/>
        <v>#N/A</v>
      </c>
      <c r="R551" s="191" t="e">
        <f t="shared" si="60"/>
        <v>#N/A</v>
      </c>
      <c r="S551" s="191" t="e">
        <f t="shared" si="61"/>
        <v>#N/A</v>
      </c>
      <c r="T551" s="192" t="e">
        <f>VLOOKUP(D551,'PC Receitas'!$N$4:$O$14,2,FALSE)</f>
        <v>#N/A</v>
      </c>
    </row>
    <row r="552" spans="3:20" ht="19.5" customHeight="1" thickTop="1" thickBot="1" x14ac:dyDescent="0.25">
      <c r="C552" s="58"/>
      <c r="D552" s="58"/>
      <c r="E552" s="58"/>
      <c r="F552" s="58"/>
      <c r="G552" s="58"/>
      <c r="H552" s="58"/>
      <c r="I552" s="59"/>
      <c r="J552" s="60"/>
      <c r="K552" s="57">
        <f t="shared" si="57"/>
        <v>38700</v>
      </c>
      <c r="P552" s="188" t="e">
        <f t="shared" si="58"/>
        <v>#N/A</v>
      </c>
      <c r="Q552" s="191" t="e">
        <f t="shared" si="59"/>
        <v>#N/A</v>
      </c>
      <c r="R552" s="191" t="e">
        <f t="shared" si="60"/>
        <v>#N/A</v>
      </c>
      <c r="S552" s="191" t="e">
        <f t="shared" si="61"/>
        <v>#N/A</v>
      </c>
      <c r="T552" s="192" t="e">
        <f>VLOOKUP(D552,'PC Receitas'!$N$4:$O$14,2,FALSE)</f>
        <v>#N/A</v>
      </c>
    </row>
    <row r="553" spans="3:20" ht="19.5" customHeight="1" thickTop="1" thickBot="1" x14ac:dyDescent="0.25">
      <c r="C553" s="58"/>
      <c r="D553" s="58"/>
      <c r="E553" s="58"/>
      <c r="F553" s="58"/>
      <c r="G553" s="58"/>
      <c r="H553" s="58"/>
      <c r="I553" s="59"/>
      <c r="J553" s="60"/>
      <c r="K553" s="57">
        <f t="shared" si="57"/>
        <v>38700</v>
      </c>
      <c r="P553" s="188" t="e">
        <f t="shared" si="58"/>
        <v>#N/A</v>
      </c>
      <c r="Q553" s="191" t="e">
        <f t="shared" si="59"/>
        <v>#N/A</v>
      </c>
      <c r="R553" s="191" t="e">
        <f t="shared" si="60"/>
        <v>#N/A</v>
      </c>
      <c r="S553" s="191" t="e">
        <f t="shared" si="61"/>
        <v>#N/A</v>
      </c>
      <c r="T553" s="192" t="e">
        <f>VLOOKUP(D553,'PC Receitas'!$N$4:$O$14,2,FALSE)</f>
        <v>#N/A</v>
      </c>
    </row>
    <row r="554" spans="3:20" ht="19.5" customHeight="1" thickTop="1" thickBot="1" x14ac:dyDescent="0.25">
      <c r="C554" s="58"/>
      <c r="D554" s="58"/>
      <c r="E554" s="58"/>
      <c r="F554" s="58"/>
      <c r="G554" s="58"/>
      <c r="H554" s="58"/>
      <c r="I554" s="59"/>
      <c r="J554" s="60"/>
      <c r="K554" s="57">
        <f t="shared" si="57"/>
        <v>38700</v>
      </c>
      <c r="P554" s="188" t="e">
        <f t="shared" si="58"/>
        <v>#N/A</v>
      </c>
      <c r="Q554" s="191" t="e">
        <f t="shared" si="59"/>
        <v>#N/A</v>
      </c>
      <c r="R554" s="191" t="e">
        <f t="shared" si="60"/>
        <v>#N/A</v>
      </c>
      <c r="S554" s="191" t="e">
        <f t="shared" si="61"/>
        <v>#N/A</v>
      </c>
      <c r="T554" s="192" t="e">
        <f>VLOOKUP(D554,'PC Receitas'!$N$4:$O$14,2,FALSE)</f>
        <v>#N/A</v>
      </c>
    </row>
    <row r="555" spans="3:20" ht="19.5" customHeight="1" thickTop="1" thickBot="1" x14ac:dyDescent="0.25">
      <c r="C555" s="58"/>
      <c r="D555" s="58"/>
      <c r="E555" s="58"/>
      <c r="F555" s="58"/>
      <c r="G555" s="58"/>
      <c r="H555" s="58"/>
      <c r="I555" s="59"/>
      <c r="J555" s="60"/>
      <c r="K555" s="57">
        <f t="shared" si="57"/>
        <v>38700</v>
      </c>
      <c r="P555" s="188" t="e">
        <f t="shared" si="58"/>
        <v>#N/A</v>
      </c>
      <c r="Q555" s="191" t="e">
        <f t="shared" si="59"/>
        <v>#N/A</v>
      </c>
      <c r="R555" s="191" t="e">
        <f t="shared" si="60"/>
        <v>#N/A</v>
      </c>
      <c r="S555" s="191" t="e">
        <f t="shared" si="61"/>
        <v>#N/A</v>
      </c>
      <c r="T555" s="192" t="e">
        <f>VLOOKUP(D555,'PC Receitas'!$N$4:$O$14,2,FALSE)</f>
        <v>#N/A</v>
      </c>
    </row>
    <row r="556" spans="3:20" ht="19.5" customHeight="1" thickTop="1" thickBot="1" x14ac:dyDescent="0.25">
      <c r="C556" s="58"/>
      <c r="D556" s="58"/>
      <c r="E556" s="58"/>
      <c r="F556" s="58"/>
      <c r="G556" s="58"/>
      <c r="H556" s="58"/>
      <c r="I556" s="59"/>
      <c r="J556" s="60"/>
      <c r="K556" s="57">
        <f t="shared" si="57"/>
        <v>38700</v>
      </c>
      <c r="P556" s="188" t="e">
        <f t="shared" si="58"/>
        <v>#N/A</v>
      </c>
      <c r="Q556" s="191" t="e">
        <f t="shared" si="59"/>
        <v>#N/A</v>
      </c>
      <c r="R556" s="191" t="e">
        <f t="shared" si="60"/>
        <v>#N/A</v>
      </c>
      <c r="S556" s="191" t="e">
        <f t="shared" si="61"/>
        <v>#N/A</v>
      </c>
      <c r="T556" s="192" t="e">
        <f>VLOOKUP(D556,'PC Receitas'!$N$4:$O$14,2,FALSE)</f>
        <v>#N/A</v>
      </c>
    </row>
    <row r="557" spans="3:20" ht="19.5" customHeight="1" thickTop="1" thickBot="1" x14ac:dyDescent="0.25">
      <c r="C557" s="58"/>
      <c r="D557" s="58"/>
      <c r="E557" s="58"/>
      <c r="F557" s="58"/>
      <c r="G557" s="58"/>
      <c r="H557" s="58"/>
      <c r="I557" s="59"/>
      <c r="J557" s="60"/>
      <c r="K557" s="57">
        <f t="shared" si="57"/>
        <v>38700</v>
      </c>
      <c r="P557" s="188" t="e">
        <f t="shared" si="58"/>
        <v>#N/A</v>
      </c>
      <c r="Q557" s="191" t="e">
        <f t="shared" si="59"/>
        <v>#N/A</v>
      </c>
      <c r="R557" s="191" t="e">
        <f t="shared" si="60"/>
        <v>#N/A</v>
      </c>
      <c r="S557" s="191" t="e">
        <f t="shared" si="61"/>
        <v>#N/A</v>
      </c>
      <c r="T557" s="192" t="e">
        <f>VLOOKUP(D557,'PC Receitas'!$N$4:$O$14,2,FALSE)</f>
        <v>#N/A</v>
      </c>
    </row>
    <row r="558" spans="3:20" ht="19.5" customHeight="1" thickTop="1" thickBot="1" x14ac:dyDescent="0.25">
      <c r="C558" s="58"/>
      <c r="D558" s="58"/>
      <c r="E558" s="58"/>
      <c r="F558" s="58"/>
      <c r="G558" s="58"/>
      <c r="H558" s="58"/>
      <c r="I558" s="59"/>
      <c r="J558" s="60"/>
      <c r="K558" s="57">
        <f t="shared" si="57"/>
        <v>38700</v>
      </c>
      <c r="P558" s="188" t="e">
        <f t="shared" si="58"/>
        <v>#N/A</v>
      </c>
      <c r="Q558" s="191" t="e">
        <f t="shared" si="59"/>
        <v>#N/A</v>
      </c>
      <c r="R558" s="191" t="e">
        <f t="shared" si="60"/>
        <v>#N/A</v>
      </c>
      <c r="S558" s="191" t="e">
        <f t="shared" si="61"/>
        <v>#N/A</v>
      </c>
      <c r="T558" s="192" t="e">
        <f>VLOOKUP(D558,'PC Receitas'!$N$4:$O$14,2,FALSE)</f>
        <v>#N/A</v>
      </c>
    </row>
    <row r="559" spans="3:20" ht="19.5" customHeight="1" thickTop="1" thickBot="1" x14ac:dyDescent="0.25">
      <c r="C559" s="58"/>
      <c r="D559" s="58"/>
      <c r="E559" s="58"/>
      <c r="F559" s="58"/>
      <c r="G559" s="58"/>
      <c r="H559" s="58"/>
      <c r="I559" s="59"/>
      <c r="J559" s="60"/>
      <c r="K559" s="57">
        <f t="shared" si="57"/>
        <v>38700</v>
      </c>
      <c r="P559" s="188" t="e">
        <f t="shared" si="58"/>
        <v>#N/A</v>
      </c>
      <c r="Q559" s="191" t="e">
        <f t="shared" si="59"/>
        <v>#N/A</v>
      </c>
      <c r="R559" s="191" t="e">
        <f t="shared" si="60"/>
        <v>#N/A</v>
      </c>
      <c r="S559" s="191" t="e">
        <f t="shared" si="61"/>
        <v>#N/A</v>
      </c>
      <c r="T559" s="192" t="e">
        <f>VLOOKUP(D559,'PC Receitas'!$N$4:$O$14,2,FALSE)</f>
        <v>#N/A</v>
      </c>
    </row>
    <row r="560" spans="3:20" ht="19.5" customHeight="1" thickTop="1" thickBot="1" x14ac:dyDescent="0.25">
      <c r="C560" s="58"/>
      <c r="D560" s="58"/>
      <c r="E560" s="58"/>
      <c r="F560" s="58"/>
      <c r="G560" s="58"/>
      <c r="H560" s="58"/>
      <c r="I560" s="59"/>
      <c r="J560" s="60"/>
      <c r="K560" s="57">
        <f t="shared" si="57"/>
        <v>38700</v>
      </c>
      <c r="P560" s="188" t="e">
        <f t="shared" si="58"/>
        <v>#N/A</v>
      </c>
      <c r="Q560" s="191" t="e">
        <f t="shared" si="59"/>
        <v>#N/A</v>
      </c>
      <c r="R560" s="191" t="e">
        <f t="shared" si="60"/>
        <v>#N/A</v>
      </c>
      <c r="S560" s="191" t="e">
        <f t="shared" si="61"/>
        <v>#N/A</v>
      </c>
      <c r="T560" s="192" t="e">
        <f>VLOOKUP(D560,'PC Receitas'!$N$4:$O$14,2,FALSE)</f>
        <v>#N/A</v>
      </c>
    </row>
    <row r="561" spans="3:20" ht="19.5" customHeight="1" thickTop="1" thickBot="1" x14ac:dyDescent="0.25">
      <c r="C561" s="58"/>
      <c r="D561" s="58"/>
      <c r="E561" s="58"/>
      <c r="F561" s="58"/>
      <c r="G561" s="58"/>
      <c r="H561" s="58"/>
      <c r="I561" s="59"/>
      <c r="J561" s="60"/>
      <c r="K561" s="57">
        <f t="shared" si="57"/>
        <v>38700</v>
      </c>
      <c r="P561" s="188" t="e">
        <f t="shared" si="58"/>
        <v>#N/A</v>
      </c>
      <c r="Q561" s="191" t="e">
        <f t="shared" si="59"/>
        <v>#N/A</v>
      </c>
      <c r="R561" s="191" t="e">
        <f t="shared" si="60"/>
        <v>#N/A</v>
      </c>
      <c r="S561" s="191" t="e">
        <f t="shared" si="61"/>
        <v>#N/A</v>
      </c>
      <c r="T561" s="192" t="e">
        <f>VLOOKUP(D561,'PC Receitas'!$N$4:$O$14,2,FALSE)</f>
        <v>#N/A</v>
      </c>
    </row>
    <row r="562" spans="3:20" ht="19.5" customHeight="1" thickTop="1" thickBot="1" x14ac:dyDescent="0.25">
      <c r="C562" s="58"/>
      <c r="D562" s="58"/>
      <c r="E562" s="58"/>
      <c r="F562" s="58"/>
      <c r="G562" s="58"/>
      <c r="H562" s="58"/>
      <c r="I562" s="59"/>
      <c r="J562" s="60"/>
      <c r="K562" s="57">
        <f t="shared" si="57"/>
        <v>38700</v>
      </c>
      <c r="P562" s="188" t="e">
        <f t="shared" si="58"/>
        <v>#N/A</v>
      </c>
      <c r="Q562" s="191" t="e">
        <f t="shared" si="59"/>
        <v>#N/A</v>
      </c>
      <c r="R562" s="191" t="e">
        <f t="shared" si="60"/>
        <v>#N/A</v>
      </c>
      <c r="S562" s="191" t="e">
        <f t="shared" si="61"/>
        <v>#N/A</v>
      </c>
      <c r="T562" s="192" t="e">
        <f>VLOOKUP(D562,'PC Receitas'!$N$4:$O$14,2,FALSE)</f>
        <v>#N/A</v>
      </c>
    </row>
    <row r="563" spans="3:20" ht="19.5" customHeight="1" thickTop="1" thickBot="1" x14ac:dyDescent="0.25">
      <c r="C563" s="58"/>
      <c r="D563" s="58"/>
      <c r="E563" s="58"/>
      <c r="F563" s="58"/>
      <c r="G563" s="58"/>
      <c r="H563" s="58"/>
      <c r="I563" s="59"/>
      <c r="J563" s="60"/>
      <c r="K563" s="57">
        <f t="shared" si="57"/>
        <v>38700</v>
      </c>
      <c r="P563" s="188" t="e">
        <f t="shared" si="58"/>
        <v>#N/A</v>
      </c>
      <c r="Q563" s="191" t="e">
        <f t="shared" si="59"/>
        <v>#N/A</v>
      </c>
      <c r="R563" s="191" t="e">
        <f t="shared" si="60"/>
        <v>#N/A</v>
      </c>
      <c r="S563" s="191" t="e">
        <f t="shared" si="61"/>
        <v>#N/A</v>
      </c>
      <c r="T563" s="192" t="e">
        <f>VLOOKUP(D563,'PC Receitas'!$N$4:$O$14,2,FALSE)</f>
        <v>#N/A</v>
      </c>
    </row>
    <row r="564" spans="3:20" ht="19.5" customHeight="1" thickTop="1" thickBot="1" x14ac:dyDescent="0.25">
      <c r="C564" s="58"/>
      <c r="D564" s="58"/>
      <c r="E564" s="58"/>
      <c r="F564" s="58"/>
      <c r="G564" s="58"/>
      <c r="H564" s="58"/>
      <c r="I564" s="59"/>
      <c r="J564" s="60"/>
      <c r="K564" s="57">
        <f t="shared" si="57"/>
        <v>38700</v>
      </c>
      <c r="P564" s="188" t="e">
        <f t="shared" si="58"/>
        <v>#N/A</v>
      </c>
      <c r="Q564" s="191" t="e">
        <f t="shared" si="59"/>
        <v>#N/A</v>
      </c>
      <c r="R564" s="191" t="e">
        <f t="shared" si="60"/>
        <v>#N/A</v>
      </c>
      <c r="S564" s="191" t="e">
        <f t="shared" si="61"/>
        <v>#N/A</v>
      </c>
      <c r="T564" s="192" t="e">
        <f>VLOOKUP(D564,'PC Receitas'!$N$4:$O$14,2,FALSE)</f>
        <v>#N/A</v>
      </c>
    </row>
    <row r="565" spans="3:20" ht="19.5" customHeight="1" thickTop="1" thickBot="1" x14ac:dyDescent="0.25">
      <c r="C565" s="58"/>
      <c r="D565" s="58"/>
      <c r="E565" s="58"/>
      <c r="F565" s="58"/>
      <c r="G565" s="58"/>
      <c r="H565" s="58"/>
      <c r="I565" s="59"/>
      <c r="J565" s="60"/>
      <c r="K565" s="57">
        <f t="shared" si="57"/>
        <v>38700</v>
      </c>
      <c r="P565" s="188" t="e">
        <f t="shared" si="58"/>
        <v>#N/A</v>
      </c>
      <c r="Q565" s="191" t="e">
        <f t="shared" si="59"/>
        <v>#N/A</v>
      </c>
      <c r="R565" s="191" t="e">
        <f t="shared" si="60"/>
        <v>#N/A</v>
      </c>
      <c r="S565" s="191" t="e">
        <f t="shared" si="61"/>
        <v>#N/A</v>
      </c>
      <c r="T565" s="192" t="e">
        <f>VLOOKUP(D565,'PC Receitas'!$N$4:$O$14,2,FALSE)</f>
        <v>#N/A</v>
      </c>
    </row>
    <row r="566" spans="3:20" ht="19.5" customHeight="1" thickTop="1" thickBot="1" x14ac:dyDescent="0.25">
      <c r="C566" s="58"/>
      <c r="D566" s="58"/>
      <c r="E566" s="58"/>
      <c r="F566" s="58"/>
      <c r="G566" s="58"/>
      <c r="H566" s="58"/>
      <c r="I566" s="59"/>
      <c r="J566" s="60"/>
      <c r="K566" s="57">
        <f t="shared" si="57"/>
        <v>38700</v>
      </c>
      <c r="P566" s="188" t="e">
        <f t="shared" si="58"/>
        <v>#N/A</v>
      </c>
      <c r="Q566" s="191" t="e">
        <f t="shared" si="59"/>
        <v>#N/A</v>
      </c>
      <c r="R566" s="191" t="e">
        <f t="shared" si="60"/>
        <v>#N/A</v>
      </c>
      <c r="S566" s="191" t="e">
        <f t="shared" si="61"/>
        <v>#N/A</v>
      </c>
      <c r="T566" s="192" t="e">
        <f>VLOOKUP(D566,'PC Receitas'!$N$4:$O$14,2,FALSE)</f>
        <v>#N/A</v>
      </c>
    </row>
    <row r="567" spans="3:20" ht="19.5" customHeight="1" thickTop="1" thickBot="1" x14ac:dyDescent="0.25">
      <c r="C567" s="58"/>
      <c r="D567" s="58"/>
      <c r="E567" s="58"/>
      <c r="F567" s="58"/>
      <c r="G567" s="58"/>
      <c r="H567" s="58"/>
      <c r="I567" s="59"/>
      <c r="J567" s="60"/>
      <c r="K567" s="57">
        <f t="shared" si="57"/>
        <v>38700</v>
      </c>
      <c r="P567" s="188" t="e">
        <f t="shared" si="58"/>
        <v>#N/A</v>
      </c>
      <c r="Q567" s="191" t="e">
        <f t="shared" si="59"/>
        <v>#N/A</v>
      </c>
      <c r="R567" s="191" t="e">
        <f t="shared" si="60"/>
        <v>#N/A</v>
      </c>
      <c r="S567" s="191" t="e">
        <f t="shared" si="61"/>
        <v>#N/A</v>
      </c>
      <c r="T567" s="192" t="e">
        <f>VLOOKUP(D567,'PC Receitas'!$N$4:$O$14,2,FALSE)</f>
        <v>#N/A</v>
      </c>
    </row>
    <row r="568" spans="3:20" ht="19.5" customHeight="1" thickTop="1" thickBot="1" x14ac:dyDescent="0.25">
      <c r="C568" s="58"/>
      <c r="D568" s="58"/>
      <c r="E568" s="58"/>
      <c r="F568" s="58"/>
      <c r="G568" s="58"/>
      <c r="H568" s="58"/>
      <c r="I568" s="59"/>
      <c r="J568" s="60"/>
      <c r="K568" s="57">
        <f t="shared" si="57"/>
        <v>38700</v>
      </c>
      <c r="P568" s="188" t="e">
        <f t="shared" si="58"/>
        <v>#N/A</v>
      </c>
      <c r="Q568" s="191" t="e">
        <f t="shared" si="59"/>
        <v>#N/A</v>
      </c>
      <c r="R568" s="191" t="e">
        <f t="shared" si="60"/>
        <v>#N/A</v>
      </c>
      <c r="S568" s="191" t="e">
        <f t="shared" si="61"/>
        <v>#N/A</v>
      </c>
      <c r="T568" s="192" t="e">
        <f>VLOOKUP(D568,'PC Receitas'!$N$4:$O$14,2,FALSE)</f>
        <v>#N/A</v>
      </c>
    </row>
    <row r="569" spans="3:20" ht="19.5" customHeight="1" thickTop="1" thickBot="1" x14ac:dyDescent="0.25">
      <c r="C569" s="58"/>
      <c r="D569" s="58"/>
      <c r="E569" s="58"/>
      <c r="F569" s="58"/>
      <c r="G569" s="58"/>
      <c r="H569" s="58"/>
      <c r="I569" s="59"/>
      <c r="J569" s="60"/>
      <c r="K569" s="57">
        <f t="shared" si="57"/>
        <v>38700</v>
      </c>
      <c r="P569" s="188" t="e">
        <f t="shared" si="58"/>
        <v>#N/A</v>
      </c>
      <c r="Q569" s="191" t="e">
        <f t="shared" si="59"/>
        <v>#N/A</v>
      </c>
      <c r="R569" s="191" t="e">
        <f t="shared" si="60"/>
        <v>#N/A</v>
      </c>
      <c r="S569" s="191" t="e">
        <f t="shared" si="61"/>
        <v>#N/A</v>
      </c>
      <c r="T569" s="192" t="e">
        <f>VLOOKUP(D569,'PC Receitas'!$N$4:$O$14,2,FALSE)</f>
        <v>#N/A</v>
      </c>
    </row>
    <row r="570" spans="3:20" ht="19.5" customHeight="1" thickTop="1" thickBot="1" x14ac:dyDescent="0.25">
      <c r="C570" s="58"/>
      <c r="D570" s="58"/>
      <c r="E570" s="58"/>
      <c r="F570" s="58"/>
      <c r="G570" s="58"/>
      <c r="H570" s="58"/>
      <c r="I570" s="59"/>
      <c r="J570" s="60"/>
      <c r="K570" s="57">
        <f t="shared" si="57"/>
        <v>38700</v>
      </c>
      <c r="P570" s="188" t="e">
        <f t="shared" si="58"/>
        <v>#N/A</v>
      </c>
      <c r="Q570" s="191" t="e">
        <f t="shared" si="59"/>
        <v>#N/A</v>
      </c>
      <c r="R570" s="191" t="e">
        <f t="shared" si="60"/>
        <v>#N/A</v>
      </c>
      <c r="S570" s="191" t="e">
        <f t="shared" si="61"/>
        <v>#N/A</v>
      </c>
      <c r="T570" s="192" t="e">
        <f>VLOOKUP(D570,'PC Receitas'!$N$4:$O$14,2,FALSE)</f>
        <v>#N/A</v>
      </c>
    </row>
    <row r="571" spans="3:20" ht="19.5" customHeight="1" thickTop="1" thickBot="1" x14ac:dyDescent="0.25">
      <c r="C571" s="58"/>
      <c r="D571" s="58"/>
      <c r="E571" s="58"/>
      <c r="F571" s="58"/>
      <c r="G571" s="58"/>
      <c r="H571" s="58"/>
      <c r="I571" s="59"/>
      <c r="J571" s="60"/>
      <c r="K571" s="57">
        <f t="shared" si="57"/>
        <v>38700</v>
      </c>
      <c r="P571" s="188" t="e">
        <f t="shared" si="58"/>
        <v>#N/A</v>
      </c>
      <c r="Q571" s="191" t="e">
        <f t="shared" si="59"/>
        <v>#N/A</v>
      </c>
      <c r="R571" s="191" t="e">
        <f t="shared" si="60"/>
        <v>#N/A</v>
      </c>
      <c r="S571" s="191" t="e">
        <f t="shared" si="61"/>
        <v>#N/A</v>
      </c>
      <c r="T571" s="192" t="e">
        <f>VLOOKUP(D571,'PC Receitas'!$N$4:$O$14,2,FALSE)</f>
        <v>#N/A</v>
      </c>
    </row>
    <row r="572" spans="3:20" ht="19.5" customHeight="1" thickTop="1" thickBot="1" x14ac:dyDescent="0.25">
      <c r="C572" s="58"/>
      <c r="D572" s="58"/>
      <c r="E572" s="58"/>
      <c r="F572" s="58"/>
      <c r="G572" s="58"/>
      <c r="H572" s="58"/>
      <c r="I572" s="59"/>
      <c r="J572" s="60"/>
      <c r="K572" s="57">
        <f t="shared" si="57"/>
        <v>38700</v>
      </c>
      <c r="P572" s="188" t="e">
        <f t="shared" si="58"/>
        <v>#N/A</v>
      </c>
      <c r="Q572" s="191" t="e">
        <f t="shared" si="59"/>
        <v>#N/A</v>
      </c>
      <c r="R572" s="191" t="e">
        <f t="shared" si="60"/>
        <v>#N/A</v>
      </c>
      <c r="S572" s="191" t="e">
        <f t="shared" si="61"/>
        <v>#N/A</v>
      </c>
      <c r="T572" s="192" t="e">
        <f>VLOOKUP(D572,'PC Receitas'!$N$4:$O$14,2,FALSE)</f>
        <v>#N/A</v>
      </c>
    </row>
    <row r="573" spans="3:20" ht="19.5" customHeight="1" thickTop="1" thickBot="1" x14ac:dyDescent="0.25">
      <c r="C573" s="58"/>
      <c r="D573" s="58"/>
      <c r="E573" s="58"/>
      <c r="F573" s="58"/>
      <c r="G573" s="58"/>
      <c r="H573" s="58"/>
      <c r="I573" s="59"/>
      <c r="J573" s="60"/>
      <c r="K573" s="57">
        <f t="shared" si="57"/>
        <v>38700</v>
      </c>
      <c r="P573" s="188" t="e">
        <f t="shared" si="58"/>
        <v>#N/A</v>
      </c>
      <c r="Q573" s="191" t="e">
        <f t="shared" si="59"/>
        <v>#N/A</v>
      </c>
      <c r="R573" s="191" t="e">
        <f t="shared" si="60"/>
        <v>#N/A</v>
      </c>
      <c r="S573" s="191" t="e">
        <f t="shared" si="61"/>
        <v>#N/A</v>
      </c>
      <c r="T573" s="192" t="e">
        <f>VLOOKUP(D573,'PC Receitas'!$N$4:$O$14,2,FALSE)</f>
        <v>#N/A</v>
      </c>
    </row>
    <row r="574" spans="3:20" ht="19.5" customHeight="1" thickTop="1" thickBot="1" x14ac:dyDescent="0.25">
      <c r="C574" s="58"/>
      <c r="D574" s="58"/>
      <c r="E574" s="58"/>
      <c r="F574" s="58"/>
      <c r="G574" s="58"/>
      <c r="H574" s="58"/>
      <c r="I574" s="59"/>
      <c r="J574" s="60"/>
      <c r="K574" s="57">
        <f t="shared" si="57"/>
        <v>38700</v>
      </c>
      <c r="P574" s="188" t="e">
        <f t="shared" si="58"/>
        <v>#N/A</v>
      </c>
      <c r="Q574" s="191" t="e">
        <f t="shared" si="59"/>
        <v>#N/A</v>
      </c>
      <c r="R574" s="191" t="e">
        <f t="shared" si="60"/>
        <v>#N/A</v>
      </c>
      <c r="S574" s="191" t="e">
        <f t="shared" si="61"/>
        <v>#N/A</v>
      </c>
      <c r="T574" s="192" t="e">
        <f>VLOOKUP(D574,'PC Receitas'!$N$4:$O$14,2,FALSE)</f>
        <v>#N/A</v>
      </c>
    </row>
    <row r="575" spans="3:20" ht="19.5" customHeight="1" thickTop="1" thickBot="1" x14ac:dyDescent="0.25">
      <c r="C575" s="58"/>
      <c r="D575" s="58"/>
      <c r="E575" s="58"/>
      <c r="F575" s="58"/>
      <c r="G575" s="58"/>
      <c r="H575" s="58"/>
      <c r="I575" s="59"/>
      <c r="J575" s="60"/>
      <c r="K575" s="57">
        <f t="shared" si="57"/>
        <v>38700</v>
      </c>
      <c r="P575" s="188" t="e">
        <f t="shared" si="58"/>
        <v>#N/A</v>
      </c>
      <c r="Q575" s="191" t="e">
        <f t="shared" si="59"/>
        <v>#N/A</v>
      </c>
      <c r="R575" s="191" t="e">
        <f t="shared" si="60"/>
        <v>#N/A</v>
      </c>
      <c r="S575" s="191" t="e">
        <f t="shared" si="61"/>
        <v>#N/A</v>
      </c>
      <c r="T575" s="192" t="e">
        <f>VLOOKUP(D575,'PC Receitas'!$N$4:$O$14,2,FALSE)</f>
        <v>#N/A</v>
      </c>
    </row>
    <row r="576" spans="3:20" ht="19.5" customHeight="1" thickTop="1" thickBot="1" x14ac:dyDescent="0.25">
      <c r="C576" s="58"/>
      <c r="D576" s="58"/>
      <c r="E576" s="58"/>
      <c r="F576" s="58"/>
      <c r="G576" s="58"/>
      <c r="H576" s="58"/>
      <c r="I576" s="59"/>
      <c r="J576" s="60"/>
      <c r="K576" s="57">
        <f t="shared" si="57"/>
        <v>38700</v>
      </c>
      <c r="P576" s="188" t="e">
        <f t="shared" si="58"/>
        <v>#N/A</v>
      </c>
      <c r="Q576" s="191" t="e">
        <f t="shared" si="59"/>
        <v>#N/A</v>
      </c>
      <c r="R576" s="191" t="e">
        <f t="shared" si="60"/>
        <v>#N/A</v>
      </c>
      <c r="S576" s="191" t="e">
        <f t="shared" si="61"/>
        <v>#N/A</v>
      </c>
      <c r="T576" s="192" t="e">
        <f>VLOOKUP(D576,'PC Receitas'!$N$4:$O$14,2,FALSE)</f>
        <v>#N/A</v>
      </c>
    </row>
    <row r="577" spans="3:20" ht="19.5" customHeight="1" thickTop="1" thickBot="1" x14ac:dyDescent="0.25">
      <c r="C577" s="58"/>
      <c r="D577" s="58"/>
      <c r="E577" s="58"/>
      <c r="F577" s="58"/>
      <c r="G577" s="58"/>
      <c r="H577" s="58"/>
      <c r="I577" s="59"/>
      <c r="J577" s="60"/>
      <c r="K577" s="57">
        <f t="shared" si="57"/>
        <v>38700</v>
      </c>
      <c r="P577" s="188" t="e">
        <f t="shared" si="58"/>
        <v>#N/A</v>
      </c>
      <c r="Q577" s="191" t="e">
        <f t="shared" si="59"/>
        <v>#N/A</v>
      </c>
      <c r="R577" s="191" t="e">
        <f t="shared" si="60"/>
        <v>#N/A</v>
      </c>
      <c r="S577" s="191" t="e">
        <f t="shared" si="61"/>
        <v>#N/A</v>
      </c>
      <c r="T577" s="192" t="e">
        <f>VLOOKUP(D577,'PC Receitas'!$N$4:$O$14,2,FALSE)</f>
        <v>#N/A</v>
      </c>
    </row>
    <row r="578" spans="3:20" ht="19.5" customHeight="1" thickTop="1" thickBot="1" x14ac:dyDescent="0.25">
      <c r="C578" s="58"/>
      <c r="D578" s="58"/>
      <c r="E578" s="58"/>
      <c r="F578" s="58"/>
      <c r="G578" s="58"/>
      <c r="H578" s="58"/>
      <c r="I578" s="59"/>
      <c r="J578" s="60"/>
      <c r="K578" s="57">
        <f t="shared" si="57"/>
        <v>38700</v>
      </c>
      <c r="P578" s="188" t="e">
        <f t="shared" si="58"/>
        <v>#N/A</v>
      </c>
      <c r="Q578" s="191" t="e">
        <f t="shared" si="59"/>
        <v>#N/A</v>
      </c>
      <c r="R578" s="191" t="e">
        <f t="shared" si="60"/>
        <v>#N/A</v>
      </c>
      <c r="S578" s="191" t="e">
        <f t="shared" si="61"/>
        <v>#N/A</v>
      </c>
      <c r="T578" s="192" t="e">
        <f>VLOOKUP(D578,'PC Receitas'!$N$4:$O$14,2,FALSE)</f>
        <v>#N/A</v>
      </c>
    </row>
    <row r="579" spans="3:20" ht="19.5" customHeight="1" thickTop="1" thickBot="1" x14ac:dyDescent="0.25">
      <c r="C579" s="58"/>
      <c r="D579" s="58"/>
      <c r="E579" s="58"/>
      <c r="F579" s="58"/>
      <c r="G579" s="58"/>
      <c r="H579" s="58"/>
      <c r="I579" s="59"/>
      <c r="J579" s="60"/>
      <c r="K579" s="57">
        <f t="shared" si="57"/>
        <v>38700</v>
      </c>
      <c r="P579" s="188" t="e">
        <f t="shared" si="58"/>
        <v>#N/A</v>
      </c>
      <c r="Q579" s="191" t="e">
        <f t="shared" si="59"/>
        <v>#N/A</v>
      </c>
      <c r="R579" s="191" t="e">
        <f t="shared" si="60"/>
        <v>#N/A</v>
      </c>
      <c r="S579" s="191" t="e">
        <f t="shared" si="61"/>
        <v>#N/A</v>
      </c>
      <c r="T579" s="192" t="e">
        <f>VLOOKUP(D579,'PC Receitas'!$N$4:$O$14,2,FALSE)</f>
        <v>#N/A</v>
      </c>
    </row>
    <row r="580" spans="3:20" ht="19.5" customHeight="1" thickTop="1" thickBot="1" x14ac:dyDescent="0.25">
      <c r="C580" s="58"/>
      <c r="D580" s="58"/>
      <c r="E580" s="58"/>
      <c r="F580" s="58"/>
      <c r="G580" s="58"/>
      <c r="H580" s="58"/>
      <c r="I580" s="59"/>
      <c r="J580" s="60"/>
      <c r="K580" s="57">
        <f t="shared" si="57"/>
        <v>38700</v>
      </c>
      <c r="P580" s="188" t="e">
        <f t="shared" si="58"/>
        <v>#N/A</v>
      </c>
      <c r="Q580" s="191" t="e">
        <f t="shared" si="59"/>
        <v>#N/A</v>
      </c>
      <c r="R580" s="191" t="e">
        <f t="shared" si="60"/>
        <v>#N/A</v>
      </c>
      <c r="S580" s="191" t="e">
        <f t="shared" si="61"/>
        <v>#N/A</v>
      </c>
      <c r="T580" s="192" t="e">
        <f>VLOOKUP(D580,'PC Receitas'!$N$4:$O$14,2,FALSE)</f>
        <v>#N/A</v>
      </c>
    </row>
    <row r="581" spans="3:20" ht="19.5" customHeight="1" thickTop="1" thickBot="1" x14ac:dyDescent="0.25">
      <c r="C581" s="58"/>
      <c r="D581" s="58"/>
      <c r="E581" s="58"/>
      <c r="F581" s="58"/>
      <c r="G581" s="58"/>
      <c r="H581" s="58"/>
      <c r="I581" s="59"/>
      <c r="J581" s="60"/>
      <c r="K581" s="57">
        <f t="shared" si="57"/>
        <v>38700</v>
      </c>
      <c r="P581" s="188" t="e">
        <f t="shared" si="58"/>
        <v>#N/A</v>
      </c>
      <c r="Q581" s="191" t="e">
        <f t="shared" si="59"/>
        <v>#N/A</v>
      </c>
      <c r="R581" s="191" t="e">
        <f t="shared" si="60"/>
        <v>#N/A</v>
      </c>
      <c r="S581" s="191" t="e">
        <f t="shared" si="61"/>
        <v>#N/A</v>
      </c>
      <c r="T581" s="192" t="e">
        <f>VLOOKUP(D581,'PC Receitas'!$N$4:$O$14,2,FALSE)</f>
        <v>#N/A</v>
      </c>
    </row>
    <row r="582" spans="3:20" ht="19.5" customHeight="1" thickTop="1" thickBot="1" x14ac:dyDescent="0.25">
      <c r="C582" s="58"/>
      <c r="D582" s="58"/>
      <c r="E582" s="58"/>
      <c r="F582" s="58"/>
      <c r="G582" s="58"/>
      <c r="H582" s="58"/>
      <c r="I582" s="59"/>
      <c r="J582" s="60"/>
      <c r="K582" s="57">
        <f t="shared" si="57"/>
        <v>38700</v>
      </c>
      <c r="P582" s="188" t="e">
        <f t="shared" si="58"/>
        <v>#N/A</v>
      </c>
      <c r="Q582" s="191" t="e">
        <f t="shared" si="59"/>
        <v>#N/A</v>
      </c>
      <c r="R582" s="191" t="e">
        <f t="shared" si="60"/>
        <v>#N/A</v>
      </c>
      <c r="S582" s="191" t="e">
        <f t="shared" si="61"/>
        <v>#N/A</v>
      </c>
      <c r="T582" s="192" t="e">
        <f>VLOOKUP(D582,'PC Receitas'!$N$4:$O$14,2,FALSE)</f>
        <v>#N/A</v>
      </c>
    </row>
    <row r="583" spans="3:20" ht="19.5" customHeight="1" thickTop="1" thickBot="1" x14ac:dyDescent="0.25">
      <c r="C583" s="58"/>
      <c r="D583" s="58"/>
      <c r="E583" s="58"/>
      <c r="F583" s="58"/>
      <c r="G583" s="58"/>
      <c r="H583" s="58"/>
      <c r="I583" s="59"/>
      <c r="J583" s="60"/>
      <c r="K583" s="57">
        <f t="shared" ref="K583:K619" si="62">K582+IF(AND(J583="Pago",OR(D583=$V$5,D583=$V$6,D583=$V$7)),I583,IF(AND(J583="Pago",OR(D583=$V$8,D583=$V$9,D583=$V$10,D583=$V$11,D583=$V$12,D583=$V$13,D583=$V$14,D583=$V$15)),-I583,IF(G583="À Vista",IF(J583="Pago",-I583,0),0)))</f>
        <v>38700</v>
      </c>
      <c r="P583" s="188" t="e">
        <f t="shared" si="58"/>
        <v>#N/A</v>
      </c>
      <c r="Q583" s="191" t="e">
        <f t="shared" si="59"/>
        <v>#N/A</v>
      </c>
      <c r="R583" s="191" t="e">
        <f t="shared" si="60"/>
        <v>#N/A</v>
      </c>
      <c r="S583" s="191" t="e">
        <f t="shared" si="61"/>
        <v>#N/A</v>
      </c>
      <c r="T583" s="192" t="e">
        <f>VLOOKUP(D583,'PC Receitas'!$N$4:$O$14,2,FALSE)</f>
        <v>#N/A</v>
      </c>
    </row>
    <row r="584" spans="3:20" ht="19.5" customHeight="1" thickTop="1" thickBot="1" x14ac:dyDescent="0.25">
      <c r="C584" s="58"/>
      <c r="D584" s="58"/>
      <c r="E584" s="58"/>
      <c r="F584" s="58"/>
      <c r="G584" s="58"/>
      <c r="H584" s="58"/>
      <c r="I584" s="59"/>
      <c r="J584" s="60"/>
      <c r="K584" s="57">
        <f t="shared" si="62"/>
        <v>38700</v>
      </c>
      <c r="P584" s="188" t="e">
        <f t="shared" si="58"/>
        <v>#N/A</v>
      </c>
      <c r="Q584" s="191" t="e">
        <f t="shared" si="59"/>
        <v>#N/A</v>
      </c>
      <c r="R584" s="191" t="e">
        <f t="shared" si="60"/>
        <v>#N/A</v>
      </c>
      <c r="S584" s="191" t="e">
        <f t="shared" si="61"/>
        <v>#N/A</v>
      </c>
      <c r="T584" s="192" t="e">
        <f>VLOOKUP(D584,'PC Receitas'!$N$4:$O$14,2,FALSE)</f>
        <v>#N/A</v>
      </c>
    </row>
    <row r="585" spans="3:20" ht="19.5" customHeight="1" thickTop="1" thickBot="1" x14ac:dyDescent="0.25">
      <c r="C585" s="58"/>
      <c r="D585" s="58"/>
      <c r="E585" s="58"/>
      <c r="F585" s="58"/>
      <c r="G585" s="58"/>
      <c r="H585" s="58"/>
      <c r="I585" s="59"/>
      <c r="J585" s="60"/>
      <c r="K585" s="57">
        <f t="shared" si="62"/>
        <v>38700</v>
      </c>
      <c r="P585" s="188" t="e">
        <f t="shared" si="58"/>
        <v>#N/A</v>
      </c>
      <c r="Q585" s="191" t="e">
        <f t="shared" si="59"/>
        <v>#N/A</v>
      </c>
      <c r="R585" s="191" t="e">
        <f t="shared" si="60"/>
        <v>#N/A</v>
      </c>
      <c r="S585" s="191" t="e">
        <f t="shared" si="61"/>
        <v>#N/A</v>
      </c>
      <c r="T585" s="192" t="e">
        <f>VLOOKUP(D585,'PC Receitas'!$N$4:$O$14,2,FALSE)</f>
        <v>#N/A</v>
      </c>
    </row>
    <row r="586" spans="3:20" ht="19.5" customHeight="1" thickTop="1" thickBot="1" x14ac:dyDescent="0.25">
      <c r="C586" s="58"/>
      <c r="D586" s="58"/>
      <c r="E586" s="58"/>
      <c r="F586" s="58"/>
      <c r="G586" s="58"/>
      <c r="H586" s="58"/>
      <c r="I586" s="59"/>
      <c r="J586" s="60"/>
      <c r="K586" s="57">
        <f t="shared" si="62"/>
        <v>38700</v>
      </c>
      <c r="P586" s="188" t="e">
        <f t="shared" si="58"/>
        <v>#N/A</v>
      </c>
      <c r="Q586" s="191" t="e">
        <f t="shared" si="59"/>
        <v>#N/A</v>
      </c>
      <c r="R586" s="191" t="e">
        <f t="shared" si="60"/>
        <v>#N/A</v>
      </c>
      <c r="S586" s="191" t="e">
        <f t="shared" si="61"/>
        <v>#N/A</v>
      </c>
      <c r="T586" s="192" t="e">
        <f>VLOOKUP(D586,'PC Receitas'!$N$4:$O$14,2,FALSE)</f>
        <v>#N/A</v>
      </c>
    </row>
    <row r="587" spans="3:20" ht="19.5" customHeight="1" thickTop="1" thickBot="1" x14ac:dyDescent="0.25">
      <c r="C587" s="58"/>
      <c r="D587" s="58"/>
      <c r="E587" s="58"/>
      <c r="F587" s="58"/>
      <c r="G587" s="58"/>
      <c r="H587" s="58"/>
      <c r="I587" s="59"/>
      <c r="J587" s="60"/>
      <c r="K587" s="57">
        <f t="shared" si="62"/>
        <v>38700</v>
      </c>
      <c r="P587" s="188" t="e">
        <f t="shared" si="58"/>
        <v>#N/A</v>
      </c>
      <c r="Q587" s="191" t="e">
        <f t="shared" si="59"/>
        <v>#N/A</v>
      </c>
      <c r="R587" s="191" t="e">
        <f t="shared" si="60"/>
        <v>#N/A</v>
      </c>
      <c r="S587" s="191" t="e">
        <f t="shared" si="61"/>
        <v>#N/A</v>
      </c>
      <c r="T587" s="192" t="e">
        <f>VLOOKUP(D587,'PC Receitas'!$N$4:$O$14,2,FALSE)</f>
        <v>#N/A</v>
      </c>
    </row>
    <row r="588" spans="3:20" ht="19.5" customHeight="1" thickTop="1" thickBot="1" x14ac:dyDescent="0.25">
      <c r="C588" s="58"/>
      <c r="D588" s="58"/>
      <c r="E588" s="58"/>
      <c r="F588" s="58"/>
      <c r="G588" s="58"/>
      <c r="H588" s="58"/>
      <c r="I588" s="59"/>
      <c r="J588" s="60"/>
      <c r="K588" s="57">
        <f t="shared" si="62"/>
        <v>38700</v>
      </c>
      <c r="P588" s="188" t="e">
        <f t="shared" si="58"/>
        <v>#N/A</v>
      </c>
      <c r="Q588" s="191" t="e">
        <f t="shared" si="59"/>
        <v>#N/A</v>
      </c>
      <c r="R588" s="191" t="e">
        <f t="shared" si="60"/>
        <v>#N/A</v>
      </c>
      <c r="S588" s="191" t="e">
        <f t="shared" si="61"/>
        <v>#N/A</v>
      </c>
      <c r="T588" s="192" t="e">
        <f>VLOOKUP(D588,'PC Receitas'!$N$4:$O$14,2,FALSE)</f>
        <v>#N/A</v>
      </c>
    </row>
    <row r="589" spans="3:20" ht="19.5" customHeight="1" thickTop="1" thickBot="1" x14ac:dyDescent="0.25">
      <c r="C589" s="58"/>
      <c r="D589" s="58"/>
      <c r="E589" s="58"/>
      <c r="F589" s="58"/>
      <c r="G589" s="58"/>
      <c r="H589" s="58"/>
      <c r="I589" s="59"/>
      <c r="J589" s="60"/>
      <c r="K589" s="57">
        <f t="shared" si="62"/>
        <v>38700</v>
      </c>
      <c r="P589" s="188" t="e">
        <f t="shared" si="58"/>
        <v>#N/A</v>
      </c>
      <c r="Q589" s="191" t="e">
        <f t="shared" si="59"/>
        <v>#N/A</v>
      </c>
      <c r="R589" s="191" t="e">
        <f t="shared" si="60"/>
        <v>#N/A</v>
      </c>
      <c r="S589" s="191" t="e">
        <f t="shared" si="61"/>
        <v>#N/A</v>
      </c>
      <c r="T589" s="192" t="e">
        <f>VLOOKUP(D589,'PC Receitas'!$N$4:$O$14,2,FALSE)</f>
        <v>#N/A</v>
      </c>
    </row>
    <row r="590" spans="3:20" ht="19.5" customHeight="1" thickTop="1" thickBot="1" x14ac:dyDescent="0.25">
      <c r="C590" s="58"/>
      <c r="D590" s="58"/>
      <c r="E590" s="58"/>
      <c r="F590" s="58"/>
      <c r="G590" s="58"/>
      <c r="H590" s="58"/>
      <c r="I590" s="59"/>
      <c r="J590" s="60"/>
      <c r="K590" s="57">
        <f t="shared" si="62"/>
        <v>38700</v>
      </c>
      <c r="P590" s="188" t="e">
        <f t="shared" si="58"/>
        <v>#N/A</v>
      </c>
      <c r="Q590" s="191" t="e">
        <f t="shared" si="59"/>
        <v>#N/A</v>
      </c>
      <c r="R590" s="191" t="e">
        <f t="shared" si="60"/>
        <v>#N/A</v>
      </c>
      <c r="S590" s="191" t="e">
        <f t="shared" si="61"/>
        <v>#N/A</v>
      </c>
      <c r="T590" s="192" t="e">
        <f>VLOOKUP(D590,'PC Receitas'!$N$4:$O$14,2,FALSE)</f>
        <v>#N/A</v>
      </c>
    </row>
    <row r="591" spans="3:20" ht="19.5" customHeight="1" thickTop="1" thickBot="1" x14ac:dyDescent="0.25">
      <c r="C591" s="58"/>
      <c r="D591" s="58"/>
      <c r="E591" s="58"/>
      <c r="F591" s="58"/>
      <c r="G591" s="58"/>
      <c r="H591" s="58"/>
      <c r="I591" s="59"/>
      <c r="J591" s="60"/>
      <c r="K591" s="57">
        <f t="shared" si="62"/>
        <v>38700</v>
      </c>
      <c r="P591" s="188" t="e">
        <f t="shared" si="58"/>
        <v>#N/A</v>
      </c>
      <c r="Q591" s="191" t="e">
        <f t="shared" si="59"/>
        <v>#N/A</v>
      </c>
      <c r="R591" s="191" t="e">
        <f t="shared" si="60"/>
        <v>#N/A</v>
      </c>
      <c r="S591" s="191" t="e">
        <f t="shared" si="61"/>
        <v>#N/A</v>
      </c>
      <c r="T591" s="192" t="e">
        <f>VLOOKUP(D591,'PC Receitas'!$N$4:$O$14,2,FALSE)</f>
        <v>#N/A</v>
      </c>
    </row>
    <row r="592" spans="3:20" ht="19.5" customHeight="1" thickTop="1" thickBot="1" x14ac:dyDescent="0.25">
      <c r="C592" s="58"/>
      <c r="D592" s="58"/>
      <c r="E592" s="58"/>
      <c r="F592" s="58"/>
      <c r="G592" s="58"/>
      <c r="H592" s="58"/>
      <c r="I592" s="59"/>
      <c r="J592" s="60"/>
      <c r="K592" s="57">
        <f t="shared" si="62"/>
        <v>38700</v>
      </c>
      <c r="P592" s="188" t="e">
        <f t="shared" si="58"/>
        <v>#N/A</v>
      </c>
      <c r="Q592" s="191" t="e">
        <f t="shared" si="59"/>
        <v>#N/A</v>
      </c>
      <c r="R592" s="191" t="e">
        <f t="shared" si="60"/>
        <v>#N/A</v>
      </c>
      <c r="S592" s="191" t="e">
        <f t="shared" si="61"/>
        <v>#N/A</v>
      </c>
      <c r="T592" s="192" t="e">
        <f>VLOOKUP(D592,'PC Receitas'!$N$4:$O$14,2,FALSE)</f>
        <v>#N/A</v>
      </c>
    </row>
    <row r="593" spans="3:20" ht="19.5" customHeight="1" thickTop="1" thickBot="1" x14ac:dyDescent="0.25">
      <c r="C593" s="58"/>
      <c r="D593" s="58"/>
      <c r="E593" s="58"/>
      <c r="F593" s="58"/>
      <c r="G593" s="58"/>
      <c r="H593" s="58"/>
      <c r="I593" s="59"/>
      <c r="J593" s="60"/>
      <c r="K593" s="57">
        <f t="shared" si="62"/>
        <v>38700</v>
      </c>
      <c r="P593" s="188" t="e">
        <f t="shared" si="58"/>
        <v>#N/A</v>
      </c>
      <c r="Q593" s="191" t="e">
        <f t="shared" si="59"/>
        <v>#N/A</v>
      </c>
      <c r="R593" s="191" t="e">
        <f t="shared" si="60"/>
        <v>#N/A</v>
      </c>
      <c r="S593" s="191" t="e">
        <f t="shared" si="61"/>
        <v>#N/A</v>
      </c>
      <c r="T593" s="192" t="e">
        <f>VLOOKUP(D593,'PC Receitas'!$N$4:$O$14,2,FALSE)</f>
        <v>#N/A</v>
      </c>
    </row>
    <row r="594" spans="3:20" ht="19.5" customHeight="1" thickTop="1" thickBot="1" x14ac:dyDescent="0.25">
      <c r="C594" s="58"/>
      <c r="D594" s="58"/>
      <c r="E594" s="58"/>
      <c r="F594" s="58"/>
      <c r="G594" s="58"/>
      <c r="H594" s="58"/>
      <c r="I594" s="59"/>
      <c r="J594" s="60"/>
      <c r="K594" s="57">
        <f t="shared" si="62"/>
        <v>38700</v>
      </c>
      <c r="P594" s="188" t="e">
        <f t="shared" si="58"/>
        <v>#N/A</v>
      </c>
      <c r="Q594" s="191" t="e">
        <f t="shared" si="59"/>
        <v>#N/A</v>
      </c>
      <c r="R594" s="191" t="e">
        <f t="shared" si="60"/>
        <v>#N/A</v>
      </c>
      <c r="S594" s="191" t="e">
        <f t="shared" si="61"/>
        <v>#N/A</v>
      </c>
      <c r="T594" s="192" t="e">
        <f>VLOOKUP(D594,'PC Receitas'!$N$4:$O$14,2,FALSE)</f>
        <v>#N/A</v>
      </c>
    </row>
    <row r="595" spans="3:20" ht="19.5" customHeight="1" thickTop="1" thickBot="1" x14ac:dyDescent="0.25">
      <c r="C595" s="58"/>
      <c r="D595" s="58"/>
      <c r="E595" s="58"/>
      <c r="F595" s="58"/>
      <c r="G595" s="58"/>
      <c r="H595" s="58"/>
      <c r="I595" s="59"/>
      <c r="J595" s="60"/>
      <c r="K595" s="57">
        <f t="shared" si="62"/>
        <v>38700</v>
      </c>
      <c r="P595" s="188" t="e">
        <f t="shared" si="58"/>
        <v>#N/A</v>
      </c>
      <c r="Q595" s="191" t="e">
        <f t="shared" si="59"/>
        <v>#N/A</v>
      </c>
      <c r="R595" s="191" t="e">
        <f t="shared" si="60"/>
        <v>#N/A</v>
      </c>
      <c r="S595" s="191" t="e">
        <f t="shared" si="61"/>
        <v>#N/A</v>
      </c>
      <c r="T595" s="192" t="e">
        <f>VLOOKUP(D595,'PC Receitas'!$N$4:$O$14,2,FALSE)</f>
        <v>#N/A</v>
      </c>
    </row>
    <row r="596" spans="3:20" ht="19.5" customHeight="1" thickTop="1" thickBot="1" x14ac:dyDescent="0.25">
      <c r="C596" s="58"/>
      <c r="D596" s="58"/>
      <c r="E596" s="58"/>
      <c r="F596" s="58"/>
      <c r="G596" s="58"/>
      <c r="H596" s="58"/>
      <c r="I596" s="59"/>
      <c r="J596" s="60"/>
      <c r="K596" s="57">
        <f t="shared" si="62"/>
        <v>38700</v>
      </c>
      <c r="P596" s="188" t="e">
        <f t="shared" ref="P596:P619" si="63">IF(T596="Despesas_com_Transportes","Despesa",IF(T596="Despesas_com_Lazer_e_Informacao","Despesa",IF(T596="Outras_Despesas","Despesa",IF(T596="Imposto_de_Renda","Despesa",IF(T596="Investimentos_Bens","Despesa","")))))</f>
        <v>#N/A</v>
      </c>
      <c r="Q596" s="191" t="e">
        <f t="shared" ref="Q596:Q619" si="64">IF(T596="Despesas_de_Moradia","Despesa",IF(T596="Despesas_com_Alimentacao","Despesa",IF(T596="Despesas_com_Saude","Despesa","")))</f>
        <v>#N/A</v>
      </c>
      <c r="R596" s="191" t="e">
        <f t="shared" ref="R596:R619" si="65">IF(T596="Renda_Familiar","Receita",IF(T596="Receitas_com_Aplicacoes_Financeiras","Receita",IF(T596="Outras_Receitas","Receita","")))</f>
        <v>#N/A</v>
      </c>
      <c r="S596" s="191" t="e">
        <f t="shared" ref="S596:S619" si="66">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si="62"/>
        <v>38700</v>
      </c>
      <c r="P597" s="188" t="e">
        <f t="shared" si="63"/>
        <v>#N/A</v>
      </c>
      <c r="Q597" s="191" t="e">
        <f t="shared" si="64"/>
        <v>#N/A</v>
      </c>
      <c r="R597" s="191" t="e">
        <f t="shared" si="65"/>
        <v>#N/A</v>
      </c>
      <c r="S597" s="191" t="e">
        <f t="shared" si="66"/>
        <v>#N/A</v>
      </c>
      <c r="T597" s="192" t="e">
        <f>VLOOKUP(D597,'PC Receitas'!$N$4:$O$14,2,FALSE)</f>
        <v>#N/A</v>
      </c>
    </row>
    <row r="598" spans="3:20" ht="19.5" customHeight="1" thickTop="1" thickBot="1" x14ac:dyDescent="0.25">
      <c r="C598" s="58"/>
      <c r="D598" s="58"/>
      <c r="E598" s="58"/>
      <c r="F598" s="58"/>
      <c r="G598" s="58"/>
      <c r="H598" s="58"/>
      <c r="I598" s="59"/>
      <c r="J598" s="60"/>
      <c r="K598" s="57">
        <f t="shared" si="62"/>
        <v>38700</v>
      </c>
      <c r="P598" s="188" t="e">
        <f t="shared" si="63"/>
        <v>#N/A</v>
      </c>
      <c r="Q598" s="191" t="e">
        <f t="shared" si="64"/>
        <v>#N/A</v>
      </c>
      <c r="R598" s="191" t="e">
        <f t="shared" si="65"/>
        <v>#N/A</v>
      </c>
      <c r="S598" s="191" t="e">
        <f t="shared" si="66"/>
        <v>#N/A</v>
      </c>
      <c r="T598" s="192" t="e">
        <f>VLOOKUP(D598,'PC Receitas'!$N$4:$O$14,2,FALSE)</f>
        <v>#N/A</v>
      </c>
    </row>
    <row r="599" spans="3:20" ht="19.5" customHeight="1" thickTop="1" thickBot="1" x14ac:dyDescent="0.25">
      <c r="C599" s="58"/>
      <c r="D599" s="58"/>
      <c r="E599" s="58"/>
      <c r="F599" s="58"/>
      <c r="G599" s="58"/>
      <c r="H599" s="58"/>
      <c r="I599" s="59"/>
      <c r="J599" s="60"/>
      <c r="K599" s="57">
        <f t="shared" si="62"/>
        <v>38700</v>
      </c>
      <c r="P599" s="188" t="e">
        <f t="shared" si="63"/>
        <v>#N/A</v>
      </c>
      <c r="Q599" s="191" t="e">
        <f t="shared" si="64"/>
        <v>#N/A</v>
      </c>
      <c r="R599" s="191" t="e">
        <f t="shared" si="65"/>
        <v>#N/A</v>
      </c>
      <c r="S599" s="191" t="e">
        <f t="shared" si="66"/>
        <v>#N/A</v>
      </c>
      <c r="T599" s="192" t="e">
        <f>VLOOKUP(D599,'PC Receitas'!$N$4:$O$14,2,FALSE)</f>
        <v>#N/A</v>
      </c>
    </row>
    <row r="600" spans="3:20" ht="19.5" customHeight="1" thickTop="1" thickBot="1" x14ac:dyDescent="0.25">
      <c r="C600" s="58"/>
      <c r="D600" s="58"/>
      <c r="E600" s="58"/>
      <c r="F600" s="58"/>
      <c r="G600" s="58"/>
      <c r="H600" s="58"/>
      <c r="I600" s="59"/>
      <c r="J600" s="60"/>
      <c r="K600" s="57">
        <f t="shared" si="62"/>
        <v>38700</v>
      </c>
      <c r="P600" s="188" t="e">
        <f t="shared" si="63"/>
        <v>#N/A</v>
      </c>
      <c r="Q600" s="191" t="e">
        <f t="shared" si="64"/>
        <v>#N/A</v>
      </c>
      <c r="R600" s="191" t="e">
        <f t="shared" si="65"/>
        <v>#N/A</v>
      </c>
      <c r="S600" s="191" t="e">
        <f t="shared" si="66"/>
        <v>#N/A</v>
      </c>
      <c r="T600" s="192" t="e">
        <f>VLOOKUP(D600,'PC Receitas'!$N$4:$O$14,2,FALSE)</f>
        <v>#N/A</v>
      </c>
    </row>
    <row r="601" spans="3:20" ht="19.5" customHeight="1" thickTop="1" thickBot="1" x14ac:dyDescent="0.25">
      <c r="C601" s="58"/>
      <c r="D601" s="58"/>
      <c r="E601" s="58"/>
      <c r="F601" s="58"/>
      <c r="G601" s="58"/>
      <c r="H601" s="58"/>
      <c r="I601" s="59"/>
      <c r="J601" s="60"/>
      <c r="K601" s="57">
        <f t="shared" si="62"/>
        <v>38700</v>
      </c>
      <c r="P601" s="188" t="e">
        <f t="shared" si="63"/>
        <v>#N/A</v>
      </c>
      <c r="Q601" s="191" t="e">
        <f t="shared" si="64"/>
        <v>#N/A</v>
      </c>
      <c r="R601" s="191" t="e">
        <f t="shared" si="65"/>
        <v>#N/A</v>
      </c>
      <c r="S601" s="191" t="e">
        <f t="shared" si="66"/>
        <v>#N/A</v>
      </c>
      <c r="T601" s="192" t="e">
        <f>VLOOKUP(D601,'PC Receitas'!$N$4:$O$14,2,FALSE)</f>
        <v>#N/A</v>
      </c>
    </row>
    <row r="602" spans="3:20" ht="19.5" customHeight="1" thickTop="1" thickBot="1" x14ac:dyDescent="0.25">
      <c r="C602" s="58"/>
      <c r="D602" s="58"/>
      <c r="E602" s="58"/>
      <c r="F602" s="58"/>
      <c r="G602" s="58"/>
      <c r="H602" s="58"/>
      <c r="I602" s="59"/>
      <c r="J602" s="60"/>
      <c r="K602" s="57">
        <f t="shared" si="62"/>
        <v>38700</v>
      </c>
      <c r="P602" s="188" t="e">
        <f t="shared" si="63"/>
        <v>#N/A</v>
      </c>
      <c r="Q602" s="191" t="e">
        <f t="shared" si="64"/>
        <v>#N/A</v>
      </c>
      <c r="R602" s="191" t="e">
        <f t="shared" si="65"/>
        <v>#N/A</v>
      </c>
      <c r="S602" s="191" t="e">
        <f t="shared" si="66"/>
        <v>#N/A</v>
      </c>
      <c r="T602" s="192" t="e">
        <f>VLOOKUP(D602,'PC Receitas'!$N$4:$O$14,2,FALSE)</f>
        <v>#N/A</v>
      </c>
    </row>
    <row r="603" spans="3:20" ht="19.5" customHeight="1" thickTop="1" thickBot="1" x14ac:dyDescent="0.25">
      <c r="C603" s="58"/>
      <c r="D603" s="58"/>
      <c r="E603" s="58"/>
      <c r="F603" s="58"/>
      <c r="G603" s="58"/>
      <c r="H603" s="58"/>
      <c r="I603" s="59"/>
      <c r="J603" s="60"/>
      <c r="K603" s="57">
        <f t="shared" si="62"/>
        <v>38700</v>
      </c>
      <c r="P603" s="188" t="e">
        <f t="shared" si="63"/>
        <v>#N/A</v>
      </c>
      <c r="Q603" s="191" t="e">
        <f t="shared" si="64"/>
        <v>#N/A</v>
      </c>
      <c r="R603" s="191" t="e">
        <f t="shared" si="65"/>
        <v>#N/A</v>
      </c>
      <c r="S603" s="191" t="e">
        <f t="shared" si="66"/>
        <v>#N/A</v>
      </c>
      <c r="T603" s="192" t="e">
        <f>VLOOKUP(D603,'PC Receitas'!$N$4:$O$14,2,FALSE)</f>
        <v>#N/A</v>
      </c>
    </row>
    <row r="604" spans="3:20" ht="19.5" customHeight="1" thickTop="1" thickBot="1" x14ac:dyDescent="0.25">
      <c r="C604" s="58"/>
      <c r="D604" s="58"/>
      <c r="E604" s="58"/>
      <c r="F604" s="58"/>
      <c r="G604" s="58"/>
      <c r="H604" s="58"/>
      <c r="I604" s="59"/>
      <c r="J604" s="60"/>
      <c r="K604" s="57">
        <f t="shared" si="62"/>
        <v>38700</v>
      </c>
      <c r="P604" s="188" t="e">
        <f t="shared" si="63"/>
        <v>#N/A</v>
      </c>
      <c r="Q604" s="191" t="e">
        <f t="shared" si="64"/>
        <v>#N/A</v>
      </c>
      <c r="R604" s="191" t="e">
        <f t="shared" si="65"/>
        <v>#N/A</v>
      </c>
      <c r="S604" s="191" t="e">
        <f t="shared" si="66"/>
        <v>#N/A</v>
      </c>
      <c r="T604" s="192" t="e">
        <f>VLOOKUP(D604,'PC Receitas'!$N$4:$O$14,2,FALSE)</f>
        <v>#N/A</v>
      </c>
    </row>
    <row r="605" spans="3:20" ht="19.5" customHeight="1" thickTop="1" thickBot="1" x14ac:dyDescent="0.25">
      <c r="C605" s="58"/>
      <c r="D605" s="58"/>
      <c r="E605" s="58"/>
      <c r="F605" s="58"/>
      <c r="G605" s="58"/>
      <c r="H605" s="58"/>
      <c r="I605" s="59"/>
      <c r="J605" s="60"/>
      <c r="K605" s="57">
        <f t="shared" si="62"/>
        <v>38700</v>
      </c>
      <c r="P605" s="188" t="e">
        <f t="shared" si="63"/>
        <v>#N/A</v>
      </c>
      <c r="Q605" s="191" t="e">
        <f t="shared" si="64"/>
        <v>#N/A</v>
      </c>
      <c r="R605" s="191" t="e">
        <f t="shared" si="65"/>
        <v>#N/A</v>
      </c>
      <c r="S605" s="191" t="e">
        <f t="shared" si="66"/>
        <v>#N/A</v>
      </c>
      <c r="T605" s="192" t="e">
        <f>VLOOKUP(D605,'PC Receitas'!$N$4:$O$14,2,FALSE)</f>
        <v>#N/A</v>
      </c>
    </row>
    <row r="606" spans="3:20" ht="19.5" customHeight="1" thickTop="1" thickBot="1" x14ac:dyDescent="0.25">
      <c r="C606" s="58"/>
      <c r="D606" s="58"/>
      <c r="E606" s="58"/>
      <c r="F606" s="58"/>
      <c r="G606" s="58"/>
      <c r="H606" s="58"/>
      <c r="I606" s="59"/>
      <c r="J606" s="60"/>
      <c r="K606" s="57">
        <f t="shared" si="62"/>
        <v>38700</v>
      </c>
      <c r="P606" s="188" t="e">
        <f t="shared" si="63"/>
        <v>#N/A</v>
      </c>
      <c r="Q606" s="191" t="e">
        <f t="shared" si="64"/>
        <v>#N/A</v>
      </c>
      <c r="R606" s="191" t="e">
        <f t="shared" si="65"/>
        <v>#N/A</v>
      </c>
      <c r="S606" s="191" t="e">
        <f t="shared" si="66"/>
        <v>#N/A</v>
      </c>
      <c r="T606" s="192" t="e">
        <f>VLOOKUP(D606,'PC Receitas'!$N$4:$O$14,2,FALSE)</f>
        <v>#N/A</v>
      </c>
    </row>
    <row r="607" spans="3:20" ht="19.5" customHeight="1" thickTop="1" thickBot="1" x14ac:dyDescent="0.25">
      <c r="C607" s="58"/>
      <c r="D607" s="58"/>
      <c r="E607" s="58"/>
      <c r="F607" s="58"/>
      <c r="G607" s="58"/>
      <c r="H607" s="58"/>
      <c r="I607" s="59"/>
      <c r="J607" s="60"/>
      <c r="K607" s="57">
        <f t="shared" si="62"/>
        <v>38700</v>
      </c>
      <c r="P607" s="188" t="e">
        <f t="shared" si="63"/>
        <v>#N/A</v>
      </c>
      <c r="Q607" s="191" t="e">
        <f t="shared" si="64"/>
        <v>#N/A</v>
      </c>
      <c r="R607" s="191" t="e">
        <f t="shared" si="65"/>
        <v>#N/A</v>
      </c>
      <c r="S607" s="191" t="e">
        <f t="shared" si="66"/>
        <v>#N/A</v>
      </c>
      <c r="T607" s="192" t="e">
        <f>VLOOKUP(D607,'PC Receitas'!$N$4:$O$14,2,FALSE)</f>
        <v>#N/A</v>
      </c>
    </row>
    <row r="608" spans="3:20" ht="19.5" customHeight="1" thickTop="1" thickBot="1" x14ac:dyDescent="0.25">
      <c r="C608" s="58"/>
      <c r="D608" s="58"/>
      <c r="E608" s="58"/>
      <c r="F608" s="58"/>
      <c r="G608" s="58"/>
      <c r="H608" s="58"/>
      <c r="I608" s="59"/>
      <c r="J608" s="60"/>
      <c r="K608" s="57">
        <f t="shared" si="62"/>
        <v>38700</v>
      </c>
      <c r="P608" s="188" t="e">
        <f t="shared" si="63"/>
        <v>#N/A</v>
      </c>
      <c r="Q608" s="191" t="e">
        <f t="shared" si="64"/>
        <v>#N/A</v>
      </c>
      <c r="R608" s="191" t="e">
        <f t="shared" si="65"/>
        <v>#N/A</v>
      </c>
      <c r="S608" s="191" t="e">
        <f t="shared" si="66"/>
        <v>#N/A</v>
      </c>
      <c r="T608" s="192" t="e">
        <f>VLOOKUP(D608,'PC Receitas'!$N$4:$O$14,2,FALSE)</f>
        <v>#N/A</v>
      </c>
    </row>
    <row r="609" spans="3:20" ht="19.5" customHeight="1" thickTop="1" thickBot="1" x14ac:dyDescent="0.25">
      <c r="C609" s="58"/>
      <c r="D609" s="58"/>
      <c r="E609" s="58"/>
      <c r="F609" s="58"/>
      <c r="G609" s="58"/>
      <c r="H609" s="58"/>
      <c r="I609" s="59"/>
      <c r="J609" s="60"/>
      <c r="K609" s="57">
        <f t="shared" si="62"/>
        <v>38700</v>
      </c>
      <c r="P609" s="188" t="e">
        <f t="shared" si="63"/>
        <v>#N/A</v>
      </c>
      <c r="Q609" s="191" t="e">
        <f t="shared" si="64"/>
        <v>#N/A</v>
      </c>
      <c r="R609" s="191" t="e">
        <f t="shared" si="65"/>
        <v>#N/A</v>
      </c>
      <c r="S609" s="191" t="e">
        <f t="shared" si="66"/>
        <v>#N/A</v>
      </c>
      <c r="T609" s="192" t="e">
        <f>VLOOKUP(D609,'PC Receitas'!$N$4:$O$14,2,FALSE)</f>
        <v>#N/A</v>
      </c>
    </row>
    <row r="610" spans="3:20" ht="19.5" customHeight="1" thickTop="1" thickBot="1" x14ac:dyDescent="0.25">
      <c r="C610" s="58"/>
      <c r="D610" s="58"/>
      <c r="E610" s="58"/>
      <c r="F610" s="58"/>
      <c r="G610" s="58"/>
      <c r="H610" s="58"/>
      <c r="I610" s="59"/>
      <c r="J610" s="60"/>
      <c r="K610" s="57">
        <f t="shared" si="62"/>
        <v>38700</v>
      </c>
      <c r="P610" s="188" t="e">
        <f t="shared" si="63"/>
        <v>#N/A</v>
      </c>
      <c r="Q610" s="191" t="e">
        <f t="shared" si="64"/>
        <v>#N/A</v>
      </c>
      <c r="R610" s="191" t="e">
        <f t="shared" si="65"/>
        <v>#N/A</v>
      </c>
      <c r="S610" s="191" t="e">
        <f t="shared" si="66"/>
        <v>#N/A</v>
      </c>
      <c r="T610" s="192" t="e">
        <f>VLOOKUP(D610,'PC Receitas'!$N$4:$O$14,2,FALSE)</f>
        <v>#N/A</v>
      </c>
    </row>
    <row r="611" spans="3:20" ht="19.5" customHeight="1" thickTop="1" thickBot="1" x14ac:dyDescent="0.25">
      <c r="C611" s="58"/>
      <c r="D611" s="58"/>
      <c r="E611" s="58"/>
      <c r="F611" s="58"/>
      <c r="G611" s="58"/>
      <c r="H611" s="58"/>
      <c r="I611" s="59"/>
      <c r="J611" s="60"/>
      <c r="K611" s="57">
        <f t="shared" si="62"/>
        <v>38700</v>
      </c>
      <c r="P611" s="188" t="e">
        <f t="shared" si="63"/>
        <v>#N/A</v>
      </c>
      <c r="Q611" s="191" t="e">
        <f t="shared" si="64"/>
        <v>#N/A</v>
      </c>
      <c r="R611" s="191" t="e">
        <f t="shared" si="65"/>
        <v>#N/A</v>
      </c>
      <c r="S611" s="191" t="e">
        <f t="shared" si="66"/>
        <v>#N/A</v>
      </c>
      <c r="T611" s="192" t="e">
        <f>VLOOKUP(D611,'PC Receitas'!$N$4:$O$14,2,FALSE)</f>
        <v>#N/A</v>
      </c>
    </row>
    <row r="612" spans="3:20" ht="19.5" customHeight="1" thickTop="1" thickBot="1" x14ac:dyDescent="0.25">
      <c r="C612" s="58"/>
      <c r="D612" s="58"/>
      <c r="E612" s="58"/>
      <c r="F612" s="58"/>
      <c r="G612" s="58"/>
      <c r="H612" s="58"/>
      <c r="I612" s="59"/>
      <c r="J612" s="60"/>
      <c r="K612" s="57">
        <f t="shared" si="62"/>
        <v>38700</v>
      </c>
      <c r="P612" s="188" t="e">
        <f t="shared" si="63"/>
        <v>#N/A</v>
      </c>
      <c r="Q612" s="191" t="e">
        <f t="shared" si="64"/>
        <v>#N/A</v>
      </c>
      <c r="R612" s="191" t="e">
        <f t="shared" si="65"/>
        <v>#N/A</v>
      </c>
      <c r="S612" s="191" t="e">
        <f t="shared" si="66"/>
        <v>#N/A</v>
      </c>
      <c r="T612" s="192" t="e">
        <f>VLOOKUP(D612,'PC Receitas'!$N$4:$O$14,2,FALSE)</f>
        <v>#N/A</v>
      </c>
    </row>
    <row r="613" spans="3:20" ht="19.5" customHeight="1" thickTop="1" thickBot="1" x14ac:dyDescent="0.25">
      <c r="C613" s="58"/>
      <c r="D613" s="58"/>
      <c r="E613" s="58"/>
      <c r="F613" s="58"/>
      <c r="G613" s="58"/>
      <c r="H613" s="58"/>
      <c r="I613" s="59"/>
      <c r="J613" s="60"/>
      <c r="K613" s="57">
        <f t="shared" si="62"/>
        <v>38700</v>
      </c>
      <c r="P613" s="188" t="e">
        <f t="shared" si="63"/>
        <v>#N/A</v>
      </c>
      <c r="Q613" s="191" t="e">
        <f t="shared" si="64"/>
        <v>#N/A</v>
      </c>
      <c r="R613" s="191" t="e">
        <f t="shared" si="65"/>
        <v>#N/A</v>
      </c>
      <c r="S613" s="191" t="e">
        <f t="shared" si="66"/>
        <v>#N/A</v>
      </c>
      <c r="T613" s="192" t="e">
        <f>VLOOKUP(D613,'PC Receitas'!$N$4:$O$14,2,FALSE)</f>
        <v>#N/A</v>
      </c>
    </row>
    <row r="614" spans="3:20" ht="19.5" customHeight="1" thickTop="1" thickBot="1" x14ac:dyDescent="0.25">
      <c r="C614" s="58"/>
      <c r="D614" s="58"/>
      <c r="E614" s="58"/>
      <c r="F614" s="58"/>
      <c r="G614" s="58"/>
      <c r="H614" s="58"/>
      <c r="I614" s="59"/>
      <c r="J614" s="60"/>
      <c r="K614" s="57">
        <f t="shared" si="62"/>
        <v>38700</v>
      </c>
      <c r="P614" s="188" t="e">
        <f t="shared" si="63"/>
        <v>#N/A</v>
      </c>
      <c r="Q614" s="191" t="e">
        <f t="shared" si="64"/>
        <v>#N/A</v>
      </c>
      <c r="R614" s="191" t="e">
        <f t="shared" si="65"/>
        <v>#N/A</v>
      </c>
      <c r="S614" s="191" t="e">
        <f t="shared" si="66"/>
        <v>#N/A</v>
      </c>
      <c r="T614" s="192" t="e">
        <f>VLOOKUP(D614,'PC Receitas'!$N$4:$O$14,2,FALSE)</f>
        <v>#N/A</v>
      </c>
    </row>
    <row r="615" spans="3:20" ht="19.5" customHeight="1" thickTop="1" thickBot="1" x14ac:dyDescent="0.25">
      <c r="C615" s="58"/>
      <c r="D615" s="58"/>
      <c r="E615" s="58"/>
      <c r="F615" s="58"/>
      <c r="G615" s="58"/>
      <c r="H615" s="58"/>
      <c r="I615" s="59"/>
      <c r="J615" s="60"/>
      <c r="K615" s="57">
        <f t="shared" si="62"/>
        <v>38700</v>
      </c>
      <c r="P615" s="188" t="e">
        <f t="shared" si="63"/>
        <v>#N/A</v>
      </c>
      <c r="Q615" s="191" t="e">
        <f t="shared" si="64"/>
        <v>#N/A</v>
      </c>
      <c r="R615" s="191" t="e">
        <f t="shared" si="65"/>
        <v>#N/A</v>
      </c>
      <c r="S615" s="191" t="e">
        <f t="shared" si="66"/>
        <v>#N/A</v>
      </c>
      <c r="T615" s="192" t="e">
        <f>VLOOKUP(D615,'PC Receitas'!$N$4:$O$14,2,FALSE)</f>
        <v>#N/A</v>
      </c>
    </row>
    <row r="616" spans="3:20" ht="19.5" customHeight="1" thickTop="1" thickBot="1" x14ac:dyDescent="0.25">
      <c r="C616" s="58"/>
      <c r="D616" s="58"/>
      <c r="E616" s="58"/>
      <c r="F616" s="58"/>
      <c r="G616" s="58"/>
      <c r="H616" s="58"/>
      <c r="I616" s="59"/>
      <c r="J616" s="60"/>
      <c r="K616" s="57">
        <f t="shared" si="62"/>
        <v>38700</v>
      </c>
      <c r="P616" s="188" t="e">
        <f t="shared" si="63"/>
        <v>#N/A</v>
      </c>
      <c r="Q616" s="191" t="e">
        <f t="shared" si="64"/>
        <v>#N/A</v>
      </c>
      <c r="R616" s="191" t="e">
        <f t="shared" si="65"/>
        <v>#N/A</v>
      </c>
      <c r="S616" s="191" t="e">
        <f t="shared" si="66"/>
        <v>#N/A</v>
      </c>
      <c r="T616" s="192" t="e">
        <f>VLOOKUP(D616,'PC Receitas'!$N$4:$O$14,2,FALSE)</f>
        <v>#N/A</v>
      </c>
    </row>
    <row r="617" spans="3:20" ht="19.5" customHeight="1" thickTop="1" thickBot="1" x14ac:dyDescent="0.25">
      <c r="C617" s="58"/>
      <c r="D617" s="58"/>
      <c r="E617" s="58"/>
      <c r="F617" s="58"/>
      <c r="G617" s="58"/>
      <c r="H617" s="58"/>
      <c r="I617" s="59"/>
      <c r="J617" s="60"/>
      <c r="K617" s="57">
        <f t="shared" si="62"/>
        <v>38700</v>
      </c>
      <c r="P617" s="188" t="e">
        <f t="shared" si="63"/>
        <v>#N/A</v>
      </c>
      <c r="Q617" s="191" t="e">
        <f t="shared" si="64"/>
        <v>#N/A</v>
      </c>
      <c r="R617" s="191" t="e">
        <f t="shared" si="65"/>
        <v>#N/A</v>
      </c>
      <c r="S617" s="191" t="e">
        <f t="shared" si="66"/>
        <v>#N/A</v>
      </c>
      <c r="T617" s="192" t="e">
        <f>VLOOKUP(D617,'PC Receitas'!$N$4:$O$14,2,FALSE)</f>
        <v>#N/A</v>
      </c>
    </row>
    <row r="618" spans="3:20" ht="19.5" customHeight="1" thickTop="1" thickBot="1" x14ac:dyDescent="0.25">
      <c r="C618" s="58"/>
      <c r="D618" s="58"/>
      <c r="E618" s="58"/>
      <c r="F618" s="58"/>
      <c r="G618" s="58"/>
      <c r="H618" s="58"/>
      <c r="I618" s="59"/>
      <c r="J618" s="60"/>
      <c r="K618" s="57">
        <f t="shared" si="62"/>
        <v>38700</v>
      </c>
      <c r="P618" s="188" t="e">
        <f t="shared" si="63"/>
        <v>#N/A</v>
      </c>
      <c r="Q618" s="191" t="e">
        <f t="shared" si="64"/>
        <v>#N/A</v>
      </c>
      <c r="R618" s="191" t="e">
        <f t="shared" si="65"/>
        <v>#N/A</v>
      </c>
      <c r="S618" s="191" t="e">
        <f t="shared" si="66"/>
        <v>#N/A</v>
      </c>
      <c r="T618" s="192" t="e">
        <f>VLOOKUP(D618,'PC Receitas'!$N$4:$O$14,2,FALSE)</f>
        <v>#N/A</v>
      </c>
    </row>
    <row r="619" spans="3:20" ht="19.5" customHeight="1" thickTop="1" thickBot="1" x14ac:dyDescent="0.25">
      <c r="C619" s="58"/>
      <c r="D619" s="58"/>
      <c r="E619" s="58"/>
      <c r="F619" s="58"/>
      <c r="G619" s="58"/>
      <c r="H619" s="58"/>
      <c r="I619" s="59"/>
      <c r="J619" s="60"/>
      <c r="K619" s="57">
        <f t="shared" si="62"/>
        <v>38700</v>
      </c>
      <c r="P619" s="188" t="e">
        <f t="shared" si="63"/>
        <v>#N/A</v>
      </c>
      <c r="Q619" s="191" t="e">
        <f t="shared" si="64"/>
        <v>#N/A</v>
      </c>
      <c r="R619" s="191" t="e">
        <f t="shared" si="65"/>
        <v>#N/A</v>
      </c>
      <c r="S619" s="191" t="e">
        <f t="shared" si="66"/>
        <v>#N/A</v>
      </c>
      <c r="T619" s="192" t="e">
        <f>VLOOKUP(D619,'PC Receitas'!$N$4:$O$14,2,FALSE)</f>
        <v>#N/A</v>
      </c>
    </row>
    <row r="620" spans="3:20" ht="16" thickTop="1" x14ac:dyDescent="0.2">
      <c r="C620" s="160"/>
      <c r="D620" s="160"/>
      <c r="E620" s="160"/>
      <c r="F620" s="160"/>
      <c r="G620" s="160"/>
      <c r="H620" s="160"/>
      <c r="I620" s="161"/>
      <c r="J620" s="160"/>
      <c r="K620" s="34"/>
    </row>
    <row r="621" spans="3:20" x14ac:dyDescent="0.2">
      <c r="C621" s="160"/>
      <c r="D621" s="160"/>
      <c r="E621" s="160"/>
      <c r="F621" s="160"/>
      <c r="G621" s="160"/>
      <c r="H621" s="160"/>
      <c r="I621" s="161"/>
      <c r="J621" s="160"/>
      <c r="K621" s="34"/>
    </row>
    <row r="622" spans="3:20" x14ac:dyDescent="0.2">
      <c r="C622" s="160"/>
      <c r="D622" s="160"/>
      <c r="E622" s="160"/>
      <c r="F622" s="160"/>
      <c r="G622" s="160"/>
      <c r="H622" s="160"/>
      <c r="I622" s="161"/>
      <c r="J622" s="160"/>
      <c r="K622" s="34"/>
    </row>
    <row r="623" spans="3:20" x14ac:dyDescent="0.2">
      <c r="C623" s="160"/>
      <c r="D623" s="160"/>
      <c r="E623" s="160"/>
      <c r="F623" s="160"/>
      <c r="G623" s="160"/>
      <c r="H623" s="160"/>
      <c r="I623" s="161"/>
      <c r="J623" s="160"/>
      <c r="K623" s="34"/>
    </row>
    <row r="624" spans="3:20" x14ac:dyDescent="0.2">
      <c r="C624" s="160"/>
      <c r="D624" s="160"/>
      <c r="E624" s="160"/>
      <c r="F624" s="160"/>
      <c r="G624" s="160"/>
      <c r="H624" s="160"/>
      <c r="I624" s="161"/>
      <c r="J624" s="160"/>
      <c r="K624" s="34"/>
    </row>
    <row r="625" spans="3:11" x14ac:dyDescent="0.2">
      <c r="C625" s="160"/>
      <c r="D625" s="160"/>
      <c r="E625" s="160"/>
      <c r="F625" s="160"/>
      <c r="G625" s="160"/>
      <c r="H625" s="160"/>
      <c r="I625" s="161"/>
      <c r="J625" s="160"/>
      <c r="K625" s="34"/>
    </row>
    <row r="626" spans="3:11" x14ac:dyDescent="0.2">
      <c r="K626" s="34"/>
    </row>
    <row r="627" spans="3:11" hidden="1" x14ac:dyDescent="0.2">
      <c r="K627" s="34"/>
    </row>
    <row r="628" spans="3:11" hidden="1" x14ac:dyDescent="0.2">
      <c r="K628" s="34"/>
    </row>
    <row r="629" spans="3:11" hidden="1" x14ac:dyDescent="0.2">
      <c r="K629" s="34"/>
    </row>
    <row r="630" spans="3:11" hidden="1" x14ac:dyDescent="0.2">
      <c r="K630" s="34"/>
    </row>
    <row r="631" spans="3:11" hidden="1" x14ac:dyDescent="0.2">
      <c r="K631" s="34"/>
    </row>
    <row r="632" spans="3:11" hidden="1" x14ac:dyDescent="0.2">
      <c r="K632" s="34"/>
    </row>
    <row r="633" spans="3:11" hidden="1" x14ac:dyDescent="0.2">
      <c r="K633" s="34"/>
    </row>
    <row r="634" spans="3:11" hidden="1" x14ac:dyDescent="0.2">
      <c r="K634" s="34"/>
    </row>
    <row r="635" spans="3:11" hidden="1" x14ac:dyDescent="0.2">
      <c r="K635" s="34"/>
    </row>
    <row r="636" spans="3:11" hidden="1" x14ac:dyDescent="0.2">
      <c r="K636" s="34"/>
    </row>
    <row r="637" spans="3:11" hidden="1" x14ac:dyDescent="0.2">
      <c r="K637" s="34"/>
    </row>
    <row r="638" spans="3:11" hidden="1" x14ac:dyDescent="0.2">
      <c r="K638" s="34"/>
    </row>
    <row r="639" spans="3:11" hidden="1" x14ac:dyDescent="0.2">
      <c r="K639" s="34"/>
    </row>
    <row r="640" spans="3:11" hidden="1" x14ac:dyDescent="0.2">
      <c r="K640" s="34"/>
    </row>
    <row r="641" spans="11:11" hidden="1" x14ac:dyDescent="0.2">
      <c r="K641" s="34"/>
    </row>
    <row r="642" spans="11:11" hidden="1" x14ac:dyDescent="0.2">
      <c r="K642" s="34"/>
    </row>
    <row r="643" spans="11:11" hidden="1" x14ac:dyDescent="0.2">
      <c r="K643" s="34"/>
    </row>
    <row r="644" spans="11:11" hidden="1" x14ac:dyDescent="0.2">
      <c r="K644" s="34"/>
    </row>
    <row r="645" spans="11:11" hidden="1" x14ac:dyDescent="0.2">
      <c r="K645" s="34"/>
    </row>
    <row r="646" spans="11:11" hidden="1" x14ac:dyDescent="0.2">
      <c r="K646" s="34"/>
    </row>
    <row r="647" spans="11:11" hidden="1" x14ac:dyDescent="0.2">
      <c r="K647" s="34"/>
    </row>
    <row r="648" spans="11:11" hidden="1" x14ac:dyDescent="0.2">
      <c r="K648" s="34"/>
    </row>
    <row r="649" spans="11:11" hidden="1" x14ac:dyDescent="0.2">
      <c r="K649" s="34"/>
    </row>
    <row r="650" spans="11:11" hidden="1" x14ac:dyDescent="0.2">
      <c r="K650" s="34"/>
    </row>
    <row r="651" spans="11:11" hidden="1" x14ac:dyDescent="0.2">
      <c r="K651" s="34"/>
    </row>
    <row r="652" spans="11:11" hidden="1" x14ac:dyDescent="0.2">
      <c r="K652" s="34"/>
    </row>
    <row r="653" spans="11:11" hidden="1" x14ac:dyDescent="0.2">
      <c r="K653" s="34"/>
    </row>
    <row r="654" spans="11:11" hidden="1" x14ac:dyDescent="0.2">
      <c r="K654" s="34"/>
    </row>
    <row r="655" spans="11:11" hidden="1" x14ac:dyDescent="0.2">
      <c r="K655" s="34"/>
    </row>
    <row r="656" spans="11:11" hidden="1" x14ac:dyDescent="0.2">
      <c r="K656" s="34"/>
    </row>
    <row r="657" spans="11:11" hidden="1" x14ac:dyDescent="0.2">
      <c r="K657" s="34"/>
    </row>
    <row r="658" spans="11:11" hidden="1" x14ac:dyDescent="0.2">
      <c r="K658" s="34"/>
    </row>
    <row r="659" spans="11:11" hidden="1" x14ac:dyDescent="0.2">
      <c r="K659" s="34"/>
    </row>
    <row r="660" spans="11:11" hidden="1" x14ac:dyDescent="0.2">
      <c r="K660" s="34"/>
    </row>
    <row r="661" spans="11:11" hidden="1" x14ac:dyDescent="0.2">
      <c r="K661" s="34"/>
    </row>
    <row r="662" spans="11:11" hidden="1" x14ac:dyDescent="0.2">
      <c r="K662" s="34"/>
    </row>
    <row r="663" spans="11:11" hidden="1" x14ac:dyDescent="0.2">
      <c r="K663" s="34"/>
    </row>
    <row r="664" spans="11:11" hidden="1" x14ac:dyDescent="0.2">
      <c r="K664" s="34"/>
    </row>
    <row r="665" spans="11:11" hidden="1" x14ac:dyDescent="0.2">
      <c r="K665" s="34"/>
    </row>
    <row r="666" spans="11:11" hidden="1" x14ac:dyDescent="0.2">
      <c r="K666" s="34"/>
    </row>
    <row r="667" spans="11:11" hidden="1" x14ac:dyDescent="0.2">
      <c r="K667" s="34"/>
    </row>
    <row r="668" spans="11:11" hidden="1" x14ac:dyDescent="0.2">
      <c r="K668" s="34"/>
    </row>
    <row r="669" spans="11:11" hidden="1" x14ac:dyDescent="0.2">
      <c r="K669" s="34"/>
    </row>
    <row r="670" spans="11:11" hidden="1" x14ac:dyDescent="0.2">
      <c r="K670" s="34"/>
    </row>
    <row r="671" spans="11:11" hidden="1" x14ac:dyDescent="0.2">
      <c r="K671" s="34"/>
    </row>
    <row r="672" spans="11:11" hidden="1" x14ac:dyDescent="0.2">
      <c r="K672" s="34"/>
    </row>
    <row r="673" spans="11:11" hidden="1" x14ac:dyDescent="0.2">
      <c r="K673" s="34"/>
    </row>
    <row r="674" spans="11:11" hidden="1" x14ac:dyDescent="0.2">
      <c r="K674" s="34"/>
    </row>
    <row r="675" spans="11:11" hidden="1" x14ac:dyDescent="0.2">
      <c r="K675" s="35"/>
    </row>
  </sheetData>
  <sheetProtection sheet="1" objects="1" scenarios="1" selectLockedCells="1"/>
  <autoFilter ref="C4:J4"/>
  <mergeCells count="11">
    <mergeCell ref="M13:M14"/>
    <mergeCell ref="N9:N10"/>
    <mergeCell ref="N7:N8"/>
    <mergeCell ref="N13:N14"/>
    <mergeCell ref="M4:N4"/>
    <mergeCell ref="M11:M12"/>
    <mergeCell ref="N5:N6"/>
    <mergeCell ref="N11:N12"/>
    <mergeCell ref="M7:M8"/>
    <mergeCell ref="M9:M10"/>
    <mergeCell ref="M5:M6"/>
  </mergeCells>
  <conditionalFormatting sqref="J620:J625">
    <cfRule type="containsText" dxfId="1491" priority="85" operator="containsText" text="Não Pago">
      <formula>NOT(ISERROR(SEARCH("Não Pago",J620)))</formula>
    </cfRule>
    <cfRule type="containsText" dxfId="1490" priority="86" operator="containsText" text="Pago">
      <formula>NOT(ISERROR(SEARCH("Pago",J620)))</formula>
    </cfRule>
  </conditionalFormatting>
  <conditionalFormatting sqref="N5:N6">
    <cfRule type="cellIs" dxfId="1489" priority="84" operator="greaterThan">
      <formula>0</formula>
    </cfRule>
  </conditionalFormatting>
  <conditionalFormatting sqref="N7:N8">
    <cfRule type="cellIs" dxfId="1488" priority="83" operator="greaterThan">
      <formula>0</formula>
    </cfRule>
  </conditionalFormatting>
  <conditionalFormatting sqref="N9:N10">
    <cfRule type="cellIs" dxfId="1487" priority="82" operator="greaterThan">
      <formula>0</formula>
    </cfRule>
  </conditionalFormatting>
  <conditionalFormatting sqref="N11:N12">
    <cfRule type="cellIs" dxfId="1486" priority="80" operator="greaterThan">
      <formula>0</formula>
    </cfRule>
    <cfRule type="cellIs" dxfId="1485" priority="81" operator="lessThan">
      <formula>0</formula>
    </cfRule>
  </conditionalFormatting>
  <conditionalFormatting sqref="N13:N14">
    <cfRule type="cellIs" dxfId="1484" priority="78" operator="lessThan">
      <formula>0</formula>
    </cfRule>
    <cfRule type="cellIs" dxfId="1483" priority="79" operator="greaterThan">
      <formula>0</formula>
    </cfRule>
  </conditionalFormatting>
  <conditionalFormatting sqref="D19:D25 D40:D625">
    <cfRule type="beginsWith" dxfId="1482" priority="69" operator="beginsWith" text="imposto">
      <formula>LEFT(D19,LEN("imposto"))="imposto"</formula>
    </cfRule>
    <cfRule type="containsText" dxfId="1481" priority="70" operator="containsText" text="Renda">
      <formula>NOT(ISERROR(SEARCH("Renda",D19)))</formula>
    </cfRule>
    <cfRule type="containsText" dxfId="1480" priority="71" operator="containsText" text="Investimentos">
      <formula>NOT(ISERROR(SEARCH("Investimentos",D19)))</formula>
    </cfRule>
    <cfRule type="containsText" dxfId="1479" priority="74" operator="containsText" text="Despesa">
      <formula>NOT(ISERROR(SEARCH("Despesa",D19)))</formula>
    </cfRule>
    <cfRule type="containsText" dxfId="1478" priority="75" operator="containsText" text="Receita">
      <formula>NOT(ISERROR(SEARCH("Receita",D19)))</formula>
    </cfRule>
  </conditionalFormatting>
  <conditionalFormatting sqref="K5:K18">
    <cfRule type="cellIs" dxfId="1477" priority="38" operator="greaterThan">
      <formula>0</formula>
    </cfRule>
    <cfRule type="cellIs" dxfId="1476" priority="39" operator="lessThan">
      <formula>0</formula>
    </cfRule>
  </conditionalFormatting>
  <conditionalFormatting sqref="K19:K619">
    <cfRule type="cellIs" dxfId="1475" priority="28" operator="greaterThan">
      <formula>0</formula>
    </cfRule>
    <cfRule type="cellIs" dxfId="1474" priority="29" operator="lessThan">
      <formula>0</formula>
    </cfRule>
  </conditionalFormatting>
  <conditionalFormatting sqref="J5:J25 J40:J619">
    <cfRule type="containsText" dxfId="1473" priority="24" operator="containsText" text="Não Pago">
      <formula>NOT(ISERROR(SEARCH("Não Pago",J5)))</formula>
    </cfRule>
    <cfRule type="containsText" dxfId="1472" priority="25" operator="containsText" text="Pago">
      <formula>NOT(ISERROR(SEARCH("Pago",J5)))</formula>
    </cfRule>
  </conditionalFormatting>
  <conditionalFormatting sqref="J5:J25 J40:J619">
    <cfRule type="expression" dxfId="1471" priority="19">
      <formula>AND(G5&lt;&gt;"À VISTA",G5&lt;&gt;"")</formula>
    </cfRule>
  </conditionalFormatting>
  <conditionalFormatting sqref="D26:D32">
    <cfRule type="beginsWith" dxfId="1030" priority="12" operator="beginsWith" text="imposto">
      <formula>LEFT(D26,LEN("imposto"))="imposto"</formula>
    </cfRule>
    <cfRule type="containsText" dxfId="1029" priority="13" operator="containsText" text="Renda">
      <formula>NOT(ISERROR(SEARCH("Renda",D26)))</formula>
    </cfRule>
    <cfRule type="containsText" dxfId="1028" priority="14" operator="containsText" text="Investimentos">
      <formula>NOT(ISERROR(SEARCH("Investimentos",D26)))</formula>
    </cfRule>
    <cfRule type="containsText" dxfId="1027" priority="15" operator="containsText" text="Despesa">
      <formula>NOT(ISERROR(SEARCH("Despesa",D26)))</formula>
    </cfRule>
    <cfRule type="containsText" dxfId="1026" priority="16" operator="containsText" text="Receita">
      <formula>NOT(ISERROR(SEARCH("Receita",D26)))</formula>
    </cfRule>
  </conditionalFormatting>
  <conditionalFormatting sqref="J26:J32">
    <cfRule type="containsText" dxfId="1020" priority="10" operator="containsText" text="Não Pago">
      <formula>NOT(ISERROR(SEARCH("Não Pago",J26)))</formula>
    </cfRule>
    <cfRule type="containsText" dxfId="1019" priority="11" operator="containsText" text="Pago">
      <formula>NOT(ISERROR(SEARCH("Pago",J26)))</formula>
    </cfRule>
  </conditionalFormatting>
  <conditionalFormatting sqref="J26:J32">
    <cfRule type="expression" dxfId="1016" priority="9">
      <formula>AND(G26&lt;&gt;"À VISTA",G26&lt;&gt;"")</formula>
    </cfRule>
  </conditionalFormatting>
  <conditionalFormatting sqref="D33:D39">
    <cfRule type="beginsWith" dxfId="1014" priority="4" operator="beginsWith" text="imposto">
      <formula>LEFT(D33,LEN("imposto"))="imposto"</formula>
    </cfRule>
    <cfRule type="containsText" dxfId="1013" priority="5" operator="containsText" text="Renda">
      <formula>NOT(ISERROR(SEARCH("Renda",D33)))</formula>
    </cfRule>
    <cfRule type="containsText" dxfId="1012" priority="6" operator="containsText" text="Investimentos">
      <formula>NOT(ISERROR(SEARCH("Investimentos",D33)))</formula>
    </cfRule>
    <cfRule type="containsText" dxfId="1011" priority="7" operator="containsText" text="Despesa">
      <formula>NOT(ISERROR(SEARCH("Despesa",D33)))</formula>
    </cfRule>
    <cfRule type="containsText" dxfId="1010" priority="8" operator="containsText" text="Receita">
      <formula>NOT(ISERROR(SEARCH("Receita",D33)))</formula>
    </cfRule>
  </conditionalFormatting>
  <conditionalFormatting sqref="J33:J39">
    <cfRule type="containsText" dxfId="1004" priority="2" operator="containsText" text="Não Pago">
      <formula>NOT(ISERROR(SEARCH("Não Pago",J33)))</formula>
    </cfRule>
    <cfRule type="containsText" dxfId="1003" priority="3" operator="containsText" text="Pago">
      <formula>NOT(ISERROR(SEARCH("Pago",J33)))</formula>
    </cfRule>
  </conditionalFormatting>
  <conditionalFormatting sqref="J33:J39">
    <cfRule type="expression" dxfId="1000" priority="1">
      <formula>AND(G33&lt;&gt;"À VISTA",G33&lt;&gt;"")</formula>
    </cfRule>
  </conditionalFormatting>
  <dataValidations count="15">
    <dataValidation type="list" allowBlank="1" showInputMessage="1" showErrorMessage="1" sqref="J5:J625">
      <formula1>"Pago,Não Pago"</formula1>
    </dataValidation>
    <dataValidation type="list" allowBlank="1" showInputMessage="1" showErrorMessage="1" sqref="C5:C625">
      <formula1>"1,2,3,4,5,6,7,8,9,10,11,12,13,14,15,16,17,18,19,20,21,22,23,24,25,26,27,28,29,30,31"</formula1>
    </dataValidation>
    <dataValidation type="list" allowBlank="1" showInputMessage="1" showErrorMessage="1" sqref="D19:D625">
      <formula1>$V$5:$V$15</formula1>
    </dataValidation>
    <dataValidation type="list" allowBlank="1" showInputMessage="1" showErrorMessage="1" sqref="H620:H625">
      <formula1>$W$5:$W$24</formula1>
    </dataValidation>
    <dataValidation type="list" allowBlank="1" showInputMessage="1" showErrorMessage="1" sqref="G19:G619">
      <formula1>$X$5:$X$17</formula1>
    </dataValidation>
    <dataValidation type="list" allowBlank="1" showInputMessage="1" showErrorMessage="1" sqref="H19:H619">
      <formula1>$W$5:$W$18</formula1>
    </dataValidation>
    <dataValidation type="list" allowBlank="1" showInputMessage="1" showErrorMessage="1" sqref="G625">
      <formula1>INDIRECT(U606)</formula1>
    </dataValidation>
    <dataValidation type="list" allowBlank="1" showInputMessage="1" showErrorMessage="1" sqref="F625">
      <formula1>INDIRECT(#REF!)</formula1>
    </dataValidation>
    <dataValidation type="list" allowBlank="1" showInputMessage="1" showErrorMessage="1" sqref="G623:G624">
      <formula1>INDIRECT(U610)</formula1>
    </dataValidation>
    <dataValidation type="list" allowBlank="1" showInputMessage="1" showErrorMessage="1" sqref="F623:F624">
      <formula1>INDIRECT(#REF!)</formula1>
    </dataValidation>
    <dataValidation type="list" allowBlank="1" showInputMessage="1" showErrorMessage="1" sqref="G621:G622">
      <formula1>INDIRECT(U610)</formula1>
    </dataValidation>
    <dataValidation type="list" allowBlank="1" showInputMessage="1" showErrorMessage="1" sqref="F621:F622">
      <formula1>INDIRECT(#REF!)</formula1>
    </dataValidation>
    <dataValidation type="list" allowBlank="1" showInputMessage="1" showErrorMessage="1" sqref="G620">
      <formula1>INDIRECT(U611)</formula1>
    </dataValidation>
    <dataValidation type="list" allowBlank="1" showInputMessage="1" showErrorMessage="1" sqref="F620">
      <formula1>INDIRECT(#REF!)</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pageSetup paperSize="9" scale="78" fitToHeight="0" orientation="portrait" horizontalDpi="4294967292" verticalDpi="4294967292"/>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6" activePane="bottomRight" state="frozen"/>
      <selection pane="topRight"/>
      <selection pane="bottomLeft"/>
      <selection pane="bottomRight" activeCell="C22" sqref="C22:J42"/>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200" customWidth="1"/>
    <col min="20" max="20" width="5.5" style="201" customWidth="1"/>
    <col min="21" max="28" width="8.6640625" style="200" customWidth="1"/>
    <col min="29" max="16384" width="8.6640625" style="210" hidden="1"/>
  </cols>
  <sheetData>
    <row r="1" spans="1:28" s="209" customFormat="1" ht="34.25" customHeight="1" x14ac:dyDescent="0.3">
      <c r="A1" s="228" t="s">
        <v>1425</v>
      </c>
      <c r="B1" s="10"/>
      <c r="C1" s="115" t="s">
        <v>245</v>
      </c>
      <c r="D1" s="115"/>
      <c r="E1" s="115"/>
      <c r="F1" s="115"/>
      <c r="G1" s="115"/>
      <c r="H1" s="115"/>
      <c r="I1" s="115"/>
      <c r="J1" s="115"/>
      <c r="K1" s="115"/>
      <c r="L1" s="115"/>
      <c r="M1" s="115"/>
      <c r="N1" s="10"/>
      <c r="O1" s="198"/>
      <c r="P1" s="198"/>
      <c r="Q1" s="198"/>
      <c r="R1" s="198"/>
      <c r="S1" s="198"/>
      <c r="T1" s="199"/>
      <c r="U1" s="198"/>
      <c r="V1" s="198"/>
      <c r="W1" s="198"/>
      <c r="X1" s="198"/>
      <c r="Y1" s="198"/>
      <c r="Z1" s="198"/>
      <c r="AA1" s="198"/>
      <c r="AB1" s="198"/>
    </row>
    <row r="2" spans="1:28" s="209" customFormat="1" ht="37.5" customHeight="1" thickBot="1" x14ac:dyDescent="0.25">
      <c r="A2" s="76"/>
      <c r="B2" s="10"/>
      <c r="C2" s="134"/>
      <c r="D2" s="134"/>
      <c r="E2" s="134"/>
      <c r="F2" s="134"/>
      <c r="G2" s="134"/>
      <c r="H2" s="134"/>
      <c r="I2" s="134"/>
      <c r="J2" s="134"/>
      <c r="K2" s="134"/>
      <c r="L2" s="134"/>
      <c r="M2" s="134"/>
      <c r="N2" s="134"/>
      <c r="O2" s="198"/>
      <c r="P2" s="198"/>
      <c r="Q2" s="198"/>
      <c r="R2" s="198"/>
      <c r="S2" s="198"/>
      <c r="T2" s="199"/>
      <c r="U2" s="198"/>
      <c r="V2" s="198"/>
      <c r="W2" s="198"/>
      <c r="X2" s="198"/>
      <c r="Y2" s="198"/>
      <c r="Z2" s="198"/>
      <c r="AA2" s="198"/>
      <c r="AB2" s="198"/>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73" t="s">
        <v>19</v>
      </c>
      <c r="N4" s="274"/>
      <c r="T4" s="202"/>
    </row>
    <row r="5" spans="1:28" ht="19.5" customHeight="1" thickTop="1" thickBot="1" x14ac:dyDescent="0.25">
      <c r="C5" s="58"/>
      <c r="D5" s="186" t="s">
        <v>1363</v>
      </c>
      <c r="E5" s="186" t="s">
        <v>96</v>
      </c>
      <c r="F5" s="186" t="str">
        <f>D5</f>
        <v>Faturas de Cartão</v>
      </c>
      <c r="G5" s="186" t="s">
        <v>1364</v>
      </c>
      <c r="H5" s="186" t="str">
        <f>W5</f>
        <v>Mastercard</v>
      </c>
      <c r="I5" s="187">
        <f ca="1">'Resumo (3)'!F7</f>
        <v>100</v>
      </c>
      <c r="J5" s="60"/>
      <c r="K5" s="57">
        <f>N5-IF(J5="pago",I5,0)</f>
        <v>38700</v>
      </c>
      <c r="M5" s="269" t="s">
        <v>197</v>
      </c>
      <c r="N5" s="275">
        <f>Jan!N13</f>
        <v>38700</v>
      </c>
      <c r="O5" s="203"/>
      <c r="P5" s="204" t="str">
        <f>IF(T5="Despesas_com_Transportes","Despesa",IF(T5="Despesas_com_Lazer_e_Informacao","Despesa",IF(T5="Outras_Despesas","Despesa",IF(T5="Imposto_de_Renda","Despesa",IF(T5="Investimentos_Bens","Despesa","")))))</f>
        <v/>
      </c>
      <c r="Q5" s="200" t="str">
        <f>IF(T5="Despesas_de_Moradia","Despesa",IF(T5="Despesas_com_Alimentacao","Despesa",IF(T5="Despesas_com_Saude","Despesa","")))</f>
        <v/>
      </c>
      <c r="R5" s="200" t="str">
        <f>IF(T5="Renda_Familiar","Receita",IF(T5="Receitas_com_Aplicacoes_Financeiras","Receita",IF(T5="Outras_Receitas","Receita","")))</f>
        <v/>
      </c>
      <c r="S5" s="200" t="s">
        <v>17</v>
      </c>
      <c r="V5" s="200" t="str">
        <f>'PC Receitas'!D4</f>
        <v>RENDA FAMILIAR</v>
      </c>
      <c r="W5" s="200" t="str">
        <f>'Bancos e Cartões'!D7</f>
        <v>Mastercard</v>
      </c>
      <c r="X5" s="200" t="s">
        <v>1364</v>
      </c>
    </row>
    <row r="6" spans="1:28" ht="19.5" customHeight="1" thickTop="1" thickBot="1" x14ac:dyDescent="0.25">
      <c r="C6" s="58">
        <v>1</v>
      </c>
      <c r="D6" s="186" t="s">
        <v>1363</v>
      </c>
      <c r="E6" s="186" t="s">
        <v>96</v>
      </c>
      <c r="F6" s="186" t="str">
        <f t="shared" ref="F6:F18" si="0">D6</f>
        <v>Faturas de Cartão</v>
      </c>
      <c r="G6" s="186" t="s">
        <v>1364</v>
      </c>
      <c r="H6" s="186" t="str">
        <f t="shared" ref="H6:H18" si="1">W6</f>
        <v>Itaú</v>
      </c>
      <c r="I6" s="187">
        <f ca="1">'Resumo (3)'!F8</f>
        <v>300</v>
      </c>
      <c r="J6" s="60" t="s">
        <v>1419</v>
      </c>
      <c r="K6" s="57">
        <f ca="1">K5-IF(J6="pago",I6,0)</f>
        <v>38400</v>
      </c>
      <c r="M6" s="270"/>
      <c r="N6" s="276"/>
      <c r="O6" s="203"/>
      <c r="P6" s="204" t="str">
        <f t="shared" ref="P6:P14" si="2">IF(T6="Despesas_com_Transportes","Despesa",IF(T6="Despesas_com_Lazer_e_Informacao","Despesa",IF(T6="Outras_Despesas","Despesa",IF(T6="Imposto_de_Renda","Despesa",IF(T6="Investimentos_Bens","Despesa","")))))</f>
        <v/>
      </c>
      <c r="Q6" s="200" t="str">
        <f t="shared" ref="Q6:Q69" si="3">IF(T6="Despesas_de_Moradia","Despesa",IF(T6="Despesas_com_Alimentacao","Despesa",IF(T6="Despesas_com_Saude","Despesa","")))</f>
        <v/>
      </c>
      <c r="R6" s="200" t="str">
        <f t="shared" ref="R6:R69" si="4">IF(T6="Renda_Familiar","Receita",IF(T6="Receitas_com_Aplicacoes_Financeiras","Receita",IF(T6="Outras_Receitas","Receita","")))</f>
        <v/>
      </c>
      <c r="S6" s="200" t="s">
        <v>17</v>
      </c>
      <c r="V6" s="200" t="str">
        <f>'PC Receitas'!G4</f>
        <v>RECEITAS COM APLICAÇÕES FINANCEIRAS</v>
      </c>
      <c r="W6" s="200" t="str">
        <f>'Bancos e Cartões'!D8</f>
        <v>Itaú</v>
      </c>
      <c r="X6" s="200"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(3)'!F9</f>
        <v>0</v>
      </c>
      <c r="J7" s="60"/>
      <c r="K7" s="57">
        <f t="shared" ref="K7:K18" ca="1" si="5">K6-IF(J7="pago",I7,0)</f>
        <v>38400</v>
      </c>
      <c r="M7" s="269" t="s">
        <v>20</v>
      </c>
      <c r="N7" s="271">
        <f>SUMIFS($I$5:$I$619,$S$5:$S$619,"Receita",$J$5:$J$619,"Pago",$G$5:$G$619,"À Vista")</f>
        <v>39000</v>
      </c>
      <c r="O7" s="205"/>
      <c r="P7" s="204" t="str">
        <f t="shared" si="2"/>
        <v/>
      </c>
      <c r="Q7" s="200" t="str">
        <f t="shared" si="3"/>
        <v/>
      </c>
      <c r="R7" s="200" t="str">
        <f t="shared" si="4"/>
        <v/>
      </c>
      <c r="S7" s="200" t="s">
        <v>17</v>
      </c>
      <c r="V7" s="200" t="str">
        <f>'PC Receitas'!J4</f>
        <v>OUTRAS RECEITAS</v>
      </c>
      <c r="W7" s="200" t="str">
        <f>'Bancos e Cartões'!D9</f>
        <v>Caixinha</v>
      </c>
      <c r="X7" s="200"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(3)'!F10</f>
        <v>0</v>
      </c>
      <c r="J8" s="60"/>
      <c r="K8" s="57">
        <f t="shared" ca="1" si="5"/>
        <v>38400</v>
      </c>
      <c r="M8" s="270"/>
      <c r="N8" s="272"/>
      <c r="O8" s="205"/>
      <c r="P8" s="204" t="str">
        <f t="shared" si="2"/>
        <v/>
      </c>
      <c r="Q8" s="200" t="str">
        <f>IF(T8="Despesas_de_Moradia","Despesa",IF(T8="Despesas_com_Alimentacao","Despesa",IF(T8="Despesas_com_Saude","Despesa","")))</f>
        <v/>
      </c>
      <c r="R8" s="200" t="str">
        <f t="shared" si="4"/>
        <v/>
      </c>
      <c r="S8" s="200" t="s">
        <v>17</v>
      </c>
      <c r="V8" s="200" t="str">
        <f>'PC Despesas'!D4</f>
        <v>DESPESA DE MORADIA</v>
      </c>
      <c r="W8" s="200" t="str">
        <f>'Bancos e Cartões'!D10</f>
        <v>-</v>
      </c>
      <c r="X8" s="200"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(3)'!F11</f>
        <v>0</v>
      </c>
      <c r="J9" s="60"/>
      <c r="K9" s="57">
        <f t="shared" ca="1" si="5"/>
        <v>38400</v>
      </c>
      <c r="M9" s="269" t="s">
        <v>21</v>
      </c>
      <c r="N9" s="277">
        <f ca="1">SUMIFS($I$5:$I$619,$S$5:$S$619,"Despesa",$J$5:$J$619,"Pago",$G$5:$G$619,"À Vista")</f>
        <v>2100</v>
      </c>
      <c r="O9" s="205"/>
      <c r="P9" s="204" t="str">
        <f t="shared" si="2"/>
        <v/>
      </c>
      <c r="Q9" s="200" t="str">
        <f t="shared" si="3"/>
        <v/>
      </c>
      <c r="R9" s="200" t="str">
        <f t="shared" si="4"/>
        <v/>
      </c>
      <c r="S9" s="200" t="s">
        <v>17</v>
      </c>
      <c r="V9" s="200" t="str">
        <f>'PC Despesas'!G4</f>
        <v>DESPESAS COM ALIMENTAÇÃO</v>
      </c>
      <c r="W9" s="200" t="str">
        <f>'Bancos e Cartões'!D11</f>
        <v>-</v>
      </c>
      <c r="X9" s="200"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(3)'!F12</f>
        <v>0</v>
      </c>
      <c r="J10" s="60"/>
      <c r="K10" s="57">
        <f t="shared" ca="1" si="5"/>
        <v>38400</v>
      </c>
      <c r="M10" s="270"/>
      <c r="N10" s="278"/>
      <c r="O10" s="205"/>
      <c r="P10" s="204" t="str">
        <f t="shared" si="2"/>
        <v/>
      </c>
      <c r="Q10" s="200" t="str">
        <f t="shared" si="3"/>
        <v/>
      </c>
      <c r="R10" s="200" t="str">
        <f t="shared" si="4"/>
        <v/>
      </c>
      <c r="S10" s="200" t="s">
        <v>17</v>
      </c>
      <c r="V10" s="200" t="str">
        <f>'PC Despesas'!J4</f>
        <v>DESPESAS COM SAÚDE</v>
      </c>
      <c r="W10" s="200" t="str">
        <f>'Bancos e Cartões'!D12</f>
        <v>-</v>
      </c>
      <c r="X10" s="200"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(3)'!F13</f>
        <v>0</v>
      </c>
      <c r="J11" s="60"/>
      <c r="K11" s="57">
        <f t="shared" ca="1" si="5"/>
        <v>38400</v>
      </c>
      <c r="M11" s="269" t="s">
        <v>23</v>
      </c>
      <c r="N11" s="277">
        <f ca="1">N7-N9</f>
        <v>36900</v>
      </c>
      <c r="O11" s="205"/>
      <c r="P11" s="204" t="str">
        <f t="shared" si="2"/>
        <v/>
      </c>
      <c r="Q11" s="200" t="str">
        <f t="shared" si="3"/>
        <v/>
      </c>
      <c r="R11" s="200" t="str">
        <f t="shared" si="4"/>
        <v/>
      </c>
      <c r="S11" s="200" t="s">
        <v>17</v>
      </c>
      <c r="V11" s="200" t="str">
        <f>'PC Despesas'!M4</f>
        <v>DESPESAS COM TRANSPORTES</v>
      </c>
      <c r="W11" s="200" t="str">
        <f>'Bancos e Cartões'!D13</f>
        <v>-</v>
      </c>
      <c r="X11" s="200"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(3)'!F14</f>
        <v>0</v>
      </c>
      <c r="J12" s="60"/>
      <c r="K12" s="57">
        <f t="shared" ca="1" si="5"/>
        <v>38400</v>
      </c>
      <c r="M12" s="270"/>
      <c r="N12" s="278"/>
      <c r="O12" s="205"/>
      <c r="P12" s="204" t="str">
        <f t="shared" si="2"/>
        <v/>
      </c>
      <c r="Q12" s="200" t="str">
        <f t="shared" si="3"/>
        <v/>
      </c>
      <c r="R12" s="200" t="str">
        <f t="shared" si="4"/>
        <v/>
      </c>
      <c r="S12" s="200" t="s">
        <v>17</v>
      </c>
      <c r="V12" s="200" t="str">
        <f>'PC Despesas'!P4</f>
        <v>DESPESAS COM LAZER E INFORMAÇÃO</v>
      </c>
      <c r="W12" s="200" t="str">
        <f>'Bancos e Cartões'!D14</f>
        <v>-</v>
      </c>
      <c r="X12" s="200"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(3)'!F15</f>
        <v>0</v>
      </c>
      <c r="J13" s="60"/>
      <c r="K13" s="57">
        <f t="shared" ca="1" si="5"/>
        <v>38400</v>
      </c>
      <c r="M13" s="269" t="s">
        <v>57</v>
      </c>
      <c r="N13" s="277">
        <f ca="1">K619</f>
        <v>75600</v>
      </c>
      <c r="O13" s="205"/>
      <c r="P13" s="204" t="str">
        <f t="shared" si="2"/>
        <v/>
      </c>
      <c r="Q13" s="200" t="str">
        <f t="shared" si="3"/>
        <v/>
      </c>
      <c r="R13" s="200" t="str">
        <f t="shared" si="4"/>
        <v/>
      </c>
      <c r="S13" s="200" t="s">
        <v>17</v>
      </c>
      <c r="V13" s="200" t="str">
        <f>'PC Despesas'!S4</f>
        <v>OUTRAS DESPESAS</v>
      </c>
      <c r="W13" s="200" t="str">
        <f>'Bancos e Cartões'!D15</f>
        <v>-</v>
      </c>
      <c r="X13" s="200"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(3)'!F16</f>
        <v>0</v>
      </c>
      <c r="J14" s="60"/>
      <c r="K14" s="57">
        <f t="shared" ca="1" si="5"/>
        <v>38400</v>
      </c>
      <c r="M14" s="270"/>
      <c r="N14" s="279"/>
      <c r="O14" s="205"/>
      <c r="P14" s="204" t="str">
        <f t="shared" si="2"/>
        <v/>
      </c>
      <c r="Q14" s="200" t="str">
        <f t="shared" si="3"/>
        <v/>
      </c>
      <c r="R14" s="200" t="str">
        <f t="shared" si="4"/>
        <v/>
      </c>
      <c r="S14" s="200" t="s">
        <v>17</v>
      </c>
      <c r="V14" s="200" t="str">
        <f>'PC Despesas'!V4</f>
        <v>IMPOSTO DE RENDA</v>
      </c>
      <c r="W14" s="200" t="str">
        <f>'Bancos e Cartões'!D16</f>
        <v>-</v>
      </c>
      <c r="X14" s="200"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(3)'!F17</f>
        <v>0</v>
      </c>
      <c r="J15" s="60"/>
      <c r="K15" s="57">
        <f t="shared" ca="1" si="5"/>
        <v>38400</v>
      </c>
      <c r="P15" s="204" t="str">
        <f>IF(T15="Despesas_com_Transportes","Despesa",IF(T15="Despesas_com_Lazer_e_Informacao","Despesa",IF(T15="Outras_Despesas","Despesa",IF(T15="Imposto_de_Renda","Despesa",IF(T15="Investimentos_Bens","Despesa","")))))</f>
        <v/>
      </c>
      <c r="Q15" s="200" t="str">
        <f t="shared" si="3"/>
        <v/>
      </c>
      <c r="R15" s="200" t="str">
        <f t="shared" si="4"/>
        <v/>
      </c>
      <c r="S15" s="200" t="s">
        <v>17</v>
      </c>
      <c r="V15" s="200" t="str">
        <f>'PC Despesas'!Y4</f>
        <v>INVESTIMENTOS (BENS)</v>
      </c>
      <c r="W15" s="200" t="str">
        <f>'Bancos e Cartões'!D17</f>
        <v>-</v>
      </c>
      <c r="X15" s="200"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(3)'!F18</f>
        <v>0</v>
      </c>
      <c r="J16" s="60"/>
      <c r="K16" s="57">
        <f t="shared" ca="1" si="5"/>
        <v>38400</v>
      </c>
      <c r="P16" s="204" t="str">
        <f t="shared" ref="P16:P79" si="6">IF(T16="Despesas_com_Transportes","Despesa",IF(T16="Despesas_com_Lazer_e_Informacao","Despesa",IF(T16="Outras_Despesas","Despesa",IF(T16="Imposto_de_Renda","Despesa",IF(T16="Investimentos_Bens","Despesa","")))))</f>
        <v/>
      </c>
      <c r="Q16" s="200" t="str">
        <f t="shared" si="3"/>
        <v/>
      </c>
      <c r="R16" s="200" t="str">
        <f t="shared" si="4"/>
        <v/>
      </c>
      <c r="S16" s="200" t="s">
        <v>17</v>
      </c>
      <c r="W16" s="200" t="str">
        <f>'Bancos e Cartões'!D18</f>
        <v>-</v>
      </c>
      <c r="X16" s="200"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(3)'!F19</f>
        <v>0</v>
      </c>
      <c r="J17" s="60"/>
      <c r="K17" s="57">
        <f t="shared" ca="1" si="5"/>
        <v>38400</v>
      </c>
      <c r="P17" s="204" t="str">
        <f t="shared" si="6"/>
        <v/>
      </c>
      <c r="Q17" s="200" t="str">
        <f t="shared" si="3"/>
        <v/>
      </c>
      <c r="R17" s="200" t="str">
        <f t="shared" si="4"/>
        <v/>
      </c>
      <c r="S17" s="200" t="s">
        <v>17</v>
      </c>
      <c r="W17" s="200" t="str">
        <f>'Bancos e Cartões'!D19</f>
        <v>-</v>
      </c>
      <c r="X17" s="200"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(3)'!F20</f>
        <v>0</v>
      </c>
      <c r="J18" s="60"/>
      <c r="K18" s="57">
        <f t="shared" ca="1" si="5"/>
        <v>38400</v>
      </c>
      <c r="P18" s="204" t="str">
        <f t="shared" si="6"/>
        <v/>
      </c>
      <c r="Q18" s="200" t="str">
        <f t="shared" si="3"/>
        <v/>
      </c>
      <c r="R18" s="200" t="str">
        <f t="shared" si="4"/>
        <v/>
      </c>
      <c r="S18" s="200" t="s">
        <v>17</v>
      </c>
      <c r="W18" s="200" t="str">
        <f>'Bancos e Cartões'!D20</f>
        <v>-</v>
      </c>
    </row>
    <row r="19" spans="3:24" ht="19.5" customHeight="1" thickTop="1" thickBot="1" x14ac:dyDescent="0.25">
      <c r="C19" s="58">
        <v>2</v>
      </c>
      <c r="D19" s="58" t="s">
        <v>1403</v>
      </c>
      <c r="E19" s="58" t="s">
        <v>1415</v>
      </c>
      <c r="F19" s="58" t="s">
        <v>1404</v>
      </c>
      <c r="G19" s="58" t="s">
        <v>1364</v>
      </c>
      <c r="H19" s="58" t="s">
        <v>1405</v>
      </c>
      <c r="I19" s="59">
        <v>100</v>
      </c>
      <c r="J19" s="60" t="s">
        <v>1419</v>
      </c>
      <c r="K19" s="57">
        <f t="shared" ref="K19:K82" ca="1" si="7">K18+IF(AND(J19="Pago",OR(D19=$V$5,D19=$V$6,D19=$V$7)),I19,IF(AND(J19="Pago",OR(D19=$V$8,D19=$V$9,D19=$V$10,D19=$V$11,D19=$V$12,D19=$V$13,D19=$V$14,D19=$V$15)),-I19,IF(G19="À Vista",IF(J19="Pago",-I19,0),0)))</f>
        <v>38300</v>
      </c>
      <c r="P19" s="204" t="str">
        <f t="shared" si="6"/>
        <v/>
      </c>
      <c r="Q19" s="200" t="str">
        <f t="shared" si="3"/>
        <v>Despesa</v>
      </c>
      <c r="R19" s="200" t="str">
        <f t="shared" si="4"/>
        <v/>
      </c>
      <c r="S19" s="200" t="str">
        <f>IF(P19&lt;&gt;"",P19,IF(Q19&lt;&gt;"",Q19,IF(R19&lt;&gt;"",R19,"")))</f>
        <v>Despesa</v>
      </c>
      <c r="T19" s="201" t="str">
        <f>VLOOKUP(D19,'PC Receitas'!$N$4:$O$14,2,FALSE)</f>
        <v>Despesas_de_Moradia</v>
      </c>
    </row>
    <row r="20" spans="3:24" ht="19.5" customHeight="1" thickTop="1" thickBot="1" x14ac:dyDescent="0.25">
      <c r="C20" s="58">
        <v>3</v>
      </c>
      <c r="D20" s="58" t="s">
        <v>1403</v>
      </c>
      <c r="E20" s="58" t="s">
        <v>1416</v>
      </c>
      <c r="F20" s="58" t="s">
        <v>1404</v>
      </c>
      <c r="G20" s="58" t="s">
        <v>1364</v>
      </c>
      <c r="H20" s="58" t="s">
        <v>1405</v>
      </c>
      <c r="I20" s="59">
        <v>150</v>
      </c>
      <c r="J20" s="60" t="s">
        <v>1419</v>
      </c>
      <c r="K20" s="57">
        <f t="shared" ca="1" si="7"/>
        <v>38150</v>
      </c>
      <c r="P20" s="204" t="str">
        <f t="shared" si="6"/>
        <v/>
      </c>
      <c r="Q20" s="200" t="str">
        <f t="shared" si="3"/>
        <v>Despesa</v>
      </c>
      <c r="R20" s="200" t="str">
        <f t="shared" si="4"/>
        <v/>
      </c>
      <c r="S20" s="200" t="str">
        <f t="shared" ref="S20:S83" si="8">IF(P20&lt;&gt;"",P20,IF(Q20&lt;&gt;"",Q20,IF(R20&lt;&gt;"",R20,"")))</f>
        <v>Despesa</v>
      </c>
      <c r="T20" s="201" t="str">
        <f>VLOOKUP(D20,'PC Receitas'!$N$4:$O$14,2,FALSE)</f>
        <v>Despesas_de_Moradia</v>
      </c>
    </row>
    <row r="21" spans="3:24" ht="19.5" customHeight="1" thickTop="1" thickBot="1" x14ac:dyDescent="0.25">
      <c r="C21" s="58">
        <v>3</v>
      </c>
      <c r="D21" s="58" t="s">
        <v>1403</v>
      </c>
      <c r="E21" s="58" t="s">
        <v>1417</v>
      </c>
      <c r="F21" s="58" t="s">
        <v>1404</v>
      </c>
      <c r="G21" s="58" t="s">
        <v>1364</v>
      </c>
      <c r="H21" s="58" t="s">
        <v>1405</v>
      </c>
      <c r="I21" s="59">
        <v>200</v>
      </c>
      <c r="J21" s="60" t="s">
        <v>1419</v>
      </c>
      <c r="K21" s="57">
        <f t="shared" ca="1" si="7"/>
        <v>37950</v>
      </c>
      <c r="P21" s="204" t="str">
        <f t="shared" si="6"/>
        <v/>
      </c>
      <c r="Q21" s="200" t="str">
        <f t="shared" si="3"/>
        <v>Despesa</v>
      </c>
      <c r="R21" s="200" t="str">
        <f t="shared" si="4"/>
        <v/>
      </c>
      <c r="S21" s="200" t="str">
        <f t="shared" si="8"/>
        <v>Despesa</v>
      </c>
      <c r="T21" s="201" t="str">
        <f>VLOOKUP(D21,'PC Receitas'!$N$4:$O$14,2,FALSE)</f>
        <v>Despesas_de_Moradia</v>
      </c>
    </row>
    <row r="22" spans="3:24" ht="19.5" customHeight="1" thickTop="1" thickBot="1" x14ac:dyDescent="0.25">
      <c r="C22" s="58">
        <v>2</v>
      </c>
      <c r="D22" s="58" t="s">
        <v>1403</v>
      </c>
      <c r="E22" s="58" t="s">
        <v>1415</v>
      </c>
      <c r="F22" s="58" t="s">
        <v>1404</v>
      </c>
      <c r="G22" s="58" t="s">
        <v>1364</v>
      </c>
      <c r="H22" s="58" t="s">
        <v>1405</v>
      </c>
      <c r="I22" s="59">
        <v>100</v>
      </c>
      <c r="J22" s="60" t="s">
        <v>1419</v>
      </c>
      <c r="K22" s="57">
        <f t="shared" ca="1" si="7"/>
        <v>37850</v>
      </c>
      <c r="P22" s="204" t="str">
        <f t="shared" si="6"/>
        <v/>
      </c>
      <c r="Q22" s="200" t="str">
        <f t="shared" si="3"/>
        <v>Despesa</v>
      </c>
      <c r="R22" s="200" t="str">
        <f t="shared" si="4"/>
        <v/>
      </c>
      <c r="S22" s="200" t="str">
        <f>IF(P22&lt;&gt;"",P22,IF(Q22&lt;&gt;"",Q22,IF(R22&lt;&gt;"",R22,"")))</f>
        <v>Despesa</v>
      </c>
      <c r="T22" s="201" t="str">
        <f>VLOOKUP(D22,'PC Receitas'!$N$4:$O$14,2,FALSE)</f>
        <v>Despesas_de_Moradia</v>
      </c>
    </row>
    <row r="23" spans="3:24" ht="19.5" customHeight="1" thickTop="1" thickBot="1" x14ac:dyDescent="0.25">
      <c r="C23" s="58">
        <v>3</v>
      </c>
      <c r="D23" s="58" t="s">
        <v>1403</v>
      </c>
      <c r="E23" s="58" t="s">
        <v>1416</v>
      </c>
      <c r="F23" s="58" t="s">
        <v>1404</v>
      </c>
      <c r="G23" s="58" t="s">
        <v>1364</v>
      </c>
      <c r="H23" s="58" t="s">
        <v>1405</v>
      </c>
      <c r="I23" s="59">
        <v>150</v>
      </c>
      <c r="J23" s="60" t="s">
        <v>1419</v>
      </c>
      <c r="K23" s="57">
        <f t="shared" ca="1" si="7"/>
        <v>37700</v>
      </c>
      <c r="P23" s="204" t="str">
        <f t="shared" si="6"/>
        <v/>
      </c>
      <c r="Q23" s="200" t="str">
        <f t="shared" si="3"/>
        <v>Despesa</v>
      </c>
      <c r="R23" s="200" t="str">
        <f t="shared" si="4"/>
        <v/>
      </c>
      <c r="S23" s="200" t="str">
        <f t="shared" si="8"/>
        <v>Despesa</v>
      </c>
      <c r="T23" s="201" t="str">
        <f>VLOOKUP(D23,'PC Receitas'!$N$4:$O$14,2,FALSE)</f>
        <v>Despesas_de_Moradia</v>
      </c>
    </row>
    <row r="24" spans="3:24" ht="19.5" customHeight="1" thickTop="1" thickBot="1" x14ac:dyDescent="0.25">
      <c r="C24" s="58">
        <v>3</v>
      </c>
      <c r="D24" s="58" t="s">
        <v>1403</v>
      </c>
      <c r="E24" s="58" t="s">
        <v>1417</v>
      </c>
      <c r="F24" s="58" t="s">
        <v>1404</v>
      </c>
      <c r="G24" s="58" t="s">
        <v>1364</v>
      </c>
      <c r="H24" s="58" t="s">
        <v>1405</v>
      </c>
      <c r="I24" s="59">
        <v>200</v>
      </c>
      <c r="J24" s="60" t="s">
        <v>1419</v>
      </c>
      <c r="K24" s="57">
        <f t="shared" ca="1" si="7"/>
        <v>37500</v>
      </c>
      <c r="P24" s="204" t="str">
        <f t="shared" si="6"/>
        <v/>
      </c>
      <c r="Q24" s="200" t="str">
        <f t="shared" si="3"/>
        <v>Despesa</v>
      </c>
      <c r="R24" s="200" t="str">
        <f t="shared" si="4"/>
        <v/>
      </c>
      <c r="S24" s="200" t="str">
        <f t="shared" si="8"/>
        <v>Despesa</v>
      </c>
      <c r="T24" s="201" t="str">
        <f>VLOOKUP(D24,'PC Receitas'!$N$4:$O$14,2,FALSE)</f>
        <v>Despesas_de_Moradia</v>
      </c>
    </row>
    <row r="25" spans="3:24" ht="19.5" customHeight="1" thickTop="1" thickBot="1" x14ac:dyDescent="0.25">
      <c r="C25" s="58">
        <v>3</v>
      </c>
      <c r="D25" s="58" t="s">
        <v>1403</v>
      </c>
      <c r="E25" s="58" t="s">
        <v>1418</v>
      </c>
      <c r="F25" s="58" t="s">
        <v>1404</v>
      </c>
      <c r="G25" s="58" t="s">
        <v>1364</v>
      </c>
      <c r="H25" s="58"/>
      <c r="I25" s="59">
        <v>100</v>
      </c>
      <c r="J25" s="60" t="s">
        <v>1420</v>
      </c>
      <c r="K25" s="57">
        <f t="shared" ca="1" si="7"/>
        <v>37500</v>
      </c>
      <c r="P25" s="204" t="str">
        <f t="shared" si="6"/>
        <v/>
      </c>
      <c r="Q25" s="200" t="str">
        <f t="shared" si="3"/>
        <v>Despesa</v>
      </c>
      <c r="R25" s="200" t="str">
        <f t="shared" si="4"/>
        <v/>
      </c>
      <c r="S25" s="200" t="str">
        <f t="shared" si="8"/>
        <v>Despesa</v>
      </c>
      <c r="T25" s="201" t="str">
        <f>VLOOKUP(D25,'PC Receitas'!$N$4:$O$14,2,FALSE)</f>
        <v>Despesas_de_Moradia</v>
      </c>
    </row>
    <row r="26" spans="3:24" ht="19.5" customHeight="1" thickTop="1" thickBot="1" x14ac:dyDescent="0.25">
      <c r="C26" s="58">
        <v>5</v>
      </c>
      <c r="D26" s="58" t="s">
        <v>1295</v>
      </c>
      <c r="E26" s="58" t="s">
        <v>1421</v>
      </c>
      <c r="F26" s="58" t="s">
        <v>1412</v>
      </c>
      <c r="G26" s="58" t="s">
        <v>1368</v>
      </c>
      <c r="H26" s="58" t="s">
        <v>1413</v>
      </c>
      <c r="I26" s="59">
        <v>300</v>
      </c>
      <c r="J26" s="60" t="s">
        <v>1420</v>
      </c>
      <c r="K26" s="57">
        <f t="shared" ca="1" si="7"/>
        <v>37500</v>
      </c>
      <c r="P26" s="204" t="str">
        <f t="shared" si="6"/>
        <v>Despesa</v>
      </c>
      <c r="Q26" s="200" t="str">
        <f t="shared" si="3"/>
        <v/>
      </c>
      <c r="R26" s="200" t="str">
        <f t="shared" si="4"/>
        <v/>
      </c>
      <c r="S26" s="200" t="str">
        <f t="shared" si="8"/>
        <v>Despesa</v>
      </c>
      <c r="T26" s="201" t="str">
        <f>VLOOKUP(D26,'PC Receitas'!$N$4:$O$14,2,FALSE)</f>
        <v>Despesas_com_Lazer_e_Informacao</v>
      </c>
    </row>
    <row r="27" spans="3:24" ht="19.5" customHeight="1" thickTop="1" thickBot="1" x14ac:dyDescent="0.25">
      <c r="C27" s="58"/>
      <c r="D27" s="58" t="s">
        <v>1283</v>
      </c>
      <c r="E27" s="58" t="s">
        <v>1437</v>
      </c>
      <c r="F27" s="58" t="s">
        <v>1431</v>
      </c>
      <c r="G27" s="58" t="s">
        <v>1364</v>
      </c>
      <c r="H27" s="58" t="s">
        <v>1405</v>
      </c>
      <c r="I27" s="59">
        <v>7000</v>
      </c>
      <c r="J27" s="60" t="s">
        <v>1419</v>
      </c>
      <c r="K27" s="57">
        <f t="shared" ca="1" si="7"/>
        <v>44500</v>
      </c>
      <c r="P27" s="204" t="str">
        <f t="shared" si="6"/>
        <v/>
      </c>
      <c r="Q27" s="200" t="str">
        <f t="shared" si="3"/>
        <v/>
      </c>
      <c r="R27" s="200" t="str">
        <f t="shared" si="4"/>
        <v>Receita</v>
      </c>
      <c r="S27" s="200" t="str">
        <f t="shared" si="8"/>
        <v>Receita</v>
      </c>
      <c r="T27" s="201" t="str">
        <f>VLOOKUP(D27,'PC Receitas'!$N$4:$O$14,2,FALSE)</f>
        <v>Renda_Familiar</v>
      </c>
    </row>
    <row r="28" spans="3:24" ht="19.5" customHeight="1" thickTop="1" thickBot="1" x14ac:dyDescent="0.25">
      <c r="C28" s="58"/>
      <c r="D28" s="58" t="s">
        <v>1283</v>
      </c>
      <c r="E28" s="58" t="s">
        <v>1424</v>
      </c>
      <c r="F28" s="58" t="s">
        <v>1432</v>
      </c>
      <c r="G28" s="58" t="s">
        <v>1364</v>
      </c>
      <c r="H28" s="58"/>
      <c r="I28" s="59">
        <v>6000</v>
      </c>
      <c r="J28" s="60" t="s">
        <v>1419</v>
      </c>
      <c r="K28" s="57">
        <f t="shared" ca="1" si="7"/>
        <v>50500</v>
      </c>
      <c r="P28" s="204" t="str">
        <f t="shared" si="6"/>
        <v/>
      </c>
      <c r="Q28" s="200" t="str">
        <f t="shared" si="3"/>
        <v/>
      </c>
      <c r="R28" s="200" t="str">
        <f t="shared" si="4"/>
        <v>Receita</v>
      </c>
      <c r="S28" s="200" t="str">
        <f t="shared" si="8"/>
        <v>Receita</v>
      </c>
      <c r="T28" s="201" t="str">
        <f>VLOOKUP(D28,'PC Receitas'!$N$4:$O$14,2,FALSE)</f>
        <v>Renda_Familiar</v>
      </c>
    </row>
    <row r="29" spans="3:24" ht="19.5" customHeight="1" thickTop="1" thickBot="1" x14ac:dyDescent="0.25">
      <c r="C29" s="58">
        <v>2</v>
      </c>
      <c r="D29" s="58" t="s">
        <v>1403</v>
      </c>
      <c r="E29" s="58" t="s">
        <v>1415</v>
      </c>
      <c r="F29" s="58" t="s">
        <v>1404</v>
      </c>
      <c r="G29" s="58" t="s">
        <v>1364</v>
      </c>
      <c r="H29" s="58" t="s">
        <v>1405</v>
      </c>
      <c r="I29" s="59">
        <v>100</v>
      </c>
      <c r="J29" s="60" t="s">
        <v>1419</v>
      </c>
      <c r="K29" s="57">
        <f t="shared" ca="1" si="7"/>
        <v>50400</v>
      </c>
      <c r="P29" s="204" t="str">
        <f t="shared" si="6"/>
        <v/>
      </c>
      <c r="Q29" s="200" t="str">
        <f t="shared" si="3"/>
        <v>Despesa</v>
      </c>
      <c r="R29" s="200" t="str">
        <f t="shared" si="4"/>
        <v/>
      </c>
      <c r="S29" s="200" t="str">
        <f t="shared" si="8"/>
        <v>Despesa</v>
      </c>
      <c r="T29" s="201" t="str">
        <f>VLOOKUP(D29,'PC Receitas'!$N$4:$O$14,2,FALSE)</f>
        <v>Despesas_de_Moradia</v>
      </c>
    </row>
    <row r="30" spans="3:24" ht="19.5" customHeight="1" thickTop="1" thickBot="1" x14ac:dyDescent="0.25">
      <c r="C30" s="58">
        <v>3</v>
      </c>
      <c r="D30" s="58" t="s">
        <v>1403</v>
      </c>
      <c r="E30" s="58" t="s">
        <v>1416</v>
      </c>
      <c r="F30" s="58" t="s">
        <v>1404</v>
      </c>
      <c r="G30" s="58" t="s">
        <v>1364</v>
      </c>
      <c r="H30" s="58" t="s">
        <v>1405</v>
      </c>
      <c r="I30" s="59">
        <v>150</v>
      </c>
      <c r="J30" s="60" t="s">
        <v>1419</v>
      </c>
      <c r="K30" s="57">
        <f t="shared" ca="1" si="7"/>
        <v>50250</v>
      </c>
      <c r="P30" s="204" t="str">
        <f t="shared" si="6"/>
        <v/>
      </c>
      <c r="Q30" s="200" t="str">
        <f t="shared" si="3"/>
        <v>Despesa</v>
      </c>
      <c r="R30" s="200" t="str">
        <f t="shared" si="4"/>
        <v/>
      </c>
      <c r="S30" s="200" t="str">
        <f t="shared" si="8"/>
        <v>Despesa</v>
      </c>
      <c r="T30" s="201" t="str">
        <f>VLOOKUP(D30,'PC Receitas'!$N$4:$O$14,2,FALSE)</f>
        <v>Despesas_de_Moradia</v>
      </c>
    </row>
    <row r="31" spans="3:24" ht="19.5" customHeight="1" thickTop="1" thickBot="1" x14ac:dyDescent="0.25">
      <c r="C31" s="58">
        <v>3</v>
      </c>
      <c r="D31" s="58" t="s">
        <v>1403</v>
      </c>
      <c r="E31" s="58" t="s">
        <v>1417</v>
      </c>
      <c r="F31" s="58" t="s">
        <v>1404</v>
      </c>
      <c r="G31" s="58" t="s">
        <v>1364</v>
      </c>
      <c r="H31" s="58" t="s">
        <v>1405</v>
      </c>
      <c r="I31" s="59">
        <v>200</v>
      </c>
      <c r="J31" s="60" t="s">
        <v>1419</v>
      </c>
      <c r="K31" s="57">
        <f t="shared" ca="1" si="7"/>
        <v>50050</v>
      </c>
      <c r="P31" s="204" t="str">
        <f t="shared" si="6"/>
        <v/>
      </c>
      <c r="Q31" s="200" t="str">
        <f t="shared" si="3"/>
        <v>Despesa</v>
      </c>
      <c r="R31" s="200" t="str">
        <f t="shared" si="4"/>
        <v/>
      </c>
      <c r="S31" s="200" t="str">
        <f t="shared" si="8"/>
        <v>Despesa</v>
      </c>
      <c r="T31" s="201" t="str">
        <f>VLOOKUP(D31,'PC Receitas'!$N$4:$O$14,2,FALSE)</f>
        <v>Despesas_de_Moradia</v>
      </c>
    </row>
    <row r="32" spans="3:24" ht="19.5" customHeight="1" thickTop="1" thickBot="1" x14ac:dyDescent="0.25">
      <c r="C32" s="58">
        <v>3</v>
      </c>
      <c r="D32" s="58" t="s">
        <v>1403</v>
      </c>
      <c r="E32" s="58" t="s">
        <v>1418</v>
      </c>
      <c r="F32" s="58" t="s">
        <v>1404</v>
      </c>
      <c r="G32" s="58" t="s">
        <v>1364</v>
      </c>
      <c r="H32" s="58"/>
      <c r="I32" s="59">
        <v>100</v>
      </c>
      <c r="J32" s="60" t="s">
        <v>1420</v>
      </c>
      <c r="K32" s="57">
        <f t="shared" ca="1" si="7"/>
        <v>50050</v>
      </c>
      <c r="P32" s="204" t="str">
        <f t="shared" si="6"/>
        <v/>
      </c>
      <c r="Q32" s="200" t="str">
        <f t="shared" si="3"/>
        <v>Despesa</v>
      </c>
      <c r="R32" s="200" t="str">
        <f t="shared" si="4"/>
        <v/>
      </c>
      <c r="S32" s="200" t="str">
        <f t="shared" si="8"/>
        <v>Despesa</v>
      </c>
      <c r="T32" s="201" t="str">
        <f>VLOOKUP(D32,'PC Receitas'!$N$4:$O$14,2,FALSE)</f>
        <v>Despesas_de_Moradia</v>
      </c>
    </row>
    <row r="33" spans="3:20" ht="19.5" customHeight="1" thickTop="1" thickBot="1" x14ac:dyDescent="0.25">
      <c r="C33" s="58">
        <v>5</v>
      </c>
      <c r="D33" s="58" t="s">
        <v>1295</v>
      </c>
      <c r="E33" s="58" t="s">
        <v>1421</v>
      </c>
      <c r="F33" s="58" t="s">
        <v>1412</v>
      </c>
      <c r="G33" s="58" t="s">
        <v>1368</v>
      </c>
      <c r="H33" s="58" t="s">
        <v>1413</v>
      </c>
      <c r="I33" s="59">
        <v>300</v>
      </c>
      <c r="J33" s="60" t="s">
        <v>1420</v>
      </c>
      <c r="K33" s="57">
        <f t="shared" ca="1" si="7"/>
        <v>50050</v>
      </c>
      <c r="P33" s="204" t="str">
        <f t="shared" si="6"/>
        <v>Despesa</v>
      </c>
      <c r="Q33" s="200" t="str">
        <f t="shared" si="3"/>
        <v/>
      </c>
      <c r="R33" s="200" t="str">
        <f t="shared" si="4"/>
        <v/>
      </c>
      <c r="S33" s="200" t="str">
        <f t="shared" si="8"/>
        <v>Despesa</v>
      </c>
      <c r="T33" s="201" t="str">
        <f>VLOOKUP(D33,'PC Receitas'!$N$4:$O$14,2,FALSE)</f>
        <v>Despesas_com_Lazer_e_Informacao</v>
      </c>
    </row>
    <row r="34" spans="3:20" ht="19.5" customHeight="1" thickTop="1" thickBot="1" x14ac:dyDescent="0.25">
      <c r="C34" s="58"/>
      <c r="D34" s="58" t="s">
        <v>1283</v>
      </c>
      <c r="E34" s="58" t="s">
        <v>1437</v>
      </c>
      <c r="F34" s="58" t="s">
        <v>1431</v>
      </c>
      <c r="G34" s="58" t="s">
        <v>1364</v>
      </c>
      <c r="H34" s="58" t="s">
        <v>1405</v>
      </c>
      <c r="I34" s="59">
        <v>7000</v>
      </c>
      <c r="J34" s="60" t="s">
        <v>1419</v>
      </c>
      <c r="K34" s="57">
        <f t="shared" ca="1" si="7"/>
        <v>57050</v>
      </c>
      <c r="P34" s="204" t="str">
        <f t="shared" si="6"/>
        <v/>
      </c>
      <c r="Q34" s="200" t="str">
        <f t="shared" si="3"/>
        <v/>
      </c>
      <c r="R34" s="200" t="str">
        <f t="shared" si="4"/>
        <v>Receita</v>
      </c>
      <c r="S34" s="200" t="str">
        <f t="shared" si="8"/>
        <v>Receita</v>
      </c>
      <c r="T34" s="201" t="str">
        <f>VLOOKUP(D34,'PC Receitas'!$N$4:$O$14,2,FALSE)</f>
        <v>Renda_Familiar</v>
      </c>
    </row>
    <row r="35" spans="3:20" ht="19.5" customHeight="1" thickTop="1" thickBot="1" x14ac:dyDescent="0.25">
      <c r="C35" s="58"/>
      <c r="D35" s="58" t="s">
        <v>1283</v>
      </c>
      <c r="E35" s="58" t="s">
        <v>1424</v>
      </c>
      <c r="F35" s="58" t="s">
        <v>1432</v>
      </c>
      <c r="G35" s="58" t="s">
        <v>1364</v>
      </c>
      <c r="H35" s="58"/>
      <c r="I35" s="59">
        <v>6000</v>
      </c>
      <c r="J35" s="60" t="s">
        <v>1419</v>
      </c>
      <c r="K35" s="57">
        <f t="shared" ca="1" si="7"/>
        <v>63050</v>
      </c>
      <c r="P35" s="204" t="str">
        <f t="shared" si="6"/>
        <v/>
      </c>
      <c r="Q35" s="200" t="str">
        <f t="shared" si="3"/>
        <v/>
      </c>
      <c r="R35" s="200" t="str">
        <f t="shared" si="4"/>
        <v>Receita</v>
      </c>
      <c r="S35" s="200" t="str">
        <f t="shared" si="8"/>
        <v>Receita</v>
      </c>
      <c r="T35" s="201" t="str">
        <f>VLOOKUP(D35,'PC Receitas'!$N$4:$O$14,2,FALSE)</f>
        <v>Renda_Familiar</v>
      </c>
    </row>
    <row r="36" spans="3:20" ht="19.5" customHeight="1" thickTop="1" thickBot="1" x14ac:dyDescent="0.25">
      <c r="C36" s="58">
        <v>2</v>
      </c>
      <c r="D36" s="58" t="s">
        <v>1403</v>
      </c>
      <c r="E36" s="58" t="s">
        <v>1415</v>
      </c>
      <c r="F36" s="58" t="s">
        <v>1404</v>
      </c>
      <c r="G36" s="58" t="s">
        <v>1364</v>
      </c>
      <c r="H36" s="58" t="s">
        <v>1405</v>
      </c>
      <c r="I36" s="59">
        <v>100</v>
      </c>
      <c r="J36" s="60" t="s">
        <v>1419</v>
      </c>
      <c r="K36" s="57">
        <f t="shared" ca="1" si="7"/>
        <v>62950</v>
      </c>
      <c r="P36" s="204" t="str">
        <f t="shared" si="6"/>
        <v/>
      </c>
      <c r="Q36" s="200" t="str">
        <f t="shared" si="3"/>
        <v>Despesa</v>
      </c>
      <c r="R36" s="200" t="str">
        <f t="shared" si="4"/>
        <v/>
      </c>
      <c r="S36" s="200" t="str">
        <f t="shared" si="8"/>
        <v>Despesa</v>
      </c>
      <c r="T36" s="201" t="str">
        <f>VLOOKUP(D36,'PC Receitas'!$N$4:$O$14,2,FALSE)</f>
        <v>Despesas_de_Moradia</v>
      </c>
    </row>
    <row r="37" spans="3:20" ht="19.5" customHeight="1" thickTop="1" thickBot="1" x14ac:dyDescent="0.25">
      <c r="C37" s="58">
        <v>3</v>
      </c>
      <c r="D37" s="58" t="s">
        <v>1403</v>
      </c>
      <c r="E37" s="58" t="s">
        <v>1416</v>
      </c>
      <c r="F37" s="58" t="s">
        <v>1404</v>
      </c>
      <c r="G37" s="58" t="s">
        <v>1364</v>
      </c>
      <c r="H37" s="58" t="s">
        <v>1405</v>
      </c>
      <c r="I37" s="59">
        <v>150</v>
      </c>
      <c r="J37" s="60" t="s">
        <v>1419</v>
      </c>
      <c r="K37" s="57">
        <f t="shared" ca="1" si="7"/>
        <v>62800</v>
      </c>
      <c r="P37" s="204" t="str">
        <f t="shared" si="6"/>
        <v/>
      </c>
      <c r="Q37" s="200" t="str">
        <f t="shared" si="3"/>
        <v>Despesa</v>
      </c>
      <c r="R37" s="200" t="str">
        <f t="shared" si="4"/>
        <v/>
      </c>
      <c r="S37" s="200" t="str">
        <f t="shared" si="8"/>
        <v>Despesa</v>
      </c>
      <c r="T37" s="201" t="str">
        <f>VLOOKUP(D37,'PC Receitas'!$N$4:$O$14,2,FALSE)</f>
        <v>Despesas_de_Moradia</v>
      </c>
    </row>
    <row r="38" spans="3:20" ht="19.5" customHeight="1" thickTop="1" thickBot="1" x14ac:dyDescent="0.25">
      <c r="C38" s="58">
        <v>3</v>
      </c>
      <c r="D38" s="58" t="s">
        <v>1403</v>
      </c>
      <c r="E38" s="58" t="s">
        <v>1417</v>
      </c>
      <c r="F38" s="58" t="s">
        <v>1404</v>
      </c>
      <c r="G38" s="58" t="s">
        <v>1364</v>
      </c>
      <c r="H38" s="58" t="s">
        <v>1405</v>
      </c>
      <c r="I38" s="59">
        <v>200</v>
      </c>
      <c r="J38" s="60" t="s">
        <v>1419</v>
      </c>
      <c r="K38" s="57">
        <f t="shared" ca="1" si="7"/>
        <v>62600</v>
      </c>
      <c r="P38" s="204" t="str">
        <f t="shared" si="6"/>
        <v/>
      </c>
      <c r="Q38" s="200" t="str">
        <f t="shared" si="3"/>
        <v>Despesa</v>
      </c>
      <c r="R38" s="200" t="str">
        <f t="shared" si="4"/>
        <v/>
      </c>
      <c r="S38" s="200" t="str">
        <f t="shared" si="8"/>
        <v>Despesa</v>
      </c>
      <c r="T38" s="201" t="str">
        <f>VLOOKUP(D38,'PC Receitas'!$N$4:$O$14,2,FALSE)</f>
        <v>Despesas_de_Moradia</v>
      </c>
    </row>
    <row r="39" spans="3:20" ht="19.5" customHeight="1" thickTop="1" thickBot="1" x14ac:dyDescent="0.25">
      <c r="C39" s="58">
        <v>3</v>
      </c>
      <c r="D39" s="58" t="s">
        <v>1403</v>
      </c>
      <c r="E39" s="58" t="s">
        <v>1418</v>
      </c>
      <c r="F39" s="58" t="s">
        <v>1404</v>
      </c>
      <c r="G39" s="58" t="s">
        <v>1364</v>
      </c>
      <c r="H39" s="58"/>
      <c r="I39" s="59">
        <v>100</v>
      </c>
      <c r="J39" s="60" t="s">
        <v>1420</v>
      </c>
      <c r="K39" s="57">
        <f t="shared" ca="1" si="7"/>
        <v>62600</v>
      </c>
      <c r="P39" s="204" t="str">
        <f t="shared" si="6"/>
        <v/>
      </c>
      <c r="Q39" s="200" t="str">
        <f t="shared" si="3"/>
        <v>Despesa</v>
      </c>
      <c r="R39" s="200" t="str">
        <f t="shared" si="4"/>
        <v/>
      </c>
      <c r="S39" s="200" t="str">
        <f t="shared" si="8"/>
        <v>Despesa</v>
      </c>
      <c r="T39" s="201" t="str">
        <f>VLOOKUP(D39,'PC Receitas'!$N$4:$O$14,2,FALSE)</f>
        <v>Despesas_de_Moradia</v>
      </c>
    </row>
    <row r="40" spans="3:20" ht="19.5" customHeight="1" thickTop="1" thickBot="1" x14ac:dyDescent="0.25">
      <c r="C40" s="58">
        <v>5</v>
      </c>
      <c r="D40" s="58" t="s">
        <v>1295</v>
      </c>
      <c r="E40" s="58" t="s">
        <v>1421</v>
      </c>
      <c r="F40" s="58" t="s">
        <v>1412</v>
      </c>
      <c r="G40" s="58" t="s">
        <v>1368</v>
      </c>
      <c r="H40" s="58" t="s">
        <v>1413</v>
      </c>
      <c r="I40" s="59">
        <v>300</v>
      </c>
      <c r="J40" s="60" t="s">
        <v>1420</v>
      </c>
      <c r="K40" s="57">
        <f t="shared" ca="1" si="7"/>
        <v>62600</v>
      </c>
      <c r="P40" s="204" t="str">
        <f t="shared" si="6"/>
        <v>Despesa</v>
      </c>
      <c r="Q40" s="200" t="str">
        <f t="shared" si="3"/>
        <v/>
      </c>
      <c r="R40" s="200" t="str">
        <f t="shared" si="4"/>
        <v/>
      </c>
      <c r="S40" s="200" t="str">
        <f t="shared" si="8"/>
        <v>Despesa</v>
      </c>
      <c r="T40" s="201" t="str">
        <f>VLOOKUP(D40,'PC Receitas'!$N$4:$O$14,2,FALSE)</f>
        <v>Despesas_com_Lazer_e_Informacao</v>
      </c>
    </row>
    <row r="41" spans="3:20" ht="19.5" customHeight="1" thickTop="1" thickBot="1" x14ac:dyDescent="0.25">
      <c r="C41" s="58"/>
      <c r="D41" s="58" t="s">
        <v>1283</v>
      </c>
      <c r="E41" s="58" t="s">
        <v>1437</v>
      </c>
      <c r="F41" s="58" t="s">
        <v>1431</v>
      </c>
      <c r="G41" s="58" t="s">
        <v>1364</v>
      </c>
      <c r="H41" s="58" t="s">
        <v>1405</v>
      </c>
      <c r="I41" s="59">
        <v>7000</v>
      </c>
      <c r="J41" s="60" t="s">
        <v>1419</v>
      </c>
      <c r="K41" s="57">
        <f t="shared" ca="1" si="7"/>
        <v>69600</v>
      </c>
      <c r="P41" s="204" t="str">
        <f t="shared" si="6"/>
        <v/>
      </c>
      <c r="Q41" s="200" t="str">
        <f t="shared" si="3"/>
        <v/>
      </c>
      <c r="R41" s="200" t="str">
        <f t="shared" si="4"/>
        <v>Receita</v>
      </c>
      <c r="S41" s="200" t="str">
        <f t="shared" si="8"/>
        <v>Receita</v>
      </c>
      <c r="T41" s="201" t="str">
        <f>VLOOKUP(D41,'PC Receitas'!$N$4:$O$14,2,FALSE)</f>
        <v>Renda_Familiar</v>
      </c>
    </row>
    <row r="42" spans="3:20" ht="19.5" customHeight="1" thickTop="1" thickBot="1" x14ac:dyDescent="0.25">
      <c r="C42" s="58"/>
      <c r="D42" s="58" t="s">
        <v>1283</v>
      </c>
      <c r="E42" s="58" t="s">
        <v>1424</v>
      </c>
      <c r="F42" s="58" t="s">
        <v>1432</v>
      </c>
      <c r="G42" s="58" t="s">
        <v>1364</v>
      </c>
      <c r="H42" s="58"/>
      <c r="I42" s="59">
        <v>6000</v>
      </c>
      <c r="J42" s="60" t="s">
        <v>1419</v>
      </c>
      <c r="K42" s="57">
        <f t="shared" ca="1" si="7"/>
        <v>75600</v>
      </c>
      <c r="P42" s="204" t="str">
        <f t="shared" si="6"/>
        <v/>
      </c>
      <c r="Q42" s="200" t="str">
        <f t="shared" si="3"/>
        <v/>
      </c>
      <c r="R42" s="200" t="str">
        <f t="shared" si="4"/>
        <v>Receita</v>
      </c>
      <c r="S42" s="200" t="str">
        <f t="shared" si="8"/>
        <v>Receita</v>
      </c>
      <c r="T42" s="201" t="str">
        <f>VLOOKUP(D42,'PC Receitas'!$N$4:$O$14,2,FALSE)</f>
        <v>Renda_Familiar</v>
      </c>
    </row>
    <row r="43" spans="3:20" ht="19.5" customHeight="1" thickTop="1" thickBot="1" x14ac:dyDescent="0.25">
      <c r="C43" s="58"/>
      <c r="D43" s="58"/>
      <c r="E43" s="58"/>
      <c r="F43" s="58"/>
      <c r="G43" s="58"/>
      <c r="H43" s="58"/>
      <c r="I43" s="59"/>
      <c r="J43" s="60"/>
      <c r="K43" s="57">
        <f t="shared" ca="1" si="7"/>
        <v>75600</v>
      </c>
      <c r="P43" s="204" t="e">
        <f t="shared" si="6"/>
        <v>#N/A</v>
      </c>
      <c r="Q43" s="200" t="e">
        <f t="shared" si="3"/>
        <v>#N/A</v>
      </c>
      <c r="R43" s="200" t="e">
        <f t="shared" si="4"/>
        <v>#N/A</v>
      </c>
      <c r="S43" s="200" t="e">
        <f t="shared" si="8"/>
        <v>#N/A</v>
      </c>
      <c r="T43" s="201" t="e">
        <f>VLOOKUP(D43,'PC Receitas'!$N$4:$O$14,2,FALSE)</f>
        <v>#N/A</v>
      </c>
    </row>
    <row r="44" spans="3:20" ht="19.5" customHeight="1" thickTop="1" thickBot="1" x14ac:dyDescent="0.25">
      <c r="C44" s="58"/>
      <c r="D44" s="58"/>
      <c r="E44" s="58"/>
      <c r="F44" s="58"/>
      <c r="G44" s="58"/>
      <c r="H44" s="58"/>
      <c r="I44" s="59"/>
      <c r="J44" s="60"/>
      <c r="K44" s="57">
        <f t="shared" ca="1" si="7"/>
        <v>75600</v>
      </c>
      <c r="P44" s="204" t="e">
        <f t="shared" si="6"/>
        <v>#N/A</v>
      </c>
      <c r="Q44" s="200" t="e">
        <f t="shared" si="3"/>
        <v>#N/A</v>
      </c>
      <c r="R44" s="200" t="e">
        <f t="shared" si="4"/>
        <v>#N/A</v>
      </c>
      <c r="S44" s="200" t="e">
        <f t="shared" si="8"/>
        <v>#N/A</v>
      </c>
      <c r="T44" s="201" t="e">
        <f>VLOOKUP(D44,'PC Receitas'!$N$4:$O$14,2,FALSE)</f>
        <v>#N/A</v>
      </c>
    </row>
    <row r="45" spans="3:20" ht="19.5" customHeight="1" thickTop="1" thickBot="1" x14ac:dyDescent="0.25">
      <c r="C45" s="58"/>
      <c r="D45" s="58"/>
      <c r="E45" s="58"/>
      <c r="F45" s="58"/>
      <c r="G45" s="58"/>
      <c r="H45" s="58"/>
      <c r="I45" s="59"/>
      <c r="J45" s="60"/>
      <c r="K45" s="57">
        <f t="shared" ca="1" si="7"/>
        <v>75600</v>
      </c>
      <c r="P45" s="204" t="e">
        <f t="shared" si="6"/>
        <v>#N/A</v>
      </c>
      <c r="Q45" s="200" t="e">
        <f t="shared" si="3"/>
        <v>#N/A</v>
      </c>
      <c r="R45" s="200" t="e">
        <f t="shared" si="4"/>
        <v>#N/A</v>
      </c>
      <c r="S45" s="200" t="e">
        <f t="shared" si="8"/>
        <v>#N/A</v>
      </c>
      <c r="T45" s="201" t="e">
        <f>VLOOKUP(D45,'PC Receitas'!$N$4:$O$14,2,FALSE)</f>
        <v>#N/A</v>
      </c>
    </row>
    <row r="46" spans="3:20" ht="19.5" customHeight="1" thickTop="1" thickBot="1" x14ac:dyDescent="0.25">
      <c r="C46" s="58"/>
      <c r="D46" s="58"/>
      <c r="E46" s="58"/>
      <c r="F46" s="58"/>
      <c r="G46" s="58"/>
      <c r="H46" s="58"/>
      <c r="I46" s="59"/>
      <c r="J46" s="60"/>
      <c r="K46" s="57">
        <f t="shared" ca="1" si="7"/>
        <v>75600</v>
      </c>
      <c r="P46" s="204" t="e">
        <f t="shared" si="6"/>
        <v>#N/A</v>
      </c>
      <c r="Q46" s="200" t="e">
        <f t="shared" si="3"/>
        <v>#N/A</v>
      </c>
      <c r="R46" s="200" t="e">
        <f t="shared" si="4"/>
        <v>#N/A</v>
      </c>
      <c r="S46" s="200" t="e">
        <f t="shared" si="8"/>
        <v>#N/A</v>
      </c>
      <c r="T46" s="201" t="e">
        <f>VLOOKUP(D46,'PC Receitas'!$N$4:$O$14,2,FALSE)</f>
        <v>#N/A</v>
      </c>
    </row>
    <row r="47" spans="3:20" ht="19.5" customHeight="1" thickTop="1" thickBot="1" x14ac:dyDescent="0.25">
      <c r="C47" s="58"/>
      <c r="D47" s="58"/>
      <c r="E47" s="58"/>
      <c r="F47" s="58"/>
      <c r="G47" s="58"/>
      <c r="H47" s="58"/>
      <c r="I47" s="59"/>
      <c r="J47" s="60"/>
      <c r="K47" s="57">
        <f t="shared" ca="1" si="7"/>
        <v>75600</v>
      </c>
      <c r="P47" s="204" t="e">
        <f t="shared" si="6"/>
        <v>#N/A</v>
      </c>
      <c r="Q47" s="200" t="e">
        <f t="shared" si="3"/>
        <v>#N/A</v>
      </c>
      <c r="R47" s="200" t="e">
        <f t="shared" si="4"/>
        <v>#N/A</v>
      </c>
      <c r="S47" s="200" t="e">
        <f t="shared" si="8"/>
        <v>#N/A</v>
      </c>
      <c r="T47" s="201" t="e">
        <f>VLOOKUP(D47,'PC Receitas'!$N$4:$O$14,2,FALSE)</f>
        <v>#N/A</v>
      </c>
    </row>
    <row r="48" spans="3:20" ht="19.5" customHeight="1" thickTop="1" thickBot="1" x14ac:dyDescent="0.25">
      <c r="C48" s="58"/>
      <c r="D48" s="58"/>
      <c r="E48" s="58"/>
      <c r="F48" s="58"/>
      <c r="G48" s="58"/>
      <c r="H48" s="58"/>
      <c r="I48" s="59"/>
      <c r="J48" s="60"/>
      <c r="K48" s="57">
        <f t="shared" ca="1" si="7"/>
        <v>75600</v>
      </c>
      <c r="P48" s="204" t="e">
        <f t="shared" si="6"/>
        <v>#N/A</v>
      </c>
      <c r="Q48" s="200" t="e">
        <f t="shared" si="3"/>
        <v>#N/A</v>
      </c>
      <c r="R48" s="200" t="e">
        <f t="shared" si="4"/>
        <v>#N/A</v>
      </c>
      <c r="S48" s="200" t="e">
        <f t="shared" si="8"/>
        <v>#N/A</v>
      </c>
      <c r="T48" s="201" t="e">
        <f>VLOOKUP(D48,'PC Receitas'!$N$4:$O$14,2,FALSE)</f>
        <v>#N/A</v>
      </c>
    </row>
    <row r="49" spans="3:20" ht="19.5" customHeight="1" thickTop="1" thickBot="1" x14ac:dyDescent="0.25">
      <c r="C49" s="58"/>
      <c r="D49" s="58"/>
      <c r="E49" s="58"/>
      <c r="F49" s="58"/>
      <c r="G49" s="58"/>
      <c r="H49" s="58"/>
      <c r="I49" s="59"/>
      <c r="J49" s="60"/>
      <c r="K49" s="57">
        <f t="shared" ca="1" si="7"/>
        <v>75600</v>
      </c>
      <c r="P49" s="204" t="e">
        <f t="shared" si="6"/>
        <v>#N/A</v>
      </c>
      <c r="Q49" s="200" t="e">
        <f t="shared" si="3"/>
        <v>#N/A</v>
      </c>
      <c r="R49" s="200" t="e">
        <f t="shared" si="4"/>
        <v>#N/A</v>
      </c>
      <c r="S49" s="200" t="e">
        <f t="shared" si="8"/>
        <v>#N/A</v>
      </c>
      <c r="T49" s="201" t="e">
        <f>VLOOKUP(D49,'PC Receitas'!$N$4:$O$14,2,FALSE)</f>
        <v>#N/A</v>
      </c>
    </row>
    <row r="50" spans="3:20" ht="19.5" customHeight="1" thickTop="1" thickBot="1" x14ac:dyDescent="0.25">
      <c r="C50" s="58"/>
      <c r="D50" s="58"/>
      <c r="E50" s="58"/>
      <c r="F50" s="58"/>
      <c r="G50" s="58"/>
      <c r="H50" s="58"/>
      <c r="I50" s="59"/>
      <c r="J50" s="60"/>
      <c r="K50" s="57">
        <f t="shared" ca="1" si="7"/>
        <v>75600</v>
      </c>
      <c r="P50" s="204" t="e">
        <f t="shared" si="6"/>
        <v>#N/A</v>
      </c>
      <c r="Q50" s="200" t="e">
        <f t="shared" si="3"/>
        <v>#N/A</v>
      </c>
      <c r="R50" s="200" t="e">
        <f t="shared" si="4"/>
        <v>#N/A</v>
      </c>
      <c r="S50" s="200" t="e">
        <f t="shared" si="8"/>
        <v>#N/A</v>
      </c>
      <c r="T50" s="201" t="e">
        <f>VLOOKUP(D50,'PC Receitas'!$N$4:$O$14,2,FALSE)</f>
        <v>#N/A</v>
      </c>
    </row>
    <row r="51" spans="3:20" ht="19.5" customHeight="1" thickTop="1" thickBot="1" x14ac:dyDescent="0.25">
      <c r="C51" s="58"/>
      <c r="D51" s="58"/>
      <c r="E51" s="58"/>
      <c r="F51" s="58"/>
      <c r="G51" s="58"/>
      <c r="H51" s="58"/>
      <c r="I51" s="59"/>
      <c r="J51" s="60"/>
      <c r="K51" s="57">
        <f t="shared" ca="1" si="7"/>
        <v>75600</v>
      </c>
      <c r="P51" s="204" t="e">
        <f t="shared" si="6"/>
        <v>#N/A</v>
      </c>
      <c r="Q51" s="200" t="e">
        <f t="shared" si="3"/>
        <v>#N/A</v>
      </c>
      <c r="R51" s="200" t="e">
        <f t="shared" si="4"/>
        <v>#N/A</v>
      </c>
      <c r="S51" s="200" t="e">
        <f t="shared" si="8"/>
        <v>#N/A</v>
      </c>
      <c r="T51" s="201" t="e">
        <f>VLOOKUP(D51,'PC Receitas'!$N$4:$O$14,2,FALSE)</f>
        <v>#N/A</v>
      </c>
    </row>
    <row r="52" spans="3:20" ht="19.5" customHeight="1" thickTop="1" thickBot="1" x14ac:dyDescent="0.25">
      <c r="C52" s="58"/>
      <c r="D52" s="58"/>
      <c r="E52" s="58"/>
      <c r="F52" s="58"/>
      <c r="G52" s="58"/>
      <c r="H52" s="58"/>
      <c r="I52" s="59"/>
      <c r="J52" s="60"/>
      <c r="K52" s="57">
        <f t="shared" ca="1" si="7"/>
        <v>75600</v>
      </c>
      <c r="P52" s="204" t="e">
        <f t="shared" si="6"/>
        <v>#N/A</v>
      </c>
      <c r="Q52" s="200" t="e">
        <f t="shared" si="3"/>
        <v>#N/A</v>
      </c>
      <c r="R52" s="200" t="e">
        <f t="shared" si="4"/>
        <v>#N/A</v>
      </c>
      <c r="S52" s="200" t="e">
        <f t="shared" si="8"/>
        <v>#N/A</v>
      </c>
      <c r="T52" s="201" t="e">
        <f>VLOOKUP(D52,'PC Receitas'!$N$4:$O$14,2,FALSE)</f>
        <v>#N/A</v>
      </c>
    </row>
    <row r="53" spans="3:20" ht="19.5" customHeight="1" thickTop="1" thickBot="1" x14ac:dyDescent="0.25">
      <c r="C53" s="58"/>
      <c r="D53" s="58"/>
      <c r="E53" s="58"/>
      <c r="F53" s="58"/>
      <c r="G53" s="58"/>
      <c r="H53" s="58"/>
      <c r="I53" s="59"/>
      <c r="J53" s="60"/>
      <c r="K53" s="57">
        <f t="shared" ca="1" si="7"/>
        <v>75600</v>
      </c>
      <c r="P53" s="204" t="e">
        <f t="shared" si="6"/>
        <v>#N/A</v>
      </c>
      <c r="Q53" s="200" t="e">
        <f t="shared" si="3"/>
        <v>#N/A</v>
      </c>
      <c r="R53" s="200" t="e">
        <f t="shared" si="4"/>
        <v>#N/A</v>
      </c>
      <c r="S53" s="200" t="e">
        <f t="shared" si="8"/>
        <v>#N/A</v>
      </c>
      <c r="T53" s="201" t="e">
        <f>VLOOKUP(D53,'PC Receitas'!$N$4:$O$14,2,FALSE)</f>
        <v>#N/A</v>
      </c>
    </row>
    <row r="54" spans="3:20" ht="19.5" customHeight="1" thickTop="1" thickBot="1" x14ac:dyDescent="0.25">
      <c r="C54" s="58"/>
      <c r="D54" s="58"/>
      <c r="E54" s="58"/>
      <c r="F54" s="58"/>
      <c r="G54" s="58"/>
      <c r="H54" s="58"/>
      <c r="I54" s="59"/>
      <c r="J54" s="60"/>
      <c r="K54" s="57">
        <f t="shared" ca="1" si="7"/>
        <v>75600</v>
      </c>
      <c r="P54" s="204" t="e">
        <f t="shared" si="6"/>
        <v>#N/A</v>
      </c>
      <c r="Q54" s="200" t="e">
        <f t="shared" si="3"/>
        <v>#N/A</v>
      </c>
      <c r="R54" s="200" t="e">
        <f t="shared" si="4"/>
        <v>#N/A</v>
      </c>
      <c r="S54" s="200" t="e">
        <f t="shared" si="8"/>
        <v>#N/A</v>
      </c>
      <c r="T54" s="201" t="e">
        <f>VLOOKUP(D54,'PC Receitas'!$N$4:$O$14,2,FALSE)</f>
        <v>#N/A</v>
      </c>
    </row>
    <row r="55" spans="3:20" ht="19.5" customHeight="1" thickTop="1" thickBot="1" x14ac:dyDescent="0.25">
      <c r="C55" s="58"/>
      <c r="D55" s="58"/>
      <c r="E55" s="58"/>
      <c r="F55" s="58"/>
      <c r="G55" s="58"/>
      <c r="H55" s="58"/>
      <c r="I55" s="59"/>
      <c r="J55" s="60"/>
      <c r="K55" s="57">
        <f t="shared" ca="1" si="7"/>
        <v>75600</v>
      </c>
      <c r="P55" s="204" t="e">
        <f t="shared" si="6"/>
        <v>#N/A</v>
      </c>
      <c r="Q55" s="200" t="e">
        <f t="shared" si="3"/>
        <v>#N/A</v>
      </c>
      <c r="R55" s="200" t="e">
        <f t="shared" si="4"/>
        <v>#N/A</v>
      </c>
      <c r="S55" s="200" t="e">
        <f t="shared" si="8"/>
        <v>#N/A</v>
      </c>
      <c r="T55" s="201" t="e">
        <f>VLOOKUP(D55,'PC Receitas'!$N$4:$O$14,2,FALSE)</f>
        <v>#N/A</v>
      </c>
    </row>
    <row r="56" spans="3:20" ht="19.5" customHeight="1" thickTop="1" thickBot="1" x14ac:dyDescent="0.25">
      <c r="C56" s="58"/>
      <c r="D56" s="58"/>
      <c r="E56" s="58"/>
      <c r="F56" s="58"/>
      <c r="G56" s="58"/>
      <c r="H56" s="58"/>
      <c r="I56" s="59"/>
      <c r="J56" s="60"/>
      <c r="K56" s="57">
        <f t="shared" ca="1" si="7"/>
        <v>75600</v>
      </c>
      <c r="P56" s="204" t="e">
        <f t="shared" si="6"/>
        <v>#N/A</v>
      </c>
      <c r="Q56" s="200" t="e">
        <f t="shared" si="3"/>
        <v>#N/A</v>
      </c>
      <c r="R56" s="200" t="e">
        <f t="shared" si="4"/>
        <v>#N/A</v>
      </c>
      <c r="S56" s="200" t="e">
        <f t="shared" si="8"/>
        <v>#N/A</v>
      </c>
      <c r="T56" s="201" t="e">
        <f>VLOOKUP(D56,'PC Receitas'!$N$4:$O$14,2,FALSE)</f>
        <v>#N/A</v>
      </c>
    </row>
    <row r="57" spans="3:20" ht="19.5" customHeight="1" thickTop="1" thickBot="1" x14ac:dyDescent="0.25">
      <c r="C57" s="58"/>
      <c r="D57" s="58"/>
      <c r="E57" s="58"/>
      <c r="F57" s="58"/>
      <c r="G57" s="58"/>
      <c r="H57" s="58"/>
      <c r="I57" s="59"/>
      <c r="J57" s="60"/>
      <c r="K57" s="57">
        <f t="shared" ca="1" si="7"/>
        <v>75600</v>
      </c>
      <c r="P57" s="204" t="e">
        <f t="shared" si="6"/>
        <v>#N/A</v>
      </c>
      <c r="Q57" s="200" t="e">
        <f t="shared" si="3"/>
        <v>#N/A</v>
      </c>
      <c r="R57" s="200" t="e">
        <f t="shared" si="4"/>
        <v>#N/A</v>
      </c>
      <c r="S57" s="200" t="e">
        <f t="shared" si="8"/>
        <v>#N/A</v>
      </c>
      <c r="T57" s="201" t="e">
        <f>VLOOKUP(D57,'PC Receitas'!$N$4:$O$14,2,FALSE)</f>
        <v>#N/A</v>
      </c>
    </row>
    <row r="58" spans="3:20" ht="19.5" customHeight="1" thickTop="1" thickBot="1" x14ac:dyDescent="0.25">
      <c r="C58" s="58"/>
      <c r="D58" s="58"/>
      <c r="E58" s="58"/>
      <c r="F58" s="58"/>
      <c r="G58" s="58"/>
      <c r="H58" s="58"/>
      <c r="I58" s="59"/>
      <c r="J58" s="60"/>
      <c r="K58" s="57">
        <f t="shared" ca="1" si="7"/>
        <v>75600</v>
      </c>
      <c r="P58" s="204" t="e">
        <f t="shared" si="6"/>
        <v>#N/A</v>
      </c>
      <c r="Q58" s="200" t="e">
        <f t="shared" si="3"/>
        <v>#N/A</v>
      </c>
      <c r="R58" s="200" t="e">
        <f t="shared" si="4"/>
        <v>#N/A</v>
      </c>
      <c r="S58" s="200" t="e">
        <f t="shared" si="8"/>
        <v>#N/A</v>
      </c>
      <c r="T58" s="201" t="e">
        <f>VLOOKUP(D58,'PC Receitas'!$N$4:$O$14,2,FALSE)</f>
        <v>#N/A</v>
      </c>
    </row>
    <row r="59" spans="3:20" ht="19.5" customHeight="1" thickTop="1" thickBot="1" x14ac:dyDescent="0.25">
      <c r="C59" s="58"/>
      <c r="D59" s="58"/>
      <c r="E59" s="58"/>
      <c r="F59" s="58"/>
      <c r="G59" s="58"/>
      <c r="H59" s="58"/>
      <c r="I59" s="59"/>
      <c r="J59" s="60"/>
      <c r="K59" s="57">
        <f t="shared" ca="1" si="7"/>
        <v>75600</v>
      </c>
      <c r="P59" s="204" t="e">
        <f t="shared" si="6"/>
        <v>#N/A</v>
      </c>
      <c r="Q59" s="200" t="e">
        <f t="shared" si="3"/>
        <v>#N/A</v>
      </c>
      <c r="R59" s="200" t="e">
        <f t="shared" si="4"/>
        <v>#N/A</v>
      </c>
      <c r="S59" s="200" t="e">
        <f t="shared" si="8"/>
        <v>#N/A</v>
      </c>
      <c r="T59" s="201" t="e">
        <f>VLOOKUP(D59,'PC Receitas'!$N$4:$O$14,2,FALSE)</f>
        <v>#N/A</v>
      </c>
    </row>
    <row r="60" spans="3:20" ht="19.5" customHeight="1" thickTop="1" thickBot="1" x14ac:dyDescent="0.25">
      <c r="C60" s="58"/>
      <c r="D60" s="58"/>
      <c r="E60" s="58"/>
      <c r="F60" s="58"/>
      <c r="G60" s="58"/>
      <c r="H60" s="58"/>
      <c r="I60" s="59"/>
      <c r="J60" s="60"/>
      <c r="K60" s="57">
        <f t="shared" ca="1" si="7"/>
        <v>75600</v>
      </c>
      <c r="P60" s="204" t="e">
        <f t="shared" si="6"/>
        <v>#N/A</v>
      </c>
      <c r="Q60" s="200" t="e">
        <f t="shared" si="3"/>
        <v>#N/A</v>
      </c>
      <c r="R60" s="200" t="e">
        <f t="shared" si="4"/>
        <v>#N/A</v>
      </c>
      <c r="S60" s="200" t="e">
        <f t="shared" si="8"/>
        <v>#N/A</v>
      </c>
      <c r="T60" s="201" t="e">
        <f>VLOOKUP(D60,'PC Receitas'!$N$4:$O$14,2,FALSE)</f>
        <v>#N/A</v>
      </c>
    </row>
    <row r="61" spans="3:20" ht="19.5" customHeight="1" thickTop="1" thickBot="1" x14ac:dyDescent="0.25">
      <c r="C61" s="58"/>
      <c r="D61" s="58"/>
      <c r="E61" s="58"/>
      <c r="F61" s="58"/>
      <c r="G61" s="58"/>
      <c r="H61" s="58"/>
      <c r="I61" s="59"/>
      <c r="J61" s="60"/>
      <c r="K61" s="57">
        <f t="shared" ca="1" si="7"/>
        <v>75600</v>
      </c>
      <c r="P61" s="204" t="e">
        <f t="shared" si="6"/>
        <v>#N/A</v>
      </c>
      <c r="Q61" s="200" t="e">
        <f t="shared" si="3"/>
        <v>#N/A</v>
      </c>
      <c r="R61" s="200" t="e">
        <f t="shared" si="4"/>
        <v>#N/A</v>
      </c>
      <c r="S61" s="200" t="e">
        <f t="shared" si="8"/>
        <v>#N/A</v>
      </c>
      <c r="T61" s="201" t="e">
        <f>VLOOKUP(D61,'PC Receitas'!$N$4:$O$14,2,FALSE)</f>
        <v>#N/A</v>
      </c>
    </row>
    <row r="62" spans="3:20" ht="19.5" customHeight="1" thickTop="1" thickBot="1" x14ac:dyDescent="0.25">
      <c r="C62" s="58"/>
      <c r="D62" s="58"/>
      <c r="E62" s="58"/>
      <c r="F62" s="58"/>
      <c r="G62" s="58"/>
      <c r="H62" s="58"/>
      <c r="I62" s="59"/>
      <c r="J62" s="60"/>
      <c r="K62" s="57">
        <f t="shared" ca="1" si="7"/>
        <v>75600</v>
      </c>
      <c r="P62" s="204" t="e">
        <f t="shared" si="6"/>
        <v>#N/A</v>
      </c>
      <c r="Q62" s="200" t="e">
        <f t="shared" si="3"/>
        <v>#N/A</v>
      </c>
      <c r="R62" s="200" t="e">
        <f t="shared" si="4"/>
        <v>#N/A</v>
      </c>
      <c r="S62" s="200" t="e">
        <f t="shared" si="8"/>
        <v>#N/A</v>
      </c>
      <c r="T62" s="201" t="e">
        <f>VLOOKUP(D62,'PC Receitas'!$N$4:$O$14,2,FALSE)</f>
        <v>#N/A</v>
      </c>
    </row>
    <row r="63" spans="3:20" ht="19.5" customHeight="1" thickTop="1" thickBot="1" x14ac:dyDescent="0.25">
      <c r="C63" s="58"/>
      <c r="D63" s="58"/>
      <c r="E63" s="58"/>
      <c r="F63" s="58"/>
      <c r="G63" s="58"/>
      <c r="H63" s="58"/>
      <c r="I63" s="59"/>
      <c r="J63" s="60"/>
      <c r="K63" s="57">
        <f t="shared" ca="1" si="7"/>
        <v>75600</v>
      </c>
      <c r="P63" s="204" t="e">
        <f t="shared" si="6"/>
        <v>#N/A</v>
      </c>
      <c r="Q63" s="200" t="e">
        <f t="shared" si="3"/>
        <v>#N/A</v>
      </c>
      <c r="R63" s="200" t="e">
        <f t="shared" si="4"/>
        <v>#N/A</v>
      </c>
      <c r="S63" s="200" t="e">
        <f t="shared" si="8"/>
        <v>#N/A</v>
      </c>
      <c r="T63" s="201" t="e">
        <f>VLOOKUP(D63,'PC Receitas'!$N$4:$O$14,2,FALSE)</f>
        <v>#N/A</v>
      </c>
    </row>
    <row r="64" spans="3:20" ht="19.5" customHeight="1" thickTop="1" thickBot="1" x14ac:dyDescent="0.25">
      <c r="C64" s="58"/>
      <c r="D64" s="58"/>
      <c r="E64" s="58"/>
      <c r="F64" s="58"/>
      <c r="G64" s="58"/>
      <c r="H64" s="58"/>
      <c r="I64" s="59"/>
      <c r="J64" s="60"/>
      <c r="K64" s="57">
        <f t="shared" ca="1" si="7"/>
        <v>75600</v>
      </c>
      <c r="P64" s="204" t="e">
        <f t="shared" si="6"/>
        <v>#N/A</v>
      </c>
      <c r="Q64" s="200" t="e">
        <f t="shared" si="3"/>
        <v>#N/A</v>
      </c>
      <c r="R64" s="200" t="e">
        <f t="shared" si="4"/>
        <v>#N/A</v>
      </c>
      <c r="S64" s="200" t="e">
        <f t="shared" si="8"/>
        <v>#N/A</v>
      </c>
      <c r="T64" s="201" t="e">
        <f>VLOOKUP(D64,'PC Receitas'!$N$4:$O$14,2,FALSE)</f>
        <v>#N/A</v>
      </c>
    </row>
    <row r="65" spans="3:20" ht="19.5" customHeight="1" thickTop="1" thickBot="1" x14ac:dyDescent="0.25">
      <c r="C65" s="58"/>
      <c r="D65" s="58"/>
      <c r="E65" s="58"/>
      <c r="F65" s="58"/>
      <c r="G65" s="58"/>
      <c r="H65" s="58"/>
      <c r="I65" s="59"/>
      <c r="J65" s="60"/>
      <c r="K65" s="57">
        <f t="shared" ca="1" si="7"/>
        <v>75600</v>
      </c>
      <c r="P65" s="204" t="e">
        <f t="shared" si="6"/>
        <v>#N/A</v>
      </c>
      <c r="Q65" s="200" t="e">
        <f t="shared" si="3"/>
        <v>#N/A</v>
      </c>
      <c r="R65" s="200" t="e">
        <f t="shared" si="4"/>
        <v>#N/A</v>
      </c>
      <c r="S65" s="200" t="e">
        <f t="shared" si="8"/>
        <v>#N/A</v>
      </c>
      <c r="T65" s="201" t="e">
        <f>VLOOKUP(D65,'PC Receitas'!$N$4:$O$14,2,FALSE)</f>
        <v>#N/A</v>
      </c>
    </row>
    <row r="66" spans="3:20" ht="19.5" customHeight="1" thickTop="1" thickBot="1" x14ac:dyDescent="0.25">
      <c r="C66" s="58"/>
      <c r="D66" s="58"/>
      <c r="E66" s="58"/>
      <c r="F66" s="58"/>
      <c r="G66" s="58"/>
      <c r="H66" s="58"/>
      <c r="I66" s="59"/>
      <c r="J66" s="60"/>
      <c r="K66" s="57">
        <f t="shared" ca="1" si="7"/>
        <v>75600</v>
      </c>
      <c r="P66" s="204" t="e">
        <f t="shared" si="6"/>
        <v>#N/A</v>
      </c>
      <c r="Q66" s="200" t="e">
        <f t="shared" si="3"/>
        <v>#N/A</v>
      </c>
      <c r="R66" s="200" t="e">
        <f t="shared" si="4"/>
        <v>#N/A</v>
      </c>
      <c r="S66" s="200" t="e">
        <f t="shared" si="8"/>
        <v>#N/A</v>
      </c>
      <c r="T66" s="201" t="e">
        <f>VLOOKUP(D66,'PC Receitas'!$N$4:$O$14,2,FALSE)</f>
        <v>#N/A</v>
      </c>
    </row>
    <row r="67" spans="3:20" ht="19.5" customHeight="1" thickTop="1" thickBot="1" x14ac:dyDescent="0.25">
      <c r="C67" s="58"/>
      <c r="D67" s="58"/>
      <c r="E67" s="58"/>
      <c r="F67" s="58"/>
      <c r="G67" s="58"/>
      <c r="H67" s="58"/>
      <c r="I67" s="59"/>
      <c r="J67" s="60"/>
      <c r="K67" s="57">
        <f t="shared" ca="1" si="7"/>
        <v>75600</v>
      </c>
      <c r="P67" s="204" t="e">
        <f t="shared" si="6"/>
        <v>#N/A</v>
      </c>
      <c r="Q67" s="200" t="e">
        <f t="shared" si="3"/>
        <v>#N/A</v>
      </c>
      <c r="R67" s="200" t="e">
        <f t="shared" si="4"/>
        <v>#N/A</v>
      </c>
      <c r="S67" s="200" t="e">
        <f t="shared" si="8"/>
        <v>#N/A</v>
      </c>
      <c r="T67" s="201" t="e">
        <f>VLOOKUP(D67,'PC Receitas'!$N$4:$O$14,2,FALSE)</f>
        <v>#N/A</v>
      </c>
    </row>
    <row r="68" spans="3:20" ht="19.5" customHeight="1" thickTop="1" thickBot="1" x14ac:dyDescent="0.25">
      <c r="C68" s="58"/>
      <c r="D68" s="58"/>
      <c r="E68" s="58"/>
      <c r="F68" s="58"/>
      <c r="G68" s="58"/>
      <c r="H68" s="58"/>
      <c r="I68" s="59"/>
      <c r="J68" s="60"/>
      <c r="K68" s="57">
        <f t="shared" ca="1" si="7"/>
        <v>75600</v>
      </c>
      <c r="P68" s="204" t="e">
        <f t="shared" si="6"/>
        <v>#N/A</v>
      </c>
      <c r="Q68" s="200" t="e">
        <f t="shared" si="3"/>
        <v>#N/A</v>
      </c>
      <c r="R68" s="200" t="e">
        <f t="shared" si="4"/>
        <v>#N/A</v>
      </c>
      <c r="S68" s="200" t="e">
        <f t="shared" si="8"/>
        <v>#N/A</v>
      </c>
      <c r="T68" s="201" t="e">
        <f>VLOOKUP(D68,'PC Receitas'!$N$4:$O$14,2,FALSE)</f>
        <v>#N/A</v>
      </c>
    </row>
    <row r="69" spans="3:20" ht="19.5" customHeight="1" thickTop="1" thickBot="1" x14ac:dyDescent="0.25">
      <c r="C69" s="58"/>
      <c r="D69" s="58"/>
      <c r="E69" s="58"/>
      <c r="F69" s="58"/>
      <c r="G69" s="58"/>
      <c r="H69" s="58"/>
      <c r="I69" s="59"/>
      <c r="J69" s="60"/>
      <c r="K69" s="57">
        <f t="shared" ca="1" si="7"/>
        <v>75600</v>
      </c>
      <c r="P69" s="204" t="e">
        <f t="shared" si="6"/>
        <v>#N/A</v>
      </c>
      <c r="Q69" s="200" t="e">
        <f t="shared" si="3"/>
        <v>#N/A</v>
      </c>
      <c r="R69" s="200" t="e">
        <f t="shared" si="4"/>
        <v>#N/A</v>
      </c>
      <c r="S69" s="200" t="e">
        <f t="shared" si="8"/>
        <v>#N/A</v>
      </c>
      <c r="T69" s="201" t="e">
        <f>VLOOKUP(D69,'PC Receitas'!$N$4:$O$14,2,FALSE)</f>
        <v>#N/A</v>
      </c>
    </row>
    <row r="70" spans="3:20" ht="19.5" customHeight="1" thickTop="1" thickBot="1" x14ac:dyDescent="0.25">
      <c r="C70" s="58"/>
      <c r="D70" s="58"/>
      <c r="E70" s="58"/>
      <c r="F70" s="58"/>
      <c r="G70" s="58"/>
      <c r="H70" s="58"/>
      <c r="I70" s="59"/>
      <c r="J70" s="60"/>
      <c r="K70" s="57">
        <f t="shared" ca="1" si="7"/>
        <v>75600</v>
      </c>
      <c r="P70" s="204" t="e">
        <f t="shared" si="6"/>
        <v>#N/A</v>
      </c>
      <c r="Q70" s="200" t="e">
        <f t="shared" ref="Q70:Q133" si="9">IF(T70="Despesas_de_Moradia","Despesa",IF(T70="Despesas_com_Alimentacao","Despesa",IF(T70="Despesas_com_Saude","Despesa","")))</f>
        <v>#N/A</v>
      </c>
      <c r="R70" s="200" t="e">
        <f t="shared" ref="R70:R133" si="10">IF(T70="Renda_Familiar","Receita",IF(T70="Receitas_com_Aplicacoes_Financeiras","Receita",IF(T70="Outras_Receitas","Receita","")))</f>
        <v>#N/A</v>
      </c>
      <c r="S70" s="200" t="e">
        <f t="shared" si="8"/>
        <v>#N/A</v>
      </c>
      <c r="T70" s="201" t="e">
        <f>VLOOKUP(D70,'PC Receitas'!$N$4:$O$14,2,FALSE)</f>
        <v>#N/A</v>
      </c>
    </row>
    <row r="71" spans="3:20" ht="19.5" customHeight="1" thickTop="1" thickBot="1" x14ac:dyDescent="0.25">
      <c r="C71" s="58"/>
      <c r="D71" s="58"/>
      <c r="E71" s="58"/>
      <c r="F71" s="58"/>
      <c r="G71" s="58"/>
      <c r="H71" s="58"/>
      <c r="I71" s="59"/>
      <c r="J71" s="60"/>
      <c r="K71" s="57">
        <f t="shared" ca="1" si="7"/>
        <v>75600</v>
      </c>
      <c r="P71" s="204" t="e">
        <f t="shared" si="6"/>
        <v>#N/A</v>
      </c>
      <c r="Q71" s="200" t="e">
        <f t="shared" si="9"/>
        <v>#N/A</v>
      </c>
      <c r="R71" s="200" t="e">
        <f t="shared" si="10"/>
        <v>#N/A</v>
      </c>
      <c r="S71" s="200" t="e">
        <f t="shared" si="8"/>
        <v>#N/A</v>
      </c>
      <c r="T71" s="201" t="e">
        <f>VLOOKUP(D71,'PC Receitas'!$N$4:$O$14,2,FALSE)</f>
        <v>#N/A</v>
      </c>
    </row>
    <row r="72" spans="3:20" ht="19.5" customHeight="1" thickTop="1" thickBot="1" x14ac:dyDescent="0.25">
      <c r="C72" s="58"/>
      <c r="D72" s="58"/>
      <c r="E72" s="58"/>
      <c r="F72" s="58"/>
      <c r="G72" s="58"/>
      <c r="H72" s="58"/>
      <c r="I72" s="59"/>
      <c r="J72" s="60"/>
      <c r="K72" s="57">
        <f t="shared" ca="1" si="7"/>
        <v>75600</v>
      </c>
      <c r="P72" s="204" t="e">
        <f t="shared" si="6"/>
        <v>#N/A</v>
      </c>
      <c r="Q72" s="200" t="e">
        <f t="shared" si="9"/>
        <v>#N/A</v>
      </c>
      <c r="R72" s="200" t="e">
        <f t="shared" si="10"/>
        <v>#N/A</v>
      </c>
      <c r="S72" s="200" t="e">
        <f t="shared" si="8"/>
        <v>#N/A</v>
      </c>
      <c r="T72" s="201" t="e">
        <f>VLOOKUP(D72,'PC Receitas'!$N$4:$O$14,2,FALSE)</f>
        <v>#N/A</v>
      </c>
    </row>
    <row r="73" spans="3:20" ht="19.5" customHeight="1" thickTop="1" thickBot="1" x14ac:dyDescent="0.25">
      <c r="C73" s="58"/>
      <c r="D73" s="58"/>
      <c r="E73" s="58"/>
      <c r="F73" s="58"/>
      <c r="G73" s="58"/>
      <c r="H73" s="58"/>
      <c r="I73" s="59"/>
      <c r="J73" s="60"/>
      <c r="K73" s="57">
        <f t="shared" ca="1" si="7"/>
        <v>75600</v>
      </c>
      <c r="P73" s="204" t="e">
        <f t="shared" si="6"/>
        <v>#N/A</v>
      </c>
      <c r="Q73" s="200" t="e">
        <f t="shared" si="9"/>
        <v>#N/A</v>
      </c>
      <c r="R73" s="200" t="e">
        <f t="shared" si="10"/>
        <v>#N/A</v>
      </c>
      <c r="S73" s="200" t="e">
        <f t="shared" si="8"/>
        <v>#N/A</v>
      </c>
      <c r="T73" s="201" t="e">
        <f>VLOOKUP(D73,'PC Receitas'!$N$4:$O$14,2,FALSE)</f>
        <v>#N/A</v>
      </c>
    </row>
    <row r="74" spans="3:20" ht="19.5" customHeight="1" thickTop="1" thickBot="1" x14ac:dyDescent="0.25">
      <c r="C74" s="58"/>
      <c r="D74" s="58"/>
      <c r="E74" s="58"/>
      <c r="F74" s="58"/>
      <c r="G74" s="58"/>
      <c r="H74" s="58"/>
      <c r="I74" s="59"/>
      <c r="J74" s="60"/>
      <c r="K74" s="57">
        <f t="shared" ca="1" si="7"/>
        <v>75600</v>
      </c>
      <c r="P74" s="204" t="e">
        <f t="shared" si="6"/>
        <v>#N/A</v>
      </c>
      <c r="Q74" s="200" t="e">
        <f t="shared" si="9"/>
        <v>#N/A</v>
      </c>
      <c r="R74" s="200" t="e">
        <f t="shared" si="10"/>
        <v>#N/A</v>
      </c>
      <c r="S74" s="200" t="e">
        <f t="shared" si="8"/>
        <v>#N/A</v>
      </c>
      <c r="T74" s="201" t="e">
        <f>VLOOKUP(D74,'PC Receitas'!$N$4:$O$14,2,FALSE)</f>
        <v>#N/A</v>
      </c>
    </row>
    <row r="75" spans="3:20" ht="19.5" customHeight="1" thickTop="1" thickBot="1" x14ac:dyDescent="0.25">
      <c r="C75" s="58"/>
      <c r="D75" s="58"/>
      <c r="E75" s="58"/>
      <c r="F75" s="58"/>
      <c r="G75" s="58"/>
      <c r="H75" s="58"/>
      <c r="I75" s="59"/>
      <c r="J75" s="60"/>
      <c r="K75" s="57">
        <f t="shared" ca="1" si="7"/>
        <v>75600</v>
      </c>
      <c r="P75" s="204" t="e">
        <f t="shared" si="6"/>
        <v>#N/A</v>
      </c>
      <c r="Q75" s="200" t="e">
        <f t="shared" si="9"/>
        <v>#N/A</v>
      </c>
      <c r="R75" s="200" t="e">
        <f t="shared" si="10"/>
        <v>#N/A</v>
      </c>
      <c r="S75" s="200" t="e">
        <f t="shared" si="8"/>
        <v>#N/A</v>
      </c>
      <c r="T75" s="201" t="e">
        <f>VLOOKUP(D75,'PC Receitas'!$N$4:$O$14,2,FALSE)</f>
        <v>#N/A</v>
      </c>
    </row>
    <row r="76" spans="3:20" ht="19.5" customHeight="1" thickTop="1" thickBot="1" x14ac:dyDescent="0.25">
      <c r="C76" s="58"/>
      <c r="D76" s="58"/>
      <c r="E76" s="58"/>
      <c r="F76" s="58"/>
      <c r="G76" s="58"/>
      <c r="H76" s="58"/>
      <c r="I76" s="59"/>
      <c r="J76" s="60"/>
      <c r="K76" s="57">
        <f t="shared" ca="1" si="7"/>
        <v>75600</v>
      </c>
      <c r="P76" s="204" t="e">
        <f t="shared" si="6"/>
        <v>#N/A</v>
      </c>
      <c r="Q76" s="200" t="e">
        <f t="shared" si="9"/>
        <v>#N/A</v>
      </c>
      <c r="R76" s="200" t="e">
        <f t="shared" si="10"/>
        <v>#N/A</v>
      </c>
      <c r="S76" s="200" t="e">
        <f t="shared" si="8"/>
        <v>#N/A</v>
      </c>
      <c r="T76" s="201" t="e">
        <f>VLOOKUP(D76,'PC Receitas'!$N$4:$O$14,2,FALSE)</f>
        <v>#N/A</v>
      </c>
    </row>
    <row r="77" spans="3:20" ht="19.5" customHeight="1" thickTop="1" thickBot="1" x14ac:dyDescent="0.25">
      <c r="C77" s="58"/>
      <c r="D77" s="58"/>
      <c r="E77" s="58"/>
      <c r="F77" s="58"/>
      <c r="G77" s="58"/>
      <c r="H77" s="58"/>
      <c r="I77" s="59"/>
      <c r="J77" s="60"/>
      <c r="K77" s="57">
        <f t="shared" ca="1" si="7"/>
        <v>75600</v>
      </c>
      <c r="P77" s="204" t="e">
        <f t="shared" si="6"/>
        <v>#N/A</v>
      </c>
      <c r="Q77" s="200" t="e">
        <f t="shared" si="9"/>
        <v>#N/A</v>
      </c>
      <c r="R77" s="200" t="e">
        <f t="shared" si="10"/>
        <v>#N/A</v>
      </c>
      <c r="S77" s="200" t="e">
        <f t="shared" si="8"/>
        <v>#N/A</v>
      </c>
      <c r="T77" s="201" t="e">
        <f>VLOOKUP(D77,'PC Receitas'!$N$4:$O$14,2,FALSE)</f>
        <v>#N/A</v>
      </c>
    </row>
    <row r="78" spans="3:20" ht="19.5" customHeight="1" thickTop="1" thickBot="1" x14ac:dyDescent="0.25">
      <c r="C78" s="58"/>
      <c r="D78" s="58"/>
      <c r="E78" s="58"/>
      <c r="F78" s="58"/>
      <c r="G78" s="58"/>
      <c r="H78" s="58"/>
      <c r="I78" s="59"/>
      <c r="J78" s="60"/>
      <c r="K78" s="57">
        <f t="shared" ca="1" si="7"/>
        <v>75600</v>
      </c>
      <c r="P78" s="204" t="e">
        <f t="shared" si="6"/>
        <v>#N/A</v>
      </c>
      <c r="Q78" s="200" t="e">
        <f t="shared" si="9"/>
        <v>#N/A</v>
      </c>
      <c r="R78" s="200" t="e">
        <f t="shared" si="10"/>
        <v>#N/A</v>
      </c>
      <c r="S78" s="200" t="e">
        <f t="shared" si="8"/>
        <v>#N/A</v>
      </c>
      <c r="T78" s="201" t="e">
        <f>VLOOKUP(D78,'PC Receitas'!$N$4:$O$14,2,FALSE)</f>
        <v>#N/A</v>
      </c>
    </row>
    <row r="79" spans="3:20" ht="19.5" customHeight="1" thickTop="1" thickBot="1" x14ac:dyDescent="0.25">
      <c r="C79" s="58"/>
      <c r="D79" s="58"/>
      <c r="E79" s="58"/>
      <c r="F79" s="58"/>
      <c r="G79" s="58"/>
      <c r="H79" s="58"/>
      <c r="I79" s="59"/>
      <c r="J79" s="60"/>
      <c r="K79" s="57">
        <f t="shared" ca="1" si="7"/>
        <v>75600</v>
      </c>
      <c r="P79" s="204" t="e">
        <f t="shared" si="6"/>
        <v>#N/A</v>
      </c>
      <c r="Q79" s="200" t="e">
        <f t="shared" si="9"/>
        <v>#N/A</v>
      </c>
      <c r="R79" s="200" t="e">
        <f t="shared" si="10"/>
        <v>#N/A</v>
      </c>
      <c r="S79" s="200" t="e">
        <f t="shared" si="8"/>
        <v>#N/A</v>
      </c>
      <c r="T79" s="201" t="e">
        <f>VLOOKUP(D79,'PC Receitas'!$N$4:$O$14,2,FALSE)</f>
        <v>#N/A</v>
      </c>
    </row>
    <row r="80" spans="3:20" ht="19.5" customHeight="1" thickTop="1" thickBot="1" x14ac:dyDescent="0.25">
      <c r="C80" s="58"/>
      <c r="D80" s="58"/>
      <c r="E80" s="58"/>
      <c r="F80" s="58"/>
      <c r="G80" s="58"/>
      <c r="H80" s="58"/>
      <c r="I80" s="59"/>
      <c r="J80" s="60"/>
      <c r="K80" s="57">
        <f t="shared" ca="1" si="7"/>
        <v>75600</v>
      </c>
      <c r="P80" s="204" t="e">
        <f t="shared" ref="P80:P143" si="11">IF(T80="Despesas_com_Transportes","Despesa",IF(T80="Despesas_com_Lazer_e_Informacao","Despesa",IF(T80="Outras_Despesas","Despesa",IF(T80="Imposto_de_Renda","Despesa",IF(T80="Investimentos_Bens","Despesa","")))))</f>
        <v>#N/A</v>
      </c>
      <c r="Q80" s="200" t="e">
        <f t="shared" si="9"/>
        <v>#N/A</v>
      </c>
      <c r="R80" s="200" t="e">
        <f t="shared" si="10"/>
        <v>#N/A</v>
      </c>
      <c r="S80" s="200" t="e">
        <f t="shared" si="8"/>
        <v>#N/A</v>
      </c>
      <c r="T80" s="201" t="e">
        <f>VLOOKUP(D80,'PC Receitas'!$N$4:$O$14,2,FALSE)</f>
        <v>#N/A</v>
      </c>
    </row>
    <row r="81" spans="3:20" ht="19.5" customHeight="1" thickTop="1" thickBot="1" x14ac:dyDescent="0.25">
      <c r="C81" s="58"/>
      <c r="D81" s="58"/>
      <c r="E81" s="58"/>
      <c r="F81" s="58"/>
      <c r="G81" s="58"/>
      <c r="H81" s="58"/>
      <c r="I81" s="59"/>
      <c r="J81" s="60"/>
      <c r="K81" s="57">
        <f t="shared" ca="1" si="7"/>
        <v>75600</v>
      </c>
      <c r="P81" s="204" t="e">
        <f t="shared" si="11"/>
        <v>#N/A</v>
      </c>
      <c r="Q81" s="200" t="e">
        <f t="shared" si="9"/>
        <v>#N/A</v>
      </c>
      <c r="R81" s="200" t="e">
        <f t="shared" si="10"/>
        <v>#N/A</v>
      </c>
      <c r="S81" s="200" t="e">
        <f t="shared" si="8"/>
        <v>#N/A</v>
      </c>
      <c r="T81" s="201" t="e">
        <f>VLOOKUP(D81,'PC Receitas'!$N$4:$O$14,2,FALSE)</f>
        <v>#N/A</v>
      </c>
    </row>
    <row r="82" spans="3:20" ht="19.5" customHeight="1" thickTop="1" thickBot="1" x14ac:dyDescent="0.25">
      <c r="C82" s="58"/>
      <c r="D82" s="58"/>
      <c r="E82" s="58"/>
      <c r="F82" s="58"/>
      <c r="G82" s="58"/>
      <c r="H82" s="58"/>
      <c r="I82" s="59"/>
      <c r="J82" s="60"/>
      <c r="K82" s="57">
        <f t="shared" ca="1" si="7"/>
        <v>75600</v>
      </c>
      <c r="P82" s="204" t="e">
        <f t="shared" si="11"/>
        <v>#N/A</v>
      </c>
      <c r="Q82" s="200" t="e">
        <f t="shared" si="9"/>
        <v>#N/A</v>
      </c>
      <c r="R82" s="200" t="e">
        <f t="shared" si="10"/>
        <v>#N/A</v>
      </c>
      <c r="S82" s="200" t="e">
        <f t="shared" si="8"/>
        <v>#N/A</v>
      </c>
      <c r="T82" s="201" t="e">
        <f>VLOOKUP(D82,'PC Receitas'!$N$4:$O$14,2,FALSE)</f>
        <v>#N/A</v>
      </c>
    </row>
    <row r="83" spans="3:20" ht="19.5" customHeight="1" thickTop="1" thickBot="1" x14ac:dyDescent="0.25">
      <c r="C83" s="58"/>
      <c r="D83" s="58"/>
      <c r="E83" s="58"/>
      <c r="F83" s="58"/>
      <c r="G83" s="58"/>
      <c r="H83" s="58"/>
      <c r="I83" s="59"/>
      <c r="J83" s="60"/>
      <c r="K83" s="57">
        <f t="shared" ref="K83:K146" ca="1" si="12">K82+IF(AND(J83="Pago",OR(D83=$V$5,D83=$V$6,D83=$V$7)),I83,IF(AND(J83="Pago",OR(D83=$V$8,D83=$V$9,D83=$V$10,D83=$V$11,D83=$V$12,D83=$V$13,D83=$V$14,D83=$V$15)),-I83,IF(G83="À Vista",IF(J83="Pago",-I83,0),0)))</f>
        <v>75600</v>
      </c>
      <c r="P83" s="204" t="e">
        <f t="shared" si="11"/>
        <v>#N/A</v>
      </c>
      <c r="Q83" s="200" t="e">
        <f t="shared" si="9"/>
        <v>#N/A</v>
      </c>
      <c r="R83" s="200" t="e">
        <f t="shared" si="10"/>
        <v>#N/A</v>
      </c>
      <c r="S83" s="200" t="e">
        <f t="shared" si="8"/>
        <v>#N/A</v>
      </c>
      <c r="T83" s="201" t="e">
        <f>VLOOKUP(D83,'PC Receitas'!$N$4:$O$14,2,FALSE)</f>
        <v>#N/A</v>
      </c>
    </row>
    <row r="84" spans="3:20" ht="19.5" customHeight="1" thickTop="1" thickBot="1" x14ac:dyDescent="0.25">
      <c r="C84" s="58"/>
      <c r="D84" s="58"/>
      <c r="E84" s="58"/>
      <c r="F84" s="58"/>
      <c r="G84" s="58"/>
      <c r="H84" s="58"/>
      <c r="I84" s="59"/>
      <c r="J84" s="60"/>
      <c r="K84" s="57">
        <f t="shared" ca="1" si="12"/>
        <v>75600</v>
      </c>
      <c r="P84" s="204" t="e">
        <f t="shared" si="11"/>
        <v>#N/A</v>
      </c>
      <c r="Q84" s="200" t="e">
        <f t="shared" si="9"/>
        <v>#N/A</v>
      </c>
      <c r="R84" s="200" t="e">
        <f t="shared" si="10"/>
        <v>#N/A</v>
      </c>
      <c r="S84" s="200" t="e">
        <f t="shared" ref="S84:S147" si="13">IF(P84&lt;&gt;"",P84,IF(Q84&lt;&gt;"",Q84,IF(R84&lt;&gt;"",R84,"")))</f>
        <v>#N/A</v>
      </c>
      <c r="T84" s="201" t="e">
        <f>VLOOKUP(D84,'PC Receitas'!$N$4:$O$14,2,FALSE)</f>
        <v>#N/A</v>
      </c>
    </row>
    <row r="85" spans="3:20" ht="19.5" customHeight="1" thickTop="1" thickBot="1" x14ac:dyDescent="0.25">
      <c r="C85" s="58"/>
      <c r="D85" s="58"/>
      <c r="E85" s="58"/>
      <c r="F85" s="58"/>
      <c r="G85" s="58"/>
      <c r="H85" s="58"/>
      <c r="I85" s="59"/>
      <c r="J85" s="60"/>
      <c r="K85" s="57">
        <f t="shared" ca="1" si="12"/>
        <v>75600</v>
      </c>
      <c r="P85" s="204" t="e">
        <f t="shared" si="11"/>
        <v>#N/A</v>
      </c>
      <c r="Q85" s="200" t="e">
        <f t="shared" si="9"/>
        <v>#N/A</v>
      </c>
      <c r="R85" s="200" t="e">
        <f t="shared" si="10"/>
        <v>#N/A</v>
      </c>
      <c r="S85" s="200" t="e">
        <f t="shared" si="13"/>
        <v>#N/A</v>
      </c>
      <c r="T85" s="201" t="e">
        <f>VLOOKUP(D85,'PC Receitas'!$N$4:$O$14,2,FALSE)</f>
        <v>#N/A</v>
      </c>
    </row>
    <row r="86" spans="3:20" ht="19.5" customHeight="1" thickTop="1" thickBot="1" x14ac:dyDescent="0.25">
      <c r="C86" s="58"/>
      <c r="D86" s="58"/>
      <c r="E86" s="58"/>
      <c r="F86" s="58"/>
      <c r="G86" s="58"/>
      <c r="H86" s="58"/>
      <c r="I86" s="59"/>
      <c r="J86" s="60"/>
      <c r="K86" s="57">
        <f t="shared" ca="1" si="12"/>
        <v>75600</v>
      </c>
      <c r="P86" s="204" t="e">
        <f t="shared" si="11"/>
        <v>#N/A</v>
      </c>
      <c r="Q86" s="200" t="e">
        <f t="shared" si="9"/>
        <v>#N/A</v>
      </c>
      <c r="R86" s="200" t="e">
        <f t="shared" si="10"/>
        <v>#N/A</v>
      </c>
      <c r="S86" s="200" t="e">
        <f t="shared" si="13"/>
        <v>#N/A</v>
      </c>
      <c r="T86" s="201" t="e">
        <f>VLOOKUP(D86,'PC Receitas'!$N$4:$O$14,2,FALSE)</f>
        <v>#N/A</v>
      </c>
    </row>
    <row r="87" spans="3:20" ht="19.5" customHeight="1" thickTop="1" thickBot="1" x14ac:dyDescent="0.25">
      <c r="C87" s="58"/>
      <c r="D87" s="58"/>
      <c r="E87" s="58"/>
      <c r="F87" s="58"/>
      <c r="G87" s="58"/>
      <c r="H87" s="58"/>
      <c r="I87" s="59"/>
      <c r="J87" s="60"/>
      <c r="K87" s="57">
        <f t="shared" ca="1" si="12"/>
        <v>75600</v>
      </c>
      <c r="P87" s="204" t="e">
        <f t="shared" si="11"/>
        <v>#N/A</v>
      </c>
      <c r="Q87" s="200" t="e">
        <f t="shared" si="9"/>
        <v>#N/A</v>
      </c>
      <c r="R87" s="200" t="e">
        <f t="shared" si="10"/>
        <v>#N/A</v>
      </c>
      <c r="S87" s="200" t="e">
        <f t="shared" si="13"/>
        <v>#N/A</v>
      </c>
      <c r="T87" s="201" t="e">
        <f>VLOOKUP(D87,'PC Receitas'!$N$4:$O$14,2,FALSE)</f>
        <v>#N/A</v>
      </c>
    </row>
    <row r="88" spans="3:20" ht="19.5" customHeight="1" thickTop="1" thickBot="1" x14ac:dyDescent="0.25">
      <c r="C88" s="58"/>
      <c r="D88" s="58"/>
      <c r="E88" s="58"/>
      <c r="F88" s="58"/>
      <c r="G88" s="58"/>
      <c r="H88" s="58"/>
      <c r="I88" s="59"/>
      <c r="J88" s="60"/>
      <c r="K88" s="57">
        <f t="shared" ca="1" si="12"/>
        <v>75600</v>
      </c>
      <c r="P88" s="204" t="e">
        <f t="shared" si="11"/>
        <v>#N/A</v>
      </c>
      <c r="Q88" s="200" t="e">
        <f t="shared" si="9"/>
        <v>#N/A</v>
      </c>
      <c r="R88" s="200" t="e">
        <f t="shared" si="10"/>
        <v>#N/A</v>
      </c>
      <c r="S88" s="200" t="e">
        <f t="shared" si="13"/>
        <v>#N/A</v>
      </c>
      <c r="T88" s="201" t="e">
        <f>VLOOKUP(D88,'PC Receitas'!$N$4:$O$14,2,FALSE)</f>
        <v>#N/A</v>
      </c>
    </row>
    <row r="89" spans="3:20" ht="19.5" customHeight="1" thickTop="1" thickBot="1" x14ac:dyDescent="0.25">
      <c r="C89" s="58"/>
      <c r="D89" s="58"/>
      <c r="E89" s="58"/>
      <c r="F89" s="58"/>
      <c r="G89" s="58"/>
      <c r="H89" s="58"/>
      <c r="I89" s="59"/>
      <c r="J89" s="60"/>
      <c r="K89" s="57">
        <f t="shared" ca="1" si="12"/>
        <v>75600</v>
      </c>
      <c r="P89" s="204" t="e">
        <f t="shared" si="11"/>
        <v>#N/A</v>
      </c>
      <c r="Q89" s="200" t="e">
        <f t="shared" si="9"/>
        <v>#N/A</v>
      </c>
      <c r="R89" s="200" t="e">
        <f t="shared" si="10"/>
        <v>#N/A</v>
      </c>
      <c r="S89" s="200" t="e">
        <f t="shared" si="13"/>
        <v>#N/A</v>
      </c>
      <c r="T89" s="201" t="e">
        <f>VLOOKUP(D89,'PC Receitas'!$N$4:$O$14,2,FALSE)</f>
        <v>#N/A</v>
      </c>
    </row>
    <row r="90" spans="3:20" ht="19.5" customHeight="1" thickTop="1" thickBot="1" x14ac:dyDescent="0.25">
      <c r="C90" s="58"/>
      <c r="D90" s="58"/>
      <c r="E90" s="58"/>
      <c r="F90" s="58"/>
      <c r="G90" s="58"/>
      <c r="H90" s="58"/>
      <c r="I90" s="59"/>
      <c r="J90" s="60"/>
      <c r="K90" s="57">
        <f t="shared" ca="1" si="12"/>
        <v>75600</v>
      </c>
      <c r="P90" s="204" t="e">
        <f t="shared" si="11"/>
        <v>#N/A</v>
      </c>
      <c r="Q90" s="200" t="e">
        <f t="shared" si="9"/>
        <v>#N/A</v>
      </c>
      <c r="R90" s="200" t="e">
        <f t="shared" si="10"/>
        <v>#N/A</v>
      </c>
      <c r="S90" s="200" t="e">
        <f t="shared" si="13"/>
        <v>#N/A</v>
      </c>
      <c r="T90" s="201" t="e">
        <f>VLOOKUP(D90,'PC Receitas'!$N$4:$O$14,2,FALSE)</f>
        <v>#N/A</v>
      </c>
    </row>
    <row r="91" spans="3:20" ht="19.5" customHeight="1" thickTop="1" thickBot="1" x14ac:dyDescent="0.25">
      <c r="C91" s="58"/>
      <c r="D91" s="58"/>
      <c r="E91" s="58"/>
      <c r="F91" s="58"/>
      <c r="G91" s="58"/>
      <c r="H91" s="58"/>
      <c r="I91" s="59"/>
      <c r="J91" s="60"/>
      <c r="K91" s="57">
        <f t="shared" ca="1" si="12"/>
        <v>75600</v>
      </c>
      <c r="P91" s="204" t="e">
        <f t="shared" si="11"/>
        <v>#N/A</v>
      </c>
      <c r="Q91" s="200" t="e">
        <f t="shared" si="9"/>
        <v>#N/A</v>
      </c>
      <c r="R91" s="200" t="e">
        <f t="shared" si="10"/>
        <v>#N/A</v>
      </c>
      <c r="S91" s="200" t="e">
        <f t="shared" si="13"/>
        <v>#N/A</v>
      </c>
      <c r="T91" s="201" t="e">
        <f>VLOOKUP(D91,'PC Receitas'!$N$4:$O$14,2,FALSE)</f>
        <v>#N/A</v>
      </c>
    </row>
    <row r="92" spans="3:20" ht="19.5" customHeight="1" thickTop="1" thickBot="1" x14ac:dyDescent="0.25">
      <c r="C92" s="58"/>
      <c r="D92" s="58"/>
      <c r="E92" s="58"/>
      <c r="F92" s="58"/>
      <c r="G92" s="58"/>
      <c r="H92" s="58"/>
      <c r="I92" s="59"/>
      <c r="J92" s="60"/>
      <c r="K92" s="57">
        <f t="shared" ca="1" si="12"/>
        <v>75600</v>
      </c>
      <c r="P92" s="204" t="e">
        <f t="shared" si="11"/>
        <v>#N/A</v>
      </c>
      <c r="Q92" s="200" t="e">
        <f t="shared" si="9"/>
        <v>#N/A</v>
      </c>
      <c r="R92" s="200" t="e">
        <f t="shared" si="10"/>
        <v>#N/A</v>
      </c>
      <c r="S92" s="200" t="e">
        <f t="shared" si="13"/>
        <v>#N/A</v>
      </c>
      <c r="T92" s="201" t="e">
        <f>VLOOKUP(D92,'PC Receitas'!$N$4:$O$14,2,FALSE)</f>
        <v>#N/A</v>
      </c>
    </row>
    <row r="93" spans="3:20" ht="19.5" customHeight="1" thickTop="1" thickBot="1" x14ac:dyDescent="0.25">
      <c r="C93" s="58"/>
      <c r="D93" s="58"/>
      <c r="E93" s="58"/>
      <c r="F93" s="58"/>
      <c r="G93" s="58"/>
      <c r="H93" s="58"/>
      <c r="I93" s="59"/>
      <c r="J93" s="60"/>
      <c r="K93" s="57">
        <f t="shared" ca="1" si="12"/>
        <v>75600</v>
      </c>
      <c r="P93" s="204" t="e">
        <f t="shared" si="11"/>
        <v>#N/A</v>
      </c>
      <c r="Q93" s="200" t="e">
        <f t="shared" si="9"/>
        <v>#N/A</v>
      </c>
      <c r="R93" s="200" t="e">
        <f t="shared" si="10"/>
        <v>#N/A</v>
      </c>
      <c r="S93" s="200" t="e">
        <f t="shared" si="13"/>
        <v>#N/A</v>
      </c>
      <c r="T93" s="201" t="e">
        <f>VLOOKUP(D93,'PC Receitas'!$N$4:$O$14,2,FALSE)</f>
        <v>#N/A</v>
      </c>
    </row>
    <row r="94" spans="3:20" ht="19.5" customHeight="1" thickTop="1" thickBot="1" x14ac:dyDescent="0.25">
      <c r="C94" s="58"/>
      <c r="D94" s="58"/>
      <c r="E94" s="58"/>
      <c r="F94" s="58"/>
      <c r="G94" s="58"/>
      <c r="H94" s="58"/>
      <c r="I94" s="59"/>
      <c r="J94" s="60"/>
      <c r="K94" s="57">
        <f t="shared" ca="1" si="12"/>
        <v>75600</v>
      </c>
      <c r="P94" s="204" t="e">
        <f t="shared" si="11"/>
        <v>#N/A</v>
      </c>
      <c r="Q94" s="200" t="e">
        <f t="shared" si="9"/>
        <v>#N/A</v>
      </c>
      <c r="R94" s="200" t="e">
        <f t="shared" si="10"/>
        <v>#N/A</v>
      </c>
      <c r="S94" s="200" t="e">
        <f t="shared" si="13"/>
        <v>#N/A</v>
      </c>
      <c r="T94" s="201" t="e">
        <f>VLOOKUP(D94,'PC Receitas'!$N$4:$O$14,2,FALSE)</f>
        <v>#N/A</v>
      </c>
    </row>
    <row r="95" spans="3:20" ht="19.5" customHeight="1" thickTop="1" thickBot="1" x14ac:dyDescent="0.25">
      <c r="C95" s="58"/>
      <c r="D95" s="58"/>
      <c r="E95" s="58"/>
      <c r="F95" s="58"/>
      <c r="G95" s="58"/>
      <c r="H95" s="58"/>
      <c r="I95" s="59"/>
      <c r="J95" s="60"/>
      <c r="K95" s="57">
        <f t="shared" ca="1" si="12"/>
        <v>75600</v>
      </c>
      <c r="P95" s="204" t="e">
        <f t="shared" si="11"/>
        <v>#N/A</v>
      </c>
      <c r="Q95" s="200" t="e">
        <f t="shared" si="9"/>
        <v>#N/A</v>
      </c>
      <c r="R95" s="200" t="e">
        <f t="shared" si="10"/>
        <v>#N/A</v>
      </c>
      <c r="S95" s="200" t="e">
        <f t="shared" si="13"/>
        <v>#N/A</v>
      </c>
      <c r="T95" s="201" t="e">
        <f>VLOOKUP(D95,'PC Receitas'!$N$4:$O$14,2,FALSE)</f>
        <v>#N/A</v>
      </c>
    </row>
    <row r="96" spans="3:20" ht="19.5" customHeight="1" thickTop="1" thickBot="1" x14ac:dyDescent="0.25">
      <c r="C96" s="58"/>
      <c r="D96" s="58"/>
      <c r="E96" s="58"/>
      <c r="F96" s="58"/>
      <c r="G96" s="58"/>
      <c r="H96" s="58"/>
      <c r="I96" s="59"/>
      <c r="J96" s="60"/>
      <c r="K96" s="57">
        <f t="shared" ca="1" si="12"/>
        <v>75600</v>
      </c>
      <c r="P96" s="204" t="e">
        <f t="shared" si="11"/>
        <v>#N/A</v>
      </c>
      <c r="Q96" s="200" t="e">
        <f t="shared" si="9"/>
        <v>#N/A</v>
      </c>
      <c r="R96" s="200" t="e">
        <f t="shared" si="10"/>
        <v>#N/A</v>
      </c>
      <c r="S96" s="200" t="e">
        <f t="shared" si="13"/>
        <v>#N/A</v>
      </c>
      <c r="T96" s="201" t="e">
        <f>VLOOKUP(D96,'PC Receitas'!$N$4:$O$14,2,FALSE)</f>
        <v>#N/A</v>
      </c>
    </row>
    <row r="97" spans="3:20" ht="19.5" customHeight="1" thickTop="1" thickBot="1" x14ac:dyDescent="0.25">
      <c r="C97" s="58"/>
      <c r="D97" s="58"/>
      <c r="E97" s="58"/>
      <c r="F97" s="58"/>
      <c r="G97" s="58"/>
      <c r="H97" s="58"/>
      <c r="I97" s="59"/>
      <c r="J97" s="60"/>
      <c r="K97" s="57">
        <f t="shared" ca="1" si="12"/>
        <v>75600</v>
      </c>
      <c r="P97" s="204" t="e">
        <f t="shared" si="11"/>
        <v>#N/A</v>
      </c>
      <c r="Q97" s="200" t="e">
        <f t="shared" si="9"/>
        <v>#N/A</v>
      </c>
      <c r="R97" s="200" t="e">
        <f t="shared" si="10"/>
        <v>#N/A</v>
      </c>
      <c r="S97" s="200" t="e">
        <f t="shared" si="13"/>
        <v>#N/A</v>
      </c>
      <c r="T97" s="201" t="e">
        <f>VLOOKUP(D97,'PC Receitas'!$N$4:$O$14,2,FALSE)</f>
        <v>#N/A</v>
      </c>
    </row>
    <row r="98" spans="3:20" ht="19.5" customHeight="1" thickTop="1" thickBot="1" x14ac:dyDescent="0.25">
      <c r="C98" s="58"/>
      <c r="D98" s="58"/>
      <c r="E98" s="58"/>
      <c r="F98" s="58"/>
      <c r="G98" s="58"/>
      <c r="H98" s="58"/>
      <c r="I98" s="59"/>
      <c r="J98" s="60"/>
      <c r="K98" s="57">
        <f t="shared" ca="1" si="12"/>
        <v>75600</v>
      </c>
      <c r="P98" s="204" t="e">
        <f t="shared" si="11"/>
        <v>#N/A</v>
      </c>
      <c r="Q98" s="200" t="e">
        <f t="shared" si="9"/>
        <v>#N/A</v>
      </c>
      <c r="R98" s="200" t="e">
        <f t="shared" si="10"/>
        <v>#N/A</v>
      </c>
      <c r="S98" s="200" t="e">
        <f t="shared" si="13"/>
        <v>#N/A</v>
      </c>
      <c r="T98" s="201" t="e">
        <f>VLOOKUP(D98,'PC Receitas'!$N$4:$O$14,2,FALSE)</f>
        <v>#N/A</v>
      </c>
    </row>
    <row r="99" spans="3:20" ht="19.5" customHeight="1" thickTop="1" thickBot="1" x14ac:dyDescent="0.25">
      <c r="C99" s="58"/>
      <c r="D99" s="58"/>
      <c r="E99" s="58"/>
      <c r="F99" s="58"/>
      <c r="G99" s="58"/>
      <c r="H99" s="58"/>
      <c r="I99" s="59"/>
      <c r="J99" s="60"/>
      <c r="K99" s="57">
        <f t="shared" ca="1" si="12"/>
        <v>75600</v>
      </c>
      <c r="P99" s="204" t="e">
        <f t="shared" si="11"/>
        <v>#N/A</v>
      </c>
      <c r="Q99" s="200" t="e">
        <f t="shared" si="9"/>
        <v>#N/A</v>
      </c>
      <c r="R99" s="200" t="e">
        <f t="shared" si="10"/>
        <v>#N/A</v>
      </c>
      <c r="S99" s="200" t="e">
        <f t="shared" si="13"/>
        <v>#N/A</v>
      </c>
      <c r="T99" s="201" t="e">
        <f>VLOOKUP(D99,'PC Receitas'!$N$4:$O$14,2,FALSE)</f>
        <v>#N/A</v>
      </c>
    </row>
    <row r="100" spans="3:20" ht="19.5" customHeight="1" thickTop="1" thickBot="1" x14ac:dyDescent="0.25">
      <c r="C100" s="58"/>
      <c r="D100" s="58"/>
      <c r="E100" s="58"/>
      <c r="F100" s="58"/>
      <c r="G100" s="58"/>
      <c r="H100" s="58"/>
      <c r="I100" s="59"/>
      <c r="J100" s="60"/>
      <c r="K100" s="57">
        <f t="shared" ca="1" si="12"/>
        <v>75600</v>
      </c>
      <c r="P100" s="204" t="e">
        <f t="shared" si="11"/>
        <v>#N/A</v>
      </c>
      <c r="Q100" s="200" t="e">
        <f t="shared" si="9"/>
        <v>#N/A</v>
      </c>
      <c r="R100" s="200" t="e">
        <f t="shared" si="10"/>
        <v>#N/A</v>
      </c>
      <c r="S100" s="200" t="e">
        <f t="shared" si="13"/>
        <v>#N/A</v>
      </c>
      <c r="T100" s="201" t="e">
        <f>VLOOKUP(D100,'PC Receitas'!$N$4:$O$14,2,FALSE)</f>
        <v>#N/A</v>
      </c>
    </row>
    <row r="101" spans="3:20" ht="19.5" customHeight="1" thickTop="1" thickBot="1" x14ac:dyDescent="0.25">
      <c r="C101" s="58"/>
      <c r="D101" s="58"/>
      <c r="E101" s="58"/>
      <c r="F101" s="58"/>
      <c r="G101" s="58"/>
      <c r="H101" s="58"/>
      <c r="I101" s="59"/>
      <c r="J101" s="60"/>
      <c r="K101" s="57">
        <f t="shared" ca="1" si="12"/>
        <v>75600</v>
      </c>
      <c r="P101" s="204" t="e">
        <f t="shared" si="11"/>
        <v>#N/A</v>
      </c>
      <c r="Q101" s="200" t="e">
        <f t="shared" si="9"/>
        <v>#N/A</v>
      </c>
      <c r="R101" s="200" t="e">
        <f t="shared" si="10"/>
        <v>#N/A</v>
      </c>
      <c r="S101" s="200" t="e">
        <f t="shared" si="13"/>
        <v>#N/A</v>
      </c>
      <c r="T101" s="201" t="e">
        <f>VLOOKUP(D101,'PC Receitas'!$N$4:$O$14,2,FALSE)</f>
        <v>#N/A</v>
      </c>
    </row>
    <row r="102" spans="3:20" ht="19.5" customHeight="1" thickTop="1" thickBot="1" x14ac:dyDescent="0.25">
      <c r="C102" s="58"/>
      <c r="D102" s="58"/>
      <c r="E102" s="58"/>
      <c r="F102" s="58"/>
      <c r="G102" s="58"/>
      <c r="H102" s="58"/>
      <c r="I102" s="59"/>
      <c r="J102" s="60"/>
      <c r="K102" s="57">
        <f t="shared" ca="1" si="12"/>
        <v>75600</v>
      </c>
      <c r="P102" s="204" t="e">
        <f t="shared" si="11"/>
        <v>#N/A</v>
      </c>
      <c r="Q102" s="200" t="e">
        <f t="shared" si="9"/>
        <v>#N/A</v>
      </c>
      <c r="R102" s="200" t="e">
        <f t="shared" si="10"/>
        <v>#N/A</v>
      </c>
      <c r="S102" s="200" t="e">
        <f t="shared" si="13"/>
        <v>#N/A</v>
      </c>
      <c r="T102" s="201" t="e">
        <f>VLOOKUP(D102,'PC Receitas'!$N$4:$O$14,2,FALSE)</f>
        <v>#N/A</v>
      </c>
    </row>
    <row r="103" spans="3:20" ht="19.5" customHeight="1" thickTop="1" thickBot="1" x14ac:dyDescent="0.25">
      <c r="C103" s="58"/>
      <c r="D103" s="58"/>
      <c r="E103" s="58"/>
      <c r="F103" s="58"/>
      <c r="G103" s="58"/>
      <c r="H103" s="58"/>
      <c r="I103" s="59"/>
      <c r="J103" s="60"/>
      <c r="K103" s="57">
        <f t="shared" ca="1" si="12"/>
        <v>75600</v>
      </c>
      <c r="P103" s="204" t="e">
        <f t="shared" si="11"/>
        <v>#N/A</v>
      </c>
      <c r="Q103" s="200" t="e">
        <f t="shared" si="9"/>
        <v>#N/A</v>
      </c>
      <c r="R103" s="200" t="e">
        <f t="shared" si="10"/>
        <v>#N/A</v>
      </c>
      <c r="S103" s="200" t="e">
        <f t="shared" si="13"/>
        <v>#N/A</v>
      </c>
      <c r="T103" s="201" t="e">
        <f>VLOOKUP(D103,'PC Receitas'!$N$4:$O$14,2,FALSE)</f>
        <v>#N/A</v>
      </c>
    </row>
    <row r="104" spans="3:20" ht="19.5" customHeight="1" thickTop="1" thickBot="1" x14ac:dyDescent="0.25">
      <c r="C104" s="58"/>
      <c r="D104" s="58"/>
      <c r="E104" s="58"/>
      <c r="F104" s="58"/>
      <c r="G104" s="58"/>
      <c r="H104" s="58"/>
      <c r="I104" s="59"/>
      <c r="J104" s="60"/>
      <c r="K104" s="57">
        <f t="shared" ca="1" si="12"/>
        <v>75600</v>
      </c>
      <c r="P104" s="204" t="e">
        <f t="shared" si="11"/>
        <v>#N/A</v>
      </c>
      <c r="Q104" s="200" t="e">
        <f t="shared" si="9"/>
        <v>#N/A</v>
      </c>
      <c r="R104" s="200" t="e">
        <f t="shared" si="10"/>
        <v>#N/A</v>
      </c>
      <c r="S104" s="200" t="e">
        <f t="shared" si="13"/>
        <v>#N/A</v>
      </c>
      <c r="T104" s="201" t="e">
        <f>VLOOKUP(D104,'PC Receitas'!$N$4:$O$14,2,FALSE)</f>
        <v>#N/A</v>
      </c>
    </row>
    <row r="105" spans="3:20" ht="19.5" customHeight="1" thickTop="1" thickBot="1" x14ac:dyDescent="0.25">
      <c r="C105" s="58"/>
      <c r="D105" s="58"/>
      <c r="E105" s="58"/>
      <c r="F105" s="58"/>
      <c r="G105" s="58"/>
      <c r="H105" s="58"/>
      <c r="I105" s="59"/>
      <c r="J105" s="60"/>
      <c r="K105" s="57">
        <f t="shared" ca="1" si="12"/>
        <v>75600</v>
      </c>
      <c r="P105" s="204" t="e">
        <f t="shared" si="11"/>
        <v>#N/A</v>
      </c>
      <c r="Q105" s="200" t="e">
        <f t="shared" si="9"/>
        <v>#N/A</v>
      </c>
      <c r="R105" s="200" t="e">
        <f t="shared" si="10"/>
        <v>#N/A</v>
      </c>
      <c r="S105" s="200" t="e">
        <f t="shared" si="13"/>
        <v>#N/A</v>
      </c>
      <c r="T105" s="201" t="e">
        <f>VLOOKUP(D105,'PC Receitas'!$N$4:$O$14,2,FALSE)</f>
        <v>#N/A</v>
      </c>
    </row>
    <row r="106" spans="3:20" ht="19.5" customHeight="1" thickTop="1" thickBot="1" x14ac:dyDescent="0.25">
      <c r="C106" s="58"/>
      <c r="D106" s="58"/>
      <c r="E106" s="58"/>
      <c r="F106" s="58"/>
      <c r="G106" s="58"/>
      <c r="H106" s="58"/>
      <c r="I106" s="59"/>
      <c r="J106" s="60"/>
      <c r="K106" s="57">
        <f t="shared" ca="1" si="12"/>
        <v>75600</v>
      </c>
      <c r="P106" s="204" t="e">
        <f t="shared" si="11"/>
        <v>#N/A</v>
      </c>
      <c r="Q106" s="200" t="e">
        <f t="shared" si="9"/>
        <v>#N/A</v>
      </c>
      <c r="R106" s="200" t="e">
        <f t="shared" si="10"/>
        <v>#N/A</v>
      </c>
      <c r="S106" s="200" t="e">
        <f t="shared" si="13"/>
        <v>#N/A</v>
      </c>
      <c r="T106" s="201" t="e">
        <f>VLOOKUP(D106,'PC Receitas'!$N$4:$O$14,2,FALSE)</f>
        <v>#N/A</v>
      </c>
    </row>
    <row r="107" spans="3:20" ht="19.5" customHeight="1" thickTop="1" thickBot="1" x14ac:dyDescent="0.25">
      <c r="C107" s="58"/>
      <c r="D107" s="58"/>
      <c r="E107" s="58"/>
      <c r="F107" s="58"/>
      <c r="G107" s="58"/>
      <c r="H107" s="58"/>
      <c r="I107" s="59"/>
      <c r="J107" s="60"/>
      <c r="K107" s="57">
        <f t="shared" ca="1" si="12"/>
        <v>75600</v>
      </c>
      <c r="P107" s="204" t="e">
        <f t="shared" si="11"/>
        <v>#N/A</v>
      </c>
      <c r="Q107" s="200" t="e">
        <f t="shared" si="9"/>
        <v>#N/A</v>
      </c>
      <c r="R107" s="200" t="e">
        <f t="shared" si="10"/>
        <v>#N/A</v>
      </c>
      <c r="S107" s="200" t="e">
        <f t="shared" si="13"/>
        <v>#N/A</v>
      </c>
      <c r="T107" s="201" t="e">
        <f>VLOOKUP(D107,'PC Receitas'!$N$4:$O$14,2,FALSE)</f>
        <v>#N/A</v>
      </c>
    </row>
    <row r="108" spans="3:20" ht="19.5" customHeight="1" thickTop="1" thickBot="1" x14ac:dyDescent="0.25">
      <c r="C108" s="58"/>
      <c r="D108" s="58"/>
      <c r="E108" s="58"/>
      <c r="F108" s="58"/>
      <c r="G108" s="58"/>
      <c r="H108" s="58"/>
      <c r="I108" s="59"/>
      <c r="J108" s="60"/>
      <c r="K108" s="57">
        <f t="shared" ca="1" si="12"/>
        <v>75600</v>
      </c>
      <c r="P108" s="204" t="e">
        <f t="shared" si="11"/>
        <v>#N/A</v>
      </c>
      <c r="Q108" s="200" t="e">
        <f t="shared" si="9"/>
        <v>#N/A</v>
      </c>
      <c r="R108" s="200" t="e">
        <f t="shared" si="10"/>
        <v>#N/A</v>
      </c>
      <c r="S108" s="200" t="e">
        <f t="shared" si="13"/>
        <v>#N/A</v>
      </c>
      <c r="T108" s="201" t="e">
        <f>VLOOKUP(D108,'PC Receitas'!$N$4:$O$14,2,FALSE)</f>
        <v>#N/A</v>
      </c>
    </row>
    <row r="109" spans="3:20" ht="19.5" customHeight="1" thickTop="1" thickBot="1" x14ac:dyDescent="0.25">
      <c r="C109" s="58"/>
      <c r="D109" s="58"/>
      <c r="E109" s="58"/>
      <c r="F109" s="58"/>
      <c r="G109" s="58"/>
      <c r="H109" s="58"/>
      <c r="I109" s="59"/>
      <c r="J109" s="60"/>
      <c r="K109" s="57">
        <f t="shared" ca="1" si="12"/>
        <v>75600</v>
      </c>
      <c r="P109" s="204" t="e">
        <f t="shared" si="11"/>
        <v>#N/A</v>
      </c>
      <c r="Q109" s="200" t="e">
        <f t="shared" si="9"/>
        <v>#N/A</v>
      </c>
      <c r="R109" s="200" t="e">
        <f t="shared" si="10"/>
        <v>#N/A</v>
      </c>
      <c r="S109" s="200" t="e">
        <f t="shared" si="13"/>
        <v>#N/A</v>
      </c>
      <c r="T109" s="201" t="e">
        <f>VLOOKUP(D109,'PC Receitas'!$N$4:$O$14,2,FALSE)</f>
        <v>#N/A</v>
      </c>
    </row>
    <row r="110" spans="3:20" ht="19.5" customHeight="1" thickTop="1" thickBot="1" x14ac:dyDescent="0.25">
      <c r="C110" s="58"/>
      <c r="D110" s="58"/>
      <c r="E110" s="58"/>
      <c r="F110" s="58"/>
      <c r="G110" s="58"/>
      <c r="H110" s="58"/>
      <c r="I110" s="59"/>
      <c r="J110" s="60"/>
      <c r="K110" s="57">
        <f t="shared" ca="1" si="12"/>
        <v>75600</v>
      </c>
      <c r="P110" s="204" t="e">
        <f t="shared" si="11"/>
        <v>#N/A</v>
      </c>
      <c r="Q110" s="200" t="e">
        <f t="shared" si="9"/>
        <v>#N/A</v>
      </c>
      <c r="R110" s="200" t="e">
        <f t="shared" si="10"/>
        <v>#N/A</v>
      </c>
      <c r="S110" s="200" t="e">
        <f t="shared" si="13"/>
        <v>#N/A</v>
      </c>
      <c r="T110" s="201" t="e">
        <f>VLOOKUP(D110,'PC Receitas'!$N$4:$O$14,2,FALSE)</f>
        <v>#N/A</v>
      </c>
    </row>
    <row r="111" spans="3:20" ht="19.5" customHeight="1" thickTop="1" thickBot="1" x14ac:dyDescent="0.25">
      <c r="C111" s="58"/>
      <c r="D111" s="58"/>
      <c r="E111" s="58"/>
      <c r="F111" s="58"/>
      <c r="G111" s="58"/>
      <c r="H111" s="58"/>
      <c r="I111" s="59"/>
      <c r="J111" s="60"/>
      <c r="K111" s="57">
        <f t="shared" ca="1" si="12"/>
        <v>75600</v>
      </c>
      <c r="P111" s="204" t="e">
        <f t="shared" si="11"/>
        <v>#N/A</v>
      </c>
      <c r="Q111" s="200" t="e">
        <f t="shared" si="9"/>
        <v>#N/A</v>
      </c>
      <c r="R111" s="200" t="e">
        <f t="shared" si="10"/>
        <v>#N/A</v>
      </c>
      <c r="S111" s="200" t="e">
        <f t="shared" si="13"/>
        <v>#N/A</v>
      </c>
      <c r="T111" s="201" t="e">
        <f>VLOOKUP(D111,'PC Receitas'!$N$4:$O$14,2,FALSE)</f>
        <v>#N/A</v>
      </c>
    </row>
    <row r="112" spans="3:20" ht="19.5" customHeight="1" thickTop="1" thickBot="1" x14ac:dyDescent="0.25">
      <c r="C112" s="58"/>
      <c r="D112" s="58"/>
      <c r="E112" s="58"/>
      <c r="F112" s="58"/>
      <c r="G112" s="58"/>
      <c r="H112" s="58"/>
      <c r="I112" s="59"/>
      <c r="J112" s="60"/>
      <c r="K112" s="57">
        <f t="shared" ca="1" si="12"/>
        <v>75600</v>
      </c>
      <c r="P112" s="204" t="e">
        <f t="shared" si="11"/>
        <v>#N/A</v>
      </c>
      <c r="Q112" s="200" t="e">
        <f t="shared" si="9"/>
        <v>#N/A</v>
      </c>
      <c r="R112" s="200" t="e">
        <f t="shared" si="10"/>
        <v>#N/A</v>
      </c>
      <c r="S112" s="200" t="e">
        <f t="shared" si="13"/>
        <v>#N/A</v>
      </c>
      <c r="T112" s="201" t="e">
        <f>VLOOKUP(D112,'PC Receitas'!$N$4:$O$14,2,FALSE)</f>
        <v>#N/A</v>
      </c>
    </row>
    <row r="113" spans="3:20" ht="19.5" customHeight="1" thickTop="1" thickBot="1" x14ac:dyDescent="0.25">
      <c r="C113" s="58"/>
      <c r="D113" s="58"/>
      <c r="E113" s="58"/>
      <c r="F113" s="58"/>
      <c r="G113" s="58"/>
      <c r="H113" s="58"/>
      <c r="I113" s="59"/>
      <c r="J113" s="60"/>
      <c r="K113" s="57">
        <f t="shared" ca="1" si="12"/>
        <v>75600</v>
      </c>
      <c r="P113" s="204" t="e">
        <f t="shared" si="11"/>
        <v>#N/A</v>
      </c>
      <c r="Q113" s="200" t="e">
        <f t="shared" si="9"/>
        <v>#N/A</v>
      </c>
      <c r="R113" s="200" t="e">
        <f t="shared" si="10"/>
        <v>#N/A</v>
      </c>
      <c r="S113" s="200" t="e">
        <f t="shared" si="13"/>
        <v>#N/A</v>
      </c>
      <c r="T113" s="201" t="e">
        <f>VLOOKUP(D113,'PC Receitas'!$N$4:$O$14,2,FALSE)</f>
        <v>#N/A</v>
      </c>
    </row>
    <row r="114" spans="3:20" ht="19.5" customHeight="1" thickTop="1" thickBot="1" x14ac:dyDescent="0.25">
      <c r="C114" s="58"/>
      <c r="D114" s="58"/>
      <c r="E114" s="58"/>
      <c r="F114" s="58"/>
      <c r="G114" s="58"/>
      <c r="H114" s="58"/>
      <c r="I114" s="59"/>
      <c r="J114" s="60"/>
      <c r="K114" s="57">
        <f t="shared" ca="1" si="12"/>
        <v>75600</v>
      </c>
      <c r="P114" s="204" t="e">
        <f t="shared" si="11"/>
        <v>#N/A</v>
      </c>
      <c r="Q114" s="200" t="e">
        <f t="shared" si="9"/>
        <v>#N/A</v>
      </c>
      <c r="R114" s="200" t="e">
        <f t="shared" si="10"/>
        <v>#N/A</v>
      </c>
      <c r="S114" s="200" t="e">
        <f t="shared" si="13"/>
        <v>#N/A</v>
      </c>
      <c r="T114" s="201" t="e">
        <f>VLOOKUP(D114,'PC Receitas'!$N$4:$O$14,2,FALSE)</f>
        <v>#N/A</v>
      </c>
    </row>
    <row r="115" spans="3:20" ht="19.5" customHeight="1" thickTop="1" thickBot="1" x14ac:dyDescent="0.25">
      <c r="C115" s="58"/>
      <c r="D115" s="58"/>
      <c r="E115" s="58"/>
      <c r="F115" s="58"/>
      <c r="G115" s="58"/>
      <c r="H115" s="58"/>
      <c r="I115" s="59"/>
      <c r="J115" s="60"/>
      <c r="K115" s="57">
        <f t="shared" ca="1" si="12"/>
        <v>75600</v>
      </c>
      <c r="P115" s="204" t="e">
        <f t="shared" si="11"/>
        <v>#N/A</v>
      </c>
      <c r="Q115" s="200" t="e">
        <f t="shared" si="9"/>
        <v>#N/A</v>
      </c>
      <c r="R115" s="200" t="e">
        <f t="shared" si="10"/>
        <v>#N/A</v>
      </c>
      <c r="S115" s="200" t="e">
        <f t="shared" si="13"/>
        <v>#N/A</v>
      </c>
      <c r="T115" s="201" t="e">
        <f>VLOOKUP(D115,'PC Receitas'!$N$4:$O$14,2,FALSE)</f>
        <v>#N/A</v>
      </c>
    </row>
    <row r="116" spans="3:20" ht="19.5" customHeight="1" thickTop="1" thickBot="1" x14ac:dyDescent="0.25">
      <c r="C116" s="58"/>
      <c r="D116" s="58"/>
      <c r="E116" s="58"/>
      <c r="F116" s="58"/>
      <c r="G116" s="58"/>
      <c r="H116" s="58"/>
      <c r="I116" s="59"/>
      <c r="J116" s="60"/>
      <c r="K116" s="57">
        <f t="shared" ca="1" si="12"/>
        <v>75600</v>
      </c>
      <c r="P116" s="204" t="e">
        <f t="shared" si="11"/>
        <v>#N/A</v>
      </c>
      <c r="Q116" s="200" t="e">
        <f t="shared" si="9"/>
        <v>#N/A</v>
      </c>
      <c r="R116" s="200" t="e">
        <f t="shared" si="10"/>
        <v>#N/A</v>
      </c>
      <c r="S116" s="200" t="e">
        <f t="shared" si="13"/>
        <v>#N/A</v>
      </c>
      <c r="T116" s="201" t="e">
        <f>VLOOKUP(D116,'PC Receitas'!$N$4:$O$14,2,FALSE)</f>
        <v>#N/A</v>
      </c>
    </row>
    <row r="117" spans="3:20" ht="19.5" customHeight="1" thickTop="1" thickBot="1" x14ac:dyDescent="0.25">
      <c r="C117" s="58"/>
      <c r="D117" s="58"/>
      <c r="E117" s="58"/>
      <c r="F117" s="58"/>
      <c r="G117" s="58"/>
      <c r="H117" s="58"/>
      <c r="I117" s="59"/>
      <c r="J117" s="60"/>
      <c r="K117" s="57">
        <f t="shared" ca="1" si="12"/>
        <v>75600</v>
      </c>
      <c r="P117" s="204" t="e">
        <f t="shared" si="11"/>
        <v>#N/A</v>
      </c>
      <c r="Q117" s="200" t="e">
        <f t="shared" si="9"/>
        <v>#N/A</v>
      </c>
      <c r="R117" s="200" t="e">
        <f t="shared" si="10"/>
        <v>#N/A</v>
      </c>
      <c r="S117" s="200" t="e">
        <f t="shared" si="13"/>
        <v>#N/A</v>
      </c>
      <c r="T117" s="201" t="e">
        <f>VLOOKUP(D117,'PC Receitas'!$N$4:$O$14,2,FALSE)</f>
        <v>#N/A</v>
      </c>
    </row>
    <row r="118" spans="3:20" ht="19.5" customHeight="1" thickTop="1" thickBot="1" x14ac:dyDescent="0.25">
      <c r="C118" s="58"/>
      <c r="D118" s="58"/>
      <c r="E118" s="58"/>
      <c r="F118" s="58"/>
      <c r="G118" s="58"/>
      <c r="H118" s="58"/>
      <c r="I118" s="59"/>
      <c r="J118" s="60"/>
      <c r="K118" s="57">
        <f t="shared" ca="1" si="12"/>
        <v>75600</v>
      </c>
      <c r="P118" s="204" t="e">
        <f t="shared" si="11"/>
        <v>#N/A</v>
      </c>
      <c r="Q118" s="200" t="e">
        <f t="shared" si="9"/>
        <v>#N/A</v>
      </c>
      <c r="R118" s="200" t="e">
        <f t="shared" si="10"/>
        <v>#N/A</v>
      </c>
      <c r="S118" s="200" t="e">
        <f t="shared" si="13"/>
        <v>#N/A</v>
      </c>
      <c r="T118" s="201" t="e">
        <f>VLOOKUP(D118,'PC Receitas'!$N$4:$O$14,2,FALSE)</f>
        <v>#N/A</v>
      </c>
    </row>
    <row r="119" spans="3:20" ht="19.5" customHeight="1" thickTop="1" thickBot="1" x14ac:dyDescent="0.25">
      <c r="C119" s="58"/>
      <c r="D119" s="58"/>
      <c r="E119" s="58"/>
      <c r="F119" s="58"/>
      <c r="G119" s="58"/>
      <c r="H119" s="58"/>
      <c r="I119" s="59"/>
      <c r="J119" s="60"/>
      <c r="K119" s="57">
        <f t="shared" ca="1" si="12"/>
        <v>75600</v>
      </c>
      <c r="P119" s="204" t="e">
        <f t="shared" si="11"/>
        <v>#N/A</v>
      </c>
      <c r="Q119" s="200" t="e">
        <f t="shared" si="9"/>
        <v>#N/A</v>
      </c>
      <c r="R119" s="200" t="e">
        <f t="shared" si="10"/>
        <v>#N/A</v>
      </c>
      <c r="S119" s="200" t="e">
        <f t="shared" si="13"/>
        <v>#N/A</v>
      </c>
      <c r="T119" s="201" t="e">
        <f>VLOOKUP(D119,'PC Receitas'!$N$4:$O$14,2,FALSE)</f>
        <v>#N/A</v>
      </c>
    </row>
    <row r="120" spans="3:20" ht="19.5" customHeight="1" thickTop="1" thickBot="1" x14ac:dyDescent="0.25">
      <c r="C120" s="58"/>
      <c r="D120" s="58"/>
      <c r="E120" s="58"/>
      <c r="F120" s="58"/>
      <c r="G120" s="58"/>
      <c r="H120" s="58"/>
      <c r="I120" s="59"/>
      <c r="J120" s="60"/>
      <c r="K120" s="57">
        <f t="shared" ca="1" si="12"/>
        <v>75600</v>
      </c>
      <c r="P120" s="204" t="e">
        <f t="shared" si="11"/>
        <v>#N/A</v>
      </c>
      <c r="Q120" s="200" t="e">
        <f t="shared" si="9"/>
        <v>#N/A</v>
      </c>
      <c r="R120" s="200" t="e">
        <f t="shared" si="10"/>
        <v>#N/A</v>
      </c>
      <c r="S120" s="200" t="e">
        <f t="shared" si="13"/>
        <v>#N/A</v>
      </c>
      <c r="T120" s="201" t="e">
        <f>VLOOKUP(D120,'PC Receitas'!$N$4:$O$14,2,FALSE)</f>
        <v>#N/A</v>
      </c>
    </row>
    <row r="121" spans="3:20" ht="19.5" customHeight="1" thickTop="1" thickBot="1" x14ac:dyDescent="0.25">
      <c r="C121" s="58"/>
      <c r="D121" s="58"/>
      <c r="E121" s="58"/>
      <c r="F121" s="58"/>
      <c r="G121" s="58"/>
      <c r="H121" s="58"/>
      <c r="I121" s="59"/>
      <c r="J121" s="60"/>
      <c r="K121" s="57">
        <f t="shared" ca="1" si="12"/>
        <v>75600</v>
      </c>
      <c r="P121" s="204" t="e">
        <f t="shared" si="11"/>
        <v>#N/A</v>
      </c>
      <c r="Q121" s="200" t="e">
        <f t="shared" si="9"/>
        <v>#N/A</v>
      </c>
      <c r="R121" s="200" t="e">
        <f t="shared" si="10"/>
        <v>#N/A</v>
      </c>
      <c r="S121" s="200" t="e">
        <f t="shared" si="13"/>
        <v>#N/A</v>
      </c>
      <c r="T121" s="201" t="e">
        <f>VLOOKUP(D121,'PC Receitas'!$N$4:$O$14,2,FALSE)</f>
        <v>#N/A</v>
      </c>
    </row>
    <row r="122" spans="3:20" ht="19.5" customHeight="1" thickTop="1" thickBot="1" x14ac:dyDescent="0.25">
      <c r="C122" s="58"/>
      <c r="D122" s="58"/>
      <c r="E122" s="58"/>
      <c r="F122" s="58"/>
      <c r="G122" s="58"/>
      <c r="H122" s="58"/>
      <c r="I122" s="59"/>
      <c r="J122" s="60"/>
      <c r="K122" s="57">
        <f t="shared" ca="1" si="12"/>
        <v>75600</v>
      </c>
      <c r="P122" s="204" t="e">
        <f t="shared" si="11"/>
        <v>#N/A</v>
      </c>
      <c r="Q122" s="200" t="e">
        <f t="shared" si="9"/>
        <v>#N/A</v>
      </c>
      <c r="R122" s="200" t="e">
        <f t="shared" si="10"/>
        <v>#N/A</v>
      </c>
      <c r="S122" s="200" t="e">
        <f t="shared" si="13"/>
        <v>#N/A</v>
      </c>
      <c r="T122" s="201" t="e">
        <f>VLOOKUP(D122,'PC Receitas'!$N$4:$O$14,2,FALSE)</f>
        <v>#N/A</v>
      </c>
    </row>
    <row r="123" spans="3:20" ht="19.5" customHeight="1" thickTop="1" thickBot="1" x14ac:dyDescent="0.25">
      <c r="C123" s="58"/>
      <c r="D123" s="58"/>
      <c r="E123" s="58"/>
      <c r="F123" s="58"/>
      <c r="G123" s="58"/>
      <c r="H123" s="58"/>
      <c r="I123" s="59"/>
      <c r="J123" s="60"/>
      <c r="K123" s="57">
        <f t="shared" ca="1" si="12"/>
        <v>75600</v>
      </c>
      <c r="P123" s="204" t="e">
        <f t="shared" si="11"/>
        <v>#N/A</v>
      </c>
      <c r="Q123" s="200" t="e">
        <f t="shared" si="9"/>
        <v>#N/A</v>
      </c>
      <c r="R123" s="200" t="e">
        <f t="shared" si="10"/>
        <v>#N/A</v>
      </c>
      <c r="S123" s="200" t="e">
        <f t="shared" si="13"/>
        <v>#N/A</v>
      </c>
      <c r="T123" s="201" t="e">
        <f>VLOOKUP(D123,'PC Receitas'!$N$4:$O$14,2,FALSE)</f>
        <v>#N/A</v>
      </c>
    </row>
    <row r="124" spans="3:20" ht="19.5" customHeight="1" thickTop="1" thickBot="1" x14ac:dyDescent="0.25">
      <c r="C124" s="58"/>
      <c r="D124" s="58"/>
      <c r="E124" s="58"/>
      <c r="F124" s="58"/>
      <c r="G124" s="58"/>
      <c r="H124" s="58"/>
      <c r="I124" s="59"/>
      <c r="J124" s="60"/>
      <c r="K124" s="57">
        <f t="shared" ca="1" si="12"/>
        <v>75600</v>
      </c>
      <c r="P124" s="204" t="e">
        <f t="shared" si="11"/>
        <v>#N/A</v>
      </c>
      <c r="Q124" s="200" t="e">
        <f t="shared" si="9"/>
        <v>#N/A</v>
      </c>
      <c r="R124" s="200" t="e">
        <f t="shared" si="10"/>
        <v>#N/A</v>
      </c>
      <c r="S124" s="200" t="e">
        <f t="shared" si="13"/>
        <v>#N/A</v>
      </c>
      <c r="T124" s="201" t="e">
        <f>VLOOKUP(D124,'PC Receitas'!$N$4:$O$14,2,FALSE)</f>
        <v>#N/A</v>
      </c>
    </row>
    <row r="125" spans="3:20" ht="19.5" customHeight="1" thickTop="1" thickBot="1" x14ac:dyDescent="0.25">
      <c r="C125" s="58"/>
      <c r="D125" s="58"/>
      <c r="E125" s="58"/>
      <c r="F125" s="58"/>
      <c r="G125" s="58"/>
      <c r="H125" s="58"/>
      <c r="I125" s="59"/>
      <c r="J125" s="60"/>
      <c r="K125" s="57">
        <f t="shared" ca="1" si="12"/>
        <v>75600</v>
      </c>
      <c r="P125" s="204" t="e">
        <f t="shared" si="11"/>
        <v>#N/A</v>
      </c>
      <c r="Q125" s="200" t="e">
        <f t="shared" si="9"/>
        <v>#N/A</v>
      </c>
      <c r="R125" s="200" t="e">
        <f t="shared" si="10"/>
        <v>#N/A</v>
      </c>
      <c r="S125" s="200" t="e">
        <f t="shared" si="13"/>
        <v>#N/A</v>
      </c>
      <c r="T125" s="201" t="e">
        <f>VLOOKUP(D125,'PC Receitas'!$N$4:$O$14,2,FALSE)</f>
        <v>#N/A</v>
      </c>
    </row>
    <row r="126" spans="3:20" ht="19.5" customHeight="1" thickTop="1" thickBot="1" x14ac:dyDescent="0.25">
      <c r="C126" s="58"/>
      <c r="D126" s="58"/>
      <c r="E126" s="58"/>
      <c r="F126" s="58"/>
      <c r="G126" s="58"/>
      <c r="H126" s="58"/>
      <c r="I126" s="59"/>
      <c r="J126" s="60"/>
      <c r="K126" s="57">
        <f t="shared" ca="1" si="12"/>
        <v>75600</v>
      </c>
      <c r="P126" s="204" t="e">
        <f t="shared" si="11"/>
        <v>#N/A</v>
      </c>
      <c r="Q126" s="200" t="e">
        <f t="shared" si="9"/>
        <v>#N/A</v>
      </c>
      <c r="R126" s="200" t="e">
        <f t="shared" si="10"/>
        <v>#N/A</v>
      </c>
      <c r="S126" s="200" t="e">
        <f t="shared" si="13"/>
        <v>#N/A</v>
      </c>
      <c r="T126" s="201" t="e">
        <f>VLOOKUP(D126,'PC Receitas'!$N$4:$O$14,2,FALSE)</f>
        <v>#N/A</v>
      </c>
    </row>
    <row r="127" spans="3:20" ht="19.5" customHeight="1" thickTop="1" thickBot="1" x14ac:dyDescent="0.25">
      <c r="C127" s="58"/>
      <c r="D127" s="58"/>
      <c r="E127" s="58"/>
      <c r="F127" s="58"/>
      <c r="G127" s="58"/>
      <c r="H127" s="58"/>
      <c r="I127" s="59"/>
      <c r="J127" s="60"/>
      <c r="K127" s="57">
        <f t="shared" ca="1" si="12"/>
        <v>75600</v>
      </c>
      <c r="P127" s="204" t="e">
        <f t="shared" si="11"/>
        <v>#N/A</v>
      </c>
      <c r="Q127" s="200" t="e">
        <f t="shared" si="9"/>
        <v>#N/A</v>
      </c>
      <c r="R127" s="200" t="e">
        <f t="shared" si="10"/>
        <v>#N/A</v>
      </c>
      <c r="S127" s="200" t="e">
        <f t="shared" si="13"/>
        <v>#N/A</v>
      </c>
      <c r="T127" s="201" t="e">
        <f>VLOOKUP(D127,'PC Receitas'!$N$4:$O$14,2,FALSE)</f>
        <v>#N/A</v>
      </c>
    </row>
    <row r="128" spans="3:20" ht="19.5" customHeight="1" thickTop="1" thickBot="1" x14ac:dyDescent="0.25">
      <c r="C128" s="58"/>
      <c r="D128" s="58"/>
      <c r="E128" s="58"/>
      <c r="F128" s="58"/>
      <c r="G128" s="58"/>
      <c r="H128" s="58"/>
      <c r="I128" s="59"/>
      <c r="J128" s="60"/>
      <c r="K128" s="57">
        <f t="shared" ca="1" si="12"/>
        <v>75600</v>
      </c>
      <c r="P128" s="204" t="e">
        <f t="shared" si="11"/>
        <v>#N/A</v>
      </c>
      <c r="Q128" s="200" t="e">
        <f t="shared" si="9"/>
        <v>#N/A</v>
      </c>
      <c r="R128" s="200" t="e">
        <f t="shared" si="10"/>
        <v>#N/A</v>
      </c>
      <c r="S128" s="200" t="e">
        <f t="shared" si="13"/>
        <v>#N/A</v>
      </c>
      <c r="T128" s="201" t="e">
        <f>VLOOKUP(D128,'PC Receitas'!$N$4:$O$14,2,FALSE)</f>
        <v>#N/A</v>
      </c>
    </row>
    <row r="129" spans="3:20" ht="19.5" customHeight="1" thickTop="1" thickBot="1" x14ac:dyDescent="0.25">
      <c r="C129" s="58"/>
      <c r="D129" s="58"/>
      <c r="E129" s="58"/>
      <c r="F129" s="58"/>
      <c r="G129" s="58"/>
      <c r="H129" s="58"/>
      <c r="I129" s="59"/>
      <c r="J129" s="60"/>
      <c r="K129" s="57">
        <f t="shared" ca="1" si="12"/>
        <v>75600</v>
      </c>
      <c r="P129" s="204" t="e">
        <f t="shared" si="11"/>
        <v>#N/A</v>
      </c>
      <c r="Q129" s="200" t="e">
        <f t="shared" si="9"/>
        <v>#N/A</v>
      </c>
      <c r="R129" s="200" t="e">
        <f t="shared" si="10"/>
        <v>#N/A</v>
      </c>
      <c r="S129" s="200" t="e">
        <f t="shared" si="13"/>
        <v>#N/A</v>
      </c>
      <c r="T129" s="201" t="e">
        <f>VLOOKUP(D129,'PC Receitas'!$N$4:$O$14,2,FALSE)</f>
        <v>#N/A</v>
      </c>
    </row>
    <row r="130" spans="3:20" ht="19.5" customHeight="1" thickTop="1" thickBot="1" x14ac:dyDescent="0.25">
      <c r="C130" s="58"/>
      <c r="D130" s="58"/>
      <c r="E130" s="58"/>
      <c r="F130" s="58"/>
      <c r="G130" s="58"/>
      <c r="H130" s="58"/>
      <c r="I130" s="59"/>
      <c r="J130" s="60"/>
      <c r="K130" s="57">
        <f t="shared" ca="1" si="12"/>
        <v>75600</v>
      </c>
      <c r="P130" s="204" t="e">
        <f t="shared" si="11"/>
        <v>#N/A</v>
      </c>
      <c r="Q130" s="200" t="e">
        <f t="shared" si="9"/>
        <v>#N/A</v>
      </c>
      <c r="R130" s="200" t="e">
        <f t="shared" si="10"/>
        <v>#N/A</v>
      </c>
      <c r="S130" s="200" t="e">
        <f t="shared" si="13"/>
        <v>#N/A</v>
      </c>
      <c r="T130" s="201" t="e">
        <f>VLOOKUP(D130,'PC Receitas'!$N$4:$O$14,2,FALSE)</f>
        <v>#N/A</v>
      </c>
    </row>
    <row r="131" spans="3:20" ht="19.5" customHeight="1" thickTop="1" thickBot="1" x14ac:dyDescent="0.25">
      <c r="C131" s="58"/>
      <c r="D131" s="58"/>
      <c r="E131" s="58"/>
      <c r="F131" s="58"/>
      <c r="G131" s="58"/>
      <c r="H131" s="58"/>
      <c r="I131" s="59"/>
      <c r="J131" s="60"/>
      <c r="K131" s="57">
        <f t="shared" ca="1" si="12"/>
        <v>75600</v>
      </c>
      <c r="P131" s="204" t="e">
        <f t="shared" si="11"/>
        <v>#N/A</v>
      </c>
      <c r="Q131" s="200" t="e">
        <f t="shared" si="9"/>
        <v>#N/A</v>
      </c>
      <c r="R131" s="200" t="e">
        <f t="shared" si="10"/>
        <v>#N/A</v>
      </c>
      <c r="S131" s="200" t="e">
        <f t="shared" si="13"/>
        <v>#N/A</v>
      </c>
      <c r="T131" s="201" t="e">
        <f>VLOOKUP(D131,'PC Receitas'!$N$4:$O$14,2,FALSE)</f>
        <v>#N/A</v>
      </c>
    </row>
    <row r="132" spans="3:20" ht="19.5" customHeight="1" thickTop="1" thickBot="1" x14ac:dyDescent="0.25">
      <c r="C132" s="58"/>
      <c r="D132" s="58"/>
      <c r="E132" s="58"/>
      <c r="F132" s="58"/>
      <c r="G132" s="58"/>
      <c r="H132" s="58"/>
      <c r="I132" s="59"/>
      <c r="J132" s="60"/>
      <c r="K132" s="57">
        <f t="shared" ca="1" si="12"/>
        <v>75600</v>
      </c>
      <c r="P132" s="204" t="e">
        <f t="shared" si="11"/>
        <v>#N/A</v>
      </c>
      <c r="Q132" s="200" t="e">
        <f t="shared" si="9"/>
        <v>#N/A</v>
      </c>
      <c r="R132" s="200" t="e">
        <f t="shared" si="10"/>
        <v>#N/A</v>
      </c>
      <c r="S132" s="200" t="e">
        <f t="shared" si="13"/>
        <v>#N/A</v>
      </c>
      <c r="T132" s="201" t="e">
        <f>VLOOKUP(D132,'PC Receitas'!$N$4:$O$14,2,FALSE)</f>
        <v>#N/A</v>
      </c>
    </row>
    <row r="133" spans="3:20" ht="19.5" customHeight="1" thickTop="1" thickBot="1" x14ac:dyDescent="0.25">
      <c r="C133" s="58"/>
      <c r="D133" s="58"/>
      <c r="E133" s="58"/>
      <c r="F133" s="58"/>
      <c r="G133" s="58"/>
      <c r="H133" s="58"/>
      <c r="I133" s="59"/>
      <c r="J133" s="60"/>
      <c r="K133" s="57">
        <f t="shared" ca="1" si="12"/>
        <v>75600</v>
      </c>
      <c r="P133" s="204" t="e">
        <f t="shared" si="11"/>
        <v>#N/A</v>
      </c>
      <c r="Q133" s="200" t="e">
        <f t="shared" si="9"/>
        <v>#N/A</v>
      </c>
      <c r="R133" s="200" t="e">
        <f t="shared" si="10"/>
        <v>#N/A</v>
      </c>
      <c r="S133" s="200" t="e">
        <f t="shared" si="13"/>
        <v>#N/A</v>
      </c>
      <c r="T133" s="201" t="e">
        <f>VLOOKUP(D133,'PC Receitas'!$N$4:$O$14,2,FALSE)</f>
        <v>#N/A</v>
      </c>
    </row>
    <row r="134" spans="3:20" ht="19.5" customHeight="1" thickTop="1" thickBot="1" x14ac:dyDescent="0.25">
      <c r="C134" s="58"/>
      <c r="D134" s="58"/>
      <c r="E134" s="58"/>
      <c r="F134" s="58"/>
      <c r="G134" s="58"/>
      <c r="H134" s="58"/>
      <c r="I134" s="59"/>
      <c r="J134" s="60"/>
      <c r="K134" s="57">
        <f t="shared" ca="1" si="12"/>
        <v>75600</v>
      </c>
      <c r="P134" s="204" t="e">
        <f t="shared" si="11"/>
        <v>#N/A</v>
      </c>
      <c r="Q134" s="200" t="e">
        <f t="shared" ref="Q134:Q197" si="14">IF(T134="Despesas_de_Moradia","Despesa",IF(T134="Despesas_com_Alimentacao","Despesa",IF(T134="Despesas_com_Saude","Despesa","")))</f>
        <v>#N/A</v>
      </c>
      <c r="R134" s="200" t="e">
        <f t="shared" ref="R134:R197" si="15">IF(T134="Renda_Familiar","Receita",IF(T134="Receitas_com_Aplicacoes_Financeiras","Receita",IF(T134="Outras_Receitas","Receita","")))</f>
        <v>#N/A</v>
      </c>
      <c r="S134" s="200" t="e">
        <f t="shared" si="13"/>
        <v>#N/A</v>
      </c>
      <c r="T134" s="201" t="e">
        <f>VLOOKUP(D134,'PC Receitas'!$N$4:$O$14,2,FALSE)</f>
        <v>#N/A</v>
      </c>
    </row>
    <row r="135" spans="3:20" ht="19.5" customHeight="1" thickTop="1" thickBot="1" x14ac:dyDescent="0.25">
      <c r="C135" s="58"/>
      <c r="D135" s="58"/>
      <c r="E135" s="58"/>
      <c r="F135" s="58"/>
      <c r="G135" s="58"/>
      <c r="H135" s="58"/>
      <c r="I135" s="59"/>
      <c r="J135" s="60"/>
      <c r="K135" s="57">
        <f t="shared" ca="1" si="12"/>
        <v>75600</v>
      </c>
      <c r="P135" s="204" t="e">
        <f t="shared" si="11"/>
        <v>#N/A</v>
      </c>
      <c r="Q135" s="200" t="e">
        <f t="shared" si="14"/>
        <v>#N/A</v>
      </c>
      <c r="R135" s="200" t="e">
        <f t="shared" si="15"/>
        <v>#N/A</v>
      </c>
      <c r="S135" s="200" t="e">
        <f t="shared" si="13"/>
        <v>#N/A</v>
      </c>
      <c r="T135" s="201" t="e">
        <f>VLOOKUP(D135,'PC Receitas'!$N$4:$O$14,2,FALSE)</f>
        <v>#N/A</v>
      </c>
    </row>
    <row r="136" spans="3:20" ht="19.5" customHeight="1" thickTop="1" thickBot="1" x14ac:dyDescent="0.25">
      <c r="C136" s="58"/>
      <c r="D136" s="58"/>
      <c r="E136" s="58"/>
      <c r="F136" s="58"/>
      <c r="G136" s="58"/>
      <c r="H136" s="58"/>
      <c r="I136" s="59"/>
      <c r="J136" s="60"/>
      <c r="K136" s="57">
        <f t="shared" ca="1" si="12"/>
        <v>75600</v>
      </c>
      <c r="P136" s="204" t="e">
        <f t="shared" si="11"/>
        <v>#N/A</v>
      </c>
      <c r="Q136" s="200" t="e">
        <f t="shared" si="14"/>
        <v>#N/A</v>
      </c>
      <c r="R136" s="200" t="e">
        <f t="shared" si="15"/>
        <v>#N/A</v>
      </c>
      <c r="S136" s="200" t="e">
        <f t="shared" si="13"/>
        <v>#N/A</v>
      </c>
      <c r="T136" s="201" t="e">
        <f>VLOOKUP(D136,'PC Receitas'!$N$4:$O$14,2,FALSE)</f>
        <v>#N/A</v>
      </c>
    </row>
    <row r="137" spans="3:20" ht="19.5" customHeight="1" thickTop="1" thickBot="1" x14ac:dyDescent="0.25">
      <c r="C137" s="58"/>
      <c r="D137" s="58"/>
      <c r="E137" s="58"/>
      <c r="F137" s="58"/>
      <c r="G137" s="58"/>
      <c r="H137" s="58"/>
      <c r="I137" s="59"/>
      <c r="J137" s="60"/>
      <c r="K137" s="57">
        <f t="shared" ca="1" si="12"/>
        <v>75600</v>
      </c>
      <c r="P137" s="204" t="e">
        <f t="shared" si="11"/>
        <v>#N/A</v>
      </c>
      <c r="Q137" s="200" t="e">
        <f t="shared" si="14"/>
        <v>#N/A</v>
      </c>
      <c r="R137" s="200" t="e">
        <f t="shared" si="15"/>
        <v>#N/A</v>
      </c>
      <c r="S137" s="200" t="e">
        <f t="shared" si="13"/>
        <v>#N/A</v>
      </c>
      <c r="T137" s="201" t="e">
        <f>VLOOKUP(D137,'PC Receitas'!$N$4:$O$14,2,FALSE)</f>
        <v>#N/A</v>
      </c>
    </row>
    <row r="138" spans="3:20" ht="19.5" customHeight="1" thickTop="1" thickBot="1" x14ac:dyDescent="0.25">
      <c r="C138" s="58"/>
      <c r="D138" s="58"/>
      <c r="E138" s="58"/>
      <c r="F138" s="58"/>
      <c r="G138" s="58"/>
      <c r="H138" s="58"/>
      <c r="I138" s="59"/>
      <c r="J138" s="60"/>
      <c r="K138" s="57">
        <f t="shared" ca="1" si="12"/>
        <v>75600</v>
      </c>
      <c r="P138" s="204" t="e">
        <f t="shared" si="11"/>
        <v>#N/A</v>
      </c>
      <c r="Q138" s="200" t="e">
        <f t="shared" si="14"/>
        <v>#N/A</v>
      </c>
      <c r="R138" s="200" t="e">
        <f t="shared" si="15"/>
        <v>#N/A</v>
      </c>
      <c r="S138" s="200" t="e">
        <f t="shared" si="13"/>
        <v>#N/A</v>
      </c>
      <c r="T138" s="201" t="e">
        <f>VLOOKUP(D138,'PC Receitas'!$N$4:$O$14,2,FALSE)</f>
        <v>#N/A</v>
      </c>
    </row>
    <row r="139" spans="3:20" ht="19.5" customHeight="1" thickTop="1" thickBot="1" x14ac:dyDescent="0.25">
      <c r="C139" s="58"/>
      <c r="D139" s="58"/>
      <c r="E139" s="58"/>
      <c r="F139" s="58"/>
      <c r="G139" s="58"/>
      <c r="H139" s="58"/>
      <c r="I139" s="59"/>
      <c r="J139" s="60"/>
      <c r="K139" s="57">
        <f t="shared" ca="1" si="12"/>
        <v>75600</v>
      </c>
      <c r="P139" s="204" t="e">
        <f t="shared" si="11"/>
        <v>#N/A</v>
      </c>
      <c r="Q139" s="200" t="e">
        <f t="shared" si="14"/>
        <v>#N/A</v>
      </c>
      <c r="R139" s="200" t="e">
        <f t="shared" si="15"/>
        <v>#N/A</v>
      </c>
      <c r="S139" s="200" t="e">
        <f t="shared" si="13"/>
        <v>#N/A</v>
      </c>
      <c r="T139" s="201" t="e">
        <f>VLOOKUP(D139,'PC Receitas'!$N$4:$O$14,2,FALSE)</f>
        <v>#N/A</v>
      </c>
    </row>
    <row r="140" spans="3:20" ht="19.5" customHeight="1" thickTop="1" thickBot="1" x14ac:dyDescent="0.25">
      <c r="C140" s="58"/>
      <c r="D140" s="58"/>
      <c r="E140" s="58"/>
      <c r="F140" s="58"/>
      <c r="G140" s="58"/>
      <c r="H140" s="58"/>
      <c r="I140" s="59"/>
      <c r="J140" s="60"/>
      <c r="K140" s="57">
        <f t="shared" ca="1" si="12"/>
        <v>75600</v>
      </c>
      <c r="P140" s="204" t="e">
        <f t="shared" si="11"/>
        <v>#N/A</v>
      </c>
      <c r="Q140" s="200" t="e">
        <f t="shared" si="14"/>
        <v>#N/A</v>
      </c>
      <c r="R140" s="200" t="e">
        <f t="shared" si="15"/>
        <v>#N/A</v>
      </c>
      <c r="S140" s="200" t="e">
        <f t="shared" si="13"/>
        <v>#N/A</v>
      </c>
      <c r="T140" s="201" t="e">
        <f>VLOOKUP(D140,'PC Receitas'!$N$4:$O$14,2,FALSE)</f>
        <v>#N/A</v>
      </c>
    </row>
    <row r="141" spans="3:20" ht="19.5" customHeight="1" thickTop="1" thickBot="1" x14ac:dyDescent="0.25">
      <c r="C141" s="58"/>
      <c r="D141" s="58"/>
      <c r="E141" s="58"/>
      <c r="F141" s="58"/>
      <c r="G141" s="58"/>
      <c r="H141" s="58"/>
      <c r="I141" s="59"/>
      <c r="J141" s="60"/>
      <c r="K141" s="57">
        <f t="shared" ca="1" si="12"/>
        <v>75600</v>
      </c>
      <c r="P141" s="204" t="e">
        <f t="shared" si="11"/>
        <v>#N/A</v>
      </c>
      <c r="Q141" s="200" t="e">
        <f t="shared" si="14"/>
        <v>#N/A</v>
      </c>
      <c r="R141" s="200" t="e">
        <f t="shared" si="15"/>
        <v>#N/A</v>
      </c>
      <c r="S141" s="200" t="e">
        <f t="shared" si="13"/>
        <v>#N/A</v>
      </c>
      <c r="T141" s="201" t="e">
        <f>VLOOKUP(D141,'PC Receitas'!$N$4:$O$14,2,FALSE)</f>
        <v>#N/A</v>
      </c>
    </row>
    <row r="142" spans="3:20" ht="19.5" customHeight="1" thickTop="1" thickBot="1" x14ac:dyDescent="0.25">
      <c r="C142" s="58"/>
      <c r="D142" s="58"/>
      <c r="E142" s="58"/>
      <c r="F142" s="58"/>
      <c r="G142" s="58"/>
      <c r="H142" s="58"/>
      <c r="I142" s="59"/>
      <c r="J142" s="60"/>
      <c r="K142" s="57">
        <f t="shared" ca="1" si="12"/>
        <v>75600</v>
      </c>
      <c r="P142" s="204" t="e">
        <f t="shared" si="11"/>
        <v>#N/A</v>
      </c>
      <c r="Q142" s="200" t="e">
        <f t="shared" si="14"/>
        <v>#N/A</v>
      </c>
      <c r="R142" s="200" t="e">
        <f t="shared" si="15"/>
        <v>#N/A</v>
      </c>
      <c r="S142" s="200" t="e">
        <f t="shared" si="13"/>
        <v>#N/A</v>
      </c>
      <c r="T142" s="201" t="e">
        <f>VLOOKUP(D142,'PC Receitas'!$N$4:$O$14,2,FALSE)</f>
        <v>#N/A</v>
      </c>
    </row>
    <row r="143" spans="3:20" ht="19.5" customHeight="1" thickTop="1" thickBot="1" x14ac:dyDescent="0.25">
      <c r="C143" s="58"/>
      <c r="D143" s="58"/>
      <c r="E143" s="58"/>
      <c r="F143" s="58"/>
      <c r="G143" s="58"/>
      <c r="H143" s="58"/>
      <c r="I143" s="59"/>
      <c r="J143" s="60"/>
      <c r="K143" s="57">
        <f t="shared" ca="1" si="12"/>
        <v>75600</v>
      </c>
      <c r="P143" s="204" t="e">
        <f t="shared" si="11"/>
        <v>#N/A</v>
      </c>
      <c r="Q143" s="200" t="e">
        <f t="shared" si="14"/>
        <v>#N/A</v>
      </c>
      <c r="R143" s="200" t="e">
        <f t="shared" si="15"/>
        <v>#N/A</v>
      </c>
      <c r="S143" s="200" t="e">
        <f t="shared" si="13"/>
        <v>#N/A</v>
      </c>
      <c r="T143" s="201" t="e">
        <f>VLOOKUP(D143,'PC Receitas'!$N$4:$O$14,2,FALSE)</f>
        <v>#N/A</v>
      </c>
    </row>
    <row r="144" spans="3:20" ht="19.5" customHeight="1" thickTop="1" thickBot="1" x14ac:dyDescent="0.25">
      <c r="C144" s="58"/>
      <c r="D144" s="58"/>
      <c r="E144" s="58"/>
      <c r="F144" s="58"/>
      <c r="G144" s="58"/>
      <c r="H144" s="58"/>
      <c r="I144" s="59"/>
      <c r="J144" s="60"/>
      <c r="K144" s="57">
        <f t="shared" ca="1" si="12"/>
        <v>75600</v>
      </c>
      <c r="P144" s="204" t="e">
        <f t="shared" ref="P144:P207" si="16">IF(T144="Despesas_com_Transportes","Despesa",IF(T144="Despesas_com_Lazer_e_Informacao","Despesa",IF(T144="Outras_Despesas","Despesa",IF(T144="Imposto_de_Renda","Despesa",IF(T144="Investimentos_Bens","Despesa","")))))</f>
        <v>#N/A</v>
      </c>
      <c r="Q144" s="200" t="e">
        <f t="shared" si="14"/>
        <v>#N/A</v>
      </c>
      <c r="R144" s="200" t="e">
        <f t="shared" si="15"/>
        <v>#N/A</v>
      </c>
      <c r="S144" s="200" t="e">
        <f t="shared" si="13"/>
        <v>#N/A</v>
      </c>
      <c r="T144" s="201" t="e">
        <f>VLOOKUP(D144,'PC Receitas'!$N$4:$O$14,2,FALSE)</f>
        <v>#N/A</v>
      </c>
    </row>
    <row r="145" spans="3:20" ht="19.5" customHeight="1" thickTop="1" thickBot="1" x14ac:dyDescent="0.25">
      <c r="C145" s="58"/>
      <c r="D145" s="58"/>
      <c r="E145" s="58"/>
      <c r="F145" s="58"/>
      <c r="G145" s="58"/>
      <c r="H145" s="58"/>
      <c r="I145" s="59"/>
      <c r="J145" s="60"/>
      <c r="K145" s="57">
        <f t="shared" ca="1" si="12"/>
        <v>75600</v>
      </c>
      <c r="P145" s="204" t="e">
        <f t="shared" si="16"/>
        <v>#N/A</v>
      </c>
      <c r="Q145" s="200" t="e">
        <f t="shared" si="14"/>
        <v>#N/A</v>
      </c>
      <c r="R145" s="200" t="e">
        <f t="shared" si="15"/>
        <v>#N/A</v>
      </c>
      <c r="S145" s="200" t="e">
        <f t="shared" si="13"/>
        <v>#N/A</v>
      </c>
      <c r="T145" s="201" t="e">
        <f>VLOOKUP(D145,'PC Receitas'!$N$4:$O$14,2,FALSE)</f>
        <v>#N/A</v>
      </c>
    </row>
    <row r="146" spans="3:20" ht="19.5" customHeight="1" thickTop="1" thickBot="1" x14ac:dyDescent="0.25">
      <c r="C146" s="58"/>
      <c r="D146" s="58"/>
      <c r="E146" s="58"/>
      <c r="F146" s="58"/>
      <c r="G146" s="58"/>
      <c r="H146" s="58"/>
      <c r="I146" s="59"/>
      <c r="J146" s="60"/>
      <c r="K146" s="57">
        <f t="shared" ca="1" si="12"/>
        <v>75600</v>
      </c>
      <c r="P146" s="204" t="e">
        <f t="shared" si="16"/>
        <v>#N/A</v>
      </c>
      <c r="Q146" s="200" t="e">
        <f t="shared" si="14"/>
        <v>#N/A</v>
      </c>
      <c r="R146" s="200" t="e">
        <f t="shared" si="15"/>
        <v>#N/A</v>
      </c>
      <c r="S146" s="200" t="e">
        <f t="shared" si="13"/>
        <v>#N/A</v>
      </c>
      <c r="T146" s="201"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75600</v>
      </c>
      <c r="P147" s="204" t="e">
        <f t="shared" si="16"/>
        <v>#N/A</v>
      </c>
      <c r="Q147" s="200" t="e">
        <f t="shared" si="14"/>
        <v>#N/A</v>
      </c>
      <c r="R147" s="200" t="e">
        <f t="shared" si="15"/>
        <v>#N/A</v>
      </c>
      <c r="S147" s="200" t="e">
        <f t="shared" si="13"/>
        <v>#N/A</v>
      </c>
      <c r="T147" s="201" t="e">
        <f>VLOOKUP(D147,'PC Receitas'!$N$4:$O$14,2,FALSE)</f>
        <v>#N/A</v>
      </c>
    </row>
    <row r="148" spans="3:20" ht="19.5" customHeight="1" thickTop="1" thickBot="1" x14ac:dyDescent="0.25">
      <c r="C148" s="58"/>
      <c r="D148" s="58"/>
      <c r="E148" s="58"/>
      <c r="F148" s="58"/>
      <c r="G148" s="58"/>
      <c r="H148" s="58"/>
      <c r="I148" s="59"/>
      <c r="J148" s="60"/>
      <c r="K148" s="57">
        <f t="shared" ca="1" si="17"/>
        <v>75600</v>
      </c>
      <c r="P148" s="204" t="e">
        <f t="shared" si="16"/>
        <v>#N/A</v>
      </c>
      <c r="Q148" s="200" t="e">
        <f t="shared" si="14"/>
        <v>#N/A</v>
      </c>
      <c r="R148" s="200" t="e">
        <f t="shared" si="15"/>
        <v>#N/A</v>
      </c>
      <c r="S148" s="200" t="e">
        <f t="shared" ref="S148:S211" si="18">IF(P148&lt;&gt;"",P148,IF(Q148&lt;&gt;"",Q148,IF(R148&lt;&gt;"",R148,"")))</f>
        <v>#N/A</v>
      </c>
      <c r="T148" s="201" t="e">
        <f>VLOOKUP(D148,'PC Receitas'!$N$4:$O$14,2,FALSE)</f>
        <v>#N/A</v>
      </c>
    </row>
    <row r="149" spans="3:20" ht="19.5" customHeight="1" thickTop="1" thickBot="1" x14ac:dyDescent="0.25">
      <c r="C149" s="58"/>
      <c r="D149" s="58"/>
      <c r="E149" s="58"/>
      <c r="F149" s="58"/>
      <c r="G149" s="58"/>
      <c r="H149" s="58"/>
      <c r="I149" s="59"/>
      <c r="J149" s="60"/>
      <c r="K149" s="57">
        <f t="shared" ca="1" si="17"/>
        <v>75600</v>
      </c>
      <c r="P149" s="204" t="e">
        <f t="shared" si="16"/>
        <v>#N/A</v>
      </c>
      <c r="Q149" s="200" t="e">
        <f t="shared" si="14"/>
        <v>#N/A</v>
      </c>
      <c r="R149" s="200" t="e">
        <f t="shared" si="15"/>
        <v>#N/A</v>
      </c>
      <c r="S149" s="200" t="e">
        <f t="shared" si="18"/>
        <v>#N/A</v>
      </c>
      <c r="T149" s="201" t="e">
        <f>VLOOKUP(D149,'PC Receitas'!$N$4:$O$14,2,FALSE)</f>
        <v>#N/A</v>
      </c>
    </row>
    <row r="150" spans="3:20" ht="19.5" customHeight="1" thickTop="1" thickBot="1" x14ac:dyDescent="0.25">
      <c r="C150" s="58"/>
      <c r="D150" s="58"/>
      <c r="E150" s="58"/>
      <c r="F150" s="58"/>
      <c r="G150" s="58"/>
      <c r="H150" s="58"/>
      <c r="I150" s="59"/>
      <c r="J150" s="60"/>
      <c r="K150" s="57">
        <f t="shared" ca="1" si="17"/>
        <v>75600</v>
      </c>
      <c r="P150" s="204" t="e">
        <f t="shared" si="16"/>
        <v>#N/A</v>
      </c>
      <c r="Q150" s="200" t="e">
        <f t="shared" si="14"/>
        <v>#N/A</v>
      </c>
      <c r="R150" s="200" t="e">
        <f t="shared" si="15"/>
        <v>#N/A</v>
      </c>
      <c r="S150" s="200" t="e">
        <f t="shared" si="18"/>
        <v>#N/A</v>
      </c>
      <c r="T150" s="201" t="e">
        <f>VLOOKUP(D150,'PC Receitas'!$N$4:$O$14,2,FALSE)</f>
        <v>#N/A</v>
      </c>
    </row>
    <row r="151" spans="3:20" ht="19.5" customHeight="1" thickTop="1" thickBot="1" x14ac:dyDescent="0.25">
      <c r="C151" s="58"/>
      <c r="D151" s="58"/>
      <c r="E151" s="58"/>
      <c r="F151" s="58"/>
      <c r="G151" s="58"/>
      <c r="H151" s="58"/>
      <c r="I151" s="59"/>
      <c r="J151" s="60"/>
      <c r="K151" s="57">
        <f t="shared" ca="1" si="17"/>
        <v>75600</v>
      </c>
      <c r="P151" s="204" t="e">
        <f t="shared" si="16"/>
        <v>#N/A</v>
      </c>
      <c r="Q151" s="200" t="e">
        <f t="shared" si="14"/>
        <v>#N/A</v>
      </c>
      <c r="R151" s="200" t="e">
        <f t="shared" si="15"/>
        <v>#N/A</v>
      </c>
      <c r="S151" s="200" t="e">
        <f t="shared" si="18"/>
        <v>#N/A</v>
      </c>
      <c r="T151" s="201" t="e">
        <f>VLOOKUP(D151,'PC Receitas'!$N$4:$O$14,2,FALSE)</f>
        <v>#N/A</v>
      </c>
    </row>
    <row r="152" spans="3:20" ht="19.5" customHeight="1" thickTop="1" thickBot="1" x14ac:dyDescent="0.25">
      <c r="C152" s="58"/>
      <c r="D152" s="58"/>
      <c r="E152" s="58"/>
      <c r="F152" s="58"/>
      <c r="G152" s="58"/>
      <c r="H152" s="58"/>
      <c r="I152" s="59"/>
      <c r="J152" s="60"/>
      <c r="K152" s="57">
        <f t="shared" ca="1" si="17"/>
        <v>75600</v>
      </c>
      <c r="P152" s="204" t="e">
        <f t="shared" si="16"/>
        <v>#N/A</v>
      </c>
      <c r="Q152" s="200" t="e">
        <f t="shared" si="14"/>
        <v>#N/A</v>
      </c>
      <c r="R152" s="200" t="e">
        <f t="shared" si="15"/>
        <v>#N/A</v>
      </c>
      <c r="S152" s="200" t="e">
        <f t="shared" si="18"/>
        <v>#N/A</v>
      </c>
      <c r="T152" s="201" t="e">
        <f>VLOOKUP(D152,'PC Receitas'!$N$4:$O$14,2,FALSE)</f>
        <v>#N/A</v>
      </c>
    </row>
    <row r="153" spans="3:20" ht="19.5" customHeight="1" thickTop="1" thickBot="1" x14ac:dyDescent="0.25">
      <c r="C153" s="58"/>
      <c r="D153" s="58"/>
      <c r="E153" s="58"/>
      <c r="F153" s="58"/>
      <c r="G153" s="58"/>
      <c r="H153" s="58"/>
      <c r="I153" s="59"/>
      <c r="J153" s="60"/>
      <c r="K153" s="57">
        <f t="shared" ca="1" si="17"/>
        <v>75600</v>
      </c>
      <c r="P153" s="204" t="e">
        <f t="shared" si="16"/>
        <v>#N/A</v>
      </c>
      <c r="Q153" s="200" t="e">
        <f t="shared" si="14"/>
        <v>#N/A</v>
      </c>
      <c r="R153" s="200" t="e">
        <f t="shared" si="15"/>
        <v>#N/A</v>
      </c>
      <c r="S153" s="200" t="e">
        <f t="shared" si="18"/>
        <v>#N/A</v>
      </c>
      <c r="T153" s="201" t="e">
        <f>VLOOKUP(D153,'PC Receitas'!$N$4:$O$14,2,FALSE)</f>
        <v>#N/A</v>
      </c>
    </row>
    <row r="154" spans="3:20" ht="19.5" customHeight="1" thickTop="1" thickBot="1" x14ac:dyDescent="0.25">
      <c r="C154" s="58"/>
      <c r="D154" s="58"/>
      <c r="E154" s="58"/>
      <c r="F154" s="58"/>
      <c r="G154" s="58"/>
      <c r="H154" s="58"/>
      <c r="I154" s="59"/>
      <c r="J154" s="60"/>
      <c r="K154" s="57">
        <f t="shared" ca="1" si="17"/>
        <v>75600</v>
      </c>
      <c r="P154" s="204" t="e">
        <f t="shared" si="16"/>
        <v>#N/A</v>
      </c>
      <c r="Q154" s="200" t="e">
        <f t="shared" si="14"/>
        <v>#N/A</v>
      </c>
      <c r="R154" s="200" t="e">
        <f t="shared" si="15"/>
        <v>#N/A</v>
      </c>
      <c r="S154" s="200" t="e">
        <f t="shared" si="18"/>
        <v>#N/A</v>
      </c>
      <c r="T154" s="201" t="e">
        <f>VLOOKUP(D154,'PC Receitas'!$N$4:$O$14,2,FALSE)</f>
        <v>#N/A</v>
      </c>
    </row>
    <row r="155" spans="3:20" ht="19.5" customHeight="1" thickTop="1" thickBot="1" x14ac:dyDescent="0.25">
      <c r="C155" s="58"/>
      <c r="D155" s="58"/>
      <c r="E155" s="58"/>
      <c r="F155" s="58"/>
      <c r="G155" s="58"/>
      <c r="H155" s="58"/>
      <c r="I155" s="59"/>
      <c r="J155" s="60"/>
      <c r="K155" s="57">
        <f t="shared" ca="1" si="17"/>
        <v>75600</v>
      </c>
      <c r="P155" s="204" t="e">
        <f t="shared" si="16"/>
        <v>#N/A</v>
      </c>
      <c r="Q155" s="200" t="e">
        <f t="shared" si="14"/>
        <v>#N/A</v>
      </c>
      <c r="R155" s="200" t="e">
        <f t="shared" si="15"/>
        <v>#N/A</v>
      </c>
      <c r="S155" s="200" t="e">
        <f t="shared" si="18"/>
        <v>#N/A</v>
      </c>
      <c r="T155" s="201" t="e">
        <f>VLOOKUP(D155,'PC Receitas'!$N$4:$O$14,2,FALSE)</f>
        <v>#N/A</v>
      </c>
    </row>
    <row r="156" spans="3:20" ht="19.5" customHeight="1" thickTop="1" thickBot="1" x14ac:dyDescent="0.25">
      <c r="C156" s="58"/>
      <c r="D156" s="58"/>
      <c r="E156" s="58"/>
      <c r="F156" s="58"/>
      <c r="G156" s="58"/>
      <c r="H156" s="58"/>
      <c r="I156" s="59"/>
      <c r="J156" s="60"/>
      <c r="K156" s="57">
        <f t="shared" ca="1" si="17"/>
        <v>75600</v>
      </c>
      <c r="P156" s="204" t="e">
        <f t="shared" si="16"/>
        <v>#N/A</v>
      </c>
      <c r="Q156" s="200" t="e">
        <f t="shared" si="14"/>
        <v>#N/A</v>
      </c>
      <c r="R156" s="200" t="e">
        <f t="shared" si="15"/>
        <v>#N/A</v>
      </c>
      <c r="S156" s="200" t="e">
        <f t="shared" si="18"/>
        <v>#N/A</v>
      </c>
      <c r="T156" s="201" t="e">
        <f>VLOOKUP(D156,'PC Receitas'!$N$4:$O$14,2,FALSE)</f>
        <v>#N/A</v>
      </c>
    </row>
    <row r="157" spans="3:20" ht="19.5" customHeight="1" thickTop="1" thickBot="1" x14ac:dyDescent="0.25">
      <c r="C157" s="58"/>
      <c r="D157" s="58"/>
      <c r="E157" s="58"/>
      <c r="F157" s="58"/>
      <c r="G157" s="58"/>
      <c r="H157" s="58"/>
      <c r="I157" s="59"/>
      <c r="J157" s="60"/>
      <c r="K157" s="57">
        <f t="shared" ca="1" si="17"/>
        <v>75600</v>
      </c>
      <c r="P157" s="204" t="e">
        <f t="shared" si="16"/>
        <v>#N/A</v>
      </c>
      <c r="Q157" s="200" t="e">
        <f t="shared" si="14"/>
        <v>#N/A</v>
      </c>
      <c r="R157" s="200" t="e">
        <f t="shared" si="15"/>
        <v>#N/A</v>
      </c>
      <c r="S157" s="200" t="e">
        <f t="shared" si="18"/>
        <v>#N/A</v>
      </c>
      <c r="T157" s="201" t="e">
        <f>VLOOKUP(D157,'PC Receitas'!$N$4:$O$14,2,FALSE)</f>
        <v>#N/A</v>
      </c>
    </row>
    <row r="158" spans="3:20" ht="19.5" customHeight="1" thickTop="1" thickBot="1" x14ac:dyDescent="0.25">
      <c r="C158" s="58"/>
      <c r="D158" s="58"/>
      <c r="E158" s="58"/>
      <c r="F158" s="58"/>
      <c r="G158" s="58"/>
      <c r="H158" s="58"/>
      <c r="I158" s="59"/>
      <c r="J158" s="60"/>
      <c r="K158" s="57">
        <f t="shared" ca="1" si="17"/>
        <v>75600</v>
      </c>
      <c r="P158" s="204" t="e">
        <f t="shared" si="16"/>
        <v>#N/A</v>
      </c>
      <c r="Q158" s="200" t="e">
        <f t="shared" si="14"/>
        <v>#N/A</v>
      </c>
      <c r="R158" s="200" t="e">
        <f t="shared" si="15"/>
        <v>#N/A</v>
      </c>
      <c r="S158" s="200" t="e">
        <f t="shared" si="18"/>
        <v>#N/A</v>
      </c>
      <c r="T158" s="201" t="e">
        <f>VLOOKUP(D158,'PC Receitas'!$N$4:$O$14,2,FALSE)</f>
        <v>#N/A</v>
      </c>
    </row>
    <row r="159" spans="3:20" ht="19.5" customHeight="1" thickTop="1" thickBot="1" x14ac:dyDescent="0.25">
      <c r="C159" s="58"/>
      <c r="D159" s="58"/>
      <c r="E159" s="58"/>
      <c r="F159" s="58"/>
      <c r="G159" s="58"/>
      <c r="H159" s="58"/>
      <c r="I159" s="59"/>
      <c r="J159" s="60"/>
      <c r="K159" s="57">
        <f t="shared" ca="1" si="17"/>
        <v>75600</v>
      </c>
      <c r="P159" s="204" t="e">
        <f t="shared" si="16"/>
        <v>#N/A</v>
      </c>
      <c r="Q159" s="200" t="e">
        <f t="shared" si="14"/>
        <v>#N/A</v>
      </c>
      <c r="R159" s="200" t="e">
        <f t="shared" si="15"/>
        <v>#N/A</v>
      </c>
      <c r="S159" s="200" t="e">
        <f t="shared" si="18"/>
        <v>#N/A</v>
      </c>
      <c r="T159" s="201" t="e">
        <f>VLOOKUP(D159,'PC Receitas'!$N$4:$O$14,2,FALSE)</f>
        <v>#N/A</v>
      </c>
    </row>
    <row r="160" spans="3:20" ht="19.5" customHeight="1" thickTop="1" thickBot="1" x14ac:dyDescent="0.25">
      <c r="C160" s="58"/>
      <c r="D160" s="58"/>
      <c r="E160" s="58"/>
      <c r="F160" s="58"/>
      <c r="G160" s="58"/>
      <c r="H160" s="58"/>
      <c r="I160" s="59"/>
      <c r="J160" s="60"/>
      <c r="K160" s="57">
        <f t="shared" ca="1" si="17"/>
        <v>75600</v>
      </c>
      <c r="P160" s="204" t="e">
        <f t="shared" si="16"/>
        <v>#N/A</v>
      </c>
      <c r="Q160" s="200" t="e">
        <f t="shared" si="14"/>
        <v>#N/A</v>
      </c>
      <c r="R160" s="200" t="e">
        <f t="shared" si="15"/>
        <v>#N/A</v>
      </c>
      <c r="S160" s="200" t="e">
        <f t="shared" si="18"/>
        <v>#N/A</v>
      </c>
      <c r="T160" s="201" t="e">
        <f>VLOOKUP(D160,'PC Receitas'!$N$4:$O$14,2,FALSE)</f>
        <v>#N/A</v>
      </c>
    </row>
    <row r="161" spans="3:20" ht="19.5" customHeight="1" thickTop="1" thickBot="1" x14ac:dyDescent="0.25">
      <c r="C161" s="58"/>
      <c r="D161" s="58"/>
      <c r="E161" s="58"/>
      <c r="F161" s="58"/>
      <c r="G161" s="58"/>
      <c r="H161" s="58"/>
      <c r="I161" s="59"/>
      <c r="J161" s="60"/>
      <c r="K161" s="57">
        <f t="shared" ca="1" si="17"/>
        <v>75600</v>
      </c>
      <c r="P161" s="204" t="e">
        <f t="shared" si="16"/>
        <v>#N/A</v>
      </c>
      <c r="Q161" s="200" t="e">
        <f t="shared" si="14"/>
        <v>#N/A</v>
      </c>
      <c r="R161" s="200" t="e">
        <f t="shared" si="15"/>
        <v>#N/A</v>
      </c>
      <c r="S161" s="200" t="e">
        <f t="shared" si="18"/>
        <v>#N/A</v>
      </c>
      <c r="T161" s="201" t="e">
        <f>VLOOKUP(D161,'PC Receitas'!$N$4:$O$14,2,FALSE)</f>
        <v>#N/A</v>
      </c>
    </row>
    <row r="162" spans="3:20" ht="19.5" customHeight="1" thickTop="1" thickBot="1" x14ac:dyDescent="0.25">
      <c r="C162" s="58"/>
      <c r="D162" s="58"/>
      <c r="E162" s="58"/>
      <c r="F162" s="58"/>
      <c r="G162" s="58"/>
      <c r="H162" s="58"/>
      <c r="I162" s="59"/>
      <c r="J162" s="60"/>
      <c r="K162" s="57">
        <f t="shared" ca="1" si="17"/>
        <v>75600</v>
      </c>
      <c r="P162" s="204" t="e">
        <f t="shared" si="16"/>
        <v>#N/A</v>
      </c>
      <c r="Q162" s="200" t="e">
        <f t="shared" si="14"/>
        <v>#N/A</v>
      </c>
      <c r="R162" s="200" t="e">
        <f t="shared" si="15"/>
        <v>#N/A</v>
      </c>
      <c r="S162" s="200" t="e">
        <f t="shared" si="18"/>
        <v>#N/A</v>
      </c>
      <c r="T162" s="201" t="e">
        <f>VLOOKUP(D162,'PC Receitas'!$N$4:$O$14,2,FALSE)</f>
        <v>#N/A</v>
      </c>
    </row>
    <row r="163" spans="3:20" ht="19.5" customHeight="1" thickTop="1" thickBot="1" x14ac:dyDescent="0.25">
      <c r="C163" s="58"/>
      <c r="D163" s="58"/>
      <c r="E163" s="58"/>
      <c r="F163" s="58"/>
      <c r="G163" s="58"/>
      <c r="H163" s="58"/>
      <c r="I163" s="59"/>
      <c r="J163" s="60"/>
      <c r="K163" s="57">
        <f t="shared" ca="1" si="17"/>
        <v>75600</v>
      </c>
      <c r="P163" s="204" t="e">
        <f t="shared" si="16"/>
        <v>#N/A</v>
      </c>
      <c r="Q163" s="200" t="e">
        <f t="shared" si="14"/>
        <v>#N/A</v>
      </c>
      <c r="R163" s="200" t="e">
        <f t="shared" si="15"/>
        <v>#N/A</v>
      </c>
      <c r="S163" s="200" t="e">
        <f t="shared" si="18"/>
        <v>#N/A</v>
      </c>
      <c r="T163" s="201" t="e">
        <f>VLOOKUP(D163,'PC Receitas'!$N$4:$O$14,2,FALSE)</f>
        <v>#N/A</v>
      </c>
    </row>
    <row r="164" spans="3:20" ht="19.5" customHeight="1" thickTop="1" thickBot="1" x14ac:dyDescent="0.25">
      <c r="C164" s="58"/>
      <c r="D164" s="58"/>
      <c r="E164" s="58"/>
      <c r="F164" s="58"/>
      <c r="G164" s="58"/>
      <c r="H164" s="58"/>
      <c r="I164" s="59"/>
      <c r="J164" s="60"/>
      <c r="K164" s="57">
        <f t="shared" ca="1" si="17"/>
        <v>75600</v>
      </c>
      <c r="P164" s="204" t="e">
        <f t="shared" si="16"/>
        <v>#N/A</v>
      </c>
      <c r="Q164" s="200" t="e">
        <f t="shared" si="14"/>
        <v>#N/A</v>
      </c>
      <c r="R164" s="200" t="e">
        <f t="shared" si="15"/>
        <v>#N/A</v>
      </c>
      <c r="S164" s="200" t="e">
        <f t="shared" si="18"/>
        <v>#N/A</v>
      </c>
      <c r="T164" s="201" t="e">
        <f>VLOOKUP(D164,'PC Receitas'!$N$4:$O$14,2,FALSE)</f>
        <v>#N/A</v>
      </c>
    </row>
    <row r="165" spans="3:20" ht="19.5" customHeight="1" thickTop="1" thickBot="1" x14ac:dyDescent="0.25">
      <c r="C165" s="58"/>
      <c r="D165" s="58"/>
      <c r="E165" s="58"/>
      <c r="F165" s="58"/>
      <c r="G165" s="58"/>
      <c r="H165" s="58"/>
      <c r="I165" s="59"/>
      <c r="J165" s="60"/>
      <c r="K165" s="57">
        <f t="shared" ca="1" si="17"/>
        <v>75600</v>
      </c>
      <c r="P165" s="204" t="e">
        <f t="shared" si="16"/>
        <v>#N/A</v>
      </c>
      <c r="Q165" s="200" t="e">
        <f t="shared" si="14"/>
        <v>#N/A</v>
      </c>
      <c r="R165" s="200" t="e">
        <f t="shared" si="15"/>
        <v>#N/A</v>
      </c>
      <c r="S165" s="200" t="e">
        <f t="shared" si="18"/>
        <v>#N/A</v>
      </c>
      <c r="T165" s="201" t="e">
        <f>VLOOKUP(D165,'PC Receitas'!$N$4:$O$14,2,FALSE)</f>
        <v>#N/A</v>
      </c>
    </row>
    <row r="166" spans="3:20" ht="19.5" customHeight="1" thickTop="1" thickBot="1" x14ac:dyDescent="0.25">
      <c r="C166" s="58"/>
      <c r="D166" s="58"/>
      <c r="E166" s="58"/>
      <c r="F166" s="58"/>
      <c r="G166" s="58"/>
      <c r="H166" s="58"/>
      <c r="I166" s="59"/>
      <c r="J166" s="60"/>
      <c r="K166" s="57">
        <f t="shared" ca="1" si="17"/>
        <v>75600</v>
      </c>
      <c r="P166" s="204" t="e">
        <f t="shared" si="16"/>
        <v>#N/A</v>
      </c>
      <c r="Q166" s="200" t="e">
        <f t="shared" si="14"/>
        <v>#N/A</v>
      </c>
      <c r="R166" s="200" t="e">
        <f t="shared" si="15"/>
        <v>#N/A</v>
      </c>
      <c r="S166" s="200" t="e">
        <f t="shared" si="18"/>
        <v>#N/A</v>
      </c>
      <c r="T166" s="201" t="e">
        <f>VLOOKUP(D166,'PC Receitas'!$N$4:$O$14,2,FALSE)</f>
        <v>#N/A</v>
      </c>
    </row>
    <row r="167" spans="3:20" ht="19.5" customHeight="1" thickTop="1" thickBot="1" x14ac:dyDescent="0.25">
      <c r="C167" s="58"/>
      <c r="D167" s="58"/>
      <c r="E167" s="58"/>
      <c r="F167" s="58"/>
      <c r="G167" s="58"/>
      <c r="H167" s="58"/>
      <c r="I167" s="59"/>
      <c r="J167" s="60"/>
      <c r="K167" s="57">
        <f t="shared" ca="1" si="17"/>
        <v>75600</v>
      </c>
      <c r="P167" s="204" t="e">
        <f t="shared" si="16"/>
        <v>#N/A</v>
      </c>
      <c r="Q167" s="200" t="e">
        <f t="shared" si="14"/>
        <v>#N/A</v>
      </c>
      <c r="R167" s="200" t="e">
        <f t="shared" si="15"/>
        <v>#N/A</v>
      </c>
      <c r="S167" s="200" t="e">
        <f t="shared" si="18"/>
        <v>#N/A</v>
      </c>
      <c r="T167" s="201" t="e">
        <f>VLOOKUP(D167,'PC Receitas'!$N$4:$O$14,2,FALSE)</f>
        <v>#N/A</v>
      </c>
    </row>
    <row r="168" spans="3:20" ht="19.5" customHeight="1" thickTop="1" thickBot="1" x14ac:dyDescent="0.25">
      <c r="C168" s="58"/>
      <c r="D168" s="58"/>
      <c r="E168" s="58"/>
      <c r="F168" s="58"/>
      <c r="G168" s="58"/>
      <c r="H168" s="58"/>
      <c r="I168" s="59"/>
      <c r="J168" s="60"/>
      <c r="K168" s="57">
        <f t="shared" ca="1" si="17"/>
        <v>75600</v>
      </c>
      <c r="P168" s="204" t="e">
        <f t="shared" si="16"/>
        <v>#N/A</v>
      </c>
      <c r="Q168" s="200" t="e">
        <f t="shared" si="14"/>
        <v>#N/A</v>
      </c>
      <c r="R168" s="200" t="e">
        <f t="shared" si="15"/>
        <v>#N/A</v>
      </c>
      <c r="S168" s="200" t="e">
        <f t="shared" si="18"/>
        <v>#N/A</v>
      </c>
      <c r="T168" s="201" t="e">
        <f>VLOOKUP(D168,'PC Receitas'!$N$4:$O$14,2,FALSE)</f>
        <v>#N/A</v>
      </c>
    </row>
    <row r="169" spans="3:20" ht="19.5" customHeight="1" thickTop="1" thickBot="1" x14ac:dyDescent="0.25">
      <c r="C169" s="58"/>
      <c r="D169" s="58"/>
      <c r="E169" s="58"/>
      <c r="F169" s="58"/>
      <c r="G169" s="58"/>
      <c r="H169" s="58"/>
      <c r="I169" s="59"/>
      <c r="J169" s="60"/>
      <c r="K169" s="57">
        <f t="shared" ca="1" si="17"/>
        <v>75600</v>
      </c>
      <c r="P169" s="204" t="e">
        <f t="shared" si="16"/>
        <v>#N/A</v>
      </c>
      <c r="Q169" s="200" t="e">
        <f t="shared" si="14"/>
        <v>#N/A</v>
      </c>
      <c r="R169" s="200" t="e">
        <f t="shared" si="15"/>
        <v>#N/A</v>
      </c>
      <c r="S169" s="200" t="e">
        <f t="shared" si="18"/>
        <v>#N/A</v>
      </c>
      <c r="T169" s="201" t="e">
        <f>VLOOKUP(D169,'PC Receitas'!$N$4:$O$14,2,FALSE)</f>
        <v>#N/A</v>
      </c>
    </row>
    <row r="170" spans="3:20" ht="19.5" customHeight="1" thickTop="1" thickBot="1" x14ac:dyDescent="0.25">
      <c r="C170" s="58"/>
      <c r="D170" s="58"/>
      <c r="E170" s="58"/>
      <c r="F170" s="58"/>
      <c r="G170" s="58"/>
      <c r="H170" s="58"/>
      <c r="I170" s="59"/>
      <c r="J170" s="60"/>
      <c r="K170" s="57">
        <f t="shared" ca="1" si="17"/>
        <v>75600</v>
      </c>
      <c r="P170" s="204" t="e">
        <f t="shared" si="16"/>
        <v>#N/A</v>
      </c>
      <c r="Q170" s="200" t="e">
        <f t="shared" si="14"/>
        <v>#N/A</v>
      </c>
      <c r="R170" s="200" t="e">
        <f t="shared" si="15"/>
        <v>#N/A</v>
      </c>
      <c r="S170" s="200" t="e">
        <f t="shared" si="18"/>
        <v>#N/A</v>
      </c>
      <c r="T170" s="201" t="e">
        <f>VLOOKUP(D170,'PC Receitas'!$N$4:$O$14,2,FALSE)</f>
        <v>#N/A</v>
      </c>
    </row>
    <row r="171" spans="3:20" ht="19.5" customHeight="1" thickTop="1" thickBot="1" x14ac:dyDescent="0.25">
      <c r="C171" s="58"/>
      <c r="D171" s="58"/>
      <c r="E171" s="58"/>
      <c r="F171" s="58"/>
      <c r="G171" s="58"/>
      <c r="H171" s="58"/>
      <c r="I171" s="59"/>
      <c r="J171" s="60"/>
      <c r="K171" s="57">
        <f t="shared" ca="1" si="17"/>
        <v>75600</v>
      </c>
      <c r="P171" s="204" t="e">
        <f t="shared" si="16"/>
        <v>#N/A</v>
      </c>
      <c r="Q171" s="200" t="e">
        <f t="shared" si="14"/>
        <v>#N/A</v>
      </c>
      <c r="R171" s="200" t="e">
        <f t="shared" si="15"/>
        <v>#N/A</v>
      </c>
      <c r="S171" s="200" t="e">
        <f t="shared" si="18"/>
        <v>#N/A</v>
      </c>
      <c r="T171" s="201" t="e">
        <f>VLOOKUP(D171,'PC Receitas'!$N$4:$O$14,2,FALSE)</f>
        <v>#N/A</v>
      </c>
    </row>
    <row r="172" spans="3:20" ht="19.5" customHeight="1" thickTop="1" thickBot="1" x14ac:dyDescent="0.25">
      <c r="C172" s="58"/>
      <c r="D172" s="58"/>
      <c r="E172" s="58"/>
      <c r="F172" s="58"/>
      <c r="G172" s="58"/>
      <c r="H172" s="58"/>
      <c r="I172" s="59"/>
      <c r="J172" s="60"/>
      <c r="K172" s="57">
        <f t="shared" ca="1" si="17"/>
        <v>75600</v>
      </c>
      <c r="P172" s="204" t="e">
        <f t="shared" si="16"/>
        <v>#N/A</v>
      </c>
      <c r="Q172" s="200" t="e">
        <f t="shared" si="14"/>
        <v>#N/A</v>
      </c>
      <c r="R172" s="200" t="e">
        <f t="shared" si="15"/>
        <v>#N/A</v>
      </c>
      <c r="S172" s="200" t="e">
        <f t="shared" si="18"/>
        <v>#N/A</v>
      </c>
      <c r="T172" s="201" t="e">
        <f>VLOOKUP(D172,'PC Receitas'!$N$4:$O$14,2,FALSE)</f>
        <v>#N/A</v>
      </c>
    </row>
    <row r="173" spans="3:20" ht="19.5" customHeight="1" thickTop="1" thickBot="1" x14ac:dyDescent="0.25">
      <c r="C173" s="58"/>
      <c r="D173" s="58"/>
      <c r="E173" s="58"/>
      <c r="F173" s="58"/>
      <c r="G173" s="58"/>
      <c r="H173" s="58"/>
      <c r="I173" s="59"/>
      <c r="J173" s="60"/>
      <c r="K173" s="57">
        <f t="shared" ca="1" si="17"/>
        <v>75600</v>
      </c>
      <c r="P173" s="204" t="e">
        <f t="shared" si="16"/>
        <v>#N/A</v>
      </c>
      <c r="Q173" s="200" t="e">
        <f t="shared" si="14"/>
        <v>#N/A</v>
      </c>
      <c r="R173" s="200" t="e">
        <f t="shared" si="15"/>
        <v>#N/A</v>
      </c>
      <c r="S173" s="200" t="e">
        <f t="shared" si="18"/>
        <v>#N/A</v>
      </c>
      <c r="T173" s="201" t="e">
        <f>VLOOKUP(D173,'PC Receitas'!$N$4:$O$14,2,FALSE)</f>
        <v>#N/A</v>
      </c>
    </row>
    <row r="174" spans="3:20" ht="19.5" customHeight="1" thickTop="1" thickBot="1" x14ac:dyDescent="0.25">
      <c r="C174" s="58"/>
      <c r="D174" s="58"/>
      <c r="E174" s="58"/>
      <c r="F174" s="58"/>
      <c r="G174" s="58"/>
      <c r="H174" s="58"/>
      <c r="I174" s="59"/>
      <c r="J174" s="60"/>
      <c r="K174" s="57">
        <f t="shared" ca="1" si="17"/>
        <v>75600</v>
      </c>
      <c r="P174" s="204" t="e">
        <f t="shared" si="16"/>
        <v>#N/A</v>
      </c>
      <c r="Q174" s="200" t="e">
        <f t="shared" si="14"/>
        <v>#N/A</v>
      </c>
      <c r="R174" s="200" t="e">
        <f t="shared" si="15"/>
        <v>#N/A</v>
      </c>
      <c r="S174" s="200" t="e">
        <f t="shared" si="18"/>
        <v>#N/A</v>
      </c>
      <c r="T174" s="201" t="e">
        <f>VLOOKUP(D174,'PC Receitas'!$N$4:$O$14,2,FALSE)</f>
        <v>#N/A</v>
      </c>
    </row>
    <row r="175" spans="3:20" ht="19.5" customHeight="1" thickTop="1" thickBot="1" x14ac:dyDescent="0.25">
      <c r="C175" s="58"/>
      <c r="D175" s="58"/>
      <c r="E175" s="58"/>
      <c r="F175" s="58"/>
      <c r="G175" s="58"/>
      <c r="H175" s="58"/>
      <c r="I175" s="59"/>
      <c r="J175" s="60"/>
      <c r="K175" s="57">
        <f t="shared" ca="1" si="17"/>
        <v>75600</v>
      </c>
      <c r="P175" s="204" t="e">
        <f t="shared" si="16"/>
        <v>#N/A</v>
      </c>
      <c r="Q175" s="200" t="e">
        <f t="shared" si="14"/>
        <v>#N/A</v>
      </c>
      <c r="R175" s="200" t="e">
        <f t="shared" si="15"/>
        <v>#N/A</v>
      </c>
      <c r="S175" s="200" t="e">
        <f t="shared" si="18"/>
        <v>#N/A</v>
      </c>
      <c r="T175" s="201" t="e">
        <f>VLOOKUP(D175,'PC Receitas'!$N$4:$O$14,2,FALSE)</f>
        <v>#N/A</v>
      </c>
    </row>
    <row r="176" spans="3:20" ht="19.5" customHeight="1" thickTop="1" thickBot="1" x14ac:dyDescent="0.25">
      <c r="C176" s="58"/>
      <c r="D176" s="58"/>
      <c r="E176" s="58"/>
      <c r="F176" s="58"/>
      <c r="G176" s="58"/>
      <c r="H176" s="58"/>
      <c r="I176" s="59"/>
      <c r="J176" s="60"/>
      <c r="K176" s="57">
        <f t="shared" ca="1" si="17"/>
        <v>75600</v>
      </c>
      <c r="P176" s="204" t="e">
        <f t="shared" si="16"/>
        <v>#N/A</v>
      </c>
      <c r="Q176" s="200" t="e">
        <f t="shared" si="14"/>
        <v>#N/A</v>
      </c>
      <c r="R176" s="200" t="e">
        <f t="shared" si="15"/>
        <v>#N/A</v>
      </c>
      <c r="S176" s="200" t="e">
        <f t="shared" si="18"/>
        <v>#N/A</v>
      </c>
      <c r="T176" s="201" t="e">
        <f>VLOOKUP(D176,'PC Receitas'!$N$4:$O$14,2,FALSE)</f>
        <v>#N/A</v>
      </c>
    </row>
    <row r="177" spans="3:20" ht="19.5" customHeight="1" thickTop="1" thickBot="1" x14ac:dyDescent="0.25">
      <c r="C177" s="58"/>
      <c r="D177" s="58"/>
      <c r="E177" s="58"/>
      <c r="F177" s="58"/>
      <c r="G177" s="58"/>
      <c r="H177" s="58"/>
      <c r="I177" s="59"/>
      <c r="J177" s="60"/>
      <c r="K177" s="57">
        <f t="shared" ca="1" si="17"/>
        <v>75600</v>
      </c>
      <c r="P177" s="204" t="e">
        <f t="shared" si="16"/>
        <v>#N/A</v>
      </c>
      <c r="Q177" s="200" t="e">
        <f t="shared" si="14"/>
        <v>#N/A</v>
      </c>
      <c r="R177" s="200" t="e">
        <f t="shared" si="15"/>
        <v>#N/A</v>
      </c>
      <c r="S177" s="200" t="e">
        <f t="shared" si="18"/>
        <v>#N/A</v>
      </c>
      <c r="T177" s="201" t="e">
        <f>VLOOKUP(D177,'PC Receitas'!$N$4:$O$14,2,FALSE)</f>
        <v>#N/A</v>
      </c>
    </row>
    <row r="178" spans="3:20" ht="19.5" customHeight="1" thickTop="1" thickBot="1" x14ac:dyDescent="0.25">
      <c r="C178" s="58"/>
      <c r="D178" s="58"/>
      <c r="E178" s="58"/>
      <c r="F178" s="58"/>
      <c r="G178" s="58"/>
      <c r="H178" s="58"/>
      <c r="I178" s="59"/>
      <c r="J178" s="60"/>
      <c r="K178" s="57">
        <f t="shared" ca="1" si="17"/>
        <v>75600</v>
      </c>
      <c r="P178" s="204" t="e">
        <f t="shared" si="16"/>
        <v>#N/A</v>
      </c>
      <c r="Q178" s="200" t="e">
        <f t="shared" si="14"/>
        <v>#N/A</v>
      </c>
      <c r="R178" s="200" t="e">
        <f t="shared" si="15"/>
        <v>#N/A</v>
      </c>
      <c r="S178" s="200" t="e">
        <f t="shared" si="18"/>
        <v>#N/A</v>
      </c>
      <c r="T178" s="201" t="e">
        <f>VLOOKUP(D178,'PC Receitas'!$N$4:$O$14,2,FALSE)</f>
        <v>#N/A</v>
      </c>
    </row>
    <row r="179" spans="3:20" ht="19.5" customHeight="1" thickTop="1" thickBot="1" x14ac:dyDescent="0.25">
      <c r="C179" s="58"/>
      <c r="D179" s="58"/>
      <c r="E179" s="58"/>
      <c r="F179" s="58"/>
      <c r="G179" s="58"/>
      <c r="H179" s="58"/>
      <c r="I179" s="59"/>
      <c r="J179" s="60"/>
      <c r="K179" s="57">
        <f t="shared" ca="1" si="17"/>
        <v>75600</v>
      </c>
      <c r="P179" s="204" t="e">
        <f t="shared" si="16"/>
        <v>#N/A</v>
      </c>
      <c r="Q179" s="200" t="e">
        <f t="shared" si="14"/>
        <v>#N/A</v>
      </c>
      <c r="R179" s="200" t="e">
        <f t="shared" si="15"/>
        <v>#N/A</v>
      </c>
      <c r="S179" s="200" t="e">
        <f t="shared" si="18"/>
        <v>#N/A</v>
      </c>
      <c r="T179" s="201" t="e">
        <f>VLOOKUP(D179,'PC Receitas'!$N$4:$O$14,2,FALSE)</f>
        <v>#N/A</v>
      </c>
    </row>
    <row r="180" spans="3:20" ht="19.5" customHeight="1" thickTop="1" thickBot="1" x14ac:dyDescent="0.25">
      <c r="C180" s="58"/>
      <c r="D180" s="58"/>
      <c r="E180" s="58"/>
      <c r="F180" s="58"/>
      <c r="G180" s="58"/>
      <c r="H180" s="58"/>
      <c r="I180" s="59"/>
      <c r="J180" s="60"/>
      <c r="K180" s="57">
        <f t="shared" ca="1" si="17"/>
        <v>75600</v>
      </c>
      <c r="P180" s="204" t="e">
        <f t="shared" si="16"/>
        <v>#N/A</v>
      </c>
      <c r="Q180" s="200" t="e">
        <f t="shared" si="14"/>
        <v>#N/A</v>
      </c>
      <c r="R180" s="200" t="e">
        <f t="shared" si="15"/>
        <v>#N/A</v>
      </c>
      <c r="S180" s="200" t="e">
        <f t="shared" si="18"/>
        <v>#N/A</v>
      </c>
      <c r="T180" s="201" t="e">
        <f>VLOOKUP(D180,'PC Receitas'!$N$4:$O$14,2,FALSE)</f>
        <v>#N/A</v>
      </c>
    </row>
    <row r="181" spans="3:20" ht="19.5" customHeight="1" thickTop="1" thickBot="1" x14ac:dyDescent="0.25">
      <c r="C181" s="58"/>
      <c r="D181" s="58"/>
      <c r="E181" s="58"/>
      <c r="F181" s="58"/>
      <c r="G181" s="58"/>
      <c r="H181" s="58"/>
      <c r="I181" s="59"/>
      <c r="J181" s="60"/>
      <c r="K181" s="57">
        <f t="shared" ca="1" si="17"/>
        <v>75600</v>
      </c>
      <c r="P181" s="204" t="e">
        <f t="shared" si="16"/>
        <v>#N/A</v>
      </c>
      <c r="Q181" s="200" t="e">
        <f t="shared" si="14"/>
        <v>#N/A</v>
      </c>
      <c r="R181" s="200" t="e">
        <f t="shared" si="15"/>
        <v>#N/A</v>
      </c>
      <c r="S181" s="200" t="e">
        <f t="shared" si="18"/>
        <v>#N/A</v>
      </c>
      <c r="T181" s="201" t="e">
        <f>VLOOKUP(D181,'PC Receitas'!$N$4:$O$14,2,FALSE)</f>
        <v>#N/A</v>
      </c>
    </row>
    <row r="182" spans="3:20" ht="19.5" customHeight="1" thickTop="1" thickBot="1" x14ac:dyDescent="0.25">
      <c r="C182" s="58"/>
      <c r="D182" s="58"/>
      <c r="E182" s="58"/>
      <c r="F182" s="58"/>
      <c r="G182" s="58"/>
      <c r="H182" s="58"/>
      <c r="I182" s="59"/>
      <c r="J182" s="60"/>
      <c r="K182" s="57">
        <f t="shared" ca="1" si="17"/>
        <v>75600</v>
      </c>
      <c r="P182" s="204" t="e">
        <f t="shared" si="16"/>
        <v>#N/A</v>
      </c>
      <c r="Q182" s="200" t="e">
        <f t="shared" si="14"/>
        <v>#N/A</v>
      </c>
      <c r="R182" s="200" t="e">
        <f t="shared" si="15"/>
        <v>#N/A</v>
      </c>
      <c r="S182" s="200" t="e">
        <f t="shared" si="18"/>
        <v>#N/A</v>
      </c>
      <c r="T182" s="201" t="e">
        <f>VLOOKUP(D182,'PC Receitas'!$N$4:$O$14,2,FALSE)</f>
        <v>#N/A</v>
      </c>
    </row>
    <row r="183" spans="3:20" ht="19.5" customHeight="1" thickTop="1" thickBot="1" x14ac:dyDescent="0.25">
      <c r="C183" s="58"/>
      <c r="D183" s="58"/>
      <c r="E183" s="58"/>
      <c r="F183" s="58"/>
      <c r="G183" s="58"/>
      <c r="H183" s="58"/>
      <c r="I183" s="59"/>
      <c r="J183" s="60"/>
      <c r="K183" s="57">
        <f t="shared" ca="1" si="17"/>
        <v>75600</v>
      </c>
      <c r="P183" s="204" t="e">
        <f t="shared" si="16"/>
        <v>#N/A</v>
      </c>
      <c r="Q183" s="200" t="e">
        <f t="shared" si="14"/>
        <v>#N/A</v>
      </c>
      <c r="R183" s="200" t="e">
        <f t="shared" si="15"/>
        <v>#N/A</v>
      </c>
      <c r="S183" s="200" t="e">
        <f t="shared" si="18"/>
        <v>#N/A</v>
      </c>
      <c r="T183" s="201" t="e">
        <f>VLOOKUP(D183,'PC Receitas'!$N$4:$O$14,2,FALSE)</f>
        <v>#N/A</v>
      </c>
    </row>
    <row r="184" spans="3:20" ht="19.5" customHeight="1" thickTop="1" thickBot="1" x14ac:dyDescent="0.25">
      <c r="C184" s="58"/>
      <c r="D184" s="58"/>
      <c r="E184" s="58"/>
      <c r="F184" s="58"/>
      <c r="G184" s="58"/>
      <c r="H184" s="58"/>
      <c r="I184" s="59"/>
      <c r="J184" s="60"/>
      <c r="K184" s="57">
        <f t="shared" ca="1" si="17"/>
        <v>75600</v>
      </c>
      <c r="P184" s="204" t="e">
        <f t="shared" si="16"/>
        <v>#N/A</v>
      </c>
      <c r="Q184" s="200" t="e">
        <f t="shared" si="14"/>
        <v>#N/A</v>
      </c>
      <c r="R184" s="200" t="e">
        <f t="shared" si="15"/>
        <v>#N/A</v>
      </c>
      <c r="S184" s="200" t="e">
        <f t="shared" si="18"/>
        <v>#N/A</v>
      </c>
      <c r="T184" s="201" t="e">
        <f>VLOOKUP(D184,'PC Receitas'!$N$4:$O$14,2,FALSE)</f>
        <v>#N/A</v>
      </c>
    </row>
    <row r="185" spans="3:20" ht="19.5" customHeight="1" thickTop="1" thickBot="1" x14ac:dyDescent="0.25">
      <c r="C185" s="58"/>
      <c r="D185" s="58"/>
      <c r="E185" s="58"/>
      <c r="F185" s="58"/>
      <c r="G185" s="58"/>
      <c r="H185" s="58"/>
      <c r="I185" s="59"/>
      <c r="J185" s="60"/>
      <c r="K185" s="57">
        <f t="shared" ca="1" si="17"/>
        <v>75600</v>
      </c>
      <c r="P185" s="204" t="e">
        <f t="shared" si="16"/>
        <v>#N/A</v>
      </c>
      <c r="Q185" s="200" t="e">
        <f t="shared" si="14"/>
        <v>#N/A</v>
      </c>
      <c r="R185" s="200" t="e">
        <f t="shared" si="15"/>
        <v>#N/A</v>
      </c>
      <c r="S185" s="200" t="e">
        <f t="shared" si="18"/>
        <v>#N/A</v>
      </c>
      <c r="T185" s="201" t="e">
        <f>VLOOKUP(D185,'PC Receitas'!$N$4:$O$14,2,FALSE)</f>
        <v>#N/A</v>
      </c>
    </row>
    <row r="186" spans="3:20" ht="19.5" customHeight="1" thickTop="1" thickBot="1" x14ac:dyDescent="0.25">
      <c r="C186" s="58"/>
      <c r="D186" s="58"/>
      <c r="E186" s="58"/>
      <c r="F186" s="58"/>
      <c r="G186" s="58"/>
      <c r="H186" s="58"/>
      <c r="I186" s="59"/>
      <c r="J186" s="60"/>
      <c r="K186" s="57">
        <f t="shared" ca="1" si="17"/>
        <v>75600</v>
      </c>
      <c r="P186" s="204" t="e">
        <f t="shared" si="16"/>
        <v>#N/A</v>
      </c>
      <c r="Q186" s="200" t="e">
        <f t="shared" si="14"/>
        <v>#N/A</v>
      </c>
      <c r="R186" s="200" t="e">
        <f t="shared" si="15"/>
        <v>#N/A</v>
      </c>
      <c r="S186" s="200" t="e">
        <f t="shared" si="18"/>
        <v>#N/A</v>
      </c>
      <c r="T186" s="201" t="e">
        <f>VLOOKUP(D186,'PC Receitas'!$N$4:$O$14,2,FALSE)</f>
        <v>#N/A</v>
      </c>
    </row>
    <row r="187" spans="3:20" ht="19.5" customHeight="1" thickTop="1" thickBot="1" x14ac:dyDescent="0.25">
      <c r="C187" s="58"/>
      <c r="D187" s="58"/>
      <c r="E187" s="58"/>
      <c r="F187" s="58"/>
      <c r="G187" s="58"/>
      <c r="H187" s="58"/>
      <c r="I187" s="59"/>
      <c r="J187" s="60"/>
      <c r="K187" s="57">
        <f t="shared" ca="1" si="17"/>
        <v>75600</v>
      </c>
      <c r="P187" s="204" t="e">
        <f t="shared" si="16"/>
        <v>#N/A</v>
      </c>
      <c r="Q187" s="200" t="e">
        <f t="shared" si="14"/>
        <v>#N/A</v>
      </c>
      <c r="R187" s="200" t="e">
        <f t="shared" si="15"/>
        <v>#N/A</v>
      </c>
      <c r="S187" s="200" t="e">
        <f t="shared" si="18"/>
        <v>#N/A</v>
      </c>
      <c r="T187" s="201" t="e">
        <f>VLOOKUP(D187,'PC Receitas'!$N$4:$O$14,2,FALSE)</f>
        <v>#N/A</v>
      </c>
    </row>
    <row r="188" spans="3:20" ht="19.5" customHeight="1" thickTop="1" thickBot="1" x14ac:dyDescent="0.25">
      <c r="C188" s="58"/>
      <c r="D188" s="58"/>
      <c r="E188" s="58"/>
      <c r="F188" s="58"/>
      <c r="G188" s="58"/>
      <c r="H188" s="58"/>
      <c r="I188" s="59"/>
      <c r="J188" s="60"/>
      <c r="K188" s="57">
        <f t="shared" ca="1" si="17"/>
        <v>75600</v>
      </c>
      <c r="P188" s="204" t="e">
        <f t="shared" si="16"/>
        <v>#N/A</v>
      </c>
      <c r="Q188" s="200" t="e">
        <f t="shared" si="14"/>
        <v>#N/A</v>
      </c>
      <c r="R188" s="200" t="e">
        <f t="shared" si="15"/>
        <v>#N/A</v>
      </c>
      <c r="S188" s="200" t="e">
        <f t="shared" si="18"/>
        <v>#N/A</v>
      </c>
      <c r="T188" s="201" t="e">
        <f>VLOOKUP(D188,'PC Receitas'!$N$4:$O$14,2,FALSE)</f>
        <v>#N/A</v>
      </c>
    </row>
    <row r="189" spans="3:20" ht="19.5" customHeight="1" thickTop="1" thickBot="1" x14ac:dyDescent="0.25">
      <c r="C189" s="58"/>
      <c r="D189" s="58"/>
      <c r="E189" s="58"/>
      <c r="F189" s="58"/>
      <c r="G189" s="58"/>
      <c r="H189" s="58"/>
      <c r="I189" s="59"/>
      <c r="J189" s="60"/>
      <c r="K189" s="57">
        <f t="shared" ca="1" si="17"/>
        <v>75600</v>
      </c>
      <c r="P189" s="204" t="e">
        <f t="shared" si="16"/>
        <v>#N/A</v>
      </c>
      <c r="Q189" s="200" t="e">
        <f t="shared" si="14"/>
        <v>#N/A</v>
      </c>
      <c r="R189" s="200" t="e">
        <f t="shared" si="15"/>
        <v>#N/A</v>
      </c>
      <c r="S189" s="200" t="e">
        <f t="shared" si="18"/>
        <v>#N/A</v>
      </c>
      <c r="T189" s="201" t="e">
        <f>VLOOKUP(D189,'PC Receitas'!$N$4:$O$14,2,FALSE)</f>
        <v>#N/A</v>
      </c>
    </row>
    <row r="190" spans="3:20" ht="19.5" customHeight="1" thickTop="1" thickBot="1" x14ac:dyDescent="0.25">
      <c r="C190" s="58"/>
      <c r="D190" s="58"/>
      <c r="E190" s="58"/>
      <c r="F190" s="58"/>
      <c r="G190" s="58"/>
      <c r="H190" s="58"/>
      <c r="I190" s="59"/>
      <c r="J190" s="60"/>
      <c r="K190" s="57">
        <f t="shared" ca="1" si="17"/>
        <v>75600</v>
      </c>
      <c r="P190" s="204" t="e">
        <f t="shared" si="16"/>
        <v>#N/A</v>
      </c>
      <c r="Q190" s="200" t="e">
        <f t="shared" si="14"/>
        <v>#N/A</v>
      </c>
      <c r="R190" s="200" t="e">
        <f t="shared" si="15"/>
        <v>#N/A</v>
      </c>
      <c r="S190" s="200" t="e">
        <f t="shared" si="18"/>
        <v>#N/A</v>
      </c>
      <c r="T190" s="201" t="e">
        <f>VLOOKUP(D190,'PC Receitas'!$N$4:$O$14,2,FALSE)</f>
        <v>#N/A</v>
      </c>
    </row>
    <row r="191" spans="3:20" ht="19.5" customHeight="1" thickTop="1" thickBot="1" x14ac:dyDescent="0.25">
      <c r="C191" s="58"/>
      <c r="D191" s="58"/>
      <c r="E191" s="58"/>
      <c r="F191" s="58"/>
      <c r="G191" s="58"/>
      <c r="H191" s="58"/>
      <c r="I191" s="59"/>
      <c r="J191" s="60"/>
      <c r="K191" s="57">
        <f t="shared" ca="1" si="17"/>
        <v>75600</v>
      </c>
      <c r="P191" s="204" t="e">
        <f t="shared" si="16"/>
        <v>#N/A</v>
      </c>
      <c r="Q191" s="200" t="e">
        <f t="shared" si="14"/>
        <v>#N/A</v>
      </c>
      <c r="R191" s="200" t="e">
        <f t="shared" si="15"/>
        <v>#N/A</v>
      </c>
      <c r="S191" s="200" t="e">
        <f t="shared" si="18"/>
        <v>#N/A</v>
      </c>
      <c r="T191" s="201" t="e">
        <f>VLOOKUP(D191,'PC Receitas'!$N$4:$O$14,2,FALSE)</f>
        <v>#N/A</v>
      </c>
    </row>
    <row r="192" spans="3:20" ht="19.5" customHeight="1" thickTop="1" thickBot="1" x14ac:dyDescent="0.25">
      <c r="C192" s="58"/>
      <c r="D192" s="58"/>
      <c r="E192" s="58"/>
      <c r="F192" s="58"/>
      <c r="G192" s="58"/>
      <c r="H192" s="58"/>
      <c r="I192" s="59"/>
      <c r="J192" s="60"/>
      <c r="K192" s="57">
        <f t="shared" ca="1" si="17"/>
        <v>75600</v>
      </c>
      <c r="P192" s="204" t="e">
        <f t="shared" si="16"/>
        <v>#N/A</v>
      </c>
      <c r="Q192" s="200" t="e">
        <f t="shared" si="14"/>
        <v>#N/A</v>
      </c>
      <c r="R192" s="200" t="e">
        <f t="shared" si="15"/>
        <v>#N/A</v>
      </c>
      <c r="S192" s="200" t="e">
        <f t="shared" si="18"/>
        <v>#N/A</v>
      </c>
      <c r="T192" s="201" t="e">
        <f>VLOOKUP(D192,'PC Receitas'!$N$4:$O$14,2,FALSE)</f>
        <v>#N/A</v>
      </c>
    </row>
    <row r="193" spans="3:20" ht="19.5" customHeight="1" thickTop="1" thickBot="1" x14ac:dyDescent="0.25">
      <c r="C193" s="58"/>
      <c r="D193" s="58"/>
      <c r="E193" s="58"/>
      <c r="F193" s="58"/>
      <c r="G193" s="58"/>
      <c r="H193" s="58"/>
      <c r="I193" s="59"/>
      <c r="J193" s="60"/>
      <c r="K193" s="57">
        <f t="shared" ca="1" si="17"/>
        <v>75600</v>
      </c>
      <c r="P193" s="204" t="e">
        <f t="shared" si="16"/>
        <v>#N/A</v>
      </c>
      <c r="Q193" s="200" t="e">
        <f t="shared" si="14"/>
        <v>#N/A</v>
      </c>
      <c r="R193" s="200" t="e">
        <f t="shared" si="15"/>
        <v>#N/A</v>
      </c>
      <c r="S193" s="200" t="e">
        <f t="shared" si="18"/>
        <v>#N/A</v>
      </c>
      <c r="T193" s="201" t="e">
        <f>VLOOKUP(D193,'PC Receitas'!$N$4:$O$14,2,FALSE)</f>
        <v>#N/A</v>
      </c>
    </row>
    <row r="194" spans="3:20" ht="19.5" customHeight="1" thickTop="1" thickBot="1" x14ac:dyDescent="0.25">
      <c r="C194" s="58"/>
      <c r="D194" s="58"/>
      <c r="E194" s="58"/>
      <c r="F194" s="58"/>
      <c r="G194" s="58"/>
      <c r="H194" s="58"/>
      <c r="I194" s="59"/>
      <c r="J194" s="60"/>
      <c r="K194" s="57">
        <f t="shared" ca="1" si="17"/>
        <v>75600</v>
      </c>
      <c r="P194" s="204" t="e">
        <f t="shared" si="16"/>
        <v>#N/A</v>
      </c>
      <c r="Q194" s="200" t="e">
        <f t="shared" si="14"/>
        <v>#N/A</v>
      </c>
      <c r="R194" s="200" t="e">
        <f t="shared" si="15"/>
        <v>#N/A</v>
      </c>
      <c r="S194" s="200" t="e">
        <f t="shared" si="18"/>
        <v>#N/A</v>
      </c>
      <c r="T194" s="201" t="e">
        <f>VLOOKUP(D194,'PC Receitas'!$N$4:$O$14,2,FALSE)</f>
        <v>#N/A</v>
      </c>
    </row>
    <row r="195" spans="3:20" ht="19.5" customHeight="1" thickTop="1" thickBot="1" x14ac:dyDescent="0.25">
      <c r="C195" s="58"/>
      <c r="D195" s="58"/>
      <c r="E195" s="58"/>
      <c r="F195" s="58"/>
      <c r="G195" s="58"/>
      <c r="H195" s="58"/>
      <c r="I195" s="59"/>
      <c r="J195" s="60"/>
      <c r="K195" s="57">
        <f t="shared" ca="1" si="17"/>
        <v>75600</v>
      </c>
      <c r="P195" s="204" t="e">
        <f t="shared" si="16"/>
        <v>#N/A</v>
      </c>
      <c r="Q195" s="200" t="e">
        <f t="shared" si="14"/>
        <v>#N/A</v>
      </c>
      <c r="R195" s="200" t="e">
        <f t="shared" si="15"/>
        <v>#N/A</v>
      </c>
      <c r="S195" s="200" t="e">
        <f t="shared" si="18"/>
        <v>#N/A</v>
      </c>
      <c r="T195" s="201" t="e">
        <f>VLOOKUP(D195,'PC Receitas'!$N$4:$O$14,2,FALSE)</f>
        <v>#N/A</v>
      </c>
    </row>
    <row r="196" spans="3:20" ht="19.5" customHeight="1" thickTop="1" thickBot="1" x14ac:dyDescent="0.25">
      <c r="C196" s="58"/>
      <c r="D196" s="58"/>
      <c r="E196" s="58"/>
      <c r="F196" s="58"/>
      <c r="G196" s="58"/>
      <c r="H196" s="58"/>
      <c r="I196" s="59"/>
      <c r="J196" s="60"/>
      <c r="K196" s="57">
        <f t="shared" ca="1" si="17"/>
        <v>75600</v>
      </c>
      <c r="P196" s="204" t="e">
        <f t="shared" si="16"/>
        <v>#N/A</v>
      </c>
      <c r="Q196" s="200" t="e">
        <f t="shared" si="14"/>
        <v>#N/A</v>
      </c>
      <c r="R196" s="200" t="e">
        <f t="shared" si="15"/>
        <v>#N/A</v>
      </c>
      <c r="S196" s="200" t="e">
        <f t="shared" si="18"/>
        <v>#N/A</v>
      </c>
      <c r="T196" s="201" t="e">
        <f>VLOOKUP(D196,'PC Receitas'!$N$4:$O$14,2,FALSE)</f>
        <v>#N/A</v>
      </c>
    </row>
    <row r="197" spans="3:20" ht="19.5" customHeight="1" thickTop="1" thickBot="1" x14ac:dyDescent="0.25">
      <c r="C197" s="58"/>
      <c r="D197" s="58"/>
      <c r="E197" s="58"/>
      <c r="F197" s="58"/>
      <c r="G197" s="58"/>
      <c r="H197" s="58"/>
      <c r="I197" s="59"/>
      <c r="J197" s="60"/>
      <c r="K197" s="57">
        <f t="shared" ca="1" si="17"/>
        <v>75600</v>
      </c>
      <c r="P197" s="204" t="e">
        <f t="shared" si="16"/>
        <v>#N/A</v>
      </c>
      <c r="Q197" s="200" t="e">
        <f t="shared" si="14"/>
        <v>#N/A</v>
      </c>
      <c r="R197" s="200" t="e">
        <f t="shared" si="15"/>
        <v>#N/A</v>
      </c>
      <c r="S197" s="200" t="e">
        <f t="shared" si="18"/>
        <v>#N/A</v>
      </c>
      <c r="T197" s="201" t="e">
        <f>VLOOKUP(D197,'PC Receitas'!$N$4:$O$14,2,FALSE)</f>
        <v>#N/A</v>
      </c>
    </row>
    <row r="198" spans="3:20" ht="19.5" customHeight="1" thickTop="1" thickBot="1" x14ac:dyDescent="0.25">
      <c r="C198" s="58"/>
      <c r="D198" s="58"/>
      <c r="E198" s="58"/>
      <c r="F198" s="58"/>
      <c r="G198" s="58"/>
      <c r="H198" s="58"/>
      <c r="I198" s="59"/>
      <c r="J198" s="60"/>
      <c r="K198" s="57">
        <f t="shared" ca="1" si="17"/>
        <v>75600</v>
      </c>
      <c r="P198" s="204" t="e">
        <f t="shared" si="16"/>
        <v>#N/A</v>
      </c>
      <c r="Q198" s="200" t="e">
        <f t="shared" ref="Q198:Q261" si="19">IF(T198="Despesas_de_Moradia","Despesa",IF(T198="Despesas_com_Alimentacao","Despesa",IF(T198="Despesas_com_Saude","Despesa","")))</f>
        <v>#N/A</v>
      </c>
      <c r="R198" s="200" t="e">
        <f t="shared" ref="R198:R261" si="20">IF(T198="Renda_Familiar","Receita",IF(T198="Receitas_com_Aplicacoes_Financeiras","Receita",IF(T198="Outras_Receitas","Receita","")))</f>
        <v>#N/A</v>
      </c>
      <c r="S198" s="200" t="e">
        <f t="shared" si="18"/>
        <v>#N/A</v>
      </c>
      <c r="T198" s="201" t="e">
        <f>VLOOKUP(D198,'PC Receitas'!$N$4:$O$14,2,FALSE)</f>
        <v>#N/A</v>
      </c>
    </row>
    <row r="199" spans="3:20" ht="19.5" customHeight="1" thickTop="1" thickBot="1" x14ac:dyDescent="0.25">
      <c r="C199" s="58"/>
      <c r="D199" s="58"/>
      <c r="E199" s="58"/>
      <c r="F199" s="58"/>
      <c r="G199" s="58"/>
      <c r="H199" s="58"/>
      <c r="I199" s="59"/>
      <c r="J199" s="60"/>
      <c r="K199" s="57">
        <f t="shared" ca="1" si="17"/>
        <v>75600</v>
      </c>
      <c r="P199" s="204" t="e">
        <f t="shared" si="16"/>
        <v>#N/A</v>
      </c>
      <c r="Q199" s="200" t="e">
        <f t="shared" si="19"/>
        <v>#N/A</v>
      </c>
      <c r="R199" s="200" t="e">
        <f t="shared" si="20"/>
        <v>#N/A</v>
      </c>
      <c r="S199" s="200" t="e">
        <f t="shared" si="18"/>
        <v>#N/A</v>
      </c>
      <c r="T199" s="201" t="e">
        <f>VLOOKUP(D199,'PC Receitas'!$N$4:$O$14,2,FALSE)</f>
        <v>#N/A</v>
      </c>
    </row>
    <row r="200" spans="3:20" ht="19.5" customHeight="1" thickTop="1" thickBot="1" x14ac:dyDescent="0.25">
      <c r="C200" s="58"/>
      <c r="D200" s="58"/>
      <c r="E200" s="58"/>
      <c r="F200" s="58"/>
      <c r="G200" s="58"/>
      <c r="H200" s="58"/>
      <c r="I200" s="59"/>
      <c r="J200" s="60"/>
      <c r="K200" s="57">
        <f t="shared" ca="1" si="17"/>
        <v>75600</v>
      </c>
      <c r="P200" s="204" t="e">
        <f t="shared" si="16"/>
        <v>#N/A</v>
      </c>
      <c r="Q200" s="200" t="e">
        <f t="shared" si="19"/>
        <v>#N/A</v>
      </c>
      <c r="R200" s="200" t="e">
        <f t="shared" si="20"/>
        <v>#N/A</v>
      </c>
      <c r="S200" s="200" t="e">
        <f t="shared" si="18"/>
        <v>#N/A</v>
      </c>
      <c r="T200" s="201" t="e">
        <f>VLOOKUP(D200,'PC Receitas'!$N$4:$O$14,2,FALSE)</f>
        <v>#N/A</v>
      </c>
    </row>
    <row r="201" spans="3:20" ht="19.5" customHeight="1" thickTop="1" thickBot="1" x14ac:dyDescent="0.25">
      <c r="C201" s="58"/>
      <c r="D201" s="58"/>
      <c r="E201" s="58"/>
      <c r="F201" s="58"/>
      <c r="G201" s="58"/>
      <c r="H201" s="58"/>
      <c r="I201" s="59"/>
      <c r="J201" s="60"/>
      <c r="K201" s="57">
        <f t="shared" ca="1" si="17"/>
        <v>75600</v>
      </c>
      <c r="P201" s="204" t="e">
        <f t="shared" si="16"/>
        <v>#N/A</v>
      </c>
      <c r="Q201" s="200" t="e">
        <f t="shared" si="19"/>
        <v>#N/A</v>
      </c>
      <c r="R201" s="200" t="e">
        <f t="shared" si="20"/>
        <v>#N/A</v>
      </c>
      <c r="S201" s="200" t="e">
        <f t="shared" si="18"/>
        <v>#N/A</v>
      </c>
      <c r="T201" s="201" t="e">
        <f>VLOOKUP(D201,'PC Receitas'!$N$4:$O$14,2,FALSE)</f>
        <v>#N/A</v>
      </c>
    </row>
    <row r="202" spans="3:20" ht="19.5" customHeight="1" thickTop="1" thickBot="1" x14ac:dyDescent="0.25">
      <c r="C202" s="58"/>
      <c r="D202" s="58"/>
      <c r="E202" s="58"/>
      <c r="F202" s="58"/>
      <c r="G202" s="58"/>
      <c r="H202" s="58"/>
      <c r="I202" s="59"/>
      <c r="J202" s="60"/>
      <c r="K202" s="57">
        <f t="shared" ca="1" si="17"/>
        <v>75600</v>
      </c>
      <c r="P202" s="204" t="e">
        <f t="shared" si="16"/>
        <v>#N/A</v>
      </c>
      <c r="Q202" s="200" t="e">
        <f t="shared" si="19"/>
        <v>#N/A</v>
      </c>
      <c r="R202" s="200" t="e">
        <f t="shared" si="20"/>
        <v>#N/A</v>
      </c>
      <c r="S202" s="200" t="e">
        <f t="shared" si="18"/>
        <v>#N/A</v>
      </c>
      <c r="T202" s="201" t="e">
        <f>VLOOKUP(D202,'PC Receitas'!$N$4:$O$14,2,FALSE)</f>
        <v>#N/A</v>
      </c>
    </row>
    <row r="203" spans="3:20" ht="19.5" customHeight="1" thickTop="1" thickBot="1" x14ac:dyDescent="0.25">
      <c r="C203" s="58"/>
      <c r="D203" s="58"/>
      <c r="E203" s="58"/>
      <c r="F203" s="58"/>
      <c r="G203" s="58"/>
      <c r="H203" s="58"/>
      <c r="I203" s="59"/>
      <c r="J203" s="60"/>
      <c r="K203" s="57">
        <f t="shared" ca="1" si="17"/>
        <v>75600</v>
      </c>
      <c r="P203" s="204" t="e">
        <f t="shared" si="16"/>
        <v>#N/A</v>
      </c>
      <c r="Q203" s="200" t="e">
        <f t="shared" si="19"/>
        <v>#N/A</v>
      </c>
      <c r="R203" s="200" t="e">
        <f t="shared" si="20"/>
        <v>#N/A</v>
      </c>
      <c r="S203" s="200" t="e">
        <f t="shared" si="18"/>
        <v>#N/A</v>
      </c>
      <c r="T203" s="201" t="e">
        <f>VLOOKUP(D203,'PC Receitas'!$N$4:$O$14,2,FALSE)</f>
        <v>#N/A</v>
      </c>
    </row>
    <row r="204" spans="3:20" ht="19.5" customHeight="1" thickTop="1" thickBot="1" x14ac:dyDescent="0.25">
      <c r="C204" s="58"/>
      <c r="D204" s="58"/>
      <c r="E204" s="58"/>
      <c r="F204" s="58"/>
      <c r="G204" s="58"/>
      <c r="H204" s="58"/>
      <c r="I204" s="59"/>
      <c r="J204" s="60"/>
      <c r="K204" s="57">
        <f t="shared" ca="1" si="17"/>
        <v>75600</v>
      </c>
      <c r="P204" s="204" t="e">
        <f t="shared" si="16"/>
        <v>#N/A</v>
      </c>
      <c r="Q204" s="200" t="e">
        <f t="shared" si="19"/>
        <v>#N/A</v>
      </c>
      <c r="R204" s="200" t="e">
        <f t="shared" si="20"/>
        <v>#N/A</v>
      </c>
      <c r="S204" s="200" t="e">
        <f t="shared" si="18"/>
        <v>#N/A</v>
      </c>
      <c r="T204" s="201" t="e">
        <f>VLOOKUP(D204,'PC Receitas'!$N$4:$O$14,2,FALSE)</f>
        <v>#N/A</v>
      </c>
    </row>
    <row r="205" spans="3:20" ht="19.5" customHeight="1" thickTop="1" thickBot="1" x14ac:dyDescent="0.25">
      <c r="C205" s="58"/>
      <c r="D205" s="58"/>
      <c r="E205" s="58"/>
      <c r="F205" s="58"/>
      <c r="G205" s="58"/>
      <c r="H205" s="58"/>
      <c r="I205" s="59"/>
      <c r="J205" s="60"/>
      <c r="K205" s="57">
        <f t="shared" ca="1" si="17"/>
        <v>75600</v>
      </c>
      <c r="P205" s="204" t="e">
        <f t="shared" si="16"/>
        <v>#N/A</v>
      </c>
      <c r="Q205" s="200" t="e">
        <f t="shared" si="19"/>
        <v>#N/A</v>
      </c>
      <c r="R205" s="200" t="e">
        <f t="shared" si="20"/>
        <v>#N/A</v>
      </c>
      <c r="S205" s="200" t="e">
        <f t="shared" si="18"/>
        <v>#N/A</v>
      </c>
      <c r="T205" s="201" t="e">
        <f>VLOOKUP(D205,'PC Receitas'!$N$4:$O$14,2,FALSE)</f>
        <v>#N/A</v>
      </c>
    </row>
    <row r="206" spans="3:20" ht="19.5" customHeight="1" thickTop="1" thickBot="1" x14ac:dyDescent="0.25">
      <c r="C206" s="58"/>
      <c r="D206" s="58"/>
      <c r="E206" s="58"/>
      <c r="F206" s="58"/>
      <c r="G206" s="58"/>
      <c r="H206" s="58"/>
      <c r="I206" s="59"/>
      <c r="J206" s="60"/>
      <c r="K206" s="57">
        <f t="shared" ca="1" si="17"/>
        <v>75600</v>
      </c>
      <c r="P206" s="204" t="e">
        <f t="shared" si="16"/>
        <v>#N/A</v>
      </c>
      <c r="Q206" s="200" t="e">
        <f t="shared" si="19"/>
        <v>#N/A</v>
      </c>
      <c r="R206" s="200" t="e">
        <f t="shared" si="20"/>
        <v>#N/A</v>
      </c>
      <c r="S206" s="200" t="e">
        <f t="shared" si="18"/>
        <v>#N/A</v>
      </c>
      <c r="T206" s="201" t="e">
        <f>VLOOKUP(D206,'PC Receitas'!$N$4:$O$14,2,FALSE)</f>
        <v>#N/A</v>
      </c>
    </row>
    <row r="207" spans="3:20" ht="19.5" customHeight="1" thickTop="1" thickBot="1" x14ac:dyDescent="0.25">
      <c r="C207" s="58"/>
      <c r="D207" s="58"/>
      <c r="E207" s="58"/>
      <c r="F207" s="58"/>
      <c r="G207" s="58"/>
      <c r="H207" s="58"/>
      <c r="I207" s="59"/>
      <c r="J207" s="60"/>
      <c r="K207" s="57">
        <f t="shared" ca="1" si="17"/>
        <v>75600</v>
      </c>
      <c r="P207" s="204" t="e">
        <f t="shared" si="16"/>
        <v>#N/A</v>
      </c>
      <c r="Q207" s="200" t="e">
        <f t="shared" si="19"/>
        <v>#N/A</v>
      </c>
      <c r="R207" s="200" t="e">
        <f t="shared" si="20"/>
        <v>#N/A</v>
      </c>
      <c r="S207" s="200" t="e">
        <f t="shared" si="18"/>
        <v>#N/A</v>
      </c>
      <c r="T207" s="201" t="e">
        <f>VLOOKUP(D207,'PC Receitas'!$N$4:$O$14,2,FALSE)</f>
        <v>#N/A</v>
      </c>
    </row>
    <row r="208" spans="3:20" ht="19.5" customHeight="1" thickTop="1" thickBot="1" x14ac:dyDescent="0.25">
      <c r="C208" s="58"/>
      <c r="D208" s="58"/>
      <c r="E208" s="58"/>
      <c r="F208" s="58"/>
      <c r="G208" s="58"/>
      <c r="H208" s="58"/>
      <c r="I208" s="59"/>
      <c r="J208" s="60"/>
      <c r="K208" s="57">
        <f t="shared" ca="1" si="17"/>
        <v>75600</v>
      </c>
      <c r="P208" s="204" t="e">
        <f t="shared" ref="P208:P271" si="21">IF(T208="Despesas_com_Transportes","Despesa",IF(T208="Despesas_com_Lazer_e_Informacao","Despesa",IF(T208="Outras_Despesas","Despesa",IF(T208="Imposto_de_Renda","Despesa",IF(T208="Investimentos_Bens","Despesa","")))))</f>
        <v>#N/A</v>
      </c>
      <c r="Q208" s="200" t="e">
        <f t="shared" si="19"/>
        <v>#N/A</v>
      </c>
      <c r="R208" s="200" t="e">
        <f t="shared" si="20"/>
        <v>#N/A</v>
      </c>
      <c r="S208" s="200" t="e">
        <f t="shared" si="18"/>
        <v>#N/A</v>
      </c>
      <c r="T208" s="201" t="e">
        <f>VLOOKUP(D208,'PC Receitas'!$N$4:$O$14,2,FALSE)</f>
        <v>#N/A</v>
      </c>
    </row>
    <row r="209" spans="3:20" ht="19.5" customHeight="1" thickTop="1" thickBot="1" x14ac:dyDescent="0.25">
      <c r="C209" s="58"/>
      <c r="D209" s="58"/>
      <c r="E209" s="58"/>
      <c r="F209" s="58"/>
      <c r="G209" s="58"/>
      <c r="H209" s="58"/>
      <c r="I209" s="59"/>
      <c r="J209" s="60"/>
      <c r="K209" s="57">
        <f t="shared" ca="1" si="17"/>
        <v>75600</v>
      </c>
      <c r="P209" s="204" t="e">
        <f t="shared" si="21"/>
        <v>#N/A</v>
      </c>
      <c r="Q209" s="200" t="e">
        <f t="shared" si="19"/>
        <v>#N/A</v>
      </c>
      <c r="R209" s="200" t="e">
        <f t="shared" si="20"/>
        <v>#N/A</v>
      </c>
      <c r="S209" s="200" t="e">
        <f t="shared" si="18"/>
        <v>#N/A</v>
      </c>
      <c r="T209" s="201" t="e">
        <f>VLOOKUP(D209,'PC Receitas'!$N$4:$O$14,2,FALSE)</f>
        <v>#N/A</v>
      </c>
    </row>
    <row r="210" spans="3:20" ht="19.5" customHeight="1" thickTop="1" thickBot="1" x14ac:dyDescent="0.25">
      <c r="C210" s="58"/>
      <c r="D210" s="58"/>
      <c r="E210" s="58"/>
      <c r="F210" s="58"/>
      <c r="G210" s="58"/>
      <c r="H210" s="58"/>
      <c r="I210" s="59"/>
      <c r="J210" s="60"/>
      <c r="K210" s="57">
        <f t="shared" ca="1" si="17"/>
        <v>75600</v>
      </c>
      <c r="P210" s="204" t="e">
        <f t="shared" si="21"/>
        <v>#N/A</v>
      </c>
      <c r="Q210" s="200" t="e">
        <f t="shared" si="19"/>
        <v>#N/A</v>
      </c>
      <c r="R210" s="200" t="e">
        <f t="shared" si="20"/>
        <v>#N/A</v>
      </c>
      <c r="S210" s="200" t="e">
        <f t="shared" si="18"/>
        <v>#N/A</v>
      </c>
      <c r="T210" s="201"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75600</v>
      </c>
      <c r="P211" s="204" t="e">
        <f t="shared" si="21"/>
        <v>#N/A</v>
      </c>
      <c r="Q211" s="200" t="e">
        <f t="shared" si="19"/>
        <v>#N/A</v>
      </c>
      <c r="R211" s="200" t="e">
        <f t="shared" si="20"/>
        <v>#N/A</v>
      </c>
      <c r="S211" s="200" t="e">
        <f t="shared" si="18"/>
        <v>#N/A</v>
      </c>
      <c r="T211" s="201" t="e">
        <f>VLOOKUP(D211,'PC Receitas'!$N$4:$O$14,2,FALSE)</f>
        <v>#N/A</v>
      </c>
    </row>
    <row r="212" spans="3:20" ht="19.5" customHeight="1" thickTop="1" thickBot="1" x14ac:dyDescent="0.25">
      <c r="C212" s="58"/>
      <c r="D212" s="58"/>
      <c r="E212" s="58"/>
      <c r="F212" s="58"/>
      <c r="G212" s="58"/>
      <c r="H212" s="58"/>
      <c r="I212" s="59"/>
      <c r="J212" s="60"/>
      <c r="K212" s="57">
        <f t="shared" ca="1" si="22"/>
        <v>75600</v>
      </c>
      <c r="P212" s="204" t="e">
        <f t="shared" si="21"/>
        <v>#N/A</v>
      </c>
      <c r="Q212" s="200" t="e">
        <f t="shared" si="19"/>
        <v>#N/A</v>
      </c>
      <c r="R212" s="200" t="e">
        <f t="shared" si="20"/>
        <v>#N/A</v>
      </c>
      <c r="S212" s="200" t="e">
        <f t="shared" ref="S212:S275" si="23">IF(P212&lt;&gt;"",P212,IF(Q212&lt;&gt;"",Q212,IF(R212&lt;&gt;"",R212,"")))</f>
        <v>#N/A</v>
      </c>
      <c r="T212" s="201" t="e">
        <f>VLOOKUP(D212,'PC Receitas'!$N$4:$O$14,2,FALSE)</f>
        <v>#N/A</v>
      </c>
    </row>
    <row r="213" spans="3:20" ht="19.5" customHeight="1" thickTop="1" thickBot="1" x14ac:dyDescent="0.25">
      <c r="C213" s="58"/>
      <c r="D213" s="58"/>
      <c r="E213" s="58"/>
      <c r="F213" s="58"/>
      <c r="G213" s="58"/>
      <c r="H213" s="58"/>
      <c r="I213" s="59"/>
      <c r="J213" s="60"/>
      <c r="K213" s="57">
        <f t="shared" ca="1" si="22"/>
        <v>75600</v>
      </c>
      <c r="P213" s="204" t="e">
        <f t="shared" si="21"/>
        <v>#N/A</v>
      </c>
      <c r="Q213" s="200" t="e">
        <f t="shared" si="19"/>
        <v>#N/A</v>
      </c>
      <c r="R213" s="200" t="e">
        <f t="shared" si="20"/>
        <v>#N/A</v>
      </c>
      <c r="S213" s="200" t="e">
        <f t="shared" si="23"/>
        <v>#N/A</v>
      </c>
      <c r="T213" s="201" t="e">
        <f>VLOOKUP(D213,'PC Receitas'!$N$4:$O$14,2,FALSE)</f>
        <v>#N/A</v>
      </c>
    </row>
    <row r="214" spans="3:20" ht="19.5" customHeight="1" thickTop="1" thickBot="1" x14ac:dyDescent="0.25">
      <c r="C214" s="58"/>
      <c r="D214" s="58"/>
      <c r="E214" s="58"/>
      <c r="F214" s="58"/>
      <c r="G214" s="58"/>
      <c r="H214" s="58"/>
      <c r="I214" s="59"/>
      <c r="J214" s="60"/>
      <c r="K214" s="57">
        <f t="shared" ca="1" si="22"/>
        <v>75600</v>
      </c>
      <c r="P214" s="204" t="e">
        <f t="shared" si="21"/>
        <v>#N/A</v>
      </c>
      <c r="Q214" s="200" t="e">
        <f t="shared" si="19"/>
        <v>#N/A</v>
      </c>
      <c r="R214" s="200" t="e">
        <f t="shared" si="20"/>
        <v>#N/A</v>
      </c>
      <c r="S214" s="200" t="e">
        <f t="shared" si="23"/>
        <v>#N/A</v>
      </c>
      <c r="T214" s="201" t="e">
        <f>VLOOKUP(D214,'PC Receitas'!$N$4:$O$14,2,FALSE)</f>
        <v>#N/A</v>
      </c>
    </row>
    <row r="215" spans="3:20" ht="19.5" customHeight="1" thickTop="1" thickBot="1" x14ac:dyDescent="0.25">
      <c r="C215" s="58"/>
      <c r="D215" s="58"/>
      <c r="E215" s="58"/>
      <c r="F215" s="58"/>
      <c r="G215" s="58"/>
      <c r="H215" s="58"/>
      <c r="I215" s="59"/>
      <c r="J215" s="60"/>
      <c r="K215" s="57">
        <f t="shared" ca="1" si="22"/>
        <v>75600</v>
      </c>
      <c r="P215" s="204" t="e">
        <f t="shared" si="21"/>
        <v>#N/A</v>
      </c>
      <c r="Q215" s="200" t="e">
        <f t="shared" si="19"/>
        <v>#N/A</v>
      </c>
      <c r="R215" s="200" t="e">
        <f t="shared" si="20"/>
        <v>#N/A</v>
      </c>
      <c r="S215" s="200" t="e">
        <f t="shared" si="23"/>
        <v>#N/A</v>
      </c>
      <c r="T215" s="201" t="e">
        <f>VLOOKUP(D215,'PC Receitas'!$N$4:$O$14,2,FALSE)</f>
        <v>#N/A</v>
      </c>
    </row>
    <row r="216" spans="3:20" ht="19.5" customHeight="1" thickTop="1" thickBot="1" x14ac:dyDescent="0.25">
      <c r="C216" s="58"/>
      <c r="D216" s="58"/>
      <c r="E216" s="58"/>
      <c r="F216" s="58"/>
      <c r="G216" s="58"/>
      <c r="H216" s="58"/>
      <c r="I216" s="59"/>
      <c r="J216" s="60"/>
      <c r="K216" s="57">
        <f t="shared" ca="1" si="22"/>
        <v>75600</v>
      </c>
      <c r="P216" s="204" t="e">
        <f t="shared" si="21"/>
        <v>#N/A</v>
      </c>
      <c r="Q216" s="200" t="e">
        <f t="shared" si="19"/>
        <v>#N/A</v>
      </c>
      <c r="R216" s="200" t="e">
        <f t="shared" si="20"/>
        <v>#N/A</v>
      </c>
      <c r="S216" s="200" t="e">
        <f t="shared" si="23"/>
        <v>#N/A</v>
      </c>
      <c r="T216" s="201" t="e">
        <f>VLOOKUP(D216,'PC Receitas'!$N$4:$O$14,2,FALSE)</f>
        <v>#N/A</v>
      </c>
    </row>
    <row r="217" spans="3:20" ht="19.5" customHeight="1" thickTop="1" thickBot="1" x14ac:dyDescent="0.25">
      <c r="C217" s="58"/>
      <c r="D217" s="58"/>
      <c r="E217" s="58"/>
      <c r="F217" s="58"/>
      <c r="G217" s="58"/>
      <c r="H217" s="58"/>
      <c r="I217" s="59"/>
      <c r="J217" s="60"/>
      <c r="K217" s="57">
        <f t="shared" ca="1" si="22"/>
        <v>75600</v>
      </c>
      <c r="P217" s="204" t="e">
        <f t="shared" si="21"/>
        <v>#N/A</v>
      </c>
      <c r="Q217" s="200" t="e">
        <f t="shared" si="19"/>
        <v>#N/A</v>
      </c>
      <c r="R217" s="200" t="e">
        <f t="shared" si="20"/>
        <v>#N/A</v>
      </c>
      <c r="S217" s="200" t="e">
        <f t="shared" si="23"/>
        <v>#N/A</v>
      </c>
      <c r="T217" s="201" t="e">
        <f>VLOOKUP(D217,'PC Receitas'!$N$4:$O$14,2,FALSE)</f>
        <v>#N/A</v>
      </c>
    </row>
    <row r="218" spans="3:20" ht="19.5" customHeight="1" thickTop="1" thickBot="1" x14ac:dyDescent="0.25">
      <c r="C218" s="58"/>
      <c r="D218" s="58"/>
      <c r="E218" s="58"/>
      <c r="F218" s="58"/>
      <c r="G218" s="58"/>
      <c r="H218" s="58"/>
      <c r="I218" s="59"/>
      <c r="J218" s="60"/>
      <c r="K218" s="57">
        <f t="shared" ca="1" si="22"/>
        <v>75600</v>
      </c>
      <c r="P218" s="204" t="e">
        <f t="shared" si="21"/>
        <v>#N/A</v>
      </c>
      <c r="Q218" s="200" t="e">
        <f t="shared" si="19"/>
        <v>#N/A</v>
      </c>
      <c r="R218" s="200" t="e">
        <f t="shared" si="20"/>
        <v>#N/A</v>
      </c>
      <c r="S218" s="200" t="e">
        <f t="shared" si="23"/>
        <v>#N/A</v>
      </c>
      <c r="T218" s="201" t="e">
        <f>VLOOKUP(D218,'PC Receitas'!$N$4:$O$14,2,FALSE)</f>
        <v>#N/A</v>
      </c>
    </row>
    <row r="219" spans="3:20" ht="19.5" customHeight="1" thickTop="1" thickBot="1" x14ac:dyDescent="0.25">
      <c r="C219" s="58"/>
      <c r="D219" s="58"/>
      <c r="E219" s="58"/>
      <c r="F219" s="58"/>
      <c r="G219" s="58"/>
      <c r="H219" s="58"/>
      <c r="I219" s="59"/>
      <c r="J219" s="60"/>
      <c r="K219" s="57">
        <f t="shared" ca="1" si="22"/>
        <v>75600</v>
      </c>
      <c r="P219" s="204" t="e">
        <f t="shared" si="21"/>
        <v>#N/A</v>
      </c>
      <c r="Q219" s="200" t="e">
        <f t="shared" si="19"/>
        <v>#N/A</v>
      </c>
      <c r="R219" s="200" t="e">
        <f t="shared" si="20"/>
        <v>#N/A</v>
      </c>
      <c r="S219" s="200" t="e">
        <f t="shared" si="23"/>
        <v>#N/A</v>
      </c>
      <c r="T219" s="201" t="e">
        <f>VLOOKUP(D219,'PC Receitas'!$N$4:$O$14,2,FALSE)</f>
        <v>#N/A</v>
      </c>
    </row>
    <row r="220" spans="3:20" ht="19.5" customHeight="1" thickTop="1" thickBot="1" x14ac:dyDescent="0.25">
      <c r="C220" s="58"/>
      <c r="D220" s="58"/>
      <c r="E220" s="58"/>
      <c r="F220" s="58"/>
      <c r="G220" s="58"/>
      <c r="H220" s="58"/>
      <c r="I220" s="59"/>
      <c r="J220" s="60"/>
      <c r="K220" s="57">
        <f t="shared" ca="1" si="22"/>
        <v>75600</v>
      </c>
      <c r="P220" s="204" t="e">
        <f t="shared" si="21"/>
        <v>#N/A</v>
      </c>
      <c r="Q220" s="200" t="e">
        <f t="shared" si="19"/>
        <v>#N/A</v>
      </c>
      <c r="R220" s="200" t="e">
        <f t="shared" si="20"/>
        <v>#N/A</v>
      </c>
      <c r="S220" s="200" t="e">
        <f t="shared" si="23"/>
        <v>#N/A</v>
      </c>
      <c r="T220" s="201" t="e">
        <f>VLOOKUP(D220,'PC Receitas'!$N$4:$O$14,2,FALSE)</f>
        <v>#N/A</v>
      </c>
    </row>
    <row r="221" spans="3:20" ht="19.5" customHeight="1" thickTop="1" thickBot="1" x14ac:dyDescent="0.25">
      <c r="C221" s="58"/>
      <c r="D221" s="58"/>
      <c r="E221" s="58"/>
      <c r="F221" s="58"/>
      <c r="G221" s="58"/>
      <c r="H221" s="58"/>
      <c r="I221" s="59"/>
      <c r="J221" s="60"/>
      <c r="K221" s="57">
        <f t="shared" ca="1" si="22"/>
        <v>75600</v>
      </c>
      <c r="P221" s="204" t="e">
        <f t="shared" si="21"/>
        <v>#N/A</v>
      </c>
      <c r="Q221" s="200" t="e">
        <f t="shared" si="19"/>
        <v>#N/A</v>
      </c>
      <c r="R221" s="200" t="e">
        <f t="shared" si="20"/>
        <v>#N/A</v>
      </c>
      <c r="S221" s="200" t="e">
        <f t="shared" si="23"/>
        <v>#N/A</v>
      </c>
      <c r="T221" s="201" t="e">
        <f>VLOOKUP(D221,'PC Receitas'!$N$4:$O$14,2,FALSE)</f>
        <v>#N/A</v>
      </c>
    </row>
    <row r="222" spans="3:20" ht="19.5" customHeight="1" thickTop="1" thickBot="1" x14ac:dyDescent="0.25">
      <c r="C222" s="58"/>
      <c r="D222" s="58"/>
      <c r="E222" s="58"/>
      <c r="F222" s="58"/>
      <c r="G222" s="58"/>
      <c r="H222" s="58"/>
      <c r="I222" s="59"/>
      <c r="J222" s="60"/>
      <c r="K222" s="57">
        <f t="shared" ca="1" si="22"/>
        <v>75600</v>
      </c>
      <c r="P222" s="204" t="e">
        <f t="shared" si="21"/>
        <v>#N/A</v>
      </c>
      <c r="Q222" s="200" t="e">
        <f t="shared" si="19"/>
        <v>#N/A</v>
      </c>
      <c r="R222" s="200" t="e">
        <f t="shared" si="20"/>
        <v>#N/A</v>
      </c>
      <c r="S222" s="200" t="e">
        <f t="shared" si="23"/>
        <v>#N/A</v>
      </c>
      <c r="T222" s="201" t="e">
        <f>VLOOKUP(D222,'PC Receitas'!$N$4:$O$14,2,FALSE)</f>
        <v>#N/A</v>
      </c>
    </row>
    <row r="223" spans="3:20" ht="19.5" customHeight="1" thickTop="1" thickBot="1" x14ac:dyDescent="0.25">
      <c r="C223" s="58"/>
      <c r="D223" s="58"/>
      <c r="E223" s="58"/>
      <c r="F223" s="58"/>
      <c r="G223" s="58"/>
      <c r="H223" s="58"/>
      <c r="I223" s="59"/>
      <c r="J223" s="60"/>
      <c r="K223" s="57">
        <f t="shared" ca="1" si="22"/>
        <v>75600</v>
      </c>
      <c r="P223" s="204" t="e">
        <f t="shared" si="21"/>
        <v>#N/A</v>
      </c>
      <c r="Q223" s="200" t="e">
        <f t="shared" si="19"/>
        <v>#N/A</v>
      </c>
      <c r="R223" s="200" t="e">
        <f t="shared" si="20"/>
        <v>#N/A</v>
      </c>
      <c r="S223" s="200" t="e">
        <f t="shared" si="23"/>
        <v>#N/A</v>
      </c>
      <c r="T223" s="201" t="e">
        <f>VLOOKUP(D223,'PC Receitas'!$N$4:$O$14,2,FALSE)</f>
        <v>#N/A</v>
      </c>
    </row>
    <row r="224" spans="3:20" ht="19.5" customHeight="1" thickTop="1" thickBot="1" x14ac:dyDescent="0.25">
      <c r="C224" s="58"/>
      <c r="D224" s="58"/>
      <c r="E224" s="58"/>
      <c r="F224" s="58"/>
      <c r="G224" s="58"/>
      <c r="H224" s="58"/>
      <c r="I224" s="59"/>
      <c r="J224" s="60"/>
      <c r="K224" s="57">
        <f t="shared" ca="1" si="22"/>
        <v>75600</v>
      </c>
      <c r="P224" s="204" t="e">
        <f t="shared" si="21"/>
        <v>#N/A</v>
      </c>
      <c r="Q224" s="200" t="e">
        <f t="shared" si="19"/>
        <v>#N/A</v>
      </c>
      <c r="R224" s="200" t="e">
        <f t="shared" si="20"/>
        <v>#N/A</v>
      </c>
      <c r="S224" s="200" t="e">
        <f t="shared" si="23"/>
        <v>#N/A</v>
      </c>
      <c r="T224" s="201" t="e">
        <f>VLOOKUP(D224,'PC Receitas'!$N$4:$O$14,2,FALSE)</f>
        <v>#N/A</v>
      </c>
    </row>
    <row r="225" spans="3:20" ht="19.5" customHeight="1" thickTop="1" thickBot="1" x14ac:dyDescent="0.25">
      <c r="C225" s="58"/>
      <c r="D225" s="58"/>
      <c r="E225" s="58"/>
      <c r="F225" s="58"/>
      <c r="G225" s="58"/>
      <c r="H225" s="58"/>
      <c r="I225" s="59"/>
      <c r="J225" s="60"/>
      <c r="K225" s="57">
        <f t="shared" ca="1" si="22"/>
        <v>75600</v>
      </c>
      <c r="P225" s="204" t="e">
        <f t="shared" si="21"/>
        <v>#N/A</v>
      </c>
      <c r="Q225" s="200" t="e">
        <f t="shared" si="19"/>
        <v>#N/A</v>
      </c>
      <c r="R225" s="200" t="e">
        <f t="shared" si="20"/>
        <v>#N/A</v>
      </c>
      <c r="S225" s="200" t="e">
        <f t="shared" si="23"/>
        <v>#N/A</v>
      </c>
      <c r="T225" s="201" t="e">
        <f>VLOOKUP(D225,'PC Receitas'!$N$4:$O$14,2,FALSE)</f>
        <v>#N/A</v>
      </c>
    </row>
    <row r="226" spans="3:20" ht="19.5" customHeight="1" thickTop="1" thickBot="1" x14ac:dyDescent="0.25">
      <c r="C226" s="58"/>
      <c r="D226" s="58"/>
      <c r="E226" s="58"/>
      <c r="F226" s="58"/>
      <c r="G226" s="58"/>
      <c r="H226" s="58"/>
      <c r="I226" s="59"/>
      <c r="J226" s="60"/>
      <c r="K226" s="57">
        <f t="shared" ca="1" si="22"/>
        <v>75600</v>
      </c>
      <c r="P226" s="204" t="e">
        <f t="shared" si="21"/>
        <v>#N/A</v>
      </c>
      <c r="Q226" s="200" t="e">
        <f t="shared" si="19"/>
        <v>#N/A</v>
      </c>
      <c r="R226" s="200" t="e">
        <f t="shared" si="20"/>
        <v>#N/A</v>
      </c>
      <c r="S226" s="200" t="e">
        <f t="shared" si="23"/>
        <v>#N/A</v>
      </c>
      <c r="T226" s="201" t="e">
        <f>VLOOKUP(D226,'PC Receitas'!$N$4:$O$14,2,FALSE)</f>
        <v>#N/A</v>
      </c>
    </row>
    <row r="227" spans="3:20" ht="19.5" customHeight="1" thickTop="1" thickBot="1" x14ac:dyDescent="0.25">
      <c r="C227" s="58"/>
      <c r="D227" s="58"/>
      <c r="E227" s="58"/>
      <c r="F227" s="58"/>
      <c r="G227" s="58"/>
      <c r="H227" s="58"/>
      <c r="I227" s="59"/>
      <c r="J227" s="60"/>
      <c r="K227" s="57">
        <f t="shared" ca="1" si="22"/>
        <v>75600</v>
      </c>
      <c r="P227" s="204" t="e">
        <f t="shared" si="21"/>
        <v>#N/A</v>
      </c>
      <c r="Q227" s="200" t="e">
        <f t="shared" si="19"/>
        <v>#N/A</v>
      </c>
      <c r="R227" s="200" t="e">
        <f t="shared" si="20"/>
        <v>#N/A</v>
      </c>
      <c r="S227" s="200" t="e">
        <f t="shared" si="23"/>
        <v>#N/A</v>
      </c>
      <c r="T227" s="201" t="e">
        <f>VLOOKUP(D227,'PC Receitas'!$N$4:$O$14,2,FALSE)</f>
        <v>#N/A</v>
      </c>
    </row>
    <row r="228" spans="3:20" ht="19.5" customHeight="1" thickTop="1" thickBot="1" x14ac:dyDescent="0.25">
      <c r="C228" s="58"/>
      <c r="D228" s="58"/>
      <c r="E228" s="58"/>
      <c r="F228" s="58"/>
      <c r="G228" s="58"/>
      <c r="H228" s="58"/>
      <c r="I228" s="59"/>
      <c r="J228" s="60"/>
      <c r="K228" s="57">
        <f t="shared" ca="1" si="22"/>
        <v>75600</v>
      </c>
      <c r="P228" s="204" t="e">
        <f t="shared" si="21"/>
        <v>#N/A</v>
      </c>
      <c r="Q228" s="200" t="e">
        <f t="shared" si="19"/>
        <v>#N/A</v>
      </c>
      <c r="R228" s="200" t="e">
        <f t="shared" si="20"/>
        <v>#N/A</v>
      </c>
      <c r="S228" s="200" t="e">
        <f t="shared" si="23"/>
        <v>#N/A</v>
      </c>
      <c r="T228" s="201" t="e">
        <f>VLOOKUP(D228,'PC Receitas'!$N$4:$O$14,2,FALSE)</f>
        <v>#N/A</v>
      </c>
    </row>
    <row r="229" spans="3:20" ht="19.5" customHeight="1" thickTop="1" thickBot="1" x14ac:dyDescent="0.25">
      <c r="C229" s="58"/>
      <c r="D229" s="58"/>
      <c r="E229" s="58"/>
      <c r="F229" s="58"/>
      <c r="G229" s="58"/>
      <c r="H229" s="58"/>
      <c r="I229" s="59"/>
      <c r="J229" s="60"/>
      <c r="K229" s="57">
        <f t="shared" ca="1" si="22"/>
        <v>75600</v>
      </c>
      <c r="P229" s="204" t="e">
        <f t="shared" si="21"/>
        <v>#N/A</v>
      </c>
      <c r="Q229" s="200" t="e">
        <f t="shared" si="19"/>
        <v>#N/A</v>
      </c>
      <c r="R229" s="200" t="e">
        <f t="shared" si="20"/>
        <v>#N/A</v>
      </c>
      <c r="S229" s="200" t="e">
        <f t="shared" si="23"/>
        <v>#N/A</v>
      </c>
      <c r="T229" s="201" t="e">
        <f>VLOOKUP(D229,'PC Receitas'!$N$4:$O$14,2,FALSE)</f>
        <v>#N/A</v>
      </c>
    </row>
    <row r="230" spans="3:20" ht="19.5" customHeight="1" thickTop="1" thickBot="1" x14ac:dyDescent="0.25">
      <c r="C230" s="58"/>
      <c r="D230" s="58"/>
      <c r="E230" s="58"/>
      <c r="F230" s="58"/>
      <c r="G230" s="58"/>
      <c r="H230" s="58"/>
      <c r="I230" s="59"/>
      <c r="J230" s="60"/>
      <c r="K230" s="57">
        <f t="shared" ca="1" si="22"/>
        <v>75600</v>
      </c>
      <c r="P230" s="204" t="e">
        <f t="shared" si="21"/>
        <v>#N/A</v>
      </c>
      <c r="Q230" s="200" t="e">
        <f t="shared" si="19"/>
        <v>#N/A</v>
      </c>
      <c r="R230" s="200" t="e">
        <f t="shared" si="20"/>
        <v>#N/A</v>
      </c>
      <c r="S230" s="200" t="e">
        <f t="shared" si="23"/>
        <v>#N/A</v>
      </c>
      <c r="T230" s="201" t="e">
        <f>VLOOKUP(D230,'PC Receitas'!$N$4:$O$14,2,FALSE)</f>
        <v>#N/A</v>
      </c>
    </row>
    <row r="231" spans="3:20" ht="19.5" customHeight="1" thickTop="1" thickBot="1" x14ac:dyDescent="0.25">
      <c r="C231" s="58"/>
      <c r="D231" s="58"/>
      <c r="E231" s="58"/>
      <c r="F231" s="58"/>
      <c r="G231" s="58"/>
      <c r="H231" s="58"/>
      <c r="I231" s="59"/>
      <c r="J231" s="60"/>
      <c r="K231" s="57">
        <f t="shared" ca="1" si="22"/>
        <v>75600</v>
      </c>
      <c r="P231" s="204" t="e">
        <f t="shared" si="21"/>
        <v>#N/A</v>
      </c>
      <c r="Q231" s="200" t="e">
        <f t="shared" si="19"/>
        <v>#N/A</v>
      </c>
      <c r="R231" s="200" t="e">
        <f t="shared" si="20"/>
        <v>#N/A</v>
      </c>
      <c r="S231" s="200" t="e">
        <f t="shared" si="23"/>
        <v>#N/A</v>
      </c>
      <c r="T231" s="201" t="e">
        <f>VLOOKUP(D231,'PC Receitas'!$N$4:$O$14,2,FALSE)</f>
        <v>#N/A</v>
      </c>
    </row>
    <row r="232" spans="3:20" ht="19.5" customHeight="1" thickTop="1" thickBot="1" x14ac:dyDescent="0.25">
      <c r="C232" s="58"/>
      <c r="D232" s="58"/>
      <c r="E232" s="58"/>
      <c r="F232" s="58"/>
      <c r="G232" s="58"/>
      <c r="H232" s="58"/>
      <c r="I232" s="59"/>
      <c r="J232" s="60"/>
      <c r="K232" s="57">
        <f t="shared" ca="1" si="22"/>
        <v>75600</v>
      </c>
      <c r="P232" s="204" t="e">
        <f t="shared" si="21"/>
        <v>#N/A</v>
      </c>
      <c r="Q232" s="200" t="e">
        <f t="shared" si="19"/>
        <v>#N/A</v>
      </c>
      <c r="R232" s="200" t="e">
        <f t="shared" si="20"/>
        <v>#N/A</v>
      </c>
      <c r="S232" s="200" t="e">
        <f t="shared" si="23"/>
        <v>#N/A</v>
      </c>
      <c r="T232" s="201" t="e">
        <f>VLOOKUP(D232,'PC Receitas'!$N$4:$O$14,2,FALSE)</f>
        <v>#N/A</v>
      </c>
    </row>
    <row r="233" spans="3:20" ht="19.5" customHeight="1" thickTop="1" thickBot="1" x14ac:dyDescent="0.25">
      <c r="C233" s="58"/>
      <c r="D233" s="58"/>
      <c r="E233" s="58"/>
      <c r="F233" s="58"/>
      <c r="G233" s="58"/>
      <c r="H233" s="58"/>
      <c r="I233" s="59"/>
      <c r="J233" s="60"/>
      <c r="K233" s="57">
        <f t="shared" ca="1" si="22"/>
        <v>75600</v>
      </c>
      <c r="P233" s="204" t="e">
        <f t="shared" si="21"/>
        <v>#N/A</v>
      </c>
      <c r="Q233" s="200" t="e">
        <f t="shared" si="19"/>
        <v>#N/A</v>
      </c>
      <c r="R233" s="200" t="e">
        <f t="shared" si="20"/>
        <v>#N/A</v>
      </c>
      <c r="S233" s="200" t="e">
        <f t="shared" si="23"/>
        <v>#N/A</v>
      </c>
      <c r="T233" s="201" t="e">
        <f>VLOOKUP(D233,'PC Receitas'!$N$4:$O$14,2,FALSE)</f>
        <v>#N/A</v>
      </c>
    </row>
    <row r="234" spans="3:20" ht="19.5" customHeight="1" thickTop="1" thickBot="1" x14ac:dyDescent="0.25">
      <c r="C234" s="58"/>
      <c r="D234" s="58"/>
      <c r="E234" s="58"/>
      <c r="F234" s="58"/>
      <c r="G234" s="58"/>
      <c r="H234" s="58"/>
      <c r="I234" s="59"/>
      <c r="J234" s="60"/>
      <c r="K234" s="57">
        <f t="shared" ca="1" si="22"/>
        <v>75600</v>
      </c>
      <c r="P234" s="204" t="e">
        <f t="shared" si="21"/>
        <v>#N/A</v>
      </c>
      <c r="Q234" s="200" t="e">
        <f t="shared" si="19"/>
        <v>#N/A</v>
      </c>
      <c r="R234" s="200" t="e">
        <f t="shared" si="20"/>
        <v>#N/A</v>
      </c>
      <c r="S234" s="200" t="e">
        <f t="shared" si="23"/>
        <v>#N/A</v>
      </c>
      <c r="T234" s="201" t="e">
        <f>VLOOKUP(D234,'PC Receitas'!$N$4:$O$14,2,FALSE)</f>
        <v>#N/A</v>
      </c>
    </row>
    <row r="235" spans="3:20" ht="19.5" customHeight="1" thickTop="1" thickBot="1" x14ac:dyDescent="0.25">
      <c r="C235" s="58"/>
      <c r="D235" s="58"/>
      <c r="E235" s="58"/>
      <c r="F235" s="58"/>
      <c r="G235" s="58"/>
      <c r="H235" s="58"/>
      <c r="I235" s="59"/>
      <c r="J235" s="60"/>
      <c r="K235" s="57">
        <f t="shared" ca="1" si="22"/>
        <v>75600</v>
      </c>
      <c r="P235" s="204" t="e">
        <f t="shared" si="21"/>
        <v>#N/A</v>
      </c>
      <c r="Q235" s="200" t="e">
        <f t="shared" si="19"/>
        <v>#N/A</v>
      </c>
      <c r="R235" s="200" t="e">
        <f t="shared" si="20"/>
        <v>#N/A</v>
      </c>
      <c r="S235" s="200" t="e">
        <f t="shared" si="23"/>
        <v>#N/A</v>
      </c>
      <c r="T235" s="201" t="e">
        <f>VLOOKUP(D235,'PC Receitas'!$N$4:$O$14,2,FALSE)</f>
        <v>#N/A</v>
      </c>
    </row>
    <row r="236" spans="3:20" ht="19.5" customHeight="1" thickTop="1" thickBot="1" x14ac:dyDescent="0.25">
      <c r="C236" s="58"/>
      <c r="D236" s="58"/>
      <c r="E236" s="58"/>
      <c r="F236" s="58"/>
      <c r="G236" s="58"/>
      <c r="H236" s="58"/>
      <c r="I236" s="59"/>
      <c r="J236" s="60"/>
      <c r="K236" s="57">
        <f t="shared" ca="1" si="22"/>
        <v>75600</v>
      </c>
      <c r="P236" s="204" t="e">
        <f t="shared" si="21"/>
        <v>#N/A</v>
      </c>
      <c r="Q236" s="200" t="e">
        <f t="shared" si="19"/>
        <v>#N/A</v>
      </c>
      <c r="R236" s="200" t="e">
        <f t="shared" si="20"/>
        <v>#N/A</v>
      </c>
      <c r="S236" s="200" t="e">
        <f t="shared" si="23"/>
        <v>#N/A</v>
      </c>
      <c r="T236" s="201" t="e">
        <f>VLOOKUP(D236,'PC Receitas'!$N$4:$O$14,2,FALSE)</f>
        <v>#N/A</v>
      </c>
    </row>
    <row r="237" spans="3:20" ht="19.5" customHeight="1" thickTop="1" thickBot="1" x14ac:dyDescent="0.25">
      <c r="C237" s="58"/>
      <c r="D237" s="58"/>
      <c r="E237" s="58"/>
      <c r="F237" s="58"/>
      <c r="G237" s="58"/>
      <c r="H237" s="58"/>
      <c r="I237" s="59"/>
      <c r="J237" s="60"/>
      <c r="K237" s="57">
        <f t="shared" ca="1" si="22"/>
        <v>75600</v>
      </c>
      <c r="P237" s="204" t="e">
        <f t="shared" si="21"/>
        <v>#N/A</v>
      </c>
      <c r="Q237" s="200" t="e">
        <f t="shared" si="19"/>
        <v>#N/A</v>
      </c>
      <c r="R237" s="200" t="e">
        <f t="shared" si="20"/>
        <v>#N/A</v>
      </c>
      <c r="S237" s="200" t="e">
        <f t="shared" si="23"/>
        <v>#N/A</v>
      </c>
      <c r="T237" s="201" t="e">
        <f>VLOOKUP(D237,'PC Receitas'!$N$4:$O$14,2,FALSE)</f>
        <v>#N/A</v>
      </c>
    </row>
    <row r="238" spans="3:20" ht="19.5" customHeight="1" thickTop="1" thickBot="1" x14ac:dyDescent="0.25">
      <c r="C238" s="58"/>
      <c r="D238" s="58"/>
      <c r="E238" s="58"/>
      <c r="F238" s="58"/>
      <c r="G238" s="58"/>
      <c r="H238" s="58"/>
      <c r="I238" s="59"/>
      <c r="J238" s="60"/>
      <c r="K238" s="57">
        <f t="shared" ca="1" si="22"/>
        <v>75600</v>
      </c>
      <c r="P238" s="204" t="e">
        <f t="shared" si="21"/>
        <v>#N/A</v>
      </c>
      <c r="Q238" s="200" t="e">
        <f t="shared" si="19"/>
        <v>#N/A</v>
      </c>
      <c r="R238" s="200" t="e">
        <f t="shared" si="20"/>
        <v>#N/A</v>
      </c>
      <c r="S238" s="200" t="e">
        <f t="shared" si="23"/>
        <v>#N/A</v>
      </c>
      <c r="T238" s="201" t="e">
        <f>VLOOKUP(D238,'PC Receitas'!$N$4:$O$14,2,FALSE)</f>
        <v>#N/A</v>
      </c>
    </row>
    <row r="239" spans="3:20" ht="19.5" customHeight="1" thickTop="1" thickBot="1" x14ac:dyDescent="0.25">
      <c r="C239" s="58"/>
      <c r="D239" s="58"/>
      <c r="E239" s="58"/>
      <c r="F239" s="58"/>
      <c r="G239" s="58"/>
      <c r="H239" s="58"/>
      <c r="I239" s="59"/>
      <c r="J239" s="60"/>
      <c r="K239" s="57">
        <f t="shared" ca="1" si="22"/>
        <v>75600</v>
      </c>
      <c r="P239" s="204" t="e">
        <f t="shared" si="21"/>
        <v>#N/A</v>
      </c>
      <c r="Q239" s="200" t="e">
        <f t="shared" si="19"/>
        <v>#N/A</v>
      </c>
      <c r="R239" s="200" t="e">
        <f t="shared" si="20"/>
        <v>#N/A</v>
      </c>
      <c r="S239" s="200" t="e">
        <f t="shared" si="23"/>
        <v>#N/A</v>
      </c>
      <c r="T239" s="201" t="e">
        <f>VLOOKUP(D239,'PC Receitas'!$N$4:$O$14,2,FALSE)</f>
        <v>#N/A</v>
      </c>
    </row>
    <row r="240" spans="3:20" ht="19.5" customHeight="1" thickTop="1" thickBot="1" x14ac:dyDescent="0.25">
      <c r="C240" s="58"/>
      <c r="D240" s="58"/>
      <c r="E240" s="58"/>
      <c r="F240" s="58"/>
      <c r="G240" s="58"/>
      <c r="H240" s="58"/>
      <c r="I240" s="59"/>
      <c r="J240" s="60"/>
      <c r="K240" s="57">
        <f t="shared" ca="1" si="22"/>
        <v>75600</v>
      </c>
      <c r="P240" s="204" t="e">
        <f t="shared" si="21"/>
        <v>#N/A</v>
      </c>
      <c r="Q240" s="200" t="e">
        <f t="shared" si="19"/>
        <v>#N/A</v>
      </c>
      <c r="R240" s="200" t="e">
        <f t="shared" si="20"/>
        <v>#N/A</v>
      </c>
      <c r="S240" s="200" t="e">
        <f t="shared" si="23"/>
        <v>#N/A</v>
      </c>
      <c r="T240" s="201" t="e">
        <f>VLOOKUP(D240,'PC Receitas'!$N$4:$O$14,2,FALSE)</f>
        <v>#N/A</v>
      </c>
    </row>
    <row r="241" spans="3:20" ht="19.5" customHeight="1" thickTop="1" thickBot="1" x14ac:dyDescent="0.25">
      <c r="C241" s="58"/>
      <c r="D241" s="58"/>
      <c r="E241" s="58"/>
      <c r="F241" s="58"/>
      <c r="G241" s="58"/>
      <c r="H241" s="58"/>
      <c r="I241" s="59"/>
      <c r="J241" s="60"/>
      <c r="K241" s="57">
        <f t="shared" ca="1" si="22"/>
        <v>75600</v>
      </c>
      <c r="P241" s="204" t="e">
        <f t="shared" si="21"/>
        <v>#N/A</v>
      </c>
      <c r="Q241" s="200" t="e">
        <f t="shared" si="19"/>
        <v>#N/A</v>
      </c>
      <c r="R241" s="200" t="e">
        <f t="shared" si="20"/>
        <v>#N/A</v>
      </c>
      <c r="S241" s="200" t="e">
        <f t="shared" si="23"/>
        <v>#N/A</v>
      </c>
      <c r="T241" s="201" t="e">
        <f>VLOOKUP(D241,'PC Receitas'!$N$4:$O$14,2,FALSE)</f>
        <v>#N/A</v>
      </c>
    </row>
    <row r="242" spans="3:20" ht="19.5" customHeight="1" thickTop="1" thickBot="1" x14ac:dyDescent="0.25">
      <c r="C242" s="58"/>
      <c r="D242" s="58"/>
      <c r="E242" s="58"/>
      <c r="F242" s="58"/>
      <c r="G242" s="58"/>
      <c r="H242" s="58"/>
      <c r="I242" s="59"/>
      <c r="J242" s="60"/>
      <c r="K242" s="57">
        <f t="shared" ca="1" si="22"/>
        <v>75600</v>
      </c>
      <c r="P242" s="204" t="e">
        <f t="shared" si="21"/>
        <v>#N/A</v>
      </c>
      <c r="Q242" s="200" t="e">
        <f t="shared" si="19"/>
        <v>#N/A</v>
      </c>
      <c r="R242" s="200" t="e">
        <f t="shared" si="20"/>
        <v>#N/A</v>
      </c>
      <c r="S242" s="200" t="e">
        <f t="shared" si="23"/>
        <v>#N/A</v>
      </c>
      <c r="T242" s="201" t="e">
        <f>VLOOKUP(D242,'PC Receitas'!$N$4:$O$14,2,FALSE)</f>
        <v>#N/A</v>
      </c>
    </row>
    <row r="243" spans="3:20" ht="19.5" customHeight="1" thickTop="1" thickBot="1" x14ac:dyDescent="0.25">
      <c r="C243" s="58"/>
      <c r="D243" s="58"/>
      <c r="E243" s="58"/>
      <c r="F243" s="58"/>
      <c r="G243" s="58"/>
      <c r="H243" s="58"/>
      <c r="I243" s="59"/>
      <c r="J243" s="60"/>
      <c r="K243" s="57">
        <f t="shared" ca="1" si="22"/>
        <v>75600</v>
      </c>
      <c r="P243" s="204" t="e">
        <f t="shared" si="21"/>
        <v>#N/A</v>
      </c>
      <c r="Q243" s="200" t="e">
        <f t="shared" si="19"/>
        <v>#N/A</v>
      </c>
      <c r="R243" s="200" t="e">
        <f t="shared" si="20"/>
        <v>#N/A</v>
      </c>
      <c r="S243" s="200" t="e">
        <f t="shared" si="23"/>
        <v>#N/A</v>
      </c>
      <c r="T243" s="201" t="e">
        <f>VLOOKUP(D243,'PC Receitas'!$N$4:$O$14,2,FALSE)</f>
        <v>#N/A</v>
      </c>
    </row>
    <row r="244" spans="3:20" ht="19.5" customHeight="1" thickTop="1" thickBot="1" x14ac:dyDescent="0.25">
      <c r="C244" s="58"/>
      <c r="D244" s="58"/>
      <c r="E244" s="58"/>
      <c r="F244" s="58"/>
      <c r="G244" s="58"/>
      <c r="H244" s="58"/>
      <c r="I244" s="59"/>
      <c r="J244" s="60"/>
      <c r="K244" s="57">
        <f t="shared" ca="1" si="22"/>
        <v>75600</v>
      </c>
      <c r="P244" s="204" t="e">
        <f t="shared" si="21"/>
        <v>#N/A</v>
      </c>
      <c r="Q244" s="200" t="e">
        <f t="shared" si="19"/>
        <v>#N/A</v>
      </c>
      <c r="R244" s="200" t="e">
        <f t="shared" si="20"/>
        <v>#N/A</v>
      </c>
      <c r="S244" s="200" t="e">
        <f t="shared" si="23"/>
        <v>#N/A</v>
      </c>
      <c r="T244" s="201" t="e">
        <f>VLOOKUP(D244,'PC Receitas'!$N$4:$O$14,2,FALSE)</f>
        <v>#N/A</v>
      </c>
    </row>
    <row r="245" spans="3:20" ht="19.5" customHeight="1" thickTop="1" thickBot="1" x14ac:dyDescent="0.25">
      <c r="C245" s="58"/>
      <c r="D245" s="58"/>
      <c r="E245" s="58"/>
      <c r="F245" s="58"/>
      <c r="G245" s="58"/>
      <c r="H245" s="58"/>
      <c r="I245" s="59"/>
      <c r="J245" s="60"/>
      <c r="K245" s="57">
        <f t="shared" ca="1" si="22"/>
        <v>75600</v>
      </c>
      <c r="P245" s="204" t="e">
        <f t="shared" si="21"/>
        <v>#N/A</v>
      </c>
      <c r="Q245" s="200" t="e">
        <f t="shared" si="19"/>
        <v>#N/A</v>
      </c>
      <c r="R245" s="200" t="e">
        <f t="shared" si="20"/>
        <v>#N/A</v>
      </c>
      <c r="S245" s="200" t="e">
        <f t="shared" si="23"/>
        <v>#N/A</v>
      </c>
      <c r="T245" s="201" t="e">
        <f>VLOOKUP(D245,'PC Receitas'!$N$4:$O$14,2,FALSE)</f>
        <v>#N/A</v>
      </c>
    </row>
    <row r="246" spans="3:20" ht="19.5" customHeight="1" thickTop="1" thickBot="1" x14ac:dyDescent="0.25">
      <c r="C246" s="58"/>
      <c r="D246" s="58"/>
      <c r="E246" s="58"/>
      <c r="F246" s="58"/>
      <c r="G246" s="58"/>
      <c r="H246" s="58"/>
      <c r="I246" s="59"/>
      <c r="J246" s="60"/>
      <c r="K246" s="57">
        <f t="shared" ca="1" si="22"/>
        <v>75600</v>
      </c>
      <c r="P246" s="204" t="e">
        <f t="shared" si="21"/>
        <v>#N/A</v>
      </c>
      <c r="Q246" s="200" t="e">
        <f t="shared" si="19"/>
        <v>#N/A</v>
      </c>
      <c r="R246" s="200" t="e">
        <f t="shared" si="20"/>
        <v>#N/A</v>
      </c>
      <c r="S246" s="200" t="e">
        <f t="shared" si="23"/>
        <v>#N/A</v>
      </c>
      <c r="T246" s="201" t="e">
        <f>VLOOKUP(D246,'PC Receitas'!$N$4:$O$14,2,FALSE)</f>
        <v>#N/A</v>
      </c>
    </row>
    <row r="247" spans="3:20" ht="19.5" customHeight="1" thickTop="1" thickBot="1" x14ac:dyDescent="0.25">
      <c r="C247" s="58"/>
      <c r="D247" s="58"/>
      <c r="E247" s="58"/>
      <c r="F247" s="58"/>
      <c r="G247" s="58"/>
      <c r="H247" s="58"/>
      <c r="I247" s="59"/>
      <c r="J247" s="60"/>
      <c r="K247" s="57">
        <f t="shared" ca="1" si="22"/>
        <v>75600</v>
      </c>
      <c r="P247" s="204" t="e">
        <f t="shared" si="21"/>
        <v>#N/A</v>
      </c>
      <c r="Q247" s="200" t="e">
        <f t="shared" si="19"/>
        <v>#N/A</v>
      </c>
      <c r="R247" s="200" t="e">
        <f t="shared" si="20"/>
        <v>#N/A</v>
      </c>
      <c r="S247" s="200" t="e">
        <f t="shared" si="23"/>
        <v>#N/A</v>
      </c>
      <c r="T247" s="201" t="e">
        <f>VLOOKUP(D247,'PC Receitas'!$N$4:$O$14,2,FALSE)</f>
        <v>#N/A</v>
      </c>
    </row>
    <row r="248" spans="3:20" ht="19.5" customHeight="1" thickTop="1" thickBot="1" x14ac:dyDescent="0.25">
      <c r="C248" s="58"/>
      <c r="D248" s="58"/>
      <c r="E248" s="58"/>
      <c r="F248" s="58"/>
      <c r="G248" s="58"/>
      <c r="H248" s="58"/>
      <c r="I248" s="59"/>
      <c r="J248" s="60"/>
      <c r="K248" s="57">
        <f t="shared" ca="1" si="22"/>
        <v>75600</v>
      </c>
      <c r="P248" s="204" t="e">
        <f t="shared" si="21"/>
        <v>#N/A</v>
      </c>
      <c r="Q248" s="200" t="e">
        <f t="shared" si="19"/>
        <v>#N/A</v>
      </c>
      <c r="R248" s="200" t="e">
        <f t="shared" si="20"/>
        <v>#N/A</v>
      </c>
      <c r="S248" s="200" t="e">
        <f t="shared" si="23"/>
        <v>#N/A</v>
      </c>
      <c r="T248" s="201" t="e">
        <f>VLOOKUP(D248,'PC Receitas'!$N$4:$O$14,2,FALSE)</f>
        <v>#N/A</v>
      </c>
    </row>
    <row r="249" spans="3:20" ht="19.5" customHeight="1" thickTop="1" thickBot="1" x14ac:dyDescent="0.25">
      <c r="C249" s="58"/>
      <c r="D249" s="58"/>
      <c r="E249" s="58"/>
      <c r="F249" s="58"/>
      <c r="G249" s="58"/>
      <c r="H249" s="58"/>
      <c r="I249" s="59"/>
      <c r="J249" s="60"/>
      <c r="K249" s="57">
        <f t="shared" ca="1" si="22"/>
        <v>75600</v>
      </c>
      <c r="P249" s="204" t="e">
        <f t="shared" si="21"/>
        <v>#N/A</v>
      </c>
      <c r="Q249" s="200" t="e">
        <f t="shared" si="19"/>
        <v>#N/A</v>
      </c>
      <c r="R249" s="200" t="e">
        <f t="shared" si="20"/>
        <v>#N/A</v>
      </c>
      <c r="S249" s="200" t="e">
        <f t="shared" si="23"/>
        <v>#N/A</v>
      </c>
      <c r="T249" s="201" t="e">
        <f>VLOOKUP(D249,'PC Receitas'!$N$4:$O$14,2,FALSE)</f>
        <v>#N/A</v>
      </c>
    </row>
    <row r="250" spans="3:20" ht="19.5" customHeight="1" thickTop="1" thickBot="1" x14ac:dyDescent="0.25">
      <c r="C250" s="58"/>
      <c r="D250" s="58"/>
      <c r="E250" s="58"/>
      <c r="F250" s="58"/>
      <c r="G250" s="58"/>
      <c r="H250" s="58"/>
      <c r="I250" s="59"/>
      <c r="J250" s="60"/>
      <c r="K250" s="57">
        <f t="shared" ca="1" si="22"/>
        <v>75600</v>
      </c>
      <c r="P250" s="204" t="e">
        <f t="shared" si="21"/>
        <v>#N/A</v>
      </c>
      <c r="Q250" s="200" t="e">
        <f t="shared" si="19"/>
        <v>#N/A</v>
      </c>
      <c r="R250" s="200" t="e">
        <f t="shared" si="20"/>
        <v>#N/A</v>
      </c>
      <c r="S250" s="200" t="e">
        <f t="shared" si="23"/>
        <v>#N/A</v>
      </c>
      <c r="T250" s="201" t="e">
        <f>VLOOKUP(D250,'PC Receitas'!$N$4:$O$14,2,FALSE)</f>
        <v>#N/A</v>
      </c>
    </row>
    <row r="251" spans="3:20" ht="19.5" customHeight="1" thickTop="1" thickBot="1" x14ac:dyDescent="0.25">
      <c r="C251" s="58"/>
      <c r="D251" s="58"/>
      <c r="E251" s="58"/>
      <c r="F251" s="58"/>
      <c r="G251" s="58"/>
      <c r="H251" s="58"/>
      <c r="I251" s="59"/>
      <c r="J251" s="60"/>
      <c r="K251" s="57">
        <f t="shared" ca="1" si="22"/>
        <v>75600</v>
      </c>
      <c r="P251" s="204" t="e">
        <f t="shared" si="21"/>
        <v>#N/A</v>
      </c>
      <c r="Q251" s="200" t="e">
        <f t="shared" si="19"/>
        <v>#N/A</v>
      </c>
      <c r="R251" s="200" t="e">
        <f t="shared" si="20"/>
        <v>#N/A</v>
      </c>
      <c r="S251" s="200" t="e">
        <f t="shared" si="23"/>
        <v>#N/A</v>
      </c>
      <c r="T251" s="201" t="e">
        <f>VLOOKUP(D251,'PC Receitas'!$N$4:$O$14,2,FALSE)</f>
        <v>#N/A</v>
      </c>
    </row>
    <row r="252" spans="3:20" ht="19.5" customHeight="1" thickTop="1" thickBot="1" x14ac:dyDescent="0.25">
      <c r="C252" s="58"/>
      <c r="D252" s="58"/>
      <c r="E252" s="58"/>
      <c r="F252" s="58"/>
      <c r="G252" s="58"/>
      <c r="H252" s="58"/>
      <c r="I252" s="59"/>
      <c r="J252" s="60"/>
      <c r="K252" s="57">
        <f t="shared" ca="1" si="22"/>
        <v>75600</v>
      </c>
      <c r="P252" s="204" t="e">
        <f t="shared" si="21"/>
        <v>#N/A</v>
      </c>
      <c r="Q252" s="200" t="e">
        <f t="shared" si="19"/>
        <v>#N/A</v>
      </c>
      <c r="R252" s="200" t="e">
        <f t="shared" si="20"/>
        <v>#N/A</v>
      </c>
      <c r="S252" s="200" t="e">
        <f t="shared" si="23"/>
        <v>#N/A</v>
      </c>
      <c r="T252" s="201" t="e">
        <f>VLOOKUP(D252,'PC Receitas'!$N$4:$O$14,2,FALSE)</f>
        <v>#N/A</v>
      </c>
    </row>
    <row r="253" spans="3:20" ht="19.5" customHeight="1" thickTop="1" thickBot="1" x14ac:dyDescent="0.25">
      <c r="C253" s="58"/>
      <c r="D253" s="58"/>
      <c r="E253" s="58"/>
      <c r="F253" s="58"/>
      <c r="G253" s="58"/>
      <c r="H253" s="58"/>
      <c r="I253" s="59"/>
      <c r="J253" s="60"/>
      <c r="K253" s="57">
        <f t="shared" ca="1" si="22"/>
        <v>75600</v>
      </c>
      <c r="P253" s="204" t="e">
        <f t="shared" si="21"/>
        <v>#N/A</v>
      </c>
      <c r="Q253" s="200" t="e">
        <f t="shared" si="19"/>
        <v>#N/A</v>
      </c>
      <c r="R253" s="200" t="e">
        <f t="shared" si="20"/>
        <v>#N/A</v>
      </c>
      <c r="S253" s="200" t="e">
        <f t="shared" si="23"/>
        <v>#N/A</v>
      </c>
      <c r="T253" s="201" t="e">
        <f>VLOOKUP(D253,'PC Receitas'!$N$4:$O$14,2,FALSE)</f>
        <v>#N/A</v>
      </c>
    </row>
    <row r="254" spans="3:20" ht="19.5" customHeight="1" thickTop="1" thickBot="1" x14ac:dyDescent="0.25">
      <c r="C254" s="58"/>
      <c r="D254" s="58"/>
      <c r="E254" s="58"/>
      <c r="F254" s="58"/>
      <c r="G254" s="58"/>
      <c r="H254" s="58"/>
      <c r="I254" s="59"/>
      <c r="J254" s="60"/>
      <c r="K254" s="57">
        <f t="shared" ca="1" si="22"/>
        <v>75600</v>
      </c>
      <c r="P254" s="204" t="e">
        <f t="shared" si="21"/>
        <v>#N/A</v>
      </c>
      <c r="Q254" s="200" t="e">
        <f t="shared" si="19"/>
        <v>#N/A</v>
      </c>
      <c r="R254" s="200" t="e">
        <f t="shared" si="20"/>
        <v>#N/A</v>
      </c>
      <c r="S254" s="200" t="e">
        <f t="shared" si="23"/>
        <v>#N/A</v>
      </c>
      <c r="T254" s="201" t="e">
        <f>VLOOKUP(D254,'PC Receitas'!$N$4:$O$14,2,FALSE)</f>
        <v>#N/A</v>
      </c>
    </row>
    <row r="255" spans="3:20" ht="19.5" customHeight="1" thickTop="1" thickBot="1" x14ac:dyDescent="0.25">
      <c r="C255" s="58"/>
      <c r="D255" s="58"/>
      <c r="E255" s="58"/>
      <c r="F255" s="58"/>
      <c r="G255" s="58"/>
      <c r="H255" s="58"/>
      <c r="I255" s="59"/>
      <c r="J255" s="60"/>
      <c r="K255" s="57">
        <f t="shared" ca="1" si="22"/>
        <v>75600</v>
      </c>
      <c r="P255" s="204" t="e">
        <f t="shared" si="21"/>
        <v>#N/A</v>
      </c>
      <c r="Q255" s="200" t="e">
        <f t="shared" si="19"/>
        <v>#N/A</v>
      </c>
      <c r="R255" s="200" t="e">
        <f t="shared" si="20"/>
        <v>#N/A</v>
      </c>
      <c r="S255" s="200" t="e">
        <f t="shared" si="23"/>
        <v>#N/A</v>
      </c>
      <c r="T255" s="201" t="e">
        <f>VLOOKUP(D255,'PC Receitas'!$N$4:$O$14,2,FALSE)</f>
        <v>#N/A</v>
      </c>
    </row>
    <row r="256" spans="3:20" ht="19.5" customHeight="1" thickTop="1" thickBot="1" x14ac:dyDescent="0.25">
      <c r="C256" s="58"/>
      <c r="D256" s="58"/>
      <c r="E256" s="58"/>
      <c r="F256" s="58"/>
      <c r="G256" s="58"/>
      <c r="H256" s="58"/>
      <c r="I256" s="59"/>
      <c r="J256" s="60"/>
      <c r="K256" s="57">
        <f t="shared" ca="1" si="22"/>
        <v>75600</v>
      </c>
      <c r="P256" s="204" t="e">
        <f t="shared" si="21"/>
        <v>#N/A</v>
      </c>
      <c r="Q256" s="200" t="e">
        <f t="shared" si="19"/>
        <v>#N/A</v>
      </c>
      <c r="R256" s="200" t="e">
        <f t="shared" si="20"/>
        <v>#N/A</v>
      </c>
      <c r="S256" s="200" t="e">
        <f t="shared" si="23"/>
        <v>#N/A</v>
      </c>
      <c r="T256" s="201" t="e">
        <f>VLOOKUP(D256,'PC Receitas'!$N$4:$O$14,2,FALSE)</f>
        <v>#N/A</v>
      </c>
    </row>
    <row r="257" spans="3:20" ht="19.5" customHeight="1" thickTop="1" thickBot="1" x14ac:dyDescent="0.25">
      <c r="C257" s="58"/>
      <c r="D257" s="58"/>
      <c r="E257" s="58"/>
      <c r="F257" s="58"/>
      <c r="G257" s="58"/>
      <c r="H257" s="58"/>
      <c r="I257" s="59"/>
      <c r="J257" s="60"/>
      <c r="K257" s="57">
        <f t="shared" ca="1" si="22"/>
        <v>75600</v>
      </c>
      <c r="P257" s="204" t="e">
        <f t="shared" si="21"/>
        <v>#N/A</v>
      </c>
      <c r="Q257" s="200" t="e">
        <f t="shared" si="19"/>
        <v>#N/A</v>
      </c>
      <c r="R257" s="200" t="e">
        <f t="shared" si="20"/>
        <v>#N/A</v>
      </c>
      <c r="S257" s="200" t="e">
        <f t="shared" si="23"/>
        <v>#N/A</v>
      </c>
      <c r="T257" s="201" t="e">
        <f>VLOOKUP(D257,'PC Receitas'!$N$4:$O$14,2,FALSE)</f>
        <v>#N/A</v>
      </c>
    </row>
    <row r="258" spans="3:20" ht="19.5" customHeight="1" thickTop="1" thickBot="1" x14ac:dyDescent="0.25">
      <c r="C258" s="58"/>
      <c r="D258" s="58"/>
      <c r="E258" s="58"/>
      <c r="F258" s="58"/>
      <c r="G258" s="58"/>
      <c r="H258" s="58"/>
      <c r="I258" s="59"/>
      <c r="J258" s="60"/>
      <c r="K258" s="57">
        <f t="shared" ca="1" si="22"/>
        <v>75600</v>
      </c>
      <c r="P258" s="204" t="e">
        <f t="shared" si="21"/>
        <v>#N/A</v>
      </c>
      <c r="Q258" s="200" t="e">
        <f t="shared" si="19"/>
        <v>#N/A</v>
      </c>
      <c r="R258" s="200" t="e">
        <f t="shared" si="20"/>
        <v>#N/A</v>
      </c>
      <c r="S258" s="200" t="e">
        <f t="shared" si="23"/>
        <v>#N/A</v>
      </c>
      <c r="T258" s="201" t="e">
        <f>VLOOKUP(D258,'PC Receitas'!$N$4:$O$14,2,FALSE)</f>
        <v>#N/A</v>
      </c>
    </row>
    <row r="259" spans="3:20" ht="19.5" customHeight="1" thickTop="1" thickBot="1" x14ac:dyDescent="0.25">
      <c r="C259" s="58"/>
      <c r="D259" s="58"/>
      <c r="E259" s="58"/>
      <c r="F259" s="58"/>
      <c r="G259" s="58"/>
      <c r="H259" s="58"/>
      <c r="I259" s="59"/>
      <c r="J259" s="60"/>
      <c r="K259" s="57">
        <f t="shared" ca="1" si="22"/>
        <v>75600</v>
      </c>
      <c r="P259" s="204" t="e">
        <f t="shared" si="21"/>
        <v>#N/A</v>
      </c>
      <c r="Q259" s="200" t="e">
        <f t="shared" si="19"/>
        <v>#N/A</v>
      </c>
      <c r="R259" s="200" t="e">
        <f t="shared" si="20"/>
        <v>#N/A</v>
      </c>
      <c r="S259" s="200" t="e">
        <f t="shared" si="23"/>
        <v>#N/A</v>
      </c>
      <c r="T259" s="201" t="e">
        <f>VLOOKUP(D259,'PC Receitas'!$N$4:$O$14,2,FALSE)</f>
        <v>#N/A</v>
      </c>
    </row>
    <row r="260" spans="3:20" ht="19.5" customHeight="1" thickTop="1" thickBot="1" x14ac:dyDescent="0.25">
      <c r="C260" s="58"/>
      <c r="D260" s="58"/>
      <c r="E260" s="58"/>
      <c r="F260" s="58"/>
      <c r="G260" s="58"/>
      <c r="H260" s="58"/>
      <c r="I260" s="59"/>
      <c r="J260" s="60"/>
      <c r="K260" s="57">
        <f t="shared" ca="1" si="22"/>
        <v>75600</v>
      </c>
      <c r="P260" s="204" t="e">
        <f t="shared" si="21"/>
        <v>#N/A</v>
      </c>
      <c r="Q260" s="200" t="e">
        <f t="shared" si="19"/>
        <v>#N/A</v>
      </c>
      <c r="R260" s="200" t="e">
        <f t="shared" si="20"/>
        <v>#N/A</v>
      </c>
      <c r="S260" s="200" t="e">
        <f t="shared" si="23"/>
        <v>#N/A</v>
      </c>
      <c r="T260" s="201" t="e">
        <f>VLOOKUP(D260,'PC Receitas'!$N$4:$O$14,2,FALSE)</f>
        <v>#N/A</v>
      </c>
    </row>
    <row r="261" spans="3:20" ht="19.5" customHeight="1" thickTop="1" thickBot="1" x14ac:dyDescent="0.25">
      <c r="C261" s="58"/>
      <c r="D261" s="58"/>
      <c r="E261" s="58"/>
      <c r="F261" s="58"/>
      <c r="G261" s="58"/>
      <c r="H261" s="58"/>
      <c r="I261" s="59"/>
      <c r="J261" s="60"/>
      <c r="K261" s="57">
        <f t="shared" ca="1" si="22"/>
        <v>75600</v>
      </c>
      <c r="P261" s="204" t="e">
        <f t="shared" si="21"/>
        <v>#N/A</v>
      </c>
      <c r="Q261" s="200" t="e">
        <f t="shared" si="19"/>
        <v>#N/A</v>
      </c>
      <c r="R261" s="200" t="e">
        <f t="shared" si="20"/>
        <v>#N/A</v>
      </c>
      <c r="S261" s="200" t="e">
        <f t="shared" si="23"/>
        <v>#N/A</v>
      </c>
      <c r="T261" s="201" t="e">
        <f>VLOOKUP(D261,'PC Receitas'!$N$4:$O$14,2,FALSE)</f>
        <v>#N/A</v>
      </c>
    </row>
    <row r="262" spans="3:20" ht="19.5" customHeight="1" thickTop="1" thickBot="1" x14ac:dyDescent="0.25">
      <c r="C262" s="58"/>
      <c r="D262" s="58"/>
      <c r="E262" s="58"/>
      <c r="F262" s="58"/>
      <c r="G262" s="58"/>
      <c r="H262" s="58"/>
      <c r="I262" s="59"/>
      <c r="J262" s="60"/>
      <c r="K262" s="57">
        <f t="shared" ca="1" si="22"/>
        <v>75600</v>
      </c>
      <c r="P262" s="204" t="e">
        <f t="shared" si="21"/>
        <v>#N/A</v>
      </c>
      <c r="Q262" s="200" t="e">
        <f t="shared" ref="Q262:Q325" si="24">IF(T262="Despesas_de_Moradia","Despesa",IF(T262="Despesas_com_Alimentacao","Despesa",IF(T262="Despesas_com_Saude","Despesa","")))</f>
        <v>#N/A</v>
      </c>
      <c r="R262" s="200" t="e">
        <f t="shared" ref="R262:R325" si="25">IF(T262="Renda_Familiar","Receita",IF(T262="Receitas_com_Aplicacoes_Financeiras","Receita",IF(T262="Outras_Receitas","Receita","")))</f>
        <v>#N/A</v>
      </c>
      <c r="S262" s="200" t="e">
        <f t="shared" si="23"/>
        <v>#N/A</v>
      </c>
      <c r="T262" s="201" t="e">
        <f>VLOOKUP(D262,'PC Receitas'!$N$4:$O$14,2,FALSE)</f>
        <v>#N/A</v>
      </c>
    </row>
    <row r="263" spans="3:20" ht="19.5" customHeight="1" thickTop="1" thickBot="1" x14ac:dyDescent="0.25">
      <c r="C263" s="58"/>
      <c r="D263" s="58"/>
      <c r="E263" s="58"/>
      <c r="F263" s="58"/>
      <c r="G263" s="58"/>
      <c r="H263" s="58"/>
      <c r="I263" s="59"/>
      <c r="J263" s="60"/>
      <c r="K263" s="57">
        <f t="shared" ca="1" si="22"/>
        <v>75600</v>
      </c>
      <c r="P263" s="204" t="e">
        <f t="shared" si="21"/>
        <v>#N/A</v>
      </c>
      <c r="Q263" s="200" t="e">
        <f t="shared" si="24"/>
        <v>#N/A</v>
      </c>
      <c r="R263" s="200" t="e">
        <f t="shared" si="25"/>
        <v>#N/A</v>
      </c>
      <c r="S263" s="200" t="e">
        <f t="shared" si="23"/>
        <v>#N/A</v>
      </c>
      <c r="T263" s="201" t="e">
        <f>VLOOKUP(D263,'PC Receitas'!$N$4:$O$14,2,FALSE)</f>
        <v>#N/A</v>
      </c>
    </row>
    <row r="264" spans="3:20" ht="19.5" customHeight="1" thickTop="1" thickBot="1" x14ac:dyDescent="0.25">
      <c r="C264" s="58"/>
      <c r="D264" s="58"/>
      <c r="E264" s="58"/>
      <c r="F264" s="58"/>
      <c r="G264" s="58"/>
      <c r="H264" s="58"/>
      <c r="I264" s="59"/>
      <c r="J264" s="60"/>
      <c r="K264" s="57">
        <f t="shared" ca="1" si="22"/>
        <v>75600</v>
      </c>
      <c r="P264" s="204" t="e">
        <f t="shared" si="21"/>
        <v>#N/A</v>
      </c>
      <c r="Q264" s="200" t="e">
        <f t="shared" si="24"/>
        <v>#N/A</v>
      </c>
      <c r="R264" s="200" t="e">
        <f t="shared" si="25"/>
        <v>#N/A</v>
      </c>
      <c r="S264" s="200" t="e">
        <f t="shared" si="23"/>
        <v>#N/A</v>
      </c>
      <c r="T264" s="201" t="e">
        <f>VLOOKUP(D264,'PC Receitas'!$N$4:$O$14,2,FALSE)</f>
        <v>#N/A</v>
      </c>
    </row>
    <row r="265" spans="3:20" ht="19.5" customHeight="1" thickTop="1" thickBot="1" x14ac:dyDescent="0.25">
      <c r="C265" s="58"/>
      <c r="D265" s="58"/>
      <c r="E265" s="58"/>
      <c r="F265" s="58"/>
      <c r="G265" s="58"/>
      <c r="H265" s="58"/>
      <c r="I265" s="59"/>
      <c r="J265" s="60"/>
      <c r="K265" s="57">
        <f t="shared" ca="1" si="22"/>
        <v>75600</v>
      </c>
      <c r="P265" s="204" t="e">
        <f t="shared" si="21"/>
        <v>#N/A</v>
      </c>
      <c r="Q265" s="200" t="e">
        <f t="shared" si="24"/>
        <v>#N/A</v>
      </c>
      <c r="R265" s="200" t="e">
        <f t="shared" si="25"/>
        <v>#N/A</v>
      </c>
      <c r="S265" s="200" t="e">
        <f t="shared" si="23"/>
        <v>#N/A</v>
      </c>
      <c r="T265" s="201" t="e">
        <f>VLOOKUP(D265,'PC Receitas'!$N$4:$O$14,2,FALSE)</f>
        <v>#N/A</v>
      </c>
    </row>
    <row r="266" spans="3:20" ht="19.5" customHeight="1" thickTop="1" thickBot="1" x14ac:dyDescent="0.25">
      <c r="C266" s="58"/>
      <c r="D266" s="58"/>
      <c r="E266" s="58"/>
      <c r="F266" s="58"/>
      <c r="G266" s="58"/>
      <c r="H266" s="58"/>
      <c r="I266" s="59"/>
      <c r="J266" s="60"/>
      <c r="K266" s="57">
        <f t="shared" ca="1" si="22"/>
        <v>75600</v>
      </c>
      <c r="P266" s="204" t="e">
        <f t="shared" si="21"/>
        <v>#N/A</v>
      </c>
      <c r="Q266" s="200" t="e">
        <f t="shared" si="24"/>
        <v>#N/A</v>
      </c>
      <c r="R266" s="200" t="e">
        <f t="shared" si="25"/>
        <v>#N/A</v>
      </c>
      <c r="S266" s="200" t="e">
        <f t="shared" si="23"/>
        <v>#N/A</v>
      </c>
      <c r="T266" s="201" t="e">
        <f>VLOOKUP(D266,'PC Receitas'!$N$4:$O$14,2,FALSE)</f>
        <v>#N/A</v>
      </c>
    </row>
    <row r="267" spans="3:20" ht="19.5" customHeight="1" thickTop="1" thickBot="1" x14ac:dyDescent="0.25">
      <c r="C267" s="58"/>
      <c r="D267" s="58"/>
      <c r="E267" s="58"/>
      <c r="F267" s="58"/>
      <c r="G267" s="58"/>
      <c r="H267" s="58"/>
      <c r="I267" s="59"/>
      <c r="J267" s="60"/>
      <c r="K267" s="57">
        <f t="shared" ca="1" si="22"/>
        <v>75600</v>
      </c>
      <c r="P267" s="204" t="e">
        <f t="shared" si="21"/>
        <v>#N/A</v>
      </c>
      <c r="Q267" s="200" t="e">
        <f t="shared" si="24"/>
        <v>#N/A</v>
      </c>
      <c r="R267" s="200" t="e">
        <f t="shared" si="25"/>
        <v>#N/A</v>
      </c>
      <c r="S267" s="200" t="e">
        <f t="shared" si="23"/>
        <v>#N/A</v>
      </c>
      <c r="T267" s="201" t="e">
        <f>VLOOKUP(D267,'PC Receitas'!$N$4:$O$14,2,FALSE)</f>
        <v>#N/A</v>
      </c>
    </row>
    <row r="268" spans="3:20" ht="19.5" customHeight="1" thickTop="1" thickBot="1" x14ac:dyDescent="0.25">
      <c r="C268" s="58"/>
      <c r="D268" s="58"/>
      <c r="E268" s="58"/>
      <c r="F268" s="58"/>
      <c r="G268" s="58"/>
      <c r="H268" s="58"/>
      <c r="I268" s="59"/>
      <c r="J268" s="60"/>
      <c r="K268" s="57">
        <f t="shared" ca="1" si="22"/>
        <v>75600</v>
      </c>
      <c r="P268" s="204" t="e">
        <f t="shared" si="21"/>
        <v>#N/A</v>
      </c>
      <c r="Q268" s="200" t="e">
        <f t="shared" si="24"/>
        <v>#N/A</v>
      </c>
      <c r="R268" s="200" t="e">
        <f t="shared" si="25"/>
        <v>#N/A</v>
      </c>
      <c r="S268" s="200" t="e">
        <f t="shared" si="23"/>
        <v>#N/A</v>
      </c>
      <c r="T268" s="201" t="e">
        <f>VLOOKUP(D268,'PC Receitas'!$N$4:$O$14,2,FALSE)</f>
        <v>#N/A</v>
      </c>
    </row>
    <row r="269" spans="3:20" ht="19.5" customHeight="1" thickTop="1" thickBot="1" x14ac:dyDescent="0.25">
      <c r="C269" s="58"/>
      <c r="D269" s="58"/>
      <c r="E269" s="58"/>
      <c r="F269" s="58"/>
      <c r="G269" s="58"/>
      <c r="H269" s="58"/>
      <c r="I269" s="59"/>
      <c r="J269" s="60"/>
      <c r="K269" s="57">
        <f t="shared" ca="1" si="22"/>
        <v>75600</v>
      </c>
      <c r="P269" s="204" t="e">
        <f t="shared" si="21"/>
        <v>#N/A</v>
      </c>
      <c r="Q269" s="200" t="e">
        <f t="shared" si="24"/>
        <v>#N/A</v>
      </c>
      <c r="R269" s="200" t="e">
        <f t="shared" si="25"/>
        <v>#N/A</v>
      </c>
      <c r="S269" s="200" t="e">
        <f t="shared" si="23"/>
        <v>#N/A</v>
      </c>
      <c r="T269" s="201" t="e">
        <f>VLOOKUP(D269,'PC Receitas'!$N$4:$O$14,2,FALSE)</f>
        <v>#N/A</v>
      </c>
    </row>
    <row r="270" spans="3:20" ht="19.5" customHeight="1" thickTop="1" thickBot="1" x14ac:dyDescent="0.25">
      <c r="C270" s="58"/>
      <c r="D270" s="58"/>
      <c r="E270" s="58"/>
      <c r="F270" s="58"/>
      <c r="G270" s="58"/>
      <c r="H270" s="58"/>
      <c r="I270" s="59"/>
      <c r="J270" s="60"/>
      <c r="K270" s="57">
        <f t="shared" ca="1" si="22"/>
        <v>75600</v>
      </c>
      <c r="P270" s="204" t="e">
        <f t="shared" si="21"/>
        <v>#N/A</v>
      </c>
      <c r="Q270" s="200" t="e">
        <f t="shared" si="24"/>
        <v>#N/A</v>
      </c>
      <c r="R270" s="200" t="e">
        <f t="shared" si="25"/>
        <v>#N/A</v>
      </c>
      <c r="S270" s="200" t="e">
        <f t="shared" si="23"/>
        <v>#N/A</v>
      </c>
      <c r="T270" s="201" t="e">
        <f>VLOOKUP(D270,'PC Receitas'!$N$4:$O$14,2,FALSE)</f>
        <v>#N/A</v>
      </c>
    </row>
    <row r="271" spans="3:20" ht="19.5" customHeight="1" thickTop="1" thickBot="1" x14ac:dyDescent="0.25">
      <c r="C271" s="58"/>
      <c r="D271" s="58"/>
      <c r="E271" s="58"/>
      <c r="F271" s="58"/>
      <c r="G271" s="58"/>
      <c r="H271" s="58"/>
      <c r="I271" s="59"/>
      <c r="J271" s="60"/>
      <c r="K271" s="57">
        <f t="shared" ca="1" si="22"/>
        <v>75600</v>
      </c>
      <c r="P271" s="204" t="e">
        <f t="shared" si="21"/>
        <v>#N/A</v>
      </c>
      <c r="Q271" s="200" t="e">
        <f t="shared" si="24"/>
        <v>#N/A</v>
      </c>
      <c r="R271" s="200" t="e">
        <f t="shared" si="25"/>
        <v>#N/A</v>
      </c>
      <c r="S271" s="200" t="e">
        <f t="shared" si="23"/>
        <v>#N/A</v>
      </c>
      <c r="T271" s="201" t="e">
        <f>VLOOKUP(D271,'PC Receitas'!$N$4:$O$14,2,FALSE)</f>
        <v>#N/A</v>
      </c>
    </row>
    <row r="272" spans="3:20" ht="19.5" customHeight="1" thickTop="1" thickBot="1" x14ac:dyDescent="0.25">
      <c r="C272" s="58"/>
      <c r="D272" s="58"/>
      <c r="E272" s="58"/>
      <c r="F272" s="58"/>
      <c r="G272" s="58"/>
      <c r="H272" s="58"/>
      <c r="I272" s="59"/>
      <c r="J272" s="60"/>
      <c r="K272" s="57">
        <f t="shared" ca="1" si="22"/>
        <v>75600</v>
      </c>
      <c r="P272" s="204" t="e">
        <f t="shared" ref="P272:P335" si="26">IF(T272="Despesas_com_Transportes","Despesa",IF(T272="Despesas_com_Lazer_e_Informacao","Despesa",IF(T272="Outras_Despesas","Despesa",IF(T272="Imposto_de_Renda","Despesa",IF(T272="Investimentos_Bens","Despesa","")))))</f>
        <v>#N/A</v>
      </c>
      <c r="Q272" s="200" t="e">
        <f t="shared" si="24"/>
        <v>#N/A</v>
      </c>
      <c r="R272" s="200" t="e">
        <f t="shared" si="25"/>
        <v>#N/A</v>
      </c>
      <c r="S272" s="200" t="e">
        <f t="shared" si="23"/>
        <v>#N/A</v>
      </c>
      <c r="T272" s="201" t="e">
        <f>VLOOKUP(D272,'PC Receitas'!$N$4:$O$14,2,FALSE)</f>
        <v>#N/A</v>
      </c>
    </row>
    <row r="273" spans="3:20" ht="19.5" customHeight="1" thickTop="1" thickBot="1" x14ac:dyDescent="0.25">
      <c r="C273" s="58"/>
      <c r="D273" s="58"/>
      <c r="E273" s="58"/>
      <c r="F273" s="58"/>
      <c r="G273" s="58"/>
      <c r="H273" s="58"/>
      <c r="I273" s="59"/>
      <c r="J273" s="60"/>
      <c r="K273" s="57">
        <f t="shared" ca="1" si="22"/>
        <v>75600</v>
      </c>
      <c r="P273" s="204" t="e">
        <f t="shared" si="26"/>
        <v>#N/A</v>
      </c>
      <c r="Q273" s="200" t="e">
        <f t="shared" si="24"/>
        <v>#N/A</v>
      </c>
      <c r="R273" s="200" t="e">
        <f t="shared" si="25"/>
        <v>#N/A</v>
      </c>
      <c r="S273" s="200" t="e">
        <f t="shared" si="23"/>
        <v>#N/A</v>
      </c>
      <c r="T273" s="201" t="e">
        <f>VLOOKUP(D273,'PC Receitas'!$N$4:$O$14,2,FALSE)</f>
        <v>#N/A</v>
      </c>
    </row>
    <row r="274" spans="3:20" ht="19.5" customHeight="1" thickTop="1" thickBot="1" x14ac:dyDescent="0.25">
      <c r="C274" s="58"/>
      <c r="D274" s="58"/>
      <c r="E274" s="58"/>
      <c r="F274" s="58"/>
      <c r="G274" s="58"/>
      <c r="H274" s="58"/>
      <c r="I274" s="59"/>
      <c r="J274" s="60"/>
      <c r="K274" s="57">
        <f t="shared" ca="1" si="22"/>
        <v>75600</v>
      </c>
      <c r="P274" s="204" t="e">
        <f t="shared" si="26"/>
        <v>#N/A</v>
      </c>
      <c r="Q274" s="200" t="e">
        <f t="shared" si="24"/>
        <v>#N/A</v>
      </c>
      <c r="R274" s="200" t="e">
        <f t="shared" si="25"/>
        <v>#N/A</v>
      </c>
      <c r="S274" s="200" t="e">
        <f t="shared" si="23"/>
        <v>#N/A</v>
      </c>
      <c r="T274" s="201"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75600</v>
      </c>
      <c r="P275" s="204" t="e">
        <f t="shared" si="26"/>
        <v>#N/A</v>
      </c>
      <c r="Q275" s="200" t="e">
        <f t="shared" si="24"/>
        <v>#N/A</v>
      </c>
      <c r="R275" s="200" t="e">
        <f t="shared" si="25"/>
        <v>#N/A</v>
      </c>
      <c r="S275" s="200" t="e">
        <f t="shared" si="23"/>
        <v>#N/A</v>
      </c>
      <c r="T275" s="201" t="e">
        <f>VLOOKUP(D275,'PC Receitas'!$N$4:$O$14,2,FALSE)</f>
        <v>#N/A</v>
      </c>
    </row>
    <row r="276" spans="3:20" ht="19.5" customHeight="1" thickTop="1" thickBot="1" x14ac:dyDescent="0.25">
      <c r="C276" s="58"/>
      <c r="D276" s="58"/>
      <c r="E276" s="58"/>
      <c r="F276" s="58"/>
      <c r="G276" s="58"/>
      <c r="H276" s="58"/>
      <c r="I276" s="59"/>
      <c r="J276" s="60"/>
      <c r="K276" s="57">
        <f t="shared" ca="1" si="27"/>
        <v>75600</v>
      </c>
      <c r="P276" s="204" t="e">
        <f t="shared" si="26"/>
        <v>#N/A</v>
      </c>
      <c r="Q276" s="200" t="e">
        <f t="shared" si="24"/>
        <v>#N/A</v>
      </c>
      <c r="R276" s="200" t="e">
        <f t="shared" si="25"/>
        <v>#N/A</v>
      </c>
      <c r="S276" s="200" t="e">
        <f t="shared" ref="S276:S339" si="28">IF(P276&lt;&gt;"",P276,IF(Q276&lt;&gt;"",Q276,IF(R276&lt;&gt;"",R276,"")))</f>
        <v>#N/A</v>
      </c>
      <c r="T276" s="201" t="e">
        <f>VLOOKUP(D276,'PC Receitas'!$N$4:$O$14,2,FALSE)</f>
        <v>#N/A</v>
      </c>
    </row>
    <row r="277" spans="3:20" ht="19.5" customHeight="1" thickTop="1" thickBot="1" x14ac:dyDescent="0.25">
      <c r="C277" s="58"/>
      <c r="D277" s="58"/>
      <c r="E277" s="58"/>
      <c r="F277" s="58"/>
      <c r="G277" s="58"/>
      <c r="H277" s="58"/>
      <c r="I277" s="59"/>
      <c r="J277" s="60"/>
      <c r="K277" s="57">
        <f t="shared" ca="1" si="27"/>
        <v>75600</v>
      </c>
      <c r="P277" s="204" t="e">
        <f t="shared" si="26"/>
        <v>#N/A</v>
      </c>
      <c r="Q277" s="200" t="e">
        <f t="shared" si="24"/>
        <v>#N/A</v>
      </c>
      <c r="R277" s="200" t="e">
        <f t="shared" si="25"/>
        <v>#N/A</v>
      </c>
      <c r="S277" s="200" t="e">
        <f t="shared" si="28"/>
        <v>#N/A</v>
      </c>
      <c r="T277" s="201" t="e">
        <f>VLOOKUP(D277,'PC Receitas'!$N$4:$O$14,2,FALSE)</f>
        <v>#N/A</v>
      </c>
    </row>
    <row r="278" spans="3:20" ht="19.5" customHeight="1" thickTop="1" thickBot="1" x14ac:dyDescent="0.25">
      <c r="C278" s="58"/>
      <c r="D278" s="58"/>
      <c r="E278" s="58"/>
      <c r="F278" s="58"/>
      <c r="G278" s="58"/>
      <c r="H278" s="58"/>
      <c r="I278" s="59"/>
      <c r="J278" s="60"/>
      <c r="K278" s="57">
        <f t="shared" ca="1" si="27"/>
        <v>75600</v>
      </c>
      <c r="P278" s="204" t="e">
        <f t="shared" si="26"/>
        <v>#N/A</v>
      </c>
      <c r="Q278" s="200" t="e">
        <f t="shared" si="24"/>
        <v>#N/A</v>
      </c>
      <c r="R278" s="200" t="e">
        <f t="shared" si="25"/>
        <v>#N/A</v>
      </c>
      <c r="S278" s="200" t="e">
        <f t="shared" si="28"/>
        <v>#N/A</v>
      </c>
      <c r="T278" s="201" t="e">
        <f>VLOOKUP(D278,'PC Receitas'!$N$4:$O$14,2,FALSE)</f>
        <v>#N/A</v>
      </c>
    </row>
    <row r="279" spans="3:20" ht="19.5" customHeight="1" thickTop="1" thickBot="1" x14ac:dyDescent="0.25">
      <c r="C279" s="58"/>
      <c r="D279" s="58"/>
      <c r="E279" s="58"/>
      <c r="F279" s="58"/>
      <c r="G279" s="58"/>
      <c r="H279" s="58"/>
      <c r="I279" s="59"/>
      <c r="J279" s="60"/>
      <c r="K279" s="57">
        <f t="shared" ca="1" si="27"/>
        <v>75600</v>
      </c>
      <c r="P279" s="204" t="e">
        <f t="shared" si="26"/>
        <v>#N/A</v>
      </c>
      <c r="Q279" s="200" t="e">
        <f t="shared" si="24"/>
        <v>#N/A</v>
      </c>
      <c r="R279" s="200" t="e">
        <f t="shared" si="25"/>
        <v>#N/A</v>
      </c>
      <c r="S279" s="200" t="e">
        <f t="shared" si="28"/>
        <v>#N/A</v>
      </c>
      <c r="T279" s="201" t="e">
        <f>VLOOKUP(D279,'PC Receitas'!$N$4:$O$14,2,FALSE)</f>
        <v>#N/A</v>
      </c>
    </row>
    <row r="280" spans="3:20" ht="19.5" customHeight="1" thickTop="1" thickBot="1" x14ac:dyDescent="0.25">
      <c r="C280" s="58"/>
      <c r="D280" s="58"/>
      <c r="E280" s="58"/>
      <c r="F280" s="58"/>
      <c r="G280" s="58"/>
      <c r="H280" s="58"/>
      <c r="I280" s="59"/>
      <c r="J280" s="60"/>
      <c r="K280" s="57">
        <f t="shared" ca="1" si="27"/>
        <v>75600</v>
      </c>
      <c r="P280" s="204" t="e">
        <f t="shared" si="26"/>
        <v>#N/A</v>
      </c>
      <c r="Q280" s="200" t="e">
        <f t="shared" si="24"/>
        <v>#N/A</v>
      </c>
      <c r="R280" s="200" t="e">
        <f t="shared" si="25"/>
        <v>#N/A</v>
      </c>
      <c r="S280" s="200" t="e">
        <f t="shared" si="28"/>
        <v>#N/A</v>
      </c>
      <c r="T280" s="201" t="e">
        <f>VLOOKUP(D280,'PC Receitas'!$N$4:$O$14,2,FALSE)</f>
        <v>#N/A</v>
      </c>
    </row>
    <row r="281" spans="3:20" ht="19.5" customHeight="1" thickTop="1" thickBot="1" x14ac:dyDescent="0.25">
      <c r="C281" s="58"/>
      <c r="D281" s="58"/>
      <c r="E281" s="58"/>
      <c r="F281" s="58"/>
      <c r="G281" s="58"/>
      <c r="H281" s="58"/>
      <c r="I281" s="59"/>
      <c r="J281" s="60"/>
      <c r="K281" s="57">
        <f t="shared" ca="1" si="27"/>
        <v>75600</v>
      </c>
      <c r="P281" s="204" t="e">
        <f t="shared" si="26"/>
        <v>#N/A</v>
      </c>
      <c r="Q281" s="200" t="e">
        <f t="shared" si="24"/>
        <v>#N/A</v>
      </c>
      <c r="R281" s="200" t="e">
        <f t="shared" si="25"/>
        <v>#N/A</v>
      </c>
      <c r="S281" s="200" t="e">
        <f t="shared" si="28"/>
        <v>#N/A</v>
      </c>
      <c r="T281" s="201" t="e">
        <f>VLOOKUP(D281,'PC Receitas'!$N$4:$O$14,2,FALSE)</f>
        <v>#N/A</v>
      </c>
    </row>
    <row r="282" spans="3:20" ht="19.5" customHeight="1" thickTop="1" thickBot="1" x14ac:dyDescent="0.25">
      <c r="C282" s="58"/>
      <c r="D282" s="58"/>
      <c r="E282" s="58"/>
      <c r="F282" s="58"/>
      <c r="G282" s="58"/>
      <c r="H282" s="58"/>
      <c r="I282" s="59"/>
      <c r="J282" s="60"/>
      <c r="K282" s="57">
        <f t="shared" ca="1" si="27"/>
        <v>75600</v>
      </c>
      <c r="P282" s="204" t="e">
        <f t="shared" si="26"/>
        <v>#N/A</v>
      </c>
      <c r="Q282" s="200" t="e">
        <f t="shared" si="24"/>
        <v>#N/A</v>
      </c>
      <c r="R282" s="200" t="e">
        <f t="shared" si="25"/>
        <v>#N/A</v>
      </c>
      <c r="S282" s="200" t="e">
        <f t="shared" si="28"/>
        <v>#N/A</v>
      </c>
      <c r="T282" s="201" t="e">
        <f>VLOOKUP(D282,'PC Receitas'!$N$4:$O$14,2,FALSE)</f>
        <v>#N/A</v>
      </c>
    </row>
    <row r="283" spans="3:20" ht="19.5" customHeight="1" thickTop="1" thickBot="1" x14ac:dyDescent="0.25">
      <c r="C283" s="58"/>
      <c r="D283" s="58"/>
      <c r="E283" s="58"/>
      <c r="F283" s="58"/>
      <c r="G283" s="58"/>
      <c r="H283" s="58"/>
      <c r="I283" s="59"/>
      <c r="J283" s="60"/>
      <c r="K283" s="57">
        <f t="shared" ca="1" si="27"/>
        <v>75600</v>
      </c>
      <c r="P283" s="204" t="e">
        <f t="shared" si="26"/>
        <v>#N/A</v>
      </c>
      <c r="Q283" s="200" t="e">
        <f t="shared" si="24"/>
        <v>#N/A</v>
      </c>
      <c r="R283" s="200" t="e">
        <f t="shared" si="25"/>
        <v>#N/A</v>
      </c>
      <c r="S283" s="200" t="e">
        <f t="shared" si="28"/>
        <v>#N/A</v>
      </c>
      <c r="T283" s="201" t="e">
        <f>VLOOKUP(D283,'PC Receitas'!$N$4:$O$14,2,FALSE)</f>
        <v>#N/A</v>
      </c>
    </row>
    <row r="284" spans="3:20" ht="19.5" customHeight="1" thickTop="1" thickBot="1" x14ac:dyDescent="0.25">
      <c r="C284" s="58"/>
      <c r="D284" s="58"/>
      <c r="E284" s="58"/>
      <c r="F284" s="58"/>
      <c r="G284" s="58"/>
      <c r="H284" s="58"/>
      <c r="I284" s="59"/>
      <c r="J284" s="60"/>
      <c r="K284" s="57">
        <f t="shared" ca="1" si="27"/>
        <v>75600</v>
      </c>
      <c r="P284" s="204" t="e">
        <f t="shared" si="26"/>
        <v>#N/A</v>
      </c>
      <c r="Q284" s="200" t="e">
        <f t="shared" si="24"/>
        <v>#N/A</v>
      </c>
      <c r="R284" s="200" t="e">
        <f t="shared" si="25"/>
        <v>#N/A</v>
      </c>
      <c r="S284" s="200" t="e">
        <f t="shared" si="28"/>
        <v>#N/A</v>
      </c>
      <c r="T284" s="201" t="e">
        <f>VLOOKUP(D284,'PC Receitas'!$N$4:$O$14,2,FALSE)</f>
        <v>#N/A</v>
      </c>
    </row>
    <row r="285" spans="3:20" ht="19.5" customHeight="1" thickTop="1" thickBot="1" x14ac:dyDescent="0.25">
      <c r="C285" s="58"/>
      <c r="D285" s="58"/>
      <c r="E285" s="58"/>
      <c r="F285" s="58"/>
      <c r="G285" s="58"/>
      <c r="H285" s="58"/>
      <c r="I285" s="59"/>
      <c r="J285" s="60"/>
      <c r="K285" s="57">
        <f t="shared" ca="1" si="27"/>
        <v>75600</v>
      </c>
      <c r="P285" s="204" t="e">
        <f t="shared" si="26"/>
        <v>#N/A</v>
      </c>
      <c r="Q285" s="200" t="e">
        <f t="shared" si="24"/>
        <v>#N/A</v>
      </c>
      <c r="R285" s="200" t="e">
        <f t="shared" si="25"/>
        <v>#N/A</v>
      </c>
      <c r="S285" s="200" t="e">
        <f t="shared" si="28"/>
        <v>#N/A</v>
      </c>
      <c r="T285" s="201" t="e">
        <f>VLOOKUP(D285,'PC Receitas'!$N$4:$O$14,2,FALSE)</f>
        <v>#N/A</v>
      </c>
    </row>
    <row r="286" spans="3:20" ht="19.5" customHeight="1" thickTop="1" thickBot="1" x14ac:dyDescent="0.25">
      <c r="C286" s="58"/>
      <c r="D286" s="58"/>
      <c r="E286" s="58"/>
      <c r="F286" s="58"/>
      <c r="G286" s="58"/>
      <c r="H286" s="58"/>
      <c r="I286" s="59"/>
      <c r="J286" s="60"/>
      <c r="K286" s="57">
        <f t="shared" ca="1" si="27"/>
        <v>75600</v>
      </c>
      <c r="P286" s="204" t="e">
        <f t="shared" si="26"/>
        <v>#N/A</v>
      </c>
      <c r="Q286" s="200" t="e">
        <f t="shared" si="24"/>
        <v>#N/A</v>
      </c>
      <c r="R286" s="200" t="e">
        <f t="shared" si="25"/>
        <v>#N/A</v>
      </c>
      <c r="S286" s="200" t="e">
        <f t="shared" si="28"/>
        <v>#N/A</v>
      </c>
      <c r="T286" s="201" t="e">
        <f>VLOOKUP(D286,'PC Receitas'!$N$4:$O$14,2,FALSE)</f>
        <v>#N/A</v>
      </c>
    </row>
    <row r="287" spans="3:20" ht="19.5" customHeight="1" thickTop="1" thickBot="1" x14ac:dyDescent="0.25">
      <c r="C287" s="58"/>
      <c r="D287" s="58"/>
      <c r="E287" s="58"/>
      <c r="F287" s="58"/>
      <c r="G287" s="58"/>
      <c r="H287" s="58"/>
      <c r="I287" s="59"/>
      <c r="J287" s="60"/>
      <c r="K287" s="57">
        <f t="shared" ca="1" si="27"/>
        <v>75600</v>
      </c>
      <c r="P287" s="204" t="e">
        <f t="shared" si="26"/>
        <v>#N/A</v>
      </c>
      <c r="Q287" s="200" t="e">
        <f t="shared" si="24"/>
        <v>#N/A</v>
      </c>
      <c r="R287" s="200" t="e">
        <f t="shared" si="25"/>
        <v>#N/A</v>
      </c>
      <c r="S287" s="200" t="e">
        <f t="shared" si="28"/>
        <v>#N/A</v>
      </c>
      <c r="T287" s="201" t="e">
        <f>VLOOKUP(D287,'PC Receitas'!$N$4:$O$14,2,FALSE)</f>
        <v>#N/A</v>
      </c>
    </row>
    <row r="288" spans="3:20" ht="19.5" customHeight="1" thickTop="1" thickBot="1" x14ac:dyDescent="0.25">
      <c r="C288" s="58"/>
      <c r="D288" s="58"/>
      <c r="E288" s="58"/>
      <c r="F288" s="58"/>
      <c r="G288" s="58"/>
      <c r="H288" s="58"/>
      <c r="I288" s="59"/>
      <c r="J288" s="60"/>
      <c r="K288" s="57">
        <f t="shared" ca="1" si="27"/>
        <v>75600</v>
      </c>
      <c r="P288" s="204" t="e">
        <f t="shared" si="26"/>
        <v>#N/A</v>
      </c>
      <c r="Q288" s="200" t="e">
        <f t="shared" si="24"/>
        <v>#N/A</v>
      </c>
      <c r="R288" s="200" t="e">
        <f t="shared" si="25"/>
        <v>#N/A</v>
      </c>
      <c r="S288" s="200" t="e">
        <f t="shared" si="28"/>
        <v>#N/A</v>
      </c>
      <c r="T288" s="201" t="e">
        <f>VLOOKUP(D288,'PC Receitas'!$N$4:$O$14,2,FALSE)</f>
        <v>#N/A</v>
      </c>
    </row>
    <row r="289" spans="3:20" ht="19.5" customHeight="1" thickTop="1" thickBot="1" x14ac:dyDescent="0.25">
      <c r="C289" s="58"/>
      <c r="D289" s="58"/>
      <c r="E289" s="58"/>
      <c r="F289" s="58"/>
      <c r="G289" s="58"/>
      <c r="H289" s="58"/>
      <c r="I289" s="59"/>
      <c r="J289" s="60"/>
      <c r="K289" s="57">
        <f t="shared" ca="1" si="27"/>
        <v>75600</v>
      </c>
      <c r="P289" s="204" t="e">
        <f t="shared" si="26"/>
        <v>#N/A</v>
      </c>
      <c r="Q289" s="200" t="e">
        <f t="shared" si="24"/>
        <v>#N/A</v>
      </c>
      <c r="R289" s="200" t="e">
        <f t="shared" si="25"/>
        <v>#N/A</v>
      </c>
      <c r="S289" s="200" t="e">
        <f t="shared" si="28"/>
        <v>#N/A</v>
      </c>
      <c r="T289" s="201" t="e">
        <f>VLOOKUP(D289,'PC Receitas'!$N$4:$O$14,2,FALSE)</f>
        <v>#N/A</v>
      </c>
    </row>
    <row r="290" spans="3:20" ht="19.5" customHeight="1" thickTop="1" thickBot="1" x14ac:dyDescent="0.25">
      <c r="C290" s="58"/>
      <c r="D290" s="58"/>
      <c r="E290" s="58"/>
      <c r="F290" s="58"/>
      <c r="G290" s="58"/>
      <c r="H290" s="58"/>
      <c r="I290" s="59"/>
      <c r="J290" s="60"/>
      <c r="K290" s="57">
        <f t="shared" ca="1" si="27"/>
        <v>75600</v>
      </c>
      <c r="P290" s="204" t="e">
        <f t="shared" si="26"/>
        <v>#N/A</v>
      </c>
      <c r="Q290" s="200" t="e">
        <f t="shared" si="24"/>
        <v>#N/A</v>
      </c>
      <c r="R290" s="200" t="e">
        <f t="shared" si="25"/>
        <v>#N/A</v>
      </c>
      <c r="S290" s="200" t="e">
        <f t="shared" si="28"/>
        <v>#N/A</v>
      </c>
      <c r="T290" s="201" t="e">
        <f>VLOOKUP(D290,'PC Receitas'!$N$4:$O$14,2,FALSE)</f>
        <v>#N/A</v>
      </c>
    </row>
    <row r="291" spans="3:20" ht="19.5" customHeight="1" thickTop="1" thickBot="1" x14ac:dyDescent="0.25">
      <c r="C291" s="58"/>
      <c r="D291" s="58"/>
      <c r="E291" s="58"/>
      <c r="F291" s="58"/>
      <c r="G291" s="58"/>
      <c r="H291" s="58"/>
      <c r="I291" s="59"/>
      <c r="J291" s="60"/>
      <c r="K291" s="57">
        <f t="shared" ca="1" si="27"/>
        <v>75600</v>
      </c>
      <c r="P291" s="204" t="e">
        <f t="shared" si="26"/>
        <v>#N/A</v>
      </c>
      <c r="Q291" s="200" t="e">
        <f t="shared" si="24"/>
        <v>#N/A</v>
      </c>
      <c r="R291" s="200" t="e">
        <f t="shared" si="25"/>
        <v>#N/A</v>
      </c>
      <c r="S291" s="200" t="e">
        <f t="shared" si="28"/>
        <v>#N/A</v>
      </c>
      <c r="T291" s="201" t="e">
        <f>VLOOKUP(D291,'PC Receitas'!$N$4:$O$14,2,FALSE)</f>
        <v>#N/A</v>
      </c>
    </row>
    <row r="292" spans="3:20" ht="19.5" customHeight="1" thickTop="1" thickBot="1" x14ac:dyDescent="0.25">
      <c r="C292" s="58"/>
      <c r="D292" s="58"/>
      <c r="E292" s="58"/>
      <c r="F292" s="58"/>
      <c r="G292" s="58"/>
      <c r="H292" s="58"/>
      <c r="I292" s="59"/>
      <c r="J292" s="60"/>
      <c r="K292" s="57">
        <f t="shared" ca="1" si="27"/>
        <v>75600</v>
      </c>
      <c r="P292" s="204" t="e">
        <f t="shared" si="26"/>
        <v>#N/A</v>
      </c>
      <c r="Q292" s="200" t="e">
        <f t="shared" si="24"/>
        <v>#N/A</v>
      </c>
      <c r="R292" s="200" t="e">
        <f t="shared" si="25"/>
        <v>#N/A</v>
      </c>
      <c r="S292" s="200" t="e">
        <f t="shared" si="28"/>
        <v>#N/A</v>
      </c>
      <c r="T292" s="201" t="e">
        <f>VLOOKUP(D292,'PC Receitas'!$N$4:$O$14,2,FALSE)</f>
        <v>#N/A</v>
      </c>
    </row>
    <row r="293" spans="3:20" ht="19.5" customHeight="1" thickTop="1" thickBot="1" x14ac:dyDescent="0.25">
      <c r="C293" s="58"/>
      <c r="D293" s="58"/>
      <c r="E293" s="58"/>
      <c r="F293" s="58"/>
      <c r="G293" s="58"/>
      <c r="H293" s="58"/>
      <c r="I293" s="59"/>
      <c r="J293" s="60"/>
      <c r="K293" s="57">
        <f t="shared" ca="1" si="27"/>
        <v>75600</v>
      </c>
      <c r="P293" s="204" t="e">
        <f t="shared" si="26"/>
        <v>#N/A</v>
      </c>
      <c r="Q293" s="200" t="e">
        <f t="shared" si="24"/>
        <v>#N/A</v>
      </c>
      <c r="R293" s="200" t="e">
        <f t="shared" si="25"/>
        <v>#N/A</v>
      </c>
      <c r="S293" s="200" t="e">
        <f t="shared" si="28"/>
        <v>#N/A</v>
      </c>
      <c r="T293" s="201" t="e">
        <f>VLOOKUP(D293,'PC Receitas'!$N$4:$O$14,2,FALSE)</f>
        <v>#N/A</v>
      </c>
    </row>
    <row r="294" spans="3:20" ht="19.5" customHeight="1" thickTop="1" thickBot="1" x14ac:dyDescent="0.25">
      <c r="C294" s="58"/>
      <c r="D294" s="58"/>
      <c r="E294" s="58"/>
      <c r="F294" s="58"/>
      <c r="G294" s="58"/>
      <c r="H294" s="58"/>
      <c r="I294" s="59"/>
      <c r="J294" s="60"/>
      <c r="K294" s="57">
        <f t="shared" ca="1" si="27"/>
        <v>75600</v>
      </c>
      <c r="P294" s="204" t="e">
        <f t="shared" si="26"/>
        <v>#N/A</v>
      </c>
      <c r="Q294" s="200" t="e">
        <f t="shared" si="24"/>
        <v>#N/A</v>
      </c>
      <c r="R294" s="200" t="e">
        <f t="shared" si="25"/>
        <v>#N/A</v>
      </c>
      <c r="S294" s="200" t="e">
        <f t="shared" si="28"/>
        <v>#N/A</v>
      </c>
      <c r="T294" s="201" t="e">
        <f>VLOOKUP(D294,'PC Receitas'!$N$4:$O$14,2,FALSE)</f>
        <v>#N/A</v>
      </c>
    </row>
    <row r="295" spans="3:20" ht="19.5" customHeight="1" thickTop="1" thickBot="1" x14ac:dyDescent="0.25">
      <c r="C295" s="58"/>
      <c r="D295" s="58"/>
      <c r="E295" s="58"/>
      <c r="F295" s="58"/>
      <c r="G295" s="58"/>
      <c r="H295" s="58"/>
      <c r="I295" s="59"/>
      <c r="J295" s="60"/>
      <c r="K295" s="57">
        <f t="shared" ca="1" si="27"/>
        <v>75600</v>
      </c>
      <c r="P295" s="204" t="e">
        <f t="shared" si="26"/>
        <v>#N/A</v>
      </c>
      <c r="Q295" s="200" t="e">
        <f t="shared" si="24"/>
        <v>#N/A</v>
      </c>
      <c r="R295" s="200" t="e">
        <f t="shared" si="25"/>
        <v>#N/A</v>
      </c>
      <c r="S295" s="200" t="e">
        <f t="shared" si="28"/>
        <v>#N/A</v>
      </c>
      <c r="T295" s="201" t="e">
        <f>VLOOKUP(D295,'PC Receitas'!$N$4:$O$14,2,FALSE)</f>
        <v>#N/A</v>
      </c>
    </row>
    <row r="296" spans="3:20" ht="19.5" customHeight="1" thickTop="1" thickBot="1" x14ac:dyDescent="0.25">
      <c r="C296" s="58"/>
      <c r="D296" s="58"/>
      <c r="E296" s="58"/>
      <c r="F296" s="58"/>
      <c r="G296" s="58"/>
      <c r="H296" s="58"/>
      <c r="I296" s="59"/>
      <c r="J296" s="60"/>
      <c r="K296" s="57">
        <f t="shared" ca="1" si="27"/>
        <v>75600</v>
      </c>
      <c r="P296" s="204" t="e">
        <f t="shared" si="26"/>
        <v>#N/A</v>
      </c>
      <c r="Q296" s="200" t="e">
        <f t="shared" si="24"/>
        <v>#N/A</v>
      </c>
      <c r="R296" s="200" t="e">
        <f t="shared" si="25"/>
        <v>#N/A</v>
      </c>
      <c r="S296" s="200" t="e">
        <f t="shared" si="28"/>
        <v>#N/A</v>
      </c>
      <c r="T296" s="201" t="e">
        <f>VLOOKUP(D296,'PC Receitas'!$N$4:$O$14,2,FALSE)</f>
        <v>#N/A</v>
      </c>
    </row>
    <row r="297" spans="3:20" ht="19.5" customHeight="1" thickTop="1" thickBot="1" x14ac:dyDescent="0.25">
      <c r="C297" s="58"/>
      <c r="D297" s="58"/>
      <c r="E297" s="58"/>
      <c r="F297" s="58"/>
      <c r="G297" s="58"/>
      <c r="H297" s="58"/>
      <c r="I297" s="59"/>
      <c r="J297" s="60"/>
      <c r="K297" s="57">
        <f t="shared" ca="1" si="27"/>
        <v>75600</v>
      </c>
      <c r="P297" s="204" t="e">
        <f t="shared" si="26"/>
        <v>#N/A</v>
      </c>
      <c r="Q297" s="200" t="e">
        <f t="shared" si="24"/>
        <v>#N/A</v>
      </c>
      <c r="R297" s="200" t="e">
        <f t="shared" si="25"/>
        <v>#N/A</v>
      </c>
      <c r="S297" s="200" t="e">
        <f t="shared" si="28"/>
        <v>#N/A</v>
      </c>
      <c r="T297" s="201" t="e">
        <f>VLOOKUP(D297,'PC Receitas'!$N$4:$O$14,2,FALSE)</f>
        <v>#N/A</v>
      </c>
    </row>
    <row r="298" spans="3:20" ht="19.5" customHeight="1" thickTop="1" thickBot="1" x14ac:dyDescent="0.25">
      <c r="C298" s="58"/>
      <c r="D298" s="58"/>
      <c r="E298" s="58"/>
      <c r="F298" s="58"/>
      <c r="G298" s="58"/>
      <c r="H298" s="58"/>
      <c r="I298" s="59"/>
      <c r="J298" s="60"/>
      <c r="K298" s="57">
        <f t="shared" ca="1" si="27"/>
        <v>75600</v>
      </c>
      <c r="P298" s="204" t="e">
        <f t="shared" si="26"/>
        <v>#N/A</v>
      </c>
      <c r="Q298" s="200" t="e">
        <f t="shared" si="24"/>
        <v>#N/A</v>
      </c>
      <c r="R298" s="200" t="e">
        <f t="shared" si="25"/>
        <v>#N/A</v>
      </c>
      <c r="S298" s="200" t="e">
        <f t="shared" si="28"/>
        <v>#N/A</v>
      </c>
      <c r="T298" s="201" t="e">
        <f>VLOOKUP(D298,'PC Receitas'!$N$4:$O$14,2,FALSE)</f>
        <v>#N/A</v>
      </c>
    </row>
    <row r="299" spans="3:20" ht="19.5" customHeight="1" thickTop="1" thickBot="1" x14ac:dyDescent="0.25">
      <c r="C299" s="58"/>
      <c r="D299" s="58"/>
      <c r="E299" s="58"/>
      <c r="F299" s="58"/>
      <c r="G299" s="58"/>
      <c r="H299" s="58"/>
      <c r="I299" s="59"/>
      <c r="J299" s="60"/>
      <c r="K299" s="57">
        <f t="shared" ca="1" si="27"/>
        <v>75600</v>
      </c>
      <c r="P299" s="204" t="e">
        <f t="shared" si="26"/>
        <v>#N/A</v>
      </c>
      <c r="Q299" s="200" t="e">
        <f t="shared" si="24"/>
        <v>#N/A</v>
      </c>
      <c r="R299" s="200" t="e">
        <f t="shared" si="25"/>
        <v>#N/A</v>
      </c>
      <c r="S299" s="200" t="e">
        <f t="shared" si="28"/>
        <v>#N/A</v>
      </c>
      <c r="T299" s="201" t="e">
        <f>VLOOKUP(D299,'PC Receitas'!$N$4:$O$14,2,FALSE)</f>
        <v>#N/A</v>
      </c>
    </row>
    <row r="300" spans="3:20" ht="19.5" customHeight="1" thickTop="1" thickBot="1" x14ac:dyDescent="0.25">
      <c r="C300" s="58"/>
      <c r="D300" s="58"/>
      <c r="E300" s="58"/>
      <c r="F300" s="58"/>
      <c r="G300" s="58"/>
      <c r="H300" s="58"/>
      <c r="I300" s="59"/>
      <c r="J300" s="60"/>
      <c r="K300" s="57">
        <f t="shared" ca="1" si="27"/>
        <v>75600</v>
      </c>
      <c r="P300" s="204" t="e">
        <f t="shared" si="26"/>
        <v>#N/A</v>
      </c>
      <c r="Q300" s="200" t="e">
        <f t="shared" si="24"/>
        <v>#N/A</v>
      </c>
      <c r="R300" s="200" t="e">
        <f t="shared" si="25"/>
        <v>#N/A</v>
      </c>
      <c r="S300" s="200" t="e">
        <f t="shared" si="28"/>
        <v>#N/A</v>
      </c>
      <c r="T300" s="201" t="e">
        <f>VLOOKUP(D300,'PC Receitas'!$N$4:$O$14,2,FALSE)</f>
        <v>#N/A</v>
      </c>
    </row>
    <row r="301" spans="3:20" ht="19.5" customHeight="1" thickTop="1" thickBot="1" x14ac:dyDescent="0.25">
      <c r="C301" s="58"/>
      <c r="D301" s="58"/>
      <c r="E301" s="58"/>
      <c r="F301" s="58"/>
      <c r="G301" s="58"/>
      <c r="H301" s="58"/>
      <c r="I301" s="59"/>
      <c r="J301" s="60"/>
      <c r="K301" s="57">
        <f t="shared" ca="1" si="27"/>
        <v>75600</v>
      </c>
      <c r="P301" s="204" t="e">
        <f t="shared" si="26"/>
        <v>#N/A</v>
      </c>
      <c r="Q301" s="200" t="e">
        <f t="shared" si="24"/>
        <v>#N/A</v>
      </c>
      <c r="R301" s="200" t="e">
        <f t="shared" si="25"/>
        <v>#N/A</v>
      </c>
      <c r="S301" s="200" t="e">
        <f t="shared" si="28"/>
        <v>#N/A</v>
      </c>
      <c r="T301" s="201" t="e">
        <f>VLOOKUP(D301,'PC Receitas'!$N$4:$O$14,2,FALSE)</f>
        <v>#N/A</v>
      </c>
    </row>
    <row r="302" spans="3:20" ht="19.5" customHeight="1" thickTop="1" thickBot="1" x14ac:dyDescent="0.25">
      <c r="C302" s="58"/>
      <c r="D302" s="58"/>
      <c r="E302" s="58"/>
      <c r="F302" s="58"/>
      <c r="G302" s="58"/>
      <c r="H302" s="58"/>
      <c r="I302" s="59"/>
      <c r="J302" s="60"/>
      <c r="K302" s="57">
        <f t="shared" ca="1" si="27"/>
        <v>75600</v>
      </c>
      <c r="P302" s="204" t="e">
        <f t="shared" si="26"/>
        <v>#N/A</v>
      </c>
      <c r="Q302" s="200" t="e">
        <f t="shared" si="24"/>
        <v>#N/A</v>
      </c>
      <c r="R302" s="200" t="e">
        <f t="shared" si="25"/>
        <v>#N/A</v>
      </c>
      <c r="S302" s="200" t="e">
        <f t="shared" si="28"/>
        <v>#N/A</v>
      </c>
      <c r="T302" s="201" t="e">
        <f>VLOOKUP(D302,'PC Receitas'!$N$4:$O$14,2,FALSE)</f>
        <v>#N/A</v>
      </c>
    </row>
    <row r="303" spans="3:20" ht="19.5" customHeight="1" thickTop="1" thickBot="1" x14ac:dyDescent="0.25">
      <c r="C303" s="58"/>
      <c r="D303" s="58"/>
      <c r="E303" s="58"/>
      <c r="F303" s="58"/>
      <c r="G303" s="58"/>
      <c r="H303" s="58"/>
      <c r="I303" s="59"/>
      <c r="J303" s="60"/>
      <c r="K303" s="57">
        <f t="shared" ca="1" si="27"/>
        <v>75600</v>
      </c>
      <c r="P303" s="204" t="e">
        <f t="shared" si="26"/>
        <v>#N/A</v>
      </c>
      <c r="Q303" s="200" t="e">
        <f t="shared" si="24"/>
        <v>#N/A</v>
      </c>
      <c r="R303" s="200" t="e">
        <f t="shared" si="25"/>
        <v>#N/A</v>
      </c>
      <c r="S303" s="200" t="e">
        <f t="shared" si="28"/>
        <v>#N/A</v>
      </c>
      <c r="T303" s="201" t="e">
        <f>VLOOKUP(D303,'PC Receitas'!$N$4:$O$14,2,FALSE)</f>
        <v>#N/A</v>
      </c>
    </row>
    <row r="304" spans="3:20" ht="19.5" customHeight="1" thickTop="1" thickBot="1" x14ac:dyDescent="0.25">
      <c r="C304" s="58"/>
      <c r="D304" s="58"/>
      <c r="E304" s="58"/>
      <c r="F304" s="58"/>
      <c r="G304" s="58"/>
      <c r="H304" s="58"/>
      <c r="I304" s="59"/>
      <c r="J304" s="60"/>
      <c r="K304" s="57">
        <f t="shared" ca="1" si="27"/>
        <v>75600</v>
      </c>
      <c r="P304" s="204" t="e">
        <f t="shared" si="26"/>
        <v>#N/A</v>
      </c>
      <c r="Q304" s="200" t="e">
        <f t="shared" si="24"/>
        <v>#N/A</v>
      </c>
      <c r="R304" s="200" t="e">
        <f t="shared" si="25"/>
        <v>#N/A</v>
      </c>
      <c r="S304" s="200" t="e">
        <f t="shared" si="28"/>
        <v>#N/A</v>
      </c>
      <c r="T304" s="201" t="e">
        <f>VLOOKUP(D304,'PC Receitas'!$N$4:$O$14,2,FALSE)</f>
        <v>#N/A</v>
      </c>
    </row>
    <row r="305" spans="3:20" ht="19.5" customHeight="1" thickTop="1" thickBot="1" x14ac:dyDescent="0.25">
      <c r="C305" s="58"/>
      <c r="D305" s="58"/>
      <c r="E305" s="58"/>
      <c r="F305" s="58"/>
      <c r="G305" s="58"/>
      <c r="H305" s="58"/>
      <c r="I305" s="59"/>
      <c r="J305" s="60"/>
      <c r="K305" s="57">
        <f t="shared" ca="1" si="27"/>
        <v>75600</v>
      </c>
      <c r="P305" s="204" t="e">
        <f t="shared" si="26"/>
        <v>#N/A</v>
      </c>
      <c r="Q305" s="200" t="e">
        <f t="shared" si="24"/>
        <v>#N/A</v>
      </c>
      <c r="R305" s="200" t="e">
        <f t="shared" si="25"/>
        <v>#N/A</v>
      </c>
      <c r="S305" s="200" t="e">
        <f t="shared" si="28"/>
        <v>#N/A</v>
      </c>
      <c r="T305" s="201" t="e">
        <f>VLOOKUP(D305,'PC Receitas'!$N$4:$O$14,2,FALSE)</f>
        <v>#N/A</v>
      </c>
    </row>
    <row r="306" spans="3:20" ht="19.5" customHeight="1" thickTop="1" thickBot="1" x14ac:dyDescent="0.25">
      <c r="C306" s="58"/>
      <c r="D306" s="58"/>
      <c r="E306" s="58"/>
      <c r="F306" s="58"/>
      <c r="G306" s="58"/>
      <c r="H306" s="58"/>
      <c r="I306" s="59"/>
      <c r="J306" s="60"/>
      <c r="K306" s="57">
        <f t="shared" ca="1" si="27"/>
        <v>75600</v>
      </c>
      <c r="P306" s="204" t="e">
        <f t="shared" si="26"/>
        <v>#N/A</v>
      </c>
      <c r="Q306" s="200" t="e">
        <f t="shared" si="24"/>
        <v>#N/A</v>
      </c>
      <c r="R306" s="200" t="e">
        <f t="shared" si="25"/>
        <v>#N/A</v>
      </c>
      <c r="S306" s="200" t="e">
        <f t="shared" si="28"/>
        <v>#N/A</v>
      </c>
      <c r="T306" s="201" t="e">
        <f>VLOOKUP(D306,'PC Receitas'!$N$4:$O$14,2,FALSE)</f>
        <v>#N/A</v>
      </c>
    </row>
    <row r="307" spans="3:20" ht="19.5" customHeight="1" thickTop="1" thickBot="1" x14ac:dyDescent="0.25">
      <c r="C307" s="58"/>
      <c r="D307" s="58"/>
      <c r="E307" s="58"/>
      <c r="F307" s="58"/>
      <c r="G307" s="58"/>
      <c r="H307" s="58"/>
      <c r="I307" s="59"/>
      <c r="J307" s="60"/>
      <c r="K307" s="57">
        <f t="shared" ca="1" si="27"/>
        <v>75600</v>
      </c>
      <c r="P307" s="204" t="e">
        <f t="shared" si="26"/>
        <v>#N/A</v>
      </c>
      <c r="Q307" s="200" t="e">
        <f t="shared" si="24"/>
        <v>#N/A</v>
      </c>
      <c r="R307" s="200" t="e">
        <f t="shared" si="25"/>
        <v>#N/A</v>
      </c>
      <c r="S307" s="200" t="e">
        <f t="shared" si="28"/>
        <v>#N/A</v>
      </c>
      <c r="T307" s="201" t="e">
        <f>VLOOKUP(D307,'PC Receitas'!$N$4:$O$14,2,FALSE)</f>
        <v>#N/A</v>
      </c>
    </row>
    <row r="308" spans="3:20" ht="19.5" customHeight="1" thickTop="1" thickBot="1" x14ac:dyDescent="0.25">
      <c r="C308" s="58"/>
      <c r="D308" s="58"/>
      <c r="E308" s="58"/>
      <c r="F308" s="58"/>
      <c r="G308" s="58"/>
      <c r="H308" s="58"/>
      <c r="I308" s="59"/>
      <c r="J308" s="60"/>
      <c r="K308" s="57">
        <f t="shared" ca="1" si="27"/>
        <v>75600</v>
      </c>
      <c r="P308" s="204" t="e">
        <f t="shared" si="26"/>
        <v>#N/A</v>
      </c>
      <c r="Q308" s="200" t="e">
        <f t="shared" si="24"/>
        <v>#N/A</v>
      </c>
      <c r="R308" s="200" t="e">
        <f t="shared" si="25"/>
        <v>#N/A</v>
      </c>
      <c r="S308" s="200" t="e">
        <f t="shared" si="28"/>
        <v>#N/A</v>
      </c>
      <c r="T308" s="201" t="e">
        <f>VLOOKUP(D308,'PC Receitas'!$N$4:$O$14,2,FALSE)</f>
        <v>#N/A</v>
      </c>
    </row>
    <row r="309" spans="3:20" ht="19.5" customHeight="1" thickTop="1" thickBot="1" x14ac:dyDescent="0.25">
      <c r="C309" s="58"/>
      <c r="D309" s="58"/>
      <c r="E309" s="58"/>
      <c r="F309" s="58"/>
      <c r="G309" s="58"/>
      <c r="H309" s="58"/>
      <c r="I309" s="59"/>
      <c r="J309" s="60"/>
      <c r="K309" s="57">
        <f t="shared" ca="1" si="27"/>
        <v>75600</v>
      </c>
      <c r="P309" s="204" t="e">
        <f t="shared" si="26"/>
        <v>#N/A</v>
      </c>
      <c r="Q309" s="200" t="e">
        <f t="shared" si="24"/>
        <v>#N/A</v>
      </c>
      <c r="R309" s="200" t="e">
        <f t="shared" si="25"/>
        <v>#N/A</v>
      </c>
      <c r="S309" s="200" t="e">
        <f t="shared" si="28"/>
        <v>#N/A</v>
      </c>
      <c r="T309" s="201" t="e">
        <f>VLOOKUP(D309,'PC Receitas'!$N$4:$O$14,2,FALSE)</f>
        <v>#N/A</v>
      </c>
    </row>
    <row r="310" spans="3:20" ht="19.5" customHeight="1" thickTop="1" thickBot="1" x14ac:dyDescent="0.25">
      <c r="C310" s="58"/>
      <c r="D310" s="58"/>
      <c r="E310" s="58"/>
      <c r="F310" s="58"/>
      <c r="G310" s="58"/>
      <c r="H310" s="58"/>
      <c r="I310" s="59"/>
      <c r="J310" s="60"/>
      <c r="K310" s="57">
        <f t="shared" ca="1" si="27"/>
        <v>75600</v>
      </c>
      <c r="P310" s="204" t="e">
        <f t="shared" si="26"/>
        <v>#N/A</v>
      </c>
      <c r="Q310" s="200" t="e">
        <f t="shared" si="24"/>
        <v>#N/A</v>
      </c>
      <c r="R310" s="200" t="e">
        <f t="shared" si="25"/>
        <v>#N/A</v>
      </c>
      <c r="S310" s="200" t="e">
        <f t="shared" si="28"/>
        <v>#N/A</v>
      </c>
      <c r="T310" s="201" t="e">
        <f>VLOOKUP(D310,'PC Receitas'!$N$4:$O$14,2,FALSE)</f>
        <v>#N/A</v>
      </c>
    </row>
    <row r="311" spans="3:20" ht="19.5" customHeight="1" thickTop="1" thickBot="1" x14ac:dyDescent="0.25">
      <c r="C311" s="58"/>
      <c r="D311" s="58"/>
      <c r="E311" s="58"/>
      <c r="F311" s="58"/>
      <c r="G311" s="58"/>
      <c r="H311" s="58"/>
      <c r="I311" s="59"/>
      <c r="J311" s="60"/>
      <c r="K311" s="57">
        <f t="shared" ca="1" si="27"/>
        <v>75600</v>
      </c>
      <c r="P311" s="204" t="e">
        <f t="shared" si="26"/>
        <v>#N/A</v>
      </c>
      <c r="Q311" s="200" t="e">
        <f t="shared" si="24"/>
        <v>#N/A</v>
      </c>
      <c r="R311" s="200" t="e">
        <f t="shared" si="25"/>
        <v>#N/A</v>
      </c>
      <c r="S311" s="200" t="e">
        <f t="shared" si="28"/>
        <v>#N/A</v>
      </c>
      <c r="T311" s="201" t="e">
        <f>VLOOKUP(D311,'PC Receitas'!$N$4:$O$14,2,FALSE)</f>
        <v>#N/A</v>
      </c>
    </row>
    <row r="312" spans="3:20" ht="19.5" customHeight="1" thickTop="1" thickBot="1" x14ac:dyDescent="0.25">
      <c r="C312" s="58"/>
      <c r="D312" s="58"/>
      <c r="E312" s="58"/>
      <c r="F312" s="58"/>
      <c r="G312" s="58"/>
      <c r="H312" s="58"/>
      <c r="I312" s="59"/>
      <c r="J312" s="60"/>
      <c r="K312" s="57">
        <f t="shared" ca="1" si="27"/>
        <v>75600</v>
      </c>
      <c r="P312" s="204" t="e">
        <f t="shared" si="26"/>
        <v>#N/A</v>
      </c>
      <c r="Q312" s="200" t="e">
        <f t="shared" si="24"/>
        <v>#N/A</v>
      </c>
      <c r="R312" s="200" t="e">
        <f t="shared" si="25"/>
        <v>#N/A</v>
      </c>
      <c r="S312" s="200" t="e">
        <f t="shared" si="28"/>
        <v>#N/A</v>
      </c>
      <c r="T312" s="201" t="e">
        <f>VLOOKUP(D312,'PC Receitas'!$N$4:$O$14,2,FALSE)</f>
        <v>#N/A</v>
      </c>
    </row>
    <row r="313" spans="3:20" ht="19.5" customHeight="1" thickTop="1" thickBot="1" x14ac:dyDescent="0.25">
      <c r="C313" s="58"/>
      <c r="D313" s="58"/>
      <c r="E313" s="58"/>
      <c r="F313" s="58"/>
      <c r="G313" s="58"/>
      <c r="H313" s="58"/>
      <c r="I313" s="59"/>
      <c r="J313" s="60"/>
      <c r="K313" s="57">
        <f t="shared" ca="1" si="27"/>
        <v>75600</v>
      </c>
      <c r="P313" s="204" t="e">
        <f t="shared" si="26"/>
        <v>#N/A</v>
      </c>
      <c r="Q313" s="200" t="e">
        <f t="shared" si="24"/>
        <v>#N/A</v>
      </c>
      <c r="R313" s="200" t="e">
        <f t="shared" si="25"/>
        <v>#N/A</v>
      </c>
      <c r="S313" s="200" t="e">
        <f t="shared" si="28"/>
        <v>#N/A</v>
      </c>
      <c r="T313" s="201" t="e">
        <f>VLOOKUP(D313,'PC Receitas'!$N$4:$O$14,2,FALSE)</f>
        <v>#N/A</v>
      </c>
    </row>
    <row r="314" spans="3:20" ht="19.5" customHeight="1" thickTop="1" thickBot="1" x14ac:dyDescent="0.25">
      <c r="C314" s="58"/>
      <c r="D314" s="58"/>
      <c r="E314" s="58"/>
      <c r="F314" s="58"/>
      <c r="G314" s="58"/>
      <c r="H314" s="58"/>
      <c r="I314" s="59"/>
      <c r="J314" s="60"/>
      <c r="K314" s="57">
        <f t="shared" ca="1" si="27"/>
        <v>75600</v>
      </c>
      <c r="P314" s="204" t="e">
        <f t="shared" si="26"/>
        <v>#N/A</v>
      </c>
      <c r="Q314" s="200" t="e">
        <f t="shared" si="24"/>
        <v>#N/A</v>
      </c>
      <c r="R314" s="200" t="e">
        <f t="shared" si="25"/>
        <v>#N/A</v>
      </c>
      <c r="S314" s="200" t="e">
        <f t="shared" si="28"/>
        <v>#N/A</v>
      </c>
      <c r="T314" s="201" t="e">
        <f>VLOOKUP(D314,'PC Receitas'!$N$4:$O$14,2,FALSE)</f>
        <v>#N/A</v>
      </c>
    </row>
    <row r="315" spans="3:20" ht="19.5" customHeight="1" thickTop="1" thickBot="1" x14ac:dyDescent="0.25">
      <c r="C315" s="58"/>
      <c r="D315" s="58"/>
      <c r="E315" s="58"/>
      <c r="F315" s="58"/>
      <c r="G315" s="58"/>
      <c r="H315" s="58"/>
      <c r="I315" s="59"/>
      <c r="J315" s="60"/>
      <c r="K315" s="57">
        <f t="shared" ca="1" si="27"/>
        <v>75600</v>
      </c>
      <c r="P315" s="204" t="e">
        <f t="shared" si="26"/>
        <v>#N/A</v>
      </c>
      <c r="Q315" s="200" t="e">
        <f t="shared" si="24"/>
        <v>#N/A</v>
      </c>
      <c r="R315" s="200" t="e">
        <f t="shared" si="25"/>
        <v>#N/A</v>
      </c>
      <c r="S315" s="200" t="e">
        <f t="shared" si="28"/>
        <v>#N/A</v>
      </c>
      <c r="T315" s="201" t="e">
        <f>VLOOKUP(D315,'PC Receitas'!$N$4:$O$14,2,FALSE)</f>
        <v>#N/A</v>
      </c>
    </row>
    <row r="316" spans="3:20" ht="19.5" customHeight="1" thickTop="1" thickBot="1" x14ac:dyDescent="0.25">
      <c r="C316" s="58"/>
      <c r="D316" s="58"/>
      <c r="E316" s="58"/>
      <c r="F316" s="58"/>
      <c r="G316" s="58"/>
      <c r="H316" s="58"/>
      <c r="I316" s="59"/>
      <c r="J316" s="60"/>
      <c r="K316" s="57">
        <f t="shared" ca="1" si="27"/>
        <v>75600</v>
      </c>
      <c r="P316" s="204" t="e">
        <f t="shared" si="26"/>
        <v>#N/A</v>
      </c>
      <c r="Q316" s="200" t="e">
        <f t="shared" si="24"/>
        <v>#N/A</v>
      </c>
      <c r="R316" s="200" t="e">
        <f t="shared" si="25"/>
        <v>#N/A</v>
      </c>
      <c r="S316" s="200" t="e">
        <f t="shared" si="28"/>
        <v>#N/A</v>
      </c>
      <c r="T316" s="201" t="e">
        <f>VLOOKUP(D316,'PC Receitas'!$N$4:$O$14,2,FALSE)</f>
        <v>#N/A</v>
      </c>
    </row>
    <row r="317" spans="3:20" ht="19.5" customHeight="1" thickTop="1" thickBot="1" x14ac:dyDescent="0.25">
      <c r="C317" s="58"/>
      <c r="D317" s="58"/>
      <c r="E317" s="58"/>
      <c r="F317" s="58"/>
      <c r="G317" s="58"/>
      <c r="H317" s="58"/>
      <c r="I317" s="59"/>
      <c r="J317" s="60"/>
      <c r="K317" s="57">
        <f t="shared" ca="1" si="27"/>
        <v>75600</v>
      </c>
      <c r="P317" s="204" t="e">
        <f t="shared" si="26"/>
        <v>#N/A</v>
      </c>
      <c r="Q317" s="200" t="e">
        <f t="shared" si="24"/>
        <v>#N/A</v>
      </c>
      <c r="R317" s="200" t="e">
        <f t="shared" si="25"/>
        <v>#N/A</v>
      </c>
      <c r="S317" s="200" t="e">
        <f t="shared" si="28"/>
        <v>#N/A</v>
      </c>
      <c r="T317" s="201" t="e">
        <f>VLOOKUP(D317,'PC Receitas'!$N$4:$O$14,2,FALSE)</f>
        <v>#N/A</v>
      </c>
    </row>
    <row r="318" spans="3:20" ht="19.5" customHeight="1" thickTop="1" thickBot="1" x14ac:dyDescent="0.25">
      <c r="C318" s="58"/>
      <c r="D318" s="58"/>
      <c r="E318" s="58"/>
      <c r="F318" s="58"/>
      <c r="G318" s="58"/>
      <c r="H318" s="58"/>
      <c r="I318" s="59"/>
      <c r="J318" s="60"/>
      <c r="K318" s="57">
        <f t="shared" ca="1" si="27"/>
        <v>75600</v>
      </c>
      <c r="P318" s="204" t="e">
        <f t="shared" si="26"/>
        <v>#N/A</v>
      </c>
      <c r="Q318" s="200" t="e">
        <f t="shared" si="24"/>
        <v>#N/A</v>
      </c>
      <c r="R318" s="200" t="e">
        <f t="shared" si="25"/>
        <v>#N/A</v>
      </c>
      <c r="S318" s="200" t="e">
        <f t="shared" si="28"/>
        <v>#N/A</v>
      </c>
      <c r="T318" s="201" t="e">
        <f>VLOOKUP(D318,'PC Receitas'!$N$4:$O$14,2,FALSE)</f>
        <v>#N/A</v>
      </c>
    </row>
    <row r="319" spans="3:20" ht="19.5" customHeight="1" thickTop="1" thickBot="1" x14ac:dyDescent="0.25">
      <c r="C319" s="58"/>
      <c r="D319" s="58"/>
      <c r="E319" s="58"/>
      <c r="F319" s="58"/>
      <c r="G319" s="58"/>
      <c r="H319" s="58"/>
      <c r="I319" s="59"/>
      <c r="J319" s="60"/>
      <c r="K319" s="57">
        <f t="shared" ca="1" si="27"/>
        <v>75600</v>
      </c>
      <c r="P319" s="204" t="e">
        <f t="shared" si="26"/>
        <v>#N/A</v>
      </c>
      <c r="Q319" s="200" t="e">
        <f t="shared" si="24"/>
        <v>#N/A</v>
      </c>
      <c r="R319" s="200" t="e">
        <f t="shared" si="25"/>
        <v>#N/A</v>
      </c>
      <c r="S319" s="200" t="e">
        <f t="shared" si="28"/>
        <v>#N/A</v>
      </c>
      <c r="T319" s="201" t="e">
        <f>VLOOKUP(D319,'PC Receitas'!$N$4:$O$14,2,FALSE)</f>
        <v>#N/A</v>
      </c>
    </row>
    <row r="320" spans="3:20" ht="19.5" customHeight="1" thickTop="1" thickBot="1" x14ac:dyDescent="0.25">
      <c r="C320" s="58"/>
      <c r="D320" s="58"/>
      <c r="E320" s="58"/>
      <c r="F320" s="58"/>
      <c r="G320" s="58"/>
      <c r="H320" s="58"/>
      <c r="I320" s="59"/>
      <c r="J320" s="60"/>
      <c r="K320" s="57">
        <f t="shared" ca="1" si="27"/>
        <v>75600</v>
      </c>
      <c r="P320" s="204" t="e">
        <f t="shared" si="26"/>
        <v>#N/A</v>
      </c>
      <c r="Q320" s="200" t="e">
        <f t="shared" si="24"/>
        <v>#N/A</v>
      </c>
      <c r="R320" s="200" t="e">
        <f t="shared" si="25"/>
        <v>#N/A</v>
      </c>
      <c r="S320" s="200" t="e">
        <f t="shared" si="28"/>
        <v>#N/A</v>
      </c>
      <c r="T320" s="201" t="e">
        <f>VLOOKUP(D320,'PC Receitas'!$N$4:$O$14,2,FALSE)</f>
        <v>#N/A</v>
      </c>
    </row>
    <row r="321" spans="3:20" ht="19.5" customHeight="1" thickTop="1" thickBot="1" x14ac:dyDescent="0.25">
      <c r="C321" s="58"/>
      <c r="D321" s="58"/>
      <c r="E321" s="58"/>
      <c r="F321" s="58"/>
      <c r="G321" s="58"/>
      <c r="H321" s="58"/>
      <c r="I321" s="59"/>
      <c r="J321" s="60"/>
      <c r="K321" s="57">
        <f t="shared" ca="1" si="27"/>
        <v>75600</v>
      </c>
      <c r="P321" s="204" t="e">
        <f t="shared" si="26"/>
        <v>#N/A</v>
      </c>
      <c r="Q321" s="200" t="e">
        <f t="shared" si="24"/>
        <v>#N/A</v>
      </c>
      <c r="R321" s="200" t="e">
        <f t="shared" si="25"/>
        <v>#N/A</v>
      </c>
      <c r="S321" s="200" t="e">
        <f t="shared" si="28"/>
        <v>#N/A</v>
      </c>
      <c r="T321" s="201" t="e">
        <f>VLOOKUP(D321,'PC Receitas'!$N$4:$O$14,2,FALSE)</f>
        <v>#N/A</v>
      </c>
    </row>
    <row r="322" spans="3:20" ht="19.5" customHeight="1" thickTop="1" thickBot="1" x14ac:dyDescent="0.25">
      <c r="C322" s="58"/>
      <c r="D322" s="58"/>
      <c r="E322" s="58"/>
      <c r="F322" s="58"/>
      <c r="G322" s="58"/>
      <c r="H322" s="58"/>
      <c r="I322" s="59"/>
      <c r="J322" s="60"/>
      <c r="K322" s="57">
        <f t="shared" ca="1" si="27"/>
        <v>75600</v>
      </c>
      <c r="P322" s="204" t="e">
        <f t="shared" si="26"/>
        <v>#N/A</v>
      </c>
      <c r="Q322" s="200" t="e">
        <f t="shared" si="24"/>
        <v>#N/A</v>
      </c>
      <c r="R322" s="200" t="e">
        <f t="shared" si="25"/>
        <v>#N/A</v>
      </c>
      <c r="S322" s="200" t="e">
        <f t="shared" si="28"/>
        <v>#N/A</v>
      </c>
      <c r="T322" s="201" t="e">
        <f>VLOOKUP(D322,'PC Receitas'!$N$4:$O$14,2,FALSE)</f>
        <v>#N/A</v>
      </c>
    </row>
    <row r="323" spans="3:20" ht="19.5" customHeight="1" thickTop="1" thickBot="1" x14ac:dyDescent="0.25">
      <c r="C323" s="58"/>
      <c r="D323" s="58"/>
      <c r="E323" s="58"/>
      <c r="F323" s="58"/>
      <c r="G323" s="58"/>
      <c r="H323" s="58"/>
      <c r="I323" s="59"/>
      <c r="J323" s="60"/>
      <c r="K323" s="57">
        <f t="shared" ca="1" si="27"/>
        <v>75600</v>
      </c>
      <c r="P323" s="204" t="e">
        <f t="shared" si="26"/>
        <v>#N/A</v>
      </c>
      <c r="Q323" s="200" t="e">
        <f t="shared" si="24"/>
        <v>#N/A</v>
      </c>
      <c r="R323" s="200" t="e">
        <f t="shared" si="25"/>
        <v>#N/A</v>
      </c>
      <c r="S323" s="200" t="e">
        <f t="shared" si="28"/>
        <v>#N/A</v>
      </c>
      <c r="T323" s="201" t="e">
        <f>VLOOKUP(D323,'PC Receitas'!$N$4:$O$14,2,FALSE)</f>
        <v>#N/A</v>
      </c>
    </row>
    <row r="324" spans="3:20" ht="19.5" customHeight="1" thickTop="1" thickBot="1" x14ac:dyDescent="0.25">
      <c r="C324" s="58"/>
      <c r="D324" s="58"/>
      <c r="E324" s="58"/>
      <c r="F324" s="58"/>
      <c r="G324" s="58"/>
      <c r="H324" s="58"/>
      <c r="I324" s="59"/>
      <c r="J324" s="60"/>
      <c r="K324" s="57">
        <f t="shared" ca="1" si="27"/>
        <v>75600</v>
      </c>
      <c r="P324" s="204" t="e">
        <f t="shared" si="26"/>
        <v>#N/A</v>
      </c>
      <c r="Q324" s="200" t="e">
        <f t="shared" si="24"/>
        <v>#N/A</v>
      </c>
      <c r="R324" s="200" t="e">
        <f t="shared" si="25"/>
        <v>#N/A</v>
      </c>
      <c r="S324" s="200" t="e">
        <f t="shared" si="28"/>
        <v>#N/A</v>
      </c>
      <c r="T324" s="201" t="e">
        <f>VLOOKUP(D324,'PC Receitas'!$N$4:$O$14,2,FALSE)</f>
        <v>#N/A</v>
      </c>
    </row>
    <row r="325" spans="3:20" ht="19.5" customHeight="1" thickTop="1" thickBot="1" x14ac:dyDescent="0.25">
      <c r="C325" s="58"/>
      <c r="D325" s="58"/>
      <c r="E325" s="58"/>
      <c r="F325" s="58"/>
      <c r="G325" s="58"/>
      <c r="H325" s="58"/>
      <c r="I325" s="59"/>
      <c r="J325" s="60"/>
      <c r="K325" s="57">
        <f t="shared" ca="1" si="27"/>
        <v>75600</v>
      </c>
      <c r="P325" s="204" t="e">
        <f t="shared" si="26"/>
        <v>#N/A</v>
      </c>
      <c r="Q325" s="200" t="e">
        <f t="shared" si="24"/>
        <v>#N/A</v>
      </c>
      <c r="R325" s="200" t="e">
        <f t="shared" si="25"/>
        <v>#N/A</v>
      </c>
      <c r="S325" s="200" t="e">
        <f t="shared" si="28"/>
        <v>#N/A</v>
      </c>
      <c r="T325" s="201" t="e">
        <f>VLOOKUP(D325,'PC Receitas'!$N$4:$O$14,2,FALSE)</f>
        <v>#N/A</v>
      </c>
    </row>
    <row r="326" spans="3:20" ht="19.5" customHeight="1" thickTop="1" thickBot="1" x14ac:dyDescent="0.25">
      <c r="C326" s="58"/>
      <c r="D326" s="58"/>
      <c r="E326" s="58"/>
      <c r="F326" s="58"/>
      <c r="G326" s="58"/>
      <c r="H326" s="58"/>
      <c r="I326" s="59"/>
      <c r="J326" s="60"/>
      <c r="K326" s="57">
        <f t="shared" ca="1" si="27"/>
        <v>75600</v>
      </c>
      <c r="P326" s="204" t="e">
        <f t="shared" si="26"/>
        <v>#N/A</v>
      </c>
      <c r="Q326" s="200" t="e">
        <f t="shared" ref="Q326:Q389" si="29">IF(T326="Despesas_de_Moradia","Despesa",IF(T326="Despesas_com_Alimentacao","Despesa",IF(T326="Despesas_com_Saude","Despesa","")))</f>
        <v>#N/A</v>
      </c>
      <c r="R326" s="200" t="e">
        <f t="shared" ref="R326:R389" si="30">IF(T326="Renda_Familiar","Receita",IF(T326="Receitas_com_Aplicacoes_Financeiras","Receita",IF(T326="Outras_Receitas","Receita","")))</f>
        <v>#N/A</v>
      </c>
      <c r="S326" s="200" t="e">
        <f t="shared" si="28"/>
        <v>#N/A</v>
      </c>
      <c r="T326" s="201" t="e">
        <f>VLOOKUP(D326,'PC Receitas'!$N$4:$O$14,2,FALSE)</f>
        <v>#N/A</v>
      </c>
    </row>
    <row r="327" spans="3:20" ht="19.5" customHeight="1" thickTop="1" thickBot="1" x14ac:dyDescent="0.25">
      <c r="C327" s="58"/>
      <c r="D327" s="58"/>
      <c r="E327" s="58"/>
      <c r="F327" s="58"/>
      <c r="G327" s="58"/>
      <c r="H327" s="58"/>
      <c r="I327" s="59"/>
      <c r="J327" s="60"/>
      <c r="K327" s="57">
        <f t="shared" ca="1" si="27"/>
        <v>75600</v>
      </c>
      <c r="P327" s="204" t="e">
        <f t="shared" si="26"/>
        <v>#N/A</v>
      </c>
      <c r="Q327" s="200" t="e">
        <f t="shared" si="29"/>
        <v>#N/A</v>
      </c>
      <c r="R327" s="200" t="e">
        <f t="shared" si="30"/>
        <v>#N/A</v>
      </c>
      <c r="S327" s="200" t="e">
        <f t="shared" si="28"/>
        <v>#N/A</v>
      </c>
      <c r="T327" s="201" t="e">
        <f>VLOOKUP(D327,'PC Receitas'!$N$4:$O$14,2,FALSE)</f>
        <v>#N/A</v>
      </c>
    </row>
    <row r="328" spans="3:20" ht="19.5" customHeight="1" thickTop="1" thickBot="1" x14ac:dyDescent="0.25">
      <c r="C328" s="58"/>
      <c r="D328" s="58"/>
      <c r="E328" s="58"/>
      <c r="F328" s="58"/>
      <c r="G328" s="58"/>
      <c r="H328" s="58"/>
      <c r="I328" s="59"/>
      <c r="J328" s="60"/>
      <c r="K328" s="57">
        <f t="shared" ca="1" si="27"/>
        <v>75600</v>
      </c>
      <c r="P328" s="204" t="e">
        <f t="shared" si="26"/>
        <v>#N/A</v>
      </c>
      <c r="Q328" s="200" t="e">
        <f t="shared" si="29"/>
        <v>#N/A</v>
      </c>
      <c r="R328" s="200" t="e">
        <f t="shared" si="30"/>
        <v>#N/A</v>
      </c>
      <c r="S328" s="200" t="e">
        <f t="shared" si="28"/>
        <v>#N/A</v>
      </c>
      <c r="T328" s="201" t="e">
        <f>VLOOKUP(D328,'PC Receitas'!$N$4:$O$14,2,FALSE)</f>
        <v>#N/A</v>
      </c>
    </row>
    <row r="329" spans="3:20" ht="19.5" customHeight="1" thickTop="1" thickBot="1" x14ac:dyDescent="0.25">
      <c r="C329" s="58"/>
      <c r="D329" s="58"/>
      <c r="E329" s="58"/>
      <c r="F329" s="58"/>
      <c r="G329" s="58"/>
      <c r="H329" s="58"/>
      <c r="I329" s="59"/>
      <c r="J329" s="60"/>
      <c r="K329" s="57">
        <f t="shared" ca="1" si="27"/>
        <v>75600</v>
      </c>
      <c r="P329" s="204" t="e">
        <f t="shared" si="26"/>
        <v>#N/A</v>
      </c>
      <c r="Q329" s="200" t="e">
        <f t="shared" si="29"/>
        <v>#N/A</v>
      </c>
      <c r="R329" s="200" t="e">
        <f t="shared" si="30"/>
        <v>#N/A</v>
      </c>
      <c r="S329" s="200" t="e">
        <f t="shared" si="28"/>
        <v>#N/A</v>
      </c>
      <c r="T329" s="201" t="e">
        <f>VLOOKUP(D329,'PC Receitas'!$N$4:$O$14,2,FALSE)</f>
        <v>#N/A</v>
      </c>
    </row>
    <row r="330" spans="3:20" ht="19.5" customHeight="1" thickTop="1" thickBot="1" x14ac:dyDescent="0.25">
      <c r="C330" s="58"/>
      <c r="D330" s="58"/>
      <c r="E330" s="58"/>
      <c r="F330" s="58"/>
      <c r="G330" s="58"/>
      <c r="H330" s="58"/>
      <c r="I330" s="59"/>
      <c r="J330" s="60"/>
      <c r="K330" s="57">
        <f t="shared" ca="1" si="27"/>
        <v>75600</v>
      </c>
      <c r="P330" s="204" t="e">
        <f t="shared" si="26"/>
        <v>#N/A</v>
      </c>
      <c r="Q330" s="200" t="e">
        <f t="shared" si="29"/>
        <v>#N/A</v>
      </c>
      <c r="R330" s="200" t="e">
        <f t="shared" si="30"/>
        <v>#N/A</v>
      </c>
      <c r="S330" s="200" t="e">
        <f t="shared" si="28"/>
        <v>#N/A</v>
      </c>
      <c r="T330" s="201" t="e">
        <f>VLOOKUP(D330,'PC Receitas'!$N$4:$O$14,2,FALSE)</f>
        <v>#N/A</v>
      </c>
    </row>
    <row r="331" spans="3:20" ht="19.5" customHeight="1" thickTop="1" thickBot="1" x14ac:dyDescent="0.25">
      <c r="C331" s="58"/>
      <c r="D331" s="58"/>
      <c r="E331" s="58"/>
      <c r="F331" s="58"/>
      <c r="G331" s="58"/>
      <c r="H331" s="58"/>
      <c r="I331" s="59"/>
      <c r="J331" s="60"/>
      <c r="K331" s="57">
        <f t="shared" ca="1" si="27"/>
        <v>75600</v>
      </c>
      <c r="P331" s="204" t="e">
        <f t="shared" si="26"/>
        <v>#N/A</v>
      </c>
      <c r="Q331" s="200" t="e">
        <f t="shared" si="29"/>
        <v>#N/A</v>
      </c>
      <c r="R331" s="200" t="e">
        <f t="shared" si="30"/>
        <v>#N/A</v>
      </c>
      <c r="S331" s="200" t="e">
        <f t="shared" si="28"/>
        <v>#N/A</v>
      </c>
      <c r="T331" s="201" t="e">
        <f>VLOOKUP(D331,'PC Receitas'!$N$4:$O$14,2,FALSE)</f>
        <v>#N/A</v>
      </c>
    </row>
    <row r="332" spans="3:20" ht="19.5" customHeight="1" thickTop="1" thickBot="1" x14ac:dyDescent="0.25">
      <c r="C332" s="58"/>
      <c r="D332" s="58"/>
      <c r="E332" s="58"/>
      <c r="F332" s="58"/>
      <c r="G332" s="58"/>
      <c r="H332" s="58"/>
      <c r="I332" s="59"/>
      <c r="J332" s="60"/>
      <c r="K332" s="57">
        <f t="shared" ca="1" si="27"/>
        <v>75600</v>
      </c>
      <c r="P332" s="204" t="e">
        <f t="shared" si="26"/>
        <v>#N/A</v>
      </c>
      <c r="Q332" s="200" t="e">
        <f t="shared" si="29"/>
        <v>#N/A</v>
      </c>
      <c r="R332" s="200" t="e">
        <f t="shared" si="30"/>
        <v>#N/A</v>
      </c>
      <c r="S332" s="200" t="e">
        <f t="shared" si="28"/>
        <v>#N/A</v>
      </c>
      <c r="T332" s="201" t="e">
        <f>VLOOKUP(D332,'PC Receitas'!$N$4:$O$14,2,FALSE)</f>
        <v>#N/A</v>
      </c>
    </row>
    <row r="333" spans="3:20" ht="19.5" customHeight="1" thickTop="1" thickBot="1" x14ac:dyDescent="0.25">
      <c r="C333" s="58"/>
      <c r="D333" s="58"/>
      <c r="E333" s="58"/>
      <c r="F333" s="58"/>
      <c r="G333" s="58"/>
      <c r="H333" s="58"/>
      <c r="I333" s="59"/>
      <c r="J333" s="60"/>
      <c r="K333" s="57">
        <f t="shared" ca="1" si="27"/>
        <v>75600</v>
      </c>
      <c r="P333" s="204" t="e">
        <f t="shared" si="26"/>
        <v>#N/A</v>
      </c>
      <c r="Q333" s="200" t="e">
        <f t="shared" si="29"/>
        <v>#N/A</v>
      </c>
      <c r="R333" s="200" t="e">
        <f t="shared" si="30"/>
        <v>#N/A</v>
      </c>
      <c r="S333" s="200" t="e">
        <f t="shared" si="28"/>
        <v>#N/A</v>
      </c>
      <c r="T333" s="201" t="e">
        <f>VLOOKUP(D333,'PC Receitas'!$N$4:$O$14,2,FALSE)</f>
        <v>#N/A</v>
      </c>
    </row>
    <row r="334" spans="3:20" ht="19.5" customHeight="1" thickTop="1" thickBot="1" x14ac:dyDescent="0.25">
      <c r="C334" s="58"/>
      <c r="D334" s="58"/>
      <c r="E334" s="58"/>
      <c r="F334" s="58"/>
      <c r="G334" s="58"/>
      <c r="H334" s="58"/>
      <c r="I334" s="59"/>
      <c r="J334" s="60"/>
      <c r="K334" s="57">
        <f t="shared" ca="1" si="27"/>
        <v>75600</v>
      </c>
      <c r="P334" s="204" t="e">
        <f t="shared" si="26"/>
        <v>#N/A</v>
      </c>
      <c r="Q334" s="200" t="e">
        <f t="shared" si="29"/>
        <v>#N/A</v>
      </c>
      <c r="R334" s="200" t="e">
        <f t="shared" si="30"/>
        <v>#N/A</v>
      </c>
      <c r="S334" s="200" t="e">
        <f t="shared" si="28"/>
        <v>#N/A</v>
      </c>
      <c r="T334" s="201" t="e">
        <f>VLOOKUP(D334,'PC Receitas'!$N$4:$O$14,2,FALSE)</f>
        <v>#N/A</v>
      </c>
    </row>
    <row r="335" spans="3:20" ht="19.5" customHeight="1" thickTop="1" thickBot="1" x14ac:dyDescent="0.25">
      <c r="C335" s="58"/>
      <c r="D335" s="58"/>
      <c r="E335" s="58"/>
      <c r="F335" s="58"/>
      <c r="G335" s="58"/>
      <c r="H335" s="58"/>
      <c r="I335" s="59"/>
      <c r="J335" s="60"/>
      <c r="K335" s="57">
        <f t="shared" ca="1" si="27"/>
        <v>75600</v>
      </c>
      <c r="P335" s="204" t="e">
        <f t="shared" si="26"/>
        <v>#N/A</v>
      </c>
      <c r="Q335" s="200" t="e">
        <f t="shared" si="29"/>
        <v>#N/A</v>
      </c>
      <c r="R335" s="200" t="e">
        <f t="shared" si="30"/>
        <v>#N/A</v>
      </c>
      <c r="S335" s="200" t="e">
        <f t="shared" si="28"/>
        <v>#N/A</v>
      </c>
      <c r="T335" s="201" t="e">
        <f>VLOOKUP(D335,'PC Receitas'!$N$4:$O$14,2,FALSE)</f>
        <v>#N/A</v>
      </c>
    </row>
    <row r="336" spans="3:20" ht="19.5" customHeight="1" thickTop="1" thickBot="1" x14ac:dyDescent="0.25">
      <c r="C336" s="58"/>
      <c r="D336" s="58"/>
      <c r="E336" s="58"/>
      <c r="F336" s="58"/>
      <c r="G336" s="58"/>
      <c r="H336" s="58"/>
      <c r="I336" s="59"/>
      <c r="J336" s="60"/>
      <c r="K336" s="57">
        <f t="shared" ca="1" si="27"/>
        <v>75600</v>
      </c>
      <c r="P336" s="204" t="e">
        <f t="shared" ref="P336:P399" si="31">IF(T336="Despesas_com_Transportes","Despesa",IF(T336="Despesas_com_Lazer_e_Informacao","Despesa",IF(T336="Outras_Despesas","Despesa",IF(T336="Imposto_de_Renda","Despesa",IF(T336="Investimentos_Bens","Despesa","")))))</f>
        <v>#N/A</v>
      </c>
      <c r="Q336" s="200" t="e">
        <f t="shared" si="29"/>
        <v>#N/A</v>
      </c>
      <c r="R336" s="200" t="e">
        <f t="shared" si="30"/>
        <v>#N/A</v>
      </c>
      <c r="S336" s="200" t="e">
        <f t="shared" si="28"/>
        <v>#N/A</v>
      </c>
      <c r="T336" s="201" t="e">
        <f>VLOOKUP(D336,'PC Receitas'!$N$4:$O$14,2,FALSE)</f>
        <v>#N/A</v>
      </c>
    </row>
    <row r="337" spans="3:20" ht="19.5" customHeight="1" thickTop="1" thickBot="1" x14ac:dyDescent="0.25">
      <c r="C337" s="58"/>
      <c r="D337" s="58"/>
      <c r="E337" s="58"/>
      <c r="F337" s="58"/>
      <c r="G337" s="58"/>
      <c r="H337" s="58"/>
      <c r="I337" s="59"/>
      <c r="J337" s="60"/>
      <c r="K337" s="57">
        <f t="shared" ca="1" si="27"/>
        <v>75600</v>
      </c>
      <c r="P337" s="204" t="e">
        <f t="shared" si="31"/>
        <v>#N/A</v>
      </c>
      <c r="Q337" s="200" t="e">
        <f t="shared" si="29"/>
        <v>#N/A</v>
      </c>
      <c r="R337" s="200" t="e">
        <f t="shared" si="30"/>
        <v>#N/A</v>
      </c>
      <c r="S337" s="200" t="e">
        <f t="shared" si="28"/>
        <v>#N/A</v>
      </c>
      <c r="T337" s="201" t="e">
        <f>VLOOKUP(D337,'PC Receitas'!$N$4:$O$14,2,FALSE)</f>
        <v>#N/A</v>
      </c>
    </row>
    <row r="338" spans="3:20" ht="19.5" customHeight="1" thickTop="1" thickBot="1" x14ac:dyDescent="0.25">
      <c r="C338" s="58"/>
      <c r="D338" s="58"/>
      <c r="E338" s="58"/>
      <c r="F338" s="58"/>
      <c r="G338" s="58"/>
      <c r="H338" s="58"/>
      <c r="I338" s="59"/>
      <c r="J338" s="60"/>
      <c r="K338" s="57">
        <f t="shared" ca="1" si="27"/>
        <v>75600</v>
      </c>
      <c r="P338" s="204" t="e">
        <f t="shared" si="31"/>
        <v>#N/A</v>
      </c>
      <c r="Q338" s="200" t="e">
        <f t="shared" si="29"/>
        <v>#N/A</v>
      </c>
      <c r="R338" s="200" t="e">
        <f t="shared" si="30"/>
        <v>#N/A</v>
      </c>
      <c r="S338" s="200" t="e">
        <f t="shared" si="28"/>
        <v>#N/A</v>
      </c>
      <c r="T338" s="201"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75600</v>
      </c>
      <c r="P339" s="204" t="e">
        <f t="shared" si="31"/>
        <v>#N/A</v>
      </c>
      <c r="Q339" s="200" t="e">
        <f t="shared" si="29"/>
        <v>#N/A</v>
      </c>
      <c r="R339" s="200" t="e">
        <f t="shared" si="30"/>
        <v>#N/A</v>
      </c>
      <c r="S339" s="200" t="e">
        <f t="shared" si="28"/>
        <v>#N/A</v>
      </c>
      <c r="T339" s="201" t="e">
        <f>VLOOKUP(D339,'PC Receitas'!$N$4:$O$14,2,FALSE)</f>
        <v>#N/A</v>
      </c>
    </row>
    <row r="340" spans="3:20" ht="19.5" customHeight="1" thickTop="1" thickBot="1" x14ac:dyDescent="0.25">
      <c r="C340" s="58"/>
      <c r="D340" s="58"/>
      <c r="E340" s="58"/>
      <c r="F340" s="58"/>
      <c r="G340" s="58"/>
      <c r="H340" s="58"/>
      <c r="I340" s="59"/>
      <c r="J340" s="60"/>
      <c r="K340" s="57">
        <f t="shared" ca="1" si="32"/>
        <v>75600</v>
      </c>
      <c r="P340" s="204" t="e">
        <f t="shared" si="31"/>
        <v>#N/A</v>
      </c>
      <c r="Q340" s="200" t="e">
        <f t="shared" si="29"/>
        <v>#N/A</v>
      </c>
      <c r="R340" s="200" t="e">
        <f t="shared" si="30"/>
        <v>#N/A</v>
      </c>
      <c r="S340" s="200" t="e">
        <f t="shared" ref="S340:S403" si="33">IF(P340&lt;&gt;"",P340,IF(Q340&lt;&gt;"",Q340,IF(R340&lt;&gt;"",R340,"")))</f>
        <v>#N/A</v>
      </c>
      <c r="T340" s="201" t="e">
        <f>VLOOKUP(D340,'PC Receitas'!$N$4:$O$14,2,FALSE)</f>
        <v>#N/A</v>
      </c>
    </row>
    <row r="341" spans="3:20" ht="19.5" customHeight="1" thickTop="1" thickBot="1" x14ac:dyDescent="0.25">
      <c r="C341" s="58"/>
      <c r="D341" s="58"/>
      <c r="E341" s="58"/>
      <c r="F341" s="58"/>
      <c r="G341" s="58"/>
      <c r="H341" s="58"/>
      <c r="I341" s="59"/>
      <c r="J341" s="60"/>
      <c r="K341" s="57">
        <f t="shared" ca="1" si="32"/>
        <v>75600</v>
      </c>
      <c r="P341" s="204" t="e">
        <f t="shared" si="31"/>
        <v>#N/A</v>
      </c>
      <c r="Q341" s="200" t="e">
        <f t="shared" si="29"/>
        <v>#N/A</v>
      </c>
      <c r="R341" s="200" t="e">
        <f t="shared" si="30"/>
        <v>#N/A</v>
      </c>
      <c r="S341" s="200" t="e">
        <f t="shared" si="33"/>
        <v>#N/A</v>
      </c>
      <c r="T341" s="201" t="e">
        <f>VLOOKUP(D341,'PC Receitas'!$N$4:$O$14,2,FALSE)</f>
        <v>#N/A</v>
      </c>
    </row>
    <row r="342" spans="3:20" ht="19.5" customHeight="1" thickTop="1" thickBot="1" x14ac:dyDescent="0.25">
      <c r="C342" s="58"/>
      <c r="D342" s="58"/>
      <c r="E342" s="58"/>
      <c r="F342" s="58"/>
      <c r="G342" s="58"/>
      <c r="H342" s="58"/>
      <c r="I342" s="59"/>
      <c r="J342" s="60"/>
      <c r="K342" s="57">
        <f t="shared" ca="1" si="32"/>
        <v>75600</v>
      </c>
      <c r="P342" s="204" t="e">
        <f t="shared" si="31"/>
        <v>#N/A</v>
      </c>
      <c r="Q342" s="200" t="e">
        <f t="shared" si="29"/>
        <v>#N/A</v>
      </c>
      <c r="R342" s="200" t="e">
        <f t="shared" si="30"/>
        <v>#N/A</v>
      </c>
      <c r="S342" s="200" t="e">
        <f t="shared" si="33"/>
        <v>#N/A</v>
      </c>
      <c r="T342" s="201" t="e">
        <f>VLOOKUP(D342,'PC Receitas'!$N$4:$O$14,2,FALSE)</f>
        <v>#N/A</v>
      </c>
    </row>
    <row r="343" spans="3:20" ht="19.5" customHeight="1" thickTop="1" thickBot="1" x14ac:dyDescent="0.25">
      <c r="C343" s="58"/>
      <c r="D343" s="58"/>
      <c r="E343" s="58"/>
      <c r="F343" s="58"/>
      <c r="G343" s="58"/>
      <c r="H343" s="58"/>
      <c r="I343" s="59"/>
      <c r="J343" s="60"/>
      <c r="K343" s="57">
        <f t="shared" ca="1" si="32"/>
        <v>75600</v>
      </c>
      <c r="P343" s="204" t="e">
        <f t="shared" si="31"/>
        <v>#N/A</v>
      </c>
      <c r="Q343" s="200" t="e">
        <f t="shared" si="29"/>
        <v>#N/A</v>
      </c>
      <c r="R343" s="200" t="e">
        <f t="shared" si="30"/>
        <v>#N/A</v>
      </c>
      <c r="S343" s="200" t="e">
        <f t="shared" si="33"/>
        <v>#N/A</v>
      </c>
      <c r="T343" s="201" t="e">
        <f>VLOOKUP(D343,'PC Receitas'!$N$4:$O$14,2,FALSE)</f>
        <v>#N/A</v>
      </c>
    </row>
    <row r="344" spans="3:20" ht="19.5" customHeight="1" thickTop="1" thickBot="1" x14ac:dyDescent="0.25">
      <c r="C344" s="58"/>
      <c r="D344" s="58"/>
      <c r="E344" s="58"/>
      <c r="F344" s="58"/>
      <c r="G344" s="58"/>
      <c r="H344" s="58"/>
      <c r="I344" s="59"/>
      <c r="J344" s="60"/>
      <c r="K344" s="57">
        <f t="shared" ca="1" si="32"/>
        <v>75600</v>
      </c>
      <c r="P344" s="204" t="e">
        <f t="shared" si="31"/>
        <v>#N/A</v>
      </c>
      <c r="Q344" s="200" t="e">
        <f t="shared" si="29"/>
        <v>#N/A</v>
      </c>
      <c r="R344" s="200" t="e">
        <f t="shared" si="30"/>
        <v>#N/A</v>
      </c>
      <c r="S344" s="200" t="e">
        <f t="shared" si="33"/>
        <v>#N/A</v>
      </c>
      <c r="T344" s="201" t="e">
        <f>VLOOKUP(D344,'PC Receitas'!$N$4:$O$14,2,FALSE)</f>
        <v>#N/A</v>
      </c>
    </row>
    <row r="345" spans="3:20" ht="19.5" customHeight="1" thickTop="1" thickBot="1" x14ac:dyDescent="0.25">
      <c r="C345" s="58"/>
      <c r="D345" s="58"/>
      <c r="E345" s="58"/>
      <c r="F345" s="58"/>
      <c r="G345" s="58"/>
      <c r="H345" s="58"/>
      <c r="I345" s="59"/>
      <c r="J345" s="60"/>
      <c r="K345" s="57">
        <f t="shared" ca="1" si="32"/>
        <v>75600</v>
      </c>
      <c r="P345" s="204" t="e">
        <f t="shared" si="31"/>
        <v>#N/A</v>
      </c>
      <c r="Q345" s="200" t="e">
        <f t="shared" si="29"/>
        <v>#N/A</v>
      </c>
      <c r="R345" s="200" t="e">
        <f t="shared" si="30"/>
        <v>#N/A</v>
      </c>
      <c r="S345" s="200" t="e">
        <f t="shared" si="33"/>
        <v>#N/A</v>
      </c>
      <c r="T345" s="201" t="e">
        <f>VLOOKUP(D345,'PC Receitas'!$N$4:$O$14,2,FALSE)</f>
        <v>#N/A</v>
      </c>
    </row>
    <row r="346" spans="3:20" ht="19.5" customHeight="1" thickTop="1" thickBot="1" x14ac:dyDescent="0.25">
      <c r="C346" s="58"/>
      <c r="D346" s="58"/>
      <c r="E346" s="58"/>
      <c r="F346" s="58"/>
      <c r="G346" s="58"/>
      <c r="H346" s="58"/>
      <c r="I346" s="59"/>
      <c r="J346" s="60"/>
      <c r="K346" s="57">
        <f t="shared" ca="1" si="32"/>
        <v>75600</v>
      </c>
      <c r="P346" s="204" t="e">
        <f t="shared" si="31"/>
        <v>#N/A</v>
      </c>
      <c r="Q346" s="200" t="e">
        <f t="shared" si="29"/>
        <v>#N/A</v>
      </c>
      <c r="R346" s="200" t="e">
        <f t="shared" si="30"/>
        <v>#N/A</v>
      </c>
      <c r="S346" s="200" t="e">
        <f t="shared" si="33"/>
        <v>#N/A</v>
      </c>
      <c r="T346" s="201" t="e">
        <f>VLOOKUP(D346,'PC Receitas'!$N$4:$O$14,2,FALSE)</f>
        <v>#N/A</v>
      </c>
    </row>
    <row r="347" spans="3:20" ht="19.5" customHeight="1" thickTop="1" thickBot="1" x14ac:dyDescent="0.25">
      <c r="C347" s="58"/>
      <c r="D347" s="58"/>
      <c r="E347" s="58"/>
      <c r="F347" s="58"/>
      <c r="G347" s="58"/>
      <c r="H347" s="58"/>
      <c r="I347" s="59"/>
      <c r="J347" s="60"/>
      <c r="K347" s="57">
        <f t="shared" ca="1" si="32"/>
        <v>75600</v>
      </c>
      <c r="P347" s="204" t="e">
        <f t="shared" si="31"/>
        <v>#N/A</v>
      </c>
      <c r="Q347" s="200" t="e">
        <f t="shared" si="29"/>
        <v>#N/A</v>
      </c>
      <c r="R347" s="200" t="e">
        <f t="shared" si="30"/>
        <v>#N/A</v>
      </c>
      <c r="S347" s="200" t="e">
        <f t="shared" si="33"/>
        <v>#N/A</v>
      </c>
      <c r="T347" s="201" t="e">
        <f>VLOOKUP(D347,'PC Receitas'!$N$4:$O$14,2,FALSE)</f>
        <v>#N/A</v>
      </c>
    </row>
    <row r="348" spans="3:20" ht="19.5" customHeight="1" thickTop="1" thickBot="1" x14ac:dyDescent="0.25">
      <c r="C348" s="58"/>
      <c r="D348" s="58"/>
      <c r="E348" s="58"/>
      <c r="F348" s="58"/>
      <c r="G348" s="58"/>
      <c r="H348" s="58"/>
      <c r="I348" s="59"/>
      <c r="J348" s="60"/>
      <c r="K348" s="57">
        <f t="shared" ca="1" si="32"/>
        <v>75600</v>
      </c>
      <c r="P348" s="204" t="e">
        <f t="shared" si="31"/>
        <v>#N/A</v>
      </c>
      <c r="Q348" s="200" t="e">
        <f t="shared" si="29"/>
        <v>#N/A</v>
      </c>
      <c r="R348" s="200" t="e">
        <f t="shared" si="30"/>
        <v>#N/A</v>
      </c>
      <c r="S348" s="200" t="e">
        <f t="shared" si="33"/>
        <v>#N/A</v>
      </c>
      <c r="T348" s="201" t="e">
        <f>VLOOKUP(D348,'PC Receitas'!$N$4:$O$14,2,FALSE)</f>
        <v>#N/A</v>
      </c>
    </row>
    <row r="349" spans="3:20" ht="19.5" customHeight="1" thickTop="1" thickBot="1" x14ac:dyDescent="0.25">
      <c r="C349" s="58"/>
      <c r="D349" s="58"/>
      <c r="E349" s="58"/>
      <c r="F349" s="58"/>
      <c r="G349" s="58"/>
      <c r="H349" s="58"/>
      <c r="I349" s="59"/>
      <c r="J349" s="60"/>
      <c r="K349" s="57">
        <f t="shared" ca="1" si="32"/>
        <v>75600</v>
      </c>
      <c r="P349" s="204" t="e">
        <f t="shared" si="31"/>
        <v>#N/A</v>
      </c>
      <c r="Q349" s="200" t="e">
        <f t="shared" si="29"/>
        <v>#N/A</v>
      </c>
      <c r="R349" s="200" t="e">
        <f t="shared" si="30"/>
        <v>#N/A</v>
      </c>
      <c r="S349" s="200" t="e">
        <f t="shared" si="33"/>
        <v>#N/A</v>
      </c>
      <c r="T349" s="201" t="e">
        <f>VLOOKUP(D349,'PC Receitas'!$N$4:$O$14,2,FALSE)</f>
        <v>#N/A</v>
      </c>
    </row>
    <row r="350" spans="3:20" ht="19.5" customHeight="1" thickTop="1" thickBot="1" x14ac:dyDescent="0.25">
      <c r="C350" s="58"/>
      <c r="D350" s="58"/>
      <c r="E350" s="58"/>
      <c r="F350" s="58"/>
      <c r="G350" s="58"/>
      <c r="H350" s="58"/>
      <c r="I350" s="59"/>
      <c r="J350" s="60"/>
      <c r="K350" s="57">
        <f t="shared" ca="1" si="32"/>
        <v>75600</v>
      </c>
      <c r="P350" s="204" t="e">
        <f t="shared" si="31"/>
        <v>#N/A</v>
      </c>
      <c r="Q350" s="200" t="e">
        <f t="shared" si="29"/>
        <v>#N/A</v>
      </c>
      <c r="R350" s="200" t="e">
        <f t="shared" si="30"/>
        <v>#N/A</v>
      </c>
      <c r="S350" s="200" t="e">
        <f t="shared" si="33"/>
        <v>#N/A</v>
      </c>
      <c r="T350" s="201" t="e">
        <f>VLOOKUP(D350,'PC Receitas'!$N$4:$O$14,2,FALSE)</f>
        <v>#N/A</v>
      </c>
    </row>
    <row r="351" spans="3:20" ht="19.5" customHeight="1" thickTop="1" thickBot="1" x14ac:dyDescent="0.25">
      <c r="C351" s="58"/>
      <c r="D351" s="58"/>
      <c r="E351" s="58"/>
      <c r="F351" s="58"/>
      <c r="G351" s="58"/>
      <c r="H351" s="58"/>
      <c r="I351" s="59"/>
      <c r="J351" s="60"/>
      <c r="K351" s="57">
        <f t="shared" ca="1" si="32"/>
        <v>75600</v>
      </c>
      <c r="P351" s="204" t="e">
        <f t="shared" si="31"/>
        <v>#N/A</v>
      </c>
      <c r="Q351" s="200" t="e">
        <f t="shared" si="29"/>
        <v>#N/A</v>
      </c>
      <c r="R351" s="200" t="e">
        <f t="shared" si="30"/>
        <v>#N/A</v>
      </c>
      <c r="S351" s="200" t="e">
        <f t="shared" si="33"/>
        <v>#N/A</v>
      </c>
      <c r="T351" s="201" t="e">
        <f>VLOOKUP(D351,'PC Receitas'!$N$4:$O$14,2,FALSE)</f>
        <v>#N/A</v>
      </c>
    </row>
    <row r="352" spans="3:20" ht="19.5" customHeight="1" thickTop="1" thickBot="1" x14ac:dyDescent="0.25">
      <c r="C352" s="58"/>
      <c r="D352" s="58"/>
      <c r="E352" s="58"/>
      <c r="F352" s="58"/>
      <c r="G352" s="58"/>
      <c r="H352" s="58"/>
      <c r="I352" s="59"/>
      <c r="J352" s="60"/>
      <c r="K352" s="57">
        <f t="shared" ca="1" si="32"/>
        <v>75600</v>
      </c>
      <c r="P352" s="204" t="e">
        <f t="shared" si="31"/>
        <v>#N/A</v>
      </c>
      <c r="Q352" s="200" t="e">
        <f t="shared" si="29"/>
        <v>#N/A</v>
      </c>
      <c r="R352" s="200" t="e">
        <f t="shared" si="30"/>
        <v>#N/A</v>
      </c>
      <c r="S352" s="200" t="e">
        <f t="shared" si="33"/>
        <v>#N/A</v>
      </c>
      <c r="T352" s="201" t="e">
        <f>VLOOKUP(D352,'PC Receitas'!$N$4:$O$14,2,FALSE)</f>
        <v>#N/A</v>
      </c>
    </row>
    <row r="353" spans="3:20" ht="19.5" customHeight="1" thickTop="1" thickBot="1" x14ac:dyDescent="0.25">
      <c r="C353" s="58"/>
      <c r="D353" s="58"/>
      <c r="E353" s="58"/>
      <c r="F353" s="58"/>
      <c r="G353" s="58"/>
      <c r="H353" s="58"/>
      <c r="I353" s="59"/>
      <c r="J353" s="60"/>
      <c r="K353" s="57">
        <f t="shared" ca="1" si="32"/>
        <v>75600</v>
      </c>
      <c r="P353" s="204" t="e">
        <f t="shared" si="31"/>
        <v>#N/A</v>
      </c>
      <c r="Q353" s="200" t="e">
        <f t="shared" si="29"/>
        <v>#N/A</v>
      </c>
      <c r="R353" s="200" t="e">
        <f t="shared" si="30"/>
        <v>#N/A</v>
      </c>
      <c r="S353" s="200" t="e">
        <f t="shared" si="33"/>
        <v>#N/A</v>
      </c>
      <c r="T353" s="201" t="e">
        <f>VLOOKUP(D353,'PC Receitas'!$N$4:$O$14,2,FALSE)</f>
        <v>#N/A</v>
      </c>
    </row>
    <row r="354" spans="3:20" ht="19.5" customHeight="1" thickTop="1" thickBot="1" x14ac:dyDescent="0.25">
      <c r="C354" s="58"/>
      <c r="D354" s="58"/>
      <c r="E354" s="58"/>
      <c r="F354" s="58"/>
      <c r="G354" s="58"/>
      <c r="H354" s="58"/>
      <c r="I354" s="59"/>
      <c r="J354" s="60"/>
      <c r="K354" s="57">
        <f t="shared" ca="1" si="32"/>
        <v>75600</v>
      </c>
      <c r="P354" s="204" t="e">
        <f t="shared" si="31"/>
        <v>#N/A</v>
      </c>
      <c r="Q354" s="200" t="e">
        <f t="shared" si="29"/>
        <v>#N/A</v>
      </c>
      <c r="R354" s="200" t="e">
        <f t="shared" si="30"/>
        <v>#N/A</v>
      </c>
      <c r="S354" s="200" t="e">
        <f t="shared" si="33"/>
        <v>#N/A</v>
      </c>
      <c r="T354" s="201" t="e">
        <f>VLOOKUP(D354,'PC Receitas'!$N$4:$O$14,2,FALSE)</f>
        <v>#N/A</v>
      </c>
    </row>
    <row r="355" spans="3:20" ht="19.5" customHeight="1" thickTop="1" thickBot="1" x14ac:dyDescent="0.25">
      <c r="C355" s="58"/>
      <c r="D355" s="58"/>
      <c r="E355" s="58"/>
      <c r="F355" s="58"/>
      <c r="G355" s="58"/>
      <c r="H355" s="58"/>
      <c r="I355" s="59"/>
      <c r="J355" s="60"/>
      <c r="K355" s="57">
        <f t="shared" ca="1" si="32"/>
        <v>75600</v>
      </c>
      <c r="P355" s="204" t="e">
        <f t="shared" si="31"/>
        <v>#N/A</v>
      </c>
      <c r="Q355" s="200" t="e">
        <f t="shared" si="29"/>
        <v>#N/A</v>
      </c>
      <c r="R355" s="200" t="e">
        <f t="shared" si="30"/>
        <v>#N/A</v>
      </c>
      <c r="S355" s="200" t="e">
        <f t="shared" si="33"/>
        <v>#N/A</v>
      </c>
      <c r="T355" s="201" t="e">
        <f>VLOOKUP(D355,'PC Receitas'!$N$4:$O$14,2,FALSE)</f>
        <v>#N/A</v>
      </c>
    </row>
    <row r="356" spans="3:20" ht="19.5" customHeight="1" thickTop="1" thickBot="1" x14ac:dyDescent="0.25">
      <c r="C356" s="58"/>
      <c r="D356" s="58"/>
      <c r="E356" s="58"/>
      <c r="F356" s="58"/>
      <c r="G356" s="58"/>
      <c r="H356" s="58"/>
      <c r="I356" s="59"/>
      <c r="J356" s="60"/>
      <c r="K356" s="57">
        <f t="shared" ca="1" si="32"/>
        <v>75600</v>
      </c>
      <c r="P356" s="204" t="e">
        <f t="shared" si="31"/>
        <v>#N/A</v>
      </c>
      <c r="Q356" s="200" t="e">
        <f t="shared" si="29"/>
        <v>#N/A</v>
      </c>
      <c r="R356" s="200" t="e">
        <f t="shared" si="30"/>
        <v>#N/A</v>
      </c>
      <c r="S356" s="200" t="e">
        <f t="shared" si="33"/>
        <v>#N/A</v>
      </c>
      <c r="T356" s="201" t="e">
        <f>VLOOKUP(D356,'PC Receitas'!$N$4:$O$14,2,FALSE)</f>
        <v>#N/A</v>
      </c>
    </row>
    <row r="357" spans="3:20" ht="19.5" customHeight="1" thickTop="1" thickBot="1" x14ac:dyDescent="0.25">
      <c r="C357" s="58"/>
      <c r="D357" s="58"/>
      <c r="E357" s="58"/>
      <c r="F357" s="58"/>
      <c r="G357" s="58"/>
      <c r="H357" s="58"/>
      <c r="I357" s="59"/>
      <c r="J357" s="60"/>
      <c r="K357" s="57">
        <f t="shared" ca="1" si="32"/>
        <v>75600</v>
      </c>
      <c r="P357" s="204" t="e">
        <f t="shared" si="31"/>
        <v>#N/A</v>
      </c>
      <c r="Q357" s="200" t="e">
        <f t="shared" si="29"/>
        <v>#N/A</v>
      </c>
      <c r="R357" s="200" t="e">
        <f t="shared" si="30"/>
        <v>#N/A</v>
      </c>
      <c r="S357" s="200" t="e">
        <f t="shared" si="33"/>
        <v>#N/A</v>
      </c>
      <c r="T357" s="201" t="e">
        <f>VLOOKUP(D357,'PC Receitas'!$N$4:$O$14,2,FALSE)</f>
        <v>#N/A</v>
      </c>
    </row>
    <row r="358" spans="3:20" ht="19.5" customHeight="1" thickTop="1" thickBot="1" x14ac:dyDescent="0.25">
      <c r="C358" s="58"/>
      <c r="D358" s="58"/>
      <c r="E358" s="58"/>
      <c r="F358" s="58"/>
      <c r="G358" s="58"/>
      <c r="H358" s="58"/>
      <c r="I358" s="59"/>
      <c r="J358" s="60"/>
      <c r="K358" s="57">
        <f t="shared" ca="1" si="32"/>
        <v>75600</v>
      </c>
      <c r="P358" s="204" t="e">
        <f t="shared" si="31"/>
        <v>#N/A</v>
      </c>
      <c r="Q358" s="200" t="e">
        <f t="shared" si="29"/>
        <v>#N/A</v>
      </c>
      <c r="R358" s="200" t="e">
        <f t="shared" si="30"/>
        <v>#N/A</v>
      </c>
      <c r="S358" s="200" t="e">
        <f t="shared" si="33"/>
        <v>#N/A</v>
      </c>
      <c r="T358" s="201" t="e">
        <f>VLOOKUP(D358,'PC Receitas'!$N$4:$O$14,2,FALSE)</f>
        <v>#N/A</v>
      </c>
    </row>
    <row r="359" spans="3:20" ht="19.5" customHeight="1" thickTop="1" thickBot="1" x14ac:dyDescent="0.25">
      <c r="C359" s="58"/>
      <c r="D359" s="58"/>
      <c r="E359" s="58"/>
      <c r="F359" s="58"/>
      <c r="G359" s="58"/>
      <c r="H359" s="58"/>
      <c r="I359" s="59"/>
      <c r="J359" s="60"/>
      <c r="K359" s="57">
        <f t="shared" ca="1" si="32"/>
        <v>75600</v>
      </c>
      <c r="P359" s="204" t="e">
        <f t="shared" si="31"/>
        <v>#N/A</v>
      </c>
      <c r="Q359" s="200" t="e">
        <f t="shared" si="29"/>
        <v>#N/A</v>
      </c>
      <c r="R359" s="200" t="e">
        <f t="shared" si="30"/>
        <v>#N/A</v>
      </c>
      <c r="S359" s="200" t="e">
        <f t="shared" si="33"/>
        <v>#N/A</v>
      </c>
      <c r="T359" s="201" t="e">
        <f>VLOOKUP(D359,'PC Receitas'!$N$4:$O$14,2,FALSE)</f>
        <v>#N/A</v>
      </c>
    </row>
    <row r="360" spans="3:20" ht="19.5" customHeight="1" thickTop="1" thickBot="1" x14ac:dyDescent="0.25">
      <c r="C360" s="58"/>
      <c r="D360" s="58"/>
      <c r="E360" s="58"/>
      <c r="F360" s="58"/>
      <c r="G360" s="58"/>
      <c r="H360" s="58"/>
      <c r="I360" s="59"/>
      <c r="J360" s="60"/>
      <c r="K360" s="57">
        <f t="shared" ca="1" si="32"/>
        <v>75600</v>
      </c>
      <c r="P360" s="204" t="e">
        <f t="shared" si="31"/>
        <v>#N/A</v>
      </c>
      <c r="Q360" s="200" t="e">
        <f t="shared" si="29"/>
        <v>#N/A</v>
      </c>
      <c r="R360" s="200" t="e">
        <f t="shared" si="30"/>
        <v>#N/A</v>
      </c>
      <c r="S360" s="200" t="e">
        <f t="shared" si="33"/>
        <v>#N/A</v>
      </c>
      <c r="T360" s="201" t="e">
        <f>VLOOKUP(D360,'PC Receitas'!$N$4:$O$14,2,FALSE)</f>
        <v>#N/A</v>
      </c>
    </row>
    <row r="361" spans="3:20" ht="19.5" customHeight="1" thickTop="1" thickBot="1" x14ac:dyDescent="0.25">
      <c r="C361" s="58"/>
      <c r="D361" s="58"/>
      <c r="E361" s="58"/>
      <c r="F361" s="58"/>
      <c r="G361" s="58"/>
      <c r="H361" s="58"/>
      <c r="I361" s="59"/>
      <c r="J361" s="60"/>
      <c r="K361" s="57">
        <f t="shared" ca="1" si="32"/>
        <v>75600</v>
      </c>
      <c r="P361" s="204" t="e">
        <f t="shared" si="31"/>
        <v>#N/A</v>
      </c>
      <c r="Q361" s="200" t="e">
        <f t="shared" si="29"/>
        <v>#N/A</v>
      </c>
      <c r="R361" s="200" t="e">
        <f t="shared" si="30"/>
        <v>#N/A</v>
      </c>
      <c r="S361" s="200" t="e">
        <f t="shared" si="33"/>
        <v>#N/A</v>
      </c>
      <c r="T361" s="201" t="e">
        <f>VLOOKUP(D361,'PC Receitas'!$N$4:$O$14,2,FALSE)</f>
        <v>#N/A</v>
      </c>
    </row>
    <row r="362" spans="3:20" ht="19.5" customHeight="1" thickTop="1" thickBot="1" x14ac:dyDescent="0.25">
      <c r="C362" s="58"/>
      <c r="D362" s="58"/>
      <c r="E362" s="58"/>
      <c r="F362" s="58"/>
      <c r="G362" s="58"/>
      <c r="H362" s="58"/>
      <c r="I362" s="59"/>
      <c r="J362" s="60"/>
      <c r="K362" s="57">
        <f t="shared" ca="1" si="32"/>
        <v>75600</v>
      </c>
      <c r="P362" s="204" t="e">
        <f t="shared" si="31"/>
        <v>#N/A</v>
      </c>
      <c r="Q362" s="200" t="e">
        <f t="shared" si="29"/>
        <v>#N/A</v>
      </c>
      <c r="R362" s="200" t="e">
        <f t="shared" si="30"/>
        <v>#N/A</v>
      </c>
      <c r="S362" s="200" t="e">
        <f t="shared" si="33"/>
        <v>#N/A</v>
      </c>
      <c r="T362" s="201" t="e">
        <f>VLOOKUP(D362,'PC Receitas'!$N$4:$O$14,2,FALSE)</f>
        <v>#N/A</v>
      </c>
    </row>
    <row r="363" spans="3:20" ht="19.5" customHeight="1" thickTop="1" thickBot="1" x14ac:dyDescent="0.25">
      <c r="C363" s="58"/>
      <c r="D363" s="58"/>
      <c r="E363" s="58"/>
      <c r="F363" s="58"/>
      <c r="G363" s="58"/>
      <c r="H363" s="58"/>
      <c r="I363" s="59"/>
      <c r="J363" s="60"/>
      <c r="K363" s="57">
        <f t="shared" ca="1" si="32"/>
        <v>75600</v>
      </c>
      <c r="P363" s="204" t="e">
        <f t="shared" si="31"/>
        <v>#N/A</v>
      </c>
      <c r="Q363" s="200" t="e">
        <f t="shared" si="29"/>
        <v>#N/A</v>
      </c>
      <c r="R363" s="200" t="e">
        <f t="shared" si="30"/>
        <v>#N/A</v>
      </c>
      <c r="S363" s="200" t="e">
        <f t="shared" si="33"/>
        <v>#N/A</v>
      </c>
      <c r="T363" s="201" t="e">
        <f>VLOOKUP(D363,'PC Receitas'!$N$4:$O$14,2,FALSE)</f>
        <v>#N/A</v>
      </c>
    </row>
    <row r="364" spans="3:20" ht="19.5" customHeight="1" thickTop="1" thickBot="1" x14ac:dyDescent="0.25">
      <c r="C364" s="58"/>
      <c r="D364" s="58"/>
      <c r="E364" s="58"/>
      <c r="F364" s="58"/>
      <c r="G364" s="58"/>
      <c r="H364" s="58"/>
      <c r="I364" s="59"/>
      <c r="J364" s="60"/>
      <c r="K364" s="57">
        <f t="shared" ca="1" si="32"/>
        <v>75600</v>
      </c>
      <c r="P364" s="204" t="e">
        <f t="shared" si="31"/>
        <v>#N/A</v>
      </c>
      <c r="Q364" s="200" t="e">
        <f t="shared" si="29"/>
        <v>#N/A</v>
      </c>
      <c r="R364" s="200" t="e">
        <f t="shared" si="30"/>
        <v>#N/A</v>
      </c>
      <c r="S364" s="200" t="e">
        <f t="shared" si="33"/>
        <v>#N/A</v>
      </c>
      <c r="T364" s="201" t="e">
        <f>VLOOKUP(D364,'PC Receitas'!$N$4:$O$14,2,FALSE)</f>
        <v>#N/A</v>
      </c>
    </row>
    <row r="365" spans="3:20" ht="19.5" customHeight="1" thickTop="1" thickBot="1" x14ac:dyDescent="0.25">
      <c r="C365" s="58"/>
      <c r="D365" s="58"/>
      <c r="E365" s="58"/>
      <c r="F365" s="58"/>
      <c r="G365" s="58"/>
      <c r="H365" s="58"/>
      <c r="I365" s="59"/>
      <c r="J365" s="60"/>
      <c r="K365" s="57">
        <f t="shared" ca="1" si="32"/>
        <v>75600</v>
      </c>
      <c r="P365" s="204" t="e">
        <f t="shared" si="31"/>
        <v>#N/A</v>
      </c>
      <c r="Q365" s="200" t="e">
        <f t="shared" si="29"/>
        <v>#N/A</v>
      </c>
      <c r="R365" s="200" t="e">
        <f t="shared" si="30"/>
        <v>#N/A</v>
      </c>
      <c r="S365" s="200" t="e">
        <f t="shared" si="33"/>
        <v>#N/A</v>
      </c>
      <c r="T365" s="201" t="e">
        <f>VLOOKUP(D365,'PC Receitas'!$N$4:$O$14,2,FALSE)</f>
        <v>#N/A</v>
      </c>
    </row>
    <row r="366" spans="3:20" ht="19.5" customHeight="1" thickTop="1" thickBot="1" x14ac:dyDescent="0.25">
      <c r="C366" s="58"/>
      <c r="D366" s="58"/>
      <c r="E366" s="58"/>
      <c r="F366" s="58"/>
      <c r="G366" s="58"/>
      <c r="H366" s="58"/>
      <c r="I366" s="59"/>
      <c r="J366" s="60"/>
      <c r="K366" s="57">
        <f t="shared" ca="1" si="32"/>
        <v>75600</v>
      </c>
      <c r="P366" s="204" t="e">
        <f t="shared" si="31"/>
        <v>#N/A</v>
      </c>
      <c r="Q366" s="200" t="e">
        <f t="shared" si="29"/>
        <v>#N/A</v>
      </c>
      <c r="R366" s="200" t="e">
        <f t="shared" si="30"/>
        <v>#N/A</v>
      </c>
      <c r="S366" s="200" t="e">
        <f t="shared" si="33"/>
        <v>#N/A</v>
      </c>
      <c r="T366" s="201" t="e">
        <f>VLOOKUP(D366,'PC Receitas'!$N$4:$O$14,2,FALSE)</f>
        <v>#N/A</v>
      </c>
    </row>
    <row r="367" spans="3:20" ht="19.5" customHeight="1" thickTop="1" thickBot="1" x14ac:dyDescent="0.25">
      <c r="C367" s="58"/>
      <c r="D367" s="58"/>
      <c r="E367" s="58"/>
      <c r="F367" s="58"/>
      <c r="G367" s="58"/>
      <c r="H367" s="58"/>
      <c r="I367" s="59"/>
      <c r="J367" s="60"/>
      <c r="K367" s="57">
        <f t="shared" ca="1" si="32"/>
        <v>75600</v>
      </c>
      <c r="P367" s="204" t="e">
        <f t="shared" si="31"/>
        <v>#N/A</v>
      </c>
      <c r="Q367" s="200" t="e">
        <f t="shared" si="29"/>
        <v>#N/A</v>
      </c>
      <c r="R367" s="200" t="e">
        <f t="shared" si="30"/>
        <v>#N/A</v>
      </c>
      <c r="S367" s="200" t="e">
        <f t="shared" si="33"/>
        <v>#N/A</v>
      </c>
      <c r="T367" s="201" t="e">
        <f>VLOOKUP(D367,'PC Receitas'!$N$4:$O$14,2,FALSE)</f>
        <v>#N/A</v>
      </c>
    </row>
    <row r="368" spans="3:20" ht="19.5" customHeight="1" thickTop="1" thickBot="1" x14ac:dyDescent="0.25">
      <c r="C368" s="58"/>
      <c r="D368" s="58"/>
      <c r="E368" s="58"/>
      <c r="F368" s="58"/>
      <c r="G368" s="58"/>
      <c r="H368" s="58"/>
      <c r="I368" s="59"/>
      <c r="J368" s="60"/>
      <c r="K368" s="57">
        <f t="shared" ca="1" si="32"/>
        <v>75600</v>
      </c>
      <c r="P368" s="204" t="e">
        <f t="shared" si="31"/>
        <v>#N/A</v>
      </c>
      <c r="Q368" s="200" t="e">
        <f t="shared" si="29"/>
        <v>#N/A</v>
      </c>
      <c r="R368" s="200" t="e">
        <f t="shared" si="30"/>
        <v>#N/A</v>
      </c>
      <c r="S368" s="200" t="e">
        <f t="shared" si="33"/>
        <v>#N/A</v>
      </c>
      <c r="T368" s="201" t="e">
        <f>VLOOKUP(D368,'PC Receitas'!$N$4:$O$14,2,FALSE)</f>
        <v>#N/A</v>
      </c>
    </row>
    <row r="369" spans="3:20" ht="19.5" customHeight="1" thickTop="1" thickBot="1" x14ac:dyDescent="0.25">
      <c r="C369" s="58"/>
      <c r="D369" s="58"/>
      <c r="E369" s="58"/>
      <c r="F369" s="58"/>
      <c r="G369" s="58"/>
      <c r="H369" s="58"/>
      <c r="I369" s="59"/>
      <c r="J369" s="60"/>
      <c r="K369" s="57">
        <f t="shared" ca="1" si="32"/>
        <v>75600</v>
      </c>
      <c r="P369" s="204" t="e">
        <f t="shared" si="31"/>
        <v>#N/A</v>
      </c>
      <c r="Q369" s="200" t="e">
        <f t="shared" si="29"/>
        <v>#N/A</v>
      </c>
      <c r="R369" s="200" t="e">
        <f t="shared" si="30"/>
        <v>#N/A</v>
      </c>
      <c r="S369" s="200" t="e">
        <f t="shared" si="33"/>
        <v>#N/A</v>
      </c>
      <c r="T369" s="201" t="e">
        <f>VLOOKUP(D369,'PC Receitas'!$N$4:$O$14,2,FALSE)</f>
        <v>#N/A</v>
      </c>
    </row>
    <row r="370" spans="3:20" ht="19.5" customHeight="1" thickTop="1" thickBot="1" x14ac:dyDescent="0.25">
      <c r="C370" s="58"/>
      <c r="D370" s="58"/>
      <c r="E370" s="58"/>
      <c r="F370" s="58"/>
      <c r="G370" s="58"/>
      <c r="H370" s="58"/>
      <c r="I370" s="59"/>
      <c r="J370" s="60"/>
      <c r="K370" s="57">
        <f t="shared" ca="1" si="32"/>
        <v>75600</v>
      </c>
      <c r="P370" s="204" t="e">
        <f t="shared" si="31"/>
        <v>#N/A</v>
      </c>
      <c r="Q370" s="200" t="e">
        <f t="shared" si="29"/>
        <v>#N/A</v>
      </c>
      <c r="R370" s="200" t="e">
        <f t="shared" si="30"/>
        <v>#N/A</v>
      </c>
      <c r="S370" s="200" t="e">
        <f t="shared" si="33"/>
        <v>#N/A</v>
      </c>
      <c r="T370" s="201" t="e">
        <f>VLOOKUP(D370,'PC Receitas'!$N$4:$O$14,2,FALSE)</f>
        <v>#N/A</v>
      </c>
    </row>
    <row r="371" spans="3:20" ht="19.5" customHeight="1" thickTop="1" thickBot="1" x14ac:dyDescent="0.25">
      <c r="C371" s="58"/>
      <c r="D371" s="58"/>
      <c r="E371" s="58"/>
      <c r="F371" s="58"/>
      <c r="G371" s="58"/>
      <c r="H371" s="58"/>
      <c r="I371" s="59"/>
      <c r="J371" s="60"/>
      <c r="K371" s="57">
        <f t="shared" ca="1" si="32"/>
        <v>75600</v>
      </c>
      <c r="P371" s="204" t="e">
        <f t="shared" si="31"/>
        <v>#N/A</v>
      </c>
      <c r="Q371" s="200" t="e">
        <f t="shared" si="29"/>
        <v>#N/A</v>
      </c>
      <c r="R371" s="200" t="e">
        <f t="shared" si="30"/>
        <v>#N/A</v>
      </c>
      <c r="S371" s="200" t="e">
        <f t="shared" si="33"/>
        <v>#N/A</v>
      </c>
      <c r="T371" s="201" t="e">
        <f>VLOOKUP(D371,'PC Receitas'!$N$4:$O$14,2,FALSE)</f>
        <v>#N/A</v>
      </c>
    </row>
    <row r="372" spans="3:20" ht="19.5" customHeight="1" thickTop="1" thickBot="1" x14ac:dyDescent="0.25">
      <c r="C372" s="58"/>
      <c r="D372" s="58"/>
      <c r="E372" s="58"/>
      <c r="F372" s="58"/>
      <c r="G372" s="58"/>
      <c r="H372" s="58"/>
      <c r="I372" s="59"/>
      <c r="J372" s="60"/>
      <c r="K372" s="57">
        <f t="shared" ca="1" si="32"/>
        <v>75600</v>
      </c>
      <c r="P372" s="204" t="e">
        <f t="shared" si="31"/>
        <v>#N/A</v>
      </c>
      <c r="Q372" s="200" t="e">
        <f t="shared" si="29"/>
        <v>#N/A</v>
      </c>
      <c r="R372" s="200" t="e">
        <f t="shared" si="30"/>
        <v>#N/A</v>
      </c>
      <c r="S372" s="200" t="e">
        <f t="shared" si="33"/>
        <v>#N/A</v>
      </c>
      <c r="T372" s="201" t="e">
        <f>VLOOKUP(D372,'PC Receitas'!$N$4:$O$14,2,FALSE)</f>
        <v>#N/A</v>
      </c>
    </row>
    <row r="373" spans="3:20" ht="19.5" customHeight="1" thickTop="1" thickBot="1" x14ac:dyDescent="0.25">
      <c r="C373" s="58"/>
      <c r="D373" s="58"/>
      <c r="E373" s="58"/>
      <c r="F373" s="58"/>
      <c r="G373" s="58"/>
      <c r="H373" s="58"/>
      <c r="I373" s="59"/>
      <c r="J373" s="60"/>
      <c r="K373" s="57">
        <f t="shared" ca="1" si="32"/>
        <v>75600</v>
      </c>
      <c r="P373" s="204" t="e">
        <f t="shared" si="31"/>
        <v>#N/A</v>
      </c>
      <c r="Q373" s="200" t="e">
        <f t="shared" si="29"/>
        <v>#N/A</v>
      </c>
      <c r="R373" s="200" t="e">
        <f t="shared" si="30"/>
        <v>#N/A</v>
      </c>
      <c r="S373" s="200" t="e">
        <f t="shared" si="33"/>
        <v>#N/A</v>
      </c>
      <c r="T373" s="201" t="e">
        <f>VLOOKUP(D373,'PC Receitas'!$N$4:$O$14,2,FALSE)</f>
        <v>#N/A</v>
      </c>
    </row>
    <row r="374" spans="3:20" ht="19.5" customHeight="1" thickTop="1" thickBot="1" x14ac:dyDescent="0.25">
      <c r="C374" s="58"/>
      <c r="D374" s="58"/>
      <c r="E374" s="58"/>
      <c r="F374" s="58"/>
      <c r="G374" s="58"/>
      <c r="H374" s="58"/>
      <c r="I374" s="59"/>
      <c r="J374" s="60"/>
      <c r="K374" s="57">
        <f t="shared" ca="1" si="32"/>
        <v>75600</v>
      </c>
      <c r="P374" s="204" t="e">
        <f t="shared" si="31"/>
        <v>#N/A</v>
      </c>
      <c r="Q374" s="200" t="e">
        <f t="shared" si="29"/>
        <v>#N/A</v>
      </c>
      <c r="R374" s="200" t="e">
        <f t="shared" si="30"/>
        <v>#N/A</v>
      </c>
      <c r="S374" s="200" t="e">
        <f t="shared" si="33"/>
        <v>#N/A</v>
      </c>
      <c r="T374" s="201" t="e">
        <f>VLOOKUP(D374,'PC Receitas'!$N$4:$O$14,2,FALSE)</f>
        <v>#N/A</v>
      </c>
    </row>
    <row r="375" spans="3:20" ht="19.5" customHeight="1" thickTop="1" thickBot="1" x14ac:dyDescent="0.25">
      <c r="C375" s="58"/>
      <c r="D375" s="58"/>
      <c r="E375" s="58"/>
      <c r="F375" s="58"/>
      <c r="G375" s="58"/>
      <c r="H375" s="58"/>
      <c r="I375" s="59"/>
      <c r="J375" s="60"/>
      <c r="K375" s="57">
        <f t="shared" ca="1" si="32"/>
        <v>75600</v>
      </c>
      <c r="P375" s="204" t="e">
        <f t="shared" si="31"/>
        <v>#N/A</v>
      </c>
      <c r="Q375" s="200" t="e">
        <f t="shared" si="29"/>
        <v>#N/A</v>
      </c>
      <c r="R375" s="200" t="e">
        <f t="shared" si="30"/>
        <v>#N/A</v>
      </c>
      <c r="S375" s="200" t="e">
        <f t="shared" si="33"/>
        <v>#N/A</v>
      </c>
      <c r="T375" s="201" t="e">
        <f>VLOOKUP(D375,'PC Receitas'!$N$4:$O$14,2,FALSE)</f>
        <v>#N/A</v>
      </c>
    </row>
    <row r="376" spans="3:20" ht="19.5" customHeight="1" thickTop="1" thickBot="1" x14ac:dyDescent="0.25">
      <c r="C376" s="58"/>
      <c r="D376" s="58"/>
      <c r="E376" s="58"/>
      <c r="F376" s="58"/>
      <c r="G376" s="58"/>
      <c r="H376" s="58"/>
      <c r="I376" s="59"/>
      <c r="J376" s="60"/>
      <c r="K376" s="57">
        <f t="shared" ca="1" si="32"/>
        <v>75600</v>
      </c>
      <c r="P376" s="204" t="e">
        <f t="shared" si="31"/>
        <v>#N/A</v>
      </c>
      <c r="Q376" s="200" t="e">
        <f t="shared" si="29"/>
        <v>#N/A</v>
      </c>
      <c r="R376" s="200" t="e">
        <f t="shared" si="30"/>
        <v>#N/A</v>
      </c>
      <c r="S376" s="200" t="e">
        <f t="shared" si="33"/>
        <v>#N/A</v>
      </c>
      <c r="T376" s="201" t="e">
        <f>VLOOKUP(D376,'PC Receitas'!$N$4:$O$14,2,FALSE)</f>
        <v>#N/A</v>
      </c>
    </row>
    <row r="377" spans="3:20" ht="19.5" customHeight="1" thickTop="1" thickBot="1" x14ac:dyDescent="0.25">
      <c r="C377" s="58"/>
      <c r="D377" s="58"/>
      <c r="E377" s="58"/>
      <c r="F377" s="58"/>
      <c r="G377" s="58"/>
      <c r="H377" s="58"/>
      <c r="I377" s="59"/>
      <c r="J377" s="60"/>
      <c r="K377" s="57">
        <f t="shared" ca="1" si="32"/>
        <v>75600</v>
      </c>
      <c r="P377" s="204" t="e">
        <f t="shared" si="31"/>
        <v>#N/A</v>
      </c>
      <c r="Q377" s="200" t="e">
        <f t="shared" si="29"/>
        <v>#N/A</v>
      </c>
      <c r="R377" s="200" t="e">
        <f t="shared" si="30"/>
        <v>#N/A</v>
      </c>
      <c r="S377" s="200" t="e">
        <f t="shared" si="33"/>
        <v>#N/A</v>
      </c>
      <c r="T377" s="201" t="e">
        <f>VLOOKUP(D377,'PC Receitas'!$N$4:$O$14,2,FALSE)</f>
        <v>#N/A</v>
      </c>
    </row>
    <row r="378" spans="3:20" ht="19.5" customHeight="1" thickTop="1" thickBot="1" x14ac:dyDescent="0.25">
      <c r="C378" s="58"/>
      <c r="D378" s="58"/>
      <c r="E378" s="58"/>
      <c r="F378" s="58"/>
      <c r="G378" s="58"/>
      <c r="H378" s="58"/>
      <c r="I378" s="59"/>
      <c r="J378" s="60"/>
      <c r="K378" s="57">
        <f t="shared" ca="1" si="32"/>
        <v>75600</v>
      </c>
      <c r="P378" s="204" t="e">
        <f t="shared" si="31"/>
        <v>#N/A</v>
      </c>
      <c r="Q378" s="200" t="e">
        <f t="shared" si="29"/>
        <v>#N/A</v>
      </c>
      <c r="R378" s="200" t="e">
        <f t="shared" si="30"/>
        <v>#N/A</v>
      </c>
      <c r="S378" s="200" t="e">
        <f t="shared" si="33"/>
        <v>#N/A</v>
      </c>
      <c r="T378" s="201" t="e">
        <f>VLOOKUP(D378,'PC Receitas'!$N$4:$O$14,2,FALSE)</f>
        <v>#N/A</v>
      </c>
    </row>
    <row r="379" spans="3:20" ht="19.5" customHeight="1" thickTop="1" thickBot="1" x14ac:dyDescent="0.25">
      <c r="C379" s="58"/>
      <c r="D379" s="58"/>
      <c r="E379" s="58"/>
      <c r="F379" s="58"/>
      <c r="G379" s="58"/>
      <c r="H379" s="58"/>
      <c r="I379" s="59"/>
      <c r="J379" s="60"/>
      <c r="K379" s="57">
        <f t="shared" ca="1" si="32"/>
        <v>75600</v>
      </c>
      <c r="P379" s="204" t="e">
        <f t="shared" si="31"/>
        <v>#N/A</v>
      </c>
      <c r="Q379" s="200" t="e">
        <f t="shared" si="29"/>
        <v>#N/A</v>
      </c>
      <c r="R379" s="200" t="e">
        <f t="shared" si="30"/>
        <v>#N/A</v>
      </c>
      <c r="S379" s="200" t="e">
        <f t="shared" si="33"/>
        <v>#N/A</v>
      </c>
      <c r="T379" s="201" t="e">
        <f>VLOOKUP(D379,'PC Receitas'!$N$4:$O$14,2,FALSE)</f>
        <v>#N/A</v>
      </c>
    </row>
    <row r="380" spans="3:20" ht="19.5" customHeight="1" thickTop="1" thickBot="1" x14ac:dyDescent="0.25">
      <c r="C380" s="58"/>
      <c r="D380" s="58"/>
      <c r="E380" s="58"/>
      <c r="F380" s="58"/>
      <c r="G380" s="58"/>
      <c r="H380" s="58"/>
      <c r="I380" s="59"/>
      <c r="J380" s="60"/>
      <c r="K380" s="57">
        <f t="shared" ca="1" si="32"/>
        <v>75600</v>
      </c>
      <c r="P380" s="204" t="e">
        <f t="shared" si="31"/>
        <v>#N/A</v>
      </c>
      <c r="Q380" s="200" t="e">
        <f t="shared" si="29"/>
        <v>#N/A</v>
      </c>
      <c r="R380" s="200" t="e">
        <f t="shared" si="30"/>
        <v>#N/A</v>
      </c>
      <c r="S380" s="200" t="e">
        <f t="shared" si="33"/>
        <v>#N/A</v>
      </c>
      <c r="T380" s="201" t="e">
        <f>VLOOKUP(D380,'PC Receitas'!$N$4:$O$14,2,FALSE)</f>
        <v>#N/A</v>
      </c>
    </row>
    <row r="381" spans="3:20" ht="19.5" customHeight="1" thickTop="1" thickBot="1" x14ac:dyDescent="0.25">
      <c r="C381" s="58"/>
      <c r="D381" s="58"/>
      <c r="E381" s="58"/>
      <c r="F381" s="58"/>
      <c r="G381" s="58"/>
      <c r="H381" s="58"/>
      <c r="I381" s="59"/>
      <c r="J381" s="60"/>
      <c r="K381" s="57">
        <f t="shared" ca="1" si="32"/>
        <v>75600</v>
      </c>
      <c r="P381" s="204" t="e">
        <f t="shared" si="31"/>
        <v>#N/A</v>
      </c>
      <c r="Q381" s="200" t="e">
        <f t="shared" si="29"/>
        <v>#N/A</v>
      </c>
      <c r="R381" s="200" t="e">
        <f t="shared" si="30"/>
        <v>#N/A</v>
      </c>
      <c r="S381" s="200" t="e">
        <f t="shared" si="33"/>
        <v>#N/A</v>
      </c>
      <c r="T381" s="201" t="e">
        <f>VLOOKUP(D381,'PC Receitas'!$N$4:$O$14,2,FALSE)</f>
        <v>#N/A</v>
      </c>
    </row>
    <row r="382" spans="3:20" ht="19.5" customHeight="1" thickTop="1" thickBot="1" x14ac:dyDescent="0.25">
      <c r="C382" s="58"/>
      <c r="D382" s="58"/>
      <c r="E382" s="58"/>
      <c r="F382" s="58"/>
      <c r="G382" s="58"/>
      <c r="H382" s="58"/>
      <c r="I382" s="59"/>
      <c r="J382" s="60"/>
      <c r="K382" s="57">
        <f t="shared" ca="1" si="32"/>
        <v>75600</v>
      </c>
      <c r="P382" s="204" t="e">
        <f t="shared" si="31"/>
        <v>#N/A</v>
      </c>
      <c r="Q382" s="200" t="e">
        <f t="shared" si="29"/>
        <v>#N/A</v>
      </c>
      <c r="R382" s="200" t="e">
        <f t="shared" si="30"/>
        <v>#N/A</v>
      </c>
      <c r="S382" s="200" t="e">
        <f t="shared" si="33"/>
        <v>#N/A</v>
      </c>
      <c r="T382" s="201" t="e">
        <f>VLOOKUP(D382,'PC Receitas'!$N$4:$O$14,2,FALSE)</f>
        <v>#N/A</v>
      </c>
    </row>
    <row r="383" spans="3:20" ht="19.5" customHeight="1" thickTop="1" thickBot="1" x14ac:dyDescent="0.25">
      <c r="C383" s="58"/>
      <c r="D383" s="58"/>
      <c r="E383" s="58"/>
      <c r="F383" s="58"/>
      <c r="G383" s="58"/>
      <c r="H383" s="58"/>
      <c r="I383" s="59"/>
      <c r="J383" s="60"/>
      <c r="K383" s="57">
        <f t="shared" ca="1" si="32"/>
        <v>75600</v>
      </c>
      <c r="P383" s="204" t="e">
        <f t="shared" si="31"/>
        <v>#N/A</v>
      </c>
      <c r="Q383" s="200" t="e">
        <f t="shared" si="29"/>
        <v>#N/A</v>
      </c>
      <c r="R383" s="200" t="e">
        <f t="shared" si="30"/>
        <v>#N/A</v>
      </c>
      <c r="S383" s="200" t="e">
        <f t="shared" si="33"/>
        <v>#N/A</v>
      </c>
      <c r="T383" s="201" t="e">
        <f>VLOOKUP(D383,'PC Receitas'!$N$4:$O$14,2,FALSE)</f>
        <v>#N/A</v>
      </c>
    </row>
    <row r="384" spans="3:20" ht="19.5" customHeight="1" thickTop="1" thickBot="1" x14ac:dyDescent="0.25">
      <c r="C384" s="58"/>
      <c r="D384" s="58"/>
      <c r="E384" s="58"/>
      <c r="F384" s="58"/>
      <c r="G384" s="58"/>
      <c r="H384" s="58"/>
      <c r="I384" s="59"/>
      <c r="J384" s="60"/>
      <c r="K384" s="57">
        <f t="shared" ca="1" si="32"/>
        <v>75600</v>
      </c>
      <c r="P384" s="204" t="e">
        <f t="shared" si="31"/>
        <v>#N/A</v>
      </c>
      <c r="Q384" s="200" t="e">
        <f t="shared" si="29"/>
        <v>#N/A</v>
      </c>
      <c r="R384" s="200" t="e">
        <f t="shared" si="30"/>
        <v>#N/A</v>
      </c>
      <c r="S384" s="200" t="e">
        <f t="shared" si="33"/>
        <v>#N/A</v>
      </c>
      <c r="T384" s="201" t="e">
        <f>VLOOKUP(D384,'PC Receitas'!$N$4:$O$14,2,FALSE)</f>
        <v>#N/A</v>
      </c>
    </row>
    <row r="385" spans="3:20" ht="19.5" customHeight="1" thickTop="1" thickBot="1" x14ac:dyDescent="0.25">
      <c r="C385" s="58"/>
      <c r="D385" s="58"/>
      <c r="E385" s="58"/>
      <c r="F385" s="58"/>
      <c r="G385" s="58"/>
      <c r="H385" s="58"/>
      <c r="I385" s="59"/>
      <c r="J385" s="60"/>
      <c r="K385" s="57">
        <f t="shared" ca="1" si="32"/>
        <v>75600</v>
      </c>
      <c r="P385" s="204" t="e">
        <f t="shared" si="31"/>
        <v>#N/A</v>
      </c>
      <c r="Q385" s="200" t="e">
        <f t="shared" si="29"/>
        <v>#N/A</v>
      </c>
      <c r="R385" s="200" t="e">
        <f t="shared" si="30"/>
        <v>#N/A</v>
      </c>
      <c r="S385" s="200" t="e">
        <f t="shared" si="33"/>
        <v>#N/A</v>
      </c>
      <c r="T385" s="201" t="e">
        <f>VLOOKUP(D385,'PC Receitas'!$N$4:$O$14,2,FALSE)</f>
        <v>#N/A</v>
      </c>
    </row>
    <row r="386" spans="3:20" ht="19.5" customHeight="1" thickTop="1" thickBot="1" x14ac:dyDescent="0.25">
      <c r="C386" s="58"/>
      <c r="D386" s="58"/>
      <c r="E386" s="58"/>
      <c r="F386" s="58"/>
      <c r="G386" s="58"/>
      <c r="H386" s="58"/>
      <c r="I386" s="59"/>
      <c r="J386" s="60"/>
      <c r="K386" s="57">
        <f t="shared" ca="1" si="32"/>
        <v>75600</v>
      </c>
      <c r="P386" s="204" t="e">
        <f t="shared" si="31"/>
        <v>#N/A</v>
      </c>
      <c r="Q386" s="200" t="e">
        <f t="shared" si="29"/>
        <v>#N/A</v>
      </c>
      <c r="R386" s="200" t="e">
        <f t="shared" si="30"/>
        <v>#N/A</v>
      </c>
      <c r="S386" s="200" t="e">
        <f t="shared" si="33"/>
        <v>#N/A</v>
      </c>
      <c r="T386" s="201" t="e">
        <f>VLOOKUP(D386,'PC Receitas'!$N$4:$O$14,2,FALSE)</f>
        <v>#N/A</v>
      </c>
    </row>
    <row r="387" spans="3:20" ht="19.5" customHeight="1" thickTop="1" thickBot="1" x14ac:dyDescent="0.25">
      <c r="C387" s="58"/>
      <c r="D387" s="58"/>
      <c r="E387" s="58"/>
      <c r="F387" s="58"/>
      <c r="G387" s="58"/>
      <c r="H387" s="58"/>
      <c r="I387" s="59"/>
      <c r="J387" s="60"/>
      <c r="K387" s="57">
        <f t="shared" ca="1" si="32"/>
        <v>75600</v>
      </c>
      <c r="P387" s="204" t="e">
        <f t="shared" si="31"/>
        <v>#N/A</v>
      </c>
      <c r="Q387" s="200" t="e">
        <f t="shared" si="29"/>
        <v>#N/A</v>
      </c>
      <c r="R387" s="200" t="e">
        <f t="shared" si="30"/>
        <v>#N/A</v>
      </c>
      <c r="S387" s="200" t="e">
        <f t="shared" si="33"/>
        <v>#N/A</v>
      </c>
      <c r="T387" s="201" t="e">
        <f>VLOOKUP(D387,'PC Receitas'!$N$4:$O$14,2,FALSE)</f>
        <v>#N/A</v>
      </c>
    </row>
    <row r="388" spans="3:20" ht="19.5" customHeight="1" thickTop="1" thickBot="1" x14ac:dyDescent="0.25">
      <c r="C388" s="58"/>
      <c r="D388" s="58"/>
      <c r="E388" s="58"/>
      <c r="F388" s="58"/>
      <c r="G388" s="58"/>
      <c r="H388" s="58"/>
      <c r="I388" s="59"/>
      <c r="J388" s="60"/>
      <c r="K388" s="57">
        <f t="shared" ca="1" si="32"/>
        <v>75600</v>
      </c>
      <c r="P388" s="204" t="e">
        <f t="shared" si="31"/>
        <v>#N/A</v>
      </c>
      <c r="Q388" s="200" t="e">
        <f t="shared" si="29"/>
        <v>#N/A</v>
      </c>
      <c r="R388" s="200" t="e">
        <f t="shared" si="30"/>
        <v>#N/A</v>
      </c>
      <c r="S388" s="200" t="e">
        <f t="shared" si="33"/>
        <v>#N/A</v>
      </c>
      <c r="T388" s="201" t="e">
        <f>VLOOKUP(D388,'PC Receitas'!$N$4:$O$14,2,FALSE)</f>
        <v>#N/A</v>
      </c>
    </row>
    <row r="389" spans="3:20" ht="19.5" customHeight="1" thickTop="1" thickBot="1" x14ac:dyDescent="0.25">
      <c r="C389" s="58"/>
      <c r="D389" s="58"/>
      <c r="E389" s="58"/>
      <c r="F389" s="58"/>
      <c r="G389" s="58"/>
      <c r="H389" s="58"/>
      <c r="I389" s="59"/>
      <c r="J389" s="60"/>
      <c r="K389" s="57">
        <f t="shared" ca="1" si="32"/>
        <v>75600</v>
      </c>
      <c r="P389" s="204" t="e">
        <f t="shared" si="31"/>
        <v>#N/A</v>
      </c>
      <c r="Q389" s="200" t="e">
        <f t="shared" si="29"/>
        <v>#N/A</v>
      </c>
      <c r="R389" s="200" t="e">
        <f t="shared" si="30"/>
        <v>#N/A</v>
      </c>
      <c r="S389" s="200" t="e">
        <f t="shared" si="33"/>
        <v>#N/A</v>
      </c>
      <c r="T389" s="201" t="e">
        <f>VLOOKUP(D389,'PC Receitas'!$N$4:$O$14,2,FALSE)</f>
        <v>#N/A</v>
      </c>
    </row>
    <row r="390" spans="3:20" ht="19.5" customHeight="1" thickTop="1" thickBot="1" x14ac:dyDescent="0.25">
      <c r="C390" s="58"/>
      <c r="D390" s="58"/>
      <c r="E390" s="58"/>
      <c r="F390" s="58"/>
      <c r="G390" s="58"/>
      <c r="H390" s="58"/>
      <c r="I390" s="59"/>
      <c r="J390" s="60"/>
      <c r="K390" s="57">
        <f t="shared" ca="1" si="32"/>
        <v>75600</v>
      </c>
      <c r="P390" s="204" t="e">
        <f t="shared" si="31"/>
        <v>#N/A</v>
      </c>
      <c r="Q390" s="200" t="e">
        <f t="shared" ref="Q390:Q453" si="34">IF(T390="Despesas_de_Moradia","Despesa",IF(T390="Despesas_com_Alimentacao","Despesa",IF(T390="Despesas_com_Saude","Despesa","")))</f>
        <v>#N/A</v>
      </c>
      <c r="R390" s="200" t="e">
        <f t="shared" ref="R390:R453" si="35">IF(T390="Renda_Familiar","Receita",IF(T390="Receitas_com_Aplicacoes_Financeiras","Receita",IF(T390="Outras_Receitas","Receita","")))</f>
        <v>#N/A</v>
      </c>
      <c r="S390" s="200" t="e">
        <f t="shared" si="33"/>
        <v>#N/A</v>
      </c>
      <c r="T390" s="201" t="e">
        <f>VLOOKUP(D390,'PC Receitas'!$N$4:$O$14,2,FALSE)</f>
        <v>#N/A</v>
      </c>
    </row>
    <row r="391" spans="3:20" ht="19.5" customHeight="1" thickTop="1" thickBot="1" x14ac:dyDescent="0.25">
      <c r="C391" s="58"/>
      <c r="D391" s="58"/>
      <c r="E391" s="58"/>
      <c r="F391" s="58"/>
      <c r="G391" s="58"/>
      <c r="H391" s="58"/>
      <c r="I391" s="59"/>
      <c r="J391" s="60"/>
      <c r="K391" s="57">
        <f t="shared" ca="1" si="32"/>
        <v>75600</v>
      </c>
      <c r="P391" s="204" t="e">
        <f t="shared" si="31"/>
        <v>#N/A</v>
      </c>
      <c r="Q391" s="200" t="e">
        <f t="shared" si="34"/>
        <v>#N/A</v>
      </c>
      <c r="R391" s="200" t="e">
        <f t="shared" si="35"/>
        <v>#N/A</v>
      </c>
      <c r="S391" s="200" t="e">
        <f t="shared" si="33"/>
        <v>#N/A</v>
      </c>
      <c r="T391" s="201" t="e">
        <f>VLOOKUP(D391,'PC Receitas'!$N$4:$O$14,2,FALSE)</f>
        <v>#N/A</v>
      </c>
    </row>
    <row r="392" spans="3:20" ht="19.5" customHeight="1" thickTop="1" thickBot="1" x14ac:dyDescent="0.25">
      <c r="C392" s="58"/>
      <c r="D392" s="58"/>
      <c r="E392" s="58"/>
      <c r="F392" s="58"/>
      <c r="G392" s="58"/>
      <c r="H392" s="58"/>
      <c r="I392" s="59"/>
      <c r="J392" s="60"/>
      <c r="K392" s="57">
        <f t="shared" ca="1" si="32"/>
        <v>75600</v>
      </c>
      <c r="P392" s="204" t="e">
        <f t="shared" si="31"/>
        <v>#N/A</v>
      </c>
      <c r="Q392" s="200" t="e">
        <f t="shared" si="34"/>
        <v>#N/A</v>
      </c>
      <c r="R392" s="200" t="e">
        <f t="shared" si="35"/>
        <v>#N/A</v>
      </c>
      <c r="S392" s="200" t="e">
        <f t="shared" si="33"/>
        <v>#N/A</v>
      </c>
      <c r="T392" s="201" t="e">
        <f>VLOOKUP(D392,'PC Receitas'!$N$4:$O$14,2,FALSE)</f>
        <v>#N/A</v>
      </c>
    </row>
    <row r="393" spans="3:20" ht="19.5" customHeight="1" thickTop="1" thickBot="1" x14ac:dyDescent="0.25">
      <c r="C393" s="58"/>
      <c r="D393" s="58"/>
      <c r="E393" s="58"/>
      <c r="F393" s="58"/>
      <c r="G393" s="58"/>
      <c r="H393" s="58"/>
      <c r="I393" s="59"/>
      <c r="J393" s="60"/>
      <c r="K393" s="57">
        <f t="shared" ca="1" si="32"/>
        <v>75600</v>
      </c>
      <c r="P393" s="204" t="e">
        <f t="shared" si="31"/>
        <v>#N/A</v>
      </c>
      <c r="Q393" s="200" t="e">
        <f t="shared" si="34"/>
        <v>#N/A</v>
      </c>
      <c r="R393" s="200" t="e">
        <f t="shared" si="35"/>
        <v>#N/A</v>
      </c>
      <c r="S393" s="200" t="e">
        <f t="shared" si="33"/>
        <v>#N/A</v>
      </c>
      <c r="T393" s="201" t="e">
        <f>VLOOKUP(D393,'PC Receitas'!$N$4:$O$14,2,FALSE)</f>
        <v>#N/A</v>
      </c>
    </row>
    <row r="394" spans="3:20" ht="19.5" customHeight="1" thickTop="1" thickBot="1" x14ac:dyDescent="0.25">
      <c r="C394" s="58"/>
      <c r="D394" s="58"/>
      <c r="E394" s="58"/>
      <c r="F394" s="58"/>
      <c r="G394" s="58"/>
      <c r="H394" s="58"/>
      <c r="I394" s="59"/>
      <c r="J394" s="60"/>
      <c r="K394" s="57">
        <f t="shared" ca="1" si="32"/>
        <v>75600</v>
      </c>
      <c r="P394" s="204" t="e">
        <f t="shared" si="31"/>
        <v>#N/A</v>
      </c>
      <c r="Q394" s="200" t="e">
        <f t="shared" si="34"/>
        <v>#N/A</v>
      </c>
      <c r="R394" s="200" t="e">
        <f t="shared" si="35"/>
        <v>#N/A</v>
      </c>
      <c r="S394" s="200" t="e">
        <f t="shared" si="33"/>
        <v>#N/A</v>
      </c>
      <c r="T394" s="201" t="e">
        <f>VLOOKUP(D394,'PC Receitas'!$N$4:$O$14,2,FALSE)</f>
        <v>#N/A</v>
      </c>
    </row>
    <row r="395" spans="3:20" ht="19.5" customHeight="1" thickTop="1" thickBot="1" x14ac:dyDescent="0.25">
      <c r="C395" s="58"/>
      <c r="D395" s="58"/>
      <c r="E395" s="58"/>
      <c r="F395" s="58"/>
      <c r="G395" s="58"/>
      <c r="H395" s="58"/>
      <c r="I395" s="59"/>
      <c r="J395" s="60"/>
      <c r="K395" s="57">
        <f t="shared" ca="1" si="32"/>
        <v>75600</v>
      </c>
      <c r="P395" s="204" t="e">
        <f t="shared" si="31"/>
        <v>#N/A</v>
      </c>
      <c r="Q395" s="200" t="e">
        <f t="shared" si="34"/>
        <v>#N/A</v>
      </c>
      <c r="R395" s="200" t="e">
        <f t="shared" si="35"/>
        <v>#N/A</v>
      </c>
      <c r="S395" s="200" t="e">
        <f t="shared" si="33"/>
        <v>#N/A</v>
      </c>
      <c r="T395" s="201" t="e">
        <f>VLOOKUP(D395,'PC Receitas'!$N$4:$O$14,2,FALSE)</f>
        <v>#N/A</v>
      </c>
    </row>
    <row r="396" spans="3:20" ht="19.5" customHeight="1" thickTop="1" thickBot="1" x14ac:dyDescent="0.25">
      <c r="C396" s="58"/>
      <c r="D396" s="58"/>
      <c r="E396" s="58"/>
      <c r="F396" s="58"/>
      <c r="G396" s="58"/>
      <c r="H396" s="58"/>
      <c r="I396" s="59"/>
      <c r="J396" s="60"/>
      <c r="K396" s="57">
        <f t="shared" ca="1" si="32"/>
        <v>75600</v>
      </c>
      <c r="P396" s="204" t="e">
        <f t="shared" si="31"/>
        <v>#N/A</v>
      </c>
      <c r="Q396" s="200" t="e">
        <f t="shared" si="34"/>
        <v>#N/A</v>
      </c>
      <c r="R396" s="200" t="e">
        <f t="shared" si="35"/>
        <v>#N/A</v>
      </c>
      <c r="S396" s="200" t="e">
        <f t="shared" si="33"/>
        <v>#N/A</v>
      </c>
      <c r="T396" s="201" t="e">
        <f>VLOOKUP(D396,'PC Receitas'!$N$4:$O$14,2,FALSE)</f>
        <v>#N/A</v>
      </c>
    </row>
    <row r="397" spans="3:20" ht="19.5" customHeight="1" thickTop="1" thickBot="1" x14ac:dyDescent="0.25">
      <c r="C397" s="58"/>
      <c r="D397" s="58"/>
      <c r="E397" s="58"/>
      <c r="F397" s="58"/>
      <c r="G397" s="58"/>
      <c r="H397" s="58"/>
      <c r="I397" s="59"/>
      <c r="J397" s="60"/>
      <c r="K397" s="57">
        <f t="shared" ca="1" si="32"/>
        <v>75600</v>
      </c>
      <c r="P397" s="204" t="e">
        <f t="shared" si="31"/>
        <v>#N/A</v>
      </c>
      <c r="Q397" s="200" t="e">
        <f t="shared" si="34"/>
        <v>#N/A</v>
      </c>
      <c r="R397" s="200" t="e">
        <f t="shared" si="35"/>
        <v>#N/A</v>
      </c>
      <c r="S397" s="200" t="e">
        <f t="shared" si="33"/>
        <v>#N/A</v>
      </c>
      <c r="T397" s="201" t="e">
        <f>VLOOKUP(D397,'PC Receitas'!$N$4:$O$14,2,FALSE)</f>
        <v>#N/A</v>
      </c>
    </row>
    <row r="398" spans="3:20" ht="19.5" customHeight="1" thickTop="1" thickBot="1" x14ac:dyDescent="0.25">
      <c r="C398" s="58"/>
      <c r="D398" s="58"/>
      <c r="E398" s="58"/>
      <c r="F398" s="58"/>
      <c r="G398" s="58"/>
      <c r="H398" s="58"/>
      <c r="I398" s="59"/>
      <c r="J398" s="60"/>
      <c r="K398" s="57">
        <f t="shared" ca="1" si="32"/>
        <v>75600</v>
      </c>
      <c r="P398" s="204" t="e">
        <f t="shared" si="31"/>
        <v>#N/A</v>
      </c>
      <c r="Q398" s="200" t="e">
        <f t="shared" si="34"/>
        <v>#N/A</v>
      </c>
      <c r="R398" s="200" t="e">
        <f t="shared" si="35"/>
        <v>#N/A</v>
      </c>
      <c r="S398" s="200" t="e">
        <f t="shared" si="33"/>
        <v>#N/A</v>
      </c>
      <c r="T398" s="201" t="e">
        <f>VLOOKUP(D398,'PC Receitas'!$N$4:$O$14,2,FALSE)</f>
        <v>#N/A</v>
      </c>
    </row>
    <row r="399" spans="3:20" ht="19.5" customHeight="1" thickTop="1" thickBot="1" x14ac:dyDescent="0.25">
      <c r="C399" s="58"/>
      <c r="D399" s="58"/>
      <c r="E399" s="58"/>
      <c r="F399" s="58"/>
      <c r="G399" s="58"/>
      <c r="H399" s="58"/>
      <c r="I399" s="59"/>
      <c r="J399" s="60"/>
      <c r="K399" s="57">
        <f t="shared" ca="1" si="32"/>
        <v>75600</v>
      </c>
      <c r="P399" s="204" t="e">
        <f t="shared" si="31"/>
        <v>#N/A</v>
      </c>
      <c r="Q399" s="200" t="e">
        <f t="shared" si="34"/>
        <v>#N/A</v>
      </c>
      <c r="R399" s="200" t="e">
        <f t="shared" si="35"/>
        <v>#N/A</v>
      </c>
      <c r="S399" s="200" t="e">
        <f t="shared" si="33"/>
        <v>#N/A</v>
      </c>
      <c r="T399" s="201" t="e">
        <f>VLOOKUP(D399,'PC Receitas'!$N$4:$O$14,2,FALSE)</f>
        <v>#N/A</v>
      </c>
    </row>
    <row r="400" spans="3:20" ht="19.5" customHeight="1" thickTop="1" thickBot="1" x14ac:dyDescent="0.25">
      <c r="C400" s="58"/>
      <c r="D400" s="58"/>
      <c r="E400" s="58"/>
      <c r="F400" s="58"/>
      <c r="G400" s="58"/>
      <c r="H400" s="58"/>
      <c r="I400" s="59"/>
      <c r="J400" s="60"/>
      <c r="K400" s="57">
        <f t="shared" ca="1" si="32"/>
        <v>75600</v>
      </c>
      <c r="P400" s="204" t="e">
        <f t="shared" ref="P400:P463" si="36">IF(T400="Despesas_com_Transportes","Despesa",IF(T400="Despesas_com_Lazer_e_Informacao","Despesa",IF(T400="Outras_Despesas","Despesa",IF(T400="Imposto_de_Renda","Despesa",IF(T400="Investimentos_Bens","Despesa","")))))</f>
        <v>#N/A</v>
      </c>
      <c r="Q400" s="200" t="e">
        <f t="shared" si="34"/>
        <v>#N/A</v>
      </c>
      <c r="R400" s="200" t="e">
        <f t="shared" si="35"/>
        <v>#N/A</v>
      </c>
      <c r="S400" s="200" t="e">
        <f t="shared" si="33"/>
        <v>#N/A</v>
      </c>
      <c r="T400" s="201" t="e">
        <f>VLOOKUP(D400,'PC Receitas'!$N$4:$O$14,2,FALSE)</f>
        <v>#N/A</v>
      </c>
    </row>
    <row r="401" spans="3:20" ht="19.5" customHeight="1" thickTop="1" thickBot="1" x14ac:dyDescent="0.25">
      <c r="C401" s="58"/>
      <c r="D401" s="58"/>
      <c r="E401" s="58"/>
      <c r="F401" s="58"/>
      <c r="G401" s="58"/>
      <c r="H401" s="58"/>
      <c r="I401" s="59"/>
      <c r="J401" s="60"/>
      <c r="K401" s="57">
        <f t="shared" ca="1" si="32"/>
        <v>75600</v>
      </c>
      <c r="P401" s="204" t="e">
        <f t="shared" si="36"/>
        <v>#N/A</v>
      </c>
      <c r="Q401" s="200" t="e">
        <f t="shared" si="34"/>
        <v>#N/A</v>
      </c>
      <c r="R401" s="200" t="e">
        <f t="shared" si="35"/>
        <v>#N/A</v>
      </c>
      <c r="S401" s="200" t="e">
        <f t="shared" si="33"/>
        <v>#N/A</v>
      </c>
      <c r="T401" s="201" t="e">
        <f>VLOOKUP(D401,'PC Receitas'!$N$4:$O$14,2,FALSE)</f>
        <v>#N/A</v>
      </c>
    </row>
    <row r="402" spans="3:20" ht="19.5" customHeight="1" thickTop="1" thickBot="1" x14ac:dyDescent="0.25">
      <c r="C402" s="58"/>
      <c r="D402" s="58"/>
      <c r="E402" s="58"/>
      <c r="F402" s="58"/>
      <c r="G402" s="58"/>
      <c r="H402" s="58"/>
      <c r="I402" s="59"/>
      <c r="J402" s="60"/>
      <c r="K402" s="57">
        <f t="shared" ca="1" si="32"/>
        <v>75600</v>
      </c>
      <c r="P402" s="204" t="e">
        <f t="shared" si="36"/>
        <v>#N/A</v>
      </c>
      <c r="Q402" s="200" t="e">
        <f t="shared" si="34"/>
        <v>#N/A</v>
      </c>
      <c r="R402" s="200" t="e">
        <f t="shared" si="35"/>
        <v>#N/A</v>
      </c>
      <c r="S402" s="200" t="e">
        <f t="shared" si="33"/>
        <v>#N/A</v>
      </c>
      <c r="T402" s="201"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75600</v>
      </c>
      <c r="P403" s="204" t="e">
        <f t="shared" si="36"/>
        <v>#N/A</v>
      </c>
      <c r="Q403" s="200" t="e">
        <f t="shared" si="34"/>
        <v>#N/A</v>
      </c>
      <c r="R403" s="200" t="e">
        <f t="shared" si="35"/>
        <v>#N/A</v>
      </c>
      <c r="S403" s="200" t="e">
        <f t="shared" si="33"/>
        <v>#N/A</v>
      </c>
      <c r="T403" s="201" t="e">
        <f>VLOOKUP(D403,'PC Receitas'!$N$4:$O$14,2,FALSE)</f>
        <v>#N/A</v>
      </c>
    </row>
    <row r="404" spans="3:20" ht="19.5" customHeight="1" thickTop="1" thickBot="1" x14ac:dyDescent="0.25">
      <c r="C404" s="58"/>
      <c r="D404" s="58"/>
      <c r="E404" s="58"/>
      <c r="F404" s="58"/>
      <c r="G404" s="58"/>
      <c r="H404" s="58"/>
      <c r="I404" s="59"/>
      <c r="J404" s="60"/>
      <c r="K404" s="57">
        <f t="shared" ca="1" si="37"/>
        <v>75600</v>
      </c>
      <c r="P404" s="204" t="e">
        <f t="shared" si="36"/>
        <v>#N/A</v>
      </c>
      <c r="Q404" s="200" t="e">
        <f t="shared" si="34"/>
        <v>#N/A</v>
      </c>
      <c r="R404" s="200" t="e">
        <f t="shared" si="35"/>
        <v>#N/A</v>
      </c>
      <c r="S404" s="200" t="e">
        <f t="shared" ref="S404:S467" si="38">IF(P404&lt;&gt;"",P404,IF(Q404&lt;&gt;"",Q404,IF(R404&lt;&gt;"",R404,"")))</f>
        <v>#N/A</v>
      </c>
      <c r="T404" s="201" t="e">
        <f>VLOOKUP(D404,'PC Receitas'!$N$4:$O$14,2,FALSE)</f>
        <v>#N/A</v>
      </c>
    </row>
    <row r="405" spans="3:20" ht="19.5" customHeight="1" thickTop="1" thickBot="1" x14ac:dyDescent="0.25">
      <c r="C405" s="58"/>
      <c r="D405" s="58"/>
      <c r="E405" s="58"/>
      <c r="F405" s="58"/>
      <c r="G405" s="58"/>
      <c r="H405" s="58"/>
      <c r="I405" s="59"/>
      <c r="J405" s="60"/>
      <c r="K405" s="57">
        <f t="shared" ca="1" si="37"/>
        <v>75600</v>
      </c>
      <c r="P405" s="204" t="e">
        <f t="shared" si="36"/>
        <v>#N/A</v>
      </c>
      <c r="Q405" s="200" t="e">
        <f t="shared" si="34"/>
        <v>#N/A</v>
      </c>
      <c r="R405" s="200" t="e">
        <f t="shared" si="35"/>
        <v>#N/A</v>
      </c>
      <c r="S405" s="200" t="e">
        <f t="shared" si="38"/>
        <v>#N/A</v>
      </c>
      <c r="T405" s="201" t="e">
        <f>VLOOKUP(D405,'PC Receitas'!$N$4:$O$14,2,FALSE)</f>
        <v>#N/A</v>
      </c>
    </row>
    <row r="406" spans="3:20" ht="19.5" customHeight="1" thickTop="1" thickBot="1" x14ac:dyDescent="0.25">
      <c r="C406" s="58"/>
      <c r="D406" s="58"/>
      <c r="E406" s="58"/>
      <c r="F406" s="58"/>
      <c r="G406" s="58"/>
      <c r="H406" s="58"/>
      <c r="I406" s="59"/>
      <c r="J406" s="60"/>
      <c r="K406" s="57">
        <f t="shared" ca="1" si="37"/>
        <v>75600</v>
      </c>
      <c r="P406" s="204" t="e">
        <f t="shared" si="36"/>
        <v>#N/A</v>
      </c>
      <c r="Q406" s="200" t="e">
        <f t="shared" si="34"/>
        <v>#N/A</v>
      </c>
      <c r="R406" s="200" t="e">
        <f t="shared" si="35"/>
        <v>#N/A</v>
      </c>
      <c r="S406" s="200" t="e">
        <f t="shared" si="38"/>
        <v>#N/A</v>
      </c>
      <c r="T406" s="201" t="e">
        <f>VLOOKUP(D406,'PC Receitas'!$N$4:$O$14,2,FALSE)</f>
        <v>#N/A</v>
      </c>
    </row>
    <row r="407" spans="3:20" ht="19.5" customHeight="1" thickTop="1" thickBot="1" x14ac:dyDescent="0.25">
      <c r="C407" s="58"/>
      <c r="D407" s="58"/>
      <c r="E407" s="58"/>
      <c r="F407" s="58"/>
      <c r="G407" s="58"/>
      <c r="H407" s="58"/>
      <c r="I407" s="59"/>
      <c r="J407" s="60"/>
      <c r="K407" s="57">
        <f t="shared" ca="1" si="37"/>
        <v>75600</v>
      </c>
      <c r="P407" s="204" t="e">
        <f t="shared" si="36"/>
        <v>#N/A</v>
      </c>
      <c r="Q407" s="200" t="e">
        <f t="shared" si="34"/>
        <v>#N/A</v>
      </c>
      <c r="R407" s="200" t="e">
        <f t="shared" si="35"/>
        <v>#N/A</v>
      </c>
      <c r="S407" s="200" t="e">
        <f t="shared" si="38"/>
        <v>#N/A</v>
      </c>
      <c r="T407" s="201" t="e">
        <f>VLOOKUP(D407,'PC Receitas'!$N$4:$O$14,2,FALSE)</f>
        <v>#N/A</v>
      </c>
    </row>
    <row r="408" spans="3:20" ht="19.5" customHeight="1" thickTop="1" thickBot="1" x14ac:dyDescent="0.25">
      <c r="C408" s="58"/>
      <c r="D408" s="58"/>
      <c r="E408" s="58"/>
      <c r="F408" s="58"/>
      <c r="G408" s="58"/>
      <c r="H408" s="58"/>
      <c r="I408" s="59"/>
      <c r="J408" s="60"/>
      <c r="K408" s="57">
        <f t="shared" ca="1" si="37"/>
        <v>75600</v>
      </c>
      <c r="P408" s="204" t="e">
        <f t="shared" si="36"/>
        <v>#N/A</v>
      </c>
      <c r="Q408" s="200" t="e">
        <f t="shared" si="34"/>
        <v>#N/A</v>
      </c>
      <c r="R408" s="200" t="e">
        <f t="shared" si="35"/>
        <v>#N/A</v>
      </c>
      <c r="S408" s="200" t="e">
        <f t="shared" si="38"/>
        <v>#N/A</v>
      </c>
      <c r="T408" s="201" t="e">
        <f>VLOOKUP(D408,'PC Receitas'!$N$4:$O$14,2,FALSE)</f>
        <v>#N/A</v>
      </c>
    </row>
    <row r="409" spans="3:20" ht="19.5" customHeight="1" thickTop="1" thickBot="1" x14ac:dyDescent="0.25">
      <c r="C409" s="58"/>
      <c r="D409" s="58"/>
      <c r="E409" s="58"/>
      <c r="F409" s="58"/>
      <c r="G409" s="58"/>
      <c r="H409" s="58"/>
      <c r="I409" s="59"/>
      <c r="J409" s="60"/>
      <c r="K409" s="57">
        <f t="shared" ca="1" si="37"/>
        <v>75600</v>
      </c>
      <c r="P409" s="204" t="e">
        <f t="shared" si="36"/>
        <v>#N/A</v>
      </c>
      <c r="Q409" s="200" t="e">
        <f t="shared" si="34"/>
        <v>#N/A</v>
      </c>
      <c r="R409" s="200" t="e">
        <f t="shared" si="35"/>
        <v>#N/A</v>
      </c>
      <c r="S409" s="200" t="e">
        <f t="shared" si="38"/>
        <v>#N/A</v>
      </c>
      <c r="T409" s="201" t="e">
        <f>VLOOKUP(D409,'PC Receitas'!$N$4:$O$14,2,FALSE)</f>
        <v>#N/A</v>
      </c>
    </row>
    <row r="410" spans="3:20" ht="19.5" customHeight="1" thickTop="1" thickBot="1" x14ac:dyDescent="0.25">
      <c r="C410" s="58"/>
      <c r="D410" s="58"/>
      <c r="E410" s="58"/>
      <c r="F410" s="58"/>
      <c r="G410" s="58"/>
      <c r="H410" s="58"/>
      <c r="I410" s="59"/>
      <c r="J410" s="60"/>
      <c r="K410" s="57">
        <f t="shared" ca="1" si="37"/>
        <v>75600</v>
      </c>
      <c r="P410" s="204" t="e">
        <f t="shared" si="36"/>
        <v>#N/A</v>
      </c>
      <c r="Q410" s="200" t="e">
        <f t="shared" si="34"/>
        <v>#N/A</v>
      </c>
      <c r="R410" s="200" t="e">
        <f t="shared" si="35"/>
        <v>#N/A</v>
      </c>
      <c r="S410" s="200" t="e">
        <f t="shared" si="38"/>
        <v>#N/A</v>
      </c>
      <c r="T410" s="201" t="e">
        <f>VLOOKUP(D410,'PC Receitas'!$N$4:$O$14,2,FALSE)</f>
        <v>#N/A</v>
      </c>
    </row>
    <row r="411" spans="3:20" ht="19.5" customHeight="1" thickTop="1" thickBot="1" x14ac:dyDescent="0.25">
      <c r="C411" s="58"/>
      <c r="D411" s="58"/>
      <c r="E411" s="58"/>
      <c r="F411" s="58"/>
      <c r="G411" s="58"/>
      <c r="H411" s="58"/>
      <c r="I411" s="59"/>
      <c r="J411" s="60"/>
      <c r="K411" s="57">
        <f t="shared" ca="1" si="37"/>
        <v>75600</v>
      </c>
      <c r="P411" s="204" t="e">
        <f t="shared" si="36"/>
        <v>#N/A</v>
      </c>
      <c r="Q411" s="200" t="e">
        <f t="shared" si="34"/>
        <v>#N/A</v>
      </c>
      <c r="R411" s="200" t="e">
        <f t="shared" si="35"/>
        <v>#N/A</v>
      </c>
      <c r="S411" s="200" t="e">
        <f t="shared" si="38"/>
        <v>#N/A</v>
      </c>
      <c r="T411" s="201" t="e">
        <f>VLOOKUP(D411,'PC Receitas'!$N$4:$O$14,2,FALSE)</f>
        <v>#N/A</v>
      </c>
    </row>
    <row r="412" spans="3:20" ht="19.5" customHeight="1" thickTop="1" thickBot="1" x14ac:dyDescent="0.25">
      <c r="C412" s="58"/>
      <c r="D412" s="58"/>
      <c r="E412" s="58"/>
      <c r="F412" s="58"/>
      <c r="G412" s="58"/>
      <c r="H412" s="58"/>
      <c r="I412" s="59"/>
      <c r="J412" s="60"/>
      <c r="K412" s="57">
        <f t="shared" ca="1" si="37"/>
        <v>75600</v>
      </c>
      <c r="P412" s="204" t="e">
        <f t="shared" si="36"/>
        <v>#N/A</v>
      </c>
      <c r="Q412" s="200" t="e">
        <f t="shared" si="34"/>
        <v>#N/A</v>
      </c>
      <c r="R412" s="200" t="e">
        <f t="shared" si="35"/>
        <v>#N/A</v>
      </c>
      <c r="S412" s="200" t="e">
        <f t="shared" si="38"/>
        <v>#N/A</v>
      </c>
      <c r="T412" s="201" t="e">
        <f>VLOOKUP(D412,'PC Receitas'!$N$4:$O$14,2,FALSE)</f>
        <v>#N/A</v>
      </c>
    </row>
    <row r="413" spans="3:20" ht="19.5" customHeight="1" thickTop="1" thickBot="1" x14ac:dyDescent="0.25">
      <c r="C413" s="58"/>
      <c r="D413" s="58"/>
      <c r="E413" s="58"/>
      <c r="F413" s="58"/>
      <c r="G413" s="58"/>
      <c r="H413" s="58"/>
      <c r="I413" s="59"/>
      <c r="J413" s="60"/>
      <c r="K413" s="57">
        <f t="shared" ca="1" si="37"/>
        <v>75600</v>
      </c>
      <c r="P413" s="204" t="e">
        <f t="shared" si="36"/>
        <v>#N/A</v>
      </c>
      <c r="Q413" s="200" t="e">
        <f t="shared" si="34"/>
        <v>#N/A</v>
      </c>
      <c r="R413" s="200" t="e">
        <f t="shared" si="35"/>
        <v>#N/A</v>
      </c>
      <c r="S413" s="200" t="e">
        <f t="shared" si="38"/>
        <v>#N/A</v>
      </c>
      <c r="T413" s="201" t="e">
        <f>VLOOKUP(D413,'PC Receitas'!$N$4:$O$14,2,FALSE)</f>
        <v>#N/A</v>
      </c>
    </row>
    <row r="414" spans="3:20" ht="19.5" customHeight="1" thickTop="1" thickBot="1" x14ac:dyDescent="0.25">
      <c r="C414" s="58"/>
      <c r="D414" s="58"/>
      <c r="E414" s="58"/>
      <c r="F414" s="58"/>
      <c r="G414" s="58"/>
      <c r="H414" s="58"/>
      <c r="I414" s="59"/>
      <c r="J414" s="60"/>
      <c r="K414" s="57">
        <f t="shared" ca="1" si="37"/>
        <v>75600</v>
      </c>
      <c r="P414" s="204" t="e">
        <f t="shared" si="36"/>
        <v>#N/A</v>
      </c>
      <c r="Q414" s="200" t="e">
        <f t="shared" si="34"/>
        <v>#N/A</v>
      </c>
      <c r="R414" s="200" t="e">
        <f t="shared" si="35"/>
        <v>#N/A</v>
      </c>
      <c r="S414" s="200" t="e">
        <f t="shared" si="38"/>
        <v>#N/A</v>
      </c>
      <c r="T414" s="201" t="e">
        <f>VLOOKUP(D414,'PC Receitas'!$N$4:$O$14,2,FALSE)</f>
        <v>#N/A</v>
      </c>
    </row>
    <row r="415" spans="3:20" ht="19.5" customHeight="1" thickTop="1" thickBot="1" x14ac:dyDescent="0.25">
      <c r="C415" s="58"/>
      <c r="D415" s="58"/>
      <c r="E415" s="58"/>
      <c r="F415" s="58"/>
      <c r="G415" s="58"/>
      <c r="H415" s="58"/>
      <c r="I415" s="59"/>
      <c r="J415" s="60"/>
      <c r="K415" s="57">
        <f t="shared" ca="1" si="37"/>
        <v>75600</v>
      </c>
      <c r="P415" s="204" t="e">
        <f t="shared" si="36"/>
        <v>#N/A</v>
      </c>
      <c r="Q415" s="200" t="e">
        <f t="shared" si="34"/>
        <v>#N/A</v>
      </c>
      <c r="R415" s="200" t="e">
        <f t="shared" si="35"/>
        <v>#N/A</v>
      </c>
      <c r="S415" s="200" t="e">
        <f t="shared" si="38"/>
        <v>#N/A</v>
      </c>
      <c r="T415" s="201" t="e">
        <f>VLOOKUP(D415,'PC Receitas'!$N$4:$O$14,2,FALSE)</f>
        <v>#N/A</v>
      </c>
    </row>
    <row r="416" spans="3:20" ht="19.5" customHeight="1" thickTop="1" thickBot="1" x14ac:dyDescent="0.25">
      <c r="C416" s="58"/>
      <c r="D416" s="58"/>
      <c r="E416" s="58"/>
      <c r="F416" s="58"/>
      <c r="G416" s="58"/>
      <c r="H416" s="58"/>
      <c r="I416" s="59"/>
      <c r="J416" s="60"/>
      <c r="K416" s="57">
        <f t="shared" ca="1" si="37"/>
        <v>75600</v>
      </c>
      <c r="P416" s="204" t="e">
        <f t="shared" si="36"/>
        <v>#N/A</v>
      </c>
      <c r="Q416" s="200" t="e">
        <f t="shared" si="34"/>
        <v>#N/A</v>
      </c>
      <c r="R416" s="200" t="e">
        <f t="shared" si="35"/>
        <v>#N/A</v>
      </c>
      <c r="S416" s="200" t="e">
        <f t="shared" si="38"/>
        <v>#N/A</v>
      </c>
      <c r="T416" s="201" t="e">
        <f>VLOOKUP(D416,'PC Receitas'!$N$4:$O$14,2,FALSE)</f>
        <v>#N/A</v>
      </c>
    </row>
    <row r="417" spans="3:20" ht="19.5" customHeight="1" thickTop="1" thickBot="1" x14ac:dyDescent="0.25">
      <c r="C417" s="58"/>
      <c r="D417" s="58"/>
      <c r="E417" s="58"/>
      <c r="F417" s="58"/>
      <c r="G417" s="58"/>
      <c r="H417" s="58"/>
      <c r="I417" s="59"/>
      <c r="J417" s="60"/>
      <c r="K417" s="57">
        <f t="shared" ca="1" si="37"/>
        <v>75600</v>
      </c>
      <c r="P417" s="204" t="e">
        <f t="shared" si="36"/>
        <v>#N/A</v>
      </c>
      <c r="Q417" s="200" t="e">
        <f t="shared" si="34"/>
        <v>#N/A</v>
      </c>
      <c r="R417" s="200" t="e">
        <f t="shared" si="35"/>
        <v>#N/A</v>
      </c>
      <c r="S417" s="200" t="e">
        <f t="shared" si="38"/>
        <v>#N/A</v>
      </c>
      <c r="T417" s="201" t="e">
        <f>VLOOKUP(D417,'PC Receitas'!$N$4:$O$14,2,FALSE)</f>
        <v>#N/A</v>
      </c>
    </row>
    <row r="418" spans="3:20" ht="19.5" customHeight="1" thickTop="1" thickBot="1" x14ac:dyDescent="0.25">
      <c r="C418" s="58"/>
      <c r="D418" s="58"/>
      <c r="E418" s="58"/>
      <c r="F418" s="58"/>
      <c r="G418" s="58"/>
      <c r="H418" s="58"/>
      <c r="I418" s="59"/>
      <c r="J418" s="60"/>
      <c r="K418" s="57">
        <f t="shared" ca="1" si="37"/>
        <v>75600</v>
      </c>
      <c r="P418" s="204" t="e">
        <f t="shared" si="36"/>
        <v>#N/A</v>
      </c>
      <c r="Q418" s="200" t="e">
        <f t="shared" si="34"/>
        <v>#N/A</v>
      </c>
      <c r="R418" s="200" t="e">
        <f t="shared" si="35"/>
        <v>#N/A</v>
      </c>
      <c r="S418" s="200" t="e">
        <f t="shared" si="38"/>
        <v>#N/A</v>
      </c>
      <c r="T418" s="201" t="e">
        <f>VLOOKUP(D418,'PC Receitas'!$N$4:$O$14,2,FALSE)</f>
        <v>#N/A</v>
      </c>
    </row>
    <row r="419" spans="3:20" ht="19.5" customHeight="1" thickTop="1" thickBot="1" x14ac:dyDescent="0.25">
      <c r="C419" s="58"/>
      <c r="D419" s="58"/>
      <c r="E419" s="58"/>
      <c r="F419" s="58"/>
      <c r="G419" s="58"/>
      <c r="H419" s="58"/>
      <c r="I419" s="59"/>
      <c r="J419" s="60"/>
      <c r="K419" s="57">
        <f t="shared" ca="1" si="37"/>
        <v>75600</v>
      </c>
      <c r="P419" s="204" t="e">
        <f t="shared" si="36"/>
        <v>#N/A</v>
      </c>
      <c r="Q419" s="200" t="e">
        <f t="shared" si="34"/>
        <v>#N/A</v>
      </c>
      <c r="R419" s="200" t="e">
        <f t="shared" si="35"/>
        <v>#N/A</v>
      </c>
      <c r="S419" s="200" t="e">
        <f t="shared" si="38"/>
        <v>#N/A</v>
      </c>
      <c r="T419" s="201" t="e">
        <f>VLOOKUP(D419,'PC Receitas'!$N$4:$O$14,2,FALSE)</f>
        <v>#N/A</v>
      </c>
    </row>
    <row r="420" spans="3:20" ht="19.5" customHeight="1" thickTop="1" thickBot="1" x14ac:dyDescent="0.25">
      <c r="C420" s="58"/>
      <c r="D420" s="58"/>
      <c r="E420" s="58"/>
      <c r="F420" s="58"/>
      <c r="G420" s="58"/>
      <c r="H420" s="58"/>
      <c r="I420" s="59"/>
      <c r="J420" s="60"/>
      <c r="K420" s="57">
        <f t="shared" ca="1" si="37"/>
        <v>75600</v>
      </c>
      <c r="P420" s="204" t="e">
        <f t="shared" si="36"/>
        <v>#N/A</v>
      </c>
      <c r="Q420" s="200" t="e">
        <f t="shared" si="34"/>
        <v>#N/A</v>
      </c>
      <c r="R420" s="200" t="e">
        <f t="shared" si="35"/>
        <v>#N/A</v>
      </c>
      <c r="S420" s="200" t="e">
        <f t="shared" si="38"/>
        <v>#N/A</v>
      </c>
      <c r="T420" s="201" t="e">
        <f>VLOOKUP(D420,'PC Receitas'!$N$4:$O$14,2,FALSE)</f>
        <v>#N/A</v>
      </c>
    </row>
    <row r="421" spans="3:20" ht="19.5" customHeight="1" thickTop="1" thickBot="1" x14ac:dyDescent="0.25">
      <c r="C421" s="58"/>
      <c r="D421" s="58"/>
      <c r="E421" s="58"/>
      <c r="F421" s="58"/>
      <c r="G421" s="58"/>
      <c r="H421" s="58"/>
      <c r="I421" s="59"/>
      <c r="J421" s="60"/>
      <c r="K421" s="57">
        <f t="shared" ca="1" si="37"/>
        <v>75600</v>
      </c>
      <c r="P421" s="204" t="e">
        <f t="shared" si="36"/>
        <v>#N/A</v>
      </c>
      <c r="Q421" s="200" t="e">
        <f t="shared" si="34"/>
        <v>#N/A</v>
      </c>
      <c r="R421" s="200" t="e">
        <f t="shared" si="35"/>
        <v>#N/A</v>
      </c>
      <c r="S421" s="200" t="e">
        <f t="shared" si="38"/>
        <v>#N/A</v>
      </c>
      <c r="T421" s="201" t="e">
        <f>VLOOKUP(D421,'PC Receitas'!$N$4:$O$14,2,FALSE)</f>
        <v>#N/A</v>
      </c>
    </row>
    <row r="422" spans="3:20" ht="19.5" customHeight="1" thickTop="1" thickBot="1" x14ac:dyDescent="0.25">
      <c r="C422" s="58"/>
      <c r="D422" s="58"/>
      <c r="E422" s="58"/>
      <c r="F422" s="58"/>
      <c r="G422" s="58"/>
      <c r="H422" s="58"/>
      <c r="I422" s="59"/>
      <c r="J422" s="60"/>
      <c r="K422" s="57">
        <f t="shared" ca="1" si="37"/>
        <v>75600</v>
      </c>
      <c r="P422" s="204" t="e">
        <f t="shared" si="36"/>
        <v>#N/A</v>
      </c>
      <c r="Q422" s="200" t="e">
        <f t="shared" si="34"/>
        <v>#N/A</v>
      </c>
      <c r="R422" s="200" t="e">
        <f t="shared" si="35"/>
        <v>#N/A</v>
      </c>
      <c r="S422" s="200" t="e">
        <f t="shared" si="38"/>
        <v>#N/A</v>
      </c>
      <c r="T422" s="201" t="e">
        <f>VLOOKUP(D422,'PC Receitas'!$N$4:$O$14,2,FALSE)</f>
        <v>#N/A</v>
      </c>
    </row>
    <row r="423" spans="3:20" ht="19.5" customHeight="1" thickTop="1" thickBot="1" x14ac:dyDescent="0.25">
      <c r="C423" s="58"/>
      <c r="D423" s="58"/>
      <c r="E423" s="58"/>
      <c r="F423" s="58"/>
      <c r="G423" s="58"/>
      <c r="H423" s="58"/>
      <c r="I423" s="59"/>
      <c r="J423" s="60"/>
      <c r="K423" s="57">
        <f t="shared" ca="1" si="37"/>
        <v>75600</v>
      </c>
      <c r="P423" s="204" t="e">
        <f t="shared" si="36"/>
        <v>#N/A</v>
      </c>
      <c r="Q423" s="200" t="e">
        <f t="shared" si="34"/>
        <v>#N/A</v>
      </c>
      <c r="R423" s="200" t="e">
        <f t="shared" si="35"/>
        <v>#N/A</v>
      </c>
      <c r="S423" s="200" t="e">
        <f t="shared" si="38"/>
        <v>#N/A</v>
      </c>
      <c r="T423" s="201" t="e">
        <f>VLOOKUP(D423,'PC Receitas'!$N$4:$O$14,2,FALSE)</f>
        <v>#N/A</v>
      </c>
    </row>
    <row r="424" spans="3:20" ht="19.5" customHeight="1" thickTop="1" thickBot="1" x14ac:dyDescent="0.25">
      <c r="C424" s="58"/>
      <c r="D424" s="58"/>
      <c r="E424" s="58"/>
      <c r="F424" s="58"/>
      <c r="G424" s="58"/>
      <c r="H424" s="58"/>
      <c r="I424" s="59"/>
      <c r="J424" s="60"/>
      <c r="K424" s="57">
        <f t="shared" ca="1" si="37"/>
        <v>75600</v>
      </c>
      <c r="P424" s="204" t="e">
        <f t="shared" si="36"/>
        <v>#N/A</v>
      </c>
      <c r="Q424" s="200" t="e">
        <f t="shared" si="34"/>
        <v>#N/A</v>
      </c>
      <c r="R424" s="200" t="e">
        <f t="shared" si="35"/>
        <v>#N/A</v>
      </c>
      <c r="S424" s="200" t="e">
        <f t="shared" si="38"/>
        <v>#N/A</v>
      </c>
      <c r="T424" s="201" t="e">
        <f>VLOOKUP(D424,'PC Receitas'!$N$4:$O$14,2,FALSE)</f>
        <v>#N/A</v>
      </c>
    </row>
    <row r="425" spans="3:20" ht="19.5" customHeight="1" thickTop="1" thickBot="1" x14ac:dyDescent="0.25">
      <c r="C425" s="58"/>
      <c r="D425" s="58"/>
      <c r="E425" s="58"/>
      <c r="F425" s="58"/>
      <c r="G425" s="58"/>
      <c r="H425" s="58"/>
      <c r="I425" s="59"/>
      <c r="J425" s="60"/>
      <c r="K425" s="57">
        <f t="shared" ca="1" si="37"/>
        <v>75600</v>
      </c>
      <c r="P425" s="204" t="e">
        <f t="shared" si="36"/>
        <v>#N/A</v>
      </c>
      <c r="Q425" s="200" t="e">
        <f t="shared" si="34"/>
        <v>#N/A</v>
      </c>
      <c r="R425" s="200" t="e">
        <f t="shared" si="35"/>
        <v>#N/A</v>
      </c>
      <c r="S425" s="200" t="e">
        <f t="shared" si="38"/>
        <v>#N/A</v>
      </c>
      <c r="T425" s="201" t="e">
        <f>VLOOKUP(D425,'PC Receitas'!$N$4:$O$14,2,FALSE)</f>
        <v>#N/A</v>
      </c>
    </row>
    <row r="426" spans="3:20" ht="19.5" customHeight="1" thickTop="1" thickBot="1" x14ac:dyDescent="0.25">
      <c r="C426" s="58"/>
      <c r="D426" s="58"/>
      <c r="E426" s="58"/>
      <c r="F426" s="58"/>
      <c r="G426" s="58"/>
      <c r="H426" s="58"/>
      <c r="I426" s="59"/>
      <c r="J426" s="60"/>
      <c r="K426" s="57">
        <f t="shared" ca="1" si="37"/>
        <v>75600</v>
      </c>
      <c r="P426" s="204" t="e">
        <f t="shared" si="36"/>
        <v>#N/A</v>
      </c>
      <c r="Q426" s="200" t="e">
        <f t="shared" si="34"/>
        <v>#N/A</v>
      </c>
      <c r="R426" s="200" t="e">
        <f t="shared" si="35"/>
        <v>#N/A</v>
      </c>
      <c r="S426" s="200" t="e">
        <f t="shared" si="38"/>
        <v>#N/A</v>
      </c>
      <c r="T426" s="201" t="e">
        <f>VLOOKUP(D426,'PC Receitas'!$N$4:$O$14,2,FALSE)</f>
        <v>#N/A</v>
      </c>
    </row>
    <row r="427" spans="3:20" ht="19.5" customHeight="1" thickTop="1" thickBot="1" x14ac:dyDescent="0.25">
      <c r="C427" s="58"/>
      <c r="D427" s="58"/>
      <c r="E427" s="58"/>
      <c r="F427" s="58"/>
      <c r="G427" s="58"/>
      <c r="H427" s="58"/>
      <c r="I427" s="59"/>
      <c r="J427" s="60"/>
      <c r="K427" s="57">
        <f t="shared" ca="1" si="37"/>
        <v>75600</v>
      </c>
      <c r="P427" s="204" t="e">
        <f t="shared" si="36"/>
        <v>#N/A</v>
      </c>
      <c r="Q427" s="200" t="e">
        <f t="shared" si="34"/>
        <v>#N/A</v>
      </c>
      <c r="R427" s="200" t="e">
        <f t="shared" si="35"/>
        <v>#N/A</v>
      </c>
      <c r="S427" s="200" t="e">
        <f t="shared" si="38"/>
        <v>#N/A</v>
      </c>
      <c r="T427" s="201" t="e">
        <f>VLOOKUP(D427,'PC Receitas'!$N$4:$O$14,2,FALSE)</f>
        <v>#N/A</v>
      </c>
    </row>
    <row r="428" spans="3:20" ht="19.5" customHeight="1" thickTop="1" thickBot="1" x14ac:dyDescent="0.25">
      <c r="C428" s="58"/>
      <c r="D428" s="58"/>
      <c r="E428" s="58"/>
      <c r="F428" s="58"/>
      <c r="G428" s="58"/>
      <c r="H428" s="58"/>
      <c r="I428" s="59"/>
      <c r="J428" s="60"/>
      <c r="K428" s="57">
        <f t="shared" ca="1" si="37"/>
        <v>75600</v>
      </c>
      <c r="P428" s="204" t="e">
        <f t="shared" si="36"/>
        <v>#N/A</v>
      </c>
      <c r="Q428" s="200" t="e">
        <f t="shared" si="34"/>
        <v>#N/A</v>
      </c>
      <c r="R428" s="200" t="e">
        <f t="shared" si="35"/>
        <v>#N/A</v>
      </c>
      <c r="S428" s="200" t="e">
        <f t="shared" si="38"/>
        <v>#N/A</v>
      </c>
      <c r="T428" s="201" t="e">
        <f>VLOOKUP(D428,'PC Receitas'!$N$4:$O$14,2,FALSE)</f>
        <v>#N/A</v>
      </c>
    </row>
    <row r="429" spans="3:20" ht="19.5" customHeight="1" thickTop="1" thickBot="1" x14ac:dyDescent="0.25">
      <c r="C429" s="58"/>
      <c r="D429" s="58"/>
      <c r="E429" s="58"/>
      <c r="F429" s="58"/>
      <c r="G429" s="58"/>
      <c r="H429" s="58"/>
      <c r="I429" s="59"/>
      <c r="J429" s="60"/>
      <c r="K429" s="57">
        <f t="shared" ca="1" si="37"/>
        <v>75600</v>
      </c>
      <c r="P429" s="204" t="e">
        <f t="shared" si="36"/>
        <v>#N/A</v>
      </c>
      <c r="Q429" s="200" t="e">
        <f t="shared" si="34"/>
        <v>#N/A</v>
      </c>
      <c r="R429" s="200" t="e">
        <f t="shared" si="35"/>
        <v>#N/A</v>
      </c>
      <c r="S429" s="200" t="e">
        <f t="shared" si="38"/>
        <v>#N/A</v>
      </c>
      <c r="T429" s="201" t="e">
        <f>VLOOKUP(D429,'PC Receitas'!$N$4:$O$14,2,FALSE)</f>
        <v>#N/A</v>
      </c>
    </row>
    <row r="430" spans="3:20" ht="19.5" customHeight="1" thickTop="1" thickBot="1" x14ac:dyDescent="0.25">
      <c r="C430" s="58"/>
      <c r="D430" s="58"/>
      <c r="E430" s="58"/>
      <c r="F430" s="58"/>
      <c r="G430" s="58"/>
      <c r="H430" s="58"/>
      <c r="I430" s="59"/>
      <c r="J430" s="60"/>
      <c r="K430" s="57">
        <f t="shared" ca="1" si="37"/>
        <v>75600</v>
      </c>
      <c r="P430" s="204" t="e">
        <f t="shared" si="36"/>
        <v>#N/A</v>
      </c>
      <c r="Q430" s="200" t="e">
        <f t="shared" si="34"/>
        <v>#N/A</v>
      </c>
      <c r="R430" s="200" t="e">
        <f t="shared" si="35"/>
        <v>#N/A</v>
      </c>
      <c r="S430" s="200" t="e">
        <f t="shared" si="38"/>
        <v>#N/A</v>
      </c>
      <c r="T430" s="201" t="e">
        <f>VLOOKUP(D430,'PC Receitas'!$N$4:$O$14,2,FALSE)</f>
        <v>#N/A</v>
      </c>
    </row>
    <row r="431" spans="3:20" ht="19.5" customHeight="1" thickTop="1" thickBot="1" x14ac:dyDescent="0.25">
      <c r="C431" s="58"/>
      <c r="D431" s="58"/>
      <c r="E431" s="58"/>
      <c r="F431" s="58"/>
      <c r="G431" s="58"/>
      <c r="H431" s="58"/>
      <c r="I431" s="59"/>
      <c r="J431" s="60"/>
      <c r="K431" s="57">
        <f t="shared" ca="1" si="37"/>
        <v>75600</v>
      </c>
      <c r="P431" s="204" t="e">
        <f t="shared" si="36"/>
        <v>#N/A</v>
      </c>
      <c r="Q431" s="200" t="e">
        <f t="shared" si="34"/>
        <v>#N/A</v>
      </c>
      <c r="R431" s="200" t="e">
        <f t="shared" si="35"/>
        <v>#N/A</v>
      </c>
      <c r="S431" s="200" t="e">
        <f t="shared" si="38"/>
        <v>#N/A</v>
      </c>
      <c r="T431" s="201" t="e">
        <f>VLOOKUP(D431,'PC Receitas'!$N$4:$O$14,2,FALSE)</f>
        <v>#N/A</v>
      </c>
    </row>
    <row r="432" spans="3:20" ht="19.5" customHeight="1" thickTop="1" thickBot="1" x14ac:dyDescent="0.25">
      <c r="C432" s="58"/>
      <c r="D432" s="58"/>
      <c r="E432" s="58"/>
      <c r="F432" s="58"/>
      <c r="G432" s="58"/>
      <c r="H432" s="58"/>
      <c r="I432" s="59"/>
      <c r="J432" s="60"/>
      <c r="K432" s="57">
        <f t="shared" ca="1" si="37"/>
        <v>75600</v>
      </c>
      <c r="P432" s="204" t="e">
        <f t="shared" si="36"/>
        <v>#N/A</v>
      </c>
      <c r="Q432" s="200" t="e">
        <f t="shared" si="34"/>
        <v>#N/A</v>
      </c>
      <c r="R432" s="200" t="e">
        <f t="shared" si="35"/>
        <v>#N/A</v>
      </c>
      <c r="S432" s="200" t="e">
        <f t="shared" si="38"/>
        <v>#N/A</v>
      </c>
      <c r="T432" s="201" t="e">
        <f>VLOOKUP(D432,'PC Receitas'!$N$4:$O$14,2,FALSE)</f>
        <v>#N/A</v>
      </c>
    </row>
    <row r="433" spans="3:20" ht="19.5" customHeight="1" thickTop="1" thickBot="1" x14ac:dyDescent="0.25">
      <c r="C433" s="58"/>
      <c r="D433" s="58"/>
      <c r="E433" s="58"/>
      <c r="F433" s="58"/>
      <c r="G433" s="58"/>
      <c r="H433" s="58"/>
      <c r="I433" s="59"/>
      <c r="J433" s="60"/>
      <c r="K433" s="57">
        <f t="shared" ca="1" si="37"/>
        <v>75600</v>
      </c>
      <c r="P433" s="204" t="e">
        <f t="shared" si="36"/>
        <v>#N/A</v>
      </c>
      <c r="Q433" s="200" t="e">
        <f t="shared" si="34"/>
        <v>#N/A</v>
      </c>
      <c r="R433" s="200" t="e">
        <f t="shared" si="35"/>
        <v>#N/A</v>
      </c>
      <c r="S433" s="200" t="e">
        <f t="shared" si="38"/>
        <v>#N/A</v>
      </c>
      <c r="T433" s="201" t="e">
        <f>VLOOKUP(D433,'PC Receitas'!$N$4:$O$14,2,FALSE)</f>
        <v>#N/A</v>
      </c>
    </row>
    <row r="434" spans="3:20" ht="19.5" customHeight="1" thickTop="1" thickBot="1" x14ac:dyDescent="0.25">
      <c r="C434" s="58"/>
      <c r="D434" s="58"/>
      <c r="E434" s="58"/>
      <c r="F434" s="58"/>
      <c r="G434" s="58"/>
      <c r="H434" s="58"/>
      <c r="I434" s="59"/>
      <c r="J434" s="60"/>
      <c r="K434" s="57">
        <f t="shared" ca="1" si="37"/>
        <v>75600</v>
      </c>
      <c r="P434" s="204" t="e">
        <f t="shared" si="36"/>
        <v>#N/A</v>
      </c>
      <c r="Q434" s="200" t="e">
        <f t="shared" si="34"/>
        <v>#N/A</v>
      </c>
      <c r="R434" s="200" t="e">
        <f t="shared" si="35"/>
        <v>#N/A</v>
      </c>
      <c r="S434" s="200" t="e">
        <f t="shared" si="38"/>
        <v>#N/A</v>
      </c>
      <c r="T434" s="201" t="e">
        <f>VLOOKUP(D434,'PC Receitas'!$N$4:$O$14,2,FALSE)</f>
        <v>#N/A</v>
      </c>
    </row>
    <row r="435" spans="3:20" ht="19.5" customHeight="1" thickTop="1" thickBot="1" x14ac:dyDescent="0.25">
      <c r="C435" s="58"/>
      <c r="D435" s="58"/>
      <c r="E435" s="58"/>
      <c r="F435" s="58"/>
      <c r="G435" s="58"/>
      <c r="H435" s="58"/>
      <c r="I435" s="59"/>
      <c r="J435" s="60"/>
      <c r="K435" s="57">
        <f t="shared" ca="1" si="37"/>
        <v>75600</v>
      </c>
      <c r="P435" s="204" t="e">
        <f t="shared" si="36"/>
        <v>#N/A</v>
      </c>
      <c r="Q435" s="200" t="e">
        <f t="shared" si="34"/>
        <v>#N/A</v>
      </c>
      <c r="R435" s="200" t="e">
        <f t="shared" si="35"/>
        <v>#N/A</v>
      </c>
      <c r="S435" s="200" t="e">
        <f t="shared" si="38"/>
        <v>#N/A</v>
      </c>
      <c r="T435" s="201" t="e">
        <f>VLOOKUP(D435,'PC Receitas'!$N$4:$O$14,2,FALSE)</f>
        <v>#N/A</v>
      </c>
    </row>
    <row r="436" spans="3:20" ht="19.5" customHeight="1" thickTop="1" thickBot="1" x14ac:dyDescent="0.25">
      <c r="C436" s="58"/>
      <c r="D436" s="58"/>
      <c r="E436" s="58"/>
      <c r="F436" s="58"/>
      <c r="G436" s="58"/>
      <c r="H436" s="58"/>
      <c r="I436" s="59"/>
      <c r="J436" s="60"/>
      <c r="K436" s="57">
        <f t="shared" ca="1" si="37"/>
        <v>75600</v>
      </c>
      <c r="P436" s="204" t="e">
        <f t="shared" si="36"/>
        <v>#N/A</v>
      </c>
      <c r="Q436" s="200" t="e">
        <f t="shared" si="34"/>
        <v>#N/A</v>
      </c>
      <c r="R436" s="200" t="e">
        <f t="shared" si="35"/>
        <v>#N/A</v>
      </c>
      <c r="S436" s="200" t="e">
        <f t="shared" si="38"/>
        <v>#N/A</v>
      </c>
      <c r="T436" s="201" t="e">
        <f>VLOOKUP(D436,'PC Receitas'!$N$4:$O$14,2,FALSE)</f>
        <v>#N/A</v>
      </c>
    </row>
    <row r="437" spans="3:20" ht="19.5" customHeight="1" thickTop="1" thickBot="1" x14ac:dyDescent="0.25">
      <c r="C437" s="58"/>
      <c r="D437" s="58"/>
      <c r="E437" s="58"/>
      <c r="F437" s="58"/>
      <c r="G437" s="58"/>
      <c r="H437" s="58"/>
      <c r="I437" s="59"/>
      <c r="J437" s="60"/>
      <c r="K437" s="57">
        <f t="shared" ca="1" si="37"/>
        <v>75600</v>
      </c>
      <c r="P437" s="204" t="e">
        <f t="shared" si="36"/>
        <v>#N/A</v>
      </c>
      <c r="Q437" s="200" t="e">
        <f t="shared" si="34"/>
        <v>#N/A</v>
      </c>
      <c r="R437" s="200" t="e">
        <f t="shared" si="35"/>
        <v>#N/A</v>
      </c>
      <c r="S437" s="200" t="e">
        <f t="shared" si="38"/>
        <v>#N/A</v>
      </c>
      <c r="T437" s="201" t="e">
        <f>VLOOKUP(D437,'PC Receitas'!$N$4:$O$14,2,FALSE)</f>
        <v>#N/A</v>
      </c>
    </row>
    <row r="438" spans="3:20" ht="19.5" customHeight="1" thickTop="1" thickBot="1" x14ac:dyDescent="0.25">
      <c r="C438" s="58"/>
      <c r="D438" s="58"/>
      <c r="E438" s="58"/>
      <c r="F438" s="58"/>
      <c r="G438" s="58"/>
      <c r="H438" s="58"/>
      <c r="I438" s="59"/>
      <c r="J438" s="60"/>
      <c r="K438" s="57">
        <f t="shared" ca="1" si="37"/>
        <v>75600</v>
      </c>
      <c r="P438" s="204" t="e">
        <f t="shared" si="36"/>
        <v>#N/A</v>
      </c>
      <c r="Q438" s="200" t="e">
        <f t="shared" si="34"/>
        <v>#N/A</v>
      </c>
      <c r="R438" s="200" t="e">
        <f t="shared" si="35"/>
        <v>#N/A</v>
      </c>
      <c r="S438" s="200" t="e">
        <f t="shared" si="38"/>
        <v>#N/A</v>
      </c>
      <c r="T438" s="201" t="e">
        <f>VLOOKUP(D438,'PC Receitas'!$N$4:$O$14,2,FALSE)</f>
        <v>#N/A</v>
      </c>
    </row>
    <row r="439" spans="3:20" ht="19.5" customHeight="1" thickTop="1" thickBot="1" x14ac:dyDescent="0.25">
      <c r="C439" s="58"/>
      <c r="D439" s="58"/>
      <c r="E439" s="58"/>
      <c r="F439" s="58"/>
      <c r="G439" s="58"/>
      <c r="H439" s="58"/>
      <c r="I439" s="59"/>
      <c r="J439" s="60"/>
      <c r="K439" s="57">
        <f t="shared" ca="1" si="37"/>
        <v>75600</v>
      </c>
      <c r="P439" s="204" t="e">
        <f t="shared" si="36"/>
        <v>#N/A</v>
      </c>
      <c r="Q439" s="200" t="e">
        <f t="shared" si="34"/>
        <v>#N/A</v>
      </c>
      <c r="R439" s="200" t="e">
        <f t="shared" si="35"/>
        <v>#N/A</v>
      </c>
      <c r="S439" s="200" t="e">
        <f t="shared" si="38"/>
        <v>#N/A</v>
      </c>
      <c r="T439" s="201" t="e">
        <f>VLOOKUP(D439,'PC Receitas'!$N$4:$O$14,2,FALSE)</f>
        <v>#N/A</v>
      </c>
    </row>
    <row r="440" spans="3:20" ht="19.5" customHeight="1" thickTop="1" thickBot="1" x14ac:dyDescent="0.25">
      <c r="C440" s="58"/>
      <c r="D440" s="58"/>
      <c r="E440" s="58"/>
      <c r="F440" s="58"/>
      <c r="G440" s="58"/>
      <c r="H440" s="58"/>
      <c r="I440" s="59"/>
      <c r="J440" s="60"/>
      <c r="K440" s="57">
        <f t="shared" ca="1" si="37"/>
        <v>75600</v>
      </c>
      <c r="P440" s="204" t="e">
        <f t="shared" si="36"/>
        <v>#N/A</v>
      </c>
      <c r="Q440" s="200" t="e">
        <f t="shared" si="34"/>
        <v>#N/A</v>
      </c>
      <c r="R440" s="200" t="e">
        <f t="shared" si="35"/>
        <v>#N/A</v>
      </c>
      <c r="S440" s="200" t="e">
        <f t="shared" si="38"/>
        <v>#N/A</v>
      </c>
      <c r="T440" s="201" t="e">
        <f>VLOOKUP(D440,'PC Receitas'!$N$4:$O$14,2,FALSE)</f>
        <v>#N/A</v>
      </c>
    </row>
    <row r="441" spans="3:20" ht="19.5" customHeight="1" thickTop="1" thickBot="1" x14ac:dyDescent="0.25">
      <c r="C441" s="58"/>
      <c r="D441" s="58"/>
      <c r="E441" s="58"/>
      <c r="F441" s="58"/>
      <c r="G441" s="58"/>
      <c r="H441" s="58"/>
      <c r="I441" s="59"/>
      <c r="J441" s="60"/>
      <c r="K441" s="57">
        <f t="shared" ca="1" si="37"/>
        <v>75600</v>
      </c>
      <c r="P441" s="204" t="e">
        <f t="shared" si="36"/>
        <v>#N/A</v>
      </c>
      <c r="Q441" s="200" t="e">
        <f t="shared" si="34"/>
        <v>#N/A</v>
      </c>
      <c r="R441" s="200" t="e">
        <f t="shared" si="35"/>
        <v>#N/A</v>
      </c>
      <c r="S441" s="200" t="e">
        <f t="shared" si="38"/>
        <v>#N/A</v>
      </c>
      <c r="T441" s="201" t="e">
        <f>VLOOKUP(D441,'PC Receitas'!$N$4:$O$14,2,FALSE)</f>
        <v>#N/A</v>
      </c>
    </row>
    <row r="442" spans="3:20" ht="19.5" customHeight="1" thickTop="1" thickBot="1" x14ac:dyDescent="0.25">
      <c r="C442" s="58"/>
      <c r="D442" s="58"/>
      <c r="E442" s="58"/>
      <c r="F442" s="58"/>
      <c r="G442" s="58"/>
      <c r="H442" s="58"/>
      <c r="I442" s="59"/>
      <c r="J442" s="60"/>
      <c r="K442" s="57">
        <f t="shared" ca="1" si="37"/>
        <v>75600</v>
      </c>
      <c r="P442" s="204" t="e">
        <f t="shared" si="36"/>
        <v>#N/A</v>
      </c>
      <c r="Q442" s="200" t="e">
        <f t="shared" si="34"/>
        <v>#N/A</v>
      </c>
      <c r="R442" s="200" t="e">
        <f t="shared" si="35"/>
        <v>#N/A</v>
      </c>
      <c r="S442" s="200" t="e">
        <f t="shared" si="38"/>
        <v>#N/A</v>
      </c>
      <c r="T442" s="201" t="e">
        <f>VLOOKUP(D442,'PC Receitas'!$N$4:$O$14,2,FALSE)</f>
        <v>#N/A</v>
      </c>
    </row>
    <row r="443" spans="3:20" ht="19.5" customHeight="1" thickTop="1" thickBot="1" x14ac:dyDescent="0.25">
      <c r="C443" s="58"/>
      <c r="D443" s="58"/>
      <c r="E443" s="58"/>
      <c r="F443" s="58"/>
      <c r="G443" s="58"/>
      <c r="H443" s="58"/>
      <c r="I443" s="59"/>
      <c r="J443" s="60"/>
      <c r="K443" s="57">
        <f t="shared" ca="1" si="37"/>
        <v>75600</v>
      </c>
      <c r="P443" s="204" t="e">
        <f t="shared" si="36"/>
        <v>#N/A</v>
      </c>
      <c r="Q443" s="200" t="e">
        <f t="shared" si="34"/>
        <v>#N/A</v>
      </c>
      <c r="R443" s="200" t="e">
        <f t="shared" si="35"/>
        <v>#N/A</v>
      </c>
      <c r="S443" s="200" t="e">
        <f t="shared" si="38"/>
        <v>#N/A</v>
      </c>
      <c r="T443" s="201" t="e">
        <f>VLOOKUP(D443,'PC Receitas'!$N$4:$O$14,2,FALSE)</f>
        <v>#N/A</v>
      </c>
    </row>
    <row r="444" spans="3:20" ht="19.5" customHeight="1" thickTop="1" thickBot="1" x14ac:dyDescent="0.25">
      <c r="C444" s="58"/>
      <c r="D444" s="58"/>
      <c r="E444" s="58"/>
      <c r="F444" s="58"/>
      <c r="G444" s="58"/>
      <c r="H444" s="58"/>
      <c r="I444" s="59"/>
      <c r="J444" s="60"/>
      <c r="K444" s="57">
        <f t="shared" ca="1" si="37"/>
        <v>75600</v>
      </c>
      <c r="P444" s="204" t="e">
        <f t="shared" si="36"/>
        <v>#N/A</v>
      </c>
      <c r="Q444" s="200" t="e">
        <f t="shared" si="34"/>
        <v>#N/A</v>
      </c>
      <c r="R444" s="200" t="e">
        <f t="shared" si="35"/>
        <v>#N/A</v>
      </c>
      <c r="S444" s="200" t="e">
        <f t="shared" si="38"/>
        <v>#N/A</v>
      </c>
      <c r="T444" s="201" t="e">
        <f>VLOOKUP(D444,'PC Receitas'!$N$4:$O$14,2,FALSE)</f>
        <v>#N/A</v>
      </c>
    </row>
    <row r="445" spans="3:20" ht="19.5" customHeight="1" thickTop="1" thickBot="1" x14ac:dyDescent="0.25">
      <c r="C445" s="58"/>
      <c r="D445" s="58"/>
      <c r="E445" s="58"/>
      <c r="F445" s="58"/>
      <c r="G445" s="58"/>
      <c r="H445" s="58"/>
      <c r="I445" s="59"/>
      <c r="J445" s="60"/>
      <c r="K445" s="57">
        <f t="shared" ca="1" si="37"/>
        <v>75600</v>
      </c>
      <c r="P445" s="204" t="e">
        <f t="shared" si="36"/>
        <v>#N/A</v>
      </c>
      <c r="Q445" s="200" t="e">
        <f t="shared" si="34"/>
        <v>#N/A</v>
      </c>
      <c r="R445" s="200" t="e">
        <f t="shared" si="35"/>
        <v>#N/A</v>
      </c>
      <c r="S445" s="200" t="e">
        <f t="shared" si="38"/>
        <v>#N/A</v>
      </c>
      <c r="T445" s="201" t="e">
        <f>VLOOKUP(D445,'PC Receitas'!$N$4:$O$14,2,FALSE)</f>
        <v>#N/A</v>
      </c>
    </row>
    <row r="446" spans="3:20" ht="19.5" customHeight="1" thickTop="1" thickBot="1" x14ac:dyDescent="0.25">
      <c r="C446" s="58"/>
      <c r="D446" s="58"/>
      <c r="E446" s="58"/>
      <c r="F446" s="58"/>
      <c r="G446" s="58"/>
      <c r="H446" s="58"/>
      <c r="I446" s="59"/>
      <c r="J446" s="60"/>
      <c r="K446" s="57">
        <f t="shared" ca="1" si="37"/>
        <v>75600</v>
      </c>
      <c r="P446" s="204" t="e">
        <f t="shared" si="36"/>
        <v>#N/A</v>
      </c>
      <c r="Q446" s="200" t="e">
        <f t="shared" si="34"/>
        <v>#N/A</v>
      </c>
      <c r="R446" s="200" t="e">
        <f t="shared" si="35"/>
        <v>#N/A</v>
      </c>
      <c r="S446" s="200" t="e">
        <f t="shared" si="38"/>
        <v>#N/A</v>
      </c>
      <c r="T446" s="201" t="e">
        <f>VLOOKUP(D446,'PC Receitas'!$N$4:$O$14,2,FALSE)</f>
        <v>#N/A</v>
      </c>
    </row>
    <row r="447" spans="3:20" ht="19.5" customHeight="1" thickTop="1" thickBot="1" x14ac:dyDescent="0.25">
      <c r="C447" s="58"/>
      <c r="D447" s="58"/>
      <c r="E447" s="58"/>
      <c r="F447" s="58"/>
      <c r="G447" s="58"/>
      <c r="H447" s="58"/>
      <c r="I447" s="59"/>
      <c r="J447" s="60"/>
      <c r="K447" s="57">
        <f t="shared" ca="1" si="37"/>
        <v>75600</v>
      </c>
      <c r="P447" s="204" t="e">
        <f t="shared" si="36"/>
        <v>#N/A</v>
      </c>
      <c r="Q447" s="200" t="e">
        <f t="shared" si="34"/>
        <v>#N/A</v>
      </c>
      <c r="R447" s="200" t="e">
        <f t="shared" si="35"/>
        <v>#N/A</v>
      </c>
      <c r="S447" s="200" t="e">
        <f t="shared" si="38"/>
        <v>#N/A</v>
      </c>
      <c r="T447" s="201" t="e">
        <f>VLOOKUP(D447,'PC Receitas'!$N$4:$O$14,2,FALSE)</f>
        <v>#N/A</v>
      </c>
    </row>
    <row r="448" spans="3:20" ht="19.5" customHeight="1" thickTop="1" thickBot="1" x14ac:dyDescent="0.25">
      <c r="C448" s="58"/>
      <c r="D448" s="58"/>
      <c r="E448" s="58"/>
      <c r="F448" s="58"/>
      <c r="G448" s="58"/>
      <c r="H448" s="58"/>
      <c r="I448" s="59"/>
      <c r="J448" s="60"/>
      <c r="K448" s="57">
        <f t="shared" ca="1" si="37"/>
        <v>75600</v>
      </c>
      <c r="P448" s="204" t="e">
        <f t="shared" si="36"/>
        <v>#N/A</v>
      </c>
      <c r="Q448" s="200" t="e">
        <f t="shared" si="34"/>
        <v>#N/A</v>
      </c>
      <c r="R448" s="200" t="e">
        <f t="shared" si="35"/>
        <v>#N/A</v>
      </c>
      <c r="S448" s="200" t="e">
        <f t="shared" si="38"/>
        <v>#N/A</v>
      </c>
      <c r="T448" s="201" t="e">
        <f>VLOOKUP(D448,'PC Receitas'!$N$4:$O$14,2,FALSE)</f>
        <v>#N/A</v>
      </c>
    </row>
    <row r="449" spans="3:20" ht="19.5" customHeight="1" thickTop="1" thickBot="1" x14ac:dyDescent="0.25">
      <c r="C449" s="58"/>
      <c r="D449" s="58"/>
      <c r="E449" s="58"/>
      <c r="F449" s="58"/>
      <c r="G449" s="58"/>
      <c r="H449" s="58"/>
      <c r="I449" s="59"/>
      <c r="J449" s="60"/>
      <c r="K449" s="57">
        <f t="shared" ca="1" si="37"/>
        <v>75600</v>
      </c>
      <c r="P449" s="204" t="e">
        <f t="shared" si="36"/>
        <v>#N/A</v>
      </c>
      <c r="Q449" s="200" t="e">
        <f t="shared" si="34"/>
        <v>#N/A</v>
      </c>
      <c r="R449" s="200" t="e">
        <f t="shared" si="35"/>
        <v>#N/A</v>
      </c>
      <c r="S449" s="200" t="e">
        <f t="shared" si="38"/>
        <v>#N/A</v>
      </c>
      <c r="T449" s="201" t="e">
        <f>VLOOKUP(D449,'PC Receitas'!$N$4:$O$14,2,FALSE)</f>
        <v>#N/A</v>
      </c>
    </row>
    <row r="450" spans="3:20" ht="19.5" customHeight="1" thickTop="1" thickBot="1" x14ac:dyDescent="0.25">
      <c r="C450" s="58"/>
      <c r="D450" s="58"/>
      <c r="E450" s="58"/>
      <c r="F450" s="58"/>
      <c r="G450" s="58"/>
      <c r="H450" s="58"/>
      <c r="I450" s="59"/>
      <c r="J450" s="60"/>
      <c r="K450" s="57">
        <f t="shared" ca="1" si="37"/>
        <v>75600</v>
      </c>
      <c r="P450" s="204" t="e">
        <f t="shared" si="36"/>
        <v>#N/A</v>
      </c>
      <c r="Q450" s="200" t="e">
        <f t="shared" si="34"/>
        <v>#N/A</v>
      </c>
      <c r="R450" s="200" t="e">
        <f t="shared" si="35"/>
        <v>#N/A</v>
      </c>
      <c r="S450" s="200" t="e">
        <f t="shared" si="38"/>
        <v>#N/A</v>
      </c>
      <c r="T450" s="201" t="e">
        <f>VLOOKUP(D450,'PC Receitas'!$N$4:$O$14,2,FALSE)</f>
        <v>#N/A</v>
      </c>
    </row>
    <row r="451" spans="3:20" ht="19.5" customHeight="1" thickTop="1" thickBot="1" x14ac:dyDescent="0.25">
      <c r="C451" s="58"/>
      <c r="D451" s="58"/>
      <c r="E451" s="58"/>
      <c r="F451" s="58"/>
      <c r="G451" s="58"/>
      <c r="H451" s="58"/>
      <c r="I451" s="59"/>
      <c r="J451" s="60"/>
      <c r="K451" s="57">
        <f t="shared" ca="1" si="37"/>
        <v>75600</v>
      </c>
      <c r="P451" s="204" t="e">
        <f t="shared" si="36"/>
        <v>#N/A</v>
      </c>
      <c r="Q451" s="200" t="e">
        <f t="shared" si="34"/>
        <v>#N/A</v>
      </c>
      <c r="R451" s="200" t="e">
        <f t="shared" si="35"/>
        <v>#N/A</v>
      </c>
      <c r="S451" s="200" t="e">
        <f t="shared" si="38"/>
        <v>#N/A</v>
      </c>
      <c r="T451" s="201" t="e">
        <f>VLOOKUP(D451,'PC Receitas'!$N$4:$O$14,2,FALSE)</f>
        <v>#N/A</v>
      </c>
    </row>
    <row r="452" spans="3:20" ht="19.5" customHeight="1" thickTop="1" thickBot="1" x14ac:dyDescent="0.25">
      <c r="C452" s="58"/>
      <c r="D452" s="58"/>
      <c r="E452" s="58"/>
      <c r="F452" s="58"/>
      <c r="G452" s="58"/>
      <c r="H452" s="58"/>
      <c r="I452" s="59"/>
      <c r="J452" s="60"/>
      <c r="K452" s="57">
        <f t="shared" ca="1" si="37"/>
        <v>75600</v>
      </c>
      <c r="P452" s="204" t="e">
        <f t="shared" si="36"/>
        <v>#N/A</v>
      </c>
      <c r="Q452" s="200" t="e">
        <f t="shared" si="34"/>
        <v>#N/A</v>
      </c>
      <c r="R452" s="200" t="e">
        <f t="shared" si="35"/>
        <v>#N/A</v>
      </c>
      <c r="S452" s="200" t="e">
        <f t="shared" si="38"/>
        <v>#N/A</v>
      </c>
      <c r="T452" s="201" t="e">
        <f>VLOOKUP(D452,'PC Receitas'!$N$4:$O$14,2,FALSE)</f>
        <v>#N/A</v>
      </c>
    </row>
    <row r="453" spans="3:20" ht="19.5" customHeight="1" thickTop="1" thickBot="1" x14ac:dyDescent="0.25">
      <c r="C453" s="58"/>
      <c r="D453" s="58"/>
      <c r="E453" s="58"/>
      <c r="F453" s="58"/>
      <c r="G453" s="58"/>
      <c r="H453" s="58"/>
      <c r="I453" s="59"/>
      <c r="J453" s="60"/>
      <c r="K453" s="57">
        <f t="shared" ca="1" si="37"/>
        <v>75600</v>
      </c>
      <c r="P453" s="204" t="e">
        <f t="shared" si="36"/>
        <v>#N/A</v>
      </c>
      <c r="Q453" s="200" t="e">
        <f t="shared" si="34"/>
        <v>#N/A</v>
      </c>
      <c r="R453" s="200" t="e">
        <f t="shared" si="35"/>
        <v>#N/A</v>
      </c>
      <c r="S453" s="200" t="e">
        <f t="shared" si="38"/>
        <v>#N/A</v>
      </c>
      <c r="T453" s="201" t="e">
        <f>VLOOKUP(D453,'PC Receitas'!$N$4:$O$14,2,FALSE)</f>
        <v>#N/A</v>
      </c>
    </row>
    <row r="454" spans="3:20" ht="19.5" customHeight="1" thickTop="1" thickBot="1" x14ac:dyDescent="0.25">
      <c r="C454" s="58"/>
      <c r="D454" s="58"/>
      <c r="E454" s="58"/>
      <c r="F454" s="58"/>
      <c r="G454" s="58"/>
      <c r="H454" s="58"/>
      <c r="I454" s="59"/>
      <c r="J454" s="60"/>
      <c r="K454" s="57">
        <f t="shared" ca="1" si="37"/>
        <v>75600</v>
      </c>
      <c r="P454" s="204" t="e">
        <f t="shared" si="36"/>
        <v>#N/A</v>
      </c>
      <c r="Q454" s="200" t="e">
        <f t="shared" ref="Q454:Q517" si="39">IF(T454="Despesas_de_Moradia","Despesa",IF(T454="Despesas_com_Alimentacao","Despesa",IF(T454="Despesas_com_Saude","Despesa","")))</f>
        <v>#N/A</v>
      </c>
      <c r="R454" s="200" t="e">
        <f t="shared" ref="R454:R517" si="40">IF(T454="Renda_Familiar","Receita",IF(T454="Receitas_com_Aplicacoes_Financeiras","Receita",IF(T454="Outras_Receitas","Receita","")))</f>
        <v>#N/A</v>
      </c>
      <c r="S454" s="200" t="e">
        <f t="shared" si="38"/>
        <v>#N/A</v>
      </c>
      <c r="T454" s="201" t="e">
        <f>VLOOKUP(D454,'PC Receitas'!$N$4:$O$14,2,FALSE)</f>
        <v>#N/A</v>
      </c>
    </row>
    <row r="455" spans="3:20" ht="19.5" customHeight="1" thickTop="1" thickBot="1" x14ac:dyDescent="0.25">
      <c r="C455" s="58"/>
      <c r="D455" s="58"/>
      <c r="E455" s="58"/>
      <c r="F455" s="58"/>
      <c r="G455" s="58"/>
      <c r="H455" s="58"/>
      <c r="I455" s="59"/>
      <c r="J455" s="60"/>
      <c r="K455" s="57">
        <f t="shared" ca="1" si="37"/>
        <v>75600</v>
      </c>
      <c r="P455" s="204" t="e">
        <f t="shared" si="36"/>
        <v>#N/A</v>
      </c>
      <c r="Q455" s="200" t="e">
        <f t="shared" si="39"/>
        <v>#N/A</v>
      </c>
      <c r="R455" s="200" t="e">
        <f t="shared" si="40"/>
        <v>#N/A</v>
      </c>
      <c r="S455" s="200" t="e">
        <f t="shared" si="38"/>
        <v>#N/A</v>
      </c>
      <c r="T455" s="201" t="e">
        <f>VLOOKUP(D455,'PC Receitas'!$N$4:$O$14,2,FALSE)</f>
        <v>#N/A</v>
      </c>
    </row>
    <row r="456" spans="3:20" ht="19.5" customHeight="1" thickTop="1" thickBot="1" x14ac:dyDescent="0.25">
      <c r="C456" s="58"/>
      <c r="D456" s="58"/>
      <c r="E456" s="58"/>
      <c r="F456" s="58"/>
      <c r="G456" s="58"/>
      <c r="H456" s="58"/>
      <c r="I456" s="59"/>
      <c r="J456" s="60"/>
      <c r="K456" s="57">
        <f t="shared" ca="1" si="37"/>
        <v>75600</v>
      </c>
      <c r="P456" s="204" t="e">
        <f t="shared" si="36"/>
        <v>#N/A</v>
      </c>
      <c r="Q456" s="200" t="e">
        <f t="shared" si="39"/>
        <v>#N/A</v>
      </c>
      <c r="R456" s="200" t="e">
        <f t="shared" si="40"/>
        <v>#N/A</v>
      </c>
      <c r="S456" s="200" t="e">
        <f t="shared" si="38"/>
        <v>#N/A</v>
      </c>
      <c r="T456" s="201" t="e">
        <f>VLOOKUP(D456,'PC Receitas'!$N$4:$O$14,2,FALSE)</f>
        <v>#N/A</v>
      </c>
    </row>
    <row r="457" spans="3:20" ht="19.5" customHeight="1" thickTop="1" thickBot="1" x14ac:dyDescent="0.25">
      <c r="C457" s="58"/>
      <c r="D457" s="58"/>
      <c r="E457" s="58"/>
      <c r="F457" s="58"/>
      <c r="G457" s="58"/>
      <c r="H457" s="58"/>
      <c r="I457" s="59"/>
      <c r="J457" s="60"/>
      <c r="K457" s="57">
        <f t="shared" ca="1" si="37"/>
        <v>75600</v>
      </c>
      <c r="P457" s="204" t="e">
        <f t="shared" si="36"/>
        <v>#N/A</v>
      </c>
      <c r="Q457" s="200" t="e">
        <f t="shared" si="39"/>
        <v>#N/A</v>
      </c>
      <c r="R457" s="200" t="e">
        <f t="shared" si="40"/>
        <v>#N/A</v>
      </c>
      <c r="S457" s="200" t="e">
        <f t="shared" si="38"/>
        <v>#N/A</v>
      </c>
      <c r="T457" s="201" t="e">
        <f>VLOOKUP(D457,'PC Receitas'!$N$4:$O$14,2,FALSE)</f>
        <v>#N/A</v>
      </c>
    </row>
    <row r="458" spans="3:20" ht="19.5" customHeight="1" thickTop="1" thickBot="1" x14ac:dyDescent="0.25">
      <c r="C458" s="58"/>
      <c r="D458" s="58"/>
      <c r="E458" s="58"/>
      <c r="F458" s="58"/>
      <c r="G458" s="58"/>
      <c r="H458" s="58"/>
      <c r="I458" s="59"/>
      <c r="J458" s="60"/>
      <c r="K458" s="57">
        <f t="shared" ca="1" si="37"/>
        <v>75600</v>
      </c>
      <c r="P458" s="204" t="e">
        <f t="shared" si="36"/>
        <v>#N/A</v>
      </c>
      <c r="Q458" s="200" t="e">
        <f t="shared" si="39"/>
        <v>#N/A</v>
      </c>
      <c r="R458" s="200" t="e">
        <f t="shared" si="40"/>
        <v>#N/A</v>
      </c>
      <c r="S458" s="200" t="e">
        <f t="shared" si="38"/>
        <v>#N/A</v>
      </c>
      <c r="T458" s="201" t="e">
        <f>VLOOKUP(D458,'PC Receitas'!$N$4:$O$14,2,FALSE)</f>
        <v>#N/A</v>
      </c>
    </row>
    <row r="459" spans="3:20" ht="19.5" customHeight="1" thickTop="1" thickBot="1" x14ac:dyDescent="0.25">
      <c r="C459" s="58"/>
      <c r="D459" s="58"/>
      <c r="E459" s="58"/>
      <c r="F459" s="58"/>
      <c r="G459" s="58"/>
      <c r="H459" s="58"/>
      <c r="I459" s="59"/>
      <c r="J459" s="60"/>
      <c r="K459" s="57">
        <f t="shared" ca="1" si="37"/>
        <v>75600</v>
      </c>
      <c r="P459" s="204" t="e">
        <f t="shared" si="36"/>
        <v>#N/A</v>
      </c>
      <c r="Q459" s="200" t="e">
        <f t="shared" si="39"/>
        <v>#N/A</v>
      </c>
      <c r="R459" s="200" t="e">
        <f t="shared" si="40"/>
        <v>#N/A</v>
      </c>
      <c r="S459" s="200" t="e">
        <f t="shared" si="38"/>
        <v>#N/A</v>
      </c>
      <c r="T459" s="201" t="e">
        <f>VLOOKUP(D459,'PC Receitas'!$N$4:$O$14,2,FALSE)</f>
        <v>#N/A</v>
      </c>
    </row>
    <row r="460" spans="3:20" ht="19.5" customHeight="1" thickTop="1" thickBot="1" x14ac:dyDescent="0.25">
      <c r="C460" s="58"/>
      <c r="D460" s="58"/>
      <c r="E460" s="58"/>
      <c r="F460" s="58"/>
      <c r="G460" s="58"/>
      <c r="H460" s="58"/>
      <c r="I460" s="59"/>
      <c r="J460" s="60"/>
      <c r="K460" s="57">
        <f t="shared" ca="1" si="37"/>
        <v>75600</v>
      </c>
      <c r="P460" s="204" t="e">
        <f t="shared" si="36"/>
        <v>#N/A</v>
      </c>
      <c r="Q460" s="200" t="e">
        <f t="shared" si="39"/>
        <v>#N/A</v>
      </c>
      <c r="R460" s="200" t="e">
        <f t="shared" si="40"/>
        <v>#N/A</v>
      </c>
      <c r="S460" s="200" t="e">
        <f t="shared" si="38"/>
        <v>#N/A</v>
      </c>
      <c r="T460" s="201" t="e">
        <f>VLOOKUP(D460,'PC Receitas'!$N$4:$O$14,2,FALSE)</f>
        <v>#N/A</v>
      </c>
    </row>
    <row r="461" spans="3:20" ht="19.5" customHeight="1" thickTop="1" thickBot="1" x14ac:dyDescent="0.25">
      <c r="C461" s="58"/>
      <c r="D461" s="58"/>
      <c r="E461" s="58"/>
      <c r="F461" s="58"/>
      <c r="G461" s="58"/>
      <c r="H461" s="58"/>
      <c r="I461" s="59"/>
      <c r="J461" s="60"/>
      <c r="K461" s="57">
        <f t="shared" ca="1" si="37"/>
        <v>75600</v>
      </c>
      <c r="P461" s="204" t="e">
        <f t="shared" si="36"/>
        <v>#N/A</v>
      </c>
      <c r="Q461" s="200" t="e">
        <f t="shared" si="39"/>
        <v>#N/A</v>
      </c>
      <c r="R461" s="200" t="e">
        <f t="shared" si="40"/>
        <v>#N/A</v>
      </c>
      <c r="S461" s="200" t="e">
        <f t="shared" si="38"/>
        <v>#N/A</v>
      </c>
      <c r="T461" s="201" t="e">
        <f>VLOOKUP(D461,'PC Receitas'!$N$4:$O$14,2,FALSE)</f>
        <v>#N/A</v>
      </c>
    </row>
    <row r="462" spans="3:20" ht="19.5" customHeight="1" thickTop="1" thickBot="1" x14ac:dyDescent="0.25">
      <c r="C462" s="58"/>
      <c r="D462" s="58"/>
      <c r="E462" s="58"/>
      <c r="F462" s="58"/>
      <c r="G462" s="58"/>
      <c r="H462" s="58"/>
      <c r="I462" s="59"/>
      <c r="J462" s="60"/>
      <c r="K462" s="57">
        <f t="shared" ca="1" si="37"/>
        <v>75600</v>
      </c>
      <c r="P462" s="204" t="e">
        <f t="shared" si="36"/>
        <v>#N/A</v>
      </c>
      <c r="Q462" s="200" t="e">
        <f t="shared" si="39"/>
        <v>#N/A</v>
      </c>
      <c r="R462" s="200" t="e">
        <f t="shared" si="40"/>
        <v>#N/A</v>
      </c>
      <c r="S462" s="200" t="e">
        <f t="shared" si="38"/>
        <v>#N/A</v>
      </c>
      <c r="T462" s="201" t="e">
        <f>VLOOKUP(D462,'PC Receitas'!$N$4:$O$14,2,FALSE)</f>
        <v>#N/A</v>
      </c>
    </row>
    <row r="463" spans="3:20" ht="19.5" customHeight="1" thickTop="1" thickBot="1" x14ac:dyDescent="0.25">
      <c r="C463" s="58"/>
      <c r="D463" s="58"/>
      <c r="E463" s="58"/>
      <c r="F463" s="58"/>
      <c r="G463" s="58"/>
      <c r="H463" s="58"/>
      <c r="I463" s="59"/>
      <c r="J463" s="60"/>
      <c r="K463" s="57">
        <f t="shared" ca="1" si="37"/>
        <v>75600</v>
      </c>
      <c r="P463" s="204" t="e">
        <f t="shared" si="36"/>
        <v>#N/A</v>
      </c>
      <c r="Q463" s="200" t="e">
        <f t="shared" si="39"/>
        <v>#N/A</v>
      </c>
      <c r="R463" s="200" t="e">
        <f t="shared" si="40"/>
        <v>#N/A</v>
      </c>
      <c r="S463" s="200" t="e">
        <f t="shared" si="38"/>
        <v>#N/A</v>
      </c>
      <c r="T463" s="201" t="e">
        <f>VLOOKUP(D463,'PC Receitas'!$N$4:$O$14,2,FALSE)</f>
        <v>#N/A</v>
      </c>
    </row>
    <row r="464" spans="3:20" ht="19.5" customHeight="1" thickTop="1" thickBot="1" x14ac:dyDescent="0.25">
      <c r="C464" s="58"/>
      <c r="D464" s="58"/>
      <c r="E464" s="58"/>
      <c r="F464" s="58"/>
      <c r="G464" s="58"/>
      <c r="H464" s="58"/>
      <c r="I464" s="59"/>
      <c r="J464" s="60"/>
      <c r="K464" s="57">
        <f t="shared" ca="1" si="37"/>
        <v>75600</v>
      </c>
      <c r="P464" s="204" t="e">
        <f t="shared" ref="P464:P527" si="41">IF(T464="Despesas_com_Transportes","Despesa",IF(T464="Despesas_com_Lazer_e_Informacao","Despesa",IF(T464="Outras_Despesas","Despesa",IF(T464="Imposto_de_Renda","Despesa",IF(T464="Investimentos_Bens","Despesa","")))))</f>
        <v>#N/A</v>
      </c>
      <c r="Q464" s="200" t="e">
        <f t="shared" si="39"/>
        <v>#N/A</v>
      </c>
      <c r="R464" s="200" t="e">
        <f t="shared" si="40"/>
        <v>#N/A</v>
      </c>
      <c r="S464" s="200" t="e">
        <f t="shared" si="38"/>
        <v>#N/A</v>
      </c>
      <c r="T464" s="201" t="e">
        <f>VLOOKUP(D464,'PC Receitas'!$N$4:$O$14,2,FALSE)</f>
        <v>#N/A</v>
      </c>
    </row>
    <row r="465" spans="3:20" ht="19.5" customHeight="1" thickTop="1" thickBot="1" x14ac:dyDescent="0.25">
      <c r="C465" s="58"/>
      <c r="D465" s="58"/>
      <c r="E465" s="58"/>
      <c r="F465" s="58"/>
      <c r="G465" s="58"/>
      <c r="H465" s="58"/>
      <c r="I465" s="59"/>
      <c r="J465" s="60"/>
      <c r="K465" s="57">
        <f t="shared" ca="1" si="37"/>
        <v>75600</v>
      </c>
      <c r="P465" s="204" t="e">
        <f t="shared" si="41"/>
        <v>#N/A</v>
      </c>
      <c r="Q465" s="200" t="e">
        <f t="shared" si="39"/>
        <v>#N/A</v>
      </c>
      <c r="R465" s="200" t="e">
        <f t="shared" si="40"/>
        <v>#N/A</v>
      </c>
      <c r="S465" s="200" t="e">
        <f t="shared" si="38"/>
        <v>#N/A</v>
      </c>
      <c r="T465" s="201" t="e">
        <f>VLOOKUP(D465,'PC Receitas'!$N$4:$O$14,2,FALSE)</f>
        <v>#N/A</v>
      </c>
    </row>
    <row r="466" spans="3:20" ht="19.5" customHeight="1" thickTop="1" thickBot="1" x14ac:dyDescent="0.25">
      <c r="C466" s="58"/>
      <c r="D466" s="58"/>
      <c r="E466" s="58"/>
      <c r="F466" s="58"/>
      <c r="G466" s="58"/>
      <c r="H466" s="58"/>
      <c r="I466" s="59"/>
      <c r="J466" s="60"/>
      <c r="K466" s="57">
        <f t="shared" ca="1" si="37"/>
        <v>75600</v>
      </c>
      <c r="P466" s="204" t="e">
        <f t="shared" si="41"/>
        <v>#N/A</v>
      </c>
      <c r="Q466" s="200" t="e">
        <f t="shared" si="39"/>
        <v>#N/A</v>
      </c>
      <c r="R466" s="200" t="e">
        <f t="shared" si="40"/>
        <v>#N/A</v>
      </c>
      <c r="S466" s="200" t="e">
        <f t="shared" si="38"/>
        <v>#N/A</v>
      </c>
      <c r="T466" s="201"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75600</v>
      </c>
      <c r="P467" s="204" t="e">
        <f t="shared" si="41"/>
        <v>#N/A</v>
      </c>
      <c r="Q467" s="200" t="e">
        <f t="shared" si="39"/>
        <v>#N/A</v>
      </c>
      <c r="R467" s="200" t="e">
        <f t="shared" si="40"/>
        <v>#N/A</v>
      </c>
      <c r="S467" s="200" t="e">
        <f t="shared" si="38"/>
        <v>#N/A</v>
      </c>
      <c r="T467" s="201" t="e">
        <f>VLOOKUP(D467,'PC Receitas'!$N$4:$O$14,2,FALSE)</f>
        <v>#N/A</v>
      </c>
    </row>
    <row r="468" spans="3:20" ht="19.5" customHeight="1" thickTop="1" thickBot="1" x14ac:dyDescent="0.25">
      <c r="C468" s="58"/>
      <c r="D468" s="58"/>
      <c r="E468" s="58"/>
      <c r="F468" s="58"/>
      <c r="G468" s="58"/>
      <c r="H468" s="58"/>
      <c r="I468" s="59"/>
      <c r="J468" s="60"/>
      <c r="K468" s="57">
        <f t="shared" ca="1" si="42"/>
        <v>75600</v>
      </c>
      <c r="P468" s="204" t="e">
        <f t="shared" si="41"/>
        <v>#N/A</v>
      </c>
      <c r="Q468" s="200" t="e">
        <f t="shared" si="39"/>
        <v>#N/A</v>
      </c>
      <c r="R468" s="200" t="e">
        <f t="shared" si="40"/>
        <v>#N/A</v>
      </c>
      <c r="S468" s="200" t="e">
        <f t="shared" ref="S468:S531" si="43">IF(P468&lt;&gt;"",P468,IF(Q468&lt;&gt;"",Q468,IF(R468&lt;&gt;"",R468,"")))</f>
        <v>#N/A</v>
      </c>
      <c r="T468" s="201" t="e">
        <f>VLOOKUP(D468,'PC Receitas'!$N$4:$O$14,2,FALSE)</f>
        <v>#N/A</v>
      </c>
    </row>
    <row r="469" spans="3:20" ht="19.5" customHeight="1" thickTop="1" thickBot="1" x14ac:dyDescent="0.25">
      <c r="C469" s="58"/>
      <c r="D469" s="58"/>
      <c r="E469" s="58"/>
      <c r="F469" s="58"/>
      <c r="G469" s="58"/>
      <c r="H469" s="58"/>
      <c r="I469" s="59"/>
      <c r="J469" s="60"/>
      <c r="K469" s="57">
        <f t="shared" ca="1" si="42"/>
        <v>75600</v>
      </c>
      <c r="P469" s="204" t="e">
        <f t="shared" si="41"/>
        <v>#N/A</v>
      </c>
      <c r="Q469" s="200" t="e">
        <f t="shared" si="39"/>
        <v>#N/A</v>
      </c>
      <c r="R469" s="200" t="e">
        <f t="shared" si="40"/>
        <v>#N/A</v>
      </c>
      <c r="S469" s="200" t="e">
        <f t="shared" si="43"/>
        <v>#N/A</v>
      </c>
      <c r="T469" s="201" t="e">
        <f>VLOOKUP(D469,'PC Receitas'!$N$4:$O$14,2,FALSE)</f>
        <v>#N/A</v>
      </c>
    </row>
    <row r="470" spans="3:20" ht="19.5" customHeight="1" thickTop="1" thickBot="1" x14ac:dyDescent="0.25">
      <c r="C470" s="58"/>
      <c r="D470" s="58"/>
      <c r="E470" s="58"/>
      <c r="F470" s="58"/>
      <c r="G470" s="58"/>
      <c r="H470" s="58"/>
      <c r="I470" s="59"/>
      <c r="J470" s="60"/>
      <c r="K470" s="57">
        <f t="shared" ca="1" si="42"/>
        <v>75600</v>
      </c>
      <c r="P470" s="204" t="e">
        <f t="shared" si="41"/>
        <v>#N/A</v>
      </c>
      <c r="Q470" s="200" t="e">
        <f t="shared" si="39"/>
        <v>#N/A</v>
      </c>
      <c r="R470" s="200" t="e">
        <f t="shared" si="40"/>
        <v>#N/A</v>
      </c>
      <c r="S470" s="200" t="e">
        <f t="shared" si="43"/>
        <v>#N/A</v>
      </c>
      <c r="T470" s="201" t="e">
        <f>VLOOKUP(D470,'PC Receitas'!$N$4:$O$14,2,FALSE)</f>
        <v>#N/A</v>
      </c>
    </row>
    <row r="471" spans="3:20" ht="19.5" customHeight="1" thickTop="1" thickBot="1" x14ac:dyDescent="0.25">
      <c r="C471" s="58"/>
      <c r="D471" s="58"/>
      <c r="E471" s="58"/>
      <c r="F471" s="58"/>
      <c r="G471" s="58"/>
      <c r="H471" s="58"/>
      <c r="I471" s="59"/>
      <c r="J471" s="60"/>
      <c r="K471" s="57">
        <f t="shared" ca="1" si="42"/>
        <v>75600</v>
      </c>
      <c r="P471" s="204" t="e">
        <f t="shared" si="41"/>
        <v>#N/A</v>
      </c>
      <c r="Q471" s="200" t="e">
        <f t="shared" si="39"/>
        <v>#N/A</v>
      </c>
      <c r="R471" s="200" t="e">
        <f t="shared" si="40"/>
        <v>#N/A</v>
      </c>
      <c r="S471" s="200" t="e">
        <f t="shared" si="43"/>
        <v>#N/A</v>
      </c>
      <c r="T471" s="201" t="e">
        <f>VLOOKUP(D471,'PC Receitas'!$N$4:$O$14,2,FALSE)</f>
        <v>#N/A</v>
      </c>
    </row>
    <row r="472" spans="3:20" ht="19.5" customHeight="1" thickTop="1" thickBot="1" x14ac:dyDescent="0.25">
      <c r="C472" s="58"/>
      <c r="D472" s="58"/>
      <c r="E472" s="58"/>
      <c r="F472" s="58"/>
      <c r="G472" s="58"/>
      <c r="H472" s="58"/>
      <c r="I472" s="59"/>
      <c r="J472" s="60"/>
      <c r="K472" s="57">
        <f t="shared" ca="1" si="42"/>
        <v>75600</v>
      </c>
      <c r="P472" s="204" t="e">
        <f t="shared" si="41"/>
        <v>#N/A</v>
      </c>
      <c r="Q472" s="200" t="e">
        <f t="shared" si="39"/>
        <v>#N/A</v>
      </c>
      <c r="R472" s="200" t="e">
        <f t="shared" si="40"/>
        <v>#N/A</v>
      </c>
      <c r="S472" s="200" t="e">
        <f t="shared" si="43"/>
        <v>#N/A</v>
      </c>
      <c r="T472" s="201" t="e">
        <f>VLOOKUP(D472,'PC Receitas'!$N$4:$O$14,2,FALSE)</f>
        <v>#N/A</v>
      </c>
    </row>
    <row r="473" spans="3:20" ht="19.5" customHeight="1" thickTop="1" thickBot="1" x14ac:dyDescent="0.25">
      <c r="C473" s="58"/>
      <c r="D473" s="58"/>
      <c r="E473" s="58"/>
      <c r="F473" s="58"/>
      <c r="G473" s="58"/>
      <c r="H473" s="58"/>
      <c r="I473" s="59"/>
      <c r="J473" s="60"/>
      <c r="K473" s="57">
        <f t="shared" ca="1" si="42"/>
        <v>75600</v>
      </c>
      <c r="P473" s="204" t="e">
        <f t="shared" si="41"/>
        <v>#N/A</v>
      </c>
      <c r="Q473" s="200" t="e">
        <f t="shared" si="39"/>
        <v>#N/A</v>
      </c>
      <c r="R473" s="200" t="e">
        <f t="shared" si="40"/>
        <v>#N/A</v>
      </c>
      <c r="S473" s="200" t="e">
        <f t="shared" si="43"/>
        <v>#N/A</v>
      </c>
      <c r="T473" s="201" t="e">
        <f>VLOOKUP(D473,'PC Receitas'!$N$4:$O$14,2,FALSE)</f>
        <v>#N/A</v>
      </c>
    </row>
    <row r="474" spans="3:20" ht="19.5" customHeight="1" thickTop="1" thickBot="1" x14ac:dyDescent="0.25">
      <c r="C474" s="58"/>
      <c r="D474" s="58"/>
      <c r="E474" s="58"/>
      <c r="F474" s="58"/>
      <c r="G474" s="58"/>
      <c r="H474" s="58"/>
      <c r="I474" s="59"/>
      <c r="J474" s="60"/>
      <c r="K474" s="57">
        <f t="shared" ca="1" si="42"/>
        <v>75600</v>
      </c>
      <c r="P474" s="204" t="e">
        <f t="shared" si="41"/>
        <v>#N/A</v>
      </c>
      <c r="Q474" s="200" t="e">
        <f t="shared" si="39"/>
        <v>#N/A</v>
      </c>
      <c r="R474" s="200" t="e">
        <f t="shared" si="40"/>
        <v>#N/A</v>
      </c>
      <c r="S474" s="200" t="e">
        <f t="shared" si="43"/>
        <v>#N/A</v>
      </c>
      <c r="T474" s="201" t="e">
        <f>VLOOKUP(D474,'PC Receitas'!$N$4:$O$14,2,FALSE)</f>
        <v>#N/A</v>
      </c>
    </row>
    <row r="475" spans="3:20" ht="19.5" customHeight="1" thickTop="1" thickBot="1" x14ac:dyDescent="0.25">
      <c r="C475" s="58"/>
      <c r="D475" s="58"/>
      <c r="E475" s="58"/>
      <c r="F475" s="58"/>
      <c r="G475" s="58"/>
      <c r="H475" s="58"/>
      <c r="I475" s="59"/>
      <c r="J475" s="60"/>
      <c r="K475" s="57">
        <f t="shared" ca="1" si="42"/>
        <v>75600</v>
      </c>
      <c r="P475" s="204" t="e">
        <f t="shared" si="41"/>
        <v>#N/A</v>
      </c>
      <c r="Q475" s="200" t="e">
        <f t="shared" si="39"/>
        <v>#N/A</v>
      </c>
      <c r="R475" s="200" t="e">
        <f t="shared" si="40"/>
        <v>#N/A</v>
      </c>
      <c r="S475" s="200" t="e">
        <f t="shared" si="43"/>
        <v>#N/A</v>
      </c>
      <c r="T475" s="201" t="e">
        <f>VLOOKUP(D475,'PC Receitas'!$N$4:$O$14,2,FALSE)</f>
        <v>#N/A</v>
      </c>
    </row>
    <row r="476" spans="3:20" ht="19.5" customHeight="1" thickTop="1" thickBot="1" x14ac:dyDescent="0.25">
      <c r="C476" s="58"/>
      <c r="D476" s="58"/>
      <c r="E476" s="58"/>
      <c r="F476" s="58"/>
      <c r="G476" s="58"/>
      <c r="H476" s="58"/>
      <c r="I476" s="59"/>
      <c r="J476" s="60"/>
      <c r="K476" s="57">
        <f t="shared" ca="1" si="42"/>
        <v>75600</v>
      </c>
      <c r="P476" s="204" t="e">
        <f t="shared" si="41"/>
        <v>#N/A</v>
      </c>
      <c r="Q476" s="200" t="e">
        <f t="shared" si="39"/>
        <v>#N/A</v>
      </c>
      <c r="R476" s="200" t="e">
        <f t="shared" si="40"/>
        <v>#N/A</v>
      </c>
      <c r="S476" s="200" t="e">
        <f t="shared" si="43"/>
        <v>#N/A</v>
      </c>
      <c r="T476" s="201" t="e">
        <f>VLOOKUP(D476,'PC Receitas'!$N$4:$O$14,2,FALSE)</f>
        <v>#N/A</v>
      </c>
    </row>
    <row r="477" spans="3:20" ht="19.5" customHeight="1" thickTop="1" thickBot="1" x14ac:dyDescent="0.25">
      <c r="C477" s="58"/>
      <c r="D477" s="58"/>
      <c r="E477" s="58"/>
      <c r="F477" s="58"/>
      <c r="G477" s="58"/>
      <c r="H477" s="58"/>
      <c r="I477" s="59"/>
      <c r="J477" s="60"/>
      <c r="K477" s="57">
        <f t="shared" ca="1" si="42"/>
        <v>75600</v>
      </c>
      <c r="P477" s="204" t="e">
        <f t="shared" si="41"/>
        <v>#N/A</v>
      </c>
      <c r="Q477" s="200" t="e">
        <f t="shared" si="39"/>
        <v>#N/A</v>
      </c>
      <c r="R477" s="200" t="e">
        <f t="shared" si="40"/>
        <v>#N/A</v>
      </c>
      <c r="S477" s="200" t="e">
        <f t="shared" si="43"/>
        <v>#N/A</v>
      </c>
      <c r="T477" s="201" t="e">
        <f>VLOOKUP(D477,'PC Receitas'!$N$4:$O$14,2,FALSE)</f>
        <v>#N/A</v>
      </c>
    </row>
    <row r="478" spans="3:20" ht="19.5" customHeight="1" thickTop="1" thickBot="1" x14ac:dyDescent="0.25">
      <c r="C478" s="58"/>
      <c r="D478" s="58"/>
      <c r="E478" s="58"/>
      <c r="F478" s="58"/>
      <c r="G478" s="58"/>
      <c r="H478" s="58"/>
      <c r="I478" s="59"/>
      <c r="J478" s="60"/>
      <c r="K478" s="57">
        <f t="shared" ca="1" si="42"/>
        <v>75600</v>
      </c>
      <c r="P478" s="204" t="e">
        <f t="shared" si="41"/>
        <v>#N/A</v>
      </c>
      <c r="Q478" s="200" t="e">
        <f t="shared" si="39"/>
        <v>#N/A</v>
      </c>
      <c r="R478" s="200" t="e">
        <f t="shared" si="40"/>
        <v>#N/A</v>
      </c>
      <c r="S478" s="200" t="e">
        <f t="shared" si="43"/>
        <v>#N/A</v>
      </c>
      <c r="T478" s="201" t="e">
        <f>VLOOKUP(D478,'PC Receitas'!$N$4:$O$14,2,FALSE)</f>
        <v>#N/A</v>
      </c>
    </row>
    <row r="479" spans="3:20" ht="19.5" customHeight="1" thickTop="1" thickBot="1" x14ac:dyDescent="0.25">
      <c r="C479" s="58"/>
      <c r="D479" s="58"/>
      <c r="E479" s="58"/>
      <c r="F479" s="58"/>
      <c r="G479" s="58"/>
      <c r="H479" s="58"/>
      <c r="I479" s="59"/>
      <c r="J479" s="60"/>
      <c r="K479" s="57">
        <f t="shared" ca="1" si="42"/>
        <v>75600</v>
      </c>
      <c r="P479" s="204" t="e">
        <f t="shared" si="41"/>
        <v>#N/A</v>
      </c>
      <c r="Q479" s="200" t="e">
        <f t="shared" si="39"/>
        <v>#N/A</v>
      </c>
      <c r="R479" s="200" t="e">
        <f t="shared" si="40"/>
        <v>#N/A</v>
      </c>
      <c r="S479" s="200" t="e">
        <f t="shared" si="43"/>
        <v>#N/A</v>
      </c>
      <c r="T479" s="201" t="e">
        <f>VLOOKUP(D479,'PC Receitas'!$N$4:$O$14,2,FALSE)</f>
        <v>#N/A</v>
      </c>
    </row>
    <row r="480" spans="3:20" ht="19.5" customHeight="1" thickTop="1" thickBot="1" x14ac:dyDescent="0.25">
      <c r="C480" s="58"/>
      <c r="D480" s="58"/>
      <c r="E480" s="58"/>
      <c r="F480" s="58"/>
      <c r="G480" s="58"/>
      <c r="H480" s="58"/>
      <c r="I480" s="59"/>
      <c r="J480" s="60"/>
      <c r="K480" s="57">
        <f t="shared" ca="1" si="42"/>
        <v>75600</v>
      </c>
      <c r="P480" s="204" t="e">
        <f t="shared" si="41"/>
        <v>#N/A</v>
      </c>
      <c r="Q480" s="200" t="e">
        <f t="shared" si="39"/>
        <v>#N/A</v>
      </c>
      <c r="R480" s="200" t="e">
        <f t="shared" si="40"/>
        <v>#N/A</v>
      </c>
      <c r="S480" s="200" t="e">
        <f t="shared" si="43"/>
        <v>#N/A</v>
      </c>
      <c r="T480" s="201" t="e">
        <f>VLOOKUP(D480,'PC Receitas'!$N$4:$O$14,2,FALSE)</f>
        <v>#N/A</v>
      </c>
    </row>
    <row r="481" spans="3:20" ht="19.5" customHeight="1" thickTop="1" thickBot="1" x14ac:dyDescent="0.25">
      <c r="C481" s="58"/>
      <c r="D481" s="58"/>
      <c r="E481" s="58"/>
      <c r="F481" s="58"/>
      <c r="G481" s="58"/>
      <c r="H481" s="58"/>
      <c r="I481" s="59"/>
      <c r="J481" s="60"/>
      <c r="K481" s="57">
        <f t="shared" ca="1" si="42"/>
        <v>75600</v>
      </c>
      <c r="P481" s="204" t="e">
        <f t="shared" si="41"/>
        <v>#N/A</v>
      </c>
      <c r="Q481" s="200" t="e">
        <f t="shared" si="39"/>
        <v>#N/A</v>
      </c>
      <c r="R481" s="200" t="e">
        <f t="shared" si="40"/>
        <v>#N/A</v>
      </c>
      <c r="S481" s="200" t="e">
        <f t="shared" si="43"/>
        <v>#N/A</v>
      </c>
      <c r="T481" s="201" t="e">
        <f>VLOOKUP(D481,'PC Receitas'!$N$4:$O$14,2,FALSE)</f>
        <v>#N/A</v>
      </c>
    </row>
    <row r="482" spans="3:20" ht="19.5" customHeight="1" thickTop="1" thickBot="1" x14ac:dyDescent="0.25">
      <c r="C482" s="58"/>
      <c r="D482" s="58"/>
      <c r="E482" s="58"/>
      <c r="F482" s="58"/>
      <c r="G482" s="58"/>
      <c r="H482" s="58"/>
      <c r="I482" s="59"/>
      <c r="J482" s="60"/>
      <c r="K482" s="57">
        <f t="shared" ca="1" si="42"/>
        <v>75600</v>
      </c>
      <c r="P482" s="204" t="e">
        <f t="shared" si="41"/>
        <v>#N/A</v>
      </c>
      <c r="Q482" s="200" t="e">
        <f t="shared" si="39"/>
        <v>#N/A</v>
      </c>
      <c r="R482" s="200" t="e">
        <f t="shared" si="40"/>
        <v>#N/A</v>
      </c>
      <c r="S482" s="200" t="e">
        <f t="shared" si="43"/>
        <v>#N/A</v>
      </c>
      <c r="T482" s="201" t="e">
        <f>VLOOKUP(D482,'PC Receitas'!$N$4:$O$14,2,FALSE)</f>
        <v>#N/A</v>
      </c>
    </row>
    <row r="483" spans="3:20" ht="19.5" customHeight="1" thickTop="1" thickBot="1" x14ac:dyDescent="0.25">
      <c r="C483" s="58"/>
      <c r="D483" s="58"/>
      <c r="E483" s="58"/>
      <c r="F483" s="58"/>
      <c r="G483" s="58"/>
      <c r="H483" s="58"/>
      <c r="I483" s="59"/>
      <c r="J483" s="60"/>
      <c r="K483" s="57">
        <f t="shared" ca="1" si="42"/>
        <v>75600</v>
      </c>
      <c r="P483" s="204" t="e">
        <f t="shared" si="41"/>
        <v>#N/A</v>
      </c>
      <c r="Q483" s="200" t="e">
        <f t="shared" si="39"/>
        <v>#N/A</v>
      </c>
      <c r="R483" s="200" t="e">
        <f t="shared" si="40"/>
        <v>#N/A</v>
      </c>
      <c r="S483" s="200" t="e">
        <f t="shared" si="43"/>
        <v>#N/A</v>
      </c>
      <c r="T483" s="201" t="e">
        <f>VLOOKUP(D483,'PC Receitas'!$N$4:$O$14,2,FALSE)</f>
        <v>#N/A</v>
      </c>
    </row>
    <row r="484" spans="3:20" ht="19.5" customHeight="1" thickTop="1" thickBot="1" x14ac:dyDescent="0.25">
      <c r="C484" s="58"/>
      <c r="D484" s="58"/>
      <c r="E484" s="58"/>
      <c r="F484" s="58"/>
      <c r="G484" s="58"/>
      <c r="H484" s="58"/>
      <c r="I484" s="59"/>
      <c r="J484" s="60"/>
      <c r="K484" s="57">
        <f t="shared" ca="1" si="42"/>
        <v>75600</v>
      </c>
      <c r="P484" s="204" t="e">
        <f t="shared" si="41"/>
        <v>#N/A</v>
      </c>
      <c r="Q484" s="200" t="e">
        <f t="shared" si="39"/>
        <v>#N/A</v>
      </c>
      <c r="R484" s="200" t="e">
        <f t="shared" si="40"/>
        <v>#N/A</v>
      </c>
      <c r="S484" s="200" t="e">
        <f t="shared" si="43"/>
        <v>#N/A</v>
      </c>
      <c r="T484" s="201" t="e">
        <f>VLOOKUP(D484,'PC Receitas'!$N$4:$O$14,2,FALSE)</f>
        <v>#N/A</v>
      </c>
    </row>
    <row r="485" spans="3:20" ht="19.5" customHeight="1" thickTop="1" thickBot="1" x14ac:dyDescent="0.25">
      <c r="C485" s="58"/>
      <c r="D485" s="58"/>
      <c r="E485" s="58"/>
      <c r="F485" s="58"/>
      <c r="G485" s="58"/>
      <c r="H485" s="58"/>
      <c r="I485" s="59"/>
      <c r="J485" s="60"/>
      <c r="K485" s="57">
        <f t="shared" ca="1" si="42"/>
        <v>75600</v>
      </c>
      <c r="P485" s="204" t="e">
        <f t="shared" si="41"/>
        <v>#N/A</v>
      </c>
      <c r="Q485" s="200" t="e">
        <f t="shared" si="39"/>
        <v>#N/A</v>
      </c>
      <c r="R485" s="200" t="e">
        <f t="shared" si="40"/>
        <v>#N/A</v>
      </c>
      <c r="S485" s="200" t="e">
        <f t="shared" si="43"/>
        <v>#N/A</v>
      </c>
      <c r="T485" s="201" t="e">
        <f>VLOOKUP(D485,'PC Receitas'!$N$4:$O$14,2,FALSE)</f>
        <v>#N/A</v>
      </c>
    </row>
    <row r="486" spans="3:20" ht="19.5" customHeight="1" thickTop="1" thickBot="1" x14ac:dyDescent="0.25">
      <c r="C486" s="58"/>
      <c r="D486" s="58"/>
      <c r="E486" s="58"/>
      <c r="F486" s="58"/>
      <c r="G486" s="58"/>
      <c r="H486" s="58"/>
      <c r="I486" s="59"/>
      <c r="J486" s="60"/>
      <c r="K486" s="57">
        <f t="shared" ca="1" si="42"/>
        <v>75600</v>
      </c>
      <c r="P486" s="204" t="e">
        <f t="shared" si="41"/>
        <v>#N/A</v>
      </c>
      <c r="Q486" s="200" t="e">
        <f t="shared" si="39"/>
        <v>#N/A</v>
      </c>
      <c r="R486" s="200" t="e">
        <f t="shared" si="40"/>
        <v>#N/A</v>
      </c>
      <c r="S486" s="200" t="e">
        <f t="shared" si="43"/>
        <v>#N/A</v>
      </c>
      <c r="T486" s="201" t="e">
        <f>VLOOKUP(D486,'PC Receitas'!$N$4:$O$14,2,FALSE)</f>
        <v>#N/A</v>
      </c>
    </row>
    <row r="487" spans="3:20" ht="19.5" customHeight="1" thickTop="1" thickBot="1" x14ac:dyDescent="0.25">
      <c r="C487" s="58"/>
      <c r="D487" s="58"/>
      <c r="E487" s="58"/>
      <c r="F487" s="58"/>
      <c r="G487" s="58"/>
      <c r="H487" s="58"/>
      <c r="I487" s="59"/>
      <c r="J487" s="60"/>
      <c r="K487" s="57">
        <f t="shared" ca="1" si="42"/>
        <v>75600</v>
      </c>
      <c r="P487" s="204" t="e">
        <f t="shared" si="41"/>
        <v>#N/A</v>
      </c>
      <c r="Q487" s="200" t="e">
        <f t="shared" si="39"/>
        <v>#N/A</v>
      </c>
      <c r="R487" s="200" t="e">
        <f t="shared" si="40"/>
        <v>#N/A</v>
      </c>
      <c r="S487" s="200" t="e">
        <f t="shared" si="43"/>
        <v>#N/A</v>
      </c>
      <c r="T487" s="201" t="e">
        <f>VLOOKUP(D487,'PC Receitas'!$N$4:$O$14,2,FALSE)</f>
        <v>#N/A</v>
      </c>
    </row>
    <row r="488" spans="3:20" ht="19.5" customHeight="1" thickTop="1" thickBot="1" x14ac:dyDescent="0.25">
      <c r="C488" s="58"/>
      <c r="D488" s="58"/>
      <c r="E488" s="58"/>
      <c r="F488" s="58"/>
      <c r="G488" s="58"/>
      <c r="H488" s="58"/>
      <c r="I488" s="59"/>
      <c r="J488" s="60"/>
      <c r="K488" s="57">
        <f t="shared" ca="1" si="42"/>
        <v>75600</v>
      </c>
      <c r="P488" s="204" t="e">
        <f t="shared" si="41"/>
        <v>#N/A</v>
      </c>
      <c r="Q488" s="200" t="e">
        <f t="shared" si="39"/>
        <v>#N/A</v>
      </c>
      <c r="R488" s="200" t="e">
        <f t="shared" si="40"/>
        <v>#N/A</v>
      </c>
      <c r="S488" s="200" t="e">
        <f t="shared" si="43"/>
        <v>#N/A</v>
      </c>
      <c r="T488" s="201" t="e">
        <f>VLOOKUP(D488,'PC Receitas'!$N$4:$O$14,2,FALSE)</f>
        <v>#N/A</v>
      </c>
    </row>
    <row r="489" spans="3:20" ht="19.5" customHeight="1" thickTop="1" thickBot="1" x14ac:dyDescent="0.25">
      <c r="C489" s="58"/>
      <c r="D489" s="58"/>
      <c r="E489" s="58"/>
      <c r="F489" s="58"/>
      <c r="G489" s="58"/>
      <c r="H489" s="58"/>
      <c r="I489" s="59"/>
      <c r="J489" s="60"/>
      <c r="K489" s="57">
        <f t="shared" ca="1" si="42"/>
        <v>75600</v>
      </c>
      <c r="P489" s="204" t="e">
        <f t="shared" si="41"/>
        <v>#N/A</v>
      </c>
      <c r="Q489" s="200" t="e">
        <f t="shared" si="39"/>
        <v>#N/A</v>
      </c>
      <c r="R489" s="200" t="e">
        <f t="shared" si="40"/>
        <v>#N/A</v>
      </c>
      <c r="S489" s="200" t="e">
        <f t="shared" si="43"/>
        <v>#N/A</v>
      </c>
      <c r="T489" s="201" t="e">
        <f>VLOOKUP(D489,'PC Receitas'!$N$4:$O$14,2,FALSE)</f>
        <v>#N/A</v>
      </c>
    </row>
    <row r="490" spans="3:20" ht="19.5" customHeight="1" thickTop="1" thickBot="1" x14ac:dyDescent="0.25">
      <c r="C490" s="58"/>
      <c r="D490" s="58"/>
      <c r="E490" s="58"/>
      <c r="F490" s="58"/>
      <c r="G490" s="58"/>
      <c r="H490" s="58"/>
      <c r="I490" s="59"/>
      <c r="J490" s="60"/>
      <c r="K490" s="57">
        <f t="shared" ca="1" si="42"/>
        <v>75600</v>
      </c>
      <c r="P490" s="204" t="e">
        <f t="shared" si="41"/>
        <v>#N/A</v>
      </c>
      <c r="Q490" s="200" t="e">
        <f t="shared" si="39"/>
        <v>#N/A</v>
      </c>
      <c r="R490" s="200" t="e">
        <f t="shared" si="40"/>
        <v>#N/A</v>
      </c>
      <c r="S490" s="200" t="e">
        <f t="shared" si="43"/>
        <v>#N/A</v>
      </c>
      <c r="T490" s="201" t="e">
        <f>VLOOKUP(D490,'PC Receitas'!$N$4:$O$14,2,FALSE)</f>
        <v>#N/A</v>
      </c>
    </row>
    <row r="491" spans="3:20" ht="19.5" customHeight="1" thickTop="1" thickBot="1" x14ac:dyDescent="0.25">
      <c r="C491" s="58"/>
      <c r="D491" s="58"/>
      <c r="E491" s="58"/>
      <c r="F491" s="58"/>
      <c r="G491" s="58"/>
      <c r="H491" s="58"/>
      <c r="I491" s="59"/>
      <c r="J491" s="60"/>
      <c r="K491" s="57">
        <f t="shared" ca="1" si="42"/>
        <v>75600</v>
      </c>
      <c r="P491" s="204" t="e">
        <f t="shared" si="41"/>
        <v>#N/A</v>
      </c>
      <c r="Q491" s="200" t="e">
        <f t="shared" si="39"/>
        <v>#N/A</v>
      </c>
      <c r="R491" s="200" t="e">
        <f t="shared" si="40"/>
        <v>#N/A</v>
      </c>
      <c r="S491" s="200" t="e">
        <f t="shared" si="43"/>
        <v>#N/A</v>
      </c>
      <c r="T491" s="201" t="e">
        <f>VLOOKUP(D491,'PC Receitas'!$N$4:$O$14,2,FALSE)</f>
        <v>#N/A</v>
      </c>
    </row>
    <row r="492" spans="3:20" ht="19.5" customHeight="1" thickTop="1" thickBot="1" x14ac:dyDescent="0.25">
      <c r="C492" s="58"/>
      <c r="D492" s="58"/>
      <c r="E492" s="58"/>
      <c r="F492" s="58"/>
      <c r="G492" s="58"/>
      <c r="H492" s="58"/>
      <c r="I492" s="59"/>
      <c r="J492" s="60"/>
      <c r="K492" s="57">
        <f t="shared" ca="1" si="42"/>
        <v>75600</v>
      </c>
      <c r="P492" s="204" t="e">
        <f t="shared" si="41"/>
        <v>#N/A</v>
      </c>
      <c r="Q492" s="200" t="e">
        <f t="shared" si="39"/>
        <v>#N/A</v>
      </c>
      <c r="R492" s="200" t="e">
        <f t="shared" si="40"/>
        <v>#N/A</v>
      </c>
      <c r="S492" s="200" t="e">
        <f t="shared" si="43"/>
        <v>#N/A</v>
      </c>
      <c r="T492" s="201" t="e">
        <f>VLOOKUP(D492,'PC Receitas'!$N$4:$O$14,2,FALSE)</f>
        <v>#N/A</v>
      </c>
    </row>
    <row r="493" spans="3:20" ht="19.5" customHeight="1" thickTop="1" thickBot="1" x14ac:dyDescent="0.25">
      <c r="C493" s="58"/>
      <c r="D493" s="58"/>
      <c r="E493" s="58"/>
      <c r="F493" s="58"/>
      <c r="G493" s="58"/>
      <c r="H493" s="58"/>
      <c r="I493" s="59"/>
      <c r="J493" s="60"/>
      <c r="K493" s="57">
        <f t="shared" ca="1" si="42"/>
        <v>75600</v>
      </c>
      <c r="P493" s="204" t="e">
        <f t="shared" si="41"/>
        <v>#N/A</v>
      </c>
      <c r="Q493" s="200" t="e">
        <f t="shared" si="39"/>
        <v>#N/A</v>
      </c>
      <c r="R493" s="200" t="e">
        <f t="shared" si="40"/>
        <v>#N/A</v>
      </c>
      <c r="S493" s="200" t="e">
        <f t="shared" si="43"/>
        <v>#N/A</v>
      </c>
      <c r="T493" s="201" t="e">
        <f>VLOOKUP(D493,'PC Receitas'!$N$4:$O$14,2,FALSE)</f>
        <v>#N/A</v>
      </c>
    </row>
    <row r="494" spans="3:20" ht="19.5" customHeight="1" thickTop="1" thickBot="1" x14ac:dyDescent="0.25">
      <c r="C494" s="58"/>
      <c r="D494" s="58"/>
      <c r="E494" s="58"/>
      <c r="F494" s="58"/>
      <c r="G494" s="58"/>
      <c r="H494" s="58"/>
      <c r="I494" s="59"/>
      <c r="J494" s="60"/>
      <c r="K494" s="57">
        <f t="shared" ca="1" si="42"/>
        <v>75600</v>
      </c>
      <c r="P494" s="204" t="e">
        <f t="shared" si="41"/>
        <v>#N/A</v>
      </c>
      <c r="Q494" s="200" t="e">
        <f t="shared" si="39"/>
        <v>#N/A</v>
      </c>
      <c r="R494" s="200" t="e">
        <f t="shared" si="40"/>
        <v>#N/A</v>
      </c>
      <c r="S494" s="200" t="e">
        <f t="shared" si="43"/>
        <v>#N/A</v>
      </c>
      <c r="T494" s="201" t="e">
        <f>VLOOKUP(D494,'PC Receitas'!$N$4:$O$14,2,FALSE)</f>
        <v>#N/A</v>
      </c>
    </row>
    <row r="495" spans="3:20" ht="19.5" customHeight="1" thickTop="1" thickBot="1" x14ac:dyDescent="0.25">
      <c r="C495" s="58"/>
      <c r="D495" s="58"/>
      <c r="E495" s="58"/>
      <c r="F495" s="58"/>
      <c r="G495" s="58"/>
      <c r="H495" s="58"/>
      <c r="I495" s="59"/>
      <c r="J495" s="60"/>
      <c r="K495" s="57">
        <f t="shared" ca="1" si="42"/>
        <v>75600</v>
      </c>
      <c r="P495" s="204" t="e">
        <f t="shared" si="41"/>
        <v>#N/A</v>
      </c>
      <c r="Q495" s="200" t="e">
        <f t="shared" si="39"/>
        <v>#N/A</v>
      </c>
      <c r="R495" s="200" t="e">
        <f t="shared" si="40"/>
        <v>#N/A</v>
      </c>
      <c r="S495" s="200" t="e">
        <f t="shared" si="43"/>
        <v>#N/A</v>
      </c>
      <c r="T495" s="201" t="e">
        <f>VLOOKUP(D495,'PC Receitas'!$N$4:$O$14,2,FALSE)</f>
        <v>#N/A</v>
      </c>
    </row>
    <row r="496" spans="3:20" ht="19.5" customHeight="1" thickTop="1" thickBot="1" x14ac:dyDescent="0.25">
      <c r="C496" s="58"/>
      <c r="D496" s="58"/>
      <c r="E496" s="58"/>
      <c r="F496" s="58"/>
      <c r="G496" s="58"/>
      <c r="H496" s="58"/>
      <c r="I496" s="59"/>
      <c r="J496" s="60"/>
      <c r="K496" s="57">
        <f t="shared" ca="1" si="42"/>
        <v>75600</v>
      </c>
      <c r="P496" s="204" t="e">
        <f t="shared" si="41"/>
        <v>#N/A</v>
      </c>
      <c r="Q496" s="200" t="e">
        <f t="shared" si="39"/>
        <v>#N/A</v>
      </c>
      <c r="R496" s="200" t="e">
        <f t="shared" si="40"/>
        <v>#N/A</v>
      </c>
      <c r="S496" s="200" t="e">
        <f t="shared" si="43"/>
        <v>#N/A</v>
      </c>
      <c r="T496" s="201" t="e">
        <f>VLOOKUP(D496,'PC Receitas'!$N$4:$O$14,2,FALSE)</f>
        <v>#N/A</v>
      </c>
    </row>
    <row r="497" spans="3:20" ht="19.5" customHeight="1" thickTop="1" thickBot="1" x14ac:dyDescent="0.25">
      <c r="C497" s="58"/>
      <c r="D497" s="58"/>
      <c r="E497" s="58"/>
      <c r="F497" s="58"/>
      <c r="G497" s="58"/>
      <c r="H497" s="58"/>
      <c r="I497" s="59"/>
      <c r="J497" s="60"/>
      <c r="K497" s="57">
        <f t="shared" ca="1" si="42"/>
        <v>75600</v>
      </c>
      <c r="P497" s="204" t="e">
        <f t="shared" si="41"/>
        <v>#N/A</v>
      </c>
      <c r="Q497" s="200" t="e">
        <f t="shared" si="39"/>
        <v>#N/A</v>
      </c>
      <c r="R497" s="200" t="e">
        <f t="shared" si="40"/>
        <v>#N/A</v>
      </c>
      <c r="S497" s="200" t="e">
        <f t="shared" si="43"/>
        <v>#N/A</v>
      </c>
      <c r="T497" s="201" t="e">
        <f>VLOOKUP(D497,'PC Receitas'!$N$4:$O$14,2,FALSE)</f>
        <v>#N/A</v>
      </c>
    </row>
    <row r="498" spans="3:20" ht="19.5" customHeight="1" thickTop="1" thickBot="1" x14ac:dyDescent="0.25">
      <c r="C498" s="58"/>
      <c r="D498" s="58"/>
      <c r="E498" s="58"/>
      <c r="F498" s="58"/>
      <c r="G498" s="58"/>
      <c r="H498" s="58"/>
      <c r="I498" s="59"/>
      <c r="J498" s="60"/>
      <c r="K498" s="57">
        <f t="shared" ca="1" si="42"/>
        <v>75600</v>
      </c>
      <c r="P498" s="204" t="e">
        <f t="shared" si="41"/>
        <v>#N/A</v>
      </c>
      <c r="Q498" s="200" t="e">
        <f t="shared" si="39"/>
        <v>#N/A</v>
      </c>
      <c r="R498" s="200" t="e">
        <f t="shared" si="40"/>
        <v>#N/A</v>
      </c>
      <c r="S498" s="200" t="e">
        <f t="shared" si="43"/>
        <v>#N/A</v>
      </c>
      <c r="T498" s="201" t="e">
        <f>VLOOKUP(D498,'PC Receitas'!$N$4:$O$14,2,FALSE)</f>
        <v>#N/A</v>
      </c>
    </row>
    <row r="499" spans="3:20" ht="19.5" customHeight="1" thickTop="1" thickBot="1" x14ac:dyDescent="0.25">
      <c r="C499" s="58"/>
      <c r="D499" s="58"/>
      <c r="E499" s="58"/>
      <c r="F499" s="58"/>
      <c r="G499" s="58"/>
      <c r="H499" s="58"/>
      <c r="I499" s="59"/>
      <c r="J499" s="60"/>
      <c r="K499" s="57">
        <f t="shared" ca="1" si="42"/>
        <v>75600</v>
      </c>
      <c r="P499" s="204" t="e">
        <f t="shared" si="41"/>
        <v>#N/A</v>
      </c>
      <c r="Q499" s="200" t="e">
        <f t="shared" si="39"/>
        <v>#N/A</v>
      </c>
      <c r="R499" s="200" t="e">
        <f t="shared" si="40"/>
        <v>#N/A</v>
      </c>
      <c r="S499" s="200" t="e">
        <f t="shared" si="43"/>
        <v>#N/A</v>
      </c>
      <c r="T499" s="201" t="e">
        <f>VLOOKUP(D499,'PC Receitas'!$N$4:$O$14,2,FALSE)</f>
        <v>#N/A</v>
      </c>
    </row>
    <row r="500" spans="3:20" ht="19.5" customHeight="1" thickTop="1" thickBot="1" x14ac:dyDescent="0.25">
      <c r="C500" s="58"/>
      <c r="D500" s="58"/>
      <c r="E500" s="58"/>
      <c r="F500" s="58"/>
      <c r="G500" s="58"/>
      <c r="H500" s="58"/>
      <c r="I500" s="59"/>
      <c r="J500" s="60"/>
      <c r="K500" s="57">
        <f t="shared" ca="1" si="42"/>
        <v>75600</v>
      </c>
      <c r="P500" s="204" t="e">
        <f t="shared" si="41"/>
        <v>#N/A</v>
      </c>
      <c r="Q500" s="200" t="e">
        <f t="shared" si="39"/>
        <v>#N/A</v>
      </c>
      <c r="R500" s="200" t="e">
        <f t="shared" si="40"/>
        <v>#N/A</v>
      </c>
      <c r="S500" s="200" t="e">
        <f t="shared" si="43"/>
        <v>#N/A</v>
      </c>
      <c r="T500" s="201" t="e">
        <f>VLOOKUP(D500,'PC Receitas'!$N$4:$O$14,2,FALSE)</f>
        <v>#N/A</v>
      </c>
    </row>
    <row r="501" spans="3:20" ht="19.5" customHeight="1" thickTop="1" thickBot="1" x14ac:dyDescent="0.25">
      <c r="C501" s="58"/>
      <c r="D501" s="58"/>
      <c r="E501" s="58"/>
      <c r="F501" s="58"/>
      <c r="G501" s="58"/>
      <c r="H501" s="58"/>
      <c r="I501" s="59"/>
      <c r="J501" s="60"/>
      <c r="K501" s="57">
        <f t="shared" ca="1" si="42"/>
        <v>75600</v>
      </c>
      <c r="P501" s="204" t="e">
        <f t="shared" si="41"/>
        <v>#N/A</v>
      </c>
      <c r="Q501" s="200" t="e">
        <f t="shared" si="39"/>
        <v>#N/A</v>
      </c>
      <c r="R501" s="200" t="e">
        <f t="shared" si="40"/>
        <v>#N/A</v>
      </c>
      <c r="S501" s="200" t="e">
        <f t="shared" si="43"/>
        <v>#N/A</v>
      </c>
      <c r="T501" s="201" t="e">
        <f>VLOOKUP(D501,'PC Receitas'!$N$4:$O$14,2,FALSE)</f>
        <v>#N/A</v>
      </c>
    </row>
    <row r="502" spans="3:20" ht="19.5" customHeight="1" thickTop="1" thickBot="1" x14ac:dyDescent="0.25">
      <c r="C502" s="58"/>
      <c r="D502" s="58"/>
      <c r="E502" s="58"/>
      <c r="F502" s="58"/>
      <c r="G502" s="58"/>
      <c r="H502" s="58"/>
      <c r="I502" s="59"/>
      <c r="J502" s="60"/>
      <c r="K502" s="57">
        <f t="shared" ca="1" si="42"/>
        <v>75600</v>
      </c>
      <c r="P502" s="204" t="e">
        <f t="shared" si="41"/>
        <v>#N/A</v>
      </c>
      <c r="Q502" s="200" t="e">
        <f t="shared" si="39"/>
        <v>#N/A</v>
      </c>
      <c r="R502" s="200" t="e">
        <f t="shared" si="40"/>
        <v>#N/A</v>
      </c>
      <c r="S502" s="200" t="e">
        <f t="shared" si="43"/>
        <v>#N/A</v>
      </c>
      <c r="T502" s="201" t="e">
        <f>VLOOKUP(D502,'PC Receitas'!$N$4:$O$14,2,FALSE)</f>
        <v>#N/A</v>
      </c>
    </row>
    <row r="503" spans="3:20" ht="19.5" customHeight="1" thickTop="1" thickBot="1" x14ac:dyDescent="0.25">
      <c r="C503" s="58"/>
      <c r="D503" s="58"/>
      <c r="E503" s="58"/>
      <c r="F503" s="58"/>
      <c r="G503" s="58"/>
      <c r="H503" s="58"/>
      <c r="I503" s="59"/>
      <c r="J503" s="60"/>
      <c r="K503" s="57">
        <f t="shared" ca="1" si="42"/>
        <v>75600</v>
      </c>
      <c r="P503" s="204" t="e">
        <f t="shared" si="41"/>
        <v>#N/A</v>
      </c>
      <c r="Q503" s="200" t="e">
        <f t="shared" si="39"/>
        <v>#N/A</v>
      </c>
      <c r="R503" s="200" t="e">
        <f t="shared" si="40"/>
        <v>#N/A</v>
      </c>
      <c r="S503" s="200" t="e">
        <f t="shared" si="43"/>
        <v>#N/A</v>
      </c>
      <c r="T503" s="201" t="e">
        <f>VLOOKUP(D503,'PC Receitas'!$N$4:$O$14,2,FALSE)</f>
        <v>#N/A</v>
      </c>
    </row>
    <row r="504" spans="3:20" ht="19.5" customHeight="1" thickTop="1" thickBot="1" x14ac:dyDescent="0.25">
      <c r="C504" s="58"/>
      <c r="D504" s="58"/>
      <c r="E504" s="58"/>
      <c r="F504" s="58"/>
      <c r="G504" s="58"/>
      <c r="H504" s="58"/>
      <c r="I504" s="59"/>
      <c r="J504" s="60"/>
      <c r="K504" s="57">
        <f t="shared" ca="1" si="42"/>
        <v>75600</v>
      </c>
      <c r="P504" s="204" t="e">
        <f t="shared" si="41"/>
        <v>#N/A</v>
      </c>
      <c r="Q504" s="200" t="e">
        <f t="shared" si="39"/>
        <v>#N/A</v>
      </c>
      <c r="R504" s="200" t="e">
        <f t="shared" si="40"/>
        <v>#N/A</v>
      </c>
      <c r="S504" s="200" t="e">
        <f t="shared" si="43"/>
        <v>#N/A</v>
      </c>
      <c r="T504" s="201" t="e">
        <f>VLOOKUP(D504,'PC Receitas'!$N$4:$O$14,2,FALSE)</f>
        <v>#N/A</v>
      </c>
    </row>
    <row r="505" spans="3:20" ht="19.5" customHeight="1" thickTop="1" thickBot="1" x14ac:dyDescent="0.25">
      <c r="C505" s="58"/>
      <c r="D505" s="58"/>
      <c r="E505" s="58"/>
      <c r="F505" s="58"/>
      <c r="G505" s="58"/>
      <c r="H505" s="58"/>
      <c r="I505" s="59"/>
      <c r="J505" s="60"/>
      <c r="K505" s="57">
        <f t="shared" ca="1" si="42"/>
        <v>75600</v>
      </c>
      <c r="P505" s="204" t="e">
        <f t="shared" si="41"/>
        <v>#N/A</v>
      </c>
      <c r="Q505" s="200" t="e">
        <f t="shared" si="39"/>
        <v>#N/A</v>
      </c>
      <c r="R505" s="200" t="e">
        <f t="shared" si="40"/>
        <v>#N/A</v>
      </c>
      <c r="S505" s="200" t="e">
        <f t="shared" si="43"/>
        <v>#N/A</v>
      </c>
      <c r="T505" s="201" t="e">
        <f>VLOOKUP(D505,'PC Receitas'!$N$4:$O$14,2,FALSE)</f>
        <v>#N/A</v>
      </c>
    </row>
    <row r="506" spans="3:20" ht="19.5" customHeight="1" thickTop="1" thickBot="1" x14ac:dyDescent="0.25">
      <c r="C506" s="58"/>
      <c r="D506" s="58"/>
      <c r="E506" s="58"/>
      <c r="F506" s="58"/>
      <c r="G506" s="58"/>
      <c r="H506" s="58"/>
      <c r="I506" s="59"/>
      <c r="J506" s="60"/>
      <c r="K506" s="57">
        <f t="shared" ca="1" si="42"/>
        <v>75600</v>
      </c>
      <c r="P506" s="204" t="e">
        <f t="shared" si="41"/>
        <v>#N/A</v>
      </c>
      <c r="Q506" s="200" t="e">
        <f t="shared" si="39"/>
        <v>#N/A</v>
      </c>
      <c r="R506" s="200" t="e">
        <f t="shared" si="40"/>
        <v>#N/A</v>
      </c>
      <c r="S506" s="200" t="e">
        <f t="shared" si="43"/>
        <v>#N/A</v>
      </c>
      <c r="T506" s="201" t="e">
        <f>VLOOKUP(D506,'PC Receitas'!$N$4:$O$14,2,FALSE)</f>
        <v>#N/A</v>
      </c>
    </row>
    <row r="507" spans="3:20" ht="19.5" customHeight="1" thickTop="1" thickBot="1" x14ac:dyDescent="0.25">
      <c r="C507" s="58"/>
      <c r="D507" s="58"/>
      <c r="E507" s="58"/>
      <c r="F507" s="58"/>
      <c r="G507" s="58"/>
      <c r="H507" s="58"/>
      <c r="I507" s="59"/>
      <c r="J507" s="60"/>
      <c r="K507" s="57">
        <f t="shared" ca="1" si="42"/>
        <v>75600</v>
      </c>
      <c r="P507" s="204" t="e">
        <f t="shared" si="41"/>
        <v>#N/A</v>
      </c>
      <c r="Q507" s="200" t="e">
        <f t="shared" si="39"/>
        <v>#N/A</v>
      </c>
      <c r="R507" s="200" t="e">
        <f t="shared" si="40"/>
        <v>#N/A</v>
      </c>
      <c r="S507" s="200" t="e">
        <f t="shared" si="43"/>
        <v>#N/A</v>
      </c>
      <c r="T507" s="201" t="e">
        <f>VLOOKUP(D507,'PC Receitas'!$N$4:$O$14,2,FALSE)</f>
        <v>#N/A</v>
      </c>
    </row>
    <row r="508" spans="3:20" ht="19.5" customHeight="1" thickTop="1" thickBot="1" x14ac:dyDescent="0.25">
      <c r="C508" s="58"/>
      <c r="D508" s="58"/>
      <c r="E508" s="58"/>
      <c r="F508" s="58"/>
      <c r="G508" s="58"/>
      <c r="H508" s="58"/>
      <c r="I508" s="59"/>
      <c r="J508" s="60"/>
      <c r="K508" s="57">
        <f t="shared" ca="1" si="42"/>
        <v>75600</v>
      </c>
      <c r="P508" s="204" t="e">
        <f t="shared" si="41"/>
        <v>#N/A</v>
      </c>
      <c r="Q508" s="200" t="e">
        <f t="shared" si="39"/>
        <v>#N/A</v>
      </c>
      <c r="R508" s="200" t="e">
        <f t="shared" si="40"/>
        <v>#N/A</v>
      </c>
      <c r="S508" s="200" t="e">
        <f t="shared" si="43"/>
        <v>#N/A</v>
      </c>
      <c r="T508" s="201" t="e">
        <f>VLOOKUP(D508,'PC Receitas'!$N$4:$O$14,2,FALSE)</f>
        <v>#N/A</v>
      </c>
    </row>
    <row r="509" spans="3:20" ht="19.5" customHeight="1" thickTop="1" thickBot="1" x14ac:dyDescent="0.25">
      <c r="C509" s="58"/>
      <c r="D509" s="58"/>
      <c r="E509" s="58"/>
      <c r="F509" s="58"/>
      <c r="G509" s="58"/>
      <c r="H509" s="58"/>
      <c r="I509" s="59"/>
      <c r="J509" s="60"/>
      <c r="K509" s="57">
        <f t="shared" ca="1" si="42"/>
        <v>75600</v>
      </c>
      <c r="P509" s="204" t="e">
        <f t="shared" si="41"/>
        <v>#N/A</v>
      </c>
      <c r="Q509" s="200" t="e">
        <f t="shared" si="39"/>
        <v>#N/A</v>
      </c>
      <c r="R509" s="200" t="e">
        <f t="shared" si="40"/>
        <v>#N/A</v>
      </c>
      <c r="S509" s="200" t="e">
        <f t="shared" si="43"/>
        <v>#N/A</v>
      </c>
      <c r="T509" s="201" t="e">
        <f>VLOOKUP(D509,'PC Receitas'!$N$4:$O$14,2,FALSE)</f>
        <v>#N/A</v>
      </c>
    </row>
    <row r="510" spans="3:20" ht="19.5" customHeight="1" thickTop="1" thickBot="1" x14ac:dyDescent="0.25">
      <c r="C510" s="58"/>
      <c r="D510" s="58"/>
      <c r="E510" s="58"/>
      <c r="F510" s="58"/>
      <c r="G510" s="58"/>
      <c r="H510" s="58"/>
      <c r="I510" s="59"/>
      <c r="J510" s="60"/>
      <c r="K510" s="57">
        <f t="shared" ca="1" si="42"/>
        <v>75600</v>
      </c>
      <c r="P510" s="204" t="e">
        <f t="shared" si="41"/>
        <v>#N/A</v>
      </c>
      <c r="Q510" s="200" t="e">
        <f t="shared" si="39"/>
        <v>#N/A</v>
      </c>
      <c r="R510" s="200" t="e">
        <f t="shared" si="40"/>
        <v>#N/A</v>
      </c>
      <c r="S510" s="200" t="e">
        <f t="shared" si="43"/>
        <v>#N/A</v>
      </c>
      <c r="T510" s="201" t="e">
        <f>VLOOKUP(D510,'PC Receitas'!$N$4:$O$14,2,FALSE)</f>
        <v>#N/A</v>
      </c>
    </row>
    <row r="511" spans="3:20" ht="19.5" customHeight="1" thickTop="1" thickBot="1" x14ac:dyDescent="0.25">
      <c r="C511" s="58"/>
      <c r="D511" s="58"/>
      <c r="E511" s="58"/>
      <c r="F511" s="58"/>
      <c r="G511" s="58"/>
      <c r="H511" s="58"/>
      <c r="I511" s="59"/>
      <c r="J511" s="60"/>
      <c r="K511" s="57">
        <f t="shared" ca="1" si="42"/>
        <v>75600</v>
      </c>
      <c r="P511" s="204" t="e">
        <f t="shared" si="41"/>
        <v>#N/A</v>
      </c>
      <c r="Q511" s="200" t="e">
        <f t="shared" si="39"/>
        <v>#N/A</v>
      </c>
      <c r="R511" s="200" t="e">
        <f t="shared" si="40"/>
        <v>#N/A</v>
      </c>
      <c r="S511" s="200" t="e">
        <f t="shared" si="43"/>
        <v>#N/A</v>
      </c>
      <c r="T511" s="201" t="e">
        <f>VLOOKUP(D511,'PC Receitas'!$N$4:$O$14,2,FALSE)</f>
        <v>#N/A</v>
      </c>
    </row>
    <row r="512" spans="3:20" ht="19.5" customHeight="1" thickTop="1" thickBot="1" x14ac:dyDescent="0.25">
      <c r="C512" s="58"/>
      <c r="D512" s="58"/>
      <c r="E512" s="58"/>
      <c r="F512" s="58"/>
      <c r="G512" s="58"/>
      <c r="H512" s="58"/>
      <c r="I512" s="59"/>
      <c r="J512" s="60"/>
      <c r="K512" s="57">
        <f t="shared" ca="1" si="42"/>
        <v>75600</v>
      </c>
      <c r="P512" s="204" t="e">
        <f t="shared" si="41"/>
        <v>#N/A</v>
      </c>
      <c r="Q512" s="200" t="e">
        <f t="shared" si="39"/>
        <v>#N/A</v>
      </c>
      <c r="R512" s="200" t="e">
        <f t="shared" si="40"/>
        <v>#N/A</v>
      </c>
      <c r="S512" s="200" t="e">
        <f t="shared" si="43"/>
        <v>#N/A</v>
      </c>
      <c r="T512" s="201" t="e">
        <f>VLOOKUP(D512,'PC Receitas'!$N$4:$O$14,2,FALSE)</f>
        <v>#N/A</v>
      </c>
    </row>
    <row r="513" spans="3:20" ht="19.5" customHeight="1" thickTop="1" thickBot="1" x14ac:dyDescent="0.25">
      <c r="C513" s="58"/>
      <c r="D513" s="58"/>
      <c r="E513" s="58"/>
      <c r="F513" s="58"/>
      <c r="G513" s="58"/>
      <c r="H513" s="58"/>
      <c r="I513" s="59"/>
      <c r="J513" s="60"/>
      <c r="K513" s="57">
        <f t="shared" ca="1" si="42"/>
        <v>75600</v>
      </c>
      <c r="P513" s="204" t="e">
        <f t="shared" si="41"/>
        <v>#N/A</v>
      </c>
      <c r="Q513" s="200" t="e">
        <f t="shared" si="39"/>
        <v>#N/A</v>
      </c>
      <c r="R513" s="200" t="e">
        <f t="shared" si="40"/>
        <v>#N/A</v>
      </c>
      <c r="S513" s="200" t="e">
        <f t="shared" si="43"/>
        <v>#N/A</v>
      </c>
      <c r="T513" s="201" t="e">
        <f>VLOOKUP(D513,'PC Receitas'!$N$4:$O$14,2,FALSE)</f>
        <v>#N/A</v>
      </c>
    </row>
    <row r="514" spans="3:20" ht="19.5" customHeight="1" thickTop="1" thickBot="1" x14ac:dyDescent="0.25">
      <c r="C514" s="58"/>
      <c r="D514" s="58"/>
      <c r="E514" s="58"/>
      <c r="F514" s="58"/>
      <c r="G514" s="58"/>
      <c r="H514" s="58"/>
      <c r="I514" s="59"/>
      <c r="J514" s="60"/>
      <c r="K514" s="57">
        <f t="shared" ca="1" si="42"/>
        <v>75600</v>
      </c>
      <c r="P514" s="204" t="e">
        <f t="shared" si="41"/>
        <v>#N/A</v>
      </c>
      <c r="Q514" s="200" t="e">
        <f t="shared" si="39"/>
        <v>#N/A</v>
      </c>
      <c r="R514" s="200" t="e">
        <f t="shared" si="40"/>
        <v>#N/A</v>
      </c>
      <c r="S514" s="200" t="e">
        <f t="shared" si="43"/>
        <v>#N/A</v>
      </c>
      <c r="T514" s="201" t="e">
        <f>VLOOKUP(D514,'PC Receitas'!$N$4:$O$14,2,FALSE)</f>
        <v>#N/A</v>
      </c>
    </row>
    <row r="515" spans="3:20" ht="19.5" customHeight="1" thickTop="1" thickBot="1" x14ac:dyDescent="0.25">
      <c r="C515" s="58"/>
      <c r="D515" s="58"/>
      <c r="E515" s="58"/>
      <c r="F515" s="58"/>
      <c r="G515" s="58"/>
      <c r="H515" s="58"/>
      <c r="I515" s="59"/>
      <c r="J515" s="60"/>
      <c r="K515" s="57">
        <f t="shared" ca="1" si="42"/>
        <v>75600</v>
      </c>
      <c r="P515" s="204" t="e">
        <f t="shared" si="41"/>
        <v>#N/A</v>
      </c>
      <c r="Q515" s="200" t="e">
        <f t="shared" si="39"/>
        <v>#N/A</v>
      </c>
      <c r="R515" s="200" t="e">
        <f t="shared" si="40"/>
        <v>#N/A</v>
      </c>
      <c r="S515" s="200" t="e">
        <f t="shared" si="43"/>
        <v>#N/A</v>
      </c>
      <c r="T515" s="201" t="e">
        <f>VLOOKUP(D515,'PC Receitas'!$N$4:$O$14,2,FALSE)</f>
        <v>#N/A</v>
      </c>
    </row>
    <row r="516" spans="3:20" ht="19.5" customHeight="1" thickTop="1" thickBot="1" x14ac:dyDescent="0.25">
      <c r="C516" s="58"/>
      <c r="D516" s="58"/>
      <c r="E516" s="58"/>
      <c r="F516" s="58"/>
      <c r="G516" s="58"/>
      <c r="H516" s="58"/>
      <c r="I516" s="59"/>
      <c r="J516" s="60"/>
      <c r="K516" s="57">
        <f t="shared" ca="1" si="42"/>
        <v>75600</v>
      </c>
      <c r="P516" s="204" t="e">
        <f t="shared" si="41"/>
        <v>#N/A</v>
      </c>
      <c r="Q516" s="200" t="e">
        <f t="shared" si="39"/>
        <v>#N/A</v>
      </c>
      <c r="R516" s="200" t="e">
        <f t="shared" si="40"/>
        <v>#N/A</v>
      </c>
      <c r="S516" s="200" t="e">
        <f t="shared" si="43"/>
        <v>#N/A</v>
      </c>
      <c r="T516" s="201" t="e">
        <f>VLOOKUP(D516,'PC Receitas'!$N$4:$O$14,2,FALSE)</f>
        <v>#N/A</v>
      </c>
    </row>
    <row r="517" spans="3:20" ht="19.5" customHeight="1" thickTop="1" thickBot="1" x14ac:dyDescent="0.25">
      <c r="C517" s="58"/>
      <c r="D517" s="58"/>
      <c r="E517" s="58"/>
      <c r="F517" s="58"/>
      <c r="G517" s="58"/>
      <c r="H517" s="58"/>
      <c r="I517" s="59"/>
      <c r="J517" s="60"/>
      <c r="K517" s="57">
        <f t="shared" ca="1" si="42"/>
        <v>75600</v>
      </c>
      <c r="P517" s="204" t="e">
        <f t="shared" si="41"/>
        <v>#N/A</v>
      </c>
      <c r="Q517" s="200" t="e">
        <f t="shared" si="39"/>
        <v>#N/A</v>
      </c>
      <c r="R517" s="200" t="e">
        <f t="shared" si="40"/>
        <v>#N/A</v>
      </c>
      <c r="S517" s="200" t="e">
        <f t="shared" si="43"/>
        <v>#N/A</v>
      </c>
      <c r="T517" s="201" t="e">
        <f>VLOOKUP(D517,'PC Receitas'!$N$4:$O$14,2,FALSE)</f>
        <v>#N/A</v>
      </c>
    </row>
    <row r="518" spans="3:20" ht="19.5" customHeight="1" thickTop="1" thickBot="1" x14ac:dyDescent="0.25">
      <c r="C518" s="58"/>
      <c r="D518" s="58"/>
      <c r="E518" s="58"/>
      <c r="F518" s="58"/>
      <c r="G518" s="58"/>
      <c r="H518" s="58"/>
      <c r="I518" s="59"/>
      <c r="J518" s="60"/>
      <c r="K518" s="57">
        <f t="shared" ca="1" si="42"/>
        <v>75600</v>
      </c>
      <c r="P518" s="204" t="e">
        <f t="shared" si="41"/>
        <v>#N/A</v>
      </c>
      <c r="Q518" s="200" t="e">
        <f t="shared" ref="Q518:Q581" si="44">IF(T518="Despesas_de_Moradia","Despesa",IF(T518="Despesas_com_Alimentacao","Despesa",IF(T518="Despesas_com_Saude","Despesa","")))</f>
        <v>#N/A</v>
      </c>
      <c r="R518" s="200" t="e">
        <f t="shared" ref="R518:R581" si="45">IF(T518="Renda_Familiar","Receita",IF(T518="Receitas_com_Aplicacoes_Financeiras","Receita",IF(T518="Outras_Receitas","Receita","")))</f>
        <v>#N/A</v>
      </c>
      <c r="S518" s="200" t="e">
        <f t="shared" si="43"/>
        <v>#N/A</v>
      </c>
      <c r="T518" s="201" t="e">
        <f>VLOOKUP(D518,'PC Receitas'!$N$4:$O$14,2,FALSE)</f>
        <v>#N/A</v>
      </c>
    </row>
    <row r="519" spans="3:20" ht="19.5" customHeight="1" thickTop="1" thickBot="1" x14ac:dyDescent="0.25">
      <c r="C519" s="58"/>
      <c r="D519" s="58"/>
      <c r="E519" s="58"/>
      <c r="F519" s="58"/>
      <c r="G519" s="58"/>
      <c r="H519" s="58"/>
      <c r="I519" s="59"/>
      <c r="J519" s="60"/>
      <c r="K519" s="57">
        <f t="shared" ca="1" si="42"/>
        <v>75600</v>
      </c>
      <c r="P519" s="204" t="e">
        <f t="shared" si="41"/>
        <v>#N/A</v>
      </c>
      <c r="Q519" s="200" t="e">
        <f t="shared" si="44"/>
        <v>#N/A</v>
      </c>
      <c r="R519" s="200" t="e">
        <f t="shared" si="45"/>
        <v>#N/A</v>
      </c>
      <c r="S519" s="200" t="e">
        <f t="shared" si="43"/>
        <v>#N/A</v>
      </c>
      <c r="T519" s="201" t="e">
        <f>VLOOKUP(D519,'PC Receitas'!$N$4:$O$14,2,FALSE)</f>
        <v>#N/A</v>
      </c>
    </row>
    <row r="520" spans="3:20" ht="19.5" customHeight="1" thickTop="1" thickBot="1" x14ac:dyDescent="0.25">
      <c r="C520" s="58"/>
      <c r="D520" s="58"/>
      <c r="E520" s="58"/>
      <c r="F520" s="58"/>
      <c r="G520" s="58"/>
      <c r="H520" s="58"/>
      <c r="I520" s="59"/>
      <c r="J520" s="60"/>
      <c r="K520" s="57">
        <f t="shared" ca="1" si="42"/>
        <v>75600</v>
      </c>
      <c r="P520" s="204" t="e">
        <f t="shared" si="41"/>
        <v>#N/A</v>
      </c>
      <c r="Q520" s="200" t="e">
        <f t="shared" si="44"/>
        <v>#N/A</v>
      </c>
      <c r="R520" s="200" t="e">
        <f t="shared" si="45"/>
        <v>#N/A</v>
      </c>
      <c r="S520" s="200" t="e">
        <f t="shared" si="43"/>
        <v>#N/A</v>
      </c>
      <c r="T520" s="201" t="e">
        <f>VLOOKUP(D520,'PC Receitas'!$N$4:$O$14,2,FALSE)</f>
        <v>#N/A</v>
      </c>
    </row>
    <row r="521" spans="3:20" ht="19.5" customHeight="1" thickTop="1" thickBot="1" x14ac:dyDescent="0.25">
      <c r="C521" s="58"/>
      <c r="D521" s="58"/>
      <c r="E521" s="58"/>
      <c r="F521" s="58"/>
      <c r="G521" s="58"/>
      <c r="H521" s="58"/>
      <c r="I521" s="59"/>
      <c r="J521" s="60"/>
      <c r="K521" s="57">
        <f t="shared" ca="1" si="42"/>
        <v>75600</v>
      </c>
      <c r="P521" s="204" t="e">
        <f t="shared" si="41"/>
        <v>#N/A</v>
      </c>
      <c r="Q521" s="200" t="e">
        <f t="shared" si="44"/>
        <v>#N/A</v>
      </c>
      <c r="R521" s="200" t="e">
        <f t="shared" si="45"/>
        <v>#N/A</v>
      </c>
      <c r="S521" s="200" t="e">
        <f t="shared" si="43"/>
        <v>#N/A</v>
      </c>
      <c r="T521" s="201" t="e">
        <f>VLOOKUP(D521,'PC Receitas'!$N$4:$O$14,2,FALSE)</f>
        <v>#N/A</v>
      </c>
    </row>
    <row r="522" spans="3:20" ht="19.5" customHeight="1" thickTop="1" thickBot="1" x14ac:dyDescent="0.25">
      <c r="C522" s="58"/>
      <c r="D522" s="58"/>
      <c r="E522" s="58"/>
      <c r="F522" s="58"/>
      <c r="G522" s="58"/>
      <c r="H522" s="58"/>
      <c r="I522" s="59"/>
      <c r="J522" s="60"/>
      <c r="K522" s="57">
        <f t="shared" ca="1" si="42"/>
        <v>75600</v>
      </c>
      <c r="P522" s="204" t="e">
        <f t="shared" si="41"/>
        <v>#N/A</v>
      </c>
      <c r="Q522" s="200" t="e">
        <f t="shared" si="44"/>
        <v>#N/A</v>
      </c>
      <c r="R522" s="200" t="e">
        <f t="shared" si="45"/>
        <v>#N/A</v>
      </c>
      <c r="S522" s="200" t="e">
        <f t="shared" si="43"/>
        <v>#N/A</v>
      </c>
      <c r="T522" s="201" t="e">
        <f>VLOOKUP(D522,'PC Receitas'!$N$4:$O$14,2,FALSE)</f>
        <v>#N/A</v>
      </c>
    </row>
    <row r="523" spans="3:20" ht="19.5" customHeight="1" thickTop="1" thickBot="1" x14ac:dyDescent="0.25">
      <c r="C523" s="58"/>
      <c r="D523" s="58"/>
      <c r="E523" s="58"/>
      <c r="F523" s="58"/>
      <c r="G523" s="58"/>
      <c r="H523" s="58"/>
      <c r="I523" s="59"/>
      <c r="J523" s="60"/>
      <c r="K523" s="57">
        <f t="shared" ca="1" si="42"/>
        <v>75600</v>
      </c>
      <c r="P523" s="204" t="e">
        <f t="shared" si="41"/>
        <v>#N/A</v>
      </c>
      <c r="Q523" s="200" t="e">
        <f t="shared" si="44"/>
        <v>#N/A</v>
      </c>
      <c r="R523" s="200" t="e">
        <f t="shared" si="45"/>
        <v>#N/A</v>
      </c>
      <c r="S523" s="200" t="e">
        <f t="shared" si="43"/>
        <v>#N/A</v>
      </c>
      <c r="T523" s="201" t="e">
        <f>VLOOKUP(D523,'PC Receitas'!$N$4:$O$14,2,FALSE)</f>
        <v>#N/A</v>
      </c>
    </row>
    <row r="524" spans="3:20" ht="19.5" customHeight="1" thickTop="1" thickBot="1" x14ac:dyDescent="0.25">
      <c r="C524" s="58"/>
      <c r="D524" s="58"/>
      <c r="E524" s="58"/>
      <c r="F524" s="58"/>
      <c r="G524" s="58"/>
      <c r="H524" s="58"/>
      <c r="I524" s="59"/>
      <c r="J524" s="60"/>
      <c r="K524" s="57">
        <f t="shared" ca="1" si="42"/>
        <v>75600</v>
      </c>
      <c r="P524" s="204" t="e">
        <f t="shared" si="41"/>
        <v>#N/A</v>
      </c>
      <c r="Q524" s="200" t="e">
        <f t="shared" si="44"/>
        <v>#N/A</v>
      </c>
      <c r="R524" s="200" t="e">
        <f t="shared" si="45"/>
        <v>#N/A</v>
      </c>
      <c r="S524" s="200" t="e">
        <f t="shared" si="43"/>
        <v>#N/A</v>
      </c>
      <c r="T524" s="201" t="e">
        <f>VLOOKUP(D524,'PC Receitas'!$N$4:$O$14,2,FALSE)</f>
        <v>#N/A</v>
      </c>
    </row>
    <row r="525" spans="3:20" ht="19.5" customHeight="1" thickTop="1" thickBot="1" x14ac:dyDescent="0.25">
      <c r="C525" s="58"/>
      <c r="D525" s="58"/>
      <c r="E525" s="58"/>
      <c r="F525" s="58"/>
      <c r="G525" s="58"/>
      <c r="H525" s="58"/>
      <c r="I525" s="59"/>
      <c r="J525" s="60"/>
      <c r="K525" s="57">
        <f t="shared" ca="1" si="42"/>
        <v>75600</v>
      </c>
      <c r="P525" s="204" t="e">
        <f t="shared" si="41"/>
        <v>#N/A</v>
      </c>
      <c r="Q525" s="200" t="e">
        <f t="shared" si="44"/>
        <v>#N/A</v>
      </c>
      <c r="R525" s="200" t="e">
        <f t="shared" si="45"/>
        <v>#N/A</v>
      </c>
      <c r="S525" s="200" t="e">
        <f t="shared" si="43"/>
        <v>#N/A</v>
      </c>
      <c r="T525" s="201" t="e">
        <f>VLOOKUP(D525,'PC Receitas'!$N$4:$O$14,2,FALSE)</f>
        <v>#N/A</v>
      </c>
    </row>
    <row r="526" spans="3:20" ht="19.5" customHeight="1" thickTop="1" thickBot="1" x14ac:dyDescent="0.25">
      <c r="C526" s="58"/>
      <c r="D526" s="58"/>
      <c r="E526" s="58"/>
      <c r="F526" s="58"/>
      <c r="G526" s="58"/>
      <c r="H526" s="58"/>
      <c r="I526" s="59"/>
      <c r="J526" s="60"/>
      <c r="K526" s="57">
        <f t="shared" ca="1" si="42"/>
        <v>75600</v>
      </c>
      <c r="P526" s="204" t="e">
        <f t="shared" si="41"/>
        <v>#N/A</v>
      </c>
      <c r="Q526" s="200" t="e">
        <f t="shared" si="44"/>
        <v>#N/A</v>
      </c>
      <c r="R526" s="200" t="e">
        <f t="shared" si="45"/>
        <v>#N/A</v>
      </c>
      <c r="S526" s="200" t="e">
        <f t="shared" si="43"/>
        <v>#N/A</v>
      </c>
      <c r="T526" s="201" t="e">
        <f>VLOOKUP(D526,'PC Receitas'!$N$4:$O$14,2,FALSE)</f>
        <v>#N/A</v>
      </c>
    </row>
    <row r="527" spans="3:20" ht="19.5" customHeight="1" thickTop="1" thickBot="1" x14ac:dyDescent="0.25">
      <c r="C527" s="58"/>
      <c r="D527" s="58"/>
      <c r="E527" s="58"/>
      <c r="F527" s="58"/>
      <c r="G527" s="58"/>
      <c r="H527" s="58"/>
      <c r="I527" s="59"/>
      <c r="J527" s="60"/>
      <c r="K527" s="57">
        <f t="shared" ca="1" si="42"/>
        <v>75600</v>
      </c>
      <c r="P527" s="204" t="e">
        <f t="shared" si="41"/>
        <v>#N/A</v>
      </c>
      <c r="Q527" s="200" t="e">
        <f t="shared" si="44"/>
        <v>#N/A</v>
      </c>
      <c r="R527" s="200" t="e">
        <f t="shared" si="45"/>
        <v>#N/A</v>
      </c>
      <c r="S527" s="200" t="e">
        <f t="shared" si="43"/>
        <v>#N/A</v>
      </c>
      <c r="T527" s="201" t="e">
        <f>VLOOKUP(D527,'PC Receitas'!$N$4:$O$14,2,FALSE)</f>
        <v>#N/A</v>
      </c>
    </row>
    <row r="528" spans="3:20" ht="19.5" customHeight="1" thickTop="1" thickBot="1" x14ac:dyDescent="0.25">
      <c r="C528" s="58"/>
      <c r="D528" s="58"/>
      <c r="E528" s="58"/>
      <c r="F528" s="58"/>
      <c r="G528" s="58"/>
      <c r="H528" s="58"/>
      <c r="I528" s="59"/>
      <c r="J528" s="60"/>
      <c r="K528" s="57">
        <f t="shared" ca="1" si="42"/>
        <v>75600</v>
      </c>
      <c r="P528" s="204" t="e">
        <f t="shared" ref="P528:P591" si="46">IF(T528="Despesas_com_Transportes","Despesa",IF(T528="Despesas_com_Lazer_e_Informacao","Despesa",IF(T528="Outras_Despesas","Despesa",IF(T528="Imposto_de_Renda","Despesa",IF(T528="Investimentos_Bens","Despesa","")))))</f>
        <v>#N/A</v>
      </c>
      <c r="Q528" s="200" t="e">
        <f t="shared" si="44"/>
        <v>#N/A</v>
      </c>
      <c r="R528" s="200" t="e">
        <f t="shared" si="45"/>
        <v>#N/A</v>
      </c>
      <c r="S528" s="200" t="e">
        <f t="shared" si="43"/>
        <v>#N/A</v>
      </c>
      <c r="T528" s="201" t="e">
        <f>VLOOKUP(D528,'PC Receitas'!$N$4:$O$14,2,FALSE)</f>
        <v>#N/A</v>
      </c>
    </row>
    <row r="529" spans="3:20" ht="19.5" customHeight="1" thickTop="1" thickBot="1" x14ac:dyDescent="0.25">
      <c r="C529" s="58"/>
      <c r="D529" s="58"/>
      <c r="E529" s="58"/>
      <c r="F529" s="58"/>
      <c r="G529" s="58"/>
      <c r="H529" s="58"/>
      <c r="I529" s="59"/>
      <c r="J529" s="60"/>
      <c r="K529" s="57">
        <f t="shared" ca="1" si="42"/>
        <v>75600</v>
      </c>
      <c r="P529" s="204" t="e">
        <f t="shared" si="46"/>
        <v>#N/A</v>
      </c>
      <c r="Q529" s="200" t="e">
        <f t="shared" si="44"/>
        <v>#N/A</v>
      </c>
      <c r="R529" s="200" t="e">
        <f t="shared" si="45"/>
        <v>#N/A</v>
      </c>
      <c r="S529" s="200" t="e">
        <f t="shared" si="43"/>
        <v>#N/A</v>
      </c>
      <c r="T529" s="201" t="e">
        <f>VLOOKUP(D529,'PC Receitas'!$N$4:$O$14,2,FALSE)</f>
        <v>#N/A</v>
      </c>
    </row>
    <row r="530" spans="3:20" ht="19.5" customHeight="1" thickTop="1" thickBot="1" x14ac:dyDescent="0.25">
      <c r="C530" s="58"/>
      <c r="D530" s="58"/>
      <c r="E530" s="58"/>
      <c r="F530" s="58"/>
      <c r="G530" s="58"/>
      <c r="H530" s="58"/>
      <c r="I530" s="59"/>
      <c r="J530" s="60"/>
      <c r="K530" s="57">
        <f t="shared" ca="1" si="42"/>
        <v>75600</v>
      </c>
      <c r="P530" s="204" t="e">
        <f t="shared" si="46"/>
        <v>#N/A</v>
      </c>
      <c r="Q530" s="200" t="e">
        <f t="shared" si="44"/>
        <v>#N/A</v>
      </c>
      <c r="R530" s="200" t="e">
        <f t="shared" si="45"/>
        <v>#N/A</v>
      </c>
      <c r="S530" s="200" t="e">
        <f t="shared" si="43"/>
        <v>#N/A</v>
      </c>
      <c r="T530" s="201"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75600</v>
      </c>
      <c r="P531" s="204" t="e">
        <f t="shared" si="46"/>
        <v>#N/A</v>
      </c>
      <c r="Q531" s="200" t="e">
        <f t="shared" si="44"/>
        <v>#N/A</v>
      </c>
      <c r="R531" s="200" t="e">
        <f t="shared" si="45"/>
        <v>#N/A</v>
      </c>
      <c r="S531" s="200" t="e">
        <f t="shared" si="43"/>
        <v>#N/A</v>
      </c>
      <c r="T531" s="201" t="e">
        <f>VLOOKUP(D531,'PC Receitas'!$N$4:$O$14,2,FALSE)</f>
        <v>#N/A</v>
      </c>
    </row>
    <row r="532" spans="3:20" ht="19.5" customHeight="1" thickTop="1" thickBot="1" x14ac:dyDescent="0.25">
      <c r="C532" s="58"/>
      <c r="D532" s="58"/>
      <c r="E532" s="58"/>
      <c r="F532" s="58"/>
      <c r="G532" s="58"/>
      <c r="H532" s="58"/>
      <c r="I532" s="59"/>
      <c r="J532" s="60"/>
      <c r="K532" s="57">
        <f t="shared" ca="1" si="47"/>
        <v>75600</v>
      </c>
      <c r="P532" s="204" t="e">
        <f t="shared" si="46"/>
        <v>#N/A</v>
      </c>
      <c r="Q532" s="200" t="e">
        <f t="shared" si="44"/>
        <v>#N/A</v>
      </c>
      <c r="R532" s="200" t="e">
        <f t="shared" si="45"/>
        <v>#N/A</v>
      </c>
      <c r="S532" s="200" t="e">
        <f t="shared" ref="S532:S595" si="48">IF(P532&lt;&gt;"",P532,IF(Q532&lt;&gt;"",Q532,IF(R532&lt;&gt;"",R532,"")))</f>
        <v>#N/A</v>
      </c>
      <c r="T532" s="201" t="e">
        <f>VLOOKUP(D532,'PC Receitas'!$N$4:$O$14,2,FALSE)</f>
        <v>#N/A</v>
      </c>
    </row>
    <row r="533" spans="3:20" ht="19.5" customHeight="1" thickTop="1" thickBot="1" x14ac:dyDescent="0.25">
      <c r="C533" s="58"/>
      <c r="D533" s="58"/>
      <c r="E533" s="58"/>
      <c r="F533" s="58"/>
      <c r="G533" s="58"/>
      <c r="H533" s="58"/>
      <c r="I533" s="59"/>
      <c r="J533" s="60"/>
      <c r="K533" s="57">
        <f t="shared" ca="1" si="47"/>
        <v>75600</v>
      </c>
      <c r="P533" s="204" t="e">
        <f t="shared" si="46"/>
        <v>#N/A</v>
      </c>
      <c r="Q533" s="200" t="e">
        <f t="shared" si="44"/>
        <v>#N/A</v>
      </c>
      <c r="R533" s="200" t="e">
        <f t="shared" si="45"/>
        <v>#N/A</v>
      </c>
      <c r="S533" s="200" t="e">
        <f t="shared" si="48"/>
        <v>#N/A</v>
      </c>
      <c r="T533" s="201" t="e">
        <f>VLOOKUP(D533,'PC Receitas'!$N$4:$O$14,2,FALSE)</f>
        <v>#N/A</v>
      </c>
    </row>
    <row r="534" spans="3:20" ht="19.5" customHeight="1" thickTop="1" thickBot="1" x14ac:dyDescent="0.25">
      <c r="C534" s="58"/>
      <c r="D534" s="58"/>
      <c r="E534" s="58"/>
      <c r="F534" s="58"/>
      <c r="G534" s="58"/>
      <c r="H534" s="58"/>
      <c r="I534" s="59"/>
      <c r="J534" s="60"/>
      <c r="K534" s="57">
        <f t="shared" ca="1" si="47"/>
        <v>75600</v>
      </c>
      <c r="P534" s="204" t="e">
        <f t="shared" si="46"/>
        <v>#N/A</v>
      </c>
      <c r="Q534" s="200" t="e">
        <f t="shared" si="44"/>
        <v>#N/A</v>
      </c>
      <c r="R534" s="200" t="e">
        <f t="shared" si="45"/>
        <v>#N/A</v>
      </c>
      <c r="S534" s="200" t="e">
        <f t="shared" si="48"/>
        <v>#N/A</v>
      </c>
      <c r="T534" s="201" t="e">
        <f>VLOOKUP(D534,'PC Receitas'!$N$4:$O$14,2,FALSE)</f>
        <v>#N/A</v>
      </c>
    </row>
    <row r="535" spans="3:20" ht="19.5" customHeight="1" thickTop="1" thickBot="1" x14ac:dyDescent="0.25">
      <c r="C535" s="58"/>
      <c r="D535" s="58"/>
      <c r="E535" s="58"/>
      <c r="F535" s="58"/>
      <c r="G535" s="58"/>
      <c r="H535" s="58"/>
      <c r="I535" s="59"/>
      <c r="J535" s="60"/>
      <c r="K535" s="57">
        <f t="shared" ca="1" si="47"/>
        <v>75600</v>
      </c>
      <c r="P535" s="204" t="e">
        <f t="shared" si="46"/>
        <v>#N/A</v>
      </c>
      <c r="Q535" s="200" t="e">
        <f t="shared" si="44"/>
        <v>#N/A</v>
      </c>
      <c r="R535" s="200" t="e">
        <f t="shared" si="45"/>
        <v>#N/A</v>
      </c>
      <c r="S535" s="200" t="e">
        <f t="shared" si="48"/>
        <v>#N/A</v>
      </c>
      <c r="T535" s="201" t="e">
        <f>VLOOKUP(D535,'PC Receitas'!$N$4:$O$14,2,FALSE)</f>
        <v>#N/A</v>
      </c>
    </row>
    <row r="536" spans="3:20" ht="19.5" customHeight="1" thickTop="1" thickBot="1" x14ac:dyDescent="0.25">
      <c r="C536" s="58"/>
      <c r="D536" s="58"/>
      <c r="E536" s="58"/>
      <c r="F536" s="58"/>
      <c r="G536" s="58"/>
      <c r="H536" s="58"/>
      <c r="I536" s="59"/>
      <c r="J536" s="60"/>
      <c r="K536" s="57">
        <f t="shared" ca="1" si="47"/>
        <v>75600</v>
      </c>
      <c r="P536" s="204" t="e">
        <f t="shared" si="46"/>
        <v>#N/A</v>
      </c>
      <c r="Q536" s="200" t="e">
        <f t="shared" si="44"/>
        <v>#N/A</v>
      </c>
      <c r="R536" s="200" t="e">
        <f t="shared" si="45"/>
        <v>#N/A</v>
      </c>
      <c r="S536" s="200" t="e">
        <f t="shared" si="48"/>
        <v>#N/A</v>
      </c>
      <c r="T536" s="201" t="e">
        <f>VLOOKUP(D536,'PC Receitas'!$N$4:$O$14,2,FALSE)</f>
        <v>#N/A</v>
      </c>
    </row>
    <row r="537" spans="3:20" ht="19.5" customHeight="1" thickTop="1" thickBot="1" x14ac:dyDescent="0.25">
      <c r="C537" s="58"/>
      <c r="D537" s="58"/>
      <c r="E537" s="58"/>
      <c r="F537" s="58"/>
      <c r="G537" s="58"/>
      <c r="H537" s="58"/>
      <c r="I537" s="59"/>
      <c r="J537" s="60"/>
      <c r="K537" s="57">
        <f t="shared" ca="1" si="47"/>
        <v>75600</v>
      </c>
      <c r="P537" s="204" t="e">
        <f t="shared" si="46"/>
        <v>#N/A</v>
      </c>
      <c r="Q537" s="200" t="e">
        <f t="shared" si="44"/>
        <v>#N/A</v>
      </c>
      <c r="R537" s="200" t="e">
        <f t="shared" si="45"/>
        <v>#N/A</v>
      </c>
      <c r="S537" s="200" t="e">
        <f t="shared" si="48"/>
        <v>#N/A</v>
      </c>
      <c r="T537" s="201" t="e">
        <f>VLOOKUP(D537,'PC Receitas'!$N$4:$O$14,2,FALSE)</f>
        <v>#N/A</v>
      </c>
    </row>
    <row r="538" spans="3:20" ht="19.5" customHeight="1" thickTop="1" thickBot="1" x14ac:dyDescent="0.25">
      <c r="C538" s="58"/>
      <c r="D538" s="58"/>
      <c r="E538" s="58"/>
      <c r="F538" s="58"/>
      <c r="G538" s="58"/>
      <c r="H538" s="58"/>
      <c r="I538" s="59"/>
      <c r="J538" s="60"/>
      <c r="K538" s="57">
        <f t="shared" ca="1" si="47"/>
        <v>75600</v>
      </c>
      <c r="P538" s="204" t="e">
        <f t="shared" si="46"/>
        <v>#N/A</v>
      </c>
      <c r="Q538" s="200" t="e">
        <f t="shared" si="44"/>
        <v>#N/A</v>
      </c>
      <c r="R538" s="200" t="e">
        <f t="shared" si="45"/>
        <v>#N/A</v>
      </c>
      <c r="S538" s="200" t="e">
        <f t="shared" si="48"/>
        <v>#N/A</v>
      </c>
      <c r="T538" s="201" t="e">
        <f>VLOOKUP(D538,'PC Receitas'!$N$4:$O$14,2,FALSE)</f>
        <v>#N/A</v>
      </c>
    </row>
    <row r="539" spans="3:20" ht="19.5" customHeight="1" thickTop="1" thickBot="1" x14ac:dyDescent="0.25">
      <c r="C539" s="58"/>
      <c r="D539" s="58"/>
      <c r="E539" s="58"/>
      <c r="F539" s="58"/>
      <c r="G539" s="58"/>
      <c r="H539" s="58"/>
      <c r="I539" s="59"/>
      <c r="J539" s="60"/>
      <c r="K539" s="57">
        <f t="shared" ca="1" si="47"/>
        <v>75600</v>
      </c>
      <c r="P539" s="204" t="e">
        <f t="shared" si="46"/>
        <v>#N/A</v>
      </c>
      <c r="Q539" s="200" t="e">
        <f t="shared" si="44"/>
        <v>#N/A</v>
      </c>
      <c r="R539" s="200" t="e">
        <f t="shared" si="45"/>
        <v>#N/A</v>
      </c>
      <c r="S539" s="200" t="e">
        <f t="shared" si="48"/>
        <v>#N/A</v>
      </c>
      <c r="T539" s="201" t="e">
        <f>VLOOKUP(D539,'PC Receitas'!$N$4:$O$14,2,FALSE)</f>
        <v>#N/A</v>
      </c>
    </row>
    <row r="540" spans="3:20" ht="19.5" customHeight="1" thickTop="1" thickBot="1" x14ac:dyDescent="0.25">
      <c r="C540" s="58"/>
      <c r="D540" s="58"/>
      <c r="E540" s="58"/>
      <c r="F540" s="58"/>
      <c r="G540" s="58"/>
      <c r="H540" s="58"/>
      <c r="I540" s="59"/>
      <c r="J540" s="60"/>
      <c r="K540" s="57">
        <f t="shared" ca="1" si="47"/>
        <v>75600</v>
      </c>
      <c r="P540" s="204" t="e">
        <f t="shared" si="46"/>
        <v>#N/A</v>
      </c>
      <c r="Q540" s="200" t="e">
        <f t="shared" si="44"/>
        <v>#N/A</v>
      </c>
      <c r="R540" s="200" t="e">
        <f t="shared" si="45"/>
        <v>#N/A</v>
      </c>
      <c r="S540" s="200" t="e">
        <f t="shared" si="48"/>
        <v>#N/A</v>
      </c>
      <c r="T540" s="201" t="e">
        <f>VLOOKUP(D540,'PC Receitas'!$N$4:$O$14,2,FALSE)</f>
        <v>#N/A</v>
      </c>
    </row>
    <row r="541" spans="3:20" ht="19.5" customHeight="1" thickTop="1" thickBot="1" x14ac:dyDescent="0.25">
      <c r="C541" s="58"/>
      <c r="D541" s="58"/>
      <c r="E541" s="58"/>
      <c r="F541" s="58"/>
      <c r="G541" s="58"/>
      <c r="H541" s="58"/>
      <c r="I541" s="59"/>
      <c r="J541" s="60"/>
      <c r="K541" s="57">
        <f t="shared" ca="1" si="47"/>
        <v>75600</v>
      </c>
      <c r="P541" s="204" t="e">
        <f t="shared" si="46"/>
        <v>#N/A</v>
      </c>
      <c r="Q541" s="200" t="e">
        <f t="shared" si="44"/>
        <v>#N/A</v>
      </c>
      <c r="R541" s="200" t="e">
        <f t="shared" si="45"/>
        <v>#N/A</v>
      </c>
      <c r="S541" s="200" t="e">
        <f t="shared" si="48"/>
        <v>#N/A</v>
      </c>
      <c r="T541" s="201" t="e">
        <f>VLOOKUP(D541,'PC Receitas'!$N$4:$O$14,2,FALSE)</f>
        <v>#N/A</v>
      </c>
    </row>
    <row r="542" spans="3:20" ht="19.5" customHeight="1" thickTop="1" thickBot="1" x14ac:dyDescent="0.25">
      <c r="C542" s="58"/>
      <c r="D542" s="58"/>
      <c r="E542" s="58"/>
      <c r="F542" s="58"/>
      <c r="G542" s="58"/>
      <c r="H542" s="58"/>
      <c r="I542" s="59"/>
      <c r="J542" s="60"/>
      <c r="K542" s="57">
        <f t="shared" ca="1" si="47"/>
        <v>75600</v>
      </c>
      <c r="P542" s="204" t="e">
        <f t="shared" si="46"/>
        <v>#N/A</v>
      </c>
      <c r="Q542" s="200" t="e">
        <f t="shared" si="44"/>
        <v>#N/A</v>
      </c>
      <c r="R542" s="200" t="e">
        <f t="shared" si="45"/>
        <v>#N/A</v>
      </c>
      <c r="S542" s="200" t="e">
        <f t="shared" si="48"/>
        <v>#N/A</v>
      </c>
      <c r="T542" s="201" t="e">
        <f>VLOOKUP(D542,'PC Receitas'!$N$4:$O$14,2,FALSE)</f>
        <v>#N/A</v>
      </c>
    </row>
    <row r="543" spans="3:20" ht="19.5" customHeight="1" thickTop="1" thickBot="1" x14ac:dyDescent="0.25">
      <c r="C543" s="58"/>
      <c r="D543" s="58"/>
      <c r="E543" s="58"/>
      <c r="F543" s="58"/>
      <c r="G543" s="58"/>
      <c r="H543" s="58"/>
      <c r="I543" s="59"/>
      <c r="J543" s="60"/>
      <c r="K543" s="57">
        <f t="shared" ca="1" si="47"/>
        <v>75600</v>
      </c>
      <c r="P543" s="204" t="e">
        <f t="shared" si="46"/>
        <v>#N/A</v>
      </c>
      <c r="Q543" s="200" t="e">
        <f t="shared" si="44"/>
        <v>#N/A</v>
      </c>
      <c r="R543" s="200" t="e">
        <f t="shared" si="45"/>
        <v>#N/A</v>
      </c>
      <c r="S543" s="200" t="e">
        <f t="shared" si="48"/>
        <v>#N/A</v>
      </c>
      <c r="T543" s="201" t="e">
        <f>VLOOKUP(D543,'PC Receitas'!$N$4:$O$14,2,FALSE)</f>
        <v>#N/A</v>
      </c>
    </row>
    <row r="544" spans="3:20" ht="19.5" customHeight="1" thickTop="1" thickBot="1" x14ac:dyDescent="0.25">
      <c r="C544" s="58"/>
      <c r="D544" s="58"/>
      <c r="E544" s="58"/>
      <c r="F544" s="58"/>
      <c r="G544" s="58"/>
      <c r="H544" s="58"/>
      <c r="I544" s="59"/>
      <c r="J544" s="60"/>
      <c r="K544" s="57">
        <f t="shared" ca="1" si="47"/>
        <v>75600</v>
      </c>
      <c r="P544" s="204" t="e">
        <f t="shared" si="46"/>
        <v>#N/A</v>
      </c>
      <c r="Q544" s="200" t="e">
        <f t="shared" si="44"/>
        <v>#N/A</v>
      </c>
      <c r="R544" s="200" t="e">
        <f t="shared" si="45"/>
        <v>#N/A</v>
      </c>
      <c r="S544" s="200" t="e">
        <f t="shared" si="48"/>
        <v>#N/A</v>
      </c>
      <c r="T544" s="201" t="e">
        <f>VLOOKUP(D544,'PC Receitas'!$N$4:$O$14,2,FALSE)</f>
        <v>#N/A</v>
      </c>
    </row>
    <row r="545" spans="3:20" ht="19.5" customHeight="1" thickTop="1" thickBot="1" x14ac:dyDescent="0.25">
      <c r="C545" s="58"/>
      <c r="D545" s="58"/>
      <c r="E545" s="58"/>
      <c r="F545" s="58"/>
      <c r="G545" s="58"/>
      <c r="H545" s="58"/>
      <c r="I545" s="59"/>
      <c r="J545" s="60"/>
      <c r="K545" s="57">
        <f t="shared" ca="1" si="47"/>
        <v>75600</v>
      </c>
      <c r="P545" s="204" t="e">
        <f t="shared" si="46"/>
        <v>#N/A</v>
      </c>
      <c r="Q545" s="200" t="e">
        <f t="shared" si="44"/>
        <v>#N/A</v>
      </c>
      <c r="R545" s="200" t="e">
        <f t="shared" si="45"/>
        <v>#N/A</v>
      </c>
      <c r="S545" s="200" t="e">
        <f t="shared" si="48"/>
        <v>#N/A</v>
      </c>
      <c r="T545" s="201" t="e">
        <f>VLOOKUP(D545,'PC Receitas'!$N$4:$O$14,2,FALSE)</f>
        <v>#N/A</v>
      </c>
    </row>
    <row r="546" spans="3:20" ht="19.5" customHeight="1" thickTop="1" thickBot="1" x14ac:dyDescent="0.25">
      <c r="C546" s="58"/>
      <c r="D546" s="58"/>
      <c r="E546" s="58"/>
      <c r="F546" s="58"/>
      <c r="G546" s="58"/>
      <c r="H546" s="58"/>
      <c r="I546" s="59"/>
      <c r="J546" s="60"/>
      <c r="K546" s="57">
        <f t="shared" ca="1" si="47"/>
        <v>75600</v>
      </c>
      <c r="P546" s="204" t="e">
        <f t="shared" si="46"/>
        <v>#N/A</v>
      </c>
      <c r="Q546" s="200" t="e">
        <f t="shared" si="44"/>
        <v>#N/A</v>
      </c>
      <c r="R546" s="200" t="e">
        <f t="shared" si="45"/>
        <v>#N/A</v>
      </c>
      <c r="S546" s="200" t="e">
        <f t="shared" si="48"/>
        <v>#N/A</v>
      </c>
      <c r="T546" s="201" t="e">
        <f>VLOOKUP(D546,'PC Receitas'!$N$4:$O$14,2,FALSE)</f>
        <v>#N/A</v>
      </c>
    </row>
    <row r="547" spans="3:20" ht="19.5" customHeight="1" thickTop="1" thickBot="1" x14ac:dyDescent="0.25">
      <c r="C547" s="58"/>
      <c r="D547" s="58"/>
      <c r="E547" s="58"/>
      <c r="F547" s="58"/>
      <c r="G547" s="58"/>
      <c r="H547" s="58"/>
      <c r="I547" s="59"/>
      <c r="J547" s="60"/>
      <c r="K547" s="57">
        <f t="shared" ca="1" si="47"/>
        <v>75600</v>
      </c>
      <c r="P547" s="204" t="e">
        <f t="shared" si="46"/>
        <v>#N/A</v>
      </c>
      <c r="Q547" s="200" t="e">
        <f t="shared" si="44"/>
        <v>#N/A</v>
      </c>
      <c r="R547" s="200" t="e">
        <f t="shared" si="45"/>
        <v>#N/A</v>
      </c>
      <c r="S547" s="200" t="e">
        <f t="shared" si="48"/>
        <v>#N/A</v>
      </c>
      <c r="T547" s="201" t="e">
        <f>VLOOKUP(D547,'PC Receitas'!$N$4:$O$14,2,FALSE)</f>
        <v>#N/A</v>
      </c>
    </row>
    <row r="548" spans="3:20" ht="19.5" customHeight="1" thickTop="1" thickBot="1" x14ac:dyDescent="0.25">
      <c r="C548" s="58"/>
      <c r="D548" s="58"/>
      <c r="E548" s="58"/>
      <c r="F548" s="58"/>
      <c r="G548" s="58"/>
      <c r="H548" s="58"/>
      <c r="I548" s="59"/>
      <c r="J548" s="60"/>
      <c r="K548" s="57">
        <f t="shared" ca="1" si="47"/>
        <v>75600</v>
      </c>
      <c r="P548" s="204" t="e">
        <f t="shared" si="46"/>
        <v>#N/A</v>
      </c>
      <c r="Q548" s="200" t="e">
        <f t="shared" si="44"/>
        <v>#N/A</v>
      </c>
      <c r="R548" s="200" t="e">
        <f t="shared" si="45"/>
        <v>#N/A</v>
      </c>
      <c r="S548" s="200" t="e">
        <f t="shared" si="48"/>
        <v>#N/A</v>
      </c>
      <c r="T548" s="201" t="e">
        <f>VLOOKUP(D548,'PC Receitas'!$N$4:$O$14,2,FALSE)</f>
        <v>#N/A</v>
      </c>
    </row>
    <row r="549" spans="3:20" ht="19.5" customHeight="1" thickTop="1" thickBot="1" x14ac:dyDescent="0.25">
      <c r="C549" s="58"/>
      <c r="D549" s="58"/>
      <c r="E549" s="58"/>
      <c r="F549" s="58"/>
      <c r="G549" s="58"/>
      <c r="H549" s="58"/>
      <c r="I549" s="59"/>
      <c r="J549" s="60"/>
      <c r="K549" s="57">
        <f t="shared" ca="1" si="47"/>
        <v>75600</v>
      </c>
      <c r="P549" s="204" t="e">
        <f t="shared" si="46"/>
        <v>#N/A</v>
      </c>
      <c r="Q549" s="200" t="e">
        <f t="shared" si="44"/>
        <v>#N/A</v>
      </c>
      <c r="R549" s="200" t="e">
        <f t="shared" si="45"/>
        <v>#N/A</v>
      </c>
      <c r="S549" s="200" t="e">
        <f t="shared" si="48"/>
        <v>#N/A</v>
      </c>
      <c r="T549" s="201" t="e">
        <f>VLOOKUP(D549,'PC Receitas'!$N$4:$O$14,2,FALSE)</f>
        <v>#N/A</v>
      </c>
    </row>
    <row r="550" spans="3:20" ht="19.5" customHeight="1" thickTop="1" thickBot="1" x14ac:dyDescent="0.25">
      <c r="C550" s="58"/>
      <c r="D550" s="58"/>
      <c r="E550" s="58"/>
      <c r="F550" s="58"/>
      <c r="G550" s="58"/>
      <c r="H550" s="58"/>
      <c r="I550" s="59"/>
      <c r="J550" s="60"/>
      <c r="K550" s="57">
        <f t="shared" ca="1" si="47"/>
        <v>75600</v>
      </c>
      <c r="P550" s="204" t="e">
        <f t="shared" si="46"/>
        <v>#N/A</v>
      </c>
      <c r="Q550" s="200" t="e">
        <f t="shared" si="44"/>
        <v>#N/A</v>
      </c>
      <c r="R550" s="200" t="e">
        <f t="shared" si="45"/>
        <v>#N/A</v>
      </c>
      <c r="S550" s="200" t="e">
        <f t="shared" si="48"/>
        <v>#N/A</v>
      </c>
      <c r="T550" s="201" t="e">
        <f>VLOOKUP(D550,'PC Receitas'!$N$4:$O$14,2,FALSE)</f>
        <v>#N/A</v>
      </c>
    </row>
    <row r="551" spans="3:20" ht="19.5" customHeight="1" thickTop="1" thickBot="1" x14ac:dyDescent="0.25">
      <c r="C551" s="58"/>
      <c r="D551" s="58"/>
      <c r="E551" s="58"/>
      <c r="F551" s="58"/>
      <c r="G551" s="58"/>
      <c r="H551" s="58"/>
      <c r="I551" s="59"/>
      <c r="J551" s="60"/>
      <c r="K551" s="57">
        <f t="shared" ca="1" si="47"/>
        <v>75600</v>
      </c>
      <c r="P551" s="204" t="e">
        <f t="shared" si="46"/>
        <v>#N/A</v>
      </c>
      <c r="Q551" s="200" t="e">
        <f t="shared" si="44"/>
        <v>#N/A</v>
      </c>
      <c r="R551" s="200" t="e">
        <f t="shared" si="45"/>
        <v>#N/A</v>
      </c>
      <c r="S551" s="200" t="e">
        <f t="shared" si="48"/>
        <v>#N/A</v>
      </c>
      <c r="T551" s="201" t="e">
        <f>VLOOKUP(D551,'PC Receitas'!$N$4:$O$14,2,FALSE)</f>
        <v>#N/A</v>
      </c>
    </row>
    <row r="552" spans="3:20" ht="19.5" customHeight="1" thickTop="1" thickBot="1" x14ac:dyDescent="0.25">
      <c r="C552" s="58"/>
      <c r="D552" s="58"/>
      <c r="E552" s="58"/>
      <c r="F552" s="58"/>
      <c r="G552" s="58"/>
      <c r="H552" s="58"/>
      <c r="I552" s="59"/>
      <c r="J552" s="60"/>
      <c r="K552" s="57">
        <f t="shared" ca="1" si="47"/>
        <v>75600</v>
      </c>
      <c r="P552" s="204" t="e">
        <f t="shared" si="46"/>
        <v>#N/A</v>
      </c>
      <c r="Q552" s="200" t="e">
        <f t="shared" si="44"/>
        <v>#N/A</v>
      </c>
      <c r="R552" s="200" t="e">
        <f t="shared" si="45"/>
        <v>#N/A</v>
      </c>
      <c r="S552" s="200" t="e">
        <f t="shared" si="48"/>
        <v>#N/A</v>
      </c>
      <c r="T552" s="201" t="e">
        <f>VLOOKUP(D552,'PC Receitas'!$N$4:$O$14,2,FALSE)</f>
        <v>#N/A</v>
      </c>
    </row>
    <row r="553" spans="3:20" ht="19.5" customHeight="1" thickTop="1" thickBot="1" x14ac:dyDescent="0.25">
      <c r="C553" s="58"/>
      <c r="D553" s="58"/>
      <c r="E553" s="58"/>
      <c r="F553" s="58"/>
      <c r="G553" s="58"/>
      <c r="H553" s="58"/>
      <c r="I553" s="59"/>
      <c r="J553" s="60"/>
      <c r="K553" s="57">
        <f t="shared" ca="1" si="47"/>
        <v>75600</v>
      </c>
      <c r="P553" s="204" t="e">
        <f t="shared" si="46"/>
        <v>#N/A</v>
      </c>
      <c r="Q553" s="200" t="e">
        <f t="shared" si="44"/>
        <v>#N/A</v>
      </c>
      <c r="R553" s="200" t="e">
        <f t="shared" si="45"/>
        <v>#N/A</v>
      </c>
      <c r="S553" s="200" t="e">
        <f t="shared" si="48"/>
        <v>#N/A</v>
      </c>
      <c r="T553" s="201" t="e">
        <f>VLOOKUP(D553,'PC Receitas'!$N$4:$O$14,2,FALSE)</f>
        <v>#N/A</v>
      </c>
    </row>
    <row r="554" spans="3:20" ht="19.5" customHeight="1" thickTop="1" thickBot="1" x14ac:dyDescent="0.25">
      <c r="C554" s="58"/>
      <c r="D554" s="58"/>
      <c r="E554" s="58"/>
      <c r="F554" s="58"/>
      <c r="G554" s="58"/>
      <c r="H554" s="58"/>
      <c r="I554" s="59"/>
      <c r="J554" s="60"/>
      <c r="K554" s="57">
        <f t="shared" ca="1" si="47"/>
        <v>75600</v>
      </c>
      <c r="P554" s="204" t="e">
        <f t="shared" si="46"/>
        <v>#N/A</v>
      </c>
      <c r="Q554" s="200" t="e">
        <f t="shared" si="44"/>
        <v>#N/A</v>
      </c>
      <c r="R554" s="200" t="e">
        <f t="shared" si="45"/>
        <v>#N/A</v>
      </c>
      <c r="S554" s="200" t="e">
        <f t="shared" si="48"/>
        <v>#N/A</v>
      </c>
      <c r="T554" s="201" t="e">
        <f>VLOOKUP(D554,'PC Receitas'!$N$4:$O$14,2,FALSE)</f>
        <v>#N/A</v>
      </c>
    </row>
    <row r="555" spans="3:20" ht="19.5" customHeight="1" thickTop="1" thickBot="1" x14ac:dyDescent="0.25">
      <c r="C555" s="58"/>
      <c r="D555" s="58"/>
      <c r="E555" s="58"/>
      <c r="F555" s="58"/>
      <c r="G555" s="58"/>
      <c r="H555" s="58"/>
      <c r="I555" s="59"/>
      <c r="J555" s="60"/>
      <c r="K555" s="57">
        <f t="shared" ca="1" si="47"/>
        <v>75600</v>
      </c>
      <c r="P555" s="204" t="e">
        <f t="shared" si="46"/>
        <v>#N/A</v>
      </c>
      <c r="Q555" s="200" t="e">
        <f t="shared" si="44"/>
        <v>#N/A</v>
      </c>
      <c r="R555" s="200" t="e">
        <f t="shared" si="45"/>
        <v>#N/A</v>
      </c>
      <c r="S555" s="200" t="e">
        <f t="shared" si="48"/>
        <v>#N/A</v>
      </c>
      <c r="T555" s="201" t="e">
        <f>VLOOKUP(D555,'PC Receitas'!$N$4:$O$14,2,FALSE)</f>
        <v>#N/A</v>
      </c>
    </row>
    <row r="556" spans="3:20" ht="19.5" customHeight="1" thickTop="1" thickBot="1" x14ac:dyDescent="0.25">
      <c r="C556" s="58"/>
      <c r="D556" s="58"/>
      <c r="E556" s="58"/>
      <c r="F556" s="58"/>
      <c r="G556" s="58"/>
      <c r="H556" s="58"/>
      <c r="I556" s="59"/>
      <c r="J556" s="60"/>
      <c r="K556" s="57">
        <f t="shared" ca="1" si="47"/>
        <v>75600</v>
      </c>
      <c r="P556" s="204" t="e">
        <f t="shared" si="46"/>
        <v>#N/A</v>
      </c>
      <c r="Q556" s="200" t="e">
        <f t="shared" si="44"/>
        <v>#N/A</v>
      </c>
      <c r="R556" s="200" t="e">
        <f t="shared" si="45"/>
        <v>#N/A</v>
      </c>
      <c r="S556" s="200" t="e">
        <f t="shared" si="48"/>
        <v>#N/A</v>
      </c>
      <c r="T556" s="201" t="e">
        <f>VLOOKUP(D556,'PC Receitas'!$N$4:$O$14,2,FALSE)</f>
        <v>#N/A</v>
      </c>
    </row>
    <row r="557" spans="3:20" ht="19.5" customHeight="1" thickTop="1" thickBot="1" x14ac:dyDescent="0.25">
      <c r="C557" s="58"/>
      <c r="D557" s="58"/>
      <c r="E557" s="58"/>
      <c r="F557" s="58"/>
      <c r="G557" s="58"/>
      <c r="H557" s="58"/>
      <c r="I557" s="59"/>
      <c r="J557" s="60"/>
      <c r="K557" s="57">
        <f t="shared" ca="1" si="47"/>
        <v>75600</v>
      </c>
      <c r="P557" s="204" t="e">
        <f t="shared" si="46"/>
        <v>#N/A</v>
      </c>
      <c r="Q557" s="200" t="e">
        <f t="shared" si="44"/>
        <v>#N/A</v>
      </c>
      <c r="R557" s="200" t="e">
        <f t="shared" si="45"/>
        <v>#N/A</v>
      </c>
      <c r="S557" s="200" t="e">
        <f t="shared" si="48"/>
        <v>#N/A</v>
      </c>
      <c r="T557" s="201" t="e">
        <f>VLOOKUP(D557,'PC Receitas'!$N$4:$O$14,2,FALSE)</f>
        <v>#N/A</v>
      </c>
    </row>
    <row r="558" spans="3:20" ht="19.5" customHeight="1" thickTop="1" thickBot="1" x14ac:dyDescent="0.25">
      <c r="C558" s="58"/>
      <c r="D558" s="58"/>
      <c r="E558" s="58"/>
      <c r="F558" s="58"/>
      <c r="G558" s="58"/>
      <c r="H558" s="58"/>
      <c r="I558" s="59"/>
      <c r="J558" s="60"/>
      <c r="K558" s="57">
        <f t="shared" ca="1" si="47"/>
        <v>75600</v>
      </c>
      <c r="P558" s="204" t="e">
        <f t="shared" si="46"/>
        <v>#N/A</v>
      </c>
      <c r="Q558" s="200" t="e">
        <f t="shared" si="44"/>
        <v>#N/A</v>
      </c>
      <c r="R558" s="200" t="e">
        <f t="shared" si="45"/>
        <v>#N/A</v>
      </c>
      <c r="S558" s="200" t="e">
        <f t="shared" si="48"/>
        <v>#N/A</v>
      </c>
      <c r="T558" s="201" t="e">
        <f>VLOOKUP(D558,'PC Receitas'!$N$4:$O$14,2,FALSE)</f>
        <v>#N/A</v>
      </c>
    </row>
    <row r="559" spans="3:20" ht="19.5" customHeight="1" thickTop="1" thickBot="1" x14ac:dyDescent="0.25">
      <c r="C559" s="58"/>
      <c r="D559" s="58"/>
      <c r="E559" s="58"/>
      <c r="F559" s="58"/>
      <c r="G559" s="58"/>
      <c r="H559" s="58"/>
      <c r="I559" s="59"/>
      <c r="J559" s="60"/>
      <c r="K559" s="57">
        <f t="shared" ca="1" si="47"/>
        <v>75600</v>
      </c>
      <c r="P559" s="204" t="e">
        <f t="shared" si="46"/>
        <v>#N/A</v>
      </c>
      <c r="Q559" s="200" t="e">
        <f t="shared" si="44"/>
        <v>#N/A</v>
      </c>
      <c r="R559" s="200" t="e">
        <f t="shared" si="45"/>
        <v>#N/A</v>
      </c>
      <c r="S559" s="200" t="e">
        <f t="shared" si="48"/>
        <v>#N/A</v>
      </c>
      <c r="T559" s="201" t="e">
        <f>VLOOKUP(D559,'PC Receitas'!$N$4:$O$14,2,FALSE)</f>
        <v>#N/A</v>
      </c>
    </row>
    <row r="560" spans="3:20" ht="19.5" customHeight="1" thickTop="1" thickBot="1" x14ac:dyDescent="0.25">
      <c r="C560" s="58"/>
      <c r="D560" s="58"/>
      <c r="E560" s="58"/>
      <c r="F560" s="58"/>
      <c r="G560" s="58"/>
      <c r="H560" s="58"/>
      <c r="I560" s="59"/>
      <c r="J560" s="60"/>
      <c r="K560" s="57">
        <f t="shared" ca="1" si="47"/>
        <v>75600</v>
      </c>
      <c r="P560" s="204" t="e">
        <f t="shared" si="46"/>
        <v>#N/A</v>
      </c>
      <c r="Q560" s="200" t="e">
        <f t="shared" si="44"/>
        <v>#N/A</v>
      </c>
      <c r="R560" s="200" t="e">
        <f t="shared" si="45"/>
        <v>#N/A</v>
      </c>
      <c r="S560" s="200" t="e">
        <f t="shared" si="48"/>
        <v>#N/A</v>
      </c>
      <c r="T560" s="201" t="e">
        <f>VLOOKUP(D560,'PC Receitas'!$N$4:$O$14,2,FALSE)</f>
        <v>#N/A</v>
      </c>
    </row>
    <row r="561" spans="3:20" ht="19.5" customHeight="1" thickTop="1" thickBot="1" x14ac:dyDescent="0.25">
      <c r="C561" s="58"/>
      <c r="D561" s="58"/>
      <c r="E561" s="58"/>
      <c r="F561" s="58"/>
      <c r="G561" s="58"/>
      <c r="H561" s="58"/>
      <c r="I561" s="59"/>
      <c r="J561" s="60"/>
      <c r="K561" s="57">
        <f t="shared" ca="1" si="47"/>
        <v>75600</v>
      </c>
      <c r="P561" s="204" t="e">
        <f t="shared" si="46"/>
        <v>#N/A</v>
      </c>
      <c r="Q561" s="200" t="e">
        <f t="shared" si="44"/>
        <v>#N/A</v>
      </c>
      <c r="R561" s="200" t="e">
        <f t="shared" si="45"/>
        <v>#N/A</v>
      </c>
      <c r="S561" s="200" t="e">
        <f t="shared" si="48"/>
        <v>#N/A</v>
      </c>
      <c r="T561" s="201" t="e">
        <f>VLOOKUP(D561,'PC Receitas'!$N$4:$O$14,2,FALSE)</f>
        <v>#N/A</v>
      </c>
    </row>
    <row r="562" spans="3:20" ht="19.5" customHeight="1" thickTop="1" thickBot="1" x14ac:dyDescent="0.25">
      <c r="C562" s="58"/>
      <c r="D562" s="58"/>
      <c r="E562" s="58"/>
      <c r="F562" s="58"/>
      <c r="G562" s="58"/>
      <c r="H562" s="58"/>
      <c r="I562" s="59"/>
      <c r="J562" s="60"/>
      <c r="K562" s="57">
        <f t="shared" ca="1" si="47"/>
        <v>75600</v>
      </c>
      <c r="P562" s="204" t="e">
        <f t="shared" si="46"/>
        <v>#N/A</v>
      </c>
      <c r="Q562" s="200" t="e">
        <f t="shared" si="44"/>
        <v>#N/A</v>
      </c>
      <c r="R562" s="200" t="e">
        <f t="shared" si="45"/>
        <v>#N/A</v>
      </c>
      <c r="S562" s="200" t="e">
        <f t="shared" si="48"/>
        <v>#N/A</v>
      </c>
      <c r="T562" s="201" t="e">
        <f>VLOOKUP(D562,'PC Receitas'!$N$4:$O$14,2,FALSE)</f>
        <v>#N/A</v>
      </c>
    </row>
    <row r="563" spans="3:20" ht="19.5" customHeight="1" thickTop="1" thickBot="1" x14ac:dyDescent="0.25">
      <c r="C563" s="58"/>
      <c r="D563" s="58"/>
      <c r="E563" s="58"/>
      <c r="F563" s="58"/>
      <c r="G563" s="58"/>
      <c r="H563" s="58"/>
      <c r="I563" s="59"/>
      <c r="J563" s="60"/>
      <c r="K563" s="57">
        <f t="shared" ca="1" si="47"/>
        <v>75600</v>
      </c>
      <c r="P563" s="204" t="e">
        <f t="shared" si="46"/>
        <v>#N/A</v>
      </c>
      <c r="Q563" s="200" t="e">
        <f t="shared" si="44"/>
        <v>#N/A</v>
      </c>
      <c r="R563" s="200" t="e">
        <f t="shared" si="45"/>
        <v>#N/A</v>
      </c>
      <c r="S563" s="200" t="e">
        <f t="shared" si="48"/>
        <v>#N/A</v>
      </c>
      <c r="T563" s="201" t="e">
        <f>VLOOKUP(D563,'PC Receitas'!$N$4:$O$14,2,FALSE)</f>
        <v>#N/A</v>
      </c>
    </row>
    <row r="564" spans="3:20" ht="19.5" customHeight="1" thickTop="1" thickBot="1" x14ac:dyDescent="0.25">
      <c r="C564" s="58"/>
      <c r="D564" s="58"/>
      <c r="E564" s="58"/>
      <c r="F564" s="58"/>
      <c r="G564" s="58"/>
      <c r="H564" s="58"/>
      <c r="I564" s="59"/>
      <c r="J564" s="60"/>
      <c r="K564" s="57">
        <f t="shared" ca="1" si="47"/>
        <v>75600</v>
      </c>
      <c r="P564" s="204" t="e">
        <f t="shared" si="46"/>
        <v>#N/A</v>
      </c>
      <c r="Q564" s="200" t="e">
        <f t="shared" si="44"/>
        <v>#N/A</v>
      </c>
      <c r="R564" s="200" t="e">
        <f t="shared" si="45"/>
        <v>#N/A</v>
      </c>
      <c r="S564" s="200" t="e">
        <f t="shared" si="48"/>
        <v>#N/A</v>
      </c>
      <c r="T564" s="201" t="e">
        <f>VLOOKUP(D564,'PC Receitas'!$N$4:$O$14,2,FALSE)</f>
        <v>#N/A</v>
      </c>
    </row>
    <row r="565" spans="3:20" ht="19.5" customHeight="1" thickTop="1" thickBot="1" x14ac:dyDescent="0.25">
      <c r="C565" s="58"/>
      <c r="D565" s="58"/>
      <c r="E565" s="58"/>
      <c r="F565" s="58"/>
      <c r="G565" s="58"/>
      <c r="H565" s="58"/>
      <c r="I565" s="59"/>
      <c r="J565" s="60"/>
      <c r="K565" s="57">
        <f t="shared" ca="1" si="47"/>
        <v>75600</v>
      </c>
      <c r="P565" s="204" t="e">
        <f t="shared" si="46"/>
        <v>#N/A</v>
      </c>
      <c r="Q565" s="200" t="e">
        <f t="shared" si="44"/>
        <v>#N/A</v>
      </c>
      <c r="R565" s="200" t="e">
        <f t="shared" si="45"/>
        <v>#N/A</v>
      </c>
      <c r="S565" s="200" t="e">
        <f t="shared" si="48"/>
        <v>#N/A</v>
      </c>
      <c r="T565" s="201" t="e">
        <f>VLOOKUP(D565,'PC Receitas'!$N$4:$O$14,2,FALSE)</f>
        <v>#N/A</v>
      </c>
    </row>
    <row r="566" spans="3:20" ht="19.5" customHeight="1" thickTop="1" thickBot="1" x14ac:dyDescent="0.25">
      <c r="C566" s="58"/>
      <c r="D566" s="58"/>
      <c r="E566" s="58"/>
      <c r="F566" s="58"/>
      <c r="G566" s="58"/>
      <c r="H566" s="58"/>
      <c r="I566" s="59"/>
      <c r="J566" s="60"/>
      <c r="K566" s="57">
        <f t="shared" ca="1" si="47"/>
        <v>75600</v>
      </c>
      <c r="P566" s="204" t="e">
        <f t="shared" si="46"/>
        <v>#N/A</v>
      </c>
      <c r="Q566" s="200" t="e">
        <f t="shared" si="44"/>
        <v>#N/A</v>
      </c>
      <c r="R566" s="200" t="e">
        <f t="shared" si="45"/>
        <v>#N/A</v>
      </c>
      <c r="S566" s="200" t="e">
        <f t="shared" si="48"/>
        <v>#N/A</v>
      </c>
      <c r="T566" s="201" t="e">
        <f>VLOOKUP(D566,'PC Receitas'!$N$4:$O$14,2,FALSE)</f>
        <v>#N/A</v>
      </c>
    </row>
    <row r="567" spans="3:20" ht="19.5" customHeight="1" thickTop="1" thickBot="1" x14ac:dyDescent="0.25">
      <c r="C567" s="58"/>
      <c r="D567" s="58"/>
      <c r="E567" s="58"/>
      <c r="F567" s="58"/>
      <c r="G567" s="58"/>
      <c r="H567" s="58"/>
      <c r="I567" s="59"/>
      <c r="J567" s="60"/>
      <c r="K567" s="57">
        <f t="shared" ca="1" si="47"/>
        <v>75600</v>
      </c>
      <c r="P567" s="204" t="e">
        <f t="shared" si="46"/>
        <v>#N/A</v>
      </c>
      <c r="Q567" s="200" t="e">
        <f t="shared" si="44"/>
        <v>#N/A</v>
      </c>
      <c r="R567" s="200" t="e">
        <f t="shared" si="45"/>
        <v>#N/A</v>
      </c>
      <c r="S567" s="200" t="e">
        <f t="shared" si="48"/>
        <v>#N/A</v>
      </c>
      <c r="T567" s="201" t="e">
        <f>VLOOKUP(D567,'PC Receitas'!$N$4:$O$14,2,FALSE)</f>
        <v>#N/A</v>
      </c>
    </row>
    <row r="568" spans="3:20" ht="19.5" customHeight="1" thickTop="1" thickBot="1" x14ac:dyDescent="0.25">
      <c r="C568" s="58"/>
      <c r="D568" s="58"/>
      <c r="E568" s="58"/>
      <c r="F568" s="58"/>
      <c r="G568" s="58"/>
      <c r="H568" s="58"/>
      <c r="I568" s="59"/>
      <c r="J568" s="60"/>
      <c r="K568" s="57">
        <f t="shared" ca="1" si="47"/>
        <v>75600</v>
      </c>
      <c r="P568" s="204" t="e">
        <f t="shared" si="46"/>
        <v>#N/A</v>
      </c>
      <c r="Q568" s="200" t="e">
        <f t="shared" si="44"/>
        <v>#N/A</v>
      </c>
      <c r="R568" s="200" t="e">
        <f t="shared" si="45"/>
        <v>#N/A</v>
      </c>
      <c r="S568" s="200" t="e">
        <f t="shared" si="48"/>
        <v>#N/A</v>
      </c>
      <c r="T568" s="201" t="e">
        <f>VLOOKUP(D568,'PC Receitas'!$N$4:$O$14,2,FALSE)</f>
        <v>#N/A</v>
      </c>
    </row>
    <row r="569" spans="3:20" ht="19.5" customHeight="1" thickTop="1" thickBot="1" x14ac:dyDescent="0.25">
      <c r="C569" s="58"/>
      <c r="D569" s="58"/>
      <c r="E569" s="58"/>
      <c r="F569" s="58"/>
      <c r="G569" s="58"/>
      <c r="H569" s="58"/>
      <c r="I569" s="59"/>
      <c r="J569" s="60"/>
      <c r="K569" s="57">
        <f t="shared" ca="1" si="47"/>
        <v>75600</v>
      </c>
      <c r="P569" s="204" t="e">
        <f t="shared" si="46"/>
        <v>#N/A</v>
      </c>
      <c r="Q569" s="200" t="e">
        <f t="shared" si="44"/>
        <v>#N/A</v>
      </c>
      <c r="R569" s="200" t="e">
        <f t="shared" si="45"/>
        <v>#N/A</v>
      </c>
      <c r="S569" s="200" t="e">
        <f t="shared" si="48"/>
        <v>#N/A</v>
      </c>
      <c r="T569" s="201" t="e">
        <f>VLOOKUP(D569,'PC Receitas'!$N$4:$O$14,2,FALSE)</f>
        <v>#N/A</v>
      </c>
    </row>
    <row r="570" spans="3:20" ht="19.5" customHeight="1" thickTop="1" thickBot="1" x14ac:dyDescent="0.25">
      <c r="C570" s="58"/>
      <c r="D570" s="58"/>
      <c r="E570" s="58"/>
      <c r="F570" s="58"/>
      <c r="G570" s="58"/>
      <c r="H570" s="58"/>
      <c r="I570" s="59"/>
      <c r="J570" s="60"/>
      <c r="K570" s="57">
        <f t="shared" ca="1" si="47"/>
        <v>75600</v>
      </c>
      <c r="P570" s="204" t="e">
        <f t="shared" si="46"/>
        <v>#N/A</v>
      </c>
      <c r="Q570" s="200" t="e">
        <f t="shared" si="44"/>
        <v>#N/A</v>
      </c>
      <c r="R570" s="200" t="e">
        <f t="shared" si="45"/>
        <v>#N/A</v>
      </c>
      <c r="S570" s="200" t="e">
        <f t="shared" si="48"/>
        <v>#N/A</v>
      </c>
      <c r="T570" s="201" t="e">
        <f>VLOOKUP(D570,'PC Receitas'!$N$4:$O$14,2,FALSE)</f>
        <v>#N/A</v>
      </c>
    </row>
    <row r="571" spans="3:20" ht="19.5" customHeight="1" thickTop="1" thickBot="1" x14ac:dyDescent="0.25">
      <c r="C571" s="58"/>
      <c r="D571" s="58"/>
      <c r="E571" s="58"/>
      <c r="F571" s="58"/>
      <c r="G571" s="58"/>
      <c r="H571" s="58"/>
      <c r="I571" s="59"/>
      <c r="J571" s="60"/>
      <c r="K571" s="57">
        <f t="shared" ca="1" si="47"/>
        <v>75600</v>
      </c>
      <c r="P571" s="204" t="e">
        <f t="shared" si="46"/>
        <v>#N/A</v>
      </c>
      <c r="Q571" s="200" t="e">
        <f t="shared" si="44"/>
        <v>#N/A</v>
      </c>
      <c r="R571" s="200" t="e">
        <f t="shared" si="45"/>
        <v>#N/A</v>
      </c>
      <c r="S571" s="200" t="e">
        <f t="shared" si="48"/>
        <v>#N/A</v>
      </c>
      <c r="T571" s="201" t="e">
        <f>VLOOKUP(D571,'PC Receitas'!$N$4:$O$14,2,FALSE)</f>
        <v>#N/A</v>
      </c>
    </row>
    <row r="572" spans="3:20" ht="19.5" customHeight="1" thickTop="1" thickBot="1" x14ac:dyDescent="0.25">
      <c r="C572" s="58"/>
      <c r="D572" s="58"/>
      <c r="E572" s="58"/>
      <c r="F572" s="58"/>
      <c r="G572" s="58"/>
      <c r="H572" s="58"/>
      <c r="I572" s="59"/>
      <c r="J572" s="60"/>
      <c r="K572" s="57">
        <f t="shared" ca="1" si="47"/>
        <v>75600</v>
      </c>
      <c r="P572" s="204" t="e">
        <f t="shared" si="46"/>
        <v>#N/A</v>
      </c>
      <c r="Q572" s="200" t="e">
        <f t="shared" si="44"/>
        <v>#N/A</v>
      </c>
      <c r="R572" s="200" t="e">
        <f t="shared" si="45"/>
        <v>#N/A</v>
      </c>
      <c r="S572" s="200" t="e">
        <f t="shared" si="48"/>
        <v>#N/A</v>
      </c>
      <c r="T572" s="201" t="e">
        <f>VLOOKUP(D572,'PC Receitas'!$N$4:$O$14,2,FALSE)</f>
        <v>#N/A</v>
      </c>
    </row>
    <row r="573" spans="3:20" ht="19.5" customHeight="1" thickTop="1" thickBot="1" x14ac:dyDescent="0.25">
      <c r="C573" s="58"/>
      <c r="D573" s="58"/>
      <c r="E573" s="58"/>
      <c r="F573" s="58"/>
      <c r="G573" s="58"/>
      <c r="H573" s="58"/>
      <c r="I573" s="59"/>
      <c r="J573" s="60"/>
      <c r="K573" s="57">
        <f t="shared" ca="1" si="47"/>
        <v>75600</v>
      </c>
      <c r="P573" s="204" t="e">
        <f t="shared" si="46"/>
        <v>#N/A</v>
      </c>
      <c r="Q573" s="200" t="e">
        <f t="shared" si="44"/>
        <v>#N/A</v>
      </c>
      <c r="R573" s="200" t="e">
        <f t="shared" si="45"/>
        <v>#N/A</v>
      </c>
      <c r="S573" s="200" t="e">
        <f t="shared" si="48"/>
        <v>#N/A</v>
      </c>
      <c r="T573" s="201" t="e">
        <f>VLOOKUP(D573,'PC Receitas'!$N$4:$O$14,2,FALSE)</f>
        <v>#N/A</v>
      </c>
    </row>
    <row r="574" spans="3:20" ht="19.5" customHeight="1" thickTop="1" thickBot="1" x14ac:dyDescent="0.25">
      <c r="C574" s="58"/>
      <c r="D574" s="58"/>
      <c r="E574" s="58"/>
      <c r="F574" s="58"/>
      <c r="G574" s="58"/>
      <c r="H574" s="58"/>
      <c r="I574" s="59"/>
      <c r="J574" s="60"/>
      <c r="K574" s="57">
        <f t="shared" ca="1" si="47"/>
        <v>75600</v>
      </c>
      <c r="P574" s="204" t="e">
        <f t="shared" si="46"/>
        <v>#N/A</v>
      </c>
      <c r="Q574" s="200" t="e">
        <f t="shared" si="44"/>
        <v>#N/A</v>
      </c>
      <c r="R574" s="200" t="e">
        <f t="shared" si="45"/>
        <v>#N/A</v>
      </c>
      <c r="S574" s="200" t="e">
        <f t="shared" si="48"/>
        <v>#N/A</v>
      </c>
      <c r="T574" s="201" t="e">
        <f>VLOOKUP(D574,'PC Receitas'!$N$4:$O$14,2,FALSE)</f>
        <v>#N/A</v>
      </c>
    </row>
    <row r="575" spans="3:20" ht="19.5" customHeight="1" thickTop="1" thickBot="1" x14ac:dyDescent="0.25">
      <c r="C575" s="58"/>
      <c r="D575" s="58"/>
      <c r="E575" s="58"/>
      <c r="F575" s="58"/>
      <c r="G575" s="58"/>
      <c r="H575" s="58"/>
      <c r="I575" s="59"/>
      <c r="J575" s="60"/>
      <c r="K575" s="57">
        <f t="shared" ca="1" si="47"/>
        <v>75600</v>
      </c>
      <c r="P575" s="204" t="e">
        <f t="shared" si="46"/>
        <v>#N/A</v>
      </c>
      <c r="Q575" s="200" t="e">
        <f t="shared" si="44"/>
        <v>#N/A</v>
      </c>
      <c r="R575" s="200" t="e">
        <f t="shared" si="45"/>
        <v>#N/A</v>
      </c>
      <c r="S575" s="200" t="e">
        <f t="shared" si="48"/>
        <v>#N/A</v>
      </c>
      <c r="T575" s="201" t="e">
        <f>VLOOKUP(D575,'PC Receitas'!$N$4:$O$14,2,FALSE)</f>
        <v>#N/A</v>
      </c>
    </row>
    <row r="576" spans="3:20" ht="19.5" customHeight="1" thickTop="1" thickBot="1" x14ac:dyDescent="0.25">
      <c r="C576" s="58"/>
      <c r="D576" s="58"/>
      <c r="E576" s="58"/>
      <c r="F576" s="58"/>
      <c r="G576" s="58"/>
      <c r="H576" s="58"/>
      <c r="I576" s="59"/>
      <c r="J576" s="60"/>
      <c r="K576" s="57">
        <f t="shared" ca="1" si="47"/>
        <v>75600</v>
      </c>
      <c r="P576" s="204" t="e">
        <f t="shared" si="46"/>
        <v>#N/A</v>
      </c>
      <c r="Q576" s="200" t="e">
        <f t="shared" si="44"/>
        <v>#N/A</v>
      </c>
      <c r="R576" s="200" t="e">
        <f t="shared" si="45"/>
        <v>#N/A</v>
      </c>
      <c r="S576" s="200" t="e">
        <f t="shared" si="48"/>
        <v>#N/A</v>
      </c>
      <c r="T576" s="201" t="e">
        <f>VLOOKUP(D576,'PC Receitas'!$N$4:$O$14,2,FALSE)</f>
        <v>#N/A</v>
      </c>
    </row>
    <row r="577" spans="3:20" ht="19.5" customHeight="1" thickTop="1" thickBot="1" x14ac:dyDescent="0.25">
      <c r="C577" s="58"/>
      <c r="D577" s="58"/>
      <c r="E577" s="58"/>
      <c r="F577" s="58"/>
      <c r="G577" s="58"/>
      <c r="H577" s="58"/>
      <c r="I577" s="59"/>
      <c r="J577" s="60"/>
      <c r="K577" s="57">
        <f t="shared" ca="1" si="47"/>
        <v>75600</v>
      </c>
      <c r="P577" s="204" t="e">
        <f t="shared" si="46"/>
        <v>#N/A</v>
      </c>
      <c r="Q577" s="200" t="e">
        <f t="shared" si="44"/>
        <v>#N/A</v>
      </c>
      <c r="R577" s="200" t="e">
        <f t="shared" si="45"/>
        <v>#N/A</v>
      </c>
      <c r="S577" s="200" t="e">
        <f t="shared" si="48"/>
        <v>#N/A</v>
      </c>
      <c r="T577" s="201" t="e">
        <f>VLOOKUP(D577,'PC Receitas'!$N$4:$O$14,2,FALSE)</f>
        <v>#N/A</v>
      </c>
    </row>
    <row r="578" spans="3:20" ht="19.5" customHeight="1" thickTop="1" thickBot="1" x14ac:dyDescent="0.25">
      <c r="C578" s="58"/>
      <c r="D578" s="58"/>
      <c r="E578" s="58"/>
      <c r="F578" s="58"/>
      <c r="G578" s="58"/>
      <c r="H578" s="58"/>
      <c r="I578" s="59"/>
      <c r="J578" s="60"/>
      <c r="K578" s="57">
        <f t="shared" ca="1" si="47"/>
        <v>75600</v>
      </c>
      <c r="P578" s="204" t="e">
        <f t="shared" si="46"/>
        <v>#N/A</v>
      </c>
      <c r="Q578" s="200" t="e">
        <f t="shared" si="44"/>
        <v>#N/A</v>
      </c>
      <c r="R578" s="200" t="e">
        <f t="shared" si="45"/>
        <v>#N/A</v>
      </c>
      <c r="S578" s="200" t="e">
        <f t="shared" si="48"/>
        <v>#N/A</v>
      </c>
      <c r="T578" s="201" t="e">
        <f>VLOOKUP(D578,'PC Receitas'!$N$4:$O$14,2,FALSE)</f>
        <v>#N/A</v>
      </c>
    </row>
    <row r="579" spans="3:20" ht="19.5" customHeight="1" thickTop="1" thickBot="1" x14ac:dyDescent="0.25">
      <c r="C579" s="58"/>
      <c r="D579" s="58"/>
      <c r="E579" s="58"/>
      <c r="F579" s="58"/>
      <c r="G579" s="58"/>
      <c r="H579" s="58"/>
      <c r="I579" s="59"/>
      <c r="J579" s="60"/>
      <c r="K579" s="57">
        <f t="shared" ca="1" si="47"/>
        <v>75600</v>
      </c>
      <c r="P579" s="204" t="e">
        <f t="shared" si="46"/>
        <v>#N/A</v>
      </c>
      <c r="Q579" s="200" t="e">
        <f t="shared" si="44"/>
        <v>#N/A</v>
      </c>
      <c r="R579" s="200" t="e">
        <f t="shared" si="45"/>
        <v>#N/A</v>
      </c>
      <c r="S579" s="200" t="e">
        <f t="shared" si="48"/>
        <v>#N/A</v>
      </c>
      <c r="T579" s="201" t="e">
        <f>VLOOKUP(D579,'PC Receitas'!$N$4:$O$14,2,FALSE)</f>
        <v>#N/A</v>
      </c>
    </row>
    <row r="580" spans="3:20" ht="19.5" customHeight="1" thickTop="1" thickBot="1" x14ac:dyDescent="0.25">
      <c r="C580" s="58"/>
      <c r="D580" s="58"/>
      <c r="E580" s="58"/>
      <c r="F580" s="58"/>
      <c r="G580" s="58"/>
      <c r="H580" s="58"/>
      <c r="I580" s="59"/>
      <c r="J580" s="60"/>
      <c r="K580" s="57">
        <f t="shared" ca="1" si="47"/>
        <v>75600</v>
      </c>
      <c r="P580" s="204" t="e">
        <f t="shared" si="46"/>
        <v>#N/A</v>
      </c>
      <c r="Q580" s="200" t="e">
        <f t="shared" si="44"/>
        <v>#N/A</v>
      </c>
      <c r="R580" s="200" t="e">
        <f t="shared" si="45"/>
        <v>#N/A</v>
      </c>
      <c r="S580" s="200" t="e">
        <f t="shared" si="48"/>
        <v>#N/A</v>
      </c>
      <c r="T580" s="201" t="e">
        <f>VLOOKUP(D580,'PC Receitas'!$N$4:$O$14,2,FALSE)</f>
        <v>#N/A</v>
      </c>
    </row>
    <row r="581" spans="3:20" ht="19.5" customHeight="1" thickTop="1" thickBot="1" x14ac:dyDescent="0.25">
      <c r="C581" s="58"/>
      <c r="D581" s="58"/>
      <c r="E581" s="58"/>
      <c r="F581" s="58"/>
      <c r="G581" s="58"/>
      <c r="H581" s="58"/>
      <c r="I581" s="59"/>
      <c r="J581" s="60"/>
      <c r="K581" s="57">
        <f t="shared" ca="1" si="47"/>
        <v>75600</v>
      </c>
      <c r="P581" s="204" t="e">
        <f t="shared" si="46"/>
        <v>#N/A</v>
      </c>
      <c r="Q581" s="200" t="e">
        <f t="shared" si="44"/>
        <v>#N/A</v>
      </c>
      <c r="R581" s="200" t="e">
        <f t="shared" si="45"/>
        <v>#N/A</v>
      </c>
      <c r="S581" s="200" t="e">
        <f t="shared" si="48"/>
        <v>#N/A</v>
      </c>
      <c r="T581" s="201" t="e">
        <f>VLOOKUP(D581,'PC Receitas'!$N$4:$O$14,2,FALSE)</f>
        <v>#N/A</v>
      </c>
    </row>
    <row r="582" spans="3:20" ht="19.5" customHeight="1" thickTop="1" thickBot="1" x14ac:dyDescent="0.25">
      <c r="C582" s="58"/>
      <c r="D582" s="58"/>
      <c r="E582" s="58"/>
      <c r="F582" s="58"/>
      <c r="G582" s="58"/>
      <c r="H582" s="58"/>
      <c r="I582" s="59"/>
      <c r="J582" s="60"/>
      <c r="K582" s="57">
        <f t="shared" ca="1" si="47"/>
        <v>75600</v>
      </c>
      <c r="P582" s="204" t="e">
        <f t="shared" si="46"/>
        <v>#N/A</v>
      </c>
      <c r="Q582" s="200" t="e">
        <f t="shared" ref="Q582:Q619" si="49">IF(T582="Despesas_de_Moradia","Despesa",IF(T582="Despesas_com_Alimentacao","Despesa",IF(T582="Despesas_com_Saude","Despesa","")))</f>
        <v>#N/A</v>
      </c>
      <c r="R582" s="200" t="e">
        <f t="shared" ref="R582:R619" si="50">IF(T582="Renda_Familiar","Receita",IF(T582="Receitas_com_Aplicacoes_Financeiras","Receita",IF(T582="Outras_Receitas","Receita","")))</f>
        <v>#N/A</v>
      </c>
      <c r="S582" s="200" t="e">
        <f t="shared" si="48"/>
        <v>#N/A</v>
      </c>
      <c r="T582" s="201" t="e">
        <f>VLOOKUP(D582,'PC Receitas'!$N$4:$O$14,2,FALSE)</f>
        <v>#N/A</v>
      </c>
    </row>
    <row r="583" spans="3:20" ht="19.5" customHeight="1" thickTop="1" thickBot="1" x14ac:dyDescent="0.25">
      <c r="C583" s="58"/>
      <c r="D583" s="58"/>
      <c r="E583" s="58"/>
      <c r="F583" s="58"/>
      <c r="G583" s="58"/>
      <c r="H583" s="58"/>
      <c r="I583" s="59"/>
      <c r="J583" s="60"/>
      <c r="K583" s="57">
        <f t="shared" ca="1" si="47"/>
        <v>75600</v>
      </c>
      <c r="P583" s="204" t="e">
        <f t="shared" si="46"/>
        <v>#N/A</v>
      </c>
      <c r="Q583" s="200" t="e">
        <f t="shared" si="49"/>
        <v>#N/A</v>
      </c>
      <c r="R583" s="200" t="e">
        <f t="shared" si="50"/>
        <v>#N/A</v>
      </c>
      <c r="S583" s="200" t="e">
        <f t="shared" si="48"/>
        <v>#N/A</v>
      </c>
      <c r="T583" s="201" t="e">
        <f>VLOOKUP(D583,'PC Receitas'!$N$4:$O$14,2,FALSE)</f>
        <v>#N/A</v>
      </c>
    </row>
    <row r="584" spans="3:20" ht="19.5" customHeight="1" thickTop="1" thickBot="1" x14ac:dyDescent="0.25">
      <c r="C584" s="58"/>
      <c r="D584" s="58"/>
      <c r="E584" s="58"/>
      <c r="F584" s="58"/>
      <c r="G584" s="58"/>
      <c r="H584" s="58"/>
      <c r="I584" s="59"/>
      <c r="J584" s="60"/>
      <c r="K584" s="57">
        <f t="shared" ca="1" si="47"/>
        <v>75600</v>
      </c>
      <c r="P584" s="204" t="e">
        <f t="shared" si="46"/>
        <v>#N/A</v>
      </c>
      <c r="Q584" s="200" t="e">
        <f t="shared" si="49"/>
        <v>#N/A</v>
      </c>
      <c r="R584" s="200" t="e">
        <f t="shared" si="50"/>
        <v>#N/A</v>
      </c>
      <c r="S584" s="200" t="e">
        <f t="shared" si="48"/>
        <v>#N/A</v>
      </c>
      <c r="T584" s="201" t="e">
        <f>VLOOKUP(D584,'PC Receitas'!$N$4:$O$14,2,FALSE)</f>
        <v>#N/A</v>
      </c>
    </row>
    <row r="585" spans="3:20" ht="19.5" customHeight="1" thickTop="1" thickBot="1" x14ac:dyDescent="0.25">
      <c r="C585" s="58"/>
      <c r="D585" s="58"/>
      <c r="E585" s="58"/>
      <c r="F585" s="58"/>
      <c r="G585" s="58"/>
      <c r="H585" s="58"/>
      <c r="I585" s="59"/>
      <c r="J585" s="60"/>
      <c r="K585" s="57">
        <f t="shared" ca="1" si="47"/>
        <v>75600</v>
      </c>
      <c r="P585" s="204" t="e">
        <f t="shared" si="46"/>
        <v>#N/A</v>
      </c>
      <c r="Q585" s="200" t="e">
        <f t="shared" si="49"/>
        <v>#N/A</v>
      </c>
      <c r="R585" s="200" t="e">
        <f t="shared" si="50"/>
        <v>#N/A</v>
      </c>
      <c r="S585" s="200" t="e">
        <f t="shared" si="48"/>
        <v>#N/A</v>
      </c>
      <c r="T585" s="201" t="e">
        <f>VLOOKUP(D585,'PC Receitas'!$N$4:$O$14,2,FALSE)</f>
        <v>#N/A</v>
      </c>
    </row>
    <row r="586" spans="3:20" ht="19.5" customHeight="1" thickTop="1" thickBot="1" x14ac:dyDescent="0.25">
      <c r="C586" s="58"/>
      <c r="D586" s="58"/>
      <c r="E586" s="58"/>
      <c r="F586" s="58"/>
      <c r="G586" s="58"/>
      <c r="H586" s="58"/>
      <c r="I586" s="59"/>
      <c r="J586" s="60"/>
      <c r="K586" s="57">
        <f t="shared" ca="1" si="47"/>
        <v>75600</v>
      </c>
      <c r="P586" s="204" t="e">
        <f t="shared" si="46"/>
        <v>#N/A</v>
      </c>
      <c r="Q586" s="200" t="e">
        <f t="shared" si="49"/>
        <v>#N/A</v>
      </c>
      <c r="R586" s="200" t="e">
        <f t="shared" si="50"/>
        <v>#N/A</v>
      </c>
      <c r="S586" s="200" t="e">
        <f t="shared" si="48"/>
        <v>#N/A</v>
      </c>
      <c r="T586" s="201" t="e">
        <f>VLOOKUP(D586,'PC Receitas'!$N$4:$O$14,2,FALSE)</f>
        <v>#N/A</v>
      </c>
    </row>
    <row r="587" spans="3:20" ht="19.5" customHeight="1" thickTop="1" thickBot="1" x14ac:dyDescent="0.25">
      <c r="C587" s="58"/>
      <c r="D587" s="58"/>
      <c r="E587" s="58"/>
      <c r="F587" s="58"/>
      <c r="G587" s="58"/>
      <c r="H587" s="58"/>
      <c r="I587" s="59"/>
      <c r="J587" s="60"/>
      <c r="K587" s="57">
        <f t="shared" ca="1" si="47"/>
        <v>75600</v>
      </c>
      <c r="P587" s="204" t="e">
        <f t="shared" si="46"/>
        <v>#N/A</v>
      </c>
      <c r="Q587" s="200" t="e">
        <f t="shared" si="49"/>
        <v>#N/A</v>
      </c>
      <c r="R587" s="200" t="e">
        <f t="shared" si="50"/>
        <v>#N/A</v>
      </c>
      <c r="S587" s="200" t="e">
        <f t="shared" si="48"/>
        <v>#N/A</v>
      </c>
      <c r="T587" s="201" t="e">
        <f>VLOOKUP(D587,'PC Receitas'!$N$4:$O$14,2,FALSE)</f>
        <v>#N/A</v>
      </c>
    </row>
    <row r="588" spans="3:20" ht="19.5" customHeight="1" thickTop="1" thickBot="1" x14ac:dyDescent="0.25">
      <c r="C588" s="58"/>
      <c r="D588" s="58"/>
      <c r="E588" s="58"/>
      <c r="F588" s="58"/>
      <c r="G588" s="58"/>
      <c r="H588" s="58"/>
      <c r="I588" s="59"/>
      <c r="J588" s="60"/>
      <c r="K588" s="57">
        <f t="shared" ca="1" si="47"/>
        <v>75600</v>
      </c>
      <c r="P588" s="204" t="e">
        <f t="shared" si="46"/>
        <v>#N/A</v>
      </c>
      <c r="Q588" s="200" t="e">
        <f t="shared" si="49"/>
        <v>#N/A</v>
      </c>
      <c r="R588" s="200" t="e">
        <f t="shared" si="50"/>
        <v>#N/A</v>
      </c>
      <c r="S588" s="200" t="e">
        <f t="shared" si="48"/>
        <v>#N/A</v>
      </c>
      <c r="T588" s="201" t="e">
        <f>VLOOKUP(D588,'PC Receitas'!$N$4:$O$14,2,FALSE)</f>
        <v>#N/A</v>
      </c>
    </row>
    <row r="589" spans="3:20" ht="19.5" customHeight="1" thickTop="1" thickBot="1" x14ac:dyDescent="0.25">
      <c r="C589" s="58"/>
      <c r="D589" s="58"/>
      <c r="E589" s="58"/>
      <c r="F589" s="58"/>
      <c r="G589" s="58"/>
      <c r="H589" s="58"/>
      <c r="I589" s="59"/>
      <c r="J589" s="60"/>
      <c r="K589" s="57">
        <f t="shared" ca="1" si="47"/>
        <v>75600</v>
      </c>
      <c r="P589" s="204" t="e">
        <f t="shared" si="46"/>
        <v>#N/A</v>
      </c>
      <c r="Q589" s="200" t="e">
        <f t="shared" si="49"/>
        <v>#N/A</v>
      </c>
      <c r="R589" s="200" t="e">
        <f t="shared" si="50"/>
        <v>#N/A</v>
      </c>
      <c r="S589" s="200" t="e">
        <f t="shared" si="48"/>
        <v>#N/A</v>
      </c>
      <c r="T589" s="201" t="e">
        <f>VLOOKUP(D589,'PC Receitas'!$N$4:$O$14,2,FALSE)</f>
        <v>#N/A</v>
      </c>
    </row>
    <row r="590" spans="3:20" ht="19.5" customHeight="1" thickTop="1" thickBot="1" x14ac:dyDescent="0.25">
      <c r="C590" s="58"/>
      <c r="D590" s="58"/>
      <c r="E590" s="58"/>
      <c r="F590" s="58"/>
      <c r="G590" s="58"/>
      <c r="H590" s="58"/>
      <c r="I590" s="59"/>
      <c r="J590" s="60"/>
      <c r="K590" s="57">
        <f t="shared" ca="1" si="47"/>
        <v>75600</v>
      </c>
      <c r="P590" s="204" t="e">
        <f t="shared" si="46"/>
        <v>#N/A</v>
      </c>
      <c r="Q590" s="200" t="e">
        <f t="shared" si="49"/>
        <v>#N/A</v>
      </c>
      <c r="R590" s="200" t="e">
        <f t="shared" si="50"/>
        <v>#N/A</v>
      </c>
      <c r="S590" s="200" t="e">
        <f t="shared" si="48"/>
        <v>#N/A</v>
      </c>
      <c r="T590" s="201" t="e">
        <f>VLOOKUP(D590,'PC Receitas'!$N$4:$O$14,2,FALSE)</f>
        <v>#N/A</v>
      </c>
    </row>
    <row r="591" spans="3:20" ht="19.5" customHeight="1" thickTop="1" thickBot="1" x14ac:dyDescent="0.25">
      <c r="C591" s="58"/>
      <c r="D591" s="58"/>
      <c r="E591" s="58"/>
      <c r="F591" s="58"/>
      <c r="G591" s="58"/>
      <c r="H591" s="58"/>
      <c r="I591" s="59"/>
      <c r="J591" s="60"/>
      <c r="K591" s="57">
        <f t="shared" ca="1" si="47"/>
        <v>75600</v>
      </c>
      <c r="P591" s="204" t="e">
        <f t="shared" si="46"/>
        <v>#N/A</v>
      </c>
      <c r="Q591" s="200" t="e">
        <f t="shared" si="49"/>
        <v>#N/A</v>
      </c>
      <c r="R591" s="200" t="e">
        <f t="shared" si="50"/>
        <v>#N/A</v>
      </c>
      <c r="S591" s="200" t="e">
        <f t="shared" si="48"/>
        <v>#N/A</v>
      </c>
      <c r="T591" s="201" t="e">
        <f>VLOOKUP(D591,'PC Receitas'!$N$4:$O$14,2,FALSE)</f>
        <v>#N/A</v>
      </c>
    </row>
    <row r="592" spans="3:20" ht="19.5" customHeight="1" thickTop="1" thickBot="1" x14ac:dyDescent="0.25">
      <c r="C592" s="58"/>
      <c r="D592" s="58"/>
      <c r="E592" s="58"/>
      <c r="F592" s="58"/>
      <c r="G592" s="58"/>
      <c r="H592" s="58"/>
      <c r="I592" s="59"/>
      <c r="J592" s="60"/>
      <c r="K592" s="57">
        <f t="shared" ca="1" si="47"/>
        <v>75600</v>
      </c>
      <c r="P592" s="204" t="e">
        <f t="shared" ref="P592:P619" si="51">IF(T592="Despesas_com_Transportes","Despesa",IF(T592="Despesas_com_Lazer_e_Informacao","Despesa",IF(T592="Outras_Despesas","Despesa",IF(T592="Imposto_de_Renda","Despesa",IF(T592="Investimentos_Bens","Despesa","")))))</f>
        <v>#N/A</v>
      </c>
      <c r="Q592" s="200" t="e">
        <f t="shared" si="49"/>
        <v>#N/A</v>
      </c>
      <c r="R592" s="200" t="e">
        <f t="shared" si="50"/>
        <v>#N/A</v>
      </c>
      <c r="S592" s="200" t="e">
        <f t="shared" si="48"/>
        <v>#N/A</v>
      </c>
      <c r="T592" s="201" t="e">
        <f>VLOOKUP(D592,'PC Receitas'!$N$4:$O$14,2,FALSE)</f>
        <v>#N/A</v>
      </c>
    </row>
    <row r="593" spans="3:20" ht="19.5" customHeight="1" thickTop="1" thickBot="1" x14ac:dyDescent="0.25">
      <c r="C593" s="58"/>
      <c r="D593" s="58"/>
      <c r="E593" s="58"/>
      <c r="F593" s="58"/>
      <c r="G593" s="58"/>
      <c r="H593" s="58"/>
      <c r="I593" s="59"/>
      <c r="J593" s="60"/>
      <c r="K593" s="57">
        <f t="shared" ca="1" si="47"/>
        <v>75600</v>
      </c>
      <c r="P593" s="204" t="e">
        <f t="shared" si="51"/>
        <v>#N/A</v>
      </c>
      <c r="Q593" s="200" t="e">
        <f t="shared" si="49"/>
        <v>#N/A</v>
      </c>
      <c r="R593" s="200" t="e">
        <f t="shared" si="50"/>
        <v>#N/A</v>
      </c>
      <c r="S593" s="200" t="e">
        <f t="shared" si="48"/>
        <v>#N/A</v>
      </c>
      <c r="T593" s="201" t="e">
        <f>VLOOKUP(D593,'PC Receitas'!$N$4:$O$14,2,FALSE)</f>
        <v>#N/A</v>
      </c>
    </row>
    <row r="594" spans="3:20" ht="19.5" customHeight="1" thickTop="1" thickBot="1" x14ac:dyDescent="0.25">
      <c r="C594" s="58"/>
      <c r="D594" s="58"/>
      <c r="E594" s="58"/>
      <c r="F594" s="58"/>
      <c r="G594" s="58"/>
      <c r="H594" s="58"/>
      <c r="I594" s="59"/>
      <c r="J594" s="60"/>
      <c r="K594" s="57">
        <f t="shared" ca="1" si="47"/>
        <v>75600</v>
      </c>
      <c r="P594" s="204" t="e">
        <f t="shared" si="51"/>
        <v>#N/A</v>
      </c>
      <c r="Q594" s="200" t="e">
        <f t="shared" si="49"/>
        <v>#N/A</v>
      </c>
      <c r="R594" s="200" t="e">
        <f t="shared" si="50"/>
        <v>#N/A</v>
      </c>
      <c r="S594" s="200" t="e">
        <f t="shared" si="48"/>
        <v>#N/A</v>
      </c>
      <c r="T594" s="201" t="e">
        <f>VLOOKUP(D594,'PC Receitas'!$N$4:$O$14,2,FALSE)</f>
        <v>#N/A</v>
      </c>
    </row>
    <row r="595" spans="3:20" ht="19.5" customHeight="1" thickTop="1" thickBot="1" x14ac:dyDescent="0.25">
      <c r="C595" s="58"/>
      <c r="D595" s="58"/>
      <c r="E595" s="58"/>
      <c r="F595" s="58"/>
      <c r="G595" s="58"/>
      <c r="H595" s="58"/>
      <c r="I595" s="59"/>
      <c r="J595" s="60"/>
      <c r="K595" s="57">
        <f t="shared" ref="K595:K619" ca="1" si="52">K594+IF(AND(J595="Pago",OR(D595=$V$5,D595=$V$6,D595=$V$7)),I595,IF(AND(J595="Pago",OR(D595=$V$8,D595=$V$9,D595=$V$10,D595=$V$11,D595=$V$12,D595=$V$13,D595=$V$14,D595=$V$15)),-I595,IF(G595="À Vista",IF(J595="Pago",-I595,0),0)))</f>
        <v>75600</v>
      </c>
      <c r="P595" s="204" t="e">
        <f t="shared" si="51"/>
        <v>#N/A</v>
      </c>
      <c r="Q595" s="200" t="e">
        <f t="shared" si="49"/>
        <v>#N/A</v>
      </c>
      <c r="R595" s="200" t="e">
        <f t="shared" si="50"/>
        <v>#N/A</v>
      </c>
      <c r="S595" s="200" t="e">
        <f t="shared" si="48"/>
        <v>#N/A</v>
      </c>
      <c r="T595" s="201" t="e">
        <f>VLOOKUP(D595,'PC Receitas'!$N$4:$O$14,2,FALSE)</f>
        <v>#N/A</v>
      </c>
    </row>
    <row r="596" spans="3:20" ht="19.5" customHeight="1" thickTop="1" thickBot="1" x14ac:dyDescent="0.25">
      <c r="C596" s="58"/>
      <c r="D596" s="58"/>
      <c r="E596" s="58"/>
      <c r="F596" s="58"/>
      <c r="G596" s="58"/>
      <c r="H596" s="58"/>
      <c r="I596" s="59"/>
      <c r="J596" s="60"/>
      <c r="K596" s="57">
        <f t="shared" ca="1" si="52"/>
        <v>75600</v>
      </c>
      <c r="P596" s="204" t="e">
        <f t="shared" si="51"/>
        <v>#N/A</v>
      </c>
      <c r="Q596" s="200" t="e">
        <f t="shared" si="49"/>
        <v>#N/A</v>
      </c>
      <c r="R596" s="200" t="e">
        <f t="shared" si="50"/>
        <v>#N/A</v>
      </c>
      <c r="S596" s="200" t="e">
        <f t="shared" ref="S596:S619" si="53">IF(P596&lt;&gt;"",P596,IF(Q596&lt;&gt;"",Q596,IF(R596&lt;&gt;"",R596,"")))</f>
        <v>#N/A</v>
      </c>
      <c r="T596" s="201" t="e">
        <f>VLOOKUP(D596,'PC Receitas'!$N$4:$O$14,2,FALSE)</f>
        <v>#N/A</v>
      </c>
    </row>
    <row r="597" spans="3:20" ht="19.5" customHeight="1" thickTop="1" thickBot="1" x14ac:dyDescent="0.25">
      <c r="C597" s="58"/>
      <c r="D597" s="58"/>
      <c r="E597" s="58"/>
      <c r="F597" s="58"/>
      <c r="G597" s="58"/>
      <c r="H597" s="58"/>
      <c r="I597" s="59"/>
      <c r="J597" s="60"/>
      <c r="K597" s="57">
        <f t="shared" ca="1" si="52"/>
        <v>75600</v>
      </c>
      <c r="P597" s="204" t="e">
        <f t="shared" si="51"/>
        <v>#N/A</v>
      </c>
      <c r="Q597" s="200" t="e">
        <f t="shared" si="49"/>
        <v>#N/A</v>
      </c>
      <c r="R597" s="200" t="e">
        <f t="shared" si="50"/>
        <v>#N/A</v>
      </c>
      <c r="S597" s="200" t="e">
        <f t="shared" si="53"/>
        <v>#N/A</v>
      </c>
      <c r="T597" s="201" t="e">
        <f>VLOOKUP(D597,'PC Receitas'!$N$4:$O$14,2,FALSE)</f>
        <v>#N/A</v>
      </c>
    </row>
    <row r="598" spans="3:20" ht="19.5" customHeight="1" thickTop="1" thickBot="1" x14ac:dyDescent="0.25">
      <c r="C598" s="58"/>
      <c r="D598" s="58"/>
      <c r="E598" s="58"/>
      <c r="F598" s="58"/>
      <c r="G598" s="58"/>
      <c r="H598" s="58"/>
      <c r="I598" s="59"/>
      <c r="J598" s="60"/>
      <c r="K598" s="57">
        <f t="shared" ca="1" si="52"/>
        <v>75600</v>
      </c>
      <c r="P598" s="204" t="e">
        <f t="shared" si="51"/>
        <v>#N/A</v>
      </c>
      <c r="Q598" s="200" t="e">
        <f t="shared" si="49"/>
        <v>#N/A</v>
      </c>
      <c r="R598" s="200" t="e">
        <f t="shared" si="50"/>
        <v>#N/A</v>
      </c>
      <c r="S598" s="200" t="e">
        <f t="shared" si="53"/>
        <v>#N/A</v>
      </c>
      <c r="T598" s="201" t="e">
        <f>VLOOKUP(D598,'PC Receitas'!$N$4:$O$14,2,FALSE)</f>
        <v>#N/A</v>
      </c>
    </row>
    <row r="599" spans="3:20" ht="19.5" customHeight="1" thickTop="1" thickBot="1" x14ac:dyDescent="0.25">
      <c r="C599" s="58"/>
      <c r="D599" s="58"/>
      <c r="E599" s="58"/>
      <c r="F599" s="58"/>
      <c r="G599" s="58"/>
      <c r="H599" s="58"/>
      <c r="I599" s="59"/>
      <c r="J599" s="60"/>
      <c r="K599" s="57">
        <f t="shared" ca="1" si="52"/>
        <v>75600</v>
      </c>
      <c r="P599" s="204" t="e">
        <f t="shared" si="51"/>
        <v>#N/A</v>
      </c>
      <c r="Q599" s="200" t="e">
        <f t="shared" si="49"/>
        <v>#N/A</v>
      </c>
      <c r="R599" s="200" t="e">
        <f t="shared" si="50"/>
        <v>#N/A</v>
      </c>
      <c r="S599" s="200" t="e">
        <f t="shared" si="53"/>
        <v>#N/A</v>
      </c>
      <c r="T599" s="201" t="e">
        <f>VLOOKUP(D599,'PC Receitas'!$N$4:$O$14,2,FALSE)</f>
        <v>#N/A</v>
      </c>
    </row>
    <row r="600" spans="3:20" ht="19.5" customHeight="1" thickTop="1" thickBot="1" x14ac:dyDescent="0.25">
      <c r="C600" s="58"/>
      <c r="D600" s="58"/>
      <c r="E600" s="58"/>
      <c r="F600" s="58"/>
      <c r="G600" s="58"/>
      <c r="H600" s="58"/>
      <c r="I600" s="59"/>
      <c r="J600" s="60"/>
      <c r="K600" s="57">
        <f t="shared" ca="1" si="52"/>
        <v>75600</v>
      </c>
      <c r="P600" s="204" t="e">
        <f t="shared" si="51"/>
        <v>#N/A</v>
      </c>
      <c r="Q600" s="200" t="e">
        <f t="shared" si="49"/>
        <v>#N/A</v>
      </c>
      <c r="R600" s="200" t="e">
        <f t="shared" si="50"/>
        <v>#N/A</v>
      </c>
      <c r="S600" s="200" t="e">
        <f t="shared" si="53"/>
        <v>#N/A</v>
      </c>
      <c r="T600" s="201" t="e">
        <f>VLOOKUP(D600,'PC Receitas'!$N$4:$O$14,2,FALSE)</f>
        <v>#N/A</v>
      </c>
    </row>
    <row r="601" spans="3:20" ht="19.5" customHeight="1" thickTop="1" thickBot="1" x14ac:dyDescent="0.25">
      <c r="C601" s="58"/>
      <c r="D601" s="58"/>
      <c r="E601" s="58"/>
      <c r="F601" s="58"/>
      <c r="G601" s="58"/>
      <c r="H601" s="58"/>
      <c r="I601" s="59"/>
      <c r="J601" s="60"/>
      <c r="K601" s="57">
        <f t="shared" ca="1" si="52"/>
        <v>75600</v>
      </c>
      <c r="P601" s="204" t="e">
        <f t="shared" si="51"/>
        <v>#N/A</v>
      </c>
      <c r="Q601" s="200" t="e">
        <f t="shared" si="49"/>
        <v>#N/A</v>
      </c>
      <c r="R601" s="200" t="e">
        <f t="shared" si="50"/>
        <v>#N/A</v>
      </c>
      <c r="S601" s="200" t="e">
        <f t="shared" si="53"/>
        <v>#N/A</v>
      </c>
      <c r="T601" s="201" t="e">
        <f>VLOOKUP(D601,'PC Receitas'!$N$4:$O$14,2,FALSE)</f>
        <v>#N/A</v>
      </c>
    </row>
    <row r="602" spans="3:20" ht="19.5" customHeight="1" thickTop="1" thickBot="1" x14ac:dyDescent="0.25">
      <c r="C602" s="58"/>
      <c r="D602" s="58"/>
      <c r="E602" s="58"/>
      <c r="F602" s="58"/>
      <c r="G602" s="58"/>
      <c r="H602" s="58"/>
      <c r="I602" s="59"/>
      <c r="J602" s="60"/>
      <c r="K602" s="57">
        <f t="shared" ca="1" si="52"/>
        <v>75600</v>
      </c>
      <c r="P602" s="204" t="e">
        <f t="shared" si="51"/>
        <v>#N/A</v>
      </c>
      <c r="Q602" s="200" t="e">
        <f t="shared" si="49"/>
        <v>#N/A</v>
      </c>
      <c r="R602" s="200" t="e">
        <f t="shared" si="50"/>
        <v>#N/A</v>
      </c>
      <c r="S602" s="200" t="e">
        <f t="shared" si="53"/>
        <v>#N/A</v>
      </c>
      <c r="T602" s="201" t="e">
        <f>VLOOKUP(D602,'PC Receitas'!$N$4:$O$14,2,FALSE)</f>
        <v>#N/A</v>
      </c>
    </row>
    <row r="603" spans="3:20" ht="19.5" customHeight="1" thickTop="1" thickBot="1" x14ac:dyDescent="0.25">
      <c r="C603" s="58"/>
      <c r="D603" s="58"/>
      <c r="E603" s="58"/>
      <c r="F603" s="58"/>
      <c r="G603" s="58"/>
      <c r="H603" s="58"/>
      <c r="I603" s="59"/>
      <c r="J603" s="60"/>
      <c r="K603" s="57">
        <f t="shared" ca="1" si="52"/>
        <v>75600</v>
      </c>
      <c r="P603" s="204" t="e">
        <f t="shared" si="51"/>
        <v>#N/A</v>
      </c>
      <c r="Q603" s="200" t="e">
        <f t="shared" si="49"/>
        <v>#N/A</v>
      </c>
      <c r="R603" s="200" t="e">
        <f t="shared" si="50"/>
        <v>#N/A</v>
      </c>
      <c r="S603" s="200" t="e">
        <f t="shared" si="53"/>
        <v>#N/A</v>
      </c>
      <c r="T603" s="201" t="e">
        <f>VLOOKUP(D603,'PC Receitas'!$N$4:$O$14,2,FALSE)</f>
        <v>#N/A</v>
      </c>
    </row>
    <row r="604" spans="3:20" ht="19.5" customHeight="1" thickTop="1" thickBot="1" x14ac:dyDescent="0.25">
      <c r="C604" s="58"/>
      <c r="D604" s="58"/>
      <c r="E604" s="58"/>
      <c r="F604" s="58"/>
      <c r="G604" s="58"/>
      <c r="H604" s="58"/>
      <c r="I604" s="59"/>
      <c r="J604" s="60"/>
      <c r="K604" s="57">
        <f t="shared" ca="1" si="52"/>
        <v>75600</v>
      </c>
      <c r="P604" s="204" t="e">
        <f t="shared" si="51"/>
        <v>#N/A</v>
      </c>
      <c r="Q604" s="200" t="e">
        <f t="shared" si="49"/>
        <v>#N/A</v>
      </c>
      <c r="R604" s="200" t="e">
        <f t="shared" si="50"/>
        <v>#N/A</v>
      </c>
      <c r="S604" s="200" t="e">
        <f t="shared" si="53"/>
        <v>#N/A</v>
      </c>
      <c r="T604" s="201" t="e">
        <f>VLOOKUP(D604,'PC Receitas'!$N$4:$O$14,2,FALSE)</f>
        <v>#N/A</v>
      </c>
    </row>
    <row r="605" spans="3:20" ht="19.5" customHeight="1" thickTop="1" thickBot="1" x14ac:dyDescent="0.25">
      <c r="C605" s="58"/>
      <c r="D605" s="58"/>
      <c r="E605" s="58"/>
      <c r="F605" s="58"/>
      <c r="G605" s="58"/>
      <c r="H605" s="58"/>
      <c r="I605" s="59"/>
      <c r="J605" s="60"/>
      <c r="K605" s="57">
        <f t="shared" ca="1" si="52"/>
        <v>75600</v>
      </c>
      <c r="P605" s="204" t="e">
        <f t="shared" si="51"/>
        <v>#N/A</v>
      </c>
      <c r="Q605" s="200" t="e">
        <f t="shared" si="49"/>
        <v>#N/A</v>
      </c>
      <c r="R605" s="200" t="e">
        <f t="shared" si="50"/>
        <v>#N/A</v>
      </c>
      <c r="S605" s="200" t="e">
        <f t="shared" si="53"/>
        <v>#N/A</v>
      </c>
      <c r="T605" s="201" t="e">
        <f>VLOOKUP(D605,'PC Receitas'!$N$4:$O$14,2,FALSE)</f>
        <v>#N/A</v>
      </c>
    </row>
    <row r="606" spans="3:20" ht="19.5" customHeight="1" thickTop="1" thickBot="1" x14ac:dyDescent="0.25">
      <c r="C606" s="58"/>
      <c r="D606" s="58"/>
      <c r="E606" s="58"/>
      <c r="F606" s="58"/>
      <c r="G606" s="58"/>
      <c r="H606" s="58"/>
      <c r="I606" s="59"/>
      <c r="J606" s="60"/>
      <c r="K606" s="57">
        <f t="shared" ca="1" si="52"/>
        <v>75600</v>
      </c>
      <c r="P606" s="204" t="e">
        <f t="shared" si="51"/>
        <v>#N/A</v>
      </c>
      <c r="Q606" s="200" t="e">
        <f t="shared" si="49"/>
        <v>#N/A</v>
      </c>
      <c r="R606" s="200" t="e">
        <f t="shared" si="50"/>
        <v>#N/A</v>
      </c>
      <c r="S606" s="200" t="e">
        <f t="shared" si="53"/>
        <v>#N/A</v>
      </c>
      <c r="T606" s="201" t="e">
        <f>VLOOKUP(D606,'PC Receitas'!$N$4:$O$14,2,FALSE)</f>
        <v>#N/A</v>
      </c>
    </row>
    <row r="607" spans="3:20" ht="19.5" customHeight="1" thickTop="1" thickBot="1" x14ac:dyDescent="0.25">
      <c r="C607" s="58"/>
      <c r="D607" s="58"/>
      <c r="E607" s="58"/>
      <c r="F607" s="58"/>
      <c r="G607" s="58"/>
      <c r="H607" s="58"/>
      <c r="I607" s="59"/>
      <c r="J607" s="60"/>
      <c r="K607" s="57">
        <f t="shared" ca="1" si="52"/>
        <v>75600</v>
      </c>
      <c r="P607" s="204" t="e">
        <f t="shared" si="51"/>
        <v>#N/A</v>
      </c>
      <c r="Q607" s="200" t="e">
        <f t="shared" si="49"/>
        <v>#N/A</v>
      </c>
      <c r="R607" s="200" t="e">
        <f t="shared" si="50"/>
        <v>#N/A</v>
      </c>
      <c r="S607" s="200" t="e">
        <f t="shared" si="53"/>
        <v>#N/A</v>
      </c>
      <c r="T607" s="201" t="e">
        <f>VLOOKUP(D607,'PC Receitas'!$N$4:$O$14,2,FALSE)</f>
        <v>#N/A</v>
      </c>
    </row>
    <row r="608" spans="3:20" ht="19.5" customHeight="1" thickTop="1" thickBot="1" x14ac:dyDescent="0.25">
      <c r="C608" s="58"/>
      <c r="D608" s="58"/>
      <c r="E608" s="58"/>
      <c r="F608" s="58"/>
      <c r="G608" s="58"/>
      <c r="H608" s="58"/>
      <c r="I608" s="59"/>
      <c r="J608" s="60"/>
      <c r="K608" s="57">
        <f t="shared" ca="1" si="52"/>
        <v>75600</v>
      </c>
      <c r="P608" s="204" t="e">
        <f t="shared" si="51"/>
        <v>#N/A</v>
      </c>
      <c r="Q608" s="200" t="e">
        <f t="shared" si="49"/>
        <v>#N/A</v>
      </c>
      <c r="R608" s="200" t="e">
        <f t="shared" si="50"/>
        <v>#N/A</v>
      </c>
      <c r="S608" s="200" t="e">
        <f t="shared" si="53"/>
        <v>#N/A</v>
      </c>
      <c r="T608" s="201" t="e">
        <f>VLOOKUP(D608,'PC Receitas'!$N$4:$O$14,2,FALSE)</f>
        <v>#N/A</v>
      </c>
    </row>
    <row r="609" spans="3:20" ht="19.5" customHeight="1" thickTop="1" thickBot="1" x14ac:dyDescent="0.25">
      <c r="C609" s="58"/>
      <c r="D609" s="58"/>
      <c r="E609" s="58"/>
      <c r="F609" s="58"/>
      <c r="G609" s="58"/>
      <c r="H609" s="58"/>
      <c r="I609" s="59"/>
      <c r="J609" s="60"/>
      <c r="K609" s="57">
        <f t="shared" ca="1" si="52"/>
        <v>75600</v>
      </c>
      <c r="P609" s="204" t="e">
        <f t="shared" si="51"/>
        <v>#N/A</v>
      </c>
      <c r="Q609" s="200" t="e">
        <f t="shared" si="49"/>
        <v>#N/A</v>
      </c>
      <c r="R609" s="200" t="e">
        <f t="shared" si="50"/>
        <v>#N/A</v>
      </c>
      <c r="S609" s="200" t="e">
        <f t="shared" si="53"/>
        <v>#N/A</v>
      </c>
      <c r="T609" s="201" t="e">
        <f>VLOOKUP(D609,'PC Receitas'!$N$4:$O$14,2,FALSE)</f>
        <v>#N/A</v>
      </c>
    </row>
    <row r="610" spans="3:20" ht="19.5" customHeight="1" thickTop="1" thickBot="1" x14ac:dyDescent="0.25">
      <c r="C610" s="58"/>
      <c r="D610" s="58"/>
      <c r="E610" s="58"/>
      <c r="F610" s="58"/>
      <c r="G610" s="58"/>
      <c r="H610" s="58"/>
      <c r="I610" s="59"/>
      <c r="J610" s="60"/>
      <c r="K610" s="57">
        <f t="shared" ca="1" si="52"/>
        <v>75600</v>
      </c>
      <c r="P610" s="204" t="e">
        <f t="shared" si="51"/>
        <v>#N/A</v>
      </c>
      <c r="Q610" s="200" t="e">
        <f t="shared" si="49"/>
        <v>#N/A</v>
      </c>
      <c r="R610" s="200" t="e">
        <f t="shared" si="50"/>
        <v>#N/A</v>
      </c>
      <c r="S610" s="200" t="e">
        <f t="shared" si="53"/>
        <v>#N/A</v>
      </c>
      <c r="T610" s="201" t="e">
        <f>VLOOKUP(D610,'PC Receitas'!$N$4:$O$14,2,FALSE)</f>
        <v>#N/A</v>
      </c>
    </row>
    <row r="611" spans="3:20" ht="19.5" customHeight="1" thickTop="1" thickBot="1" x14ac:dyDescent="0.25">
      <c r="C611" s="58"/>
      <c r="D611" s="58"/>
      <c r="E611" s="58"/>
      <c r="F611" s="58"/>
      <c r="G611" s="58"/>
      <c r="H611" s="58"/>
      <c r="I611" s="59"/>
      <c r="J611" s="60"/>
      <c r="K611" s="57">
        <f t="shared" ca="1" si="52"/>
        <v>75600</v>
      </c>
      <c r="P611" s="204" t="e">
        <f t="shared" si="51"/>
        <v>#N/A</v>
      </c>
      <c r="Q611" s="200" t="e">
        <f t="shared" si="49"/>
        <v>#N/A</v>
      </c>
      <c r="R611" s="200" t="e">
        <f t="shared" si="50"/>
        <v>#N/A</v>
      </c>
      <c r="S611" s="200" t="e">
        <f t="shared" si="53"/>
        <v>#N/A</v>
      </c>
      <c r="T611" s="201" t="e">
        <f>VLOOKUP(D611,'PC Receitas'!$N$4:$O$14,2,FALSE)</f>
        <v>#N/A</v>
      </c>
    </row>
    <row r="612" spans="3:20" ht="19.5" customHeight="1" thickTop="1" thickBot="1" x14ac:dyDescent="0.25">
      <c r="C612" s="58"/>
      <c r="D612" s="58"/>
      <c r="E612" s="58"/>
      <c r="F612" s="58"/>
      <c r="G612" s="58"/>
      <c r="H612" s="58"/>
      <c r="I612" s="59"/>
      <c r="J612" s="60"/>
      <c r="K612" s="57">
        <f t="shared" ca="1" si="52"/>
        <v>75600</v>
      </c>
      <c r="P612" s="204" t="e">
        <f t="shared" si="51"/>
        <v>#N/A</v>
      </c>
      <c r="Q612" s="200" t="e">
        <f t="shared" si="49"/>
        <v>#N/A</v>
      </c>
      <c r="R612" s="200" t="e">
        <f t="shared" si="50"/>
        <v>#N/A</v>
      </c>
      <c r="S612" s="200" t="e">
        <f t="shared" si="53"/>
        <v>#N/A</v>
      </c>
      <c r="T612" s="201" t="e">
        <f>VLOOKUP(D612,'PC Receitas'!$N$4:$O$14,2,FALSE)</f>
        <v>#N/A</v>
      </c>
    </row>
    <row r="613" spans="3:20" ht="19.5" customHeight="1" thickTop="1" thickBot="1" x14ac:dyDescent="0.25">
      <c r="C613" s="58"/>
      <c r="D613" s="58"/>
      <c r="E613" s="58"/>
      <c r="F613" s="58"/>
      <c r="G613" s="58"/>
      <c r="H613" s="58"/>
      <c r="I613" s="59"/>
      <c r="J613" s="60"/>
      <c r="K613" s="57">
        <f t="shared" ca="1" si="52"/>
        <v>75600</v>
      </c>
      <c r="P613" s="204" t="e">
        <f t="shared" si="51"/>
        <v>#N/A</v>
      </c>
      <c r="Q613" s="200" t="e">
        <f t="shared" si="49"/>
        <v>#N/A</v>
      </c>
      <c r="R613" s="200" t="e">
        <f t="shared" si="50"/>
        <v>#N/A</v>
      </c>
      <c r="S613" s="200" t="e">
        <f t="shared" si="53"/>
        <v>#N/A</v>
      </c>
      <c r="T613" s="201" t="e">
        <f>VLOOKUP(D613,'PC Receitas'!$N$4:$O$14,2,FALSE)</f>
        <v>#N/A</v>
      </c>
    </row>
    <row r="614" spans="3:20" ht="19.5" customHeight="1" thickTop="1" thickBot="1" x14ac:dyDescent="0.25">
      <c r="C614" s="58"/>
      <c r="D614" s="58"/>
      <c r="E614" s="58"/>
      <c r="F614" s="58"/>
      <c r="G614" s="58"/>
      <c r="H614" s="58"/>
      <c r="I614" s="59"/>
      <c r="J614" s="60"/>
      <c r="K614" s="57">
        <f t="shared" ca="1" si="52"/>
        <v>75600</v>
      </c>
      <c r="P614" s="204" t="e">
        <f t="shared" si="51"/>
        <v>#N/A</v>
      </c>
      <c r="Q614" s="200" t="e">
        <f t="shared" si="49"/>
        <v>#N/A</v>
      </c>
      <c r="R614" s="200" t="e">
        <f t="shared" si="50"/>
        <v>#N/A</v>
      </c>
      <c r="S614" s="200" t="e">
        <f t="shared" si="53"/>
        <v>#N/A</v>
      </c>
      <c r="T614" s="201" t="e">
        <f>VLOOKUP(D614,'PC Receitas'!$N$4:$O$14,2,FALSE)</f>
        <v>#N/A</v>
      </c>
    </row>
    <row r="615" spans="3:20" ht="19.5" customHeight="1" thickTop="1" thickBot="1" x14ac:dyDescent="0.25">
      <c r="C615" s="58"/>
      <c r="D615" s="58"/>
      <c r="E615" s="58"/>
      <c r="F615" s="58"/>
      <c r="G615" s="58"/>
      <c r="H615" s="58"/>
      <c r="I615" s="59"/>
      <c r="J615" s="60"/>
      <c r="K615" s="57">
        <f t="shared" ca="1" si="52"/>
        <v>75600</v>
      </c>
      <c r="P615" s="204" t="e">
        <f t="shared" si="51"/>
        <v>#N/A</v>
      </c>
      <c r="Q615" s="200" t="e">
        <f t="shared" si="49"/>
        <v>#N/A</v>
      </c>
      <c r="R615" s="200" t="e">
        <f t="shared" si="50"/>
        <v>#N/A</v>
      </c>
      <c r="S615" s="200" t="e">
        <f t="shared" si="53"/>
        <v>#N/A</v>
      </c>
      <c r="T615" s="201" t="e">
        <f>VLOOKUP(D615,'PC Receitas'!$N$4:$O$14,2,FALSE)</f>
        <v>#N/A</v>
      </c>
    </row>
    <row r="616" spans="3:20" ht="19.5" customHeight="1" thickTop="1" thickBot="1" x14ac:dyDescent="0.25">
      <c r="C616" s="58"/>
      <c r="D616" s="58"/>
      <c r="E616" s="58"/>
      <c r="F616" s="58"/>
      <c r="G616" s="58"/>
      <c r="H616" s="58"/>
      <c r="I616" s="59"/>
      <c r="J616" s="60"/>
      <c r="K616" s="57">
        <f t="shared" ca="1" si="52"/>
        <v>75600</v>
      </c>
      <c r="P616" s="204" t="e">
        <f t="shared" si="51"/>
        <v>#N/A</v>
      </c>
      <c r="Q616" s="200" t="e">
        <f t="shared" si="49"/>
        <v>#N/A</v>
      </c>
      <c r="R616" s="200" t="e">
        <f t="shared" si="50"/>
        <v>#N/A</v>
      </c>
      <c r="S616" s="200" t="e">
        <f t="shared" si="53"/>
        <v>#N/A</v>
      </c>
      <c r="T616" s="201" t="e">
        <f>VLOOKUP(D616,'PC Receitas'!$N$4:$O$14,2,FALSE)</f>
        <v>#N/A</v>
      </c>
    </row>
    <row r="617" spans="3:20" ht="19.5" customHeight="1" thickTop="1" thickBot="1" x14ac:dyDescent="0.25">
      <c r="C617" s="58"/>
      <c r="D617" s="58"/>
      <c r="E617" s="58"/>
      <c r="F617" s="58"/>
      <c r="G617" s="58"/>
      <c r="H617" s="58"/>
      <c r="I617" s="59"/>
      <c r="J617" s="60"/>
      <c r="K617" s="57">
        <f t="shared" ca="1" si="52"/>
        <v>75600</v>
      </c>
      <c r="P617" s="204" t="e">
        <f t="shared" si="51"/>
        <v>#N/A</v>
      </c>
      <c r="Q617" s="200" t="e">
        <f t="shared" si="49"/>
        <v>#N/A</v>
      </c>
      <c r="R617" s="200" t="e">
        <f t="shared" si="50"/>
        <v>#N/A</v>
      </c>
      <c r="S617" s="200" t="e">
        <f t="shared" si="53"/>
        <v>#N/A</v>
      </c>
      <c r="T617" s="201" t="e">
        <f>VLOOKUP(D617,'PC Receitas'!$N$4:$O$14,2,FALSE)</f>
        <v>#N/A</v>
      </c>
    </row>
    <row r="618" spans="3:20" ht="19.5" customHeight="1" thickTop="1" thickBot="1" x14ac:dyDescent="0.25">
      <c r="C618" s="58"/>
      <c r="D618" s="58"/>
      <c r="E618" s="58"/>
      <c r="F618" s="58"/>
      <c r="G618" s="58"/>
      <c r="H618" s="58"/>
      <c r="I618" s="59"/>
      <c r="J618" s="60"/>
      <c r="K618" s="57">
        <f t="shared" ca="1" si="52"/>
        <v>75600</v>
      </c>
      <c r="P618" s="204" t="e">
        <f t="shared" si="51"/>
        <v>#N/A</v>
      </c>
      <c r="Q618" s="200" t="e">
        <f t="shared" si="49"/>
        <v>#N/A</v>
      </c>
      <c r="R618" s="200" t="e">
        <f t="shared" si="50"/>
        <v>#N/A</v>
      </c>
      <c r="S618" s="200" t="e">
        <f t="shared" si="53"/>
        <v>#N/A</v>
      </c>
      <c r="T618" s="201" t="e">
        <f>VLOOKUP(D618,'PC Receitas'!$N$4:$O$14,2,FALSE)</f>
        <v>#N/A</v>
      </c>
    </row>
    <row r="619" spans="3:20" ht="19.5" customHeight="1" thickTop="1" thickBot="1" x14ac:dyDescent="0.25">
      <c r="C619" s="58"/>
      <c r="D619" s="58"/>
      <c r="E619" s="58"/>
      <c r="F619" s="58"/>
      <c r="G619" s="58"/>
      <c r="H619" s="58"/>
      <c r="I619" s="59"/>
      <c r="J619" s="60"/>
      <c r="K619" s="57">
        <f t="shared" ca="1" si="52"/>
        <v>75600</v>
      </c>
      <c r="P619" s="204" t="e">
        <f t="shared" si="51"/>
        <v>#N/A</v>
      </c>
      <c r="Q619" s="200" t="e">
        <f t="shared" si="49"/>
        <v>#N/A</v>
      </c>
      <c r="R619" s="200" t="e">
        <f t="shared" si="50"/>
        <v>#N/A</v>
      </c>
      <c r="S619" s="200" t="e">
        <f t="shared" si="53"/>
        <v>#N/A</v>
      </c>
      <c r="T619" s="201" t="e">
        <f>VLOOKUP(D619,'PC Receitas'!$N$4:$O$14,2,FALSE)</f>
        <v>#N/A</v>
      </c>
    </row>
    <row r="620" spans="3:20" ht="16" thickTop="1" x14ac:dyDescent="0.2">
      <c r="E620" s="12"/>
      <c r="G620" s="160"/>
      <c r="H620" s="160"/>
      <c r="K620" s="34"/>
    </row>
    <row r="621" spans="3:20" x14ac:dyDescent="0.2">
      <c r="E621" s="12"/>
      <c r="G621" s="160"/>
      <c r="H621" s="160"/>
      <c r="K621" s="34"/>
    </row>
    <row r="622" spans="3:20" x14ac:dyDescent="0.2">
      <c r="G622" s="160"/>
      <c r="H622" s="160"/>
      <c r="K622" s="34"/>
    </row>
    <row r="623" spans="3:20" x14ac:dyDescent="0.2">
      <c r="G623" s="160"/>
      <c r="H623" s="160"/>
      <c r="K623" s="34"/>
    </row>
    <row r="624" spans="3:20" ht="14" hidden="1" customHeight="1" x14ac:dyDescent="0.2">
      <c r="G624" s="160"/>
      <c r="H624" s="160"/>
      <c r="K624" s="34"/>
    </row>
    <row r="625" spans="7:11" ht="14" hidden="1" customHeight="1" x14ac:dyDescent="0.2">
      <c r="G625" s="160"/>
      <c r="H625" s="160"/>
      <c r="K625" s="34"/>
    </row>
    <row r="626" spans="7:11" ht="14" hidden="1" customHeight="1" x14ac:dyDescent="0.2">
      <c r="K626" s="34"/>
    </row>
    <row r="627" spans="7:11" ht="14" hidden="1" customHeight="1" x14ac:dyDescent="0.2">
      <c r="K627" s="34"/>
    </row>
    <row r="628" spans="7:11" ht="14" hidden="1" customHeight="1" x14ac:dyDescent="0.2">
      <c r="K628" s="34"/>
    </row>
    <row r="629" spans="7:11" ht="14" hidden="1" customHeight="1" x14ac:dyDescent="0.2">
      <c r="K629" s="34"/>
    </row>
    <row r="630" spans="7:11" ht="14" hidden="1" customHeight="1" x14ac:dyDescent="0.2">
      <c r="K630" s="34"/>
    </row>
    <row r="631" spans="7:11" ht="14" hidden="1" customHeight="1" x14ac:dyDescent="0.2">
      <c r="K631" s="34"/>
    </row>
    <row r="632" spans="7:11" ht="14" hidden="1" customHeight="1" x14ac:dyDescent="0.2">
      <c r="K632" s="34"/>
    </row>
    <row r="633" spans="7:11" ht="14" hidden="1" customHeight="1" x14ac:dyDescent="0.2">
      <c r="K633" s="34"/>
    </row>
    <row r="634" spans="7:11" ht="14" hidden="1" customHeight="1" x14ac:dyDescent="0.2">
      <c r="K634" s="34"/>
    </row>
    <row r="635" spans="7:11" ht="14" hidden="1" customHeight="1" x14ac:dyDescent="0.2">
      <c r="K635" s="34"/>
    </row>
    <row r="636" spans="7:11" ht="14" hidden="1" customHeight="1" x14ac:dyDescent="0.2">
      <c r="K636" s="34"/>
    </row>
    <row r="637" spans="7:11" ht="14" hidden="1" customHeight="1" x14ac:dyDescent="0.2">
      <c r="K637" s="34"/>
    </row>
    <row r="638" spans="7:11" ht="14" hidden="1" customHeight="1" x14ac:dyDescent="0.2">
      <c r="K638" s="34"/>
    </row>
    <row r="639" spans="7:11" ht="14" hidden="1" customHeight="1" x14ac:dyDescent="0.2">
      <c r="K639" s="34"/>
    </row>
    <row r="640" spans="7:11" ht="14" hidden="1" customHeight="1" x14ac:dyDescent="0.2">
      <c r="K640" s="34"/>
    </row>
    <row r="641" spans="11:11" ht="14" hidden="1" customHeight="1" x14ac:dyDescent="0.2">
      <c r="K641" s="34"/>
    </row>
    <row r="642" spans="11:11" ht="14" hidden="1" customHeight="1" x14ac:dyDescent="0.2">
      <c r="K642" s="34"/>
    </row>
    <row r="643" spans="11:11" ht="14" hidden="1" customHeight="1" x14ac:dyDescent="0.2">
      <c r="K643" s="34"/>
    </row>
    <row r="644" spans="11:11" ht="14" hidden="1" customHeight="1" x14ac:dyDescent="0.2">
      <c r="K644" s="34"/>
    </row>
    <row r="645" spans="11:11" ht="14" hidden="1" customHeight="1" x14ac:dyDescent="0.2">
      <c r="K645" s="34"/>
    </row>
    <row r="646" spans="11:11" ht="14" hidden="1" customHeight="1" x14ac:dyDescent="0.2">
      <c r="K646" s="34"/>
    </row>
    <row r="647" spans="11:11" ht="14" hidden="1" customHeight="1" x14ac:dyDescent="0.2">
      <c r="K647" s="34"/>
    </row>
    <row r="648" spans="11:11" ht="14" hidden="1" customHeight="1" x14ac:dyDescent="0.2">
      <c r="K648" s="34"/>
    </row>
    <row r="649" spans="11:11" ht="14" hidden="1" customHeight="1" x14ac:dyDescent="0.2">
      <c r="K649" s="34"/>
    </row>
    <row r="650" spans="11:11" ht="14" hidden="1" customHeight="1" x14ac:dyDescent="0.2">
      <c r="K650" s="34"/>
    </row>
    <row r="651" spans="11:11" ht="14" hidden="1" customHeight="1" x14ac:dyDescent="0.2">
      <c r="K651" s="34"/>
    </row>
    <row r="652" spans="11:11" ht="14" hidden="1" customHeight="1" x14ac:dyDescent="0.2">
      <c r="K652" s="34"/>
    </row>
    <row r="653" spans="11:11" ht="14" hidden="1" customHeight="1" x14ac:dyDescent="0.2">
      <c r="K653" s="34"/>
    </row>
    <row r="654" spans="11:11" ht="14" hidden="1" customHeight="1" x14ac:dyDescent="0.2">
      <c r="K654" s="34"/>
    </row>
    <row r="655" spans="11:11" ht="14" hidden="1" customHeight="1" x14ac:dyDescent="0.2">
      <c r="K655" s="34"/>
    </row>
    <row r="656" spans="11:11" ht="14" hidden="1" customHeight="1" x14ac:dyDescent="0.2">
      <c r="K656" s="34"/>
    </row>
    <row r="657" spans="11:11" ht="14" hidden="1" customHeight="1" x14ac:dyDescent="0.2">
      <c r="K657" s="34"/>
    </row>
    <row r="658" spans="11:11" ht="14" hidden="1" customHeight="1" x14ac:dyDescent="0.2">
      <c r="K658" s="34"/>
    </row>
    <row r="659" spans="11:11" ht="14" hidden="1" customHeight="1" x14ac:dyDescent="0.2">
      <c r="K659" s="34"/>
    </row>
    <row r="660" spans="11:11" ht="14" hidden="1" customHeight="1" x14ac:dyDescent="0.2">
      <c r="K660" s="34"/>
    </row>
    <row r="661" spans="11:11" ht="14" hidden="1" customHeight="1" x14ac:dyDescent="0.2">
      <c r="K661" s="34"/>
    </row>
    <row r="662" spans="11:11" ht="14" hidden="1" customHeight="1" x14ac:dyDescent="0.2">
      <c r="K662" s="34"/>
    </row>
    <row r="663" spans="11:11" ht="14" hidden="1" customHeight="1" x14ac:dyDescent="0.2">
      <c r="K663" s="34"/>
    </row>
    <row r="664" spans="11:11" ht="14" hidden="1" customHeight="1" x14ac:dyDescent="0.2">
      <c r="K664" s="34"/>
    </row>
    <row r="665" spans="11:11" ht="14" hidden="1" customHeight="1" x14ac:dyDescent="0.2">
      <c r="K665" s="34"/>
    </row>
    <row r="666" spans="11:11" ht="14" hidden="1" customHeight="1" x14ac:dyDescent="0.2">
      <c r="K666" s="34"/>
    </row>
    <row r="667" spans="11:11" ht="14" hidden="1" customHeight="1" x14ac:dyDescent="0.2">
      <c r="K667" s="34"/>
    </row>
    <row r="668" spans="11:11" ht="14" hidden="1" customHeight="1" x14ac:dyDescent="0.2">
      <c r="K668" s="34"/>
    </row>
    <row r="669" spans="11:11" ht="14" hidden="1" customHeight="1" x14ac:dyDescent="0.2">
      <c r="K669" s="34"/>
    </row>
    <row r="670" spans="11:11" ht="14" hidden="1" customHeight="1" x14ac:dyDescent="0.2">
      <c r="K670" s="34"/>
    </row>
    <row r="671" spans="11:11" ht="14" hidden="1" customHeight="1" x14ac:dyDescent="0.2">
      <c r="K671" s="34"/>
    </row>
    <row r="672" spans="11:11" ht="14" hidden="1" customHeight="1" x14ac:dyDescent="0.2">
      <c r="K672" s="35"/>
    </row>
    <row r="673" ht="14" hidden="1" customHeight="1" x14ac:dyDescent="0.2"/>
    <row r="674" ht="14" hidden="1" customHeight="1" x14ac:dyDescent="0.2"/>
    <row r="675" ht="14" hidden="1" customHeight="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N5:N6">
    <cfRule type="cellIs" dxfId="1470" priority="145" operator="lessThan">
      <formula>0</formula>
    </cfRule>
    <cfRule type="cellIs" dxfId="1469" priority="146" operator="greaterThan">
      <formula>0</formula>
    </cfRule>
    <cfRule type="cellIs" dxfId="1468" priority="157" operator="greaterThan">
      <formula>0</formula>
    </cfRule>
  </conditionalFormatting>
  <conditionalFormatting sqref="D43:D619">
    <cfRule type="containsText" dxfId="1467" priority="96" operator="containsText" text="Renda">
      <formula>NOT(ISERROR(SEARCH("Renda",D43)))</formula>
    </cfRule>
    <cfRule type="beginsWith" dxfId="1466" priority="97" operator="beginsWith" text="imposto">
      <formula>LEFT(D43,LEN("imposto"))="imposto"</formula>
    </cfRule>
    <cfRule type="containsText" dxfId="1465" priority="98" operator="containsText" text="Investimentos">
      <formula>NOT(ISERROR(SEARCH("Investimentos",D43)))</formula>
    </cfRule>
    <cfRule type="containsText" dxfId="1464" priority="99" operator="containsText" text="Despesa">
      <formula>NOT(ISERROR(SEARCH("Despesa",D43)))</formula>
    </cfRule>
    <cfRule type="containsText" dxfId="1463" priority="100" operator="containsText" text="Receita">
      <formula>NOT(ISERROR(SEARCH("Receita",D43)))</formula>
    </cfRule>
  </conditionalFormatting>
  <conditionalFormatting sqref="N13:N14">
    <cfRule type="cellIs" dxfId="1462" priority="78" operator="lessThan">
      <formula>0</formula>
    </cfRule>
    <cfRule type="cellIs" dxfId="1461" priority="79" operator="greaterThan">
      <formula>0</formula>
    </cfRule>
  </conditionalFormatting>
  <conditionalFormatting sqref="N7:N8">
    <cfRule type="cellIs" dxfId="1460" priority="83" operator="greaterThan">
      <formula>0</formula>
    </cfRule>
  </conditionalFormatting>
  <conditionalFormatting sqref="N9:N10">
    <cfRule type="cellIs" dxfId="1459" priority="82" operator="greaterThan">
      <formula>0</formula>
    </cfRule>
  </conditionalFormatting>
  <conditionalFormatting sqref="N11:N12">
    <cfRule type="cellIs" dxfId="1458" priority="80" operator="greaterThan">
      <formula>0</formula>
    </cfRule>
    <cfRule type="cellIs" dxfId="1457" priority="81" operator="lessThan">
      <formula>0</formula>
    </cfRule>
  </conditionalFormatting>
  <conditionalFormatting sqref="K19:K619">
    <cfRule type="cellIs" dxfId="1456" priority="74" operator="greaterThan">
      <formula>0</formula>
    </cfRule>
    <cfRule type="cellIs" dxfId="1455" priority="75" operator="lessThan">
      <formula>0</formula>
    </cfRule>
  </conditionalFormatting>
  <conditionalFormatting sqref="J5:J18 J43:J619">
    <cfRule type="containsText" dxfId="1449" priority="60" operator="containsText" text="Não Pago">
      <formula>NOT(ISERROR(SEARCH("Não Pago",J5)))</formula>
    </cfRule>
    <cfRule type="containsText" dxfId="1448" priority="61" operator="containsText" text="Pago">
      <formula>NOT(ISERROR(SEARCH("Pago",J5)))</formula>
    </cfRule>
  </conditionalFormatting>
  <conditionalFormatting sqref="J5:J18 J43:J619">
    <cfRule type="expression" dxfId="1447" priority="59">
      <formula>AND(G5&lt;&gt;"À VISTA",G5&lt;&gt;"")</formula>
    </cfRule>
  </conditionalFormatting>
  <conditionalFormatting sqref="K5:K18">
    <cfRule type="cellIs" dxfId="1438" priority="49" operator="greaterThan">
      <formula>0</formula>
    </cfRule>
    <cfRule type="cellIs" dxfId="1437" priority="50" operator="lessThan">
      <formula>0</formula>
    </cfRule>
  </conditionalFormatting>
  <conditionalFormatting sqref="D19:D21">
    <cfRule type="beginsWith" dxfId="998" priority="44" operator="beginsWith" text="imposto">
      <formula>LEFT(D19,LEN("imposto"))="imposto"</formula>
    </cfRule>
    <cfRule type="containsText" dxfId="997" priority="45" operator="containsText" text="Renda">
      <formula>NOT(ISERROR(SEARCH("Renda",D19)))</formula>
    </cfRule>
    <cfRule type="containsText" dxfId="996" priority="46" operator="containsText" text="Investimentos">
      <formula>NOT(ISERROR(SEARCH("Investimentos",D19)))</formula>
    </cfRule>
    <cfRule type="containsText" dxfId="995" priority="47" operator="containsText" text="Despesa">
      <formula>NOT(ISERROR(SEARCH("Despesa",D19)))</formula>
    </cfRule>
    <cfRule type="containsText" dxfId="994" priority="48" operator="containsText" text="Receita">
      <formula>NOT(ISERROR(SEARCH("Receita",D19)))</formula>
    </cfRule>
  </conditionalFormatting>
  <conditionalFormatting sqref="J19:J21">
    <cfRule type="containsText" dxfId="988" priority="42" operator="containsText" text="Não Pago">
      <formula>NOT(ISERROR(SEARCH("Não Pago",J19)))</formula>
    </cfRule>
    <cfRule type="containsText" dxfId="987" priority="43" operator="containsText" text="Pago">
      <formula>NOT(ISERROR(SEARCH("Pago",J19)))</formula>
    </cfRule>
  </conditionalFormatting>
  <conditionalFormatting sqref="J19:J21">
    <cfRule type="expression" dxfId="984" priority="41">
      <formula>AND(G19&lt;&gt;"À VISTA",G19&lt;&gt;"")</formula>
    </cfRule>
  </conditionalFormatting>
  <conditionalFormatting sqref="D22:D28">
    <cfRule type="beginsWith" dxfId="950" priority="20" operator="beginsWith" text="imposto">
      <formula>LEFT(D22,LEN("imposto"))="imposto"</formula>
    </cfRule>
    <cfRule type="containsText" dxfId="949" priority="21" operator="containsText" text="Renda">
      <formula>NOT(ISERROR(SEARCH("Renda",D22)))</formula>
    </cfRule>
    <cfRule type="containsText" dxfId="948" priority="22" operator="containsText" text="Investimentos">
      <formula>NOT(ISERROR(SEARCH("Investimentos",D22)))</formula>
    </cfRule>
    <cfRule type="containsText" dxfId="947" priority="23" operator="containsText" text="Despesa">
      <formula>NOT(ISERROR(SEARCH("Despesa",D22)))</formula>
    </cfRule>
    <cfRule type="containsText" dxfId="946" priority="24" operator="containsText" text="Receita">
      <formula>NOT(ISERROR(SEARCH("Receita",D22)))</formula>
    </cfRule>
  </conditionalFormatting>
  <conditionalFormatting sqref="J22:J28">
    <cfRule type="containsText" dxfId="940" priority="18" operator="containsText" text="Não Pago">
      <formula>NOT(ISERROR(SEARCH("Não Pago",J22)))</formula>
    </cfRule>
    <cfRule type="containsText" dxfId="939" priority="19" operator="containsText" text="Pago">
      <formula>NOT(ISERROR(SEARCH("Pago",J22)))</formula>
    </cfRule>
  </conditionalFormatting>
  <conditionalFormatting sqref="J22:J28">
    <cfRule type="expression" dxfId="936" priority="17">
      <formula>AND(G22&lt;&gt;"À VISTA",G22&lt;&gt;"")</formula>
    </cfRule>
  </conditionalFormatting>
  <conditionalFormatting sqref="D29:D35">
    <cfRule type="beginsWith" dxfId="934" priority="12" operator="beginsWith" text="imposto">
      <formula>LEFT(D29,LEN("imposto"))="imposto"</formula>
    </cfRule>
    <cfRule type="containsText" dxfId="933" priority="13" operator="containsText" text="Renda">
      <formula>NOT(ISERROR(SEARCH("Renda",D29)))</formula>
    </cfRule>
    <cfRule type="containsText" dxfId="932" priority="14" operator="containsText" text="Investimentos">
      <formula>NOT(ISERROR(SEARCH("Investimentos",D29)))</formula>
    </cfRule>
    <cfRule type="containsText" dxfId="931" priority="15" operator="containsText" text="Despesa">
      <formula>NOT(ISERROR(SEARCH("Despesa",D29)))</formula>
    </cfRule>
    <cfRule type="containsText" dxfId="930" priority="16" operator="containsText" text="Receita">
      <formula>NOT(ISERROR(SEARCH("Receita",D29)))</formula>
    </cfRule>
  </conditionalFormatting>
  <conditionalFormatting sqref="J29:J35">
    <cfRule type="containsText" dxfId="924" priority="10" operator="containsText" text="Não Pago">
      <formula>NOT(ISERROR(SEARCH("Não Pago",J29)))</formula>
    </cfRule>
    <cfRule type="containsText" dxfId="923" priority="11" operator="containsText" text="Pago">
      <formula>NOT(ISERROR(SEARCH("Pago",J29)))</formula>
    </cfRule>
  </conditionalFormatting>
  <conditionalFormatting sqref="J29:J35">
    <cfRule type="expression" dxfId="920" priority="9">
      <formula>AND(G29&lt;&gt;"À VISTA",G29&lt;&gt;"")</formula>
    </cfRule>
  </conditionalFormatting>
  <conditionalFormatting sqref="D36:D42">
    <cfRule type="beginsWith" dxfId="918" priority="4" operator="beginsWith" text="imposto">
      <formula>LEFT(D36,LEN("imposto"))="imposto"</formula>
    </cfRule>
    <cfRule type="containsText" dxfId="917" priority="5" operator="containsText" text="Renda">
      <formula>NOT(ISERROR(SEARCH("Renda",D36)))</formula>
    </cfRule>
    <cfRule type="containsText" dxfId="916" priority="6" operator="containsText" text="Investimentos">
      <formula>NOT(ISERROR(SEARCH("Investimentos",D36)))</formula>
    </cfRule>
    <cfRule type="containsText" dxfId="915" priority="7" operator="containsText" text="Despesa">
      <formula>NOT(ISERROR(SEARCH("Despesa",D36)))</formula>
    </cfRule>
    <cfRule type="containsText" dxfId="914" priority="8" operator="containsText" text="Receita">
      <formula>NOT(ISERROR(SEARCH("Receita",D36)))</formula>
    </cfRule>
  </conditionalFormatting>
  <conditionalFormatting sqref="J36:J42">
    <cfRule type="containsText" dxfId="908" priority="2" operator="containsText" text="Não Pago">
      <formula>NOT(ISERROR(SEARCH("Não Pago",J36)))</formula>
    </cfRule>
    <cfRule type="containsText" dxfId="907" priority="3" operator="containsText" text="Pago">
      <formula>NOT(ISERROR(SEARCH("Pago",J36)))</formula>
    </cfRule>
  </conditionalFormatting>
  <conditionalFormatting sqref="J36:J42">
    <cfRule type="expression" dxfId="904" priority="1">
      <formula>AND(G36&lt;&gt;"À VISTA",G36&lt;&gt;"")</formula>
    </cfRule>
  </conditionalFormatting>
  <dataValidations count="6">
    <dataValidation type="list" allowBlank="1" showInputMessage="1" showErrorMessage="1" sqref="C5:C619">
      <formula1>"1,2,3,4,5,6,7,8,9,10,11,12,13,14,15,16,17,18,19,20,21,22,23,24,25,26,27,28,29,30,31"</formula1>
    </dataValidation>
    <dataValidation type="list" allowBlank="1" showInputMessage="1" showErrorMessage="1" sqref="J5:J619">
      <formula1>"Pago,Não Pago"</formula1>
    </dataValidation>
    <dataValidation type="list" allowBlank="1" showInputMessage="1" showErrorMessage="1" sqref="D19:D619">
      <formula1>$V$5:$V$15</formula1>
    </dataValidation>
    <dataValidation type="list" allowBlank="1" showInputMessage="1" showErrorMessage="1" sqref="H19:H619">
      <formula1>$W$5:$W$18</formula1>
    </dataValidation>
    <dataValidation type="list" allowBlank="1" showInputMessage="1" showErrorMessage="1" sqref="G19:G619">
      <formula1>$X$5:$X$17</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pageSetup paperSize="9" orientation="portrait" horizontalDpi="0" verticalDpi="0"/>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15" activePane="bottomRight" state="frozen"/>
      <selection pane="topRight"/>
      <selection pane="bottomLeft"/>
      <selection pane="bottomRight" activeCell="C32" sqref="C32:J39"/>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191" customWidth="1"/>
    <col min="20" max="20" width="5.5" style="192" customWidth="1"/>
    <col min="21" max="28" width="8.6640625" style="191" customWidth="1"/>
    <col min="29" max="16384" width="8.6640625" style="5" hidden="1"/>
  </cols>
  <sheetData>
    <row r="1" spans="1:28" s="10" customFormat="1" ht="34.25" customHeight="1" x14ac:dyDescent="0.3">
      <c r="A1" s="228" t="s">
        <v>1425</v>
      </c>
      <c r="C1" s="115" t="s">
        <v>246</v>
      </c>
      <c r="D1" s="115"/>
      <c r="E1" s="115"/>
      <c r="F1" s="115"/>
      <c r="G1" s="115"/>
      <c r="H1" s="115"/>
      <c r="I1" s="115"/>
      <c r="J1" s="115"/>
      <c r="K1" s="115"/>
      <c r="L1" s="115"/>
      <c r="M1" s="115"/>
      <c r="O1" s="189"/>
      <c r="P1" s="189"/>
      <c r="Q1" s="189"/>
      <c r="R1" s="189"/>
      <c r="S1" s="189"/>
      <c r="T1" s="190"/>
      <c r="U1" s="189"/>
      <c r="V1" s="189"/>
      <c r="W1" s="189"/>
      <c r="X1" s="189"/>
      <c r="Y1" s="189"/>
      <c r="Z1" s="189"/>
      <c r="AA1" s="189"/>
      <c r="AB1" s="189"/>
    </row>
    <row r="2" spans="1:28" s="10" customFormat="1" ht="37.5" customHeight="1" thickBot="1" x14ac:dyDescent="0.25">
      <c r="A2" s="76"/>
      <c r="C2" s="134"/>
      <c r="D2" s="134"/>
      <c r="E2" s="134"/>
      <c r="F2" s="134"/>
      <c r="G2" s="134"/>
      <c r="H2" s="134"/>
      <c r="I2" s="134"/>
      <c r="J2" s="134"/>
      <c r="K2" s="134"/>
      <c r="L2" s="134"/>
      <c r="M2" s="134"/>
      <c r="N2" s="134"/>
      <c r="O2" s="189"/>
      <c r="P2" s="189"/>
      <c r="Q2" s="189"/>
      <c r="R2" s="189"/>
      <c r="S2" s="189"/>
      <c r="T2" s="190"/>
      <c r="U2" s="189"/>
      <c r="V2" s="189"/>
      <c r="W2" s="189"/>
      <c r="X2" s="189"/>
      <c r="Y2" s="189"/>
      <c r="Z2" s="189"/>
      <c r="AA2" s="189"/>
      <c r="AB2" s="189"/>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73" t="s">
        <v>19</v>
      </c>
      <c r="N4" s="274"/>
      <c r="T4" s="193"/>
    </row>
    <row r="5" spans="1:28" ht="19.5" customHeight="1" thickTop="1" thickBot="1" x14ac:dyDescent="0.25">
      <c r="C5" s="58"/>
      <c r="D5" s="186" t="s">
        <v>1363</v>
      </c>
      <c r="E5" s="186" t="s">
        <v>96</v>
      </c>
      <c r="F5" s="186" t="str">
        <f>D5</f>
        <v>Faturas de Cartão</v>
      </c>
      <c r="G5" s="186" t="s">
        <v>1364</v>
      </c>
      <c r="H5" s="186" t="str">
        <f>W5</f>
        <v>Mastercard</v>
      </c>
      <c r="I5" s="187">
        <f ca="1">'Resumo (3)'!G7</f>
        <v>100</v>
      </c>
      <c r="J5" s="60"/>
      <c r="K5" s="57">
        <f ca="1">N5-IF(J5="pago",I5,0)</f>
        <v>75600</v>
      </c>
      <c r="M5" s="269" t="s">
        <v>194</v>
      </c>
      <c r="N5" s="275">
        <f ca="1">Fev!N13</f>
        <v>75600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v>2</v>
      </c>
      <c r="D6" s="186" t="s">
        <v>1363</v>
      </c>
      <c r="E6" s="186" t="s">
        <v>96</v>
      </c>
      <c r="F6" s="186" t="str">
        <f t="shared" ref="F6:F18" si="0">D6</f>
        <v>Faturas de Cartão</v>
      </c>
      <c r="G6" s="186" t="s">
        <v>1364</v>
      </c>
      <c r="H6" s="186" t="str">
        <f t="shared" ref="H6:H18" si="1">W6</f>
        <v>Itaú</v>
      </c>
      <c r="I6" s="187">
        <f ca="1">'Resumo (3)'!G8</f>
        <v>600</v>
      </c>
      <c r="J6" s="60" t="s">
        <v>1420</v>
      </c>
      <c r="K6" s="57">
        <f ca="1">K5-IF(J6="pago",I6,0)</f>
        <v>75600</v>
      </c>
      <c r="M6" s="270"/>
      <c r="N6" s="276"/>
      <c r="O6" s="194"/>
      <c r="P6" s="188" t="str">
        <f t="shared" ref="P6:P14" si="2">IF(T6="Despesas_com_Transportes","Despesa",IF(T6="Despesas_com_Lazer_e_Informacao","Despesa",IF(T6="Outras_Despesas","Despesa",IF(T6="Imposto_de_Renda","Despesa",IF(T6="Investimentos_Bens","Despesa","")))))</f>
        <v/>
      </c>
      <c r="Q6" s="191" t="str">
        <f t="shared" ref="Q6:Q69" si="3">IF(T6="Despesas_de_Moradia","Despesa",IF(T6="Despesas_com_Alimentacao","Despesa",IF(T6="Despesas_com_Saude","Despesa","")))</f>
        <v/>
      </c>
      <c r="R6" s="191" t="str">
        <f t="shared" ref="R6:R69"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(3)'!G9</f>
        <v>0</v>
      </c>
      <c r="J7" s="60"/>
      <c r="K7" s="57">
        <f t="shared" ref="K7:K18" ca="1" si="5">K6-IF(J7="pago",I7,0)</f>
        <v>75600</v>
      </c>
      <c r="M7" s="269" t="s">
        <v>20</v>
      </c>
      <c r="N7" s="271">
        <f>SUMIFS($I$5:$I$619,$S$5:$S$619,"Receita",$J$5:$J$619,"Pago",$G$5:$G$619,"À Vista")</f>
        <v>20000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(3)'!G10</f>
        <v>0</v>
      </c>
      <c r="J8" s="60"/>
      <c r="K8" s="57">
        <f t="shared" ca="1" si="5"/>
        <v>75600</v>
      </c>
      <c r="M8" s="270"/>
      <c r="N8" s="272"/>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(3)'!G11</f>
        <v>0</v>
      </c>
      <c r="J9" s="60"/>
      <c r="K9" s="57">
        <f t="shared" ca="1" si="5"/>
        <v>75600</v>
      </c>
      <c r="M9" s="269" t="s">
        <v>21</v>
      </c>
      <c r="N9" s="277">
        <f>SUMIFS($I$5:$I$619,$S$5:$S$619,"Despesa",$J$5:$J$619,"Pago",$G$5:$G$619,"À Vista")</f>
        <v>900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(3)'!G12</f>
        <v>0</v>
      </c>
      <c r="J10" s="60"/>
      <c r="K10" s="57">
        <f t="shared" ca="1" si="5"/>
        <v>75600</v>
      </c>
      <c r="M10" s="270"/>
      <c r="N10" s="278"/>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(3)'!G13</f>
        <v>0</v>
      </c>
      <c r="J11" s="60"/>
      <c r="K11" s="57">
        <f t="shared" ca="1" si="5"/>
        <v>75600</v>
      </c>
      <c r="M11" s="269" t="s">
        <v>23</v>
      </c>
      <c r="N11" s="277">
        <f>N7-N9</f>
        <v>19100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(3)'!G14</f>
        <v>0</v>
      </c>
      <c r="J12" s="60"/>
      <c r="K12" s="57">
        <f t="shared" ca="1" si="5"/>
        <v>75600</v>
      </c>
      <c r="M12" s="270"/>
      <c r="N12" s="278"/>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(3)'!G15</f>
        <v>0</v>
      </c>
      <c r="J13" s="60"/>
      <c r="K13" s="57">
        <f t="shared" ca="1" si="5"/>
        <v>75600</v>
      </c>
      <c r="M13" s="269" t="s">
        <v>57</v>
      </c>
      <c r="N13" s="277">
        <f ca="1">K619</f>
        <v>94700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(3)'!G16</f>
        <v>0</v>
      </c>
      <c r="J14" s="60"/>
      <c r="K14" s="57">
        <f t="shared" ca="1" si="5"/>
        <v>75600</v>
      </c>
      <c r="M14" s="270"/>
      <c r="N14" s="279"/>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(3)'!G17</f>
        <v>0</v>
      </c>
      <c r="J15" s="60"/>
      <c r="K15" s="57">
        <f t="shared" ca="1" si="5"/>
        <v>75600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(3)'!G18</f>
        <v>0</v>
      </c>
      <c r="J16" s="60"/>
      <c r="K16" s="57">
        <f t="shared" ca="1" si="5"/>
        <v>75600</v>
      </c>
      <c r="P16" s="188" t="str">
        <f t="shared" ref="P16:P79" si="6">IF(T16="Despesas_com_Transportes","Despesa",IF(T16="Despesas_com_Lazer_e_Informacao","Despesa",IF(T16="Outras_Despesas","Despesa",IF(T16="Imposto_de_Renda","Despesa",IF(T16="Investimentos_Bens","Despesa","")))))</f>
        <v/>
      </c>
      <c r="Q16" s="191" t="str">
        <f t="shared" si="3"/>
        <v/>
      </c>
      <c r="R16" s="191" t="str">
        <f t="shared" si="4"/>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(3)'!G19</f>
        <v>0</v>
      </c>
      <c r="J17" s="60"/>
      <c r="K17" s="57">
        <f t="shared" ca="1" si="5"/>
        <v>75600</v>
      </c>
      <c r="P17" s="188" t="str">
        <f t="shared" si="6"/>
        <v/>
      </c>
      <c r="Q17" s="191" t="str">
        <f t="shared" si="3"/>
        <v/>
      </c>
      <c r="R17" s="191" t="str">
        <f t="shared" si="4"/>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(3)'!G20</f>
        <v>0</v>
      </c>
      <c r="J18" s="60"/>
      <c r="K18" s="57">
        <f t="shared" ca="1" si="5"/>
        <v>75600</v>
      </c>
      <c r="P18" s="188" t="str">
        <f t="shared" si="6"/>
        <v/>
      </c>
      <c r="Q18" s="191" t="str">
        <f t="shared" si="3"/>
        <v/>
      </c>
      <c r="R18" s="191" t="str">
        <f t="shared" si="4"/>
        <v/>
      </c>
      <c r="S18" s="191" t="s">
        <v>17</v>
      </c>
      <c r="W18" s="191" t="str">
        <f>'Bancos e Cartões'!D20</f>
        <v>-</v>
      </c>
    </row>
    <row r="19" spans="3:24" ht="19.5" customHeight="1" thickTop="1" thickBot="1" x14ac:dyDescent="0.25">
      <c r="C19" s="58">
        <v>2</v>
      </c>
      <c r="D19" s="58" t="s">
        <v>1403</v>
      </c>
      <c r="E19" s="58" t="s">
        <v>1415</v>
      </c>
      <c r="F19" s="58" t="s">
        <v>1404</v>
      </c>
      <c r="G19" s="58" t="s">
        <v>1364</v>
      </c>
      <c r="H19" s="58" t="s">
        <v>1405</v>
      </c>
      <c r="I19" s="59">
        <v>100</v>
      </c>
      <c r="J19" s="60" t="s">
        <v>1419</v>
      </c>
      <c r="K19" s="57">
        <f t="shared" ref="K19:K82" ca="1" si="7">K18+IF(AND(J19="Pago",OR(D19=$V$5,D19=$V$6,D19=$V$7)),I19,IF(AND(J19="Pago",OR(D19=$V$8,D19=$V$9,D19=$V$10,D19=$V$11,D19=$V$12,D19=$V$13,D19=$V$14,D19=$V$15)),-I19,IF(G19="À Vista",IF(J19="Pago",-I19,0),0)))</f>
        <v>75500</v>
      </c>
      <c r="P19" s="188" t="str">
        <f t="shared" si="6"/>
        <v/>
      </c>
      <c r="Q19" s="191" t="str">
        <f t="shared" si="3"/>
        <v>Despesa</v>
      </c>
      <c r="R19" s="191" t="str">
        <f t="shared" si="4"/>
        <v/>
      </c>
      <c r="S19" s="191" t="str">
        <f>IF(P19&lt;&gt;"",P19,IF(Q19&lt;&gt;"",Q19,IF(R19&lt;&gt;"",R19,"")))</f>
        <v>Despesa</v>
      </c>
      <c r="T19" s="192" t="str">
        <f>VLOOKUP(D19,'PC Receitas'!$N$4:$O$14,2,FALSE)</f>
        <v>Despesas_de_Moradia</v>
      </c>
    </row>
    <row r="20" spans="3:24" ht="19.5" customHeight="1" thickTop="1" thickBot="1" x14ac:dyDescent="0.25">
      <c r="C20" s="58">
        <v>3</v>
      </c>
      <c r="D20" s="58" t="s">
        <v>1403</v>
      </c>
      <c r="E20" s="58" t="s">
        <v>1416</v>
      </c>
      <c r="F20" s="58" t="s">
        <v>1404</v>
      </c>
      <c r="G20" s="58" t="s">
        <v>1364</v>
      </c>
      <c r="H20" s="58" t="s">
        <v>1405</v>
      </c>
      <c r="I20" s="59">
        <v>150</v>
      </c>
      <c r="J20" s="60" t="s">
        <v>1419</v>
      </c>
      <c r="K20" s="57">
        <f t="shared" ca="1" si="7"/>
        <v>75350</v>
      </c>
      <c r="P20" s="188" t="str">
        <f t="shared" si="6"/>
        <v/>
      </c>
      <c r="Q20" s="191" t="str">
        <f t="shared" si="3"/>
        <v>Despesa</v>
      </c>
      <c r="R20" s="191" t="str">
        <f t="shared" si="4"/>
        <v/>
      </c>
      <c r="S20" s="191" t="str">
        <f t="shared" ref="S20:S83" si="8">IF(P20&lt;&gt;"",P20,IF(Q20&lt;&gt;"",Q20,IF(R20&lt;&gt;"",R20,"")))</f>
        <v>Despesa</v>
      </c>
      <c r="T20" s="192" t="str">
        <f>VLOOKUP(D20,'PC Receitas'!$N$4:$O$14,2,FALSE)</f>
        <v>Despesas_de_Moradia</v>
      </c>
    </row>
    <row r="21" spans="3:24" ht="19.5" customHeight="1" thickTop="1" thickBot="1" x14ac:dyDescent="0.25">
      <c r="C21" s="58">
        <v>3</v>
      </c>
      <c r="D21" s="58" t="s">
        <v>1403</v>
      </c>
      <c r="E21" s="58" t="s">
        <v>1417</v>
      </c>
      <c r="F21" s="58" t="s">
        <v>1404</v>
      </c>
      <c r="G21" s="58" t="s">
        <v>1364</v>
      </c>
      <c r="H21" s="58" t="s">
        <v>1405</v>
      </c>
      <c r="I21" s="59">
        <v>200</v>
      </c>
      <c r="J21" s="60" t="s">
        <v>1419</v>
      </c>
      <c r="K21" s="57">
        <f t="shared" ca="1" si="7"/>
        <v>75150</v>
      </c>
      <c r="P21" s="188" t="str">
        <f t="shared" si="6"/>
        <v/>
      </c>
      <c r="Q21" s="191" t="str">
        <f t="shared" si="3"/>
        <v>Despesa</v>
      </c>
      <c r="R21" s="191" t="str">
        <f t="shared" si="4"/>
        <v/>
      </c>
      <c r="S21" s="191" t="str">
        <f t="shared" si="8"/>
        <v>Despesa</v>
      </c>
      <c r="T21" s="192" t="str">
        <f>VLOOKUP(D21,'PC Receitas'!$N$4:$O$14,2,FALSE)</f>
        <v>Despesas_de_Moradia</v>
      </c>
    </row>
    <row r="22" spans="3:24" ht="19.5" customHeight="1" thickTop="1" thickBot="1" x14ac:dyDescent="0.25">
      <c r="C22" s="58">
        <v>3</v>
      </c>
      <c r="D22" s="58" t="s">
        <v>1403</v>
      </c>
      <c r="E22" s="58" t="s">
        <v>1418</v>
      </c>
      <c r="F22" s="58" t="s">
        <v>1404</v>
      </c>
      <c r="G22" s="58" t="s">
        <v>1364</v>
      </c>
      <c r="H22" s="58"/>
      <c r="I22" s="59">
        <v>100</v>
      </c>
      <c r="J22" s="60" t="s">
        <v>1420</v>
      </c>
      <c r="K22" s="57">
        <f t="shared" ca="1" si="7"/>
        <v>75150</v>
      </c>
      <c r="P22" s="188" t="str">
        <f t="shared" si="6"/>
        <v/>
      </c>
      <c r="Q22" s="191" t="str">
        <f t="shared" si="3"/>
        <v>Despesa</v>
      </c>
      <c r="R22" s="191" t="str">
        <f t="shared" si="4"/>
        <v/>
      </c>
      <c r="S22" s="191" t="str">
        <f>IF(P22&lt;&gt;"",P22,IF(Q22&lt;&gt;"",Q22,IF(R22&lt;&gt;"",R22,"")))</f>
        <v>Despesa</v>
      </c>
      <c r="T22" s="192" t="str">
        <f>VLOOKUP(D22,'PC Receitas'!$N$4:$O$14,2,FALSE)</f>
        <v>Despesas_de_Moradia</v>
      </c>
    </row>
    <row r="23" spans="3:24" ht="19.5" customHeight="1" thickTop="1" thickBot="1" x14ac:dyDescent="0.25">
      <c r="C23" s="58">
        <v>5</v>
      </c>
      <c r="D23" s="58" t="s">
        <v>1295</v>
      </c>
      <c r="E23" s="58" t="s">
        <v>1421</v>
      </c>
      <c r="F23" s="58" t="s">
        <v>1412</v>
      </c>
      <c r="G23" s="58" t="s">
        <v>1368</v>
      </c>
      <c r="H23" s="58" t="s">
        <v>1413</v>
      </c>
      <c r="I23" s="59">
        <v>300</v>
      </c>
      <c r="J23" s="60" t="s">
        <v>1420</v>
      </c>
      <c r="K23" s="57">
        <f t="shared" ca="1" si="7"/>
        <v>75150</v>
      </c>
      <c r="P23" s="188" t="str">
        <f t="shared" si="6"/>
        <v>Despesa</v>
      </c>
      <c r="Q23" s="191" t="str">
        <f t="shared" si="3"/>
        <v/>
      </c>
      <c r="R23" s="191" t="str">
        <f t="shared" si="4"/>
        <v/>
      </c>
      <c r="S23" s="191" t="str">
        <f t="shared" si="8"/>
        <v>Despesa</v>
      </c>
      <c r="T23" s="192" t="str">
        <f>VLOOKUP(D23,'PC Receitas'!$N$4:$O$14,2,FALSE)</f>
        <v>Despesas_com_Lazer_e_Informacao</v>
      </c>
    </row>
    <row r="24" spans="3:24" ht="19.5" customHeight="1" thickTop="1" thickBot="1" x14ac:dyDescent="0.25">
      <c r="C24" s="58"/>
      <c r="D24" s="58" t="s">
        <v>1283</v>
      </c>
      <c r="E24" s="58" t="s">
        <v>1437</v>
      </c>
      <c r="F24" s="58" t="s">
        <v>1431</v>
      </c>
      <c r="G24" s="58" t="s">
        <v>1364</v>
      </c>
      <c r="H24" s="58" t="s">
        <v>1405</v>
      </c>
      <c r="I24" s="59">
        <v>7000</v>
      </c>
      <c r="J24" s="60" t="s">
        <v>1419</v>
      </c>
      <c r="K24" s="57">
        <f t="shared" ca="1" si="7"/>
        <v>82150</v>
      </c>
      <c r="P24" s="188" t="str">
        <f t="shared" si="6"/>
        <v/>
      </c>
      <c r="Q24" s="191" t="str">
        <f t="shared" si="3"/>
        <v/>
      </c>
      <c r="R24" s="191" t="str">
        <f t="shared" si="4"/>
        <v>Receita</v>
      </c>
      <c r="S24" s="191" t="str">
        <f t="shared" si="8"/>
        <v>Receita</v>
      </c>
      <c r="T24" s="192" t="str">
        <f>VLOOKUP(D24,'PC Receitas'!$N$4:$O$14,2,FALSE)</f>
        <v>Renda_Familiar</v>
      </c>
    </row>
    <row r="25" spans="3:24" ht="19.5" customHeight="1" thickTop="1" thickBot="1" x14ac:dyDescent="0.25">
      <c r="C25" s="58"/>
      <c r="D25" s="58" t="s">
        <v>1283</v>
      </c>
      <c r="E25" s="58" t="s">
        <v>1424</v>
      </c>
      <c r="F25" s="58" t="s">
        <v>1432</v>
      </c>
      <c r="G25" s="58" t="s">
        <v>1364</v>
      </c>
      <c r="H25" s="58"/>
      <c r="I25" s="59">
        <v>6000</v>
      </c>
      <c r="J25" s="60" t="s">
        <v>1419</v>
      </c>
      <c r="K25" s="57">
        <f t="shared" ca="1" si="7"/>
        <v>88150</v>
      </c>
      <c r="P25" s="188" t="str">
        <f t="shared" si="6"/>
        <v/>
      </c>
      <c r="Q25" s="191" t="str">
        <f t="shared" si="3"/>
        <v/>
      </c>
      <c r="R25" s="191" t="str">
        <f t="shared" si="4"/>
        <v>Receita</v>
      </c>
      <c r="S25" s="191" t="str">
        <f t="shared" si="8"/>
        <v>Receita</v>
      </c>
      <c r="T25" s="192" t="str">
        <f>VLOOKUP(D25,'PC Receitas'!$N$4:$O$14,2,FALSE)</f>
        <v>Renda_Familiar</v>
      </c>
    </row>
    <row r="26" spans="3:24" ht="19.5" customHeight="1" thickTop="1" thickBot="1" x14ac:dyDescent="0.25">
      <c r="C26" s="58">
        <v>2</v>
      </c>
      <c r="D26" s="58" t="s">
        <v>1403</v>
      </c>
      <c r="E26" s="58" t="s">
        <v>1415</v>
      </c>
      <c r="F26" s="58" t="s">
        <v>1404</v>
      </c>
      <c r="G26" s="58" t="s">
        <v>1364</v>
      </c>
      <c r="H26" s="58" t="s">
        <v>1405</v>
      </c>
      <c r="I26" s="59">
        <v>100</v>
      </c>
      <c r="J26" s="60" t="s">
        <v>1419</v>
      </c>
      <c r="K26" s="57">
        <f t="shared" ca="1" si="7"/>
        <v>88050</v>
      </c>
      <c r="P26" s="188" t="str">
        <f t="shared" si="6"/>
        <v/>
      </c>
      <c r="Q26" s="191" t="str">
        <f t="shared" si="3"/>
        <v>Despesa</v>
      </c>
      <c r="R26" s="191" t="str">
        <f t="shared" si="4"/>
        <v/>
      </c>
      <c r="S26" s="191" t="str">
        <f t="shared" si="8"/>
        <v>Despesa</v>
      </c>
      <c r="T26" s="192" t="str">
        <f>VLOOKUP(D26,'PC Receitas'!$N$4:$O$14,2,FALSE)</f>
        <v>Despesas_de_Moradia</v>
      </c>
    </row>
    <row r="27" spans="3:24" ht="19.5" customHeight="1" thickTop="1" thickBot="1" x14ac:dyDescent="0.25">
      <c r="C27" s="58">
        <v>3</v>
      </c>
      <c r="D27" s="58" t="s">
        <v>1403</v>
      </c>
      <c r="E27" s="58" t="s">
        <v>1416</v>
      </c>
      <c r="F27" s="58" t="s">
        <v>1404</v>
      </c>
      <c r="G27" s="58" t="s">
        <v>1364</v>
      </c>
      <c r="H27" s="58" t="s">
        <v>1405</v>
      </c>
      <c r="I27" s="59">
        <v>150</v>
      </c>
      <c r="J27" s="60" t="s">
        <v>1419</v>
      </c>
      <c r="K27" s="57">
        <f t="shared" ca="1" si="7"/>
        <v>87900</v>
      </c>
      <c r="P27" s="188" t="str">
        <f t="shared" si="6"/>
        <v/>
      </c>
      <c r="Q27" s="191" t="str">
        <f t="shared" si="3"/>
        <v>Despesa</v>
      </c>
      <c r="R27" s="191" t="str">
        <f t="shared" si="4"/>
        <v/>
      </c>
      <c r="S27" s="191" t="str">
        <f t="shared" si="8"/>
        <v>Despesa</v>
      </c>
      <c r="T27" s="192" t="str">
        <f>VLOOKUP(D27,'PC Receitas'!$N$4:$O$14,2,FALSE)</f>
        <v>Despesas_de_Moradia</v>
      </c>
    </row>
    <row r="28" spans="3:24" ht="19.5" customHeight="1" thickTop="1" thickBot="1" x14ac:dyDescent="0.25">
      <c r="C28" s="58">
        <v>3</v>
      </c>
      <c r="D28" s="58" t="s">
        <v>1403</v>
      </c>
      <c r="E28" s="58" t="s">
        <v>1417</v>
      </c>
      <c r="F28" s="58" t="s">
        <v>1404</v>
      </c>
      <c r="G28" s="58" t="s">
        <v>1364</v>
      </c>
      <c r="H28" s="58" t="s">
        <v>1405</v>
      </c>
      <c r="I28" s="59">
        <v>200</v>
      </c>
      <c r="J28" s="60" t="s">
        <v>1419</v>
      </c>
      <c r="K28" s="57">
        <f t="shared" ca="1" si="7"/>
        <v>87700</v>
      </c>
      <c r="P28" s="188" t="str">
        <f t="shared" si="6"/>
        <v/>
      </c>
      <c r="Q28" s="191" t="str">
        <f t="shared" si="3"/>
        <v>Despesa</v>
      </c>
      <c r="R28" s="191" t="str">
        <f t="shared" si="4"/>
        <v/>
      </c>
      <c r="S28" s="191" t="str">
        <f t="shared" si="8"/>
        <v>Despesa</v>
      </c>
      <c r="T28" s="192" t="str">
        <f>VLOOKUP(D28,'PC Receitas'!$N$4:$O$14,2,FALSE)</f>
        <v>Despesas_de_Moradia</v>
      </c>
    </row>
    <row r="29" spans="3:24" ht="19.5" customHeight="1" thickTop="1" thickBot="1" x14ac:dyDescent="0.25">
      <c r="C29" s="58">
        <v>3</v>
      </c>
      <c r="D29" s="58" t="s">
        <v>1403</v>
      </c>
      <c r="E29" s="58" t="s">
        <v>1418</v>
      </c>
      <c r="F29" s="58" t="s">
        <v>1404</v>
      </c>
      <c r="G29" s="58" t="s">
        <v>1364</v>
      </c>
      <c r="H29" s="58"/>
      <c r="I29" s="59">
        <v>100</v>
      </c>
      <c r="J29" s="60" t="s">
        <v>1420</v>
      </c>
      <c r="K29" s="57">
        <f t="shared" ca="1" si="7"/>
        <v>87700</v>
      </c>
      <c r="P29" s="188" t="str">
        <f t="shared" si="6"/>
        <v/>
      </c>
      <c r="Q29" s="191" t="str">
        <f t="shared" si="3"/>
        <v>Despesa</v>
      </c>
      <c r="R29" s="191" t="str">
        <f t="shared" si="4"/>
        <v/>
      </c>
      <c r="S29" s="191" t="str">
        <f t="shared" si="8"/>
        <v>Despesa</v>
      </c>
      <c r="T29" s="192" t="str">
        <f>VLOOKUP(D29,'PC Receitas'!$N$4:$O$14,2,FALSE)</f>
        <v>Despesas_de_Moradia</v>
      </c>
    </row>
    <row r="30" spans="3:24" ht="19.5" customHeight="1" thickTop="1" thickBot="1" x14ac:dyDescent="0.25">
      <c r="C30" s="58">
        <v>5</v>
      </c>
      <c r="D30" s="58" t="s">
        <v>1295</v>
      </c>
      <c r="E30" s="58" t="s">
        <v>1421</v>
      </c>
      <c r="F30" s="58" t="s">
        <v>1412</v>
      </c>
      <c r="G30" s="58" t="s">
        <v>1368</v>
      </c>
      <c r="H30" s="58" t="s">
        <v>1413</v>
      </c>
      <c r="I30" s="59">
        <v>300</v>
      </c>
      <c r="J30" s="60" t="s">
        <v>1420</v>
      </c>
      <c r="K30" s="57">
        <f t="shared" ca="1" si="7"/>
        <v>87700</v>
      </c>
      <c r="P30" s="188" t="str">
        <f t="shared" si="6"/>
        <v>Despesa</v>
      </c>
      <c r="Q30" s="191" t="str">
        <f t="shared" si="3"/>
        <v/>
      </c>
      <c r="R30" s="191" t="str">
        <f t="shared" si="4"/>
        <v/>
      </c>
      <c r="S30" s="191" t="str">
        <f t="shared" si="8"/>
        <v>Despesa</v>
      </c>
      <c r="T30" s="192" t="str">
        <f>VLOOKUP(D30,'PC Receitas'!$N$4:$O$14,2,FALSE)</f>
        <v>Despesas_com_Lazer_e_Informacao</v>
      </c>
    </row>
    <row r="31" spans="3:24" ht="19.5" customHeight="1" thickTop="1" thickBot="1" x14ac:dyDescent="0.25">
      <c r="C31" s="58"/>
      <c r="D31" s="58" t="s">
        <v>1283</v>
      </c>
      <c r="E31" s="58" t="s">
        <v>1437</v>
      </c>
      <c r="F31" s="58" t="s">
        <v>1431</v>
      </c>
      <c r="G31" s="58" t="s">
        <v>1364</v>
      </c>
      <c r="H31" s="58" t="s">
        <v>1405</v>
      </c>
      <c r="I31" s="59">
        <v>7000</v>
      </c>
      <c r="J31" s="60" t="s">
        <v>1419</v>
      </c>
      <c r="K31" s="57">
        <f t="shared" ca="1" si="7"/>
        <v>94700</v>
      </c>
      <c r="P31" s="188" t="str">
        <f t="shared" si="6"/>
        <v/>
      </c>
      <c r="Q31" s="191" t="str">
        <f t="shared" si="3"/>
        <v/>
      </c>
      <c r="R31" s="191" t="str">
        <f t="shared" si="4"/>
        <v>Receita</v>
      </c>
      <c r="S31" s="191" t="str">
        <f t="shared" si="8"/>
        <v>Receita</v>
      </c>
      <c r="T31" s="192" t="str">
        <f>VLOOKUP(D31,'PC Receitas'!$N$4:$O$14,2,FALSE)</f>
        <v>Renda_Familiar</v>
      </c>
    </row>
    <row r="32" spans="3:24" ht="19.5" customHeight="1" thickTop="1" thickBot="1" x14ac:dyDescent="0.25">
      <c r="C32" s="58"/>
      <c r="D32" s="58"/>
      <c r="E32" s="58"/>
      <c r="F32" s="58"/>
      <c r="G32" s="58"/>
      <c r="H32" s="58"/>
      <c r="I32" s="59"/>
      <c r="J32" s="60"/>
      <c r="K32" s="57">
        <f t="shared" ca="1" si="7"/>
        <v>94700</v>
      </c>
      <c r="P32" s="188" t="e">
        <f t="shared" si="6"/>
        <v>#N/A</v>
      </c>
      <c r="Q32" s="191" t="e">
        <f t="shared" si="3"/>
        <v>#N/A</v>
      </c>
      <c r="R32" s="191" t="e">
        <f t="shared" si="4"/>
        <v>#N/A</v>
      </c>
      <c r="S32" s="191" t="e">
        <f t="shared" si="8"/>
        <v>#N/A</v>
      </c>
      <c r="T32" s="192" t="e">
        <f>VLOOKUP(D32,'PC Receitas'!$N$4:$O$14,2,FALSE)</f>
        <v>#N/A</v>
      </c>
    </row>
    <row r="33" spans="3:20" ht="19.5" customHeight="1" thickTop="1" thickBot="1" x14ac:dyDescent="0.25">
      <c r="C33" s="58"/>
      <c r="D33" s="58"/>
      <c r="E33" s="58"/>
      <c r="F33" s="58"/>
      <c r="G33" s="58"/>
      <c r="H33" s="58"/>
      <c r="I33" s="59"/>
      <c r="J33" s="60"/>
      <c r="K33" s="57">
        <f t="shared" ca="1" si="7"/>
        <v>94700</v>
      </c>
      <c r="P33" s="188" t="e">
        <f t="shared" si="6"/>
        <v>#N/A</v>
      </c>
      <c r="Q33" s="191" t="e">
        <f t="shared" si="3"/>
        <v>#N/A</v>
      </c>
      <c r="R33" s="191" t="e">
        <f t="shared" si="4"/>
        <v>#N/A</v>
      </c>
      <c r="S33" s="191" t="e">
        <f t="shared" si="8"/>
        <v>#N/A</v>
      </c>
      <c r="T33" s="192" t="e">
        <f>VLOOKUP(D33,'PC Receitas'!$N$4:$O$14,2,FALSE)</f>
        <v>#N/A</v>
      </c>
    </row>
    <row r="34" spans="3:20" ht="19.5" customHeight="1" thickTop="1" thickBot="1" x14ac:dyDescent="0.25">
      <c r="C34" s="58"/>
      <c r="D34" s="58"/>
      <c r="E34" s="58"/>
      <c r="F34" s="58"/>
      <c r="G34" s="58"/>
      <c r="H34" s="58"/>
      <c r="I34" s="59"/>
      <c r="J34" s="60"/>
      <c r="K34" s="57">
        <f t="shared" ca="1" si="7"/>
        <v>94700</v>
      </c>
      <c r="P34" s="188" t="e">
        <f t="shared" si="6"/>
        <v>#N/A</v>
      </c>
      <c r="Q34" s="191" t="e">
        <f t="shared" si="3"/>
        <v>#N/A</v>
      </c>
      <c r="R34" s="191" t="e">
        <f t="shared" si="4"/>
        <v>#N/A</v>
      </c>
      <c r="S34" s="191" t="e">
        <f t="shared" si="8"/>
        <v>#N/A</v>
      </c>
      <c r="T34" s="192" t="e">
        <f>VLOOKUP(D34,'PC Receitas'!$N$4:$O$14,2,FALSE)</f>
        <v>#N/A</v>
      </c>
    </row>
    <row r="35" spans="3:20" ht="19.5" customHeight="1" thickTop="1" thickBot="1" x14ac:dyDescent="0.25">
      <c r="C35" s="58"/>
      <c r="D35" s="58"/>
      <c r="E35" s="58"/>
      <c r="F35" s="58"/>
      <c r="G35" s="58"/>
      <c r="H35" s="58"/>
      <c r="I35" s="59"/>
      <c r="J35" s="60"/>
      <c r="K35" s="57">
        <f t="shared" ca="1" si="7"/>
        <v>94700</v>
      </c>
      <c r="P35" s="188" t="e">
        <f t="shared" si="6"/>
        <v>#N/A</v>
      </c>
      <c r="Q35" s="191" t="e">
        <f t="shared" si="3"/>
        <v>#N/A</v>
      </c>
      <c r="R35" s="191" t="e">
        <f t="shared" si="4"/>
        <v>#N/A</v>
      </c>
      <c r="S35" s="191" t="e">
        <f t="shared" si="8"/>
        <v>#N/A</v>
      </c>
      <c r="T35" s="192" t="e">
        <f>VLOOKUP(D35,'PC Receitas'!$N$4:$O$14,2,FALSE)</f>
        <v>#N/A</v>
      </c>
    </row>
    <row r="36" spans="3:20" ht="19.5" customHeight="1" thickTop="1" thickBot="1" x14ac:dyDescent="0.25">
      <c r="C36" s="58"/>
      <c r="D36" s="58"/>
      <c r="E36" s="58"/>
      <c r="F36" s="58"/>
      <c r="G36" s="58"/>
      <c r="H36" s="58"/>
      <c r="I36" s="59"/>
      <c r="J36" s="60"/>
      <c r="K36" s="57">
        <f t="shared" ca="1" si="7"/>
        <v>94700</v>
      </c>
      <c r="P36" s="188" t="e">
        <f t="shared" si="6"/>
        <v>#N/A</v>
      </c>
      <c r="Q36" s="191" t="e">
        <f t="shared" si="3"/>
        <v>#N/A</v>
      </c>
      <c r="R36" s="191" t="e">
        <f t="shared" si="4"/>
        <v>#N/A</v>
      </c>
      <c r="S36" s="191" t="e">
        <f t="shared" si="8"/>
        <v>#N/A</v>
      </c>
      <c r="T36" s="192" t="e">
        <f>VLOOKUP(D36,'PC Receitas'!$N$4:$O$14,2,FALSE)</f>
        <v>#N/A</v>
      </c>
    </row>
    <row r="37" spans="3:20" ht="19.5" customHeight="1" thickTop="1" thickBot="1" x14ac:dyDescent="0.25">
      <c r="C37" s="58"/>
      <c r="D37" s="58"/>
      <c r="E37" s="58"/>
      <c r="F37" s="58"/>
      <c r="G37" s="58"/>
      <c r="H37" s="58"/>
      <c r="I37" s="59"/>
      <c r="J37" s="60"/>
      <c r="K37" s="57">
        <f t="shared" ca="1" si="7"/>
        <v>94700</v>
      </c>
      <c r="P37" s="188" t="e">
        <f t="shared" si="6"/>
        <v>#N/A</v>
      </c>
      <c r="Q37" s="191" t="e">
        <f t="shared" si="3"/>
        <v>#N/A</v>
      </c>
      <c r="R37" s="191" t="e">
        <f t="shared" si="4"/>
        <v>#N/A</v>
      </c>
      <c r="S37" s="191" t="e">
        <f t="shared" si="8"/>
        <v>#N/A</v>
      </c>
      <c r="T37" s="192" t="e">
        <f>VLOOKUP(D37,'PC Receitas'!$N$4:$O$14,2,FALSE)</f>
        <v>#N/A</v>
      </c>
    </row>
    <row r="38" spans="3:20" ht="19.5" customHeight="1" thickTop="1" thickBot="1" x14ac:dyDescent="0.25">
      <c r="C38" s="58"/>
      <c r="D38" s="58"/>
      <c r="E38" s="58"/>
      <c r="F38" s="58"/>
      <c r="G38" s="58"/>
      <c r="H38" s="58"/>
      <c r="I38" s="59"/>
      <c r="J38" s="60"/>
      <c r="K38" s="57">
        <f t="shared" ca="1" si="7"/>
        <v>94700</v>
      </c>
      <c r="P38" s="188" t="e">
        <f t="shared" si="6"/>
        <v>#N/A</v>
      </c>
      <c r="Q38" s="191" t="e">
        <f t="shared" si="3"/>
        <v>#N/A</v>
      </c>
      <c r="R38" s="191" t="e">
        <f t="shared" si="4"/>
        <v>#N/A</v>
      </c>
      <c r="S38" s="191" t="e">
        <f t="shared" si="8"/>
        <v>#N/A</v>
      </c>
      <c r="T38" s="192" t="e">
        <f>VLOOKUP(D38,'PC Receitas'!$N$4:$O$14,2,FALSE)</f>
        <v>#N/A</v>
      </c>
    </row>
    <row r="39" spans="3:20" ht="19.5" customHeight="1" thickTop="1" thickBot="1" x14ac:dyDescent="0.25">
      <c r="C39" s="58"/>
      <c r="D39" s="58"/>
      <c r="E39" s="58"/>
      <c r="F39" s="58"/>
      <c r="G39" s="58"/>
      <c r="H39" s="58"/>
      <c r="I39" s="59"/>
      <c r="J39" s="60"/>
      <c r="K39" s="57">
        <f t="shared" ca="1" si="7"/>
        <v>94700</v>
      </c>
      <c r="P39" s="188" t="e">
        <f t="shared" si="6"/>
        <v>#N/A</v>
      </c>
      <c r="Q39" s="191" t="e">
        <f t="shared" si="3"/>
        <v>#N/A</v>
      </c>
      <c r="R39" s="191" t="e">
        <f t="shared" si="4"/>
        <v>#N/A</v>
      </c>
      <c r="S39" s="191" t="e">
        <f t="shared" si="8"/>
        <v>#N/A</v>
      </c>
      <c r="T39" s="192" t="e">
        <f>VLOOKUP(D39,'PC Receitas'!$N$4:$O$14,2,FALSE)</f>
        <v>#N/A</v>
      </c>
    </row>
    <row r="40" spans="3:20" ht="19.5" customHeight="1" thickTop="1" thickBot="1" x14ac:dyDescent="0.25">
      <c r="C40" s="58"/>
      <c r="D40" s="58"/>
      <c r="E40" s="58"/>
      <c r="F40" s="58"/>
      <c r="G40" s="58"/>
      <c r="H40" s="58"/>
      <c r="I40" s="59"/>
      <c r="J40" s="60"/>
      <c r="K40" s="57">
        <f t="shared" ca="1" si="7"/>
        <v>94700</v>
      </c>
      <c r="P40" s="188" t="e">
        <f t="shared" si="6"/>
        <v>#N/A</v>
      </c>
      <c r="Q40" s="191" t="e">
        <f t="shared" si="3"/>
        <v>#N/A</v>
      </c>
      <c r="R40" s="191" t="e">
        <f t="shared" si="4"/>
        <v>#N/A</v>
      </c>
      <c r="S40" s="191" t="e">
        <f t="shared" si="8"/>
        <v>#N/A</v>
      </c>
      <c r="T40" s="192" t="e">
        <f>VLOOKUP(D40,'PC Receitas'!$N$4:$O$14,2,FALSE)</f>
        <v>#N/A</v>
      </c>
    </row>
    <row r="41" spans="3:20" ht="19.5" customHeight="1" thickTop="1" thickBot="1" x14ac:dyDescent="0.25">
      <c r="C41" s="58"/>
      <c r="D41" s="58"/>
      <c r="E41" s="58"/>
      <c r="F41" s="58"/>
      <c r="G41" s="58"/>
      <c r="H41" s="58"/>
      <c r="I41" s="59"/>
      <c r="J41" s="60"/>
      <c r="K41" s="57">
        <f t="shared" ca="1" si="7"/>
        <v>94700</v>
      </c>
      <c r="P41" s="188" t="e">
        <f t="shared" si="6"/>
        <v>#N/A</v>
      </c>
      <c r="Q41" s="191" t="e">
        <f t="shared" si="3"/>
        <v>#N/A</v>
      </c>
      <c r="R41" s="191" t="e">
        <f t="shared" si="4"/>
        <v>#N/A</v>
      </c>
      <c r="S41" s="191" t="e">
        <f t="shared" si="8"/>
        <v>#N/A</v>
      </c>
      <c r="T41" s="192" t="e">
        <f>VLOOKUP(D41,'PC Receitas'!$N$4:$O$14,2,FALSE)</f>
        <v>#N/A</v>
      </c>
    </row>
    <row r="42" spans="3:20" ht="19.5" customHeight="1" thickTop="1" thickBot="1" x14ac:dyDescent="0.25">
      <c r="C42" s="58"/>
      <c r="D42" s="58"/>
      <c r="E42" s="58"/>
      <c r="F42" s="58"/>
      <c r="G42" s="58"/>
      <c r="H42" s="58"/>
      <c r="I42" s="59"/>
      <c r="J42" s="60"/>
      <c r="K42" s="57">
        <f t="shared" ca="1" si="7"/>
        <v>94700</v>
      </c>
      <c r="P42" s="188" t="e">
        <f t="shared" si="6"/>
        <v>#N/A</v>
      </c>
      <c r="Q42" s="191" t="e">
        <f t="shared" si="3"/>
        <v>#N/A</v>
      </c>
      <c r="R42" s="191" t="e">
        <f t="shared" si="4"/>
        <v>#N/A</v>
      </c>
      <c r="S42" s="191" t="e">
        <f t="shared" si="8"/>
        <v>#N/A</v>
      </c>
      <c r="T42" s="192" t="e">
        <f>VLOOKUP(D42,'PC Receitas'!$N$4:$O$14,2,FALSE)</f>
        <v>#N/A</v>
      </c>
    </row>
    <row r="43" spans="3:20" ht="19.5" customHeight="1" thickTop="1" thickBot="1" x14ac:dyDescent="0.25">
      <c r="C43" s="58"/>
      <c r="D43" s="58"/>
      <c r="E43" s="58"/>
      <c r="F43" s="58"/>
      <c r="G43" s="58"/>
      <c r="H43" s="58"/>
      <c r="I43" s="59"/>
      <c r="J43" s="60"/>
      <c r="K43" s="57">
        <f t="shared" ca="1" si="7"/>
        <v>94700</v>
      </c>
      <c r="P43" s="188" t="e">
        <f t="shared" si="6"/>
        <v>#N/A</v>
      </c>
      <c r="Q43" s="191" t="e">
        <f t="shared" si="3"/>
        <v>#N/A</v>
      </c>
      <c r="R43" s="191" t="e">
        <f t="shared" si="4"/>
        <v>#N/A</v>
      </c>
      <c r="S43" s="191" t="e">
        <f t="shared" si="8"/>
        <v>#N/A</v>
      </c>
      <c r="T43" s="192" t="e">
        <f>VLOOKUP(D43,'PC Receitas'!$N$4:$O$14,2,FALSE)</f>
        <v>#N/A</v>
      </c>
    </row>
    <row r="44" spans="3:20" ht="19.5" customHeight="1" thickTop="1" thickBot="1" x14ac:dyDescent="0.25">
      <c r="C44" s="58"/>
      <c r="D44" s="58"/>
      <c r="E44" s="58"/>
      <c r="F44" s="58"/>
      <c r="G44" s="58"/>
      <c r="H44" s="58"/>
      <c r="I44" s="59"/>
      <c r="J44" s="60"/>
      <c r="K44" s="57">
        <f t="shared" ca="1" si="7"/>
        <v>94700</v>
      </c>
      <c r="P44" s="188" t="e">
        <f t="shared" si="6"/>
        <v>#N/A</v>
      </c>
      <c r="Q44" s="191" t="e">
        <f t="shared" si="3"/>
        <v>#N/A</v>
      </c>
      <c r="R44" s="191" t="e">
        <f t="shared" si="4"/>
        <v>#N/A</v>
      </c>
      <c r="S44" s="191" t="e">
        <f t="shared" si="8"/>
        <v>#N/A</v>
      </c>
      <c r="T44" s="192" t="e">
        <f>VLOOKUP(D44,'PC Receitas'!$N$4:$O$14,2,FALSE)</f>
        <v>#N/A</v>
      </c>
    </row>
    <row r="45" spans="3:20" ht="19.5" customHeight="1" thickTop="1" thickBot="1" x14ac:dyDescent="0.25">
      <c r="C45" s="58"/>
      <c r="D45" s="58"/>
      <c r="E45" s="58"/>
      <c r="F45" s="58"/>
      <c r="G45" s="58"/>
      <c r="H45" s="58"/>
      <c r="I45" s="59"/>
      <c r="J45" s="60"/>
      <c r="K45" s="57">
        <f t="shared" ca="1" si="7"/>
        <v>94700</v>
      </c>
      <c r="P45" s="188" t="e">
        <f t="shared" si="6"/>
        <v>#N/A</v>
      </c>
      <c r="Q45" s="191" t="e">
        <f t="shared" si="3"/>
        <v>#N/A</v>
      </c>
      <c r="R45" s="191" t="e">
        <f t="shared" si="4"/>
        <v>#N/A</v>
      </c>
      <c r="S45" s="191" t="e">
        <f t="shared" si="8"/>
        <v>#N/A</v>
      </c>
      <c r="T45" s="192" t="e">
        <f>VLOOKUP(D45,'PC Receitas'!$N$4:$O$14,2,FALSE)</f>
        <v>#N/A</v>
      </c>
    </row>
    <row r="46" spans="3:20" ht="19.5" customHeight="1" thickTop="1" thickBot="1" x14ac:dyDescent="0.25">
      <c r="C46" s="58"/>
      <c r="D46" s="58"/>
      <c r="E46" s="58"/>
      <c r="F46" s="58"/>
      <c r="G46" s="58"/>
      <c r="H46" s="58"/>
      <c r="I46" s="59"/>
      <c r="J46" s="60"/>
      <c r="K46" s="57">
        <f t="shared" ca="1" si="7"/>
        <v>94700</v>
      </c>
      <c r="P46" s="188" t="e">
        <f t="shared" si="6"/>
        <v>#N/A</v>
      </c>
      <c r="Q46" s="191" t="e">
        <f t="shared" si="3"/>
        <v>#N/A</v>
      </c>
      <c r="R46" s="191" t="e">
        <f t="shared" si="4"/>
        <v>#N/A</v>
      </c>
      <c r="S46" s="191" t="e">
        <f t="shared" si="8"/>
        <v>#N/A</v>
      </c>
      <c r="T46" s="192" t="e">
        <f>VLOOKUP(D46,'PC Receitas'!$N$4:$O$14,2,FALSE)</f>
        <v>#N/A</v>
      </c>
    </row>
    <row r="47" spans="3:20" ht="19.5" customHeight="1" thickTop="1" thickBot="1" x14ac:dyDescent="0.25">
      <c r="C47" s="58"/>
      <c r="D47" s="58"/>
      <c r="E47" s="58"/>
      <c r="F47" s="58"/>
      <c r="G47" s="58"/>
      <c r="H47" s="58"/>
      <c r="I47" s="59"/>
      <c r="J47" s="60"/>
      <c r="K47" s="57">
        <f t="shared" ca="1" si="7"/>
        <v>94700</v>
      </c>
      <c r="P47" s="188" t="e">
        <f t="shared" si="6"/>
        <v>#N/A</v>
      </c>
      <c r="Q47" s="191" t="e">
        <f t="shared" si="3"/>
        <v>#N/A</v>
      </c>
      <c r="R47" s="191" t="e">
        <f t="shared" si="4"/>
        <v>#N/A</v>
      </c>
      <c r="S47" s="191" t="e">
        <f t="shared" si="8"/>
        <v>#N/A</v>
      </c>
      <c r="T47" s="192" t="e">
        <f>VLOOKUP(D47,'PC Receitas'!$N$4:$O$14,2,FALSE)</f>
        <v>#N/A</v>
      </c>
    </row>
    <row r="48" spans="3:20" ht="19.5" customHeight="1" thickTop="1" thickBot="1" x14ac:dyDescent="0.25">
      <c r="C48" s="58"/>
      <c r="D48" s="58"/>
      <c r="E48" s="58"/>
      <c r="F48" s="58"/>
      <c r="G48" s="58"/>
      <c r="H48" s="58"/>
      <c r="I48" s="59"/>
      <c r="J48" s="60"/>
      <c r="K48" s="57">
        <f t="shared" ca="1" si="7"/>
        <v>94700</v>
      </c>
      <c r="P48" s="188" t="e">
        <f t="shared" si="6"/>
        <v>#N/A</v>
      </c>
      <c r="Q48" s="191" t="e">
        <f t="shared" si="3"/>
        <v>#N/A</v>
      </c>
      <c r="R48" s="191" t="e">
        <f t="shared" si="4"/>
        <v>#N/A</v>
      </c>
      <c r="S48" s="191" t="e">
        <f t="shared" si="8"/>
        <v>#N/A</v>
      </c>
      <c r="T48" s="192" t="e">
        <f>VLOOKUP(D48,'PC Receitas'!$N$4:$O$14,2,FALSE)</f>
        <v>#N/A</v>
      </c>
    </row>
    <row r="49" spans="3:20" ht="19.5" customHeight="1" thickTop="1" thickBot="1" x14ac:dyDescent="0.25">
      <c r="C49" s="58"/>
      <c r="D49" s="58"/>
      <c r="E49" s="58"/>
      <c r="F49" s="58"/>
      <c r="G49" s="58"/>
      <c r="H49" s="58"/>
      <c r="I49" s="59"/>
      <c r="J49" s="60"/>
      <c r="K49" s="57">
        <f t="shared" ca="1" si="7"/>
        <v>94700</v>
      </c>
      <c r="P49" s="188" t="e">
        <f t="shared" si="6"/>
        <v>#N/A</v>
      </c>
      <c r="Q49" s="191" t="e">
        <f t="shared" si="3"/>
        <v>#N/A</v>
      </c>
      <c r="R49" s="191" t="e">
        <f t="shared" si="4"/>
        <v>#N/A</v>
      </c>
      <c r="S49" s="191" t="e">
        <f t="shared" si="8"/>
        <v>#N/A</v>
      </c>
      <c r="T49" s="192" t="e">
        <f>VLOOKUP(D49,'PC Receitas'!$N$4:$O$14,2,FALSE)</f>
        <v>#N/A</v>
      </c>
    </row>
    <row r="50" spans="3:20" ht="19.5" customHeight="1" thickTop="1" thickBot="1" x14ac:dyDescent="0.25">
      <c r="C50" s="58"/>
      <c r="D50" s="58"/>
      <c r="E50" s="58"/>
      <c r="F50" s="58"/>
      <c r="G50" s="58"/>
      <c r="H50" s="58"/>
      <c r="I50" s="59"/>
      <c r="J50" s="60"/>
      <c r="K50" s="57">
        <f t="shared" ca="1" si="7"/>
        <v>94700</v>
      </c>
      <c r="P50" s="188" t="e">
        <f t="shared" si="6"/>
        <v>#N/A</v>
      </c>
      <c r="Q50" s="191" t="e">
        <f t="shared" si="3"/>
        <v>#N/A</v>
      </c>
      <c r="R50" s="191" t="e">
        <f t="shared" si="4"/>
        <v>#N/A</v>
      </c>
      <c r="S50" s="191" t="e">
        <f t="shared" si="8"/>
        <v>#N/A</v>
      </c>
      <c r="T50" s="192" t="e">
        <f>VLOOKUP(D50,'PC Receitas'!$N$4:$O$14,2,FALSE)</f>
        <v>#N/A</v>
      </c>
    </row>
    <row r="51" spans="3:20" ht="19.5" customHeight="1" thickTop="1" thickBot="1" x14ac:dyDescent="0.25">
      <c r="C51" s="58"/>
      <c r="D51" s="58"/>
      <c r="E51" s="58"/>
      <c r="F51" s="58"/>
      <c r="G51" s="58"/>
      <c r="H51" s="58"/>
      <c r="I51" s="59"/>
      <c r="J51" s="60"/>
      <c r="K51" s="57">
        <f t="shared" ca="1" si="7"/>
        <v>94700</v>
      </c>
      <c r="P51" s="188" t="e">
        <f t="shared" si="6"/>
        <v>#N/A</v>
      </c>
      <c r="Q51" s="191" t="e">
        <f t="shared" si="3"/>
        <v>#N/A</v>
      </c>
      <c r="R51" s="191" t="e">
        <f t="shared" si="4"/>
        <v>#N/A</v>
      </c>
      <c r="S51" s="191" t="e">
        <f t="shared" si="8"/>
        <v>#N/A</v>
      </c>
      <c r="T51" s="192" t="e">
        <f>VLOOKUP(D51,'PC Receitas'!$N$4:$O$14,2,FALSE)</f>
        <v>#N/A</v>
      </c>
    </row>
    <row r="52" spans="3:20" ht="19.5" customHeight="1" thickTop="1" thickBot="1" x14ac:dyDescent="0.25">
      <c r="C52" s="58"/>
      <c r="D52" s="58"/>
      <c r="E52" s="58"/>
      <c r="F52" s="58"/>
      <c r="G52" s="58"/>
      <c r="H52" s="58"/>
      <c r="I52" s="59"/>
      <c r="J52" s="60"/>
      <c r="K52" s="57">
        <f t="shared" ca="1" si="7"/>
        <v>94700</v>
      </c>
      <c r="P52" s="188" t="e">
        <f t="shared" si="6"/>
        <v>#N/A</v>
      </c>
      <c r="Q52" s="191" t="e">
        <f t="shared" si="3"/>
        <v>#N/A</v>
      </c>
      <c r="R52" s="191" t="e">
        <f t="shared" si="4"/>
        <v>#N/A</v>
      </c>
      <c r="S52" s="191" t="e">
        <f t="shared" si="8"/>
        <v>#N/A</v>
      </c>
      <c r="T52" s="192" t="e">
        <f>VLOOKUP(D52,'PC Receitas'!$N$4:$O$14,2,FALSE)</f>
        <v>#N/A</v>
      </c>
    </row>
    <row r="53" spans="3:20" ht="19.5" customHeight="1" thickTop="1" thickBot="1" x14ac:dyDescent="0.25">
      <c r="C53" s="58"/>
      <c r="D53" s="58"/>
      <c r="E53" s="58"/>
      <c r="F53" s="58"/>
      <c r="G53" s="58"/>
      <c r="H53" s="58"/>
      <c r="I53" s="59"/>
      <c r="J53" s="60"/>
      <c r="K53" s="57">
        <f t="shared" ca="1" si="7"/>
        <v>94700</v>
      </c>
      <c r="P53" s="188" t="e">
        <f t="shared" si="6"/>
        <v>#N/A</v>
      </c>
      <c r="Q53" s="191" t="e">
        <f t="shared" si="3"/>
        <v>#N/A</v>
      </c>
      <c r="R53" s="191" t="e">
        <f t="shared" si="4"/>
        <v>#N/A</v>
      </c>
      <c r="S53" s="191" t="e">
        <f t="shared" si="8"/>
        <v>#N/A</v>
      </c>
      <c r="T53" s="192" t="e">
        <f>VLOOKUP(D53,'PC Receitas'!$N$4:$O$14,2,FALSE)</f>
        <v>#N/A</v>
      </c>
    </row>
    <row r="54" spans="3:20" ht="19.5" customHeight="1" thickTop="1" thickBot="1" x14ac:dyDescent="0.25">
      <c r="C54" s="58"/>
      <c r="D54" s="58"/>
      <c r="E54" s="58"/>
      <c r="F54" s="58"/>
      <c r="G54" s="58"/>
      <c r="H54" s="58"/>
      <c r="I54" s="59"/>
      <c r="J54" s="60"/>
      <c r="K54" s="57">
        <f t="shared" ca="1" si="7"/>
        <v>94700</v>
      </c>
      <c r="P54" s="188" t="e">
        <f t="shared" si="6"/>
        <v>#N/A</v>
      </c>
      <c r="Q54" s="191" t="e">
        <f t="shared" si="3"/>
        <v>#N/A</v>
      </c>
      <c r="R54" s="191" t="e">
        <f t="shared" si="4"/>
        <v>#N/A</v>
      </c>
      <c r="S54" s="191" t="e">
        <f t="shared" si="8"/>
        <v>#N/A</v>
      </c>
      <c r="T54" s="192" t="e">
        <f>VLOOKUP(D54,'PC Receitas'!$N$4:$O$14,2,FALSE)</f>
        <v>#N/A</v>
      </c>
    </row>
    <row r="55" spans="3:20" ht="19.5" customHeight="1" thickTop="1" thickBot="1" x14ac:dyDescent="0.25">
      <c r="C55" s="58"/>
      <c r="D55" s="58"/>
      <c r="E55" s="58"/>
      <c r="F55" s="58"/>
      <c r="G55" s="58"/>
      <c r="H55" s="58"/>
      <c r="I55" s="59"/>
      <c r="J55" s="60"/>
      <c r="K55" s="57">
        <f t="shared" ca="1" si="7"/>
        <v>94700</v>
      </c>
      <c r="P55" s="188" t="e">
        <f t="shared" si="6"/>
        <v>#N/A</v>
      </c>
      <c r="Q55" s="191" t="e">
        <f t="shared" si="3"/>
        <v>#N/A</v>
      </c>
      <c r="R55" s="191" t="e">
        <f t="shared" si="4"/>
        <v>#N/A</v>
      </c>
      <c r="S55" s="191" t="e">
        <f t="shared" si="8"/>
        <v>#N/A</v>
      </c>
      <c r="T55" s="192" t="e">
        <f>VLOOKUP(D55,'PC Receitas'!$N$4:$O$14,2,FALSE)</f>
        <v>#N/A</v>
      </c>
    </row>
    <row r="56" spans="3:20" ht="19.5" customHeight="1" thickTop="1" thickBot="1" x14ac:dyDescent="0.25">
      <c r="C56" s="58"/>
      <c r="D56" s="58"/>
      <c r="E56" s="58"/>
      <c r="F56" s="58"/>
      <c r="G56" s="58"/>
      <c r="H56" s="58"/>
      <c r="I56" s="59"/>
      <c r="J56" s="60"/>
      <c r="K56" s="57">
        <f t="shared" ca="1" si="7"/>
        <v>94700</v>
      </c>
      <c r="P56" s="188" t="e">
        <f t="shared" si="6"/>
        <v>#N/A</v>
      </c>
      <c r="Q56" s="191" t="e">
        <f t="shared" si="3"/>
        <v>#N/A</v>
      </c>
      <c r="R56" s="191" t="e">
        <f t="shared" si="4"/>
        <v>#N/A</v>
      </c>
      <c r="S56" s="191" t="e">
        <f t="shared" si="8"/>
        <v>#N/A</v>
      </c>
      <c r="T56" s="192" t="e">
        <f>VLOOKUP(D56,'PC Receitas'!$N$4:$O$14,2,FALSE)</f>
        <v>#N/A</v>
      </c>
    </row>
    <row r="57" spans="3:20" ht="19.5" customHeight="1" thickTop="1" thickBot="1" x14ac:dyDescent="0.25">
      <c r="C57" s="58"/>
      <c r="D57" s="58"/>
      <c r="E57" s="58"/>
      <c r="F57" s="58"/>
      <c r="G57" s="58"/>
      <c r="H57" s="58"/>
      <c r="I57" s="59"/>
      <c r="J57" s="60"/>
      <c r="K57" s="57">
        <f t="shared" ca="1" si="7"/>
        <v>94700</v>
      </c>
      <c r="P57" s="188" t="e">
        <f t="shared" si="6"/>
        <v>#N/A</v>
      </c>
      <c r="Q57" s="191" t="e">
        <f t="shared" si="3"/>
        <v>#N/A</v>
      </c>
      <c r="R57" s="191" t="e">
        <f t="shared" si="4"/>
        <v>#N/A</v>
      </c>
      <c r="S57" s="191" t="e">
        <f t="shared" si="8"/>
        <v>#N/A</v>
      </c>
      <c r="T57" s="192" t="e">
        <f>VLOOKUP(D57,'PC Receitas'!$N$4:$O$14,2,FALSE)</f>
        <v>#N/A</v>
      </c>
    </row>
    <row r="58" spans="3:20" ht="19.5" customHeight="1" thickTop="1" thickBot="1" x14ac:dyDescent="0.25">
      <c r="C58" s="58"/>
      <c r="D58" s="58"/>
      <c r="E58" s="58"/>
      <c r="F58" s="58"/>
      <c r="G58" s="58"/>
      <c r="H58" s="58"/>
      <c r="I58" s="59"/>
      <c r="J58" s="60"/>
      <c r="K58" s="57">
        <f t="shared" ca="1" si="7"/>
        <v>94700</v>
      </c>
      <c r="P58" s="188" t="e">
        <f t="shared" si="6"/>
        <v>#N/A</v>
      </c>
      <c r="Q58" s="191" t="e">
        <f t="shared" si="3"/>
        <v>#N/A</v>
      </c>
      <c r="R58" s="191" t="e">
        <f t="shared" si="4"/>
        <v>#N/A</v>
      </c>
      <c r="S58" s="191" t="e">
        <f t="shared" si="8"/>
        <v>#N/A</v>
      </c>
      <c r="T58" s="192" t="e">
        <f>VLOOKUP(D58,'PC Receitas'!$N$4:$O$14,2,FALSE)</f>
        <v>#N/A</v>
      </c>
    </row>
    <row r="59" spans="3:20" ht="19.5" customHeight="1" thickTop="1" thickBot="1" x14ac:dyDescent="0.25">
      <c r="C59" s="58"/>
      <c r="D59" s="58"/>
      <c r="E59" s="58"/>
      <c r="F59" s="58"/>
      <c r="G59" s="58"/>
      <c r="H59" s="58"/>
      <c r="I59" s="59"/>
      <c r="J59" s="60"/>
      <c r="K59" s="57">
        <f t="shared" ca="1" si="7"/>
        <v>94700</v>
      </c>
      <c r="P59" s="188" t="e">
        <f t="shared" si="6"/>
        <v>#N/A</v>
      </c>
      <c r="Q59" s="191" t="e">
        <f t="shared" si="3"/>
        <v>#N/A</v>
      </c>
      <c r="R59" s="191" t="e">
        <f t="shared" si="4"/>
        <v>#N/A</v>
      </c>
      <c r="S59" s="191" t="e">
        <f t="shared" si="8"/>
        <v>#N/A</v>
      </c>
      <c r="T59" s="192" t="e">
        <f>VLOOKUP(D59,'PC Receitas'!$N$4:$O$14,2,FALSE)</f>
        <v>#N/A</v>
      </c>
    </row>
    <row r="60" spans="3:20" ht="19.5" customHeight="1" thickTop="1" thickBot="1" x14ac:dyDescent="0.25">
      <c r="C60" s="58"/>
      <c r="D60" s="58"/>
      <c r="E60" s="58"/>
      <c r="F60" s="58"/>
      <c r="G60" s="58"/>
      <c r="H60" s="58"/>
      <c r="I60" s="59"/>
      <c r="J60" s="60"/>
      <c r="K60" s="57">
        <f t="shared" ca="1" si="7"/>
        <v>94700</v>
      </c>
      <c r="P60" s="188" t="e">
        <f t="shared" si="6"/>
        <v>#N/A</v>
      </c>
      <c r="Q60" s="191" t="e">
        <f t="shared" si="3"/>
        <v>#N/A</v>
      </c>
      <c r="R60" s="191" t="e">
        <f t="shared" si="4"/>
        <v>#N/A</v>
      </c>
      <c r="S60" s="191" t="e">
        <f t="shared" si="8"/>
        <v>#N/A</v>
      </c>
      <c r="T60" s="192" t="e">
        <f>VLOOKUP(D60,'PC Receitas'!$N$4:$O$14,2,FALSE)</f>
        <v>#N/A</v>
      </c>
    </row>
    <row r="61" spans="3:20" ht="19.5" customHeight="1" thickTop="1" thickBot="1" x14ac:dyDescent="0.25">
      <c r="C61" s="58"/>
      <c r="D61" s="58"/>
      <c r="E61" s="58"/>
      <c r="F61" s="58"/>
      <c r="G61" s="58"/>
      <c r="H61" s="58"/>
      <c r="I61" s="59"/>
      <c r="J61" s="60"/>
      <c r="K61" s="57">
        <f t="shared" ca="1" si="7"/>
        <v>94700</v>
      </c>
      <c r="P61" s="188" t="e">
        <f t="shared" si="6"/>
        <v>#N/A</v>
      </c>
      <c r="Q61" s="191" t="e">
        <f t="shared" si="3"/>
        <v>#N/A</v>
      </c>
      <c r="R61" s="191" t="e">
        <f t="shared" si="4"/>
        <v>#N/A</v>
      </c>
      <c r="S61" s="191" t="e">
        <f t="shared" si="8"/>
        <v>#N/A</v>
      </c>
      <c r="T61" s="192" t="e">
        <f>VLOOKUP(D61,'PC Receitas'!$N$4:$O$14,2,FALSE)</f>
        <v>#N/A</v>
      </c>
    </row>
    <row r="62" spans="3:20" ht="19.5" customHeight="1" thickTop="1" thickBot="1" x14ac:dyDescent="0.25">
      <c r="C62" s="58"/>
      <c r="D62" s="58"/>
      <c r="E62" s="58"/>
      <c r="F62" s="58"/>
      <c r="G62" s="58"/>
      <c r="H62" s="58"/>
      <c r="I62" s="59"/>
      <c r="J62" s="60"/>
      <c r="K62" s="57">
        <f t="shared" ca="1" si="7"/>
        <v>94700</v>
      </c>
      <c r="P62" s="188" t="e">
        <f t="shared" si="6"/>
        <v>#N/A</v>
      </c>
      <c r="Q62" s="191" t="e">
        <f t="shared" si="3"/>
        <v>#N/A</v>
      </c>
      <c r="R62" s="191" t="e">
        <f t="shared" si="4"/>
        <v>#N/A</v>
      </c>
      <c r="S62" s="191" t="e">
        <f t="shared" si="8"/>
        <v>#N/A</v>
      </c>
      <c r="T62" s="192" t="e">
        <f>VLOOKUP(D62,'PC Receitas'!$N$4:$O$14,2,FALSE)</f>
        <v>#N/A</v>
      </c>
    </row>
    <row r="63" spans="3:20" ht="19.5" customHeight="1" thickTop="1" thickBot="1" x14ac:dyDescent="0.25">
      <c r="C63" s="58"/>
      <c r="D63" s="58"/>
      <c r="E63" s="58"/>
      <c r="F63" s="58"/>
      <c r="G63" s="58"/>
      <c r="H63" s="58"/>
      <c r="I63" s="59"/>
      <c r="J63" s="60"/>
      <c r="K63" s="57">
        <f t="shared" ca="1" si="7"/>
        <v>94700</v>
      </c>
      <c r="P63" s="188" t="e">
        <f t="shared" si="6"/>
        <v>#N/A</v>
      </c>
      <c r="Q63" s="191" t="e">
        <f t="shared" si="3"/>
        <v>#N/A</v>
      </c>
      <c r="R63" s="191" t="e">
        <f t="shared" si="4"/>
        <v>#N/A</v>
      </c>
      <c r="S63" s="191" t="e">
        <f t="shared" si="8"/>
        <v>#N/A</v>
      </c>
      <c r="T63" s="192" t="e">
        <f>VLOOKUP(D63,'PC Receitas'!$N$4:$O$14,2,FALSE)</f>
        <v>#N/A</v>
      </c>
    </row>
    <row r="64" spans="3:20" ht="19.5" customHeight="1" thickTop="1" thickBot="1" x14ac:dyDescent="0.25">
      <c r="C64" s="58"/>
      <c r="D64" s="58"/>
      <c r="E64" s="58"/>
      <c r="F64" s="58"/>
      <c r="G64" s="58"/>
      <c r="H64" s="58"/>
      <c r="I64" s="59"/>
      <c r="J64" s="60"/>
      <c r="K64" s="57">
        <f t="shared" ca="1" si="7"/>
        <v>94700</v>
      </c>
      <c r="P64" s="188" t="e">
        <f t="shared" si="6"/>
        <v>#N/A</v>
      </c>
      <c r="Q64" s="191" t="e">
        <f t="shared" si="3"/>
        <v>#N/A</v>
      </c>
      <c r="R64" s="191" t="e">
        <f t="shared" si="4"/>
        <v>#N/A</v>
      </c>
      <c r="S64" s="191" t="e">
        <f t="shared" si="8"/>
        <v>#N/A</v>
      </c>
      <c r="T64" s="192" t="e">
        <f>VLOOKUP(D64,'PC Receitas'!$N$4:$O$14,2,FALSE)</f>
        <v>#N/A</v>
      </c>
    </row>
    <row r="65" spans="3:20" ht="19.5" customHeight="1" thickTop="1" thickBot="1" x14ac:dyDescent="0.25">
      <c r="C65" s="58"/>
      <c r="D65" s="58"/>
      <c r="E65" s="58"/>
      <c r="F65" s="58"/>
      <c r="G65" s="58"/>
      <c r="H65" s="58"/>
      <c r="I65" s="59"/>
      <c r="J65" s="60"/>
      <c r="K65" s="57">
        <f t="shared" ca="1" si="7"/>
        <v>94700</v>
      </c>
      <c r="P65" s="188" t="e">
        <f t="shared" si="6"/>
        <v>#N/A</v>
      </c>
      <c r="Q65" s="191" t="e">
        <f t="shared" si="3"/>
        <v>#N/A</v>
      </c>
      <c r="R65" s="191" t="e">
        <f t="shared" si="4"/>
        <v>#N/A</v>
      </c>
      <c r="S65" s="191" t="e">
        <f t="shared" si="8"/>
        <v>#N/A</v>
      </c>
      <c r="T65" s="192" t="e">
        <f>VLOOKUP(D65,'PC Receitas'!$N$4:$O$14,2,FALSE)</f>
        <v>#N/A</v>
      </c>
    </row>
    <row r="66" spans="3:20" ht="19.5" customHeight="1" thickTop="1" thickBot="1" x14ac:dyDescent="0.25">
      <c r="C66" s="58"/>
      <c r="D66" s="58"/>
      <c r="E66" s="58"/>
      <c r="F66" s="58"/>
      <c r="G66" s="58"/>
      <c r="H66" s="58"/>
      <c r="I66" s="59"/>
      <c r="J66" s="60"/>
      <c r="K66" s="57">
        <f t="shared" ca="1" si="7"/>
        <v>94700</v>
      </c>
      <c r="P66" s="188" t="e">
        <f t="shared" si="6"/>
        <v>#N/A</v>
      </c>
      <c r="Q66" s="191" t="e">
        <f t="shared" si="3"/>
        <v>#N/A</v>
      </c>
      <c r="R66" s="191" t="e">
        <f t="shared" si="4"/>
        <v>#N/A</v>
      </c>
      <c r="S66" s="191" t="e">
        <f t="shared" si="8"/>
        <v>#N/A</v>
      </c>
      <c r="T66" s="192" t="e">
        <f>VLOOKUP(D66,'PC Receitas'!$N$4:$O$14,2,FALSE)</f>
        <v>#N/A</v>
      </c>
    </row>
    <row r="67" spans="3:20" ht="19.5" customHeight="1" thickTop="1" thickBot="1" x14ac:dyDescent="0.25">
      <c r="C67" s="58"/>
      <c r="D67" s="58"/>
      <c r="E67" s="58"/>
      <c r="F67" s="58"/>
      <c r="G67" s="58"/>
      <c r="H67" s="58"/>
      <c r="I67" s="59"/>
      <c r="J67" s="60"/>
      <c r="K67" s="57">
        <f t="shared" ca="1" si="7"/>
        <v>94700</v>
      </c>
      <c r="P67" s="188" t="e">
        <f t="shared" si="6"/>
        <v>#N/A</v>
      </c>
      <c r="Q67" s="191" t="e">
        <f t="shared" si="3"/>
        <v>#N/A</v>
      </c>
      <c r="R67" s="191" t="e">
        <f t="shared" si="4"/>
        <v>#N/A</v>
      </c>
      <c r="S67" s="191" t="e">
        <f t="shared" si="8"/>
        <v>#N/A</v>
      </c>
      <c r="T67" s="192" t="e">
        <f>VLOOKUP(D67,'PC Receitas'!$N$4:$O$14,2,FALSE)</f>
        <v>#N/A</v>
      </c>
    </row>
    <row r="68" spans="3:20" ht="19.5" customHeight="1" thickTop="1" thickBot="1" x14ac:dyDescent="0.25">
      <c r="C68" s="58"/>
      <c r="D68" s="58"/>
      <c r="E68" s="58"/>
      <c r="F68" s="58"/>
      <c r="G68" s="58"/>
      <c r="H68" s="58"/>
      <c r="I68" s="59"/>
      <c r="J68" s="60"/>
      <c r="K68" s="57">
        <f t="shared" ca="1" si="7"/>
        <v>94700</v>
      </c>
      <c r="P68" s="188" t="e">
        <f t="shared" si="6"/>
        <v>#N/A</v>
      </c>
      <c r="Q68" s="191" t="e">
        <f t="shared" si="3"/>
        <v>#N/A</v>
      </c>
      <c r="R68" s="191" t="e">
        <f t="shared" si="4"/>
        <v>#N/A</v>
      </c>
      <c r="S68" s="191" t="e">
        <f t="shared" si="8"/>
        <v>#N/A</v>
      </c>
      <c r="T68" s="192" t="e">
        <f>VLOOKUP(D68,'PC Receitas'!$N$4:$O$14,2,FALSE)</f>
        <v>#N/A</v>
      </c>
    </row>
    <row r="69" spans="3:20" ht="19.5" customHeight="1" thickTop="1" thickBot="1" x14ac:dyDescent="0.25">
      <c r="C69" s="58"/>
      <c r="D69" s="58"/>
      <c r="E69" s="58"/>
      <c r="F69" s="58"/>
      <c r="G69" s="58"/>
      <c r="H69" s="58"/>
      <c r="I69" s="59"/>
      <c r="J69" s="60"/>
      <c r="K69" s="57">
        <f t="shared" ca="1" si="7"/>
        <v>94700</v>
      </c>
      <c r="P69" s="188" t="e">
        <f t="shared" si="6"/>
        <v>#N/A</v>
      </c>
      <c r="Q69" s="191" t="e">
        <f t="shared" si="3"/>
        <v>#N/A</v>
      </c>
      <c r="R69" s="191" t="e">
        <f t="shared" si="4"/>
        <v>#N/A</v>
      </c>
      <c r="S69" s="191" t="e">
        <f t="shared" si="8"/>
        <v>#N/A</v>
      </c>
      <c r="T69" s="192" t="e">
        <f>VLOOKUP(D69,'PC Receitas'!$N$4:$O$14,2,FALSE)</f>
        <v>#N/A</v>
      </c>
    </row>
    <row r="70" spans="3:20" ht="19.5" customHeight="1" thickTop="1" thickBot="1" x14ac:dyDescent="0.25">
      <c r="C70" s="58"/>
      <c r="D70" s="58"/>
      <c r="E70" s="58"/>
      <c r="F70" s="58"/>
      <c r="G70" s="58"/>
      <c r="H70" s="58"/>
      <c r="I70" s="59"/>
      <c r="J70" s="60"/>
      <c r="K70" s="57">
        <f t="shared" ca="1" si="7"/>
        <v>94700</v>
      </c>
      <c r="P70" s="188" t="e">
        <f t="shared" si="6"/>
        <v>#N/A</v>
      </c>
      <c r="Q70" s="191" t="e">
        <f t="shared" ref="Q70:Q133" si="9">IF(T70="Despesas_de_Moradia","Despesa",IF(T70="Despesas_com_Alimentacao","Despesa",IF(T70="Despesas_com_Saude","Despesa","")))</f>
        <v>#N/A</v>
      </c>
      <c r="R70" s="191" t="e">
        <f t="shared" ref="R70:R133" si="10">IF(T70="Renda_Familiar","Receita",IF(T70="Receitas_com_Aplicacoes_Financeiras","Receita",IF(T70="Outras_Receitas","Receita","")))</f>
        <v>#N/A</v>
      </c>
      <c r="S70" s="191" t="e">
        <f t="shared" si="8"/>
        <v>#N/A</v>
      </c>
      <c r="T70" s="192" t="e">
        <f>VLOOKUP(D70,'PC Receitas'!$N$4:$O$14,2,FALSE)</f>
        <v>#N/A</v>
      </c>
    </row>
    <row r="71" spans="3:20" ht="19.5" customHeight="1" thickTop="1" thickBot="1" x14ac:dyDescent="0.25">
      <c r="C71" s="58"/>
      <c r="D71" s="58"/>
      <c r="E71" s="58"/>
      <c r="F71" s="58"/>
      <c r="G71" s="58"/>
      <c r="H71" s="58"/>
      <c r="I71" s="59"/>
      <c r="J71" s="60"/>
      <c r="K71" s="57">
        <f t="shared" ca="1" si="7"/>
        <v>94700</v>
      </c>
      <c r="P71" s="188" t="e">
        <f t="shared" si="6"/>
        <v>#N/A</v>
      </c>
      <c r="Q71" s="191" t="e">
        <f t="shared" si="9"/>
        <v>#N/A</v>
      </c>
      <c r="R71" s="191" t="e">
        <f t="shared" si="10"/>
        <v>#N/A</v>
      </c>
      <c r="S71" s="191" t="e">
        <f t="shared" si="8"/>
        <v>#N/A</v>
      </c>
      <c r="T71" s="192" t="e">
        <f>VLOOKUP(D71,'PC Receitas'!$N$4:$O$14,2,FALSE)</f>
        <v>#N/A</v>
      </c>
    </row>
    <row r="72" spans="3:20" ht="19.5" customHeight="1" thickTop="1" thickBot="1" x14ac:dyDescent="0.25">
      <c r="C72" s="58"/>
      <c r="D72" s="58"/>
      <c r="E72" s="58"/>
      <c r="F72" s="58"/>
      <c r="G72" s="58"/>
      <c r="H72" s="58"/>
      <c r="I72" s="59"/>
      <c r="J72" s="60"/>
      <c r="K72" s="57">
        <f t="shared" ca="1" si="7"/>
        <v>94700</v>
      </c>
      <c r="P72" s="188" t="e">
        <f t="shared" si="6"/>
        <v>#N/A</v>
      </c>
      <c r="Q72" s="191" t="e">
        <f t="shared" si="9"/>
        <v>#N/A</v>
      </c>
      <c r="R72" s="191" t="e">
        <f t="shared" si="10"/>
        <v>#N/A</v>
      </c>
      <c r="S72" s="191" t="e">
        <f t="shared" si="8"/>
        <v>#N/A</v>
      </c>
      <c r="T72" s="192" t="e">
        <f>VLOOKUP(D72,'PC Receitas'!$N$4:$O$14,2,FALSE)</f>
        <v>#N/A</v>
      </c>
    </row>
    <row r="73" spans="3:20" ht="19.5" customHeight="1" thickTop="1" thickBot="1" x14ac:dyDescent="0.25">
      <c r="C73" s="58"/>
      <c r="D73" s="58"/>
      <c r="E73" s="58"/>
      <c r="F73" s="58"/>
      <c r="G73" s="58"/>
      <c r="H73" s="58"/>
      <c r="I73" s="59"/>
      <c r="J73" s="60"/>
      <c r="K73" s="57">
        <f t="shared" ca="1" si="7"/>
        <v>94700</v>
      </c>
      <c r="P73" s="188" t="e">
        <f t="shared" si="6"/>
        <v>#N/A</v>
      </c>
      <c r="Q73" s="191" t="e">
        <f t="shared" si="9"/>
        <v>#N/A</v>
      </c>
      <c r="R73" s="191" t="e">
        <f t="shared" si="10"/>
        <v>#N/A</v>
      </c>
      <c r="S73" s="191" t="e">
        <f t="shared" si="8"/>
        <v>#N/A</v>
      </c>
      <c r="T73" s="192" t="e">
        <f>VLOOKUP(D73,'PC Receitas'!$N$4:$O$14,2,FALSE)</f>
        <v>#N/A</v>
      </c>
    </row>
    <row r="74" spans="3:20" ht="19.5" customHeight="1" thickTop="1" thickBot="1" x14ac:dyDescent="0.25">
      <c r="C74" s="58"/>
      <c r="D74" s="58"/>
      <c r="E74" s="58"/>
      <c r="F74" s="58"/>
      <c r="G74" s="58"/>
      <c r="H74" s="58"/>
      <c r="I74" s="59"/>
      <c r="J74" s="60"/>
      <c r="K74" s="57">
        <f t="shared" ca="1" si="7"/>
        <v>94700</v>
      </c>
      <c r="P74" s="188" t="e">
        <f t="shared" si="6"/>
        <v>#N/A</v>
      </c>
      <c r="Q74" s="191" t="e">
        <f t="shared" si="9"/>
        <v>#N/A</v>
      </c>
      <c r="R74" s="191" t="e">
        <f t="shared" si="10"/>
        <v>#N/A</v>
      </c>
      <c r="S74" s="191" t="e">
        <f t="shared" si="8"/>
        <v>#N/A</v>
      </c>
      <c r="T74" s="192" t="e">
        <f>VLOOKUP(D74,'PC Receitas'!$N$4:$O$14,2,FALSE)</f>
        <v>#N/A</v>
      </c>
    </row>
    <row r="75" spans="3:20" ht="19.5" customHeight="1" thickTop="1" thickBot="1" x14ac:dyDescent="0.25">
      <c r="C75" s="58"/>
      <c r="D75" s="58"/>
      <c r="E75" s="58"/>
      <c r="F75" s="58"/>
      <c r="G75" s="58"/>
      <c r="H75" s="58"/>
      <c r="I75" s="59"/>
      <c r="J75" s="60"/>
      <c r="K75" s="57">
        <f t="shared" ca="1" si="7"/>
        <v>94700</v>
      </c>
      <c r="P75" s="188" t="e">
        <f t="shared" si="6"/>
        <v>#N/A</v>
      </c>
      <c r="Q75" s="191" t="e">
        <f t="shared" si="9"/>
        <v>#N/A</v>
      </c>
      <c r="R75" s="191" t="e">
        <f t="shared" si="10"/>
        <v>#N/A</v>
      </c>
      <c r="S75" s="191" t="e">
        <f t="shared" si="8"/>
        <v>#N/A</v>
      </c>
      <c r="T75" s="192" t="e">
        <f>VLOOKUP(D75,'PC Receitas'!$N$4:$O$14,2,FALSE)</f>
        <v>#N/A</v>
      </c>
    </row>
    <row r="76" spans="3:20" ht="19.5" customHeight="1" thickTop="1" thickBot="1" x14ac:dyDescent="0.25">
      <c r="C76" s="58"/>
      <c r="D76" s="58"/>
      <c r="E76" s="58"/>
      <c r="F76" s="58"/>
      <c r="G76" s="58"/>
      <c r="H76" s="58"/>
      <c r="I76" s="59"/>
      <c r="J76" s="60"/>
      <c r="K76" s="57">
        <f t="shared" ca="1" si="7"/>
        <v>94700</v>
      </c>
      <c r="P76" s="188" t="e">
        <f t="shared" si="6"/>
        <v>#N/A</v>
      </c>
      <c r="Q76" s="191" t="e">
        <f t="shared" si="9"/>
        <v>#N/A</v>
      </c>
      <c r="R76" s="191" t="e">
        <f t="shared" si="10"/>
        <v>#N/A</v>
      </c>
      <c r="S76" s="191" t="e">
        <f t="shared" si="8"/>
        <v>#N/A</v>
      </c>
      <c r="T76" s="192" t="e">
        <f>VLOOKUP(D76,'PC Receitas'!$N$4:$O$14,2,FALSE)</f>
        <v>#N/A</v>
      </c>
    </row>
    <row r="77" spans="3:20" ht="19.5" customHeight="1" thickTop="1" thickBot="1" x14ac:dyDescent="0.25">
      <c r="C77" s="58"/>
      <c r="D77" s="58"/>
      <c r="E77" s="58"/>
      <c r="F77" s="58"/>
      <c r="G77" s="58"/>
      <c r="H77" s="58"/>
      <c r="I77" s="59"/>
      <c r="J77" s="60"/>
      <c r="K77" s="57">
        <f t="shared" ca="1" si="7"/>
        <v>94700</v>
      </c>
      <c r="P77" s="188" t="e">
        <f t="shared" si="6"/>
        <v>#N/A</v>
      </c>
      <c r="Q77" s="191" t="e">
        <f t="shared" si="9"/>
        <v>#N/A</v>
      </c>
      <c r="R77" s="191" t="e">
        <f t="shared" si="10"/>
        <v>#N/A</v>
      </c>
      <c r="S77" s="191" t="e">
        <f t="shared" si="8"/>
        <v>#N/A</v>
      </c>
      <c r="T77" s="192" t="e">
        <f>VLOOKUP(D77,'PC Receitas'!$N$4:$O$14,2,FALSE)</f>
        <v>#N/A</v>
      </c>
    </row>
    <row r="78" spans="3:20" ht="19.5" customHeight="1" thickTop="1" thickBot="1" x14ac:dyDescent="0.25">
      <c r="C78" s="58"/>
      <c r="D78" s="58"/>
      <c r="E78" s="58"/>
      <c r="F78" s="58"/>
      <c r="G78" s="58"/>
      <c r="H78" s="58"/>
      <c r="I78" s="59"/>
      <c r="J78" s="60"/>
      <c r="K78" s="57">
        <f t="shared" ca="1" si="7"/>
        <v>94700</v>
      </c>
      <c r="P78" s="188" t="e">
        <f t="shared" si="6"/>
        <v>#N/A</v>
      </c>
      <c r="Q78" s="191" t="e">
        <f t="shared" si="9"/>
        <v>#N/A</v>
      </c>
      <c r="R78" s="191" t="e">
        <f t="shared" si="10"/>
        <v>#N/A</v>
      </c>
      <c r="S78" s="191" t="e">
        <f t="shared" si="8"/>
        <v>#N/A</v>
      </c>
      <c r="T78" s="192" t="e">
        <f>VLOOKUP(D78,'PC Receitas'!$N$4:$O$14,2,FALSE)</f>
        <v>#N/A</v>
      </c>
    </row>
    <row r="79" spans="3:20" ht="19.5" customHeight="1" thickTop="1" thickBot="1" x14ac:dyDescent="0.25">
      <c r="C79" s="58"/>
      <c r="D79" s="58"/>
      <c r="E79" s="58"/>
      <c r="F79" s="58"/>
      <c r="G79" s="58"/>
      <c r="H79" s="58"/>
      <c r="I79" s="59"/>
      <c r="J79" s="60"/>
      <c r="K79" s="57">
        <f t="shared" ca="1" si="7"/>
        <v>94700</v>
      </c>
      <c r="P79" s="188" t="e">
        <f t="shared" si="6"/>
        <v>#N/A</v>
      </c>
      <c r="Q79" s="191" t="e">
        <f t="shared" si="9"/>
        <v>#N/A</v>
      </c>
      <c r="R79" s="191" t="e">
        <f t="shared" si="10"/>
        <v>#N/A</v>
      </c>
      <c r="S79" s="191" t="e">
        <f t="shared" si="8"/>
        <v>#N/A</v>
      </c>
      <c r="T79" s="192" t="e">
        <f>VLOOKUP(D79,'PC Receitas'!$N$4:$O$14,2,FALSE)</f>
        <v>#N/A</v>
      </c>
    </row>
    <row r="80" spans="3:20" ht="19.5" customHeight="1" thickTop="1" thickBot="1" x14ac:dyDescent="0.25">
      <c r="C80" s="58"/>
      <c r="D80" s="58"/>
      <c r="E80" s="58"/>
      <c r="F80" s="58"/>
      <c r="G80" s="58"/>
      <c r="H80" s="58"/>
      <c r="I80" s="59"/>
      <c r="J80" s="60"/>
      <c r="K80" s="57">
        <f t="shared" ca="1" si="7"/>
        <v>94700</v>
      </c>
      <c r="P80" s="188" t="e">
        <f t="shared" ref="P80:P143" si="11">IF(T80="Despesas_com_Transportes","Despesa",IF(T80="Despesas_com_Lazer_e_Informacao","Despesa",IF(T80="Outras_Despesas","Despesa",IF(T80="Imposto_de_Renda","Despesa",IF(T80="Investimentos_Bens","Despesa","")))))</f>
        <v>#N/A</v>
      </c>
      <c r="Q80" s="191" t="e">
        <f t="shared" si="9"/>
        <v>#N/A</v>
      </c>
      <c r="R80" s="191" t="e">
        <f t="shared" si="10"/>
        <v>#N/A</v>
      </c>
      <c r="S80" s="191" t="e">
        <f t="shared" si="8"/>
        <v>#N/A</v>
      </c>
      <c r="T80" s="192" t="e">
        <f>VLOOKUP(D80,'PC Receitas'!$N$4:$O$14,2,FALSE)</f>
        <v>#N/A</v>
      </c>
    </row>
    <row r="81" spans="3:20" ht="19.5" customHeight="1" thickTop="1" thickBot="1" x14ac:dyDescent="0.25">
      <c r="C81" s="58"/>
      <c r="D81" s="58"/>
      <c r="E81" s="58"/>
      <c r="F81" s="58"/>
      <c r="G81" s="58"/>
      <c r="H81" s="58"/>
      <c r="I81" s="59"/>
      <c r="J81" s="60"/>
      <c r="K81" s="57">
        <f t="shared" ca="1" si="7"/>
        <v>94700</v>
      </c>
      <c r="P81" s="188" t="e">
        <f t="shared" si="11"/>
        <v>#N/A</v>
      </c>
      <c r="Q81" s="191" t="e">
        <f t="shared" si="9"/>
        <v>#N/A</v>
      </c>
      <c r="R81" s="191" t="e">
        <f t="shared" si="10"/>
        <v>#N/A</v>
      </c>
      <c r="S81" s="191" t="e">
        <f t="shared" si="8"/>
        <v>#N/A</v>
      </c>
      <c r="T81" s="192" t="e">
        <f>VLOOKUP(D81,'PC Receitas'!$N$4:$O$14,2,FALSE)</f>
        <v>#N/A</v>
      </c>
    </row>
    <row r="82" spans="3:20" ht="19.5" customHeight="1" thickTop="1" thickBot="1" x14ac:dyDescent="0.25">
      <c r="C82" s="58"/>
      <c r="D82" s="58"/>
      <c r="E82" s="58"/>
      <c r="F82" s="58"/>
      <c r="G82" s="58"/>
      <c r="H82" s="58"/>
      <c r="I82" s="59"/>
      <c r="J82" s="60"/>
      <c r="K82" s="57">
        <f t="shared" ca="1" si="7"/>
        <v>94700</v>
      </c>
      <c r="P82" s="188" t="e">
        <f t="shared" si="11"/>
        <v>#N/A</v>
      </c>
      <c r="Q82" s="191" t="e">
        <f t="shared" si="9"/>
        <v>#N/A</v>
      </c>
      <c r="R82" s="191" t="e">
        <f t="shared" si="10"/>
        <v>#N/A</v>
      </c>
      <c r="S82" s="191" t="e">
        <f t="shared" si="8"/>
        <v>#N/A</v>
      </c>
      <c r="T82" s="192" t="e">
        <f>VLOOKUP(D82,'PC Receitas'!$N$4:$O$14,2,FALSE)</f>
        <v>#N/A</v>
      </c>
    </row>
    <row r="83" spans="3:20" ht="19.5" customHeight="1" thickTop="1" thickBot="1" x14ac:dyDescent="0.25">
      <c r="C83" s="58"/>
      <c r="D83" s="58"/>
      <c r="E83" s="58"/>
      <c r="F83" s="58"/>
      <c r="G83" s="58"/>
      <c r="H83" s="58"/>
      <c r="I83" s="59"/>
      <c r="J83" s="60"/>
      <c r="K83" s="57">
        <f t="shared" ref="K83:K146" ca="1" si="12">K82+IF(AND(J83="Pago",OR(D83=$V$5,D83=$V$6,D83=$V$7)),I83,IF(AND(J83="Pago",OR(D83=$V$8,D83=$V$9,D83=$V$10,D83=$V$11,D83=$V$12,D83=$V$13,D83=$V$14,D83=$V$15)),-I83,IF(G83="À Vista",IF(J83="Pago",-I83,0),0)))</f>
        <v>94700</v>
      </c>
      <c r="P83" s="188" t="e">
        <f t="shared" si="11"/>
        <v>#N/A</v>
      </c>
      <c r="Q83" s="191" t="e">
        <f t="shared" si="9"/>
        <v>#N/A</v>
      </c>
      <c r="R83" s="191" t="e">
        <f t="shared" si="10"/>
        <v>#N/A</v>
      </c>
      <c r="S83" s="191" t="e">
        <f t="shared" si="8"/>
        <v>#N/A</v>
      </c>
      <c r="T83" s="192" t="e">
        <f>VLOOKUP(D83,'PC Receitas'!$N$4:$O$14,2,FALSE)</f>
        <v>#N/A</v>
      </c>
    </row>
    <row r="84" spans="3:20" ht="19.5" customHeight="1" thickTop="1" thickBot="1" x14ac:dyDescent="0.25">
      <c r="C84" s="58"/>
      <c r="D84" s="58"/>
      <c r="E84" s="58"/>
      <c r="F84" s="58"/>
      <c r="G84" s="58"/>
      <c r="H84" s="58"/>
      <c r="I84" s="59"/>
      <c r="J84" s="60"/>
      <c r="K84" s="57">
        <f t="shared" ca="1" si="12"/>
        <v>94700</v>
      </c>
      <c r="P84" s="188" t="e">
        <f t="shared" si="11"/>
        <v>#N/A</v>
      </c>
      <c r="Q84" s="191" t="e">
        <f t="shared" si="9"/>
        <v>#N/A</v>
      </c>
      <c r="R84" s="191" t="e">
        <f t="shared" si="10"/>
        <v>#N/A</v>
      </c>
      <c r="S84" s="191" t="e">
        <f t="shared" ref="S84:S147" si="13">IF(P84&lt;&gt;"",P84,IF(Q84&lt;&gt;"",Q84,IF(R84&lt;&gt;"",R84,"")))</f>
        <v>#N/A</v>
      </c>
      <c r="T84" s="192" t="e">
        <f>VLOOKUP(D84,'PC Receitas'!$N$4:$O$14,2,FALSE)</f>
        <v>#N/A</v>
      </c>
    </row>
    <row r="85" spans="3:20" ht="19.5" customHeight="1" thickTop="1" thickBot="1" x14ac:dyDescent="0.25">
      <c r="C85" s="58"/>
      <c r="D85" s="58"/>
      <c r="E85" s="58"/>
      <c r="F85" s="58"/>
      <c r="G85" s="58"/>
      <c r="H85" s="58"/>
      <c r="I85" s="59"/>
      <c r="J85" s="60"/>
      <c r="K85" s="57">
        <f t="shared" ca="1" si="12"/>
        <v>94700</v>
      </c>
      <c r="P85" s="188" t="e">
        <f t="shared" si="11"/>
        <v>#N/A</v>
      </c>
      <c r="Q85" s="191" t="e">
        <f t="shared" si="9"/>
        <v>#N/A</v>
      </c>
      <c r="R85" s="191" t="e">
        <f t="shared" si="10"/>
        <v>#N/A</v>
      </c>
      <c r="S85" s="191" t="e">
        <f t="shared" si="13"/>
        <v>#N/A</v>
      </c>
      <c r="T85" s="192" t="e">
        <f>VLOOKUP(D85,'PC Receitas'!$N$4:$O$14,2,FALSE)</f>
        <v>#N/A</v>
      </c>
    </row>
    <row r="86" spans="3:20" ht="19.5" customHeight="1" thickTop="1" thickBot="1" x14ac:dyDescent="0.25">
      <c r="C86" s="58"/>
      <c r="D86" s="58"/>
      <c r="E86" s="58"/>
      <c r="F86" s="58"/>
      <c r="G86" s="58"/>
      <c r="H86" s="58"/>
      <c r="I86" s="59"/>
      <c r="J86" s="60"/>
      <c r="K86" s="57">
        <f t="shared" ca="1" si="12"/>
        <v>94700</v>
      </c>
      <c r="P86" s="188" t="e">
        <f t="shared" si="11"/>
        <v>#N/A</v>
      </c>
      <c r="Q86" s="191" t="e">
        <f t="shared" si="9"/>
        <v>#N/A</v>
      </c>
      <c r="R86" s="191" t="e">
        <f t="shared" si="10"/>
        <v>#N/A</v>
      </c>
      <c r="S86" s="191" t="e">
        <f t="shared" si="13"/>
        <v>#N/A</v>
      </c>
      <c r="T86" s="192" t="e">
        <f>VLOOKUP(D86,'PC Receitas'!$N$4:$O$14,2,FALSE)</f>
        <v>#N/A</v>
      </c>
    </row>
    <row r="87" spans="3:20" ht="19.5" customHeight="1" thickTop="1" thickBot="1" x14ac:dyDescent="0.25">
      <c r="C87" s="58"/>
      <c r="D87" s="58"/>
      <c r="E87" s="58"/>
      <c r="F87" s="58"/>
      <c r="G87" s="58"/>
      <c r="H87" s="58"/>
      <c r="I87" s="59"/>
      <c r="J87" s="60"/>
      <c r="K87" s="57">
        <f t="shared" ca="1" si="12"/>
        <v>94700</v>
      </c>
      <c r="P87" s="188" t="e">
        <f t="shared" si="11"/>
        <v>#N/A</v>
      </c>
      <c r="Q87" s="191" t="e">
        <f t="shared" si="9"/>
        <v>#N/A</v>
      </c>
      <c r="R87" s="191" t="e">
        <f t="shared" si="10"/>
        <v>#N/A</v>
      </c>
      <c r="S87" s="191" t="e">
        <f t="shared" si="13"/>
        <v>#N/A</v>
      </c>
      <c r="T87" s="192" t="e">
        <f>VLOOKUP(D87,'PC Receitas'!$N$4:$O$14,2,FALSE)</f>
        <v>#N/A</v>
      </c>
    </row>
    <row r="88" spans="3:20" ht="19.5" customHeight="1" thickTop="1" thickBot="1" x14ac:dyDescent="0.25">
      <c r="C88" s="58"/>
      <c r="D88" s="58"/>
      <c r="E88" s="58"/>
      <c r="F88" s="58"/>
      <c r="G88" s="58"/>
      <c r="H88" s="58"/>
      <c r="I88" s="59"/>
      <c r="J88" s="60"/>
      <c r="K88" s="57">
        <f t="shared" ca="1" si="12"/>
        <v>94700</v>
      </c>
      <c r="P88" s="188" t="e">
        <f t="shared" si="11"/>
        <v>#N/A</v>
      </c>
      <c r="Q88" s="191" t="e">
        <f t="shared" si="9"/>
        <v>#N/A</v>
      </c>
      <c r="R88" s="191" t="e">
        <f t="shared" si="10"/>
        <v>#N/A</v>
      </c>
      <c r="S88" s="191" t="e">
        <f t="shared" si="13"/>
        <v>#N/A</v>
      </c>
      <c r="T88" s="192" t="e">
        <f>VLOOKUP(D88,'PC Receitas'!$N$4:$O$14,2,FALSE)</f>
        <v>#N/A</v>
      </c>
    </row>
    <row r="89" spans="3:20" ht="19.5" customHeight="1" thickTop="1" thickBot="1" x14ac:dyDescent="0.25">
      <c r="C89" s="58"/>
      <c r="D89" s="58"/>
      <c r="E89" s="58"/>
      <c r="F89" s="58"/>
      <c r="G89" s="58"/>
      <c r="H89" s="58"/>
      <c r="I89" s="59"/>
      <c r="J89" s="60"/>
      <c r="K89" s="57">
        <f t="shared" ca="1" si="12"/>
        <v>94700</v>
      </c>
      <c r="P89" s="188" t="e">
        <f t="shared" si="11"/>
        <v>#N/A</v>
      </c>
      <c r="Q89" s="191" t="e">
        <f t="shared" si="9"/>
        <v>#N/A</v>
      </c>
      <c r="R89" s="191" t="e">
        <f t="shared" si="10"/>
        <v>#N/A</v>
      </c>
      <c r="S89" s="191" t="e">
        <f t="shared" si="13"/>
        <v>#N/A</v>
      </c>
      <c r="T89" s="192" t="e">
        <f>VLOOKUP(D89,'PC Receitas'!$N$4:$O$14,2,FALSE)</f>
        <v>#N/A</v>
      </c>
    </row>
    <row r="90" spans="3:20" ht="19.5" customHeight="1" thickTop="1" thickBot="1" x14ac:dyDescent="0.25">
      <c r="C90" s="58"/>
      <c r="D90" s="58"/>
      <c r="E90" s="58"/>
      <c r="F90" s="58"/>
      <c r="G90" s="58"/>
      <c r="H90" s="58"/>
      <c r="I90" s="59"/>
      <c r="J90" s="60"/>
      <c r="K90" s="57">
        <f t="shared" ca="1" si="12"/>
        <v>94700</v>
      </c>
      <c r="P90" s="188" t="e">
        <f t="shared" si="11"/>
        <v>#N/A</v>
      </c>
      <c r="Q90" s="191" t="e">
        <f t="shared" si="9"/>
        <v>#N/A</v>
      </c>
      <c r="R90" s="191" t="e">
        <f t="shared" si="10"/>
        <v>#N/A</v>
      </c>
      <c r="S90" s="191" t="e">
        <f t="shared" si="13"/>
        <v>#N/A</v>
      </c>
      <c r="T90" s="192" t="e">
        <f>VLOOKUP(D90,'PC Receitas'!$N$4:$O$14,2,FALSE)</f>
        <v>#N/A</v>
      </c>
    </row>
    <row r="91" spans="3:20" ht="19.5" customHeight="1" thickTop="1" thickBot="1" x14ac:dyDescent="0.25">
      <c r="C91" s="58"/>
      <c r="D91" s="58"/>
      <c r="E91" s="58"/>
      <c r="F91" s="58"/>
      <c r="G91" s="58"/>
      <c r="H91" s="58"/>
      <c r="I91" s="59"/>
      <c r="J91" s="60"/>
      <c r="K91" s="57">
        <f t="shared" ca="1" si="12"/>
        <v>94700</v>
      </c>
      <c r="P91" s="188" t="e">
        <f t="shared" si="11"/>
        <v>#N/A</v>
      </c>
      <c r="Q91" s="191" t="e">
        <f t="shared" si="9"/>
        <v>#N/A</v>
      </c>
      <c r="R91" s="191" t="e">
        <f t="shared" si="10"/>
        <v>#N/A</v>
      </c>
      <c r="S91" s="191" t="e">
        <f t="shared" si="13"/>
        <v>#N/A</v>
      </c>
      <c r="T91" s="192" t="e">
        <f>VLOOKUP(D91,'PC Receitas'!$N$4:$O$14,2,FALSE)</f>
        <v>#N/A</v>
      </c>
    </row>
    <row r="92" spans="3:20" ht="19.5" customHeight="1" thickTop="1" thickBot="1" x14ac:dyDescent="0.25">
      <c r="C92" s="58"/>
      <c r="D92" s="58"/>
      <c r="E92" s="58"/>
      <c r="F92" s="58"/>
      <c r="G92" s="58"/>
      <c r="H92" s="58"/>
      <c r="I92" s="59"/>
      <c r="J92" s="60"/>
      <c r="K92" s="57">
        <f t="shared" ca="1" si="12"/>
        <v>94700</v>
      </c>
      <c r="P92" s="188" t="e">
        <f t="shared" si="11"/>
        <v>#N/A</v>
      </c>
      <c r="Q92" s="191" t="e">
        <f t="shared" si="9"/>
        <v>#N/A</v>
      </c>
      <c r="R92" s="191" t="e">
        <f t="shared" si="10"/>
        <v>#N/A</v>
      </c>
      <c r="S92" s="191" t="e">
        <f t="shared" si="13"/>
        <v>#N/A</v>
      </c>
      <c r="T92" s="192" t="e">
        <f>VLOOKUP(D92,'PC Receitas'!$N$4:$O$14,2,FALSE)</f>
        <v>#N/A</v>
      </c>
    </row>
    <row r="93" spans="3:20" ht="19.5" customHeight="1" thickTop="1" thickBot="1" x14ac:dyDescent="0.25">
      <c r="C93" s="58"/>
      <c r="D93" s="58"/>
      <c r="E93" s="58"/>
      <c r="F93" s="58"/>
      <c r="G93" s="58"/>
      <c r="H93" s="58"/>
      <c r="I93" s="59"/>
      <c r="J93" s="60"/>
      <c r="K93" s="57">
        <f t="shared" ca="1" si="12"/>
        <v>94700</v>
      </c>
      <c r="P93" s="188" t="e">
        <f t="shared" si="11"/>
        <v>#N/A</v>
      </c>
      <c r="Q93" s="191" t="e">
        <f t="shared" si="9"/>
        <v>#N/A</v>
      </c>
      <c r="R93" s="191" t="e">
        <f t="shared" si="10"/>
        <v>#N/A</v>
      </c>
      <c r="S93" s="191" t="e">
        <f t="shared" si="13"/>
        <v>#N/A</v>
      </c>
      <c r="T93" s="192" t="e">
        <f>VLOOKUP(D93,'PC Receitas'!$N$4:$O$14,2,FALSE)</f>
        <v>#N/A</v>
      </c>
    </row>
    <row r="94" spans="3:20" ht="19.5" customHeight="1" thickTop="1" thickBot="1" x14ac:dyDescent="0.25">
      <c r="C94" s="58"/>
      <c r="D94" s="58"/>
      <c r="E94" s="58"/>
      <c r="F94" s="58"/>
      <c r="G94" s="58"/>
      <c r="H94" s="58"/>
      <c r="I94" s="59"/>
      <c r="J94" s="60"/>
      <c r="K94" s="57">
        <f t="shared" ca="1" si="12"/>
        <v>94700</v>
      </c>
      <c r="P94" s="188" t="e">
        <f t="shared" si="11"/>
        <v>#N/A</v>
      </c>
      <c r="Q94" s="191" t="e">
        <f t="shared" si="9"/>
        <v>#N/A</v>
      </c>
      <c r="R94" s="191" t="e">
        <f t="shared" si="10"/>
        <v>#N/A</v>
      </c>
      <c r="S94" s="191" t="e">
        <f t="shared" si="13"/>
        <v>#N/A</v>
      </c>
      <c r="T94" s="192" t="e">
        <f>VLOOKUP(D94,'PC Receitas'!$N$4:$O$14,2,FALSE)</f>
        <v>#N/A</v>
      </c>
    </row>
    <row r="95" spans="3:20" ht="19.5" customHeight="1" thickTop="1" thickBot="1" x14ac:dyDescent="0.25">
      <c r="C95" s="58"/>
      <c r="D95" s="58"/>
      <c r="E95" s="58"/>
      <c r="F95" s="58"/>
      <c r="G95" s="58"/>
      <c r="H95" s="58"/>
      <c r="I95" s="59"/>
      <c r="J95" s="60"/>
      <c r="K95" s="57">
        <f t="shared" ca="1" si="12"/>
        <v>94700</v>
      </c>
      <c r="P95" s="188" t="e">
        <f t="shared" si="11"/>
        <v>#N/A</v>
      </c>
      <c r="Q95" s="191" t="e">
        <f t="shared" si="9"/>
        <v>#N/A</v>
      </c>
      <c r="R95" s="191" t="e">
        <f t="shared" si="10"/>
        <v>#N/A</v>
      </c>
      <c r="S95" s="191" t="e">
        <f t="shared" si="13"/>
        <v>#N/A</v>
      </c>
      <c r="T95" s="192" t="e">
        <f>VLOOKUP(D95,'PC Receitas'!$N$4:$O$14,2,FALSE)</f>
        <v>#N/A</v>
      </c>
    </row>
    <row r="96" spans="3:20" ht="19.5" customHeight="1" thickTop="1" thickBot="1" x14ac:dyDescent="0.25">
      <c r="C96" s="58"/>
      <c r="D96" s="58"/>
      <c r="E96" s="58"/>
      <c r="F96" s="58"/>
      <c r="G96" s="58"/>
      <c r="H96" s="58"/>
      <c r="I96" s="59"/>
      <c r="J96" s="60"/>
      <c r="K96" s="57">
        <f t="shared" ca="1" si="12"/>
        <v>94700</v>
      </c>
      <c r="P96" s="188" t="e">
        <f t="shared" si="11"/>
        <v>#N/A</v>
      </c>
      <c r="Q96" s="191" t="e">
        <f t="shared" si="9"/>
        <v>#N/A</v>
      </c>
      <c r="R96" s="191" t="e">
        <f t="shared" si="10"/>
        <v>#N/A</v>
      </c>
      <c r="S96" s="191" t="e">
        <f t="shared" si="13"/>
        <v>#N/A</v>
      </c>
      <c r="T96" s="192" t="e">
        <f>VLOOKUP(D96,'PC Receitas'!$N$4:$O$14,2,FALSE)</f>
        <v>#N/A</v>
      </c>
    </row>
    <row r="97" spans="3:20" ht="19.5" customHeight="1" thickTop="1" thickBot="1" x14ac:dyDescent="0.25">
      <c r="C97" s="58"/>
      <c r="D97" s="58"/>
      <c r="E97" s="58"/>
      <c r="F97" s="58"/>
      <c r="G97" s="58"/>
      <c r="H97" s="58"/>
      <c r="I97" s="59"/>
      <c r="J97" s="60"/>
      <c r="K97" s="57">
        <f t="shared" ca="1" si="12"/>
        <v>94700</v>
      </c>
      <c r="P97" s="188" t="e">
        <f t="shared" si="11"/>
        <v>#N/A</v>
      </c>
      <c r="Q97" s="191" t="e">
        <f t="shared" si="9"/>
        <v>#N/A</v>
      </c>
      <c r="R97" s="191" t="e">
        <f t="shared" si="10"/>
        <v>#N/A</v>
      </c>
      <c r="S97" s="191" t="e">
        <f t="shared" si="13"/>
        <v>#N/A</v>
      </c>
      <c r="T97" s="192" t="e">
        <f>VLOOKUP(D97,'PC Receitas'!$N$4:$O$14,2,FALSE)</f>
        <v>#N/A</v>
      </c>
    </row>
    <row r="98" spans="3:20" ht="19.5" customHeight="1" thickTop="1" thickBot="1" x14ac:dyDescent="0.25">
      <c r="C98" s="58"/>
      <c r="D98" s="58"/>
      <c r="E98" s="58"/>
      <c r="F98" s="58"/>
      <c r="G98" s="58"/>
      <c r="H98" s="58"/>
      <c r="I98" s="59"/>
      <c r="J98" s="60"/>
      <c r="K98" s="57">
        <f t="shared" ca="1" si="12"/>
        <v>94700</v>
      </c>
      <c r="P98" s="188" t="e">
        <f t="shared" si="11"/>
        <v>#N/A</v>
      </c>
      <c r="Q98" s="191" t="e">
        <f t="shared" si="9"/>
        <v>#N/A</v>
      </c>
      <c r="R98" s="191" t="e">
        <f t="shared" si="10"/>
        <v>#N/A</v>
      </c>
      <c r="S98" s="191" t="e">
        <f t="shared" si="13"/>
        <v>#N/A</v>
      </c>
      <c r="T98" s="192" t="e">
        <f>VLOOKUP(D98,'PC Receitas'!$N$4:$O$14,2,FALSE)</f>
        <v>#N/A</v>
      </c>
    </row>
    <row r="99" spans="3:20" ht="19.5" customHeight="1" thickTop="1" thickBot="1" x14ac:dyDescent="0.25">
      <c r="C99" s="58"/>
      <c r="D99" s="58"/>
      <c r="E99" s="58"/>
      <c r="F99" s="58"/>
      <c r="G99" s="58"/>
      <c r="H99" s="58"/>
      <c r="I99" s="59"/>
      <c r="J99" s="60"/>
      <c r="K99" s="57">
        <f t="shared" ca="1" si="12"/>
        <v>94700</v>
      </c>
      <c r="P99" s="188" t="e">
        <f t="shared" si="11"/>
        <v>#N/A</v>
      </c>
      <c r="Q99" s="191" t="e">
        <f t="shared" si="9"/>
        <v>#N/A</v>
      </c>
      <c r="R99" s="191" t="e">
        <f t="shared" si="10"/>
        <v>#N/A</v>
      </c>
      <c r="S99" s="191" t="e">
        <f t="shared" si="13"/>
        <v>#N/A</v>
      </c>
      <c r="T99" s="192" t="e">
        <f>VLOOKUP(D99,'PC Receitas'!$N$4:$O$14,2,FALSE)</f>
        <v>#N/A</v>
      </c>
    </row>
    <row r="100" spans="3:20" ht="19.5" customHeight="1" thickTop="1" thickBot="1" x14ac:dyDescent="0.25">
      <c r="C100" s="58"/>
      <c r="D100" s="58"/>
      <c r="E100" s="58"/>
      <c r="F100" s="58"/>
      <c r="G100" s="58"/>
      <c r="H100" s="58"/>
      <c r="I100" s="59"/>
      <c r="J100" s="60"/>
      <c r="K100" s="57">
        <f t="shared" ca="1" si="12"/>
        <v>94700</v>
      </c>
      <c r="P100" s="188" t="e">
        <f t="shared" si="11"/>
        <v>#N/A</v>
      </c>
      <c r="Q100" s="191" t="e">
        <f t="shared" si="9"/>
        <v>#N/A</v>
      </c>
      <c r="R100" s="191" t="e">
        <f t="shared" si="10"/>
        <v>#N/A</v>
      </c>
      <c r="S100" s="191" t="e">
        <f t="shared" si="13"/>
        <v>#N/A</v>
      </c>
      <c r="T100" s="192" t="e">
        <f>VLOOKUP(D100,'PC Receitas'!$N$4:$O$14,2,FALSE)</f>
        <v>#N/A</v>
      </c>
    </row>
    <row r="101" spans="3:20" ht="19.5" customHeight="1" thickTop="1" thickBot="1" x14ac:dyDescent="0.25">
      <c r="C101" s="58"/>
      <c r="D101" s="58"/>
      <c r="E101" s="58"/>
      <c r="F101" s="58"/>
      <c r="G101" s="58"/>
      <c r="H101" s="58"/>
      <c r="I101" s="59"/>
      <c r="J101" s="60"/>
      <c r="K101" s="57">
        <f t="shared" ca="1" si="12"/>
        <v>94700</v>
      </c>
      <c r="P101" s="188" t="e">
        <f t="shared" si="11"/>
        <v>#N/A</v>
      </c>
      <c r="Q101" s="191" t="e">
        <f t="shared" si="9"/>
        <v>#N/A</v>
      </c>
      <c r="R101" s="191" t="e">
        <f t="shared" si="10"/>
        <v>#N/A</v>
      </c>
      <c r="S101" s="191" t="e">
        <f t="shared" si="13"/>
        <v>#N/A</v>
      </c>
      <c r="T101" s="192" t="e">
        <f>VLOOKUP(D101,'PC Receitas'!$N$4:$O$14,2,FALSE)</f>
        <v>#N/A</v>
      </c>
    </row>
    <row r="102" spans="3:20" ht="19.5" customHeight="1" thickTop="1" thickBot="1" x14ac:dyDescent="0.25">
      <c r="C102" s="58"/>
      <c r="D102" s="58"/>
      <c r="E102" s="58"/>
      <c r="F102" s="58"/>
      <c r="G102" s="58"/>
      <c r="H102" s="58"/>
      <c r="I102" s="59"/>
      <c r="J102" s="60"/>
      <c r="K102" s="57">
        <f t="shared" ca="1" si="12"/>
        <v>94700</v>
      </c>
      <c r="P102" s="188" t="e">
        <f t="shared" si="11"/>
        <v>#N/A</v>
      </c>
      <c r="Q102" s="191" t="e">
        <f t="shared" si="9"/>
        <v>#N/A</v>
      </c>
      <c r="R102" s="191" t="e">
        <f t="shared" si="10"/>
        <v>#N/A</v>
      </c>
      <c r="S102" s="191" t="e">
        <f t="shared" si="13"/>
        <v>#N/A</v>
      </c>
      <c r="T102" s="192" t="e">
        <f>VLOOKUP(D102,'PC Receitas'!$N$4:$O$14,2,FALSE)</f>
        <v>#N/A</v>
      </c>
    </row>
    <row r="103" spans="3:20" ht="19.5" customHeight="1" thickTop="1" thickBot="1" x14ac:dyDescent="0.25">
      <c r="C103" s="58"/>
      <c r="D103" s="58"/>
      <c r="E103" s="58"/>
      <c r="F103" s="58"/>
      <c r="G103" s="58"/>
      <c r="H103" s="58"/>
      <c r="I103" s="59"/>
      <c r="J103" s="60"/>
      <c r="K103" s="57">
        <f t="shared" ca="1" si="12"/>
        <v>94700</v>
      </c>
      <c r="P103" s="188" t="e">
        <f t="shared" si="11"/>
        <v>#N/A</v>
      </c>
      <c r="Q103" s="191" t="e">
        <f t="shared" si="9"/>
        <v>#N/A</v>
      </c>
      <c r="R103" s="191" t="e">
        <f t="shared" si="10"/>
        <v>#N/A</v>
      </c>
      <c r="S103" s="191" t="e">
        <f t="shared" si="13"/>
        <v>#N/A</v>
      </c>
      <c r="T103" s="192" t="e">
        <f>VLOOKUP(D103,'PC Receitas'!$N$4:$O$14,2,FALSE)</f>
        <v>#N/A</v>
      </c>
    </row>
    <row r="104" spans="3:20" ht="19.5" customHeight="1" thickTop="1" thickBot="1" x14ac:dyDescent="0.25">
      <c r="C104" s="58"/>
      <c r="D104" s="58"/>
      <c r="E104" s="58"/>
      <c r="F104" s="58"/>
      <c r="G104" s="58"/>
      <c r="H104" s="58"/>
      <c r="I104" s="59"/>
      <c r="J104" s="60"/>
      <c r="K104" s="57">
        <f t="shared" ca="1" si="12"/>
        <v>94700</v>
      </c>
      <c r="P104" s="188" t="e">
        <f t="shared" si="11"/>
        <v>#N/A</v>
      </c>
      <c r="Q104" s="191" t="e">
        <f t="shared" si="9"/>
        <v>#N/A</v>
      </c>
      <c r="R104" s="191" t="e">
        <f t="shared" si="10"/>
        <v>#N/A</v>
      </c>
      <c r="S104" s="191" t="e">
        <f t="shared" si="13"/>
        <v>#N/A</v>
      </c>
      <c r="T104" s="192" t="e">
        <f>VLOOKUP(D104,'PC Receitas'!$N$4:$O$14,2,FALSE)</f>
        <v>#N/A</v>
      </c>
    </row>
    <row r="105" spans="3:20" ht="19.5" customHeight="1" thickTop="1" thickBot="1" x14ac:dyDescent="0.25">
      <c r="C105" s="58"/>
      <c r="D105" s="58"/>
      <c r="E105" s="58"/>
      <c r="F105" s="58"/>
      <c r="G105" s="58"/>
      <c r="H105" s="58"/>
      <c r="I105" s="59"/>
      <c r="J105" s="60"/>
      <c r="K105" s="57">
        <f t="shared" ca="1" si="12"/>
        <v>94700</v>
      </c>
      <c r="P105" s="188" t="e">
        <f t="shared" si="11"/>
        <v>#N/A</v>
      </c>
      <c r="Q105" s="191" t="e">
        <f t="shared" si="9"/>
        <v>#N/A</v>
      </c>
      <c r="R105" s="191" t="e">
        <f t="shared" si="10"/>
        <v>#N/A</v>
      </c>
      <c r="S105" s="191" t="e">
        <f t="shared" si="13"/>
        <v>#N/A</v>
      </c>
      <c r="T105" s="192" t="e">
        <f>VLOOKUP(D105,'PC Receitas'!$N$4:$O$14,2,FALSE)</f>
        <v>#N/A</v>
      </c>
    </row>
    <row r="106" spans="3:20" ht="19.5" customHeight="1" thickTop="1" thickBot="1" x14ac:dyDescent="0.25">
      <c r="C106" s="58"/>
      <c r="D106" s="58"/>
      <c r="E106" s="58"/>
      <c r="F106" s="58"/>
      <c r="G106" s="58"/>
      <c r="H106" s="58"/>
      <c r="I106" s="59"/>
      <c r="J106" s="60"/>
      <c r="K106" s="57">
        <f t="shared" ca="1" si="12"/>
        <v>94700</v>
      </c>
      <c r="P106" s="188" t="e">
        <f t="shared" si="11"/>
        <v>#N/A</v>
      </c>
      <c r="Q106" s="191" t="e">
        <f t="shared" si="9"/>
        <v>#N/A</v>
      </c>
      <c r="R106" s="191" t="e">
        <f t="shared" si="10"/>
        <v>#N/A</v>
      </c>
      <c r="S106" s="191" t="e">
        <f t="shared" si="13"/>
        <v>#N/A</v>
      </c>
      <c r="T106" s="192" t="e">
        <f>VLOOKUP(D106,'PC Receitas'!$N$4:$O$14,2,FALSE)</f>
        <v>#N/A</v>
      </c>
    </row>
    <row r="107" spans="3:20" ht="19.5" customHeight="1" thickTop="1" thickBot="1" x14ac:dyDescent="0.25">
      <c r="C107" s="58"/>
      <c r="D107" s="58"/>
      <c r="E107" s="58"/>
      <c r="F107" s="58"/>
      <c r="G107" s="58"/>
      <c r="H107" s="58"/>
      <c r="I107" s="59"/>
      <c r="J107" s="60"/>
      <c r="K107" s="57">
        <f t="shared" ca="1" si="12"/>
        <v>94700</v>
      </c>
      <c r="P107" s="188" t="e">
        <f t="shared" si="11"/>
        <v>#N/A</v>
      </c>
      <c r="Q107" s="191" t="e">
        <f t="shared" si="9"/>
        <v>#N/A</v>
      </c>
      <c r="R107" s="191" t="e">
        <f t="shared" si="10"/>
        <v>#N/A</v>
      </c>
      <c r="S107" s="191" t="e">
        <f t="shared" si="13"/>
        <v>#N/A</v>
      </c>
      <c r="T107" s="192" t="e">
        <f>VLOOKUP(D107,'PC Receitas'!$N$4:$O$14,2,FALSE)</f>
        <v>#N/A</v>
      </c>
    </row>
    <row r="108" spans="3:20" ht="19.5" customHeight="1" thickTop="1" thickBot="1" x14ac:dyDescent="0.25">
      <c r="C108" s="58"/>
      <c r="D108" s="58"/>
      <c r="E108" s="58"/>
      <c r="F108" s="58"/>
      <c r="G108" s="58"/>
      <c r="H108" s="58"/>
      <c r="I108" s="59"/>
      <c r="J108" s="60"/>
      <c r="K108" s="57">
        <f t="shared" ca="1" si="12"/>
        <v>94700</v>
      </c>
      <c r="P108" s="188" t="e">
        <f t="shared" si="11"/>
        <v>#N/A</v>
      </c>
      <c r="Q108" s="191" t="e">
        <f t="shared" si="9"/>
        <v>#N/A</v>
      </c>
      <c r="R108" s="191" t="e">
        <f t="shared" si="10"/>
        <v>#N/A</v>
      </c>
      <c r="S108" s="191" t="e">
        <f t="shared" si="13"/>
        <v>#N/A</v>
      </c>
      <c r="T108" s="192" t="e">
        <f>VLOOKUP(D108,'PC Receitas'!$N$4:$O$14,2,FALSE)</f>
        <v>#N/A</v>
      </c>
    </row>
    <row r="109" spans="3:20" ht="19.5" customHeight="1" thickTop="1" thickBot="1" x14ac:dyDescent="0.25">
      <c r="C109" s="58"/>
      <c r="D109" s="58"/>
      <c r="E109" s="58"/>
      <c r="F109" s="58"/>
      <c r="G109" s="58"/>
      <c r="H109" s="58"/>
      <c r="I109" s="59"/>
      <c r="J109" s="60"/>
      <c r="K109" s="57">
        <f t="shared" ca="1" si="12"/>
        <v>94700</v>
      </c>
      <c r="P109" s="188" t="e">
        <f t="shared" si="11"/>
        <v>#N/A</v>
      </c>
      <c r="Q109" s="191" t="e">
        <f t="shared" si="9"/>
        <v>#N/A</v>
      </c>
      <c r="R109" s="191" t="e">
        <f t="shared" si="10"/>
        <v>#N/A</v>
      </c>
      <c r="S109" s="191" t="e">
        <f t="shared" si="13"/>
        <v>#N/A</v>
      </c>
      <c r="T109" s="192" t="e">
        <f>VLOOKUP(D109,'PC Receitas'!$N$4:$O$14,2,FALSE)</f>
        <v>#N/A</v>
      </c>
    </row>
    <row r="110" spans="3:20" ht="19.5" customHeight="1" thickTop="1" thickBot="1" x14ac:dyDescent="0.25">
      <c r="C110" s="58"/>
      <c r="D110" s="58"/>
      <c r="E110" s="58"/>
      <c r="F110" s="58"/>
      <c r="G110" s="58"/>
      <c r="H110" s="58"/>
      <c r="I110" s="59"/>
      <c r="J110" s="60"/>
      <c r="K110" s="57">
        <f t="shared" ca="1" si="12"/>
        <v>94700</v>
      </c>
      <c r="P110" s="188" t="e">
        <f t="shared" si="11"/>
        <v>#N/A</v>
      </c>
      <c r="Q110" s="191" t="e">
        <f t="shared" si="9"/>
        <v>#N/A</v>
      </c>
      <c r="R110" s="191" t="e">
        <f t="shared" si="10"/>
        <v>#N/A</v>
      </c>
      <c r="S110" s="191" t="e">
        <f t="shared" si="13"/>
        <v>#N/A</v>
      </c>
      <c r="T110" s="192" t="e">
        <f>VLOOKUP(D110,'PC Receitas'!$N$4:$O$14,2,FALSE)</f>
        <v>#N/A</v>
      </c>
    </row>
    <row r="111" spans="3:20" ht="19.5" customHeight="1" thickTop="1" thickBot="1" x14ac:dyDescent="0.25">
      <c r="C111" s="58"/>
      <c r="D111" s="58"/>
      <c r="E111" s="58"/>
      <c r="F111" s="58"/>
      <c r="G111" s="58"/>
      <c r="H111" s="58"/>
      <c r="I111" s="59"/>
      <c r="J111" s="60"/>
      <c r="K111" s="57">
        <f t="shared" ca="1" si="12"/>
        <v>94700</v>
      </c>
      <c r="P111" s="188" t="e">
        <f t="shared" si="11"/>
        <v>#N/A</v>
      </c>
      <c r="Q111" s="191" t="e">
        <f t="shared" si="9"/>
        <v>#N/A</v>
      </c>
      <c r="R111" s="191" t="e">
        <f t="shared" si="10"/>
        <v>#N/A</v>
      </c>
      <c r="S111" s="191" t="e">
        <f t="shared" si="13"/>
        <v>#N/A</v>
      </c>
      <c r="T111" s="192" t="e">
        <f>VLOOKUP(D111,'PC Receitas'!$N$4:$O$14,2,FALSE)</f>
        <v>#N/A</v>
      </c>
    </row>
    <row r="112" spans="3:20" ht="19.5" customHeight="1" thickTop="1" thickBot="1" x14ac:dyDescent="0.25">
      <c r="C112" s="58"/>
      <c r="D112" s="58"/>
      <c r="E112" s="58"/>
      <c r="F112" s="58"/>
      <c r="G112" s="58"/>
      <c r="H112" s="58"/>
      <c r="I112" s="59"/>
      <c r="J112" s="60"/>
      <c r="K112" s="57">
        <f t="shared" ca="1" si="12"/>
        <v>94700</v>
      </c>
      <c r="P112" s="188" t="e">
        <f t="shared" si="11"/>
        <v>#N/A</v>
      </c>
      <c r="Q112" s="191" t="e">
        <f t="shared" si="9"/>
        <v>#N/A</v>
      </c>
      <c r="R112" s="191" t="e">
        <f t="shared" si="10"/>
        <v>#N/A</v>
      </c>
      <c r="S112" s="191" t="e">
        <f t="shared" si="13"/>
        <v>#N/A</v>
      </c>
      <c r="T112" s="192" t="e">
        <f>VLOOKUP(D112,'PC Receitas'!$N$4:$O$14,2,FALSE)</f>
        <v>#N/A</v>
      </c>
    </row>
    <row r="113" spans="3:20" ht="19.5" customHeight="1" thickTop="1" thickBot="1" x14ac:dyDescent="0.25">
      <c r="C113" s="58"/>
      <c r="D113" s="58"/>
      <c r="E113" s="58"/>
      <c r="F113" s="58"/>
      <c r="G113" s="58"/>
      <c r="H113" s="58"/>
      <c r="I113" s="59"/>
      <c r="J113" s="60"/>
      <c r="K113" s="57">
        <f t="shared" ca="1" si="12"/>
        <v>94700</v>
      </c>
      <c r="P113" s="188" t="e">
        <f t="shared" si="11"/>
        <v>#N/A</v>
      </c>
      <c r="Q113" s="191" t="e">
        <f t="shared" si="9"/>
        <v>#N/A</v>
      </c>
      <c r="R113" s="191" t="e">
        <f t="shared" si="10"/>
        <v>#N/A</v>
      </c>
      <c r="S113" s="191" t="e">
        <f t="shared" si="13"/>
        <v>#N/A</v>
      </c>
      <c r="T113" s="192" t="e">
        <f>VLOOKUP(D113,'PC Receitas'!$N$4:$O$14,2,FALSE)</f>
        <v>#N/A</v>
      </c>
    </row>
    <row r="114" spans="3:20" ht="19.5" customHeight="1" thickTop="1" thickBot="1" x14ac:dyDescent="0.25">
      <c r="C114" s="58"/>
      <c r="D114" s="58"/>
      <c r="E114" s="58"/>
      <c r="F114" s="58"/>
      <c r="G114" s="58"/>
      <c r="H114" s="58"/>
      <c r="I114" s="59"/>
      <c r="J114" s="60"/>
      <c r="K114" s="57">
        <f t="shared" ca="1" si="12"/>
        <v>94700</v>
      </c>
      <c r="P114" s="188" t="e">
        <f t="shared" si="11"/>
        <v>#N/A</v>
      </c>
      <c r="Q114" s="191" t="e">
        <f t="shared" si="9"/>
        <v>#N/A</v>
      </c>
      <c r="R114" s="191" t="e">
        <f t="shared" si="10"/>
        <v>#N/A</v>
      </c>
      <c r="S114" s="191" t="e">
        <f t="shared" si="13"/>
        <v>#N/A</v>
      </c>
      <c r="T114" s="192" t="e">
        <f>VLOOKUP(D114,'PC Receitas'!$N$4:$O$14,2,FALSE)</f>
        <v>#N/A</v>
      </c>
    </row>
    <row r="115" spans="3:20" ht="19.5" customHeight="1" thickTop="1" thickBot="1" x14ac:dyDescent="0.25">
      <c r="C115" s="58"/>
      <c r="D115" s="58"/>
      <c r="E115" s="58"/>
      <c r="F115" s="58"/>
      <c r="G115" s="58"/>
      <c r="H115" s="58"/>
      <c r="I115" s="59"/>
      <c r="J115" s="60"/>
      <c r="K115" s="57">
        <f t="shared" ca="1" si="12"/>
        <v>94700</v>
      </c>
      <c r="P115" s="188" t="e">
        <f t="shared" si="11"/>
        <v>#N/A</v>
      </c>
      <c r="Q115" s="191" t="e">
        <f t="shared" si="9"/>
        <v>#N/A</v>
      </c>
      <c r="R115" s="191" t="e">
        <f t="shared" si="10"/>
        <v>#N/A</v>
      </c>
      <c r="S115" s="191" t="e">
        <f t="shared" si="13"/>
        <v>#N/A</v>
      </c>
      <c r="T115" s="192" t="e">
        <f>VLOOKUP(D115,'PC Receitas'!$N$4:$O$14,2,FALSE)</f>
        <v>#N/A</v>
      </c>
    </row>
    <row r="116" spans="3:20" ht="19.5" customHeight="1" thickTop="1" thickBot="1" x14ac:dyDescent="0.25">
      <c r="C116" s="58"/>
      <c r="D116" s="58"/>
      <c r="E116" s="58"/>
      <c r="F116" s="58"/>
      <c r="G116" s="58"/>
      <c r="H116" s="58"/>
      <c r="I116" s="59"/>
      <c r="J116" s="60"/>
      <c r="K116" s="57">
        <f t="shared" ca="1" si="12"/>
        <v>94700</v>
      </c>
      <c r="P116" s="188" t="e">
        <f t="shared" si="11"/>
        <v>#N/A</v>
      </c>
      <c r="Q116" s="191" t="e">
        <f t="shared" si="9"/>
        <v>#N/A</v>
      </c>
      <c r="R116" s="191" t="e">
        <f t="shared" si="10"/>
        <v>#N/A</v>
      </c>
      <c r="S116" s="191" t="e">
        <f t="shared" si="13"/>
        <v>#N/A</v>
      </c>
      <c r="T116" s="192" t="e">
        <f>VLOOKUP(D116,'PC Receitas'!$N$4:$O$14,2,FALSE)</f>
        <v>#N/A</v>
      </c>
    </row>
    <row r="117" spans="3:20" ht="19.5" customHeight="1" thickTop="1" thickBot="1" x14ac:dyDescent="0.25">
      <c r="C117" s="58"/>
      <c r="D117" s="58"/>
      <c r="E117" s="58"/>
      <c r="F117" s="58"/>
      <c r="G117" s="58"/>
      <c r="H117" s="58"/>
      <c r="I117" s="59"/>
      <c r="J117" s="60"/>
      <c r="K117" s="57">
        <f t="shared" ca="1" si="12"/>
        <v>94700</v>
      </c>
      <c r="P117" s="188" t="e">
        <f t="shared" si="11"/>
        <v>#N/A</v>
      </c>
      <c r="Q117" s="191" t="e">
        <f t="shared" si="9"/>
        <v>#N/A</v>
      </c>
      <c r="R117" s="191" t="e">
        <f t="shared" si="10"/>
        <v>#N/A</v>
      </c>
      <c r="S117" s="191" t="e">
        <f t="shared" si="13"/>
        <v>#N/A</v>
      </c>
      <c r="T117" s="192" t="e">
        <f>VLOOKUP(D117,'PC Receitas'!$N$4:$O$14,2,FALSE)</f>
        <v>#N/A</v>
      </c>
    </row>
    <row r="118" spans="3:20" ht="19.5" customHeight="1" thickTop="1" thickBot="1" x14ac:dyDescent="0.25">
      <c r="C118" s="58"/>
      <c r="D118" s="58"/>
      <c r="E118" s="58"/>
      <c r="F118" s="58"/>
      <c r="G118" s="58"/>
      <c r="H118" s="58"/>
      <c r="I118" s="59"/>
      <c r="J118" s="60"/>
      <c r="K118" s="57">
        <f t="shared" ca="1" si="12"/>
        <v>94700</v>
      </c>
      <c r="P118" s="188" t="e">
        <f t="shared" si="11"/>
        <v>#N/A</v>
      </c>
      <c r="Q118" s="191" t="e">
        <f t="shared" si="9"/>
        <v>#N/A</v>
      </c>
      <c r="R118" s="191" t="e">
        <f t="shared" si="10"/>
        <v>#N/A</v>
      </c>
      <c r="S118" s="191" t="e">
        <f t="shared" si="13"/>
        <v>#N/A</v>
      </c>
      <c r="T118" s="192" t="e">
        <f>VLOOKUP(D118,'PC Receitas'!$N$4:$O$14,2,FALSE)</f>
        <v>#N/A</v>
      </c>
    </row>
    <row r="119" spans="3:20" ht="19.5" customHeight="1" thickTop="1" thickBot="1" x14ac:dyDescent="0.25">
      <c r="C119" s="58"/>
      <c r="D119" s="58"/>
      <c r="E119" s="58"/>
      <c r="F119" s="58"/>
      <c r="G119" s="58"/>
      <c r="H119" s="58"/>
      <c r="I119" s="59"/>
      <c r="J119" s="60"/>
      <c r="K119" s="57">
        <f t="shared" ca="1" si="12"/>
        <v>94700</v>
      </c>
      <c r="P119" s="188" t="e">
        <f t="shared" si="11"/>
        <v>#N/A</v>
      </c>
      <c r="Q119" s="191" t="e">
        <f t="shared" si="9"/>
        <v>#N/A</v>
      </c>
      <c r="R119" s="191" t="e">
        <f t="shared" si="10"/>
        <v>#N/A</v>
      </c>
      <c r="S119" s="191" t="e">
        <f t="shared" si="13"/>
        <v>#N/A</v>
      </c>
      <c r="T119" s="192" t="e">
        <f>VLOOKUP(D119,'PC Receitas'!$N$4:$O$14,2,FALSE)</f>
        <v>#N/A</v>
      </c>
    </row>
    <row r="120" spans="3:20" ht="19.5" customHeight="1" thickTop="1" thickBot="1" x14ac:dyDescent="0.25">
      <c r="C120" s="58"/>
      <c r="D120" s="58"/>
      <c r="E120" s="58"/>
      <c r="F120" s="58"/>
      <c r="G120" s="58"/>
      <c r="H120" s="58"/>
      <c r="I120" s="59"/>
      <c r="J120" s="60"/>
      <c r="K120" s="57">
        <f t="shared" ca="1" si="12"/>
        <v>94700</v>
      </c>
      <c r="P120" s="188" t="e">
        <f t="shared" si="11"/>
        <v>#N/A</v>
      </c>
      <c r="Q120" s="191" t="e">
        <f t="shared" si="9"/>
        <v>#N/A</v>
      </c>
      <c r="R120" s="191" t="e">
        <f t="shared" si="10"/>
        <v>#N/A</v>
      </c>
      <c r="S120" s="191" t="e">
        <f t="shared" si="13"/>
        <v>#N/A</v>
      </c>
      <c r="T120" s="192" t="e">
        <f>VLOOKUP(D120,'PC Receitas'!$N$4:$O$14,2,FALSE)</f>
        <v>#N/A</v>
      </c>
    </row>
    <row r="121" spans="3:20" ht="19.5" customHeight="1" thickTop="1" thickBot="1" x14ac:dyDescent="0.25">
      <c r="C121" s="58"/>
      <c r="D121" s="58"/>
      <c r="E121" s="58"/>
      <c r="F121" s="58"/>
      <c r="G121" s="58"/>
      <c r="H121" s="58"/>
      <c r="I121" s="59"/>
      <c r="J121" s="60"/>
      <c r="K121" s="57">
        <f t="shared" ca="1" si="12"/>
        <v>94700</v>
      </c>
      <c r="P121" s="188" t="e">
        <f t="shared" si="11"/>
        <v>#N/A</v>
      </c>
      <c r="Q121" s="191" t="e">
        <f t="shared" si="9"/>
        <v>#N/A</v>
      </c>
      <c r="R121" s="191" t="e">
        <f t="shared" si="10"/>
        <v>#N/A</v>
      </c>
      <c r="S121" s="191" t="e">
        <f t="shared" si="13"/>
        <v>#N/A</v>
      </c>
      <c r="T121" s="192" t="e">
        <f>VLOOKUP(D121,'PC Receitas'!$N$4:$O$14,2,FALSE)</f>
        <v>#N/A</v>
      </c>
    </row>
    <row r="122" spans="3:20" ht="19.5" customHeight="1" thickTop="1" thickBot="1" x14ac:dyDescent="0.25">
      <c r="C122" s="58"/>
      <c r="D122" s="58"/>
      <c r="E122" s="58"/>
      <c r="F122" s="58"/>
      <c r="G122" s="58"/>
      <c r="H122" s="58"/>
      <c r="I122" s="59"/>
      <c r="J122" s="60"/>
      <c r="K122" s="57">
        <f t="shared" ca="1" si="12"/>
        <v>94700</v>
      </c>
      <c r="P122" s="188" t="e">
        <f t="shared" si="11"/>
        <v>#N/A</v>
      </c>
      <c r="Q122" s="191" t="e">
        <f t="shared" si="9"/>
        <v>#N/A</v>
      </c>
      <c r="R122" s="191" t="e">
        <f t="shared" si="10"/>
        <v>#N/A</v>
      </c>
      <c r="S122" s="191" t="e">
        <f t="shared" si="13"/>
        <v>#N/A</v>
      </c>
      <c r="T122" s="192" t="e">
        <f>VLOOKUP(D122,'PC Receitas'!$N$4:$O$14,2,FALSE)</f>
        <v>#N/A</v>
      </c>
    </row>
    <row r="123" spans="3:20" ht="19.5" customHeight="1" thickTop="1" thickBot="1" x14ac:dyDescent="0.25">
      <c r="C123" s="58"/>
      <c r="D123" s="58"/>
      <c r="E123" s="58"/>
      <c r="F123" s="58"/>
      <c r="G123" s="58"/>
      <c r="H123" s="58"/>
      <c r="I123" s="59"/>
      <c r="J123" s="60"/>
      <c r="K123" s="57">
        <f t="shared" ca="1" si="12"/>
        <v>94700</v>
      </c>
      <c r="P123" s="188" t="e">
        <f t="shared" si="11"/>
        <v>#N/A</v>
      </c>
      <c r="Q123" s="191" t="e">
        <f t="shared" si="9"/>
        <v>#N/A</v>
      </c>
      <c r="R123" s="191" t="e">
        <f t="shared" si="10"/>
        <v>#N/A</v>
      </c>
      <c r="S123" s="191" t="e">
        <f t="shared" si="13"/>
        <v>#N/A</v>
      </c>
      <c r="T123" s="192" t="e">
        <f>VLOOKUP(D123,'PC Receitas'!$N$4:$O$14,2,FALSE)</f>
        <v>#N/A</v>
      </c>
    </row>
    <row r="124" spans="3:20" ht="19.5" customHeight="1" thickTop="1" thickBot="1" x14ac:dyDescent="0.25">
      <c r="C124" s="58"/>
      <c r="D124" s="58"/>
      <c r="E124" s="58"/>
      <c r="F124" s="58"/>
      <c r="G124" s="58"/>
      <c r="H124" s="58"/>
      <c r="I124" s="59"/>
      <c r="J124" s="60"/>
      <c r="K124" s="57">
        <f t="shared" ca="1" si="12"/>
        <v>94700</v>
      </c>
      <c r="P124" s="188" t="e">
        <f t="shared" si="11"/>
        <v>#N/A</v>
      </c>
      <c r="Q124" s="191" t="e">
        <f t="shared" si="9"/>
        <v>#N/A</v>
      </c>
      <c r="R124" s="191" t="e">
        <f t="shared" si="10"/>
        <v>#N/A</v>
      </c>
      <c r="S124" s="191" t="e">
        <f t="shared" si="13"/>
        <v>#N/A</v>
      </c>
      <c r="T124" s="192" t="e">
        <f>VLOOKUP(D124,'PC Receitas'!$N$4:$O$14,2,FALSE)</f>
        <v>#N/A</v>
      </c>
    </row>
    <row r="125" spans="3:20" ht="19.5" customHeight="1" thickTop="1" thickBot="1" x14ac:dyDescent="0.25">
      <c r="C125" s="58"/>
      <c r="D125" s="58"/>
      <c r="E125" s="58"/>
      <c r="F125" s="58"/>
      <c r="G125" s="58"/>
      <c r="H125" s="58"/>
      <c r="I125" s="59"/>
      <c r="J125" s="60"/>
      <c r="K125" s="57">
        <f t="shared" ca="1" si="12"/>
        <v>94700</v>
      </c>
      <c r="P125" s="188" t="e">
        <f t="shared" si="11"/>
        <v>#N/A</v>
      </c>
      <c r="Q125" s="191" t="e">
        <f t="shared" si="9"/>
        <v>#N/A</v>
      </c>
      <c r="R125" s="191" t="e">
        <f t="shared" si="10"/>
        <v>#N/A</v>
      </c>
      <c r="S125" s="191" t="e">
        <f t="shared" si="13"/>
        <v>#N/A</v>
      </c>
      <c r="T125" s="192" t="e">
        <f>VLOOKUP(D125,'PC Receitas'!$N$4:$O$14,2,FALSE)</f>
        <v>#N/A</v>
      </c>
    </row>
    <row r="126" spans="3:20" ht="19.5" customHeight="1" thickTop="1" thickBot="1" x14ac:dyDescent="0.25">
      <c r="C126" s="58"/>
      <c r="D126" s="58"/>
      <c r="E126" s="58"/>
      <c r="F126" s="58"/>
      <c r="G126" s="58"/>
      <c r="H126" s="58"/>
      <c r="I126" s="59"/>
      <c r="J126" s="60"/>
      <c r="K126" s="57">
        <f t="shared" ca="1" si="12"/>
        <v>94700</v>
      </c>
      <c r="P126" s="188" t="e">
        <f t="shared" si="11"/>
        <v>#N/A</v>
      </c>
      <c r="Q126" s="191" t="e">
        <f t="shared" si="9"/>
        <v>#N/A</v>
      </c>
      <c r="R126" s="191" t="e">
        <f t="shared" si="10"/>
        <v>#N/A</v>
      </c>
      <c r="S126" s="191" t="e">
        <f t="shared" si="13"/>
        <v>#N/A</v>
      </c>
      <c r="T126" s="192" t="e">
        <f>VLOOKUP(D126,'PC Receitas'!$N$4:$O$14,2,FALSE)</f>
        <v>#N/A</v>
      </c>
    </row>
    <row r="127" spans="3:20" ht="19.5" customHeight="1" thickTop="1" thickBot="1" x14ac:dyDescent="0.25">
      <c r="C127" s="58"/>
      <c r="D127" s="58"/>
      <c r="E127" s="58"/>
      <c r="F127" s="58"/>
      <c r="G127" s="58"/>
      <c r="H127" s="58"/>
      <c r="I127" s="59"/>
      <c r="J127" s="60"/>
      <c r="K127" s="57">
        <f t="shared" ca="1" si="12"/>
        <v>94700</v>
      </c>
      <c r="P127" s="188" t="e">
        <f t="shared" si="11"/>
        <v>#N/A</v>
      </c>
      <c r="Q127" s="191" t="e">
        <f t="shared" si="9"/>
        <v>#N/A</v>
      </c>
      <c r="R127" s="191" t="e">
        <f t="shared" si="10"/>
        <v>#N/A</v>
      </c>
      <c r="S127" s="191" t="e">
        <f t="shared" si="13"/>
        <v>#N/A</v>
      </c>
      <c r="T127" s="192" t="e">
        <f>VLOOKUP(D127,'PC Receitas'!$N$4:$O$14,2,FALSE)</f>
        <v>#N/A</v>
      </c>
    </row>
    <row r="128" spans="3:20" ht="19.5" customHeight="1" thickTop="1" thickBot="1" x14ac:dyDescent="0.25">
      <c r="C128" s="58"/>
      <c r="D128" s="58"/>
      <c r="E128" s="58"/>
      <c r="F128" s="58"/>
      <c r="G128" s="58"/>
      <c r="H128" s="58"/>
      <c r="I128" s="59"/>
      <c r="J128" s="60"/>
      <c r="K128" s="57">
        <f t="shared" ca="1" si="12"/>
        <v>94700</v>
      </c>
      <c r="P128" s="188" t="e">
        <f t="shared" si="11"/>
        <v>#N/A</v>
      </c>
      <c r="Q128" s="191" t="e">
        <f t="shared" si="9"/>
        <v>#N/A</v>
      </c>
      <c r="R128" s="191" t="e">
        <f t="shared" si="10"/>
        <v>#N/A</v>
      </c>
      <c r="S128" s="191" t="e">
        <f t="shared" si="13"/>
        <v>#N/A</v>
      </c>
      <c r="T128" s="192" t="e">
        <f>VLOOKUP(D128,'PC Receitas'!$N$4:$O$14,2,FALSE)</f>
        <v>#N/A</v>
      </c>
    </row>
    <row r="129" spans="3:20" ht="19.5" customHeight="1" thickTop="1" thickBot="1" x14ac:dyDescent="0.25">
      <c r="C129" s="58"/>
      <c r="D129" s="58"/>
      <c r="E129" s="58"/>
      <c r="F129" s="58"/>
      <c r="G129" s="58"/>
      <c r="H129" s="58"/>
      <c r="I129" s="59"/>
      <c r="J129" s="60"/>
      <c r="K129" s="57">
        <f t="shared" ca="1" si="12"/>
        <v>94700</v>
      </c>
      <c r="P129" s="188" t="e">
        <f t="shared" si="11"/>
        <v>#N/A</v>
      </c>
      <c r="Q129" s="191" t="e">
        <f t="shared" si="9"/>
        <v>#N/A</v>
      </c>
      <c r="R129" s="191" t="e">
        <f t="shared" si="10"/>
        <v>#N/A</v>
      </c>
      <c r="S129" s="191" t="e">
        <f t="shared" si="13"/>
        <v>#N/A</v>
      </c>
      <c r="T129" s="192" t="e">
        <f>VLOOKUP(D129,'PC Receitas'!$N$4:$O$14,2,FALSE)</f>
        <v>#N/A</v>
      </c>
    </row>
    <row r="130" spans="3:20" ht="19.5" customHeight="1" thickTop="1" thickBot="1" x14ac:dyDescent="0.25">
      <c r="C130" s="58"/>
      <c r="D130" s="58"/>
      <c r="E130" s="58"/>
      <c r="F130" s="58"/>
      <c r="G130" s="58"/>
      <c r="H130" s="58"/>
      <c r="I130" s="59"/>
      <c r="J130" s="60"/>
      <c r="K130" s="57">
        <f t="shared" ca="1" si="12"/>
        <v>94700</v>
      </c>
      <c r="P130" s="188" t="e">
        <f t="shared" si="11"/>
        <v>#N/A</v>
      </c>
      <c r="Q130" s="191" t="e">
        <f t="shared" si="9"/>
        <v>#N/A</v>
      </c>
      <c r="R130" s="191" t="e">
        <f t="shared" si="10"/>
        <v>#N/A</v>
      </c>
      <c r="S130" s="191" t="e">
        <f t="shared" si="13"/>
        <v>#N/A</v>
      </c>
      <c r="T130" s="192" t="e">
        <f>VLOOKUP(D130,'PC Receitas'!$N$4:$O$14,2,FALSE)</f>
        <v>#N/A</v>
      </c>
    </row>
    <row r="131" spans="3:20" ht="19.5" customHeight="1" thickTop="1" thickBot="1" x14ac:dyDescent="0.25">
      <c r="C131" s="58"/>
      <c r="D131" s="58"/>
      <c r="E131" s="58"/>
      <c r="F131" s="58"/>
      <c r="G131" s="58"/>
      <c r="H131" s="58"/>
      <c r="I131" s="59"/>
      <c r="J131" s="60"/>
      <c r="K131" s="57">
        <f t="shared" ca="1" si="12"/>
        <v>94700</v>
      </c>
      <c r="P131" s="188" t="e">
        <f t="shared" si="11"/>
        <v>#N/A</v>
      </c>
      <c r="Q131" s="191" t="e">
        <f t="shared" si="9"/>
        <v>#N/A</v>
      </c>
      <c r="R131" s="191" t="e">
        <f t="shared" si="10"/>
        <v>#N/A</v>
      </c>
      <c r="S131" s="191" t="e">
        <f t="shared" si="13"/>
        <v>#N/A</v>
      </c>
      <c r="T131" s="192" t="e">
        <f>VLOOKUP(D131,'PC Receitas'!$N$4:$O$14,2,FALSE)</f>
        <v>#N/A</v>
      </c>
    </row>
    <row r="132" spans="3:20" ht="19.5" customHeight="1" thickTop="1" thickBot="1" x14ac:dyDescent="0.25">
      <c r="C132" s="58"/>
      <c r="D132" s="58"/>
      <c r="E132" s="58"/>
      <c r="F132" s="58"/>
      <c r="G132" s="58"/>
      <c r="H132" s="58"/>
      <c r="I132" s="59"/>
      <c r="J132" s="60"/>
      <c r="K132" s="57">
        <f t="shared" ca="1" si="12"/>
        <v>94700</v>
      </c>
      <c r="P132" s="188" t="e">
        <f t="shared" si="11"/>
        <v>#N/A</v>
      </c>
      <c r="Q132" s="191" t="e">
        <f t="shared" si="9"/>
        <v>#N/A</v>
      </c>
      <c r="R132" s="191" t="e">
        <f t="shared" si="10"/>
        <v>#N/A</v>
      </c>
      <c r="S132" s="191" t="e">
        <f t="shared" si="13"/>
        <v>#N/A</v>
      </c>
      <c r="T132" s="192" t="e">
        <f>VLOOKUP(D132,'PC Receitas'!$N$4:$O$14,2,FALSE)</f>
        <v>#N/A</v>
      </c>
    </row>
    <row r="133" spans="3:20" ht="19.5" customHeight="1" thickTop="1" thickBot="1" x14ac:dyDescent="0.25">
      <c r="C133" s="58"/>
      <c r="D133" s="58"/>
      <c r="E133" s="58"/>
      <c r="F133" s="58"/>
      <c r="G133" s="58"/>
      <c r="H133" s="58"/>
      <c r="I133" s="59"/>
      <c r="J133" s="60"/>
      <c r="K133" s="57">
        <f t="shared" ca="1" si="12"/>
        <v>94700</v>
      </c>
      <c r="P133" s="188" t="e">
        <f t="shared" si="11"/>
        <v>#N/A</v>
      </c>
      <c r="Q133" s="191" t="e">
        <f t="shared" si="9"/>
        <v>#N/A</v>
      </c>
      <c r="R133" s="191" t="e">
        <f t="shared" si="10"/>
        <v>#N/A</v>
      </c>
      <c r="S133" s="191" t="e">
        <f t="shared" si="13"/>
        <v>#N/A</v>
      </c>
      <c r="T133" s="192" t="e">
        <f>VLOOKUP(D133,'PC Receitas'!$N$4:$O$14,2,FALSE)</f>
        <v>#N/A</v>
      </c>
    </row>
    <row r="134" spans="3:20" ht="19.5" customHeight="1" thickTop="1" thickBot="1" x14ac:dyDescent="0.25">
      <c r="C134" s="58"/>
      <c r="D134" s="58"/>
      <c r="E134" s="58"/>
      <c r="F134" s="58"/>
      <c r="G134" s="58"/>
      <c r="H134" s="58"/>
      <c r="I134" s="59"/>
      <c r="J134" s="60"/>
      <c r="K134" s="57">
        <f t="shared" ca="1" si="12"/>
        <v>94700</v>
      </c>
      <c r="P134" s="188" t="e">
        <f t="shared" si="11"/>
        <v>#N/A</v>
      </c>
      <c r="Q134" s="191" t="e">
        <f t="shared" ref="Q134:Q197" si="14">IF(T134="Despesas_de_Moradia","Despesa",IF(T134="Despesas_com_Alimentacao","Despesa",IF(T134="Despesas_com_Saude","Despesa","")))</f>
        <v>#N/A</v>
      </c>
      <c r="R134" s="191" t="e">
        <f t="shared" ref="R134:R197" si="15">IF(T134="Renda_Familiar","Receita",IF(T134="Receitas_com_Aplicacoes_Financeiras","Receita",IF(T134="Outras_Receitas","Receita","")))</f>
        <v>#N/A</v>
      </c>
      <c r="S134" s="191" t="e">
        <f t="shared" si="13"/>
        <v>#N/A</v>
      </c>
      <c r="T134" s="192" t="e">
        <f>VLOOKUP(D134,'PC Receitas'!$N$4:$O$14,2,FALSE)</f>
        <v>#N/A</v>
      </c>
    </row>
    <row r="135" spans="3:20" ht="19.5" customHeight="1" thickTop="1" thickBot="1" x14ac:dyDescent="0.25">
      <c r="C135" s="58"/>
      <c r="D135" s="58"/>
      <c r="E135" s="58"/>
      <c r="F135" s="58"/>
      <c r="G135" s="58"/>
      <c r="H135" s="58"/>
      <c r="I135" s="59"/>
      <c r="J135" s="60"/>
      <c r="K135" s="57">
        <f t="shared" ca="1" si="12"/>
        <v>94700</v>
      </c>
      <c r="P135" s="188" t="e">
        <f t="shared" si="11"/>
        <v>#N/A</v>
      </c>
      <c r="Q135" s="191" t="e">
        <f t="shared" si="14"/>
        <v>#N/A</v>
      </c>
      <c r="R135" s="191" t="e">
        <f t="shared" si="15"/>
        <v>#N/A</v>
      </c>
      <c r="S135" s="191" t="e">
        <f t="shared" si="13"/>
        <v>#N/A</v>
      </c>
      <c r="T135" s="192" t="e">
        <f>VLOOKUP(D135,'PC Receitas'!$N$4:$O$14,2,FALSE)</f>
        <v>#N/A</v>
      </c>
    </row>
    <row r="136" spans="3:20" ht="19.5" customHeight="1" thickTop="1" thickBot="1" x14ac:dyDescent="0.25">
      <c r="C136" s="58"/>
      <c r="D136" s="58"/>
      <c r="E136" s="58"/>
      <c r="F136" s="58"/>
      <c r="G136" s="58"/>
      <c r="H136" s="58"/>
      <c r="I136" s="59"/>
      <c r="J136" s="60"/>
      <c r="K136" s="57">
        <f t="shared" ca="1" si="12"/>
        <v>94700</v>
      </c>
      <c r="P136" s="188" t="e">
        <f t="shared" si="11"/>
        <v>#N/A</v>
      </c>
      <c r="Q136" s="191" t="e">
        <f t="shared" si="14"/>
        <v>#N/A</v>
      </c>
      <c r="R136" s="191" t="e">
        <f t="shared" si="15"/>
        <v>#N/A</v>
      </c>
      <c r="S136" s="191" t="e">
        <f t="shared" si="13"/>
        <v>#N/A</v>
      </c>
      <c r="T136" s="192" t="e">
        <f>VLOOKUP(D136,'PC Receitas'!$N$4:$O$14,2,FALSE)</f>
        <v>#N/A</v>
      </c>
    </row>
    <row r="137" spans="3:20" ht="19.5" customHeight="1" thickTop="1" thickBot="1" x14ac:dyDescent="0.25">
      <c r="C137" s="58"/>
      <c r="D137" s="58"/>
      <c r="E137" s="58"/>
      <c r="F137" s="58"/>
      <c r="G137" s="58"/>
      <c r="H137" s="58"/>
      <c r="I137" s="59"/>
      <c r="J137" s="60"/>
      <c r="K137" s="57">
        <f t="shared" ca="1" si="12"/>
        <v>94700</v>
      </c>
      <c r="P137" s="188" t="e">
        <f t="shared" si="11"/>
        <v>#N/A</v>
      </c>
      <c r="Q137" s="191" t="e">
        <f t="shared" si="14"/>
        <v>#N/A</v>
      </c>
      <c r="R137" s="191" t="e">
        <f t="shared" si="15"/>
        <v>#N/A</v>
      </c>
      <c r="S137" s="191" t="e">
        <f t="shared" si="13"/>
        <v>#N/A</v>
      </c>
      <c r="T137" s="192" t="e">
        <f>VLOOKUP(D137,'PC Receitas'!$N$4:$O$14,2,FALSE)</f>
        <v>#N/A</v>
      </c>
    </row>
    <row r="138" spans="3:20" ht="19.5" customHeight="1" thickTop="1" thickBot="1" x14ac:dyDescent="0.25">
      <c r="C138" s="58"/>
      <c r="D138" s="58"/>
      <c r="E138" s="58"/>
      <c r="F138" s="58"/>
      <c r="G138" s="58"/>
      <c r="H138" s="58"/>
      <c r="I138" s="59"/>
      <c r="J138" s="60"/>
      <c r="K138" s="57">
        <f t="shared" ca="1" si="12"/>
        <v>94700</v>
      </c>
      <c r="P138" s="188" t="e">
        <f t="shared" si="11"/>
        <v>#N/A</v>
      </c>
      <c r="Q138" s="191" t="e">
        <f t="shared" si="14"/>
        <v>#N/A</v>
      </c>
      <c r="R138" s="191" t="e">
        <f t="shared" si="15"/>
        <v>#N/A</v>
      </c>
      <c r="S138" s="191" t="e">
        <f t="shared" si="13"/>
        <v>#N/A</v>
      </c>
      <c r="T138" s="192" t="e">
        <f>VLOOKUP(D138,'PC Receitas'!$N$4:$O$14,2,FALSE)</f>
        <v>#N/A</v>
      </c>
    </row>
    <row r="139" spans="3:20" ht="19.5" customHeight="1" thickTop="1" thickBot="1" x14ac:dyDescent="0.25">
      <c r="C139" s="58"/>
      <c r="D139" s="58"/>
      <c r="E139" s="58"/>
      <c r="F139" s="58"/>
      <c r="G139" s="58"/>
      <c r="H139" s="58"/>
      <c r="I139" s="59"/>
      <c r="J139" s="60"/>
      <c r="K139" s="57">
        <f t="shared" ca="1" si="12"/>
        <v>94700</v>
      </c>
      <c r="P139" s="188" t="e">
        <f t="shared" si="11"/>
        <v>#N/A</v>
      </c>
      <c r="Q139" s="191" t="e">
        <f t="shared" si="14"/>
        <v>#N/A</v>
      </c>
      <c r="R139" s="191" t="e">
        <f t="shared" si="15"/>
        <v>#N/A</v>
      </c>
      <c r="S139" s="191" t="e">
        <f t="shared" si="13"/>
        <v>#N/A</v>
      </c>
      <c r="T139" s="192" t="e">
        <f>VLOOKUP(D139,'PC Receitas'!$N$4:$O$14,2,FALSE)</f>
        <v>#N/A</v>
      </c>
    </row>
    <row r="140" spans="3:20" ht="19.5" customHeight="1" thickTop="1" thickBot="1" x14ac:dyDescent="0.25">
      <c r="C140" s="58"/>
      <c r="D140" s="58"/>
      <c r="E140" s="58"/>
      <c r="F140" s="58"/>
      <c r="G140" s="58"/>
      <c r="H140" s="58"/>
      <c r="I140" s="59"/>
      <c r="J140" s="60"/>
      <c r="K140" s="57">
        <f t="shared" ca="1" si="12"/>
        <v>94700</v>
      </c>
      <c r="P140" s="188" t="e">
        <f t="shared" si="11"/>
        <v>#N/A</v>
      </c>
      <c r="Q140" s="191" t="e">
        <f t="shared" si="14"/>
        <v>#N/A</v>
      </c>
      <c r="R140" s="191" t="e">
        <f t="shared" si="15"/>
        <v>#N/A</v>
      </c>
      <c r="S140" s="191" t="e">
        <f t="shared" si="13"/>
        <v>#N/A</v>
      </c>
      <c r="T140" s="192" t="e">
        <f>VLOOKUP(D140,'PC Receitas'!$N$4:$O$14,2,FALSE)</f>
        <v>#N/A</v>
      </c>
    </row>
    <row r="141" spans="3:20" ht="19.5" customHeight="1" thickTop="1" thickBot="1" x14ac:dyDescent="0.25">
      <c r="C141" s="58"/>
      <c r="D141" s="58"/>
      <c r="E141" s="58"/>
      <c r="F141" s="58"/>
      <c r="G141" s="58"/>
      <c r="H141" s="58"/>
      <c r="I141" s="59"/>
      <c r="J141" s="60"/>
      <c r="K141" s="57">
        <f t="shared" ca="1" si="12"/>
        <v>94700</v>
      </c>
      <c r="P141" s="188" t="e">
        <f t="shared" si="11"/>
        <v>#N/A</v>
      </c>
      <c r="Q141" s="191" t="e">
        <f t="shared" si="14"/>
        <v>#N/A</v>
      </c>
      <c r="R141" s="191" t="e">
        <f t="shared" si="15"/>
        <v>#N/A</v>
      </c>
      <c r="S141" s="191" t="e">
        <f t="shared" si="13"/>
        <v>#N/A</v>
      </c>
      <c r="T141" s="192" t="e">
        <f>VLOOKUP(D141,'PC Receitas'!$N$4:$O$14,2,FALSE)</f>
        <v>#N/A</v>
      </c>
    </row>
    <row r="142" spans="3:20" ht="19.5" customHeight="1" thickTop="1" thickBot="1" x14ac:dyDescent="0.25">
      <c r="C142" s="58"/>
      <c r="D142" s="58"/>
      <c r="E142" s="58"/>
      <c r="F142" s="58"/>
      <c r="G142" s="58"/>
      <c r="H142" s="58"/>
      <c r="I142" s="59"/>
      <c r="J142" s="60"/>
      <c r="K142" s="57">
        <f t="shared" ca="1" si="12"/>
        <v>94700</v>
      </c>
      <c r="P142" s="188" t="e">
        <f t="shared" si="11"/>
        <v>#N/A</v>
      </c>
      <c r="Q142" s="191" t="e">
        <f t="shared" si="14"/>
        <v>#N/A</v>
      </c>
      <c r="R142" s="191" t="e">
        <f t="shared" si="15"/>
        <v>#N/A</v>
      </c>
      <c r="S142" s="191" t="e">
        <f t="shared" si="13"/>
        <v>#N/A</v>
      </c>
      <c r="T142" s="192" t="e">
        <f>VLOOKUP(D142,'PC Receitas'!$N$4:$O$14,2,FALSE)</f>
        <v>#N/A</v>
      </c>
    </row>
    <row r="143" spans="3:20" ht="19.5" customHeight="1" thickTop="1" thickBot="1" x14ac:dyDescent="0.25">
      <c r="C143" s="58"/>
      <c r="D143" s="58"/>
      <c r="E143" s="58"/>
      <c r="F143" s="58"/>
      <c r="G143" s="58"/>
      <c r="H143" s="58"/>
      <c r="I143" s="59"/>
      <c r="J143" s="60"/>
      <c r="K143" s="57">
        <f t="shared" ca="1" si="12"/>
        <v>94700</v>
      </c>
      <c r="P143" s="188" t="e">
        <f t="shared" si="11"/>
        <v>#N/A</v>
      </c>
      <c r="Q143" s="191" t="e">
        <f t="shared" si="14"/>
        <v>#N/A</v>
      </c>
      <c r="R143" s="191" t="e">
        <f t="shared" si="15"/>
        <v>#N/A</v>
      </c>
      <c r="S143" s="191" t="e">
        <f t="shared" si="13"/>
        <v>#N/A</v>
      </c>
      <c r="T143" s="192" t="e">
        <f>VLOOKUP(D143,'PC Receitas'!$N$4:$O$14,2,FALSE)</f>
        <v>#N/A</v>
      </c>
    </row>
    <row r="144" spans="3:20" ht="19.5" customHeight="1" thickTop="1" thickBot="1" x14ac:dyDescent="0.25">
      <c r="C144" s="58"/>
      <c r="D144" s="58"/>
      <c r="E144" s="58"/>
      <c r="F144" s="58"/>
      <c r="G144" s="58"/>
      <c r="H144" s="58"/>
      <c r="I144" s="59"/>
      <c r="J144" s="60"/>
      <c r="K144" s="57">
        <f t="shared" ca="1" si="12"/>
        <v>94700</v>
      </c>
      <c r="P144" s="188" t="e">
        <f t="shared" ref="P144:P207" si="16">IF(T144="Despesas_com_Transportes","Despesa",IF(T144="Despesas_com_Lazer_e_Informacao","Despesa",IF(T144="Outras_Despesas","Despesa",IF(T144="Imposto_de_Renda","Despesa",IF(T144="Investimentos_Bens","Despesa","")))))</f>
        <v>#N/A</v>
      </c>
      <c r="Q144" s="191" t="e">
        <f t="shared" si="14"/>
        <v>#N/A</v>
      </c>
      <c r="R144" s="191" t="e">
        <f t="shared" si="15"/>
        <v>#N/A</v>
      </c>
      <c r="S144" s="191" t="e">
        <f t="shared" si="13"/>
        <v>#N/A</v>
      </c>
      <c r="T144" s="192" t="e">
        <f>VLOOKUP(D144,'PC Receitas'!$N$4:$O$14,2,FALSE)</f>
        <v>#N/A</v>
      </c>
    </row>
    <row r="145" spans="3:20" ht="19.5" customHeight="1" thickTop="1" thickBot="1" x14ac:dyDescent="0.25">
      <c r="C145" s="58"/>
      <c r="D145" s="58"/>
      <c r="E145" s="58"/>
      <c r="F145" s="58"/>
      <c r="G145" s="58"/>
      <c r="H145" s="58"/>
      <c r="I145" s="59"/>
      <c r="J145" s="60"/>
      <c r="K145" s="57">
        <f t="shared" ca="1" si="12"/>
        <v>94700</v>
      </c>
      <c r="P145" s="188" t="e">
        <f t="shared" si="16"/>
        <v>#N/A</v>
      </c>
      <c r="Q145" s="191" t="e">
        <f t="shared" si="14"/>
        <v>#N/A</v>
      </c>
      <c r="R145" s="191" t="e">
        <f t="shared" si="15"/>
        <v>#N/A</v>
      </c>
      <c r="S145" s="191" t="e">
        <f t="shared" si="13"/>
        <v>#N/A</v>
      </c>
      <c r="T145" s="192" t="e">
        <f>VLOOKUP(D145,'PC Receitas'!$N$4:$O$14,2,FALSE)</f>
        <v>#N/A</v>
      </c>
    </row>
    <row r="146" spans="3:20" ht="19.5" customHeight="1" thickTop="1" thickBot="1" x14ac:dyDescent="0.25">
      <c r="C146" s="58"/>
      <c r="D146" s="58"/>
      <c r="E146" s="58"/>
      <c r="F146" s="58"/>
      <c r="G146" s="58"/>
      <c r="H146" s="58"/>
      <c r="I146" s="59"/>
      <c r="J146" s="60"/>
      <c r="K146" s="57">
        <f t="shared" ca="1" si="12"/>
        <v>94700</v>
      </c>
      <c r="P146" s="188" t="e">
        <f t="shared" si="16"/>
        <v>#N/A</v>
      </c>
      <c r="Q146" s="191" t="e">
        <f t="shared" si="14"/>
        <v>#N/A</v>
      </c>
      <c r="R146" s="191" t="e">
        <f t="shared" si="15"/>
        <v>#N/A</v>
      </c>
      <c r="S146" s="191" t="e">
        <f t="shared" si="13"/>
        <v>#N/A</v>
      </c>
      <c r="T146" s="192"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94700</v>
      </c>
      <c r="P147" s="188" t="e">
        <f t="shared" si="16"/>
        <v>#N/A</v>
      </c>
      <c r="Q147" s="191" t="e">
        <f t="shared" si="14"/>
        <v>#N/A</v>
      </c>
      <c r="R147" s="191" t="e">
        <f t="shared" si="15"/>
        <v>#N/A</v>
      </c>
      <c r="S147" s="191" t="e">
        <f t="shared" si="13"/>
        <v>#N/A</v>
      </c>
      <c r="T147" s="192" t="e">
        <f>VLOOKUP(D147,'PC Receitas'!$N$4:$O$14,2,FALSE)</f>
        <v>#N/A</v>
      </c>
    </row>
    <row r="148" spans="3:20" ht="19.5" customHeight="1" thickTop="1" thickBot="1" x14ac:dyDescent="0.25">
      <c r="C148" s="58"/>
      <c r="D148" s="58"/>
      <c r="E148" s="58"/>
      <c r="F148" s="58"/>
      <c r="G148" s="58"/>
      <c r="H148" s="58"/>
      <c r="I148" s="59"/>
      <c r="J148" s="60"/>
      <c r="K148" s="57">
        <f t="shared" ca="1" si="17"/>
        <v>94700</v>
      </c>
      <c r="P148" s="188" t="e">
        <f t="shared" si="16"/>
        <v>#N/A</v>
      </c>
      <c r="Q148" s="191" t="e">
        <f t="shared" si="14"/>
        <v>#N/A</v>
      </c>
      <c r="R148" s="191" t="e">
        <f t="shared" si="15"/>
        <v>#N/A</v>
      </c>
      <c r="S148" s="191" t="e">
        <f t="shared" ref="S148:S211" si="18">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ca="1" si="17"/>
        <v>94700</v>
      </c>
      <c r="P149" s="188" t="e">
        <f t="shared" si="16"/>
        <v>#N/A</v>
      </c>
      <c r="Q149" s="191" t="e">
        <f t="shared" si="14"/>
        <v>#N/A</v>
      </c>
      <c r="R149" s="191" t="e">
        <f t="shared" si="15"/>
        <v>#N/A</v>
      </c>
      <c r="S149" s="191" t="e">
        <f t="shared" si="18"/>
        <v>#N/A</v>
      </c>
      <c r="T149" s="192" t="e">
        <f>VLOOKUP(D149,'PC Receitas'!$N$4:$O$14,2,FALSE)</f>
        <v>#N/A</v>
      </c>
    </row>
    <row r="150" spans="3:20" ht="19.5" customHeight="1" thickTop="1" thickBot="1" x14ac:dyDescent="0.25">
      <c r="C150" s="58"/>
      <c r="D150" s="58"/>
      <c r="E150" s="58"/>
      <c r="F150" s="58"/>
      <c r="G150" s="58"/>
      <c r="H150" s="58"/>
      <c r="I150" s="59"/>
      <c r="J150" s="60"/>
      <c r="K150" s="57">
        <f t="shared" ca="1" si="17"/>
        <v>94700</v>
      </c>
      <c r="P150" s="188" t="e">
        <f t="shared" si="16"/>
        <v>#N/A</v>
      </c>
      <c r="Q150" s="191" t="e">
        <f t="shared" si="14"/>
        <v>#N/A</v>
      </c>
      <c r="R150" s="191" t="e">
        <f t="shared" si="15"/>
        <v>#N/A</v>
      </c>
      <c r="S150" s="191" t="e">
        <f t="shared" si="18"/>
        <v>#N/A</v>
      </c>
      <c r="T150" s="192" t="e">
        <f>VLOOKUP(D150,'PC Receitas'!$N$4:$O$14,2,FALSE)</f>
        <v>#N/A</v>
      </c>
    </row>
    <row r="151" spans="3:20" ht="19.5" customHeight="1" thickTop="1" thickBot="1" x14ac:dyDescent="0.25">
      <c r="C151" s="58"/>
      <c r="D151" s="58"/>
      <c r="E151" s="58"/>
      <c r="F151" s="58"/>
      <c r="G151" s="58"/>
      <c r="H151" s="58"/>
      <c r="I151" s="59"/>
      <c r="J151" s="60"/>
      <c r="K151" s="57">
        <f t="shared" ca="1" si="17"/>
        <v>94700</v>
      </c>
      <c r="P151" s="188" t="e">
        <f t="shared" si="16"/>
        <v>#N/A</v>
      </c>
      <c r="Q151" s="191" t="e">
        <f t="shared" si="14"/>
        <v>#N/A</v>
      </c>
      <c r="R151" s="191" t="e">
        <f t="shared" si="15"/>
        <v>#N/A</v>
      </c>
      <c r="S151" s="191" t="e">
        <f t="shared" si="18"/>
        <v>#N/A</v>
      </c>
      <c r="T151" s="192" t="e">
        <f>VLOOKUP(D151,'PC Receitas'!$N$4:$O$14,2,FALSE)</f>
        <v>#N/A</v>
      </c>
    </row>
    <row r="152" spans="3:20" ht="19.5" customHeight="1" thickTop="1" thickBot="1" x14ac:dyDescent="0.25">
      <c r="C152" s="58"/>
      <c r="D152" s="58"/>
      <c r="E152" s="58"/>
      <c r="F152" s="58"/>
      <c r="G152" s="58"/>
      <c r="H152" s="58"/>
      <c r="I152" s="59"/>
      <c r="J152" s="60"/>
      <c r="K152" s="57">
        <f t="shared" ca="1" si="17"/>
        <v>94700</v>
      </c>
      <c r="P152" s="188" t="e">
        <f t="shared" si="16"/>
        <v>#N/A</v>
      </c>
      <c r="Q152" s="191" t="e">
        <f t="shared" si="14"/>
        <v>#N/A</v>
      </c>
      <c r="R152" s="191" t="e">
        <f t="shared" si="15"/>
        <v>#N/A</v>
      </c>
      <c r="S152" s="191" t="e">
        <f t="shared" si="18"/>
        <v>#N/A</v>
      </c>
      <c r="T152" s="192" t="e">
        <f>VLOOKUP(D152,'PC Receitas'!$N$4:$O$14,2,FALSE)</f>
        <v>#N/A</v>
      </c>
    </row>
    <row r="153" spans="3:20" ht="19.5" customHeight="1" thickTop="1" thickBot="1" x14ac:dyDescent="0.25">
      <c r="C153" s="58"/>
      <c r="D153" s="58"/>
      <c r="E153" s="58"/>
      <c r="F153" s="58"/>
      <c r="G153" s="58"/>
      <c r="H153" s="58"/>
      <c r="I153" s="59"/>
      <c r="J153" s="60"/>
      <c r="K153" s="57">
        <f t="shared" ca="1" si="17"/>
        <v>94700</v>
      </c>
      <c r="P153" s="188" t="e">
        <f t="shared" si="16"/>
        <v>#N/A</v>
      </c>
      <c r="Q153" s="191" t="e">
        <f t="shared" si="14"/>
        <v>#N/A</v>
      </c>
      <c r="R153" s="191" t="e">
        <f t="shared" si="15"/>
        <v>#N/A</v>
      </c>
      <c r="S153" s="191" t="e">
        <f t="shared" si="18"/>
        <v>#N/A</v>
      </c>
      <c r="T153" s="192" t="e">
        <f>VLOOKUP(D153,'PC Receitas'!$N$4:$O$14,2,FALSE)</f>
        <v>#N/A</v>
      </c>
    </row>
    <row r="154" spans="3:20" ht="19.5" customHeight="1" thickTop="1" thickBot="1" x14ac:dyDescent="0.25">
      <c r="C154" s="58"/>
      <c r="D154" s="58"/>
      <c r="E154" s="58"/>
      <c r="F154" s="58"/>
      <c r="G154" s="58"/>
      <c r="H154" s="58"/>
      <c r="I154" s="59"/>
      <c r="J154" s="60"/>
      <c r="K154" s="57">
        <f t="shared" ca="1" si="17"/>
        <v>94700</v>
      </c>
      <c r="P154" s="188" t="e">
        <f t="shared" si="16"/>
        <v>#N/A</v>
      </c>
      <c r="Q154" s="191" t="e">
        <f t="shared" si="14"/>
        <v>#N/A</v>
      </c>
      <c r="R154" s="191" t="e">
        <f t="shared" si="15"/>
        <v>#N/A</v>
      </c>
      <c r="S154" s="191" t="e">
        <f t="shared" si="18"/>
        <v>#N/A</v>
      </c>
      <c r="T154" s="192" t="e">
        <f>VLOOKUP(D154,'PC Receitas'!$N$4:$O$14,2,FALSE)</f>
        <v>#N/A</v>
      </c>
    </row>
    <row r="155" spans="3:20" ht="19.5" customHeight="1" thickTop="1" thickBot="1" x14ac:dyDescent="0.25">
      <c r="C155" s="58"/>
      <c r="D155" s="58"/>
      <c r="E155" s="58"/>
      <c r="F155" s="58"/>
      <c r="G155" s="58"/>
      <c r="H155" s="58"/>
      <c r="I155" s="59"/>
      <c r="J155" s="60"/>
      <c r="K155" s="57">
        <f t="shared" ca="1" si="17"/>
        <v>94700</v>
      </c>
      <c r="P155" s="188" t="e">
        <f t="shared" si="16"/>
        <v>#N/A</v>
      </c>
      <c r="Q155" s="191" t="e">
        <f t="shared" si="14"/>
        <v>#N/A</v>
      </c>
      <c r="R155" s="191" t="e">
        <f t="shared" si="15"/>
        <v>#N/A</v>
      </c>
      <c r="S155" s="191" t="e">
        <f t="shared" si="18"/>
        <v>#N/A</v>
      </c>
      <c r="T155" s="192" t="e">
        <f>VLOOKUP(D155,'PC Receitas'!$N$4:$O$14,2,FALSE)</f>
        <v>#N/A</v>
      </c>
    </row>
    <row r="156" spans="3:20" ht="19.5" customHeight="1" thickTop="1" thickBot="1" x14ac:dyDescent="0.25">
      <c r="C156" s="58"/>
      <c r="D156" s="58"/>
      <c r="E156" s="58"/>
      <c r="F156" s="58"/>
      <c r="G156" s="58"/>
      <c r="H156" s="58"/>
      <c r="I156" s="59"/>
      <c r="J156" s="60"/>
      <c r="K156" s="57">
        <f t="shared" ca="1" si="17"/>
        <v>94700</v>
      </c>
      <c r="P156" s="188" t="e">
        <f t="shared" si="16"/>
        <v>#N/A</v>
      </c>
      <c r="Q156" s="191" t="e">
        <f t="shared" si="14"/>
        <v>#N/A</v>
      </c>
      <c r="R156" s="191" t="e">
        <f t="shared" si="15"/>
        <v>#N/A</v>
      </c>
      <c r="S156" s="191" t="e">
        <f t="shared" si="18"/>
        <v>#N/A</v>
      </c>
      <c r="T156" s="192" t="e">
        <f>VLOOKUP(D156,'PC Receitas'!$N$4:$O$14,2,FALSE)</f>
        <v>#N/A</v>
      </c>
    </row>
    <row r="157" spans="3:20" ht="19.5" customHeight="1" thickTop="1" thickBot="1" x14ac:dyDescent="0.25">
      <c r="C157" s="58"/>
      <c r="D157" s="58"/>
      <c r="E157" s="58"/>
      <c r="F157" s="58"/>
      <c r="G157" s="58"/>
      <c r="H157" s="58"/>
      <c r="I157" s="59"/>
      <c r="J157" s="60"/>
      <c r="K157" s="57">
        <f t="shared" ca="1" si="17"/>
        <v>94700</v>
      </c>
      <c r="P157" s="188" t="e">
        <f t="shared" si="16"/>
        <v>#N/A</v>
      </c>
      <c r="Q157" s="191" t="e">
        <f t="shared" si="14"/>
        <v>#N/A</v>
      </c>
      <c r="R157" s="191" t="e">
        <f t="shared" si="15"/>
        <v>#N/A</v>
      </c>
      <c r="S157" s="191" t="e">
        <f t="shared" si="18"/>
        <v>#N/A</v>
      </c>
      <c r="T157" s="192" t="e">
        <f>VLOOKUP(D157,'PC Receitas'!$N$4:$O$14,2,FALSE)</f>
        <v>#N/A</v>
      </c>
    </row>
    <row r="158" spans="3:20" ht="19.5" customHeight="1" thickTop="1" thickBot="1" x14ac:dyDescent="0.25">
      <c r="C158" s="58"/>
      <c r="D158" s="58"/>
      <c r="E158" s="58"/>
      <c r="F158" s="58"/>
      <c r="G158" s="58"/>
      <c r="H158" s="58"/>
      <c r="I158" s="59"/>
      <c r="J158" s="60"/>
      <c r="K158" s="57">
        <f t="shared" ca="1" si="17"/>
        <v>94700</v>
      </c>
      <c r="P158" s="188" t="e">
        <f t="shared" si="16"/>
        <v>#N/A</v>
      </c>
      <c r="Q158" s="191" t="e">
        <f t="shared" si="14"/>
        <v>#N/A</v>
      </c>
      <c r="R158" s="191" t="e">
        <f t="shared" si="15"/>
        <v>#N/A</v>
      </c>
      <c r="S158" s="191" t="e">
        <f t="shared" si="18"/>
        <v>#N/A</v>
      </c>
      <c r="T158" s="192" t="e">
        <f>VLOOKUP(D158,'PC Receitas'!$N$4:$O$14,2,FALSE)</f>
        <v>#N/A</v>
      </c>
    </row>
    <row r="159" spans="3:20" ht="19.5" customHeight="1" thickTop="1" thickBot="1" x14ac:dyDescent="0.25">
      <c r="C159" s="58"/>
      <c r="D159" s="58"/>
      <c r="E159" s="58"/>
      <c r="F159" s="58"/>
      <c r="G159" s="58"/>
      <c r="H159" s="58"/>
      <c r="I159" s="59"/>
      <c r="J159" s="60"/>
      <c r="K159" s="57">
        <f t="shared" ca="1" si="17"/>
        <v>94700</v>
      </c>
      <c r="P159" s="188" t="e">
        <f t="shared" si="16"/>
        <v>#N/A</v>
      </c>
      <c r="Q159" s="191" t="e">
        <f t="shared" si="14"/>
        <v>#N/A</v>
      </c>
      <c r="R159" s="191" t="e">
        <f t="shared" si="15"/>
        <v>#N/A</v>
      </c>
      <c r="S159" s="191" t="e">
        <f t="shared" si="18"/>
        <v>#N/A</v>
      </c>
      <c r="T159" s="192" t="e">
        <f>VLOOKUP(D159,'PC Receitas'!$N$4:$O$14,2,FALSE)</f>
        <v>#N/A</v>
      </c>
    </row>
    <row r="160" spans="3:20" ht="19.5" customHeight="1" thickTop="1" thickBot="1" x14ac:dyDescent="0.25">
      <c r="C160" s="58"/>
      <c r="D160" s="58"/>
      <c r="E160" s="58"/>
      <c r="F160" s="58"/>
      <c r="G160" s="58"/>
      <c r="H160" s="58"/>
      <c r="I160" s="59"/>
      <c r="J160" s="60"/>
      <c r="K160" s="57">
        <f t="shared" ca="1" si="17"/>
        <v>94700</v>
      </c>
      <c r="P160" s="188" t="e">
        <f t="shared" si="16"/>
        <v>#N/A</v>
      </c>
      <c r="Q160" s="191" t="e">
        <f t="shared" si="14"/>
        <v>#N/A</v>
      </c>
      <c r="R160" s="191" t="e">
        <f t="shared" si="15"/>
        <v>#N/A</v>
      </c>
      <c r="S160" s="191" t="e">
        <f t="shared" si="18"/>
        <v>#N/A</v>
      </c>
      <c r="T160" s="192" t="e">
        <f>VLOOKUP(D160,'PC Receitas'!$N$4:$O$14,2,FALSE)</f>
        <v>#N/A</v>
      </c>
    </row>
    <row r="161" spans="3:20" ht="19.5" customHeight="1" thickTop="1" thickBot="1" x14ac:dyDescent="0.25">
      <c r="C161" s="58"/>
      <c r="D161" s="58"/>
      <c r="E161" s="58"/>
      <c r="F161" s="58"/>
      <c r="G161" s="58"/>
      <c r="H161" s="58"/>
      <c r="I161" s="59"/>
      <c r="J161" s="60"/>
      <c r="K161" s="57">
        <f t="shared" ca="1" si="17"/>
        <v>94700</v>
      </c>
      <c r="P161" s="188" t="e">
        <f t="shared" si="16"/>
        <v>#N/A</v>
      </c>
      <c r="Q161" s="191" t="e">
        <f t="shared" si="14"/>
        <v>#N/A</v>
      </c>
      <c r="R161" s="191" t="e">
        <f t="shared" si="15"/>
        <v>#N/A</v>
      </c>
      <c r="S161" s="191" t="e">
        <f t="shared" si="18"/>
        <v>#N/A</v>
      </c>
      <c r="T161" s="192" t="e">
        <f>VLOOKUP(D161,'PC Receitas'!$N$4:$O$14,2,FALSE)</f>
        <v>#N/A</v>
      </c>
    </row>
    <row r="162" spans="3:20" ht="19.5" customHeight="1" thickTop="1" thickBot="1" x14ac:dyDescent="0.25">
      <c r="C162" s="58"/>
      <c r="D162" s="58"/>
      <c r="E162" s="58"/>
      <c r="F162" s="58"/>
      <c r="G162" s="58"/>
      <c r="H162" s="58"/>
      <c r="I162" s="59"/>
      <c r="J162" s="60"/>
      <c r="K162" s="57">
        <f t="shared" ca="1" si="17"/>
        <v>94700</v>
      </c>
      <c r="P162" s="188" t="e">
        <f t="shared" si="16"/>
        <v>#N/A</v>
      </c>
      <c r="Q162" s="191" t="e">
        <f t="shared" si="14"/>
        <v>#N/A</v>
      </c>
      <c r="R162" s="191" t="e">
        <f t="shared" si="15"/>
        <v>#N/A</v>
      </c>
      <c r="S162" s="191" t="e">
        <f t="shared" si="18"/>
        <v>#N/A</v>
      </c>
      <c r="T162" s="192" t="e">
        <f>VLOOKUP(D162,'PC Receitas'!$N$4:$O$14,2,FALSE)</f>
        <v>#N/A</v>
      </c>
    </row>
    <row r="163" spans="3:20" ht="19.5" customHeight="1" thickTop="1" thickBot="1" x14ac:dyDescent="0.25">
      <c r="C163" s="58"/>
      <c r="D163" s="58"/>
      <c r="E163" s="58"/>
      <c r="F163" s="58"/>
      <c r="G163" s="58"/>
      <c r="H163" s="58"/>
      <c r="I163" s="59"/>
      <c r="J163" s="60"/>
      <c r="K163" s="57">
        <f t="shared" ca="1" si="17"/>
        <v>94700</v>
      </c>
      <c r="P163" s="188" t="e">
        <f t="shared" si="16"/>
        <v>#N/A</v>
      </c>
      <c r="Q163" s="191" t="e">
        <f t="shared" si="14"/>
        <v>#N/A</v>
      </c>
      <c r="R163" s="191" t="e">
        <f t="shared" si="15"/>
        <v>#N/A</v>
      </c>
      <c r="S163" s="191" t="e">
        <f t="shared" si="18"/>
        <v>#N/A</v>
      </c>
      <c r="T163" s="192" t="e">
        <f>VLOOKUP(D163,'PC Receitas'!$N$4:$O$14,2,FALSE)</f>
        <v>#N/A</v>
      </c>
    </row>
    <row r="164" spans="3:20" ht="19.5" customHeight="1" thickTop="1" thickBot="1" x14ac:dyDescent="0.25">
      <c r="C164" s="58"/>
      <c r="D164" s="58"/>
      <c r="E164" s="58"/>
      <c r="F164" s="58"/>
      <c r="G164" s="58"/>
      <c r="H164" s="58"/>
      <c r="I164" s="59"/>
      <c r="J164" s="60"/>
      <c r="K164" s="57">
        <f t="shared" ca="1" si="17"/>
        <v>94700</v>
      </c>
      <c r="P164" s="188" t="e">
        <f t="shared" si="16"/>
        <v>#N/A</v>
      </c>
      <c r="Q164" s="191" t="e">
        <f t="shared" si="14"/>
        <v>#N/A</v>
      </c>
      <c r="R164" s="191" t="e">
        <f t="shared" si="15"/>
        <v>#N/A</v>
      </c>
      <c r="S164" s="191" t="e">
        <f t="shared" si="18"/>
        <v>#N/A</v>
      </c>
      <c r="T164" s="192" t="e">
        <f>VLOOKUP(D164,'PC Receitas'!$N$4:$O$14,2,FALSE)</f>
        <v>#N/A</v>
      </c>
    </row>
    <row r="165" spans="3:20" ht="19.5" customHeight="1" thickTop="1" thickBot="1" x14ac:dyDescent="0.25">
      <c r="C165" s="58"/>
      <c r="D165" s="58"/>
      <c r="E165" s="58"/>
      <c r="F165" s="58"/>
      <c r="G165" s="58"/>
      <c r="H165" s="58"/>
      <c r="I165" s="59"/>
      <c r="J165" s="60"/>
      <c r="K165" s="57">
        <f t="shared" ca="1" si="17"/>
        <v>94700</v>
      </c>
      <c r="P165" s="188" t="e">
        <f t="shared" si="16"/>
        <v>#N/A</v>
      </c>
      <c r="Q165" s="191" t="e">
        <f t="shared" si="14"/>
        <v>#N/A</v>
      </c>
      <c r="R165" s="191" t="e">
        <f t="shared" si="15"/>
        <v>#N/A</v>
      </c>
      <c r="S165" s="191" t="e">
        <f t="shared" si="18"/>
        <v>#N/A</v>
      </c>
      <c r="T165" s="192" t="e">
        <f>VLOOKUP(D165,'PC Receitas'!$N$4:$O$14,2,FALSE)</f>
        <v>#N/A</v>
      </c>
    </row>
    <row r="166" spans="3:20" ht="19.5" customHeight="1" thickTop="1" thickBot="1" x14ac:dyDescent="0.25">
      <c r="C166" s="58"/>
      <c r="D166" s="58"/>
      <c r="E166" s="58"/>
      <c r="F166" s="58"/>
      <c r="G166" s="58"/>
      <c r="H166" s="58"/>
      <c r="I166" s="59"/>
      <c r="J166" s="60"/>
      <c r="K166" s="57">
        <f t="shared" ca="1" si="17"/>
        <v>94700</v>
      </c>
      <c r="P166" s="188" t="e">
        <f t="shared" si="16"/>
        <v>#N/A</v>
      </c>
      <c r="Q166" s="191" t="e">
        <f t="shared" si="14"/>
        <v>#N/A</v>
      </c>
      <c r="R166" s="191" t="e">
        <f t="shared" si="15"/>
        <v>#N/A</v>
      </c>
      <c r="S166" s="191" t="e">
        <f t="shared" si="18"/>
        <v>#N/A</v>
      </c>
      <c r="T166" s="192" t="e">
        <f>VLOOKUP(D166,'PC Receitas'!$N$4:$O$14,2,FALSE)</f>
        <v>#N/A</v>
      </c>
    </row>
    <row r="167" spans="3:20" ht="19.5" customHeight="1" thickTop="1" thickBot="1" x14ac:dyDescent="0.25">
      <c r="C167" s="58"/>
      <c r="D167" s="58"/>
      <c r="E167" s="58"/>
      <c r="F167" s="58"/>
      <c r="G167" s="58"/>
      <c r="H167" s="58"/>
      <c r="I167" s="59"/>
      <c r="J167" s="60"/>
      <c r="K167" s="57">
        <f t="shared" ca="1" si="17"/>
        <v>94700</v>
      </c>
      <c r="P167" s="188" t="e">
        <f t="shared" si="16"/>
        <v>#N/A</v>
      </c>
      <c r="Q167" s="191" t="e">
        <f t="shared" si="14"/>
        <v>#N/A</v>
      </c>
      <c r="R167" s="191" t="e">
        <f t="shared" si="15"/>
        <v>#N/A</v>
      </c>
      <c r="S167" s="191" t="e">
        <f t="shared" si="18"/>
        <v>#N/A</v>
      </c>
      <c r="T167" s="192" t="e">
        <f>VLOOKUP(D167,'PC Receitas'!$N$4:$O$14,2,FALSE)</f>
        <v>#N/A</v>
      </c>
    </row>
    <row r="168" spans="3:20" ht="19.5" customHeight="1" thickTop="1" thickBot="1" x14ac:dyDescent="0.25">
      <c r="C168" s="58"/>
      <c r="D168" s="58"/>
      <c r="E168" s="58"/>
      <c r="F168" s="58"/>
      <c r="G168" s="58"/>
      <c r="H168" s="58"/>
      <c r="I168" s="59"/>
      <c r="J168" s="60"/>
      <c r="K168" s="57">
        <f t="shared" ca="1" si="17"/>
        <v>94700</v>
      </c>
      <c r="P168" s="188" t="e">
        <f t="shared" si="16"/>
        <v>#N/A</v>
      </c>
      <c r="Q168" s="191" t="e">
        <f t="shared" si="14"/>
        <v>#N/A</v>
      </c>
      <c r="R168" s="191" t="e">
        <f t="shared" si="15"/>
        <v>#N/A</v>
      </c>
      <c r="S168" s="191" t="e">
        <f t="shared" si="18"/>
        <v>#N/A</v>
      </c>
      <c r="T168" s="192" t="e">
        <f>VLOOKUP(D168,'PC Receitas'!$N$4:$O$14,2,FALSE)</f>
        <v>#N/A</v>
      </c>
    </row>
    <row r="169" spans="3:20" ht="19.5" customHeight="1" thickTop="1" thickBot="1" x14ac:dyDescent="0.25">
      <c r="C169" s="58"/>
      <c r="D169" s="58"/>
      <c r="E169" s="58"/>
      <c r="F169" s="58"/>
      <c r="G169" s="58"/>
      <c r="H169" s="58"/>
      <c r="I169" s="59"/>
      <c r="J169" s="60"/>
      <c r="K169" s="57">
        <f t="shared" ca="1" si="17"/>
        <v>94700</v>
      </c>
      <c r="P169" s="188" t="e">
        <f t="shared" si="16"/>
        <v>#N/A</v>
      </c>
      <c r="Q169" s="191" t="e">
        <f t="shared" si="14"/>
        <v>#N/A</v>
      </c>
      <c r="R169" s="191" t="e">
        <f t="shared" si="15"/>
        <v>#N/A</v>
      </c>
      <c r="S169" s="191" t="e">
        <f t="shared" si="18"/>
        <v>#N/A</v>
      </c>
      <c r="T169" s="192" t="e">
        <f>VLOOKUP(D169,'PC Receitas'!$N$4:$O$14,2,FALSE)</f>
        <v>#N/A</v>
      </c>
    </row>
    <row r="170" spans="3:20" ht="19.5" customHeight="1" thickTop="1" thickBot="1" x14ac:dyDescent="0.25">
      <c r="C170" s="58"/>
      <c r="D170" s="58"/>
      <c r="E170" s="58"/>
      <c r="F170" s="58"/>
      <c r="G170" s="58"/>
      <c r="H170" s="58"/>
      <c r="I170" s="59"/>
      <c r="J170" s="60"/>
      <c r="K170" s="57">
        <f t="shared" ca="1" si="17"/>
        <v>94700</v>
      </c>
      <c r="P170" s="188" t="e">
        <f t="shared" si="16"/>
        <v>#N/A</v>
      </c>
      <c r="Q170" s="191" t="e">
        <f t="shared" si="14"/>
        <v>#N/A</v>
      </c>
      <c r="R170" s="191" t="e">
        <f t="shared" si="15"/>
        <v>#N/A</v>
      </c>
      <c r="S170" s="191" t="e">
        <f t="shared" si="18"/>
        <v>#N/A</v>
      </c>
      <c r="T170" s="192" t="e">
        <f>VLOOKUP(D170,'PC Receitas'!$N$4:$O$14,2,FALSE)</f>
        <v>#N/A</v>
      </c>
    </row>
    <row r="171" spans="3:20" ht="19.5" customHeight="1" thickTop="1" thickBot="1" x14ac:dyDescent="0.25">
      <c r="C171" s="58"/>
      <c r="D171" s="58"/>
      <c r="E171" s="58"/>
      <c r="F171" s="58"/>
      <c r="G171" s="58"/>
      <c r="H171" s="58"/>
      <c r="I171" s="59"/>
      <c r="J171" s="60"/>
      <c r="K171" s="57">
        <f t="shared" ca="1" si="17"/>
        <v>94700</v>
      </c>
      <c r="P171" s="188" t="e">
        <f t="shared" si="16"/>
        <v>#N/A</v>
      </c>
      <c r="Q171" s="191" t="e">
        <f t="shared" si="14"/>
        <v>#N/A</v>
      </c>
      <c r="R171" s="191" t="e">
        <f t="shared" si="15"/>
        <v>#N/A</v>
      </c>
      <c r="S171" s="191" t="e">
        <f t="shared" si="18"/>
        <v>#N/A</v>
      </c>
      <c r="T171" s="192" t="e">
        <f>VLOOKUP(D171,'PC Receitas'!$N$4:$O$14,2,FALSE)</f>
        <v>#N/A</v>
      </c>
    </row>
    <row r="172" spans="3:20" ht="19.5" customHeight="1" thickTop="1" thickBot="1" x14ac:dyDescent="0.25">
      <c r="C172" s="58"/>
      <c r="D172" s="58"/>
      <c r="E172" s="58"/>
      <c r="F172" s="58"/>
      <c r="G172" s="58"/>
      <c r="H172" s="58"/>
      <c r="I172" s="59"/>
      <c r="J172" s="60"/>
      <c r="K172" s="57">
        <f t="shared" ca="1" si="17"/>
        <v>94700</v>
      </c>
      <c r="P172" s="188" t="e">
        <f t="shared" si="16"/>
        <v>#N/A</v>
      </c>
      <c r="Q172" s="191" t="e">
        <f t="shared" si="14"/>
        <v>#N/A</v>
      </c>
      <c r="R172" s="191" t="e">
        <f t="shared" si="15"/>
        <v>#N/A</v>
      </c>
      <c r="S172" s="191" t="e">
        <f t="shared" si="18"/>
        <v>#N/A</v>
      </c>
      <c r="T172" s="192" t="e">
        <f>VLOOKUP(D172,'PC Receitas'!$N$4:$O$14,2,FALSE)</f>
        <v>#N/A</v>
      </c>
    </row>
    <row r="173" spans="3:20" ht="19.5" customHeight="1" thickTop="1" thickBot="1" x14ac:dyDescent="0.25">
      <c r="C173" s="58"/>
      <c r="D173" s="58"/>
      <c r="E173" s="58"/>
      <c r="F173" s="58"/>
      <c r="G173" s="58"/>
      <c r="H173" s="58"/>
      <c r="I173" s="59"/>
      <c r="J173" s="60"/>
      <c r="K173" s="57">
        <f t="shared" ca="1" si="17"/>
        <v>94700</v>
      </c>
      <c r="P173" s="188" t="e">
        <f t="shared" si="16"/>
        <v>#N/A</v>
      </c>
      <c r="Q173" s="191" t="e">
        <f t="shared" si="14"/>
        <v>#N/A</v>
      </c>
      <c r="R173" s="191" t="e">
        <f t="shared" si="15"/>
        <v>#N/A</v>
      </c>
      <c r="S173" s="191" t="e">
        <f t="shared" si="18"/>
        <v>#N/A</v>
      </c>
      <c r="T173" s="192" t="e">
        <f>VLOOKUP(D173,'PC Receitas'!$N$4:$O$14,2,FALSE)</f>
        <v>#N/A</v>
      </c>
    </row>
    <row r="174" spans="3:20" ht="19.5" customHeight="1" thickTop="1" thickBot="1" x14ac:dyDescent="0.25">
      <c r="C174" s="58"/>
      <c r="D174" s="58"/>
      <c r="E174" s="58"/>
      <c r="F174" s="58"/>
      <c r="G174" s="58"/>
      <c r="H174" s="58"/>
      <c r="I174" s="59"/>
      <c r="J174" s="60"/>
      <c r="K174" s="57">
        <f t="shared" ca="1" si="17"/>
        <v>94700</v>
      </c>
      <c r="P174" s="188" t="e">
        <f t="shared" si="16"/>
        <v>#N/A</v>
      </c>
      <c r="Q174" s="191" t="e">
        <f t="shared" si="14"/>
        <v>#N/A</v>
      </c>
      <c r="R174" s="191" t="e">
        <f t="shared" si="15"/>
        <v>#N/A</v>
      </c>
      <c r="S174" s="191" t="e">
        <f t="shared" si="18"/>
        <v>#N/A</v>
      </c>
      <c r="T174" s="192" t="e">
        <f>VLOOKUP(D174,'PC Receitas'!$N$4:$O$14,2,FALSE)</f>
        <v>#N/A</v>
      </c>
    </row>
    <row r="175" spans="3:20" ht="19.5" customHeight="1" thickTop="1" thickBot="1" x14ac:dyDescent="0.25">
      <c r="C175" s="58"/>
      <c r="D175" s="58"/>
      <c r="E175" s="58"/>
      <c r="F175" s="58"/>
      <c r="G175" s="58"/>
      <c r="H175" s="58"/>
      <c r="I175" s="59"/>
      <c r="J175" s="60"/>
      <c r="K175" s="57">
        <f t="shared" ca="1" si="17"/>
        <v>94700</v>
      </c>
      <c r="P175" s="188" t="e">
        <f t="shared" si="16"/>
        <v>#N/A</v>
      </c>
      <c r="Q175" s="191" t="e">
        <f t="shared" si="14"/>
        <v>#N/A</v>
      </c>
      <c r="R175" s="191" t="e">
        <f t="shared" si="15"/>
        <v>#N/A</v>
      </c>
      <c r="S175" s="191" t="e">
        <f t="shared" si="18"/>
        <v>#N/A</v>
      </c>
      <c r="T175" s="192" t="e">
        <f>VLOOKUP(D175,'PC Receitas'!$N$4:$O$14,2,FALSE)</f>
        <v>#N/A</v>
      </c>
    </row>
    <row r="176" spans="3:20" ht="19.5" customHeight="1" thickTop="1" thickBot="1" x14ac:dyDescent="0.25">
      <c r="C176" s="58"/>
      <c r="D176" s="58"/>
      <c r="E176" s="58"/>
      <c r="F176" s="58"/>
      <c r="G176" s="58"/>
      <c r="H176" s="58"/>
      <c r="I176" s="59"/>
      <c r="J176" s="60"/>
      <c r="K176" s="57">
        <f t="shared" ca="1" si="17"/>
        <v>94700</v>
      </c>
      <c r="P176" s="188" t="e">
        <f t="shared" si="16"/>
        <v>#N/A</v>
      </c>
      <c r="Q176" s="191" t="e">
        <f t="shared" si="14"/>
        <v>#N/A</v>
      </c>
      <c r="R176" s="191" t="e">
        <f t="shared" si="15"/>
        <v>#N/A</v>
      </c>
      <c r="S176" s="191" t="e">
        <f t="shared" si="18"/>
        <v>#N/A</v>
      </c>
      <c r="T176" s="192" t="e">
        <f>VLOOKUP(D176,'PC Receitas'!$N$4:$O$14,2,FALSE)</f>
        <v>#N/A</v>
      </c>
    </row>
    <row r="177" spans="3:20" ht="19.5" customHeight="1" thickTop="1" thickBot="1" x14ac:dyDescent="0.25">
      <c r="C177" s="58"/>
      <c r="D177" s="58"/>
      <c r="E177" s="58"/>
      <c r="F177" s="58"/>
      <c r="G177" s="58"/>
      <c r="H177" s="58"/>
      <c r="I177" s="59"/>
      <c r="J177" s="60"/>
      <c r="K177" s="57">
        <f t="shared" ca="1" si="17"/>
        <v>94700</v>
      </c>
      <c r="P177" s="188" t="e">
        <f t="shared" si="16"/>
        <v>#N/A</v>
      </c>
      <c r="Q177" s="191" t="e">
        <f t="shared" si="14"/>
        <v>#N/A</v>
      </c>
      <c r="R177" s="191" t="e">
        <f t="shared" si="15"/>
        <v>#N/A</v>
      </c>
      <c r="S177" s="191" t="e">
        <f t="shared" si="18"/>
        <v>#N/A</v>
      </c>
      <c r="T177" s="192" t="e">
        <f>VLOOKUP(D177,'PC Receitas'!$N$4:$O$14,2,FALSE)</f>
        <v>#N/A</v>
      </c>
    </row>
    <row r="178" spans="3:20" ht="19.5" customHeight="1" thickTop="1" thickBot="1" x14ac:dyDescent="0.25">
      <c r="C178" s="58"/>
      <c r="D178" s="58"/>
      <c r="E178" s="58"/>
      <c r="F178" s="58"/>
      <c r="G178" s="58"/>
      <c r="H178" s="58"/>
      <c r="I178" s="59"/>
      <c r="J178" s="60"/>
      <c r="K178" s="57">
        <f t="shared" ca="1" si="17"/>
        <v>94700</v>
      </c>
      <c r="P178" s="188" t="e">
        <f t="shared" si="16"/>
        <v>#N/A</v>
      </c>
      <c r="Q178" s="191" t="e">
        <f t="shared" si="14"/>
        <v>#N/A</v>
      </c>
      <c r="R178" s="191" t="e">
        <f t="shared" si="15"/>
        <v>#N/A</v>
      </c>
      <c r="S178" s="191" t="e">
        <f t="shared" si="18"/>
        <v>#N/A</v>
      </c>
      <c r="T178" s="192" t="e">
        <f>VLOOKUP(D178,'PC Receitas'!$N$4:$O$14,2,FALSE)</f>
        <v>#N/A</v>
      </c>
    </row>
    <row r="179" spans="3:20" ht="19.5" customHeight="1" thickTop="1" thickBot="1" x14ac:dyDescent="0.25">
      <c r="C179" s="58"/>
      <c r="D179" s="58"/>
      <c r="E179" s="58"/>
      <c r="F179" s="58"/>
      <c r="G179" s="58"/>
      <c r="H179" s="58"/>
      <c r="I179" s="59"/>
      <c r="J179" s="60"/>
      <c r="K179" s="57">
        <f t="shared" ca="1" si="17"/>
        <v>94700</v>
      </c>
      <c r="P179" s="188" t="e">
        <f t="shared" si="16"/>
        <v>#N/A</v>
      </c>
      <c r="Q179" s="191" t="e">
        <f t="shared" si="14"/>
        <v>#N/A</v>
      </c>
      <c r="R179" s="191" t="e">
        <f t="shared" si="15"/>
        <v>#N/A</v>
      </c>
      <c r="S179" s="191" t="e">
        <f t="shared" si="18"/>
        <v>#N/A</v>
      </c>
      <c r="T179" s="192" t="e">
        <f>VLOOKUP(D179,'PC Receitas'!$N$4:$O$14,2,FALSE)</f>
        <v>#N/A</v>
      </c>
    </row>
    <row r="180" spans="3:20" ht="19.5" customHeight="1" thickTop="1" thickBot="1" x14ac:dyDescent="0.25">
      <c r="C180" s="58"/>
      <c r="D180" s="58"/>
      <c r="E180" s="58"/>
      <c r="F180" s="58"/>
      <c r="G180" s="58"/>
      <c r="H180" s="58"/>
      <c r="I180" s="59"/>
      <c r="J180" s="60"/>
      <c r="K180" s="57">
        <f t="shared" ca="1" si="17"/>
        <v>94700</v>
      </c>
      <c r="P180" s="188" t="e">
        <f t="shared" si="16"/>
        <v>#N/A</v>
      </c>
      <c r="Q180" s="191" t="e">
        <f t="shared" si="14"/>
        <v>#N/A</v>
      </c>
      <c r="R180" s="191" t="e">
        <f t="shared" si="15"/>
        <v>#N/A</v>
      </c>
      <c r="S180" s="191" t="e">
        <f t="shared" si="18"/>
        <v>#N/A</v>
      </c>
      <c r="T180" s="192" t="e">
        <f>VLOOKUP(D180,'PC Receitas'!$N$4:$O$14,2,FALSE)</f>
        <v>#N/A</v>
      </c>
    </row>
    <row r="181" spans="3:20" ht="19.5" customHeight="1" thickTop="1" thickBot="1" x14ac:dyDescent="0.25">
      <c r="C181" s="58"/>
      <c r="D181" s="58"/>
      <c r="E181" s="58"/>
      <c r="F181" s="58"/>
      <c r="G181" s="58"/>
      <c r="H181" s="58"/>
      <c r="I181" s="59"/>
      <c r="J181" s="60"/>
      <c r="K181" s="57">
        <f t="shared" ca="1" si="17"/>
        <v>94700</v>
      </c>
      <c r="P181" s="188" t="e">
        <f t="shared" si="16"/>
        <v>#N/A</v>
      </c>
      <c r="Q181" s="191" t="e">
        <f t="shared" si="14"/>
        <v>#N/A</v>
      </c>
      <c r="R181" s="191" t="e">
        <f t="shared" si="15"/>
        <v>#N/A</v>
      </c>
      <c r="S181" s="191" t="e">
        <f t="shared" si="18"/>
        <v>#N/A</v>
      </c>
      <c r="T181" s="192" t="e">
        <f>VLOOKUP(D181,'PC Receitas'!$N$4:$O$14,2,FALSE)</f>
        <v>#N/A</v>
      </c>
    </row>
    <row r="182" spans="3:20" ht="19.5" customHeight="1" thickTop="1" thickBot="1" x14ac:dyDescent="0.25">
      <c r="C182" s="58"/>
      <c r="D182" s="58"/>
      <c r="E182" s="58"/>
      <c r="F182" s="58"/>
      <c r="G182" s="58"/>
      <c r="H182" s="58"/>
      <c r="I182" s="59"/>
      <c r="J182" s="60"/>
      <c r="K182" s="57">
        <f t="shared" ca="1" si="17"/>
        <v>94700</v>
      </c>
      <c r="P182" s="188" t="e">
        <f t="shared" si="16"/>
        <v>#N/A</v>
      </c>
      <c r="Q182" s="191" t="e">
        <f t="shared" si="14"/>
        <v>#N/A</v>
      </c>
      <c r="R182" s="191" t="e">
        <f t="shared" si="15"/>
        <v>#N/A</v>
      </c>
      <c r="S182" s="191" t="e">
        <f t="shared" si="18"/>
        <v>#N/A</v>
      </c>
      <c r="T182" s="192" t="e">
        <f>VLOOKUP(D182,'PC Receitas'!$N$4:$O$14,2,FALSE)</f>
        <v>#N/A</v>
      </c>
    </row>
    <row r="183" spans="3:20" ht="19.5" customHeight="1" thickTop="1" thickBot="1" x14ac:dyDescent="0.25">
      <c r="C183" s="58"/>
      <c r="D183" s="58"/>
      <c r="E183" s="58"/>
      <c r="F183" s="58"/>
      <c r="G183" s="58"/>
      <c r="H183" s="58"/>
      <c r="I183" s="59"/>
      <c r="J183" s="60"/>
      <c r="K183" s="57">
        <f t="shared" ca="1" si="17"/>
        <v>94700</v>
      </c>
      <c r="P183" s="188" t="e">
        <f t="shared" si="16"/>
        <v>#N/A</v>
      </c>
      <c r="Q183" s="191" t="e">
        <f t="shared" si="14"/>
        <v>#N/A</v>
      </c>
      <c r="R183" s="191" t="e">
        <f t="shared" si="15"/>
        <v>#N/A</v>
      </c>
      <c r="S183" s="191" t="e">
        <f t="shared" si="18"/>
        <v>#N/A</v>
      </c>
      <c r="T183" s="192" t="e">
        <f>VLOOKUP(D183,'PC Receitas'!$N$4:$O$14,2,FALSE)</f>
        <v>#N/A</v>
      </c>
    </row>
    <row r="184" spans="3:20" ht="19.5" customHeight="1" thickTop="1" thickBot="1" x14ac:dyDescent="0.25">
      <c r="C184" s="58"/>
      <c r="D184" s="58"/>
      <c r="E184" s="58"/>
      <c r="F184" s="58"/>
      <c r="G184" s="58"/>
      <c r="H184" s="58"/>
      <c r="I184" s="59"/>
      <c r="J184" s="60"/>
      <c r="K184" s="57">
        <f t="shared" ca="1" si="17"/>
        <v>94700</v>
      </c>
      <c r="P184" s="188" t="e">
        <f t="shared" si="16"/>
        <v>#N/A</v>
      </c>
      <c r="Q184" s="191" t="e">
        <f t="shared" si="14"/>
        <v>#N/A</v>
      </c>
      <c r="R184" s="191" t="e">
        <f t="shared" si="15"/>
        <v>#N/A</v>
      </c>
      <c r="S184" s="191" t="e">
        <f t="shared" si="18"/>
        <v>#N/A</v>
      </c>
      <c r="T184" s="192" t="e">
        <f>VLOOKUP(D184,'PC Receitas'!$N$4:$O$14,2,FALSE)</f>
        <v>#N/A</v>
      </c>
    </row>
    <row r="185" spans="3:20" ht="19.5" customHeight="1" thickTop="1" thickBot="1" x14ac:dyDescent="0.25">
      <c r="C185" s="58"/>
      <c r="D185" s="58"/>
      <c r="E185" s="58"/>
      <c r="F185" s="58"/>
      <c r="G185" s="58"/>
      <c r="H185" s="58"/>
      <c r="I185" s="59"/>
      <c r="J185" s="60"/>
      <c r="K185" s="57">
        <f t="shared" ca="1" si="17"/>
        <v>94700</v>
      </c>
      <c r="P185" s="188" t="e">
        <f t="shared" si="16"/>
        <v>#N/A</v>
      </c>
      <c r="Q185" s="191" t="e">
        <f t="shared" si="14"/>
        <v>#N/A</v>
      </c>
      <c r="R185" s="191" t="e">
        <f t="shared" si="15"/>
        <v>#N/A</v>
      </c>
      <c r="S185" s="191" t="e">
        <f t="shared" si="18"/>
        <v>#N/A</v>
      </c>
      <c r="T185" s="192" t="e">
        <f>VLOOKUP(D185,'PC Receitas'!$N$4:$O$14,2,FALSE)</f>
        <v>#N/A</v>
      </c>
    </row>
    <row r="186" spans="3:20" ht="19.5" customHeight="1" thickTop="1" thickBot="1" x14ac:dyDescent="0.25">
      <c r="C186" s="58"/>
      <c r="D186" s="58"/>
      <c r="E186" s="58"/>
      <c r="F186" s="58"/>
      <c r="G186" s="58"/>
      <c r="H186" s="58"/>
      <c r="I186" s="59"/>
      <c r="J186" s="60"/>
      <c r="K186" s="57">
        <f t="shared" ca="1" si="17"/>
        <v>94700</v>
      </c>
      <c r="P186" s="188" t="e">
        <f t="shared" si="16"/>
        <v>#N/A</v>
      </c>
      <c r="Q186" s="191" t="e">
        <f t="shared" si="14"/>
        <v>#N/A</v>
      </c>
      <c r="R186" s="191" t="e">
        <f t="shared" si="15"/>
        <v>#N/A</v>
      </c>
      <c r="S186" s="191" t="e">
        <f t="shared" si="18"/>
        <v>#N/A</v>
      </c>
      <c r="T186" s="192" t="e">
        <f>VLOOKUP(D186,'PC Receitas'!$N$4:$O$14,2,FALSE)</f>
        <v>#N/A</v>
      </c>
    </row>
    <row r="187" spans="3:20" ht="19.5" customHeight="1" thickTop="1" thickBot="1" x14ac:dyDescent="0.25">
      <c r="C187" s="58"/>
      <c r="D187" s="58"/>
      <c r="E187" s="58"/>
      <c r="F187" s="58"/>
      <c r="G187" s="58"/>
      <c r="H187" s="58"/>
      <c r="I187" s="59"/>
      <c r="J187" s="60"/>
      <c r="K187" s="57">
        <f t="shared" ca="1" si="17"/>
        <v>94700</v>
      </c>
      <c r="P187" s="188" t="e">
        <f t="shared" si="16"/>
        <v>#N/A</v>
      </c>
      <c r="Q187" s="191" t="e">
        <f t="shared" si="14"/>
        <v>#N/A</v>
      </c>
      <c r="R187" s="191" t="e">
        <f t="shared" si="15"/>
        <v>#N/A</v>
      </c>
      <c r="S187" s="191" t="e">
        <f t="shared" si="18"/>
        <v>#N/A</v>
      </c>
      <c r="T187" s="192" t="e">
        <f>VLOOKUP(D187,'PC Receitas'!$N$4:$O$14,2,FALSE)</f>
        <v>#N/A</v>
      </c>
    </row>
    <row r="188" spans="3:20" ht="19.5" customHeight="1" thickTop="1" thickBot="1" x14ac:dyDescent="0.25">
      <c r="C188" s="58"/>
      <c r="D188" s="58"/>
      <c r="E188" s="58"/>
      <c r="F188" s="58"/>
      <c r="G188" s="58"/>
      <c r="H188" s="58"/>
      <c r="I188" s="59"/>
      <c r="J188" s="60"/>
      <c r="K188" s="57">
        <f t="shared" ca="1" si="17"/>
        <v>94700</v>
      </c>
      <c r="P188" s="188" t="e">
        <f t="shared" si="16"/>
        <v>#N/A</v>
      </c>
      <c r="Q188" s="191" t="e">
        <f t="shared" si="14"/>
        <v>#N/A</v>
      </c>
      <c r="R188" s="191" t="e">
        <f t="shared" si="15"/>
        <v>#N/A</v>
      </c>
      <c r="S188" s="191" t="e">
        <f t="shared" si="18"/>
        <v>#N/A</v>
      </c>
      <c r="T188" s="192" t="e">
        <f>VLOOKUP(D188,'PC Receitas'!$N$4:$O$14,2,FALSE)</f>
        <v>#N/A</v>
      </c>
    </row>
    <row r="189" spans="3:20" ht="19.5" customHeight="1" thickTop="1" thickBot="1" x14ac:dyDescent="0.25">
      <c r="C189" s="58"/>
      <c r="D189" s="58"/>
      <c r="E189" s="58"/>
      <c r="F189" s="58"/>
      <c r="G189" s="58"/>
      <c r="H189" s="58"/>
      <c r="I189" s="59"/>
      <c r="J189" s="60"/>
      <c r="K189" s="57">
        <f t="shared" ca="1" si="17"/>
        <v>94700</v>
      </c>
      <c r="P189" s="188" t="e">
        <f t="shared" si="16"/>
        <v>#N/A</v>
      </c>
      <c r="Q189" s="191" t="e">
        <f t="shared" si="14"/>
        <v>#N/A</v>
      </c>
      <c r="R189" s="191" t="e">
        <f t="shared" si="15"/>
        <v>#N/A</v>
      </c>
      <c r="S189" s="191" t="e">
        <f t="shared" si="18"/>
        <v>#N/A</v>
      </c>
      <c r="T189" s="192" t="e">
        <f>VLOOKUP(D189,'PC Receitas'!$N$4:$O$14,2,FALSE)</f>
        <v>#N/A</v>
      </c>
    </row>
    <row r="190" spans="3:20" ht="19.5" customHeight="1" thickTop="1" thickBot="1" x14ac:dyDescent="0.25">
      <c r="C190" s="58"/>
      <c r="D190" s="58"/>
      <c r="E190" s="58"/>
      <c r="F190" s="58"/>
      <c r="G190" s="58"/>
      <c r="H190" s="58"/>
      <c r="I190" s="59"/>
      <c r="J190" s="60"/>
      <c r="K190" s="57">
        <f t="shared" ca="1" si="17"/>
        <v>94700</v>
      </c>
      <c r="P190" s="188" t="e">
        <f t="shared" si="16"/>
        <v>#N/A</v>
      </c>
      <c r="Q190" s="191" t="e">
        <f t="shared" si="14"/>
        <v>#N/A</v>
      </c>
      <c r="R190" s="191" t="e">
        <f t="shared" si="15"/>
        <v>#N/A</v>
      </c>
      <c r="S190" s="191" t="e">
        <f t="shared" si="18"/>
        <v>#N/A</v>
      </c>
      <c r="T190" s="192" t="e">
        <f>VLOOKUP(D190,'PC Receitas'!$N$4:$O$14,2,FALSE)</f>
        <v>#N/A</v>
      </c>
    </row>
    <row r="191" spans="3:20" ht="19.5" customHeight="1" thickTop="1" thickBot="1" x14ac:dyDescent="0.25">
      <c r="C191" s="58"/>
      <c r="D191" s="58"/>
      <c r="E191" s="58"/>
      <c r="F191" s="58"/>
      <c r="G191" s="58"/>
      <c r="H191" s="58"/>
      <c r="I191" s="59"/>
      <c r="J191" s="60"/>
      <c r="K191" s="57">
        <f t="shared" ca="1" si="17"/>
        <v>94700</v>
      </c>
      <c r="P191" s="188" t="e">
        <f t="shared" si="16"/>
        <v>#N/A</v>
      </c>
      <c r="Q191" s="191" t="e">
        <f t="shared" si="14"/>
        <v>#N/A</v>
      </c>
      <c r="R191" s="191" t="e">
        <f t="shared" si="15"/>
        <v>#N/A</v>
      </c>
      <c r="S191" s="191" t="e">
        <f t="shared" si="18"/>
        <v>#N/A</v>
      </c>
      <c r="T191" s="192" t="e">
        <f>VLOOKUP(D191,'PC Receitas'!$N$4:$O$14,2,FALSE)</f>
        <v>#N/A</v>
      </c>
    </row>
    <row r="192" spans="3:20" ht="19.5" customHeight="1" thickTop="1" thickBot="1" x14ac:dyDescent="0.25">
      <c r="C192" s="58"/>
      <c r="D192" s="58"/>
      <c r="E192" s="58"/>
      <c r="F192" s="58"/>
      <c r="G192" s="58"/>
      <c r="H192" s="58"/>
      <c r="I192" s="59"/>
      <c r="J192" s="60"/>
      <c r="K192" s="57">
        <f t="shared" ca="1" si="17"/>
        <v>94700</v>
      </c>
      <c r="P192" s="188" t="e">
        <f t="shared" si="16"/>
        <v>#N/A</v>
      </c>
      <c r="Q192" s="191" t="e">
        <f t="shared" si="14"/>
        <v>#N/A</v>
      </c>
      <c r="R192" s="191" t="e">
        <f t="shared" si="15"/>
        <v>#N/A</v>
      </c>
      <c r="S192" s="191" t="e">
        <f t="shared" si="18"/>
        <v>#N/A</v>
      </c>
      <c r="T192" s="192" t="e">
        <f>VLOOKUP(D192,'PC Receitas'!$N$4:$O$14,2,FALSE)</f>
        <v>#N/A</v>
      </c>
    </row>
    <row r="193" spans="3:20" ht="19.5" customHeight="1" thickTop="1" thickBot="1" x14ac:dyDescent="0.25">
      <c r="C193" s="58"/>
      <c r="D193" s="58"/>
      <c r="E193" s="58"/>
      <c r="F193" s="58"/>
      <c r="G193" s="58"/>
      <c r="H193" s="58"/>
      <c r="I193" s="59"/>
      <c r="J193" s="60"/>
      <c r="K193" s="57">
        <f t="shared" ca="1" si="17"/>
        <v>94700</v>
      </c>
      <c r="P193" s="188" t="e">
        <f t="shared" si="16"/>
        <v>#N/A</v>
      </c>
      <c r="Q193" s="191" t="e">
        <f t="shared" si="14"/>
        <v>#N/A</v>
      </c>
      <c r="R193" s="191" t="e">
        <f t="shared" si="15"/>
        <v>#N/A</v>
      </c>
      <c r="S193" s="191" t="e">
        <f t="shared" si="18"/>
        <v>#N/A</v>
      </c>
      <c r="T193" s="192" t="e">
        <f>VLOOKUP(D193,'PC Receitas'!$N$4:$O$14,2,FALSE)</f>
        <v>#N/A</v>
      </c>
    </row>
    <row r="194" spans="3:20" ht="19.5" customHeight="1" thickTop="1" thickBot="1" x14ac:dyDescent="0.25">
      <c r="C194" s="58"/>
      <c r="D194" s="58"/>
      <c r="E194" s="58"/>
      <c r="F194" s="58"/>
      <c r="G194" s="58"/>
      <c r="H194" s="58"/>
      <c r="I194" s="59"/>
      <c r="J194" s="60"/>
      <c r="K194" s="57">
        <f t="shared" ca="1" si="17"/>
        <v>94700</v>
      </c>
      <c r="P194" s="188" t="e">
        <f t="shared" si="16"/>
        <v>#N/A</v>
      </c>
      <c r="Q194" s="191" t="e">
        <f t="shared" si="14"/>
        <v>#N/A</v>
      </c>
      <c r="R194" s="191" t="e">
        <f t="shared" si="15"/>
        <v>#N/A</v>
      </c>
      <c r="S194" s="191" t="e">
        <f t="shared" si="18"/>
        <v>#N/A</v>
      </c>
      <c r="T194" s="192" t="e">
        <f>VLOOKUP(D194,'PC Receitas'!$N$4:$O$14,2,FALSE)</f>
        <v>#N/A</v>
      </c>
    </row>
    <row r="195" spans="3:20" ht="19.5" customHeight="1" thickTop="1" thickBot="1" x14ac:dyDescent="0.25">
      <c r="C195" s="58"/>
      <c r="D195" s="58"/>
      <c r="E195" s="58"/>
      <c r="F195" s="58"/>
      <c r="G195" s="58"/>
      <c r="H195" s="58"/>
      <c r="I195" s="59"/>
      <c r="J195" s="60"/>
      <c r="K195" s="57">
        <f t="shared" ca="1" si="17"/>
        <v>94700</v>
      </c>
      <c r="P195" s="188" t="e">
        <f t="shared" si="16"/>
        <v>#N/A</v>
      </c>
      <c r="Q195" s="191" t="e">
        <f t="shared" si="14"/>
        <v>#N/A</v>
      </c>
      <c r="R195" s="191" t="e">
        <f t="shared" si="15"/>
        <v>#N/A</v>
      </c>
      <c r="S195" s="191" t="e">
        <f t="shared" si="18"/>
        <v>#N/A</v>
      </c>
      <c r="T195" s="192" t="e">
        <f>VLOOKUP(D195,'PC Receitas'!$N$4:$O$14,2,FALSE)</f>
        <v>#N/A</v>
      </c>
    </row>
    <row r="196" spans="3:20" ht="19.5" customHeight="1" thickTop="1" thickBot="1" x14ac:dyDescent="0.25">
      <c r="C196" s="58"/>
      <c r="D196" s="58"/>
      <c r="E196" s="58"/>
      <c r="F196" s="58"/>
      <c r="G196" s="58"/>
      <c r="H196" s="58"/>
      <c r="I196" s="59"/>
      <c r="J196" s="60"/>
      <c r="K196" s="57">
        <f t="shared" ca="1" si="17"/>
        <v>94700</v>
      </c>
      <c r="P196" s="188" t="e">
        <f t="shared" si="16"/>
        <v>#N/A</v>
      </c>
      <c r="Q196" s="191" t="e">
        <f t="shared" si="14"/>
        <v>#N/A</v>
      </c>
      <c r="R196" s="191" t="e">
        <f t="shared" si="15"/>
        <v>#N/A</v>
      </c>
      <c r="S196" s="191" t="e">
        <f t="shared" si="18"/>
        <v>#N/A</v>
      </c>
      <c r="T196" s="192" t="e">
        <f>VLOOKUP(D196,'PC Receitas'!$N$4:$O$14,2,FALSE)</f>
        <v>#N/A</v>
      </c>
    </row>
    <row r="197" spans="3:20" ht="19.5" customHeight="1" thickTop="1" thickBot="1" x14ac:dyDescent="0.25">
      <c r="C197" s="58"/>
      <c r="D197" s="58"/>
      <c r="E197" s="58"/>
      <c r="F197" s="58"/>
      <c r="G197" s="58"/>
      <c r="H197" s="58"/>
      <c r="I197" s="59"/>
      <c r="J197" s="60"/>
      <c r="K197" s="57">
        <f t="shared" ca="1" si="17"/>
        <v>94700</v>
      </c>
      <c r="P197" s="188" t="e">
        <f t="shared" si="16"/>
        <v>#N/A</v>
      </c>
      <c r="Q197" s="191" t="e">
        <f t="shared" si="14"/>
        <v>#N/A</v>
      </c>
      <c r="R197" s="191" t="e">
        <f t="shared" si="15"/>
        <v>#N/A</v>
      </c>
      <c r="S197" s="191" t="e">
        <f t="shared" si="18"/>
        <v>#N/A</v>
      </c>
      <c r="T197" s="192" t="e">
        <f>VLOOKUP(D197,'PC Receitas'!$N$4:$O$14,2,FALSE)</f>
        <v>#N/A</v>
      </c>
    </row>
    <row r="198" spans="3:20" ht="19.5" customHeight="1" thickTop="1" thickBot="1" x14ac:dyDescent="0.25">
      <c r="C198" s="58"/>
      <c r="D198" s="58"/>
      <c r="E198" s="58"/>
      <c r="F198" s="58"/>
      <c r="G198" s="58"/>
      <c r="H198" s="58"/>
      <c r="I198" s="59"/>
      <c r="J198" s="60"/>
      <c r="K198" s="57">
        <f t="shared" ca="1" si="17"/>
        <v>94700</v>
      </c>
      <c r="P198" s="188" t="e">
        <f t="shared" si="16"/>
        <v>#N/A</v>
      </c>
      <c r="Q198" s="191" t="e">
        <f t="shared" ref="Q198:Q261" si="19">IF(T198="Despesas_de_Moradia","Despesa",IF(T198="Despesas_com_Alimentacao","Despesa",IF(T198="Despesas_com_Saude","Despesa","")))</f>
        <v>#N/A</v>
      </c>
      <c r="R198" s="191" t="e">
        <f t="shared" ref="R198:R261" si="20">IF(T198="Renda_Familiar","Receita",IF(T198="Receitas_com_Aplicacoes_Financeiras","Receita",IF(T198="Outras_Receitas","Receita","")))</f>
        <v>#N/A</v>
      </c>
      <c r="S198" s="191" t="e">
        <f t="shared" si="18"/>
        <v>#N/A</v>
      </c>
      <c r="T198" s="192" t="e">
        <f>VLOOKUP(D198,'PC Receitas'!$N$4:$O$14,2,FALSE)</f>
        <v>#N/A</v>
      </c>
    </row>
    <row r="199" spans="3:20" ht="19.5" customHeight="1" thickTop="1" thickBot="1" x14ac:dyDescent="0.25">
      <c r="C199" s="58"/>
      <c r="D199" s="58"/>
      <c r="E199" s="58"/>
      <c r="F199" s="58"/>
      <c r="G199" s="58"/>
      <c r="H199" s="58"/>
      <c r="I199" s="59"/>
      <c r="J199" s="60"/>
      <c r="K199" s="57">
        <f t="shared" ca="1" si="17"/>
        <v>94700</v>
      </c>
      <c r="P199" s="188" t="e">
        <f t="shared" si="16"/>
        <v>#N/A</v>
      </c>
      <c r="Q199" s="191" t="e">
        <f t="shared" si="19"/>
        <v>#N/A</v>
      </c>
      <c r="R199" s="191" t="e">
        <f t="shared" si="20"/>
        <v>#N/A</v>
      </c>
      <c r="S199" s="191" t="e">
        <f t="shared" si="18"/>
        <v>#N/A</v>
      </c>
      <c r="T199" s="192" t="e">
        <f>VLOOKUP(D199,'PC Receitas'!$N$4:$O$14,2,FALSE)</f>
        <v>#N/A</v>
      </c>
    </row>
    <row r="200" spans="3:20" ht="19.5" customHeight="1" thickTop="1" thickBot="1" x14ac:dyDescent="0.25">
      <c r="C200" s="58"/>
      <c r="D200" s="58"/>
      <c r="E200" s="58"/>
      <c r="F200" s="58"/>
      <c r="G200" s="58"/>
      <c r="H200" s="58"/>
      <c r="I200" s="59"/>
      <c r="J200" s="60"/>
      <c r="K200" s="57">
        <f t="shared" ca="1" si="17"/>
        <v>94700</v>
      </c>
      <c r="P200" s="188" t="e">
        <f t="shared" si="16"/>
        <v>#N/A</v>
      </c>
      <c r="Q200" s="191" t="e">
        <f t="shared" si="19"/>
        <v>#N/A</v>
      </c>
      <c r="R200" s="191" t="e">
        <f t="shared" si="20"/>
        <v>#N/A</v>
      </c>
      <c r="S200" s="191" t="e">
        <f t="shared" si="18"/>
        <v>#N/A</v>
      </c>
      <c r="T200" s="192" t="e">
        <f>VLOOKUP(D200,'PC Receitas'!$N$4:$O$14,2,FALSE)</f>
        <v>#N/A</v>
      </c>
    </row>
    <row r="201" spans="3:20" ht="19.5" customHeight="1" thickTop="1" thickBot="1" x14ac:dyDescent="0.25">
      <c r="C201" s="58"/>
      <c r="D201" s="58"/>
      <c r="E201" s="58"/>
      <c r="F201" s="58"/>
      <c r="G201" s="58"/>
      <c r="H201" s="58"/>
      <c r="I201" s="59"/>
      <c r="J201" s="60"/>
      <c r="K201" s="57">
        <f t="shared" ca="1" si="17"/>
        <v>94700</v>
      </c>
      <c r="P201" s="188" t="e">
        <f t="shared" si="16"/>
        <v>#N/A</v>
      </c>
      <c r="Q201" s="191" t="e">
        <f t="shared" si="19"/>
        <v>#N/A</v>
      </c>
      <c r="R201" s="191" t="e">
        <f t="shared" si="20"/>
        <v>#N/A</v>
      </c>
      <c r="S201" s="191" t="e">
        <f t="shared" si="18"/>
        <v>#N/A</v>
      </c>
      <c r="T201" s="192" t="e">
        <f>VLOOKUP(D201,'PC Receitas'!$N$4:$O$14,2,FALSE)</f>
        <v>#N/A</v>
      </c>
    </row>
    <row r="202" spans="3:20" ht="19.5" customHeight="1" thickTop="1" thickBot="1" x14ac:dyDescent="0.25">
      <c r="C202" s="58"/>
      <c r="D202" s="58"/>
      <c r="E202" s="58"/>
      <c r="F202" s="58"/>
      <c r="G202" s="58"/>
      <c r="H202" s="58"/>
      <c r="I202" s="59"/>
      <c r="J202" s="60"/>
      <c r="K202" s="57">
        <f t="shared" ca="1" si="17"/>
        <v>94700</v>
      </c>
      <c r="P202" s="188" t="e">
        <f t="shared" si="16"/>
        <v>#N/A</v>
      </c>
      <c r="Q202" s="191" t="e">
        <f t="shared" si="19"/>
        <v>#N/A</v>
      </c>
      <c r="R202" s="191" t="e">
        <f t="shared" si="20"/>
        <v>#N/A</v>
      </c>
      <c r="S202" s="191" t="e">
        <f t="shared" si="18"/>
        <v>#N/A</v>
      </c>
      <c r="T202" s="192" t="e">
        <f>VLOOKUP(D202,'PC Receitas'!$N$4:$O$14,2,FALSE)</f>
        <v>#N/A</v>
      </c>
    </row>
    <row r="203" spans="3:20" ht="19.5" customHeight="1" thickTop="1" thickBot="1" x14ac:dyDescent="0.25">
      <c r="C203" s="58"/>
      <c r="D203" s="58"/>
      <c r="E203" s="58"/>
      <c r="F203" s="58"/>
      <c r="G203" s="58"/>
      <c r="H203" s="58"/>
      <c r="I203" s="59"/>
      <c r="J203" s="60"/>
      <c r="K203" s="57">
        <f t="shared" ca="1" si="17"/>
        <v>94700</v>
      </c>
      <c r="P203" s="188" t="e">
        <f t="shared" si="16"/>
        <v>#N/A</v>
      </c>
      <c r="Q203" s="191" t="e">
        <f t="shared" si="19"/>
        <v>#N/A</v>
      </c>
      <c r="R203" s="191" t="e">
        <f t="shared" si="20"/>
        <v>#N/A</v>
      </c>
      <c r="S203" s="191" t="e">
        <f t="shared" si="18"/>
        <v>#N/A</v>
      </c>
      <c r="T203" s="192" t="e">
        <f>VLOOKUP(D203,'PC Receitas'!$N$4:$O$14,2,FALSE)</f>
        <v>#N/A</v>
      </c>
    </row>
    <row r="204" spans="3:20" ht="19.5" customHeight="1" thickTop="1" thickBot="1" x14ac:dyDescent="0.25">
      <c r="C204" s="58"/>
      <c r="D204" s="58"/>
      <c r="E204" s="58"/>
      <c r="F204" s="58"/>
      <c r="G204" s="58"/>
      <c r="H204" s="58"/>
      <c r="I204" s="59"/>
      <c r="J204" s="60"/>
      <c r="K204" s="57">
        <f t="shared" ca="1" si="17"/>
        <v>94700</v>
      </c>
      <c r="P204" s="188" t="e">
        <f t="shared" si="16"/>
        <v>#N/A</v>
      </c>
      <c r="Q204" s="191" t="e">
        <f t="shared" si="19"/>
        <v>#N/A</v>
      </c>
      <c r="R204" s="191" t="e">
        <f t="shared" si="20"/>
        <v>#N/A</v>
      </c>
      <c r="S204" s="191" t="e">
        <f t="shared" si="18"/>
        <v>#N/A</v>
      </c>
      <c r="T204" s="192" t="e">
        <f>VLOOKUP(D204,'PC Receitas'!$N$4:$O$14,2,FALSE)</f>
        <v>#N/A</v>
      </c>
    </row>
    <row r="205" spans="3:20" ht="19.5" customHeight="1" thickTop="1" thickBot="1" x14ac:dyDescent="0.25">
      <c r="C205" s="58"/>
      <c r="D205" s="58"/>
      <c r="E205" s="58"/>
      <c r="F205" s="58"/>
      <c r="G205" s="58"/>
      <c r="H205" s="58"/>
      <c r="I205" s="59"/>
      <c r="J205" s="60"/>
      <c r="K205" s="57">
        <f t="shared" ca="1" si="17"/>
        <v>94700</v>
      </c>
      <c r="P205" s="188" t="e">
        <f t="shared" si="16"/>
        <v>#N/A</v>
      </c>
      <c r="Q205" s="191" t="e">
        <f t="shared" si="19"/>
        <v>#N/A</v>
      </c>
      <c r="R205" s="191" t="e">
        <f t="shared" si="20"/>
        <v>#N/A</v>
      </c>
      <c r="S205" s="191" t="e">
        <f t="shared" si="18"/>
        <v>#N/A</v>
      </c>
      <c r="T205" s="192" t="e">
        <f>VLOOKUP(D205,'PC Receitas'!$N$4:$O$14,2,FALSE)</f>
        <v>#N/A</v>
      </c>
    </row>
    <row r="206" spans="3:20" ht="19.5" customHeight="1" thickTop="1" thickBot="1" x14ac:dyDescent="0.25">
      <c r="C206" s="58"/>
      <c r="D206" s="58"/>
      <c r="E206" s="58"/>
      <c r="F206" s="58"/>
      <c r="G206" s="58"/>
      <c r="H206" s="58"/>
      <c r="I206" s="59"/>
      <c r="J206" s="60"/>
      <c r="K206" s="57">
        <f t="shared" ca="1" si="17"/>
        <v>94700</v>
      </c>
      <c r="P206" s="188" t="e">
        <f t="shared" si="16"/>
        <v>#N/A</v>
      </c>
      <c r="Q206" s="191" t="e">
        <f t="shared" si="19"/>
        <v>#N/A</v>
      </c>
      <c r="R206" s="191" t="e">
        <f t="shared" si="20"/>
        <v>#N/A</v>
      </c>
      <c r="S206" s="191" t="e">
        <f t="shared" si="18"/>
        <v>#N/A</v>
      </c>
      <c r="T206" s="192" t="e">
        <f>VLOOKUP(D206,'PC Receitas'!$N$4:$O$14,2,FALSE)</f>
        <v>#N/A</v>
      </c>
    </row>
    <row r="207" spans="3:20" ht="19.5" customHeight="1" thickTop="1" thickBot="1" x14ac:dyDescent="0.25">
      <c r="C207" s="58"/>
      <c r="D207" s="58"/>
      <c r="E207" s="58"/>
      <c r="F207" s="58"/>
      <c r="G207" s="58"/>
      <c r="H207" s="58"/>
      <c r="I207" s="59"/>
      <c r="J207" s="60"/>
      <c r="K207" s="57">
        <f t="shared" ca="1" si="17"/>
        <v>94700</v>
      </c>
      <c r="P207" s="188" t="e">
        <f t="shared" si="16"/>
        <v>#N/A</v>
      </c>
      <c r="Q207" s="191" t="e">
        <f t="shared" si="19"/>
        <v>#N/A</v>
      </c>
      <c r="R207" s="191" t="e">
        <f t="shared" si="20"/>
        <v>#N/A</v>
      </c>
      <c r="S207" s="191" t="e">
        <f t="shared" si="18"/>
        <v>#N/A</v>
      </c>
      <c r="T207" s="192" t="e">
        <f>VLOOKUP(D207,'PC Receitas'!$N$4:$O$14,2,FALSE)</f>
        <v>#N/A</v>
      </c>
    </row>
    <row r="208" spans="3:20" ht="19.5" customHeight="1" thickTop="1" thickBot="1" x14ac:dyDescent="0.25">
      <c r="C208" s="58"/>
      <c r="D208" s="58"/>
      <c r="E208" s="58"/>
      <c r="F208" s="58"/>
      <c r="G208" s="58"/>
      <c r="H208" s="58"/>
      <c r="I208" s="59"/>
      <c r="J208" s="60"/>
      <c r="K208" s="57">
        <f t="shared" ca="1" si="17"/>
        <v>94700</v>
      </c>
      <c r="P208" s="188" t="e">
        <f t="shared" ref="P208:P271" si="21">IF(T208="Despesas_com_Transportes","Despesa",IF(T208="Despesas_com_Lazer_e_Informacao","Despesa",IF(T208="Outras_Despesas","Despesa",IF(T208="Imposto_de_Renda","Despesa",IF(T208="Investimentos_Bens","Despesa","")))))</f>
        <v>#N/A</v>
      </c>
      <c r="Q208" s="191" t="e">
        <f t="shared" si="19"/>
        <v>#N/A</v>
      </c>
      <c r="R208" s="191" t="e">
        <f t="shared" si="20"/>
        <v>#N/A</v>
      </c>
      <c r="S208" s="191" t="e">
        <f t="shared" si="18"/>
        <v>#N/A</v>
      </c>
      <c r="T208" s="192" t="e">
        <f>VLOOKUP(D208,'PC Receitas'!$N$4:$O$14,2,FALSE)</f>
        <v>#N/A</v>
      </c>
    </row>
    <row r="209" spans="3:20" ht="19.5" customHeight="1" thickTop="1" thickBot="1" x14ac:dyDescent="0.25">
      <c r="C209" s="58"/>
      <c r="D209" s="58"/>
      <c r="E209" s="58"/>
      <c r="F209" s="58"/>
      <c r="G209" s="58"/>
      <c r="H209" s="58"/>
      <c r="I209" s="59"/>
      <c r="J209" s="60"/>
      <c r="K209" s="57">
        <f t="shared" ca="1" si="17"/>
        <v>94700</v>
      </c>
      <c r="P209" s="188" t="e">
        <f t="shared" si="21"/>
        <v>#N/A</v>
      </c>
      <c r="Q209" s="191" t="e">
        <f t="shared" si="19"/>
        <v>#N/A</v>
      </c>
      <c r="R209" s="191" t="e">
        <f t="shared" si="20"/>
        <v>#N/A</v>
      </c>
      <c r="S209" s="191" t="e">
        <f t="shared" si="18"/>
        <v>#N/A</v>
      </c>
      <c r="T209" s="192" t="e">
        <f>VLOOKUP(D209,'PC Receitas'!$N$4:$O$14,2,FALSE)</f>
        <v>#N/A</v>
      </c>
    </row>
    <row r="210" spans="3:20" ht="19.5" customHeight="1" thickTop="1" thickBot="1" x14ac:dyDescent="0.25">
      <c r="C210" s="58"/>
      <c r="D210" s="58"/>
      <c r="E210" s="58"/>
      <c r="F210" s="58"/>
      <c r="G210" s="58"/>
      <c r="H210" s="58"/>
      <c r="I210" s="59"/>
      <c r="J210" s="60"/>
      <c r="K210" s="57">
        <f t="shared" ca="1" si="17"/>
        <v>94700</v>
      </c>
      <c r="P210" s="188" t="e">
        <f t="shared" si="21"/>
        <v>#N/A</v>
      </c>
      <c r="Q210" s="191" t="e">
        <f t="shared" si="19"/>
        <v>#N/A</v>
      </c>
      <c r="R210" s="191" t="e">
        <f t="shared" si="20"/>
        <v>#N/A</v>
      </c>
      <c r="S210" s="191" t="e">
        <f t="shared" si="18"/>
        <v>#N/A</v>
      </c>
      <c r="T210" s="192"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94700</v>
      </c>
      <c r="P211" s="188" t="e">
        <f t="shared" si="21"/>
        <v>#N/A</v>
      </c>
      <c r="Q211" s="191" t="e">
        <f t="shared" si="19"/>
        <v>#N/A</v>
      </c>
      <c r="R211" s="191" t="e">
        <f t="shared" si="20"/>
        <v>#N/A</v>
      </c>
      <c r="S211" s="191" t="e">
        <f t="shared" si="18"/>
        <v>#N/A</v>
      </c>
      <c r="T211" s="192" t="e">
        <f>VLOOKUP(D211,'PC Receitas'!$N$4:$O$14,2,FALSE)</f>
        <v>#N/A</v>
      </c>
    </row>
    <row r="212" spans="3:20" ht="19.5" customHeight="1" thickTop="1" thickBot="1" x14ac:dyDescent="0.25">
      <c r="C212" s="58"/>
      <c r="D212" s="58"/>
      <c r="E212" s="58"/>
      <c r="F212" s="58"/>
      <c r="G212" s="58"/>
      <c r="H212" s="58"/>
      <c r="I212" s="59"/>
      <c r="J212" s="60"/>
      <c r="K212" s="57">
        <f t="shared" ca="1" si="22"/>
        <v>94700</v>
      </c>
      <c r="P212" s="188" t="e">
        <f t="shared" si="21"/>
        <v>#N/A</v>
      </c>
      <c r="Q212" s="191" t="e">
        <f t="shared" si="19"/>
        <v>#N/A</v>
      </c>
      <c r="R212" s="191" t="e">
        <f t="shared" si="20"/>
        <v>#N/A</v>
      </c>
      <c r="S212" s="191" t="e">
        <f t="shared" ref="S212:S275" si="23">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ca="1" si="22"/>
        <v>94700</v>
      </c>
      <c r="P213" s="188" t="e">
        <f t="shared" si="21"/>
        <v>#N/A</v>
      </c>
      <c r="Q213" s="191" t="e">
        <f t="shared" si="19"/>
        <v>#N/A</v>
      </c>
      <c r="R213" s="191" t="e">
        <f t="shared" si="20"/>
        <v>#N/A</v>
      </c>
      <c r="S213" s="191" t="e">
        <f t="shared" si="23"/>
        <v>#N/A</v>
      </c>
      <c r="T213" s="192" t="e">
        <f>VLOOKUP(D213,'PC Receitas'!$N$4:$O$14,2,FALSE)</f>
        <v>#N/A</v>
      </c>
    </row>
    <row r="214" spans="3:20" ht="19.5" customHeight="1" thickTop="1" thickBot="1" x14ac:dyDescent="0.25">
      <c r="C214" s="58"/>
      <c r="D214" s="58"/>
      <c r="E214" s="58"/>
      <c r="F214" s="58"/>
      <c r="G214" s="58"/>
      <c r="H214" s="58"/>
      <c r="I214" s="59"/>
      <c r="J214" s="60"/>
      <c r="K214" s="57">
        <f t="shared" ca="1" si="22"/>
        <v>94700</v>
      </c>
      <c r="P214" s="188" t="e">
        <f t="shared" si="21"/>
        <v>#N/A</v>
      </c>
      <c r="Q214" s="191" t="e">
        <f t="shared" si="19"/>
        <v>#N/A</v>
      </c>
      <c r="R214" s="191" t="e">
        <f t="shared" si="20"/>
        <v>#N/A</v>
      </c>
      <c r="S214" s="191" t="e">
        <f t="shared" si="23"/>
        <v>#N/A</v>
      </c>
      <c r="T214" s="192" t="e">
        <f>VLOOKUP(D214,'PC Receitas'!$N$4:$O$14,2,FALSE)</f>
        <v>#N/A</v>
      </c>
    </row>
    <row r="215" spans="3:20" ht="19.5" customHeight="1" thickTop="1" thickBot="1" x14ac:dyDescent="0.25">
      <c r="C215" s="58"/>
      <c r="D215" s="58"/>
      <c r="E215" s="58"/>
      <c r="F215" s="58"/>
      <c r="G215" s="58"/>
      <c r="H215" s="58"/>
      <c r="I215" s="59"/>
      <c r="J215" s="60"/>
      <c r="K215" s="57">
        <f t="shared" ca="1" si="22"/>
        <v>94700</v>
      </c>
      <c r="P215" s="188" t="e">
        <f t="shared" si="21"/>
        <v>#N/A</v>
      </c>
      <c r="Q215" s="191" t="e">
        <f t="shared" si="19"/>
        <v>#N/A</v>
      </c>
      <c r="R215" s="191" t="e">
        <f t="shared" si="20"/>
        <v>#N/A</v>
      </c>
      <c r="S215" s="191" t="e">
        <f t="shared" si="23"/>
        <v>#N/A</v>
      </c>
      <c r="T215" s="192" t="e">
        <f>VLOOKUP(D215,'PC Receitas'!$N$4:$O$14,2,FALSE)</f>
        <v>#N/A</v>
      </c>
    </row>
    <row r="216" spans="3:20" ht="19.5" customHeight="1" thickTop="1" thickBot="1" x14ac:dyDescent="0.25">
      <c r="C216" s="58"/>
      <c r="D216" s="58"/>
      <c r="E216" s="58"/>
      <c r="F216" s="58"/>
      <c r="G216" s="58"/>
      <c r="H216" s="58"/>
      <c r="I216" s="59"/>
      <c r="J216" s="60"/>
      <c r="K216" s="57">
        <f t="shared" ca="1" si="22"/>
        <v>94700</v>
      </c>
      <c r="P216" s="188" t="e">
        <f t="shared" si="21"/>
        <v>#N/A</v>
      </c>
      <c r="Q216" s="191" t="e">
        <f t="shared" si="19"/>
        <v>#N/A</v>
      </c>
      <c r="R216" s="191" t="e">
        <f t="shared" si="20"/>
        <v>#N/A</v>
      </c>
      <c r="S216" s="191" t="e">
        <f t="shared" si="23"/>
        <v>#N/A</v>
      </c>
      <c r="T216" s="192" t="e">
        <f>VLOOKUP(D216,'PC Receitas'!$N$4:$O$14,2,FALSE)</f>
        <v>#N/A</v>
      </c>
    </row>
    <row r="217" spans="3:20" ht="19.5" customHeight="1" thickTop="1" thickBot="1" x14ac:dyDescent="0.25">
      <c r="C217" s="58"/>
      <c r="D217" s="58"/>
      <c r="E217" s="58"/>
      <c r="F217" s="58"/>
      <c r="G217" s="58"/>
      <c r="H217" s="58"/>
      <c r="I217" s="59"/>
      <c r="J217" s="60"/>
      <c r="K217" s="57">
        <f t="shared" ca="1" si="22"/>
        <v>94700</v>
      </c>
      <c r="P217" s="188" t="e">
        <f t="shared" si="21"/>
        <v>#N/A</v>
      </c>
      <c r="Q217" s="191" t="e">
        <f t="shared" si="19"/>
        <v>#N/A</v>
      </c>
      <c r="R217" s="191" t="e">
        <f t="shared" si="20"/>
        <v>#N/A</v>
      </c>
      <c r="S217" s="191" t="e">
        <f t="shared" si="23"/>
        <v>#N/A</v>
      </c>
      <c r="T217" s="192" t="e">
        <f>VLOOKUP(D217,'PC Receitas'!$N$4:$O$14,2,FALSE)</f>
        <v>#N/A</v>
      </c>
    </row>
    <row r="218" spans="3:20" ht="19.5" customHeight="1" thickTop="1" thickBot="1" x14ac:dyDescent="0.25">
      <c r="C218" s="58"/>
      <c r="D218" s="58"/>
      <c r="E218" s="58"/>
      <c r="F218" s="58"/>
      <c r="G218" s="58"/>
      <c r="H218" s="58"/>
      <c r="I218" s="59"/>
      <c r="J218" s="60"/>
      <c r="K218" s="57">
        <f t="shared" ca="1" si="22"/>
        <v>94700</v>
      </c>
      <c r="P218" s="188" t="e">
        <f t="shared" si="21"/>
        <v>#N/A</v>
      </c>
      <c r="Q218" s="191" t="e">
        <f t="shared" si="19"/>
        <v>#N/A</v>
      </c>
      <c r="R218" s="191" t="e">
        <f t="shared" si="20"/>
        <v>#N/A</v>
      </c>
      <c r="S218" s="191" t="e">
        <f t="shared" si="23"/>
        <v>#N/A</v>
      </c>
      <c r="T218" s="192" t="e">
        <f>VLOOKUP(D218,'PC Receitas'!$N$4:$O$14,2,FALSE)</f>
        <v>#N/A</v>
      </c>
    </row>
    <row r="219" spans="3:20" ht="19.5" customHeight="1" thickTop="1" thickBot="1" x14ac:dyDescent="0.25">
      <c r="C219" s="58"/>
      <c r="D219" s="58"/>
      <c r="E219" s="58"/>
      <c r="F219" s="58"/>
      <c r="G219" s="58"/>
      <c r="H219" s="58"/>
      <c r="I219" s="59"/>
      <c r="J219" s="60"/>
      <c r="K219" s="57">
        <f t="shared" ca="1" si="22"/>
        <v>94700</v>
      </c>
      <c r="P219" s="188" t="e">
        <f t="shared" si="21"/>
        <v>#N/A</v>
      </c>
      <c r="Q219" s="191" t="e">
        <f t="shared" si="19"/>
        <v>#N/A</v>
      </c>
      <c r="R219" s="191" t="e">
        <f t="shared" si="20"/>
        <v>#N/A</v>
      </c>
      <c r="S219" s="191" t="e">
        <f t="shared" si="23"/>
        <v>#N/A</v>
      </c>
      <c r="T219" s="192" t="e">
        <f>VLOOKUP(D219,'PC Receitas'!$N$4:$O$14,2,FALSE)</f>
        <v>#N/A</v>
      </c>
    </row>
    <row r="220" spans="3:20" ht="19.5" customHeight="1" thickTop="1" thickBot="1" x14ac:dyDescent="0.25">
      <c r="C220" s="58"/>
      <c r="D220" s="58"/>
      <c r="E220" s="58"/>
      <c r="F220" s="58"/>
      <c r="G220" s="58"/>
      <c r="H220" s="58"/>
      <c r="I220" s="59"/>
      <c r="J220" s="60"/>
      <c r="K220" s="57">
        <f t="shared" ca="1" si="22"/>
        <v>94700</v>
      </c>
      <c r="P220" s="188" t="e">
        <f t="shared" si="21"/>
        <v>#N/A</v>
      </c>
      <c r="Q220" s="191" t="e">
        <f t="shared" si="19"/>
        <v>#N/A</v>
      </c>
      <c r="R220" s="191" t="e">
        <f t="shared" si="20"/>
        <v>#N/A</v>
      </c>
      <c r="S220" s="191" t="e">
        <f t="shared" si="23"/>
        <v>#N/A</v>
      </c>
      <c r="T220" s="192" t="e">
        <f>VLOOKUP(D220,'PC Receitas'!$N$4:$O$14,2,FALSE)</f>
        <v>#N/A</v>
      </c>
    </row>
    <row r="221" spans="3:20" ht="19.5" customHeight="1" thickTop="1" thickBot="1" x14ac:dyDescent="0.25">
      <c r="C221" s="58"/>
      <c r="D221" s="58"/>
      <c r="E221" s="58"/>
      <c r="F221" s="58"/>
      <c r="G221" s="58"/>
      <c r="H221" s="58"/>
      <c r="I221" s="59"/>
      <c r="J221" s="60"/>
      <c r="K221" s="57">
        <f t="shared" ca="1" si="22"/>
        <v>94700</v>
      </c>
      <c r="P221" s="188" t="e">
        <f t="shared" si="21"/>
        <v>#N/A</v>
      </c>
      <c r="Q221" s="191" t="e">
        <f t="shared" si="19"/>
        <v>#N/A</v>
      </c>
      <c r="R221" s="191" t="e">
        <f t="shared" si="20"/>
        <v>#N/A</v>
      </c>
      <c r="S221" s="191" t="e">
        <f t="shared" si="23"/>
        <v>#N/A</v>
      </c>
      <c r="T221" s="192" t="e">
        <f>VLOOKUP(D221,'PC Receitas'!$N$4:$O$14,2,FALSE)</f>
        <v>#N/A</v>
      </c>
    </row>
    <row r="222" spans="3:20" ht="19.5" customHeight="1" thickTop="1" thickBot="1" x14ac:dyDescent="0.25">
      <c r="C222" s="58"/>
      <c r="D222" s="58"/>
      <c r="E222" s="58"/>
      <c r="F222" s="58"/>
      <c r="G222" s="58"/>
      <c r="H222" s="58"/>
      <c r="I222" s="59"/>
      <c r="J222" s="60"/>
      <c r="K222" s="57">
        <f t="shared" ca="1" si="22"/>
        <v>94700</v>
      </c>
      <c r="P222" s="188" t="e">
        <f t="shared" si="21"/>
        <v>#N/A</v>
      </c>
      <c r="Q222" s="191" t="e">
        <f t="shared" si="19"/>
        <v>#N/A</v>
      </c>
      <c r="R222" s="191" t="e">
        <f t="shared" si="20"/>
        <v>#N/A</v>
      </c>
      <c r="S222" s="191" t="e">
        <f t="shared" si="23"/>
        <v>#N/A</v>
      </c>
      <c r="T222" s="192" t="e">
        <f>VLOOKUP(D222,'PC Receitas'!$N$4:$O$14,2,FALSE)</f>
        <v>#N/A</v>
      </c>
    </row>
    <row r="223" spans="3:20" ht="19.5" customHeight="1" thickTop="1" thickBot="1" x14ac:dyDescent="0.25">
      <c r="C223" s="58"/>
      <c r="D223" s="58"/>
      <c r="E223" s="58"/>
      <c r="F223" s="58"/>
      <c r="G223" s="58"/>
      <c r="H223" s="58"/>
      <c r="I223" s="59"/>
      <c r="J223" s="60"/>
      <c r="K223" s="57">
        <f t="shared" ca="1" si="22"/>
        <v>94700</v>
      </c>
      <c r="P223" s="188" t="e">
        <f t="shared" si="21"/>
        <v>#N/A</v>
      </c>
      <c r="Q223" s="191" t="e">
        <f t="shared" si="19"/>
        <v>#N/A</v>
      </c>
      <c r="R223" s="191" t="e">
        <f t="shared" si="20"/>
        <v>#N/A</v>
      </c>
      <c r="S223" s="191" t="e">
        <f t="shared" si="23"/>
        <v>#N/A</v>
      </c>
      <c r="T223" s="192" t="e">
        <f>VLOOKUP(D223,'PC Receitas'!$N$4:$O$14,2,FALSE)</f>
        <v>#N/A</v>
      </c>
    </row>
    <row r="224" spans="3:20" ht="19.5" customHeight="1" thickTop="1" thickBot="1" x14ac:dyDescent="0.25">
      <c r="C224" s="58"/>
      <c r="D224" s="58"/>
      <c r="E224" s="58"/>
      <c r="F224" s="58"/>
      <c r="G224" s="58"/>
      <c r="H224" s="58"/>
      <c r="I224" s="59"/>
      <c r="J224" s="60"/>
      <c r="K224" s="57">
        <f t="shared" ca="1" si="22"/>
        <v>94700</v>
      </c>
      <c r="P224" s="188" t="e">
        <f t="shared" si="21"/>
        <v>#N/A</v>
      </c>
      <c r="Q224" s="191" t="e">
        <f t="shared" si="19"/>
        <v>#N/A</v>
      </c>
      <c r="R224" s="191" t="e">
        <f t="shared" si="20"/>
        <v>#N/A</v>
      </c>
      <c r="S224" s="191" t="e">
        <f t="shared" si="23"/>
        <v>#N/A</v>
      </c>
      <c r="T224" s="192" t="e">
        <f>VLOOKUP(D224,'PC Receitas'!$N$4:$O$14,2,FALSE)</f>
        <v>#N/A</v>
      </c>
    </row>
    <row r="225" spans="3:20" ht="19.5" customHeight="1" thickTop="1" thickBot="1" x14ac:dyDescent="0.25">
      <c r="C225" s="58"/>
      <c r="D225" s="58"/>
      <c r="E225" s="58"/>
      <c r="F225" s="58"/>
      <c r="G225" s="58"/>
      <c r="H225" s="58"/>
      <c r="I225" s="59"/>
      <c r="J225" s="60"/>
      <c r="K225" s="57">
        <f t="shared" ca="1" si="22"/>
        <v>94700</v>
      </c>
      <c r="P225" s="188" t="e">
        <f t="shared" si="21"/>
        <v>#N/A</v>
      </c>
      <c r="Q225" s="191" t="e">
        <f t="shared" si="19"/>
        <v>#N/A</v>
      </c>
      <c r="R225" s="191" t="e">
        <f t="shared" si="20"/>
        <v>#N/A</v>
      </c>
      <c r="S225" s="191" t="e">
        <f t="shared" si="23"/>
        <v>#N/A</v>
      </c>
      <c r="T225" s="192" t="e">
        <f>VLOOKUP(D225,'PC Receitas'!$N$4:$O$14,2,FALSE)</f>
        <v>#N/A</v>
      </c>
    </row>
    <row r="226" spans="3:20" ht="19.5" customHeight="1" thickTop="1" thickBot="1" x14ac:dyDescent="0.25">
      <c r="C226" s="58"/>
      <c r="D226" s="58"/>
      <c r="E226" s="58"/>
      <c r="F226" s="58"/>
      <c r="G226" s="58"/>
      <c r="H226" s="58"/>
      <c r="I226" s="59"/>
      <c r="J226" s="60"/>
      <c r="K226" s="57">
        <f t="shared" ca="1" si="22"/>
        <v>94700</v>
      </c>
      <c r="P226" s="188" t="e">
        <f t="shared" si="21"/>
        <v>#N/A</v>
      </c>
      <c r="Q226" s="191" t="e">
        <f t="shared" si="19"/>
        <v>#N/A</v>
      </c>
      <c r="R226" s="191" t="e">
        <f t="shared" si="20"/>
        <v>#N/A</v>
      </c>
      <c r="S226" s="191" t="e">
        <f t="shared" si="23"/>
        <v>#N/A</v>
      </c>
      <c r="T226" s="192" t="e">
        <f>VLOOKUP(D226,'PC Receitas'!$N$4:$O$14,2,FALSE)</f>
        <v>#N/A</v>
      </c>
    </row>
    <row r="227" spans="3:20" ht="19.5" customHeight="1" thickTop="1" thickBot="1" x14ac:dyDescent="0.25">
      <c r="C227" s="58"/>
      <c r="D227" s="58"/>
      <c r="E227" s="58"/>
      <c r="F227" s="58"/>
      <c r="G227" s="58"/>
      <c r="H227" s="58"/>
      <c r="I227" s="59"/>
      <c r="J227" s="60"/>
      <c r="K227" s="57">
        <f t="shared" ca="1" si="22"/>
        <v>94700</v>
      </c>
      <c r="P227" s="188" t="e">
        <f t="shared" si="21"/>
        <v>#N/A</v>
      </c>
      <c r="Q227" s="191" t="e">
        <f t="shared" si="19"/>
        <v>#N/A</v>
      </c>
      <c r="R227" s="191" t="e">
        <f t="shared" si="20"/>
        <v>#N/A</v>
      </c>
      <c r="S227" s="191" t="e">
        <f t="shared" si="23"/>
        <v>#N/A</v>
      </c>
      <c r="T227" s="192" t="e">
        <f>VLOOKUP(D227,'PC Receitas'!$N$4:$O$14,2,FALSE)</f>
        <v>#N/A</v>
      </c>
    </row>
    <row r="228" spans="3:20" ht="19.5" customHeight="1" thickTop="1" thickBot="1" x14ac:dyDescent="0.25">
      <c r="C228" s="58"/>
      <c r="D228" s="58"/>
      <c r="E228" s="58"/>
      <c r="F228" s="58"/>
      <c r="G228" s="58"/>
      <c r="H228" s="58"/>
      <c r="I228" s="59"/>
      <c r="J228" s="60"/>
      <c r="K228" s="57">
        <f t="shared" ca="1" si="22"/>
        <v>94700</v>
      </c>
      <c r="P228" s="188" t="e">
        <f t="shared" si="21"/>
        <v>#N/A</v>
      </c>
      <c r="Q228" s="191" t="e">
        <f t="shared" si="19"/>
        <v>#N/A</v>
      </c>
      <c r="R228" s="191" t="e">
        <f t="shared" si="20"/>
        <v>#N/A</v>
      </c>
      <c r="S228" s="191" t="e">
        <f t="shared" si="23"/>
        <v>#N/A</v>
      </c>
      <c r="T228" s="192" t="e">
        <f>VLOOKUP(D228,'PC Receitas'!$N$4:$O$14,2,FALSE)</f>
        <v>#N/A</v>
      </c>
    </row>
    <row r="229" spans="3:20" ht="19.5" customHeight="1" thickTop="1" thickBot="1" x14ac:dyDescent="0.25">
      <c r="C229" s="58"/>
      <c r="D229" s="58"/>
      <c r="E229" s="58"/>
      <c r="F229" s="58"/>
      <c r="G229" s="58"/>
      <c r="H229" s="58"/>
      <c r="I229" s="59"/>
      <c r="J229" s="60"/>
      <c r="K229" s="57">
        <f t="shared" ca="1" si="22"/>
        <v>94700</v>
      </c>
      <c r="P229" s="188" t="e">
        <f t="shared" si="21"/>
        <v>#N/A</v>
      </c>
      <c r="Q229" s="191" t="e">
        <f t="shared" si="19"/>
        <v>#N/A</v>
      </c>
      <c r="R229" s="191" t="e">
        <f t="shared" si="20"/>
        <v>#N/A</v>
      </c>
      <c r="S229" s="191" t="e">
        <f t="shared" si="23"/>
        <v>#N/A</v>
      </c>
      <c r="T229" s="192" t="e">
        <f>VLOOKUP(D229,'PC Receitas'!$N$4:$O$14,2,FALSE)</f>
        <v>#N/A</v>
      </c>
    </row>
    <row r="230" spans="3:20" ht="19.5" customHeight="1" thickTop="1" thickBot="1" x14ac:dyDescent="0.25">
      <c r="C230" s="58"/>
      <c r="D230" s="58"/>
      <c r="E230" s="58"/>
      <c r="F230" s="58"/>
      <c r="G230" s="58"/>
      <c r="H230" s="58"/>
      <c r="I230" s="59"/>
      <c r="J230" s="60"/>
      <c r="K230" s="57">
        <f t="shared" ca="1" si="22"/>
        <v>94700</v>
      </c>
      <c r="P230" s="188" t="e">
        <f t="shared" si="21"/>
        <v>#N/A</v>
      </c>
      <c r="Q230" s="191" t="e">
        <f t="shared" si="19"/>
        <v>#N/A</v>
      </c>
      <c r="R230" s="191" t="e">
        <f t="shared" si="20"/>
        <v>#N/A</v>
      </c>
      <c r="S230" s="191" t="e">
        <f t="shared" si="23"/>
        <v>#N/A</v>
      </c>
      <c r="T230" s="192" t="e">
        <f>VLOOKUP(D230,'PC Receitas'!$N$4:$O$14,2,FALSE)</f>
        <v>#N/A</v>
      </c>
    </row>
    <row r="231" spans="3:20" ht="19.5" customHeight="1" thickTop="1" thickBot="1" x14ac:dyDescent="0.25">
      <c r="C231" s="58"/>
      <c r="D231" s="58"/>
      <c r="E231" s="58"/>
      <c r="F231" s="58"/>
      <c r="G231" s="58"/>
      <c r="H231" s="58"/>
      <c r="I231" s="59"/>
      <c r="J231" s="60"/>
      <c r="K231" s="57">
        <f t="shared" ca="1" si="22"/>
        <v>94700</v>
      </c>
      <c r="P231" s="188" t="e">
        <f t="shared" si="21"/>
        <v>#N/A</v>
      </c>
      <c r="Q231" s="191" t="e">
        <f t="shared" si="19"/>
        <v>#N/A</v>
      </c>
      <c r="R231" s="191" t="e">
        <f t="shared" si="20"/>
        <v>#N/A</v>
      </c>
      <c r="S231" s="191" t="e">
        <f t="shared" si="23"/>
        <v>#N/A</v>
      </c>
      <c r="T231" s="192" t="e">
        <f>VLOOKUP(D231,'PC Receitas'!$N$4:$O$14,2,FALSE)</f>
        <v>#N/A</v>
      </c>
    </row>
    <row r="232" spans="3:20" ht="19.5" customHeight="1" thickTop="1" thickBot="1" x14ac:dyDescent="0.25">
      <c r="C232" s="58"/>
      <c r="D232" s="58"/>
      <c r="E232" s="58"/>
      <c r="F232" s="58"/>
      <c r="G232" s="58"/>
      <c r="H232" s="58"/>
      <c r="I232" s="59"/>
      <c r="J232" s="60"/>
      <c r="K232" s="57">
        <f t="shared" ca="1" si="22"/>
        <v>94700</v>
      </c>
      <c r="P232" s="188" t="e">
        <f t="shared" si="21"/>
        <v>#N/A</v>
      </c>
      <c r="Q232" s="191" t="e">
        <f t="shared" si="19"/>
        <v>#N/A</v>
      </c>
      <c r="R232" s="191" t="e">
        <f t="shared" si="20"/>
        <v>#N/A</v>
      </c>
      <c r="S232" s="191" t="e">
        <f t="shared" si="23"/>
        <v>#N/A</v>
      </c>
      <c r="T232" s="192" t="e">
        <f>VLOOKUP(D232,'PC Receitas'!$N$4:$O$14,2,FALSE)</f>
        <v>#N/A</v>
      </c>
    </row>
    <row r="233" spans="3:20" ht="19.5" customHeight="1" thickTop="1" thickBot="1" x14ac:dyDescent="0.25">
      <c r="C233" s="58"/>
      <c r="D233" s="58"/>
      <c r="E233" s="58"/>
      <c r="F233" s="58"/>
      <c r="G233" s="58"/>
      <c r="H233" s="58"/>
      <c r="I233" s="59"/>
      <c r="J233" s="60"/>
      <c r="K233" s="57">
        <f t="shared" ca="1" si="22"/>
        <v>94700</v>
      </c>
      <c r="P233" s="188" t="e">
        <f t="shared" si="21"/>
        <v>#N/A</v>
      </c>
      <c r="Q233" s="191" t="e">
        <f t="shared" si="19"/>
        <v>#N/A</v>
      </c>
      <c r="R233" s="191" t="e">
        <f t="shared" si="20"/>
        <v>#N/A</v>
      </c>
      <c r="S233" s="191" t="e">
        <f t="shared" si="23"/>
        <v>#N/A</v>
      </c>
      <c r="T233" s="192" t="e">
        <f>VLOOKUP(D233,'PC Receitas'!$N$4:$O$14,2,FALSE)</f>
        <v>#N/A</v>
      </c>
    </row>
    <row r="234" spans="3:20" ht="19.5" customHeight="1" thickTop="1" thickBot="1" x14ac:dyDescent="0.25">
      <c r="C234" s="58"/>
      <c r="D234" s="58"/>
      <c r="E234" s="58"/>
      <c r="F234" s="58"/>
      <c r="G234" s="58"/>
      <c r="H234" s="58"/>
      <c r="I234" s="59"/>
      <c r="J234" s="60"/>
      <c r="K234" s="57">
        <f t="shared" ca="1" si="22"/>
        <v>94700</v>
      </c>
      <c r="P234" s="188" t="e">
        <f t="shared" si="21"/>
        <v>#N/A</v>
      </c>
      <c r="Q234" s="191" t="e">
        <f t="shared" si="19"/>
        <v>#N/A</v>
      </c>
      <c r="R234" s="191" t="e">
        <f t="shared" si="20"/>
        <v>#N/A</v>
      </c>
      <c r="S234" s="191" t="e">
        <f t="shared" si="23"/>
        <v>#N/A</v>
      </c>
      <c r="T234" s="192" t="e">
        <f>VLOOKUP(D234,'PC Receitas'!$N$4:$O$14,2,FALSE)</f>
        <v>#N/A</v>
      </c>
    </row>
    <row r="235" spans="3:20" ht="19.5" customHeight="1" thickTop="1" thickBot="1" x14ac:dyDescent="0.25">
      <c r="C235" s="58"/>
      <c r="D235" s="58"/>
      <c r="E235" s="58"/>
      <c r="F235" s="58"/>
      <c r="G235" s="58"/>
      <c r="H235" s="58"/>
      <c r="I235" s="59"/>
      <c r="J235" s="60"/>
      <c r="K235" s="57">
        <f t="shared" ca="1" si="22"/>
        <v>94700</v>
      </c>
      <c r="P235" s="188" t="e">
        <f t="shared" si="21"/>
        <v>#N/A</v>
      </c>
      <c r="Q235" s="191" t="e">
        <f t="shared" si="19"/>
        <v>#N/A</v>
      </c>
      <c r="R235" s="191" t="e">
        <f t="shared" si="20"/>
        <v>#N/A</v>
      </c>
      <c r="S235" s="191" t="e">
        <f t="shared" si="23"/>
        <v>#N/A</v>
      </c>
      <c r="T235" s="192" t="e">
        <f>VLOOKUP(D235,'PC Receitas'!$N$4:$O$14,2,FALSE)</f>
        <v>#N/A</v>
      </c>
    </row>
    <row r="236" spans="3:20" ht="19.5" customHeight="1" thickTop="1" thickBot="1" x14ac:dyDescent="0.25">
      <c r="C236" s="58"/>
      <c r="D236" s="58"/>
      <c r="E236" s="58"/>
      <c r="F236" s="58"/>
      <c r="G236" s="58"/>
      <c r="H236" s="58"/>
      <c r="I236" s="59"/>
      <c r="J236" s="60"/>
      <c r="K236" s="57">
        <f t="shared" ca="1" si="22"/>
        <v>94700</v>
      </c>
      <c r="P236" s="188" t="e">
        <f t="shared" si="21"/>
        <v>#N/A</v>
      </c>
      <c r="Q236" s="191" t="e">
        <f t="shared" si="19"/>
        <v>#N/A</v>
      </c>
      <c r="R236" s="191" t="e">
        <f t="shared" si="20"/>
        <v>#N/A</v>
      </c>
      <c r="S236" s="191" t="e">
        <f t="shared" si="23"/>
        <v>#N/A</v>
      </c>
      <c r="T236" s="192" t="e">
        <f>VLOOKUP(D236,'PC Receitas'!$N$4:$O$14,2,FALSE)</f>
        <v>#N/A</v>
      </c>
    </row>
    <row r="237" spans="3:20" ht="19.5" customHeight="1" thickTop="1" thickBot="1" x14ac:dyDescent="0.25">
      <c r="C237" s="58"/>
      <c r="D237" s="58"/>
      <c r="E237" s="58"/>
      <c r="F237" s="58"/>
      <c r="G237" s="58"/>
      <c r="H237" s="58"/>
      <c r="I237" s="59"/>
      <c r="J237" s="60"/>
      <c r="K237" s="57">
        <f t="shared" ca="1" si="22"/>
        <v>94700</v>
      </c>
      <c r="P237" s="188" t="e">
        <f t="shared" si="21"/>
        <v>#N/A</v>
      </c>
      <c r="Q237" s="191" t="e">
        <f t="shared" si="19"/>
        <v>#N/A</v>
      </c>
      <c r="R237" s="191" t="e">
        <f t="shared" si="20"/>
        <v>#N/A</v>
      </c>
      <c r="S237" s="191" t="e">
        <f t="shared" si="23"/>
        <v>#N/A</v>
      </c>
      <c r="T237" s="192" t="e">
        <f>VLOOKUP(D237,'PC Receitas'!$N$4:$O$14,2,FALSE)</f>
        <v>#N/A</v>
      </c>
    </row>
    <row r="238" spans="3:20" ht="19.5" customHeight="1" thickTop="1" thickBot="1" x14ac:dyDescent="0.25">
      <c r="C238" s="58"/>
      <c r="D238" s="58"/>
      <c r="E238" s="58"/>
      <c r="F238" s="58"/>
      <c r="G238" s="58"/>
      <c r="H238" s="58"/>
      <c r="I238" s="59"/>
      <c r="J238" s="60"/>
      <c r="K238" s="57">
        <f t="shared" ca="1" si="22"/>
        <v>94700</v>
      </c>
      <c r="P238" s="188" t="e">
        <f t="shared" si="21"/>
        <v>#N/A</v>
      </c>
      <c r="Q238" s="191" t="e">
        <f t="shared" si="19"/>
        <v>#N/A</v>
      </c>
      <c r="R238" s="191" t="e">
        <f t="shared" si="20"/>
        <v>#N/A</v>
      </c>
      <c r="S238" s="191" t="e">
        <f t="shared" si="23"/>
        <v>#N/A</v>
      </c>
      <c r="T238" s="192" t="e">
        <f>VLOOKUP(D238,'PC Receitas'!$N$4:$O$14,2,FALSE)</f>
        <v>#N/A</v>
      </c>
    </row>
    <row r="239" spans="3:20" ht="19.5" customHeight="1" thickTop="1" thickBot="1" x14ac:dyDescent="0.25">
      <c r="C239" s="58"/>
      <c r="D239" s="58"/>
      <c r="E239" s="58"/>
      <c r="F239" s="58"/>
      <c r="G239" s="58"/>
      <c r="H239" s="58"/>
      <c r="I239" s="59"/>
      <c r="J239" s="60"/>
      <c r="K239" s="57">
        <f t="shared" ca="1" si="22"/>
        <v>94700</v>
      </c>
      <c r="P239" s="188" t="e">
        <f t="shared" si="21"/>
        <v>#N/A</v>
      </c>
      <c r="Q239" s="191" t="e">
        <f t="shared" si="19"/>
        <v>#N/A</v>
      </c>
      <c r="R239" s="191" t="e">
        <f t="shared" si="20"/>
        <v>#N/A</v>
      </c>
      <c r="S239" s="191" t="e">
        <f t="shared" si="23"/>
        <v>#N/A</v>
      </c>
      <c r="T239" s="192" t="e">
        <f>VLOOKUP(D239,'PC Receitas'!$N$4:$O$14,2,FALSE)</f>
        <v>#N/A</v>
      </c>
    </row>
    <row r="240" spans="3:20" ht="19.5" customHeight="1" thickTop="1" thickBot="1" x14ac:dyDescent="0.25">
      <c r="C240" s="58"/>
      <c r="D240" s="58"/>
      <c r="E240" s="58"/>
      <c r="F240" s="58"/>
      <c r="G240" s="58"/>
      <c r="H240" s="58"/>
      <c r="I240" s="59"/>
      <c r="J240" s="60"/>
      <c r="K240" s="57">
        <f t="shared" ca="1" si="22"/>
        <v>94700</v>
      </c>
      <c r="P240" s="188" t="e">
        <f t="shared" si="21"/>
        <v>#N/A</v>
      </c>
      <c r="Q240" s="191" t="e">
        <f t="shared" si="19"/>
        <v>#N/A</v>
      </c>
      <c r="R240" s="191" t="e">
        <f t="shared" si="20"/>
        <v>#N/A</v>
      </c>
      <c r="S240" s="191" t="e">
        <f t="shared" si="23"/>
        <v>#N/A</v>
      </c>
      <c r="T240" s="192" t="e">
        <f>VLOOKUP(D240,'PC Receitas'!$N$4:$O$14,2,FALSE)</f>
        <v>#N/A</v>
      </c>
    </row>
    <row r="241" spans="3:20" ht="19.5" customHeight="1" thickTop="1" thickBot="1" x14ac:dyDescent="0.25">
      <c r="C241" s="58"/>
      <c r="D241" s="58"/>
      <c r="E241" s="58"/>
      <c r="F241" s="58"/>
      <c r="G241" s="58"/>
      <c r="H241" s="58"/>
      <c r="I241" s="59"/>
      <c r="J241" s="60"/>
      <c r="K241" s="57">
        <f t="shared" ca="1" si="22"/>
        <v>94700</v>
      </c>
      <c r="P241" s="188" t="e">
        <f t="shared" si="21"/>
        <v>#N/A</v>
      </c>
      <c r="Q241" s="191" t="e">
        <f t="shared" si="19"/>
        <v>#N/A</v>
      </c>
      <c r="R241" s="191" t="e">
        <f t="shared" si="20"/>
        <v>#N/A</v>
      </c>
      <c r="S241" s="191" t="e">
        <f t="shared" si="23"/>
        <v>#N/A</v>
      </c>
      <c r="T241" s="192" t="e">
        <f>VLOOKUP(D241,'PC Receitas'!$N$4:$O$14,2,FALSE)</f>
        <v>#N/A</v>
      </c>
    </row>
    <row r="242" spans="3:20" ht="19.5" customHeight="1" thickTop="1" thickBot="1" x14ac:dyDescent="0.25">
      <c r="C242" s="58"/>
      <c r="D242" s="58"/>
      <c r="E242" s="58"/>
      <c r="F242" s="58"/>
      <c r="G242" s="58"/>
      <c r="H242" s="58"/>
      <c r="I242" s="59"/>
      <c r="J242" s="60"/>
      <c r="K242" s="57">
        <f t="shared" ca="1" si="22"/>
        <v>94700</v>
      </c>
      <c r="P242" s="188" t="e">
        <f t="shared" si="21"/>
        <v>#N/A</v>
      </c>
      <c r="Q242" s="191" t="e">
        <f t="shared" si="19"/>
        <v>#N/A</v>
      </c>
      <c r="R242" s="191" t="e">
        <f t="shared" si="20"/>
        <v>#N/A</v>
      </c>
      <c r="S242" s="191" t="e">
        <f t="shared" si="23"/>
        <v>#N/A</v>
      </c>
      <c r="T242" s="192" t="e">
        <f>VLOOKUP(D242,'PC Receitas'!$N$4:$O$14,2,FALSE)</f>
        <v>#N/A</v>
      </c>
    </row>
    <row r="243" spans="3:20" ht="19.5" customHeight="1" thickTop="1" thickBot="1" x14ac:dyDescent="0.25">
      <c r="C243" s="58"/>
      <c r="D243" s="58"/>
      <c r="E243" s="58"/>
      <c r="F243" s="58"/>
      <c r="G243" s="58"/>
      <c r="H243" s="58"/>
      <c r="I243" s="59"/>
      <c r="J243" s="60"/>
      <c r="K243" s="57">
        <f t="shared" ca="1" si="22"/>
        <v>94700</v>
      </c>
      <c r="P243" s="188" t="e">
        <f t="shared" si="21"/>
        <v>#N/A</v>
      </c>
      <c r="Q243" s="191" t="e">
        <f t="shared" si="19"/>
        <v>#N/A</v>
      </c>
      <c r="R243" s="191" t="e">
        <f t="shared" si="20"/>
        <v>#N/A</v>
      </c>
      <c r="S243" s="191" t="e">
        <f t="shared" si="23"/>
        <v>#N/A</v>
      </c>
      <c r="T243" s="192" t="e">
        <f>VLOOKUP(D243,'PC Receitas'!$N$4:$O$14,2,FALSE)</f>
        <v>#N/A</v>
      </c>
    </row>
    <row r="244" spans="3:20" ht="19.5" customHeight="1" thickTop="1" thickBot="1" x14ac:dyDescent="0.25">
      <c r="C244" s="58"/>
      <c r="D244" s="58"/>
      <c r="E244" s="58"/>
      <c r="F244" s="58"/>
      <c r="G244" s="58"/>
      <c r="H244" s="58"/>
      <c r="I244" s="59"/>
      <c r="J244" s="60"/>
      <c r="K244" s="57">
        <f t="shared" ca="1" si="22"/>
        <v>94700</v>
      </c>
      <c r="P244" s="188" t="e">
        <f t="shared" si="21"/>
        <v>#N/A</v>
      </c>
      <c r="Q244" s="191" t="e">
        <f t="shared" si="19"/>
        <v>#N/A</v>
      </c>
      <c r="R244" s="191" t="e">
        <f t="shared" si="20"/>
        <v>#N/A</v>
      </c>
      <c r="S244" s="191" t="e">
        <f t="shared" si="23"/>
        <v>#N/A</v>
      </c>
      <c r="T244" s="192" t="e">
        <f>VLOOKUP(D244,'PC Receitas'!$N$4:$O$14,2,FALSE)</f>
        <v>#N/A</v>
      </c>
    </row>
    <row r="245" spans="3:20" ht="19.5" customHeight="1" thickTop="1" thickBot="1" x14ac:dyDescent="0.25">
      <c r="C245" s="58"/>
      <c r="D245" s="58"/>
      <c r="E245" s="58"/>
      <c r="F245" s="58"/>
      <c r="G245" s="58"/>
      <c r="H245" s="58"/>
      <c r="I245" s="59"/>
      <c r="J245" s="60"/>
      <c r="K245" s="57">
        <f t="shared" ca="1" si="22"/>
        <v>94700</v>
      </c>
      <c r="P245" s="188" t="e">
        <f t="shared" si="21"/>
        <v>#N/A</v>
      </c>
      <c r="Q245" s="191" t="e">
        <f t="shared" si="19"/>
        <v>#N/A</v>
      </c>
      <c r="R245" s="191" t="e">
        <f t="shared" si="20"/>
        <v>#N/A</v>
      </c>
      <c r="S245" s="191" t="e">
        <f t="shared" si="23"/>
        <v>#N/A</v>
      </c>
      <c r="T245" s="192" t="e">
        <f>VLOOKUP(D245,'PC Receitas'!$N$4:$O$14,2,FALSE)</f>
        <v>#N/A</v>
      </c>
    </row>
    <row r="246" spans="3:20" ht="19.5" customHeight="1" thickTop="1" thickBot="1" x14ac:dyDescent="0.25">
      <c r="C246" s="58"/>
      <c r="D246" s="58"/>
      <c r="E246" s="58"/>
      <c r="F246" s="58"/>
      <c r="G246" s="58"/>
      <c r="H246" s="58"/>
      <c r="I246" s="59"/>
      <c r="J246" s="60"/>
      <c r="K246" s="57">
        <f t="shared" ca="1" si="22"/>
        <v>94700</v>
      </c>
      <c r="P246" s="188" t="e">
        <f t="shared" si="21"/>
        <v>#N/A</v>
      </c>
      <c r="Q246" s="191" t="e">
        <f t="shared" si="19"/>
        <v>#N/A</v>
      </c>
      <c r="R246" s="191" t="e">
        <f t="shared" si="20"/>
        <v>#N/A</v>
      </c>
      <c r="S246" s="191" t="e">
        <f t="shared" si="23"/>
        <v>#N/A</v>
      </c>
      <c r="T246" s="192" t="e">
        <f>VLOOKUP(D246,'PC Receitas'!$N$4:$O$14,2,FALSE)</f>
        <v>#N/A</v>
      </c>
    </row>
    <row r="247" spans="3:20" ht="19.5" customHeight="1" thickTop="1" thickBot="1" x14ac:dyDescent="0.25">
      <c r="C247" s="58"/>
      <c r="D247" s="58"/>
      <c r="E247" s="58"/>
      <c r="F247" s="58"/>
      <c r="G247" s="58"/>
      <c r="H247" s="58"/>
      <c r="I247" s="59"/>
      <c r="J247" s="60"/>
      <c r="K247" s="57">
        <f t="shared" ca="1" si="22"/>
        <v>94700</v>
      </c>
      <c r="P247" s="188" t="e">
        <f t="shared" si="21"/>
        <v>#N/A</v>
      </c>
      <c r="Q247" s="191" t="e">
        <f t="shared" si="19"/>
        <v>#N/A</v>
      </c>
      <c r="R247" s="191" t="e">
        <f t="shared" si="20"/>
        <v>#N/A</v>
      </c>
      <c r="S247" s="191" t="e">
        <f t="shared" si="23"/>
        <v>#N/A</v>
      </c>
      <c r="T247" s="192" t="e">
        <f>VLOOKUP(D247,'PC Receitas'!$N$4:$O$14,2,FALSE)</f>
        <v>#N/A</v>
      </c>
    </row>
    <row r="248" spans="3:20" ht="19.5" customHeight="1" thickTop="1" thickBot="1" x14ac:dyDescent="0.25">
      <c r="C248" s="58"/>
      <c r="D248" s="58"/>
      <c r="E248" s="58"/>
      <c r="F248" s="58"/>
      <c r="G248" s="58"/>
      <c r="H248" s="58"/>
      <c r="I248" s="59"/>
      <c r="J248" s="60"/>
      <c r="K248" s="57">
        <f t="shared" ca="1" si="22"/>
        <v>94700</v>
      </c>
      <c r="P248" s="188" t="e">
        <f t="shared" si="21"/>
        <v>#N/A</v>
      </c>
      <c r="Q248" s="191" t="e">
        <f t="shared" si="19"/>
        <v>#N/A</v>
      </c>
      <c r="R248" s="191" t="e">
        <f t="shared" si="20"/>
        <v>#N/A</v>
      </c>
      <c r="S248" s="191" t="e">
        <f t="shared" si="23"/>
        <v>#N/A</v>
      </c>
      <c r="T248" s="192" t="e">
        <f>VLOOKUP(D248,'PC Receitas'!$N$4:$O$14,2,FALSE)</f>
        <v>#N/A</v>
      </c>
    </row>
    <row r="249" spans="3:20" ht="19.5" customHeight="1" thickTop="1" thickBot="1" x14ac:dyDescent="0.25">
      <c r="C249" s="58"/>
      <c r="D249" s="58"/>
      <c r="E249" s="58"/>
      <c r="F249" s="58"/>
      <c r="G249" s="58"/>
      <c r="H249" s="58"/>
      <c r="I249" s="59"/>
      <c r="J249" s="60"/>
      <c r="K249" s="57">
        <f t="shared" ca="1" si="22"/>
        <v>94700</v>
      </c>
      <c r="P249" s="188" t="e">
        <f t="shared" si="21"/>
        <v>#N/A</v>
      </c>
      <c r="Q249" s="191" t="e">
        <f t="shared" si="19"/>
        <v>#N/A</v>
      </c>
      <c r="R249" s="191" t="e">
        <f t="shared" si="20"/>
        <v>#N/A</v>
      </c>
      <c r="S249" s="191" t="e">
        <f t="shared" si="23"/>
        <v>#N/A</v>
      </c>
      <c r="T249" s="192" t="e">
        <f>VLOOKUP(D249,'PC Receitas'!$N$4:$O$14,2,FALSE)</f>
        <v>#N/A</v>
      </c>
    </row>
    <row r="250" spans="3:20" ht="19.5" customHeight="1" thickTop="1" thickBot="1" x14ac:dyDescent="0.25">
      <c r="C250" s="58"/>
      <c r="D250" s="58"/>
      <c r="E250" s="58"/>
      <c r="F250" s="58"/>
      <c r="G250" s="58"/>
      <c r="H250" s="58"/>
      <c r="I250" s="59"/>
      <c r="J250" s="60"/>
      <c r="K250" s="57">
        <f t="shared" ca="1" si="22"/>
        <v>94700</v>
      </c>
      <c r="P250" s="188" t="e">
        <f t="shared" si="21"/>
        <v>#N/A</v>
      </c>
      <c r="Q250" s="191" t="e">
        <f t="shared" si="19"/>
        <v>#N/A</v>
      </c>
      <c r="R250" s="191" t="e">
        <f t="shared" si="20"/>
        <v>#N/A</v>
      </c>
      <c r="S250" s="191" t="e">
        <f t="shared" si="23"/>
        <v>#N/A</v>
      </c>
      <c r="T250" s="192" t="e">
        <f>VLOOKUP(D250,'PC Receitas'!$N$4:$O$14,2,FALSE)</f>
        <v>#N/A</v>
      </c>
    </row>
    <row r="251" spans="3:20" ht="19.5" customHeight="1" thickTop="1" thickBot="1" x14ac:dyDescent="0.25">
      <c r="C251" s="58"/>
      <c r="D251" s="58"/>
      <c r="E251" s="58"/>
      <c r="F251" s="58"/>
      <c r="G251" s="58"/>
      <c r="H251" s="58"/>
      <c r="I251" s="59"/>
      <c r="J251" s="60"/>
      <c r="K251" s="57">
        <f t="shared" ca="1" si="22"/>
        <v>94700</v>
      </c>
      <c r="P251" s="188" t="e">
        <f t="shared" si="21"/>
        <v>#N/A</v>
      </c>
      <c r="Q251" s="191" t="e">
        <f t="shared" si="19"/>
        <v>#N/A</v>
      </c>
      <c r="R251" s="191" t="e">
        <f t="shared" si="20"/>
        <v>#N/A</v>
      </c>
      <c r="S251" s="191" t="e">
        <f t="shared" si="23"/>
        <v>#N/A</v>
      </c>
      <c r="T251" s="192" t="e">
        <f>VLOOKUP(D251,'PC Receitas'!$N$4:$O$14,2,FALSE)</f>
        <v>#N/A</v>
      </c>
    </row>
    <row r="252" spans="3:20" ht="19.5" customHeight="1" thickTop="1" thickBot="1" x14ac:dyDescent="0.25">
      <c r="C252" s="58"/>
      <c r="D252" s="58"/>
      <c r="E252" s="58"/>
      <c r="F252" s="58"/>
      <c r="G252" s="58"/>
      <c r="H252" s="58"/>
      <c r="I252" s="59"/>
      <c r="J252" s="60"/>
      <c r="K252" s="57">
        <f t="shared" ca="1" si="22"/>
        <v>94700</v>
      </c>
      <c r="P252" s="188" t="e">
        <f t="shared" si="21"/>
        <v>#N/A</v>
      </c>
      <c r="Q252" s="191" t="e">
        <f t="shared" si="19"/>
        <v>#N/A</v>
      </c>
      <c r="R252" s="191" t="e">
        <f t="shared" si="20"/>
        <v>#N/A</v>
      </c>
      <c r="S252" s="191" t="e">
        <f t="shared" si="23"/>
        <v>#N/A</v>
      </c>
      <c r="T252" s="192" t="e">
        <f>VLOOKUP(D252,'PC Receitas'!$N$4:$O$14,2,FALSE)</f>
        <v>#N/A</v>
      </c>
    </row>
    <row r="253" spans="3:20" ht="19.5" customHeight="1" thickTop="1" thickBot="1" x14ac:dyDescent="0.25">
      <c r="C253" s="58"/>
      <c r="D253" s="58"/>
      <c r="E253" s="58"/>
      <c r="F253" s="58"/>
      <c r="G253" s="58"/>
      <c r="H253" s="58"/>
      <c r="I253" s="59"/>
      <c r="J253" s="60"/>
      <c r="K253" s="57">
        <f t="shared" ca="1" si="22"/>
        <v>94700</v>
      </c>
      <c r="P253" s="188" t="e">
        <f t="shared" si="21"/>
        <v>#N/A</v>
      </c>
      <c r="Q253" s="191" t="e">
        <f t="shared" si="19"/>
        <v>#N/A</v>
      </c>
      <c r="R253" s="191" t="e">
        <f t="shared" si="20"/>
        <v>#N/A</v>
      </c>
      <c r="S253" s="191" t="e">
        <f t="shared" si="23"/>
        <v>#N/A</v>
      </c>
      <c r="T253" s="192" t="e">
        <f>VLOOKUP(D253,'PC Receitas'!$N$4:$O$14,2,FALSE)</f>
        <v>#N/A</v>
      </c>
    </row>
    <row r="254" spans="3:20" ht="19.5" customHeight="1" thickTop="1" thickBot="1" x14ac:dyDescent="0.25">
      <c r="C254" s="58"/>
      <c r="D254" s="58"/>
      <c r="E254" s="58"/>
      <c r="F254" s="58"/>
      <c r="G254" s="58"/>
      <c r="H254" s="58"/>
      <c r="I254" s="59"/>
      <c r="J254" s="60"/>
      <c r="K254" s="57">
        <f t="shared" ca="1" si="22"/>
        <v>94700</v>
      </c>
      <c r="P254" s="188" t="e">
        <f t="shared" si="21"/>
        <v>#N/A</v>
      </c>
      <c r="Q254" s="191" t="e">
        <f t="shared" si="19"/>
        <v>#N/A</v>
      </c>
      <c r="R254" s="191" t="e">
        <f t="shared" si="20"/>
        <v>#N/A</v>
      </c>
      <c r="S254" s="191" t="e">
        <f t="shared" si="23"/>
        <v>#N/A</v>
      </c>
      <c r="T254" s="192" t="e">
        <f>VLOOKUP(D254,'PC Receitas'!$N$4:$O$14,2,FALSE)</f>
        <v>#N/A</v>
      </c>
    </row>
    <row r="255" spans="3:20" ht="19.5" customHeight="1" thickTop="1" thickBot="1" x14ac:dyDescent="0.25">
      <c r="C255" s="58"/>
      <c r="D255" s="58"/>
      <c r="E255" s="58"/>
      <c r="F255" s="58"/>
      <c r="G255" s="58"/>
      <c r="H255" s="58"/>
      <c r="I255" s="59"/>
      <c r="J255" s="60"/>
      <c r="K255" s="57">
        <f t="shared" ca="1" si="22"/>
        <v>94700</v>
      </c>
      <c r="P255" s="188" t="e">
        <f t="shared" si="21"/>
        <v>#N/A</v>
      </c>
      <c r="Q255" s="191" t="e">
        <f t="shared" si="19"/>
        <v>#N/A</v>
      </c>
      <c r="R255" s="191" t="e">
        <f t="shared" si="20"/>
        <v>#N/A</v>
      </c>
      <c r="S255" s="191" t="e">
        <f t="shared" si="23"/>
        <v>#N/A</v>
      </c>
      <c r="T255" s="192" t="e">
        <f>VLOOKUP(D255,'PC Receitas'!$N$4:$O$14,2,FALSE)</f>
        <v>#N/A</v>
      </c>
    </row>
    <row r="256" spans="3:20" ht="19.5" customHeight="1" thickTop="1" thickBot="1" x14ac:dyDescent="0.25">
      <c r="C256" s="58"/>
      <c r="D256" s="58"/>
      <c r="E256" s="58"/>
      <c r="F256" s="58"/>
      <c r="G256" s="58"/>
      <c r="H256" s="58"/>
      <c r="I256" s="59"/>
      <c r="J256" s="60"/>
      <c r="K256" s="57">
        <f t="shared" ca="1" si="22"/>
        <v>94700</v>
      </c>
      <c r="P256" s="188" t="e">
        <f t="shared" si="21"/>
        <v>#N/A</v>
      </c>
      <c r="Q256" s="191" t="e">
        <f t="shared" si="19"/>
        <v>#N/A</v>
      </c>
      <c r="R256" s="191" t="e">
        <f t="shared" si="20"/>
        <v>#N/A</v>
      </c>
      <c r="S256" s="191" t="e">
        <f t="shared" si="23"/>
        <v>#N/A</v>
      </c>
      <c r="T256" s="192" t="e">
        <f>VLOOKUP(D256,'PC Receitas'!$N$4:$O$14,2,FALSE)</f>
        <v>#N/A</v>
      </c>
    </row>
    <row r="257" spans="3:20" ht="19.5" customHeight="1" thickTop="1" thickBot="1" x14ac:dyDescent="0.25">
      <c r="C257" s="58"/>
      <c r="D257" s="58"/>
      <c r="E257" s="58"/>
      <c r="F257" s="58"/>
      <c r="G257" s="58"/>
      <c r="H257" s="58"/>
      <c r="I257" s="59"/>
      <c r="J257" s="60"/>
      <c r="K257" s="57">
        <f t="shared" ca="1" si="22"/>
        <v>94700</v>
      </c>
      <c r="P257" s="188" t="e">
        <f t="shared" si="21"/>
        <v>#N/A</v>
      </c>
      <c r="Q257" s="191" t="e">
        <f t="shared" si="19"/>
        <v>#N/A</v>
      </c>
      <c r="R257" s="191" t="e">
        <f t="shared" si="20"/>
        <v>#N/A</v>
      </c>
      <c r="S257" s="191" t="e">
        <f t="shared" si="23"/>
        <v>#N/A</v>
      </c>
      <c r="T257" s="192" t="e">
        <f>VLOOKUP(D257,'PC Receitas'!$N$4:$O$14,2,FALSE)</f>
        <v>#N/A</v>
      </c>
    </row>
    <row r="258" spans="3:20" ht="19.5" customHeight="1" thickTop="1" thickBot="1" x14ac:dyDescent="0.25">
      <c r="C258" s="58"/>
      <c r="D258" s="58"/>
      <c r="E258" s="58"/>
      <c r="F258" s="58"/>
      <c r="G258" s="58"/>
      <c r="H258" s="58"/>
      <c r="I258" s="59"/>
      <c r="J258" s="60"/>
      <c r="K258" s="57">
        <f t="shared" ca="1" si="22"/>
        <v>94700</v>
      </c>
      <c r="P258" s="188" t="e">
        <f t="shared" si="21"/>
        <v>#N/A</v>
      </c>
      <c r="Q258" s="191" t="e">
        <f t="shared" si="19"/>
        <v>#N/A</v>
      </c>
      <c r="R258" s="191" t="e">
        <f t="shared" si="20"/>
        <v>#N/A</v>
      </c>
      <c r="S258" s="191" t="e">
        <f t="shared" si="23"/>
        <v>#N/A</v>
      </c>
      <c r="T258" s="192" t="e">
        <f>VLOOKUP(D258,'PC Receitas'!$N$4:$O$14,2,FALSE)</f>
        <v>#N/A</v>
      </c>
    </row>
    <row r="259" spans="3:20" ht="19.5" customHeight="1" thickTop="1" thickBot="1" x14ac:dyDescent="0.25">
      <c r="C259" s="58"/>
      <c r="D259" s="58"/>
      <c r="E259" s="58"/>
      <c r="F259" s="58"/>
      <c r="G259" s="58"/>
      <c r="H259" s="58"/>
      <c r="I259" s="59"/>
      <c r="J259" s="60"/>
      <c r="K259" s="57">
        <f t="shared" ca="1" si="22"/>
        <v>94700</v>
      </c>
      <c r="P259" s="188" t="e">
        <f t="shared" si="21"/>
        <v>#N/A</v>
      </c>
      <c r="Q259" s="191" t="e">
        <f t="shared" si="19"/>
        <v>#N/A</v>
      </c>
      <c r="R259" s="191" t="e">
        <f t="shared" si="20"/>
        <v>#N/A</v>
      </c>
      <c r="S259" s="191" t="e">
        <f t="shared" si="23"/>
        <v>#N/A</v>
      </c>
      <c r="T259" s="192" t="e">
        <f>VLOOKUP(D259,'PC Receitas'!$N$4:$O$14,2,FALSE)</f>
        <v>#N/A</v>
      </c>
    </row>
    <row r="260" spans="3:20" ht="19.5" customHeight="1" thickTop="1" thickBot="1" x14ac:dyDescent="0.25">
      <c r="C260" s="58"/>
      <c r="D260" s="58"/>
      <c r="E260" s="58"/>
      <c r="F260" s="58"/>
      <c r="G260" s="58"/>
      <c r="H260" s="58"/>
      <c r="I260" s="59"/>
      <c r="J260" s="60"/>
      <c r="K260" s="57">
        <f t="shared" ca="1" si="22"/>
        <v>94700</v>
      </c>
      <c r="P260" s="188" t="e">
        <f t="shared" si="21"/>
        <v>#N/A</v>
      </c>
      <c r="Q260" s="191" t="e">
        <f t="shared" si="19"/>
        <v>#N/A</v>
      </c>
      <c r="R260" s="191" t="e">
        <f t="shared" si="20"/>
        <v>#N/A</v>
      </c>
      <c r="S260" s="191" t="e">
        <f t="shared" si="23"/>
        <v>#N/A</v>
      </c>
      <c r="T260" s="192" t="e">
        <f>VLOOKUP(D260,'PC Receitas'!$N$4:$O$14,2,FALSE)</f>
        <v>#N/A</v>
      </c>
    </row>
    <row r="261" spans="3:20" ht="19.5" customHeight="1" thickTop="1" thickBot="1" x14ac:dyDescent="0.25">
      <c r="C261" s="58"/>
      <c r="D261" s="58"/>
      <c r="E261" s="58"/>
      <c r="F261" s="58"/>
      <c r="G261" s="58"/>
      <c r="H261" s="58"/>
      <c r="I261" s="59"/>
      <c r="J261" s="60"/>
      <c r="K261" s="57">
        <f t="shared" ca="1" si="22"/>
        <v>94700</v>
      </c>
      <c r="P261" s="188" t="e">
        <f t="shared" si="21"/>
        <v>#N/A</v>
      </c>
      <c r="Q261" s="191" t="e">
        <f t="shared" si="19"/>
        <v>#N/A</v>
      </c>
      <c r="R261" s="191" t="e">
        <f t="shared" si="20"/>
        <v>#N/A</v>
      </c>
      <c r="S261" s="191" t="e">
        <f t="shared" si="23"/>
        <v>#N/A</v>
      </c>
      <c r="T261" s="192" t="e">
        <f>VLOOKUP(D261,'PC Receitas'!$N$4:$O$14,2,FALSE)</f>
        <v>#N/A</v>
      </c>
    </row>
    <row r="262" spans="3:20" ht="19.5" customHeight="1" thickTop="1" thickBot="1" x14ac:dyDescent="0.25">
      <c r="C262" s="58"/>
      <c r="D262" s="58"/>
      <c r="E262" s="58"/>
      <c r="F262" s="58"/>
      <c r="G262" s="58"/>
      <c r="H262" s="58"/>
      <c r="I262" s="59"/>
      <c r="J262" s="60"/>
      <c r="K262" s="57">
        <f t="shared" ca="1" si="22"/>
        <v>94700</v>
      </c>
      <c r="P262" s="188" t="e">
        <f t="shared" si="21"/>
        <v>#N/A</v>
      </c>
      <c r="Q262" s="191" t="e">
        <f t="shared" ref="Q262:Q325" si="24">IF(T262="Despesas_de_Moradia","Despesa",IF(T262="Despesas_com_Alimentacao","Despesa",IF(T262="Despesas_com_Saude","Despesa","")))</f>
        <v>#N/A</v>
      </c>
      <c r="R262" s="191" t="e">
        <f t="shared" ref="R262:R325" si="25">IF(T262="Renda_Familiar","Receita",IF(T262="Receitas_com_Aplicacoes_Financeiras","Receita",IF(T262="Outras_Receitas","Receita","")))</f>
        <v>#N/A</v>
      </c>
      <c r="S262" s="191" t="e">
        <f t="shared" si="23"/>
        <v>#N/A</v>
      </c>
      <c r="T262" s="192" t="e">
        <f>VLOOKUP(D262,'PC Receitas'!$N$4:$O$14,2,FALSE)</f>
        <v>#N/A</v>
      </c>
    </row>
    <row r="263" spans="3:20" ht="19.5" customHeight="1" thickTop="1" thickBot="1" x14ac:dyDescent="0.25">
      <c r="C263" s="58"/>
      <c r="D263" s="58"/>
      <c r="E263" s="58"/>
      <c r="F263" s="58"/>
      <c r="G263" s="58"/>
      <c r="H263" s="58"/>
      <c r="I263" s="59"/>
      <c r="J263" s="60"/>
      <c r="K263" s="57">
        <f t="shared" ca="1" si="22"/>
        <v>94700</v>
      </c>
      <c r="P263" s="188" t="e">
        <f t="shared" si="21"/>
        <v>#N/A</v>
      </c>
      <c r="Q263" s="191" t="e">
        <f t="shared" si="24"/>
        <v>#N/A</v>
      </c>
      <c r="R263" s="191" t="e">
        <f t="shared" si="25"/>
        <v>#N/A</v>
      </c>
      <c r="S263" s="191" t="e">
        <f t="shared" si="23"/>
        <v>#N/A</v>
      </c>
      <c r="T263" s="192" t="e">
        <f>VLOOKUP(D263,'PC Receitas'!$N$4:$O$14,2,FALSE)</f>
        <v>#N/A</v>
      </c>
    </row>
    <row r="264" spans="3:20" ht="19.5" customHeight="1" thickTop="1" thickBot="1" x14ac:dyDescent="0.25">
      <c r="C264" s="58"/>
      <c r="D264" s="58"/>
      <c r="E264" s="58"/>
      <c r="F264" s="58"/>
      <c r="G264" s="58"/>
      <c r="H264" s="58"/>
      <c r="I264" s="59"/>
      <c r="J264" s="60"/>
      <c r="K264" s="57">
        <f t="shared" ca="1" si="22"/>
        <v>94700</v>
      </c>
      <c r="P264" s="188" t="e">
        <f t="shared" si="21"/>
        <v>#N/A</v>
      </c>
      <c r="Q264" s="191" t="e">
        <f t="shared" si="24"/>
        <v>#N/A</v>
      </c>
      <c r="R264" s="191" t="e">
        <f t="shared" si="25"/>
        <v>#N/A</v>
      </c>
      <c r="S264" s="191" t="e">
        <f t="shared" si="23"/>
        <v>#N/A</v>
      </c>
      <c r="T264" s="192" t="e">
        <f>VLOOKUP(D264,'PC Receitas'!$N$4:$O$14,2,FALSE)</f>
        <v>#N/A</v>
      </c>
    </row>
    <row r="265" spans="3:20" ht="19.5" customHeight="1" thickTop="1" thickBot="1" x14ac:dyDescent="0.25">
      <c r="C265" s="58"/>
      <c r="D265" s="58"/>
      <c r="E265" s="58"/>
      <c r="F265" s="58"/>
      <c r="G265" s="58"/>
      <c r="H265" s="58"/>
      <c r="I265" s="59"/>
      <c r="J265" s="60"/>
      <c r="K265" s="57">
        <f t="shared" ca="1" si="22"/>
        <v>94700</v>
      </c>
      <c r="P265" s="188" t="e">
        <f t="shared" si="21"/>
        <v>#N/A</v>
      </c>
      <c r="Q265" s="191" t="e">
        <f t="shared" si="24"/>
        <v>#N/A</v>
      </c>
      <c r="R265" s="191" t="e">
        <f t="shared" si="25"/>
        <v>#N/A</v>
      </c>
      <c r="S265" s="191" t="e">
        <f t="shared" si="23"/>
        <v>#N/A</v>
      </c>
      <c r="T265" s="192" t="e">
        <f>VLOOKUP(D265,'PC Receitas'!$N$4:$O$14,2,FALSE)</f>
        <v>#N/A</v>
      </c>
    </row>
    <row r="266" spans="3:20" ht="19.5" customHeight="1" thickTop="1" thickBot="1" x14ac:dyDescent="0.25">
      <c r="C266" s="58"/>
      <c r="D266" s="58"/>
      <c r="E266" s="58"/>
      <c r="F266" s="58"/>
      <c r="G266" s="58"/>
      <c r="H266" s="58"/>
      <c r="I266" s="59"/>
      <c r="J266" s="60"/>
      <c r="K266" s="57">
        <f t="shared" ca="1" si="22"/>
        <v>94700</v>
      </c>
      <c r="P266" s="188" t="e">
        <f t="shared" si="21"/>
        <v>#N/A</v>
      </c>
      <c r="Q266" s="191" t="e">
        <f t="shared" si="24"/>
        <v>#N/A</v>
      </c>
      <c r="R266" s="191" t="e">
        <f t="shared" si="25"/>
        <v>#N/A</v>
      </c>
      <c r="S266" s="191" t="e">
        <f t="shared" si="23"/>
        <v>#N/A</v>
      </c>
      <c r="T266" s="192" t="e">
        <f>VLOOKUP(D266,'PC Receitas'!$N$4:$O$14,2,FALSE)</f>
        <v>#N/A</v>
      </c>
    </row>
    <row r="267" spans="3:20" ht="19.5" customHeight="1" thickTop="1" thickBot="1" x14ac:dyDescent="0.25">
      <c r="C267" s="58"/>
      <c r="D267" s="58"/>
      <c r="E267" s="58"/>
      <c r="F267" s="58"/>
      <c r="G267" s="58"/>
      <c r="H267" s="58"/>
      <c r="I267" s="59"/>
      <c r="J267" s="60"/>
      <c r="K267" s="57">
        <f t="shared" ca="1" si="22"/>
        <v>94700</v>
      </c>
      <c r="P267" s="188" t="e">
        <f t="shared" si="21"/>
        <v>#N/A</v>
      </c>
      <c r="Q267" s="191" t="e">
        <f t="shared" si="24"/>
        <v>#N/A</v>
      </c>
      <c r="R267" s="191" t="e">
        <f t="shared" si="25"/>
        <v>#N/A</v>
      </c>
      <c r="S267" s="191" t="e">
        <f t="shared" si="23"/>
        <v>#N/A</v>
      </c>
      <c r="T267" s="192" t="e">
        <f>VLOOKUP(D267,'PC Receitas'!$N$4:$O$14,2,FALSE)</f>
        <v>#N/A</v>
      </c>
    </row>
    <row r="268" spans="3:20" ht="19.5" customHeight="1" thickTop="1" thickBot="1" x14ac:dyDescent="0.25">
      <c r="C268" s="58"/>
      <c r="D268" s="58"/>
      <c r="E268" s="58"/>
      <c r="F268" s="58"/>
      <c r="G268" s="58"/>
      <c r="H268" s="58"/>
      <c r="I268" s="59"/>
      <c r="J268" s="60"/>
      <c r="K268" s="57">
        <f t="shared" ca="1" si="22"/>
        <v>94700</v>
      </c>
      <c r="P268" s="188" t="e">
        <f t="shared" si="21"/>
        <v>#N/A</v>
      </c>
      <c r="Q268" s="191" t="e">
        <f t="shared" si="24"/>
        <v>#N/A</v>
      </c>
      <c r="R268" s="191" t="e">
        <f t="shared" si="25"/>
        <v>#N/A</v>
      </c>
      <c r="S268" s="191" t="e">
        <f t="shared" si="23"/>
        <v>#N/A</v>
      </c>
      <c r="T268" s="192" t="e">
        <f>VLOOKUP(D268,'PC Receitas'!$N$4:$O$14,2,FALSE)</f>
        <v>#N/A</v>
      </c>
    </row>
    <row r="269" spans="3:20" ht="19.5" customHeight="1" thickTop="1" thickBot="1" x14ac:dyDescent="0.25">
      <c r="C269" s="58"/>
      <c r="D269" s="58"/>
      <c r="E269" s="58"/>
      <c r="F269" s="58"/>
      <c r="G269" s="58"/>
      <c r="H269" s="58"/>
      <c r="I269" s="59"/>
      <c r="J269" s="60"/>
      <c r="K269" s="57">
        <f t="shared" ca="1" si="22"/>
        <v>94700</v>
      </c>
      <c r="P269" s="188" t="e">
        <f t="shared" si="21"/>
        <v>#N/A</v>
      </c>
      <c r="Q269" s="191" t="e">
        <f t="shared" si="24"/>
        <v>#N/A</v>
      </c>
      <c r="R269" s="191" t="e">
        <f t="shared" si="25"/>
        <v>#N/A</v>
      </c>
      <c r="S269" s="191" t="e">
        <f t="shared" si="23"/>
        <v>#N/A</v>
      </c>
      <c r="T269" s="192" t="e">
        <f>VLOOKUP(D269,'PC Receitas'!$N$4:$O$14,2,FALSE)</f>
        <v>#N/A</v>
      </c>
    </row>
    <row r="270" spans="3:20" ht="19.5" customHeight="1" thickTop="1" thickBot="1" x14ac:dyDescent="0.25">
      <c r="C270" s="58"/>
      <c r="D270" s="58"/>
      <c r="E270" s="58"/>
      <c r="F270" s="58"/>
      <c r="G270" s="58"/>
      <c r="H270" s="58"/>
      <c r="I270" s="59"/>
      <c r="J270" s="60"/>
      <c r="K270" s="57">
        <f t="shared" ca="1" si="22"/>
        <v>94700</v>
      </c>
      <c r="P270" s="188" t="e">
        <f t="shared" si="21"/>
        <v>#N/A</v>
      </c>
      <c r="Q270" s="191" t="e">
        <f t="shared" si="24"/>
        <v>#N/A</v>
      </c>
      <c r="R270" s="191" t="e">
        <f t="shared" si="25"/>
        <v>#N/A</v>
      </c>
      <c r="S270" s="191" t="e">
        <f t="shared" si="23"/>
        <v>#N/A</v>
      </c>
      <c r="T270" s="192" t="e">
        <f>VLOOKUP(D270,'PC Receitas'!$N$4:$O$14,2,FALSE)</f>
        <v>#N/A</v>
      </c>
    </row>
    <row r="271" spans="3:20" ht="19.5" customHeight="1" thickTop="1" thickBot="1" x14ac:dyDescent="0.25">
      <c r="C271" s="58"/>
      <c r="D271" s="58"/>
      <c r="E271" s="58"/>
      <c r="F271" s="58"/>
      <c r="G271" s="58"/>
      <c r="H271" s="58"/>
      <c r="I271" s="59"/>
      <c r="J271" s="60"/>
      <c r="K271" s="57">
        <f t="shared" ca="1" si="22"/>
        <v>94700</v>
      </c>
      <c r="P271" s="188" t="e">
        <f t="shared" si="21"/>
        <v>#N/A</v>
      </c>
      <c r="Q271" s="191" t="e">
        <f t="shared" si="24"/>
        <v>#N/A</v>
      </c>
      <c r="R271" s="191" t="e">
        <f t="shared" si="25"/>
        <v>#N/A</v>
      </c>
      <c r="S271" s="191" t="e">
        <f t="shared" si="23"/>
        <v>#N/A</v>
      </c>
      <c r="T271" s="192" t="e">
        <f>VLOOKUP(D271,'PC Receitas'!$N$4:$O$14,2,FALSE)</f>
        <v>#N/A</v>
      </c>
    </row>
    <row r="272" spans="3:20" ht="19.5" customHeight="1" thickTop="1" thickBot="1" x14ac:dyDescent="0.25">
      <c r="C272" s="58"/>
      <c r="D272" s="58"/>
      <c r="E272" s="58"/>
      <c r="F272" s="58"/>
      <c r="G272" s="58"/>
      <c r="H272" s="58"/>
      <c r="I272" s="59"/>
      <c r="J272" s="60"/>
      <c r="K272" s="57">
        <f t="shared" ca="1" si="22"/>
        <v>94700</v>
      </c>
      <c r="P272" s="188" t="e">
        <f t="shared" ref="P272:P335" si="26">IF(T272="Despesas_com_Transportes","Despesa",IF(T272="Despesas_com_Lazer_e_Informacao","Despesa",IF(T272="Outras_Despesas","Despesa",IF(T272="Imposto_de_Renda","Despesa",IF(T272="Investimentos_Bens","Despesa","")))))</f>
        <v>#N/A</v>
      </c>
      <c r="Q272" s="191" t="e">
        <f t="shared" si="24"/>
        <v>#N/A</v>
      </c>
      <c r="R272" s="191" t="e">
        <f t="shared" si="25"/>
        <v>#N/A</v>
      </c>
      <c r="S272" s="191" t="e">
        <f t="shared" si="23"/>
        <v>#N/A</v>
      </c>
      <c r="T272" s="192" t="e">
        <f>VLOOKUP(D272,'PC Receitas'!$N$4:$O$14,2,FALSE)</f>
        <v>#N/A</v>
      </c>
    </row>
    <row r="273" spans="3:20" ht="19.5" customHeight="1" thickTop="1" thickBot="1" x14ac:dyDescent="0.25">
      <c r="C273" s="58"/>
      <c r="D273" s="58"/>
      <c r="E273" s="58"/>
      <c r="F273" s="58"/>
      <c r="G273" s="58"/>
      <c r="H273" s="58"/>
      <c r="I273" s="59"/>
      <c r="J273" s="60"/>
      <c r="K273" s="57">
        <f t="shared" ca="1" si="22"/>
        <v>94700</v>
      </c>
      <c r="P273" s="188" t="e">
        <f t="shared" si="26"/>
        <v>#N/A</v>
      </c>
      <c r="Q273" s="191" t="e">
        <f t="shared" si="24"/>
        <v>#N/A</v>
      </c>
      <c r="R273" s="191" t="e">
        <f t="shared" si="25"/>
        <v>#N/A</v>
      </c>
      <c r="S273" s="191" t="e">
        <f t="shared" si="23"/>
        <v>#N/A</v>
      </c>
      <c r="T273" s="192" t="e">
        <f>VLOOKUP(D273,'PC Receitas'!$N$4:$O$14,2,FALSE)</f>
        <v>#N/A</v>
      </c>
    </row>
    <row r="274" spans="3:20" ht="19.5" customHeight="1" thickTop="1" thickBot="1" x14ac:dyDescent="0.25">
      <c r="C274" s="58"/>
      <c r="D274" s="58"/>
      <c r="E274" s="58"/>
      <c r="F274" s="58"/>
      <c r="G274" s="58"/>
      <c r="H274" s="58"/>
      <c r="I274" s="59"/>
      <c r="J274" s="60"/>
      <c r="K274" s="57">
        <f t="shared" ca="1" si="22"/>
        <v>94700</v>
      </c>
      <c r="P274" s="188" t="e">
        <f t="shared" si="26"/>
        <v>#N/A</v>
      </c>
      <c r="Q274" s="191" t="e">
        <f t="shared" si="24"/>
        <v>#N/A</v>
      </c>
      <c r="R274" s="191" t="e">
        <f t="shared" si="25"/>
        <v>#N/A</v>
      </c>
      <c r="S274" s="191" t="e">
        <f t="shared" si="23"/>
        <v>#N/A</v>
      </c>
      <c r="T274" s="192"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94700</v>
      </c>
      <c r="P275" s="188" t="e">
        <f t="shared" si="26"/>
        <v>#N/A</v>
      </c>
      <c r="Q275" s="191" t="e">
        <f t="shared" si="24"/>
        <v>#N/A</v>
      </c>
      <c r="R275" s="191" t="e">
        <f t="shared" si="25"/>
        <v>#N/A</v>
      </c>
      <c r="S275" s="191" t="e">
        <f t="shared" si="23"/>
        <v>#N/A</v>
      </c>
      <c r="T275" s="192" t="e">
        <f>VLOOKUP(D275,'PC Receitas'!$N$4:$O$14,2,FALSE)</f>
        <v>#N/A</v>
      </c>
    </row>
    <row r="276" spans="3:20" ht="19.5" customHeight="1" thickTop="1" thickBot="1" x14ac:dyDescent="0.25">
      <c r="C276" s="58"/>
      <c r="D276" s="58"/>
      <c r="E276" s="58"/>
      <c r="F276" s="58"/>
      <c r="G276" s="58"/>
      <c r="H276" s="58"/>
      <c r="I276" s="59"/>
      <c r="J276" s="60"/>
      <c r="K276" s="57">
        <f t="shared" ca="1" si="27"/>
        <v>94700</v>
      </c>
      <c r="P276" s="188" t="e">
        <f t="shared" si="26"/>
        <v>#N/A</v>
      </c>
      <c r="Q276" s="191" t="e">
        <f t="shared" si="24"/>
        <v>#N/A</v>
      </c>
      <c r="R276" s="191" t="e">
        <f t="shared" si="25"/>
        <v>#N/A</v>
      </c>
      <c r="S276" s="191" t="e">
        <f t="shared" ref="S276:S339" si="28">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ca="1" si="27"/>
        <v>94700</v>
      </c>
      <c r="P277" s="188" t="e">
        <f t="shared" si="26"/>
        <v>#N/A</v>
      </c>
      <c r="Q277" s="191" t="e">
        <f t="shared" si="24"/>
        <v>#N/A</v>
      </c>
      <c r="R277" s="191" t="e">
        <f t="shared" si="25"/>
        <v>#N/A</v>
      </c>
      <c r="S277" s="191" t="e">
        <f t="shared" si="28"/>
        <v>#N/A</v>
      </c>
      <c r="T277" s="192" t="e">
        <f>VLOOKUP(D277,'PC Receitas'!$N$4:$O$14,2,FALSE)</f>
        <v>#N/A</v>
      </c>
    </row>
    <row r="278" spans="3:20" ht="19.5" customHeight="1" thickTop="1" thickBot="1" x14ac:dyDescent="0.25">
      <c r="C278" s="58"/>
      <c r="D278" s="58"/>
      <c r="E278" s="58"/>
      <c r="F278" s="58"/>
      <c r="G278" s="58"/>
      <c r="H278" s="58"/>
      <c r="I278" s="59"/>
      <c r="J278" s="60"/>
      <c r="K278" s="57">
        <f t="shared" ca="1" si="27"/>
        <v>94700</v>
      </c>
      <c r="P278" s="188" t="e">
        <f t="shared" si="26"/>
        <v>#N/A</v>
      </c>
      <c r="Q278" s="191" t="e">
        <f t="shared" si="24"/>
        <v>#N/A</v>
      </c>
      <c r="R278" s="191" t="e">
        <f t="shared" si="25"/>
        <v>#N/A</v>
      </c>
      <c r="S278" s="191" t="e">
        <f t="shared" si="28"/>
        <v>#N/A</v>
      </c>
      <c r="T278" s="192" t="e">
        <f>VLOOKUP(D278,'PC Receitas'!$N$4:$O$14,2,FALSE)</f>
        <v>#N/A</v>
      </c>
    </row>
    <row r="279" spans="3:20" ht="19.5" customHeight="1" thickTop="1" thickBot="1" x14ac:dyDescent="0.25">
      <c r="C279" s="58"/>
      <c r="D279" s="58"/>
      <c r="E279" s="58"/>
      <c r="F279" s="58"/>
      <c r="G279" s="58"/>
      <c r="H279" s="58"/>
      <c r="I279" s="59"/>
      <c r="J279" s="60"/>
      <c r="K279" s="57">
        <f t="shared" ca="1" si="27"/>
        <v>94700</v>
      </c>
      <c r="P279" s="188" t="e">
        <f t="shared" si="26"/>
        <v>#N/A</v>
      </c>
      <c r="Q279" s="191" t="e">
        <f t="shared" si="24"/>
        <v>#N/A</v>
      </c>
      <c r="R279" s="191" t="e">
        <f t="shared" si="25"/>
        <v>#N/A</v>
      </c>
      <c r="S279" s="191" t="e">
        <f t="shared" si="28"/>
        <v>#N/A</v>
      </c>
      <c r="T279" s="192" t="e">
        <f>VLOOKUP(D279,'PC Receitas'!$N$4:$O$14,2,FALSE)</f>
        <v>#N/A</v>
      </c>
    </row>
    <row r="280" spans="3:20" ht="19.5" customHeight="1" thickTop="1" thickBot="1" x14ac:dyDescent="0.25">
      <c r="C280" s="58"/>
      <c r="D280" s="58"/>
      <c r="E280" s="58"/>
      <c r="F280" s="58"/>
      <c r="G280" s="58"/>
      <c r="H280" s="58"/>
      <c r="I280" s="59"/>
      <c r="J280" s="60"/>
      <c r="K280" s="57">
        <f t="shared" ca="1" si="27"/>
        <v>94700</v>
      </c>
      <c r="P280" s="188" t="e">
        <f t="shared" si="26"/>
        <v>#N/A</v>
      </c>
      <c r="Q280" s="191" t="e">
        <f t="shared" si="24"/>
        <v>#N/A</v>
      </c>
      <c r="R280" s="191" t="e">
        <f t="shared" si="25"/>
        <v>#N/A</v>
      </c>
      <c r="S280" s="191" t="e">
        <f t="shared" si="28"/>
        <v>#N/A</v>
      </c>
      <c r="T280" s="192" t="e">
        <f>VLOOKUP(D280,'PC Receitas'!$N$4:$O$14,2,FALSE)</f>
        <v>#N/A</v>
      </c>
    </row>
    <row r="281" spans="3:20" ht="19.5" customHeight="1" thickTop="1" thickBot="1" x14ac:dyDescent="0.25">
      <c r="C281" s="58"/>
      <c r="D281" s="58"/>
      <c r="E281" s="58"/>
      <c r="F281" s="58"/>
      <c r="G281" s="58"/>
      <c r="H281" s="58"/>
      <c r="I281" s="59"/>
      <c r="J281" s="60"/>
      <c r="K281" s="57">
        <f t="shared" ca="1" si="27"/>
        <v>94700</v>
      </c>
      <c r="P281" s="188" t="e">
        <f t="shared" si="26"/>
        <v>#N/A</v>
      </c>
      <c r="Q281" s="191" t="e">
        <f t="shared" si="24"/>
        <v>#N/A</v>
      </c>
      <c r="R281" s="191" t="e">
        <f t="shared" si="25"/>
        <v>#N/A</v>
      </c>
      <c r="S281" s="191" t="e">
        <f t="shared" si="28"/>
        <v>#N/A</v>
      </c>
      <c r="T281" s="192" t="e">
        <f>VLOOKUP(D281,'PC Receitas'!$N$4:$O$14,2,FALSE)</f>
        <v>#N/A</v>
      </c>
    </row>
    <row r="282" spans="3:20" ht="19.5" customHeight="1" thickTop="1" thickBot="1" x14ac:dyDescent="0.25">
      <c r="C282" s="58"/>
      <c r="D282" s="58"/>
      <c r="E282" s="58"/>
      <c r="F282" s="58"/>
      <c r="G282" s="58"/>
      <c r="H282" s="58"/>
      <c r="I282" s="59"/>
      <c r="J282" s="60"/>
      <c r="K282" s="57">
        <f t="shared" ca="1" si="27"/>
        <v>94700</v>
      </c>
      <c r="P282" s="188" t="e">
        <f t="shared" si="26"/>
        <v>#N/A</v>
      </c>
      <c r="Q282" s="191" t="e">
        <f t="shared" si="24"/>
        <v>#N/A</v>
      </c>
      <c r="R282" s="191" t="e">
        <f t="shared" si="25"/>
        <v>#N/A</v>
      </c>
      <c r="S282" s="191" t="e">
        <f t="shared" si="28"/>
        <v>#N/A</v>
      </c>
      <c r="T282" s="192" t="e">
        <f>VLOOKUP(D282,'PC Receitas'!$N$4:$O$14,2,FALSE)</f>
        <v>#N/A</v>
      </c>
    </row>
    <row r="283" spans="3:20" ht="19.5" customHeight="1" thickTop="1" thickBot="1" x14ac:dyDescent="0.25">
      <c r="C283" s="58"/>
      <c r="D283" s="58"/>
      <c r="E283" s="58"/>
      <c r="F283" s="58"/>
      <c r="G283" s="58"/>
      <c r="H283" s="58"/>
      <c r="I283" s="59"/>
      <c r="J283" s="60"/>
      <c r="K283" s="57">
        <f t="shared" ca="1" si="27"/>
        <v>94700</v>
      </c>
      <c r="P283" s="188" t="e">
        <f t="shared" si="26"/>
        <v>#N/A</v>
      </c>
      <c r="Q283" s="191" t="e">
        <f t="shared" si="24"/>
        <v>#N/A</v>
      </c>
      <c r="R283" s="191" t="e">
        <f t="shared" si="25"/>
        <v>#N/A</v>
      </c>
      <c r="S283" s="191" t="e">
        <f t="shared" si="28"/>
        <v>#N/A</v>
      </c>
      <c r="T283" s="192" t="e">
        <f>VLOOKUP(D283,'PC Receitas'!$N$4:$O$14,2,FALSE)</f>
        <v>#N/A</v>
      </c>
    </row>
    <row r="284" spans="3:20" ht="19.5" customHeight="1" thickTop="1" thickBot="1" x14ac:dyDescent="0.25">
      <c r="C284" s="58"/>
      <c r="D284" s="58"/>
      <c r="E284" s="58"/>
      <c r="F284" s="58"/>
      <c r="G284" s="58"/>
      <c r="H284" s="58"/>
      <c r="I284" s="59"/>
      <c r="J284" s="60"/>
      <c r="K284" s="57">
        <f t="shared" ca="1" si="27"/>
        <v>94700</v>
      </c>
      <c r="P284" s="188" t="e">
        <f t="shared" si="26"/>
        <v>#N/A</v>
      </c>
      <c r="Q284" s="191" t="e">
        <f t="shared" si="24"/>
        <v>#N/A</v>
      </c>
      <c r="R284" s="191" t="e">
        <f t="shared" si="25"/>
        <v>#N/A</v>
      </c>
      <c r="S284" s="191" t="e">
        <f t="shared" si="28"/>
        <v>#N/A</v>
      </c>
      <c r="T284" s="192" t="e">
        <f>VLOOKUP(D284,'PC Receitas'!$N$4:$O$14,2,FALSE)</f>
        <v>#N/A</v>
      </c>
    </row>
    <row r="285" spans="3:20" ht="19.5" customHeight="1" thickTop="1" thickBot="1" x14ac:dyDescent="0.25">
      <c r="C285" s="58"/>
      <c r="D285" s="58"/>
      <c r="E285" s="58"/>
      <c r="F285" s="58"/>
      <c r="G285" s="58"/>
      <c r="H285" s="58"/>
      <c r="I285" s="59"/>
      <c r="J285" s="60"/>
      <c r="K285" s="57">
        <f t="shared" ca="1" si="27"/>
        <v>94700</v>
      </c>
      <c r="P285" s="188" t="e">
        <f t="shared" si="26"/>
        <v>#N/A</v>
      </c>
      <c r="Q285" s="191" t="e">
        <f t="shared" si="24"/>
        <v>#N/A</v>
      </c>
      <c r="R285" s="191" t="e">
        <f t="shared" si="25"/>
        <v>#N/A</v>
      </c>
      <c r="S285" s="191" t="e">
        <f t="shared" si="28"/>
        <v>#N/A</v>
      </c>
      <c r="T285" s="192" t="e">
        <f>VLOOKUP(D285,'PC Receitas'!$N$4:$O$14,2,FALSE)</f>
        <v>#N/A</v>
      </c>
    </row>
    <row r="286" spans="3:20" ht="19.5" customHeight="1" thickTop="1" thickBot="1" x14ac:dyDescent="0.25">
      <c r="C286" s="58"/>
      <c r="D286" s="58"/>
      <c r="E286" s="58"/>
      <c r="F286" s="58"/>
      <c r="G286" s="58"/>
      <c r="H286" s="58"/>
      <c r="I286" s="59"/>
      <c r="J286" s="60"/>
      <c r="K286" s="57">
        <f t="shared" ca="1" si="27"/>
        <v>94700</v>
      </c>
      <c r="P286" s="188" t="e">
        <f t="shared" si="26"/>
        <v>#N/A</v>
      </c>
      <c r="Q286" s="191" t="e">
        <f t="shared" si="24"/>
        <v>#N/A</v>
      </c>
      <c r="R286" s="191" t="e">
        <f t="shared" si="25"/>
        <v>#N/A</v>
      </c>
      <c r="S286" s="191" t="e">
        <f t="shared" si="28"/>
        <v>#N/A</v>
      </c>
      <c r="T286" s="192" t="e">
        <f>VLOOKUP(D286,'PC Receitas'!$N$4:$O$14,2,FALSE)</f>
        <v>#N/A</v>
      </c>
    </row>
    <row r="287" spans="3:20" ht="19.5" customHeight="1" thickTop="1" thickBot="1" x14ac:dyDescent="0.25">
      <c r="C287" s="58"/>
      <c r="D287" s="58"/>
      <c r="E287" s="58"/>
      <c r="F287" s="58"/>
      <c r="G287" s="58"/>
      <c r="H287" s="58"/>
      <c r="I287" s="59"/>
      <c r="J287" s="60"/>
      <c r="K287" s="57">
        <f t="shared" ca="1" si="27"/>
        <v>94700</v>
      </c>
      <c r="P287" s="188" t="e">
        <f t="shared" si="26"/>
        <v>#N/A</v>
      </c>
      <c r="Q287" s="191" t="e">
        <f t="shared" si="24"/>
        <v>#N/A</v>
      </c>
      <c r="R287" s="191" t="e">
        <f t="shared" si="25"/>
        <v>#N/A</v>
      </c>
      <c r="S287" s="191" t="e">
        <f t="shared" si="28"/>
        <v>#N/A</v>
      </c>
      <c r="T287" s="192" t="e">
        <f>VLOOKUP(D287,'PC Receitas'!$N$4:$O$14,2,FALSE)</f>
        <v>#N/A</v>
      </c>
    </row>
    <row r="288" spans="3:20" ht="19.5" customHeight="1" thickTop="1" thickBot="1" x14ac:dyDescent="0.25">
      <c r="C288" s="58"/>
      <c r="D288" s="58"/>
      <c r="E288" s="58"/>
      <c r="F288" s="58"/>
      <c r="G288" s="58"/>
      <c r="H288" s="58"/>
      <c r="I288" s="59"/>
      <c r="J288" s="60"/>
      <c r="K288" s="57">
        <f t="shared" ca="1" si="27"/>
        <v>94700</v>
      </c>
      <c r="P288" s="188" t="e">
        <f t="shared" si="26"/>
        <v>#N/A</v>
      </c>
      <c r="Q288" s="191" t="e">
        <f t="shared" si="24"/>
        <v>#N/A</v>
      </c>
      <c r="R288" s="191" t="e">
        <f t="shared" si="25"/>
        <v>#N/A</v>
      </c>
      <c r="S288" s="191" t="e">
        <f t="shared" si="28"/>
        <v>#N/A</v>
      </c>
      <c r="T288" s="192" t="e">
        <f>VLOOKUP(D288,'PC Receitas'!$N$4:$O$14,2,FALSE)</f>
        <v>#N/A</v>
      </c>
    </row>
    <row r="289" spans="3:20" ht="19.5" customHeight="1" thickTop="1" thickBot="1" x14ac:dyDescent="0.25">
      <c r="C289" s="58"/>
      <c r="D289" s="58"/>
      <c r="E289" s="58"/>
      <c r="F289" s="58"/>
      <c r="G289" s="58"/>
      <c r="H289" s="58"/>
      <c r="I289" s="59"/>
      <c r="J289" s="60"/>
      <c r="K289" s="57">
        <f t="shared" ca="1" si="27"/>
        <v>94700</v>
      </c>
      <c r="P289" s="188" t="e">
        <f t="shared" si="26"/>
        <v>#N/A</v>
      </c>
      <c r="Q289" s="191" t="e">
        <f t="shared" si="24"/>
        <v>#N/A</v>
      </c>
      <c r="R289" s="191" t="e">
        <f t="shared" si="25"/>
        <v>#N/A</v>
      </c>
      <c r="S289" s="191" t="e">
        <f t="shared" si="28"/>
        <v>#N/A</v>
      </c>
      <c r="T289" s="192" t="e">
        <f>VLOOKUP(D289,'PC Receitas'!$N$4:$O$14,2,FALSE)</f>
        <v>#N/A</v>
      </c>
    </row>
    <row r="290" spans="3:20" ht="19.5" customHeight="1" thickTop="1" thickBot="1" x14ac:dyDescent="0.25">
      <c r="C290" s="58"/>
      <c r="D290" s="58"/>
      <c r="E290" s="58"/>
      <c r="F290" s="58"/>
      <c r="G290" s="58"/>
      <c r="H290" s="58"/>
      <c r="I290" s="59"/>
      <c r="J290" s="60"/>
      <c r="K290" s="57">
        <f t="shared" ca="1" si="27"/>
        <v>94700</v>
      </c>
      <c r="P290" s="188" t="e">
        <f t="shared" si="26"/>
        <v>#N/A</v>
      </c>
      <c r="Q290" s="191" t="e">
        <f t="shared" si="24"/>
        <v>#N/A</v>
      </c>
      <c r="R290" s="191" t="e">
        <f t="shared" si="25"/>
        <v>#N/A</v>
      </c>
      <c r="S290" s="191" t="e">
        <f t="shared" si="28"/>
        <v>#N/A</v>
      </c>
      <c r="T290" s="192" t="e">
        <f>VLOOKUP(D290,'PC Receitas'!$N$4:$O$14,2,FALSE)</f>
        <v>#N/A</v>
      </c>
    </row>
    <row r="291" spans="3:20" ht="19.5" customHeight="1" thickTop="1" thickBot="1" x14ac:dyDescent="0.25">
      <c r="C291" s="58"/>
      <c r="D291" s="58"/>
      <c r="E291" s="58"/>
      <c r="F291" s="58"/>
      <c r="G291" s="58"/>
      <c r="H291" s="58"/>
      <c r="I291" s="59"/>
      <c r="J291" s="60"/>
      <c r="K291" s="57">
        <f t="shared" ca="1" si="27"/>
        <v>94700</v>
      </c>
      <c r="P291" s="188" t="e">
        <f t="shared" si="26"/>
        <v>#N/A</v>
      </c>
      <c r="Q291" s="191" t="e">
        <f t="shared" si="24"/>
        <v>#N/A</v>
      </c>
      <c r="R291" s="191" t="e">
        <f t="shared" si="25"/>
        <v>#N/A</v>
      </c>
      <c r="S291" s="191" t="e">
        <f t="shared" si="28"/>
        <v>#N/A</v>
      </c>
      <c r="T291" s="192" t="e">
        <f>VLOOKUP(D291,'PC Receitas'!$N$4:$O$14,2,FALSE)</f>
        <v>#N/A</v>
      </c>
    </row>
    <row r="292" spans="3:20" ht="19.5" customHeight="1" thickTop="1" thickBot="1" x14ac:dyDescent="0.25">
      <c r="C292" s="58"/>
      <c r="D292" s="58"/>
      <c r="E292" s="58"/>
      <c r="F292" s="58"/>
      <c r="G292" s="58"/>
      <c r="H292" s="58"/>
      <c r="I292" s="59"/>
      <c r="J292" s="60"/>
      <c r="K292" s="57">
        <f t="shared" ca="1" si="27"/>
        <v>94700</v>
      </c>
      <c r="P292" s="188" t="e">
        <f t="shared" si="26"/>
        <v>#N/A</v>
      </c>
      <c r="Q292" s="191" t="e">
        <f t="shared" si="24"/>
        <v>#N/A</v>
      </c>
      <c r="R292" s="191" t="e">
        <f t="shared" si="25"/>
        <v>#N/A</v>
      </c>
      <c r="S292" s="191" t="e">
        <f t="shared" si="28"/>
        <v>#N/A</v>
      </c>
      <c r="T292" s="192" t="e">
        <f>VLOOKUP(D292,'PC Receitas'!$N$4:$O$14,2,FALSE)</f>
        <v>#N/A</v>
      </c>
    </row>
    <row r="293" spans="3:20" ht="19.5" customHeight="1" thickTop="1" thickBot="1" x14ac:dyDescent="0.25">
      <c r="C293" s="58"/>
      <c r="D293" s="58"/>
      <c r="E293" s="58"/>
      <c r="F293" s="58"/>
      <c r="G293" s="58"/>
      <c r="H293" s="58"/>
      <c r="I293" s="59"/>
      <c r="J293" s="60"/>
      <c r="K293" s="57">
        <f t="shared" ca="1" si="27"/>
        <v>94700</v>
      </c>
      <c r="P293" s="188" t="e">
        <f t="shared" si="26"/>
        <v>#N/A</v>
      </c>
      <c r="Q293" s="191" t="e">
        <f t="shared" si="24"/>
        <v>#N/A</v>
      </c>
      <c r="R293" s="191" t="e">
        <f t="shared" si="25"/>
        <v>#N/A</v>
      </c>
      <c r="S293" s="191" t="e">
        <f t="shared" si="28"/>
        <v>#N/A</v>
      </c>
      <c r="T293" s="192" t="e">
        <f>VLOOKUP(D293,'PC Receitas'!$N$4:$O$14,2,FALSE)</f>
        <v>#N/A</v>
      </c>
    </row>
    <row r="294" spans="3:20" ht="19.5" customHeight="1" thickTop="1" thickBot="1" x14ac:dyDescent="0.25">
      <c r="C294" s="58"/>
      <c r="D294" s="58"/>
      <c r="E294" s="58"/>
      <c r="F294" s="58"/>
      <c r="G294" s="58"/>
      <c r="H294" s="58"/>
      <c r="I294" s="59"/>
      <c r="J294" s="60"/>
      <c r="K294" s="57">
        <f t="shared" ca="1" si="27"/>
        <v>94700</v>
      </c>
      <c r="P294" s="188" t="e">
        <f t="shared" si="26"/>
        <v>#N/A</v>
      </c>
      <c r="Q294" s="191" t="e">
        <f t="shared" si="24"/>
        <v>#N/A</v>
      </c>
      <c r="R294" s="191" t="e">
        <f t="shared" si="25"/>
        <v>#N/A</v>
      </c>
      <c r="S294" s="191" t="e">
        <f t="shared" si="28"/>
        <v>#N/A</v>
      </c>
      <c r="T294" s="192" t="e">
        <f>VLOOKUP(D294,'PC Receitas'!$N$4:$O$14,2,FALSE)</f>
        <v>#N/A</v>
      </c>
    </row>
    <row r="295" spans="3:20" ht="19.5" customHeight="1" thickTop="1" thickBot="1" x14ac:dyDescent="0.25">
      <c r="C295" s="58"/>
      <c r="D295" s="58"/>
      <c r="E295" s="58"/>
      <c r="F295" s="58"/>
      <c r="G295" s="58"/>
      <c r="H295" s="58"/>
      <c r="I295" s="59"/>
      <c r="J295" s="60"/>
      <c r="K295" s="57">
        <f t="shared" ca="1" si="27"/>
        <v>94700</v>
      </c>
      <c r="P295" s="188" t="e">
        <f t="shared" si="26"/>
        <v>#N/A</v>
      </c>
      <c r="Q295" s="191" t="e">
        <f t="shared" si="24"/>
        <v>#N/A</v>
      </c>
      <c r="R295" s="191" t="e">
        <f t="shared" si="25"/>
        <v>#N/A</v>
      </c>
      <c r="S295" s="191" t="e">
        <f t="shared" si="28"/>
        <v>#N/A</v>
      </c>
      <c r="T295" s="192" t="e">
        <f>VLOOKUP(D295,'PC Receitas'!$N$4:$O$14,2,FALSE)</f>
        <v>#N/A</v>
      </c>
    </row>
    <row r="296" spans="3:20" ht="19.5" customHeight="1" thickTop="1" thickBot="1" x14ac:dyDescent="0.25">
      <c r="C296" s="58"/>
      <c r="D296" s="58"/>
      <c r="E296" s="58"/>
      <c r="F296" s="58"/>
      <c r="G296" s="58"/>
      <c r="H296" s="58"/>
      <c r="I296" s="59"/>
      <c r="J296" s="60"/>
      <c r="K296" s="57">
        <f t="shared" ca="1" si="27"/>
        <v>94700</v>
      </c>
      <c r="P296" s="188" t="e">
        <f t="shared" si="26"/>
        <v>#N/A</v>
      </c>
      <c r="Q296" s="191" t="e">
        <f t="shared" si="24"/>
        <v>#N/A</v>
      </c>
      <c r="R296" s="191" t="e">
        <f t="shared" si="25"/>
        <v>#N/A</v>
      </c>
      <c r="S296" s="191" t="e">
        <f t="shared" si="28"/>
        <v>#N/A</v>
      </c>
      <c r="T296" s="192" t="e">
        <f>VLOOKUP(D296,'PC Receitas'!$N$4:$O$14,2,FALSE)</f>
        <v>#N/A</v>
      </c>
    </row>
    <row r="297" spans="3:20" ht="19.5" customHeight="1" thickTop="1" thickBot="1" x14ac:dyDescent="0.25">
      <c r="C297" s="58"/>
      <c r="D297" s="58"/>
      <c r="E297" s="58"/>
      <c r="F297" s="58"/>
      <c r="G297" s="58"/>
      <c r="H297" s="58"/>
      <c r="I297" s="59"/>
      <c r="J297" s="60"/>
      <c r="K297" s="57">
        <f t="shared" ca="1" si="27"/>
        <v>94700</v>
      </c>
      <c r="P297" s="188" t="e">
        <f t="shared" si="26"/>
        <v>#N/A</v>
      </c>
      <c r="Q297" s="191" t="e">
        <f t="shared" si="24"/>
        <v>#N/A</v>
      </c>
      <c r="R297" s="191" t="e">
        <f t="shared" si="25"/>
        <v>#N/A</v>
      </c>
      <c r="S297" s="191" t="e">
        <f t="shared" si="28"/>
        <v>#N/A</v>
      </c>
      <c r="T297" s="192" t="e">
        <f>VLOOKUP(D297,'PC Receitas'!$N$4:$O$14,2,FALSE)</f>
        <v>#N/A</v>
      </c>
    </row>
    <row r="298" spans="3:20" ht="19.5" customHeight="1" thickTop="1" thickBot="1" x14ac:dyDescent="0.25">
      <c r="C298" s="58"/>
      <c r="D298" s="58"/>
      <c r="E298" s="58"/>
      <c r="F298" s="58"/>
      <c r="G298" s="58"/>
      <c r="H298" s="58"/>
      <c r="I298" s="59"/>
      <c r="J298" s="60"/>
      <c r="K298" s="57">
        <f t="shared" ca="1" si="27"/>
        <v>94700</v>
      </c>
      <c r="P298" s="188" t="e">
        <f t="shared" si="26"/>
        <v>#N/A</v>
      </c>
      <c r="Q298" s="191" t="e">
        <f t="shared" si="24"/>
        <v>#N/A</v>
      </c>
      <c r="R298" s="191" t="e">
        <f t="shared" si="25"/>
        <v>#N/A</v>
      </c>
      <c r="S298" s="191" t="e">
        <f t="shared" si="28"/>
        <v>#N/A</v>
      </c>
      <c r="T298" s="192" t="e">
        <f>VLOOKUP(D298,'PC Receitas'!$N$4:$O$14,2,FALSE)</f>
        <v>#N/A</v>
      </c>
    </row>
    <row r="299" spans="3:20" ht="19.5" customHeight="1" thickTop="1" thickBot="1" x14ac:dyDescent="0.25">
      <c r="C299" s="58"/>
      <c r="D299" s="58"/>
      <c r="E299" s="58"/>
      <c r="F299" s="58"/>
      <c r="G299" s="58"/>
      <c r="H299" s="58"/>
      <c r="I299" s="59"/>
      <c r="J299" s="60"/>
      <c r="K299" s="57">
        <f t="shared" ca="1" si="27"/>
        <v>94700</v>
      </c>
      <c r="P299" s="188" t="e">
        <f t="shared" si="26"/>
        <v>#N/A</v>
      </c>
      <c r="Q299" s="191" t="e">
        <f t="shared" si="24"/>
        <v>#N/A</v>
      </c>
      <c r="R299" s="191" t="e">
        <f t="shared" si="25"/>
        <v>#N/A</v>
      </c>
      <c r="S299" s="191" t="e">
        <f t="shared" si="28"/>
        <v>#N/A</v>
      </c>
      <c r="T299" s="192" t="e">
        <f>VLOOKUP(D299,'PC Receitas'!$N$4:$O$14,2,FALSE)</f>
        <v>#N/A</v>
      </c>
    </row>
    <row r="300" spans="3:20" ht="19.5" customHeight="1" thickTop="1" thickBot="1" x14ac:dyDescent="0.25">
      <c r="C300" s="58"/>
      <c r="D300" s="58"/>
      <c r="E300" s="58"/>
      <c r="F300" s="58"/>
      <c r="G300" s="58"/>
      <c r="H300" s="58"/>
      <c r="I300" s="59"/>
      <c r="J300" s="60"/>
      <c r="K300" s="57">
        <f t="shared" ca="1" si="27"/>
        <v>94700</v>
      </c>
      <c r="P300" s="188" t="e">
        <f t="shared" si="26"/>
        <v>#N/A</v>
      </c>
      <c r="Q300" s="191" t="e">
        <f t="shared" si="24"/>
        <v>#N/A</v>
      </c>
      <c r="R300" s="191" t="e">
        <f t="shared" si="25"/>
        <v>#N/A</v>
      </c>
      <c r="S300" s="191" t="e">
        <f t="shared" si="28"/>
        <v>#N/A</v>
      </c>
      <c r="T300" s="192" t="e">
        <f>VLOOKUP(D300,'PC Receitas'!$N$4:$O$14,2,FALSE)</f>
        <v>#N/A</v>
      </c>
    </row>
    <row r="301" spans="3:20" ht="19.5" customHeight="1" thickTop="1" thickBot="1" x14ac:dyDescent="0.25">
      <c r="C301" s="58"/>
      <c r="D301" s="58"/>
      <c r="E301" s="58"/>
      <c r="F301" s="58"/>
      <c r="G301" s="58"/>
      <c r="H301" s="58"/>
      <c r="I301" s="59"/>
      <c r="J301" s="60"/>
      <c r="K301" s="57">
        <f t="shared" ca="1" si="27"/>
        <v>94700</v>
      </c>
      <c r="P301" s="188" t="e">
        <f t="shared" si="26"/>
        <v>#N/A</v>
      </c>
      <c r="Q301" s="191" t="e">
        <f t="shared" si="24"/>
        <v>#N/A</v>
      </c>
      <c r="R301" s="191" t="e">
        <f t="shared" si="25"/>
        <v>#N/A</v>
      </c>
      <c r="S301" s="191" t="e">
        <f t="shared" si="28"/>
        <v>#N/A</v>
      </c>
      <c r="T301" s="192" t="e">
        <f>VLOOKUP(D301,'PC Receitas'!$N$4:$O$14,2,FALSE)</f>
        <v>#N/A</v>
      </c>
    </row>
    <row r="302" spans="3:20" ht="19.5" customHeight="1" thickTop="1" thickBot="1" x14ac:dyDescent="0.25">
      <c r="C302" s="58"/>
      <c r="D302" s="58"/>
      <c r="E302" s="58"/>
      <c r="F302" s="58"/>
      <c r="G302" s="58"/>
      <c r="H302" s="58"/>
      <c r="I302" s="59"/>
      <c r="J302" s="60"/>
      <c r="K302" s="57">
        <f t="shared" ca="1" si="27"/>
        <v>94700</v>
      </c>
      <c r="P302" s="188" t="e">
        <f t="shared" si="26"/>
        <v>#N/A</v>
      </c>
      <c r="Q302" s="191" t="e">
        <f t="shared" si="24"/>
        <v>#N/A</v>
      </c>
      <c r="R302" s="191" t="e">
        <f t="shared" si="25"/>
        <v>#N/A</v>
      </c>
      <c r="S302" s="191" t="e">
        <f t="shared" si="28"/>
        <v>#N/A</v>
      </c>
      <c r="T302" s="192" t="e">
        <f>VLOOKUP(D302,'PC Receitas'!$N$4:$O$14,2,FALSE)</f>
        <v>#N/A</v>
      </c>
    </row>
    <row r="303" spans="3:20" ht="19.5" customHeight="1" thickTop="1" thickBot="1" x14ac:dyDescent="0.25">
      <c r="C303" s="58"/>
      <c r="D303" s="58"/>
      <c r="E303" s="58"/>
      <c r="F303" s="58"/>
      <c r="G303" s="58"/>
      <c r="H303" s="58"/>
      <c r="I303" s="59"/>
      <c r="J303" s="60"/>
      <c r="K303" s="57">
        <f t="shared" ca="1" si="27"/>
        <v>94700</v>
      </c>
      <c r="P303" s="188" t="e">
        <f t="shared" si="26"/>
        <v>#N/A</v>
      </c>
      <c r="Q303" s="191" t="e">
        <f t="shared" si="24"/>
        <v>#N/A</v>
      </c>
      <c r="R303" s="191" t="e">
        <f t="shared" si="25"/>
        <v>#N/A</v>
      </c>
      <c r="S303" s="191" t="e">
        <f t="shared" si="28"/>
        <v>#N/A</v>
      </c>
      <c r="T303" s="192" t="e">
        <f>VLOOKUP(D303,'PC Receitas'!$N$4:$O$14,2,FALSE)</f>
        <v>#N/A</v>
      </c>
    </row>
    <row r="304" spans="3:20" ht="19.5" customHeight="1" thickTop="1" thickBot="1" x14ac:dyDescent="0.25">
      <c r="C304" s="58"/>
      <c r="D304" s="58"/>
      <c r="E304" s="58"/>
      <c r="F304" s="58"/>
      <c r="G304" s="58"/>
      <c r="H304" s="58"/>
      <c r="I304" s="59"/>
      <c r="J304" s="60"/>
      <c r="K304" s="57">
        <f t="shared" ca="1" si="27"/>
        <v>94700</v>
      </c>
      <c r="P304" s="188" t="e">
        <f t="shared" si="26"/>
        <v>#N/A</v>
      </c>
      <c r="Q304" s="191" t="e">
        <f t="shared" si="24"/>
        <v>#N/A</v>
      </c>
      <c r="R304" s="191" t="e">
        <f t="shared" si="25"/>
        <v>#N/A</v>
      </c>
      <c r="S304" s="191" t="e">
        <f t="shared" si="28"/>
        <v>#N/A</v>
      </c>
      <c r="T304" s="192" t="e">
        <f>VLOOKUP(D304,'PC Receitas'!$N$4:$O$14,2,FALSE)</f>
        <v>#N/A</v>
      </c>
    </row>
    <row r="305" spans="3:20" ht="19.5" customHeight="1" thickTop="1" thickBot="1" x14ac:dyDescent="0.25">
      <c r="C305" s="58"/>
      <c r="D305" s="58"/>
      <c r="E305" s="58"/>
      <c r="F305" s="58"/>
      <c r="G305" s="58"/>
      <c r="H305" s="58"/>
      <c r="I305" s="59"/>
      <c r="J305" s="60"/>
      <c r="K305" s="57">
        <f t="shared" ca="1" si="27"/>
        <v>94700</v>
      </c>
      <c r="P305" s="188" t="e">
        <f t="shared" si="26"/>
        <v>#N/A</v>
      </c>
      <c r="Q305" s="191" t="e">
        <f t="shared" si="24"/>
        <v>#N/A</v>
      </c>
      <c r="R305" s="191" t="e">
        <f t="shared" si="25"/>
        <v>#N/A</v>
      </c>
      <c r="S305" s="191" t="e">
        <f t="shared" si="28"/>
        <v>#N/A</v>
      </c>
      <c r="T305" s="192" t="e">
        <f>VLOOKUP(D305,'PC Receitas'!$N$4:$O$14,2,FALSE)</f>
        <v>#N/A</v>
      </c>
    </row>
    <row r="306" spans="3:20" ht="19.5" customHeight="1" thickTop="1" thickBot="1" x14ac:dyDescent="0.25">
      <c r="C306" s="58"/>
      <c r="D306" s="58"/>
      <c r="E306" s="58"/>
      <c r="F306" s="58"/>
      <c r="G306" s="58"/>
      <c r="H306" s="58"/>
      <c r="I306" s="59"/>
      <c r="J306" s="60"/>
      <c r="K306" s="57">
        <f t="shared" ca="1" si="27"/>
        <v>94700</v>
      </c>
      <c r="P306" s="188" t="e">
        <f t="shared" si="26"/>
        <v>#N/A</v>
      </c>
      <c r="Q306" s="191" t="e">
        <f t="shared" si="24"/>
        <v>#N/A</v>
      </c>
      <c r="R306" s="191" t="e">
        <f t="shared" si="25"/>
        <v>#N/A</v>
      </c>
      <c r="S306" s="191" t="e">
        <f t="shared" si="28"/>
        <v>#N/A</v>
      </c>
      <c r="T306" s="192" t="e">
        <f>VLOOKUP(D306,'PC Receitas'!$N$4:$O$14,2,FALSE)</f>
        <v>#N/A</v>
      </c>
    </row>
    <row r="307" spans="3:20" ht="19.5" customHeight="1" thickTop="1" thickBot="1" x14ac:dyDescent="0.25">
      <c r="C307" s="58"/>
      <c r="D307" s="58"/>
      <c r="E307" s="58"/>
      <c r="F307" s="58"/>
      <c r="G307" s="58"/>
      <c r="H307" s="58"/>
      <c r="I307" s="59"/>
      <c r="J307" s="60"/>
      <c r="K307" s="57">
        <f t="shared" ca="1" si="27"/>
        <v>94700</v>
      </c>
      <c r="P307" s="188" t="e">
        <f t="shared" si="26"/>
        <v>#N/A</v>
      </c>
      <c r="Q307" s="191" t="e">
        <f t="shared" si="24"/>
        <v>#N/A</v>
      </c>
      <c r="R307" s="191" t="e">
        <f t="shared" si="25"/>
        <v>#N/A</v>
      </c>
      <c r="S307" s="191" t="e">
        <f t="shared" si="28"/>
        <v>#N/A</v>
      </c>
      <c r="T307" s="192" t="e">
        <f>VLOOKUP(D307,'PC Receitas'!$N$4:$O$14,2,FALSE)</f>
        <v>#N/A</v>
      </c>
    </row>
    <row r="308" spans="3:20" ht="19.5" customHeight="1" thickTop="1" thickBot="1" x14ac:dyDescent="0.25">
      <c r="C308" s="58"/>
      <c r="D308" s="58"/>
      <c r="E308" s="58"/>
      <c r="F308" s="58"/>
      <c r="G308" s="58"/>
      <c r="H308" s="58"/>
      <c r="I308" s="59"/>
      <c r="J308" s="60"/>
      <c r="K308" s="57">
        <f t="shared" ca="1" si="27"/>
        <v>94700</v>
      </c>
      <c r="P308" s="188" t="e">
        <f t="shared" si="26"/>
        <v>#N/A</v>
      </c>
      <c r="Q308" s="191" t="e">
        <f t="shared" si="24"/>
        <v>#N/A</v>
      </c>
      <c r="R308" s="191" t="e">
        <f t="shared" si="25"/>
        <v>#N/A</v>
      </c>
      <c r="S308" s="191" t="e">
        <f t="shared" si="28"/>
        <v>#N/A</v>
      </c>
      <c r="T308" s="192" t="e">
        <f>VLOOKUP(D308,'PC Receitas'!$N$4:$O$14,2,FALSE)</f>
        <v>#N/A</v>
      </c>
    </row>
    <row r="309" spans="3:20" ht="19.5" customHeight="1" thickTop="1" thickBot="1" x14ac:dyDescent="0.25">
      <c r="C309" s="58"/>
      <c r="D309" s="58"/>
      <c r="E309" s="58"/>
      <c r="F309" s="58"/>
      <c r="G309" s="58"/>
      <c r="H309" s="58"/>
      <c r="I309" s="59"/>
      <c r="J309" s="60"/>
      <c r="K309" s="57">
        <f t="shared" ca="1" si="27"/>
        <v>94700</v>
      </c>
      <c r="P309" s="188" t="e">
        <f t="shared" si="26"/>
        <v>#N/A</v>
      </c>
      <c r="Q309" s="191" t="e">
        <f t="shared" si="24"/>
        <v>#N/A</v>
      </c>
      <c r="R309" s="191" t="e">
        <f t="shared" si="25"/>
        <v>#N/A</v>
      </c>
      <c r="S309" s="191" t="e">
        <f t="shared" si="28"/>
        <v>#N/A</v>
      </c>
      <c r="T309" s="192" t="e">
        <f>VLOOKUP(D309,'PC Receitas'!$N$4:$O$14,2,FALSE)</f>
        <v>#N/A</v>
      </c>
    </row>
    <row r="310" spans="3:20" ht="19.5" customHeight="1" thickTop="1" thickBot="1" x14ac:dyDescent="0.25">
      <c r="C310" s="58"/>
      <c r="D310" s="58"/>
      <c r="E310" s="58"/>
      <c r="F310" s="58"/>
      <c r="G310" s="58"/>
      <c r="H310" s="58"/>
      <c r="I310" s="59"/>
      <c r="J310" s="60"/>
      <c r="K310" s="57">
        <f t="shared" ca="1" si="27"/>
        <v>94700</v>
      </c>
      <c r="P310" s="188" t="e">
        <f t="shared" si="26"/>
        <v>#N/A</v>
      </c>
      <c r="Q310" s="191" t="e">
        <f t="shared" si="24"/>
        <v>#N/A</v>
      </c>
      <c r="R310" s="191" t="e">
        <f t="shared" si="25"/>
        <v>#N/A</v>
      </c>
      <c r="S310" s="191" t="e">
        <f t="shared" si="28"/>
        <v>#N/A</v>
      </c>
      <c r="T310" s="192" t="e">
        <f>VLOOKUP(D310,'PC Receitas'!$N$4:$O$14,2,FALSE)</f>
        <v>#N/A</v>
      </c>
    </row>
    <row r="311" spans="3:20" ht="19.5" customHeight="1" thickTop="1" thickBot="1" x14ac:dyDescent="0.25">
      <c r="C311" s="58"/>
      <c r="D311" s="58"/>
      <c r="E311" s="58"/>
      <c r="F311" s="58"/>
      <c r="G311" s="58"/>
      <c r="H311" s="58"/>
      <c r="I311" s="59"/>
      <c r="J311" s="60"/>
      <c r="K311" s="57">
        <f t="shared" ca="1" si="27"/>
        <v>94700</v>
      </c>
      <c r="P311" s="188" t="e">
        <f t="shared" si="26"/>
        <v>#N/A</v>
      </c>
      <c r="Q311" s="191" t="e">
        <f t="shared" si="24"/>
        <v>#N/A</v>
      </c>
      <c r="R311" s="191" t="e">
        <f t="shared" si="25"/>
        <v>#N/A</v>
      </c>
      <c r="S311" s="191" t="e">
        <f t="shared" si="28"/>
        <v>#N/A</v>
      </c>
      <c r="T311" s="192" t="e">
        <f>VLOOKUP(D311,'PC Receitas'!$N$4:$O$14,2,FALSE)</f>
        <v>#N/A</v>
      </c>
    </row>
    <row r="312" spans="3:20" ht="19.5" customHeight="1" thickTop="1" thickBot="1" x14ac:dyDescent="0.25">
      <c r="C312" s="58"/>
      <c r="D312" s="58"/>
      <c r="E312" s="58"/>
      <c r="F312" s="58"/>
      <c r="G312" s="58"/>
      <c r="H312" s="58"/>
      <c r="I312" s="59"/>
      <c r="J312" s="60"/>
      <c r="K312" s="57">
        <f t="shared" ca="1" si="27"/>
        <v>94700</v>
      </c>
      <c r="P312" s="188" t="e">
        <f t="shared" si="26"/>
        <v>#N/A</v>
      </c>
      <c r="Q312" s="191" t="e">
        <f t="shared" si="24"/>
        <v>#N/A</v>
      </c>
      <c r="R312" s="191" t="e">
        <f t="shared" si="25"/>
        <v>#N/A</v>
      </c>
      <c r="S312" s="191" t="e">
        <f t="shared" si="28"/>
        <v>#N/A</v>
      </c>
      <c r="T312" s="192" t="e">
        <f>VLOOKUP(D312,'PC Receitas'!$N$4:$O$14,2,FALSE)</f>
        <v>#N/A</v>
      </c>
    </row>
    <row r="313" spans="3:20" ht="19.5" customHeight="1" thickTop="1" thickBot="1" x14ac:dyDescent="0.25">
      <c r="C313" s="58"/>
      <c r="D313" s="58"/>
      <c r="E313" s="58"/>
      <c r="F313" s="58"/>
      <c r="G313" s="58"/>
      <c r="H313" s="58"/>
      <c r="I313" s="59"/>
      <c r="J313" s="60"/>
      <c r="K313" s="57">
        <f t="shared" ca="1" si="27"/>
        <v>94700</v>
      </c>
      <c r="P313" s="188" t="e">
        <f t="shared" si="26"/>
        <v>#N/A</v>
      </c>
      <c r="Q313" s="191" t="e">
        <f t="shared" si="24"/>
        <v>#N/A</v>
      </c>
      <c r="R313" s="191" t="e">
        <f t="shared" si="25"/>
        <v>#N/A</v>
      </c>
      <c r="S313" s="191" t="e">
        <f t="shared" si="28"/>
        <v>#N/A</v>
      </c>
      <c r="T313" s="192" t="e">
        <f>VLOOKUP(D313,'PC Receitas'!$N$4:$O$14,2,FALSE)</f>
        <v>#N/A</v>
      </c>
    </row>
    <row r="314" spans="3:20" ht="19.5" customHeight="1" thickTop="1" thickBot="1" x14ac:dyDescent="0.25">
      <c r="C314" s="58"/>
      <c r="D314" s="58"/>
      <c r="E314" s="58"/>
      <c r="F314" s="58"/>
      <c r="G314" s="58"/>
      <c r="H314" s="58"/>
      <c r="I314" s="59"/>
      <c r="J314" s="60"/>
      <c r="K314" s="57">
        <f t="shared" ca="1" si="27"/>
        <v>94700</v>
      </c>
      <c r="P314" s="188" t="e">
        <f t="shared" si="26"/>
        <v>#N/A</v>
      </c>
      <c r="Q314" s="191" t="e">
        <f t="shared" si="24"/>
        <v>#N/A</v>
      </c>
      <c r="R314" s="191" t="e">
        <f t="shared" si="25"/>
        <v>#N/A</v>
      </c>
      <c r="S314" s="191" t="e">
        <f t="shared" si="28"/>
        <v>#N/A</v>
      </c>
      <c r="T314" s="192" t="e">
        <f>VLOOKUP(D314,'PC Receitas'!$N$4:$O$14,2,FALSE)</f>
        <v>#N/A</v>
      </c>
    </row>
    <row r="315" spans="3:20" ht="19.5" customHeight="1" thickTop="1" thickBot="1" x14ac:dyDescent="0.25">
      <c r="C315" s="58"/>
      <c r="D315" s="58"/>
      <c r="E315" s="58"/>
      <c r="F315" s="58"/>
      <c r="G315" s="58"/>
      <c r="H315" s="58"/>
      <c r="I315" s="59"/>
      <c r="J315" s="60"/>
      <c r="K315" s="57">
        <f t="shared" ca="1" si="27"/>
        <v>94700</v>
      </c>
      <c r="P315" s="188" t="e">
        <f t="shared" si="26"/>
        <v>#N/A</v>
      </c>
      <c r="Q315" s="191" t="e">
        <f t="shared" si="24"/>
        <v>#N/A</v>
      </c>
      <c r="R315" s="191" t="e">
        <f t="shared" si="25"/>
        <v>#N/A</v>
      </c>
      <c r="S315" s="191" t="e">
        <f t="shared" si="28"/>
        <v>#N/A</v>
      </c>
      <c r="T315" s="192" t="e">
        <f>VLOOKUP(D315,'PC Receitas'!$N$4:$O$14,2,FALSE)</f>
        <v>#N/A</v>
      </c>
    </row>
    <row r="316" spans="3:20" ht="19.5" customHeight="1" thickTop="1" thickBot="1" x14ac:dyDescent="0.25">
      <c r="C316" s="58"/>
      <c r="D316" s="58"/>
      <c r="E316" s="58"/>
      <c r="F316" s="58"/>
      <c r="G316" s="58"/>
      <c r="H316" s="58"/>
      <c r="I316" s="59"/>
      <c r="J316" s="60"/>
      <c r="K316" s="57">
        <f t="shared" ca="1" si="27"/>
        <v>94700</v>
      </c>
      <c r="P316" s="188" t="e">
        <f t="shared" si="26"/>
        <v>#N/A</v>
      </c>
      <c r="Q316" s="191" t="e">
        <f t="shared" si="24"/>
        <v>#N/A</v>
      </c>
      <c r="R316" s="191" t="e">
        <f t="shared" si="25"/>
        <v>#N/A</v>
      </c>
      <c r="S316" s="191" t="e">
        <f t="shared" si="28"/>
        <v>#N/A</v>
      </c>
      <c r="T316" s="192" t="e">
        <f>VLOOKUP(D316,'PC Receitas'!$N$4:$O$14,2,FALSE)</f>
        <v>#N/A</v>
      </c>
    </row>
    <row r="317" spans="3:20" ht="19.5" customHeight="1" thickTop="1" thickBot="1" x14ac:dyDescent="0.25">
      <c r="C317" s="58"/>
      <c r="D317" s="58"/>
      <c r="E317" s="58"/>
      <c r="F317" s="58"/>
      <c r="G317" s="58"/>
      <c r="H317" s="58"/>
      <c r="I317" s="59"/>
      <c r="J317" s="60"/>
      <c r="K317" s="57">
        <f t="shared" ca="1" si="27"/>
        <v>94700</v>
      </c>
      <c r="P317" s="188" t="e">
        <f t="shared" si="26"/>
        <v>#N/A</v>
      </c>
      <c r="Q317" s="191" t="e">
        <f t="shared" si="24"/>
        <v>#N/A</v>
      </c>
      <c r="R317" s="191" t="e">
        <f t="shared" si="25"/>
        <v>#N/A</v>
      </c>
      <c r="S317" s="191" t="e">
        <f t="shared" si="28"/>
        <v>#N/A</v>
      </c>
      <c r="T317" s="192" t="e">
        <f>VLOOKUP(D317,'PC Receitas'!$N$4:$O$14,2,FALSE)</f>
        <v>#N/A</v>
      </c>
    </row>
    <row r="318" spans="3:20" ht="19.5" customHeight="1" thickTop="1" thickBot="1" x14ac:dyDescent="0.25">
      <c r="C318" s="58"/>
      <c r="D318" s="58"/>
      <c r="E318" s="58"/>
      <c r="F318" s="58"/>
      <c r="G318" s="58"/>
      <c r="H318" s="58"/>
      <c r="I318" s="59"/>
      <c r="J318" s="60"/>
      <c r="K318" s="57">
        <f t="shared" ca="1" si="27"/>
        <v>94700</v>
      </c>
      <c r="P318" s="188" t="e">
        <f t="shared" si="26"/>
        <v>#N/A</v>
      </c>
      <c r="Q318" s="191" t="e">
        <f t="shared" si="24"/>
        <v>#N/A</v>
      </c>
      <c r="R318" s="191" t="e">
        <f t="shared" si="25"/>
        <v>#N/A</v>
      </c>
      <c r="S318" s="191" t="e">
        <f t="shared" si="28"/>
        <v>#N/A</v>
      </c>
      <c r="T318" s="192" t="e">
        <f>VLOOKUP(D318,'PC Receitas'!$N$4:$O$14,2,FALSE)</f>
        <v>#N/A</v>
      </c>
    </row>
    <row r="319" spans="3:20" ht="19.5" customHeight="1" thickTop="1" thickBot="1" x14ac:dyDescent="0.25">
      <c r="C319" s="58"/>
      <c r="D319" s="58"/>
      <c r="E319" s="58"/>
      <c r="F319" s="58"/>
      <c r="G319" s="58"/>
      <c r="H319" s="58"/>
      <c r="I319" s="59"/>
      <c r="J319" s="60"/>
      <c r="K319" s="57">
        <f t="shared" ca="1" si="27"/>
        <v>94700</v>
      </c>
      <c r="P319" s="188" t="e">
        <f t="shared" si="26"/>
        <v>#N/A</v>
      </c>
      <c r="Q319" s="191" t="e">
        <f t="shared" si="24"/>
        <v>#N/A</v>
      </c>
      <c r="R319" s="191" t="e">
        <f t="shared" si="25"/>
        <v>#N/A</v>
      </c>
      <c r="S319" s="191" t="e">
        <f t="shared" si="28"/>
        <v>#N/A</v>
      </c>
      <c r="T319" s="192" t="e">
        <f>VLOOKUP(D319,'PC Receitas'!$N$4:$O$14,2,FALSE)</f>
        <v>#N/A</v>
      </c>
    </row>
    <row r="320" spans="3:20" ht="19.5" customHeight="1" thickTop="1" thickBot="1" x14ac:dyDescent="0.25">
      <c r="C320" s="58"/>
      <c r="D320" s="58"/>
      <c r="E320" s="58"/>
      <c r="F320" s="58"/>
      <c r="G320" s="58"/>
      <c r="H320" s="58"/>
      <c r="I320" s="59"/>
      <c r="J320" s="60"/>
      <c r="K320" s="57">
        <f t="shared" ca="1" si="27"/>
        <v>94700</v>
      </c>
      <c r="P320" s="188" t="e">
        <f t="shared" si="26"/>
        <v>#N/A</v>
      </c>
      <c r="Q320" s="191" t="e">
        <f t="shared" si="24"/>
        <v>#N/A</v>
      </c>
      <c r="R320" s="191" t="e">
        <f t="shared" si="25"/>
        <v>#N/A</v>
      </c>
      <c r="S320" s="191" t="e">
        <f t="shared" si="28"/>
        <v>#N/A</v>
      </c>
      <c r="T320" s="192" t="e">
        <f>VLOOKUP(D320,'PC Receitas'!$N$4:$O$14,2,FALSE)</f>
        <v>#N/A</v>
      </c>
    </row>
    <row r="321" spans="3:20" ht="19.5" customHeight="1" thickTop="1" thickBot="1" x14ac:dyDescent="0.25">
      <c r="C321" s="58"/>
      <c r="D321" s="58"/>
      <c r="E321" s="58"/>
      <c r="F321" s="58"/>
      <c r="G321" s="58"/>
      <c r="H321" s="58"/>
      <c r="I321" s="59"/>
      <c r="J321" s="60"/>
      <c r="K321" s="57">
        <f t="shared" ca="1" si="27"/>
        <v>94700</v>
      </c>
      <c r="P321" s="188" t="e">
        <f t="shared" si="26"/>
        <v>#N/A</v>
      </c>
      <c r="Q321" s="191" t="e">
        <f t="shared" si="24"/>
        <v>#N/A</v>
      </c>
      <c r="R321" s="191" t="e">
        <f t="shared" si="25"/>
        <v>#N/A</v>
      </c>
      <c r="S321" s="191" t="e">
        <f t="shared" si="28"/>
        <v>#N/A</v>
      </c>
      <c r="T321" s="192" t="e">
        <f>VLOOKUP(D321,'PC Receitas'!$N$4:$O$14,2,FALSE)</f>
        <v>#N/A</v>
      </c>
    </row>
    <row r="322" spans="3:20" ht="19.5" customHeight="1" thickTop="1" thickBot="1" x14ac:dyDescent="0.25">
      <c r="C322" s="58"/>
      <c r="D322" s="58"/>
      <c r="E322" s="58"/>
      <c r="F322" s="58"/>
      <c r="G322" s="58"/>
      <c r="H322" s="58"/>
      <c r="I322" s="59"/>
      <c r="J322" s="60"/>
      <c r="K322" s="57">
        <f t="shared" ca="1" si="27"/>
        <v>94700</v>
      </c>
      <c r="P322" s="188" t="e">
        <f t="shared" si="26"/>
        <v>#N/A</v>
      </c>
      <c r="Q322" s="191" t="e">
        <f t="shared" si="24"/>
        <v>#N/A</v>
      </c>
      <c r="R322" s="191" t="e">
        <f t="shared" si="25"/>
        <v>#N/A</v>
      </c>
      <c r="S322" s="191" t="e">
        <f t="shared" si="28"/>
        <v>#N/A</v>
      </c>
      <c r="T322" s="192" t="e">
        <f>VLOOKUP(D322,'PC Receitas'!$N$4:$O$14,2,FALSE)</f>
        <v>#N/A</v>
      </c>
    </row>
    <row r="323" spans="3:20" ht="19.5" customHeight="1" thickTop="1" thickBot="1" x14ac:dyDescent="0.25">
      <c r="C323" s="58"/>
      <c r="D323" s="58"/>
      <c r="E323" s="58"/>
      <c r="F323" s="58"/>
      <c r="G323" s="58"/>
      <c r="H323" s="58"/>
      <c r="I323" s="59"/>
      <c r="J323" s="60"/>
      <c r="K323" s="57">
        <f t="shared" ca="1" si="27"/>
        <v>94700</v>
      </c>
      <c r="P323" s="188" t="e">
        <f t="shared" si="26"/>
        <v>#N/A</v>
      </c>
      <c r="Q323" s="191" t="e">
        <f t="shared" si="24"/>
        <v>#N/A</v>
      </c>
      <c r="R323" s="191" t="e">
        <f t="shared" si="25"/>
        <v>#N/A</v>
      </c>
      <c r="S323" s="191" t="e">
        <f t="shared" si="28"/>
        <v>#N/A</v>
      </c>
      <c r="T323" s="192" t="e">
        <f>VLOOKUP(D323,'PC Receitas'!$N$4:$O$14,2,FALSE)</f>
        <v>#N/A</v>
      </c>
    </row>
    <row r="324" spans="3:20" ht="19.5" customHeight="1" thickTop="1" thickBot="1" x14ac:dyDescent="0.25">
      <c r="C324" s="58"/>
      <c r="D324" s="58"/>
      <c r="E324" s="58"/>
      <c r="F324" s="58"/>
      <c r="G324" s="58"/>
      <c r="H324" s="58"/>
      <c r="I324" s="59"/>
      <c r="J324" s="60"/>
      <c r="K324" s="57">
        <f t="shared" ca="1" si="27"/>
        <v>94700</v>
      </c>
      <c r="P324" s="188" t="e">
        <f t="shared" si="26"/>
        <v>#N/A</v>
      </c>
      <c r="Q324" s="191" t="e">
        <f t="shared" si="24"/>
        <v>#N/A</v>
      </c>
      <c r="R324" s="191" t="e">
        <f t="shared" si="25"/>
        <v>#N/A</v>
      </c>
      <c r="S324" s="191" t="e">
        <f t="shared" si="28"/>
        <v>#N/A</v>
      </c>
      <c r="T324" s="192" t="e">
        <f>VLOOKUP(D324,'PC Receitas'!$N$4:$O$14,2,FALSE)</f>
        <v>#N/A</v>
      </c>
    </row>
    <row r="325" spans="3:20" ht="19.5" customHeight="1" thickTop="1" thickBot="1" x14ac:dyDescent="0.25">
      <c r="C325" s="58"/>
      <c r="D325" s="58"/>
      <c r="E325" s="58"/>
      <c r="F325" s="58"/>
      <c r="G325" s="58"/>
      <c r="H325" s="58"/>
      <c r="I325" s="59"/>
      <c r="J325" s="60"/>
      <c r="K325" s="57">
        <f t="shared" ca="1" si="27"/>
        <v>94700</v>
      </c>
      <c r="P325" s="188" t="e">
        <f t="shared" si="26"/>
        <v>#N/A</v>
      </c>
      <c r="Q325" s="191" t="e">
        <f t="shared" si="24"/>
        <v>#N/A</v>
      </c>
      <c r="R325" s="191" t="e">
        <f t="shared" si="25"/>
        <v>#N/A</v>
      </c>
      <c r="S325" s="191" t="e">
        <f t="shared" si="28"/>
        <v>#N/A</v>
      </c>
      <c r="T325" s="192" t="e">
        <f>VLOOKUP(D325,'PC Receitas'!$N$4:$O$14,2,FALSE)</f>
        <v>#N/A</v>
      </c>
    </row>
    <row r="326" spans="3:20" ht="19.5" customHeight="1" thickTop="1" thickBot="1" x14ac:dyDescent="0.25">
      <c r="C326" s="58"/>
      <c r="D326" s="58"/>
      <c r="E326" s="58"/>
      <c r="F326" s="58"/>
      <c r="G326" s="58"/>
      <c r="H326" s="58"/>
      <c r="I326" s="59"/>
      <c r="J326" s="60"/>
      <c r="K326" s="57">
        <f t="shared" ca="1" si="27"/>
        <v>94700</v>
      </c>
      <c r="P326" s="188" t="e">
        <f t="shared" si="26"/>
        <v>#N/A</v>
      </c>
      <c r="Q326" s="191" t="e">
        <f t="shared" ref="Q326:Q389" si="29">IF(T326="Despesas_de_Moradia","Despesa",IF(T326="Despesas_com_Alimentacao","Despesa",IF(T326="Despesas_com_Saude","Despesa","")))</f>
        <v>#N/A</v>
      </c>
      <c r="R326" s="191" t="e">
        <f t="shared" ref="R326:R389" si="30">IF(T326="Renda_Familiar","Receita",IF(T326="Receitas_com_Aplicacoes_Financeiras","Receita",IF(T326="Outras_Receitas","Receita","")))</f>
        <v>#N/A</v>
      </c>
      <c r="S326" s="191" t="e">
        <f t="shared" si="28"/>
        <v>#N/A</v>
      </c>
      <c r="T326" s="192" t="e">
        <f>VLOOKUP(D326,'PC Receitas'!$N$4:$O$14,2,FALSE)</f>
        <v>#N/A</v>
      </c>
    </row>
    <row r="327" spans="3:20" ht="19.5" customHeight="1" thickTop="1" thickBot="1" x14ac:dyDescent="0.25">
      <c r="C327" s="58"/>
      <c r="D327" s="58"/>
      <c r="E327" s="58"/>
      <c r="F327" s="58"/>
      <c r="G327" s="58"/>
      <c r="H327" s="58"/>
      <c r="I327" s="59"/>
      <c r="J327" s="60"/>
      <c r="K327" s="57">
        <f t="shared" ca="1" si="27"/>
        <v>94700</v>
      </c>
      <c r="P327" s="188" t="e">
        <f t="shared" si="26"/>
        <v>#N/A</v>
      </c>
      <c r="Q327" s="191" t="e">
        <f t="shared" si="29"/>
        <v>#N/A</v>
      </c>
      <c r="R327" s="191" t="e">
        <f t="shared" si="30"/>
        <v>#N/A</v>
      </c>
      <c r="S327" s="191" t="e">
        <f t="shared" si="28"/>
        <v>#N/A</v>
      </c>
      <c r="T327" s="192" t="e">
        <f>VLOOKUP(D327,'PC Receitas'!$N$4:$O$14,2,FALSE)</f>
        <v>#N/A</v>
      </c>
    </row>
    <row r="328" spans="3:20" ht="19.5" customHeight="1" thickTop="1" thickBot="1" x14ac:dyDescent="0.25">
      <c r="C328" s="58"/>
      <c r="D328" s="58"/>
      <c r="E328" s="58"/>
      <c r="F328" s="58"/>
      <c r="G328" s="58"/>
      <c r="H328" s="58"/>
      <c r="I328" s="59"/>
      <c r="J328" s="60"/>
      <c r="K328" s="57">
        <f t="shared" ca="1" si="27"/>
        <v>94700</v>
      </c>
      <c r="P328" s="188" t="e">
        <f t="shared" si="26"/>
        <v>#N/A</v>
      </c>
      <c r="Q328" s="191" t="e">
        <f t="shared" si="29"/>
        <v>#N/A</v>
      </c>
      <c r="R328" s="191" t="e">
        <f t="shared" si="30"/>
        <v>#N/A</v>
      </c>
      <c r="S328" s="191" t="e">
        <f t="shared" si="28"/>
        <v>#N/A</v>
      </c>
      <c r="T328" s="192" t="e">
        <f>VLOOKUP(D328,'PC Receitas'!$N$4:$O$14,2,FALSE)</f>
        <v>#N/A</v>
      </c>
    </row>
    <row r="329" spans="3:20" ht="19.5" customHeight="1" thickTop="1" thickBot="1" x14ac:dyDescent="0.25">
      <c r="C329" s="58"/>
      <c r="D329" s="58"/>
      <c r="E329" s="58"/>
      <c r="F329" s="58"/>
      <c r="G329" s="58"/>
      <c r="H329" s="58"/>
      <c r="I329" s="59"/>
      <c r="J329" s="60"/>
      <c r="K329" s="57">
        <f t="shared" ca="1" si="27"/>
        <v>94700</v>
      </c>
      <c r="P329" s="188" t="e">
        <f t="shared" si="26"/>
        <v>#N/A</v>
      </c>
      <c r="Q329" s="191" t="e">
        <f t="shared" si="29"/>
        <v>#N/A</v>
      </c>
      <c r="R329" s="191" t="e">
        <f t="shared" si="30"/>
        <v>#N/A</v>
      </c>
      <c r="S329" s="191" t="e">
        <f t="shared" si="28"/>
        <v>#N/A</v>
      </c>
      <c r="T329" s="192" t="e">
        <f>VLOOKUP(D329,'PC Receitas'!$N$4:$O$14,2,FALSE)</f>
        <v>#N/A</v>
      </c>
    </row>
    <row r="330" spans="3:20" ht="19.5" customHeight="1" thickTop="1" thickBot="1" x14ac:dyDescent="0.25">
      <c r="C330" s="58"/>
      <c r="D330" s="58"/>
      <c r="E330" s="58"/>
      <c r="F330" s="58"/>
      <c r="G330" s="58"/>
      <c r="H330" s="58"/>
      <c r="I330" s="59"/>
      <c r="J330" s="60"/>
      <c r="K330" s="57">
        <f t="shared" ca="1" si="27"/>
        <v>94700</v>
      </c>
      <c r="P330" s="188" t="e">
        <f t="shared" si="26"/>
        <v>#N/A</v>
      </c>
      <c r="Q330" s="191" t="e">
        <f t="shared" si="29"/>
        <v>#N/A</v>
      </c>
      <c r="R330" s="191" t="e">
        <f t="shared" si="30"/>
        <v>#N/A</v>
      </c>
      <c r="S330" s="191" t="e">
        <f t="shared" si="28"/>
        <v>#N/A</v>
      </c>
      <c r="T330" s="192" t="e">
        <f>VLOOKUP(D330,'PC Receitas'!$N$4:$O$14,2,FALSE)</f>
        <v>#N/A</v>
      </c>
    </row>
    <row r="331" spans="3:20" ht="19.5" customHeight="1" thickTop="1" thickBot="1" x14ac:dyDescent="0.25">
      <c r="C331" s="58"/>
      <c r="D331" s="58"/>
      <c r="E331" s="58"/>
      <c r="F331" s="58"/>
      <c r="G331" s="58"/>
      <c r="H331" s="58"/>
      <c r="I331" s="59"/>
      <c r="J331" s="60"/>
      <c r="K331" s="57">
        <f t="shared" ca="1" si="27"/>
        <v>94700</v>
      </c>
      <c r="P331" s="188" t="e">
        <f t="shared" si="26"/>
        <v>#N/A</v>
      </c>
      <c r="Q331" s="191" t="e">
        <f t="shared" si="29"/>
        <v>#N/A</v>
      </c>
      <c r="R331" s="191" t="e">
        <f t="shared" si="30"/>
        <v>#N/A</v>
      </c>
      <c r="S331" s="191" t="e">
        <f t="shared" si="28"/>
        <v>#N/A</v>
      </c>
      <c r="T331" s="192" t="e">
        <f>VLOOKUP(D331,'PC Receitas'!$N$4:$O$14,2,FALSE)</f>
        <v>#N/A</v>
      </c>
    </row>
    <row r="332" spans="3:20" ht="19.5" customHeight="1" thickTop="1" thickBot="1" x14ac:dyDescent="0.25">
      <c r="C332" s="58"/>
      <c r="D332" s="58"/>
      <c r="E332" s="58"/>
      <c r="F332" s="58"/>
      <c r="G332" s="58"/>
      <c r="H332" s="58"/>
      <c r="I332" s="59"/>
      <c r="J332" s="60"/>
      <c r="K332" s="57">
        <f t="shared" ca="1" si="27"/>
        <v>94700</v>
      </c>
      <c r="P332" s="188" t="e">
        <f t="shared" si="26"/>
        <v>#N/A</v>
      </c>
      <c r="Q332" s="191" t="e">
        <f t="shared" si="29"/>
        <v>#N/A</v>
      </c>
      <c r="R332" s="191" t="e">
        <f t="shared" si="30"/>
        <v>#N/A</v>
      </c>
      <c r="S332" s="191" t="e">
        <f t="shared" si="28"/>
        <v>#N/A</v>
      </c>
      <c r="T332" s="192" t="e">
        <f>VLOOKUP(D332,'PC Receitas'!$N$4:$O$14,2,FALSE)</f>
        <v>#N/A</v>
      </c>
    </row>
    <row r="333" spans="3:20" ht="19.5" customHeight="1" thickTop="1" thickBot="1" x14ac:dyDescent="0.25">
      <c r="C333" s="58"/>
      <c r="D333" s="58"/>
      <c r="E333" s="58"/>
      <c r="F333" s="58"/>
      <c r="G333" s="58"/>
      <c r="H333" s="58"/>
      <c r="I333" s="59"/>
      <c r="J333" s="60"/>
      <c r="K333" s="57">
        <f t="shared" ca="1" si="27"/>
        <v>94700</v>
      </c>
      <c r="P333" s="188" t="e">
        <f t="shared" si="26"/>
        <v>#N/A</v>
      </c>
      <c r="Q333" s="191" t="e">
        <f t="shared" si="29"/>
        <v>#N/A</v>
      </c>
      <c r="R333" s="191" t="e">
        <f t="shared" si="30"/>
        <v>#N/A</v>
      </c>
      <c r="S333" s="191" t="e">
        <f t="shared" si="28"/>
        <v>#N/A</v>
      </c>
      <c r="T333" s="192" t="e">
        <f>VLOOKUP(D333,'PC Receitas'!$N$4:$O$14,2,FALSE)</f>
        <v>#N/A</v>
      </c>
    </row>
    <row r="334" spans="3:20" ht="19.5" customHeight="1" thickTop="1" thickBot="1" x14ac:dyDescent="0.25">
      <c r="C334" s="58"/>
      <c r="D334" s="58"/>
      <c r="E334" s="58"/>
      <c r="F334" s="58"/>
      <c r="G334" s="58"/>
      <c r="H334" s="58"/>
      <c r="I334" s="59"/>
      <c r="J334" s="60"/>
      <c r="K334" s="57">
        <f t="shared" ca="1" si="27"/>
        <v>94700</v>
      </c>
      <c r="P334" s="188" t="e">
        <f t="shared" si="26"/>
        <v>#N/A</v>
      </c>
      <c r="Q334" s="191" t="e">
        <f t="shared" si="29"/>
        <v>#N/A</v>
      </c>
      <c r="R334" s="191" t="e">
        <f t="shared" si="30"/>
        <v>#N/A</v>
      </c>
      <c r="S334" s="191" t="e">
        <f t="shared" si="28"/>
        <v>#N/A</v>
      </c>
      <c r="T334" s="192" t="e">
        <f>VLOOKUP(D334,'PC Receitas'!$N$4:$O$14,2,FALSE)</f>
        <v>#N/A</v>
      </c>
    </row>
    <row r="335" spans="3:20" ht="19.5" customHeight="1" thickTop="1" thickBot="1" x14ac:dyDescent="0.25">
      <c r="C335" s="58"/>
      <c r="D335" s="58"/>
      <c r="E335" s="58"/>
      <c r="F335" s="58"/>
      <c r="G335" s="58"/>
      <c r="H335" s="58"/>
      <c r="I335" s="59"/>
      <c r="J335" s="60"/>
      <c r="K335" s="57">
        <f t="shared" ca="1" si="27"/>
        <v>94700</v>
      </c>
      <c r="P335" s="188" t="e">
        <f t="shared" si="26"/>
        <v>#N/A</v>
      </c>
      <c r="Q335" s="191" t="e">
        <f t="shared" si="29"/>
        <v>#N/A</v>
      </c>
      <c r="R335" s="191" t="e">
        <f t="shared" si="30"/>
        <v>#N/A</v>
      </c>
      <c r="S335" s="191" t="e">
        <f t="shared" si="28"/>
        <v>#N/A</v>
      </c>
      <c r="T335" s="192" t="e">
        <f>VLOOKUP(D335,'PC Receitas'!$N$4:$O$14,2,FALSE)</f>
        <v>#N/A</v>
      </c>
    </row>
    <row r="336" spans="3:20" ht="19.5" customHeight="1" thickTop="1" thickBot="1" x14ac:dyDescent="0.25">
      <c r="C336" s="58"/>
      <c r="D336" s="58"/>
      <c r="E336" s="58"/>
      <c r="F336" s="58"/>
      <c r="G336" s="58"/>
      <c r="H336" s="58"/>
      <c r="I336" s="59"/>
      <c r="J336" s="60"/>
      <c r="K336" s="57">
        <f t="shared" ca="1" si="27"/>
        <v>94700</v>
      </c>
      <c r="P336" s="188" t="e">
        <f t="shared" ref="P336:P399" si="31">IF(T336="Despesas_com_Transportes","Despesa",IF(T336="Despesas_com_Lazer_e_Informacao","Despesa",IF(T336="Outras_Despesas","Despesa",IF(T336="Imposto_de_Renda","Despesa",IF(T336="Investimentos_Bens","Despesa","")))))</f>
        <v>#N/A</v>
      </c>
      <c r="Q336" s="191" t="e">
        <f t="shared" si="29"/>
        <v>#N/A</v>
      </c>
      <c r="R336" s="191" t="e">
        <f t="shared" si="30"/>
        <v>#N/A</v>
      </c>
      <c r="S336" s="191" t="e">
        <f t="shared" si="28"/>
        <v>#N/A</v>
      </c>
      <c r="T336" s="192" t="e">
        <f>VLOOKUP(D336,'PC Receitas'!$N$4:$O$14,2,FALSE)</f>
        <v>#N/A</v>
      </c>
    </row>
    <row r="337" spans="3:20" ht="19.5" customHeight="1" thickTop="1" thickBot="1" x14ac:dyDescent="0.25">
      <c r="C337" s="58"/>
      <c r="D337" s="58"/>
      <c r="E337" s="58"/>
      <c r="F337" s="58"/>
      <c r="G337" s="58"/>
      <c r="H337" s="58"/>
      <c r="I337" s="59"/>
      <c r="J337" s="60"/>
      <c r="K337" s="57">
        <f t="shared" ca="1" si="27"/>
        <v>94700</v>
      </c>
      <c r="P337" s="188" t="e">
        <f t="shared" si="31"/>
        <v>#N/A</v>
      </c>
      <c r="Q337" s="191" t="e">
        <f t="shared" si="29"/>
        <v>#N/A</v>
      </c>
      <c r="R337" s="191" t="e">
        <f t="shared" si="30"/>
        <v>#N/A</v>
      </c>
      <c r="S337" s="191" t="e">
        <f t="shared" si="28"/>
        <v>#N/A</v>
      </c>
      <c r="T337" s="192" t="e">
        <f>VLOOKUP(D337,'PC Receitas'!$N$4:$O$14,2,FALSE)</f>
        <v>#N/A</v>
      </c>
    </row>
    <row r="338" spans="3:20" ht="19.5" customHeight="1" thickTop="1" thickBot="1" x14ac:dyDescent="0.25">
      <c r="C338" s="58"/>
      <c r="D338" s="58"/>
      <c r="E338" s="58"/>
      <c r="F338" s="58"/>
      <c r="G338" s="58"/>
      <c r="H338" s="58"/>
      <c r="I338" s="59"/>
      <c r="J338" s="60"/>
      <c r="K338" s="57">
        <f t="shared" ca="1" si="27"/>
        <v>94700</v>
      </c>
      <c r="P338" s="188" t="e">
        <f t="shared" si="31"/>
        <v>#N/A</v>
      </c>
      <c r="Q338" s="191" t="e">
        <f t="shared" si="29"/>
        <v>#N/A</v>
      </c>
      <c r="R338" s="191" t="e">
        <f t="shared" si="30"/>
        <v>#N/A</v>
      </c>
      <c r="S338" s="191" t="e">
        <f t="shared" si="28"/>
        <v>#N/A</v>
      </c>
      <c r="T338" s="192"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94700</v>
      </c>
      <c r="P339" s="188" t="e">
        <f t="shared" si="31"/>
        <v>#N/A</v>
      </c>
      <c r="Q339" s="191" t="e">
        <f t="shared" si="29"/>
        <v>#N/A</v>
      </c>
      <c r="R339" s="191" t="e">
        <f t="shared" si="30"/>
        <v>#N/A</v>
      </c>
      <c r="S339" s="191" t="e">
        <f t="shared" si="28"/>
        <v>#N/A</v>
      </c>
      <c r="T339" s="192" t="e">
        <f>VLOOKUP(D339,'PC Receitas'!$N$4:$O$14,2,FALSE)</f>
        <v>#N/A</v>
      </c>
    </row>
    <row r="340" spans="3:20" ht="19.5" customHeight="1" thickTop="1" thickBot="1" x14ac:dyDescent="0.25">
      <c r="C340" s="58"/>
      <c r="D340" s="58"/>
      <c r="E340" s="58"/>
      <c r="F340" s="58"/>
      <c r="G340" s="58"/>
      <c r="H340" s="58"/>
      <c r="I340" s="59"/>
      <c r="J340" s="60"/>
      <c r="K340" s="57">
        <f t="shared" ca="1" si="32"/>
        <v>94700</v>
      </c>
      <c r="P340" s="188" t="e">
        <f t="shared" si="31"/>
        <v>#N/A</v>
      </c>
      <c r="Q340" s="191" t="e">
        <f t="shared" si="29"/>
        <v>#N/A</v>
      </c>
      <c r="R340" s="191" t="e">
        <f t="shared" si="30"/>
        <v>#N/A</v>
      </c>
      <c r="S340" s="191" t="e">
        <f t="shared" ref="S340:S403" si="33">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ca="1" si="32"/>
        <v>94700</v>
      </c>
      <c r="P341" s="188" t="e">
        <f t="shared" si="31"/>
        <v>#N/A</v>
      </c>
      <c r="Q341" s="191" t="e">
        <f t="shared" si="29"/>
        <v>#N/A</v>
      </c>
      <c r="R341" s="191" t="e">
        <f t="shared" si="30"/>
        <v>#N/A</v>
      </c>
      <c r="S341" s="191" t="e">
        <f t="shared" si="33"/>
        <v>#N/A</v>
      </c>
      <c r="T341" s="192" t="e">
        <f>VLOOKUP(D341,'PC Receitas'!$N$4:$O$14,2,FALSE)</f>
        <v>#N/A</v>
      </c>
    </row>
    <row r="342" spans="3:20" ht="19.5" customHeight="1" thickTop="1" thickBot="1" x14ac:dyDescent="0.25">
      <c r="C342" s="58"/>
      <c r="D342" s="58"/>
      <c r="E342" s="58"/>
      <c r="F342" s="58"/>
      <c r="G342" s="58"/>
      <c r="H342" s="58"/>
      <c r="I342" s="59"/>
      <c r="J342" s="60"/>
      <c r="K342" s="57">
        <f t="shared" ca="1" si="32"/>
        <v>94700</v>
      </c>
      <c r="P342" s="188" t="e">
        <f t="shared" si="31"/>
        <v>#N/A</v>
      </c>
      <c r="Q342" s="191" t="e">
        <f t="shared" si="29"/>
        <v>#N/A</v>
      </c>
      <c r="R342" s="191" t="e">
        <f t="shared" si="30"/>
        <v>#N/A</v>
      </c>
      <c r="S342" s="191" t="e">
        <f t="shared" si="33"/>
        <v>#N/A</v>
      </c>
      <c r="T342" s="192" t="e">
        <f>VLOOKUP(D342,'PC Receitas'!$N$4:$O$14,2,FALSE)</f>
        <v>#N/A</v>
      </c>
    </row>
    <row r="343" spans="3:20" ht="19.5" customHeight="1" thickTop="1" thickBot="1" x14ac:dyDescent="0.25">
      <c r="C343" s="58"/>
      <c r="D343" s="58"/>
      <c r="E343" s="58"/>
      <c r="F343" s="58"/>
      <c r="G343" s="58"/>
      <c r="H343" s="58"/>
      <c r="I343" s="59"/>
      <c r="J343" s="60"/>
      <c r="K343" s="57">
        <f t="shared" ca="1" si="32"/>
        <v>94700</v>
      </c>
      <c r="P343" s="188" t="e">
        <f t="shared" si="31"/>
        <v>#N/A</v>
      </c>
      <c r="Q343" s="191" t="e">
        <f t="shared" si="29"/>
        <v>#N/A</v>
      </c>
      <c r="R343" s="191" t="e">
        <f t="shared" si="30"/>
        <v>#N/A</v>
      </c>
      <c r="S343" s="191" t="e">
        <f t="shared" si="33"/>
        <v>#N/A</v>
      </c>
      <c r="T343" s="192" t="e">
        <f>VLOOKUP(D343,'PC Receitas'!$N$4:$O$14,2,FALSE)</f>
        <v>#N/A</v>
      </c>
    </row>
    <row r="344" spans="3:20" ht="19.5" customHeight="1" thickTop="1" thickBot="1" x14ac:dyDescent="0.25">
      <c r="C344" s="58"/>
      <c r="D344" s="58"/>
      <c r="E344" s="58"/>
      <c r="F344" s="58"/>
      <c r="G344" s="58"/>
      <c r="H344" s="58"/>
      <c r="I344" s="59"/>
      <c r="J344" s="60"/>
      <c r="K344" s="57">
        <f t="shared" ca="1" si="32"/>
        <v>94700</v>
      </c>
      <c r="P344" s="188" t="e">
        <f t="shared" si="31"/>
        <v>#N/A</v>
      </c>
      <c r="Q344" s="191" t="e">
        <f t="shared" si="29"/>
        <v>#N/A</v>
      </c>
      <c r="R344" s="191" t="e">
        <f t="shared" si="30"/>
        <v>#N/A</v>
      </c>
      <c r="S344" s="191" t="e">
        <f t="shared" si="33"/>
        <v>#N/A</v>
      </c>
      <c r="T344" s="192" t="e">
        <f>VLOOKUP(D344,'PC Receitas'!$N$4:$O$14,2,FALSE)</f>
        <v>#N/A</v>
      </c>
    </row>
    <row r="345" spans="3:20" ht="19.5" customHeight="1" thickTop="1" thickBot="1" x14ac:dyDescent="0.25">
      <c r="C345" s="58"/>
      <c r="D345" s="58"/>
      <c r="E345" s="58"/>
      <c r="F345" s="58"/>
      <c r="G345" s="58"/>
      <c r="H345" s="58"/>
      <c r="I345" s="59"/>
      <c r="J345" s="60"/>
      <c r="K345" s="57">
        <f t="shared" ca="1" si="32"/>
        <v>94700</v>
      </c>
      <c r="P345" s="188" t="e">
        <f t="shared" si="31"/>
        <v>#N/A</v>
      </c>
      <c r="Q345" s="191" t="e">
        <f t="shared" si="29"/>
        <v>#N/A</v>
      </c>
      <c r="R345" s="191" t="e">
        <f t="shared" si="30"/>
        <v>#N/A</v>
      </c>
      <c r="S345" s="191" t="e">
        <f t="shared" si="33"/>
        <v>#N/A</v>
      </c>
      <c r="T345" s="192" t="e">
        <f>VLOOKUP(D345,'PC Receitas'!$N$4:$O$14,2,FALSE)</f>
        <v>#N/A</v>
      </c>
    </row>
    <row r="346" spans="3:20" ht="19.5" customHeight="1" thickTop="1" thickBot="1" x14ac:dyDescent="0.25">
      <c r="C346" s="58"/>
      <c r="D346" s="58"/>
      <c r="E346" s="58"/>
      <c r="F346" s="58"/>
      <c r="G346" s="58"/>
      <c r="H346" s="58"/>
      <c r="I346" s="59"/>
      <c r="J346" s="60"/>
      <c r="K346" s="57">
        <f t="shared" ca="1" si="32"/>
        <v>94700</v>
      </c>
      <c r="P346" s="188" t="e">
        <f t="shared" si="31"/>
        <v>#N/A</v>
      </c>
      <c r="Q346" s="191" t="e">
        <f t="shared" si="29"/>
        <v>#N/A</v>
      </c>
      <c r="R346" s="191" t="e">
        <f t="shared" si="30"/>
        <v>#N/A</v>
      </c>
      <c r="S346" s="191" t="e">
        <f t="shared" si="33"/>
        <v>#N/A</v>
      </c>
      <c r="T346" s="192" t="e">
        <f>VLOOKUP(D346,'PC Receitas'!$N$4:$O$14,2,FALSE)</f>
        <v>#N/A</v>
      </c>
    </row>
    <row r="347" spans="3:20" ht="19.5" customHeight="1" thickTop="1" thickBot="1" x14ac:dyDescent="0.25">
      <c r="C347" s="58"/>
      <c r="D347" s="58"/>
      <c r="E347" s="58"/>
      <c r="F347" s="58"/>
      <c r="G347" s="58"/>
      <c r="H347" s="58"/>
      <c r="I347" s="59"/>
      <c r="J347" s="60"/>
      <c r="K347" s="57">
        <f t="shared" ca="1" si="32"/>
        <v>94700</v>
      </c>
      <c r="P347" s="188" t="e">
        <f t="shared" si="31"/>
        <v>#N/A</v>
      </c>
      <c r="Q347" s="191" t="e">
        <f t="shared" si="29"/>
        <v>#N/A</v>
      </c>
      <c r="R347" s="191" t="e">
        <f t="shared" si="30"/>
        <v>#N/A</v>
      </c>
      <c r="S347" s="191" t="e">
        <f t="shared" si="33"/>
        <v>#N/A</v>
      </c>
      <c r="T347" s="192" t="e">
        <f>VLOOKUP(D347,'PC Receitas'!$N$4:$O$14,2,FALSE)</f>
        <v>#N/A</v>
      </c>
    </row>
    <row r="348" spans="3:20" ht="19.5" customHeight="1" thickTop="1" thickBot="1" x14ac:dyDescent="0.25">
      <c r="C348" s="58"/>
      <c r="D348" s="58"/>
      <c r="E348" s="58"/>
      <c r="F348" s="58"/>
      <c r="G348" s="58"/>
      <c r="H348" s="58"/>
      <c r="I348" s="59"/>
      <c r="J348" s="60"/>
      <c r="K348" s="57">
        <f t="shared" ca="1" si="32"/>
        <v>94700</v>
      </c>
      <c r="P348" s="188" t="e">
        <f t="shared" si="31"/>
        <v>#N/A</v>
      </c>
      <c r="Q348" s="191" t="e">
        <f t="shared" si="29"/>
        <v>#N/A</v>
      </c>
      <c r="R348" s="191" t="e">
        <f t="shared" si="30"/>
        <v>#N/A</v>
      </c>
      <c r="S348" s="191" t="e">
        <f t="shared" si="33"/>
        <v>#N/A</v>
      </c>
      <c r="T348" s="192" t="e">
        <f>VLOOKUP(D348,'PC Receitas'!$N$4:$O$14,2,FALSE)</f>
        <v>#N/A</v>
      </c>
    </row>
    <row r="349" spans="3:20" ht="19.5" customHeight="1" thickTop="1" thickBot="1" x14ac:dyDescent="0.25">
      <c r="C349" s="58"/>
      <c r="D349" s="58"/>
      <c r="E349" s="58"/>
      <c r="F349" s="58"/>
      <c r="G349" s="58"/>
      <c r="H349" s="58"/>
      <c r="I349" s="59"/>
      <c r="J349" s="60"/>
      <c r="K349" s="57">
        <f t="shared" ca="1" si="32"/>
        <v>94700</v>
      </c>
      <c r="P349" s="188" t="e">
        <f t="shared" si="31"/>
        <v>#N/A</v>
      </c>
      <c r="Q349" s="191" t="e">
        <f t="shared" si="29"/>
        <v>#N/A</v>
      </c>
      <c r="R349" s="191" t="e">
        <f t="shared" si="30"/>
        <v>#N/A</v>
      </c>
      <c r="S349" s="191" t="e">
        <f t="shared" si="33"/>
        <v>#N/A</v>
      </c>
      <c r="T349" s="192" t="e">
        <f>VLOOKUP(D349,'PC Receitas'!$N$4:$O$14,2,FALSE)</f>
        <v>#N/A</v>
      </c>
    </row>
    <row r="350" spans="3:20" ht="19.5" customHeight="1" thickTop="1" thickBot="1" x14ac:dyDescent="0.25">
      <c r="C350" s="58"/>
      <c r="D350" s="58"/>
      <c r="E350" s="58"/>
      <c r="F350" s="58"/>
      <c r="G350" s="58"/>
      <c r="H350" s="58"/>
      <c r="I350" s="59"/>
      <c r="J350" s="60"/>
      <c r="K350" s="57">
        <f t="shared" ca="1" si="32"/>
        <v>94700</v>
      </c>
      <c r="P350" s="188" t="e">
        <f t="shared" si="31"/>
        <v>#N/A</v>
      </c>
      <c r="Q350" s="191" t="e">
        <f t="shared" si="29"/>
        <v>#N/A</v>
      </c>
      <c r="R350" s="191" t="e">
        <f t="shared" si="30"/>
        <v>#N/A</v>
      </c>
      <c r="S350" s="191" t="e">
        <f t="shared" si="33"/>
        <v>#N/A</v>
      </c>
      <c r="T350" s="192" t="e">
        <f>VLOOKUP(D350,'PC Receitas'!$N$4:$O$14,2,FALSE)</f>
        <v>#N/A</v>
      </c>
    </row>
    <row r="351" spans="3:20" ht="19.5" customHeight="1" thickTop="1" thickBot="1" x14ac:dyDescent="0.25">
      <c r="C351" s="58"/>
      <c r="D351" s="58"/>
      <c r="E351" s="58"/>
      <c r="F351" s="58"/>
      <c r="G351" s="58"/>
      <c r="H351" s="58"/>
      <c r="I351" s="59"/>
      <c r="J351" s="60"/>
      <c r="K351" s="57">
        <f t="shared" ca="1" si="32"/>
        <v>94700</v>
      </c>
      <c r="P351" s="188" t="e">
        <f t="shared" si="31"/>
        <v>#N/A</v>
      </c>
      <c r="Q351" s="191" t="e">
        <f t="shared" si="29"/>
        <v>#N/A</v>
      </c>
      <c r="R351" s="191" t="e">
        <f t="shared" si="30"/>
        <v>#N/A</v>
      </c>
      <c r="S351" s="191" t="e">
        <f t="shared" si="33"/>
        <v>#N/A</v>
      </c>
      <c r="T351" s="192" t="e">
        <f>VLOOKUP(D351,'PC Receitas'!$N$4:$O$14,2,FALSE)</f>
        <v>#N/A</v>
      </c>
    </row>
    <row r="352" spans="3:20" ht="19.5" customHeight="1" thickTop="1" thickBot="1" x14ac:dyDescent="0.25">
      <c r="C352" s="58"/>
      <c r="D352" s="58"/>
      <c r="E352" s="58"/>
      <c r="F352" s="58"/>
      <c r="G352" s="58"/>
      <c r="H352" s="58"/>
      <c r="I352" s="59"/>
      <c r="J352" s="60"/>
      <c r="K352" s="57">
        <f t="shared" ca="1" si="32"/>
        <v>94700</v>
      </c>
      <c r="P352" s="188" t="e">
        <f t="shared" si="31"/>
        <v>#N/A</v>
      </c>
      <c r="Q352" s="191" t="e">
        <f t="shared" si="29"/>
        <v>#N/A</v>
      </c>
      <c r="R352" s="191" t="e">
        <f t="shared" si="30"/>
        <v>#N/A</v>
      </c>
      <c r="S352" s="191" t="e">
        <f t="shared" si="33"/>
        <v>#N/A</v>
      </c>
      <c r="T352" s="192" t="e">
        <f>VLOOKUP(D352,'PC Receitas'!$N$4:$O$14,2,FALSE)</f>
        <v>#N/A</v>
      </c>
    </row>
    <row r="353" spans="3:20" ht="19.5" customHeight="1" thickTop="1" thickBot="1" x14ac:dyDescent="0.25">
      <c r="C353" s="58"/>
      <c r="D353" s="58"/>
      <c r="E353" s="58"/>
      <c r="F353" s="58"/>
      <c r="G353" s="58"/>
      <c r="H353" s="58"/>
      <c r="I353" s="59"/>
      <c r="J353" s="60"/>
      <c r="K353" s="57">
        <f t="shared" ca="1" si="32"/>
        <v>94700</v>
      </c>
      <c r="P353" s="188" t="e">
        <f t="shared" si="31"/>
        <v>#N/A</v>
      </c>
      <c r="Q353" s="191" t="e">
        <f t="shared" si="29"/>
        <v>#N/A</v>
      </c>
      <c r="R353" s="191" t="e">
        <f t="shared" si="30"/>
        <v>#N/A</v>
      </c>
      <c r="S353" s="191" t="e">
        <f t="shared" si="33"/>
        <v>#N/A</v>
      </c>
      <c r="T353" s="192" t="e">
        <f>VLOOKUP(D353,'PC Receitas'!$N$4:$O$14,2,FALSE)</f>
        <v>#N/A</v>
      </c>
    </row>
    <row r="354" spans="3:20" ht="19.5" customHeight="1" thickTop="1" thickBot="1" x14ac:dyDescent="0.25">
      <c r="C354" s="58"/>
      <c r="D354" s="58"/>
      <c r="E354" s="58"/>
      <c r="F354" s="58"/>
      <c r="G354" s="58"/>
      <c r="H354" s="58"/>
      <c r="I354" s="59"/>
      <c r="J354" s="60"/>
      <c r="K354" s="57">
        <f t="shared" ca="1" si="32"/>
        <v>94700</v>
      </c>
      <c r="P354" s="188" t="e">
        <f t="shared" si="31"/>
        <v>#N/A</v>
      </c>
      <c r="Q354" s="191" t="e">
        <f t="shared" si="29"/>
        <v>#N/A</v>
      </c>
      <c r="R354" s="191" t="e">
        <f t="shared" si="30"/>
        <v>#N/A</v>
      </c>
      <c r="S354" s="191" t="e">
        <f t="shared" si="33"/>
        <v>#N/A</v>
      </c>
      <c r="T354" s="192" t="e">
        <f>VLOOKUP(D354,'PC Receitas'!$N$4:$O$14,2,FALSE)</f>
        <v>#N/A</v>
      </c>
    </row>
    <row r="355" spans="3:20" ht="19.5" customHeight="1" thickTop="1" thickBot="1" x14ac:dyDescent="0.25">
      <c r="C355" s="58"/>
      <c r="D355" s="58"/>
      <c r="E355" s="58"/>
      <c r="F355" s="58"/>
      <c r="G355" s="58"/>
      <c r="H355" s="58"/>
      <c r="I355" s="59"/>
      <c r="J355" s="60"/>
      <c r="K355" s="57">
        <f t="shared" ca="1" si="32"/>
        <v>94700</v>
      </c>
      <c r="P355" s="188" t="e">
        <f t="shared" si="31"/>
        <v>#N/A</v>
      </c>
      <c r="Q355" s="191" t="e">
        <f t="shared" si="29"/>
        <v>#N/A</v>
      </c>
      <c r="R355" s="191" t="e">
        <f t="shared" si="30"/>
        <v>#N/A</v>
      </c>
      <c r="S355" s="191" t="e">
        <f t="shared" si="33"/>
        <v>#N/A</v>
      </c>
      <c r="T355" s="192" t="e">
        <f>VLOOKUP(D355,'PC Receitas'!$N$4:$O$14,2,FALSE)</f>
        <v>#N/A</v>
      </c>
    </row>
    <row r="356" spans="3:20" ht="19.5" customHeight="1" thickTop="1" thickBot="1" x14ac:dyDescent="0.25">
      <c r="C356" s="58"/>
      <c r="D356" s="58"/>
      <c r="E356" s="58"/>
      <c r="F356" s="58"/>
      <c r="G356" s="58"/>
      <c r="H356" s="58"/>
      <c r="I356" s="59"/>
      <c r="J356" s="60"/>
      <c r="K356" s="57">
        <f t="shared" ca="1" si="32"/>
        <v>94700</v>
      </c>
      <c r="P356" s="188" t="e">
        <f t="shared" si="31"/>
        <v>#N/A</v>
      </c>
      <c r="Q356" s="191" t="e">
        <f t="shared" si="29"/>
        <v>#N/A</v>
      </c>
      <c r="R356" s="191" t="e">
        <f t="shared" si="30"/>
        <v>#N/A</v>
      </c>
      <c r="S356" s="191" t="e">
        <f t="shared" si="33"/>
        <v>#N/A</v>
      </c>
      <c r="T356" s="192" t="e">
        <f>VLOOKUP(D356,'PC Receitas'!$N$4:$O$14,2,FALSE)</f>
        <v>#N/A</v>
      </c>
    </row>
    <row r="357" spans="3:20" ht="19.5" customHeight="1" thickTop="1" thickBot="1" x14ac:dyDescent="0.25">
      <c r="C357" s="58"/>
      <c r="D357" s="58"/>
      <c r="E357" s="58"/>
      <c r="F357" s="58"/>
      <c r="G357" s="58"/>
      <c r="H357" s="58"/>
      <c r="I357" s="59"/>
      <c r="J357" s="60"/>
      <c r="K357" s="57">
        <f t="shared" ca="1" si="32"/>
        <v>94700</v>
      </c>
      <c r="P357" s="188" t="e">
        <f t="shared" si="31"/>
        <v>#N/A</v>
      </c>
      <c r="Q357" s="191" t="e">
        <f t="shared" si="29"/>
        <v>#N/A</v>
      </c>
      <c r="R357" s="191" t="e">
        <f t="shared" si="30"/>
        <v>#N/A</v>
      </c>
      <c r="S357" s="191" t="e">
        <f t="shared" si="33"/>
        <v>#N/A</v>
      </c>
      <c r="T357" s="192" t="e">
        <f>VLOOKUP(D357,'PC Receitas'!$N$4:$O$14,2,FALSE)</f>
        <v>#N/A</v>
      </c>
    </row>
    <row r="358" spans="3:20" ht="19.5" customHeight="1" thickTop="1" thickBot="1" x14ac:dyDescent="0.25">
      <c r="C358" s="58"/>
      <c r="D358" s="58"/>
      <c r="E358" s="58"/>
      <c r="F358" s="58"/>
      <c r="G358" s="58"/>
      <c r="H358" s="58"/>
      <c r="I358" s="59"/>
      <c r="J358" s="60"/>
      <c r="K358" s="57">
        <f t="shared" ca="1" si="32"/>
        <v>94700</v>
      </c>
      <c r="P358" s="188" t="e">
        <f t="shared" si="31"/>
        <v>#N/A</v>
      </c>
      <c r="Q358" s="191" t="e">
        <f t="shared" si="29"/>
        <v>#N/A</v>
      </c>
      <c r="R358" s="191" t="e">
        <f t="shared" si="30"/>
        <v>#N/A</v>
      </c>
      <c r="S358" s="191" t="e">
        <f t="shared" si="33"/>
        <v>#N/A</v>
      </c>
      <c r="T358" s="192" t="e">
        <f>VLOOKUP(D358,'PC Receitas'!$N$4:$O$14,2,FALSE)</f>
        <v>#N/A</v>
      </c>
    </row>
    <row r="359" spans="3:20" ht="19.5" customHeight="1" thickTop="1" thickBot="1" x14ac:dyDescent="0.25">
      <c r="C359" s="58"/>
      <c r="D359" s="58"/>
      <c r="E359" s="58"/>
      <c r="F359" s="58"/>
      <c r="G359" s="58"/>
      <c r="H359" s="58"/>
      <c r="I359" s="59"/>
      <c r="J359" s="60"/>
      <c r="K359" s="57">
        <f t="shared" ca="1" si="32"/>
        <v>94700</v>
      </c>
      <c r="P359" s="188" t="e">
        <f t="shared" si="31"/>
        <v>#N/A</v>
      </c>
      <c r="Q359" s="191" t="e">
        <f t="shared" si="29"/>
        <v>#N/A</v>
      </c>
      <c r="R359" s="191" t="e">
        <f t="shared" si="30"/>
        <v>#N/A</v>
      </c>
      <c r="S359" s="191" t="e">
        <f t="shared" si="33"/>
        <v>#N/A</v>
      </c>
      <c r="T359" s="192" t="e">
        <f>VLOOKUP(D359,'PC Receitas'!$N$4:$O$14,2,FALSE)</f>
        <v>#N/A</v>
      </c>
    </row>
    <row r="360" spans="3:20" ht="19.5" customHeight="1" thickTop="1" thickBot="1" x14ac:dyDescent="0.25">
      <c r="C360" s="58"/>
      <c r="D360" s="58"/>
      <c r="E360" s="58"/>
      <c r="F360" s="58"/>
      <c r="G360" s="58"/>
      <c r="H360" s="58"/>
      <c r="I360" s="59"/>
      <c r="J360" s="60"/>
      <c r="K360" s="57">
        <f t="shared" ca="1" si="32"/>
        <v>94700</v>
      </c>
      <c r="P360" s="188" t="e">
        <f t="shared" si="31"/>
        <v>#N/A</v>
      </c>
      <c r="Q360" s="191" t="e">
        <f t="shared" si="29"/>
        <v>#N/A</v>
      </c>
      <c r="R360" s="191" t="e">
        <f t="shared" si="30"/>
        <v>#N/A</v>
      </c>
      <c r="S360" s="191" t="e">
        <f t="shared" si="33"/>
        <v>#N/A</v>
      </c>
      <c r="T360" s="192" t="e">
        <f>VLOOKUP(D360,'PC Receitas'!$N$4:$O$14,2,FALSE)</f>
        <v>#N/A</v>
      </c>
    </row>
    <row r="361" spans="3:20" ht="19.5" customHeight="1" thickTop="1" thickBot="1" x14ac:dyDescent="0.25">
      <c r="C361" s="58"/>
      <c r="D361" s="58"/>
      <c r="E361" s="58"/>
      <c r="F361" s="58"/>
      <c r="G361" s="58"/>
      <c r="H361" s="58"/>
      <c r="I361" s="59"/>
      <c r="J361" s="60"/>
      <c r="K361" s="57">
        <f t="shared" ca="1" si="32"/>
        <v>94700</v>
      </c>
      <c r="P361" s="188" t="e">
        <f t="shared" si="31"/>
        <v>#N/A</v>
      </c>
      <c r="Q361" s="191" t="e">
        <f t="shared" si="29"/>
        <v>#N/A</v>
      </c>
      <c r="R361" s="191" t="e">
        <f t="shared" si="30"/>
        <v>#N/A</v>
      </c>
      <c r="S361" s="191" t="e">
        <f t="shared" si="33"/>
        <v>#N/A</v>
      </c>
      <c r="T361" s="192" t="e">
        <f>VLOOKUP(D361,'PC Receitas'!$N$4:$O$14,2,FALSE)</f>
        <v>#N/A</v>
      </c>
    </row>
    <row r="362" spans="3:20" ht="19.5" customHeight="1" thickTop="1" thickBot="1" x14ac:dyDescent="0.25">
      <c r="C362" s="58"/>
      <c r="D362" s="58"/>
      <c r="E362" s="58"/>
      <c r="F362" s="58"/>
      <c r="G362" s="58"/>
      <c r="H362" s="58"/>
      <c r="I362" s="59"/>
      <c r="J362" s="60"/>
      <c r="K362" s="57">
        <f t="shared" ca="1" si="32"/>
        <v>94700</v>
      </c>
      <c r="P362" s="188" t="e">
        <f t="shared" si="31"/>
        <v>#N/A</v>
      </c>
      <c r="Q362" s="191" t="e">
        <f t="shared" si="29"/>
        <v>#N/A</v>
      </c>
      <c r="R362" s="191" t="e">
        <f t="shared" si="30"/>
        <v>#N/A</v>
      </c>
      <c r="S362" s="191" t="e">
        <f t="shared" si="33"/>
        <v>#N/A</v>
      </c>
      <c r="T362" s="192" t="e">
        <f>VLOOKUP(D362,'PC Receitas'!$N$4:$O$14,2,FALSE)</f>
        <v>#N/A</v>
      </c>
    </row>
    <row r="363" spans="3:20" ht="19.5" customHeight="1" thickTop="1" thickBot="1" x14ac:dyDescent="0.25">
      <c r="C363" s="58"/>
      <c r="D363" s="58"/>
      <c r="E363" s="58"/>
      <c r="F363" s="58"/>
      <c r="G363" s="58"/>
      <c r="H363" s="58"/>
      <c r="I363" s="59"/>
      <c r="J363" s="60"/>
      <c r="K363" s="57">
        <f t="shared" ca="1" si="32"/>
        <v>94700</v>
      </c>
      <c r="P363" s="188" t="e">
        <f t="shared" si="31"/>
        <v>#N/A</v>
      </c>
      <c r="Q363" s="191" t="e">
        <f t="shared" si="29"/>
        <v>#N/A</v>
      </c>
      <c r="R363" s="191" t="e">
        <f t="shared" si="30"/>
        <v>#N/A</v>
      </c>
      <c r="S363" s="191" t="e">
        <f t="shared" si="33"/>
        <v>#N/A</v>
      </c>
      <c r="T363" s="192" t="e">
        <f>VLOOKUP(D363,'PC Receitas'!$N$4:$O$14,2,FALSE)</f>
        <v>#N/A</v>
      </c>
    </row>
    <row r="364" spans="3:20" ht="19.5" customHeight="1" thickTop="1" thickBot="1" x14ac:dyDescent="0.25">
      <c r="C364" s="58"/>
      <c r="D364" s="58"/>
      <c r="E364" s="58"/>
      <c r="F364" s="58"/>
      <c r="G364" s="58"/>
      <c r="H364" s="58"/>
      <c r="I364" s="59"/>
      <c r="J364" s="60"/>
      <c r="K364" s="57">
        <f t="shared" ca="1" si="32"/>
        <v>94700</v>
      </c>
      <c r="P364" s="188" t="e">
        <f t="shared" si="31"/>
        <v>#N/A</v>
      </c>
      <c r="Q364" s="191" t="e">
        <f t="shared" si="29"/>
        <v>#N/A</v>
      </c>
      <c r="R364" s="191" t="e">
        <f t="shared" si="30"/>
        <v>#N/A</v>
      </c>
      <c r="S364" s="191" t="e">
        <f t="shared" si="33"/>
        <v>#N/A</v>
      </c>
      <c r="T364" s="192" t="e">
        <f>VLOOKUP(D364,'PC Receitas'!$N$4:$O$14,2,FALSE)</f>
        <v>#N/A</v>
      </c>
    </row>
    <row r="365" spans="3:20" ht="19.5" customHeight="1" thickTop="1" thickBot="1" x14ac:dyDescent="0.25">
      <c r="C365" s="58"/>
      <c r="D365" s="58"/>
      <c r="E365" s="58"/>
      <c r="F365" s="58"/>
      <c r="G365" s="58"/>
      <c r="H365" s="58"/>
      <c r="I365" s="59"/>
      <c r="J365" s="60"/>
      <c r="K365" s="57">
        <f t="shared" ca="1" si="32"/>
        <v>94700</v>
      </c>
      <c r="P365" s="188" t="e">
        <f t="shared" si="31"/>
        <v>#N/A</v>
      </c>
      <c r="Q365" s="191" t="e">
        <f t="shared" si="29"/>
        <v>#N/A</v>
      </c>
      <c r="R365" s="191" t="e">
        <f t="shared" si="30"/>
        <v>#N/A</v>
      </c>
      <c r="S365" s="191" t="e">
        <f t="shared" si="33"/>
        <v>#N/A</v>
      </c>
      <c r="T365" s="192" t="e">
        <f>VLOOKUP(D365,'PC Receitas'!$N$4:$O$14,2,FALSE)</f>
        <v>#N/A</v>
      </c>
    </row>
    <row r="366" spans="3:20" ht="19.5" customHeight="1" thickTop="1" thickBot="1" x14ac:dyDescent="0.25">
      <c r="C366" s="58"/>
      <c r="D366" s="58"/>
      <c r="E366" s="58"/>
      <c r="F366" s="58"/>
      <c r="G366" s="58"/>
      <c r="H366" s="58"/>
      <c r="I366" s="59"/>
      <c r="J366" s="60"/>
      <c r="K366" s="57">
        <f t="shared" ca="1" si="32"/>
        <v>94700</v>
      </c>
      <c r="P366" s="188" t="e">
        <f t="shared" si="31"/>
        <v>#N/A</v>
      </c>
      <c r="Q366" s="191" t="e">
        <f t="shared" si="29"/>
        <v>#N/A</v>
      </c>
      <c r="R366" s="191" t="e">
        <f t="shared" si="30"/>
        <v>#N/A</v>
      </c>
      <c r="S366" s="191" t="e">
        <f t="shared" si="33"/>
        <v>#N/A</v>
      </c>
      <c r="T366" s="192" t="e">
        <f>VLOOKUP(D366,'PC Receitas'!$N$4:$O$14,2,FALSE)</f>
        <v>#N/A</v>
      </c>
    </row>
    <row r="367" spans="3:20" ht="19.5" customHeight="1" thickTop="1" thickBot="1" x14ac:dyDescent="0.25">
      <c r="C367" s="58"/>
      <c r="D367" s="58"/>
      <c r="E367" s="58"/>
      <c r="F367" s="58"/>
      <c r="G367" s="58"/>
      <c r="H367" s="58"/>
      <c r="I367" s="59"/>
      <c r="J367" s="60"/>
      <c r="K367" s="57">
        <f t="shared" ca="1" si="32"/>
        <v>94700</v>
      </c>
      <c r="P367" s="188" t="e">
        <f t="shared" si="31"/>
        <v>#N/A</v>
      </c>
      <c r="Q367" s="191" t="e">
        <f t="shared" si="29"/>
        <v>#N/A</v>
      </c>
      <c r="R367" s="191" t="e">
        <f t="shared" si="30"/>
        <v>#N/A</v>
      </c>
      <c r="S367" s="191" t="e">
        <f t="shared" si="33"/>
        <v>#N/A</v>
      </c>
      <c r="T367" s="192" t="e">
        <f>VLOOKUP(D367,'PC Receitas'!$N$4:$O$14,2,FALSE)</f>
        <v>#N/A</v>
      </c>
    </row>
    <row r="368" spans="3:20" ht="19.5" customHeight="1" thickTop="1" thickBot="1" x14ac:dyDescent="0.25">
      <c r="C368" s="58"/>
      <c r="D368" s="58"/>
      <c r="E368" s="58"/>
      <c r="F368" s="58"/>
      <c r="G368" s="58"/>
      <c r="H368" s="58"/>
      <c r="I368" s="59"/>
      <c r="J368" s="60"/>
      <c r="K368" s="57">
        <f t="shared" ca="1" si="32"/>
        <v>94700</v>
      </c>
      <c r="P368" s="188" t="e">
        <f t="shared" si="31"/>
        <v>#N/A</v>
      </c>
      <c r="Q368" s="191" t="e">
        <f t="shared" si="29"/>
        <v>#N/A</v>
      </c>
      <c r="R368" s="191" t="e">
        <f t="shared" si="30"/>
        <v>#N/A</v>
      </c>
      <c r="S368" s="191" t="e">
        <f t="shared" si="33"/>
        <v>#N/A</v>
      </c>
      <c r="T368" s="192" t="e">
        <f>VLOOKUP(D368,'PC Receitas'!$N$4:$O$14,2,FALSE)</f>
        <v>#N/A</v>
      </c>
    </row>
    <row r="369" spans="3:20" ht="19.5" customHeight="1" thickTop="1" thickBot="1" x14ac:dyDescent="0.25">
      <c r="C369" s="58"/>
      <c r="D369" s="58"/>
      <c r="E369" s="58"/>
      <c r="F369" s="58"/>
      <c r="G369" s="58"/>
      <c r="H369" s="58"/>
      <c r="I369" s="59"/>
      <c r="J369" s="60"/>
      <c r="K369" s="57">
        <f t="shared" ca="1" si="32"/>
        <v>94700</v>
      </c>
      <c r="P369" s="188" t="e">
        <f t="shared" si="31"/>
        <v>#N/A</v>
      </c>
      <c r="Q369" s="191" t="e">
        <f t="shared" si="29"/>
        <v>#N/A</v>
      </c>
      <c r="R369" s="191" t="e">
        <f t="shared" si="30"/>
        <v>#N/A</v>
      </c>
      <c r="S369" s="191" t="e">
        <f t="shared" si="33"/>
        <v>#N/A</v>
      </c>
      <c r="T369" s="192" t="e">
        <f>VLOOKUP(D369,'PC Receitas'!$N$4:$O$14,2,FALSE)</f>
        <v>#N/A</v>
      </c>
    </row>
    <row r="370" spans="3:20" ht="19.5" customHeight="1" thickTop="1" thickBot="1" x14ac:dyDescent="0.25">
      <c r="C370" s="58"/>
      <c r="D370" s="58"/>
      <c r="E370" s="58"/>
      <c r="F370" s="58"/>
      <c r="G370" s="58"/>
      <c r="H370" s="58"/>
      <c r="I370" s="59"/>
      <c r="J370" s="60"/>
      <c r="K370" s="57">
        <f t="shared" ca="1" si="32"/>
        <v>94700</v>
      </c>
      <c r="P370" s="188" t="e">
        <f t="shared" si="31"/>
        <v>#N/A</v>
      </c>
      <c r="Q370" s="191" t="e">
        <f t="shared" si="29"/>
        <v>#N/A</v>
      </c>
      <c r="R370" s="191" t="e">
        <f t="shared" si="30"/>
        <v>#N/A</v>
      </c>
      <c r="S370" s="191" t="e">
        <f t="shared" si="33"/>
        <v>#N/A</v>
      </c>
      <c r="T370" s="192" t="e">
        <f>VLOOKUP(D370,'PC Receitas'!$N$4:$O$14,2,FALSE)</f>
        <v>#N/A</v>
      </c>
    </row>
    <row r="371" spans="3:20" ht="19.5" customHeight="1" thickTop="1" thickBot="1" x14ac:dyDescent="0.25">
      <c r="C371" s="58"/>
      <c r="D371" s="58"/>
      <c r="E371" s="58"/>
      <c r="F371" s="58"/>
      <c r="G371" s="58"/>
      <c r="H371" s="58"/>
      <c r="I371" s="59"/>
      <c r="J371" s="60"/>
      <c r="K371" s="57">
        <f t="shared" ca="1" si="32"/>
        <v>94700</v>
      </c>
      <c r="P371" s="188" t="e">
        <f t="shared" si="31"/>
        <v>#N/A</v>
      </c>
      <c r="Q371" s="191" t="e">
        <f t="shared" si="29"/>
        <v>#N/A</v>
      </c>
      <c r="R371" s="191" t="e">
        <f t="shared" si="30"/>
        <v>#N/A</v>
      </c>
      <c r="S371" s="191" t="e">
        <f t="shared" si="33"/>
        <v>#N/A</v>
      </c>
      <c r="T371" s="192" t="e">
        <f>VLOOKUP(D371,'PC Receitas'!$N$4:$O$14,2,FALSE)</f>
        <v>#N/A</v>
      </c>
    </row>
    <row r="372" spans="3:20" ht="19.5" customHeight="1" thickTop="1" thickBot="1" x14ac:dyDescent="0.25">
      <c r="C372" s="58"/>
      <c r="D372" s="58"/>
      <c r="E372" s="58"/>
      <c r="F372" s="58"/>
      <c r="G372" s="58"/>
      <c r="H372" s="58"/>
      <c r="I372" s="59"/>
      <c r="J372" s="60"/>
      <c r="K372" s="57">
        <f t="shared" ca="1" si="32"/>
        <v>94700</v>
      </c>
      <c r="P372" s="188" t="e">
        <f t="shared" si="31"/>
        <v>#N/A</v>
      </c>
      <c r="Q372" s="191" t="e">
        <f t="shared" si="29"/>
        <v>#N/A</v>
      </c>
      <c r="R372" s="191" t="e">
        <f t="shared" si="30"/>
        <v>#N/A</v>
      </c>
      <c r="S372" s="191" t="e">
        <f t="shared" si="33"/>
        <v>#N/A</v>
      </c>
      <c r="T372" s="192" t="e">
        <f>VLOOKUP(D372,'PC Receitas'!$N$4:$O$14,2,FALSE)</f>
        <v>#N/A</v>
      </c>
    </row>
    <row r="373" spans="3:20" ht="19.5" customHeight="1" thickTop="1" thickBot="1" x14ac:dyDescent="0.25">
      <c r="C373" s="58"/>
      <c r="D373" s="58"/>
      <c r="E373" s="58"/>
      <c r="F373" s="58"/>
      <c r="G373" s="58"/>
      <c r="H373" s="58"/>
      <c r="I373" s="59"/>
      <c r="J373" s="60"/>
      <c r="K373" s="57">
        <f t="shared" ca="1" si="32"/>
        <v>94700</v>
      </c>
      <c r="P373" s="188" t="e">
        <f t="shared" si="31"/>
        <v>#N/A</v>
      </c>
      <c r="Q373" s="191" t="e">
        <f t="shared" si="29"/>
        <v>#N/A</v>
      </c>
      <c r="R373" s="191" t="e">
        <f t="shared" si="30"/>
        <v>#N/A</v>
      </c>
      <c r="S373" s="191" t="e">
        <f t="shared" si="33"/>
        <v>#N/A</v>
      </c>
      <c r="T373" s="192" t="e">
        <f>VLOOKUP(D373,'PC Receitas'!$N$4:$O$14,2,FALSE)</f>
        <v>#N/A</v>
      </c>
    </row>
    <row r="374" spans="3:20" ht="19.5" customHeight="1" thickTop="1" thickBot="1" x14ac:dyDescent="0.25">
      <c r="C374" s="58"/>
      <c r="D374" s="58"/>
      <c r="E374" s="58"/>
      <c r="F374" s="58"/>
      <c r="G374" s="58"/>
      <c r="H374" s="58"/>
      <c r="I374" s="59"/>
      <c r="J374" s="60"/>
      <c r="K374" s="57">
        <f t="shared" ca="1" si="32"/>
        <v>94700</v>
      </c>
      <c r="P374" s="188" t="e">
        <f t="shared" si="31"/>
        <v>#N/A</v>
      </c>
      <c r="Q374" s="191" t="e">
        <f t="shared" si="29"/>
        <v>#N/A</v>
      </c>
      <c r="R374" s="191" t="e">
        <f t="shared" si="30"/>
        <v>#N/A</v>
      </c>
      <c r="S374" s="191" t="e">
        <f t="shared" si="33"/>
        <v>#N/A</v>
      </c>
      <c r="T374" s="192" t="e">
        <f>VLOOKUP(D374,'PC Receitas'!$N$4:$O$14,2,FALSE)</f>
        <v>#N/A</v>
      </c>
    </row>
    <row r="375" spans="3:20" ht="19.5" customHeight="1" thickTop="1" thickBot="1" x14ac:dyDescent="0.25">
      <c r="C375" s="58"/>
      <c r="D375" s="58"/>
      <c r="E375" s="58"/>
      <c r="F375" s="58"/>
      <c r="G375" s="58"/>
      <c r="H375" s="58"/>
      <c r="I375" s="59"/>
      <c r="J375" s="60"/>
      <c r="K375" s="57">
        <f t="shared" ca="1" si="32"/>
        <v>94700</v>
      </c>
      <c r="P375" s="188" t="e">
        <f t="shared" si="31"/>
        <v>#N/A</v>
      </c>
      <c r="Q375" s="191" t="e">
        <f t="shared" si="29"/>
        <v>#N/A</v>
      </c>
      <c r="R375" s="191" t="e">
        <f t="shared" si="30"/>
        <v>#N/A</v>
      </c>
      <c r="S375" s="191" t="e">
        <f t="shared" si="33"/>
        <v>#N/A</v>
      </c>
      <c r="T375" s="192" t="e">
        <f>VLOOKUP(D375,'PC Receitas'!$N$4:$O$14,2,FALSE)</f>
        <v>#N/A</v>
      </c>
    </row>
    <row r="376" spans="3:20" ht="19.5" customHeight="1" thickTop="1" thickBot="1" x14ac:dyDescent="0.25">
      <c r="C376" s="58"/>
      <c r="D376" s="58"/>
      <c r="E376" s="58"/>
      <c r="F376" s="58"/>
      <c r="G376" s="58"/>
      <c r="H376" s="58"/>
      <c r="I376" s="59"/>
      <c r="J376" s="60"/>
      <c r="K376" s="57">
        <f t="shared" ca="1" si="32"/>
        <v>94700</v>
      </c>
      <c r="P376" s="188" t="e">
        <f t="shared" si="31"/>
        <v>#N/A</v>
      </c>
      <c r="Q376" s="191" t="e">
        <f t="shared" si="29"/>
        <v>#N/A</v>
      </c>
      <c r="R376" s="191" t="e">
        <f t="shared" si="30"/>
        <v>#N/A</v>
      </c>
      <c r="S376" s="191" t="e">
        <f t="shared" si="33"/>
        <v>#N/A</v>
      </c>
      <c r="T376" s="192" t="e">
        <f>VLOOKUP(D376,'PC Receitas'!$N$4:$O$14,2,FALSE)</f>
        <v>#N/A</v>
      </c>
    </row>
    <row r="377" spans="3:20" ht="19.5" customHeight="1" thickTop="1" thickBot="1" x14ac:dyDescent="0.25">
      <c r="C377" s="58"/>
      <c r="D377" s="58"/>
      <c r="E377" s="58"/>
      <c r="F377" s="58"/>
      <c r="G377" s="58"/>
      <c r="H377" s="58"/>
      <c r="I377" s="59"/>
      <c r="J377" s="60"/>
      <c r="K377" s="57">
        <f t="shared" ca="1" si="32"/>
        <v>94700</v>
      </c>
      <c r="P377" s="188" t="e">
        <f t="shared" si="31"/>
        <v>#N/A</v>
      </c>
      <c r="Q377" s="191" t="e">
        <f t="shared" si="29"/>
        <v>#N/A</v>
      </c>
      <c r="R377" s="191" t="e">
        <f t="shared" si="30"/>
        <v>#N/A</v>
      </c>
      <c r="S377" s="191" t="e">
        <f t="shared" si="33"/>
        <v>#N/A</v>
      </c>
      <c r="T377" s="192" t="e">
        <f>VLOOKUP(D377,'PC Receitas'!$N$4:$O$14,2,FALSE)</f>
        <v>#N/A</v>
      </c>
    </row>
    <row r="378" spans="3:20" ht="19.5" customHeight="1" thickTop="1" thickBot="1" x14ac:dyDescent="0.25">
      <c r="C378" s="58"/>
      <c r="D378" s="58"/>
      <c r="E378" s="58"/>
      <c r="F378" s="58"/>
      <c r="G378" s="58"/>
      <c r="H378" s="58"/>
      <c r="I378" s="59"/>
      <c r="J378" s="60"/>
      <c r="K378" s="57">
        <f t="shared" ca="1" si="32"/>
        <v>94700</v>
      </c>
      <c r="P378" s="188" t="e">
        <f t="shared" si="31"/>
        <v>#N/A</v>
      </c>
      <c r="Q378" s="191" t="e">
        <f t="shared" si="29"/>
        <v>#N/A</v>
      </c>
      <c r="R378" s="191" t="e">
        <f t="shared" si="30"/>
        <v>#N/A</v>
      </c>
      <c r="S378" s="191" t="e">
        <f t="shared" si="33"/>
        <v>#N/A</v>
      </c>
      <c r="T378" s="192" t="e">
        <f>VLOOKUP(D378,'PC Receitas'!$N$4:$O$14,2,FALSE)</f>
        <v>#N/A</v>
      </c>
    </row>
    <row r="379" spans="3:20" ht="19.5" customHeight="1" thickTop="1" thickBot="1" x14ac:dyDescent="0.25">
      <c r="C379" s="58"/>
      <c r="D379" s="58"/>
      <c r="E379" s="58"/>
      <c r="F379" s="58"/>
      <c r="G379" s="58"/>
      <c r="H379" s="58"/>
      <c r="I379" s="59"/>
      <c r="J379" s="60"/>
      <c r="K379" s="57">
        <f t="shared" ca="1" si="32"/>
        <v>94700</v>
      </c>
      <c r="P379" s="188" t="e">
        <f t="shared" si="31"/>
        <v>#N/A</v>
      </c>
      <c r="Q379" s="191" t="e">
        <f t="shared" si="29"/>
        <v>#N/A</v>
      </c>
      <c r="R379" s="191" t="e">
        <f t="shared" si="30"/>
        <v>#N/A</v>
      </c>
      <c r="S379" s="191" t="e">
        <f t="shared" si="33"/>
        <v>#N/A</v>
      </c>
      <c r="T379" s="192" t="e">
        <f>VLOOKUP(D379,'PC Receitas'!$N$4:$O$14,2,FALSE)</f>
        <v>#N/A</v>
      </c>
    </row>
    <row r="380" spans="3:20" ht="19.5" customHeight="1" thickTop="1" thickBot="1" x14ac:dyDescent="0.25">
      <c r="C380" s="58"/>
      <c r="D380" s="58"/>
      <c r="E380" s="58"/>
      <c r="F380" s="58"/>
      <c r="G380" s="58"/>
      <c r="H380" s="58"/>
      <c r="I380" s="59"/>
      <c r="J380" s="60"/>
      <c r="K380" s="57">
        <f t="shared" ca="1" si="32"/>
        <v>94700</v>
      </c>
      <c r="P380" s="188" t="e">
        <f t="shared" si="31"/>
        <v>#N/A</v>
      </c>
      <c r="Q380" s="191" t="e">
        <f t="shared" si="29"/>
        <v>#N/A</v>
      </c>
      <c r="R380" s="191" t="e">
        <f t="shared" si="30"/>
        <v>#N/A</v>
      </c>
      <c r="S380" s="191" t="e">
        <f t="shared" si="33"/>
        <v>#N/A</v>
      </c>
      <c r="T380" s="192" t="e">
        <f>VLOOKUP(D380,'PC Receitas'!$N$4:$O$14,2,FALSE)</f>
        <v>#N/A</v>
      </c>
    </row>
    <row r="381" spans="3:20" ht="19.5" customHeight="1" thickTop="1" thickBot="1" x14ac:dyDescent="0.25">
      <c r="C381" s="58"/>
      <c r="D381" s="58"/>
      <c r="E381" s="58"/>
      <c r="F381" s="58"/>
      <c r="G381" s="58"/>
      <c r="H381" s="58"/>
      <c r="I381" s="59"/>
      <c r="J381" s="60"/>
      <c r="K381" s="57">
        <f t="shared" ca="1" si="32"/>
        <v>94700</v>
      </c>
      <c r="P381" s="188" t="e">
        <f t="shared" si="31"/>
        <v>#N/A</v>
      </c>
      <c r="Q381" s="191" t="e">
        <f t="shared" si="29"/>
        <v>#N/A</v>
      </c>
      <c r="R381" s="191" t="e">
        <f t="shared" si="30"/>
        <v>#N/A</v>
      </c>
      <c r="S381" s="191" t="e">
        <f t="shared" si="33"/>
        <v>#N/A</v>
      </c>
      <c r="T381" s="192" t="e">
        <f>VLOOKUP(D381,'PC Receitas'!$N$4:$O$14,2,FALSE)</f>
        <v>#N/A</v>
      </c>
    </row>
    <row r="382" spans="3:20" ht="19.5" customHeight="1" thickTop="1" thickBot="1" x14ac:dyDescent="0.25">
      <c r="C382" s="58"/>
      <c r="D382" s="58"/>
      <c r="E382" s="58"/>
      <c r="F382" s="58"/>
      <c r="G382" s="58"/>
      <c r="H382" s="58"/>
      <c r="I382" s="59"/>
      <c r="J382" s="60"/>
      <c r="K382" s="57">
        <f t="shared" ca="1" si="32"/>
        <v>94700</v>
      </c>
      <c r="P382" s="188" t="e">
        <f t="shared" si="31"/>
        <v>#N/A</v>
      </c>
      <c r="Q382" s="191" t="e">
        <f t="shared" si="29"/>
        <v>#N/A</v>
      </c>
      <c r="R382" s="191" t="e">
        <f t="shared" si="30"/>
        <v>#N/A</v>
      </c>
      <c r="S382" s="191" t="e">
        <f t="shared" si="33"/>
        <v>#N/A</v>
      </c>
      <c r="T382" s="192" t="e">
        <f>VLOOKUP(D382,'PC Receitas'!$N$4:$O$14,2,FALSE)</f>
        <v>#N/A</v>
      </c>
    </row>
    <row r="383" spans="3:20" ht="19.5" customHeight="1" thickTop="1" thickBot="1" x14ac:dyDescent="0.25">
      <c r="C383" s="58"/>
      <c r="D383" s="58"/>
      <c r="E383" s="58"/>
      <c r="F383" s="58"/>
      <c r="G383" s="58"/>
      <c r="H383" s="58"/>
      <c r="I383" s="59"/>
      <c r="J383" s="60"/>
      <c r="K383" s="57">
        <f t="shared" ca="1" si="32"/>
        <v>94700</v>
      </c>
      <c r="P383" s="188" t="e">
        <f t="shared" si="31"/>
        <v>#N/A</v>
      </c>
      <c r="Q383" s="191" t="e">
        <f t="shared" si="29"/>
        <v>#N/A</v>
      </c>
      <c r="R383" s="191" t="e">
        <f t="shared" si="30"/>
        <v>#N/A</v>
      </c>
      <c r="S383" s="191" t="e">
        <f t="shared" si="33"/>
        <v>#N/A</v>
      </c>
      <c r="T383" s="192" t="e">
        <f>VLOOKUP(D383,'PC Receitas'!$N$4:$O$14,2,FALSE)</f>
        <v>#N/A</v>
      </c>
    </row>
    <row r="384" spans="3:20" ht="19.5" customHeight="1" thickTop="1" thickBot="1" x14ac:dyDescent="0.25">
      <c r="C384" s="58"/>
      <c r="D384" s="58"/>
      <c r="E384" s="58"/>
      <c r="F384" s="58"/>
      <c r="G384" s="58"/>
      <c r="H384" s="58"/>
      <c r="I384" s="59"/>
      <c r="J384" s="60"/>
      <c r="K384" s="57">
        <f t="shared" ca="1" si="32"/>
        <v>94700</v>
      </c>
      <c r="P384" s="188" t="e">
        <f t="shared" si="31"/>
        <v>#N/A</v>
      </c>
      <c r="Q384" s="191" t="e">
        <f t="shared" si="29"/>
        <v>#N/A</v>
      </c>
      <c r="R384" s="191" t="e">
        <f t="shared" si="30"/>
        <v>#N/A</v>
      </c>
      <c r="S384" s="191" t="e">
        <f t="shared" si="33"/>
        <v>#N/A</v>
      </c>
      <c r="T384" s="192" t="e">
        <f>VLOOKUP(D384,'PC Receitas'!$N$4:$O$14,2,FALSE)</f>
        <v>#N/A</v>
      </c>
    </row>
    <row r="385" spans="3:20" ht="19.5" customHeight="1" thickTop="1" thickBot="1" x14ac:dyDescent="0.25">
      <c r="C385" s="58"/>
      <c r="D385" s="58"/>
      <c r="E385" s="58"/>
      <c r="F385" s="58"/>
      <c r="G385" s="58"/>
      <c r="H385" s="58"/>
      <c r="I385" s="59"/>
      <c r="J385" s="60"/>
      <c r="K385" s="57">
        <f t="shared" ca="1" si="32"/>
        <v>94700</v>
      </c>
      <c r="P385" s="188" t="e">
        <f t="shared" si="31"/>
        <v>#N/A</v>
      </c>
      <c r="Q385" s="191" t="e">
        <f t="shared" si="29"/>
        <v>#N/A</v>
      </c>
      <c r="R385" s="191" t="e">
        <f t="shared" si="30"/>
        <v>#N/A</v>
      </c>
      <c r="S385" s="191" t="e">
        <f t="shared" si="33"/>
        <v>#N/A</v>
      </c>
      <c r="T385" s="192" t="e">
        <f>VLOOKUP(D385,'PC Receitas'!$N$4:$O$14,2,FALSE)</f>
        <v>#N/A</v>
      </c>
    </row>
    <row r="386" spans="3:20" ht="19.5" customHeight="1" thickTop="1" thickBot="1" x14ac:dyDescent="0.25">
      <c r="C386" s="58"/>
      <c r="D386" s="58"/>
      <c r="E386" s="58"/>
      <c r="F386" s="58"/>
      <c r="G386" s="58"/>
      <c r="H386" s="58"/>
      <c r="I386" s="59"/>
      <c r="J386" s="60"/>
      <c r="K386" s="57">
        <f t="shared" ca="1" si="32"/>
        <v>94700</v>
      </c>
      <c r="P386" s="188" t="e">
        <f t="shared" si="31"/>
        <v>#N/A</v>
      </c>
      <c r="Q386" s="191" t="e">
        <f t="shared" si="29"/>
        <v>#N/A</v>
      </c>
      <c r="R386" s="191" t="e">
        <f t="shared" si="30"/>
        <v>#N/A</v>
      </c>
      <c r="S386" s="191" t="e">
        <f t="shared" si="33"/>
        <v>#N/A</v>
      </c>
      <c r="T386" s="192" t="e">
        <f>VLOOKUP(D386,'PC Receitas'!$N$4:$O$14,2,FALSE)</f>
        <v>#N/A</v>
      </c>
    </row>
    <row r="387" spans="3:20" ht="19.5" customHeight="1" thickTop="1" thickBot="1" x14ac:dyDescent="0.25">
      <c r="C387" s="58"/>
      <c r="D387" s="58"/>
      <c r="E387" s="58"/>
      <c r="F387" s="58"/>
      <c r="G387" s="58"/>
      <c r="H387" s="58"/>
      <c r="I387" s="59"/>
      <c r="J387" s="60"/>
      <c r="K387" s="57">
        <f t="shared" ca="1" si="32"/>
        <v>94700</v>
      </c>
      <c r="P387" s="188" t="e">
        <f t="shared" si="31"/>
        <v>#N/A</v>
      </c>
      <c r="Q387" s="191" t="e">
        <f t="shared" si="29"/>
        <v>#N/A</v>
      </c>
      <c r="R387" s="191" t="e">
        <f t="shared" si="30"/>
        <v>#N/A</v>
      </c>
      <c r="S387" s="191" t="e">
        <f t="shared" si="33"/>
        <v>#N/A</v>
      </c>
      <c r="T387" s="192" t="e">
        <f>VLOOKUP(D387,'PC Receitas'!$N$4:$O$14,2,FALSE)</f>
        <v>#N/A</v>
      </c>
    </row>
    <row r="388" spans="3:20" ht="19.5" customHeight="1" thickTop="1" thickBot="1" x14ac:dyDescent="0.25">
      <c r="C388" s="58"/>
      <c r="D388" s="58"/>
      <c r="E388" s="58"/>
      <c r="F388" s="58"/>
      <c r="G388" s="58"/>
      <c r="H388" s="58"/>
      <c r="I388" s="59"/>
      <c r="J388" s="60"/>
      <c r="K388" s="57">
        <f t="shared" ca="1" si="32"/>
        <v>94700</v>
      </c>
      <c r="P388" s="188" t="e">
        <f t="shared" si="31"/>
        <v>#N/A</v>
      </c>
      <c r="Q388" s="191" t="e">
        <f t="shared" si="29"/>
        <v>#N/A</v>
      </c>
      <c r="R388" s="191" t="e">
        <f t="shared" si="30"/>
        <v>#N/A</v>
      </c>
      <c r="S388" s="191" t="e">
        <f t="shared" si="33"/>
        <v>#N/A</v>
      </c>
      <c r="T388" s="192" t="e">
        <f>VLOOKUP(D388,'PC Receitas'!$N$4:$O$14,2,FALSE)</f>
        <v>#N/A</v>
      </c>
    </row>
    <row r="389" spans="3:20" ht="19.5" customHeight="1" thickTop="1" thickBot="1" x14ac:dyDescent="0.25">
      <c r="C389" s="58"/>
      <c r="D389" s="58"/>
      <c r="E389" s="58"/>
      <c r="F389" s="58"/>
      <c r="G389" s="58"/>
      <c r="H389" s="58"/>
      <c r="I389" s="59"/>
      <c r="J389" s="60"/>
      <c r="K389" s="57">
        <f t="shared" ca="1" si="32"/>
        <v>94700</v>
      </c>
      <c r="P389" s="188" t="e">
        <f t="shared" si="31"/>
        <v>#N/A</v>
      </c>
      <c r="Q389" s="191" t="e">
        <f t="shared" si="29"/>
        <v>#N/A</v>
      </c>
      <c r="R389" s="191" t="e">
        <f t="shared" si="30"/>
        <v>#N/A</v>
      </c>
      <c r="S389" s="191" t="e">
        <f t="shared" si="33"/>
        <v>#N/A</v>
      </c>
      <c r="T389" s="192" t="e">
        <f>VLOOKUP(D389,'PC Receitas'!$N$4:$O$14,2,FALSE)</f>
        <v>#N/A</v>
      </c>
    </row>
    <row r="390" spans="3:20" ht="19.5" customHeight="1" thickTop="1" thickBot="1" x14ac:dyDescent="0.25">
      <c r="C390" s="58"/>
      <c r="D390" s="58"/>
      <c r="E390" s="58"/>
      <c r="F390" s="58"/>
      <c r="G390" s="58"/>
      <c r="H390" s="58"/>
      <c r="I390" s="59"/>
      <c r="J390" s="60"/>
      <c r="K390" s="57">
        <f t="shared" ca="1" si="32"/>
        <v>94700</v>
      </c>
      <c r="P390" s="188" t="e">
        <f t="shared" si="31"/>
        <v>#N/A</v>
      </c>
      <c r="Q390" s="191" t="e">
        <f t="shared" ref="Q390:Q453" si="34">IF(T390="Despesas_de_Moradia","Despesa",IF(T390="Despesas_com_Alimentacao","Despesa",IF(T390="Despesas_com_Saude","Despesa","")))</f>
        <v>#N/A</v>
      </c>
      <c r="R390" s="191" t="e">
        <f t="shared" ref="R390:R453" si="35">IF(T390="Renda_Familiar","Receita",IF(T390="Receitas_com_Aplicacoes_Financeiras","Receita",IF(T390="Outras_Receitas","Receita","")))</f>
        <v>#N/A</v>
      </c>
      <c r="S390" s="191" t="e">
        <f t="shared" si="33"/>
        <v>#N/A</v>
      </c>
      <c r="T390" s="192" t="e">
        <f>VLOOKUP(D390,'PC Receitas'!$N$4:$O$14,2,FALSE)</f>
        <v>#N/A</v>
      </c>
    </row>
    <row r="391" spans="3:20" ht="19.5" customHeight="1" thickTop="1" thickBot="1" x14ac:dyDescent="0.25">
      <c r="C391" s="58"/>
      <c r="D391" s="58"/>
      <c r="E391" s="58"/>
      <c r="F391" s="58"/>
      <c r="G391" s="58"/>
      <c r="H391" s="58"/>
      <c r="I391" s="59"/>
      <c r="J391" s="60"/>
      <c r="K391" s="57">
        <f t="shared" ca="1" si="32"/>
        <v>94700</v>
      </c>
      <c r="P391" s="188" t="e">
        <f t="shared" si="31"/>
        <v>#N/A</v>
      </c>
      <c r="Q391" s="191" t="e">
        <f t="shared" si="34"/>
        <v>#N/A</v>
      </c>
      <c r="R391" s="191" t="e">
        <f t="shared" si="35"/>
        <v>#N/A</v>
      </c>
      <c r="S391" s="191" t="e">
        <f t="shared" si="33"/>
        <v>#N/A</v>
      </c>
      <c r="T391" s="192" t="e">
        <f>VLOOKUP(D391,'PC Receitas'!$N$4:$O$14,2,FALSE)</f>
        <v>#N/A</v>
      </c>
    </row>
    <row r="392" spans="3:20" ht="19.5" customHeight="1" thickTop="1" thickBot="1" x14ac:dyDescent="0.25">
      <c r="C392" s="58"/>
      <c r="D392" s="58"/>
      <c r="E392" s="58"/>
      <c r="F392" s="58"/>
      <c r="G392" s="58"/>
      <c r="H392" s="58"/>
      <c r="I392" s="59"/>
      <c r="J392" s="60"/>
      <c r="K392" s="57">
        <f t="shared" ca="1" si="32"/>
        <v>94700</v>
      </c>
      <c r="P392" s="188" t="e">
        <f t="shared" si="31"/>
        <v>#N/A</v>
      </c>
      <c r="Q392" s="191" t="e">
        <f t="shared" si="34"/>
        <v>#N/A</v>
      </c>
      <c r="R392" s="191" t="e">
        <f t="shared" si="35"/>
        <v>#N/A</v>
      </c>
      <c r="S392" s="191" t="e">
        <f t="shared" si="33"/>
        <v>#N/A</v>
      </c>
      <c r="T392" s="192" t="e">
        <f>VLOOKUP(D392,'PC Receitas'!$N$4:$O$14,2,FALSE)</f>
        <v>#N/A</v>
      </c>
    </row>
    <row r="393" spans="3:20" ht="19.5" customHeight="1" thickTop="1" thickBot="1" x14ac:dyDescent="0.25">
      <c r="C393" s="58"/>
      <c r="D393" s="58"/>
      <c r="E393" s="58"/>
      <c r="F393" s="58"/>
      <c r="G393" s="58"/>
      <c r="H393" s="58"/>
      <c r="I393" s="59"/>
      <c r="J393" s="60"/>
      <c r="K393" s="57">
        <f t="shared" ca="1" si="32"/>
        <v>94700</v>
      </c>
      <c r="P393" s="188" t="e">
        <f t="shared" si="31"/>
        <v>#N/A</v>
      </c>
      <c r="Q393" s="191" t="e">
        <f t="shared" si="34"/>
        <v>#N/A</v>
      </c>
      <c r="R393" s="191" t="e">
        <f t="shared" si="35"/>
        <v>#N/A</v>
      </c>
      <c r="S393" s="191" t="e">
        <f t="shared" si="33"/>
        <v>#N/A</v>
      </c>
      <c r="T393" s="192" t="e">
        <f>VLOOKUP(D393,'PC Receitas'!$N$4:$O$14,2,FALSE)</f>
        <v>#N/A</v>
      </c>
    </row>
    <row r="394" spans="3:20" ht="19.5" customHeight="1" thickTop="1" thickBot="1" x14ac:dyDescent="0.25">
      <c r="C394" s="58"/>
      <c r="D394" s="58"/>
      <c r="E394" s="58"/>
      <c r="F394" s="58"/>
      <c r="G394" s="58"/>
      <c r="H394" s="58"/>
      <c r="I394" s="59"/>
      <c r="J394" s="60"/>
      <c r="K394" s="57">
        <f t="shared" ca="1" si="32"/>
        <v>94700</v>
      </c>
      <c r="P394" s="188" t="e">
        <f t="shared" si="31"/>
        <v>#N/A</v>
      </c>
      <c r="Q394" s="191" t="e">
        <f t="shared" si="34"/>
        <v>#N/A</v>
      </c>
      <c r="R394" s="191" t="e">
        <f t="shared" si="35"/>
        <v>#N/A</v>
      </c>
      <c r="S394" s="191" t="e">
        <f t="shared" si="33"/>
        <v>#N/A</v>
      </c>
      <c r="T394" s="192" t="e">
        <f>VLOOKUP(D394,'PC Receitas'!$N$4:$O$14,2,FALSE)</f>
        <v>#N/A</v>
      </c>
    </row>
    <row r="395" spans="3:20" ht="19.5" customHeight="1" thickTop="1" thickBot="1" x14ac:dyDescent="0.25">
      <c r="C395" s="58"/>
      <c r="D395" s="58"/>
      <c r="E395" s="58"/>
      <c r="F395" s="58"/>
      <c r="G395" s="58"/>
      <c r="H395" s="58"/>
      <c r="I395" s="59"/>
      <c r="J395" s="60"/>
      <c r="K395" s="57">
        <f t="shared" ca="1" si="32"/>
        <v>94700</v>
      </c>
      <c r="P395" s="188" t="e">
        <f t="shared" si="31"/>
        <v>#N/A</v>
      </c>
      <c r="Q395" s="191" t="e">
        <f t="shared" si="34"/>
        <v>#N/A</v>
      </c>
      <c r="R395" s="191" t="e">
        <f t="shared" si="35"/>
        <v>#N/A</v>
      </c>
      <c r="S395" s="191" t="e">
        <f t="shared" si="33"/>
        <v>#N/A</v>
      </c>
      <c r="T395" s="192" t="e">
        <f>VLOOKUP(D395,'PC Receitas'!$N$4:$O$14,2,FALSE)</f>
        <v>#N/A</v>
      </c>
    </row>
    <row r="396" spans="3:20" ht="19.5" customHeight="1" thickTop="1" thickBot="1" x14ac:dyDescent="0.25">
      <c r="C396" s="58"/>
      <c r="D396" s="58"/>
      <c r="E396" s="58"/>
      <c r="F396" s="58"/>
      <c r="G396" s="58"/>
      <c r="H396" s="58"/>
      <c r="I396" s="59"/>
      <c r="J396" s="60"/>
      <c r="K396" s="57">
        <f t="shared" ca="1" si="32"/>
        <v>94700</v>
      </c>
      <c r="P396" s="188" t="e">
        <f t="shared" si="31"/>
        <v>#N/A</v>
      </c>
      <c r="Q396" s="191" t="e">
        <f t="shared" si="34"/>
        <v>#N/A</v>
      </c>
      <c r="R396" s="191" t="e">
        <f t="shared" si="35"/>
        <v>#N/A</v>
      </c>
      <c r="S396" s="191" t="e">
        <f t="shared" si="33"/>
        <v>#N/A</v>
      </c>
      <c r="T396" s="192" t="e">
        <f>VLOOKUP(D396,'PC Receitas'!$N$4:$O$14,2,FALSE)</f>
        <v>#N/A</v>
      </c>
    </row>
    <row r="397" spans="3:20" ht="19.5" customHeight="1" thickTop="1" thickBot="1" x14ac:dyDescent="0.25">
      <c r="C397" s="58"/>
      <c r="D397" s="58"/>
      <c r="E397" s="58"/>
      <c r="F397" s="58"/>
      <c r="G397" s="58"/>
      <c r="H397" s="58"/>
      <c r="I397" s="59"/>
      <c r="J397" s="60"/>
      <c r="K397" s="57">
        <f t="shared" ca="1" si="32"/>
        <v>94700</v>
      </c>
      <c r="P397" s="188" t="e">
        <f t="shared" si="31"/>
        <v>#N/A</v>
      </c>
      <c r="Q397" s="191" t="e">
        <f t="shared" si="34"/>
        <v>#N/A</v>
      </c>
      <c r="R397" s="191" t="e">
        <f t="shared" si="35"/>
        <v>#N/A</v>
      </c>
      <c r="S397" s="191" t="e">
        <f t="shared" si="33"/>
        <v>#N/A</v>
      </c>
      <c r="T397" s="192" t="e">
        <f>VLOOKUP(D397,'PC Receitas'!$N$4:$O$14,2,FALSE)</f>
        <v>#N/A</v>
      </c>
    </row>
    <row r="398" spans="3:20" ht="19.5" customHeight="1" thickTop="1" thickBot="1" x14ac:dyDescent="0.25">
      <c r="C398" s="58"/>
      <c r="D398" s="58"/>
      <c r="E398" s="58"/>
      <c r="F398" s="58"/>
      <c r="G398" s="58"/>
      <c r="H398" s="58"/>
      <c r="I398" s="59"/>
      <c r="J398" s="60"/>
      <c r="K398" s="57">
        <f t="shared" ca="1" si="32"/>
        <v>94700</v>
      </c>
      <c r="P398" s="188" t="e">
        <f t="shared" si="31"/>
        <v>#N/A</v>
      </c>
      <c r="Q398" s="191" t="e">
        <f t="shared" si="34"/>
        <v>#N/A</v>
      </c>
      <c r="R398" s="191" t="e">
        <f t="shared" si="35"/>
        <v>#N/A</v>
      </c>
      <c r="S398" s="191" t="e">
        <f t="shared" si="33"/>
        <v>#N/A</v>
      </c>
      <c r="T398" s="192" t="e">
        <f>VLOOKUP(D398,'PC Receitas'!$N$4:$O$14,2,FALSE)</f>
        <v>#N/A</v>
      </c>
    </row>
    <row r="399" spans="3:20" ht="19.5" customHeight="1" thickTop="1" thickBot="1" x14ac:dyDescent="0.25">
      <c r="C399" s="58"/>
      <c r="D399" s="58"/>
      <c r="E399" s="58"/>
      <c r="F399" s="58"/>
      <c r="G399" s="58"/>
      <c r="H399" s="58"/>
      <c r="I399" s="59"/>
      <c r="J399" s="60"/>
      <c r="K399" s="57">
        <f t="shared" ca="1" si="32"/>
        <v>94700</v>
      </c>
      <c r="P399" s="188" t="e">
        <f t="shared" si="31"/>
        <v>#N/A</v>
      </c>
      <c r="Q399" s="191" t="e">
        <f t="shared" si="34"/>
        <v>#N/A</v>
      </c>
      <c r="R399" s="191" t="e">
        <f t="shared" si="35"/>
        <v>#N/A</v>
      </c>
      <c r="S399" s="191" t="e">
        <f t="shared" si="33"/>
        <v>#N/A</v>
      </c>
      <c r="T399" s="192" t="e">
        <f>VLOOKUP(D399,'PC Receitas'!$N$4:$O$14,2,FALSE)</f>
        <v>#N/A</v>
      </c>
    </row>
    <row r="400" spans="3:20" ht="19.5" customHeight="1" thickTop="1" thickBot="1" x14ac:dyDescent="0.25">
      <c r="C400" s="58"/>
      <c r="D400" s="58"/>
      <c r="E400" s="58"/>
      <c r="F400" s="58"/>
      <c r="G400" s="58"/>
      <c r="H400" s="58"/>
      <c r="I400" s="59"/>
      <c r="J400" s="60"/>
      <c r="K400" s="57">
        <f t="shared" ca="1" si="32"/>
        <v>94700</v>
      </c>
      <c r="P400" s="188" t="e">
        <f t="shared" ref="P400:P463" si="36">IF(T400="Despesas_com_Transportes","Despesa",IF(T400="Despesas_com_Lazer_e_Informacao","Despesa",IF(T400="Outras_Despesas","Despesa",IF(T400="Imposto_de_Renda","Despesa",IF(T400="Investimentos_Bens","Despesa","")))))</f>
        <v>#N/A</v>
      </c>
      <c r="Q400" s="191" t="e">
        <f t="shared" si="34"/>
        <v>#N/A</v>
      </c>
      <c r="R400" s="191" t="e">
        <f t="shared" si="35"/>
        <v>#N/A</v>
      </c>
      <c r="S400" s="191" t="e">
        <f t="shared" si="33"/>
        <v>#N/A</v>
      </c>
      <c r="T400" s="192" t="e">
        <f>VLOOKUP(D400,'PC Receitas'!$N$4:$O$14,2,FALSE)</f>
        <v>#N/A</v>
      </c>
    </row>
    <row r="401" spans="3:20" ht="19.5" customHeight="1" thickTop="1" thickBot="1" x14ac:dyDescent="0.25">
      <c r="C401" s="58"/>
      <c r="D401" s="58"/>
      <c r="E401" s="58"/>
      <c r="F401" s="58"/>
      <c r="G401" s="58"/>
      <c r="H401" s="58"/>
      <c r="I401" s="59"/>
      <c r="J401" s="60"/>
      <c r="K401" s="57">
        <f t="shared" ca="1" si="32"/>
        <v>94700</v>
      </c>
      <c r="P401" s="188" t="e">
        <f t="shared" si="36"/>
        <v>#N/A</v>
      </c>
      <c r="Q401" s="191" t="e">
        <f t="shared" si="34"/>
        <v>#N/A</v>
      </c>
      <c r="R401" s="191" t="e">
        <f t="shared" si="35"/>
        <v>#N/A</v>
      </c>
      <c r="S401" s="191" t="e">
        <f t="shared" si="33"/>
        <v>#N/A</v>
      </c>
      <c r="T401" s="192" t="e">
        <f>VLOOKUP(D401,'PC Receitas'!$N$4:$O$14,2,FALSE)</f>
        <v>#N/A</v>
      </c>
    </row>
    <row r="402" spans="3:20" ht="19.5" customHeight="1" thickTop="1" thickBot="1" x14ac:dyDescent="0.25">
      <c r="C402" s="58"/>
      <c r="D402" s="58"/>
      <c r="E402" s="58"/>
      <c r="F402" s="58"/>
      <c r="G402" s="58"/>
      <c r="H402" s="58"/>
      <c r="I402" s="59"/>
      <c r="J402" s="60"/>
      <c r="K402" s="57">
        <f t="shared" ca="1" si="32"/>
        <v>94700</v>
      </c>
      <c r="P402" s="188" t="e">
        <f t="shared" si="36"/>
        <v>#N/A</v>
      </c>
      <c r="Q402" s="191" t="e">
        <f t="shared" si="34"/>
        <v>#N/A</v>
      </c>
      <c r="R402" s="191" t="e">
        <f t="shared" si="35"/>
        <v>#N/A</v>
      </c>
      <c r="S402" s="191" t="e">
        <f t="shared" si="33"/>
        <v>#N/A</v>
      </c>
      <c r="T402" s="192"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94700</v>
      </c>
      <c r="P403" s="188" t="e">
        <f t="shared" si="36"/>
        <v>#N/A</v>
      </c>
      <c r="Q403" s="191" t="e">
        <f t="shared" si="34"/>
        <v>#N/A</v>
      </c>
      <c r="R403" s="191" t="e">
        <f t="shared" si="35"/>
        <v>#N/A</v>
      </c>
      <c r="S403" s="191" t="e">
        <f t="shared" si="33"/>
        <v>#N/A</v>
      </c>
      <c r="T403" s="192" t="e">
        <f>VLOOKUP(D403,'PC Receitas'!$N$4:$O$14,2,FALSE)</f>
        <v>#N/A</v>
      </c>
    </row>
    <row r="404" spans="3:20" ht="19.5" customHeight="1" thickTop="1" thickBot="1" x14ac:dyDescent="0.25">
      <c r="C404" s="58"/>
      <c r="D404" s="58"/>
      <c r="E404" s="58"/>
      <c r="F404" s="58"/>
      <c r="G404" s="58"/>
      <c r="H404" s="58"/>
      <c r="I404" s="59"/>
      <c r="J404" s="60"/>
      <c r="K404" s="57">
        <f t="shared" ca="1" si="37"/>
        <v>94700</v>
      </c>
      <c r="P404" s="188" t="e">
        <f t="shared" si="36"/>
        <v>#N/A</v>
      </c>
      <c r="Q404" s="191" t="e">
        <f t="shared" si="34"/>
        <v>#N/A</v>
      </c>
      <c r="R404" s="191" t="e">
        <f t="shared" si="35"/>
        <v>#N/A</v>
      </c>
      <c r="S404" s="191" t="e">
        <f t="shared" ref="S404:S467" si="38">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ca="1" si="37"/>
        <v>94700</v>
      </c>
      <c r="P405" s="188" t="e">
        <f t="shared" si="36"/>
        <v>#N/A</v>
      </c>
      <c r="Q405" s="191" t="e">
        <f t="shared" si="34"/>
        <v>#N/A</v>
      </c>
      <c r="R405" s="191" t="e">
        <f t="shared" si="35"/>
        <v>#N/A</v>
      </c>
      <c r="S405" s="191" t="e">
        <f t="shared" si="38"/>
        <v>#N/A</v>
      </c>
      <c r="T405" s="192" t="e">
        <f>VLOOKUP(D405,'PC Receitas'!$N$4:$O$14,2,FALSE)</f>
        <v>#N/A</v>
      </c>
    </row>
    <row r="406" spans="3:20" ht="19.5" customHeight="1" thickTop="1" thickBot="1" x14ac:dyDescent="0.25">
      <c r="C406" s="58"/>
      <c r="D406" s="58"/>
      <c r="E406" s="58"/>
      <c r="F406" s="58"/>
      <c r="G406" s="58"/>
      <c r="H406" s="58"/>
      <c r="I406" s="59"/>
      <c r="J406" s="60"/>
      <c r="K406" s="57">
        <f t="shared" ca="1" si="37"/>
        <v>94700</v>
      </c>
      <c r="P406" s="188" t="e">
        <f t="shared" si="36"/>
        <v>#N/A</v>
      </c>
      <c r="Q406" s="191" t="e">
        <f t="shared" si="34"/>
        <v>#N/A</v>
      </c>
      <c r="R406" s="191" t="e">
        <f t="shared" si="35"/>
        <v>#N/A</v>
      </c>
      <c r="S406" s="191" t="e">
        <f t="shared" si="38"/>
        <v>#N/A</v>
      </c>
      <c r="T406" s="192" t="e">
        <f>VLOOKUP(D406,'PC Receitas'!$N$4:$O$14,2,FALSE)</f>
        <v>#N/A</v>
      </c>
    </row>
    <row r="407" spans="3:20" ht="19.5" customHeight="1" thickTop="1" thickBot="1" x14ac:dyDescent="0.25">
      <c r="C407" s="58"/>
      <c r="D407" s="58"/>
      <c r="E407" s="58"/>
      <c r="F407" s="58"/>
      <c r="G407" s="58"/>
      <c r="H407" s="58"/>
      <c r="I407" s="59"/>
      <c r="J407" s="60"/>
      <c r="K407" s="57">
        <f t="shared" ca="1" si="37"/>
        <v>94700</v>
      </c>
      <c r="P407" s="188" t="e">
        <f t="shared" si="36"/>
        <v>#N/A</v>
      </c>
      <c r="Q407" s="191" t="e">
        <f t="shared" si="34"/>
        <v>#N/A</v>
      </c>
      <c r="R407" s="191" t="e">
        <f t="shared" si="35"/>
        <v>#N/A</v>
      </c>
      <c r="S407" s="191" t="e">
        <f t="shared" si="38"/>
        <v>#N/A</v>
      </c>
      <c r="T407" s="192" t="e">
        <f>VLOOKUP(D407,'PC Receitas'!$N$4:$O$14,2,FALSE)</f>
        <v>#N/A</v>
      </c>
    </row>
    <row r="408" spans="3:20" ht="19.5" customHeight="1" thickTop="1" thickBot="1" x14ac:dyDescent="0.25">
      <c r="C408" s="58"/>
      <c r="D408" s="58"/>
      <c r="E408" s="58"/>
      <c r="F408" s="58"/>
      <c r="G408" s="58"/>
      <c r="H408" s="58"/>
      <c r="I408" s="59"/>
      <c r="J408" s="60"/>
      <c r="K408" s="57">
        <f t="shared" ca="1" si="37"/>
        <v>94700</v>
      </c>
      <c r="P408" s="188" t="e">
        <f t="shared" si="36"/>
        <v>#N/A</v>
      </c>
      <c r="Q408" s="191" t="e">
        <f t="shared" si="34"/>
        <v>#N/A</v>
      </c>
      <c r="R408" s="191" t="e">
        <f t="shared" si="35"/>
        <v>#N/A</v>
      </c>
      <c r="S408" s="191" t="e">
        <f t="shared" si="38"/>
        <v>#N/A</v>
      </c>
      <c r="T408" s="192" t="e">
        <f>VLOOKUP(D408,'PC Receitas'!$N$4:$O$14,2,FALSE)</f>
        <v>#N/A</v>
      </c>
    </row>
    <row r="409" spans="3:20" ht="19.5" customHeight="1" thickTop="1" thickBot="1" x14ac:dyDescent="0.25">
      <c r="C409" s="58"/>
      <c r="D409" s="58"/>
      <c r="E409" s="58"/>
      <c r="F409" s="58"/>
      <c r="G409" s="58"/>
      <c r="H409" s="58"/>
      <c r="I409" s="59"/>
      <c r="J409" s="60"/>
      <c r="K409" s="57">
        <f t="shared" ca="1" si="37"/>
        <v>94700</v>
      </c>
      <c r="P409" s="188" t="e">
        <f t="shared" si="36"/>
        <v>#N/A</v>
      </c>
      <c r="Q409" s="191" t="e">
        <f t="shared" si="34"/>
        <v>#N/A</v>
      </c>
      <c r="R409" s="191" t="e">
        <f t="shared" si="35"/>
        <v>#N/A</v>
      </c>
      <c r="S409" s="191" t="e">
        <f t="shared" si="38"/>
        <v>#N/A</v>
      </c>
      <c r="T409" s="192" t="e">
        <f>VLOOKUP(D409,'PC Receitas'!$N$4:$O$14,2,FALSE)</f>
        <v>#N/A</v>
      </c>
    </row>
    <row r="410" spans="3:20" ht="19.5" customHeight="1" thickTop="1" thickBot="1" x14ac:dyDescent="0.25">
      <c r="C410" s="58"/>
      <c r="D410" s="58"/>
      <c r="E410" s="58"/>
      <c r="F410" s="58"/>
      <c r="G410" s="58"/>
      <c r="H410" s="58"/>
      <c r="I410" s="59"/>
      <c r="J410" s="60"/>
      <c r="K410" s="57">
        <f t="shared" ca="1" si="37"/>
        <v>94700</v>
      </c>
      <c r="P410" s="188" t="e">
        <f t="shared" si="36"/>
        <v>#N/A</v>
      </c>
      <c r="Q410" s="191" t="e">
        <f t="shared" si="34"/>
        <v>#N/A</v>
      </c>
      <c r="R410" s="191" t="e">
        <f t="shared" si="35"/>
        <v>#N/A</v>
      </c>
      <c r="S410" s="191" t="e">
        <f t="shared" si="38"/>
        <v>#N/A</v>
      </c>
      <c r="T410" s="192" t="e">
        <f>VLOOKUP(D410,'PC Receitas'!$N$4:$O$14,2,FALSE)</f>
        <v>#N/A</v>
      </c>
    </row>
    <row r="411" spans="3:20" ht="19.5" customHeight="1" thickTop="1" thickBot="1" x14ac:dyDescent="0.25">
      <c r="C411" s="58"/>
      <c r="D411" s="58"/>
      <c r="E411" s="58"/>
      <c r="F411" s="58"/>
      <c r="G411" s="58"/>
      <c r="H411" s="58"/>
      <c r="I411" s="59"/>
      <c r="J411" s="60"/>
      <c r="K411" s="57">
        <f t="shared" ca="1" si="37"/>
        <v>94700</v>
      </c>
      <c r="P411" s="188" t="e">
        <f t="shared" si="36"/>
        <v>#N/A</v>
      </c>
      <c r="Q411" s="191" t="e">
        <f t="shared" si="34"/>
        <v>#N/A</v>
      </c>
      <c r="R411" s="191" t="e">
        <f t="shared" si="35"/>
        <v>#N/A</v>
      </c>
      <c r="S411" s="191" t="e">
        <f t="shared" si="38"/>
        <v>#N/A</v>
      </c>
      <c r="T411" s="192" t="e">
        <f>VLOOKUP(D411,'PC Receitas'!$N$4:$O$14,2,FALSE)</f>
        <v>#N/A</v>
      </c>
    </row>
    <row r="412" spans="3:20" ht="19.5" customHeight="1" thickTop="1" thickBot="1" x14ac:dyDescent="0.25">
      <c r="C412" s="58"/>
      <c r="D412" s="58"/>
      <c r="E412" s="58"/>
      <c r="F412" s="58"/>
      <c r="G412" s="58"/>
      <c r="H412" s="58"/>
      <c r="I412" s="59"/>
      <c r="J412" s="60"/>
      <c r="K412" s="57">
        <f t="shared" ca="1" si="37"/>
        <v>94700</v>
      </c>
      <c r="P412" s="188" t="e">
        <f t="shared" si="36"/>
        <v>#N/A</v>
      </c>
      <c r="Q412" s="191" t="e">
        <f t="shared" si="34"/>
        <v>#N/A</v>
      </c>
      <c r="R412" s="191" t="e">
        <f t="shared" si="35"/>
        <v>#N/A</v>
      </c>
      <c r="S412" s="191" t="e">
        <f t="shared" si="38"/>
        <v>#N/A</v>
      </c>
      <c r="T412" s="192" t="e">
        <f>VLOOKUP(D412,'PC Receitas'!$N$4:$O$14,2,FALSE)</f>
        <v>#N/A</v>
      </c>
    </row>
    <row r="413" spans="3:20" ht="19.5" customHeight="1" thickTop="1" thickBot="1" x14ac:dyDescent="0.25">
      <c r="C413" s="58"/>
      <c r="D413" s="58"/>
      <c r="E413" s="58"/>
      <c r="F413" s="58"/>
      <c r="G413" s="58"/>
      <c r="H413" s="58"/>
      <c r="I413" s="59"/>
      <c r="J413" s="60"/>
      <c r="K413" s="57">
        <f t="shared" ca="1" si="37"/>
        <v>94700</v>
      </c>
      <c r="P413" s="188" t="e">
        <f t="shared" si="36"/>
        <v>#N/A</v>
      </c>
      <c r="Q413" s="191" t="e">
        <f t="shared" si="34"/>
        <v>#N/A</v>
      </c>
      <c r="R413" s="191" t="e">
        <f t="shared" si="35"/>
        <v>#N/A</v>
      </c>
      <c r="S413" s="191" t="e">
        <f t="shared" si="38"/>
        <v>#N/A</v>
      </c>
      <c r="T413" s="192" t="e">
        <f>VLOOKUP(D413,'PC Receitas'!$N$4:$O$14,2,FALSE)</f>
        <v>#N/A</v>
      </c>
    </row>
    <row r="414" spans="3:20" ht="19.5" customHeight="1" thickTop="1" thickBot="1" x14ac:dyDescent="0.25">
      <c r="C414" s="58"/>
      <c r="D414" s="58"/>
      <c r="E414" s="58"/>
      <c r="F414" s="58"/>
      <c r="G414" s="58"/>
      <c r="H414" s="58"/>
      <c r="I414" s="59"/>
      <c r="J414" s="60"/>
      <c r="K414" s="57">
        <f t="shared" ca="1" si="37"/>
        <v>94700</v>
      </c>
      <c r="P414" s="188" t="e">
        <f t="shared" si="36"/>
        <v>#N/A</v>
      </c>
      <c r="Q414" s="191" t="e">
        <f t="shared" si="34"/>
        <v>#N/A</v>
      </c>
      <c r="R414" s="191" t="e">
        <f t="shared" si="35"/>
        <v>#N/A</v>
      </c>
      <c r="S414" s="191" t="e">
        <f t="shared" si="38"/>
        <v>#N/A</v>
      </c>
      <c r="T414" s="192" t="e">
        <f>VLOOKUP(D414,'PC Receitas'!$N$4:$O$14,2,FALSE)</f>
        <v>#N/A</v>
      </c>
    </row>
    <row r="415" spans="3:20" ht="19.5" customHeight="1" thickTop="1" thickBot="1" x14ac:dyDescent="0.25">
      <c r="C415" s="58"/>
      <c r="D415" s="58"/>
      <c r="E415" s="58"/>
      <c r="F415" s="58"/>
      <c r="G415" s="58"/>
      <c r="H415" s="58"/>
      <c r="I415" s="59"/>
      <c r="J415" s="60"/>
      <c r="K415" s="57">
        <f t="shared" ca="1" si="37"/>
        <v>94700</v>
      </c>
      <c r="P415" s="188" t="e">
        <f t="shared" si="36"/>
        <v>#N/A</v>
      </c>
      <c r="Q415" s="191" t="e">
        <f t="shared" si="34"/>
        <v>#N/A</v>
      </c>
      <c r="R415" s="191" t="e">
        <f t="shared" si="35"/>
        <v>#N/A</v>
      </c>
      <c r="S415" s="191" t="e">
        <f t="shared" si="38"/>
        <v>#N/A</v>
      </c>
      <c r="T415" s="192" t="e">
        <f>VLOOKUP(D415,'PC Receitas'!$N$4:$O$14,2,FALSE)</f>
        <v>#N/A</v>
      </c>
    </row>
    <row r="416" spans="3:20" ht="19.5" customHeight="1" thickTop="1" thickBot="1" x14ac:dyDescent="0.25">
      <c r="C416" s="58"/>
      <c r="D416" s="58"/>
      <c r="E416" s="58"/>
      <c r="F416" s="58"/>
      <c r="G416" s="58"/>
      <c r="H416" s="58"/>
      <c r="I416" s="59"/>
      <c r="J416" s="60"/>
      <c r="K416" s="57">
        <f t="shared" ca="1" si="37"/>
        <v>94700</v>
      </c>
      <c r="P416" s="188" t="e">
        <f t="shared" si="36"/>
        <v>#N/A</v>
      </c>
      <c r="Q416" s="191" t="e">
        <f t="shared" si="34"/>
        <v>#N/A</v>
      </c>
      <c r="R416" s="191" t="e">
        <f t="shared" si="35"/>
        <v>#N/A</v>
      </c>
      <c r="S416" s="191" t="e">
        <f t="shared" si="38"/>
        <v>#N/A</v>
      </c>
      <c r="T416" s="192" t="e">
        <f>VLOOKUP(D416,'PC Receitas'!$N$4:$O$14,2,FALSE)</f>
        <v>#N/A</v>
      </c>
    </row>
    <row r="417" spans="3:20" ht="19.5" customHeight="1" thickTop="1" thickBot="1" x14ac:dyDescent="0.25">
      <c r="C417" s="58"/>
      <c r="D417" s="58"/>
      <c r="E417" s="58"/>
      <c r="F417" s="58"/>
      <c r="G417" s="58"/>
      <c r="H417" s="58"/>
      <c r="I417" s="59"/>
      <c r="J417" s="60"/>
      <c r="K417" s="57">
        <f t="shared" ca="1" si="37"/>
        <v>94700</v>
      </c>
      <c r="P417" s="188" t="e">
        <f t="shared" si="36"/>
        <v>#N/A</v>
      </c>
      <c r="Q417" s="191" t="e">
        <f t="shared" si="34"/>
        <v>#N/A</v>
      </c>
      <c r="R417" s="191" t="e">
        <f t="shared" si="35"/>
        <v>#N/A</v>
      </c>
      <c r="S417" s="191" t="e">
        <f t="shared" si="38"/>
        <v>#N/A</v>
      </c>
      <c r="T417" s="192" t="e">
        <f>VLOOKUP(D417,'PC Receitas'!$N$4:$O$14,2,FALSE)</f>
        <v>#N/A</v>
      </c>
    </row>
    <row r="418" spans="3:20" ht="19.5" customHeight="1" thickTop="1" thickBot="1" x14ac:dyDescent="0.25">
      <c r="C418" s="58"/>
      <c r="D418" s="58"/>
      <c r="E418" s="58"/>
      <c r="F418" s="58"/>
      <c r="G418" s="58"/>
      <c r="H418" s="58"/>
      <c r="I418" s="59"/>
      <c r="J418" s="60"/>
      <c r="K418" s="57">
        <f t="shared" ca="1" si="37"/>
        <v>94700</v>
      </c>
      <c r="P418" s="188" t="e">
        <f t="shared" si="36"/>
        <v>#N/A</v>
      </c>
      <c r="Q418" s="191" t="e">
        <f t="shared" si="34"/>
        <v>#N/A</v>
      </c>
      <c r="R418" s="191" t="e">
        <f t="shared" si="35"/>
        <v>#N/A</v>
      </c>
      <c r="S418" s="191" t="e">
        <f t="shared" si="38"/>
        <v>#N/A</v>
      </c>
      <c r="T418" s="192" t="e">
        <f>VLOOKUP(D418,'PC Receitas'!$N$4:$O$14,2,FALSE)</f>
        <v>#N/A</v>
      </c>
    </row>
    <row r="419" spans="3:20" ht="19.5" customHeight="1" thickTop="1" thickBot="1" x14ac:dyDescent="0.25">
      <c r="C419" s="58"/>
      <c r="D419" s="58"/>
      <c r="E419" s="58"/>
      <c r="F419" s="58"/>
      <c r="G419" s="58"/>
      <c r="H419" s="58"/>
      <c r="I419" s="59"/>
      <c r="J419" s="60"/>
      <c r="K419" s="57">
        <f t="shared" ca="1" si="37"/>
        <v>94700</v>
      </c>
      <c r="P419" s="188" t="e">
        <f t="shared" si="36"/>
        <v>#N/A</v>
      </c>
      <c r="Q419" s="191" t="e">
        <f t="shared" si="34"/>
        <v>#N/A</v>
      </c>
      <c r="R419" s="191" t="e">
        <f t="shared" si="35"/>
        <v>#N/A</v>
      </c>
      <c r="S419" s="191" t="e">
        <f t="shared" si="38"/>
        <v>#N/A</v>
      </c>
      <c r="T419" s="192" t="e">
        <f>VLOOKUP(D419,'PC Receitas'!$N$4:$O$14,2,FALSE)</f>
        <v>#N/A</v>
      </c>
    </row>
    <row r="420" spans="3:20" ht="19.5" customHeight="1" thickTop="1" thickBot="1" x14ac:dyDescent="0.25">
      <c r="C420" s="58"/>
      <c r="D420" s="58"/>
      <c r="E420" s="58"/>
      <c r="F420" s="58"/>
      <c r="G420" s="58"/>
      <c r="H420" s="58"/>
      <c r="I420" s="59"/>
      <c r="J420" s="60"/>
      <c r="K420" s="57">
        <f t="shared" ca="1" si="37"/>
        <v>94700</v>
      </c>
      <c r="P420" s="188" t="e">
        <f t="shared" si="36"/>
        <v>#N/A</v>
      </c>
      <c r="Q420" s="191" t="e">
        <f t="shared" si="34"/>
        <v>#N/A</v>
      </c>
      <c r="R420" s="191" t="e">
        <f t="shared" si="35"/>
        <v>#N/A</v>
      </c>
      <c r="S420" s="191" t="e">
        <f t="shared" si="38"/>
        <v>#N/A</v>
      </c>
      <c r="T420" s="192" t="e">
        <f>VLOOKUP(D420,'PC Receitas'!$N$4:$O$14,2,FALSE)</f>
        <v>#N/A</v>
      </c>
    </row>
    <row r="421" spans="3:20" ht="19.5" customHeight="1" thickTop="1" thickBot="1" x14ac:dyDescent="0.25">
      <c r="C421" s="58"/>
      <c r="D421" s="58"/>
      <c r="E421" s="58"/>
      <c r="F421" s="58"/>
      <c r="G421" s="58"/>
      <c r="H421" s="58"/>
      <c r="I421" s="59"/>
      <c r="J421" s="60"/>
      <c r="K421" s="57">
        <f t="shared" ca="1" si="37"/>
        <v>94700</v>
      </c>
      <c r="P421" s="188" t="e">
        <f t="shared" si="36"/>
        <v>#N/A</v>
      </c>
      <c r="Q421" s="191" t="e">
        <f t="shared" si="34"/>
        <v>#N/A</v>
      </c>
      <c r="R421" s="191" t="e">
        <f t="shared" si="35"/>
        <v>#N/A</v>
      </c>
      <c r="S421" s="191" t="e">
        <f t="shared" si="38"/>
        <v>#N/A</v>
      </c>
      <c r="T421" s="192" t="e">
        <f>VLOOKUP(D421,'PC Receitas'!$N$4:$O$14,2,FALSE)</f>
        <v>#N/A</v>
      </c>
    </row>
    <row r="422" spans="3:20" ht="19.5" customHeight="1" thickTop="1" thickBot="1" x14ac:dyDescent="0.25">
      <c r="C422" s="58"/>
      <c r="D422" s="58"/>
      <c r="E422" s="58"/>
      <c r="F422" s="58"/>
      <c r="G422" s="58"/>
      <c r="H422" s="58"/>
      <c r="I422" s="59"/>
      <c r="J422" s="60"/>
      <c r="K422" s="57">
        <f t="shared" ca="1" si="37"/>
        <v>94700</v>
      </c>
      <c r="P422" s="188" t="e">
        <f t="shared" si="36"/>
        <v>#N/A</v>
      </c>
      <c r="Q422" s="191" t="e">
        <f t="shared" si="34"/>
        <v>#N/A</v>
      </c>
      <c r="R422" s="191" t="e">
        <f t="shared" si="35"/>
        <v>#N/A</v>
      </c>
      <c r="S422" s="191" t="e">
        <f t="shared" si="38"/>
        <v>#N/A</v>
      </c>
      <c r="T422" s="192" t="e">
        <f>VLOOKUP(D422,'PC Receitas'!$N$4:$O$14,2,FALSE)</f>
        <v>#N/A</v>
      </c>
    </row>
    <row r="423" spans="3:20" ht="19.5" customHeight="1" thickTop="1" thickBot="1" x14ac:dyDescent="0.25">
      <c r="C423" s="58"/>
      <c r="D423" s="58"/>
      <c r="E423" s="58"/>
      <c r="F423" s="58"/>
      <c r="G423" s="58"/>
      <c r="H423" s="58"/>
      <c r="I423" s="59"/>
      <c r="J423" s="60"/>
      <c r="K423" s="57">
        <f t="shared" ca="1" si="37"/>
        <v>94700</v>
      </c>
      <c r="P423" s="188" t="e">
        <f t="shared" si="36"/>
        <v>#N/A</v>
      </c>
      <c r="Q423" s="191" t="e">
        <f t="shared" si="34"/>
        <v>#N/A</v>
      </c>
      <c r="R423" s="191" t="e">
        <f t="shared" si="35"/>
        <v>#N/A</v>
      </c>
      <c r="S423" s="191" t="e">
        <f t="shared" si="38"/>
        <v>#N/A</v>
      </c>
      <c r="T423" s="192" t="e">
        <f>VLOOKUP(D423,'PC Receitas'!$N$4:$O$14,2,FALSE)</f>
        <v>#N/A</v>
      </c>
    </row>
    <row r="424" spans="3:20" ht="19.5" customHeight="1" thickTop="1" thickBot="1" x14ac:dyDescent="0.25">
      <c r="C424" s="58"/>
      <c r="D424" s="58"/>
      <c r="E424" s="58"/>
      <c r="F424" s="58"/>
      <c r="G424" s="58"/>
      <c r="H424" s="58"/>
      <c r="I424" s="59"/>
      <c r="J424" s="60"/>
      <c r="K424" s="57">
        <f t="shared" ca="1" si="37"/>
        <v>94700</v>
      </c>
      <c r="P424" s="188" t="e">
        <f t="shared" si="36"/>
        <v>#N/A</v>
      </c>
      <c r="Q424" s="191" t="e">
        <f t="shared" si="34"/>
        <v>#N/A</v>
      </c>
      <c r="R424" s="191" t="e">
        <f t="shared" si="35"/>
        <v>#N/A</v>
      </c>
      <c r="S424" s="191" t="e">
        <f t="shared" si="38"/>
        <v>#N/A</v>
      </c>
      <c r="T424" s="192" t="e">
        <f>VLOOKUP(D424,'PC Receitas'!$N$4:$O$14,2,FALSE)</f>
        <v>#N/A</v>
      </c>
    </row>
    <row r="425" spans="3:20" ht="19.5" customHeight="1" thickTop="1" thickBot="1" x14ac:dyDescent="0.25">
      <c r="C425" s="58"/>
      <c r="D425" s="58"/>
      <c r="E425" s="58"/>
      <c r="F425" s="58"/>
      <c r="G425" s="58"/>
      <c r="H425" s="58"/>
      <c r="I425" s="59"/>
      <c r="J425" s="60"/>
      <c r="K425" s="57">
        <f t="shared" ca="1" si="37"/>
        <v>94700</v>
      </c>
      <c r="P425" s="188" t="e">
        <f t="shared" si="36"/>
        <v>#N/A</v>
      </c>
      <c r="Q425" s="191" t="e">
        <f t="shared" si="34"/>
        <v>#N/A</v>
      </c>
      <c r="R425" s="191" t="e">
        <f t="shared" si="35"/>
        <v>#N/A</v>
      </c>
      <c r="S425" s="191" t="e">
        <f t="shared" si="38"/>
        <v>#N/A</v>
      </c>
      <c r="T425" s="192" t="e">
        <f>VLOOKUP(D425,'PC Receitas'!$N$4:$O$14,2,FALSE)</f>
        <v>#N/A</v>
      </c>
    </row>
    <row r="426" spans="3:20" ht="19.5" customHeight="1" thickTop="1" thickBot="1" x14ac:dyDescent="0.25">
      <c r="C426" s="58"/>
      <c r="D426" s="58"/>
      <c r="E426" s="58"/>
      <c r="F426" s="58"/>
      <c r="G426" s="58"/>
      <c r="H426" s="58"/>
      <c r="I426" s="59"/>
      <c r="J426" s="60"/>
      <c r="K426" s="57">
        <f t="shared" ca="1" si="37"/>
        <v>94700</v>
      </c>
      <c r="P426" s="188" t="e">
        <f t="shared" si="36"/>
        <v>#N/A</v>
      </c>
      <c r="Q426" s="191" t="e">
        <f t="shared" si="34"/>
        <v>#N/A</v>
      </c>
      <c r="R426" s="191" t="e">
        <f t="shared" si="35"/>
        <v>#N/A</v>
      </c>
      <c r="S426" s="191" t="e">
        <f t="shared" si="38"/>
        <v>#N/A</v>
      </c>
      <c r="T426" s="192" t="e">
        <f>VLOOKUP(D426,'PC Receitas'!$N$4:$O$14,2,FALSE)</f>
        <v>#N/A</v>
      </c>
    </row>
    <row r="427" spans="3:20" ht="19.5" customHeight="1" thickTop="1" thickBot="1" x14ac:dyDescent="0.25">
      <c r="C427" s="58"/>
      <c r="D427" s="58"/>
      <c r="E427" s="58"/>
      <c r="F427" s="58"/>
      <c r="G427" s="58"/>
      <c r="H427" s="58"/>
      <c r="I427" s="59"/>
      <c r="J427" s="60"/>
      <c r="K427" s="57">
        <f t="shared" ca="1" si="37"/>
        <v>94700</v>
      </c>
      <c r="P427" s="188" t="e">
        <f t="shared" si="36"/>
        <v>#N/A</v>
      </c>
      <c r="Q427" s="191" t="e">
        <f t="shared" si="34"/>
        <v>#N/A</v>
      </c>
      <c r="R427" s="191" t="e">
        <f t="shared" si="35"/>
        <v>#N/A</v>
      </c>
      <c r="S427" s="191" t="e">
        <f t="shared" si="38"/>
        <v>#N/A</v>
      </c>
      <c r="T427" s="192" t="e">
        <f>VLOOKUP(D427,'PC Receitas'!$N$4:$O$14,2,FALSE)</f>
        <v>#N/A</v>
      </c>
    </row>
    <row r="428" spans="3:20" ht="19.5" customHeight="1" thickTop="1" thickBot="1" x14ac:dyDescent="0.25">
      <c r="C428" s="58"/>
      <c r="D428" s="58"/>
      <c r="E428" s="58"/>
      <c r="F428" s="58"/>
      <c r="G428" s="58"/>
      <c r="H428" s="58"/>
      <c r="I428" s="59"/>
      <c r="J428" s="60"/>
      <c r="K428" s="57">
        <f t="shared" ca="1" si="37"/>
        <v>94700</v>
      </c>
      <c r="P428" s="188" t="e">
        <f t="shared" si="36"/>
        <v>#N/A</v>
      </c>
      <c r="Q428" s="191" t="e">
        <f t="shared" si="34"/>
        <v>#N/A</v>
      </c>
      <c r="R428" s="191" t="e">
        <f t="shared" si="35"/>
        <v>#N/A</v>
      </c>
      <c r="S428" s="191" t="e">
        <f t="shared" si="38"/>
        <v>#N/A</v>
      </c>
      <c r="T428" s="192" t="e">
        <f>VLOOKUP(D428,'PC Receitas'!$N$4:$O$14,2,FALSE)</f>
        <v>#N/A</v>
      </c>
    </row>
    <row r="429" spans="3:20" ht="19.5" customHeight="1" thickTop="1" thickBot="1" x14ac:dyDescent="0.25">
      <c r="C429" s="58"/>
      <c r="D429" s="58"/>
      <c r="E429" s="58"/>
      <c r="F429" s="58"/>
      <c r="G429" s="58"/>
      <c r="H429" s="58"/>
      <c r="I429" s="59"/>
      <c r="J429" s="60"/>
      <c r="K429" s="57">
        <f t="shared" ca="1" si="37"/>
        <v>94700</v>
      </c>
      <c r="P429" s="188" t="e">
        <f t="shared" si="36"/>
        <v>#N/A</v>
      </c>
      <c r="Q429" s="191" t="e">
        <f t="shared" si="34"/>
        <v>#N/A</v>
      </c>
      <c r="R429" s="191" t="e">
        <f t="shared" si="35"/>
        <v>#N/A</v>
      </c>
      <c r="S429" s="191" t="e">
        <f t="shared" si="38"/>
        <v>#N/A</v>
      </c>
      <c r="T429" s="192" t="e">
        <f>VLOOKUP(D429,'PC Receitas'!$N$4:$O$14,2,FALSE)</f>
        <v>#N/A</v>
      </c>
    </row>
    <row r="430" spans="3:20" ht="19.5" customHeight="1" thickTop="1" thickBot="1" x14ac:dyDescent="0.25">
      <c r="C430" s="58"/>
      <c r="D430" s="58"/>
      <c r="E430" s="58"/>
      <c r="F430" s="58"/>
      <c r="G430" s="58"/>
      <c r="H430" s="58"/>
      <c r="I430" s="59"/>
      <c r="J430" s="60"/>
      <c r="K430" s="57">
        <f t="shared" ca="1" si="37"/>
        <v>94700</v>
      </c>
      <c r="P430" s="188" t="e">
        <f t="shared" si="36"/>
        <v>#N/A</v>
      </c>
      <c r="Q430" s="191" t="e">
        <f t="shared" si="34"/>
        <v>#N/A</v>
      </c>
      <c r="R430" s="191" t="e">
        <f t="shared" si="35"/>
        <v>#N/A</v>
      </c>
      <c r="S430" s="191" t="e">
        <f t="shared" si="38"/>
        <v>#N/A</v>
      </c>
      <c r="T430" s="192" t="e">
        <f>VLOOKUP(D430,'PC Receitas'!$N$4:$O$14,2,FALSE)</f>
        <v>#N/A</v>
      </c>
    </row>
    <row r="431" spans="3:20" ht="19.5" customHeight="1" thickTop="1" thickBot="1" x14ac:dyDescent="0.25">
      <c r="C431" s="58"/>
      <c r="D431" s="58"/>
      <c r="E431" s="58"/>
      <c r="F431" s="58"/>
      <c r="G431" s="58"/>
      <c r="H431" s="58"/>
      <c r="I431" s="59"/>
      <c r="J431" s="60"/>
      <c r="K431" s="57">
        <f t="shared" ca="1" si="37"/>
        <v>94700</v>
      </c>
      <c r="P431" s="188" t="e">
        <f t="shared" si="36"/>
        <v>#N/A</v>
      </c>
      <c r="Q431" s="191" t="e">
        <f t="shared" si="34"/>
        <v>#N/A</v>
      </c>
      <c r="R431" s="191" t="e">
        <f t="shared" si="35"/>
        <v>#N/A</v>
      </c>
      <c r="S431" s="191" t="e">
        <f t="shared" si="38"/>
        <v>#N/A</v>
      </c>
      <c r="T431" s="192" t="e">
        <f>VLOOKUP(D431,'PC Receitas'!$N$4:$O$14,2,FALSE)</f>
        <v>#N/A</v>
      </c>
    </row>
    <row r="432" spans="3:20" ht="19.5" customHeight="1" thickTop="1" thickBot="1" x14ac:dyDescent="0.25">
      <c r="C432" s="58"/>
      <c r="D432" s="58"/>
      <c r="E432" s="58"/>
      <c r="F432" s="58"/>
      <c r="G432" s="58"/>
      <c r="H432" s="58"/>
      <c r="I432" s="59"/>
      <c r="J432" s="60"/>
      <c r="K432" s="57">
        <f t="shared" ca="1" si="37"/>
        <v>94700</v>
      </c>
      <c r="P432" s="188" t="e">
        <f t="shared" si="36"/>
        <v>#N/A</v>
      </c>
      <c r="Q432" s="191" t="e">
        <f t="shared" si="34"/>
        <v>#N/A</v>
      </c>
      <c r="R432" s="191" t="e">
        <f t="shared" si="35"/>
        <v>#N/A</v>
      </c>
      <c r="S432" s="191" t="e">
        <f t="shared" si="38"/>
        <v>#N/A</v>
      </c>
      <c r="T432" s="192" t="e">
        <f>VLOOKUP(D432,'PC Receitas'!$N$4:$O$14,2,FALSE)</f>
        <v>#N/A</v>
      </c>
    </row>
    <row r="433" spans="3:20" ht="19.5" customHeight="1" thickTop="1" thickBot="1" x14ac:dyDescent="0.25">
      <c r="C433" s="58"/>
      <c r="D433" s="58"/>
      <c r="E433" s="58"/>
      <c r="F433" s="58"/>
      <c r="G433" s="58"/>
      <c r="H433" s="58"/>
      <c r="I433" s="59"/>
      <c r="J433" s="60"/>
      <c r="K433" s="57">
        <f t="shared" ca="1" si="37"/>
        <v>94700</v>
      </c>
      <c r="P433" s="188" t="e">
        <f t="shared" si="36"/>
        <v>#N/A</v>
      </c>
      <c r="Q433" s="191" t="e">
        <f t="shared" si="34"/>
        <v>#N/A</v>
      </c>
      <c r="R433" s="191" t="e">
        <f t="shared" si="35"/>
        <v>#N/A</v>
      </c>
      <c r="S433" s="191" t="e">
        <f t="shared" si="38"/>
        <v>#N/A</v>
      </c>
      <c r="T433" s="192" t="e">
        <f>VLOOKUP(D433,'PC Receitas'!$N$4:$O$14,2,FALSE)</f>
        <v>#N/A</v>
      </c>
    </row>
    <row r="434" spans="3:20" ht="19.5" customHeight="1" thickTop="1" thickBot="1" x14ac:dyDescent="0.25">
      <c r="C434" s="58"/>
      <c r="D434" s="58"/>
      <c r="E434" s="58"/>
      <c r="F434" s="58"/>
      <c r="G434" s="58"/>
      <c r="H434" s="58"/>
      <c r="I434" s="59"/>
      <c r="J434" s="60"/>
      <c r="K434" s="57">
        <f t="shared" ca="1" si="37"/>
        <v>94700</v>
      </c>
      <c r="P434" s="188" t="e">
        <f t="shared" si="36"/>
        <v>#N/A</v>
      </c>
      <c r="Q434" s="191" t="e">
        <f t="shared" si="34"/>
        <v>#N/A</v>
      </c>
      <c r="R434" s="191" t="e">
        <f t="shared" si="35"/>
        <v>#N/A</v>
      </c>
      <c r="S434" s="191" t="e">
        <f t="shared" si="38"/>
        <v>#N/A</v>
      </c>
      <c r="T434" s="192" t="e">
        <f>VLOOKUP(D434,'PC Receitas'!$N$4:$O$14,2,FALSE)</f>
        <v>#N/A</v>
      </c>
    </row>
    <row r="435" spans="3:20" ht="19.5" customHeight="1" thickTop="1" thickBot="1" x14ac:dyDescent="0.25">
      <c r="C435" s="58"/>
      <c r="D435" s="58"/>
      <c r="E435" s="58"/>
      <c r="F435" s="58"/>
      <c r="G435" s="58"/>
      <c r="H435" s="58"/>
      <c r="I435" s="59"/>
      <c r="J435" s="60"/>
      <c r="K435" s="57">
        <f t="shared" ca="1" si="37"/>
        <v>94700</v>
      </c>
      <c r="P435" s="188" t="e">
        <f t="shared" si="36"/>
        <v>#N/A</v>
      </c>
      <c r="Q435" s="191" t="e">
        <f t="shared" si="34"/>
        <v>#N/A</v>
      </c>
      <c r="R435" s="191" t="e">
        <f t="shared" si="35"/>
        <v>#N/A</v>
      </c>
      <c r="S435" s="191" t="e">
        <f t="shared" si="38"/>
        <v>#N/A</v>
      </c>
      <c r="T435" s="192" t="e">
        <f>VLOOKUP(D435,'PC Receitas'!$N$4:$O$14,2,FALSE)</f>
        <v>#N/A</v>
      </c>
    </row>
    <row r="436" spans="3:20" ht="19.5" customHeight="1" thickTop="1" thickBot="1" x14ac:dyDescent="0.25">
      <c r="C436" s="58"/>
      <c r="D436" s="58"/>
      <c r="E436" s="58"/>
      <c r="F436" s="58"/>
      <c r="G436" s="58"/>
      <c r="H436" s="58"/>
      <c r="I436" s="59"/>
      <c r="J436" s="60"/>
      <c r="K436" s="57">
        <f t="shared" ca="1" si="37"/>
        <v>94700</v>
      </c>
      <c r="P436" s="188" t="e">
        <f t="shared" si="36"/>
        <v>#N/A</v>
      </c>
      <c r="Q436" s="191" t="e">
        <f t="shared" si="34"/>
        <v>#N/A</v>
      </c>
      <c r="R436" s="191" t="e">
        <f t="shared" si="35"/>
        <v>#N/A</v>
      </c>
      <c r="S436" s="191" t="e">
        <f t="shared" si="38"/>
        <v>#N/A</v>
      </c>
      <c r="T436" s="192" t="e">
        <f>VLOOKUP(D436,'PC Receitas'!$N$4:$O$14,2,FALSE)</f>
        <v>#N/A</v>
      </c>
    </row>
    <row r="437" spans="3:20" ht="19.5" customHeight="1" thickTop="1" thickBot="1" x14ac:dyDescent="0.25">
      <c r="C437" s="58"/>
      <c r="D437" s="58"/>
      <c r="E437" s="58"/>
      <c r="F437" s="58"/>
      <c r="G437" s="58"/>
      <c r="H437" s="58"/>
      <c r="I437" s="59"/>
      <c r="J437" s="60"/>
      <c r="K437" s="57">
        <f t="shared" ca="1" si="37"/>
        <v>94700</v>
      </c>
      <c r="P437" s="188" t="e">
        <f t="shared" si="36"/>
        <v>#N/A</v>
      </c>
      <c r="Q437" s="191" t="e">
        <f t="shared" si="34"/>
        <v>#N/A</v>
      </c>
      <c r="R437" s="191" t="e">
        <f t="shared" si="35"/>
        <v>#N/A</v>
      </c>
      <c r="S437" s="191" t="e">
        <f t="shared" si="38"/>
        <v>#N/A</v>
      </c>
      <c r="T437" s="192" t="e">
        <f>VLOOKUP(D437,'PC Receitas'!$N$4:$O$14,2,FALSE)</f>
        <v>#N/A</v>
      </c>
    </row>
    <row r="438" spans="3:20" ht="19.5" customHeight="1" thickTop="1" thickBot="1" x14ac:dyDescent="0.25">
      <c r="C438" s="58"/>
      <c r="D438" s="58"/>
      <c r="E438" s="58"/>
      <c r="F438" s="58"/>
      <c r="G438" s="58"/>
      <c r="H438" s="58"/>
      <c r="I438" s="59"/>
      <c r="J438" s="60"/>
      <c r="K438" s="57">
        <f t="shared" ca="1" si="37"/>
        <v>94700</v>
      </c>
      <c r="P438" s="188" t="e">
        <f t="shared" si="36"/>
        <v>#N/A</v>
      </c>
      <c r="Q438" s="191" t="e">
        <f t="shared" si="34"/>
        <v>#N/A</v>
      </c>
      <c r="R438" s="191" t="e">
        <f t="shared" si="35"/>
        <v>#N/A</v>
      </c>
      <c r="S438" s="191" t="e">
        <f t="shared" si="38"/>
        <v>#N/A</v>
      </c>
      <c r="T438" s="192" t="e">
        <f>VLOOKUP(D438,'PC Receitas'!$N$4:$O$14,2,FALSE)</f>
        <v>#N/A</v>
      </c>
    </row>
    <row r="439" spans="3:20" ht="19.5" customHeight="1" thickTop="1" thickBot="1" x14ac:dyDescent="0.25">
      <c r="C439" s="58"/>
      <c r="D439" s="58"/>
      <c r="E439" s="58"/>
      <c r="F439" s="58"/>
      <c r="G439" s="58"/>
      <c r="H439" s="58"/>
      <c r="I439" s="59"/>
      <c r="J439" s="60"/>
      <c r="K439" s="57">
        <f t="shared" ca="1" si="37"/>
        <v>94700</v>
      </c>
      <c r="P439" s="188" t="e">
        <f t="shared" si="36"/>
        <v>#N/A</v>
      </c>
      <c r="Q439" s="191" t="e">
        <f t="shared" si="34"/>
        <v>#N/A</v>
      </c>
      <c r="R439" s="191" t="e">
        <f t="shared" si="35"/>
        <v>#N/A</v>
      </c>
      <c r="S439" s="191" t="e">
        <f t="shared" si="38"/>
        <v>#N/A</v>
      </c>
      <c r="T439" s="192" t="e">
        <f>VLOOKUP(D439,'PC Receitas'!$N$4:$O$14,2,FALSE)</f>
        <v>#N/A</v>
      </c>
    </row>
    <row r="440" spans="3:20" ht="19.5" customHeight="1" thickTop="1" thickBot="1" x14ac:dyDescent="0.25">
      <c r="C440" s="58"/>
      <c r="D440" s="58"/>
      <c r="E440" s="58"/>
      <c r="F440" s="58"/>
      <c r="G440" s="58"/>
      <c r="H440" s="58"/>
      <c r="I440" s="59"/>
      <c r="J440" s="60"/>
      <c r="K440" s="57">
        <f t="shared" ca="1" si="37"/>
        <v>94700</v>
      </c>
      <c r="P440" s="188" t="e">
        <f t="shared" si="36"/>
        <v>#N/A</v>
      </c>
      <c r="Q440" s="191" t="e">
        <f t="shared" si="34"/>
        <v>#N/A</v>
      </c>
      <c r="R440" s="191" t="e">
        <f t="shared" si="35"/>
        <v>#N/A</v>
      </c>
      <c r="S440" s="191" t="e">
        <f t="shared" si="38"/>
        <v>#N/A</v>
      </c>
      <c r="T440" s="192" t="e">
        <f>VLOOKUP(D440,'PC Receitas'!$N$4:$O$14,2,FALSE)</f>
        <v>#N/A</v>
      </c>
    </row>
    <row r="441" spans="3:20" ht="19.5" customHeight="1" thickTop="1" thickBot="1" x14ac:dyDescent="0.25">
      <c r="C441" s="58"/>
      <c r="D441" s="58"/>
      <c r="E441" s="58"/>
      <c r="F441" s="58"/>
      <c r="G441" s="58"/>
      <c r="H441" s="58"/>
      <c r="I441" s="59"/>
      <c r="J441" s="60"/>
      <c r="K441" s="57">
        <f t="shared" ca="1" si="37"/>
        <v>94700</v>
      </c>
      <c r="P441" s="188" t="e">
        <f t="shared" si="36"/>
        <v>#N/A</v>
      </c>
      <c r="Q441" s="191" t="e">
        <f t="shared" si="34"/>
        <v>#N/A</v>
      </c>
      <c r="R441" s="191" t="e">
        <f t="shared" si="35"/>
        <v>#N/A</v>
      </c>
      <c r="S441" s="191" t="e">
        <f t="shared" si="38"/>
        <v>#N/A</v>
      </c>
      <c r="T441" s="192" t="e">
        <f>VLOOKUP(D441,'PC Receitas'!$N$4:$O$14,2,FALSE)</f>
        <v>#N/A</v>
      </c>
    </row>
    <row r="442" spans="3:20" ht="19.5" customHeight="1" thickTop="1" thickBot="1" x14ac:dyDescent="0.25">
      <c r="C442" s="58"/>
      <c r="D442" s="58"/>
      <c r="E442" s="58"/>
      <c r="F442" s="58"/>
      <c r="G442" s="58"/>
      <c r="H442" s="58"/>
      <c r="I442" s="59"/>
      <c r="J442" s="60"/>
      <c r="K442" s="57">
        <f t="shared" ca="1" si="37"/>
        <v>94700</v>
      </c>
      <c r="P442" s="188" t="e">
        <f t="shared" si="36"/>
        <v>#N/A</v>
      </c>
      <c r="Q442" s="191" t="e">
        <f t="shared" si="34"/>
        <v>#N/A</v>
      </c>
      <c r="R442" s="191" t="e">
        <f t="shared" si="35"/>
        <v>#N/A</v>
      </c>
      <c r="S442" s="191" t="e">
        <f t="shared" si="38"/>
        <v>#N/A</v>
      </c>
      <c r="T442" s="192" t="e">
        <f>VLOOKUP(D442,'PC Receitas'!$N$4:$O$14,2,FALSE)</f>
        <v>#N/A</v>
      </c>
    </row>
    <row r="443" spans="3:20" ht="19.5" customHeight="1" thickTop="1" thickBot="1" x14ac:dyDescent="0.25">
      <c r="C443" s="58"/>
      <c r="D443" s="58"/>
      <c r="E443" s="58"/>
      <c r="F443" s="58"/>
      <c r="G443" s="58"/>
      <c r="H443" s="58"/>
      <c r="I443" s="59"/>
      <c r="J443" s="60"/>
      <c r="K443" s="57">
        <f t="shared" ca="1" si="37"/>
        <v>94700</v>
      </c>
      <c r="P443" s="188" t="e">
        <f t="shared" si="36"/>
        <v>#N/A</v>
      </c>
      <c r="Q443" s="191" t="e">
        <f t="shared" si="34"/>
        <v>#N/A</v>
      </c>
      <c r="R443" s="191" t="e">
        <f t="shared" si="35"/>
        <v>#N/A</v>
      </c>
      <c r="S443" s="191" t="e">
        <f t="shared" si="38"/>
        <v>#N/A</v>
      </c>
      <c r="T443" s="192" t="e">
        <f>VLOOKUP(D443,'PC Receitas'!$N$4:$O$14,2,FALSE)</f>
        <v>#N/A</v>
      </c>
    </row>
    <row r="444" spans="3:20" ht="19.5" customHeight="1" thickTop="1" thickBot="1" x14ac:dyDescent="0.25">
      <c r="C444" s="58"/>
      <c r="D444" s="58"/>
      <c r="E444" s="58"/>
      <c r="F444" s="58"/>
      <c r="G444" s="58"/>
      <c r="H444" s="58"/>
      <c r="I444" s="59"/>
      <c r="J444" s="60"/>
      <c r="K444" s="57">
        <f t="shared" ca="1" si="37"/>
        <v>94700</v>
      </c>
      <c r="P444" s="188" t="e">
        <f t="shared" si="36"/>
        <v>#N/A</v>
      </c>
      <c r="Q444" s="191" t="e">
        <f t="shared" si="34"/>
        <v>#N/A</v>
      </c>
      <c r="R444" s="191" t="e">
        <f t="shared" si="35"/>
        <v>#N/A</v>
      </c>
      <c r="S444" s="191" t="e">
        <f t="shared" si="38"/>
        <v>#N/A</v>
      </c>
      <c r="T444" s="192" t="e">
        <f>VLOOKUP(D444,'PC Receitas'!$N$4:$O$14,2,FALSE)</f>
        <v>#N/A</v>
      </c>
    </row>
    <row r="445" spans="3:20" ht="19.5" customHeight="1" thickTop="1" thickBot="1" x14ac:dyDescent="0.25">
      <c r="C445" s="58"/>
      <c r="D445" s="58"/>
      <c r="E445" s="58"/>
      <c r="F445" s="58"/>
      <c r="G445" s="58"/>
      <c r="H445" s="58"/>
      <c r="I445" s="59"/>
      <c r="J445" s="60"/>
      <c r="K445" s="57">
        <f t="shared" ca="1" si="37"/>
        <v>94700</v>
      </c>
      <c r="P445" s="188" t="e">
        <f t="shared" si="36"/>
        <v>#N/A</v>
      </c>
      <c r="Q445" s="191" t="e">
        <f t="shared" si="34"/>
        <v>#N/A</v>
      </c>
      <c r="R445" s="191" t="e">
        <f t="shared" si="35"/>
        <v>#N/A</v>
      </c>
      <c r="S445" s="191" t="e">
        <f t="shared" si="38"/>
        <v>#N/A</v>
      </c>
      <c r="T445" s="192" t="e">
        <f>VLOOKUP(D445,'PC Receitas'!$N$4:$O$14,2,FALSE)</f>
        <v>#N/A</v>
      </c>
    </row>
    <row r="446" spans="3:20" ht="19.5" customHeight="1" thickTop="1" thickBot="1" x14ac:dyDescent="0.25">
      <c r="C446" s="58"/>
      <c r="D446" s="58"/>
      <c r="E446" s="58"/>
      <c r="F446" s="58"/>
      <c r="G446" s="58"/>
      <c r="H446" s="58"/>
      <c r="I446" s="59"/>
      <c r="J446" s="60"/>
      <c r="K446" s="57">
        <f t="shared" ca="1" si="37"/>
        <v>94700</v>
      </c>
      <c r="P446" s="188" t="e">
        <f t="shared" si="36"/>
        <v>#N/A</v>
      </c>
      <c r="Q446" s="191" t="e">
        <f t="shared" si="34"/>
        <v>#N/A</v>
      </c>
      <c r="R446" s="191" t="e">
        <f t="shared" si="35"/>
        <v>#N/A</v>
      </c>
      <c r="S446" s="191" t="e">
        <f t="shared" si="38"/>
        <v>#N/A</v>
      </c>
      <c r="T446" s="192" t="e">
        <f>VLOOKUP(D446,'PC Receitas'!$N$4:$O$14,2,FALSE)</f>
        <v>#N/A</v>
      </c>
    </row>
    <row r="447" spans="3:20" ht="19.5" customHeight="1" thickTop="1" thickBot="1" x14ac:dyDescent="0.25">
      <c r="C447" s="58"/>
      <c r="D447" s="58"/>
      <c r="E447" s="58"/>
      <c r="F447" s="58"/>
      <c r="G447" s="58"/>
      <c r="H447" s="58"/>
      <c r="I447" s="59"/>
      <c r="J447" s="60"/>
      <c r="K447" s="57">
        <f t="shared" ca="1" si="37"/>
        <v>94700</v>
      </c>
      <c r="P447" s="188" t="e">
        <f t="shared" si="36"/>
        <v>#N/A</v>
      </c>
      <c r="Q447" s="191" t="e">
        <f t="shared" si="34"/>
        <v>#N/A</v>
      </c>
      <c r="R447" s="191" t="e">
        <f t="shared" si="35"/>
        <v>#N/A</v>
      </c>
      <c r="S447" s="191" t="e">
        <f t="shared" si="38"/>
        <v>#N/A</v>
      </c>
      <c r="T447" s="192" t="e">
        <f>VLOOKUP(D447,'PC Receitas'!$N$4:$O$14,2,FALSE)</f>
        <v>#N/A</v>
      </c>
    </row>
    <row r="448" spans="3:20" ht="19.5" customHeight="1" thickTop="1" thickBot="1" x14ac:dyDescent="0.25">
      <c r="C448" s="58"/>
      <c r="D448" s="58"/>
      <c r="E448" s="58"/>
      <c r="F448" s="58"/>
      <c r="G448" s="58"/>
      <c r="H448" s="58"/>
      <c r="I448" s="59"/>
      <c r="J448" s="60"/>
      <c r="K448" s="57">
        <f t="shared" ca="1" si="37"/>
        <v>94700</v>
      </c>
      <c r="P448" s="188" t="e">
        <f t="shared" si="36"/>
        <v>#N/A</v>
      </c>
      <c r="Q448" s="191" t="e">
        <f t="shared" si="34"/>
        <v>#N/A</v>
      </c>
      <c r="R448" s="191" t="e">
        <f t="shared" si="35"/>
        <v>#N/A</v>
      </c>
      <c r="S448" s="191" t="e">
        <f t="shared" si="38"/>
        <v>#N/A</v>
      </c>
      <c r="T448" s="192" t="e">
        <f>VLOOKUP(D448,'PC Receitas'!$N$4:$O$14,2,FALSE)</f>
        <v>#N/A</v>
      </c>
    </row>
    <row r="449" spans="3:20" ht="19.5" customHeight="1" thickTop="1" thickBot="1" x14ac:dyDescent="0.25">
      <c r="C449" s="58"/>
      <c r="D449" s="58"/>
      <c r="E449" s="58"/>
      <c r="F449" s="58"/>
      <c r="G449" s="58"/>
      <c r="H449" s="58"/>
      <c r="I449" s="59"/>
      <c r="J449" s="60"/>
      <c r="K449" s="57">
        <f t="shared" ca="1" si="37"/>
        <v>94700</v>
      </c>
      <c r="P449" s="188" t="e">
        <f t="shared" si="36"/>
        <v>#N/A</v>
      </c>
      <c r="Q449" s="191" t="e">
        <f t="shared" si="34"/>
        <v>#N/A</v>
      </c>
      <c r="R449" s="191" t="e">
        <f t="shared" si="35"/>
        <v>#N/A</v>
      </c>
      <c r="S449" s="191" t="e">
        <f t="shared" si="38"/>
        <v>#N/A</v>
      </c>
      <c r="T449" s="192" t="e">
        <f>VLOOKUP(D449,'PC Receitas'!$N$4:$O$14,2,FALSE)</f>
        <v>#N/A</v>
      </c>
    </row>
    <row r="450" spans="3:20" ht="19.5" customHeight="1" thickTop="1" thickBot="1" x14ac:dyDescent="0.25">
      <c r="C450" s="58"/>
      <c r="D450" s="58"/>
      <c r="E450" s="58"/>
      <c r="F450" s="58"/>
      <c r="G450" s="58"/>
      <c r="H450" s="58"/>
      <c r="I450" s="59"/>
      <c r="J450" s="60"/>
      <c r="K450" s="57">
        <f t="shared" ca="1" si="37"/>
        <v>94700</v>
      </c>
      <c r="P450" s="188" t="e">
        <f t="shared" si="36"/>
        <v>#N/A</v>
      </c>
      <c r="Q450" s="191" t="e">
        <f t="shared" si="34"/>
        <v>#N/A</v>
      </c>
      <c r="R450" s="191" t="e">
        <f t="shared" si="35"/>
        <v>#N/A</v>
      </c>
      <c r="S450" s="191" t="e">
        <f t="shared" si="38"/>
        <v>#N/A</v>
      </c>
      <c r="T450" s="192" t="e">
        <f>VLOOKUP(D450,'PC Receitas'!$N$4:$O$14,2,FALSE)</f>
        <v>#N/A</v>
      </c>
    </row>
    <row r="451" spans="3:20" ht="19.5" customHeight="1" thickTop="1" thickBot="1" x14ac:dyDescent="0.25">
      <c r="C451" s="58"/>
      <c r="D451" s="58"/>
      <c r="E451" s="58"/>
      <c r="F451" s="58"/>
      <c r="G451" s="58"/>
      <c r="H451" s="58"/>
      <c r="I451" s="59"/>
      <c r="J451" s="60"/>
      <c r="K451" s="57">
        <f t="shared" ca="1" si="37"/>
        <v>94700</v>
      </c>
      <c r="P451" s="188" t="e">
        <f t="shared" si="36"/>
        <v>#N/A</v>
      </c>
      <c r="Q451" s="191" t="e">
        <f t="shared" si="34"/>
        <v>#N/A</v>
      </c>
      <c r="R451" s="191" t="e">
        <f t="shared" si="35"/>
        <v>#N/A</v>
      </c>
      <c r="S451" s="191" t="e">
        <f t="shared" si="38"/>
        <v>#N/A</v>
      </c>
      <c r="T451" s="192" t="e">
        <f>VLOOKUP(D451,'PC Receitas'!$N$4:$O$14,2,FALSE)</f>
        <v>#N/A</v>
      </c>
    </row>
    <row r="452" spans="3:20" ht="19.5" customHeight="1" thickTop="1" thickBot="1" x14ac:dyDescent="0.25">
      <c r="C452" s="58"/>
      <c r="D452" s="58"/>
      <c r="E452" s="58"/>
      <c r="F452" s="58"/>
      <c r="G452" s="58"/>
      <c r="H452" s="58"/>
      <c r="I452" s="59"/>
      <c r="J452" s="60"/>
      <c r="K452" s="57">
        <f t="shared" ca="1" si="37"/>
        <v>94700</v>
      </c>
      <c r="P452" s="188" t="e">
        <f t="shared" si="36"/>
        <v>#N/A</v>
      </c>
      <c r="Q452" s="191" t="e">
        <f t="shared" si="34"/>
        <v>#N/A</v>
      </c>
      <c r="R452" s="191" t="e">
        <f t="shared" si="35"/>
        <v>#N/A</v>
      </c>
      <c r="S452" s="191" t="e">
        <f t="shared" si="38"/>
        <v>#N/A</v>
      </c>
      <c r="T452" s="192" t="e">
        <f>VLOOKUP(D452,'PC Receitas'!$N$4:$O$14,2,FALSE)</f>
        <v>#N/A</v>
      </c>
    </row>
    <row r="453" spans="3:20" ht="19.5" customHeight="1" thickTop="1" thickBot="1" x14ac:dyDescent="0.25">
      <c r="C453" s="58"/>
      <c r="D453" s="58"/>
      <c r="E453" s="58"/>
      <c r="F453" s="58"/>
      <c r="G453" s="58"/>
      <c r="H453" s="58"/>
      <c r="I453" s="59"/>
      <c r="J453" s="60"/>
      <c r="K453" s="57">
        <f t="shared" ca="1" si="37"/>
        <v>94700</v>
      </c>
      <c r="P453" s="188" t="e">
        <f t="shared" si="36"/>
        <v>#N/A</v>
      </c>
      <c r="Q453" s="191" t="e">
        <f t="shared" si="34"/>
        <v>#N/A</v>
      </c>
      <c r="R453" s="191" t="e">
        <f t="shared" si="35"/>
        <v>#N/A</v>
      </c>
      <c r="S453" s="191" t="e">
        <f t="shared" si="38"/>
        <v>#N/A</v>
      </c>
      <c r="T453" s="192" t="e">
        <f>VLOOKUP(D453,'PC Receitas'!$N$4:$O$14,2,FALSE)</f>
        <v>#N/A</v>
      </c>
    </row>
    <row r="454" spans="3:20" ht="19.5" customHeight="1" thickTop="1" thickBot="1" x14ac:dyDescent="0.25">
      <c r="C454" s="58"/>
      <c r="D454" s="58"/>
      <c r="E454" s="58"/>
      <c r="F454" s="58"/>
      <c r="G454" s="58"/>
      <c r="H454" s="58"/>
      <c r="I454" s="59"/>
      <c r="J454" s="60"/>
      <c r="K454" s="57">
        <f t="shared" ca="1" si="37"/>
        <v>94700</v>
      </c>
      <c r="P454" s="188" t="e">
        <f t="shared" si="36"/>
        <v>#N/A</v>
      </c>
      <c r="Q454" s="191" t="e">
        <f t="shared" ref="Q454:Q517" si="39">IF(T454="Despesas_de_Moradia","Despesa",IF(T454="Despesas_com_Alimentacao","Despesa",IF(T454="Despesas_com_Saude","Despesa","")))</f>
        <v>#N/A</v>
      </c>
      <c r="R454" s="191" t="e">
        <f t="shared" ref="R454:R517" si="40">IF(T454="Renda_Familiar","Receita",IF(T454="Receitas_com_Aplicacoes_Financeiras","Receita",IF(T454="Outras_Receitas","Receita","")))</f>
        <v>#N/A</v>
      </c>
      <c r="S454" s="191" t="e">
        <f t="shared" si="38"/>
        <v>#N/A</v>
      </c>
      <c r="T454" s="192" t="e">
        <f>VLOOKUP(D454,'PC Receitas'!$N$4:$O$14,2,FALSE)</f>
        <v>#N/A</v>
      </c>
    </row>
    <row r="455" spans="3:20" ht="19.5" customHeight="1" thickTop="1" thickBot="1" x14ac:dyDescent="0.25">
      <c r="C455" s="58"/>
      <c r="D455" s="58"/>
      <c r="E455" s="58"/>
      <c r="F455" s="58"/>
      <c r="G455" s="58"/>
      <c r="H455" s="58"/>
      <c r="I455" s="59"/>
      <c r="J455" s="60"/>
      <c r="K455" s="57">
        <f t="shared" ca="1" si="37"/>
        <v>94700</v>
      </c>
      <c r="P455" s="188" t="e">
        <f t="shared" si="36"/>
        <v>#N/A</v>
      </c>
      <c r="Q455" s="191" t="e">
        <f t="shared" si="39"/>
        <v>#N/A</v>
      </c>
      <c r="R455" s="191" t="e">
        <f t="shared" si="40"/>
        <v>#N/A</v>
      </c>
      <c r="S455" s="191" t="e">
        <f t="shared" si="38"/>
        <v>#N/A</v>
      </c>
      <c r="T455" s="192" t="e">
        <f>VLOOKUP(D455,'PC Receitas'!$N$4:$O$14,2,FALSE)</f>
        <v>#N/A</v>
      </c>
    </row>
    <row r="456" spans="3:20" ht="19.5" customHeight="1" thickTop="1" thickBot="1" x14ac:dyDescent="0.25">
      <c r="C456" s="58"/>
      <c r="D456" s="58"/>
      <c r="E456" s="58"/>
      <c r="F456" s="58"/>
      <c r="G456" s="58"/>
      <c r="H456" s="58"/>
      <c r="I456" s="59"/>
      <c r="J456" s="60"/>
      <c r="K456" s="57">
        <f t="shared" ca="1" si="37"/>
        <v>94700</v>
      </c>
      <c r="P456" s="188" t="e">
        <f t="shared" si="36"/>
        <v>#N/A</v>
      </c>
      <c r="Q456" s="191" t="e">
        <f t="shared" si="39"/>
        <v>#N/A</v>
      </c>
      <c r="R456" s="191" t="e">
        <f t="shared" si="40"/>
        <v>#N/A</v>
      </c>
      <c r="S456" s="191" t="e">
        <f t="shared" si="38"/>
        <v>#N/A</v>
      </c>
      <c r="T456" s="192" t="e">
        <f>VLOOKUP(D456,'PC Receitas'!$N$4:$O$14,2,FALSE)</f>
        <v>#N/A</v>
      </c>
    </row>
    <row r="457" spans="3:20" ht="19.5" customHeight="1" thickTop="1" thickBot="1" x14ac:dyDescent="0.25">
      <c r="C457" s="58"/>
      <c r="D457" s="58"/>
      <c r="E457" s="58"/>
      <c r="F457" s="58"/>
      <c r="G457" s="58"/>
      <c r="H457" s="58"/>
      <c r="I457" s="59"/>
      <c r="J457" s="60"/>
      <c r="K457" s="57">
        <f t="shared" ca="1" si="37"/>
        <v>94700</v>
      </c>
      <c r="P457" s="188" t="e">
        <f t="shared" si="36"/>
        <v>#N/A</v>
      </c>
      <c r="Q457" s="191" t="e">
        <f t="shared" si="39"/>
        <v>#N/A</v>
      </c>
      <c r="R457" s="191" t="e">
        <f t="shared" si="40"/>
        <v>#N/A</v>
      </c>
      <c r="S457" s="191" t="e">
        <f t="shared" si="38"/>
        <v>#N/A</v>
      </c>
      <c r="T457" s="192" t="e">
        <f>VLOOKUP(D457,'PC Receitas'!$N$4:$O$14,2,FALSE)</f>
        <v>#N/A</v>
      </c>
    </row>
    <row r="458" spans="3:20" ht="19.5" customHeight="1" thickTop="1" thickBot="1" x14ac:dyDescent="0.25">
      <c r="C458" s="58"/>
      <c r="D458" s="58"/>
      <c r="E458" s="58"/>
      <c r="F458" s="58"/>
      <c r="G458" s="58"/>
      <c r="H458" s="58"/>
      <c r="I458" s="59"/>
      <c r="J458" s="60"/>
      <c r="K458" s="57">
        <f t="shared" ca="1" si="37"/>
        <v>94700</v>
      </c>
      <c r="P458" s="188" t="e">
        <f t="shared" si="36"/>
        <v>#N/A</v>
      </c>
      <c r="Q458" s="191" t="e">
        <f t="shared" si="39"/>
        <v>#N/A</v>
      </c>
      <c r="R458" s="191" t="e">
        <f t="shared" si="40"/>
        <v>#N/A</v>
      </c>
      <c r="S458" s="191" t="e">
        <f t="shared" si="38"/>
        <v>#N/A</v>
      </c>
      <c r="T458" s="192" t="e">
        <f>VLOOKUP(D458,'PC Receitas'!$N$4:$O$14,2,FALSE)</f>
        <v>#N/A</v>
      </c>
    </row>
    <row r="459" spans="3:20" ht="19.5" customHeight="1" thickTop="1" thickBot="1" x14ac:dyDescent="0.25">
      <c r="C459" s="58"/>
      <c r="D459" s="58"/>
      <c r="E459" s="58"/>
      <c r="F459" s="58"/>
      <c r="G459" s="58"/>
      <c r="H459" s="58"/>
      <c r="I459" s="59"/>
      <c r="J459" s="60"/>
      <c r="K459" s="57">
        <f t="shared" ca="1" si="37"/>
        <v>94700</v>
      </c>
      <c r="P459" s="188" t="e">
        <f t="shared" si="36"/>
        <v>#N/A</v>
      </c>
      <c r="Q459" s="191" t="e">
        <f t="shared" si="39"/>
        <v>#N/A</v>
      </c>
      <c r="R459" s="191" t="e">
        <f t="shared" si="40"/>
        <v>#N/A</v>
      </c>
      <c r="S459" s="191" t="e">
        <f t="shared" si="38"/>
        <v>#N/A</v>
      </c>
      <c r="T459" s="192" t="e">
        <f>VLOOKUP(D459,'PC Receitas'!$N$4:$O$14,2,FALSE)</f>
        <v>#N/A</v>
      </c>
    </row>
    <row r="460" spans="3:20" ht="19.5" customHeight="1" thickTop="1" thickBot="1" x14ac:dyDescent="0.25">
      <c r="C460" s="58"/>
      <c r="D460" s="58"/>
      <c r="E460" s="58"/>
      <c r="F460" s="58"/>
      <c r="G460" s="58"/>
      <c r="H460" s="58"/>
      <c r="I460" s="59"/>
      <c r="J460" s="60"/>
      <c r="K460" s="57">
        <f t="shared" ca="1" si="37"/>
        <v>94700</v>
      </c>
      <c r="P460" s="188" t="e">
        <f t="shared" si="36"/>
        <v>#N/A</v>
      </c>
      <c r="Q460" s="191" t="e">
        <f t="shared" si="39"/>
        <v>#N/A</v>
      </c>
      <c r="R460" s="191" t="e">
        <f t="shared" si="40"/>
        <v>#N/A</v>
      </c>
      <c r="S460" s="191" t="e">
        <f t="shared" si="38"/>
        <v>#N/A</v>
      </c>
      <c r="T460" s="192" t="e">
        <f>VLOOKUP(D460,'PC Receitas'!$N$4:$O$14,2,FALSE)</f>
        <v>#N/A</v>
      </c>
    </row>
    <row r="461" spans="3:20" ht="19.5" customHeight="1" thickTop="1" thickBot="1" x14ac:dyDescent="0.25">
      <c r="C461" s="58"/>
      <c r="D461" s="58"/>
      <c r="E461" s="58"/>
      <c r="F461" s="58"/>
      <c r="G461" s="58"/>
      <c r="H461" s="58"/>
      <c r="I461" s="59"/>
      <c r="J461" s="60"/>
      <c r="K461" s="57">
        <f t="shared" ca="1" si="37"/>
        <v>94700</v>
      </c>
      <c r="P461" s="188" t="e">
        <f t="shared" si="36"/>
        <v>#N/A</v>
      </c>
      <c r="Q461" s="191" t="e">
        <f t="shared" si="39"/>
        <v>#N/A</v>
      </c>
      <c r="R461" s="191" t="e">
        <f t="shared" si="40"/>
        <v>#N/A</v>
      </c>
      <c r="S461" s="191" t="e">
        <f t="shared" si="38"/>
        <v>#N/A</v>
      </c>
      <c r="T461" s="192" t="e">
        <f>VLOOKUP(D461,'PC Receitas'!$N$4:$O$14,2,FALSE)</f>
        <v>#N/A</v>
      </c>
    </row>
    <row r="462" spans="3:20" ht="19.5" customHeight="1" thickTop="1" thickBot="1" x14ac:dyDescent="0.25">
      <c r="C462" s="58"/>
      <c r="D462" s="58"/>
      <c r="E462" s="58"/>
      <c r="F462" s="58"/>
      <c r="G462" s="58"/>
      <c r="H462" s="58"/>
      <c r="I462" s="59"/>
      <c r="J462" s="60"/>
      <c r="K462" s="57">
        <f t="shared" ca="1" si="37"/>
        <v>94700</v>
      </c>
      <c r="P462" s="188" t="e">
        <f t="shared" si="36"/>
        <v>#N/A</v>
      </c>
      <c r="Q462" s="191" t="e">
        <f t="shared" si="39"/>
        <v>#N/A</v>
      </c>
      <c r="R462" s="191" t="e">
        <f t="shared" si="40"/>
        <v>#N/A</v>
      </c>
      <c r="S462" s="191" t="e">
        <f t="shared" si="38"/>
        <v>#N/A</v>
      </c>
      <c r="T462" s="192" t="e">
        <f>VLOOKUP(D462,'PC Receitas'!$N$4:$O$14,2,FALSE)</f>
        <v>#N/A</v>
      </c>
    </row>
    <row r="463" spans="3:20" ht="19.5" customHeight="1" thickTop="1" thickBot="1" x14ac:dyDescent="0.25">
      <c r="C463" s="58"/>
      <c r="D463" s="58"/>
      <c r="E463" s="58"/>
      <c r="F463" s="58"/>
      <c r="G463" s="58"/>
      <c r="H463" s="58"/>
      <c r="I463" s="59"/>
      <c r="J463" s="60"/>
      <c r="K463" s="57">
        <f t="shared" ca="1" si="37"/>
        <v>94700</v>
      </c>
      <c r="P463" s="188" t="e">
        <f t="shared" si="36"/>
        <v>#N/A</v>
      </c>
      <c r="Q463" s="191" t="e">
        <f t="shared" si="39"/>
        <v>#N/A</v>
      </c>
      <c r="R463" s="191" t="e">
        <f t="shared" si="40"/>
        <v>#N/A</v>
      </c>
      <c r="S463" s="191" t="e">
        <f t="shared" si="38"/>
        <v>#N/A</v>
      </c>
      <c r="T463" s="192" t="e">
        <f>VLOOKUP(D463,'PC Receitas'!$N$4:$O$14,2,FALSE)</f>
        <v>#N/A</v>
      </c>
    </row>
    <row r="464" spans="3:20" ht="19.5" customHeight="1" thickTop="1" thickBot="1" x14ac:dyDescent="0.25">
      <c r="C464" s="58"/>
      <c r="D464" s="58"/>
      <c r="E464" s="58"/>
      <c r="F464" s="58"/>
      <c r="G464" s="58"/>
      <c r="H464" s="58"/>
      <c r="I464" s="59"/>
      <c r="J464" s="60"/>
      <c r="K464" s="57">
        <f t="shared" ca="1" si="37"/>
        <v>94700</v>
      </c>
      <c r="P464" s="188" t="e">
        <f t="shared" ref="P464:P527" si="41">IF(T464="Despesas_com_Transportes","Despesa",IF(T464="Despesas_com_Lazer_e_Informacao","Despesa",IF(T464="Outras_Despesas","Despesa",IF(T464="Imposto_de_Renda","Despesa",IF(T464="Investimentos_Bens","Despesa","")))))</f>
        <v>#N/A</v>
      </c>
      <c r="Q464" s="191" t="e">
        <f t="shared" si="39"/>
        <v>#N/A</v>
      </c>
      <c r="R464" s="191" t="e">
        <f t="shared" si="40"/>
        <v>#N/A</v>
      </c>
      <c r="S464" s="191" t="e">
        <f t="shared" si="38"/>
        <v>#N/A</v>
      </c>
      <c r="T464" s="192" t="e">
        <f>VLOOKUP(D464,'PC Receitas'!$N$4:$O$14,2,FALSE)</f>
        <v>#N/A</v>
      </c>
    </row>
    <row r="465" spans="3:20" ht="19.5" customHeight="1" thickTop="1" thickBot="1" x14ac:dyDescent="0.25">
      <c r="C465" s="58"/>
      <c r="D465" s="58"/>
      <c r="E465" s="58"/>
      <c r="F465" s="58"/>
      <c r="G465" s="58"/>
      <c r="H465" s="58"/>
      <c r="I465" s="59"/>
      <c r="J465" s="60"/>
      <c r="K465" s="57">
        <f t="shared" ca="1" si="37"/>
        <v>94700</v>
      </c>
      <c r="P465" s="188" t="e">
        <f t="shared" si="41"/>
        <v>#N/A</v>
      </c>
      <c r="Q465" s="191" t="e">
        <f t="shared" si="39"/>
        <v>#N/A</v>
      </c>
      <c r="R465" s="191" t="e">
        <f t="shared" si="40"/>
        <v>#N/A</v>
      </c>
      <c r="S465" s="191" t="e">
        <f t="shared" si="38"/>
        <v>#N/A</v>
      </c>
      <c r="T465" s="192" t="e">
        <f>VLOOKUP(D465,'PC Receitas'!$N$4:$O$14,2,FALSE)</f>
        <v>#N/A</v>
      </c>
    </row>
    <row r="466" spans="3:20" ht="19.5" customHeight="1" thickTop="1" thickBot="1" x14ac:dyDescent="0.25">
      <c r="C466" s="58"/>
      <c r="D466" s="58"/>
      <c r="E466" s="58"/>
      <c r="F466" s="58"/>
      <c r="G466" s="58"/>
      <c r="H466" s="58"/>
      <c r="I466" s="59"/>
      <c r="J466" s="60"/>
      <c r="K466" s="57">
        <f t="shared" ca="1" si="37"/>
        <v>94700</v>
      </c>
      <c r="P466" s="188" t="e">
        <f t="shared" si="41"/>
        <v>#N/A</v>
      </c>
      <c r="Q466" s="191" t="e">
        <f t="shared" si="39"/>
        <v>#N/A</v>
      </c>
      <c r="R466" s="191" t="e">
        <f t="shared" si="40"/>
        <v>#N/A</v>
      </c>
      <c r="S466" s="191" t="e">
        <f t="shared" si="38"/>
        <v>#N/A</v>
      </c>
      <c r="T466" s="192"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94700</v>
      </c>
      <c r="P467" s="188" t="e">
        <f t="shared" si="41"/>
        <v>#N/A</v>
      </c>
      <c r="Q467" s="191" t="e">
        <f t="shared" si="39"/>
        <v>#N/A</v>
      </c>
      <c r="R467" s="191" t="e">
        <f t="shared" si="40"/>
        <v>#N/A</v>
      </c>
      <c r="S467" s="191" t="e">
        <f t="shared" si="38"/>
        <v>#N/A</v>
      </c>
      <c r="T467" s="192" t="e">
        <f>VLOOKUP(D467,'PC Receitas'!$N$4:$O$14,2,FALSE)</f>
        <v>#N/A</v>
      </c>
    </row>
    <row r="468" spans="3:20" ht="19.5" customHeight="1" thickTop="1" thickBot="1" x14ac:dyDescent="0.25">
      <c r="C468" s="58"/>
      <c r="D468" s="58"/>
      <c r="E468" s="58"/>
      <c r="F468" s="58"/>
      <c r="G468" s="58"/>
      <c r="H468" s="58"/>
      <c r="I468" s="59"/>
      <c r="J468" s="60"/>
      <c r="K468" s="57">
        <f t="shared" ca="1" si="42"/>
        <v>94700</v>
      </c>
      <c r="P468" s="188" t="e">
        <f t="shared" si="41"/>
        <v>#N/A</v>
      </c>
      <c r="Q468" s="191" t="e">
        <f t="shared" si="39"/>
        <v>#N/A</v>
      </c>
      <c r="R468" s="191" t="e">
        <f t="shared" si="40"/>
        <v>#N/A</v>
      </c>
      <c r="S468" s="191" t="e">
        <f t="shared" ref="S468:S531" si="43">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ca="1" si="42"/>
        <v>94700</v>
      </c>
      <c r="P469" s="188" t="e">
        <f t="shared" si="41"/>
        <v>#N/A</v>
      </c>
      <c r="Q469" s="191" t="e">
        <f t="shared" si="39"/>
        <v>#N/A</v>
      </c>
      <c r="R469" s="191" t="e">
        <f t="shared" si="40"/>
        <v>#N/A</v>
      </c>
      <c r="S469" s="191" t="e">
        <f t="shared" si="43"/>
        <v>#N/A</v>
      </c>
      <c r="T469" s="192" t="e">
        <f>VLOOKUP(D469,'PC Receitas'!$N$4:$O$14,2,FALSE)</f>
        <v>#N/A</v>
      </c>
    </row>
    <row r="470" spans="3:20" ht="19.5" customHeight="1" thickTop="1" thickBot="1" x14ac:dyDescent="0.25">
      <c r="C470" s="58"/>
      <c r="D470" s="58"/>
      <c r="E470" s="58"/>
      <c r="F470" s="58"/>
      <c r="G470" s="58"/>
      <c r="H470" s="58"/>
      <c r="I470" s="59"/>
      <c r="J470" s="60"/>
      <c r="K470" s="57">
        <f t="shared" ca="1" si="42"/>
        <v>94700</v>
      </c>
      <c r="P470" s="188" t="e">
        <f t="shared" si="41"/>
        <v>#N/A</v>
      </c>
      <c r="Q470" s="191" t="e">
        <f t="shared" si="39"/>
        <v>#N/A</v>
      </c>
      <c r="R470" s="191" t="e">
        <f t="shared" si="40"/>
        <v>#N/A</v>
      </c>
      <c r="S470" s="191" t="e">
        <f t="shared" si="43"/>
        <v>#N/A</v>
      </c>
      <c r="T470" s="192" t="e">
        <f>VLOOKUP(D470,'PC Receitas'!$N$4:$O$14,2,FALSE)</f>
        <v>#N/A</v>
      </c>
    </row>
    <row r="471" spans="3:20" ht="19.5" customHeight="1" thickTop="1" thickBot="1" x14ac:dyDescent="0.25">
      <c r="C471" s="58"/>
      <c r="D471" s="58"/>
      <c r="E471" s="58"/>
      <c r="F471" s="58"/>
      <c r="G471" s="58"/>
      <c r="H471" s="58"/>
      <c r="I471" s="59"/>
      <c r="J471" s="60"/>
      <c r="K471" s="57">
        <f t="shared" ca="1" si="42"/>
        <v>94700</v>
      </c>
      <c r="P471" s="188" t="e">
        <f t="shared" si="41"/>
        <v>#N/A</v>
      </c>
      <c r="Q471" s="191" t="e">
        <f t="shared" si="39"/>
        <v>#N/A</v>
      </c>
      <c r="R471" s="191" t="e">
        <f t="shared" si="40"/>
        <v>#N/A</v>
      </c>
      <c r="S471" s="191" t="e">
        <f t="shared" si="43"/>
        <v>#N/A</v>
      </c>
      <c r="T471" s="192" t="e">
        <f>VLOOKUP(D471,'PC Receitas'!$N$4:$O$14,2,FALSE)</f>
        <v>#N/A</v>
      </c>
    </row>
    <row r="472" spans="3:20" ht="19.5" customHeight="1" thickTop="1" thickBot="1" x14ac:dyDescent="0.25">
      <c r="C472" s="58"/>
      <c r="D472" s="58"/>
      <c r="E472" s="58"/>
      <c r="F472" s="58"/>
      <c r="G472" s="58"/>
      <c r="H472" s="58"/>
      <c r="I472" s="59"/>
      <c r="J472" s="60"/>
      <c r="K472" s="57">
        <f t="shared" ca="1" si="42"/>
        <v>94700</v>
      </c>
      <c r="P472" s="188" t="e">
        <f t="shared" si="41"/>
        <v>#N/A</v>
      </c>
      <c r="Q472" s="191" t="e">
        <f t="shared" si="39"/>
        <v>#N/A</v>
      </c>
      <c r="R472" s="191" t="e">
        <f t="shared" si="40"/>
        <v>#N/A</v>
      </c>
      <c r="S472" s="191" t="e">
        <f t="shared" si="43"/>
        <v>#N/A</v>
      </c>
      <c r="T472" s="192" t="e">
        <f>VLOOKUP(D472,'PC Receitas'!$N$4:$O$14,2,FALSE)</f>
        <v>#N/A</v>
      </c>
    </row>
    <row r="473" spans="3:20" ht="19.5" customHeight="1" thickTop="1" thickBot="1" x14ac:dyDescent="0.25">
      <c r="C473" s="58"/>
      <c r="D473" s="58"/>
      <c r="E473" s="58"/>
      <c r="F473" s="58"/>
      <c r="G473" s="58"/>
      <c r="H473" s="58"/>
      <c r="I473" s="59"/>
      <c r="J473" s="60"/>
      <c r="K473" s="57">
        <f t="shared" ca="1" si="42"/>
        <v>94700</v>
      </c>
      <c r="P473" s="188" t="e">
        <f t="shared" si="41"/>
        <v>#N/A</v>
      </c>
      <c r="Q473" s="191" t="e">
        <f t="shared" si="39"/>
        <v>#N/A</v>
      </c>
      <c r="R473" s="191" t="e">
        <f t="shared" si="40"/>
        <v>#N/A</v>
      </c>
      <c r="S473" s="191" t="e">
        <f t="shared" si="43"/>
        <v>#N/A</v>
      </c>
      <c r="T473" s="192" t="e">
        <f>VLOOKUP(D473,'PC Receitas'!$N$4:$O$14,2,FALSE)</f>
        <v>#N/A</v>
      </c>
    </row>
    <row r="474" spans="3:20" ht="19.5" customHeight="1" thickTop="1" thickBot="1" x14ac:dyDescent="0.25">
      <c r="C474" s="58"/>
      <c r="D474" s="58"/>
      <c r="E474" s="58"/>
      <c r="F474" s="58"/>
      <c r="G474" s="58"/>
      <c r="H474" s="58"/>
      <c r="I474" s="59"/>
      <c r="J474" s="60"/>
      <c r="K474" s="57">
        <f t="shared" ca="1" si="42"/>
        <v>94700</v>
      </c>
      <c r="P474" s="188" t="e">
        <f t="shared" si="41"/>
        <v>#N/A</v>
      </c>
      <c r="Q474" s="191" t="e">
        <f t="shared" si="39"/>
        <v>#N/A</v>
      </c>
      <c r="R474" s="191" t="e">
        <f t="shared" si="40"/>
        <v>#N/A</v>
      </c>
      <c r="S474" s="191" t="e">
        <f t="shared" si="43"/>
        <v>#N/A</v>
      </c>
      <c r="T474" s="192" t="e">
        <f>VLOOKUP(D474,'PC Receitas'!$N$4:$O$14,2,FALSE)</f>
        <v>#N/A</v>
      </c>
    </row>
    <row r="475" spans="3:20" ht="19.5" customHeight="1" thickTop="1" thickBot="1" x14ac:dyDescent="0.25">
      <c r="C475" s="58"/>
      <c r="D475" s="58"/>
      <c r="E475" s="58"/>
      <c r="F475" s="58"/>
      <c r="G475" s="58"/>
      <c r="H475" s="58"/>
      <c r="I475" s="59"/>
      <c r="J475" s="60"/>
      <c r="K475" s="57">
        <f t="shared" ca="1" si="42"/>
        <v>94700</v>
      </c>
      <c r="P475" s="188" t="e">
        <f t="shared" si="41"/>
        <v>#N/A</v>
      </c>
      <c r="Q475" s="191" t="e">
        <f t="shared" si="39"/>
        <v>#N/A</v>
      </c>
      <c r="R475" s="191" t="e">
        <f t="shared" si="40"/>
        <v>#N/A</v>
      </c>
      <c r="S475" s="191" t="e">
        <f t="shared" si="43"/>
        <v>#N/A</v>
      </c>
      <c r="T475" s="192" t="e">
        <f>VLOOKUP(D475,'PC Receitas'!$N$4:$O$14,2,FALSE)</f>
        <v>#N/A</v>
      </c>
    </row>
    <row r="476" spans="3:20" ht="19.5" customHeight="1" thickTop="1" thickBot="1" x14ac:dyDescent="0.25">
      <c r="C476" s="58"/>
      <c r="D476" s="58"/>
      <c r="E476" s="58"/>
      <c r="F476" s="58"/>
      <c r="G476" s="58"/>
      <c r="H476" s="58"/>
      <c r="I476" s="59"/>
      <c r="J476" s="60"/>
      <c r="K476" s="57">
        <f t="shared" ca="1" si="42"/>
        <v>94700</v>
      </c>
      <c r="P476" s="188" t="e">
        <f t="shared" si="41"/>
        <v>#N/A</v>
      </c>
      <c r="Q476" s="191" t="e">
        <f t="shared" si="39"/>
        <v>#N/A</v>
      </c>
      <c r="R476" s="191" t="e">
        <f t="shared" si="40"/>
        <v>#N/A</v>
      </c>
      <c r="S476" s="191" t="e">
        <f t="shared" si="43"/>
        <v>#N/A</v>
      </c>
      <c r="T476" s="192" t="e">
        <f>VLOOKUP(D476,'PC Receitas'!$N$4:$O$14,2,FALSE)</f>
        <v>#N/A</v>
      </c>
    </row>
    <row r="477" spans="3:20" ht="19.5" customHeight="1" thickTop="1" thickBot="1" x14ac:dyDescent="0.25">
      <c r="C477" s="58"/>
      <c r="D477" s="58"/>
      <c r="E477" s="58"/>
      <c r="F477" s="58"/>
      <c r="G477" s="58"/>
      <c r="H477" s="58"/>
      <c r="I477" s="59"/>
      <c r="J477" s="60"/>
      <c r="K477" s="57">
        <f t="shared" ca="1" si="42"/>
        <v>94700</v>
      </c>
      <c r="P477" s="188" t="e">
        <f t="shared" si="41"/>
        <v>#N/A</v>
      </c>
      <c r="Q477" s="191" t="e">
        <f t="shared" si="39"/>
        <v>#N/A</v>
      </c>
      <c r="R477" s="191" t="e">
        <f t="shared" si="40"/>
        <v>#N/A</v>
      </c>
      <c r="S477" s="191" t="e">
        <f t="shared" si="43"/>
        <v>#N/A</v>
      </c>
      <c r="T477" s="192" t="e">
        <f>VLOOKUP(D477,'PC Receitas'!$N$4:$O$14,2,FALSE)</f>
        <v>#N/A</v>
      </c>
    </row>
    <row r="478" spans="3:20" ht="19.5" customHeight="1" thickTop="1" thickBot="1" x14ac:dyDescent="0.25">
      <c r="C478" s="58"/>
      <c r="D478" s="58"/>
      <c r="E478" s="58"/>
      <c r="F478" s="58"/>
      <c r="G478" s="58"/>
      <c r="H478" s="58"/>
      <c r="I478" s="59"/>
      <c r="J478" s="60"/>
      <c r="K478" s="57">
        <f t="shared" ca="1" si="42"/>
        <v>94700</v>
      </c>
      <c r="P478" s="188" t="e">
        <f t="shared" si="41"/>
        <v>#N/A</v>
      </c>
      <c r="Q478" s="191" t="e">
        <f t="shared" si="39"/>
        <v>#N/A</v>
      </c>
      <c r="R478" s="191" t="e">
        <f t="shared" si="40"/>
        <v>#N/A</v>
      </c>
      <c r="S478" s="191" t="e">
        <f t="shared" si="43"/>
        <v>#N/A</v>
      </c>
      <c r="T478" s="192" t="e">
        <f>VLOOKUP(D478,'PC Receitas'!$N$4:$O$14,2,FALSE)</f>
        <v>#N/A</v>
      </c>
    </row>
    <row r="479" spans="3:20" ht="19.5" customHeight="1" thickTop="1" thickBot="1" x14ac:dyDescent="0.25">
      <c r="C479" s="58"/>
      <c r="D479" s="58"/>
      <c r="E479" s="58"/>
      <c r="F479" s="58"/>
      <c r="G479" s="58"/>
      <c r="H479" s="58"/>
      <c r="I479" s="59"/>
      <c r="J479" s="60"/>
      <c r="K479" s="57">
        <f t="shared" ca="1" si="42"/>
        <v>94700</v>
      </c>
      <c r="P479" s="188" t="e">
        <f t="shared" si="41"/>
        <v>#N/A</v>
      </c>
      <c r="Q479" s="191" t="e">
        <f t="shared" si="39"/>
        <v>#N/A</v>
      </c>
      <c r="R479" s="191" t="e">
        <f t="shared" si="40"/>
        <v>#N/A</v>
      </c>
      <c r="S479" s="191" t="e">
        <f t="shared" si="43"/>
        <v>#N/A</v>
      </c>
      <c r="T479" s="192" t="e">
        <f>VLOOKUP(D479,'PC Receitas'!$N$4:$O$14,2,FALSE)</f>
        <v>#N/A</v>
      </c>
    </row>
    <row r="480" spans="3:20" ht="19.5" customHeight="1" thickTop="1" thickBot="1" x14ac:dyDescent="0.25">
      <c r="C480" s="58"/>
      <c r="D480" s="58"/>
      <c r="E480" s="58"/>
      <c r="F480" s="58"/>
      <c r="G480" s="58"/>
      <c r="H480" s="58"/>
      <c r="I480" s="59"/>
      <c r="J480" s="60"/>
      <c r="K480" s="57">
        <f t="shared" ca="1" si="42"/>
        <v>94700</v>
      </c>
      <c r="P480" s="188" t="e">
        <f t="shared" si="41"/>
        <v>#N/A</v>
      </c>
      <c r="Q480" s="191" t="e">
        <f t="shared" si="39"/>
        <v>#N/A</v>
      </c>
      <c r="R480" s="191" t="e">
        <f t="shared" si="40"/>
        <v>#N/A</v>
      </c>
      <c r="S480" s="191" t="e">
        <f t="shared" si="43"/>
        <v>#N/A</v>
      </c>
      <c r="T480" s="192" t="e">
        <f>VLOOKUP(D480,'PC Receitas'!$N$4:$O$14,2,FALSE)</f>
        <v>#N/A</v>
      </c>
    </row>
    <row r="481" spans="3:20" ht="19.5" customHeight="1" thickTop="1" thickBot="1" x14ac:dyDescent="0.25">
      <c r="C481" s="58"/>
      <c r="D481" s="58"/>
      <c r="E481" s="58"/>
      <c r="F481" s="58"/>
      <c r="G481" s="58"/>
      <c r="H481" s="58"/>
      <c r="I481" s="59"/>
      <c r="J481" s="60"/>
      <c r="K481" s="57">
        <f t="shared" ca="1" si="42"/>
        <v>94700</v>
      </c>
      <c r="P481" s="188" t="e">
        <f t="shared" si="41"/>
        <v>#N/A</v>
      </c>
      <c r="Q481" s="191" t="e">
        <f t="shared" si="39"/>
        <v>#N/A</v>
      </c>
      <c r="R481" s="191" t="e">
        <f t="shared" si="40"/>
        <v>#N/A</v>
      </c>
      <c r="S481" s="191" t="e">
        <f t="shared" si="43"/>
        <v>#N/A</v>
      </c>
      <c r="T481" s="192" t="e">
        <f>VLOOKUP(D481,'PC Receitas'!$N$4:$O$14,2,FALSE)</f>
        <v>#N/A</v>
      </c>
    </row>
    <row r="482" spans="3:20" ht="19.5" customHeight="1" thickTop="1" thickBot="1" x14ac:dyDescent="0.25">
      <c r="C482" s="58"/>
      <c r="D482" s="58"/>
      <c r="E482" s="58"/>
      <c r="F482" s="58"/>
      <c r="G482" s="58"/>
      <c r="H482" s="58"/>
      <c r="I482" s="59"/>
      <c r="J482" s="60"/>
      <c r="K482" s="57">
        <f t="shared" ca="1" si="42"/>
        <v>94700</v>
      </c>
      <c r="P482" s="188" t="e">
        <f t="shared" si="41"/>
        <v>#N/A</v>
      </c>
      <c r="Q482" s="191" t="e">
        <f t="shared" si="39"/>
        <v>#N/A</v>
      </c>
      <c r="R482" s="191" t="e">
        <f t="shared" si="40"/>
        <v>#N/A</v>
      </c>
      <c r="S482" s="191" t="e">
        <f t="shared" si="43"/>
        <v>#N/A</v>
      </c>
      <c r="T482" s="192" t="e">
        <f>VLOOKUP(D482,'PC Receitas'!$N$4:$O$14,2,FALSE)</f>
        <v>#N/A</v>
      </c>
    </row>
    <row r="483" spans="3:20" ht="19.5" customHeight="1" thickTop="1" thickBot="1" x14ac:dyDescent="0.25">
      <c r="C483" s="58"/>
      <c r="D483" s="58"/>
      <c r="E483" s="58"/>
      <c r="F483" s="58"/>
      <c r="G483" s="58"/>
      <c r="H483" s="58"/>
      <c r="I483" s="59"/>
      <c r="J483" s="60"/>
      <c r="K483" s="57">
        <f t="shared" ca="1" si="42"/>
        <v>94700</v>
      </c>
      <c r="P483" s="188" t="e">
        <f t="shared" si="41"/>
        <v>#N/A</v>
      </c>
      <c r="Q483" s="191" t="e">
        <f t="shared" si="39"/>
        <v>#N/A</v>
      </c>
      <c r="R483" s="191" t="e">
        <f t="shared" si="40"/>
        <v>#N/A</v>
      </c>
      <c r="S483" s="191" t="e">
        <f t="shared" si="43"/>
        <v>#N/A</v>
      </c>
      <c r="T483" s="192" t="e">
        <f>VLOOKUP(D483,'PC Receitas'!$N$4:$O$14,2,FALSE)</f>
        <v>#N/A</v>
      </c>
    </row>
    <row r="484" spans="3:20" ht="19.5" customHeight="1" thickTop="1" thickBot="1" x14ac:dyDescent="0.25">
      <c r="C484" s="58"/>
      <c r="D484" s="58"/>
      <c r="E484" s="58"/>
      <c r="F484" s="58"/>
      <c r="G484" s="58"/>
      <c r="H484" s="58"/>
      <c r="I484" s="59"/>
      <c r="J484" s="60"/>
      <c r="K484" s="57">
        <f t="shared" ca="1" si="42"/>
        <v>94700</v>
      </c>
      <c r="P484" s="188" t="e">
        <f t="shared" si="41"/>
        <v>#N/A</v>
      </c>
      <c r="Q484" s="191" t="e">
        <f t="shared" si="39"/>
        <v>#N/A</v>
      </c>
      <c r="R484" s="191" t="e">
        <f t="shared" si="40"/>
        <v>#N/A</v>
      </c>
      <c r="S484" s="191" t="e">
        <f t="shared" si="43"/>
        <v>#N/A</v>
      </c>
      <c r="T484" s="192" t="e">
        <f>VLOOKUP(D484,'PC Receitas'!$N$4:$O$14,2,FALSE)</f>
        <v>#N/A</v>
      </c>
    </row>
    <row r="485" spans="3:20" ht="19.5" customHeight="1" thickTop="1" thickBot="1" x14ac:dyDescent="0.25">
      <c r="C485" s="58"/>
      <c r="D485" s="58"/>
      <c r="E485" s="58"/>
      <c r="F485" s="58"/>
      <c r="G485" s="58"/>
      <c r="H485" s="58"/>
      <c r="I485" s="59"/>
      <c r="J485" s="60"/>
      <c r="K485" s="57">
        <f t="shared" ca="1" si="42"/>
        <v>94700</v>
      </c>
      <c r="P485" s="188" t="e">
        <f t="shared" si="41"/>
        <v>#N/A</v>
      </c>
      <c r="Q485" s="191" t="e">
        <f t="shared" si="39"/>
        <v>#N/A</v>
      </c>
      <c r="R485" s="191" t="e">
        <f t="shared" si="40"/>
        <v>#N/A</v>
      </c>
      <c r="S485" s="191" t="e">
        <f t="shared" si="43"/>
        <v>#N/A</v>
      </c>
      <c r="T485" s="192" t="e">
        <f>VLOOKUP(D485,'PC Receitas'!$N$4:$O$14,2,FALSE)</f>
        <v>#N/A</v>
      </c>
    </row>
    <row r="486" spans="3:20" ht="19.5" customHeight="1" thickTop="1" thickBot="1" x14ac:dyDescent="0.25">
      <c r="C486" s="58"/>
      <c r="D486" s="58"/>
      <c r="E486" s="58"/>
      <c r="F486" s="58"/>
      <c r="G486" s="58"/>
      <c r="H486" s="58"/>
      <c r="I486" s="59"/>
      <c r="J486" s="60"/>
      <c r="K486" s="57">
        <f t="shared" ca="1" si="42"/>
        <v>94700</v>
      </c>
      <c r="P486" s="188" t="e">
        <f t="shared" si="41"/>
        <v>#N/A</v>
      </c>
      <c r="Q486" s="191" t="e">
        <f t="shared" si="39"/>
        <v>#N/A</v>
      </c>
      <c r="R486" s="191" t="e">
        <f t="shared" si="40"/>
        <v>#N/A</v>
      </c>
      <c r="S486" s="191" t="e">
        <f t="shared" si="43"/>
        <v>#N/A</v>
      </c>
      <c r="T486" s="192" t="e">
        <f>VLOOKUP(D486,'PC Receitas'!$N$4:$O$14,2,FALSE)</f>
        <v>#N/A</v>
      </c>
    </row>
    <row r="487" spans="3:20" ht="19.5" customHeight="1" thickTop="1" thickBot="1" x14ac:dyDescent="0.25">
      <c r="C487" s="58"/>
      <c r="D487" s="58"/>
      <c r="E487" s="58"/>
      <c r="F487" s="58"/>
      <c r="G487" s="58"/>
      <c r="H487" s="58"/>
      <c r="I487" s="59"/>
      <c r="J487" s="60"/>
      <c r="K487" s="57">
        <f t="shared" ca="1" si="42"/>
        <v>94700</v>
      </c>
      <c r="P487" s="188" t="e">
        <f t="shared" si="41"/>
        <v>#N/A</v>
      </c>
      <c r="Q487" s="191" t="e">
        <f t="shared" si="39"/>
        <v>#N/A</v>
      </c>
      <c r="R487" s="191" t="e">
        <f t="shared" si="40"/>
        <v>#N/A</v>
      </c>
      <c r="S487" s="191" t="e">
        <f t="shared" si="43"/>
        <v>#N/A</v>
      </c>
      <c r="T487" s="192" t="e">
        <f>VLOOKUP(D487,'PC Receitas'!$N$4:$O$14,2,FALSE)</f>
        <v>#N/A</v>
      </c>
    </row>
    <row r="488" spans="3:20" ht="19.5" customHeight="1" thickTop="1" thickBot="1" x14ac:dyDescent="0.25">
      <c r="C488" s="58"/>
      <c r="D488" s="58"/>
      <c r="E488" s="58"/>
      <c r="F488" s="58"/>
      <c r="G488" s="58"/>
      <c r="H488" s="58"/>
      <c r="I488" s="59"/>
      <c r="J488" s="60"/>
      <c r="K488" s="57">
        <f t="shared" ca="1" si="42"/>
        <v>94700</v>
      </c>
      <c r="P488" s="188" t="e">
        <f t="shared" si="41"/>
        <v>#N/A</v>
      </c>
      <c r="Q488" s="191" t="e">
        <f t="shared" si="39"/>
        <v>#N/A</v>
      </c>
      <c r="R488" s="191" t="e">
        <f t="shared" si="40"/>
        <v>#N/A</v>
      </c>
      <c r="S488" s="191" t="e">
        <f t="shared" si="43"/>
        <v>#N/A</v>
      </c>
      <c r="T488" s="192" t="e">
        <f>VLOOKUP(D488,'PC Receitas'!$N$4:$O$14,2,FALSE)</f>
        <v>#N/A</v>
      </c>
    </row>
    <row r="489" spans="3:20" ht="19.5" customHeight="1" thickTop="1" thickBot="1" x14ac:dyDescent="0.25">
      <c r="C489" s="58"/>
      <c r="D489" s="58"/>
      <c r="E489" s="58"/>
      <c r="F489" s="58"/>
      <c r="G489" s="58"/>
      <c r="H489" s="58"/>
      <c r="I489" s="59"/>
      <c r="J489" s="60"/>
      <c r="K489" s="57">
        <f t="shared" ca="1" si="42"/>
        <v>94700</v>
      </c>
      <c r="P489" s="188" t="e">
        <f t="shared" si="41"/>
        <v>#N/A</v>
      </c>
      <c r="Q489" s="191" t="e">
        <f t="shared" si="39"/>
        <v>#N/A</v>
      </c>
      <c r="R489" s="191" t="e">
        <f t="shared" si="40"/>
        <v>#N/A</v>
      </c>
      <c r="S489" s="191" t="e">
        <f t="shared" si="43"/>
        <v>#N/A</v>
      </c>
      <c r="T489" s="192" t="e">
        <f>VLOOKUP(D489,'PC Receitas'!$N$4:$O$14,2,FALSE)</f>
        <v>#N/A</v>
      </c>
    </row>
    <row r="490" spans="3:20" ht="19.5" customHeight="1" thickTop="1" thickBot="1" x14ac:dyDescent="0.25">
      <c r="C490" s="58"/>
      <c r="D490" s="58"/>
      <c r="E490" s="58"/>
      <c r="F490" s="58"/>
      <c r="G490" s="58"/>
      <c r="H490" s="58"/>
      <c r="I490" s="59"/>
      <c r="J490" s="60"/>
      <c r="K490" s="57">
        <f t="shared" ca="1" si="42"/>
        <v>94700</v>
      </c>
      <c r="P490" s="188" t="e">
        <f t="shared" si="41"/>
        <v>#N/A</v>
      </c>
      <c r="Q490" s="191" t="e">
        <f t="shared" si="39"/>
        <v>#N/A</v>
      </c>
      <c r="R490" s="191" t="e">
        <f t="shared" si="40"/>
        <v>#N/A</v>
      </c>
      <c r="S490" s="191" t="e">
        <f t="shared" si="43"/>
        <v>#N/A</v>
      </c>
      <c r="T490" s="192" t="e">
        <f>VLOOKUP(D490,'PC Receitas'!$N$4:$O$14,2,FALSE)</f>
        <v>#N/A</v>
      </c>
    </row>
    <row r="491" spans="3:20" ht="19.5" customHeight="1" thickTop="1" thickBot="1" x14ac:dyDescent="0.25">
      <c r="C491" s="58"/>
      <c r="D491" s="58"/>
      <c r="E491" s="58"/>
      <c r="F491" s="58"/>
      <c r="G491" s="58"/>
      <c r="H491" s="58"/>
      <c r="I491" s="59"/>
      <c r="J491" s="60"/>
      <c r="K491" s="57">
        <f t="shared" ca="1" si="42"/>
        <v>94700</v>
      </c>
      <c r="P491" s="188" t="e">
        <f t="shared" si="41"/>
        <v>#N/A</v>
      </c>
      <c r="Q491" s="191" t="e">
        <f t="shared" si="39"/>
        <v>#N/A</v>
      </c>
      <c r="R491" s="191" t="e">
        <f t="shared" si="40"/>
        <v>#N/A</v>
      </c>
      <c r="S491" s="191" t="e">
        <f t="shared" si="43"/>
        <v>#N/A</v>
      </c>
      <c r="T491" s="192" t="e">
        <f>VLOOKUP(D491,'PC Receitas'!$N$4:$O$14,2,FALSE)</f>
        <v>#N/A</v>
      </c>
    </row>
    <row r="492" spans="3:20" ht="19.5" customHeight="1" thickTop="1" thickBot="1" x14ac:dyDescent="0.25">
      <c r="C492" s="58"/>
      <c r="D492" s="58"/>
      <c r="E492" s="58"/>
      <c r="F492" s="58"/>
      <c r="G492" s="58"/>
      <c r="H492" s="58"/>
      <c r="I492" s="59"/>
      <c r="J492" s="60"/>
      <c r="K492" s="57">
        <f t="shared" ca="1" si="42"/>
        <v>94700</v>
      </c>
      <c r="P492" s="188" t="e">
        <f t="shared" si="41"/>
        <v>#N/A</v>
      </c>
      <c r="Q492" s="191" t="e">
        <f t="shared" si="39"/>
        <v>#N/A</v>
      </c>
      <c r="R492" s="191" t="e">
        <f t="shared" si="40"/>
        <v>#N/A</v>
      </c>
      <c r="S492" s="191" t="e">
        <f t="shared" si="43"/>
        <v>#N/A</v>
      </c>
      <c r="T492" s="192" t="e">
        <f>VLOOKUP(D492,'PC Receitas'!$N$4:$O$14,2,FALSE)</f>
        <v>#N/A</v>
      </c>
    </row>
    <row r="493" spans="3:20" ht="19.5" customHeight="1" thickTop="1" thickBot="1" x14ac:dyDescent="0.25">
      <c r="C493" s="58"/>
      <c r="D493" s="58"/>
      <c r="E493" s="58"/>
      <c r="F493" s="58"/>
      <c r="G493" s="58"/>
      <c r="H493" s="58"/>
      <c r="I493" s="59"/>
      <c r="J493" s="60"/>
      <c r="K493" s="57">
        <f t="shared" ca="1" si="42"/>
        <v>94700</v>
      </c>
      <c r="P493" s="188" t="e">
        <f t="shared" si="41"/>
        <v>#N/A</v>
      </c>
      <c r="Q493" s="191" t="e">
        <f t="shared" si="39"/>
        <v>#N/A</v>
      </c>
      <c r="R493" s="191" t="e">
        <f t="shared" si="40"/>
        <v>#N/A</v>
      </c>
      <c r="S493" s="191" t="e">
        <f t="shared" si="43"/>
        <v>#N/A</v>
      </c>
      <c r="T493" s="192" t="e">
        <f>VLOOKUP(D493,'PC Receitas'!$N$4:$O$14,2,FALSE)</f>
        <v>#N/A</v>
      </c>
    </row>
    <row r="494" spans="3:20" ht="19.5" customHeight="1" thickTop="1" thickBot="1" x14ac:dyDescent="0.25">
      <c r="C494" s="58"/>
      <c r="D494" s="58"/>
      <c r="E494" s="58"/>
      <c r="F494" s="58"/>
      <c r="G494" s="58"/>
      <c r="H494" s="58"/>
      <c r="I494" s="59"/>
      <c r="J494" s="60"/>
      <c r="K494" s="57">
        <f t="shared" ca="1" si="42"/>
        <v>94700</v>
      </c>
      <c r="P494" s="188" t="e">
        <f t="shared" si="41"/>
        <v>#N/A</v>
      </c>
      <c r="Q494" s="191" t="e">
        <f t="shared" si="39"/>
        <v>#N/A</v>
      </c>
      <c r="R494" s="191" t="e">
        <f t="shared" si="40"/>
        <v>#N/A</v>
      </c>
      <c r="S494" s="191" t="e">
        <f t="shared" si="43"/>
        <v>#N/A</v>
      </c>
      <c r="T494" s="192" t="e">
        <f>VLOOKUP(D494,'PC Receitas'!$N$4:$O$14,2,FALSE)</f>
        <v>#N/A</v>
      </c>
    </row>
    <row r="495" spans="3:20" ht="19.5" customHeight="1" thickTop="1" thickBot="1" x14ac:dyDescent="0.25">
      <c r="C495" s="58"/>
      <c r="D495" s="58"/>
      <c r="E495" s="58"/>
      <c r="F495" s="58"/>
      <c r="G495" s="58"/>
      <c r="H495" s="58"/>
      <c r="I495" s="59"/>
      <c r="J495" s="60"/>
      <c r="K495" s="57">
        <f t="shared" ca="1" si="42"/>
        <v>94700</v>
      </c>
      <c r="P495" s="188" t="e">
        <f t="shared" si="41"/>
        <v>#N/A</v>
      </c>
      <c r="Q495" s="191" t="e">
        <f t="shared" si="39"/>
        <v>#N/A</v>
      </c>
      <c r="R495" s="191" t="e">
        <f t="shared" si="40"/>
        <v>#N/A</v>
      </c>
      <c r="S495" s="191" t="e">
        <f t="shared" si="43"/>
        <v>#N/A</v>
      </c>
      <c r="T495" s="192" t="e">
        <f>VLOOKUP(D495,'PC Receitas'!$N$4:$O$14,2,FALSE)</f>
        <v>#N/A</v>
      </c>
    </row>
    <row r="496" spans="3:20" ht="19.5" customHeight="1" thickTop="1" thickBot="1" x14ac:dyDescent="0.25">
      <c r="C496" s="58"/>
      <c r="D496" s="58"/>
      <c r="E496" s="58"/>
      <c r="F496" s="58"/>
      <c r="G496" s="58"/>
      <c r="H496" s="58"/>
      <c r="I496" s="59"/>
      <c r="J496" s="60"/>
      <c r="K496" s="57">
        <f t="shared" ca="1" si="42"/>
        <v>94700</v>
      </c>
      <c r="P496" s="188" t="e">
        <f t="shared" si="41"/>
        <v>#N/A</v>
      </c>
      <c r="Q496" s="191" t="e">
        <f t="shared" si="39"/>
        <v>#N/A</v>
      </c>
      <c r="R496" s="191" t="e">
        <f t="shared" si="40"/>
        <v>#N/A</v>
      </c>
      <c r="S496" s="191" t="e">
        <f t="shared" si="43"/>
        <v>#N/A</v>
      </c>
      <c r="T496" s="192" t="e">
        <f>VLOOKUP(D496,'PC Receitas'!$N$4:$O$14,2,FALSE)</f>
        <v>#N/A</v>
      </c>
    </row>
    <row r="497" spans="3:20" ht="19.5" customHeight="1" thickTop="1" thickBot="1" x14ac:dyDescent="0.25">
      <c r="C497" s="58"/>
      <c r="D497" s="58"/>
      <c r="E497" s="58"/>
      <c r="F497" s="58"/>
      <c r="G497" s="58"/>
      <c r="H497" s="58"/>
      <c r="I497" s="59"/>
      <c r="J497" s="60"/>
      <c r="K497" s="57">
        <f t="shared" ca="1" si="42"/>
        <v>94700</v>
      </c>
      <c r="P497" s="188" t="e">
        <f t="shared" si="41"/>
        <v>#N/A</v>
      </c>
      <c r="Q497" s="191" t="e">
        <f t="shared" si="39"/>
        <v>#N/A</v>
      </c>
      <c r="R497" s="191" t="e">
        <f t="shared" si="40"/>
        <v>#N/A</v>
      </c>
      <c r="S497" s="191" t="e">
        <f t="shared" si="43"/>
        <v>#N/A</v>
      </c>
      <c r="T497" s="192" t="e">
        <f>VLOOKUP(D497,'PC Receitas'!$N$4:$O$14,2,FALSE)</f>
        <v>#N/A</v>
      </c>
    </row>
    <row r="498" spans="3:20" ht="19.5" customHeight="1" thickTop="1" thickBot="1" x14ac:dyDescent="0.25">
      <c r="C498" s="58"/>
      <c r="D498" s="58"/>
      <c r="E498" s="58"/>
      <c r="F498" s="58"/>
      <c r="G498" s="58"/>
      <c r="H498" s="58"/>
      <c r="I498" s="59"/>
      <c r="J498" s="60"/>
      <c r="K498" s="57">
        <f t="shared" ca="1" si="42"/>
        <v>94700</v>
      </c>
      <c r="P498" s="188" t="e">
        <f t="shared" si="41"/>
        <v>#N/A</v>
      </c>
      <c r="Q498" s="191" t="e">
        <f t="shared" si="39"/>
        <v>#N/A</v>
      </c>
      <c r="R498" s="191" t="e">
        <f t="shared" si="40"/>
        <v>#N/A</v>
      </c>
      <c r="S498" s="191" t="e">
        <f t="shared" si="43"/>
        <v>#N/A</v>
      </c>
      <c r="T498" s="192" t="e">
        <f>VLOOKUP(D498,'PC Receitas'!$N$4:$O$14,2,FALSE)</f>
        <v>#N/A</v>
      </c>
    </row>
    <row r="499" spans="3:20" ht="19.5" customHeight="1" thickTop="1" thickBot="1" x14ac:dyDescent="0.25">
      <c r="C499" s="58"/>
      <c r="D499" s="58"/>
      <c r="E499" s="58"/>
      <c r="F499" s="58"/>
      <c r="G499" s="58"/>
      <c r="H499" s="58"/>
      <c r="I499" s="59"/>
      <c r="J499" s="60"/>
      <c r="K499" s="57">
        <f t="shared" ca="1" si="42"/>
        <v>94700</v>
      </c>
      <c r="P499" s="188" t="e">
        <f t="shared" si="41"/>
        <v>#N/A</v>
      </c>
      <c r="Q499" s="191" t="e">
        <f t="shared" si="39"/>
        <v>#N/A</v>
      </c>
      <c r="R499" s="191" t="e">
        <f t="shared" si="40"/>
        <v>#N/A</v>
      </c>
      <c r="S499" s="191" t="e">
        <f t="shared" si="43"/>
        <v>#N/A</v>
      </c>
      <c r="T499" s="192" t="e">
        <f>VLOOKUP(D499,'PC Receitas'!$N$4:$O$14,2,FALSE)</f>
        <v>#N/A</v>
      </c>
    </row>
    <row r="500" spans="3:20" ht="19.5" customHeight="1" thickTop="1" thickBot="1" x14ac:dyDescent="0.25">
      <c r="C500" s="58"/>
      <c r="D500" s="58"/>
      <c r="E500" s="58"/>
      <c r="F500" s="58"/>
      <c r="G500" s="58"/>
      <c r="H500" s="58"/>
      <c r="I500" s="59"/>
      <c r="J500" s="60"/>
      <c r="K500" s="57">
        <f t="shared" ca="1" si="42"/>
        <v>94700</v>
      </c>
      <c r="P500" s="188" t="e">
        <f t="shared" si="41"/>
        <v>#N/A</v>
      </c>
      <c r="Q500" s="191" t="e">
        <f t="shared" si="39"/>
        <v>#N/A</v>
      </c>
      <c r="R500" s="191" t="e">
        <f t="shared" si="40"/>
        <v>#N/A</v>
      </c>
      <c r="S500" s="191" t="e">
        <f t="shared" si="43"/>
        <v>#N/A</v>
      </c>
      <c r="T500" s="192" t="e">
        <f>VLOOKUP(D500,'PC Receitas'!$N$4:$O$14,2,FALSE)</f>
        <v>#N/A</v>
      </c>
    </row>
    <row r="501" spans="3:20" ht="19.5" customHeight="1" thickTop="1" thickBot="1" x14ac:dyDescent="0.25">
      <c r="C501" s="58"/>
      <c r="D501" s="58"/>
      <c r="E501" s="58"/>
      <c r="F501" s="58"/>
      <c r="G501" s="58"/>
      <c r="H501" s="58"/>
      <c r="I501" s="59"/>
      <c r="J501" s="60"/>
      <c r="K501" s="57">
        <f t="shared" ca="1" si="42"/>
        <v>94700</v>
      </c>
      <c r="P501" s="188" t="e">
        <f t="shared" si="41"/>
        <v>#N/A</v>
      </c>
      <c r="Q501" s="191" t="e">
        <f t="shared" si="39"/>
        <v>#N/A</v>
      </c>
      <c r="R501" s="191" t="e">
        <f t="shared" si="40"/>
        <v>#N/A</v>
      </c>
      <c r="S501" s="191" t="e">
        <f t="shared" si="43"/>
        <v>#N/A</v>
      </c>
      <c r="T501" s="192" t="e">
        <f>VLOOKUP(D501,'PC Receitas'!$N$4:$O$14,2,FALSE)</f>
        <v>#N/A</v>
      </c>
    </row>
    <row r="502" spans="3:20" ht="19.5" customHeight="1" thickTop="1" thickBot="1" x14ac:dyDescent="0.25">
      <c r="C502" s="58"/>
      <c r="D502" s="58"/>
      <c r="E502" s="58"/>
      <c r="F502" s="58"/>
      <c r="G502" s="58"/>
      <c r="H502" s="58"/>
      <c r="I502" s="59"/>
      <c r="J502" s="60"/>
      <c r="K502" s="57">
        <f t="shared" ca="1" si="42"/>
        <v>94700</v>
      </c>
      <c r="P502" s="188" t="e">
        <f t="shared" si="41"/>
        <v>#N/A</v>
      </c>
      <c r="Q502" s="191" t="e">
        <f t="shared" si="39"/>
        <v>#N/A</v>
      </c>
      <c r="R502" s="191" t="e">
        <f t="shared" si="40"/>
        <v>#N/A</v>
      </c>
      <c r="S502" s="191" t="e">
        <f t="shared" si="43"/>
        <v>#N/A</v>
      </c>
      <c r="T502" s="192" t="e">
        <f>VLOOKUP(D502,'PC Receitas'!$N$4:$O$14,2,FALSE)</f>
        <v>#N/A</v>
      </c>
    </row>
    <row r="503" spans="3:20" ht="19.5" customHeight="1" thickTop="1" thickBot="1" x14ac:dyDescent="0.25">
      <c r="C503" s="58"/>
      <c r="D503" s="58"/>
      <c r="E503" s="58"/>
      <c r="F503" s="58"/>
      <c r="G503" s="58"/>
      <c r="H503" s="58"/>
      <c r="I503" s="59"/>
      <c r="J503" s="60"/>
      <c r="K503" s="57">
        <f t="shared" ca="1" si="42"/>
        <v>94700</v>
      </c>
      <c r="P503" s="188" t="e">
        <f t="shared" si="41"/>
        <v>#N/A</v>
      </c>
      <c r="Q503" s="191" t="e">
        <f t="shared" si="39"/>
        <v>#N/A</v>
      </c>
      <c r="R503" s="191" t="e">
        <f t="shared" si="40"/>
        <v>#N/A</v>
      </c>
      <c r="S503" s="191" t="e">
        <f t="shared" si="43"/>
        <v>#N/A</v>
      </c>
      <c r="T503" s="192" t="e">
        <f>VLOOKUP(D503,'PC Receitas'!$N$4:$O$14,2,FALSE)</f>
        <v>#N/A</v>
      </c>
    </row>
    <row r="504" spans="3:20" ht="19.5" customHeight="1" thickTop="1" thickBot="1" x14ac:dyDescent="0.25">
      <c r="C504" s="58"/>
      <c r="D504" s="58"/>
      <c r="E504" s="58"/>
      <c r="F504" s="58"/>
      <c r="G504" s="58"/>
      <c r="H504" s="58"/>
      <c r="I504" s="59"/>
      <c r="J504" s="60"/>
      <c r="K504" s="57">
        <f t="shared" ca="1" si="42"/>
        <v>94700</v>
      </c>
      <c r="P504" s="188" t="e">
        <f t="shared" si="41"/>
        <v>#N/A</v>
      </c>
      <c r="Q504" s="191" t="e">
        <f t="shared" si="39"/>
        <v>#N/A</v>
      </c>
      <c r="R504" s="191" t="e">
        <f t="shared" si="40"/>
        <v>#N/A</v>
      </c>
      <c r="S504" s="191" t="e">
        <f t="shared" si="43"/>
        <v>#N/A</v>
      </c>
      <c r="T504" s="192" t="e">
        <f>VLOOKUP(D504,'PC Receitas'!$N$4:$O$14,2,FALSE)</f>
        <v>#N/A</v>
      </c>
    </row>
    <row r="505" spans="3:20" ht="19.5" customHeight="1" thickTop="1" thickBot="1" x14ac:dyDescent="0.25">
      <c r="C505" s="58"/>
      <c r="D505" s="58"/>
      <c r="E505" s="58"/>
      <c r="F505" s="58"/>
      <c r="G505" s="58"/>
      <c r="H505" s="58"/>
      <c r="I505" s="59"/>
      <c r="J505" s="60"/>
      <c r="K505" s="57">
        <f t="shared" ca="1" si="42"/>
        <v>94700</v>
      </c>
      <c r="P505" s="188" t="e">
        <f t="shared" si="41"/>
        <v>#N/A</v>
      </c>
      <c r="Q505" s="191" t="e">
        <f t="shared" si="39"/>
        <v>#N/A</v>
      </c>
      <c r="R505" s="191" t="e">
        <f t="shared" si="40"/>
        <v>#N/A</v>
      </c>
      <c r="S505" s="191" t="e">
        <f t="shared" si="43"/>
        <v>#N/A</v>
      </c>
      <c r="T505" s="192" t="e">
        <f>VLOOKUP(D505,'PC Receitas'!$N$4:$O$14,2,FALSE)</f>
        <v>#N/A</v>
      </c>
    </row>
    <row r="506" spans="3:20" ht="19.5" customHeight="1" thickTop="1" thickBot="1" x14ac:dyDescent="0.25">
      <c r="C506" s="58"/>
      <c r="D506" s="58"/>
      <c r="E506" s="58"/>
      <c r="F506" s="58"/>
      <c r="G506" s="58"/>
      <c r="H506" s="58"/>
      <c r="I506" s="59"/>
      <c r="J506" s="60"/>
      <c r="K506" s="57">
        <f t="shared" ca="1" si="42"/>
        <v>94700</v>
      </c>
      <c r="P506" s="188" t="e">
        <f t="shared" si="41"/>
        <v>#N/A</v>
      </c>
      <c r="Q506" s="191" t="e">
        <f t="shared" si="39"/>
        <v>#N/A</v>
      </c>
      <c r="R506" s="191" t="e">
        <f t="shared" si="40"/>
        <v>#N/A</v>
      </c>
      <c r="S506" s="191" t="e">
        <f t="shared" si="43"/>
        <v>#N/A</v>
      </c>
      <c r="T506" s="192" t="e">
        <f>VLOOKUP(D506,'PC Receitas'!$N$4:$O$14,2,FALSE)</f>
        <v>#N/A</v>
      </c>
    </row>
    <row r="507" spans="3:20" ht="19.5" customHeight="1" thickTop="1" thickBot="1" x14ac:dyDescent="0.25">
      <c r="C507" s="58"/>
      <c r="D507" s="58"/>
      <c r="E507" s="58"/>
      <c r="F507" s="58"/>
      <c r="G507" s="58"/>
      <c r="H507" s="58"/>
      <c r="I507" s="59"/>
      <c r="J507" s="60"/>
      <c r="K507" s="57">
        <f t="shared" ca="1" si="42"/>
        <v>94700</v>
      </c>
      <c r="P507" s="188" t="e">
        <f t="shared" si="41"/>
        <v>#N/A</v>
      </c>
      <c r="Q507" s="191" t="e">
        <f t="shared" si="39"/>
        <v>#N/A</v>
      </c>
      <c r="R507" s="191" t="e">
        <f t="shared" si="40"/>
        <v>#N/A</v>
      </c>
      <c r="S507" s="191" t="e">
        <f t="shared" si="43"/>
        <v>#N/A</v>
      </c>
      <c r="T507" s="192" t="e">
        <f>VLOOKUP(D507,'PC Receitas'!$N$4:$O$14,2,FALSE)</f>
        <v>#N/A</v>
      </c>
    </row>
    <row r="508" spans="3:20" ht="19.5" customHeight="1" thickTop="1" thickBot="1" x14ac:dyDescent="0.25">
      <c r="C508" s="58"/>
      <c r="D508" s="58"/>
      <c r="E508" s="58"/>
      <c r="F508" s="58"/>
      <c r="G508" s="58"/>
      <c r="H508" s="58"/>
      <c r="I508" s="59"/>
      <c r="J508" s="60"/>
      <c r="K508" s="57">
        <f t="shared" ca="1" si="42"/>
        <v>94700</v>
      </c>
      <c r="P508" s="188" t="e">
        <f t="shared" si="41"/>
        <v>#N/A</v>
      </c>
      <c r="Q508" s="191" t="e">
        <f t="shared" si="39"/>
        <v>#N/A</v>
      </c>
      <c r="R508" s="191" t="e">
        <f t="shared" si="40"/>
        <v>#N/A</v>
      </c>
      <c r="S508" s="191" t="e">
        <f t="shared" si="43"/>
        <v>#N/A</v>
      </c>
      <c r="T508" s="192" t="e">
        <f>VLOOKUP(D508,'PC Receitas'!$N$4:$O$14,2,FALSE)</f>
        <v>#N/A</v>
      </c>
    </row>
    <row r="509" spans="3:20" ht="19.5" customHeight="1" thickTop="1" thickBot="1" x14ac:dyDescent="0.25">
      <c r="C509" s="58"/>
      <c r="D509" s="58"/>
      <c r="E509" s="58"/>
      <c r="F509" s="58"/>
      <c r="G509" s="58"/>
      <c r="H509" s="58"/>
      <c r="I509" s="59"/>
      <c r="J509" s="60"/>
      <c r="K509" s="57">
        <f t="shared" ca="1" si="42"/>
        <v>94700</v>
      </c>
      <c r="P509" s="188" t="e">
        <f t="shared" si="41"/>
        <v>#N/A</v>
      </c>
      <c r="Q509" s="191" t="e">
        <f t="shared" si="39"/>
        <v>#N/A</v>
      </c>
      <c r="R509" s="191" t="e">
        <f t="shared" si="40"/>
        <v>#N/A</v>
      </c>
      <c r="S509" s="191" t="e">
        <f t="shared" si="43"/>
        <v>#N/A</v>
      </c>
      <c r="T509" s="192" t="e">
        <f>VLOOKUP(D509,'PC Receitas'!$N$4:$O$14,2,FALSE)</f>
        <v>#N/A</v>
      </c>
    </row>
    <row r="510" spans="3:20" ht="19.5" customHeight="1" thickTop="1" thickBot="1" x14ac:dyDescent="0.25">
      <c r="C510" s="58"/>
      <c r="D510" s="58"/>
      <c r="E510" s="58"/>
      <c r="F510" s="58"/>
      <c r="G510" s="58"/>
      <c r="H510" s="58"/>
      <c r="I510" s="59"/>
      <c r="J510" s="60"/>
      <c r="K510" s="57">
        <f t="shared" ca="1" si="42"/>
        <v>94700</v>
      </c>
      <c r="P510" s="188" t="e">
        <f t="shared" si="41"/>
        <v>#N/A</v>
      </c>
      <c r="Q510" s="191" t="e">
        <f t="shared" si="39"/>
        <v>#N/A</v>
      </c>
      <c r="R510" s="191" t="e">
        <f t="shared" si="40"/>
        <v>#N/A</v>
      </c>
      <c r="S510" s="191" t="e">
        <f t="shared" si="43"/>
        <v>#N/A</v>
      </c>
      <c r="T510" s="192" t="e">
        <f>VLOOKUP(D510,'PC Receitas'!$N$4:$O$14,2,FALSE)</f>
        <v>#N/A</v>
      </c>
    </row>
    <row r="511" spans="3:20" ht="19.5" customHeight="1" thickTop="1" thickBot="1" x14ac:dyDescent="0.25">
      <c r="C511" s="58"/>
      <c r="D511" s="58"/>
      <c r="E511" s="58"/>
      <c r="F511" s="58"/>
      <c r="G511" s="58"/>
      <c r="H511" s="58"/>
      <c r="I511" s="59"/>
      <c r="J511" s="60"/>
      <c r="K511" s="57">
        <f t="shared" ca="1" si="42"/>
        <v>94700</v>
      </c>
      <c r="P511" s="188" t="e">
        <f t="shared" si="41"/>
        <v>#N/A</v>
      </c>
      <c r="Q511" s="191" t="e">
        <f t="shared" si="39"/>
        <v>#N/A</v>
      </c>
      <c r="R511" s="191" t="e">
        <f t="shared" si="40"/>
        <v>#N/A</v>
      </c>
      <c r="S511" s="191" t="e">
        <f t="shared" si="43"/>
        <v>#N/A</v>
      </c>
      <c r="T511" s="192" t="e">
        <f>VLOOKUP(D511,'PC Receitas'!$N$4:$O$14,2,FALSE)</f>
        <v>#N/A</v>
      </c>
    </row>
    <row r="512" spans="3:20" ht="19.5" customHeight="1" thickTop="1" thickBot="1" x14ac:dyDescent="0.25">
      <c r="C512" s="58"/>
      <c r="D512" s="58"/>
      <c r="E512" s="58"/>
      <c r="F512" s="58"/>
      <c r="G512" s="58"/>
      <c r="H512" s="58"/>
      <c r="I512" s="59"/>
      <c r="J512" s="60"/>
      <c r="K512" s="57">
        <f t="shared" ca="1" si="42"/>
        <v>94700</v>
      </c>
      <c r="P512" s="188" t="e">
        <f t="shared" si="41"/>
        <v>#N/A</v>
      </c>
      <c r="Q512" s="191" t="e">
        <f t="shared" si="39"/>
        <v>#N/A</v>
      </c>
      <c r="R512" s="191" t="e">
        <f t="shared" si="40"/>
        <v>#N/A</v>
      </c>
      <c r="S512" s="191" t="e">
        <f t="shared" si="43"/>
        <v>#N/A</v>
      </c>
      <c r="T512" s="192" t="e">
        <f>VLOOKUP(D512,'PC Receitas'!$N$4:$O$14,2,FALSE)</f>
        <v>#N/A</v>
      </c>
    </row>
    <row r="513" spans="3:20" ht="19.5" customHeight="1" thickTop="1" thickBot="1" x14ac:dyDescent="0.25">
      <c r="C513" s="58"/>
      <c r="D513" s="58"/>
      <c r="E513" s="58"/>
      <c r="F513" s="58"/>
      <c r="G513" s="58"/>
      <c r="H513" s="58"/>
      <c r="I513" s="59"/>
      <c r="J513" s="60"/>
      <c r="K513" s="57">
        <f t="shared" ca="1" si="42"/>
        <v>94700</v>
      </c>
      <c r="P513" s="188" t="e">
        <f t="shared" si="41"/>
        <v>#N/A</v>
      </c>
      <c r="Q513" s="191" t="e">
        <f t="shared" si="39"/>
        <v>#N/A</v>
      </c>
      <c r="R513" s="191" t="e">
        <f t="shared" si="40"/>
        <v>#N/A</v>
      </c>
      <c r="S513" s="191" t="e">
        <f t="shared" si="43"/>
        <v>#N/A</v>
      </c>
      <c r="T513" s="192" t="e">
        <f>VLOOKUP(D513,'PC Receitas'!$N$4:$O$14,2,FALSE)</f>
        <v>#N/A</v>
      </c>
    </row>
    <row r="514" spans="3:20" ht="19.5" customHeight="1" thickTop="1" thickBot="1" x14ac:dyDescent="0.25">
      <c r="C514" s="58"/>
      <c r="D514" s="58"/>
      <c r="E514" s="58"/>
      <c r="F514" s="58"/>
      <c r="G514" s="58"/>
      <c r="H514" s="58"/>
      <c r="I514" s="59"/>
      <c r="J514" s="60"/>
      <c r="K514" s="57">
        <f t="shared" ca="1" si="42"/>
        <v>94700</v>
      </c>
      <c r="P514" s="188" t="e">
        <f t="shared" si="41"/>
        <v>#N/A</v>
      </c>
      <c r="Q514" s="191" t="e">
        <f t="shared" si="39"/>
        <v>#N/A</v>
      </c>
      <c r="R514" s="191" t="e">
        <f t="shared" si="40"/>
        <v>#N/A</v>
      </c>
      <c r="S514" s="191" t="e">
        <f t="shared" si="43"/>
        <v>#N/A</v>
      </c>
      <c r="T514" s="192" t="e">
        <f>VLOOKUP(D514,'PC Receitas'!$N$4:$O$14,2,FALSE)</f>
        <v>#N/A</v>
      </c>
    </row>
    <row r="515" spans="3:20" ht="19.5" customHeight="1" thickTop="1" thickBot="1" x14ac:dyDescent="0.25">
      <c r="C515" s="58"/>
      <c r="D515" s="58"/>
      <c r="E515" s="58"/>
      <c r="F515" s="58"/>
      <c r="G515" s="58"/>
      <c r="H515" s="58"/>
      <c r="I515" s="59"/>
      <c r="J515" s="60"/>
      <c r="K515" s="57">
        <f t="shared" ca="1" si="42"/>
        <v>94700</v>
      </c>
      <c r="P515" s="188" t="e">
        <f t="shared" si="41"/>
        <v>#N/A</v>
      </c>
      <c r="Q515" s="191" t="e">
        <f t="shared" si="39"/>
        <v>#N/A</v>
      </c>
      <c r="R515" s="191" t="e">
        <f t="shared" si="40"/>
        <v>#N/A</v>
      </c>
      <c r="S515" s="191" t="e">
        <f t="shared" si="43"/>
        <v>#N/A</v>
      </c>
      <c r="T515" s="192" t="e">
        <f>VLOOKUP(D515,'PC Receitas'!$N$4:$O$14,2,FALSE)</f>
        <v>#N/A</v>
      </c>
    </row>
    <row r="516" spans="3:20" ht="19.5" customHeight="1" thickTop="1" thickBot="1" x14ac:dyDescent="0.25">
      <c r="C516" s="58"/>
      <c r="D516" s="58"/>
      <c r="E516" s="58"/>
      <c r="F516" s="58"/>
      <c r="G516" s="58"/>
      <c r="H516" s="58"/>
      <c r="I516" s="59"/>
      <c r="J516" s="60"/>
      <c r="K516" s="57">
        <f t="shared" ca="1" si="42"/>
        <v>94700</v>
      </c>
      <c r="P516" s="188" t="e">
        <f t="shared" si="41"/>
        <v>#N/A</v>
      </c>
      <c r="Q516" s="191" t="e">
        <f t="shared" si="39"/>
        <v>#N/A</v>
      </c>
      <c r="R516" s="191" t="e">
        <f t="shared" si="40"/>
        <v>#N/A</v>
      </c>
      <c r="S516" s="191" t="e">
        <f t="shared" si="43"/>
        <v>#N/A</v>
      </c>
      <c r="T516" s="192" t="e">
        <f>VLOOKUP(D516,'PC Receitas'!$N$4:$O$14,2,FALSE)</f>
        <v>#N/A</v>
      </c>
    </row>
    <row r="517" spans="3:20" ht="19.5" customHeight="1" thickTop="1" thickBot="1" x14ac:dyDescent="0.25">
      <c r="C517" s="58"/>
      <c r="D517" s="58"/>
      <c r="E517" s="58"/>
      <c r="F517" s="58"/>
      <c r="G517" s="58"/>
      <c r="H517" s="58"/>
      <c r="I517" s="59"/>
      <c r="J517" s="60"/>
      <c r="K517" s="57">
        <f t="shared" ca="1" si="42"/>
        <v>94700</v>
      </c>
      <c r="P517" s="188" t="e">
        <f t="shared" si="41"/>
        <v>#N/A</v>
      </c>
      <c r="Q517" s="191" t="e">
        <f t="shared" si="39"/>
        <v>#N/A</v>
      </c>
      <c r="R517" s="191" t="e">
        <f t="shared" si="40"/>
        <v>#N/A</v>
      </c>
      <c r="S517" s="191" t="e">
        <f t="shared" si="43"/>
        <v>#N/A</v>
      </c>
      <c r="T517" s="192" t="e">
        <f>VLOOKUP(D517,'PC Receitas'!$N$4:$O$14,2,FALSE)</f>
        <v>#N/A</v>
      </c>
    </row>
    <row r="518" spans="3:20" ht="19.5" customHeight="1" thickTop="1" thickBot="1" x14ac:dyDescent="0.25">
      <c r="C518" s="58"/>
      <c r="D518" s="58"/>
      <c r="E518" s="58"/>
      <c r="F518" s="58"/>
      <c r="G518" s="58"/>
      <c r="H518" s="58"/>
      <c r="I518" s="59"/>
      <c r="J518" s="60"/>
      <c r="K518" s="57">
        <f t="shared" ca="1" si="42"/>
        <v>94700</v>
      </c>
      <c r="P518" s="188" t="e">
        <f t="shared" si="41"/>
        <v>#N/A</v>
      </c>
      <c r="Q518" s="191" t="e">
        <f t="shared" ref="Q518:Q581" si="44">IF(T518="Despesas_de_Moradia","Despesa",IF(T518="Despesas_com_Alimentacao","Despesa",IF(T518="Despesas_com_Saude","Despesa","")))</f>
        <v>#N/A</v>
      </c>
      <c r="R518" s="191" t="e">
        <f t="shared" ref="R518:R581" si="45">IF(T518="Renda_Familiar","Receita",IF(T518="Receitas_com_Aplicacoes_Financeiras","Receita",IF(T518="Outras_Receitas","Receita","")))</f>
        <v>#N/A</v>
      </c>
      <c r="S518" s="191" t="e">
        <f t="shared" si="43"/>
        <v>#N/A</v>
      </c>
      <c r="T518" s="192" t="e">
        <f>VLOOKUP(D518,'PC Receitas'!$N$4:$O$14,2,FALSE)</f>
        <v>#N/A</v>
      </c>
    </row>
    <row r="519" spans="3:20" ht="19.5" customHeight="1" thickTop="1" thickBot="1" x14ac:dyDescent="0.25">
      <c r="C519" s="58"/>
      <c r="D519" s="58"/>
      <c r="E519" s="58"/>
      <c r="F519" s="58"/>
      <c r="G519" s="58"/>
      <c r="H519" s="58"/>
      <c r="I519" s="59"/>
      <c r="J519" s="60"/>
      <c r="K519" s="57">
        <f t="shared" ca="1" si="42"/>
        <v>94700</v>
      </c>
      <c r="P519" s="188" t="e">
        <f t="shared" si="41"/>
        <v>#N/A</v>
      </c>
      <c r="Q519" s="191" t="e">
        <f t="shared" si="44"/>
        <v>#N/A</v>
      </c>
      <c r="R519" s="191" t="e">
        <f t="shared" si="45"/>
        <v>#N/A</v>
      </c>
      <c r="S519" s="191" t="e">
        <f t="shared" si="43"/>
        <v>#N/A</v>
      </c>
      <c r="T519" s="192" t="e">
        <f>VLOOKUP(D519,'PC Receitas'!$N$4:$O$14,2,FALSE)</f>
        <v>#N/A</v>
      </c>
    </row>
    <row r="520" spans="3:20" ht="19.5" customHeight="1" thickTop="1" thickBot="1" x14ac:dyDescent="0.25">
      <c r="C520" s="58"/>
      <c r="D520" s="58"/>
      <c r="E520" s="58"/>
      <c r="F520" s="58"/>
      <c r="G520" s="58"/>
      <c r="H520" s="58"/>
      <c r="I520" s="59"/>
      <c r="J520" s="60"/>
      <c r="K520" s="57">
        <f t="shared" ca="1" si="42"/>
        <v>94700</v>
      </c>
      <c r="P520" s="188" t="e">
        <f t="shared" si="41"/>
        <v>#N/A</v>
      </c>
      <c r="Q520" s="191" t="e">
        <f t="shared" si="44"/>
        <v>#N/A</v>
      </c>
      <c r="R520" s="191" t="e">
        <f t="shared" si="45"/>
        <v>#N/A</v>
      </c>
      <c r="S520" s="191" t="e">
        <f t="shared" si="43"/>
        <v>#N/A</v>
      </c>
      <c r="T520" s="192" t="e">
        <f>VLOOKUP(D520,'PC Receitas'!$N$4:$O$14,2,FALSE)</f>
        <v>#N/A</v>
      </c>
    </row>
    <row r="521" spans="3:20" ht="19.5" customHeight="1" thickTop="1" thickBot="1" x14ac:dyDescent="0.25">
      <c r="C521" s="58"/>
      <c r="D521" s="58"/>
      <c r="E521" s="58"/>
      <c r="F521" s="58"/>
      <c r="G521" s="58"/>
      <c r="H521" s="58"/>
      <c r="I521" s="59"/>
      <c r="J521" s="60"/>
      <c r="K521" s="57">
        <f t="shared" ca="1" si="42"/>
        <v>94700</v>
      </c>
      <c r="P521" s="188" t="e">
        <f t="shared" si="41"/>
        <v>#N/A</v>
      </c>
      <c r="Q521" s="191" t="e">
        <f t="shared" si="44"/>
        <v>#N/A</v>
      </c>
      <c r="R521" s="191" t="e">
        <f t="shared" si="45"/>
        <v>#N/A</v>
      </c>
      <c r="S521" s="191" t="e">
        <f t="shared" si="43"/>
        <v>#N/A</v>
      </c>
      <c r="T521" s="192" t="e">
        <f>VLOOKUP(D521,'PC Receitas'!$N$4:$O$14,2,FALSE)</f>
        <v>#N/A</v>
      </c>
    </row>
    <row r="522" spans="3:20" ht="19.5" customHeight="1" thickTop="1" thickBot="1" x14ac:dyDescent="0.25">
      <c r="C522" s="58"/>
      <c r="D522" s="58"/>
      <c r="E522" s="58"/>
      <c r="F522" s="58"/>
      <c r="G522" s="58"/>
      <c r="H522" s="58"/>
      <c r="I522" s="59"/>
      <c r="J522" s="60"/>
      <c r="K522" s="57">
        <f t="shared" ca="1" si="42"/>
        <v>94700</v>
      </c>
      <c r="P522" s="188" t="e">
        <f t="shared" si="41"/>
        <v>#N/A</v>
      </c>
      <c r="Q522" s="191" t="e">
        <f t="shared" si="44"/>
        <v>#N/A</v>
      </c>
      <c r="R522" s="191" t="e">
        <f t="shared" si="45"/>
        <v>#N/A</v>
      </c>
      <c r="S522" s="191" t="e">
        <f t="shared" si="43"/>
        <v>#N/A</v>
      </c>
      <c r="T522" s="192" t="e">
        <f>VLOOKUP(D522,'PC Receitas'!$N$4:$O$14,2,FALSE)</f>
        <v>#N/A</v>
      </c>
    </row>
    <row r="523" spans="3:20" ht="19.5" customHeight="1" thickTop="1" thickBot="1" x14ac:dyDescent="0.25">
      <c r="C523" s="58"/>
      <c r="D523" s="58"/>
      <c r="E523" s="58"/>
      <c r="F523" s="58"/>
      <c r="G523" s="58"/>
      <c r="H523" s="58"/>
      <c r="I523" s="59"/>
      <c r="J523" s="60"/>
      <c r="K523" s="57">
        <f t="shared" ca="1" si="42"/>
        <v>94700</v>
      </c>
      <c r="P523" s="188" t="e">
        <f t="shared" si="41"/>
        <v>#N/A</v>
      </c>
      <c r="Q523" s="191" t="e">
        <f t="shared" si="44"/>
        <v>#N/A</v>
      </c>
      <c r="R523" s="191" t="e">
        <f t="shared" si="45"/>
        <v>#N/A</v>
      </c>
      <c r="S523" s="191" t="e">
        <f t="shared" si="43"/>
        <v>#N/A</v>
      </c>
      <c r="T523" s="192" t="e">
        <f>VLOOKUP(D523,'PC Receitas'!$N$4:$O$14,2,FALSE)</f>
        <v>#N/A</v>
      </c>
    </row>
    <row r="524" spans="3:20" ht="19.5" customHeight="1" thickTop="1" thickBot="1" x14ac:dyDescent="0.25">
      <c r="C524" s="58"/>
      <c r="D524" s="58"/>
      <c r="E524" s="58"/>
      <c r="F524" s="58"/>
      <c r="G524" s="58"/>
      <c r="H524" s="58"/>
      <c r="I524" s="59"/>
      <c r="J524" s="60"/>
      <c r="K524" s="57">
        <f t="shared" ca="1" si="42"/>
        <v>94700</v>
      </c>
      <c r="P524" s="188" t="e">
        <f t="shared" si="41"/>
        <v>#N/A</v>
      </c>
      <c r="Q524" s="191" t="e">
        <f t="shared" si="44"/>
        <v>#N/A</v>
      </c>
      <c r="R524" s="191" t="e">
        <f t="shared" si="45"/>
        <v>#N/A</v>
      </c>
      <c r="S524" s="191" t="e">
        <f t="shared" si="43"/>
        <v>#N/A</v>
      </c>
      <c r="T524" s="192" t="e">
        <f>VLOOKUP(D524,'PC Receitas'!$N$4:$O$14,2,FALSE)</f>
        <v>#N/A</v>
      </c>
    </row>
    <row r="525" spans="3:20" ht="19.5" customHeight="1" thickTop="1" thickBot="1" x14ac:dyDescent="0.25">
      <c r="C525" s="58"/>
      <c r="D525" s="58"/>
      <c r="E525" s="58"/>
      <c r="F525" s="58"/>
      <c r="G525" s="58"/>
      <c r="H525" s="58"/>
      <c r="I525" s="59"/>
      <c r="J525" s="60"/>
      <c r="K525" s="57">
        <f t="shared" ca="1" si="42"/>
        <v>94700</v>
      </c>
      <c r="P525" s="188" t="e">
        <f t="shared" si="41"/>
        <v>#N/A</v>
      </c>
      <c r="Q525" s="191" t="e">
        <f t="shared" si="44"/>
        <v>#N/A</v>
      </c>
      <c r="R525" s="191" t="e">
        <f t="shared" si="45"/>
        <v>#N/A</v>
      </c>
      <c r="S525" s="191" t="e">
        <f t="shared" si="43"/>
        <v>#N/A</v>
      </c>
      <c r="T525" s="192" t="e">
        <f>VLOOKUP(D525,'PC Receitas'!$N$4:$O$14,2,FALSE)</f>
        <v>#N/A</v>
      </c>
    </row>
    <row r="526" spans="3:20" ht="19.5" customHeight="1" thickTop="1" thickBot="1" x14ac:dyDescent="0.25">
      <c r="C526" s="58"/>
      <c r="D526" s="58"/>
      <c r="E526" s="58"/>
      <c r="F526" s="58"/>
      <c r="G526" s="58"/>
      <c r="H526" s="58"/>
      <c r="I526" s="59"/>
      <c r="J526" s="60"/>
      <c r="K526" s="57">
        <f t="shared" ca="1" si="42"/>
        <v>94700</v>
      </c>
      <c r="P526" s="188" t="e">
        <f t="shared" si="41"/>
        <v>#N/A</v>
      </c>
      <c r="Q526" s="191" t="e">
        <f t="shared" si="44"/>
        <v>#N/A</v>
      </c>
      <c r="R526" s="191" t="e">
        <f t="shared" si="45"/>
        <v>#N/A</v>
      </c>
      <c r="S526" s="191" t="e">
        <f t="shared" si="43"/>
        <v>#N/A</v>
      </c>
      <c r="T526" s="192" t="e">
        <f>VLOOKUP(D526,'PC Receitas'!$N$4:$O$14,2,FALSE)</f>
        <v>#N/A</v>
      </c>
    </row>
    <row r="527" spans="3:20" ht="19.5" customHeight="1" thickTop="1" thickBot="1" x14ac:dyDescent="0.25">
      <c r="C527" s="58"/>
      <c r="D527" s="58"/>
      <c r="E527" s="58"/>
      <c r="F527" s="58"/>
      <c r="G527" s="58"/>
      <c r="H527" s="58"/>
      <c r="I527" s="59"/>
      <c r="J527" s="60"/>
      <c r="K527" s="57">
        <f t="shared" ca="1" si="42"/>
        <v>94700</v>
      </c>
      <c r="P527" s="188" t="e">
        <f t="shared" si="41"/>
        <v>#N/A</v>
      </c>
      <c r="Q527" s="191" t="e">
        <f t="shared" si="44"/>
        <v>#N/A</v>
      </c>
      <c r="R527" s="191" t="e">
        <f t="shared" si="45"/>
        <v>#N/A</v>
      </c>
      <c r="S527" s="191" t="e">
        <f t="shared" si="43"/>
        <v>#N/A</v>
      </c>
      <c r="T527" s="192" t="e">
        <f>VLOOKUP(D527,'PC Receitas'!$N$4:$O$14,2,FALSE)</f>
        <v>#N/A</v>
      </c>
    </row>
    <row r="528" spans="3:20" ht="19.5" customHeight="1" thickTop="1" thickBot="1" x14ac:dyDescent="0.25">
      <c r="C528" s="58"/>
      <c r="D528" s="58"/>
      <c r="E528" s="58"/>
      <c r="F528" s="58"/>
      <c r="G528" s="58"/>
      <c r="H528" s="58"/>
      <c r="I528" s="59"/>
      <c r="J528" s="60"/>
      <c r="K528" s="57">
        <f t="shared" ca="1" si="42"/>
        <v>94700</v>
      </c>
      <c r="P528" s="188" t="e">
        <f t="shared" ref="P528:P591" si="46">IF(T528="Despesas_com_Transportes","Despesa",IF(T528="Despesas_com_Lazer_e_Informacao","Despesa",IF(T528="Outras_Despesas","Despesa",IF(T528="Imposto_de_Renda","Despesa",IF(T528="Investimentos_Bens","Despesa","")))))</f>
        <v>#N/A</v>
      </c>
      <c r="Q528" s="191" t="e">
        <f t="shared" si="44"/>
        <v>#N/A</v>
      </c>
      <c r="R528" s="191" t="e">
        <f t="shared" si="45"/>
        <v>#N/A</v>
      </c>
      <c r="S528" s="191" t="e">
        <f t="shared" si="43"/>
        <v>#N/A</v>
      </c>
      <c r="T528" s="192" t="e">
        <f>VLOOKUP(D528,'PC Receitas'!$N$4:$O$14,2,FALSE)</f>
        <v>#N/A</v>
      </c>
    </row>
    <row r="529" spans="3:20" ht="19.5" customHeight="1" thickTop="1" thickBot="1" x14ac:dyDescent="0.25">
      <c r="C529" s="58"/>
      <c r="D529" s="58"/>
      <c r="E529" s="58"/>
      <c r="F529" s="58"/>
      <c r="G529" s="58"/>
      <c r="H529" s="58"/>
      <c r="I529" s="59"/>
      <c r="J529" s="60"/>
      <c r="K529" s="57">
        <f t="shared" ca="1" si="42"/>
        <v>94700</v>
      </c>
      <c r="P529" s="188" t="e">
        <f t="shared" si="46"/>
        <v>#N/A</v>
      </c>
      <c r="Q529" s="191" t="e">
        <f t="shared" si="44"/>
        <v>#N/A</v>
      </c>
      <c r="R529" s="191" t="e">
        <f t="shared" si="45"/>
        <v>#N/A</v>
      </c>
      <c r="S529" s="191" t="e">
        <f t="shared" si="43"/>
        <v>#N/A</v>
      </c>
      <c r="T529" s="192" t="e">
        <f>VLOOKUP(D529,'PC Receitas'!$N$4:$O$14,2,FALSE)</f>
        <v>#N/A</v>
      </c>
    </row>
    <row r="530" spans="3:20" ht="19.5" customHeight="1" thickTop="1" thickBot="1" x14ac:dyDescent="0.25">
      <c r="C530" s="58"/>
      <c r="D530" s="58"/>
      <c r="E530" s="58"/>
      <c r="F530" s="58"/>
      <c r="G530" s="58"/>
      <c r="H530" s="58"/>
      <c r="I530" s="59"/>
      <c r="J530" s="60"/>
      <c r="K530" s="57">
        <f t="shared" ca="1" si="42"/>
        <v>94700</v>
      </c>
      <c r="P530" s="188" t="e">
        <f t="shared" si="46"/>
        <v>#N/A</v>
      </c>
      <c r="Q530" s="191" t="e">
        <f t="shared" si="44"/>
        <v>#N/A</v>
      </c>
      <c r="R530" s="191" t="e">
        <f t="shared" si="45"/>
        <v>#N/A</v>
      </c>
      <c r="S530" s="191" t="e">
        <f t="shared" si="43"/>
        <v>#N/A</v>
      </c>
      <c r="T530" s="192"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94700</v>
      </c>
      <c r="P531" s="188" t="e">
        <f t="shared" si="46"/>
        <v>#N/A</v>
      </c>
      <c r="Q531" s="191" t="e">
        <f t="shared" si="44"/>
        <v>#N/A</v>
      </c>
      <c r="R531" s="191" t="e">
        <f t="shared" si="45"/>
        <v>#N/A</v>
      </c>
      <c r="S531" s="191" t="e">
        <f t="shared" si="43"/>
        <v>#N/A</v>
      </c>
      <c r="T531" s="192" t="e">
        <f>VLOOKUP(D531,'PC Receitas'!$N$4:$O$14,2,FALSE)</f>
        <v>#N/A</v>
      </c>
    </row>
    <row r="532" spans="3:20" ht="19.5" customHeight="1" thickTop="1" thickBot="1" x14ac:dyDescent="0.25">
      <c r="C532" s="58"/>
      <c r="D532" s="58"/>
      <c r="E532" s="58"/>
      <c r="F532" s="58"/>
      <c r="G532" s="58"/>
      <c r="H532" s="58"/>
      <c r="I532" s="59"/>
      <c r="J532" s="60"/>
      <c r="K532" s="57">
        <f t="shared" ca="1" si="47"/>
        <v>94700</v>
      </c>
      <c r="P532" s="188" t="e">
        <f t="shared" si="46"/>
        <v>#N/A</v>
      </c>
      <c r="Q532" s="191" t="e">
        <f t="shared" si="44"/>
        <v>#N/A</v>
      </c>
      <c r="R532" s="191" t="e">
        <f t="shared" si="45"/>
        <v>#N/A</v>
      </c>
      <c r="S532" s="191" t="e">
        <f t="shared" ref="S532:S595" si="48">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ca="1" si="47"/>
        <v>94700</v>
      </c>
      <c r="P533" s="188" t="e">
        <f t="shared" si="46"/>
        <v>#N/A</v>
      </c>
      <c r="Q533" s="191" t="e">
        <f t="shared" si="44"/>
        <v>#N/A</v>
      </c>
      <c r="R533" s="191" t="e">
        <f t="shared" si="45"/>
        <v>#N/A</v>
      </c>
      <c r="S533" s="191" t="e">
        <f t="shared" si="48"/>
        <v>#N/A</v>
      </c>
      <c r="T533" s="192" t="e">
        <f>VLOOKUP(D533,'PC Receitas'!$N$4:$O$14,2,FALSE)</f>
        <v>#N/A</v>
      </c>
    </row>
    <row r="534" spans="3:20" ht="19.5" customHeight="1" thickTop="1" thickBot="1" x14ac:dyDescent="0.25">
      <c r="C534" s="58"/>
      <c r="D534" s="58"/>
      <c r="E534" s="58"/>
      <c r="F534" s="58"/>
      <c r="G534" s="58"/>
      <c r="H534" s="58"/>
      <c r="I534" s="59"/>
      <c r="J534" s="60"/>
      <c r="K534" s="57">
        <f t="shared" ca="1" si="47"/>
        <v>94700</v>
      </c>
      <c r="P534" s="188" t="e">
        <f t="shared" si="46"/>
        <v>#N/A</v>
      </c>
      <c r="Q534" s="191" t="e">
        <f t="shared" si="44"/>
        <v>#N/A</v>
      </c>
      <c r="R534" s="191" t="e">
        <f t="shared" si="45"/>
        <v>#N/A</v>
      </c>
      <c r="S534" s="191" t="e">
        <f t="shared" si="48"/>
        <v>#N/A</v>
      </c>
      <c r="T534" s="192" t="e">
        <f>VLOOKUP(D534,'PC Receitas'!$N$4:$O$14,2,FALSE)</f>
        <v>#N/A</v>
      </c>
    </row>
    <row r="535" spans="3:20" ht="19.5" customHeight="1" thickTop="1" thickBot="1" x14ac:dyDescent="0.25">
      <c r="C535" s="58"/>
      <c r="D535" s="58"/>
      <c r="E535" s="58"/>
      <c r="F535" s="58"/>
      <c r="G535" s="58"/>
      <c r="H535" s="58"/>
      <c r="I535" s="59"/>
      <c r="J535" s="60"/>
      <c r="K535" s="57">
        <f t="shared" ca="1" si="47"/>
        <v>94700</v>
      </c>
      <c r="P535" s="188" t="e">
        <f t="shared" si="46"/>
        <v>#N/A</v>
      </c>
      <c r="Q535" s="191" t="e">
        <f t="shared" si="44"/>
        <v>#N/A</v>
      </c>
      <c r="R535" s="191" t="e">
        <f t="shared" si="45"/>
        <v>#N/A</v>
      </c>
      <c r="S535" s="191" t="e">
        <f t="shared" si="48"/>
        <v>#N/A</v>
      </c>
      <c r="T535" s="192" t="e">
        <f>VLOOKUP(D535,'PC Receitas'!$N$4:$O$14,2,FALSE)</f>
        <v>#N/A</v>
      </c>
    </row>
    <row r="536" spans="3:20" ht="19.5" customHeight="1" thickTop="1" thickBot="1" x14ac:dyDescent="0.25">
      <c r="C536" s="58"/>
      <c r="D536" s="58"/>
      <c r="E536" s="58"/>
      <c r="F536" s="58"/>
      <c r="G536" s="58"/>
      <c r="H536" s="58"/>
      <c r="I536" s="59"/>
      <c r="J536" s="60"/>
      <c r="K536" s="57">
        <f t="shared" ca="1" si="47"/>
        <v>94700</v>
      </c>
      <c r="P536" s="188" t="e">
        <f t="shared" si="46"/>
        <v>#N/A</v>
      </c>
      <c r="Q536" s="191" t="e">
        <f t="shared" si="44"/>
        <v>#N/A</v>
      </c>
      <c r="R536" s="191" t="e">
        <f t="shared" si="45"/>
        <v>#N/A</v>
      </c>
      <c r="S536" s="191" t="e">
        <f t="shared" si="48"/>
        <v>#N/A</v>
      </c>
      <c r="T536" s="192" t="e">
        <f>VLOOKUP(D536,'PC Receitas'!$N$4:$O$14,2,FALSE)</f>
        <v>#N/A</v>
      </c>
    </row>
    <row r="537" spans="3:20" ht="19.5" customHeight="1" thickTop="1" thickBot="1" x14ac:dyDescent="0.25">
      <c r="C537" s="58"/>
      <c r="D537" s="58"/>
      <c r="E537" s="58"/>
      <c r="F537" s="58"/>
      <c r="G537" s="58"/>
      <c r="H537" s="58"/>
      <c r="I537" s="59"/>
      <c r="J537" s="60"/>
      <c r="K537" s="57">
        <f t="shared" ca="1" si="47"/>
        <v>94700</v>
      </c>
      <c r="P537" s="188" t="e">
        <f t="shared" si="46"/>
        <v>#N/A</v>
      </c>
      <c r="Q537" s="191" t="e">
        <f t="shared" si="44"/>
        <v>#N/A</v>
      </c>
      <c r="R537" s="191" t="e">
        <f t="shared" si="45"/>
        <v>#N/A</v>
      </c>
      <c r="S537" s="191" t="e">
        <f t="shared" si="48"/>
        <v>#N/A</v>
      </c>
      <c r="T537" s="192" t="e">
        <f>VLOOKUP(D537,'PC Receitas'!$N$4:$O$14,2,FALSE)</f>
        <v>#N/A</v>
      </c>
    </row>
    <row r="538" spans="3:20" ht="19.5" customHeight="1" thickTop="1" thickBot="1" x14ac:dyDescent="0.25">
      <c r="C538" s="58"/>
      <c r="D538" s="58"/>
      <c r="E538" s="58"/>
      <c r="F538" s="58"/>
      <c r="G538" s="58"/>
      <c r="H538" s="58"/>
      <c r="I538" s="59"/>
      <c r="J538" s="60"/>
      <c r="K538" s="57">
        <f t="shared" ca="1" si="47"/>
        <v>94700</v>
      </c>
      <c r="P538" s="188" t="e">
        <f t="shared" si="46"/>
        <v>#N/A</v>
      </c>
      <c r="Q538" s="191" t="e">
        <f t="shared" si="44"/>
        <v>#N/A</v>
      </c>
      <c r="R538" s="191" t="e">
        <f t="shared" si="45"/>
        <v>#N/A</v>
      </c>
      <c r="S538" s="191" t="e">
        <f t="shared" si="48"/>
        <v>#N/A</v>
      </c>
      <c r="T538" s="192" t="e">
        <f>VLOOKUP(D538,'PC Receitas'!$N$4:$O$14,2,FALSE)</f>
        <v>#N/A</v>
      </c>
    </row>
    <row r="539" spans="3:20" ht="19.5" customHeight="1" thickTop="1" thickBot="1" x14ac:dyDescent="0.25">
      <c r="C539" s="58"/>
      <c r="D539" s="58"/>
      <c r="E539" s="58"/>
      <c r="F539" s="58"/>
      <c r="G539" s="58"/>
      <c r="H539" s="58"/>
      <c r="I539" s="59"/>
      <c r="J539" s="60"/>
      <c r="K539" s="57">
        <f t="shared" ca="1" si="47"/>
        <v>94700</v>
      </c>
      <c r="P539" s="188" t="e">
        <f t="shared" si="46"/>
        <v>#N/A</v>
      </c>
      <c r="Q539" s="191" t="e">
        <f t="shared" si="44"/>
        <v>#N/A</v>
      </c>
      <c r="R539" s="191" t="e">
        <f t="shared" si="45"/>
        <v>#N/A</v>
      </c>
      <c r="S539" s="191" t="e">
        <f t="shared" si="48"/>
        <v>#N/A</v>
      </c>
      <c r="T539" s="192" t="e">
        <f>VLOOKUP(D539,'PC Receitas'!$N$4:$O$14,2,FALSE)</f>
        <v>#N/A</v>
      </c>
    </row>
    <row r="540" spans="3:20" ht="19.5" customHeight="1" thickTop="1" thickBot="1" x14ac:dyDescent="0.25">
      <c r="C540" s="58"/>
      <c r="D540" s="58"/>
      <c r="E540" s="58"/>
      <c r="F540" s="58"/>
      <c r="G540" s="58"/>
      <c r="H540" s="58"/>
      <c r="I540" s="59"/>
      <c r="J540" s="60"/>
      <c r="K540" s="57">
        <f t="shared" ca="1" si="47"/>
        <v>94700</v>
      </c>
      <c r="P540" s="188" t="e">
        <f t="shared" si="46"/>
        <v>#N/A</v>
      </c>
      <c r="Q540" s="191" t="e">
        <f t="shared" si="44"/>
        <v>#N/A</v>
      </c>
      <c r="R540" s="191" t="e">
        <f t="shared" si="45"/>
        <v>#N/A</v>
      </c>
      <c r="S540" s="191" t="e">
        <f t="shared" si="48"/>
        <v>#N/A</v>
      </c>
      <c r="T540" s="192" t="e">
        <f>VLOOKUP(D540,'PC Receitas'!$N$4:$O$14,2,FALSE)</f>
        <v>#N/A</v>
      </c>
    </row>
    <row r="541" spans="3:20" ht="19.5" customHeight="1" thickTop="1" thickBot="1" x14ac:dyDescent="0.25">
      <c r="C541" s="58"/>
      <c r="D541" s="58"/>
      <c r="E541" s="58"/>
      <c r="F541" s="58"/>
      <c r="G541" s="58"/>
      <c r="H541" s="58"/>
      <c r="I541" s="59"/>
      <c r="J541" s="60"/>
      <c r="K541" s="57">
        <f t="shared" ca="1" si="47"/>
        <v>94700</v>
      </c>
      <c r="P541" s="188" t="e">
        <f t="shared" si="46"/>
        <v>#N/A</v>
      </c>
      <c r="Q541" s="191" t="e">
        <f t="shared" si="44"/>
        <v>#N/A</v>
      </c>
      <c r="R541" s="191" t="e">
        <f t="shared" si="45"/>
        <v>#N/A</v>
      </c>
      <c r="S541" s="191" t="e">
        <f t="shared" si="48"/>
        <v>#N/A</v>
      </c>
      <c r="T541" s="192" t="e">
        <f>VLOOKUP(D541,'PC Receitas'!$N$4:$O$14,2,FALSE)</f>
        <v>#N/A</v>
      </c>
    </row>
    <row r="542" spans="3:20" ht="19.5" customHeight="1" thickTop="1" thickBot="1" x14ac:dyDescent="0.25">
      <c r="C542" s="58"/>
      <c r="D542" s="58"/>
      <c r="E542" s="58"/>
      <c r="F542" s="58"/>
      <c r="G542" s="58"/>
      <c r="H542" s="58"/>
      <c r="I542" s="59"/>
      <c r="J542" s="60"/>
      <c r="K542" s="57">
        <f t="shared" ca="1" si="47"/>
        <v>94700</v>
      </c>
      <c r="P542" s="188" t="e">
        <f t="shared" si="46"/>
        <v>#N/A</v>
      </c>
      <c r="Q542" s="191" t="e">
        <f t="shared" si="44"/>
        <v>#N/A</v>
      </c>
      <c r="R542" s="191" t="e">
        <f t="shared" si="45"/>
        <v>#N/A</v>
      </c>
      <c r="S542" s="191" t="e">
        <f t="shared" si="48"/>
        <v>#N/A</v>
      </c>
      <c r="T542" s="192" t="e">
        <f>VLOOKUP(D542,'PC Receitas'!$N$4:$O$14,2,FALSE)</f>
        <v>#N/A</v>
      </c>
    </row>
    <row r="543" spans="3:20" ht="19.5" customHeight="1" thickTop="1" thickBot="1" x14ac:dyDescent="0.25">
      <c r="C543" s="58"/>
      <c r="D543" s="58"/>
      <c r="E543" s="58"/>
      <c r="F543" s="58"/>
      <c r="G543" s="58"/>
      <c r="H543" s="58"/>
      <c r="I543" s="59"/>
      <c r="J543" s="60"/>
      <c r="K543" s="57">
        <f t="shared" ca="1" si="47"/>
        <v>94700</v>
      </c>
      <c r="P543" s="188" t="e">
        <f t="shared" si="46"/>
        <v>#N/A</v>
      </c>
      <c r="Q543" s="191" t="e">
        <f t="shared" si="44"/>
        <v>#N/A</v>
      </c>
      <c r="R543" s="191" t="e">
        <f t="shared" si="45"/>
        <v>#N/A</v>
      </c>
      <c r="S543" s="191" t="e">
        <f t="shared" si="48"/>
        <v>#N/A</v>
      </c>
      <c r="T543" s="192" t="e">
        <f>VLOOKUP(D543,'PC Receitas'!$N$4:$O$14,2,FALSE)</f>
        <v>#N/A</v>
      </c>
    </row>
    <row r="544" spans="3:20" ht="19.5" customHeight="1" thickTop="1" thickBot="1" x14ac:dyDescent="0.25">
      <c r="C544" s="58"/>
      <c r="D544" s="58"/>
      <c r="E544" s="58"/>
      <c r="F544" s="58"/>
      <c r="G544" s="58"/>
      <c r="H544" s="58"/>
      <c r="I544" s="59"/>
      <c r="J544" s="60"/>
      <c r="K544" s="57">
        <f t="shared" ca="1" si="47"/>
        <v>94700</v>
      </c>
      <c r="P544" s="188" t="e">
        <f t="shared" si="46"/>
        <v>#N/A</v>
      </c>
      <c r="Q544" s="191" t="e">
        <f t="shared" si="44"/>
        <v>#N/A</v>
      </c>
      <c r="R544" s="191" t="e">
        <f t="shared" si="45"/>
        <v>#N/A</v>
      </c>
      <c r="S544" s="191" t="e">
        <f t="shared" si="48"/>
        <v>#N/A</v>
      </c>
      <c r="T544" s="192" t="e">
        <f>VLOOKUP(D544,'PC Receitas'!$N$4:$O$14,2,FALSE)</f>
        <v>#N/A</v>
      </c>
    </row>
    <row r="545" spans="3:20" ht="19.5" customHeight="1" thickTop="1" thickBot="1" x14ac:dyDescent="0.25">
      <c r="C545" s="58"/>
      <c r="D545" s="58"/>
      <c r="E545" s="58"/>
      <c r="F545" s="58"/>
      <c r="G545" s="58"/>
      <c r="H545" s="58"/>
      <c r="I545" s="59"/>
      <c r="J545" s="60"/>
      <c r="K545" s="57">
        <f t="shared" ca="1" si="47"/>
        <v>94700</v>
      </c>
      <c r="P545" s="188" t="e">
        <f t="shared" si="46"/>
        <v>#N/A</v>
      </c>
      <c r="Q545" s="191" t="e">
        <f t="shared" si="44"/>
        <v>#N/A</v>
      </c>
      <c r="R545" s="191" t="e">
        <f t="shared" si="45"/>
        <v>#N/A</v>
      </c>
      <c r="S545" s="191" t="e">
        <f t="shared" si="48"/>
        <v>#N/A</v>
      </c>
      <c r="T545" s="192" t="e">
        <f>VLOOKUP(D545,'PC Receitas'!$N$4:$O$14,2,FALSE)</f>
        <v>#N/A</v>
      </c>
    </row>
    <row r="546" spans="3:20" ht="19.5" customHeight="1" thickTop="1" thickBot="1" x14ac:dyDescent="0.25">
      <c r="C546" s="58"/>
      <c r="D546" s="58"/>
      <c r="E546" s="58"/>
      <c r="F546" s="58"/>
      <c r="G546" s="58"/>
      <c r="H546" s="58"/>
      <c r="I546" s="59"/>
      <c r="J546" s="60"/>
      <c r="K546" s="57">
        <f t="shared" ca="1" si="47"/>
        <v>94700</v>
      </c>
      <c r="P546" s="188" t="e">
        <f t="shared" si="46"/>
        <v>#N/A</v>
      </c>
      <c r="Q546" s="191" t="e">
        <f t="shared" si="44"/>
        <v>#N/A</v>
      </c>
      <c r="R546" s="191" t="e">
        <f t="shared" si="45"/>
        <v>#N/A</v>
      </c>
      <c r="S546" s="191" t="e">
        <f t="shared" si="48"/>
        <v>#N/A</v>
      </c>
      <c r="T546" s="192" t="e">
        <f>VLOOKUP(D546,'PC Receitas'!$N$4:$O$14,2,FALSE)</f>
        <v>#N/A</v>
      </c>
    </row>
    <row r="547" spans="3:20" ht="19.5" customHeight="1" thickTop="1" thickBot="1" x14ac:dyDescent="0.25">
      <c r="C547" s="58"/>
      <c r="D547" s="58"/>
      <c r="E547" s="58"/>
      <c r="F547" s="58"/>
      <c r="G547" s="58"/>
      <c r="H547" s="58"/>
      <c r="I547" s="59"/>
      <c r="J547" s="60"/>
      <c r="K547" s="57">
        <f t="shared" ca="1" si="47"/>
        <v>94700</v>
      </c>
      <c r="P547" s="188" t="e">
        <f t="shared" si="46"/>
        <v>#N/A</v>
      </c>
      <c r="Q547" s="191" t="e">
        <f t="shared" si="44"/>
        <v>#N/A</v>
      </c>
      <c r="R547" s="191" t="e">
        <f t="shared" si="45"/>
        <v>#N/A</v>
      </c>
      <c r="S547" s="191" t="e">
        <f t="shared" si="48"/>
        <v>#N/A</v>
      </c>
      <c r="T547" s="192" t="e">
        <f>VLOOKUP(D547,'PC Receitas'!$N$4:$O$14,2,FALSE)</f>
        <v>#N/A</v>
      </c>
    </row>
    <row r="548" spans="3:20" ht="19.5" customHeight="1" thickTop="1" thickBot="1" x14ac:dyDescent="0.25">
      <c r="C548" s="58"/>
      <c r="D548" s="58"/>
      <c r="E548" s="58"/>
      <c r="F548" s="58"/>
      <c r="G548" s="58"/>
      <c r="H548" s="58"/>
      <c r="I548" s="59"/>
      <c r="J548" s="60"/>
      <c r="K548" s="57">
        <f t="shared" ca="1" si="47"/>
        <v>94700</v>
      </c>
      <c r="P548" s="188" t="e">
        <f t="shared" si="46"/>
        <v>#N/A</v>
      </c>
      <c r="Q548" s="191" t="e">
        <f t="shared" si="44"/>
        <v>#N/A</v>
      </c>
      <c r="R548" s="191" t="e">
        <f t="shared" si="45"/>
        <v>#N/A</v>
      </c>
      <c r="S548" s="191" t="e">
        <f t="shared" si="48"/>
        <v>#N/A</v>
      </c>
      <c r="T548" s="192" t="e">
        <f>VLOOKUP(D548,'PC Receitas'!$N$4:$O$14,2,FALSE)</f>
        <v>#N/A</v>
      </c>
    </row>
    <row r="549" spans="3:20" ht="19.5" customHeight="1" thickTop="1" thickBot="1" x14ac:dyDescent="0.25">
      <c r="C549" s="58"/>
      <c r="D549" s="58"/>
      <c r="E549" s="58"/>
      <c r="F549" s="58"/>
      <c r="G549" s="58"/>
      <c r="H549" s="58"/>
      <c r="I549" s="59"/>
      <c r="J549" s="60"/>
      <c r="K549" s="57">
        <f t="shared" ca="1" si="47"/>
        <v>94700</v>
      </c>
      <c r="P549" s="188" t="e">
        <f t="shared" si="46"/>
        <v>#N/A</v>
      </c>
      <c r="Q549" s="191" t="e">
        <f t="shared" si="44"/>
        <v>#N/A</v>
      </c>
      <c r="R549" s="191" t="e">
        <f t="shared" si="45"/>
        <v>#N/A</v>
      </c>
      <c r="S549" s="191" t="e">
        <f t="shared" si="48"/>
        <v>#N/A</v>
      </c>
      <c r="T549" s="192" t="e">
        <f>VLOOKUP(D549,'PC Receitas'!$N$4:$O$14,2,FALSE)</f>
        <v>#N/A</v>
      </c>
    </row>
    <row r="550" spans="3:20" ht="19.5" customHeight="1" thickTop="1" thickBot="1" x14ac:dyDescent="0.25">
      <c r="C550" s="58"/>
      <c r="D550" s="58"/>
      <c r="E550" s="58"/>
      <c r="F550" s="58"/>
      <c r="G550" s="58"/>
      <c r="H550" s="58"/>
      <c r="I550" s="59"/>
      <c r="J550" s="60"/>
      <c r="K550" s="57">
        <f t="shared" ca="1" si="47"/>
        <v>94700</v>
      </c>
      <c r="P550" s="188" t="e">
        <f t="shared" si="46"/>
        <v>#N/A</v>
      </c>
      <c r="Q550" s="191" t="e">
        <f t="shared" si="44"/>
        <v>#N/A</v>
      </c>
      <c r="R550" s="191" t="e">
        <f t="shared" si="45"/>
        <v>#N/A</v>
      </c>
      <c r="S550" s="191" t="e">
        <f t="shared" si="48"/>
        <v>#N/A</v>
      </c>
      <c r="T550" s="192" t="e">
        <f>VLOOKUP(D550,'PC Receitas'!$N$4:$O$14,2,FALSE)</f>
        <v>#N/A</v>
      </c>
    </row>
    <row r="551" spans="3:20" ht="19.5" customHeight="1" thickTop="1" thickBot="1" x14ac:dyDescent="0.25">
      <c r="C551" s="58"/>
      <c r="D551" s="58"/>
      <c r="E551" s="58"/>
      <c r="F551" s="58"/>
      <c r="G551" s="58"/>
      <c r="H551" s="58"/>
      <c r="I551" s="59"/>
      <c r="J551" s="60"/>
      <c r="K551" s="57">
        <f t="shared" ca="1" si="47"/>
        <v>94700</v>
      </c>
      <c r="P551" s="188" t="e">
        <f t="shared" si="46"/>
        <v>#N/A</v>
      </c>
      <c r="Q551" s="191" t="e">
        <f t="shared" si="44"/>
        <v>#N/A</v>
      </c>
      <c r="R551" s="191" t="e">
        <f t="shared" si="45"/>
        <v>#N/A</v>
      </c>
      <c r="S551" s="191" t="e">
        <f t="shared" si="48"/>
        <v>#N/A</v>
      </c>
      <c r="T551" s="192" t="e">
        <f>VLOOKUP(D551,'PC Receitas'!$N$4:$O$14,2,FALSE)</f>
        <v>#N/A</v>
      </c>
    </row>
    <row r="552" spans="3:20" ht="19.5" customHeight="1" thickTop="1" thickBot="1" x14ac:dyDescent="0.25">
      <c r="C552" s="58"/>
      <c r="D552" s="58"/>
      <c r="E552" s="58"/>
      <c r="F552" s="58"/>
      <c r="G552" s="58"/>
      <c r="H552" s="58"/>
      <c r="I552" s="59"/>
      <c r="J552" s="60"/>
      <c r="K552" s="57">
        <f t="shared" ca="1" si="47"/>
        <v>94700</v>
      </c>
      <c r="P552" s="188" t="e">
        <f t="shared" si="46"/>
        <v>#N/A</v>
      </c>
      <c r="Q552" s="191" t="e">
        <f t="shared" si="44"/>
        <v>#N/A</v>
      </c>
      <c r="R552" s="191" t="e">
        <f t="shared" si="45"/>
        <v>#N/A</v>
      </c>
      <c r="S552" s="191" t="e">
        <f t="shared" si="48"/>
        <v>#N/A</v>
      </c>
      <c r="T552" s="192" t="e">
        <f>VLOOKUP(D552,'PC Receitas'!$N$4:$O$14,2,FALSE)</f>
        <v>#N/A</v>
      </c>
    </row>
    <row r="553" spans="3:20" ht="19.5" customHeight="1" thickTop="1" thickBot="1" x14ac:dyDescent="0.25">
      <c r="C553" s="58"/>
      <c r="D553" s="58"/>
      <c r="E553" s="58"/>
      <c r="F553" s="58"/>
      <c r="G553" s="58"/>
      <c r="H553" s="58"/>
      <c r="I553" s="59"/>
      <c r="J553" s="60"/>
      <c r="K553" s="57">
        <f t="shared" ca="1" si="47"/>
        <v>94700</v>
      </c>
      <c r="P553" s="188" t="e">
        <f t="shared" si="46"/>
        <v>#N/A</v>
      </c>
      <c r="Q553" s="191" t="e">
        <f t="shared" si="44"/>
        <v>#N/A</v>
      </c>
      <c r="R553" s="191" t="e">
        <f t="shared" si="45"/>
        <v>#N/A</v>
      </c>
      <c r="S553" s="191" t="e">
        <f t="shared" si="48"/>
        <v>#N/A</v>
      </c>
      <c r="T553" s="192" t="e">
        <f>VLOOKUP(D553,'PC Receitas'!$N$4:$O$14,2,FALSE)</f>
        <v>#N/A</v>
      </c>
    </row>
    <row r="554" spans="3:20" ht="19.5" customHeight="1" thickTop="1" thickBot="1" x14ac:dyDescent="0.25">
      <c r="C554" s="58"/>
      <c r="D554" s="58"/>
      <c r="E554" s="58"/>
      <c r="F554" s="58"/>
      <c r="G554" s="58"/>
      <c r="H554" s="58"/>
      <c r="I554" s="59"/>
      <c r="J554" s="60"/>
      <c r="K554" s="57">
        <f t="shared" ca="1" si="47"/>
        <v>94700</v>
      </c>
      <c r="P554" s="188" t="e">
        <f t="shared" si="46"/>
        <v>#N/A</v>
      </c>
      <c r="Q554" s="191" t="e">
        <f t="shared" si="44"/>
        <v>#N/A</v>
      </c>
      <c r="R554" s="191" t="e">
        <f t="shared" si="45"/>
        <v>#N/A</v>
      </c>
      <c r="S554" s="191" t="e">
        <f t="shared" si="48"/>
        <v>#N/A</v>
      </c>
      <c r="T554" s="192" t="e">
        <f>VLOOKUP(D554,'PC Receitas'!$N$4:$O$14,2,FALSE)</f>
        <v>#N/A</v>
      </c>
    </row>
    <row r="555" spans="3:20" ht="19.5" customHeight="1" thickTop="1" thickBot="1" x14ac:dyDescent="0.25">
      <c r="C555" s="58"/>
      <c r="D555" s="58"/>
      <c r="E555" s="58"/>
      <c r="F555" s="58"/>
      <c r="G555" s="58"/>
      <c r="H555" s="58"/>
      <c r="I555" s="59"/>
      <c r="J555" s="60"/>
      <c r="K555" s="57">
        <f t="shared" ca="1" si="47"/>
        <v>94700</v>
      </c>
      <c r="P555" s="188" t="e">
        <f t="shared" si="46"/>
        <v>#N/A</v>
      </c>
      <c r="Q555" s="191" t="e">
        <f t="shared" si="44"/>
        <v>#N/A</v>
      </c>
      <c r="R555" s="191" t="e">
        <f t="shared" si="45"/>
        <v>#N/A</v>
      </c>
      <c r="S555" s="191" t="e">
        <f t="shared" si="48"/>
        <v>#N/A</v>
      </c>
      <c r="T555" s="192" t="e">
        <f>VLOOKUP(D555,'PC Receitas'!$N$4:$O$14,2,FALSE)</f>
        <v>#N/A</v>
      </c>
    </row>
    <row r="556" spans="3:20" ht="19.5" customHeight="1" thickTop="1" thickBot="1" x14ac:dyDescent="0.25">
      <c r="C556" s="58"/>
      <c r="D556" s="58"/>
      <c r="E556" s="58"/>
      <c r="F556" s="58"/>
      <c r="G556" s="58"/>
      <c r="H556" s="58"/>
      <c r="I556" s="59"/>
      <c r="J556" s="60"/>
      <c r="K556" s="57">
        <f t="shared" ca="1" si="47"/>
        <v>94700</v>
      </c>
      <c r="P556" s="188" t="e">
        <f t="shared" si="46"/>
        <v>#N/A</v>
      </c>
      <c r="Q556" s="191" t="e">
        <f t="shared" si="44"/>
        <v>#N/A</v>
      </c>
      <c r="R556" s="191" t="e">
        <f t="shared" si="45"/>
        <v>#N/A</v>
      </c>
      <c r="S556" s="191" t="e">
        <f t="shared" si="48"/>
        <v>#N/A</v>
      </c>
      <c r="T556" s="192" t="e">
        <f>VLOOKUP(D556,'PC Receitas'!$N$4:$O$14,2,FALSE)</f>
        <v>#N/A</v>
      </c>
    </row>
    <row r="557" spans="3:20" ht="19.5" customHeight="1" thickTop="1" thickBot="1" x14ac:dyDescent="0.25">
      <c r="C557" s="58"/>
      <c r="D557" s="58"/>
      <c r="E557" s="58"/>
      <c r="F557" s="58"/>
      <c r="G557" s="58"/>
      <c r="H557" s="58"/>
      <c r="I557" s="59"/>
      <c r="J557" s="60"/>
      <c r="K557" s="57">
        <f t="shared" ca="1" si="47"/>
        <v>94700</v>
      </c>
      <c r="P557" s="188" t="e">
        <f t="shared" si="46"/>
        <v>#N/A</v>
      </c>
      <c r="Q557" s="191" t="e">
        <f t="shared" si="44"/>
        <v>#N/A</v>
      </c>
      <c r="R557" s="191" t="e">
        <f t="shared" si="45"/>
        <v>#N/A</v>
      </c>
      <c r="S557" s="191" t="e">
        <f t="shared" si="48"/>
        <v>#N/A</v>
      </c>
      <c r="T557" s="192" t="e">
        <f>VLOOKUP(D557,'PC Receitas'!$N$4:$O$14,2,FALSE)</f>
        <v>#N/A</v>
      </c>
    </row>
    <row r="558" spans="3:20" ht="19.5" customHeight="1" thickTop="1" thickBot="1" x14ac:dyDescent="0.25">
      <c r="C558" s="58"/>
      <c r="D558" s="58"/>
      <c r="E558" s="58"/>
      <c r="F558" s="58"/>
      <c r="G558" s="58"/>
      <c r="H558" s="58"/>
      <c r="I558" s="59"/>
      <c r="J558" s="60"/>
      <c r="K558" s="57">
        <f t="shared" ca="1" si="47"/>
        <v>94700</v>
      </c>
      <c r="P558" s="188" t="e">
        <f t="shared" si="46"/>
        <v>#N/A</v>
      </c>
      <c r="Q558" s="191" t="e">
        <f t="shared" si="44"/>
        <v>#N/A</v>
      </c>
      <c r="R558" s="191" t="e">
        <f t="shared" si="45"/>
        <v>#N/A</v>
      </c>
      <c r="S558" s="191" t="e">
        <f t="shared" si="48"/>
        <v>#N/A</v>
      </c>
      <c r="T558" s="192" t="e">
        <f>VLOOKUP(D558,'PC Receitas'!$N$4:$O$14,2,FALSE)</f>
        <v>#N/A</v>
      </c>
    </row>
    <row r="559" spans="3:20" ht="19.5" customHeight="1" thickTop="1" thickBot="1" x14ac:dyDescent="0.25">
      <c r="C559" s="58"/>
      <c r="D559" s="58"/>
      <c r="E559" s="58"/>
      <c r="F559" s="58"/>
      <c r="G559" s="58"/>
      <c r="H559" s="58"/>
      <c r="I559" s="59"/>
      <c r="J559" s="60"/>
      <c r="K559" s="57">
        <f t="shared" ca="1" si="47"/>
        <v>94700</v>
      </c>
      <c r="P559" s="188" t="e">
        <f t="shared" si="46"/>
        <v>#N/A</v>
      </c>
      <c r="Q559" s="191" t="e">
        <f t="shared" si="44"/>
        <v>#N/A</v>
      </c>
      <c r="R559" s="191" t="e">
        <f t="shared" si="45"/>
        <v>#N/A</v>
      </c>
      <c r="S559" s="191" t="e">
        <f t="shared" si="48"/>
        <v>#N/A</v>
      </c>
      <c r="T559" s="192" t="e">
        <f>VLOOKUP(D559,'PC Receitas'!$N$4:$O$14,2,FALSE)</f>
        <v>#N/A</v>
      </c>
    </row>
    <row r="560" spans="3:20" ht="19.5" customHeight="1" thickTop="1" thickBot="1" x14ac:dyDescent="0.25">
      <c r="C560" s="58"/>
      <c r="D560" s="58"/>
      <c r="E560" s="58"/>
      <c r="F560" s="58"/>
      <c r="G560" s="58"/>
      <c r="H560" s="58"/>
      <c r="I560" s="59"/>
      <c r="J560" s="60"/>
      <c r="K560" s="57">
        <f t="shared" ca="1" si="47"/>
        <v>94700</v>
      </c>
      <c r="P560" s="188" t="e">
        <f t="shared" si="46"/>
        <v>#N/A</v>
      </c>
      <c r="Q560" s="191" t="e">
        <f t="shared" si="44"/>
        <v>#N/A</v>
      </c>
      <c r="R560" s="191" t="e">
        <f t="shared" si="45"/>
        <v>#N/A</v>
      </c>
      <c r="S560" s="191" t="e">
        <f t="shared" si="48"/>
        <v>#N/A</v>
      </c>
      <c r="T560" s="192" t="e">
        <f>VLOOKUP(D560,'PC Receitas'!$N$4:$O$14,2,FALSE)</f>
        <v>#N/A</v>
      </c>
    </row>
    <row r="561" spans="3:20" ht="19.5" customHeight="1" thickTop="1" thickBot="1" x14ac:dyDescent="0.25">
      <c r="C561" s="58"/>
      <c r="D561" s="58"/>
      <c r="E561" s="58"/>
      <c r="F561" s="58"/>
      <c r="G561" s="58"/>
      <c r="H561" s="58"/>
      <c r="I561" s="59"/>
      <c r="J561" s="60"/>
      <c r="K561" s="57">
        <f t="shared" ca="1" si="47"/>
        <v>94700</v>
      </c>
      <c r="P561" s="188" t="e">
        <f t="shared" si="46"/>
        <v>#N/A</v>
      </c>
      <c r="Q561" s="191" t="e">
        <f t="shared" si="44"/>
        <v>#N/A</v>
      </c>
      <c r="R561" s="191" t="e">
        <f t="shared" si="45"/>
        <v>#N/A</v>
      </c>
      <c r="S561" s="191" t="e">
        <f t="shared" si="48"/>
        <v>#N/A</v>
      </c>
      <c r="T561" s="192" t="e">
        <f>VLOOKUP(D561,'PC Receitas'!$N$4:$O$14,2,FALSE)</f>
        <v>#N/A</v>
      </c>
    </row>
    <row r="562" spans="3:20" ht="19.5" customHeight="1" thickTop="1" thickBot="1" x14ac:dyDescent="0.25">
      <c r="C562" s="58"/>
      <c r="D562" s="58"/>
      <c r="E562" s="58"/>
      <c r="F562" s="58"/>
      <c r="G562" s="58"/>
      <c r="H562" s="58"/>
      <c r="I562" s="59"/>
      <c r="J562" s="60"/>
      <c r="K562" s="57">
        <f t="shared" ca="1" si="47"/>
        <v>94700</v>
      </c>
      <c r="P562" s="188" t="e">
        <f t="shared" si="46"/>
        <v>#N/A</v>
      </c>
      <c r="Q562" s="191" t="e">
        <f t="shared" si="44"/>
        <v>#N/A</v>
      </c>
      <c r="R562" s="191" t="e">
        <f t="shared" si="45"/>
        <v>#N/A</v>
      </c>
      <c r="S562" s="191" t="e">
        <f t="shared" si="48"/>
        <v>#N/A</v>
      </c>
      <c r="T562" s="192" t="e">
        <f>VLOOKUP(D562,'PC Receitas'!$N$4:$O$14,2,FALSE)</f>
        <v>#N/A</v>
      </c>
    </row>
    <row r="563" spans="3:20" ht="19.5" customHeight="1" thickTop="1" thickBot="1" x14ac:dyDescent="0.25">
      <c r="C563" s="58"/>
      <c r="D563" s="58"/>
      <c r="E563" s="58"/>
      <c r="F563" s="58"/>
      <c r="G563" s="58"/>
      <c r="H563" s="58"/>
      <c r="I563" s="59"/>
      <c r="J563" s="60"/>
      <c r="K563" s="57">
        <f t="shared" ca="1" si="47"/>
        <v>94700</v>
      </c>
      <c r="P563" s="188" t="e">
        <f t="shared" si="46"/>
        <v>#N/A</v>
      </c>
      <c r="Q563" s="191" t="e">
        <f t="shared" si="44"/>
        <v>#N/A</v>
      </c>
      <c r="R563" s="191" t="e">
        <f t="shared" si="45"/>
        <v>#N/A</v>
      </c>
      <c r="S563" s="191" t="e">
        <f t="shared" si="48"/>
        <v>#N/A</v>
      </c>
      <c r="T563" s="192" t="e">
        <f>VLOOKUP(D563,'PC Receitas'!$N$4:$O$14,2,FALSE)</f>
        <v>#N/A</v>
      </c>
    </row>
    <row r="564" spans="3:20" ht="19.5" customHeight="1" thickTop="1" thickBot="1" x14ac:dyDescent="0.25">
      <c r="C564" s="58"/>
      <c r="D564" s="58"/>
      <c r="E564" s="58"/>
      <c r="F564" s="58"/>
      <c r="G564" s="58"/>
      <c r="H564" s="58"/>
      <c r="I564" s="59"/>
      <c r="J564" s="60"/>
      <c r="K564" s="57">
        <f t="shared" ca="1" si="47"/>
        <v>94700</v>
      </c>
      <c r="P564" s="188" t="e">
        <f t="shared" si="46"/>
        <v>#N/A</v>
      </c>
      <c r="Q564" s="191" t="e">
        <f t="shared" si="44"/>
        <v>#N/A</v>
      </c>
      <c r="R564" s="191" t="e">
        <f t="shared" si="45"/>
        <v>#N/A</v>
      </c>
      <c r="S564" s="191" t="e">
        <f t="shared" si="48"/>
        <v>#N/A</v>
      </c>
      <c r="T564" s="192" t="e">
        <f>VLOOKUP(D564,'PC Receitas'!$N$4:$O$14,2,FALSE)</f>
        <v>#N/A</v>
      </c>
    </row>
    <row r="565" spans="3:20" ht="19.5" customHeight="1" thickTop="1" thickBot="1" x14ac:dyDescent="0.25">
      <c r="C565" s="58"/>
      <c r="D565" s="58"/>
      <c r="E565" s="58"/>
      <c r="F565" s="58"/>
      <c r="G565" s="58"/>
      <c r="H565" s="58"/>
      <c r="I565" s="59"/>
      <c r="J565" s="60"/>
      <c r="K565" s="57">
        <f t="shared" ca="1" si="47"/>
        <v>94700</v>
      </c>
      <c r="P565" s="188" t="e">
        <f t="shared" si="46"/>
        <v>#N/A</v>
      </c>
      <c r="Q565" s="191" t="e">
        <f t="shared" si="44"/>
        <v>#N/A</v>
      </c>
      <c r="R565" s="191" t="e">
        <f t="shared" si="45"/>
        <v>#N/A</v>
      </c>
      <c r="S565" s="191" t="e">
        <f t="shared" si="48"/>
        <v>#N/A</v>
      </c>
      <c r="T565" s="192" t="e">
        <f>VLOOKUP(D565,'PC Receitas'!$N$4:$O$14,2,FALSE)</f>
        <v>#N/A</v>
      </c>
    </row>
    <row r="566" spans="3:20" ht="19.5" customHeight="1" thickTop="1" thickBot="1" x14ac:dyDescent="0.25">
      <c r="C566" s="58"/>
      <c r="D566" s="58"/>
      <c r="E566" s="58"/>
      <c r="F566" s="58"/>
      <c r="G566" s="58"/>
      <c r="H566" s="58"/>
      <c r="I566" s="59"/>
      <c r="J566" s="60"/>
      <c r="K566" s="57">
        <f t="shared" ca="1" si="47"/>
        <v>94700</v>
      </c>
      <c r="P566" s="188" t="e">
        <f t="shared" si="46"/>
        <v>#N/A</v>
      </c>
      <c r="Q566" s="191" t="e">
        <f t="shared" si="44"/>
        <v>#N/A</v>
      </c>
      <c r="R566" s="191" t="e">
        <f t="shared" si="45"/>
        <v>#N/A</v>
      </c>
      <c r="S566" s="191" t="e">
        <f t="shared" si="48"/>
        <v>#N/A</v>
      </c>
      <c r="T566" s="192" t="e">
        <f>VLOOKUP(D566,'PC Receitas'!$N$4:$O$14,2,FALSE)</f>
        <v>#N/A</v>
      </c>
    </row>
    <row r="567" spans="3:20" ht="19.5" customHeight="1" thickTop="1" thickBot="1" x14ac:dyDescent="0.25">
      <c r="C567" s="58"/>
      <c r="D567" s="58"/>
      <c r="E567" s="58"/>
      <c r="F567" s="58"/>
      <c r="G567" s="58"/>
      <c r="H567" s="58"/>
      <c r="I567" s="59"/>
      <c r="J567" s="60"/>
      <c r="K567" s="57">
        <f t="shared" ca="1" si="47"/>
        <v>94700</v>
      </c>
      <c r="P567" s="188" t="e">
        <f t="shared" si="46"/>
        <v>#N/A</v>
      </c>
      <c r="Q567" s="191" t="e">
        <f t="shared" si="44"/>
        <v>#N/A</v>
      </c>
      <c r="R567" s="191" t="e">
        <f t="shared" si="45"/>
        <v>#N/A</v>
      </c>
      <c r="S567" s="191" t="e">
        <f t="shared" si="48"/>
        <v>#N/A</v>
      </c>
      <c r="T567" s="192" t="e">
        <f>VLOOKUP(D567,'PC Receitas'!$N$4:$O$14,2,FALSE)</f>
        <v>#N/A</v>
      </c>
    </row>
    <row r="568" spans="3:20" ht="19.5" customHeight="1" thickTop="1" thickBot="1" x14ac:dyDescent="0.25">
      <c r="C568" s="58"/>
      <c r="D568" s="58"/>
      <c r="E568" s="58"/>
      <c r="F568" s="58"/>
      <c r="G568" s="58"/>
      <c r="H568" s="58"/>
      <c r="I568" s="59"/>
      <c r="J568" s="60"/>
      <c r="K568" s="57">
        <f t="shared" ca="1" si="47"/>
        <v>94700</v>
      </c>
      <c r="P568" s="188" t="e">
        <f t="shared" si="46"/>
        <v>#N/A</v>
      </c>
      <c r="Q568" s="191" t="e">
        <f t="shared" si="44"/>
        <v>#N/A</v>
      </c>
      <c r="R568" s="191" t="e">
        <f t="shared" si="45"/>
        <v>#N/A</v>
      </c>
      <c r="S568" s="191" t="e">
        <f t="shared" si="48"/>
        <v>#N/A</v>
      </c>
      <c r="T568" s="192" t="e">
        <f>VLOOKUP(D568,'PC Receitas'!$N$4:$O$14,2,FALSE)</f>
        <v>#N/A</v>
      </c>
    </row>
    <row r="569" spans="3:20" ht="19.5" customHeight="1" thickTop="1" thickBot="1" x14ac:dyDescent="0.25">
      <c r="C569" s="58"/>
      <c r="D569" s="58"/>
      <c r="E569" s="58"/>
      <c r="F569" s="58"/>
      <c r="G569" s="58"/>
      <c r="H569" s="58"/>
      <c r="I569" s="59"/>
      <c r="J569" s="60"/>
      <c r="K569" s="57">
        <f t="shared" ca="1" si="47"/>
        <v>94700</v>
      </c>
      <c r="P569" s="188" t="e">
        <f t="shared" si="46"/>
        <v>#N/A</v>
      </c>
      <c r="Q569" s="191" t="e">
        <f t="shared" si="44"/>
        <v>#N/A</v>
      </c>
      <c r="R569" s="191" t="e">
        <f t="shared" si="45"/>
        <v>#N/A</v>
      </c>
      <c r="S569" s="191" t="e">
        <f t="shared" si="48"/>
        <v>#N/A</v>
      </c>
      <c r="T569" s="192" t="e">
        <f>VLOOKUP(D569,'PC Receitas'!$N$4:$O$14,2,FALSE)</f>
        <v>#N/A</v>
      </c>
    </row>
    <row r="570" spans="3:20" ht="19.5" customHeight="1" thickTop="1" thickBot="1" x14ac:dyDescent="0.25">
      <c r="C570" s="58"/>
      <c r="D570" s="58"/>
      <c r="E570" s="58"/>
      <c r="F570" s="58"/>
      <c r="G570" s="58"/>
      <c r="H570" s="58"/>
      <c r="I570" s="59"/>
      <c r="J570" s="60"/>
      <c r="K570" s="57">
        <f t="shared" ca="1" si="47"/>
        <v>94700</v>
      </c>
      <c r="P570" s="188" t="e">
        <f t="shared" si="46"/>
        <v>#N/A</v>
      </c>
      <c r="Q570" s="191" t="e">
        <f t="shared" si="44"/>
        <v>#N/A</v>
      </c>
      <c r="R570" s="191" t="e">
        <f t="shared" si="45"/>
        <v>#N/A</v>
      </c>
      <c r="S570" s="191" t="e">
        <f t="shared" si="48"/>
        <v>#N/A</v>
      </c>
      <c r="T570" s="192" t="e">
        <f>VLOOKUP(D570,'PC Receitas'!$N$4:$O$14,2,FALSE)</f>
        <v>#N/A</v>
      </c>
    </row>
    <row r="571" spans="3:20" ht="19.5" customHeight="1" thickTop="1" thickBot="1" x14ac:dyDescent="0.25">
      <c r="C571" s="58"/>
      <c r="D571" s="58"/>
      <c r="E571" s="58"/>
      <c r="F571" s="58"/>
      <c r="G571" s="58"/>
      <c r="H571" s="58"/>
      <c r="I571" s="59"/>
      <c r="J571" s="60"/>
      <c r="K571" s="57">
        <f t="shared" ca="1" si="47"/>
        <v>94700</v>
      </c>
      <c r="P571" s="188" t="e">
        <f t="shared" si="46"/>
        <v>#N/A</v>
      </c>
      <c r="Q571" s="191" t="e">
        <f t="shared" si="44"/>
        <v>#N/A</v>
      </c>
      <c r="R571" s="191" t="e">
        <f t="shared" si="45"/>
        <v>#N/A</v>
      </c>
      <c r="S571" s="191" t="e">
        <f t="shared" si="48"/>
        <v>#N/A</v>
      </c>
      <c r="T571" s="192" t="e">
        <f>VLOOKUP(D571,'PC Receitas'!$N$4:$O$14,2,FALSE)</f>
        <v>#N/A</v>
      </c>
    </row>
    <row r="572" spans="3:20" ht="19.5" customHeight="1" thickTop="1" thickBot="1" x14ac:dyDescent="0.25">
      <c r="C572" s="58"/>
      <c r="D572" s="58"/>
      <c r="E572" s="58"/>
      <c r="F572" s="58"/>
      <c r="G572" s="58"/>
      <c r="H572" s="58"/>
      <c r="I572" s="59"/>
      <c r="J572" s="60"/>
      <c r="K572" s="57">
        <f t="shared" ca="1" si="47"/>
        <v>94700</v>
      </c>
      <c r="P572" s="188" t="e">
        <f t="shared" si="46"/>
        <v>#N/A</v>
      </c>
      <c r="Q572" s="191" t="e">
        <f t="shared" si="44"/>
        <v>#N/A</v>
      </c>
      <c r="R572" s="191" t="e">
        <f t="shared" si="45"/>
        <v>#N/A</v>
      </c>
      <c r="S572" s="191" t="e">
        <f t="shared" si="48"/>
        <v>#N/A</v>
      </c>
      <c r="T572" s="192" t="e">
        <f>VLOOKUP(D572,'PC Receitas'!$N$4:$O$14,2,FALSE)</f>
        <v>#N/A</v>
      </c>
    </row>
    <row r="573" spans="3:20" ht="19.5" customHeight="1" thickTop="1" thickBot="1" x14ac:dyDescent="0.25">
      <c r="C573" s="58"/>
      <c r="D573" s="58"/>
      <c r="E573" s="58"/>
      <c r="F573" s="58"/>
      <c r="G573" s="58"/>
      <c r="H573" s="58"/>
      <c r="I573" s="59"/>
      <c r="J573" s="60"/>
      <c r="K573" s="57">
        <f t="shared" ca="1" si="47"/>
        <v>94700</v>
      </c>
      <c r="P573" s="188" t="e">
        <f t="shared" si="46"/>
        <v>#N/A</v>
      </c>
      <c r="Q573" s="191" t="e">
        <f t="shared" si="44"/>
        <v>#N/A</v>
      </c>
      <c r="R573" s="191" t="e">
        <f t="shared" si="45"/>
        <v>#N/A</v>
      </c>
      <c r="S573" s="191" t="e">
        <f t="shared" si="48"/>
        <v>#N/A</v>
      </c>
      <c r="T573" s="192" t="e">
        <f>VLOOKUP(D573,'PC Receitas'!$N$4:$O$14,2,FALSE)</f>
        <v>#N/A</v>
      </c>
    </row>
    <row r="574" spans="3:20" ht="19.5" customHeight="1" thickTop="1" thickBot="1" x14ac:dyDescent="0.25">
      <c r="C574" s="58"/>
      <c r="D574" s="58"/>
      <c r="E574" s="58"/>
      <c r="F574" s="58"/>
      <c r="G574" s="58"/>
      <c r="H574" s="58"/>
      <c r="I574" s="59"/>
      <c r="J574" s="60"/>
      <c r="K574" s="57">
        <f t="shared" ca="1" si="47"/>
        <v>94700</v>
      </c>
      <c r="P574" s="188" t="e">
        <f t="shared" si="46"/>
        <v>#N/A</v>
      </c>
      <c r="Q574" s="191" t="e">
        <f t="shared" si="44"/>
        <v>#N/A</v>
      </c>
      <c r="R574" s="191" t="e">
        <f t="shared" si="45"/>
        <v>#N/A</v>
      </c>
      <c r="S574" s="191" t="e">
        <f t="shared" si="48"/>
        <v>#N/A</v>
      </c>
      <c r="T574" s="192" t="e">
        <f>VLOOKUP(D574,'PC Receitas'!$N$4:$O$14,2,FALSE)</f>
        <v>#N/A</v>
      </c>
    </row>
    <row r="575" spans="3:20" ht="19.5" customHeight="1" thickTop="1" thickBot="1" x14ac:dyDescent="0.25">
      <c r="C575" s="58"/>
      <c r="D575" s="58"/>
      <c r="E575" s="58"/>
      <c r="F575" s="58"/>
      <c r="G575" s="58"/>
      <c r="H575" s="58"/>
      <c r="I575" s="59"/>
      <c r="J575" s="60"/>
      <c r="K575" s="57">
        <f t="shared" ca="1" si="47"/>
        <v>94700</v>
      </c>
      <c r="P575" s="188" t="e">
        <f t="shared" si="46"/>
        <v>#N/A</v>
      </c>
      <c r="Q575" s="191" t="e">
        <f t="shared" si="44"/>
        <v>#N/A</v>
      </c>
      <c r="R575" s="191" t="e">
        <f t="shared" si="45"/>
        <v>#N/A</v>
      </c>
      <c r="S575" s="191" t="e">
        <f t="shared" si="48"/>
        <v>#N/A</v>
      </c>
      <c r="T575" s="192" t="e">
        <f>VLOOKUP(D575,'PC Receitas'!$N$4:$O$14,2,FALSE)</f>
        <v>#N/A</v>
      </c>
    </row>
    <row r="576" spans="3:20" ht="19.5" customHeight="1" thickTop="1" thickBot="1" x14ac:dyDescent="0.25">
      <c r="C576" s="58"/>
      <c r="D576" s="58"/>
      <c r="E576" s="58"/>
      <c r="F576" s="58"/>
      <c r="G576" s="58"/>
      <c r="H576" s="58"/>
      <c r="I576" s="59"/>
      <c r="J576" s="60"/>
      <c r="K576" s="57">
        <f t="shared" ca="1" si="47"/>
        <v>94700</v>
      </c>
      <c r="P576" s="188" t="e">
        <f t="shared" si="46"/>
        <v>#N/A</v>
      </c>
      <c r="Q576" s="191" t="e">
        <f t="shared" si="44"/>
        <v>#N/A</v>
      </c>
      <c r="R576" s="191" t="e">
        <f t="shared" si="45"/>
        <v>#N/A</v>
      </c>
      <c r="S576" s="191" t="e">
        <f t="shared" si="48"/>
        <v>#N/A</v>
      </c>
      <c r="T576" s="192" t="e">
        <f>VLOOKUP(D576,'PC Receitas'!$N$4:$O$14,2,FALSE)</f>
        <v>#N/A</v>
      </c>
    </row>
    <row r="577" spans="3:20" ht="19.5" customHeight="1" thickTop="1" thickBot="1" x14ac:dyDescent="0.25">
      <c r="C577" s="58"/>
      <c r="D577" s="58"/>
      <c r="E577" s="58"/>
      <c r="F577" s="58"/>
      <c r="G577" s="58"/>
      <c r="H577" s="58"/>
      <c r="I577" s="59"/>
      <c r="J577" s="60"/>
      <c r="K577" s="57">
        <f t="shared" ca="1" si="47"/>
        <v>94700</v>
      </c>
      <c r="P577" s="188" t="e">
        <f t="shared" si="46"/>
        <v>#N/A</v>
      </c>
      <c r="Q577" s="191" t="e">
        <f t="shared" si="44"/>
        <v>#N/A</v>
      </c>
      <c r="R577" s="191" t="e">
        <f t="shared" si="45"/>
        <v>#N/A</v>
      </c>
      <c r="S577" s="191" t="e">
        <f t="shared" si="48"/>
        <v>#N/A</v>
      </c>
      <c r="T577" s="192" t="e">
        <f>VLOOKUP(D577,'PC Receitas'!$N$4:$O$14,2,FALSE)</f>
        <v>#N/A</v>
      </c>
    </row>
    <row r="578" spans="3:20" ht="19.5" customHeight="1" thickTop="1" thickBot="1" x14ac:dyDescent="0.25">
      <c r="C578" s="58"/>
      <c r="D578" s="58"/>
      <c r="E578" s="58"/>
      <c r="F578" s="58"/>
      <c r="G578" s="58"/>
      <c r="H578" s="58"/>
      <c r="I578" s="59"/>
      <c r="J578" s="60"/>
      <c r="K578" s="57">
        <f t="shared" ca="1" si="47"/>
        <v>94700</v>
      </c>
      <c r="P578" s="188" t="e">
        <f t="shared" si="46"/>
        <v>#N/A</v>
      </c>
      <c r="Q578" s="191" t="e">
        <f t="shared" si="44"/>
        <v>#N/A</v>
      </c>
      <c r="R578" s="191" t="e">
        <f t="shared" si="45"/>
        <v>#N/A</v>
      </c>
      <c r="S578" s="191" t="e">
        <f t="shared" si="48"/>
        <v>#N/A</v>
      </c>
      <c r="T578" s="192" t="e">
        <f>VLOOKUP(D578,'PC Receitas'!$N$4:$O$14,2,FALSE)</f>
        <v>#N/A</v>
      </c>
    </row>
    <row r="579" spans="3:20" ht="19.5" customHeight="1" thickTop="1" thickBot="1" x14ac:dyDescent="0.25">
      <c r="C579" s="58"/>
      <c r="D579" s="58"/>
      <c r="E579" s="58"/>
      <c r="F579" s="58"/>
      <c r="G579" s="58"/>
      <c r="H579" s="58"/>
      <c r="I579" s="59"/>
      <c r="J579" s="60"/>
      <c r="K579" s="57">
        <f t="shared" ca="1" si="47"/>
        <v>94700</v>
      </c>
      <c r="P579" s="188" t="e">
        <f t="shared" si="46"/>
        <v>#N/A</v>
      </c>
      <c r="Q579" s="191" t="e">
        <f t="shared" si="44"/>
        <v>#N/A</v>
      </c>
      <c r="R579" s="191" t="e">
        <f t="shared" si="45"/>
        <v>#N/A</v>
      </c>
      <c r="S579" s="191" t="e">
        <f t="shared" si="48"/>
        <v>#N/A</v>
      </c>
      <c r="T579" s="192" t="e">
        <f>VLOOKUP(D579,'PC Receitas'!$N$4:$O$14,2,FALSE)</f>
        <v>#N/A</v>
      </c>
    </row>
    <row r="580" spans="3:20" ht="19.5" customHeight="1" thickTop="1" thickBot="1" x14ac:dyDescent="0.25">
      <c r="C580" s="58"/>
      <c r="D580" s="58"/>
      <c r="E580" s="58"/>
      <c r="F580" s="58"/>
      <c r="G580" s="58"/>
      <c r="H580" s="58"/>
      <c r="I580" s="59"/>
      <c r="J580" s="60"/>
      <c r="K580" s="57">
        <f t="shared" ca="1" si="47"/>
        <v>94700</v>
      </c>
      <c r="P580" s="188" t="e">
        <f t="shared" si="46"/>
        <v>#N/A</v>
      </c>
      <c r="Q580" s="191" t="e">
        <f t="shared" si="44"/>
        <v>#N/A</v>
      </c>
      <c r="R580" s="191" t="e">
        <f t="shared" si="45"/>
        <v>#N/A</v>
      </c>
      <c r="S580" s="191" t="e">
        <f t="shared" si="48"/>
        <v>#N/A</v>
      </c>
      <c r="T580" s="192" t="e">
        <f>VLOOKUP(D580,'PC Receitas'!$N$4:$O$14,2,FALSE)</f>
        <v>#N/A</v>
      </c>
    </row>
    <row r="581" spans="3:20" ht="19.5" customHeight="1" thickTop="1" thickBot="1" x14ac:dyDescent="0.25">
      <c r="C581" s="58"/>
      <c r="D581" s="58"/>
      <c r="E581" s="58"/>
      <c r="F581" s="58"/>
      <c r="G581" s="58"/>
      <c r="H581" s="58"/>
      <c r="I581" s="59"/>
      <c r="J581" s="60"/>
      <c r="K581" s="57">
        <f t="shared" ca="1" si="47"/>
        <v>94700</v>
      </c>
      <c r="P581" s="188" t="e">
        <f t="shared" si="46"/>
        <v>#N/A</v>
      </c>
      <c r="Q581" s="191" t="e">
        <f t="shared" si="44"/>
        <v>#N/A</v>
      </c>
      <c r="R581" s="191" t="e">
        <f t="shared" si="45"/>
        <v>#N/A</v>
      </c>
      <c r="S581" s="191" t="e">
        <f t="shared" si="48"/>
        <v>#N/A</v>
      </c>
      <c r="T581" s="192" t="e">
        <f>VLOOKUP(D581,'PC Receitas'!$N$4:$O$14,2,FALSE)</f>
        <v>#N/A</v>
      </c>
    </row>
    <row r="582" spans="3:20" ht="19.5" customHeight="1" thickTop="1" thickBot="1" x14ac:dyDescent="0.25">
      <c r="C582" s="58"/>
      <c r="D582" s="58"/>
      <c r="E582" s="58"/>
      <c r="F582" s="58"/>
      <c r="G582" s="58"/>
      <c r="H582" s="58"/>
      <c r="I582" s="59"/>
      <c r="J582" s="60"/>
      <c r="K582" s="57">
        <f t="shared" ca="1" si="47"/>
        <v>94700</v>
      </c>
      <c r="P582" s="188" t="e">
        <f t="shared" si="46"/>
        <v>#N/A</v>
      </c>
      <c r="Q582" s="191" t="e">
        <f t="shared" ref="Q582:Q619" si="49">IF(T582="Despesas_de_Moradia","Despesa",IF(T582="Despesas_com_Alimentacao","Despesa",IF(T582="Despesas_com_Saude","Despesa","")))</f>
        <v>#N/A</v>
      </c>
      <c r="R582" s="191" t="e">
        <f t="shared" ref="R582:R619" si="50">IF(T582="Renda_Familiar","Receita",IF(T582="Receitas_com_Aplicacoes_Financeiras","Receita",IF(T582="Outras_Receitas","Receita","")))</f>
        <v>#N/A</v>
      </c>
      <c r="S582" s="191" t="e">
        <f t="shared" si="48"/>
        <v>#N/A</v>
      </c>
      <c r="T582" s="192" t="e">
        <f>VLOOKUP(D582,'PC Receitas'!$N$4:$O$14,2,FALSE)</f>
        <v>#N/A</v>
      </c>
    </row>
    <row r="583" spans="3:20" ht="19.5" customHeight="1" thickTop="1" thickBot="1" x14ac:dyDescent="0.25">
      <c r="C583" s="58"/>
      <c r="D583" s="58"/>
      <c r="E583" s="58"/>
      <c r="F583" s="58"/>
      <c r="G583" s="58"/>
      <c r="H583" s="58"/>
      <c r="I583" s="59"/>
      <c r="J583" s="60"/>
      <c r="K583" s="57">
        <f t="shared" ca="1" si="47"/>
        <v>94700</v>
      </c>
      <c r="P583" s="188" t="e">
        <f t="shared" si="46"/>
        <v>#N/A</v>
      </c>
      <c r="Q583" s="191" t="e">
        <f t="shared" si="49"/>
        <v>#N/A</v>
      </c>
      <c r="R583" s="191" t="e">
        <f t="shared" si="50"/>
        <v>#N/A</v>
      </c>
      <c r="S583" s="191" t="e">
        <f t="shared" si="48"/>
        <v>#N/A</v>
      </c>
      <c r="T583" s="192" t="e">
        <f>VLOOKUP(D583,'PC Receitas'!$N$4:$O$14,2,FALSE)</f>
        <v>#N/A</v>
      </c>
    </row>
    <row r="584" spans="3:20" ht="19.5" customHeight="1" thickTop="1" thickBot="1" x14ac:dyDescent="0.25">
      <c r="C584" s="58"/>
      <c r="D584" s="58"/>
      <c r="E584" s="58"/>
      <c r="F584" s="58"/>
      <c r="G584" s="58"/>
      <c r="H584" s="58"/>
      <c r="I584" s="59"/>
      <c r="J584" s="60"/>
      <c r="K584" s="57">
        <f t="shared" ca="1" si="47"/>
        <v>94700</v>
      </c>
      <c r="P584" s="188" t="e">
        <f t="shared" si="46"/>
        <v>#N/A</v>
      </c>
      <c r="Q584" s="191" t="e">
        <f t="shared" si="49"/>
        <v>#N/A</v>
      </c>
      <c r="R584" s="191" t="e">
        <f t="shared" si="50"/>
        <v>#N/A</v>
      </c>
      <c r="S584" s="191" t="e">
        <f t="shared" si="48"/>
        <v>#N/A</v>
      </c>
      <c r="T584" s="192" t="e">
        <f>VLOOKUP(D584,'PC Receitas'!$N$4:$O$14,2,FALSE)</f>
        <v>#N/A</v>
      </c>
    </row>
    <row r="585" spans="3:20" ht="19.5" customHeight="1" thickTop="1" thickBot="1" x14ac:dyDescent="0.25">
      <c r="C585" s="58"/>
      <c r="D585" s="58"/>
      <c r="E585" s="58"/>
      <c r="F585" s="58"/>
      <c r="G585" s="58"/>
      <c r="H585" s="58"/>
      <c r="I585" s="59"/>
      <c r="J585" s="60"/>
      <c r="K585" s="57">
        <f t="shared" ca="1" si="47"/>
        <v>94700</v>
      </c>
      <c r="P585" s="188" t="e">
        <f t="shared" si="46"/>
        <v>#N/A</v>
      </c>
      <c r="Q585" s="191" t="e">
        <f t="shared" si="49"/>
        <v>#N/A</v>
      </c>
      <c r="R585" s="191" t="e">
        <f t="shared" si="50"/>
        <v>#N/A</v>
      </c>
      <c r="S585" s="191" t="e">
        <f t="shared" si="48"/>
        <v>#N/A</v>
      </c>
      <c r="T585" s="192" t="e">
        <f>VLOOKUP(D585,'PC Receitas'!$N$4:$O$14,2,FALSE)</f>
        <v>#N/A</v>
      </c>
    </row>
    <row r="586" spans="3:20" ht="19.5" customHeight="1" thickTop="1" thickBot="1" x14ac:dyDescent="0.25">
      <c r="C586" s="58"/>
      <c r="D586" s="58"/>
      <c r="E586" s="58"/>
      <c r="F586" s="58"/>
      <c r="G586" s="58"/>
      <c r="H586" s="58"/>
      <c r="I586" s="59"/>
      <c r="J586" s="60"/>
      <c r="K586" s="57">
        <f t="shared" ca="1" si="47"/>
        <v>94700</v>
      </c>
      <c r="P586" s="188" t="e">
        <f t="shared" si="46"/>
        <v>#N/A</v>
      </c>
      <c r="Q586" s="191" t="e">
        <f t="shared" si="49"/>
        <v>#N/A</v>
      </c>
      <c r="R586" s="191" t="e">
        <f t="shared" si="50"/>
        <v>#N/A</v>
      </c>
      <c r="S586" s="191" t="e">
        <f t="shared" si="48"/>
        <v>#N/A</v>
      </c>
      <c r="T586" s="192" t="e">
        <f>VLOOKUP(D586,'PC Receitas'!$N$4:$O$14,2,FALSE)</f>
        <v>#N/A</v>
      </c>
    </row>
    <row r="587" spans="3:20" ht="19.5" customHeight="1" thickTop="1" thickBot="1" x14ac:dyDescent="0.25">
      <c r="C587" s="58"/>
      <c r="D587" s="58"/>
      <c r="E587" s="58"/>
      <c r="F587" s="58"/>
      <c r="G587" s="58"/>
      <c r="H587" s="58"/>
      <c r="I587" s="59"/>
      <c r="J587" s="60"/>
      <c r="K587" s="57">
        <f t="shared" ca="1" si="47"/>
        <v>94700</v>
      </c>
      <c r="P587" s="188" t="e">
        <f t="shared" si="46"/>
        <v>#N/A</v>
      </c>
      <c r="Q587" s="191" t="e">
        <f t="shared" si="49"/>
        <v>#N/A</v>
      </c>
      <c r="R587" s="191" t="e">
        <f t="shared" si="50"/>
        <v>#N/A</v>
      </c>
      <c r="S587" s="191" t="e">
        <f t="shared" si="48"/>
        <v>#N/A</v>
      </c>
      <c r="T587" s="192" t="e">
        <f>VLOOKUP(D587,'PC Receitas'!$N$4:$O$14,2,FALSE)</f>
        <v>#N/A</v>
      </c>
    </row>
    <row r="588" spans="3:20" ht="19.5" customHeight="1" thickTop="1" thickBot="1" x14ac:dyDescent="0.25">
      <c r="C588" s="58"/>
      <c r="D588" s="58"/>
      <c r="E588" s="58"/>
      <c r="F588" s="58"/>
      <c r="G588" s="58"/>
      <c r="H588" s="58"/>
      <c r="I588" s="59"/>
      <c r="J588" s="60"/>
      <c r="K588" s="57">
        <f t="shared" ca="1" si="47"/>
        <v>94700</v>
      </c>
      <c r="P588" s="188" t="e">
        <f t="shared" si="46"/>
        <v>#N/A</v>
      </c>
      <c r="Q588" s="191" t="e">
        <f t="shared" si="49"/>
        <v>#N/A</v>
      </c>
      <c r="R588" s="191" t="e">
        <f t="shared" si="50"/>
        <v>#N/A</v>
      </c>
      <c r="S588" s="191" t="e">
        <f t="shared" si="48"/>
        <v>#N/A</v>
      </c>
      <c r="T588" s="192" t="e">
        <f>VLOOKUP(D588,'PC Receitas'!$N$4:$O$14,2,FALSE)</f>
        <v>#N/A</v>
      </c>
    </row>
    <row r="589" spans="3:20" ht="19.5" customHeight="1" thickTop="1" thickBot="1" x14ac:dyDescent="0.25">
      <c r="C589" s="58"/>
      <c r="D589" s="58"/>
      <c r="E589" s="58"/>
      <c r="F589" s="58"/>
      <c r="G589" s="58"/>
      <c r="H589" s="58"/>
      <c r="I589" s="59"/>
      <c r="J589" s="60"/>
      <c r="K589" s="57">
        <f t="shared" ca="1" si="47"/>
        <v>94700</v>
      </c>
      <c r="P589" s="188" t="e">
        <f t="shared" si="46"/>
        <v>#N/A</v>
      </c>
      <c r="Q589" s="191" t="e">
        <f t="shared" si="49"/>
        <v>#N/A</v>
      </c>
      <c r="R589" s="191" t="e">
        <f t="shared" si="50"/>
        <v>#N/A</v>
      </c>
      <c r="S589" s="191" t="e">
        <f t="shared" si="48"/>
        <v>#N/A</v>
      </c>
      <c r="T589" s="192" t="e">
        <f>VLOOKUP(D589,'PC Receitas'!$N$4:$O$14,2,FALSE)</f>
        <v>#N/A</v>
      </c>
    </row>
    <row r="590" spans="3:20" ht="19.5" customHeight="1" thickTop="1" thickBot="1" x14ac:dyDescent="0.25">
      <c r="C590" s="58"/>
      <c r="D590" s="58"/>
      <c r="E590" s="58"/>
      <c r="F590" s="58"/>
      <c r="G590" s="58"/>
      <c r="H590" s="58"/>
      <c r="I590" s="59"/>
      <c r="J590" s="60"/>
      <c r="K590" s="57">
        <f t="shared" ca="1" si="47"/>
        <v>94700</v>
      </c>
      <c r="P590" s="188" t="e">
        <f t="shared" si="46"/>
        <v>#N/A</v>
      </c>
      <c r="Q590" s="191" t="e">
        <f t="shared" si="49"/>
        <v>#N/A</v>
      </c>
      <c r="R590" s="191" t="e">
        <f t="shared" si="50"/>
        <v>#N/A</v>
      </c>
      <c r="S590" s="191" t="e">
        <f t="shared" si="48"/>
        <v>#N/A</v>
      </c>
      <c r="T590" s="192" t="e">
        <f>VLOOKUP(D590,'PC Receitas'!$N$4:$O$14,2,FALSE)</f>
        <v>#N/A</v>
      </c>
    </row>
    <row r="591" spans="3:20" ht="19.5" customHeight="1" thickTop="1" thickBot="1" x14ac:dyDescent="0.25">
      <c r="C591" s="58"/>
      <c r="D591" s="58"/>
      <c r="E591" s="58"/>
      <c r="F591" s="58"/>
      <c r="G591" s="58"/>
      <c r="H591" s="58"/>
      <c r="I591" s="59"/>
      <c r="J591" s="60"/>
      <c r="K591" s="57">
        <f t="shared" ca="1" si="47"/>
        <v>94700</v>
      </c>
      <c r="P591" s="188" t="e">
        <f t="shared" si="46"/>
        <v>#N/A</v>
      </c>
      <c r="Q591" s="191" t="e">
        <f t="shared" si="49"/>
        <v>#N/A</v>
      </c>
      <c r="R591" s="191" t="e">
        <f t="shared" si="50"/>
        <v>#N/A</v>
      </c>
      <c r="S591" s="191" t="e">
        <f t="shared" si="48"/>
        <v>#N/A</v>
      </c>
      <c r="T591" s="192" t="e">
        <f>VLOOKUP(D591,'PC Receitas'!$N$4:$O$14,2,FALSE)</f>
        <v>#N/A</v>
      </c>
    </row>
    <row r="592" spans="3:20" ht="19.5" customHeight="1" thickTop="1" thickBot="1" x14ac:dyDescent="0.25">
      <c r="C592" s="58"/>
      <c r="D592" s="58"/>
      <c r="E592" s="58"/>
      <c r="F592" s="58"/>
      <c r="G592" s="58"/>
      <c r="H592" s="58"/>
      <c r="I592" s="59"/>
      <c r="J592" s="60"/>
      <c r="K592" s="57">
        <f t="shared" ca="1" si="47"/>
        <v>94700</v>
      </c>
      <c r="P592" s="188" t="e">
        <f t="shared" ref="P592:P619" si="51">IF(T592="Despesas_com_Transportes","Despesa",IF(T592="Despesas_com_Lazer_e_Informacao","Despesa",IF(T592="Outras_Despesas","Despesa",IF(T592="Imposto_de_Renda","Despesa",IF(T592="Investimentos_Bens","Despesa","")))))</f>
        <v>#N/A</v>
      </c>
      <c r="Q592" s="191" t="e">
        <f t="shared" si="49"/>
        <v>#N/A</v>
      </c>
      <c r="R592" s="191" t="e">
        <f t="shared" si="50"/>
        <v>#N/A</v>
      </c>
      <c r="S592" s="191" t="e">
        <f t="shared" si="48"/>
        <v>#N/A</v>
      </c>
      <c r="T592" s="192" t="e">
        <f>VLOOKUP(D592,'PC Receitas'!$N$4:$O$14,2,FALSE)</f>
        <v>#N/A</v>
      </c>
    </row>
    <row r="593" spans="3:20" ht="19.5" customHeight="1" thickTop="1" thickBot="1" x14ac:dyDescent="0.25">
      <c r="C593" s="58"/>
      <c r="D593" s="58"/>
      <c r="E593" s="58"/>
      <c r="F593" s="58"/>
      <c r="G593" s="58"/>
      <c r="H593" s="58"/>
      <c r="I593" s="59"/>
      <c r="J593" s="60"/>
      <c r="K593" s="57">
        <f t="shared" ca="1" si="47"/>
        <v>94700</v>
      </c>
      <c r="P593" s="188" t="e">
        <f t="shared" si="51"/>
        <v>#N/A</v>
      </c>
      <c r="Q593" s="191" t="e">
        <f t="shared" si="49"/>
        <v>#N/A</v>
      </c>
      <c r="R593" s="191" t="e">
        <f t="shared" si="50"/>
        <v>#N/A</v>
      </c>
      <c r="S593" s="191" t="e">
        <f t="shared" si="48"/>
        <v>#N/A</v>
      </c>
      <c r="T593" s="192" t="e">
        <f>VLOOKUP(D593,'PC Receitas'!$N$4:$O$14,2,FALSE)</f>
        <v>#N/A</v>
      </c>
    </row>
    <row r="594" spans="3:20" ht="19.5" customHeight="1" thickTop="1" thickBot="1" x14ac:dyDescent="0.25">
      <c r="C594" s="58"/>
      <c r="D594" s="58"/>
      <c r="E594" s="58"/>
      <c r="F594" s="58"/>
      <c r="G594" s="58"/>
      <c r="H594" s="58"/>
      <c r="I594" s="59"/>
      <c r="J594" s="60"/>
      <c r="K594" s="57">
        <f t="shared" ca="1" si="47"/>
        <v>94700</v>
      </c>
      <c r="P594" s="188" t="e">
        <f t="shared" si="51"/>
        <v>#N/A</v>
      </c>
      <c r="Q594" s="191" t="e">
        <f t="shared" si="49"/>
        <v>#N/A</v>
      </c>
      <c r="R594" s="191" t="e">
        <f t="shared" si="50"/>
        <v>#N/A</v>
      </c>
      <c r="S594" s="191" t="e">
        <f t="shared" si="48"/>
        <v>#N/A</v>
      </c>
      <c r="T594" s="192" t="e">
        <f>VLOOKUP(D594,'PC Receitas'!$N$4:$O$14,2,FALSE)</f>
        <v>#N/A</v>
      </c>
    </row>
    <row r="595" spans="3:20" ht="19.5" customHeight="1" thickTop="1" thickBot="1" x14ac:dyDescent="0.25">
      <c r="C595" s="58"/>
      <c r="D595" s="58"/>
      <c r="E595" s="58"/>
      <c r="F595" s="58"/>
      <c r="G595" s="58"/>
      <c r="H595" s="58"/>
      <c r="I595" s="59"/>
      <c r="J595" s="60"/>
      <c r="K595" s="57">
        <f t="shared" ref="K595:K605" ca="1" si="52">K594+IF(AND(J595="Pago",OR(D595=$V$5,D595=$V$6,D595=$V$7)),I595,IF(AND(J595="Pago",OR(D595=$V$8,D595=$V$9,D595=$V$10,D595=$V$11,D595=$V$12,D595=$V$13,D595=$V$14,D595=$V$15)),-I595,IF(G595="À Vista",IF(J595="Pago",-I595,0),0)))</f>
        <v>94700</v>
      </c>
      <c r="P595" s="188" t="e">
        <f t="shared" si="51"/>
        <v>#N/A</v>
      </c>
      <c r="Q595" s="191" t="e">
        <f t="shared" si="49"/>
        <v>#N/A</v>
      </c>
      <c r="R595" s="191" t="e">
        <f t="shared" si="50"/>
        <v>#N/A</v>
      </c>
      <c r="S595" s="191" t="e">
        <f t="shared" si="48"/>
        <v>#N/A</v>
      </c>
      <c r="T595" s="192" t="e">
        <f>VLOOKUP(D595,'PC Receitas'!$N$4:$O$14,2,FALSE)</f>
        <v>#N/A</v>
      </c>
    </row>
    <row r="596" spans="3:20" ht="19.5" customHeight="1" thickTop="1" thickBot="1" x14ac:dyDescent="0.25">
      <c r="C596" s="58"/>
      <c r="D596" s="58"/>
      <c r="E596" s="58"/>
      <c r="F596" s="58"/>
      <c r="G596" s="58"/>
      <c r="H596" s="58"/>
      <c r="I596" s="59"/>
      <c r="J596" s="60"/>
      <c r="K596" s="57">
        <f t="shared" ca="1" si="52"/>
        <v>94700</v>
      </c>
      <c r="P596" s="188" t="e">
        <f t="shared" si="51"/>
        <v>#N/A</v>
      </c>
      <c r="Q596" s="191" t="e">
        <f t="shared" si="49"/>
        <v>#N/A</v>
      </c>
      <c r="R596" s="191" t="e">
        <f t="shared" si="50"/>
        <v>#N/A</v>
      </c>
      <c r="S596" s="191" t="e">
        <f t="shared" ref="S596:S619" si="53">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ca="1" si="52"/>
        <v>94700</v>
      </c>
      <c r="P597" s="188" t="e">
        <f t="shared" si="51"/>
        <v>#N/A</v>
      </c>
      <c r="Q597" s="191" t="e">
        <f t="shared" si="49"/>
        <v>#N/A</v>
      </c>
      <c r="R597" s="191" t="e">
        <f t="shared" si="50"/>
        <v>#N/A</v>
      </c>
      <c r="S597" s="191" t="e">
        <f t="shared" si="53"/>
        <v>#N/A</v>
      </c>
      <c r="T597" s="192" t="e">
        <f>VLOOKUP(D597,'PC Receitas'!$N$4:$O$14,2,FALSE)</f>
        <v>#N/A</v>
      </c>
    </row>
    <row r="598" spans="3:20" ht="19.5" customHeight="1" thickTop="1" thickBot="1" x14ac:dyDescent="0.25">
      <c r="C598" s="58"/>
      <c r="D598" s="58"/>
      <c r="E598" s="58"/>
      <c r="F598" s="58"/>
      <c r="G598" s="58"/>
      <c r="H598" s="58"/>
      <c r="I598" s="59"/>
      <c r="J598" s="60"/>
      <c r="K598" s="57">
        <f t="shared" ca="1" si="52"/>
        <v>94700</v>
      </c>
      <c r="P598" s="188" t="e">
        <f t="shared" si="51"/>
        <v>#N/A</v>
      </c>
      <c r="Q598" s="191" t="e">
        <f t="shared" si="49"/>
        <v>#N/A</v>
      </c>
      <c r="R598" s="191" t="e">
        <f t="shared" si="50"/>
        <v>#N/A</v>
      </c>
      <c r="S598" s="191" t="e">
        <f t="shared" si="53"/>
        <v>#N/A</v>
      </c>
      <c r="T598" s="192" t="e">
        <f>VLOOKUP(D598,'PC Receitas'!$N$4:$O$14,2,FALSE)</f>
        <v>#N/A</v>
      </c>
    </row>
    <row r="599" spans="3:20" ht="19.5" customHeight="1" thickTop="1" thickBot="1" x14ac:dyDescent="0.25">
      <c r="C599" s="58"/>
      <c r="D599" s="58"/>
      <c r="E599" s="58"/>
      <c r="F599" s="58"/>
      <c r="G599" s="58"/>
      <c r="H599" s="58"/>
      <c r="I599" s="59"/>
      <c r="J599" s="60"/>
      <c r="K599" s="57">
        <f t="shared" ca="1" si="52"/>
        <v>94700</v>
      </c>
      <c r="P599" s="188" t="e">
        <f t="shared" si="51"/>
        <v>#N/A</v>
      </c>
      <c r="Q599" s="191" t="e">
        <f t="shared" si="49"/>
        <v>#N/A</v>
      </c>
      <c r="R599" s="191" t="e">
        <f t="shared" si="50"/>
        <v>#N/A</v>
      </c>
      <c r="S599" s="191" t="e">
        <f t="shared" si="53"/>
        <v>#N/A</v>
      </c>
      <c r="T599" s="192" t="e">
        <f>VLOOKUP(D599,'PC Receitas'!$N$4:$O$14,2,FALSE)</f>
        <v>#N/A</v>
      </c>
    </row>
    <row r="600" spans="3:20" ht="19.5" customHeight="1" thickTop="1" thickBot="1" x14ac:dyDescent="0.25">
      <c r="C600" s="58"/>
      <c r="D600" s="58"/>
      <c r="E600" s="58"/>
      <c r="F600" s="58"/>
      <c r="G600" s="58"/>
      <c r="H600" s="58"/>
      <c r="I600" s="59"/>
      <c r="J600" s="60"/>
      <c r="K600" s="57">
        <f t="shared" ca="1" si="52"/>
        <v>94700</v>
      </c>
      <c r="P600" s="188" t="e">
        <f t="shared" si="51"/>
        <v>#N/A</v>
      </c>
      <c r="Q600" s="191" t="e">
        <f t="shared" si="49"/>
        <v>#N/A</v>
      </c>
      <c r="R600" s="191" t="e">
        <f t="shared" si="50"/>
        <v>#N/A</v>
      </c>
      <c r="S600" s="191" t="e">
        <f t="shared" si="53"/>
        <v>#N/A</v>
      </c>
      <c r="T600" s="192" t="e">
        <f>VLOOKUP(D600,'PC Receitas'!$N$4:$O$14,2,FALSE)</f>
        <v>#N/A</v>
      </c>
    </row>
    <row r="601" spans="3:20" ht="19.5" customHeight="1" thickTop="1" thickBot="1" x14ac:dyDescent="0.25">
      <c r="C601" s="58"/>
      <c r="D601" s="58"/>
      <c r="E601" s="58"/>
      <c r="F601" s="58"/>
      <c r="G601" s="58"/>
      <c r="H601" s="58"/>
      <c r="I601" s="59"/>
      <c r="J601" s="60"/>
      <c r="K601" s="57">
        <f t="shared" ca="1" si="52"/>
        <v>94700</v>
      </c>
      <c r="P601" s="188" t="e">
        <f t="shared" si="51"/>
        <v>#N/A</v>
      </c>
      <c r="Q601" s="191" t="e">
        <f t="shared" si="49"/>
        <v>#N/A</v>
      </c>
      <c r="R601" s="191" t="e">
        <f t="shared" si="50"/>
        <v>#N/A</v>
      </c>
      <c r="S601" s="191" t="e">
        <f t="shared" si="53"/>
        <v>#N/A</v>
      </c>
      <c r="T601" s="192" t="e">
        <f>VLOOKUP(D601,'PC Receitas'!$N$4:$O$14,2,FALSE)</f>
        <v>#N/A</v>
      </c>
    </row>
    <row r="602" spans="3:20" ht="19.5" customHeight="1" thickTop="1" thickBot="1" x14ac:dyDescent="0.25">
      <c r="C602" s="58"/>
      <c r="D602" s="58"/>
      <c r="E602" s="58"/>
      <c r="F602" s="58"/>
      <c r="G602" s="58"/>
      <c r="H602" s="58"/>
      <c r="I602" s="59"/>
      <c r="J602" s="60"/>
      <c r="K602" s="57">
        <f t="shared" ca="1" si="52"/>
        <v>94700</v>
      </c>
      <c r="P602" s="188" t="e">
        <f t="shared" si="51"/>
        <v>#N/A</v>
      </c>
      <c r="Q602" s="191" t="e">
        <f t="shared" si="49"/>
        <v>#N/A</v>
      </c>
      <c r="R602" s="191" t="e">
        <f t="shared" si="50"/>
        <v>#N/A</v>
      </c>
      <c r="S602" s="191" t="e">
        <f t="shared" si="53"/>
        <v>#N/A</v>
      </c>
      <c r="T602" s="192" t="e">
        <f>VLOOKUP(D602,'PC Receitas'!$N$4:$O$14,2,FALSE)</f>
        <v>#N/A</v>
      </c>
    </row>
    <row r="603" spans="3:20" ht="19.5" customHeight="1" thickTop="1" thickBot="1" x14ac:dyDescent="0.25">
      <c r="C603" s="58"/>
      <c r="D603" s="58"/>
      <c r="E603" s="58"/>
      <c r="F603" s="58"/>
      <c r="G603" s="58"/>
      <c r="H603" s="58"/>
      <c r="I603" s="59"/>
      <c r="J603" s="60"/>
      <c r="K603" s="57">
        <f t="shared" ca="1" si="52"/>
        <v>94700</v>
      </c>
      <c r="P603" s="188" t="e">
        <f t="shared" si="51"/>
        <v>#N/A</v>
      </c>
      <c r="Q603" s="191" t="e">
        <f t="shared" si="49"/>
        <v>#N/A</v>
      </c>
      <c r="R603" s="191" t="e">
        <f t="shared" si="50"/>
        <v>#N/A</v>
      </c>
      <c r="S603" s="191" t="e">
        <f t="shared" si="53"/>
        <v>#N/A</v>
      </c>
      <c r="T603" s="192" t="e">
        <f>VLOOKUP(D603,'PC Receitas'!$N$4:$O$14,2,FALSE)</f>
        <v>#N/A</v>
      </c>
    </row>
    <row r="604" spans="3:20" ht="19.5" customHeight="1" thickTop="1" thickBot="1" x14ac:dyDescent="0.25">
      <c r="C604" s="58"/>
      <c r="D604" s="58"/>
      <c r="E604" s="58"/>
      <c r="F604" s="58"/>
      <c r="G604" s="58"/>
      <c r="H604" s="58"/>
      <c r="I604" s="59"/>
      <c r="J604" s="60"/>
      <c r="K604" s="57">
        <f t="shared" ca="1" si="52"/>
        <v>94700</v>
      </c>
      <c r="P604" s="188" t="e">
        <f t="shared" si="51"/>
        <v>#N/A</v>
      </c>
      <c r="Q604" s="191" t="e">
        <f t="shared" si="49"/>
        <v>#N/A</v>
      </c>
      <c r="R604" s="191" t="e">
        <f t="shared" si="50"/>
        <v>#N/A</v>
      </c>
      <c r="S604" s="191" t="e">
        <f t="shared" si="53"/>
        <v>#N/A</v>
      </c>
      <c r="T604" s="192" t="e">
        <f>VLOOKUP(D604,'PC Receitas'!$N$4:$O$14,2,FALSE)</f>
        <v>#N/A</v>
      </c>
    </row>
    <row r="605" spans="3:20" ht="19.5" customHeight="1" thickTop="1" thickBot="1" x14ac:dyDescent="0.25">
      <c r="C605" s="58"/>
      <c r="D605" s="58"/>
      <c r="E605" s="58"/>
      <c r="F605" s="58"/>
      <c r="G605" s="58"/>
      <c r="H605" s="58"/>
      <c r="I605" s="59"/>
      <c r="J605" s="60"/>
      <c r="K605" s="57">
        <f t="shared" ca="1" si="52"/>
        <v>94700</v>
      </c>
      <c r="P605" s="188" t="e">
        <f t="shared" si="51"/>
        <v>#N/A</v>
      </c>
      <c r="Q605" s="191" t="e">
        <f t="shared" si="49"/>
        <v>#N/A</v>
      </c>
      <c r="R605" s="191" t="e">
        <f t="shared" si="50"/>
        <v>#N/A</v>
      </c>
      <c r="S605" s="191" t="e">
        <f t="shared" si="53"/>
        <v>#N/A</v>
      </c>
      <c r="T605" s="192" t="e">
        <f>VLOOKUP(D605,'PC Receitas'!$N$4:$O$14,2,FALSE)</f>
        <v>#N/A</v>
      </c>
    </row>
    <row r="606" spans="3:20" ht="19.5" customHeight="1" thickTop="1" thickBot="1" x14ac:dyDescent="0.25">
      <c r="C606" s="58"/>
      <c r="D606" s="58"/>
      <c r="E606" s="58"/>
      <c r="F606" s="58"/>
      <c r="G606" s="58"/>
      <c r="H606" s="58"/>
      <c r="I606" s="59"/>
      <c r="J606" s="60"/>
      <c r="K606" s="57">
        <f t="shared" ref="K606:K619" ca="1" si="54">K605+IF(AND(J606="Pago",OR(D606=$V$5,D606=$V$6,D606=$V$7)),I606,IF(AND(J606="Pago",OR(D606=$V$8,D606=$V$9,D606=$V$10,D606=$V$11,D606=$V$12,D606=$V$13,D606=$V$14,D606=$V$15)),-I606,IF(G606="À Vista",IF(J606="Pago",-I606,0),0)))</f>
        <v>94700</v>
      </c>
      <c r="P606" s="188" t="e">
        <f t="shared" si="51"/>
        <v>#N/A</v>
      </c>
      <c r="Q606" s="191" t="e">
        <f t="shared" si="49"/>
        <v>#N/A</v>
      </c>
      <c r="R606" s="191" t="e">
        <f t="shared" si="50"/>
        <v>#N/A</v>
      </c>
      <c r="S606" s="191" t="e">
        <f t="shared" si="53"/>
        <v>#N/A</v>
      </c>
      <c r="T606" s="192" t="e">
        <f>VLOOKUP(D606,'PC Receitas'!$N$4:$O$14,2,FALSE)</f>
        <v>#N/A</v>
      </c>
    </row>
    <row r="607" spans="3:20" ht="19.5" customHeight="1" thickTop="1" thickBot="1" x14ac:dyDescent="0.25">
      <c r="C607" s="58"/>
      <c r="D607" s="58"/>
      <c r="E607" s="58"/>
      <c r="F607" s="58"/>
      <c r="G607" s="58"/>
      <c r="H607" s="58"/>
      <c r="I607" s="59"/>
      <c r="J607" s="60"/>
      <c r="K607" s="57">
        <f t="shared" ca="1" si="54"/>
        <v>94700</v>
      </c>
      <c r="P607" s="188" t="e">
        <f t="shared" si="51"/>
        <v>#N/A</v>
      </c>
      <c r="Q607" s="191" t="e">
        <f t="shared" si="49"/>
        <v>#N/A</v>
      </c>
      <c r="R607" s="191" t="e">
        <f t="shared" si="50"/>
        <v>#N/A</v>
      </c>
      <c r="S607" s="191" t="e">
        <f t="shared" si="53"/>
        <v>#N/A</v>
      </c>
      <c r="T607" s="192" t="e">
        <f>VLOOKUP(D607,'PC Receitas'!$N$4:$O$14,2,FALSE)</f>
        <v>#N/A</v>
      </c>
    </row>
    <row r="608" spans="3:20" ht="19.5" customHeight="1" thickTop="1" thickBot="1" x14ac:dyDescent="0.25">
      <c r="C608" s="58"/>
      <c r="D608" s="58"/>
      <c r="E608" s="58"/>
      <c r="F608" s="58"/>
      <c r="G608" s="58"/>
      <c r="H608" s="58"/>
      <c r="I608" s="59"/>
      <c r="J608" s="60"/>
      <c r="K608" s="57">
        <f t="shared" ca="1" si="54"/>
        <v>94700</v>
      </c>
      <c r="P608" s="188" t="e">
        <f t="shared" si="51"/>
        <v>#N/A</v>
      </c>
      <c r="Q608" s="191" t="e">
        <f t="shared" si="49"/>
        <v>#N/A</v>
      </c>
      <c r="R608" s="191" t="e">
        <f t="shared" si="50"/>
        <v>#N/A</v>
      </c>
      <c r="S608" s="191" t="e">
        <f t="shared" si="53"/>
        <v>#N/A</v>
      </c>
      <c r="T608" s="192" t="e">
        <f>VLOOKUP(D608,'PC Receitas'!$N$4:$O$14,2,FALSE)</f>
        <v>#N/A</v>
      </c>
    </row>
    <row r="609" spans="3:20" ht="19.5" customHeight="1" thickTop="1" thickBot="1" x14ac:dyDescent="0.25">
      <c r="C609" s="58"/>
      <c r="D609" s="58"/>
      <c r="E609" s="58"/>
      <c r="F609" s="58"/>
      <c r="G609" s="58"/>
      <c r="H609" s="58"/>
      <c r="I609" s="59"/>
      <c r="J609" s="60"/>
      <c r="K609" s="57">
        <f t="shared" ca="1" si="54"/>
        <v>94700</v>
      </c>
      <c r="P609" s="188" t="e">
        <f t="shared" si="51"/>
        <v>#N/A</v>
      </c>
      <c r="Q609" s="191" t="e">
        <f t="shared" si="49"/>
        <v>#N/A</v>
      </c>
      <c r="R609" s="191" t="e">
        <f t="shared" si="50"/>
        <v>#N/A</v>
      </c>
      <c r="S609" s="191" t="e">
        <f t="shared" si="53"/>
        <v>#N/A</v>
      </c>
      <c r="T609" s="192" t="e">
        <f>VLOOKUP(D609,'PC Receitas'!$N$4:$O$14,2,FALSE)</f>
        <v>#N/A</v>
      </c>
    </row>
    <row r="610" spans="3:20" ht="19.5" customHeight="1" thickTop="1" thickBot="1" x14ac:dyDescent="0.25">
      <c r="C610" s="58"/>
      <c r="D610" s="58"/>
      <c r="E610" s="58"/>
      <c r="F610" s="58"/>
      <c r="G610" s="58"/>
      <c r="H610" s="58"/>
      <c r="I610" s="59"/>
      <c r="J610" s="60"/>
      <c r="K610" s="57">
        <f t="shared" ca="1" si="54"/>
        <v>94700</v>
      </c>
      <c r="P610" s="188" t="e">
        <f t="shared" si="51"/>
        <v>#N/A</v>
      </c>
      <c r="Q610" s="191" t="e">
        <f t="shared" si="49"/>
        <v>#N/A</v>
      </c>
      <c r="R610" s="191" t="e">
        <f t="shared" si="50"/>
        <v>#N/A</v>
      </c>
      <c r="S610" s="191" t="e">
        <f t="shared" si="53"/>
        <v>#N/A</v>
      </c>
      <c r="T610" s="192" t="e">
        <f>VLOOKUP(D610,'PC Receitas'!$N$4:$O$14,2,FALSE)</f>
        <v>#N/A</v>
      </c>
    </row>
    <row r="611" spans="3:20" ht="19.5" customHeight="1" thickTop="1" thickBot="1" x14ac:dyDescent="0.25">
      <c r="C611" s="58"/>
      <c r="D611" s="58"/>
      <c r="E611" s="58"/>
      <c r="F611" s="58"/>
      <c r="G611" s="58"/>
      <c r="H611" s="58"/>
      <c r="I611" s="59"/>
      <c r="J611" s="60"/>
      <c r="K611" s="57">
        <f t="shared" ca="1" si="54"/>
        <v>94700</v>
      </c>
      <c r="P611" s="188" t="e">
        <f t="shared" si="51"/>
        <v>#N/A</v>
      </c>
      <c r="Q611" s="191" t="e">
        <f t="shared" si="49"/>
        <v>#N/A</v>
      </c>
      <c r="R611" s="191" t="e">
        <f t="shared" si="50"/>
        <v>#N/A</v>
      </c>
      <c r="S611" s="191" t="e">
        <f t="shared" si="53"/>
        <v>#N/A</v>
      </c>
      <c r="T611" s="192" t="e">
        <f>VLOOKUP(D611,'PC Receitas'!$N$4:$O$14,2,FALSE)</f>
        <v>#N/A</v>
      </c>
    </row>
    <row r="612" spans="3:20" ht="19.5" customHeight="1" thickTop="1" thickBot="1" x14ac:dyDescent="0.25">
      <c r="C612" s="58"/>
      <c r="D612" s="58"/>
      <c r="E612" s="58"/>
      <c r="F612" s="58"/>
      <c r="G612" s="58"/>
      <c r="H612" s="58"/>
      <c r="I612" s="59"/>
      <c r="J612" s="60"/>
      <c r="K612" s="57">
        <f t="shared" ca="1" si="54"/>
        <v>94700</v>
      </c>
      <c r="P612" s="188" t="e">
        <f t="shared" si="51"/>
        <v>#N/A</v>
      </c>
      <c r="Q612" s="191" t="e">
        <f t="shared" si="49"/>
        <v>#N/A</v>
      </c>
      <c r="R612" s="191" t="e">
        <f t="shared" si="50"/>
        <v>#N/A</v>
      </c>
      <c r="S612" s="191" t="e">
        <f t="shared" si="53"/>
        <v>#N/A</v>
      </c>
      <c r="T612" s="192" t="e">
        <f>VLOOKUP(D612,'PC Receitas'!$N$4:$O$14,2,FALSE)</f>
        <v>#N/A</v>
      </c>
    </row>
    <row r="613" spans="3:20" ht="19.5" customHeight="1" thickTop="1" thickBot="1" x14ac:dyDescent="0.25">
      <c r="C613" s="58"/>
      <c r="D613" s="58"/>
      <c r="E613" s="58"/>
      <c r="F613" s="58"/>
      <c r="G613" s="58"/>
      <c r="H613" s="58"/>
      <c r="I613" s="59"/>
      <c r="J613" s="60"/>
      <c r="K613" s="57">
        <f t="shared" ca="1" si="54"/>
        <v>94700</v>
      </c>
      <c r="P613" s="188" t="e">
        <f t="shared" si="51"/>
        <v>#N/A</v>
      </c>
      <c r="Q613" s="191" t="e">
        <f t="shared" si="49"/>
        <v>#N/A</v>
      </c>
      <c r="R613" s="191" t="e">
        <f t="shared" si="50"/>
        <v>#N/A</v>
      </c>
      <c r="S613" s="191" t="e">
        <f t="shared" si="53"/>
        <v>#N/A</v>
      </c>
      <c r="T613" s="192" t="e">
        <f>VLOOKUP(D613,'PC Receitas'!$N$4:$O$14,2,FALSE)</f>
        <v>#N/A</v>
      </c>
    </row>
    <row r="614" spans="3:20" ht="19.5" customHeight="1" thickTop="1" thickBot="1" x14ac:dyDescent="0.25">
      <c r="C614" s="58"/>
      <c r="D614" s="58"/>
      <c r="E614" s="58"/>
      <c r="F614" s="58"/>
      <c r="G614" s="58"/>
      <c r="H614" s="58"/>
      <c r="I614" s="59"/>
      <c r="J614" s="60"/>
      <c r="K614" s="57">
        <f t="shared" ca="1" si="54"/>
        <v>94700</v>
      </c>
      <c r="P614" s="188" t="e">
        <f t="shared" si="51"/>
        <v>#N/A</v>
      </c>
      <c r="Q614" s="191" t="e">
        <f t="shared" si="49"/>
        <v>#N/A</v>
      </c>
      <c r="R614" s="191" t="e">
        <f t="shared" si="50"/>
        <v>#N/A</v>
      </c>
      <c r="S614" s="191" t="e">
        <f t="shared" si="53"/>
        <v>#N/A</v>
      </c>
      <c r="T614" s="192" t="e">
        <f>VLOOKUP(D614,'PC Receitas'!$N$4:$O$14,2,FALSE)</f>
        <v>#N/A</v>
      </c>
    </row>
    <row r="615" spans="3:20" ht="19.5" customHeight="1" thickTop="1" thickBot="1" x14ac:dyDescent="0.25">
      <c r="C615" s="58"/>
      <c r="D615" s="58"/>
      <c r="E615" s="58"/>
      <c r="F615" s="58"/>
      <c r="G615" s="58"/>
      <c r="H615" s="58"/>
      <c r="I615" s="59"/>
      <c r="J615" s="60"/>
      <c r="K615" s="57">
        <f t="shared" ca="1" si="54"/>
        <v>94700</v>
      </c>
      <c r="P615" s="188" t="e">
        <f t="shared" si="51"/>
        <v>#N/A</v>
      </c>
      <c r="Q615" s="191" t="e">
        <f t="shared" si="49"/>
        <v>#N/A</v>
      </c>
      <c r="R615" s="191" t="e">
        <f t="shared" si="50"/>
        <v>#N/A</v>
      </c>
      <c r="S615" s="191" t="e">
        <f t="shared" si="53"/>
        <v>#N/A</v>
      </c>
      <c r="T615" s="192" t="e">
        <f>VLOOKUP(D615,'PC Receitas'!$N$4:$O$14,2,FALSE)</f>
        <v>#N/A</v>
      </c>
    </row>
    <row r="616" spans="3:20" ht="19.5" customHeight="1" thickTop="1" thickBot="1" x14ac:dyDescent="0.25">
      <c r="C616" s="58"/>
      <c r="D616" s="58"/>
      <c r="E616" s="58"/>
      <c r="F616" s="58"/>
      <c r="G616" s="58"/>
      <c r="H616" s="58"/>
      <c r="I616" s="59"/>
      <c r="J616" s="60"/>
      <c r="K616" s="57">
        <f t="shared" ca="1" si="54"/>
        <v>94700</v>
      </c>
      <c r="P616" s="188" t="e">
        <f t="shared" si="51"/>
        <v>#N/A</v>
      </c>
      <c r="Q616" s="191" t="e">
        <f t="shared" si="49"/>
        <v>#N/A</v>
      </c>
      <c r="R616" s="191" t="e">
        <f t="shared" si="50"/>
        <v>#N/A</v>
      </c>
      <c r="S616" s="191" t="e">
        <f t="shared" si="53"/>
        <v>#N/A</v>
      </c>
      <c r="T616" s="192" t="e">
        <f>VLOOKUP(D616,'PC Receitas'!$N$4:$O$14,2,FALSE)</f>
        <v>#N/A</v>
      </c>
    </row>
    <row r="617" spans="3:20" ht="19.5" customHeight="1" thickTop="1" thickBot="1" x14ac:dyDescent="0.25">
      <c r="C617" s="58"/>
      <c r="D617" s="58"/>
      <c r="E617" s="58"/>
      <c r="F617" s="58"/>
      <c r="G617" s="58"/>
      <c r="H617" s="58"/>
      <c r="I617" s="59"/>
      <c r="J617" s="60"/>
      <c r="K617" s="57">
        <f t="shared" ca="1" si="54"/>
        <v>94700</v>
      </c>
      <c r="P617" s="188" t="e">
        <f t="shared" si="51"/>
        <v>#N/A</v>
      </c>
      <c r="Q617" s="191" t="e">
        <f t="shared" si="49"/>
        <v>#N/A</v>
      </c>
      <c r="R617" s="191" t="e">
        <f t="shared" si="50"/>
        <v>#N/A</v>
      </c>
      <c r="S617" s="191" t="e">
        <f t="shared" si="53"/>
        <v>#N/A</v>
      </c>
      <c r="T617" s="192" t="e">
        <f>VLOOKUP(D617,'PC Receitas'!$N$4:$O$14,2,FALSE)</f>
        <v>#N/A</v>
      </c>
    </row>
    <row r="618" spans="3:20" ht="19.5" customHeight="1" thickTop="1" thickBot="1" x14ac:dyDescent="0.25">
      <c r="C618" s="58"/>
      <c r="D618" s="58"/>
      <c r="E618" s="58"/>
      <c r="F618" s="58"/>
      <c r="G618" s="58"/>
      <c r="H618" s="58"/>
      <c r="I618" s="59"/>
      <c r="J618" s="60"/>
      <c r="K618" s="57">
        <f t="shared" ca="1" si="54"/>
        <v>94700</v>
      </c>
      <c r="P618" s="188" t="e">
        <f t="shared" si="51"/>
        <v>#N/A</v>
      </c>
      <c r="Q618" s="191" t="e">
        <f t="shared" si="49"/>
        <v>#N/A</v>
      </c>
      <c r="R618" s="191" t="e">
        <f t="shared" si="50"/>
        <v>#N/A</v>
      </c>
      <c r="S618" s="191" t="e">
        <f t="shared" si="53"/>
        <v>#N/A</v>
      </c>
      <c r="T618" s="192" t="e">
        <f>VLOOKUP(D618,'PC Receitas'!$N$4:$O$14,2,FALSE)</f>
        <v>#N/A</v>
      </c>
    </row>
    <row r="619" spans="3:20" ht="19.5" customHeight="1" thickTop="1" thickBot="1" x14ac:dyDescent="0.25">
      <c r="C619" s="58"/>
      <c r="D619" s="58"/>
      <c r="E619" s="58"/>
      <c r="F619" s="58"/>
      <c r="G619" s="58"/>
      <c r="H619" s="58"/>
      <c r="I619" s="59"/>
      <c r="J619" s="60"/>
      <c r="K619" s="57">
        <f t="shared" ca="1" si="54"/>
        <v>94700</v>
      </c>
      <c r="P619" s="188" t="e">
        <f t="shared" si="51"/>
        <v>#N/A</v>
      </c>
      <c r="Q619" s="191" t="e">
        <f t="shared" si="49"/>
        <v>#N/A</v>
      </c>
      <c r="R619" s="191" t="e">
        <f t="shared" si="50"/>
        <v>#N/A</v>
      </c>
      <c r="S619" s="191" t="e">
        <f t="shared" si="53"/>
        <v>#N/A</v>
      </c>
      <c r="T619" s="192" t="e">
        <f>VLOOKUP(D619,'PC Receitas'!$N$4:$O$14,2,FALSE)</f>
        <v>#N/A</v>
      </c>
    </row>
    <row r="620" spans="3:20" ht="19.5" customHeight="1" thickTop="1" x14ac:dyDescent="0.2">
      <c r="C620" s="160"/>
      <c r="D620" s="160"/>
      <c r="E620" s="160"/>
      <c r="F620" s="166"/>
      <c r="G620" s="160"/>
      <c r="H620" s="160"/>
      <c r="I620" s="161"/>
      <c r="J620" s="160"/>
      <c r="K620" s="159"/>
    </row>
    <row r="621" spans="3:20" x14ac:dyDescent="0.2">
      <c r="E621" s="12"/>
      <c r="G621" s="160"/>
      <c r="H621" s="160"/>
      <c r="K621" s="34"/>
    </row>
    <row r="622" spans="3:20" x14ac:dyDescent="0.2">
      <c r="E622" s="12"/>
      <c r="G622" s="160"/>
      <c r="H622" s="160"/>
      <c r="K622" s="34"/>
    </row>
    <row r="623" spans="3:20" x14ac:dyDescent="0.2">
      <c r="G623" s="160"/>
      <c r="H623" s="160"/>
      <c r="K623" s="34"/>
    </row>
    <row r="624" spans="3:20" x14ac:dyDescent="0.2">
      <c r="G624" s="160"/>
      <c r="H624" s="160"/>
      <c r="K624" s="34"/>
    </row>
    <row r="625" spans="7:11" x14ac:dyDescent="0.2">
      <c r="G625" s="160"/>
      <c r="H625" s="160"/>
      <c r="K625" s="34"/>
    </row>
    <row r="626" spans="7:11" ht="14" hidden="1" customHeight="1" x14ac:dyDescent="0.2">
      <c r="K626" s="34"/>
    </row>
    <row r="627" spans="7:11" ht="14" hidden="1" customHeight="1" x14ac:dyDescent="0.2">
      <c r="K627" s="34"/>
    </row>
    <row r="628" spans="7:11" ht="14" hidden="1" customHeight="1" x14ac:dyDescent="0.2">
      <c r="K628" s="34"/>
    </row>
    <row r="629" spans="7:11" ht="14" hidden="1" customHeight="1" x14ac:dyDescent="0.2">
      <c r="K629" s="34"/>
    </row>
    <row r="630" spans="7:11" ht="14" hidden="1" customHeight="1" x14ac:dyDescent="0.2">
      <c r="K630" s="34"/>
    </row>
    <row r="631" spans="7:11" ht="14" hidden="1" customHeight="1" x14ac:dyDescent="0.2">
      <c r="K631" s="34"/>
    </row>
    <row r="632" spans="7:11" ht="14" hidden="1" customHeight="1" x14ac:dyDescent="0.2">
      <c r="K632" s="34"/>
    </row>
    <row r="633" spans="7:11" ht="14" hidden="1" customHeight="1" x14ac:dyDescent="0.2">
      <c r="K633" s="34"/>
    </row>
    <row r="634" spans="7:11" ht="14" hidden="1" customHeight="1" x14ac:dyDescent="0.2">
      <c r="K634" s="34"/>
    </row>
    <row r="635" spans="7:11" ht="14" hidden="1" customHeight="1" x14ac:dyDescent="0.2">
      <c r="K635" s="34"/>
    </row>
    <row r="636" spans="7:11" ht="14" hidden="1" customHeight="1" x14ac:dyDescent="0.2">
      <c r="K636" s="34"/>
    </row>
    <row r="637" spans="7:11" ht="14" hidden="1" customHeight="1" x14ac:dyDescent="0.2">
      <c r="K637" s="34"/>
    </row>
    <row r="638" spans="7:11" ht="14" hidden="1" customHeight="1" x14ac:dyDescent="0.2">
      <c r="K638" s="34"/>
    </row>
    <row r="639" spans="7:11" ht="14" hidden="1" customHeight="1" x14ac:dyDescent="0.2">
      <c r="K639" s="34"/>
    </row>
    <row r="640" spans="7:11" ht="14" hidden="1" customHeight="1" x14ac:dyDescent="0.2">
      <c r="K640" s="34"/>
    </row>
    <row r="641" spans="11:11" ht="14" hidden="1" customHeight="1" x14ac:dyDescent="0.2">
      <c r="K641" s="34"/>
    </row>
    <row r="642" spans="11:11" ht="14" hidden="1" customHeight="1" x14ac:dyDescent="0.2">
      <c r="K642" s="34"/>
    </row>
    <row r="643" spans="11:11" ht="14" hidden="1" customHeight="1" x14ac:dyDescent="0.2">
      <c r="K643" s="34"/>
    </row>
    <row r="644" spans="11:11" ht="14" hidden="1" customHeight="1" x14ac:dyDescent="0.2">
      <c r="K644" s="34"/>
    </row>
    <row r="645" spans="11:11" ht="14" hidden="1" customHeight="1" x14ac:dyDescent="0.2">
      <c r="K645" s="34"/>
    </row>
    <row r="646" spans="11:11" ht="14" hidden="1" customHeight="1" x14ac:dyDescent="0.2">
      <c r="K646" s="34"/>
    </row>
    <row r="647" spans="11:11" ht="14" hidden="1" customHeight="1" x14ac:dyDescent="0.2">
      <c r="K647" s="34"/>
    </row>
    <row r="648" spans="11:11" ht="14" hidden="1" customHeight="1" x14ac:dyDescent="0.2">
      <c r="K648" s="34"/>
    </row>
    <row r="649" spans="11:11" ht="14" hidden="1" customHeight="1" x14ac:dyDescent="0.2">
      <c r="K649" s="34"/>
    </row>
    <row r="650" spans="11:11" ht="14" hidden="1" customHeight="1" x14ac:dyDescent="0.2">
      <c r="K650" s="34"/>
    </row>
    <row r="651" spans="11:11" ht="14" hidden="1" customHeight="1" x14ac:dyDescent="0.2">
      <c r="K651" s="34"/>
    </row>
    <row r="652" spans="11:11" ht="14" hidden="1" customHeight="1" x14ac:dyDescent="0.2">
      <c r="K652" s="34"/>
    </row>
    <row r="653" spans="11:11" ht="14" hidden="1" customHeight="1" x14ac:dyDescent="0.2">
      <c r="K653" s="34"/>
    </row>
    <row r="654" spans="11:11" ht="14" hidden="1" customHeight="1" x14ac:dyDescent="0.2">
      <c r="K654" s="34"/>
    </row>
    <row r="655" spans="11:11" ht="14" hidden="1" customHeight="1" x14ac:dyDescent="0.2">
      <c r="K655" s="34"/>
    </row>
    <row r="656" spans="11:11" ht="14" hidden="1" customHeight="1" x14ac:dyDescent="0.2">
      <c r="K656" s="34"/>
    </row>
    <row r="657" spans="11:11" ht="14" hidden="1" customHeight="1" x14ac:dyDescent="0.2">
      <c r="K657" s="34"/>
    </row>
    <row r="658" spans="11:11" ht="14" hidden="1" customHeight="1" x14ac:dyDescent="0.2">
      <c r="K658" s="34"/>
    </row>
    <row r="659" spans="11:11" ht="14" hidden="1" customHeight="1" x14ac:dyDescent="0.2">
      <c r="K659" s="34"/>
    </row>
    <row r="660" spans="11:11" ht="14" hidden="1" customHeight="1" x14ac:dyDescent="0.2">
      <c r="K660" s="34"/>
    </row>
    <row r="661" spans="11:11" ht="14" hidden="1" customHeight="1" x14ac:dyDescent="0.2">
      <c r="K661" s="34"/>
    </row>
    <row r="662" spans="11:11" ht="14" hidden="1" customHeight="1" x14ac:dyDescent="0.2">
      <c r="K662" s="34"/>
    </row>
    <row r="663" spans="11:11" ht="14" hidden="1" customHeight="1" x14ac:dyDescent="0.2">
      <c r="K663" s="34"/>
    </row>
    <row r="664" spans="11:11" ht="14" hidden="1" customHeight="1" x14ac:dyDescent="0.2">
      <c r="K664" s="34"/>
    </row>
    <row r="665" spans="11:11" ht="14" hidden="1" customHeight="1" x14ac:dyDescent="0.2">
      <c r="K665" s="34"/>
    </row>
    <row r="666" spans="11:11" ht="14" hidden="1" customHeight="1" x14ac:dyDescent="0.2">
      <c r="K666" s="34"/>
    </row>
    <row r="667" spans="11:11" ht="14" hidden="1" customHeight="1" x14ac:dyDescent="0.2">
      <c r="K667" s="34"/>
    </row>
    <row r="668" spans="11:11" ht="14" hidden="1" customHeight="1" x14ac:dyDescent="0.2">
      <c r="K668" s="34"/>
    </row>
    <row r="669" spans="11:11" ht="14" hidden="1" customHeight="1" x14ac:dyDescent="0.2">
      <c r="K669" s="34"/>
    </row>
    <row r="670" spans="11:11" ht="14" hidden="1" customHeight="1" x14ac:dyDescent="0.2">
      <c r="K670" s="34"/>
    </row>
    <row r="671" spans="11:11" ht="14" hidden="1" customHeight="1" x14ac:dyDescent="0.2">
      <c r="K671" s="34"/>
    </row>
    <row r="672" spans="11:11" ht="14" hidden="1" customHeight="1" x14ac:dyDescent="0.2">
      <c r="K672" s="34"/>
    </row>
    <row r="673" spans="11:11" ht="14" hidden="1" customHeight="1" x14ac:dyDescent="0.2">
      <c r="K673" s="35"/>
    </row>
    <row r="674" spans="11:11" ht="14" hidden="1" customHeight="1" x14ac:dyDescent="0.2"/>
    <row r="675" spans="11:11" ht="14" hidden="1" customHeight="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J620">
    <cfRule type="containsText" dxfId="1436" priority="133" operator="containsText" text="Não Pago">
      <formula>NOT(ISERROR(SEARCH("Não Pago",J620)))</formula>
    </cfRule>
    <cfRule type="containsText" dxfId="1435" priority="134" operator="containsText" text="Pago">
      <formula>NOT(ISERROR(SEARCH("Pago",J620)))</formula>
    </cfRule>
  </conditionalFormatting>
  <conditionalFormatting sqref="N5:N6">
    <cfRule type="cellIs" dxfId="1434" priority="130" operator="lessThan">
      <formula>0</formula>
    </cfRule>
    <cfRule type="cellIs" dxfId="1433" priority="131" operator="greaterThan">
      <formula>0</formula>
    </cfRule>
    <cfRule type="cellIs" dxfId="1432" priority="132" operator="greaterThan">
      <formula>0</formula>
    </cfRule>
  </conditionalFormatting>
  <conditionalFormatting sqref="K620">
    <cfRule type="cellIs" dxfId="1431" priority="114" operator="greaterThan">
      <formula>0</formula>
    </cfRule>
    <cfRule type="cellIs" dxfId="1430" priority="115" operator="lessThan">
      <formula>0</formula>
    </cfRule>
  </conditionalFormatting>
  <conditionalFormatting sqref="D40:D620">
    <cfRule type="containsText" dxfId="1429" priority="81" operator="containsText" text="Renda">
      <formula>NOT(ISERROR(SEARCH("Renda",D40)))</formula>
    </cfRule>
    <cfRule type="beginsWith" dxfId="1428" priority="82" operator="beginsWith" text="imposto">
      <formula>LEFT(D40,LEN("imposto"))="imposto"</formula>
    </cfRule>
    <cfRule type="containsText" dxfId="1427" priority="83" operator="containsText" text="Investimentos">
      <formula>NOT(ISERROR(SEARCH("Investimentos",D40)))</formula>
    </cfRule>
    <cfRule type="containsText" dxfId="1426" priority="84" operator="containsText" text="Despesa">
      <formula>NOT(ISERROR(SEARCH("Despesa",D40)))</formula>
    </cfRule>
    <cfRule type="containsText" dxfId="1425" priority="85" operator="containsText" text="Receita">
      <formula>NOT(ISERROR(SEARCH("Receita",D40)))</formula>
    </cfRule>
  </conditionalFormatting>
  <conditionalFormatting sqref="N13:N14">
    <cfRule type="cellIs" dxfId="1424" priority="63" operator="lessThan">
      <formula>0</formula>
    </cfRule>
    <cfRule type="cellIs" dxfId="1423" priority="64" operator="greaterThan">
      <formula>0</formula>
    </cfRule>
  </conditionalFormatting>
  <conditionalFormatting sqref="N7:N8">
    <cfRule type="cellIs" dxfId="1422" priority="68" operator="greaterThan">
      <formula>0</formula>
    </cfRule>
  </conditionalFormatting>
  <conditionalFormatting sqref="N9:N10">
    <cfRule type="cellIs" dxfId="1421" priority="67" operator="greaterThan">
      <formula>0</formula>
    </cfRule>
  </conditionalFormatting>
  <conditionalFormatting sqref="N11:N12">
    <cfRule type="cellIs" dxfId="1420" priority="65" operator="greaterThan">
      <formula>0</formula>
    </cfRule>
    <cfRule type="cellIs" dxfId="1419" priority="66" operator="lessThan">
      <formula>0</formula>
    </cfRule>
  </conditionalFormatting>
  <conditionalFormatting sqref="K606:K619">
    <cfRule type="cellIs" dxfId="1418" priority="59" operator="greaterThan">
      <formula>0</formula>
    </cfRule>
    <cfRule type="cellIs" dxfId="1417" priority="60" operator="lessThan">
      <formula>0</formula>
    </cfRule>
  </conditionalFormatting>
  <conditionalFormatting sqref="K5:K18">
    <cfRule type="cellIs" dxfId="1416" priority="50" operator="greaterThan">
      <formula>0</formula>
    </cfRule>
    <cfRule type="cellIs" dxfId="1415" priority="51" operator="lessThan">
      <formula>0</formula>
    </cfRule>
  </conditionalFormatting>
  <conditionalFormatting sqref="K19:K605">
    <cfRule type="cellIs" dxfId="1414" priority="48" operator="greaterThan">
      <formula>0</formula>
    </cfRule>
    <cfRule type="cellIs" dxfId="1413" priority="49" operator="lessThan">
      <formula>0</formula>
    </cfRule>
  </conditionalFormatting>
  <conditionalFormatting sqref="J5:J18 J40:J619">
    <cfRule type="containsText" dxfId="1407" priority="34" operator="containsText" text="Não Pago">
      <formula>NOT(ISERROR(SEARCH("Não Pago",J5)))</formula>
    </cfRule>
    <cfRule type="containsText" dxfId="1406" priority="35" operator="containsText" text="Pago">
      <formula>NOT(ISERROR(SEARCH("Pago",J5)))</formula>
    </cfRule>
  </conditionalFormatting>
  <conditionalFormatting sqref="J5:J18 J40:J619">
    <cfRule type="expression" dxfId="1405" priority="33">
      <formula>AND(G5&lt;&gt;"À VISTA",G5&lt;&gt;"")</formula>
    </cfRule>
  </conditionalFormatting>
  <conditionalFormatting sqref="D19:D25">
    <cfRule type="beginsWith" dxfId="902" priority="20" operator="beginsWith" text="imposto">
      <formula>LEFT(D19,LEN("imposto"))="imposto"</formula>
    </cfRule>
    <cfRule type="containsText" dxfId="901" priority="21" operator="containsText" text="Renda">
      <formula>NOT(ISERROR(SEARCH("Renda",D19)))</formula>
    </cfRule>
    <cfRule type="containsText" dxfId="900" priority="22" operator="containsText" text="Investimentos">
      <formula>NOT(ISERROR(SEARCH("Investimentos",D19)))</formula>
    </cfRule>
    <cfRule type="containsText" dxfId="899" priority="23" operator="containsText" text="Despesa">
      <formula>NOT(ISERROR(SEARCH("Despesa",D19)))</formula>
    </cfRule>
    <cfRule type="containsText" dxfId="898" priority="24" operator="containsText" text="Receita">
      <formula>NOT(ISERROR(SEARCH("Receita",D19)))</formula>
    </cfRule>
  </conditionalFormatting>
  <conditionalFormatting sqref="J19:J25">
    <cfRule type="containsText" dxfId="892" priority="18" operator="containsText" text="Não Pago">
      <formula>NOT(ISERROR(SEARCH("Não Pago",J19)))</formula>
    </cfRule>
    <cfRule type="containsText" dxfId="891" priority="19" operator="containsText" text="Pago">
      <formula>NOT(ISERROR(SEARCH("Pago",J19)))</formula>
    </cfRule>
  </conditionalFormatting>
  <conditionalFormatting sqref="J19:J25">
    <cfRule type="expression" dxfId="888" priority="17">
      <formula>AND(G19&lt;&gt;"À VISTA",G19&lt;&gt;"")</formula>
    </cfRule>
  </conditionalFormatting>
  <conditionalFormatting sqref="D26:D32">
    <cfRule type="beginsWith" dxfId="886" priority="12" operator="beginsWith" text="imposto">
      <formula>LEFT(D26,LEN("imposto"))="imposto"</formula>
    </cfRule>
    <cfRule type="containsText" dxfId="885" priority="13" operator="containsText" text="Renda">
      <formula>NOT(ISERROR(SEARCH("Renda",D26)))</formula>
    </cfRule>
    <cfRule type="containsText" dxfId="884" priority="14" operator="containsText" text="Investimentos">
      <formula>NOT(ISERROR(SEARCH("Investimentos",D26)))</formula>
    </cfRule>
    <cfRule type="containsText" dxfId="883" priority="15" operator="containsText" text="Despesa">
      <formula>NOT(ISERROR(SEARCH("Despesa",D26)))</formula>
    </cfRule>
    <cfRule type="containsText" dxfId="882" priority="16" operator="containsText" text="Receita">
      <formula>NOT(ISERROR(SEARCH("Receita",D26)))</formula>
    </cfRule>
  </conditionalFormatting>
  <conditionalFormatting sqref="J26:J32">
    <cfRule type="containsText" dxfId="876" priority="10" operator="containsText" text="Não Pago">
      <formula>NOT(ISERROR(SEARCH("Não Pago",J26)))</formula>
    </cfRule>
    <cfRule type="containsText" dxfId="875" priority="11" operator="containsText" text="Pago">
      <formula>NOT(ISERROR(SEARCH("Pago",J26)))</formula>
    </cfRule>
  </conditionalFormatting>
  <conditionalFormatting sqref="J26:J32">
    <cfRule type="expression" dxfId="872" priority="9">
      <formula>AND(G26&lt;&gt;"À VISTA",G26&lt;&gt;"")</formula>
    </cfRule>
  </conditionalFormatting>
  <conditionalFormatting sqref="D33:D39">
    <cfRule type="beginsWith" dxfId="870" priority="4" operator="beginsWith" text="imposto">
      <formula>LEFT(D33,LEN("imposto"))="imposto"</formula>
    </cfRule>
    <cfRule type="containsText" dxfId="869" priority="5" operator="containsText" text="Renda">
      <formula>NOT(ISERROR(SEARCH("Renda",D33)))</formula>
    </cfRule>
    <cfRule type="containsText" dxfId="868" priority="6" operator="containsText" text="Investimentos">
      <formula>NOT(ISERROR(SEARCH("Investimentos",D33)))</formula>
    </cfRule>
    <cfRule type="containsText" dxfId="867" priority="7" operator="containsText" text="Despesa">
      <formula>NOT(ISERROR(SEARCH("Despesa",D33)))</formula>
    </cfRule>
    <cfRule type="containsText" dxfId="866" priority="8" operator="containsText" text="Receita">
      <formula>NOT(ISERROR(SEARCH("Receita",D33)))</formula>
    </cfRule>
  </conditionalFormatting>
  <conditionalFormatting sqref="J33:J39">
    <cfRule type="containsText" dxfId="860" priority="2" operator="containsText" text="Não Pago">
      <formula>NOT(ISERROR(SEARCH("Não Pago",J33)))</formula>
    </cfRule>
    <cfRule type="containsText" dxfId="859" priority="3" operator="containsText" text="Pago">
      <formula>NOT(ISERROR(SEARCH("Pago",J33)))</formula>
    </cfRule>
  </conditionalFormatting>
  <conditionalFormatting sqref="J33:J39">
    <cfRule type="expression" dxfId="856" priority="1">
      <formula>AND(G33&lt;&gt;"À VISTA",G33&lt;&gt;"")</formula>
    </cfRule>
  </conditionalFormatting>
  <dataValidations count="6">
    <dataValidation type="list" allowBlank="1" showInputMessage="1" showErrorMessage="1" sqref="J5:J620">
      <formula1>"Pago,Não Pago"</formula1>
    </dataValidation>
    <dataValidation type="list" allowBlank="1" showInputMessage="1" showErrorMessage="1" sqref="C5:C620">
      <formula1>"1,2,3,4,5,6,7,8,9,10,11,12,13,14,15,16,17,18,19,20,21,22,23,24,25,26,27,28,29,30,31"</formula1>
    </dataValidation>
    <dataValidation type="list" allowBlank="1" showInputMessage="1" showErrorMessage="1" sqref="D19:D620">
      <formula1>$V$5:$V$15</formula1>
    </dataValidation>
    <dataValidation type="list" allowBlank="1" showInputMessage="1" showErrorMessage="1" sqref="G19:G619">
      <formula1>$X$5:$X$17</formula1>
    </dataValidation>
    <dataValidation type="list" allowBlank="1" showInputMessage="1" showErrorMessage="1" sqref="H19:H619">
      <formula1>$W$5:$W$18</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pageSetup paperSize="9" scale="78" fitToHeight="0" orientation="portrait" horizontalDpi="4294967292" verticalDpi="4294967292"/>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17" activePane="bottomRight" state="frozen"/>
      <selection pane="topRight"/>
      <selection pane="bottomLeft"/>
      <selection pane="bottomRight" activeCell="C19" sqref="C19:J39"/>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191" customWidth="1"/>
    <col min="20" max="20" width="5.5" style="192" customWidth="1"/>
    <col min="21" max="28" width="8.6640625" style="191" customWidth="1"/>
    <col min="29" max="16384" width="8.6640625" style="5" hidden="1"/>
  </cols>
  <sheetData>
    <row r="1" spans="1:28" s="10" customFormat="1" ht="34.25" customHeight="1" x14ac:dyDescent="0.3">
      <c r="A1" s="228" t="s">
        <v>1425</v>
      </c>
      <c r="C1" s="115" t="s">
        <v>247</v>
      </c>
      <c r="D1" s="115"/>
      <c r="E1" s="115"/>
      <c r="F1" s="115"/>
      <c r="G1" s="115"/>
      <c r="H1" s="115"/>
      <c r="I1" s="115"/>
      <c r="J1" s="115"/>
      <c r="K1" s="115"/>
      <c r="L1" s="115"/>
      <c r="M1" s="115"/>
      <c r="O1" s="189"/>
      <c r="P1" s="189"/>
      <c r="Q1" s="189"/>
      <c r="R1" s="189"/>
      <c r="S1" s="189"/>
      <c r="T1" s="190"/>
      <c r="U1" s="189"/>
      <c r="V1" s="189"/>
      <c r="W1" s="189"/>
      <c r="X1" s="189"/>
      <c r="Y1" s="189"/>
      <c r="Z1" s="189"/>
      <c r="AA1" s="189"/>
      <c r="AB1" s="189"/>
    </row>
    <row r="2" spans="1:28" s="10" customFormat="1" ht="37.5" customHeight="1" thickBot="1" x14ac:dyDescent="0.25">
      <c r="A2" s="76"/>
      <c r="C2" s="134"/>
      <c r="D2" s="134"/>
      <c r="E2" s="134"/>
      <c r="F2" s="134"/>
      <c r="G2" s="134"/>
      <c r="H2" s="134"/>
      <c r="I2" s="134"/>
      <c r="J2" s="134"/>
      <c r="K2" s="134"/>
      <c r="L2" s="134"/>
      <c r="M2" s="134"/>
      <c r="N2" s="134"/>
      <c r="O2" s="189"/>
      <c r="P2" s="189"/>
      <c r="Q2" s="189"/>
      <c r="R2" s="189"/>
      <c r="S2" s="189"/>
      <c r="T2" s="190"/>
      <c r="U2" s="189"/>
      <c r="V2" s="189"/>
      <c r="W2" s="189"/>
      <c r="X2" s="189"/>
      <c r="Y2" s="189"/>
      <c r="Z2" s="189"/>
      <c r="AA2" s="189"/>
      <c r="AB2" s="189"/>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73" t="s">
        <v>19</v>
      </c>
      <c r="N4" s="274"/>
      <c r="T4" s="193"/>
    </row>
    <row r="5" spans="1:28" ht="19.5" customHeight="1" thickTop="1" thickBot="1" x14ac:dyDescent="0.25">
      <c r="C5" s="58"/>
      <c r="D5" s="186" t="s">
        <v>1363</v>
      </c>
      <c r="E5" s="186" t="s">
        <v>96</v>
      </c>
      <c r="F5" s="186" t="str">
        <f>D5</f>
        <v>Faturas de Cartão</v>
      </c>
      <c r="G5" s="186" t="s">
        <v>1364</v>
      </c>
      <c r="H5" s="186" t="str">
        <f>W5</f>
        <v>Mastercard</v>
      </c>
      <c r="I5" s="187">
        <f ca="1">'Resumo (3)'!H7</f>
        <v>0</v>
      </c>
      <c r="J5" s="60"/>
      <c r="K5" s="57">
        <f ca="1">N5-IF(J5="pago",I5,0)</f>
        <v>94700</v>
      </c>
      <c r="M5" s="269" t="s">
        <v>195</v>
      </c>
      <c r="N5" s="275">
        <f ca="1">Mar!N13</f>
        <v>94700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v>2</v>
      </c>
      <c r="D6" s="186" t="s">
        <v>1363</v>
      </c>
      <c r="E6" s="186" t="s">
        <v>96</v>
      </c>
      <c r="F6" s="186" t="str">
        <f t="shared" ref="F6:F18" si="0">D6</f>
        <v>Faturas de Cartão</v>
      </c>
      <c r="G6" s="186" t="s">
        <v>1364</v>
      </c>
      <c r="H6" s="186" t="str">
        <f t="shared" ref="H6:H18" si="1">W6</f>
        <v>Itaú</v>
      </c>
      <c r="I6" s="187">
        <f ca="1">'Resumo (3)'!H8</f>
        <v>800</v>
      </c>
      <c r="J6" s="60" t="s">
        <v>1420</v>
      </c>
      <c r="K6" s="57">
        <f ca="1">K5-IF(J6="pago",I6,0)</f>
        <v>94700</v>
      </c>
      <c r="M6" s="270"/>
      <c r="N6" s="276"/>
      <c r="O6" s="194"/>
      <c r="P6" s="188" t="str">
        <f t="shared" ref="P6:P14" si="2">IF(T6="Despesas_com_Transportes","Despesa",IF(T6="Despesas_com_Lazer_e_Informacao","Despesa",IF(T6="Outras_Despesas","Despesa",IF(T6="Imposto_de_Renda","Despesa",IF(T6="Investimentos_Bens","Despesa","")))))</f>
        <v/>
      </c>
      <c r="Q6" s="191" t="str">
        <f t="shared" ref="Q6:Q69" si="3">IF(T6="Despesas_de_Moradia","Despesa",IF(T6="Despesas_com_Alimentacao","Despesa",IF(T6="Despesas_com_Saude","Despesa","")))</f>
        <v/>
      </c>
      <c r="R6" s="191" t="str">
        <f t="shared" ref="R6:R69"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(3)'!H9</f>
        <v>0</v>
      </c>
      <c r="J7" s="60"/>
      <c r="K7" s="57">
        <f t="shared" ref="K7:K18" ca="1" si="5">K6-IF(J7="pago",I7,0)</f>
        <v>94700</v>
      </c>
      <c r="M7" s="269" t="s">
        <v>20</v>
      </c>
      <c r="N7" s="271">
        <f>SUMIFS($I$5:$I$619,$S$5:$S$619,"Receita",$J$5:$J$619,"Pago",$G$5:$G$619,"À Vista")</f>
        <v>39000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(3)'!H10</f>
        <v>0</v>
      </c>
      <c r="J8" s="60"/>
      <c r="K8" s="57">
        <f t="shared" ca="1" si="5"/>
        <v>94700</v>
      </c>
      <c r="M8" s="270"/>
      <c r="N8" s="272"/>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(3)'!H11</f>
        <v>0</v>
      </c>
      <c r="J9" s="60"/>
      <c r="K9" s="57">
        <f t="shared" ca="1" si="5"/>
        <v>94700</v>
      </c>
      <c r="M9" s="269" t="s">
        <v>21</v>
      </c>
      <c r="N9" s="277">
        <f>SUMIFS($I$5:$I$619,$S$5:$S$619,"Despesa",$J$5:$J$619,"Pago",$G$5:$G$619,"À Vista")</f>
        <v>1650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(3)'!H12</f>
        <v>0</v>
      </c>
      <c r="J10" s="60"/>
      <c r="K10" s="57">
        <f t="shared" ca="1" si="5"/>
        <v>94700</v>
      </c>
      <c r="M10" s="270"/>
      <c r="N10" s="278"/>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(3)'!H13</f>
        <v>0</v>
      </c>
      <c r="J11" s="60"/>
      <c r="K11" s="57">
        <f t="shared" ca="1" si="5"/>
        <v>94700</v>
      </c>
      <c r="M11" s="269" t="s">
        <v>23</v>
      </c>
      <c r="N11" s="277">
        <f>N7-N9</f>
        <v>37350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(3)'!H14</f>
        <v>0</v>
      </c>
      <c r="J12" s="60"/>
      <c r="K12" s="57">
        <f t="shared" ca="1" si="5"/>
        <v>94700</v>
      </c>
      <c r="M12" s="270"/>
      <c r="N12" s="278"/>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(3)'!H15</f>
        <v>0</v>
      </c>
      <c r="J13" s="60"/>
      <c r="K13" s="57">
        <f t="shared" ca="1" si="5"/>
        <v>94700</v>
      </c>
      <c r="M13" s="269" t="s">
        <v>57</v>
      </c>
      <c r="N13" s="277">
        <f ca="1">K619</f>
        <v>131150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(3)'!H16</f>
        <v>0</v>
      </c>
      <c r="J14" s="60"/>
      <c r="K14" s="57">
        <f t="shared" ca="1" si="5"/>
        <v>94700</v>
      </c>
      <c r="M14" s="270"/>
      <c r="N14" s="279"/>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(3)'!H17</f>
        <v>0</v>
      </c>
      <c r="J15" s="60"/>
      <c r="K15" s="57">
        <f t="shared" ca="1" si="5"/>
        <v>94700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(3)'!H18</f>
        <v>0</v>
      </c>
      <c r="J16" s="60"/>
      <c r="K16" s="57">
        <f t="shared" ca="1" si="5"/>
        <v>94700</v>
      </c>
      <c r="P16" s="188" t="str">
        <f t="shared" ref="P16:P79" si="6">IF(T16="Despesas_com_Transportes","Despesa",IF(T16="Despesas_com_Lazer_e_Informacao","Despesa",IF(T16="Outras_Despesas","Despesa",IF(T16="Imposto_de_Renda","Despesa",IF(T16="Investimentos_Bens","Despesa","")))))</f>
        <v/>
      </c>
      <c r="Q16" s="191" t="str">
        <f t="shared" si="3"/>
        <v/>
      </c>
      <c r="R16" s="191" t="str">
        <f t="shared" si="4"/>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(3)'!H19</f>
        <v>0</v>
      </c>
      <c r="J17" s="60"/>
      <c r="K17" s="57">
        <f t="shared" ca="1" si="5"/>
        <v>94700</v>
      </c>
      <c r="P17" s="188" t="str">
        <f t="shared" si="6"/>
        <v/>
      </c>
      <c r="Q17" s="191" t="str">
        <f t="shared" si="3"/>
        <v/>
      </c>
      <c r="R17" s="191" t="str">
        <f t="shared" si="4"/>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(3)'!H20</f>
        <v>0</v>
      </c>
      <c r="J18" s="60"/>
      <c r="K18" s="57">
        <f t="shared" ca="1" si="5"/>
        <v>94700</v>
      </c>
      <c r="P18" s="188" t="str">
        <f t="shared" si="6"/>
        <v/>
      </c>
      <c r="Q18" s="191" t="str">
        <f t="shared" si="3"/>
        <v/>
      </c>
      <c r="R18" s="191" t="str">
        <f t="shared" si="4"/>
        <v/>
      </c>
      <c r="S18" s="191" t="s">
        <v>17</v>
      </c>
      <c r="W18" s="191" t="str">
        <f>'Bancos e Cartões'!D20</f>
        <v>-</v>
      </c>
    </row>
    <row r="19" spans="3:24" ht="19.5" customHeight="1" thickTop="1" thickBot="1" x14ac:dyDescent="0.25">
      <c r="C19" s="58">
        <v>2</v>
      </c>
      <c r="D19" s="58" t="s">
        <v>1403</v>
      </c>
      <c r="E19" s="58" t="s">
        <v>1415</v>
      </c>
      <c r="F19" s="58" t="s">
        <v>1404</v>
      </c>
      <c r="G19" s="58" t="s">
        <v>1364</v>
      </c>
      <c r="H19" s="58" t="s">
        <v>1405</v>
      </c>
      <c r="I19" s="59">
        <v>100</v>
      </c>
      <c r="J19" s="60" t="s">
        <v>1419</v>
      </c>
      <c r="K19" s="57">
        <f t="shared" ref="K19:K82" ca="1" si="7">K18+IF(AND(J19="Pago",OR(D19=$V$5,D19=$V$6,D19=$V$7)),I19,IF(AND(J19="Pago",OR(D19=$V$8,D19=$V$9,D19=$V$10,D19=$V$11,D19=$V$12,D19=$V$13,D19=$V$14,D19=$V$15)),-I19,IF(G19="À Vista",IF(J19="Pago",-I19,0),0)))</f>
        <v>94600</v>
      </c>
      <c r="P19" s="188" t="str">
        <f t="shared" si="6"/>
        <v/>
      </c>
      <c r="Q19" s="191" t="str">
        <f t="shared" si="3"/>
        <v>Despesa</v>
      </c>
      <c r="R19" s="191" t="str">
        <f t="shared" si="4"/>
        <v/>
      </c>
      <c r="S19" s="191" t="str">
        <f>IF(P19&lt;&gt;"",P19,IF(Q19&lt;&gt;"",Q19,IF(R19&lt;&gt;"",R19,"")))</f>
        <v>Despesa</v>
      </c>
      <c r="T19" s="192" t="str">
        <f>VLOOKUP(D19,'PC Receitas'!$N$4:$O$14,2,FALSE)</f>
        <v>Despesas_de_Moradia</v>
      </c>
    </row>
    <row r="20" spans="3:24" ht="19.5" customHeight="1" thickTop="1" thickBot="1" x14ac:dyDescent="0.25">
      <c r="C20" s="58">
        <v>3</v>
      </c>
      <c r="D20" s="58" t="s">
        <v>1403</v>
      </c>
      <c r="E20" s="58" t="s">
        <v>1416</v>
      </c>
      <c r="F20" s="58" t="s">
        <v>1404</v>
      </c>
      <c r="G20" s="58" t="s">
        <v>1364</v>
      </c>
      <c r="H20" s="58" t="s">
        <v>1405</v>
      </c>
      <c r="I20" s="59">
        <v>150</v>
      </c>
      <c r="J20" s="60" t="s">
        <v>1419</v>
      </c>
      <c r="K20" s="57">
        <f t="shared" ca="1" si="7"/>
        <v>94450</v>
      </c>
      <c r="P20" s="188" t="str">
        <f t="shared" si="6"/>
        <v/>
      </c>
      <c r="Q20" s="191" t="str">
        <f t="shared" si="3"/>
        <v>Despesa</v>
      </c>
      <c r="R20" s="191" t="str">
        <f t="shared" si="4"/>
        <v/>
      </c>
      <c r="S20" s="191" t="str">
        <f t="shared" ref="S20:S83" si="8">IF(P20&lt;&gt;"",P20,IF(Q20&lt;&gt;"",Q20,IF(R20&lt;&gt;"",R20,"")))</f>
        <v>Despesa</v>
      </c>
      <c r="T20" s="192" t="str">
        <f>VLOOKUP(D20,'PC Receitas'!$N$4:$O$14,2,FALSE)</f>
        <v>Despesas_de_Moradia</v>
      </c>
    </row>
    <row r="21" spans="3:24" ht="19.5" customHeight="1" thickTop="1" thickBot="1" x14ac:dyDescent="0.25">
      <c r="C21" s="58">
        <v>3</v>
      </c>
      <c r="D21" s="58" t="s">
        <v>1403</v>
      </c>
      <c r="E21" s="58" t="s">
        <v>1417</v>
      </c>
      <c r="F21" s="58" t="s">
        <v>1404</v>
      </c>
      <c r="G21" s="58" t="s">
        <v>1364</v>
      </c>
      <c r="H21" s="58" t="s">
        <v>1405</v>
      </c>
      <c r="I21" s="59">
        <v>200</v>
      </c>
      <c r="J21" s="60" t="s">
        <v>1419</v>
      </c>
      <c r="K21" s="57">
        <f t="shared" ca="1" si="7"/>
        <v>94250</v>
      </c>
      <c r="P21" s="188" t="str">
        <f t="shared" si="6"/>
        <v/>
      </c>
      <c r="Q21" s="191" t="str">
        <f t="shared" si="3"/>
        <v>Despesa</v>
      </c>
      <c r="R21" s="191" t="str">
        <f t="shared" si="4"/>
        <v/>
      </c>
      <c r="S21" s="191" t="str">
        <f t="shared" si="8"/>
        <v>Despesa</v>
      </c>
      <c r="T21" s="192" t="str">
        <f>VLOOKUP(D21,'PC Receitas'!$N$4:$O$14,2,FALSE)</f>
        <v>Despesas_de_Moradia</v>
      </c>
    </row>
    <row r="22" spans="3:24" ht="19.5" customHeight="1" thickTop="1" thickBot="1" x14ac:dyDescent="0.25">
      <c r="C22" s="58">
        <v>3</v>
      </c>
      <c r="D22" s="58" t="s">
        <v>1403</v>
      </c>
      <c r="E22" s="58" t="s">
        <v>1418</v>
      </c>
      <c r="F22" s="58" t="s">
        <v>1404</v>
      </c>
      <c r="G22" s="58" t="s">
        <v>1364</v>
      </c>
      <c r="H22" s="58"/>
      <c r="I22" s="59">
        <v>100</v>
      </c>
      <c r="J22" s="60" t="s">
        <v>1419</v>
      </c>
      <c r="K22" s="57">
        <f t="shared" ca="1" si="7"/>
        <v>94150</v>
      </c>
      <c r="P22" s="188" t="str">
        <f t="shared" si="6"/>
        <v/>
      </c>
      <c r="Q22" s="191" t="str">
        <f t="shared" si="3"/>
        <v>Despesa</v>
      </c>
      <c r="R22" s="191" t="str">
        <f t="shared" si="4"/>
        <v/>
      </c>
      <c r="S22" s="191" t="str">
        <f>IF(P22&lt;&gt;"",P22,IF(Q22&lt;&gt;"",Q22,IF(R22&lt;&gt;"",R22,"")))</f>
        <v>Despesa</v>
      </c>
      <c r="T22" s="192" t="str">
        <f>VLOOKUP(D22,'PC Receitas'!$N$4:$O$14,2,FALSE)</f>
        <v>Despesas_de_Moradia</v>
      </c>
    </row>
    <row r="23" spans="3:24" ht="19.5" customHeight="1" thickTop="1" thickBot="1" x14ac:dyDescent="0.25">
      <c r="C23" s="58">
        <v>5</v>
      </c>
      <c r="D23" s="58" t="s">
        <v>1295</v>
      </c>
      <c r="E23" s="58" t="s">
        <v>1421</v>
      </c>
      <c r="F23" s="58" t="s">
        <v>1412</v>
      </c>
      <c r="G23" s="58" t="s">
        <v>1368</v>
      </c>
      <c r="H23" s="58" t="s">
        <v>1413</v>
      </c>
      <c r="I23" s="59">
        <v>300</v>
      </c>
      <c r="J23" s="60" t="s">
        <v>1419</v>
      </c>
      <c r="K23" s="57">
        <f t="shared" ca="1" si="7"/>
        <v>93850</v>
      </c>
      <c r="P23" s="188" t="str">
        <f t="shared" si="6"/>
        <v>Despesa</v>
      </c>
      <c r="Q23" s="191" t="str">
        <f t="shared" si="3"/>
        <v/>
      </c>
      <c r="R23" s="191" t="str">
        <f t="shared" si="4"/>
        <v/>
      </c>
      <c r="S23" s="191" t="str">
        <f t="shared" si="8"/>
        <v>Despesa</v>
      </c>
      <c r="T23" s="192" t="str">
        <f>VLOOKUP(D23,'PC Receitas'!$N$4:$O$14,2,FALSE)</f>
        <v>Despesas_com_Lazer_e_Informacao</v>
      </c>
    </row>
    <row r="24" spans="3:24" ht="19.5" customHeight="1" thickTop="1" thickBot="1" x14ac:dyDescent="0.25">
      <c r="C24" s="58"/>
      <c r="D24" s="58" t="s">
        <v>1283</v>
      </c>
      <c r="E24" s="58" t="s">
        <v>1437</v>
      </c>
      <c r="F24" s="58" t="s">
        <v>1431</v>
      </c>
      <c r="G24" s="58" t="s">
        <v>1364</v>
      </c>
      <c r="H24" s="58" t="s">
        <v>1405</v>
      </c>
      <c r="I24" s="59">
        <v>7000</v>
      </c>
      <c r="J24" s="60" t="s">
        <v>1419</v>
      </c>
      <c r="K24" s="57">
        <f t="shared" ca="1" si="7"/>
        <v>100850</v>
      </c>
      <c r="P24" s="188" t="str">
        <f t="shared" si="6"/>
        <v/>
      </c>
      <c r="Q24" s="191" t="str">
        <f t="shared" si="3"/>
        <v/>
      </c>
      <c r="R24" s="191" t="str">
        <f t="shared" si="4"/>
        <v>Receita</v>
      </c>
      <c r="S24" s="191" t="str">
        <f t="shared" si="8"/>
        <v>Receita</v>
      </c>
      <c r="T24" s="192" t="str">
        <f>VLOOKUP(D24,'PC Receitas'!$N$4:$O$14,2,FALSE)</f>
        <v>Renda_Familiar</v>
      </c>
    </row>
    <row r="25" spans="3:24" ht="19.5" customHeight="1" thickTop="1" thickBot="1" x14ac:dyDescent="0.25">
      <c r="C25" s="58"/>
      <c r="D25" s="58" t="s">
        <v>1283</v>
      </c>
      <c r="E25" s="58" t="s">
        <v>1424</v>
      </c>
      <c r="F25" s="58" t="s">
        <v>1432</v>
      </c>
      <c r="G25" s="58" t="s">
        <v>1364</v>
      </c>
      <c r="H25" s="58"/>
      <c r="I25" s="59">
        <v>6000</v>
      </c>
      <c r="J25" s="60" t="s">
        <v>1419</v>
      </c>
      <c r="K25" s="57">
        <f t="shared" ca="1" si="7"/>
        <v>106850</v>
      </c>
      <c r="P25" s="188" t="str">
        <f t="shared" si="6"/>
        <v/>
      </c>
      <c r="Q25" s="191" t="str">
        <f t="shared" si="3"/>
        <v/>
      </c>
      <c r="R25" s="191" t="str">
        <f t="shared" si="4"/>
        <v>Receita</v>
      </c>
      <c r="S25" s="191" t="str">
        <f t="shared" si="8"/>
        <v>Receita</v>
      </c>
      <c r="T25" s="192" t="str">
        <f>VLOOKUP(D25,'PC Receitas'!$N$4:$O$14,2,FALSE)</f>
        <v>Renda_Familiar</v>
      </c>
    </row>
    <row r="26" spans="3:24" ht="19.5" customHeight="1" thickTop="1" thickBot="1" x14ac:dyDescent="0.25">
      <c r="C26" s="58">
        <v>2</v>
      </c>
      <c r="D26" s="58" t="s">
        <v>1403</v>
      </c>
      <c r="E26" s="58" t="s">
        <v>1415</v>
      </c>
      <c r="F26" s="58" t="s">
        <v>1404</v>
      </c>
      <c r="G26" s="58" t="s">
        <v>1364</v>
      </c>
      <c r="H26" s="58" t="s">
        <v>1405</v>
      </c>
      <c r="I26" s="59">
        <v>100</v>
      </c>
      <c r="J26" s="60" t="s">
        <v>1419</v>
      </c>
      <c r="K26" s="57">
        <f t="shared" ca="1" si="7"/>
        <v>106750</v>
      </c>
      <c r="P26" s="188" t="str">
        <f t="shared" si="6"/>
        <v/>
      </c>
      <c r="Q26" s="191" t="str">
        <f t="shared" si="3"/>
        <v>Despesa</v>
      </c>
      <c r="R26" s="191" t="str">
        <f t="shared" si="4"/>
        <v/>
      </c>
      <c r="S26" s="191" t="str">
        <f t="shared" si="8"/>
        <v>Despesa</v>
      </c>
      <c r="T26" s="192" t="str">
        <f>VLOOKUP(D26,'PC Receitas'!$N$4:$O$14,2,FALSE)</f>
        <v>Despesas_de_Moradia</v>
      </c>
    </row>
    <row r="27" spans="3:24" ht="19.5" customHeight="1" thickTop="1" thickBot="1" x14ac:dyDescent="0.25">
      <c r="C27" s="58">
        <v>3</v>
      </c>
      <c r="D27" s="58" t="s">
        <v>1403</v>
      </c>
      <c r="E27" s="58" t="s">
        <v>1416</v>
      </c>
      <c r="F27" s="58" t="s">
        <v>1404</v>
      </c>
      <c r="G27" s="58" t="s">
        <v>1364</v>
      </c>
      <c r="H27" s="58" t="s">
        <v>1405</v>
      </c>
      <c r="I27" s="59">
        <v>150</v>
      </c>
      <c r="J27" s="60" t="s">
        <v>1419</v>
      </c>
      <c r="K27" s="57">
        <f t="shared" ca="1" si="7"/>
        <v>106600</v>
      </c>
      <c r="P27" s="188" t="str">
        <f t="shared" si="6"/>
        <v/>
      </c>
      <c r="Q27" s="191" t="str">
        <f t="shared" si="3"/>
        <v>Despesa</v>
      </c>
      <c r="R27" s="191" t="str">
        <f t="shared" si="4"/>
        <v/>
      </c>
      <c r="S27" s="191" t="str">
        <f t="shared" si="8"/>
        <v>Despesa</v>
      </c>
      <c r="T27" s="192" t="str">
        <f>VLOOKUP(D27,'PC Receitas'!$N$4:$O$14,2,FALSE)</f>
        <v>Despesas_de_Moradia</v>
      </c>
    </row>
    <row r="28" spans="3:24" ht="19.5" customHeight="1" thickTop="1" thickBot="1" x14ac:dyDescent="0.25">
      <c r="C28" s="58">
        <v>3</v>
      </c>
      <c r="D28" s="58" t="s">
        <v>1403</v>
      </c>
      <c r="E28" s="58" t="s">
        <v>1417</v>
      </c>
      <c r="F28" s="58" t="s">
        <v>1404</v>
      </c>
      <c r="G28" s="58" t="s">
        <v>1364</v>
      </c>
      <c r="H28" s="58" t="s">
        <v>1405</v>
      </c>
      <c r="I28" s="59">
        <v>200</v>
      </c>
      <c r="J28" s="60" t="s">
        <v>1419</v>
      </c>
      <c r="K28" s="57">
        <f t="shared" ca="1" si="7"/>
        <v>106400</v>
      </c>
      <c r="P28" s="188" t="str">
        <f t="shared" si="6"/>
        <v/>
      </c>
      <c r="Q28" s="191" t="str">
        <f t="shared" si="3"/>
        <v>Despesa</v>
      </c>
      <c r="R28" s="191" t="str">
        <f t="shared" si="4"/>
        <v/>
      </c>
      <c r="S28" s="191" t="str">
        <f t="shared" si="8"/>
        <v>Despesa</v>
      </c>
      <c r="T28" s="192" t="str">
        <f>VLOOKUP(D28,'PC Receitas'!$N$4:$O$14,2,FALSE)</f>
        <v>Despesas_de_Moradia</v>
      </c>
    </row>
    <row r="29" spans="3:24" ht="19.5" customHeight="1" thickTop="1" thickBot="1" x14ac:dyDescent="0.25">
      <c r="C29" s="58">
        <v>3</v>
      </c>
      <c r="D29" s="58" t="s">
        <v>1403</v>
      </c>
      <c r="E29" s="58" t="s">
        <v>1418</v>
      </c>
      <c r="F29" s="58" t="s">
        <v>1404</v>
      </c>
      <c r="G29" s="58" t="s">
        <v>1364</v>
      </c>
      <c r="H29" s="58"/>
      <c r="I29" s="59">
        <v>100</v>
      </c>
      <c r="J29" s="60" t="s">
        <v>1419</v>
      </c>
      <c r="K29" s="57">
        <f t="shared" ca="1" si="7"/>
        <v>106300</v>
      </c>
      <c r="P29" s="188" t="str">
        <f t="shared" si="6"/>
        <v/>
      </c>
      <c r="Q29" s="191" t="str">
        <f t="shared" si="3"/>
        <v>Despesa</v>
      </c>
      <c r="R29" s="191" t="str">
        <f t="shared" si="4"/>
        <v/>
      </c>
      <c r="S29" s="191" t="str">
        <f t="shared" si="8"/>
        <v>Despesa</v>
      </c>
      <c r="T29" s="192" t="str">
        <f>VLOOKUP(D29,'PC Receitas'!$N$4:$O$14,2,FALSE)</f>
        <v>Despesas_de_Moradia</v>
      </c>
    </row>
    <row r="30" spans="3:24" ht="19.5" customHeight="1" thickTop="1" thickBot="1" x14ac:dyDescent="0.25">
      <c r="C30" s="58">
        <v>5</v>
      </c>
      <c r="D30" s="58" t="s">
        <v>1295</v>
      </c>
      <c r="E30" s="58" t="s">
        <v>1421</v>
      </c>
      <c r="F30" s="58" t="s">
        <v>1412</v>
      </c>
      <c r="G30" s="58" t="s">
        <v>1368</v>
      </c>
      <c r="H30" s="58" t="s">
        <v>1413</v>
      </c>
      <c r="I30" s="59">
        <v>300</v>
      </c>
      <c r="J30" s="60" t="s">
        <v>1419</v>
      </c>
      <c r="K30" s="57">
        <f t="shared" ca="1" si="7"/>
        <v>106000</v>
      </c>
      <c r="P30" s="188" t="str">
        <f t="shared" si="6"/>
        <v>Despesa</v>
      </c>
      <c r="Q30" s="191" t="str">
        <f t="shared" si="3"/>
        <v/>
      </c>
      <c r="R30" s="191" t="str">
        <f t="shared" si="4"/>
        <v/>
      </c>
      <c r="S30" s="191" t="str">
        <f t="shared" si="8"/>
        <v>Despesa</v>
      </c>
      <c r="T30" s="192" t="str">
        <f>VLOOKUP(D30,'PC Receitas'!$N$4:$O$14,2,FALSE)</f>
        <v>Despesas_com_Lazer_e_Informacao</v>
      </c>
    </row>
    <row r="31" spans="3:24" ht="19.5" customHeight="1" thickTop="1" thickBot="1" x14ac:dyDescent="0.25">
      <c r="C31" s="58"/>
      <c r="D31" s="58" t="s">
        <v>1283</v>
      </c>
      <c r="E31" s="58" t="s">
        <v>1437</v>
      </c>
      <c r="F31" s="58" t="s">
        <v>1431</v>
      </c>
      <c r="G31" s="58" t="s">
        <v>1364</v>
      </c>
      <c r="H31" s="58" t="s">
        <v>1405</v>
      </c>
      <c r="I31" s="59">
        <v>7000</v>
      </c>
      <c r="J31" s="60" t="s">
        <v>1419</v>
      </c>
      <c r="K31" s="57">
        <f t="shared" ca="1" si="7"/>
        <v>113000</v>
      </c>
      <c r="P31" s="188" t="str">
        <f t="shared" si="6"/>
        <v/>
      </c>
      <c r="Q31" s="191" t="str">
        <f t="shared" si="3"/>
        <v/>
      </c>
      <c r="R31" s="191" t="str">
        <f t="shared" si="4"/>
        <v>Receita</v>
      </c>
      <c r="S31" s="191" t="str">
        <f t="shared" si="8"/>
        <v>Receita</v>
      </c>
      <c r="T31" s="192" t="str">
        <f>VLOOKUP(D31,'PC Receitas'!$N$4:$O$14,2,FALSE)</f>
        <v>Renda_Familiar</v>
      </c>
    </row>
    <row r="32" spans="3:24" ht="19.5" customHeight="1" thickTop="1" thickBot="1" x14ac:dyDescent="0.25">
      <c r="C32" s="58"/>
      <c r="D32" s="58" t="s">
        <v>1283</v>
      </c>
      <c r="E32" s="58" t="s">
        <v>1424</v>
      </c>
      <c r="F32" s="58" t="s">
        <v>1432</v>
      </c>
      <c r="G32" s="58" t="s">
        <v>1364</v>
      </c>
      <c r="H32" s="58"/>
      <c r="I32" s="59">
        <v>6000</v>
      </c>
      <c r="J32" s="60" t="s">
        <v>1419</v>
      </c>
      <c r="K32" s="57">
        <f t="shared" ca="1" si="7"/>
        <v>119000</v>
      </c>
      <c r="P32" s="188" t="str">
        <f t="shared" si="6"/>
        <v/>
      </c>
      <c r="Q32" s="191" t="str">
        <f t="shared" si="3"/>
        <v/>
      </c>
      <c r="R32" s="191" t="str">
        <f t="shared" si="4"/>
        <v>Receita</v>
      </c>
      <c r="S32" s="191" t="str">
        <f t="shared" si="8"/>
        <v>Receita</v>
      </c>
      <c r="T32" s="192" t="str">
        <f>VLOOKUP(D32,'PC Receitas'!$N$4:$O$14,2,FALSE)</f>
        <v>Renda_Familiar</v>
      </c>
    </row>
    <row r="33" spans="3:20" ht="19.5" customHeight="1" thickTop="1" thickBot="1" x14ac:dyDescent="0.25">
      <c r="C33" s="58">
        <v>2</v>
      </c>
      <c r="D33" s="58" t="s">
        <v>1403</v>
      </c>
      <c r="E33" s="58" t="s">
        <v>1415</v>
      </c>
      <c r="F33" s="58" t="s">
        <v>1404</v>
      </c>
      <c r="G33" s="58" t="s">
        <v>1364</v>
      </c>
      <c r="H33" s="58" t="s">
        <v>1405</v>
      </c>
      <c r="I33" s="59">
        <v>100</v>
      </c>
      <c r="J33" s="60" t="s">
        <v>1419</v>
      </c>
      <c r="K33" s="57">
        <f t="shared" ca="1" si="7"/>
        <v>118900</v>
      </c>
      <c r="P33" s="188" t="str">
        <f t="shared" si="6"/>
        <v/>
      </c>
      <c r="Q33" s="191" t="str">
        <f t="shared" si="3"/>
        <v>Despesa</v>
      </c>
      <c r="R33" s="191" t="str">
        <f t="shared" si="4"/>
        <v/>
      </c>
      <c r="S33" s="191" t="str">
        <f t="shared" si="8"/>
        <v>Despesa</v>
      </c>
      <c r="T33" s="192" t="str">
        <f>VLOOKUP(D33,'PC Receitas'!$N$4:$O$14,2,FALSE)</f>
        <v>Despesas_de_Moradia</v>
      </c>
    </row>
    <row r="34" spans="3:20" ht="19.5" customHeight="1" thickTop="1" thickBot="1" x14ac:dyDescent="0.25">
      <c r="C34" s="58">
        <v>3</v>
      </c>
      <c r="D34" s="58" t="s">
        <v>1403</v>
      </c>
      <c r="E34" s="58" t="s">
        <v>1416</v>
      </c>
      <c r="F34" s="58" t="s">
        <v>1404</v>
      </c>
      <c r="G34" s="58" t="s">
        <v>1364</v>
      </c>
      <c r="H34" s="58" t="s">
        <v>1405</v>
      </c>
      <c r="I34" s="59">
        <v>150</v>
      </c>
      <c r="J34" s="60" t="s">
        <v>1419</v>
      </c>
      <c r="K34" s="57">
        <f t="shared" ca="1" si="7"/>
        <v>118750</v>
      </c>
      <c r="P34" s="188" t="str">
        <f t="shared" si="6"/>
        <v/>
      </c>
      <c r="Q34" s="191" t="str">
        <f t="shared" si="3"/>
        <v>Despesa</v>
      </c>
      <c r="R34" s="191" t="str">
        <f t="shared" si="4"/>
        <v/>
      </c>
      <c r="S34" s="191" t="str">
        <f t="shared" si="8"/>
        <v>Despesa</v>
      </c>
      <c r="T34" s="192" t="str">
        <f>VLOOKUP(D34,'PC Receitas'!$N$4:$O$14,2,FALSE)</f>
        <v>Despesas_de_Moradia</v>
      </c>
    </row>
    <row r="35" spans="3:20" ht="19.5" customHeight="1" thickTop="1" thickBot="1" x14ac:dyDescent="0.25">
      <c r="C35" s="58">
        <v>3</v>
      </c>
      <c r="D35" s="58" t="s">
        <v>1403</v>
      </c>
      <c r="E35" s="58" t="s">
        <v>1417</v>
      </c>
      <c r="F35" s="58" t="s">
        <v>1404</v>
      </c>
      <c r="G35" s="58" t="s">
        <v>1364</v>
      </c>
      <c r="H35" s="58" t="s">
        <v>1405</v>
      </c>
      <c r="I35" s="59">
        <v>200</v>
      </c>
      <c r="J35" s="60" t="s">
        <v>1419</v>
      </c>
      <c r="K35" s="57">
        <f t="shared" ca="1" si="7"/>
        <v>118550</v>
      </c>
      <c r="P35" s="188" t="str">
        <f t="shared" si="6"/>
        <v/>
      </c>
      <c r="Q35" s="191" t="str">
        <f t="shared" si="3"/>
        <v>Despesa</v>
      </c>
      <c r="R35" s="191" t="str">
        <f t="shared" si="4"/>
        <v/>
      </c>
      <c r="S35" s="191" t="str">
        <f t="shared" si="8"/>
        <v>Despesa</v>
      </c>
      <c r="T35" s="192" t="str">
        <f>VLOOKUP(D35,'PC Receitas'!$N$4:$O$14,2,FALSE)</f>
        <v>Despesas_de_Moradia</v>
      </c>
    </row>
    <row r="36" spans="3:20" ht="19.5" customHeight="1" thickTop="1" thickBot="1" x14ac:dyDescent="0.25">
      <c r="C36" s="58">
        <v>3</v>
      </c>
      <c r="D36" s="58" t="s">
        <v>1403</v>
      </c>
      <c r="E36" s="58" t="s">
        <v>1418</v>
      </c>
      <c r="F36" s="58" t="s">
        <v>1404</v>
      </c>
      <c r="G36" s="58" t="s">
        <v>1364</v>
      </c>
      <c r="H36" s="58"/>
      <c r="I36" s="59">
        <v>100</v>
      </c>
      <c r="J36" s="60" t="s">
        <v>1419</v>
      </c>
      <c r="K36" s="57">
        <f t="shared" ca="1" si="7"/>
        <v>118450</v>
      </c>
      <c r="P36" s="188" t="str">
        <f t="shared" si="6"/>
        <v/>
      </c>
      <c r="Q36" s="191" t="str">
        <f t="shared" si="3"/>
        <v>Despesa</v>
      </c>
      <c r="R36" s="191" t="str">
        <f t="shared" si="4"/>
        <v/>
      </c>
      <c r="S36" s="191" t="str">
        <f t="shared" si="8"/>
        <v>Despesa</v>
      </c>
      <c r="T36" s="192" t="str">
        <f>VLOOKUP(D36,'PC Receitas'!$N$4:$O$14,2,FALSE)</f>
        <v>Despesas_de_Moradia</v>
      </c>
    </row>
    <row r="37" spans="3:20" ht="19.5" customHeight="1" thickTop="1" thickBot="1" x14ac:dyDescent="0.25">
      <c r="C37" s="58">
        <v>5</v>
      </c>
      <c r="D37" s="58" t="s">
        <v>1295</v>
      </c>
      <c r="E37" s="58" t="s">
        <v>1421</v>
      </c>
      <c r="F37" s="58" t="s">
        <v>1412</v>
      </c>
      <c r="G37" s="58" t="s">
        <v>1368</v>
      </c>
      <c r="H37" s="58" t="s">
        <v>1413</v>
      </c>
      <c r="I37" s="59">
        <v>300</v>
      </c>
      <c r="J37" s="60" t="s">
        <v>1419</v>
      </c>
      <c r="K37" s="57">
        <f t="shared" ca="1" si="7"/>
        <v>118150</v>
      </c>
      <c r="P37" s="188" t="str">
        <f t="shared" si="6"/>
        <v>Despesa</v>
      </c>
      <c r="Q37" s="191" t="str">
        <f t="shared" si="3"/>
        <v/>
      </c>
      <c r="R37" s="191" t="str">
        <f t="shared" si="4"/>
        <v/>
      </c>
      <c r="S37" s="191" t="str">
        <f t="shared" si="8"/>
        <v>Despesa</v>
      </c>
      <c r="T37" s="192" t="str">
        <f>VLOOKUP(D37,'PC Receitas'!$N$4:$O$14,2,FALSE)</f>
        <v>Despesas_com_Lazer_e_Informacao</v>
      </c>
    </row>
    <row r="38" spans="3:20" ht="19.5" customHeight="1" thickTop="1" thickBot="1" x14ac:dyDescent="0.25">
      <c r="C38" s="58"/>
      <c r="D38" s="58" t="s">
        <v>1283</v>
      </c>
      <c r="E38" s="58" t="s">
        <v>1437</v>
      </c>
      <c r="F38" s="58" t="s">
        <v>1431</v>
      </c>
      <c r="G38" s="58" t="s">
        <v>1364</v>
      </c>
      <c r="H38" s="58" t="s">
        <v>1405</v>
      </c>
      <c r="I38" s="59">
        <v>7000</v>
      </c>
      <c r="J38" s="60" t="s">
        <v>1419</v>
      </c>
      <c r="K38" s="57">
        <f t="shared" ca="1" si="7"/>
        <v>125150</v>
      </c>
      <c r="P38" s="188" t="str">
        <f t="shared" si="6"/>
        <v/>
      </c>
      <c r="Q38" s="191" t="str">
        <f t="shared" si="3"/>
        <v/>
      </c>
      <c r="R38" s="191" t="str">
        <f t="shared" si="4"/>
        <v>Receita</v>
      </c>
      <c r="S38" s="191" t="str">
        <f t="shared" si="8"/>
        <v>Receita</v>
      </c>
      <c r="T38" s="192" t="str">
        <f>VLOOKUP(D38,'PC Receitas'!$N$4:$O$14,2,FALSE)</f>
        <v>Renda_Familiar</v>
      </c>
    </row>
    <row r="39" spans="3:20" ht="19.5" customHeight="1" thickTop="1" thickBot="1" x14ac:dyDescent="0.25">
      <c r="C39" s="58"/>
      <c r="D39" s="58" t="s">
        <v>1283</v>
      </c>
      <c r="E39" s="58" t="s">
        <v>1424</v>
      </c>
      <c r="F39" s="58" t="s">
        <v>1432</v>
      </c>
      <c r="G39" s="58" t="s">
        <v>1364</v>
      </c>
      <c r="H39" s="58"/>
      <c r="I39" s="59">
        <v>6000</v>
      </c>
      <c r="J39" s="60" t="s">
        <v>1419</v>
      </c>
      <c r="K39" s="57">
        <f t="shared" ca="1" si="7"/>
        <v>131150</v>
      </c>
      <c r="P39" s="188" t="str">
        <f t="shared" si="6"/>
        <v/>
      </c>
      <c r="Q39" s="191" t="str">
        <f t="shared" si="3"/>
        <v/>
      </c>
      <c r="R39" s="191" t="str">
        <f t="shared" si="4"/>
        <v>Receita</v>
      </c>
      <c r="S39" s="191" t="str">
        <f t="shared" si="8"/>
        <v>Receita</v>
      </c>
      <c r="T39" s="192" t="str">
        <f>VLOOKUP(D39,'PC Receitas'!$N$4:$O$14,2,FALSE)</f>
        <v>Renda_Familiar</v>
      </c>
    </row>
    <row r="40" spans="3:20" ht="19.5" customHeight="1" thickTop="1" thickBot="1" x14ac:dyDescent="0.25">
      <c r="C40" s="58"/>
      <c r="D40" s="58"/>
      <c r="E40" s="58"/>
      <c r="F40" s="58"/>
      <c r="G40" s="58"/>
      <c r="H40" s="58"/>
      <c r="I40" s="59"/>
      <c r="J40" s="60"/>
      <c r="K40" s="57">
        <f t="shared" ca="1" si="7"/>
        <v>131150</v>
      </c>
      <c r="P40" s="188" t="e">
        <f t="shared" si="6"/>
        <v>#N/A</v>
      </c>
      <c r="Q40" s="191" t="e">
        <f t="shared" si="3"/>
        <v>#N/A</v>
      </c>
      <c r="R40" s="191" t="e">
        <f t="shared" si="4"/>
        <v>#N/A</v>
      </c>
      <c r="S40" s="191" t="e">
        <f t="shared" si="8"/>
        <v>#N/A</v>
      </c>
      <c r="T40" s="192" t="e">
        <f>VLOOKUP(D40,'PC Receitas'!$N$4:$O$14,2,FALSE)</f>
        <v>#N/A</v>
      </c>
    </row>
    <row r="41" spans="3:20" ht="19.5" customHeight="1" thickTop="1" thickBot="1" x14ac:dyDescent="0.25">
      <c r="C41" s="58"/>
      <c r="D41" s="58"/>
      <c r="E41" s="58"/>
      <c r="F41" s="58"/>
      <c r="G41" s="58"/>
      <c r="H41" s="58"/>
      <c r="I41" s="59"/>
      <c r="J41" s="60"/>
      <c r="K41" s="57">
        <f t="shared" ca="1" si="7"/>
        <v>131150</v>
      </c>
      <c r="P41" s="188" t="e">
        <f t="shared" si="6"/>
        <v>#N/A</v>
      </c>
      <c r="Q41" s="191" t="e">
        <f t="shared" si="3"/>
        <v>#N/A</v>
      </c>
      <c r="R41" s="191" t="e">
        <f t="shared" si="4"/>
        <v>#N/A</v>
      </c>
      <c r="S41" s="191" t="e">
        <f t="shared" si="8"/>
        <v>#N/A</v>
      </c>
      <c r="T41" s="192" t="e">
        <f>VLOOKUP(D41,'PC Receitas'!$N$4:$O$14,2,FALSE)</f>
        <v>#N/A</v>
      </c>
    </row>
    <row r="42" spans="3:20" ht="19.5" customHeight="1" thickTop="1" thickBot="1" x14ac:dyDescent="0.25">
      <c r="C42" s="58"/>
      <c r="D42" s="58"/>
      <c r="E42" s="58"/>
      <c r="F42" s="58"/>
      <c r="G42" s="58"/>
      <c r="H42" s="58"/>
      <c r="I42" s="59"/>
      <c r="J42" s="60"/>
      <c r="K42" s="57">
        <f t="shared" ca="1" si="7"/>
        <v>131150</v>
      </c>
      <c r="P42" s="188" t="e">
        <f t="shared" si="6"/>
        <v>#N/A</v>
      </c>
      <c r="Q42" s="191" t="e">
        <f t="shared" si="3"/>
        <v>#N/A</v>
      </c>
      <c r="R42" s="191" t="e">
        <f t="shared" si="4"/>
        <v>#N/A</v>
      </c>
      <c r="S42" s="191" t="e">
        <f t="shared" si="8"/>
        <v>#N/A</v>
      </c>
      <c r="T42" s="192" t="e">
        <f>VLOOKUP(D42,'PC Receitas'!$N$4:$O$14,2,FALSE)</f>
        <v>#N/A</v>
      </c>
    </row>
    <row r="43" spans="3:20" ht="19.5" customHeight="1" thickTop="1" thickBot="1" x14ac:dyDescent="0.25">
      <c r="C43" s="58"/>
      <c r="D43" s="58"/>
      <c r="E43" s="58"/>
      <c r="F43" s="58"/>
      <c r="G43" s="58"/>
      <c r="H43" s="58"/>
      <c r="I43" s="59"/>
      <c r="J43" s="60"/>
      <c r="K43" s="57">
        <f t="shared" ca="1" si="7"/>
        <v>131150</v>
      </c>
      <c r="P43" s="188" t="e">
        <f t="shared" si="6"/>
        <v>#N/A</v>
      </c>
      <c r="Q43" s="191" t="e">
        <f t="shared" si="3"/>
        <v>#N/A</v>
      </c>
      <c r="R43" s="191" t="e">
        <f t="shared" si="4"/>
        <v>#N/A</v>
      </c>
      <c r="S43" s="191" t="e">
        <f t="shared" si="8"/>
        <v>#N/A</v>
      </c>
      <c r="T43" s="192" t="e">
        <f>VLOOKUP(D43,'PC Receitas'!$N$4:$O$14,2,FALSE)</f>
        <v>#N/A</v>
      </c>
    </row>
    <row r="44" spans="3:20" ht="19.5" customHeight="1" thickTop="1" thickBot="1" x14ac:dyDescent="0.25">
      <c r="C44" s="58"/>
      <c r="D44" s="58"/>
      <c r="E44" s="58"/>
      <c r="F44" s="58"/>
      <c r="G44" s="58"/>
      <c r="H44" s="58"/>
      <c r="I44" s="59"/>
      <c r="J44" s="60"/>
      <c r="K44" s="57">
        <f t="shared" ca="1" si="7"/>
        <v>131150</v>
      </c>
      <c r="P44" s="188" t="e">
        <f t="shared" si="6"/>
        <v>#N/A</v>
      </c>
      <c r="Q44" s="191" t="e">
        <f t="shared" si="3"/>
        <v>#N/A</v>
      </c>
      <c r="R44" s="191" t="e">
        <f t="shared" si="4"/>
        <v>#N/A</v>
      </c>
      <c r="S44" s="191" t="e">
        <f t="shared" si="8"/>
        <v>#N/A</v>
      </c>
      <c r="T44" s="192" t="e">
        <f>VLOOKUP(D44,'PC Receitas'!$N$4:$O$14,2,FALSE)</f>
        <v>#N/A</v>
      </c>
    </row>
    <row r="45" spans="3:20" ht="19.5" customHeight="1" thickTop="1" thickBot="1" x14ac:dyDescent="0.25">
      <c r="C45" s="58"/>
      <c r="D45" s="58"/>
      <c r="E45" s="58"/>
      <c r="F45" s="58"/>
      <c r="G45" s="58"/>
      <c r="H45" s="58"/>
      <c r="I45" s="59"/>
      <c r="J45" s="60"/>
      <c r="K45" s="57">
        <f t="shared" ca="1" si="7"/>
        <v>131150</v>
      </c>
      <c r="P45" s="188" t="e">
        <f t="shared" si="6"/>
        <v>#N/A</v>
      </c>
      <c r="Q45" s="191" t="e">
        <f t="shared" si="3"/>
        <v>#N/A</v>
      </c>
      <c r="R45" s="191" t="e">
        <f t="shared" si="4"/>
        <v>#N/A</v>
      </c>
      <c r="S45" s="191" t="e">
        <f t="shared" si="8"/>
        <v>#N/A</v>
      </c>
      <c r="T45" s="192" t="e">
        <f>VLOOKUP(D45,'PC Receitas'!$N$4:$O$14,2,FALSE)</f>
        <v>#N/A</v>
      </c>
    </row>
    <row r="46" spans="3:20" ht="19.5" customHeight="1" thickTop="1" thickBot="1" x14ac:dyDescent="0.25">
      <c r="C46" s="58"/>
      <c r="D46" s="58"/>
      <c r="E46" s="58"/>
      <c r="F46" s="58"/>
      <c r="G46" s="58"/>
      <c r="H46" s="58"/>
      <c r="I46" s="59"/>
      <c r="J46" s="60"/>
      <c r="K46" s="57">
        <f t="shared" ca="1" si="7"/>
        <v>131150</v>
      </c>
      <c r="P46" s="188" t="e">
        <f t="shared" si="6"/>
        <v>#N/A</v>
      </c>
      <c r="Q46" s="191" t="e">
        <f t="shared" si="3"/>
        <v>#N/A</v>
      </c>
      <c r="R46" s="191" t="e">
        <f t="shared" si="4"/>
        <v>#N/A</v>
      </c>
      <c r="S46" s="191" t="e">
        <f t="shared" si="8"/>
        <v>#N/A</v>
      </c>
      <c r="T46" s="192" t="e">
        <f>VLOOKUP(D46,'PC Receitas'!$N$4:$O$14,2,FALSE)</f>
        <v>#N/A</v>
      </c>
    </row>
    <row r="47" spans="3:20" ht="19.5" customHeight="1" thickTop="1" thickBot="1" x14ac:dyDescent="0.25">
      <c r="C47" s="58"/>
      <c r="D47" s="58"/>
      <c r="E47" s="58"/>
      <c r="F47" s="58"/>
      <c r="G47" s="58"/>
      <c r="H47" s="58"/>
      <c r="I47" s="59"/>
      <c r="J47" s="60"/>
      <c r="K47" s="57">
        <f t="shared" ca="1" si="7"/>
        <v>131150</v>
      </c>
      <c r="P47" s="188" t="e">
        <f t="shared" si="6"/>
        <v>#N/A</v>
      </c>
      <c r="Q47" s="191" t="e">
        <f t="shared" si="3"/>
        <v>#N/A</v>
      </c>
      <c r="R47" s="191" t="e">
        <f t="shared" si="4"/>
        <v>#N/A</v>
      </c>
      <c r="S47" s="191" t="e">
        <f t="shared" si="8"/>
        <v>#N/A</v>
      </c>
      <c r="T47" s="192" t="e">
        <f>VLOOKUP(D47,'PC Receitas'!$N$4:$O$14,2,FALSE)</f>
        <v>#N/A</v>
      </c>
    </row>
    <row r="48" spans="3:20" ht="19.5" customHeight="1" thickTop="1" thickBot="1" x14ac:dyDescent="0.25">
      <c r="C48" s="58"/>
      <c r="D48" s="58"/>
      <c r="E48" s="58"/>
      <c r="F48" s="58"/>
      <c r="G48" s="58"/>
      <c r="H48" s="58"/>
      <c r="I48" s="59"/>
      <c r="J48" s="60"/>
      <c r="K48" s="57">
        <f t="shared" ca="1" si="7"/>
        <v>131150</v>
      </c>
      <c r="P48" s="188" t="e">
        <f t="shared" si="6"/>
        <v>#N/A</v>
      </c>
      <c r="Q48" s="191" t="e">
        <f t="shared" si="3"/>
        <v>#N/A</v>
      </c>
      <c r="R48" s="191" t="e">
        <f t="shared" si="4"/>
        <v>#N/A</v>
      </c>
      <c r="S48" s="191" t="e">
        <f t="shared" si="8"/>
        <v>#N/A</v>
      </c>
      <c r="T48" s="192" t="e">
        <f>VLOOKUP(D48,'PC Receitas'!$N$4:$O$14,2,FALSE)</f>
        <v>#N/A</v>
      </c>
    </row>
    <row r="49" spans="3:20" ht="19.5" customHeight="1" thickTop="1" thickBot="1" x14ac:dyDescent="0.25">
      <c r="C49" s="58"/>
      <c r="D49" s="58"/>
      <c r="E49" s="58"/>
      <c r="F49" s="58"/>
      <c r="G49" s="58"/>
      <c r="H49" s="58"/>
      <c r="I49" s="59"/>
      <c r="J49" s="60"/>
      <c r="K49" s="57">
        <f t="shared" ca="1" si="7"/>
        <v>131150</v>
      </c>
      <c r="P49" s="188" t="e">
        <f t="shared" si="6"/>
        <v>#N/A</v>
      </c>
      <c r="Q49" s="191" t="e">
        <f t="shared" si="3"/>
        <v>#N/A</v>
      </c>
      <c r="R49" s="191" t="e">
        <f t="shared" si="4"/>
        <v>#N/A</v>
      </c>
      <c r="S49" s="191" t="e">
        <f t="shared" si="8"/>
        <v>#N/A</v>
      </c>
      <c r="T49" s="192" t="e">
        <f>VLOOKUP(D49,'PC Receitas'!$N$4:$O$14,2,FALSE)</f>
        <v>#N/A</v>
      </c>
    </row>
    <row r="50" spans="3:20" ht="19.5" customHeight="1" thickTop="1" thickBot="1" x14ac:dyDescent="0.25">
      <c r="C50" s="58"/>
      <c r="D50" s="58"/>
      <c r="E50" s="58"/>
      <c r="F50" s="58"/>
      <c r="G50" s="58"/>
      <c r="H50" s="58"/>
      <c r="I50" s="59"/>
      <c r="J50" s="60"/>
      <c r="K50" s="57">
        <f t="shared" ca="1" si="7"/>
        <v>131150</v>
      </c>
      <c r="P50" s="188" t="e">
        <f t="shared" si="6"/>
        <v>#N/A</v>
      </c>
      <c r="Q50" s="191" t="e">
        <f t="shared" si="3"/>
        <v>#N/A</v>
      </c>
      <c r="R50" s="191" t="e">
        <f t="shared" si="4"/>
        <v>#N/A</v>
      </c>
      <c r="S50" s="191" t="e">
        <f t="shared" si="8"/>
        <v>#N/A</v>
      </c>
      <c r="T50" s="192" t="e">
        <f>VLOOKUP(D50,'PC Receitas'!$N$4:$O$14,2,FALSE)</f>
        <v>#N/A</v>
      </c>
    </row>
    <row r="51" spans="3:20" ht="19.5" customHeight="1" thickTop="1" thickBot="1" x14ac:dyDescent="0.25">
      <c r="C51" s="58"/>
      <c r="D51" s="58"/>
      <c r="E51" s="58"/>
      <c r="F51" s="58"/>
      <c r="G51" s="58"/>
      <c r="H51" s="58"/>
      <c r="I51" s="59"/>
      <c r="J51" s="60"/>
      <c r="K51" s="57">
        <f t="shared" ca="1" si="7"/>
        <v>131150</v>
      </c>
      <c r="P51" s="188" t="e">
        <f t="shared" si="6"/>
        <v>#N/A</v>
      </c>
      <c r="Q51" s="191" t="e">
        <f t="shared" si="3"/>
        <v>#N/A</v>
      </c>
      <c r="R51" s="191" t="e">
        <f t="shared" si="4"/>
        <v>#N/A</v>
      </c>
      <c r="S51" s="191" t="e">
        <f t="shared" si="8"/>
        <v>#N/A</v>
      </c>
      <c r="T51" s="192" t="e">
        <f>VLOOKUP(D51,'PC Receitas'!$N$4:$O$14,2,FALSE)</f>
        <v>#N/A</v>
      </c>
    </row>
    <row r="52" spans="3:20" ht="19.5" customHeight="1" thickTop="1" thickBot="1" x14ac:dyDescent="0.25">
      <c r="C52" s="58"/>
      <c r="D52" s="58"/>
      <c r="E52" s="58"/>
      <c r="F52" s="58"/>
      <c r="G52" s="58"/>
      <c r="H52" s="58"/>
      <c r="I52" s="59"/>
      <c r="J52" s="60"/>
      <c r="K52" s="57">
        <f t="shared" ca="1" si="7"/>
        <v>131150</v>
      </c>
      <c r="P52" s="188" t="e">
        <f t="shared" si="6"/>
        <v>#N/A</v>
      </c>
      <c r="Q52" s="191" t="e">
        <f t="shared" si="3"/>
        <v>#N/A</v>
      </c>
      <c r="R52" s="191" t="e">
        <f t="shared" si="4"/>
        <v>#N/A</v>
      </c>
      <c r="S52" s="191" t="e">
        <f t="shared" si="8"/>
        <v>#N/A</v>
      </c>
      <c r="T52" s="192" t="e">
        <f>VLOOKUP(D52,'PC Receitas'!$N$4:$O$14,2,FALSE)</f>
        <v>#N/A</v>
      </c>
    </row>
    <row r="53" spans="3:20" ht="19.5" customHeight="1" thickTop="1" thickBot="1" x14ac:dyDescent="0.25">
      <c r="C53" s="58"/>
      <c r="D53" s="58"/>
      <c r="E53" s="58"/>
      <c r="F53" s="58"/>
      <c r="G53" s="58"/>
      <c r="H53" s="58"/>
      <c r="I53" s="59"/>
      <c r="J53" s="60"/>
      <c r="K53" s="57">
        <f t="shared" ca="1" si="7"/>
        <v>131150</v>
      </c>
      <c r="P53" s="188" t="e">
        <f t="shared" si="6"/>
        <v>#N/A</v>
      </c>
      <c r="Q53" s="191" t="e">
        <f t="shared" si="3"/>
        <v>#N/A</v>
      </c>
      <c r="R53" s="191" t="e">
        <f t="shared" si="4"/>
        <v>#N/A</v>
      </c>
      <c r="S53" s="191" t="e">
        <f t="shared" si="8"/>
        <v>#N/A</v>
      </c>
      <c r="T53" s="192" t="e">
        <f>VLOOKUP(D53,'PC Receitas'!$N$4:$O$14,2,FALSE)</f>
        <v>#N/A</v>
      </c>
    </row>
    <row r="54" spans="3:20" ht="19.5" customHeight="1" thickTop="1" thickBot="1" x14ac:dyDescent="0.25">
      <c r="C54" s="58"/>
      <c r="D54" s="58"/>
      <c r="E54" s="58"/>
      <c r="F54" s="58"/>
      <c r="G54" s="58"/>
      <c r="H54" s="58"/>
      <c r="I54" s="59"/>
      <c r="J54" s="60"/>
      <c r="K54" s="57">
        <f t="shared" ca="1" si="7"/>
        <v>131150</v>
      </c>
      <c r="P54" s="188" t="e">
        <f t="shared" si="6"/>
        <v>#N/A</v>
      </c>
      <c r="Q54" s="191" t="e">
        <f t="shared" si="3"/>
        <v>#N/A</v>
      </c>
      <c r="R54" s="191" t="e">
        <f t="shared" si="4"/>
        <v>#N/A</v>
      </c>
      <c r="S54" s="191" t="e">
        <f t="shared" si="8"/>
        <v>#N/A</v>
      </c>
      <c r="T54" s="192" t="e">
        <f>VLOOKUP(D54,'PC Receitas'!$N$4:$O$14,2,FALSE)</f>
        <v>#N/A</v>
      </c>
    </row>
    <row r="55" spans="3:20" ht="19.5" customHeight="1" thickTop="1" thickBot="1" x14ac:dyDescent="0.25">
      <c r="C55" s="58"/>
      <c r="D55" s="58"/>
      <c r="E55" s="58"/>
      <c r="F55" s="58"/>
      <c r="G55" s="58"/>
      <c r="H55" s="58"/>
      <c r="I55" s="59"/>
      <c r="J55" s="60"/>
      <c r="K55" s="57">
        <f t="shared" ca="1" si="7"/>
        <v>131150</v>
      </c>
      <c r="P55" s="188" t="e">
        <f t="shared" si="6"/>
        <v>#N/A</v>
      </c>
      <c r="Q55" s="191" t="e">
        <f t="shared" si="3"/>
        <v>#N/A</v>
      </c>
      <c r="R55" s="191" t="e">
        <f t="shared" si="4"/>
        <v>#N/A</v>
      </c>
      <c r="S55" s="191" t="e">
        <f t="shared" si="8"/>
        <v>#N/A</v>
      </c>
      <c r="T55" s="192" t="e">
        <f>VLOOKUP(D55,'PC Receitas'!$N$4:$O$14,2,FALSE)</f>
        <v>#N/A</v>
      </c>
    </row>
    <row r="56" spans="3:20" ht="19.5" customHeight="1" thickTop="1" thickBot="1" x14ac:dyDescent="0.25">
      <c r="C56" s="58"/>
      <c r="D56" s="58"/>
      <c r="E56" s="58"/>
      <c r="F56" s="58"/>
      <c r="G56" s="58"/>
      <c r="H56" s="58"/>
      <c r="I56" s="59"/>
      <c r="J56" s="60"/>
      <c r="K56" s="57">
        <f t="shared" ca="1" si="7"/>
        <v>131150</v>
      </c>
      <c r="P56" s="188" t="e">
        <f t="shared" si="6"/>
        <v>#N/A</v>
      </c>
      <c r="Q56" s="191" t="e">
        <f t="shared" si="3"/>
        <v>#N/A</v>
      </c>
      <c r="R56" s="191" t="e">
        <f t="shared" si="4"/>
        <v>#N/A</v>
      </c>
      <c r="S56" s="191" t="e">
        <f t="shared" si="8"/>
        <v>#N/A</v>
      </c>
      <c r="T56" s="192" t="e">
        <f>VLOOKUP(D56,'PC Receitas'!$N$4:$O$14,2,FALSE)</f>
        <v>#N/A</v>
      </c>
    </row>
    <row r="57" spans="3:20" ht="19.5" customHeight="1" thickTop="1" thickBot="1" x14ac:dyDescent="0.25">
      <c r="C57" s="58"/>
      <c r="D57" s="58"/>
      <c r="E57" s="58"/>
      <c r="F57" s="58"/>
      <c r="G57" s="58"/>
      <c r="H57" s="58"/>
      <c r="I57" s="59"/>
      <c r="J57" s="60"/>
      <c r="K57" s="57">
        <f t="shared" ca="1" si="7"/>
        <v>131150</v>
      </c>
      <c r="P57" s="188" t="e">
        <f t="shared" si="6"/>
        <v>#N/A</v>
      </c>
      <c r="Q57" s="191" t="e">
        <f t="shared" si="3"/>
        <v>#N/A</v>
      </c>
      <c r="R57" s="191" t="e">
        <f t="shared" si="4"/>
        <v>#N/A</v>
      </c>
      <c r="S57" s="191" t="e">
        <f t="shared" si="8"/>
        <v>#N/A</v>
      </c>
      <c r="T57" s="192" t="e">
        <f>VLOOKUP(D57,'PC Receitas'!$N$4:$O$14,2,FALSE)</f>
        <v>#N/A</v>
      </c>
    </row>
    <row r="58" spans="3:20" ht="19.5" customHeight="1" thickTop="1" thickBot="1" x14ac:dyDescent="0.25">
      <c r="C58" s="58"/>
      <c r="D58" s="58"/>
      <c r="E58" s="58"/>
      <c r="F58" s="58"/>
      <c r="G58" s="58"/>
      <c r="H58" s="58"/>
      <c r="I58" s="59"/>
      <c r="J58" s="60"/>
      <c r="K58" s="57">
        <f t="shared" ca="1" si="7"/>
        <v>131150</v>
      </c>
      <c r="P58" s="188" t="e">
        <f t="shared" si="6"/>
        <v>#N/A</v>
      </c>
      <c r="Q58" s="191" t="e">
        <f t="shared" si="3"/>
        <v>#N/A</v>
      </c>
      <c r="R58" s="191" t="e">
        <f t="shared" si="4"/>
        <v>#N/A</v>
      </c>
      <c r="S58" s="191" t="e">
        <f t="shared" si="8"/>
        <v>#N/A</v>
      </c>
      <c r="T58" s="192" t="e">
        <f>VLOOKUP(D58,'PC Receitas'!$N$4:$O$14,2,FALSE)</f>
        <v>#N/A</v>
      </c>
    </row>
    <row r="59" spans="3:20" ht="19.5" customHeight="1" thickTop="1" thickBot="1" x14ac:dyDescent="0.25">
      <c r="C59" s="58"/>
      <c r="D59" s="58"/>
      <c r="E59" s="58"/>
      <c r="F59" s="58"/>
      <c r="G59" s="58"/>
      <c r="H59" s="58"/>
      <c r="I59" s="59"/>
      <c r="J59" s="60"/>
      <c r="K59" s="57">
        <f t="shared" ca="1" si="7"/>
        <v>131150</v>
      </c>
      <c r="P59" s="188" t="e">
        <f t="shared" si="6"/>
        <v>#N/A</v>
      </c>
      <c r="Q59" s="191" t="e">
        <f t="shared" si="3"/>
        <v>#N/A</v>
      </c>
      <c r="R59" s="191" t="e">
        <f t="shared" si="4"/>
        <v>#N/A</v>
      </c>
      <c r="S59" s="191" t="e">
        <f t="shared" si="8"/>
        <v>#N/A</v>
      </c>
      <c r="T59" s="192" t="e">
        <f>VLOOKUP(D59,'PC Receitas'!$N$4:$O$14,2,FALSE)</f>
        <v>#N/A</v>
      </c>
    </row>
    <row r="60" spans="3:20" ht="19.5" customHeight="1" thickTop="1" thickBot="1" x14ac:dyDescent="0.25">
      <c r="C60" s="58"/>
      <c r="D60" s="58"/>
      <c r="E60" s="58"/>
      <c r="F60" s="58"/>
      <c r="G60" s="58"/>
      <c r="H60" s="58"/>
      <c r="I60" s="59"/>
      <c r="J60" s="60"/>
      <c r="K60" s="57">
        <f t="shared" ca="1" si="7"/>
        <v>131150</v>
      </c>
      <c r="P60" s="188" t="e">
        <f t="shared" si="6"/>
        <v>#N/A</v>
      </c>
      <c r="Q60" s="191" t="e">
        <f t="shared" si="3"/>
        <v>#N/A</v>
      </c>
      <c r="R60" s="191" t="e">
        <f t="shared" si="4"/>
        <v>#N/A</v>
      </c>
      <c r="S60" s="191" t="e">
        <f t="shared" si="8"/>
        <v>#N/A</v>
      </c>
      <c r="T60" s="192" t="e">
        <f>VLOOKUP(D60,'PC Receitas'!$N$4:$O$14,2,FALSE)</f>
        <v>#N/A</v>
      </c>
    </row>
    <row r="61" spans="3:20" ht="19.5" customHeight="1" thickTop="1" thickBot="1" x14ac:dyDescent="0.25">
      <c r="C61" s="58"/>
      <c r="D61" s="58"/>
      <c r="E61" s="58"/>
      <c r="F61" s="58"/>
      <c r="G61" s="58"/>
      <c r="H61" s="58"/>
      <c r="I61" s="59"/>
      <c r="J61" s="60"/>
      <c r="K61" s="57">
        <f t="shared" ca="1" si="7"/>
        <v>131150</v>
      </c>
      <c r="P61" s="188" t="e">
        <f t="shared" si="6"/>
        <v>#N/A</v>
      </c>
      <c r="Q61" s="191" t="e">
        <f t="shared" si="3"/>
        <v>#N/A</v>
      </c>
      <c r="R61" s="191" t="e">
        <f t="shared" si="4"/>
        <v>#N/A</v>
      </c>
      <c r="S61" s="191" t="e">
        <f t="shared" si="8"/>
        <v>#N/A</v>
      </c>
      <c r="T61" s="192" t="e">
        <f>VLOOKUP(D61,'PC Receitas'!$N$4:$O$14,2,FALSE)</f>
        <v>#N/A</v>
      </c>
    </row>
    <row r="62" spans="3:20" ht="19.5" customHeight="1" thickTop="1" thickBot="1" x14ac:dyDescent="0.25">
      <c r="C62" s="58"/>
      <c r="D62" s="58"/>
      <c r="E62" s="58"/>
      <c r="F62" s="58"/>
      <c r="G62" s="58"/>
      <c r="H62" s="58"/>
      <c r="I62" s="59"/>
      <c r="J62" s="60"/>
      <c r="K62" s="57">
        <f t="shared" ca="1" si="7"/>
        <v>131150</v>
      </c>
      <c r="P62" s="188" t="e">
        <f t="shared" si="6"/>
        <v>#N/A</v>
      </c>
      <c r="Q62" s="191" t="e">
        <f t="shared" si="3"/>
        <v>#N/A</v>
      </c>
      <c r="R62" s="191" t="e">
        <f t="shared" si="4"/>
        <v>#N/A</v>
      </c>
      <c r="S62" s="191" t="e">
        <f t="shared" si="8"/>
        <v>#N/A</v>
      </c>
      <c r="T62" s="192" t="e">
        <f>VLOOKUP(D62,'PC Receitas'!$N$4:$O$14,2,FALSE)</f>
        <v>#N/A</v>
      </c>
    </row>
    <row r="63" spans="3:20" ht="19.5" customHeight="1" thickTop="1" thickBot="1" x14ac:dyDescent="0.25">
      <c r="C63" s="58"/>
      <c r="D63" s="58"/>
      <c r="E63" s="58"/>
      <c r="F63" s="58"/>
      <c r="G63" s="58"/>
      <c r="H63" s="58"/>
      <c r="I63" s="59"/>
      <c r="J63" s="60"/>
      <c r="K63" s="57">
        <f t="shared" ca="1" si="7"/>
        <v>131150</v>
      </c>
      <c r="P63" s="188" t="e">
        <f t="shared" si="6"/>
        <v>#N/A</v>
      </c>
      <c r="Q63" s="191" t="e">
        <f t="shared" si="3"/>
        <v>#N/A</v>
      </c>
      <c r="R63" s="191" t="e">
        <f t="shared" si="4"/>
        <v>#N/A</v>
      </c>
      <c r="S63" s="191" t="e">
        <f t="shared" si="8"/>
        <v>#N/A</v>
      </c>
      <c r="T63" s="192" t="e">
        <f>VLOOKUP(D63,'PC Receitas'!$N$4:$O$14,2,FALSE)</f>
        <v>#N/A</v>
      </c>
    </row>
    <row r="64" spans="3:20" ht="19.5" customHeight="1" thickTop="1" thickBot="1" x14ac:dyDescent="0.25">
      <c r="C64" s="58"/>
      <c r="D64" s="58"/>
      <c r="E64" s="58"/>
      <c r="F64" s="58"/>
      <c r="G64" s="58"/>
      <c r="H64" s="58"/>
      <c r="I64" s="59"/>
      <c r="J64" s="60"/>
      <c r="K64" s="57">
        <f t="shared" ca="1" si="7"/>
        <v>131150</v>
      </c>
      <c r="P64" s="188" t="e">
        <f t="shared" si="6"/>
        <v>#N/A</v>
      </c>
      <c r="Q64" s="191" t="e">
        <f t="shared" si="3"/>
        <v>#N/A</v>
      </c>
      <c r="R64" s="191" t="e">
        <f t="shared" si="4"/>
        <v>#N/A</v>
      </c>
      <c r="S64" s="191" t="e">
        <f t="shared" si="8"/>
        <v>#N/A</v>
      </c>
      <c r="T64" s="192" t="e">
        <f>VLOOKUP(D64,'PC Receitas'!$N$4:$O$14,2,FALSE)</f>
        <v>#N/A</v>
      </c>
    </row>
    <row r="65" spans="3:20" ht="19.5" customHeight="1" thickTop="1" thickBot="1" x14ac:dyDescent="0.25">
      <c r="C65" s="58"/>
      <c r="D65" s="58"/>
      <c r="E65" s="58"/>
      <c r="F65" s="58"/>
      <c r="G65" s="58"/>
      <c r="H65" s="58"/>
      <c r="I65" s="59"/>
      <c r="J65" s="60"/>
      <c r="K65" s="57">
        <f t="shared" ca="1" si="7"/>
        <v>131150</v>
      </c>
      <c r="P65" s="188" t="e">
        <f t="shared" si="6"/>
        <v>#N/A</v>
      </c>
      <c r="Q65" s="191" t="e">
        <f t="shared" si="3"/>
        <v>#N/A</v>
      </c>
      <c r="R65" s="191" t="e">
        <f t="shared" si="4"/>
        <v>#N/A</v>
      </c>
      <c r="S65" s="191" t="e">
        <f t="shared" si="8"/>
        <v>#N/A</v>
      </c>
      <c r="T65" s="192" t="e">
        <f>VLOOKUP(D65,'PC Receitas'!$N$4:$O$14,2,FALSE)</f>
        <v>#N/A</v>
      </c>
    </row>
    <row r="66" spans="3:20" ht="19.5" customHeight="1" thickTop="1" thickBot="1" x14ac:dyDescent="0.25">
      <c r="C66" s="58"/>
      <c r="D66" s="58"/>
      <c r="E66" s="58"/>
      <c r="F66" s="58"/>
      <c r="G66" s="58"/>
      <c r="H66" s="58"/>
      <c r="I66" s="59"/>
      <c r="J66" s="60"/>
      <c r="K66" s="57">
        <f t="shared" ca="1" si="7"/>
        <v>131150</v>
      </c>
      <c r="P66" s="188" t="e">
        <f t="shared" si="6"/>
        <v>#N/A</v>
      </c>
      <c r="Q66" s="191" t="e">
        <f t="shared" si="3"/>
        <v>#N/A</v>
      </c>
      <c r="R66" s="191" t="e">
        <f t="shared" si="4"/>
        <v>#N/A</v>
      </c>
      <c r="S66" s="191" t="e">
        <f t="shared" si="8"/>
        <v>#N/A</v>
      </c>
      <c r="T66" s="192" t="e">
        <f>VLOOKUP(D66,'PC Receitas'!$N$4:$O$14,2,FALSE)</f>
        <v>#N/A</v>
      </c>
    </row>
    <row r="67" spans="3:20" ht="19.5" customHeight="1" thickTop="1" thickBot="1" x14ac:dyDescent="0.25">
      <c r="C67" s="58"/>
      <c r="D67" s="58"/>
      <c r="E67" s="58"/>
      <c r="F67" s="58"/>
      <c r="G67" s="58"/>
      <c r="H67" s="58"/>
      <c r="I67" s="59"/>
      <c r="J67" s="60"/>
      <c r="K67" s="57">
        <f t="shared" ca="1" si="7"/>
        <v>131150</v>
      </c>
      <c r="P67" s="188" t="e">
        <f t="shared" si="6"/>
        <v>#N/A</v>
      </c>
      <c r="Q67" s="191" t="e">
        <f t="shared" si="3"/>
        <v>#N/A</v>
      </c>
      <c r="R67" s="191" t="e">
        <f t="shared" si="4"/>
        <v>#N/A</v>
      </c>
      <c r="S67" s="191" t="e">
        <f t="shared" si="8"/>
        <v>#N/A</v>
      </c>
      <c r="T67" s="192" t="e">
        <f>VLOOKUP(D67,'PC Receitas'!$N$4:$O$14,2,FALSE)</f>
        <v>#N/A</v>
      </c>
    </row>
    <row r="68" spans="3:20" ht="19.5" customHeight="1" thickTop="1" thickBot="1" x14ac:dyDescent="0.25">
      <c r="C68" s="58"/>
      <c r="D68" s="58"/>
      <c r="E68" s="58"/>
      <c r="F68" s="58"/>
      <c r="G68" s="58"/>
      <c r="H68" s="58"/>
      <c r="I68" s="59"/>
      <c r="J68" s="60"/>
      <c r="K68" s="57">
        <f t="shared" ca="1" si="7"/>
        <v>131150</v>
      </c>
      <c r="P68" s="188" t="e">
        <f t="shared" si="6"/>
        <v>#N/A</v>
      </c>
      <c r="Q68" s="191" t="e">
        <f t="shared" si="3"/>
        <v>#N/A</v>
      </c>
      <c r="R68" s="191" t="e">
        <f t="shared" si="4"/>
        <v>#N/A</v>
      </c>
      <c r="S68" s="191" t="e">
        <f t="shared" si="8"/>
        <v>#N/A</v>
      </c>
      <c r="T68" s="192" t="e">
        <f>VLOOKUP(D68,'PC Receitas'!$N$4:$O$14,2,FALSE)</f>
        <v>#N/A</v>
      </c>
    </row>
    <row r="69" spans="3:20" ht="19.5" customHeight="1" thickTop="1" thickBot="1" x14ac:dyDescent="0.25">
      <c r="C69" s="58"/>
      <c r="D69" s="58"/>
      <c r="E69" s="58"/>
      <c r="F69" s="58"/>
      <c r="G69" s="58"/>
      <c r="H69" s="58"/>
      <c r="I69" s="59"/>
      <c r="J69" s="60"/>
      <c r="K69" s="57">
        <f t="shared" ca="1" si="7"/>
        <v>131150</v>
      </c>
      <c r="P69" s="188" t="e">
        <f t="shared" si="6"/>
        <v>#N/A</v>
      </c>
      <c r="Q69" s="191" t="e">
        <f t="shared" si="3"/>
        <v>#N/A</v>
      </c>
      <c r="R69" s="191" t="e">
        <f t="shared" si="4"/>
        <v>#N/A</v>
      </c>
      <c r="S69" s="191" t="e">
        <f t="shared" si="8"/>
        <v>#N/A</v>
      </c>
      <c r="T69" s="192" t="e">
        <f>VLOOKUP(D69,'PC Receitas'!$N$4:$O$14,2,FALSE)</f>
        <v>#N/A</v>
      </c>
    </row>
    <row r="70" spans="3:20" ht="19.5" customHeight="1" thickTop="1" thickBot="1" x14ac:dyDescent="0.25">
      <c r="C70" s="58"/>
      <c r="D70" s="58"/>
      <c r="E70" s="58"/>
      <c r="F70" s="58"/>
      <c r="G70" s="58"/>
      <c r="H70" s="58"/>
      <c r="I70" s="59"/>
      <c r="J70" s="60"/>
      <c r="K70" s="57">
        <f t="shared" ca="1" si="7"/>
        <v>131150</v>
      </c>
      <c r="P70" s="188" t="e">
        <f t="shared" si="6"/>
        <v>#N/A</v>
      </c>
      <c r="Q70" s="191" t="e">
        <f t="shared" ref="Q70:Q133" si="9">IF(T70="Despesas_de_Moradia","Despesa",IF(T70="Despesas_com_Alimentacao","Despesa",IF(T70="Despesas_com_Saude","Despesa","")))</f>
        <v>#N/A</v>
      </c>
      <c r="R70" s="191" t="e">
        <f t="shared" ref="R70:R133" si="10">IF(T70="Renda_Familiar","Receita",IF(T70="Receitas_com_Aplicacoes_Financeiras","Receita",IF(T70="Outras_Receitas","Receita","")))</f>
        <v>#N/A</v>
      </c>
      <c r="S70" s="191" t="e">
        <f t="shared" si="8"/>
        <v>#N/A</v>
      </c>
      <c r="T70" s="192" t="e">
        <f>VLOOKUP(D70,'PC Receitas'!$N$4:$O$14,2,FALSE)</f>
        <v>#N/A</v>
      </c>
    </row>
    <row r="71" spans="3:20" ht="19.5" customHeight="1" thickTop="1" thickBot="1" x14ac:dyDescent="0.25">
      <c r="C71" s="58"/>
      <c r="D71" s="58"/>
      <c r="E71" s="58"/>
      <c r="F71" s="58"/>
      <c r="G71" s="58"/>
      <c r="H71" s="58"/>
      <c r="I71" s="59"/>
      <c r="J71" s="60"/>
      <c r="K71" s="57">
        <f t="shared" ca="1" si="7"/>
        <v>131150</v>
      </c>
      <c r="P71" s="188" t="e">
        <f t="shared" si="6"/>
        <v>#N/A</v>
      </c>
      <c r="Q71" s="191" t="e">
        <f t="shared" si="9"/>
        <v>#N/A</v>
      </c>
      <c r="R71" s="191" t="e">
        <f t="shared" si="10"/>
        <v>#N/A</v>
      </c>
      <c r="S71" s="191" t="e">
        <f t="shared" si="8"/>
        <v>#N/A</v>
      </c>
      <c r="T71" s="192" t="e">
        <f>VLOOKUP(D71,'PC Receitas'!$N$4:$O$14,2,FALSE)</f>
        <v>#N/A</v>
      </c>
    </row>
    <row r="72" spans="3:20" ht="19.5" customHeight="1" thickTop="1" thickBot="1" x14ac:dyDescent="0.25">
      <c r="C72" s="58"/>
      <c r="D72" s="58"/>
      <c r="E72" s="58"/>
      <c r="F72" s="58"/>
      <c r="G72" s="58"/>
      <c r="H72" s="58"/>
      <c r="I72" s="59"/>
      <c r="J72" s="60"/>
      <c r="K72" s="57">
        <f t="shared" ca="1" si="7"/>
        <v>131150</v>
      </c>
      <c r="P72" s="188" t="e">
        <f t="shared" si="6"/>
        <v>#N/A</v>
      </c>
      <c r="Q72" s="191" t="e">
        <f t="shared" si="9"/>
        <v>#N/A</v>
      </c>
      <c r="R72" s="191" t="e">
        <f t="shared" si="10"/>
        <v>#N/A</v>
      </c>
      <c r="S72" s="191" t="e">
        <f t="shared" si="8"/>
        <v>#N/A</v>
      </c>
      <c r="T72" s="192" t="e">
        <f>VLOOKUP(D72,'PC Receitas'!$N$4:$O$14,2,FALSE)</f>
        <v>#N/A</v>
      </c>
    </row>
    <row r="73" spans="3:20" ht="19.5" customHeight="1" thickTop="1" thickBot="1" x14ac:dyDescent="0.25">
      <c r="C73" s="58"/>
      <c r="D73" s="58"/>
      <c r="E73" s="58"/>
      <c r="F73" s="58"/>
      <c r="G73" s="58"/>
      <c r="H73" s="58"/>
      <c r="I73" s="59"/>
      <c r="J73" s="60"/>
      <c r="K73" s="57">
        <f t="shared" ca="1" si="7"/>
        <v>131150</v>
      </c>
      <c r="P73" s="188" t="e">
        <f t="shared" si="6"/>
        <v>#N/A</v>
      </c>
      <c r="Q73" s="191" t="e">
        <f t="shared" si="9"/>
        <v>#N/A</v>
      </c>
      <c r="R73" s="191" t="e">
        <f t="shared" si="10"/>
        <v>#N/A</v>
      </c>
      <c r="S73" s="191" t="e">
        <f t="shared" si="8"/>
        <v>#N/A</v>
      </c>
      <c r="T73" s="192" t="e">
        <f>VLOOKUP(D73,'PC Receitas'!$N$4:$O$14,2,FALSE)</f>
        <v>#N/A</v>
      </c>
    </row>
    <row r="74" spans="3:20" ht="19.5" customHeight="1" thickTop="1" thickBot="1" x14ac:dyDescent="0.25">
      <c r="C74" s="58"/>
      <c r="D74" s="58"/>
      <c r="E74" s="58"/>
      <c r="F74" s="58"/>
      <c r="G74" s="58"/>
      <c r="H74" s="58"/>
      <c r="I74" s="59"/>
      <c r="J74" s="60"/>
      <c r="K74" s="57">
        <f t="shared" ca="1" si="7"/>
        <v>131150</v>
      </c>
      <c r="P74" s="188" t="e">
        <f t="shared" si="6"/>
        <v>#N/A</v>
      </c>
      <c r="Q74" s="191" t="e">
        <f t="shared" si="9"/>
        <v>#N/A</v>
      </c>
      <c r="R74" s="191" t="e">
        <f t="shared" si="10"/>
        <v>#N/A</v>
      </c>
      <c r="S74" s="191" t="e">
        <f t="shared" si="8"/>
        <v>#N/A</v>
      </c>
      <c r="T74" s="192" t="e">
        <f>VLOOKUP(D74,'PC Receitas'!$N$4:$O$14,2,FALSE)</f>
        <v>#N/A</v>
      </c>
    </row>
    <row r="75" spans="3:20" ht="19.5" customHeight="1" thickTop="1" thickBot="1" x14ac:dyDescent="0.25">
      <c r="C75" s="58"/>
      <c r="D75" s="58"/>
      <c r="E75" s="58"/>
      <c r="F75" s="58"/>
      <c r="G75" s="58"/>
      <c r="H75" s="58"/>
      <c r="I75" s="59"/>
      <c r="J75" s="60"/>
      <c r="K75" s="57">
        <f t="shared" ca="1" si="7"/>
        <v>131150</v>
      </c>
      <c r="P75" s="188" t="e">
        <f t="shared" si="6"/>
        <v>#N/A</v>
      </c>
      <c r="Q75" s="191" t="e">
        <f t="shared" si="9"/>
        <v>#N/A</v>
      </c>
      <c r="R75" s="191" t="e">
        <f t="shared" si="10"/>
        <v>#N/A</v>
      </c>
      <c r="S75" s="191" t="e">
        <f t="shared" si="8"/>
        <v>#N/A</v>
      </c>
      <c r="T75" s="192" t="e">
        <f>VLOOKUP(D75,'PC Receitas'!$N$4:$O$14,2,FALSE)</f>
        <v>#N/A</v>
      </c>
    </row>
    <row r="76" spans="3:20" ht="19.5" customHeight="1" thickTop="1" thickBot="1" x14ac:dyDescent="0.25">
      <c r="C76" s="58"/>
      <c r="D76" s="58"/>
      <c r="E76" s="58"/>
      <c r="F76" s="58"/>
      <c r="G76" s="58"/>
      <c r="H76" s="58"/>
      <c r="I76" s="59"/>
      <c r="J76" s="60"/>
      <c r="K76" s="57">
        <f t="shared" ca="1" si="7"/>
        <v>131150</v>
      </c>
      <c r="P76" s="188" t="e">
        <f t="shared" si="6"/>
        <v>#N/A</v>
      </c>
      <c r="Q76" s="191" t="e">
        <f t="shared" si="9"/>
        <v>#N/A</v>
      </c>
      <c r="R76" s="191" t="e">
        <f t="shared" si="10"/>
        <v>#N/A</v>
      </c>
      <c r="S76" s="191" t="e">
        <f t="shared" si="8"/>
        <v>#N/A</v>
      </c>
      <c r="T76" s="192" t="e">
        <f>VLOOKUP(D76,'PC Receitas'!$N$4:$O$14,2,FALSE)</f>
        <v>#N/A</v>
      </c>
    </row>
    <row r="77" spans="3:20" ht="19.5" customHeight="1" thickTop="1" thickBot="1" x14ac:dyDescent="0.25">
      <c r="C77" s="58"/>
      <c r="D77" s="58"/>
      <c r="E77" s="58"/>
      <c r="F77" s="58"/>
      <c r="G77" s="58"/>
      <c r="H77" s="58"/>
      <c r="I77" s="59"/>
      <c r="J77" s="60"/>
      <c r="K77" s="57">
        <f t="shared" ca="1" si="7"/>
        <v>131150</v>
      </c>
      <c r="P77" s="188" t="e">
        <f t="shared" si="6"/>
        <v>#N/A</v>
      </c>
      <c r="Q77" s="191" t="e">
        <f t="shared" si="9"/>
        <v>#N/A</v>
      </c>
      <c r="R77" s="191" t="e">
        <f t="shared" si="10"/>
        <v>#N/A</v>
      </c>
      <c r="S77" s="191" t="e">
        <f t="shared" si="8"/>
        <v>#N/A</v>
      </c>
      <c r="T77" s="192" t="e">
        <f>VLOOKUP(D77,'PC Receitas'!$N$4:$O$14,2,FALSE)</f>
        <v>#N/A</v>
      </c>
    </row>
    <row r="78" spans="3:20" ht="19.5" customHeight="1" thickTop="1" thickBot="1" x14ac:dyDescent="0.25">
      <c r="C78" s="58"/>
      <c r="D78" s="58"/>
      <c r="E78" s="58"/>
      <c r="F78" s="58"/>
      <c r="G78" s="58"/>
      <c r="H78" s="58"/>
      <c r="I78" s="59"/>
      <c r="J78" s="60"/>
      <c r="K78" s="57">
        <f t="shared" ca="1" si="7"/>
        <v>131150</v>
      </c>
      <c r="P78" s="188" t="e">
        <f t="shared" si="6"/>
        <v>#N/A</v>
      </c>
      <c r="Q78" s="191" t="e">
        <f t="shared" si="9"/>
        <v>#N/A</v>
      </c>
      <c r="R78" s="191" t="e">
        <f t="shared" si="10"/>
        <v>#N/A</v>
      </c>
      <c r="S78" s="191" t="e">
        <f t="shared" si="8"/>
        <v>#N/A</v>
      </c>
      <c r="T78" s="192" t="e">
        <f>VLOOKUP(D78,'PC Receitas'!$N$4:$O$14,2,FALSE)</f>
        <v>#N/A</v>
      </c>
    </row>
    <row r="79" spans="3:20" ht="19.5" customHeight="1" thickTop="1" thickBot="1" x14ac:dyDescent="0.25">
      <c r="C79" s="58"/>
      <c r="D79" s="58"/>
      <c r="E79" s="58"/>
      <c r="F79" s="58"/>
      <c r="G79" s="58"/>
      <c r="H79" s="58"/>
      <c r="I79" s="59"/>
      <c r="J79" s="60"/>
      <c r="K79" s="57">
        <f t="shared" ca="1" si="7"/>
        <v>131150</v>
      </c>
      <c r="P79" s="188" t="e">
        <f t="shared" si="6"/>
        <v>#N/A</v>
      </c>
      <c r="Q79" s="191" t="e">
        <f t="shared" si="9"/>
        <v>#N/A</v>
      </c>
      <c r="R79" s="191" t="e">
        <f t="shared" si="10"/>
        <v>#N/A</v>
      </c>
      <c r="S79" s="191" t="e">
        <f t="shared" si="8"/>
        <v>#N/A</v>
      </c>
      <c r="T79" s="192" t="e">
        <f>VLOOKUP(D79,'PC Receitas'!$N$4:$O$14,2,FALSE)</f>
        <v>#N/A</v>
      </c>
    </row>
    <row r="80" spans="3:20" ht="19.5" customHeight="1" thickTop="1" thickBot="1" x14ac:dyDescent="0.25">
      <c r="C80" s="58"/>
      <c r="D80" s="58"/>
      <c r="E80" s="58"/>
      <c r="F80" s="58"/>
      <c r="G80" s="58"/>
      <c r="H80" s="58"/>
      <c r="I80" s="59"/>
      <c r="J80" s="60"/>
      <c r="K80" s="57">
        <f t="shared" ca="1" si="7"/>
        <v>131150</v>
      </c>
      <c r="P80" s="188" t="e">
        <f t="shared" ref="P80:P143" si="11">IF(T80="Despesas_com_Transportes","Despesa",IF(T80="Despesas_com_Lazer_e_Informacao","Despesa",IF(T80="Outras_Despesas","Despesa",IF(T80="Imposto_de_Renda","Despesa",IF(T80="Investimentos_Bens","Despesa","")))))</f>
        <v>#N/A</v>
      </c>
      <c r="Q80" s="191" t="e">
        <f t="shared" si="9"/>
        <v>#N/A</v>
      </c>
      <c r="R80" s="191" t="e">
        <f t="shared" si="10"/>
        <v>#N/A</v>
      </c>
      <c r="S80" s="191" t="e">
        <f t="shared" si="8"/>
        <v>#N/A</v>
      </c>
      <c r="T80" s="192" t="e">
        <f>VLOOKUP(D80,'PC Receitas'!$N$4:$O$14,2,FALSE)</f>
        <v>#N/A</v>
      </c>
    </row>
    <row r="81" spans="3:20" ht="19.5" customHeight="1" thickTop="1" thickBot="1" x14ac:dyDescent="0.25">
      <c r="C81" s="58"/>
      <c r="D81" s="58"/>
      <c r="E81" s="58"/>
      <c r="F81" s="58"/>
      <c r="G81" s="58"/>
      <c r="H81" s="58"/>
      <c r="I81" s="59"/>
      <c r="J81" s="60"/>
      <c r="K81" s="57">
        <f t="shared" ca="1" si="7"/>
        <v>131150</v>
      </c>
      <c r="P81" s="188" t="e">
        <f t="shared" si="11"/>
        <v>#N/A</v>
      </c>
      <c r="Q81" s="191" t="e">
        <f t="shared" si="9"/>
        <v>#N/A</v>
      </c>
      <c r="R81" s="191" t="e">
        <f t="shared" si="10"/>
        <v>#N/A</v>
      </c>
      <c r="S81" s="191" t="e">
        <f t="shared" si="8"/>
        <v>#N/A</v>
      </c>
      <c r="T81" s="192" t="e">
        <f>VLOOKUP(D81,'PC Receitas'!$N$4:$O$14,2,FALSE)</f>
        <v>#N/A</v>
      </c>
    </row>
    <row r="82" spans="3:20" ht="19.5" customHeight="1" thickTop="1" thickBot="1" x14ac:dyDescent="0.25">
      <c r="C82" s="58"/>
      <c r="D82" s="58"/>
      <c r="E82" s="58"/>
      <c r="F82" s="58"/>
      <c r="G82" s="58"/>
      <c r="H82" s="58"/>
      <c r="I82" s="59"/>
      <c r="J82" s="60"/>
      <c r="K82" s="57">
        <f t="shared" ca="1" si="7"/>
        <v>131150</v>
      </c>
      <c r="P82" s="188" t="e">
        <f t="shared" si="11"/>
        <v>#N/A</v>
      </c>
      <c r="Q82" s="191" t="e">
        <f t="shared" si="9"/>
        <v>#N/A</v>
      </c>
      <c r="R82" s="191" t="e">
        <f t="shared" si="10"/>
        <v>#N/A</v>
      </c>
      <c r="S82" s="191" t="e">
        <f t="shared" si="8"/>
        <v>#N/A</v>
      </c>
      <c r="T82" s="192" t="e">
        <f>VLOOKUP(D82,'PC Receitas'!$N$4:$O$14,2,FALSE)</f>
        <v>#N/A</v>
      </c>
    </row>
    <row r="83" spans="3:20" ht="19.5" customHeight="1" thickTop="1" thickBot="1" x14ac:dyDescent="0.25">
      <c r="C83" s="58"/>
      <c r="D83" s="58"/>
      <c r="E83" s="58"/>
      <c r="F83" s="58"/>
      <c r="G83" s="58"/>
      <c r="H83" s="58"/>
      <c r="I83" s="59"/>
      <c r="J83" s="60"/>
      <c r="K83" s="57">
        <f t="shared" ref="K83:K146" ca="1" si="12">K82+IF(AND(J83="Pago",OR(D83=$V$5,D83=$V$6,D83=$V$7)),I83,IF(AND(J83="Pago",OR(D83=$V$8,D83=$V$9,D83=$V$10,D83=$V$11,D83=$V$12,D83=$V$13,D83=$V$14,D83=$V$15)),-I83,IF(G83="À Vista",IF(J83="Pago",-I83,0),0)))</f>
        <v>131150</v>
      </c>
      <c r="P83" s="188" t="e">
        <f t="shared" si="11"/>
        <v>#N/A</v>
      </c>
      <c r="Q83" s="191" t="e">
        <f t="shared" si="9"/>
        <v>#N/A</v>
      </c>
      <c r="R83" s="191" t="e">
        <f t="shared" si="10"/>
        <v>#N/A</v>
      </c>
      <c r="S83" s="191" t="e">
        <f t="shared" si="8"/>
        <v>#N/A</v>
      </c>
      <c r="T83" s="192" t="e">
        <f>VLOOKUP(D83,'PC Receitas'!$N$4:$O$14,2,FALSE)</f>
        <v>#N/A</v>
      </c>
    </row>
    <row r="84" spans="3:20" ht="19.5" customHeight="1" thickTop="1" thickBot="1" x14ac:dyDescent="0.25">
      <c r="C84" s="58"/>
      <c r="D84" s="58"/>
      <c r="E84" s="58"/>
      <c r="F84" s="58"/>
      <c r="G84" s="58"/>
      <c r="H84" s="58"/>
      <c r="I84" s="59"/>
      <c r="J84" s="60"/>
      <c r="K84" s="57">
        <f t="shared" ca="1" si="12"/>
        <v>131150</v>
      </c>
      <c r="P84" s="188" t="e">
        <f t="shared" si="11"/>
        <v>#N/A</v>
      </c>
      <c r="Q84" s="191" t="e">
        <f t="shared" si="9"/>
        <v>#N/A</v>
      </c>
      <c r="R84" s="191" t="e">
        <f t="shared" si="10"/>
        <v>#N/A</v>
      </c>
      <c r="S84" s="191" t="e">
        <f t="shared" ref="S84:S147" si="13">IF(P84&lt;&gt;"",P84,IF(Q84&lt;&gt;"",Q84,IF(R84&lt;&gt;"",R84,"")))</f>
        <v>#N/A</v>
      </c>
      <c r="T84" s="192" t="e">
        <f>VLOOKUP(D84,'PC Receitas'!$N$4:$O$14,2,FALSE)</f>
        <v>#N/A</v>
      </c>
    </row>
    <row r="85" spans="3:20" ht="19.5" customHeight="1" thickTop="1" thickBot="1" x14ac:dyDescent="0.25">
      <c r="C85" s="58"/>
      <c r="D85" s="58"/>
      <c r="E85" s="58"/>
      <c r="F85" s="58"/>
      <c r="G85" s="58"/>
      <c r="H85" s="58"/>
      <c r="I85" s="59"/>
      <c r="J85" s="60"/>
      <c r="K85" s="57">
        <f t="shared" ca="1" si="12"/>
        <v>131150</v>
      </c>
      <c r="P85" s="188" t="e">
        <f t="shared" si="11"/>
        <v>#N/A</v>
      </c>
      <c r="Q85" s="191" t="e">
        <f t="shared" si="9"/>
        <v>#N/A</v>
      </c>
      <c r="R85" s="191" t="e">
        <f t="shared" si="10"/>
        <v>#N/A</v>
      </c>
      <c r="S85" s="191" t="e">
        <f t="shared" si="13"/>
        <v>#N/A</v>
      </c>
      <c r="T85" s="192" t="e">
        <f>VLOOKUP(D85,'PC Receitas'!$N$4:$O$14,2,FALSE)</f>
        <v>#N/A</v>
      </c>
    </row>
    <row r="86" spans="3:20" ht="19.5" customHeight="1" thickTop="1" thickBot="1" x14ac:dyDescent="0.25">
      <c r="C86" s="58"/>
      <c r="D86" s="58"/>
      <c r="E86" s="58"/>
      <c r="F86" s="58"/>
      <c r="G86" s="58"/>
      <c r="H86" s="58"/>
      <c r="I86" s="59"/>
      <c r="J86" s="60"/>
      <c r="K86" s="57">
        <f t="shared" ca="1" si="12"/>
        <v>131150</v>
      </c>
      <c r="P86" s="188" t="e">
        <f t="shared" si="11"/>
        <v>#N/A</v>
      </c>
      <c r="Q86" s="191" t="e">
        <f t="shared" si="9"/>
        <v>#N/A</v>
      </c>
      <c r="R86" s="191" t="e">
        <f t="shared" si="10"/>
        <v>#N/A</v>
      </c>
      <c r="S86" s="191" t="e">
        <f t="shared" si="13"/>
        <v>#N/A</v>
      </c>
      <c r="T86" s="192" t="e">
        <f>VLOOKUP(D86,'PC Receitas'!$N$4:$O$14,2,FALSE)</f>
        <v>#N/A</v>
      </c>
    </row>
    <row r="87" spans="3:20" ht="19.5" customHeight="1" thickTop="1" thickBot="1" x14ac:dyDescent="0.25">
      <c r="C87" s="58"/>
      <c r="D87" s="58"/>
      <c r="E87" s="58"/>
      <c r="F87" s="58"/>
      <c r="G87" s="58"/>
      <c r="H87" s="58"/>
      <c r="I87" s="59"/>
      <c r="J87" s="60"/>
      <c r="K87" s="57">
        <f t="shared" ca="1" si="12"/>
        <v>131150</v>
      </c>
      <c r="P87" s="188" t="e">
        <f t="shared" si="11"/>
        <v>#N/A</v>
      </c>
      <c r="Q87" s="191" t="e">
        <f t="shared" si="9"/>
        <v>#N/A</v>
      </c>
      <c r="R87" s="191" t="e">
        <f t="shared" si="10"/>
        <v>#N/A</v>
      </c>
      <c r="S87" s="191" t="e">
        <f t="shared" si="13"/>
        <v>#N/A</v>
      </c>
      <c r="T87" s="192" t="e">
        <f>VLOOKUP(D87,'PC Receitas'!$N$4:$O$14,2,FALSE)</f>
        <v>#N/A</v>
      </c>
    </row>
    <row r="88" spans="3:20" ht="19.5" customHeight="1" thickTop="1" thickBot="1" x14ac:dyDescent="0.25">
      <c r="C88" s="58"/>
      <c r="D88" s="58"/>
      <c r="E88" s="58"/>
      <c r="F88" s="58"/>
      <c r="G88" s="58"/>
      <c r="H88" s="58"/>
      <c r="I88" s="59"/>
      <c r="J88" s="60"/>
      <c r="K88" s="57">
        <f t="shared" ca="1" si="12"/>
        <v>131150</v>
      </c>
      <c r="P88" s="188" t="e">
        <f t="shared" si="11"/>
        <v>#N/A</v>
      </c>
      <c r="Q88" s="191" t="e">
        <f t="shared" si="9"/>
        <v>#N/A</v>
      </c>
      <c r="R88" s="191" t="e">
        <f t="shared" si="10"/>
        <v>#N/A</v>
      </c>
      <c r="S88" s="191" t="e">
        <f t="shared" si="13"/>
        <v>#N/A</v>
      </c>
      <c r="T88" s="192" t="e">
        <f>VLOOKUP(D88,'PC Receitas'!$N$4:$O$14,2,FALSE)</f>
        <v>#N/A</v>
      </c>
    </row>
    <row r="89" spans="3:20" ht="19.5" customHeight="1" thickTop="1" thickBot="1" x14ac:dyDescent="0.25">
      <c r="C89" s="58"/>
      <c r="D89" s="58"/>
      <c r="E89" s="58"/>
      <c r="F89" s="58"/>
      <c r="G89" s="58"/>
      <c r="H89" s="58"/>
      <c r="I89" s="59"/>
      <c r="J89" s="60"/>
      <c r="K89" s="57">
        <f t="shared" ca="1" si="12"/>
        <v>131150</v>
      </c>
      <c r="P89" s="188" t="e">
        <f t="shared" si="11"/>
        <v>#N/A</v>
      </c>
      <c r="Q89" s="191" t="e">
        <f t="shared" si="9"/>
        <v>#N/A</v>
      </c>
      <c r="R89" s="191" t="e">
        <f t="shared" si="10"/>
        <v>#N/A</v>
      </c>
      <c r="S89" s="191" t="e">
        <f t="shared" si="13"/>
        <v>#N/A</v>
      </c>
      <c r="T89" s="192" t="e">
        <f>VLOOKUP(D89,'PC Receitas'!$N$4:$O$14,2,FALSE)</f>
        <v>#N/A</v>
      </c>
    </row>
    <row r="90" spans="3:20" ht="19.5" customHeight="1" thickTop="1" thickBot="1" x14ac:dyDescent="0.25">
      <c r="C90" s="58"/>
      <c r="D90" s="58"/>
      <c r="E90" s="58"/>
      <c r="F90" s="58"/>
      <c r="G90" s="58"/>
      <c r="H90" s="58"/>
      <c r="I90" s="59"/>
      <c r="J90" s="60"/>
      <c r="K90" s="57">
        <f t="shared" ca="1" si="12"/>
        <v>131150</v>
      </c>
      <c r="P90" s="188" t="e">
        <f t="shared" si="11"/>
        <v>#N/A</v>
      </c>
      <c r="Q90" s="191" t="e">
        <f t="shared" si="9"/>
        <v>#N/A</v>
      </c>
      <c r="R90" s="191" t="e">
        <f t="shared" si="10"/>
        <v>#N/A</v>
      </c>
      <c r="S90" s="191" t="e">
        <f t="shared" si="13"/>
        <v>#N/A</v>
      </c>
      <c r="T90" s="192" t="e">
        <f>VLOOKUP(D90,'PC Receitas'!$N$4:$O$14,2,FALSE)</f>
        <v>#N/A</v>
      </c>
    </row>
    <row r="91" spans="3:20" ht="19.5" customHeight="1" thickTop="1" thickBot="1" x14ac:dyDescent="0.25">
      <c r="C91" s="58"/>
      <c r="D91" s="58"/>
      <c r="E91" s="58"/>
      <c r="F91" s="58"/>
      <c r="G91" s="58"/>
      <c r="H91" s="58"/>
      <c r="I91" s="59"/>
      <c r="J91" s="60"/>
      <c r="K91" s="57">
        <f t="shared" ca="1" si="12"/>
        <v>131150</v>
      </c>
      <c r="P91" s="188" t="e">
        <f t="shared" si="11"/>
        <v>#N/A</v>
      </c>
      <c r="Q91" s="191" t="e">
        <f t="shared" si="9"/>
        <v>#N/A</v>
      </c>
      <c r="R91" s="191" t="e">
        <f t="shared" si="10"/>
        <v>#N/A</v>
      </c>
      <c r="S91" s="191" t="e">
        <f t="shared" si="13"/>
        <v>#N/A</v>
      </c>
      <c r="T91" s="192" t="e">
        <f>VLOOKUP(D91,'PC Receitas'!$N$4:$O$14,2,FALSE)</f>
        <v>#N/A</v>
      </c>
    </row>
    <row r="92" spans="3:20" ht="19.5" customHeight="1" thickTop="1" thickBot="1" x14ac:dyDescent="0.25">
      <c r="C92" s="58"/>
      <c r="D92" s="58"/>
      <c r="E92" s="58"/>
      <c r="F92" s="58"/>
      <c r="G92" s="58"/>
      <c r="H92" s="58"/>
      <c r="I92" s="59"/>
      <c r="J92" s="60"/>
      <c r="K92" s="57">
        <f t="shared" ca="1" si="12"/>
        <v>131150</v>
      </c>
      <c r="P92" s="188" t="e">
        <f t="shared" si="11"/>
        <v>#N/A</v>
      </c>
      <c r="Q92" s="191" t="e">
        <f t="shared" si="9"/>
        <v>#N/A</v>
      </c>
      <c r="R92" s="191" t="e">
        <f t="shared" si="10"/>
        <v>#N/A</v>
      </c>
      <c r="S92" s="191" t="e">
        <f t="shared" si="13"/>
        <v>#N/A</v>
      </c>
      <c r="T92" s="192" t="e">
        <f>VLOOKUP(D92,'PC Receitas'!$N$4:$O$14,2,FALSE)</f>
        <v>#N/A</v>
      </c>
    </row>
    <row r="93" spans="3:20" ht="19.5" customHeight="1" thickTop="1" thickBot="1" x14ac:dyDescent="0.25">
      <c r="C93" s="58"/>
      <c r="D93" s="58"/>
      <c r="E93" s="58"/>
      <c r="F93" s="58"/>
      <c r="G93" s="58"/>
      <c r="H93" s="58"/>
      <c r="I93" s="59"/>
      <c r="J93" s="60"/>
      <c r="K93" s="57">
        <f t="shared" ca="1" si="12"/>
        <v>131150</v>
      </c>
      <c r="P93" s="188" t="e">
        <f t="shared" si="11"/>
        <v>#N/A</v>
      </c>
      <c r="Q93" s="191" t="e">
        <f t="shared" si="9"/>
        <v>#N/A</v>
      </c>
      <c r="R93" s="191" t="e">
        <f t="shared" si="10"/>
        <v>#N/A</v>
      </c>
      <c r="S93" s="191" t="e">
        <f t="shared" si="13"/>
        <v>#N/A</v>
      </c>
      <c r="T93" s="192" t="e">
        <f>VLOOKUP(D93,'PC Receitas'!$N$4:$O$14,2,FALSE)</f>
        <v>#N/A</v>
      </c>
    </row>
    <row r="94" spans="3:20" ht="19.5" customHeight="1" thickTop="1" thickBot="1" x14ac:dyDescent="0.25">
      <c r="C94" s="58"/>
      <c r="D94" s="58"/>
      <c r="E94" s="58"/>
      <c r="F94" s="58"/>
      <c r="G94" s="58"/>
      <c r="H94" s="58"/>
      <c r="I94" s="59"/>
      <c r="J94" s="60"/>
      <c r="K94" s="57">
        <f t="shared" ca="1" si="12"/>
        <v>131150</v>
      </c>
      <c r="P94" s="188" t="e">
        <f t="shared" si="11"/>
        <v>#N/A</v>
      </c>
      <c r="Q94" s="191" t="e">
        <f t="shared" si="9"/>
        <v>#N/A</v>
      </c>
      <c r="R94" s="191" t="e">
        <f t="shared" si="10"/>
        <v>#N/A</v>
      </c>
      <c r="S94" s="191" t="e">
        <f t="shared" si="13"/>
        <v>#N/A</v>
      </c>
      <c r="T94" s="192" t="e">
        <f>VLOOKUP(D94,'PC Receitas'!$N$4:$O$14,2,FALSE)</f>
        <v>#N/A</v>
      </c>
    </row>
    <row r="95" spans="3:20" ht="19.5" customHeight="1" thickTop="1" thickBot="1" x14ac:dyDescent="0.25">
      <c r="C95" s="58"/>
      <c r="D95" s="58"/>
      <c r="E95" s="58"/>
      <c r="F95" s="58"/>
      <c r="G95" s="58"/>
      <c r="H95" s="58"/>
      <c r="I95" s="59"/>
      <c r="J95" s="60"/>
      <c r="K95" s="57">
        <f t="shared" ca="1" si="12"/>
        <v>131150</v>
      </c>
      <c r="P95" s="188" t="e">
        <f t="shared" si="11"/>
        <v>#N/A</v>
      </c>
      <c r="Q95" s="191" t="e">
        <f t="shared" si="9"/>
        <v>#N/A</v>
      </c>
      <c r="R95" s="191" t="e">
        <f t="shared" si="10"/>
        <v>#N/A</v>
      </c>
      <c r="S95" s="191" t="e">
        <f t="shared" si="13"/>
        <v>#N/A</v>
      </c>
      <c r="T95" s="192" t="e">
        <f>VLOOKUP(D95,'PC Receitas'!$N$4:$O$14,2,FALSE)</f>
        <v>#N/A</v>
      </c>
    </row>
    <row r="96" spans="3:20" ht="19.5" customHeight="1" thickTop="1" thickBot="1" x14ac:dyDescent="0.25">
      <c r="C96" s="58"/>
      <c r="D96" s="58"/>
      <c r="E96" s="58"/>
      <c r="F96" s="58"/>
      <c r="G96" s="58"/>
      <c r="H96" s="58"/>
      <c r="I96" s="59"/>
      <c r="J96" s="60"/>
      <c r="K96" s="57">
        <f t="shared" ca="1" si="12"/>
        <v>131150</v>
      </c>
      <c r="P96" s="188" t="e">
        <f t="shared" si="11"/>
        <v>#N/A</v>
      </c>
      <c r="Q96" s="191" t="e">
        <f t="shared" si="9"/>
        <v>#N/A</v>
      </c>
      <c r="R96" s="191" t="e">
        <f t="shared" si="10"/>
        <v>#N/A</v>
      </c>
      <c r="S96" s="191" t="e">
        <f t="shared" si="13"/>
        <v>#N/A</v>
      </c>
      <c r="T96" s="192" t="e">
        <f>VLOOKUP(D96,'PC Receitas'!$N$4:$O$14,2,FALSE)</f>
        <v>#N/A</v>
      </c>
    </row>
    <row r="97" spans="3:20" ht="19.5" customHeight="1" thickTop="1" thickBot="1" x14ac:dyDescent="0.25">
      <c r="C97" s="58"/>
      <c r="D97" s="58"/>
      <c r="E97" s="58"/>
      <c r="F97" s="58"/>
      <c r="G97" s="58"/>
      <c r="H97" s="58"/>
      <c r="I97" s="59"/>
      <c r="J97" s="60"/>
      <c r="K97" s="57">
        <f t="shared" ca="1" si="12"/>
        <v>131150</v>
      </c>
      <c r="P97" s="188" t="e">
        <f t="shared" si="11"/>
        <v>#N/A</v>
      </c>
      <c r="Q97" s="191" t="e">
        <f t="shared" si="9"/>
        <v>#N/A</v>
      </c>
      <c r="R97" s="191" t="e">
        <f t="shared" si="10"/>
        <v>#N/A</v>
      </c>
      <c r="S97" s="191" t="e">
        <f t="shared" si="13"/>
        <v>#N/A</v>
      </c>
      <c r="T97" s="192" t="e">
        <f>VLOOKUP(D97,'PC Receitas'!$N$4:$O$14,2,FALSE)</f>
        <v>#N/A</v>
      </c>
    </row>
    <row r="98" spans="3:20" ht="19.5" customHeight="1" thickTop="1" thickBot="1" x14ac:dyDescent="0.25">
      <c r="C98" s="58"/>
      <c r="D98" s="58"/>
      <c r="E98" s="58"/>
      <c r="F98" s="58"/>
      <c r="G98" s="58"/>
      <c r="H98" s="58"/>
      <c r="I98" s="59"/>
      <c r="J98" s="60"/>
      <c r="K98" s="57">
        <f t="shared" ca="1" si="12"/>
        <v>131150</v>
      </c>
      <c r="P98" s="188" t="e">
        <f t="shared" si="11"/>
        <v>#N/A</v>
      </c>
      <c r="Q98" s="191" t="e">
        <f t="shared" si="9"/>
        <v>#N/A</v>
      </c>
      <c r="R98" s="191" t="e">
        <f t="shared" si="10"/>
        <v>#N/A</v>
      </c>
      <c r="S98" s="191" t="e">
        <f t="shared" si="13"/>
        <v>#N/A</v>
      </c>
      <c r="T98" s="192" t="e">
        <f>VLOOKUP(D98,'PC Receitas'!$N$4:$O$14,2,FALSE)</f>
        <v>#N/A</v>
      </c>
    </row>
    <row r="99" spans="3:20" ht="19.5" customHeight="1" thickTop="1" thickBot="1" x14ac:dyDescent="0.25">
      <c r="C99" s="58"/>
      <c r="D99" s="58"/>
      <c r="E99" s="58"/>
      <c r="F99" s="58"/>
      <c r="G99" s="58"/>
      <c r="H99" s="58"/>
      <c r="I99" s="59"/>
      <c r="J99" s="60"/>
      <c r="K99" s="57">
        <f t="shared" ca="1" si="12"/>
        <v>131150</v>
      </c>
      <c r="P99" s="188" t="e">
        <f t="shared" si="11"/>
        <v>#N/A</v>
      </c>
      <c r="Q99" s="191" t="e">
        <f t="shared" si="9"/>
        <v>#N/A</v>
      </c>
      <c r="R99" s="191" t="e">
        <f t="shared" si="10"/>
        <v>#N/A</v>
      </c>
      <c r="S99" s="191" t="e">
        <f t="shared" si="13"/>
        <v>#N/A</v>
      </c>
      <c r="T99" s="192" t="e">
        <f>VLOOKUP(D99,'PC Receitas'!$N$4:$O$14,2,FALSE)</f>
        <v>#N/A</v>
      </c>
    </row>
    <row r="100" spans="3:20" ht="19.5" customHeight="1" thickTop="1" thickBot="1" x14ac:dyDescent="0.25">
      <c r="C100" s="58"/>
      <c r="D100" s="58"/>
      <c r="E100" s="58"/>
      <c r="F100" s="58"/>
      <c r="G100" s="58"/>
      <c r="H100" s="58"/>
      <c r="I100" s="59"/>
      <c r="J100" s="60"/>
      <c r="K100" s="57">
        <f t="shared" ca="1" si="12"/>
        <v>131150</v>
      </c>
      <c r="P100" s="188" t="e">
        <f t="shared" si="11"/>
        <v>#N/A</v>
      </c>
      <c r="Q100" s="191" t="e">
        <f t="shared" si="9"/>
        <v>#N/A</v>
      </c>
      <c r="R100" s="191" t="e">
        <f t="shared" si="10"/>
        <v>#N/A</v>
      </c>
      <c r="S100" s="191" t="e">
        <f t="shared" si="13"/>
        <v>#N/A</v>
      </c>
      <c r="T100" s="192" t="e">
        <f>VLOOKUP(D100,'PC Receitas'!$N$4:$O$14,2,FALSE)</f>
        <v>#N/A</v>
      </c>
    </row>
    <row r="101" spans="3:20" ht="19.5" customHeight="1" thickTop="1" thickBot="1" x14ac:dyDescent="0.25">
      <c r="C101" s="58"/>
      <c r="D101" s="58"/>
      <c r="E101" s="58"/>
      <c r="F101" s="58"/>
      <c r="G101" s="58"/>
      <c r="H101" s="58"/>
      <c r="I101" s="59"/>
      <c r="J101" s="60"/>
      <c r="K101" s="57">
        <f t="shared" ca="1" si="12"/>
        <v>131150</v>
      </c>
      <c r="P101" s="188" t="e">
        <f t="shared" si="11"/>
        <v>#N/A</v>
      </c>
      <c r="Q101" s="191" t="e">
        <f t="shared" si="9"/>
        <v>#N/A</v>
      </c>
      <c r="R101" s="191" t="e">
        <f t="shared" si="10"/>
        <v>#N/A</v>
      </c>
      <c r="S101" s="191" t="e">
        <f t="shared" si="13"/>
        <v>#N/A</v>
      </c>
      <c r="T101" s="192" t="e">
        <f>VLOOKUP(D101,'PC Receitas'!$N$4:$O$14,2,FALSE)</f>
        <v>#N/A</v>
      </c>
    </row>
    <row r="102" spans="3:20" ht="19.5" customHeight="1" thickTop="1" thickBot="1" x14ac:dyDescent="0.25">
      <c r="C102" s="58"/>
      <c r="D102" s="58"/>
      <c r="E102" s="58"/>
      <c r="F102" s="58"/>
      <c r="G102" s="58"/>
      <c r="H102" s="58"/>
      <c r="I102" s="59"/>
      <c r="J102" s="60"/>
      <c r="K102" s="57">
        <f t="shared" ca="1" si="12"/>
        <v>131150</v>
      </c>
      <c r="P102" s="188" t="e">
        <f t="shared" si="11"/>
        <v>#N/A</v>
      </c>
      <c r="Q102" s="191" t="e">
        <f t="shared" si="9"/>
        <v>#N/A</v>
      </c>
      <c r="R102" s="191" t="e">
        <f t="shared" si="10"/>
        <v>#N/A</v>
      </c>
      <c r="S102" s="191" t="e">
        <f t="shared" si="13"/>
        <v>#N/A</v>
      </c>
      <c r="T102" s="192" t="e">
        <f>VLOOKUP(D102,'PC Receitas'!$N$4:$O$14,2,FALSE)</f>
        <v>#N/A</v>
      </c>
    </row>
    <row r="103" spans="3:20" ht="19.5" customHeight="1" thickTop="1" thickBot="1" x14ac:dyDescent="0.25">
      <c r="C103" s="58"/>
      <c r="D103" s="58"/>
      <c r="E103" s="58"/>
      <c r="F103" s="58"/>
      <c r="G103" s="58"/>
      <c r="H103" s="58"/>
      <c r="I103" s="59"/>
      <c r="J103" s="60"/>
      <c r="K103" s="57">
        <f t="shared" ca="1" si="12"/>
        <v>131150</v>
      </c>
      <c r="P103" s="188" t="e">
        <f t="shared" si="11"/>
        <v>#N/A</v>
      </c>
      <c r="Q103" s="191" t="e">
        <f t="shared" si="9"/>
        <v>#N/A</v>
      </c>
      <c r="R103" s="191" t="e">
        <f t="shared" si="10"/>
        <v>#N/A</v>
      </c>
      <c r="S103" s="191" t="e">
        <f t="shared" si="13"/>
        <v>#N/A</v>
      </c>
      <c r="T103" s="192" t="e">
        <f>VLOOKUP(D103,'PC Receitas'!$N$4:$O$14,2,FALSE)</f>
        <v>#N/A</v>
      </c>
    </row>
    <row r="104" spans="3:20" ht="19.5" customHeight="1" thickTop="1" thickBot="1" x14ac:dyDescent="0.25">
      <c r="C104" s="58"/>
      <c r="D104" s="58"/>
      <c r="E104" s="58"/>
      <c r="F104" s="58"/>
      <c r="G104" s="58"/>
      <c r="H104" s="58"/>
      <c r="I104" s="59"/>
      <c r="J104" s="60"/>
      <c r="K104" s="57">
        <f t="shared" ca="1" si="12"/>
        <v>131150</v>
      </c>
      <c r="P104" s="188" t="e">
        <f t="shared" si="11"/>
        <v>#N/A</v>
      </c>
      <c r="Q104" s="191" t="e">
        <f t="shared" si="9"/>
        <v>#N/A</v>
      </c>
      <c r="R104" s="191" t="e">
        <f t="shared" si="10"/>
        <v>#N/A</v>
      </c>
      <c r="S104" s="191" t="e">
        <f t="shared" si="13"/>
        <v>#N/A</v>
      </c>
      <c r="T104" s="192" t="e">
        <f>VLOOKUP(D104,'PC Receitas'!$N$4:$O$14,2,FALSE)</f>
        <v>#N/A</v>
      </c>
    </row>
    <row r="105" spans="3:20" ht="19.5" customHeight="1" thickTop="1" thickBot="1" x14ac:dyDescent="0.25">
      <c r="C105" s="58"/>
      <c r="D105" s="58"/>
      <c r="E105" s="58"/>
      <c r="F105" s="58"/>
      <c r="G105" s="58"/>
      <c r="H105" s="58"/>
      <c r="I105" s="59"/>
      <c r="J105" s="60"/>
      <c r="K105" s="57">
        <f t="shared" ca="1" si="12"/>
        <v>131150</v>
      </c>
      <c r="P105" s="188" t="e">
        <f t="shared" si="11"/>
        <v>#N/A</v>
      </c>
      <c r="Q105" s="191" t="e">
        <f t="shared" si="9"/>
        <v>#N/A</v>
      </c>
      <c r="R105" s="191" t="e">
        <f t="shared" si="10"/>
        <v>#N/A</v>
      </c>
      <c r="S105" s="191" t="e">
        <f t="shared" si="13"/>
        <v>#N/A</v>
      </c>
      <c r="T105" s="192" t="e">
        <f>VLOOKUP(D105,'PC Receitas'!$N$4:$O$14,2,FALSE)</f>
        <v>#N/A</v>
      </c>
    </row>
    <row r="106" spans="3:20" ht="19.5" customHeight="1" thickTop="1" thickBot="1" x14ac:dyDescent="0.25">
      <c r="C106" s="58"/>
      <c r="D106" s="58"/>
      <c r="E106" s="58"/>
      <c r="F106" s="58"/>
      <c r="G106" s="58"/>
      <c r="H106" s="58"/>
      <c r="I106" s="59"/>
      <c r="J106" s="60"/>
      <c r="K106" s="57">
        <f t="shared" ca="1" si="12"/>
        <v>131150</v>
      </c>
      <c r="P106" s="188" t="e">
        <f t="shared" si="11"/>
        <v>#N/A</v>
      </c>
      <c r="Q106" s="191" t="e">
        <f t="shared" si="9"/>
        <v>#N/A</v>
      </c>
      <c r="R106" s="191" t="e">
        <f t="shared" si="10"/>
        <v>#N/A</v>
      </c>
      <c r="S106" s="191" t="e">
        <f t="shared" si="13"/>
        <v>#N/A</v>
      </c>
      <c r="T106" s="192" t="e">
        <f>VLOOKUP(D106,'PC Receitas'!$N$4:$O$14,2,FALSE)</f>
        <v>#N/A</v>
      </c>
    </row>
    <row r="107" spans="3:20" ht="19.5" customHeight="1" thickTop="1" thickBot="1" x14ac:dyDescent="0.25">
      <c r="C107" s="58"/>
      <c r="D107" s="58"/>
      <c r="E107" s="58"/>
      <c r="F107" s="58"/>
      <c r="G107" s="58"/>
      <c r="H107" s="58"/>
      <c r="I107" s="59"/>
      <c r="J107" s="60"/>
      <c r="K107" s="57">
        <f t="shared" ca="1" si="12"/>
        <v>131150</v>
      </c>
      <c r="P107" s="188" t="e">
        <f t="shared" si="11"/>
        <v>#N/A</v>
      </c>
      <c r="Q107" s="191" t="e">
        <f t="shared" si="9"/>
        <v>#N/A</v>
      </c>
      <c r="R107" s="191" t="e">
        <f t="shared" si="10"/>
        <v>#N/A</v>
      </c>
      <c r="S107" s="191" t="e">
        <f t="shared" si="13"/>
        <v>#N/A</v>
      </c>
      <c r="T107" s="192" t="e">
        <f>VLOOKUP(D107,'PC Receitas'!$N$4:$O$14,2,FALSE)</f>
        <v>#N/A</v>
      </c>
    </row>
    <row r="108" spans="3:20" ht="19.5" customHeight="1" thickTop="1" thickBot="1" x14ac:dyDescent="0.25">
      <c r="C108" s="58"/>
      <c r="D108" s="58"/>
      <c r="E108" s="58"/>
      <c r="F108" s="58"/>
      <c r="G108" s="58"/>
      <c r="H108" s="58"/>
      <c r="I108" s="59"/>
      <c r="J108" s="60"/>
      <c r="K108" s="57">
        <f t="shared" ca="1" si="12"/>
        <v>131150</v>
      </c>
      <c r="P108" s="188" t="e">
        <f t="shared" si="11"/>
        <v>#N/A</v>
      </c>
      <c r="Q108" s="191" t="e">
        <f t="shared" si="9"/>
        <v>#N/A</v>
      </c>
      <c r="R108" s="191" t="e">
        <f t="shared" si="10"/>
        <v>#N/A</v>
      </c>
      <c r="S108" s="191" t="e">
        <f t="shared" si="13"/>
        <v>#N/A</v>
      </c>
      <c r="T108" s="192" t="e">
        <f>VLOOKUP(D108,'PC Receitas'!$N$4:$O$14,2,FALSE)</f>
        <v>#N/A</v>
      </c>
    </row>
    <row r="109" spans="3:20" ht="19.5" customHeight="1" thickTop="1" thickBot="1" x14ac:dyDescent="0.25">
      <c r="C109" s="58"/>
      <c r="D109" s="58"/>
      <c r="E109" s="58"/>
      <c r="F109" s="58"/>
      <c r="G109" s="58"/>
      <c r="H109" s="58"/>
      <c r="I109" s="59"/>
      <c r="J109" s="60"/>
      <c r="K109" s="57">
        <f t="shared" ca="1" si="12"/>
        <v>131150</v>
      </c>
      <c r="P109" s="188" t="e">
        <f t="shared" si="11"/>
        <v>#N/A</v>
      </c>
      <c r="Q109" s="191" t="e">
        <f t="shared" si="9"/>
        <v>#N/A</v>
      </c>
      <c r="R109" s="191" t="e">
        <f t="shared" si="10"/>
        <v>#N/A</v>
      </c>
      <c r="S109" s="191" t="e">
        <f t="shared" si="13"/>
        <v>#N/A</v>
      </c>
      <c r="T109" s="192" t="e">
        <f>VLOOKUP(D109,'PC Receitas'!$N$4:$O$14,2,FALSE)</f>
        <v>#N/A</v>
      </c>
    </row>
    <row r="110" spans="3:20" ht="19.5" customHeight="1" thickTop="1" thickBot="1" x14ac:dyDescent="0.25">
      <c r="C110" s="58"/>
      <c r="D110" s="58"/>
      <c r="E110" s="58"/>
      <c r="F110" s="58"/>
      <c r="G110" s="58"/>
      <c r="H110" s="58"/>
      <c r="I110" s="59"/>
      <c r="J110" s="60"/>
      <c r="K110" s="57">
        <f t="shared" ca="1" si="12"/>
        <v>131150</v>
      </c>
      <c r="P110" s="188" t="e">
        <f t="shared" si="11"/>
        <v>#N/A</v>
      </c>
      <c r="Q110" s="191" t="e">
        <f t="shared" si="9"/>
        <v>#N/A</v>
      </c>
      <c r="R110" s="191" t="e">
        <f t="shared" si="10"/>
        <v>#N/A</v>
      </c>
      <c r="S110" s="191" t="e">
        <f t="shared" si="13"/>
        <v>#N/A</v>
      </c>
      <c r="T110" s="192" t="e">
        <f>VLOOKUP(D110,'PC Receitas'!$N$4:$O$14,2,FALSE)</f>
        <v>#N/A</v>
      </c>
    </row>
    <row r="111" spans="3:20" ht="19.5" customHeight="1" thickTop="1" thickBot="1" x14ac:dyDescent="0.25">
      <c r="C111" s="58"/>
      <c r="D111" s="58"/>
      <c r="E111" s="58"/>
      <c r="F111" s="58"/>
      <c r="G111" s="58"/>
      <c r="H111" s="58"/>
      <c r="I111" s="59"/>
      <c r="J111" s="60"/>
      <c r="K111" s="57">
        <f t="shared" ca="1" si="12"/>
        <v>131150</v>
      </c>
      <c r="P111" s="188" t="e">
        <f t="shared" si="11"/>
        <v>#N/A</v>
      </c>
      <c r="Q111" s="191" t="e">
        <f t="shared" si="9"/>
        <v>#N/A</v>
      </c>
      <c r="R111" s="191" t="e">
        <f t="shared" si="10"/>
        <v>#N/A</v>
      </c>
      <c r="S111" s="191" t="e">
        <f t="shared" si="13"/>
        <v>#N/A</v>
      </c>
      <c r="T111" s="192" t="e">
        <f>VLOOKUP(D111,'PC Receitas'!$N$4:$O$14,2,FALSE)</f>
        <v>#N/A</v>
      </c>
    </row>
    <row r="112" spans="3:20" ht="19.5" customHeight="1" thickTop="1" thickBot="1" x14ac:dyDescent="0.25">
      <c r="C112" s="58"/>
      <c r="D112" s="58"/>
      <c r="E112" s="58"/>
      <c r="F112" s="58"/>
      <c r="G112" s="58"/>
      <c r="H112" s="58"/>
      <c r="I112" s="59"/>
      <c r="J112" s="60"/>
      <c r="K112" s="57">
        <f t="shared" ca="1" si="12"/>
        <v>131150</v>
      </c>
      <c r="P112" s="188" t="e">
        <f t="shared" si="11"/>
        <v>#N/A</v>
      </c>
      <c r="Q112" s="191" t="e">
        <f t="shared" si="9"/>
        <v>#N/A</v>
      </c>
      <c r="R112" s="191" t="e">
        <f t="shared" si="10"/>
        <v>#N/A</v>
      </c>
      <c r="S112" s="191" t="e">
        <f t="shared" si="13"/>
        <v>#N/A</v>
      </c>
      <c r="T112" s="192" t="e">
        <f>VLOOKUP(D112,'PC Receitas'!$N$4:$O$14,2,FALSE)</f>
        <v>#N/A</v>
      </c>
    </row>
    <row r="113" spans="3:20" ht="19.5" customHeight="1" thickTop="1" thickBot="1" x14ac:dyDescent="0.25">
      <c r="C113" s="58"/>
      <c r="D113" s="58"/>
      <c r="E113" s="58"/>
      <c r="F113" s="58"/>
      <c r="G113" s="58"/>
      <c r="H113" s="58"/>
      <c r="I113" s="59"/>
      <c r="J113" s="60"/>
      <c r="K113" s="57">
        <f t="shared" ca="1" si="12"/>
        <v>131150</v>
      </c>
      <c r="P113" s="188" t="e">
        <f t="shared" si="11"/>
        <v>#N/A</v>
      </c>
      <c r="Q113" s="191" t="e">
        <f t="shared" si="9"/>
        <v>#N/A</v>
      </c>
      <c r="R113" s="191" t="e">
        <f t="shared" si="10"/>
        <v>#N/A</v>
      </c>
      <c r="S113" s="191" t="e">
        <f t="shared" si="13"/>
        <v>#N/A</v>
      </c>
      <c r="T113" s="192" t="e">
        <f>VLOOKUP(D113,'PC Receitas'!$N$4:$O$14,2,FALSE)</f>
        <v>#N/A</v>
      </c>
    </row>
    <row r="114" spans="3:20" ht="19.5" customHeight="1" thickTop="1" thickBot="1" x14ac:dyDescent="0.25">
      <c r="C114" s="58"/>
      <c r="D114" s="58"/>
      <c r="E114" s="58"/>
      <c r="F114" s="58"/>
      <c r="G114" s="58"/>
      <c r="H114" s="58"/>
      <c r="I114" s="59"/>
      <c r="J114" s="60"/>
      <c r="K114" s="57">
        <f t="shared" ca="1" si="12"/>
        <v>131150</v>
      </c>
      <c r="P114" s="188" t="e">
        <f t="shared" si="11"/>
        <v>#N/A</v>
      </c>
      <c r="Q114" s="191" t="e">
        <f t="shared" si="9"/>
        <v>#N/A</v>
      </c>
      <c r="R114" s="191" t="e">
        <f t="shared" si="10"/>
        <v>#N/A</v>
      </c>
      <c r="S114" s="191" t="e">
        <f t="shared" si="13"/>
        <v>#N/A</v>
      </c>
      <c r="T114" s="192" t="e">
        <f>VLOOKUP(D114,'PC Receitas'!$N$4:$O$14,2,FALSE)</f>
        <v>#N/A</v>
      </c>
    </row>
    <row r="115" spans="3:20" ht="19.5" customHeight="1" thickTop="1" thickBot="1" x14ac:dyDescent="0.25">
      <c r="C115" s="58"/>
      <c r="D115" s="58"/>
      <c r="E115" s="58"/>
      <c r="F115" s="58"/>
      <c r="G115" s="58"/>
      <c r="H115" s="58"/>
      <c r="I115" s="59"/>
      <c r="J115" s="60"/>
      <c r="K115" s="57">
        <f t="shared" ca="1" si="12"/>
        <v>131150</v>
      </c>
      <c r="P115" s="188" t="e">
        <f t="shared" si="11"/>
        <v>#N/A</v>
      </c>
      <c r="Q115" s="191" t="e">
        <f t="shared" si="9"/>
        <v>#N/A</v>
      </c>
      <c r="R115" s="191" t="e">
        <f t="shared" si="10"/>
        <v>#N/A</v>
      </c>
      <c r="S115" s="191" t="e">
        <f t="shared" si="13"/>
        <v>#N/A</v>
      </c>
      <c r="T115" s="192" t="e">
        <f>VLOOKUP(D115,'PC Receitas'!$N$4:$O$14,2,FALSE)</f>
        <v>#N/A</v>
      </c>
    </row>
    <row r="116" spans="3:20" ht="19.5" customHeight="1" thickTop="1" thickBot="1" x14ac:dyDescent="0.25">
      <c r="C116" s="58"/>
      <c r="D116" s="58"/>
      <c r="E116" s="58"/>
      <c r="F116" s="58"/>
      <c r="G116" s="58"/>
      <c r="H116" s="58"/>
      <c r="I116" s="59"/>
      <c r="J116" s="60"/>
      <c r="K116" s="57">
        <f t="shared" ca="1" si="12"/>
        <v>131150</v>
      </c>
      <c r="P116" s="188" t="e">
        <f t="shared" si="11"/>
        <v>#N/A</v>
      </c>
      <c r="Q116" s="191" t="e">
        <f t="shared" si="9"/>
        <v>#N/A</v>
      </c>
      <c r="R116" s="191" t="e">
        <f t="shared" si="10"/>
        <v>#N/A</v>
      </c>
      <c r="S116" s="191" t="e">
        <f t="shared" si="13"/>
        <v>#N/A</v>
      </c>
      <c r="T116" s="192" t="e">
        <f>VLOOKUP(D116,'PC Receitas'!$N$4:$O$14,2,FALSE)</f>
        <v>#N/A</v>
      </c>
    </row>
    <row r="117" spans="3:20" ht="19.5" customHeight="1" thickTop="1" thickBot="1" x14ac:dyDescent="0.25">
      <c r="C117" s="58"/>
      <c r="D117" s="58"/>
      <c r="E117" s="58"/>
      <c r="F117" s="58"/>
      <c r="G117" s="58"/>
      <c r="H117" s="58"/>
      <c r="I117" s="59"/>
      <c r="J117" s="60"/>
      <c r="K117" s="57">
        <f t="shared" ca="1" si="12"/>
        <v>131150</v>
      </c>
      <c r="P117" s="188" t="e">
        <f t="shared" si="11"/>
        <v>#N/A</v>
      </c>
      <c r="Q117" s="191" t="e">
        <f t="shared" si="9"/>
        <v>#N/A</v>
      </c>
      <c r="R117" s="191" t="e">
        <f t="shared" si="10"/>
        <v>#N/A</v>
      </c>
      <c r="S117" s="191" t="e">
        <f t="shared" si="13"/>
        <v>#N/A</v>
      </c>
      <c r="T117" s="192" t="e">
        <f>VLOOKUP(D117,'PC Receitas'!$N$4:$O$14,2,FALSE)</f>
        <v>#N/A</v>
      </c>
    </row>
    <row r="118" spans="3:20" ht="19.5" customHeight="1" thickTop="1" thickBot="1" x14ac:dyDescent="0.25">
      <c r="C118" s="58"/>
      <c r="D118" s="58"/>
      <c r="E118" s="58"/>
      <c r="F118" s="58"/>
      <c r="G118" s="58"/>
      <c r="H118" s="58"/>
      <c r="I118" s="59"/>
      <c r="J118" s="60"/>
      <c r="K118" s="57">
        <f t="shared" ca="1" si="12"/>
        <v>131150</v>
      </c>
      <c r="P118" s="188" t="e">
        <f t="shared" si="11"/>
        <v>#N/A</v>
      </c>
      <c r="Q118" s="191" t="e">
        <f t="shared" si="9"/>
        <v>#N/A</v>
      </c>
      <c r="R118" s="191" t="e">
        <f t="shared" si="10"/>
        <v>#N/A</v>
      </c>
      <c r="S118" s="191" t="e">
        <f t="shared" si="13"/>
        <v>#N/A</v>
      </c>
      <c r="T118" s="192" t="e">
        <f>VLOOKUP(D118,'PC Receitas'!$N$4:$O$14,2,FALSE)</f>
        <v>#N/A</v>
      </c>
    </row>
    <row r="119" spans="3:20" ht="19.5" customHeight="1" thickTop="1" thickBot="1" x14ac:dyDescent="0.25">
      <c r="C119" s="58"/>
      <c r="D119" s="58"/>
      <c r="E119" s="58"/>
      <c r="F119" s="58"/>
      <c r="G119" s="58"/>
      <c r="H119" s="58"/>
      <c r="I119" s="59"/>
      <c r="J119" s="60"/>
      <c r="K119" s="57">
        <f t="shared" ca="1" si="12"/>
        <v>131150</v>
      </c>
      <c r="P119" s="188" t="e">
        <f t="shared" si="11"/>
        <v>#N/A</v>
      </c>
      <c r="Q119" s="191" t="e">
        <f t="shared" si="9"/>
        <v>#N/A</v>
      </c>
      <c r="R119" s="191" t="e">
        <f t="shared" si="10"/>
        <v>#N/A</v>
      </c>
      <c r="S119" s="191" t="e">
        <f t="shared" si="13"/>
        <v>#N/A</v>
      </c>
      <c r="T119" s="192" t="e">
        <f>VLOOKUP(D119,'PC Receitas'!$N$4:$O$14,2,FALSE)</f>
        <v>#N/A</v>
      </c>
    </row>
    <row r="120" spans="3:20" ht="19.5" customHeight="1" thickTop="1" thickBot="1" x14ac:dyDescent="0.25">
      <c r="C120" s="58"/>
      <c r="D120" s="58"/>
      <c r="E120" s="58"/>
      <c r="F120" s="58"/>
      <c r="G120" s="58"/>
      <c r="H120" s="58"/>
      <c r="I120" s="59"/>
      <c r="J120" s="60"/>
      <c r="K120" s="57">
        <f t="shared" ca="1" si="12"/>
        <v>131150</v>
      </c>
      <c r="P120" s="188" t="e">
        <f t="shared" si="11"/>
        <v>#N/A</v>
      </c>
      <c r="Q120" s="191" t="e">
        <f t="shared" si="9"/>
        <v>#N/A</v>
      </c>
      <c r="R120" s="191" t="e">
        <f t="shared" si="10"/>
        <v>#N/A</v>
      </c>
      <c r="S120" s="191" t="e">
        <f t="shared" si="13"/>
        <v>#N/A</v>
      </c>
      <c r="T120" s="192" t="e">
        <f>VLOOKUP(D120,'PC Receitas'!$N$4:$O$14,2,FALSE)</f>
        <v>#N/A</v>
      </c>
    </row>
    <row r="121" spans="3:20" ht="19.5" customHeight="1" thickTop="1" thickBot="1" x14ac:dyDescent="0.25">
      <c r="C121" s="58"/>
      <c r="D121" s="58"/>
      <c r="E121" s="58"/>
      <c r="F121" s="58"/>
      <c r="G121" s="58"/>
      <c r="H121" s="58"/>
      <c r="I121" s="59"/>
      <c r="J121" s="60"/>
      <c r="K121" s="57">
        <f t="shared" ca="1" si="12"/>
        <v>131150</v>
      </c>
      <c r="P121" s="188" t="e">
        <f t="shared" si="11"/>
        <v>#N/A</v>
      </c>
      <c r="Q121" s="191" t="e">
        <f t="shared" si="9"/>
        <v>#N/A</v>
      </c>
      <c r="R121" s="191" t="e">
        <f t="shared" si="10"/>
        <v>#N/A</v>
      </c>
      <c r="S121" s="191" t="e">
        <f t="shared" si="13"/>
        <v>#N/A</v>
      </c>
      <c r="T121" s="192" t="e">
        <f>VLOOKUP(D121,'PC Receitas'!$N$4:$O$14,2,FALSE)</f>
        <v>#N/A</v>
      </c>
    </row>
    <row r="122" spans="3:20" ht="19.5" customHeight="1" thickTop="1" thickBot="1" x14ac:dyDescent="0.25">
      <c r="C122" s="58"/>
      <c r="D122" s="58"/>
      <c r="E122" s="58"/>
      <c r="F122" s="58"/>
      <c r="G122" s="58"/>
      <c r="H122" s="58"/>
      <c r="I122" s="59"/>
      <c r="J122" s="60"/>
      <c r="K122" s="57">
        <f t="shared" ca="1" si="12"/>
        <v>131150</v>
      </c>
      <c r="P122" s="188" t="e">
        <f t="shared" si="11"/>
        <v>#N/A</v>
      </c>
      <c r="Q122" s="191" t="e">
        <f t="shared" si="9"/>
        <v>#N/A</v>
      </c>
      <c r="R122" s="191" t="e">
        <f t="shared" si="10"/>
        <v>#N/A</v>
      </c>
      <c r="S122" s="191" t="e">
        <f t="shared" si="13"/>
        <v>#N/A</v>
      </c>
      <c r="T122" s="192" t="e">
        <f>VLOOKUP(D122,'PC Receitas'!$N$4:$O$14,2,FALSE)</f>
        <v>#N/A</v>
      </c>
    </row>
    <row r="123" spans="3:20" ht="19.5" customHeight="1" thickTop="1" thickBot="1" x14ac:dyDescent="0.25">
      <c r="C123" s="58"/>
      <c r="D123" s="58"/>
      <c r="E123" s="58"/>
      <c r="F123" s="58"/>
      <c r="G123" s="58"/>
      <c r="H123" s="58"/>
      <c r="I123" s="59"/>
      <c r="J123" s="60"/>
      <c r="K123" s="57">
        <f t="shared" ca="1" si="12"/>
        <v>131150</v>
      </c>
      <c r="P123" s="188" t="e">
        <f t="shared" si="11"/>
        <v>#N/A</v>
      </c>
      <c r="Q123" s="191" t="e">
        <f t="shared" si="9"/>
        <v>#N/A</v>
      </c>
      <c r="R123" s="191" t="e">
        <f t="shared" si="10"/>
        <v>#N/A</v>
      </c>
      <c r="S123" s="191" t="e">
        <f t="shared" si="13"/>
        <v>#N/A</v>
      </c>
      <c r="T123" s="192" t="e">
        <f>VLOOKUP(D123,'PC Receitas'!$N$4:$O$14,2,FALSE)</f>
        <v>#N/A</v>
      </c>
    </row>
    <row r="124" spans="3:20" ht="19.5" customHeight="1" thickTop="1" thickBot="1" x14ac:dyDescent="0.25">
      <c r="C124" s="58"/>
      <c r="D124" s="58"/>
      <c r="E124" s="58"/>
      <c r="F124" s="58"/>
      <c r="G124" s="58"/>
      <c r="H124" s="58"/>
      <c r="I124" s="59"/>
      <c r="J124" s="60"/>
      <c r="K124" s="57">
        <f t="shared" ca="1" si="12"/>
        <v>131150</v>
      </c>
      <c r="P124" s="188" t="e">
        <f t="shared" si="11"/>
        <v>#N/A</v>
      </c>
      <c r="Q124" s="191" t="e">
        <f t="shared" si="9"/>
        <v>#N/A</v>
      </c>
      <c r="R124" s="191" t="e">
        <f t="shared" si="10"/>
        <v>#N/A</v>
      </c>
      <c r="S124" s="191" t="e">
        <f t="shared" si="13"/>
        <v>#N/A</v>
      </c>
      <c r="T124" s="192" t="e">
        <f>VLOOKUP(D124,'PC Receitas'!$N$4:$O$14,2,FALSE)</f>
        <v>#N/A</v>
      </c>
    </row>
    <row r="125" spans="3:20" ht="19.5" customHeight="1" thickTop="1" thickBot="1" x14ac:dyDescent="0.25">
      <c r="C125" s="58"/>
      <c r="D125" s="58"/>
      <c r="E125" s="58"/>
      <c r="F125" s="58"/>
      <c r="G125" s="58"/>
      <c r="H125" s="58"/>
      <c r="I125" s="59"/>
      <c r="J125" s="60"/>
      <c r="K125" s="57">
        <f t="shared" ca="1" si="12"/>
        <v>131150</v>
      </c>
      <c r="P125" s="188" t="e">
        <f t="shared" si="11"/>
        <v>#N/A</v>
      </c>
      <c r="Q125" s="191" t="e">
        <f t="shared" si="9"/>
        <v>#N/A</v>
      </c>
      <c r="R125" s="191" t="e">
        <f t="shared" si="10"/>
        <v>#N/A</v>
      </c>
      <c r="S125" s="191" t="e">
        <f t="shared" si="13"/>
        <v>#N/A</v>
      </c>
      <c r="T125" s="192" t="e">
        <f>VLOOKUP(D125,'PC Receitas'!$N$4:$O$14,2,FALSE)</f>
        <v>#N/A</v>
      </c>
    </row>
    <row r="126" spans="3:20" ht="19.5" customHeight="1" thickTop="1" thickBot="1" x14ac:dyDescent="0.25">
      <c r="C126" s="58"/>
      <c r="D126" s="58"/>
      <c r="E126" s="58"/>
      <c r="F126" s="58"/>
      <c r="G126" s="58"/>
      <c r="H126" s="58"/>
      <c r="I126" s="59"/>
      <c r="J126" s="60"/>
      <c r="K126" s="57">
        <f t="shared" ca="1" si="12"/>
        <v>131150</v>
      </c>
      <c r="P126" s="188" t="e">
        <f t="shared" si="11"/>
        <v>#N/A</v>
      </c>
      <c r="Q126" s="191" t="e">
        <f t="shared" si="9"/>
        <v>#N/A</v>
      </c>
      <c r="R126" s="191" t="e">
        <f t="shared" si="10"/>
        <v>#N/A</v>
      </c>
      <c r="S126" s="191" t="e">
        <f t="shared" si="13"/>
        <v>#N/A</v>
      </c>
      <c r="T126" s="192" t="e">
        <f>VLOOKUP(D126,'PC Receitas'!$N$4:$O$14,2,FALSE)</f>
        <v>#N/A</v>
      </c>
    </row>
    <row r="127" spans="3:20" ht="19.5" customHeight="1" thickTop="1" thickBot="1" x14ac:dyDescent="0.25">
      <c r="C127" s="58"/>
      <c r="D127" s="58"/>
      <c r="E127" s="58"/>
      <c r="F127" s="58"/>
      <c r="G127" s="58"/>
      <c r="H127" s="58"/>
      <c r="I127" s="59"/>
      <c r="J127" s="60"/>
      <c r="K127" s="57">
        <f t="shared" ca="1" si="12"/>
        <v>131150</v>
      </c>
      <c r="P127" s="188" t="e">
        <f t="shared" si="11"/>
        <v>#N/A</v>
      </c>
      <c r="Q127" s="191" t="e">
        <f t="shared" si="9"/>
        <v>#N/A</v>
      </c>
      <c r="R127" s="191" t="e">
        <f t="shared" si="10"/>
        <v>#N/A</v>
      </c>
      <c r="S127" s="191" t="e">
        <f t="shared" si="13"/>
        <v>#N/A</v>
      </c>
      <c r="T127" s="192" t="e">
        <f>VLOOKUP(D127,'PC Receitas'!$N$4:$O$14,2,FALSE)</f>
        <v>#N/A</v>
      </c>
    </row>
    <row r="128" spans="3:20" ht="19.5" customHeight="1" thickTop="1" thickBot="1" x14ac:dyDescent="0.25">
      <c r="C128" s="58"/>
      <c r="D128" s="58"/>
      <c r="E128" s="58"/>
      <c r="F128" s="58"/>
      <c r="G128" s="58"/>
      <c r="H128" s="58"/>
      <c r="I128" s="59"/>
      <c r="J128" s="60"/>
      <c r="K128" s="57">
        <f t="shared" ca="1" si="12"/>
        <v>131150</v>
      </c>
      <c r="P128" s="188" t="e">
        <f t="shared" si="11"/>
        <v>#N/A</v>
      </c>
      <c r="Q128" s="191" t="e">
        <f t="shared" si="9"/>
        <v>#N/A</v>
      </c>
      <c r="R128" s="191" t="e">
        <f t="shared" si="10"/>
        <v>#N/A</v>
      </c>
      <c r="S128" s="191" t="e">
        <f t="shared" si="13"/>
        <v>#N/A</v>
      </c>
      <c r="T128" s="192" t="e">
        <f>VLOOKUP(D128,'PC Receitas'!$N$4:$O$14,2,FALSE)</f>
        <v>#N/A</v>
      </c>
    </row>
    <row r="129" spans="3:20" ht="19.5" customHeight="1" thickTop="1" thickBot="1" x14ac:dyDescent="0.25">
      <c r="C129" s="58"/>
      <c r="D129" s="58"/>
      <c r="E129" s="58"/>
      <c r="F129" s="58"/>
      <c r="G129" s="58"/>
      <c r="H129" s="58"/>
      <c r="I129" s="59"/>
      <c r="J129" s="60"/>
      <c r="K129" s="57">
        <f t="shared" ca="1" si="12"/>
        <v>131150</v>
      </c>
      <c r="P129" s="188" t="e">
        <f t="shared" si="11"/>
        <v>#N/A</v>
      </c>
      <c r="Q129" s="191" t="e">
        <f t="shared" si="9"/>
        <v>#N/A</v>
      </c>
      <c r="R129" s="191" t="e">
        <f t="shared" si="10"/>
        <v>#N/A</v>
      </c>
      <c r="S129" s="191" t="e">
        <f t="shared" si="13"/>
        <v>#N/A</v>
      </c>
      <c r="T129" s="192" t="e">
        <f>VLOOKUP(D129,'PC Receitas'!$N$4:$O$14,2,FALSE)</f>
        <v>#N/A</v>
      </c>
    </row>
    <row r="130" spans="3:20" ht="19.5" customHeight="1" thickTop="1" thickBot="1" x14ac:dyDescent="0.25">
      <c r="C130" s="58"/>
      <c r="D130" s="58"/>
      <c r="E130" s="58"/>
      <c r="F130" s="58"/>
      <c r="G130" s="58"/>
      <c r="H130" s="58"/>
      <c r="I130" s="59"/>
      <c r="J130" s="60"/>
      <c r="K130" s="57">
        <f t="shared" ca="1" si="12"/>
        <v>131150</v>
      </c>
      <c r="P130" s="188" t="e">
        <f t="shared" si="11"/>
        <v>#N/A</v>
      </c>
      <c r="Q130" s="191" t="e">
        <f t="shared" si="9"/>
        <v>#N/A</v>
      </c>
      <c r="R130" s="191" t="e">
        <f t="shared" si="10"/>
        <v>#N/A</v>
      </c>
      <c r="S130" s="191" t="e">
        <f t="shared" si="13"/>
        <v>#N/A</v>
      </c>
      <c r="T130" s="192" t="e">
        <f>VLOOKUP(D130,'PC Receitas'!$N$4:$O$14,2,FALSE)</f>
        <v>#N/A</v>
      </c>
    </row>
    <row r="131" spans="3:20" ht="19.5" customHeight="1" thickTop="1" thickBot="1" x14ac:dyDescent="0.25">
      <c r="C131" s="58"/>
      <c r="D131" s="58"/>
      <c r="E131" s="58"/>
      <c r="F131" s="58"/>
      <c r="G131" s="58"/>
      <c r="H131" s="58"/>
      <c r="I131" s="59"/>
      <c r="J131" s="60"/>
      <c r="K131" s="57">
        <f t="shared" ca="1" si="12"/>
        <v>131150</v>
      </c>
      <c r="P131" s="188" t="e">
        <f t="shared" si="11"/>
        <v>#N/A</v>
      </c>
      <c r="Q131" s="191" t="e">
        <f t="shared" si="9"/>
        <v>#N/A</v>
      </c>
      <c r="R131" s="191" t="e">
        <f t="shared" si="10"/>
        <v>#N/A</v>
      </c>
      <c r="S131" s="191" t="e">
        <f t="shared" si="13"/>
        <v>#N/A</v>
      </c>
      <c r="T131" s="192" t="e">
        <f>VLOOKUP(D131,'PC Receitas'!$N$4:$O$14,2,FALSE)</f>
        <v>#N/A</v>
      </c>
    </row>
    <row r="132" spans="3:20" ht="19.5" customHeight="1" thickTop="1" thickBot="1" x14ac:dyDescent="0.25">
      <c r="C132" s="58"/>
      <c r="D132" s="58"/>
      <c r="E132" s="58"/>
      <c r="F132" s="58"/>
      <c r="G132" s="58"/>
      <c r="H132" s="58"/>
      <c r="I132" s="59"/>
      <c r="J132" s="60"/>
      <c r="K132" s="57">
        <f t="shared" ca="1" si="12"/>
        <v>131150</v>
      </c>
      <c r="P132" s="188" t="e">
        <f t="shared" si="11"/>
        <v>#N/A</v>
      </c>
      <c r="Q132" s="191" t="e">
        <f t="shared" si="9"/>
        <v>#N/A</v>
      </c>
      <c r="R132" s="191" t="e">
        <f t="shared" si="10"/>
        <v>#N/A</v>
      </c>
      <c r="S132" s="191" t="e">
        <f t="shared" si="13"/>
        <v>#N/A</v>
      </c>
      <c r="T132" s="192" t="e">
        <f>VLOOKUP(D132,'PC Receitas'!$N$4:$O$14,2,FALSE)</f>
        <v>#N/A</v>
      </c>
    </row>
    <row r="133" spans="3:20" ht="19.5" customHeight="1" thickTop="1" thickBot="1" x14ac:dyDescent="0.25">
      <c r="C133" s="58"/>
      <c r="D133" s="58"/>
      <c r="E133" s="58"/>
      <c r="F133" s="58"/>
      <c r="G133" s="58"/>
      <c r="H133" s="58"/>
      <c r="I133" s="59"/>
      <c r="J133" s="60"/>
      <c r="K133" s="57">
        <f t="shared" ca="1" si="12"/>
        <v>131150</v>
      </c>
      <c r="P133" s="188" t="e">
        <f t="shared" si="11"/>
        <v>#N/A</v>
      </c>
      <c r="Q133" s="191" t="e">
        <f t="shared" si="9"/>
        <v>#N/A</v>
      </c>
      <c r="R133" s="191" t="e">
        <f t="shared" si="10"/>
        <v>#N/A</v>
      </c>
      <c r="S133" s="191" t="e">
        <f t="shared" si="13"/>
        <v>#N/A</v>
      </c>
      <c r="T133" s="192" t="e">
        <f>VLOOKUP(D133,'PC Receitas'!$N$4:$O$14,2,FALSE)</f>
        <v>#N/A</v>
      </c>
    </row>
    <row r="134" spans="3:20" ht="19.5" customHeight="1" thickTop="1" thickBot="1" x14ac:dyDescent="0.25">
      <c r="C134" s="58"/>
      <c r="D134" s="58"/>
      <c r="E134" s="58"/>
      <c r="F134" s="58"/>
      <c r="G134" s="58"/>
      <c r="H134" s="58"/>
      <c r="I134" s="59"/>
      <c r="J134" s="60"/>
      <c r="K134" s="57">
        <f t="shared" ca="1" si="12"/>
        <v>131150</v>
      </c>
      <c r="P134" s="188" t="e">
        <f t="shared" si="11"/>
        <v>#N/A</v>
      </c>
      <c r="Q134" s="191" t="e">
        <f t="shared" ref="Q134:Q197" si="14">IF(T134="Despesas_de_Moradia","Despesa",IF(T134="Despesas_com_Alimentacao","Despesa",IF(T134="Despesas_com_Saude","Despesa","")))</f>
        <v>#N/A</v>
      </c>
      <c r="R134" s="191" t="e">
        <f t="shared" ref="R134:R197" si="15">IF(T134="Renda_Familiar","Receita",IF(T134="Receitas_com_Aplicacoes_Financeiras","Receita",IF(T134="Outras_Receitas","Receita","")))</f>
        <v>#N/A</v>
      </c>
      <c r="S134" s="191" t="e">
        <f t="shared" si="13"/>
        <v>#N/A</v>
      </c>
      <c r="T134" s="192" t="e">
        <f>VLOOKUP(D134,'PC Receitas'!$N$4:$O$14,2,FALSE)</f>
        <v>#N/A</v>
      </c>
    </row>
    <row r="135" spans="3:20" ht="19.5" customHeight="1" thickTop="1" thickBot="1" x14ac:dyDescent="0.25">
      <c r="C135" s="58"/>
      <c r="D135" s="58"/>
      <c r="E135" s="58"/>
      <c r="F135" s="58"/>
      <c r="G135" s="58"/>
      <c r="H135" s="58"/>
      <c r="I135" s="59"/>
      <c r="J135" s="60"/>
      <c r="K135" s="57">
        <f t="shared" ca="1" si="12"/>
        <v>131150</v>
      </c>
      <c r="P135" s="188" t="e">
        <f t="shared" si="11"/>
        <v>#N/A</v>
      </c>
      <c r="Q135" s="191" t="e">
        <f t="shared" si="14"/>
        <v>#N/A</v>
      </c>
      <c r="R135" s="191" t="e">
        <f t="shared" si="15"/>
        <v>#N/A</v>
      </c>
      <c r="S135" s="191" t="e">
        <f t="shared" si="13"/>
        <v>#N/A</v>
      </c>
      <c r="T135" s="192" t="e">
        <f>VLOOKUP(D135,'PC Receitas'!$N$4:$O$14,2,FALSE)</f>
        <v>#N/A</v>
      </c>
    </row>
    <row r="136" spans="3:20" ht="19.5" customHeight="1" thickTop="1" thickBot="1" x14ac:dyDescent="0.25">
      <c r="C136" s="58"/>
      <c r="D136" s="58"/>
      <c r="E136" s="58"/>
      <c r="F136" s="58"/>
      <c r="G136" s="58"/>
      <c r="H136" s="58"/>
      <c r="I136" s="59"/>
      <c r="J136" s="60"/>
      <c r="K136" s="57">
        <f t="shared" ca="1" si="12"/>
        <v>131150</v>
      </c>
      <c r="P136" s="188" t="e">
        <f t="shared" si="11"/>
        <v>#N/A</v>
      </c>
      <c r="Q136" s="191" t="e">
        <f t="shared" si="14"/>
        <v>#N/A</v>
      </c>
      <c r="R136" s="191" t="e">
        <f t="shared" si="15"/>
        <v>#N/A</v>
      </c>
      <c r="S136" s="191" t="e">
        <f t="shared" si="13"/>
        <v>#N/A</v>
      </c>
      <c r="T136" s="192" t="e">
        <f>VLOOKUP(D136,'PC Receitas'!$N$4:$O$14,2,FALSE)</f>
        <v>#N/A</v>
      </c>
    </row>
    <row r="137" spans="3:20" ht="19.5" customHeight="1" thickTop="1" thickBot="1" x14ac:dyDescent="0.25">
      <c r="C137" s="58"/>
      <c r="D137" s="58"/>
      <c r="E137" s="58"/>
      <c r="F137" s="58"/>
      <c r="G137" s="58"/>
      <c r="H137" s="58"/>
      <c r="I137" s="59"/>
      <c r="J137" s="60"/>
      <c r="K137" s="57">
        <f t="shared" ca="1" si="12"/>
        <v>131150</v>
      </c>
      <c r="P137" s="188" t="e">
        <f t="shared" si="11"/>
        <v>#N/A</v>
      </c>
      <c r="Q137" s="191" t="e">
        <f t="shared" si="14"/>
        <v>#N/A</v>
      </c>
      <c r="R137" s="191" t="e">
        <f t="shared" si="15"/>
        <v>#N/A</v>
      </c>
      <c r="S137" s="191" t="e">
        <f t="shared" si="13"/>
        <v>#N/A</v>
      </c>
      <c r="T137" s="192" t="e">
        <f>VLOOKUP(D137,'PC Receitas'!$N$4:$O$14,2,FALSE)</f>
        <v>#N/A</v>
      </c>
    </row>
    <row r="138" spans="3:20" ht="19.5" customHeight="1" thickTop="1" thickBot="1" x14ac:dyDescent="0.25">
      <c r="C138" s="58"/>
      <c r="D138" s="58"/>
      <c r="E138" s="58"/>
      <c r="F138" s="58"/>
      <c r="G138" s="58"/>
      <c r="H138" s="58"/>
      <c r="I138" s="59"/>
      <c r="J138" s="60"/>
      <c r="K138" s="57">
        <f t="shared" ca="1" si="12"/>
        <v>131150</v>
      </c>
      <c r="P138" s="188" t="e">
        <f t="shared" si="11"/>
        <v>#N/A</v>
      </c>
      <c r="Q138" s="191" t="e">
        <f t="shared" si="14"/>
        <v>#N/A</v>
      </c>
      <c r="R138" s="191" t="e">
        <f t="shared" si="15"/>
        <v>#N/A</v>
      </c>
      <c r="S138" s="191" t="e">
        <f t="shared" si="13"/>
        <v>#N/A</v>
      </c>
      <c r="T138" s="192" t="e">
        <f>VLOOKUP(D138,'PC Receitas'!$N$4:$O$14,2,FALSE)</f>
        <v>#N/A</v>
      </c>
    </row>
    <row r="139" spans="3:20" ht="19.5" customHeight="1" thickTop="1" thickBot="1" x14ac:dyDescent="0.25">
      <c r="C139" s="58"/>
      <c r="D139" s="58"/>
      <c r="E139" s="58"/>
      <c r="F139" s="58"/>
      <c r="G139" s="58"/>
      <c r="H139" s="58"/>
      <c r="I139" s="59"/>
      <c r="J139" s="60"/>
      <c r="K139" s="57">
        <f t="shared" ca="1" si="12"/>
        <v>131150</v>
      </c>
      <c r="P139" s="188" t="e">
        <f t="shared" si="11"/>
        <v>#N/A</v>
      </c>
      <c r="Q139" s="191" t="e">
        <f t="shared" si="14"/>
        <v>#N/A</v>
      </c>
      <c r="R139" s="191" t="e">
        <f t="shared" si="15"/>
        <v>#N/A</v>
      </c>
      <c r="S139" s="191" t="e">
        <f t="shared" si="13"/>
        <v>#N/A</v>
      </c>
      <c r="T139" s="192" t="e">
        <f>VLOOKUP(D139,'PC Receitas'!$N$4:$O$14,2,FALSE)</f>
        <v>#N/A</v>
      </c>
    </row>
    <row r="140" spans="3:20" ht="19.5" customHeight="1" thickTop="1" thickBot="1" x14ac:dyDescent="0.25">
      <c r="C140" s="58"/>
      <c r="D140" s="58"/>
      <c r="E140" s="58"/>
      <c r="F140" s="58"/>
      <c r="G140" s="58"/>
      <c r="H140" s="58"/>
      <c r="I140" s="59"/>
      <c r="J140" s="60"/>
      <c r="K140" s="57">
        <f t="shared" ca="1" si="12"/>
        <v>131150</v>
      </c>
      <c r="P140" s="188" t="e">
        <f t="shared" si="11"/>
        <v>#N/A</v>
      </c>
      <c r="Q140" s="191" t="e">
        <f t="shared" si="14"/>
        <v>#N/A</v>
      </c>
      <c r="R140" s="191" t="e">
        <f t="shared" si="15"/>
        <v>#N/A</v>
      </c>
      <c r="S140" s="191" t="e">
        <f t="shared" si="13"/>
        <v>#N/A</v>
      </c>
      <c r="T140" s="192" t="e">
        <f>VLOOKUP(D140,'PC Receitas'!$N$4:$O$14,2,FALSE)</f>
        <v>#N/A</v>
      </c>
    </row>
    <row r="141" spans="3:20" ht="19.5" customHeight="1" thickTop="1" thickBot="1" x14ac:dyDescent="0.25">
      <c r="C141" s="58"/>
      <c r="D141" s="58"/>
      <c r="E141" s="58"/>
      <c r="F141" s="58"/>
      <c r="G141" s="58"/>
      <c r="H141" s="58"/>
      <c r="I141" s="59"/>
      <c r="J141" s="60"/>
      <c r="K141" s="57">
        <f t="shared" ca="1" si="12"/>
        <v>131150</v>
      </c>
      <c r="P141" s="188" t="e">
        <f t="shared" si="11"/>
        <v>#N/A</v>
      </c>
      <c r="Q141" s="191" t="e">
        <f t="shared" si="14"/>
        <v>#N/A</v>
      </c>
      <c r="R141" s="191" t="e">
        <f t="shared" si="15"/>
        <v>#N/A</v>
      </c>
      <c r="S141" s="191" t="e">
        <f t="shared" si="13"/>
        <v>#N/A</v>
      </c>
      <c r="T141" s="192" t="e">
        <f>VLOOKUP(D141,'PC Receitas'!$N$4:$O$14,2,FALSE)</f>
        <v>#N/A</v>
      </c>
    </row>
    <row r="142" spans="3:20" ht="19.5" customHeight="1" thickTop="1" thickBot="1" x14ac:dyDescent="0.25">
      <c r="C142" s="58"/>
      <c r="D142" s="58"/>
      <c r="E142" s="58"/>
      <c r="F142" s="58"/>
      <c r="G142" s="58"/>
      <c r="H142" s="58"/>
      <c r="I142" s="59"/>
      <c r="J142" s="60"/>
      <c r="K142" s="57">
        <f t="shared" ca="1" si="12"/>
        <v>131150</v>
      </c>
      <c r="P142" s="188" t="e">
        <f t="shared" si="11"/>
        <v>#N/A</v>
      </c>
      <c r="Q142" s="191" t="e">
        <f t="shared" si="14"/>
        <v>#N/A</v>
      </c>
      <c r="R142" s="191" t="e">
        <f t="shared" si="15"/>
        <v>#N/A</v>
      </c>
      <c r="S142" s="191" t="e">
        <f t="shared" si="13"/>
        <v>#N/A</v>
      </c>
      <c r="T142" s="192" t="e">
        <f>VLOOKUP(D142,'PC Receitas'!$N$4:$O$14,2,FALSE)</f>
        <v>#N/A</v>
      </c>
    </row>
    <row r="143" spans="3:20" ht="19.5" customHeight="1" thickTop="1" thickBot="1" x14ac:dyDescent="0.25">
      <c r="C143" s="58"/>
      <c r="D143" s="58"/>
      <c r="E143" s="58"/>
      <c r="F143" s="58"/>
      <c r="G143" s="58"/>
      <c r="H143" s="58"/>
      <c r="I143" s="59"/>
      <c r="J143" s="60"/>
      <c r="K143" s="57">
        <f t="shared" ca="1" si="12"/>
        <v>131150</v>
      </c>
      <c r="P143" s="188" t="e">
        <f t="shared" si="11"/>
        <v>#N/A</v>
      </c>
      <c r="Q143" s="191" t="e">
        <f t="shared" si="14"/>
        <v>#N/A</v>
      </c>
      <c r="R143" s="191" t="e">
        <f t="shared" si="15"/>
        <v>#N/A</v>
      </c>
      <c r="S143" s="191" t="e">
        <f t="shared" si="13"/>
        <v>#N/A</v>
      </c>
      <c r="T143" s="192" t="e">
        <f>VLOOKUP(D143,'PC Receitas'!$N$4:$O$14,2,FALSE)</f>
        <v>#N/A</v>
      </c>
    </row>
    <row r="144" spans="3:20" ht="19.5" customHeight="1" thickTop="1" thickBot="1" x14ac:dyDescent="0.25">
      <c r="C144" s="58"/>
      <c r="D144" s="58"/>
      <c r="E144" s="58"/>
      <c r="F144" s="58"/>
      <c r="G144" s="58"/>
      <c r="H144" s="58"/>
      <c r="I144" s="59"/>
      <c r="J144" s="60"/>
      <c r="K144" s="57">
        <f t="shared" ca="1" si="12"/>
        <v>131150</v>
      </c>
      <c r="P144" s="188" t="e">
        <f t="shared" ref="P144:P207" si="16">IF(T144="Despesas_com_Transportes","Despesa",IF(T144="Despesas_com_Lazer_e_Informacao","Despesa",IF(T144="Outras_Despesas","Despesa",IF(T144="Imposto_de_Renda","Despesa",IF(T144="Investimentos_Bens","Despesa","")))))</f>
        <v>#N/A</v>
      </c>
      <c r="Q144" s="191" t="e">
        <f t="shared" si="14"/>
        <v>#N/A</v>
      </c>
      <c r="R144" s="191" t="e">
        <f t="shared" si="15"/>
        <v>#N/A</v>
      </c>
      <c r="S144" s="191" t="e">
        <f t="shared" si="13"/>
        <v>#N/A</v>
      </c>
      <c r="T144" s="192" t="e">
        <f>VLOOKUP(D144,'PC Receitas'!$N$4:$O$14,2,FALSE)</f>
        <v>#N/A</v>
      </c>
    </row>
    <row r="145" spans="3:20" ht="19.5" customHeight="1" thickTop="1" thickBot="1" x14ac:dyDescent="0.25">
      <c r="C145" s="58"/>
      <c r="D145" s="58"/>
      <c r="E145" s="58"/>
      <c r="F145" s="58"/>
      <c r="G145" s="58"/>
      <c r="H145" s="58"/>
      <c r="I145" s="59"/>
      <c r="J145" s="60"/>
      <c r="K145" s="57">
        <f t="shared" ca="1" si="12"/>
        <v>131150</v>
      </c>
      <c r="P145" s="188" t="e">
        <f t="shared" si="16"/>
        <v>#N/A</v>
      </c>
      <c r="Q145" s="191" t="e">
        <f t="shared" si="14"/>
        <v>#N/A</v>
      </c>
      <c r="R145" s="191" t="e">
        <f t="shared" si="15"/>
        <v>#N/A</v>
      </c>
      <c r="S145" s="191" t="e">
        <f t="shared" si="13"/>
        <v>#N/A</v>
      </c>
      <c r="T145" s="192" t="e">
        <f>VLOOKUP(D145,'PC Receitas'!$N$4:$O$14,2,FALSE)</f>
        <v>#N/A</v>
      </c>
    </row>
    <row r="146" spans="3:20" ht="19.5" customHeight="1" thickTop="1" thickBot="1" x14ac:dyDescent="0.25">
      <c r="C146" s="58"/>
      <c r="D146" s="58"/>
      <c r="E146" s="58"/>
      <c r="F146" s="58"/>
      <c r="G146" s="58"/>
      <c r="H146" s="58"/>
      <c r="I146" s="59"/>
      <c r="J146" s="60"/>
      <c r="K146" s="57">
        <f t="shared" ca="1" si="12"/>
        <v>131150</v>
      </c>
      <c r="P146" s="188" t="e">
        <f t="shared" si="16"/>
        <v>#N/A</v>
      </c>
      <c r="Q146" s="191" t="e">
        <f t="shared" si="14"/>
        <v>#N/A</v>
      </c>
      <c r="R146" s="191" t="e">
        <f t="shared" si="15"/>
        <v>#N/A</v>
      </c>
      <c r="S146" s="191" t="e">
        <f t="shared" si="13"/>
        <v>#N/A</v>
      </c>
      <c r="T146" s="192"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131150</v>
      </c>
      <c r="P147" s="188" t="e">
        <f t="shared" si="16"/>
        <v>#N/A</v>
      </c>
      <c r="Q147" s="191" t="e">
        <f t="shared" si="14"/>
        <v>#N/A</v>
      </c>
      <c r="R147" s="191" t="e">
        <f t="shared" si="15"/>
        <v>#N/A</v>
      </c>
      <c r="S147" s="191" t="e">
        <f t="shared" si="13"/>
        <v>#N/A</v>
      </c>
      <c r="T147" s="192" t="e">
        <f>VLOOKUP(D147,'PC Receitas'!$N$4:$O$14,2,FALSE)</f>
        <v>#N/A</v>
      </c>
    </row>
    <row r="148" spans="3:20" ht="19.5" customHeight="1" thickTop="1" thickBot="1" x14ac:dyDescent="0.25">
      <c r="C148" s="58"/>
      <c r="D148" s="58"/>
      <c r="E148" s="58"/>
      <c r="F148" s="58"/>
      <c r="G148" s="58"/>
      <c r="H148" s="58"/>
      <c r="I148" s="59"/>
      <c r="J148" s="60"/>
      <c r="K148" s="57">
        <f t="shared" ca="1" si="17"/>
        <v>131150</v>
      </c>
      <c r="P148" s="188" t="e">
        <f t="shared" si="16"/>
        <v>#N/A</v>
      </c>
      <c r="Q148" s="191" t="e">
        <f t="shared" si="14"/>
        <v>#N/A</v>
      </c>
      <c r="R148" s="191" t="e">
        <f t="shared" si="15"/>
        <v>#N/A</v>
      </c>
      <c r="S148" s="191" t="e">
        <f t="shared" ref="S148:S211" si="18">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ca="1" si="17"/>
        <v>131150</v>
      </c>
      <c r="P149" s="188" t="e">
        <f t="shared" si="16"/>
        <v>#N/A</v>
      </c>
      <c r="Q149" s="191" t="e">
        <f t="shared" si="14"/>
        <v>#N/A</v>
      </c>
      <c r="R149" s="191" t="e">
        <f t="shared" si="15"/>
        <v>#N/A</v>
      </c>
      <c r="S149" s="191" t="e">
        <f t="shared" si="18"/>
        <v>#N/A</v>
      </c>
      <c r="T149" s="192" t="e">
        <f>VLOOKUP(D149,'PC Receitas'!$N$4:$O$14,2,FALSE)</f>
        <v>#N/A</v>
      </c>
    </row>
    <row r="150" spans="3:20" ht="19.5" customHeight="1" thickTop="1" thickBot="1" x14ac:dyDescent="0.25">
      <c r="C150" s="58"/>
      <c r="D150" s="58"/>
      <c r="E150" s="58"/>
      <c r="F150" s="58"/>
      <c r="G150" s="58"/>
      <c r="H150" s="58"/>
      <c r="I150" s="59"/>
      <c r="J150" s="60"/>
      <c r="K150" s="57">
        <f t="shared" ca="1" si="17"/>
        <v>131150</v>
      </c>
      <c r="P150" s="188" t="e">
        <f t="shared" si="16"/>
        <v>#N/A</v>
      </c>
      <c r="Q150" s="191" t="e">
        <f t="shared" si="14"/>
        <v>#N/A</v>
      </c>
      <c r="R150" s="191" t="e">
        <f t="shared" si="15"/>
        <v>#N/A</v>
      </c>
      <c r="S150" s="191" t="e">
        <f t="shared" si="18"/>
        <v>#N/A</v>
      </c>
      <c r="T150" s="192" t="e">
        <f>VLOOKUP(D150,'PC Receitas'!$N$4:$O$14,2,FALSE)</f>
        <v>#N/A</v>
      </c>
    </row>
    <row r="151" spans="3:20" ht="19.5" customHeight="1" thickTop="1" thickBot="1" x14ac:dyDescent="0.25">
      <c r="C151" s="58"/>
      <c r="D151" s="58"/>
      <c r="E151" s="58"/>
      <c r="F151" s="58"/>
      <c r="G151" s="58"/>
      <c r="H151" s="58"/>
      <c r="I151" s="59"/>
      <c r="J151" s="60"/>
      <c r="K151" s="57">
        <f t="shared" ca="1" si="17"/>
        <v>131150</v>
      </c>
      <c r="P151" s="188" t="e">
        <f t="shared" si="16"/>
        <v>#N/A</v>
      </c>
      <c r="Q151" s="191" t="e">
        <f t="shared" si="14"/>
        <v>#N/A</v>
      </c>
      <c r="R151" s="191" t="e">
        <f t="shared" si="15"/>
        <v>#N/A</v>
      </c>
      <c r="S151" s="191" t="e">
        <f t="shared" si="18"/>
        <v>#N/A</v>
      </c>
      <c r="T151" s="192" t="e">
        <f>VLOOKUP(D151,'PC Receitas'!$N$4:$O$14,2,FALSE)</f>
        <v>#N/A</v>
      </c>
    </row>
    <row r="152" spans="3:20" ht="19.5" customHeight="1" thickTop="1" thickBot="1" x14ac:dyDescent="0.25">
      <c r="C152" s="58"/>
      <c r="D152" s="58"/>
      <c r="E152" s="58"/>
      <c r="F152" s="58"/>
      <c r="G152" s="58"/>
      <c r="H152" s="58"/>
      <c r="I152" s="59"/>
      <c r="J152" s="60"/>
      <c r="K152" s="57">
        <f t="shared" ca="1" si="17"/>
        <v>131150</v>
      </c>
      <c r="P152" s="188" t="e">
        <f t="shared" si="16"/>
        <v>#N/A</v>
      </c>
      <c r="Q152" s="191" t="e">
        <f t="shared" si="14"/>
        <v>#N/A</v>
      </c>
      <c r="R152" s="191" t="e">
        <f t="shared" si="15"/>
        <v>#N/A</v>
      </c>
      <c r="S152" s="191" t="e">
        <f t="shared" si="18"/>
        <v>#N/A</v>
      </c>
      <c r="T152" s="192" t="e">
        <f>VLOOKUP(D152,'PC Receitas'!$N$4:$O$14,2,FALSE)</f>
        <v>#N/A</v>
      </c>
    </row>
    <row r="153" spans="3:20" ht="19.5" customHeight="1" thickTop="1" thickBot="1" x14ac:dyDescent="0.25">
      <c r="C153" s="58"/>
      <c r="D153" s="58"/>
      <c r="E153" s="58"/>
      <c r="F153" s="58"/>
      <c r="G153" s="58"/>
      <c r="H153" s="58"/>
      <c r="I153" s="59"/>
      <c r="J153" s="60"/>
      <c r="K153" s="57">
        <f t="shared" ca="1" si="17"/>
        <v>131150</v>
      </c>
      <c r="P153" s="188" t="e">
        <f t="shared" si="16"/>
        <v>#N/A</v>
      </c>
      <c r="Q153" s="191" t="e">
        <f t="shared" si="14"/>
        <v>#N/A</v>
      </c>
      <c r="R153" s="191" t="e">
        <f t="shared" si="15"/>
        <v>#N/A</v>
      </c>
      <c r="S153" s="191" t="e">
        <f t="shared" si="18"/>
        <v>#N/A</v>
      </c>
      <c r="T153" s="192" t="e">
        <f>VLOOKUP(D153,'PC Receitas'!$N$4:$O$14,2,FALSE)</f>
        <v>#N/A</v>
      </c>
    </row>
    <row r="154" spans="3:20" ht="19.5" customHeight="1" thickTop="1" thickBot="1" x14ac:dyDescent="0.25">
      <c r="C154" s="58"/>
      <c r="D154" s="58"/>
      <c r="E154" s="58"/>
      <c r="F154" s="58"/>
      <c r="G154" s="58"/>
      <c r="H154" s="58"/>
      <c r="I154" s="59"/>
      <c r="J154" s="60"/>
      <c r="K154" s="57">
        <f t="shared" ca="1" si="17"/>
        <v>131150</v>
      </c>
      <c r="P154" s="188" t="e">
        <f t="shared" si="16"/>
        <v>#N/A</v>
      </c>
      <c r="Q154" s="191" t="e">
        <f t="shared" si="14"/>
        <v>#N/A</v>
      </c>
      <c r="R154" s="191" t="e">
        <f t="shared" si="15"/>
        <v>#N/A</v>
      </c>
      <c r="S154" s="191" t="e">
        <f t="shared" si="18"/>
        <v>#N/A</v>
      </c>
      <c r="T154" s="192" t="e">
        <f>VLOOKUP(D154,'PC Receitas'!$N$4:$O$14,2,FALSE)</f>
        <v>#N/A</v>
      </c>
    </row>
    <row r="155" spans="3:20" ht="19.5" customHeight="1" thickTop="1" thickBot="1" x14ac:dyDescent="0.25">
      <c r="C155" s="58"/>
      <c r="D155" s="58"/>
      <c r="E155" s="58"/>
      <c r="F155" s="58"/>
      <c r="G155" s="58"/>
      <c r="H155" s="58"/>
      <c r="I155" s="59"/>
      <c r="J155" s="60"/>
      <c r="K155" s="57">
        <f t="shared" ca="1" si="17"/>
        <v>131150</v>
      </c>
      <c r="P155" s="188" t="e">
        <f t="shared" si="16"/>
        <v>#N/A</v>
      </c>
      <c r="Q155" s="191" t="e">
        <f t="shared" si="14"/>
        <v>#N/A</v>
      </c>
      <c r="R155" s="191" t="e">
        <f t="shared" si="15"/>
        <v>#N/A</v>
      </c>
      <c r="S155" s="191" t="e">
        <f t="shared" si="18"/>
        <v>#N/A</v>
      </c>
      <c r="T155" s="192" t="e">
        <f>VLOOKUP(D155,'PC Receitas'!$N$4:$O$14,2,FALSE)</f>
        <v>#N/A</v>
      </c>
    </row>
    <row r="156" spans="3:20" ht="19.5" customHeight="1" thickTop="1" thickBot="1" x14ac:dyDescent="0.25">
      <c r="C156" s="58"/>
      <c r="D156" s="58"/>
      <c r="E156" s="58"/>
      <c r="F156" s="58"/>
      <c r="G156" s="58"/>
      <c r="H156" s="58"/>
      <c r="I156" s="59"/>
      <c r="J156" s="60"/>
      <c r="K156" s="57">
        <f t="shared" ca="1" si="17"/>
        <v>131150</v>
      </c>
      <c r="P156" s="188" t="e">
        <f t="shared" si="16"/>
        <v>#N/A</v>
      </c>
      <c r="Q156" s="191" t="e">
        <f t="shared" si="14"/>
        <v>#N/A</v>
      </c>
      <c r="R156" s="191" t="e">
        <f t="shared" si="15"/>
        <v>#N/A</v>
      </c>
      <c r="S156" s="191" t="e">
        <f t="shared" si="18"/>
        <v>#N/A</v>
      </c>
      <c r="T156" s="192" t="e">
        <f>VLOOKUP(D156,'PC Receitas'!$N$4:$O$14,2,FALSE)</f>
        <v>#N/A</v>
      </c>
    </row>
    <row r="157" spans="3:20" ht="19.5" customHeight="1" thickTop="1" thickBot="1" x14ac:dyDescent="0.25">
      <c r="C157" s="58"/>
      <c r="D157" s="58"/>
      <c r="E157" s="58"/>
      <c r="F157" s="58"/>
      <c r="G157" s="58"/>
      <c r="H157" s="58"/>
      <c r="I157" s="59"/>
      <c r="J157" s="60"/>
      <c r="K157" s="57">
        <f t="shared" ca="1" si="17"/>
        <v>131150</v>
      </c>
      <c r="P157" s="188" t="e">
        <f t="shared" si="16"/>
        <v>#N/A</v>
      </c>
      <c r="Q157" s="191" t="e">
        <f t="shared" si="14"/>
        <v>#N/A</v>
      </c>
      <c r="R157" s="191" t="e">
        <f t="shared" si="15"/>
        <v>#N/A</v>
      </c>
      <c r="S157" s="191" t="e">
        <f t="shared" si="18"/>
        <v>#N/A</v>
      </c>
      <c r="T157" s="192" t="e">
        <f>VLOOKUP(D157,'PC Receitas'!$N$4:$O$14,2,FALSE)</f>
        <v>#N/A</v>
      </c>
    </row>
    <row r="158" spans="3:20" ht="19.5" customHeight="1" thickTop="1" thickBot="1" x14ac:dyDescent="0.25">
      <c r="C158" s="58"/>
      <c r="D158" s="58"/>
      <c r="E158" s="58"/>
      <c r="F158" s="58"/>
      <c r="G158" s="58"/>
      <c r="H158" s="58"/>
      <c r="I158" s="59"/>
      <c r="J158" s="60"/>
      <c r="K158" s="57">
        <f t="shared" ca="1" si="17"/>
        <v>131150</v>
      </c>
      <c r="P158" s="188" t="e">
        <f t="shared" si="16"/>
        <v>#N/A</v>
      </c>
      <c r="Q158" s="191" t="e">
        <f t="shared" si="14"/>
        <v>#N/A</v>
      </c>
      <c r="R158" s="191" t="e">
        <f t="shared" si="15"/>
        <v>#N/A</v>
      </c>
      <c r="S158" s="191" t="e">
        <f t="shared" si="18"/>
        <v>#N/A</v>
      </c>
      <c r="T158" s="192" t="e">
        <f>VLOOKUP(D158,'PC Receitas'!$N$4:$O$14,2,FALSE)</f>
        <v>#N/A</v>
      </c>
    </row>
    <row r="159" spans="3:20" ht="19.5" customHeight="1" thickTop="1" thickBot="1" x14ac:dyDescent="0.25">
      <c r="C159" s="58"/>
      <c r="D159" s="58"/>
      <c r="E159" s="58"/>
      <c r="F159" s="58"/>
      <c r="G159" s="58"/>
      <c r="H159" s="58"/>
      <c r="I159" s="59"/>
      <c r="J159" s="60"/>
      <c r="K159" s="57">
        <f t="shared" ca="1" si="17"/>
        <v>131150</v>
      </c>
      <c r="P159" s="188" t="e">
        <f t="shared" si="16"/>
        <v>#N/A</v>
      </c>
      <c r="Q159" s="191" t="e">
        <f t="shared" si="14"/>
        <v>#N/A</v>
      </c>
      <c r="R159" s="191" t="e">
        <f t="shared" si="15"/>
        <v>#N/A</v>
      </c>
      <c r="S159" s="191" t="e">
        <f t="shared" si="18"/>
        <v>#N/A</v>
      </c>
      <c r="T159" s="192" t="e">
        <f>VLOOKUP(D159,'PC Receitas'!$N$4:$O$14,2,FALSE)</f>
        <v>#N/A</v>
      </c>
    </row>
    <row r="160" spans="3:20" ht="19.5" customHeight="1" thickTop="1" thickBot="1" x14ac:dyDescent="0.25">
      <c r="C160" s="58"/>
      <c r="D160" s="58"/>
      <c r="E160" s="58"/>
      <c r="F160" s="58"/>
      <c r="G160" s="58"/>
      <c r="H160" s="58"/>
      <c r="I160" s="59"/>
      <c r="J160" s="60"/>
      <c r="K160" s="57">
        <f t="shared" ca="1" si="17"/>
        <v>131150</v>
      </c>
      <c r="P160" s="188" t="e">
        <f t="shared" si="16"/>
        <v>#N/A</v>
      </c>
      <c r="Q160" s="191" t="e">
        <f t="shared" si="14"/>
        <v>#N/A</v>
      </c>
      <c r="R160" s="191" t="e">
        <f t="shared" si="15"/>
        <v>#N/A</v>
      </c>
      <c r="S160" s="191" t="e">
        <f t="shared" si="18"/>
        <v>#N/A</v>
      </c>
      <c r="T160" s="192" t="e">
        <f>VLOOKUP(D160,'PC Receitas'!$N$4:$O$14,2,FALSE)</f>
        <v>#N/A</v>
      </c>
    </row>
    <row r="161" spans="3:20" ht="19.5" customHeight="1" thickTop="1" thickBot="1" x14ac:dyDescent="0.25">
      <c r="C161" s="58"/>
      <c r="D161" s="58"/>
      <c r="E161" s="58"/>
      <c r="F161" s="58"/>
      <c r="G161" s="58"/>
      <c r="H161" s="58"/>
      <c r="I161" s="59"/>
      <c r="J161" s="60"/>
      <c r="K161" s="57">
        <f t="shared" ca="1" si="17"/>
        <v>131150</v>
      </c>
      <c r="P161" s="188" t="e">
        <f t="shared" si="16"/>
        <v>#N/A</v>
      </c>
      <c r="Q161" s="191" t="e">
        <f t="shared" si="14"/>
        <v>#N/A</v>
      </c>
      <c r="R161" s="191" t="e">
        <f t="shared" si="15"/>
        <v>#N/A</v>
      </c>
      <c r="S161" s="191" t="e">
        <f t="shared" si="18"/>
        <v>#N/A</v>
      </c>
      <c r="T161" s="192" t="e">
        <f>VLOOKUP(D161,'PC Receitas'!$N$4:$O$14,2,FALSE)</f>
        <v>#N/A</v>
      </c>
    </row>
    <row r="162" spans="3:20" ht="19.5" customHeight="1" thickTop="1" thickBot="1" x14ac:dyDescent="0.25">
      <c r="C162" s="58"/>
      <c r="D162" s="58"/>
      <c r="E162" s="58"/>
      <c r="F162" s="58"/>
      <c r="G162" s="58"/>
      <c r="H162" s="58"/>
      <c r="I162" s="59"/>
      <c r="J162" s="60"/>
      <c r="K162" s="57">
        <f t="shared" ca="1" si="17"/>
        <v>131150</v>
      </c>
      <c r="P162" s="188" t="e">
        <f t="shared" si="16"/>
        <v>#N/A</v>
      </c>
      <c r="Q162" s="191" t="e">
        <f t="shared" si="14"/>
        <v>#N/A</v>
      </c>
      <c r="R162" s="191" t="e">
        <f t="shared" si="15"/>
        <v>#N/A</v>
      </c>
      <c r="S162" s="191" t="e">
        <f t="shared" si="18"/>
        <v>#N/A</v>
      </c>
      <c r="T162" s="192" t="e">
        <f>VLOOKUP(D162,'PC Receitas'!$N$4:$O$14,2,FALSE)</f>
        <v>#N/A</v>
      </c>
    </row>
    <row r="163" spans="3:20" ht="19.5" customHeight="1" thickTop="1" thickBot="1" x14ac:dyDescent="0.25">
      <c r="C163" s="58"/>
      <c r="D163" s="58"/>
      <c r="E163" s="58"/>
      <c r="F163" s="58"/>
      <c r="G163" s="58"/>
      <c r="H163" s="58"/>
      <c r="I163" s="59"/>
      <c r="J163" s="60"/>
      <c r="K163" s="57">
        <f t="shared" ca="1" si="17"/>
        <v>131150</v>
      </c>
      <c r="P163" s="188" t="e">
        <f t="shared" si="16"/>
        <v>#N/A</v>
      </c>
      <c r="Q163" s="191" t="e">
        <f t="shared" si="14"/>
        <v>#N/A</v>
      </c>
      <c r="R163" s="191" t="e">
        <f t="shared" si="15"/>
        <v>#N/A</v>
      </c>
      <c r="S163" s="191" t="e">
        <f t="shared" si="18"/>
        <v>#N/A</v>
      </c>
      <c r="T163" s="192" t="e">
        <f>VLOOKUP(D163,'PC Receitas'!$N$4:$O$14,2,FALSE)</f>
        <v>#N/A</v>
      </c>
    </row>
    <row r="164" spans="3:20" ht="19.5" customHeight="1" thickTop="1" thickBot="1" x14ac:dyDescent="0.25">
      <c r="C164" s="58"/>
      <c r="D164" s="58"/>
      <c r="E164" s="58"/>
      <c r="F164" s="58"/>
      <c r="G164" s="58"/>
      <c r="H164" s="58"/>
      <c r="I164" s="59"/>
      <c r="J164" s="60"/>
      <c r="K164" s="57">
        <f t="shared" ca="1" si="17"/>
        <v>131150</v>
      </c>
      <c r="P164" s="188" t="e">
        <f t="shared" si="16"/>
        <v>#N/A</v>
      </c>
      <c r="Q164" s="191" t="e">
        <f t="shared" si="14"/>
        <v>#N/A</v>
      </c>
      <c r="R164" s="191" t="e">
        <f t="shared" si="15"/>
        <v>#N/A</v>
      </c>
      <c r="S164" s="191" t="e">
        <f t="shared" si="18"/>
        <v>#N/A</v>
      </c>
      <c r="T164" s="192" t="e">
        <f>VLOOKUP(D164,'PC Receitas'!$N$4:$O$14,2,FALSE)</f>
        <v>#N/A</v>
      </c>
    </row>
    <row r="165" spans="3:20" ht="19.5" customHeight="1" thickTop="1" thickBot="1" x14ac:dyDescent="0.25">
      <c r="C165" s="58"/>
      <c r="D165" s="58"/>
      <c r="E165" s="58"/>
      <c r="F165" s="58"/>
      <c r="G165" s="58"/>
      <c r="H165" s="58"/>
      <c r="I165" s="59"/>
      <c r="J165" s="60"/>
      <c r="K165" s="57">
        <f t="shared" ca="1" si="17"/>
        <v>131150</v>
      </c>
      <c r="P165" s="188" t="e">
        <f t="shared" si="16"/>
        <v>#N/A</v>
      </c>
      <c r="Q165" s="191" t="e">
        <f t="shared" si="14"/>
        <v>#N/A</v>
      </c>
      <c r="R165" s="191" t="e">
        <f t="shared" si="15"/>
        <v>#N/A</v>
      </c>
      <c r="S165" s="191" t="e">
        <f t="shared" si="18"/>
        <v>#N/A</v>
      </c>
      <c r="T165" s="192" t="e">
        <f>VLOOKUP(D165,'PC Receitas'!$N$4:$O$14,2,FALSE)</f>
        <v>#N/A</v>
      </c>
    </row>
    <row r="166" spans="3:20" ht="19.5" customHeight="1" thickTop="1" thickBot="1" x14ac:dyDescent="0.25">
      <c r="C166" s="58"/>
      <c r="D166" s="58"/>
      <c r="E166" s="58"/>
      <c r="F166" s="58"/>
      <c r="G166" s="58"/>
      <c r="H166" s="58"/>
      <c r="I166" s="59"/>
      <c r="J166" s="60"/>
      <c r="K166" s="57">
        <f t="shared" ca="1" si="17"/>
        <v>131150</v>
      </c>
      <c r="P166" s="188" t="e">
        <f t="shared" si="16"/>
        <v>#N/A</v>
      </c>
      <c r="Q166" s="191" t="e">
        <f t="shared" si="14"/>
        <v>#N/A</v>
      </c>
      <c r="R166" s="191" t="e">
        <f t="shared" si="15"/>
        <v>#N/A</v>
      </c>
      <c r="S166" s="191" t="e">
        <f t="shared" si="18"/>
        <v>#N/A</v>
      </c>
      <c r="T166" s="192" t="e">
        <f>VLOOKUP(D166,'PC Receitas'!$N$4:$O$14,2,FALSE)</f>
        <v>#N/A</v>
      </c>
    </row>
    <row r="167" spans="3:20" ht="19.5" customHeight="1" thickTop="1" thickBot="1" x14ac:dyDescent="0.25">
      <c r="C167" s="58"/>
      <c r="D167" s="58"/>
      <c r="E167" s="58"/>
      <c r="F167" s="58"/>
      <c r="G167" s="58"/>
      <c r="H167" s="58"/>
      <c r="I167" s="59"/>
      <c r="J167" s="60"/>
      <c r="K167" s="57">
        <f t="shared" ca="1" si="17"/>
        <v>131150</v>
      </c>
      <c r="P167" s="188" t="e">
        <f t="shared" si="16"/>
        <v>#N/A</v>
      </c>
      <c r="Q167" s="191" t="e">
        <f t="shared" si="14"/>
        <v>#N/A</v>
      </c>
      <c r="R167" s="191" t="e">
        <f t="shared" si="15"/>
        <v>#N/A</v>
      </c>
      <c r="S167" s="191" t="e">
        <f t="shared" si="18"/>
        <v>#N/A</v>
      </c>
      <c r="T167" s="192" t="e">
        <f>VLOOKUP(D167,'PC Receitas'!$N$4:$O$14,2,FALSE)</f>
        <v>#N/A</v>
      </c>
    </row>
    <row r="168" spans="3:20" ht="19.5" customHeight="1" thickTop="1" thickBot="1" x14ac:dyDescent="0.25">
      <c r="C168" s="58"/>
      <c r="D168" s="58"/>
      <c r="E168" s="58"/>
      <c r="F168" s="58"/>
      <c r="G168" s="58"/>
      <c r="H168" s="58"/>
      <c r="I168" s="59"/>
      <c r="J168" s="60"/>
      <c r="K168" s="57">
        <f t="shared" ca="1" si="17"/>
        <v>131150</v>
      </c>
      <c r="P168" s="188" t="e">
        <f t="shared" si="16"/>
        <v>#N/A</v>
      </c>
      <c r="Q168" s="191" t="e">
        <f t="shared" si="14"/>
        <v>#N/A</v>
      </c>
      <c r="R168" s="191" t="e">
        <f t="shared" si="15"/>
        <v>#N/A</v>
      </c>
      <c r="S168" s="191" t="e">
        <f t="shared" si="18"/>
        <v>#N/A</v>
      </c>
      <c r="T168" s="192" t="e">
        <f>VLOOKUP(D168,'PC Receitas'!$N$4:$O$14,2,FALSE)</f>
        <v>#N/A</v>
      </c>
    </row>
    <row r="169" spans="3:20" ht="19.5" customHeight="1" thickTop="1" thickBot="1" x14ac:dyDescent="0.25">
      <c r="C169" s="58"/>
      <c r="D169" s="58"/>
      <c r="E169" s="58"/>
      <c r="F169" s="58"/>
      <c r="G169" s="58"/>
      <c r="H169" s="58"/>
      <c r="I169" s="59"/>
      <c r="J169" s="60"/>
      <c r="K169" s="57">
        <f t="shared" ca="1" si="17"/>
        <v>131150</v>
      </c>
      <c r="P169" s="188" t="e">
        <f t="shared" si="16"/>
        <v>#N/A</v>
      </c>
      <c r="Q169" s="191" t="e">
        <f t="shared" si="14"/>
        <v>#N/A</v>
      </c>
      <c r="R169" s="191" t="e">
        <f t="shared" si="15"/>
        <v>#N/A</v>
      </c>
      <c r="S169" s="191" t="e">
        <f t="shared" si="18"/>
        <v>#N/A</v>
      </c>
      <c r="T169" s="192" t="e">
        <f>VLOOKUP(D169,'PC Receitas'!$N$4:$O$14,2,FALSE)</f>
        <v>#N/A</v>
      </c>
    </row>
    <row r="170" spans="3:20" ht="19.5" customHeight="1" thickTop="1" thickBot="1" x14ac:dyDescent="0.25">
      <c r="C170" s="58"/>
      <c r="D170" s="58"/>
      <c r="E170" s="58"/>
      <c r="F170" s="58"/>
      <c r="G170" s="58"/>
      <c r="H170" s="58"/>
      <c r="I170" s="59"/>
      <c r="J170" s="60"/>
      <c r="K170" s="57">
        <f t="shared" ca="1" si="17"/>
        <v>131150</v>
      </c>
      <c r="P170" s="188" t="e">
        <f t="shared" si="16"/>
        <v>#N/A</v>
      </c>
      <c r="Q170" s="191" t="e">
        <f t="shared" si="14"/>
        <v>#N/A</v>
      </c>
      <c r="R170" s="191" t="e">
        <f t="shared" si="15"/>
        <v>#N/A</v>
      </c>
      <c r="S170" s="191" t="e">
        <f t="shared" si="18"/>
        <v>#N/A</v>
      </c>
      <c r="T170" s="192" t="e">
        <f>VLOOKUP(D170,'PC Receitas'!$N$4:$O$14,2,FALSE)</f>
        <v>#N/A</v>
      </c>
    </row>
    <row r="171" spans="3:20" ht="19.5" customHeight="1" thickTop="1" thickBot="1" x14ac:dyDescent="0.25">
      <c r="C171" s="58"/>
      <c r="D171" s="58"/>
      <c r="E171" s="58"/>
      <c r="F171" s="58"/>
      <c r="G171" s="58"/>
      <c r="H171" s="58"/>
      <c r="I171" s="59"/>
      <c r="J171" s="60"/>
      <c r="K171" s="57">
        <f t="shared" ca="1" si="17"/>
        <v>131150</v>
      </c>
      <c r="P171" s="188" t="e">
        <f t="shared" si="16"/>
        <v>#N/A</v>
      </c>
      <c r="Q171" s="191" t="e">
        <f t="shared" si="14"/>
        <v>#N/A</v>
      </c>
      <c r="R171" s="191" t="e">
        <f t="shared" si="15"/>
        <v>#N/A</v>
      </c>
      <c r="S171" s="191" t="e">
        <f t="shared" si="18"/>
        <v>#N/A</v>
      </c>
      <c r="T171" s="192" t="e">
        <f>VLOOKUP(D171,'PC Receitas'!$N$4:$O$14,2,FALSE)</f>
        <v>#N/A</v>
      </c>
    </row>
    <row r="172" spans="3:20" ht="19.5" customHeight="1" thickTop="1" thickBot="1" x14ac:dyDescent="0.25">
      <c r="C172" s="58"/>
      <c r="D172" s="58"/>
      <c r="E172" s="58"/>
      <c r="F172" s="58"/>
      <c r="G172" s="58"/>
      <c r="H172" s="58"/>
      <c r="I172" s="59"/>
      <c r="J172" s="60"/>
      <c r="K172" s="57">
        <f t="shared" ca="1" si="17"/>
        <v>131150</v>
      </c>
      <c r="P172" s="188" t="e">
        <f t="shared" si="16"/>
        <v>#N/A</v>
      </c>
      <c r="Q172" s="191" t="e">
        <f t="shared" si="14"/>
        <v>#N/A</v>
      </c>
      <c r="R172" s="191" t="e">
        <f t="shared" si="15"/>
        <v>#N/A</v>
      </c>
      <c r="S172" s="191" t="e">
        <f t="shared" si="18"/>
        <v>#N/A</v>
      </c>
      <c r="T172" s="192" t="e">
        <f>VLOOKUP(D172,'PC Receitas'!$N$4:$O$14,2,FALSE)</f>
        <v>#N/A</v>
      </c>
    </row>
    <row r="173" spans="3:20" ht="19.5" customHeight="1" thickTop="1" thickBot="1" x14ac:dyDescent="0.25">
      <c r="C173" s="58"/>
      <c r="D173" s="58"/>
      <c r="E173" s="58"/>
      <c r="F173" s="58"/>
      <c r="G173" s="58"/>
      <c r="H173" s="58"/>
      <c r="I173" s="59"/>
      <c r="J173" s="60"/>
      <c r="K173" s="57">
        <f t="shared" ca="1" si="17"/>
        <v>131150</v>
      </c>
      <c r="P173" s="188" t="e">
        <f t="shared" si="16"/>
        <v>#N/A</v>
      </c>
      <c r="Q173" s="191" t="e">
        <f t="shared" si="14"/>
        <v>#N/A</v>
      </c>
      <c r="R173" s="191" t="e">
        <f t="shared" si="15"/>
        <v>#N/A</v>
      </c>
      <c r="S173" s="191" t="e">
        <f t="shared" si="18"/>
        <v>#N/A</v>
      </c>
      <c r="T173" s="192" t="e">
        <f>VLOOKUP(D173,'PC Receitas'!$N$4:$O$14,2,FALSE)</f>
        <v>#N/A</v>
      </c>
    </row>
    <row r="174" spans="3:20" ht="19.5" customHeight="1" thickTop="1" thickBot="1" x14ac:dyDescent="0.25">
      <c r="C174" s="58"/>
      <c r="D174" s="58"/>
      <c r="E174" s="58"/>
      <c r="F174" s="58"/>
      <c r="G174" s="58"/>
      <c r="H174" s="58"/>
      <c r="I174" s="59"/>
      <c r="J174" s="60"/>
      <c r="K174" s="57">
        <f t="shared" ca="1" si="17"/>
        <v>131150</v>
      </c>
      <c r="P174" s="188" t="e">
        <f t="shared" si="16"/>
        <v>#N/A</v>
      </c>
      <c r="Q174" s="191" t="e">
        <f t="shared" si="14"/>
        <v>#N/A</v>
      </c>
      <c r="R174" s="191" t="e">
        <f t="shared" si="15"/>
        <v>#N/A</v>
      </c>
      <c r="S174" s="191" t="e">
        <f t="shared" si="18"/>
        <v>#N/A</v>
      </c>
      <c r="T174" s="192" t="e">
        <f>VLOOKUP(D174,'PC Receitas'!$N$4:$O$14,2,FALSE)</f>
        <v>#N/A</v>
      </c>
    </row>
    <row r="175" spans="3:20" ht="19.5" customHeight="1" thickTop="1" thickBot="1" x14ac:dyDescent="0.25">
      <c r="C175" s="58"/>
      <c r="D175" s="58"/>
      <c r="E175" s="58"/>
      <c r="F175" s="58"/>
      <c r="G175" s="58"/>
      <c r="H175" s="58"/>
      <c r="I175" s="59"/>
      <c r="J175" s="60"/>
      <c r="K175" s="57">
        <f t="shared" ca="1" si="17"/>
        <v>131150</v>
      </c>
      <c r="P175" s="188" t="e">
        <f t="shared" si="16"/>
        <v>#N/A</v>
      </c>
      <c r="Q175" s="191" t="e">
        <f t="shared" si="14"/>
        <v>#N/A</v>
      </c>
      <c r="R175" s="191" t="e">
        <f t="shared" si="15"/>
        <v>#N/A</v>
      </c>
      <c r="S175" s="191" t="e">
        <f t="shared" si="18"/>
        <v>#N/A</v>
      </c>
      <c r="T175" s="192" t="e">
        <f>VLOOKUP(D175,'PC Receitas'!$N$4:$O$14,2,FALSE)</f>
        <v>#N/A</v>
      </c>
    </row>
    <row r="176" spans="3:20" ht="19.5" customHeight="1" thickTop="1" thickBot="1" x14ac:dyDescent="0.25">
      <c r="C176" s="58"/>
      <c r="D176" s="58"/>
      <c r="E176" s="58"/>
      <c r="F176" s="58"/>
      <c r="G176" s="58"/>
      <c r="H176" s="58"/>
      <c r="I176" s="59"/>
      <c r="J176" s="60"/>
      <c r="K176" s="57">
        <f t="shared" ca="1" si="17"/>
        <v>131150</v>
      </c>
      <c r="P176" s="188" t="e">
        <f t="shared" si="16"/>
        <v>#N/A</v>
      </c>
      <c r="Q176" s="191" t="e">
        <f t="shared" si="14"/>
        <v>#N/A</v>
      </c>
      <c r="R176" s="191" t="e">
        <f t="shared" si="15"/>
        <v>#N/A</v>
      </c>
      <c r="S176" s="191" t="e">
        <f t="shared" si="18"/>
        <v>#N/A</v>
      </c>
      <c r="T176" s="192" t="e">
        <f>VLOOKUP(D176,'PC Receitas'!$N$4:$O$14,2,FALSE)</f>
        <v>#N/A</v>
      </c>
    </row>
    <row r="177" spans="3:20" ht="19.5" customHeight="1" thickTop="1" thickBot="1" x14ac:dyDescent="0.25">
      <c r="C177" s="58"/>
      <c r="D177" s="58"/>
      <c r="E177" s="58"/>
      <c r="F177" s="58"/>
      <c r="G177" s="58"/>
      <c r="H177" s="58"/>
      <c r="I177" s="59"/>
      <c r="J177" s="60"/>
      <c r="K177" s="57">
        <f t="shared" ca="1" si="17"/>
        <v>131150</v>
      </c>
      <c r="P177" s="188" t="e">
        <f t="shared" si="16"/>
        <v>#N/A</v>
      </c>
      <c r="Q177" s="191" t="e">
        <f t="shared" si="14"/>
        <v>#N/A</v>
      </c>
      <c r="R177" s="191" t="e">
        <f t="shared" si="15"/>
        <v>#N/A</v>
      </c>
      <c r="S177" s="191" t="e">
        <f t="shared" si="18"/>
        <v>#N/A</v>
      </c>
      <c r="T177" s="192" t="e">
        <f>VLOOKUP(D177,'PC Receitas'!$N$4:$O$14,2,FALSE)</f>
        <v>#N/A</v>
      </c>
    </row>
    <row r="178" spans="3:20" ht="19.5" customHeight="1" thickTop="1" thickBot="1" x14ac:dyDescent="0.25">
      <c r="C178" s="58"/>
      <c r="D178" s="58"/>
      <c r="E178" s="58"/>
      <c r="F178" s="58"/>
      <c r="G178" s="58"/>
      <c r="H178" s="58"/>
      <c r="I178" s="59"/>
      <c r="J178" s="60"/>
      <c r="K178" s="57">
        <f t="shared" ca="1" si="17"/>
        <v>131150</v>
      </c>
      <c r="P178" s="188" t="e">
        <f t="shared" si="16"/>
        <v>#N/A</v>
      </c>
      <c r="Q178" s="191" t="e">
        <f t="shared" si="14"/>
        <v>#N/A</v>
      </c>
      <c r="R178" s="191" t="e">
        <f t="shared" si="15"/>
        <v>#N/A</v>
      </c>
      <c r="S178" s="191" t="e">
        <f t="shared" si="18"/>
        <v>#N/A</v>
      </c>
      <c r="T178" s="192" t="e">
        <f>VLOOKUP(D178,'PC Receitas'!$N$4:$O$14,2,FALSE)</f>
        <v>#N/A</v>
      </c>
    </row>
    <row r="179" spans="3:20" ht="19.5" customHeight="1" thickTop="1" thickBot="1" x14ac:dyDescent="0.25">
      <c r="C179" s="58"/>
      <c r="D179" s="58"/>
      <c r="E179" s="58"/>
      <c r="F179" s="58"/>
      <c r="G179" s="58"/>
      <c r="H179" s="58"/>
      <c r="I179" s="59"/>
      <c r="J179" s="60"/>
      <c r="K179" s="57">
        <f t="shared" ca="1" si="17"/>
        <v>131150</v>
      </c>
      <c r="P179" s="188" t="e">
        <f t="shared" si="16"/>
        <v>#N/A</v>
      </c>
      <c r="Q179" s="191" t="e">
        <f t="shared" si="14"/>
        <v>#N/A</v>
      </c>
      <c r="R179" s="191" t="e">
        <f t="shared" si="15"/>
        <v>#N/A</v>
      </c>
      <c r="S179" s="191" t="e">
        <f t="shared" si="18"/>
        <v>#N/A</v>
      </c>
      <c r="T179" s="192" t="e">
        <f>VLOOKUP(D179,'PC Receitas'!$N$4:$O$14,2,FALSE)</f>
        <v>#N/A</v>
      </c>
    </row>
    <row r="180" spans="3:20" ht="19.5" customHeight="1" thickTop="1" thickBot="1" x14ac:dyDescent="0.25">
      <c r="C180" s="58"/>
      <c r="D180" s="58"/>
      <c r="E180" s="58"/>
      <c r="F180" s="58"/>
      <c r="G180" s="58"/>
      <c r="H180" s="58"/>
      <c r="I180" s="59"/>
      <c r="J180" s="60"/>
      <c r="K180" s="57">
        <f t="shared" ca="1" si="17"/>
        <v>131150</v>
      </c>
      <c r="P180" s="188" t="e">
        <f t="shared" si="16"/>
        <v>#N/A</v>
      </c>
      <c r="Q180" s="191" t="e">
        <f t="shared" si="14"/>
        <v>#N/A</v>
      </c>
      <c r="R180" s="191" t="e">
        <f t="shared" si="15"/>
        <v>#N/A</v>
      </c>
      <c r="S180" s="191" t="e">
        <f t="shared" si="18"/>
        <v>#N/A</v>
      </c>
      <c r="T180" s="192" t="e">
        <f>VLOOKUP(D180,'PC Receitas'!$N$4:$O$14,2,FALSE)</f>
        <v>#N/A</v>
      </c>
    </row>
    <row r="181" spans="3:20" ht="19.5" customHeight="1" thickTop="1" thickBot="1" x14ac:dyDescent="0.25">
      <c r="C181" s="58"/>
      <c r="D181" s="58"/>
      <c r="E181" s="58"/>
      <c r="F181" s="58"/>
      <c r="G181" s="58"/>
      <c r="H181" s="58"/>
      <c r="I181" s="59"/>
      <c r="J181" s="60"/>
      <c r="K181" s="57">
        <f t="shared" ca="1" si="17"/>
        <v>131150</v>
      </c>
      <c r="P181" s="188" t="e">
        <f t="shared" si="16"/>
        <v>#N/A</v>
      </c>
      <c r="Q181" s="191" t="e">
        <f t="shared" si="14"/>
        <v>#N/A</v>
      </c>
      <c r="R181" s="191" t="e">
        <f t="shared" si="15"/>
        <v>#N/A</v>
      </c>
      <c r="S181" s="191" t="e">
        <f t="shared" si="18"/>
        <v>#N/A</v>
      </c>
      <c r="T181" s="192" t="e">
        <f>VLOOKUP(D181,'PC Receitas'!$N$4:$O$14,2,FALSE)</f>
        <v>#N/A</v>
      </c>
    </row>
    <row r="182" spans="3:20" ht="19.5" customHeight="1" thickTop="1" thickBot="1" x14ac:dyDescent="0.25">
      <c r="C182" s="58"/>
      <c r="D182" s="58"/>
      <c r="E182" s="58"/>
      <c r="F182" s="58"/>
      <c r="G182" s="58"/>
      <c r="H182" s="58"/>
      <c r="I182" s="59"/>
      <c r="J182" s="60"/>
      <c r="K182" s="57">
        <f t="shared" ca="1" si="17"/>
        <v>131150</v>
      </c>
      <c r="P182" s="188" t="e">
        <f t="shared" si="16"/>
        <v>#N/A</v>
      </c>
      <c r="Q182" s="191" t="e">
        <f t="shared" si="14"/>
        <v>#N/A</v>
      </c>
      <c r="R182" s="191" t="e">
        <f t="shared" si="15"/>
        <v>#N/A</v>
      </c>
      <c r="S182" s="191" t="e">
        <f t="shared" si="18"/>
        <v>#N/A</v>
      </c>
      <c r="T182" s="192" t="e">
        <f>VLOOKUP(D182,'PC Receitas'!$N$4:$O$14,2,FALSE)</f>
        <v>#N/A</v>
      </c>
    </row>
    <row r="183" spans="3:20" ht="19.5" customHeight="1" thickTop="1" thickBot="1" x14ac:dyDescent="0.25">
      <c r="C183" s="58"/>
      <c r="D183" s="58"/>
      <c r="E183" s="58"/>
      <c r="F183" s="58"/>
      <c r="G183" s="58"/>
      <c r="H183" s="58"/>
      <c r="I183" s="59"/>
      <c r="J183" s="60"/>
      <c r="K183" s="57">
        <f t="shared" ca="1" si="17"/>
        <v>131150</v>
      </c>
      <c r="P183" s="188" t="e">
        <f t="shared" si="16"/>
        <v>#N/A</v>
      </c>
      <c r="Q183" s="191" t="e">
        <f t="shared" si="14"/>
        <v>#N/A</v>
      </c>
      <c r="R183" s="191" t="e">
        <f t="shared" si="15"/>
        <v>#N/A</v>
      </c>
      <c r="S183" s="191" t="e">
        <f t="shared" si="18"/>
        <v>#N/A</v>
      </c>
      <c r="T183" s="192" t="e">
        <f>VLOOKUP(D183,'PC Receitas'!$N$4:$O$14,2,FALSE)</f>
        <v>#N/A</v>
      </c>
    </row>
    <row r="184" spans="3:20" ht="19.5" customHeight="1" thickTop="1" thickBot="1" x14ac:dyDescent="0.25">
      <c r="C184" s="58"/>
      <c r="D184" s="58"/>
      <c r="E184" s="58"/>
      <c r="F184" s="58"/>
      <c r="G184" s="58"/>
      <c r="H184" s="58"/>
      <c r="I184" s="59"/>
      <c r="J184" s="60"/>
      <c r="K184" s="57">
        <f t="shared" ca="1" si="17"/>
        <v>131150</v>
      </c>
      <c r="P184" s="188" t="e">
        <f t="shared" si="16"/>
        <v>#N/A</v>
      </c>
      <c r="Q184" s="191" t="e">
        <f t="shared" si="14"/>
        <v>#N/A</v>
      </c>
      <c r="R184" s="191" t="e">
        <f t="shared" si="15"/>
        <v>#N/A</v>
      </c>
      <c r="S184" s="191" t="e">
        <f t="shared" si="18"/>
        <v>#N/A</v>
      </c>
      <c r="T184" s="192" t="e">
        <f>VLOOKUP(D184,'PC Receitas'!$N$4:$O$14,2,FALSE)</f>
        <v>#N/A</v>
      </c>
    </row>
    <row r="185" spans="3:20" ht="19.5" customHeight="1" thickTop="1" thickBot="1" x14ac:dyDescent="0.25">
      <c r="C185" s="58"/>
      <c r="D185" s="58"/>
      <c r="E185" s="58"/>
      <c r="F185" s="58"/>
      <c r="G185" s="58"/>
      <c r="H185" s="58"/>
      <c r="I185" s="59"/>
      <c r="J185" s="60"/>
      <c r="K185" s="57">
        <f t="shared" ca="1" si="17"/>
        <v>131150</v>
      </c>
      <c r="P185" s="188" t="e">
        <f t="shared" si="16"/>
        <v>#N/A</v>
      </c>
      <c r="Q185" s="191" t="e">
        <f t="shared" si="14"/>
        <v>#N/A</v>
      </c>
      <c r="R185" s="191" t="e">
        <f t="shared" si="15"/>
        <v>#N/A</v>
      </c>
      <c r="S185" s="191" t="e">
        <f t="shared" si="18"/>
        <v>#N/A</v>
      </c>
      <c r="T185" s="192" t="e">
        <f>VLOOKUP(D185,'PC Receitas'!$N$4:$O$14,2,FALSE)</f>
        <v>#N/A</v>
      </c>
    </row>
    <row r="186" spans="3:20" ht="19.5" customHeight="1" thickTop="1" thickBot="1" x14ac:dyDescent="0.25">
      <c r="C186" s="58"/>
      <c r="D186" s="58"/>
      <c r="E186" s="58"/>
      <c r="F186" s="58"/>
      <c r="G186" s="58"/>
      <c r="H186" s="58"/>
      <c r="I186" s="59"/>
      <c r="J186" s="60"/>
      <c r="K186" s="57">
        <f t="shared" ca="1" si="17"/>
        <v>131150</v>
      </c>
      <c r="P186" s="188" t="e">
        <f t="shared" si="16"/>
        <v>#N/A</v>
      </c>
      <c r="Q186" s="191" t="e">
        <f t="shared" si="14"/>
        <v>#N/A</v>
      </c>
      <c r="R186" s="191" t="e">
        <f t="shared" si="15"/>
        <v>#N/A</v>
      </c>
      <c r="S186" s="191" t="e">
        <f t="shared" si="18"/>
        <v>#N/A</v>
      </c>
      <c r="T186" s="192" t="e">
        <f>VLOOKUP(D186,'PC Receitas'!$N$4:$O$14,2,FALSE)</f>
        <v>#N/A</v>
      </c>
    </row>
    <row r="187" spans="3:20" ht="19.5" customHeight="1" thickTop="1" thickBot="1" x14ac:dyDescent="0.25">
      <c r="C187" s="58"/>
      <c r="D187" s="58"/>
      <c r="E187" s="58"/>
      <c r="F187" s="58"/>
      <c r="G187" s="58"/>
      <c r="H187" s="58"/>
      <c r="I187" s="59"/>
      <c r="J187" s="60"/>
      <c r="K187" s="57">
        <f t="shared" ca="1" si="17"/>
        <v>131150</v>
      </c>
      <c r="P187" s="188" t="e">
        <f t="shared" si="16"/>
        <v>#N/A</v>
      </c>
      <c r="Q187" s="191" t="e">
        <f t="shared" si="14"/>
        <v>#N/A</v>
      </c>
      <c r="R187" s="191" t="e">
        <f t="shared" si="15"/>
        <v>#N/A</v>
      </c>
      <c r="S187" s="191" t="e">
        <f t="shared" si="18"/>
        <v>#N/A</v>
      </c>
      <c r="T187" s="192" t="e">
        <f>VLOOKUP(D187,'PC Receitas'!$N$4:$O$14,2,FALSE)</f>
        <v>#N/A</v>
      </c>
    </row>
    <row r="188" spans="3:20" ht="19.5" customHeight="1" thickTop="1" thickBot="1" x14ac:dyDescent="0.25">
      <c r="C188" s="58"/>
      <c r="D188" s="58"/>
      <c r="E188" s="58"/>
      <c r="F188" s="58"/>
      <c r="G188" s="58"/>
      <c r="H188" s="58"/>
      <c r="I188" s="59"/>
      <c r="J188" s="60"/>
      <c r="K188" s="57">
        <f t="shared" ca="1" si="17"/>
        <v>131150</v>
      </c>
      <c r="P188" s="188" t="e">
        <f t="shared" si="16"/>
        <v>#N/A</v>
      </c>
      <c r="Q188" s="191" t="e">
        <f t="shared" si="14"/>
        <v>#N/A</v>
      </c>
      <c r="R188" s="191" t="e">
        <f t="shared" si="15"/>
        <v>#N/A</v>
      </c>
      <c r="S188" s="191" t="e">
        <f t="shared" si="18"/>
        <v>#N/A</v>
      </c>
      <c r="T188" s="192" t="e">
        <f>VLOOKUP(D188,'PC Receitas'!$N$4:$O$14,2,FALSE)</f>
        <v>#N/A</v>
      </c>
    </row>
    <row r="189" spans="3:20" ht="19.5" customHeight="1" thickTop="1" thickBot="1" x14ac:dyDescent="0.25">
      <c r="C189" s="58"/>
      <c r="D189" s="58"/>
      <c r="E189" s="58"/>
      <c r="F189" s="58"/>
      <c r="G189" s="58"/>
      <c r="H189" s="58"/>
      <c r="I189" s="59"/>
      <c r="J189" s="60"/>
      <c r="K189" s="57">
        <f t="shared" ca="1" si="17"/>
        <v>131150</v>
      </c>
      <c r="P189" s="188" t="e">
        <f t="shared" si="16"/>
        <v>#N/A</v>
      </c>
      <c r="Q189" s="191" t="e">
        <f t="shared" si="14"/>
        <v>#N/A</v>
      </c>
      <c r="R189" s="191" t="e">
        <f t="shared" si="15"/>
        <v>#N/A</v>
      </c>
      <c r="S189" s="191" t="e">
        <f t="shared" si="18"/>
        <v>#N/A</v>
      </c>
      <c r="T189" s="192" t="e">
        <f>VLOOKUP(D189,'PC Receitas'!$N$4:$O$14,2,FALSE)</f>
        <v>#N/A</v>
      </c>
    </row>
    <row r="190" spans="3:20" ht="19.5" customHeight="1" thickTop="1" thickBot="1" x14ac:dyDescent="0.25">
      <c r="C190" s="58"/>
      <c r="D190" s="58"/>
      <c r="E190" s="58"/>
      <c r="F190" s="58"/>
      <c r="G190" s="58"/>
      <c r="H190" s="58"/>
      <c r="I190" s="59"/>
      <c r="J190" s="60"/>
      <c r="K190" s="57">
        <f t="shared" ca="1" si="17"/>
        <v>131150</v>
      </c>
      <c r="P190" s="188" t="e">
        <f t="shared" si="16"/>
        <v>#N/A</v>
      </c>
      <c r="Q190" s="191" t="e">
        <f t="shared" si="14"/>
        <v>#N/A</v>
      </c>
      <c r="R190" s="191" t="e">
        <f t="shared" si="15"/>
        <v>#N/A</v>
      </c>
      <c r="S190" s="191" t="e">
        <f t="shared" si="18"/>
        <v>#N/A</v>
      </c>
      <c r="T190" s="192" t="e">
        <f>VLOOKUP(D190,'PC Receitas'!$N$4:$O$14,2,FALSE)</f>
        <v>#N/A</v>
      </c>
    </row>
    <row r="191" spans="3:20" ht="19.5" customHeight="1" thickTop="1" thickBot="1" x14ac:dyDescent="0.25">
      <c r="C191" s="58"/>
      <c r="D191" s="58"/>
      <c r="E191" s="58"/>
      <c r="F191" s="58"/>
      <c r="G191" s="58"/>
      <c r="H191" s="58"/>
      <c r="I191" s="59"/>
      <c r="J191" s="60"/>
      <c r="K191" s="57">
        <f t="shared" ca="1" si="17"/>
        <v>131150</v>
      </c>
      <c r="P191" s="188" t="e">
        <f t="shared" si="16"/>
        <v>#N/A</v>
      </c>
      <c r="Q191" s="191" t="e">
        <f t="shared" si="14"/>
        <v>#N/A</v>
      </c>
      <c r="R191" s="191" t="e">
        <f t="shared" si="15"/>
        <v>#N/A</v>
      </c>
      <c r="S191" s="191" t="e">
        <f t="shared" si="18"/>
        <v>#N/A</v>
      </c>
      <c r="T191" s="192" t="e">
        <f>VLOOKUP(D191,'PC Receitas'!$N$4:$O$14,2,FALSE)</f>
        <v>#N/A</v>
      </c>
    </row>
    <row r="192" spans="3:20" ht="19.5" customHeight="1" thickTop="1" thickBot="1" x14ac:dyDescent="0.25">
      <c r="C192" s="58"/>
      <c r="D192" s="58"/>
      <c r="E192" s="58"/>
      <c r="F192" s="58"/>
      <c r="G192" s="58"/>
      <c r="H192" s="58"/>
      <c r="I192" s="59"/>
      <c r="J192" s="60"/>
      <c r="K192" s="57">
        <f t="shared" ca="1" si="17"/>
        <v>131150</v>
      </c>
      <c r="P192" s="188" t="e">
        <f t="shared" si="16"/>
        <v>#N/A</v>
      </c>
      <c r="Q192" s="191" t="e">
        <f t="shared" si="14"/>
        <v>#N/A</v>
      </c>
      <c r="R192" s="191" t="e">
        <f t="shared" si="15"/>
        <v>#N/A</v>
      </c>
      <c r="S192" s="191" t="e">
        <f t="shared" si="18"/>
        <v>#N/A</v>
      </c>
      <c r="T192" s="192" t="e">
        <f>VLOOKUP(D192,'PC Receitas'!$N$4:$O$14,2,FALSE)</f>
        <v>#N/A</v>
      </c>
    </row>
    <row r="193" spans="3:20" ht="19.5" customHeight="1" thickTop="1" thickBot="1" x14ac:dyDescent="0.25">
      <c r="C193" s="58"/>
      <c r="D193" s="58"/>
      <c r="E193" s="58"/>
      <c r="F193" s="58"/>
      <c r="G193" s="58"/>
      <c r="H193" s="58"/>
      <c r="I193" s="59"/>
      <c r="J193" s="60"/>
      <c r="K193" s="57">
        <f t="shared" ca="1" si="17"/>
        <v>131150</v>
      </c>
      <c r="P193" s="188" t="e">
        <f t="shared" si="16"/>
        <v>#N/A</v>
      </c>
      <c r="Q193" s="191" t="e">
        <f t="shared" si="14"/>
        <v>#N/A</v>
      </c>
      <c r="R193" s="191" t="e">
        <f t="shared" si="15"/>
        <v>#N/A</v>
      </c>
      <c r="S193" s="191" t="e">
        <f t="shared" si="18"/>
        <v>#N/A</v>
      </c>
      <c r="T193" s="192" t="e">
        <f>VLOOKUP(D193,'PC Receitas'!$N$4:$O$14,2,FALSE)</f>
        <v>#N/A</v>
      </c>
    </row>
    <row r="194" spans="3:20" ht="19.5" customHeight="1" thickTop="1" thickBot="1" x14ac:dyDescent="0.25">
      <c r="C194" s="58"/>
      <c r="D194" s="58"/>
      <c r="E194" s="58"/>
      <c r="F194" s="58"/>
      <c r="G194" s="58"/>
      <c r="H194" s="58"/>
      <c r="I194" s="59"/>
      <c r="J194" s="60"/>
      <c r="K194" s="57">
        <f t="shared" ca="1" si="17"/>
        <v>131150</v>
      </c>
      <c r="P194" s="188" t="e">
        <f t="shared" si="16"/>
        <v>#N/A</v>
      </c>
      <c r="Q194" s="191" t="e">
        <f t="shared" si="14"/>
        <v>#N/A</v>
      </c>
      <c r="R194" s="191" t="e">
        <f t="shared" si="15"/>
        <v>#N/A</v>
      </c>
      <c r="S194" s="191" t="e">
        <f t="shared" si="18"/>
        <v>#N/A</v>
      </c>
      <c r="T194" s="192" t="e">
        <f>VLOOKUP(D194,'PC Receitas'!$N$4:$O$14,2,FALSE)</f>
        <v>#N/A</v>
      </c>
    </row>
    <row r="195" spans="3:20" ht="19.5" customHeight="1" thickTop="1" thickBot="1" x14ac:dyDescent="0.25">
      <c r="C195" s="58"/>
      <c r="D195" s="58"/>
      <c r="E195" s="58"/>
      <c r="F195" s="58"/>
      <c r="G195" s="58"/>
      <c r="H195" s="58"/>
      <c r="I195" s="59"/>
      <c r="J195" s="60"/>
      <c r="K195" s="57">
        <f t="shared" ca="1" si="17"/>
        <v>131150</v>
      </c>
      <c r="P195" s="188" t="e">
        <f t="shared" si="16"/>
        <v>#N/A</v>
      </c>
      <c r="Q195" s="191" t="e">
        <f t="shared" si="14"/>
        <v>#N/A</v>
      </c>
      <c r="R195" s="191" t="e">
        <f t="shared" si="15"/>
        <v>#N/A</v>
      </c>
      <c r="S195" s="191" t="e">
        <f t="shared" si="18"/>
        <v>#N/A</v>
      </c>
      <c r="T195" s="192" t="e">
        <f>VLOOKUP(D195,'PC Receitas'!$N$4:$O$14,2,FALSE)</f>
        <v>#N/A</v>
      </c>
    </row>
    <row r="196" spans="3:20" ht="19.5" customHeight="1" thickTop="1" thickBot="1" x14ac:dyDescent="0.25">
      <c r="C196" s="58"/>
      <c r="D196" s="58"/>
      <c r="E196" s="58"/>
      <c r="F196" s="58"/>
      <c r="G196" s="58"/>
      <c r="H196" s="58"/>
      <c r="I196" s="59"/>
      <c r="J196" s="60"/>
      <c r="K196" s="57">
        <f t="shared" ca="1" si="17"/>
        <v>131150</v>
      </c>
      <c r="P196" s="188" t="e">
        <f t="shared" si="16"/>
        <v>#N/A</v>
      </c>
      <c r="Q196" s="191" t="e">
        <f t="shared" si="14"/>
        <v>#N/A</v>
      </c>
      <c r="R196" s="191" t="e">
        <f t="shared" si="15"/>
        <v>#N/A</v>
      </c>
      <c r="S196" s="191" t="e">
        <f t="shared" si="18"/>
        <v>#N/A</v>
      </c>
      <c r="T196" s="192" t="e">
        <f>VLOOKUP(D196,'PC Receitas'!$N$4:$O$14,2,FALSE)</f>
        <v>#N/A</v>
      </c>
    </row>
    <row r="197" spans="3:20" ht="19.5" customHeight="1" thickTop="1" thickBot="1" x14ac:dyDescent="0.25">
      <c r="C197" s="58"/>
      <c r="D197" s="58"/>
      <c r="E197" s="58"/>
      <c r="F197" s="58"/>
      <c r="G197" s="58"/>
      <c r="H197" s="58"/>
      <c r="I197" s="59"/>
      <c r="J197" s="60"/>
      <c r="K197" s="57">
        <f t="shared" ca="1" si="17"/>
        <v>131150</v>
      </c>
      <c r="P197" s="188" t="e">
        <f t="shared" si="16"/>
        <v>#N/A</v>
      </c>
      <c r="Q197" s="191" t="e">
        <f t="shared" si="14"/>
        <v>#N/A</v>
      </c>
      <c r="R197" s="191" t="e">
        <f t="shared" si="15"/>
        <v>#N/A</v>
      </c>
      <c r="S197" s="191" t="e">
        <f t="shared" si="18"/>
        <v>#N/A</v>
      </c>
      <c r="T197" s="192" t="e">
        <f>VLOOKUP(D197,'PC Receitas'!$N$4:$O$14,2,FALSE)</f>
        <v>#N/A</v>
      </c>
    </row>
    <row r="198" spans="3:20" ht="19.5" customHeight="1" thickTop="1" thickBot="1" x14ac:dyDescent="0.25">
      <c r="C198" s="58"/>
      <c r="D198" s="58"/>
      <c r="E198" s="58"/>
      <c r="F198" s="58"/>
      <c r="G198" s="58"/>
      <c r="H198" s="58"/>
      <c r="I198" s="59"/>
      <c r="J198" s="60"/>
      <c r="K198" s="57">
        <f t="shared" ca="1" si="17"/>
        <v>131150</v>
      </c>
      <c r="P198" s="188" t="e">
        <f t="shared" si="16"/>
        <v>#N/A</v>
      </c>
      <c r="Q198" s="191" t="e">
        <f t="shared" ref="Q198:Q261" si="19">IF(T198="Despesas_de_Moradia","Despesa",IF(T198="Despesas_com_Alimentacao","Despesa",IF(T198="Despesas_com_Saude","Despesa","")))</f>
        <v>#N/A</v>
      </c>
      <c r="R198" s="191" t="e">
        <f t="shared" ref="R198:R261" si="20">IF(T198="Renda_Familiar","Receita",IF(T198="Receitas_com_Aplicacoes_Financeiras","Receita",IF(T198="Outras_Receitas","Receita","")))</f>
        <v>#N/A</v>
      </c>
      <c r="S198" s="191" t="e">
        <f t="shared" si="18"/>
        <v>#N/A</v>
      </c>
      <c r="T198" s="192" t="e">
        <f>VLOOKUP(D198,'PC Receitas'!$N$4:$O$14,2,FALSE)</f>
        <v>#N/A</v>
      </c>
    </row>
    <row r="199" spans="3:20" ht="19.5" customHeight="1" thickTop="1" thickBot="1" x14ac:dyDescent="0.25">
      <c r="C199" s="58"/>
      <c r="D199" s="58"/>
      <c r="E199" s="58"/>
      <c r="F199" s="58"/>
      <c r="G199" s="58"/>
      <c r="H199" s="58"/>
      <c r="I199" s="59"/>
      <c r="J199" s="60"/>
      <c r="K199" s="57">
        <f t="shared" ca="1" si="17"/>
        <v>131150</v>
      </c>
      <c r="P199" s="188" t="e">
        <f t="shared" si="16"/>
        <v>#N/A</v>
      </c>
      <c r="Q199" s="191" t="e">
        <f t="shared" si="19"/>
        <v>#N/A</v>
      </c>
      <c r="R199" s="191" t="e">
        <f t="shared" si="20"/>
        <v>#N/A</v>
      </c>
      <c r="S199" s="191" t="e">
        <f t="shared" si="18"/>
        <v>#N/A</v>
      </c>
      <c r="T199" s="192" t="e">
        <f>VLOOKUP(D199,'PC Receitas'!$N$4:$O$14,2,FALSE)</f>
        <v>#N/A</v>
      </c>
    </row>
    <row r="200" spans="3:20" ht="19.5" customHeight="1" thickTop="1" thickBot="1" x14ac:dyDescent="0.25">
      <c r="C200" s="58"/>
      <c r="D200" s="58"/>
      <c r="E200" s="58"/>
      <c r="F200" s="58"/>
      <c r="G200" s="58"/>
      <c r="H200" s="58"/>
      <c r="I200" s="59"/>
      <c r="J200" s="60"/>
      <c r="K200" s="57">
        <f t="shared" ca="1" si="17"/>
        <v>131150</v>
      </c>
      <c r="P200" s="188" t="e">
        <f t="shared" si="16"/>
        <v>#N/A</v>
      </c>
      <c r="Q200" s="191" t="e">
        <f t="shared" si="19"/>
        <v>#N/A</v>
      </c>
      <c r="R200" s="191" t="e">
        <f t="shared" si="20"/>
        <v>#N/A</v>
      </c>
      <c r="S200" s="191" t="e">
        <f t="shared" si="18"/>
        <v>#N/A</v>
      </c>
      <c r="T200" s="192" t="e">
        <f>VLOOKUP(D200,'PC Receitas'!$N$4:$O$14,2,FALSE)</f>
        <v>#N/A</v>
      </c>
    </row>
    <row r="201" spans="3:20" ht="19.5" customHeight="1" thickTop="1" thickBot="1" x14ac:dyDescent="0.25">
      <c r="C201" s="58"/>
      <c r="D201" s="58"/>
      <c r="E201" s="58"/>
      <c r="F201" s="58"/>
      <c r="G201" s="58"/>
      <c r="H201" s="58"/>
      <c r="I201" s="59"/>
      <c r="J201" s="60"/>
      <c r="K201" s="57">
        <f t="shared" ca="1" si="17"/>
        <v>131150</v>
      </c>
      <c r="P201" s="188" t="e">
        <f t="shared" si="16"/>
        <v>#N/A</v>
      </c>
      <c r="Q201" s="191" t="e">
        <f t="shared" si="19"/>
        <v>#N/A</v>
      </c>
      <c r="R201" s="191" t="e">
        <f t="shared" si="20"/>
        <v>#N/A</v>
      </c>
      <c r="S201" s="191" t="e">
        <f t="shared" si="18"/>
        <v>#N/A</v>
      </c>
      <c r="T201" s="192" t="e">
        <f>VLOOKUP(D201,'PC Receitas'!$N$4:$O$14,2,FALSE)</f>
        <v>#N/A</v>
      </c>
    </row>
    <row r="202" spans="3:20" ht="19.5" customHeight="1" thickTop="1" thickBot="1" x14ac:dyDescent="0.25">
      <c r="C202" s="58"/>
      <c r="D202" s="58"/>
      <c r="E202" s="58"/>
      <c r="F202" s="58"/>
      <c r="G202" s="58"/>
      <c r="H202" s="58"/>
      <c r="I202" s="59"/>
      <c r="J202" s="60"/>
      <c r="K202" s="57">
        <f t="shared" ca="1" si="17"/>
        <v>131150</v>
      </c>
      <c r="P202" s="188" t="e">
        <f t="shared" si="16"/>
        <v>#N/A</v>
      </c>
      <c r="Q202" s="191" t="e">
        <f t="shared" si="19"/>
        <v>#N/A</v>
      </c>
      <c r="R202" s="191" t="e">
        <f t="shared" si="20"/>
        <v>#N/A</v>
      </c>
      <c r="S202" s="191" t="e">
        <f t="shared" si="18"/>
        <v>#N/A</v>
      </c>
      <c r="T202" s="192" t="e">
        <f>VLOOKUP(D202,'PC Receitas'!$N$4:$O$14,2,FALSE)</f>
        <v>#N/A</v>
      </c>
    </row>
    <row r="203" spans="3:20" ht="19.5" customHeight="1" thickTop="1" thickBot="1" x14ac:dyDescent="0.25">
      <c r="C203" s="58"/>
      <c r="D203" s="58"/>
      <c r="E203" s="58"/>
      <c r="F203" s="58"/>
      <c r="G203" s="58"/>
      <c r="H203" s="58"/>
      <c r="I203" s="59"/>
      <c r="J203" s="60"/>
      <c r="K203" s="57">
        <f t="shared" ca="1" si="17"/>
        <v>131150</v>
      </c>
      <c r="P203" s="188" t="e">
        <f t="shared" si="16"/>
        <v>#N/A</v>
      </c>
      <c r="Q203" s="191" t="e">
        <f t="shared" si="19"/>
        <v>#N/A</v>
      </c>
      <c r="R203" s="191" t="e">
        <f t="shared" si="20"/>
        <v>#N/A</v>
      </c>
      <c r="S203" s="191" t="e">
        <f t="shared" si="18"/>
        <v>#N/A</v>
      </c>
      <c r="T203" s="192" t="e">
        <f>VLOOKUP(D203,'PC Receitas'!$N$4:$O$14,2,FALSE)</f>
        <v>#N/A</v>
      </c>
    </row>
    <row r="204" spans="3:20" ht="19.5" customHeight="1" thickTop="1" thickBot="1" x14ac:dyDescent="0.25">
      <c r="C204" s="58"/>
      <c r="D204" s="58"/>
      <c r="E204" s="58"/>
      <c r="F204" s="58"/>
      <c r="G204" s="58"/>
      <c r="H204" s="58"/>
      <c r="I204" s="59"/>
      <c r="J204" s="60"/>
      <c r="K204" s="57">
        <f t="shared" ca="1" si="17"/>
        <v>131150</v>
      </c>
      <c r="P204" s="188" t="e">
        <f t="shared" si="16"/>
        <v>#N/A</v>
      </c>
      <c r="Q204" s="191" t="e">
        <f t="shared" si="19"/>
        <v>#N/A</v>
      </c>
      <c r="R204" s="191" t="e">
        <f t="shared" si="20"/>
        <v>#N/A</v>
      </c>
      <c r="S204" s="191" t="e">
        <f t="shared" si="18"/>
        <v>#N/A</v>
      </c>
      <c r="T204" s="192" t="e">
        <f>VLOOKUP(D204,'PC Receitas'!$N$4:$O$14,2,FALSE)</f>
        <v>#N/A</v>
      </c>
    </row>
    <row r="205" spans="3:20" ht="19.5" customHeight="1" thickTop="1" thickBot="1" x14ac:dyDescent="0.25">
      <c r="C205" s="58"/>
      <c r="D205" s="58"/>
      <c r="E205" s="58"/>
      <c r="F205" s="58"/>
      <c r="G205" s="58"/>
      <c r="H205" s="58"/>
      <c r="I205" s="59"/>
      <c r="J205" s="60"/>
      <c r="K205" s="57">
        <f t="shared" ca="1" si="17"/>
        <v>131150</v>
      </c>
      <c r="P205" s="188" t="e">
        <f t="shared" si="16"/>
        <v>#N/A</v>
      </c>
      <c r="Q205" s="191" t="e">
        <f t="shared" si="19"/>
        <v>#N/A</v>
      </c>
      <c r="R205" s="191" t="e">
        <f t="shared" si="20"/>
        <v>#N/A</v>
      </c>
      <c r="S205" s="191" t="e">
        <f t="shared" si="18"/>
        <v>#N/A</v>
      </c>
      <c r="T205" s="192" t="e">
        <f>VLOOKUP(D205,'PC Receitas'!$N$4:$O$14,2,FALSE)</f>
        <v>#N/A</v>
      </c>
    </row>
    <row r="206" spans="3:20" ht="19.5" customHeight="1" thickTop="1" thickBot="1" x14ac:dyDescent="0.25">
      <c r="C206" s="58"/>
      <c r="D206" s="58"/>
      <c r="E206" s="58"/>
      <c r="F206" s="58"/>
      <c r="G206" s="58"/>
      <c r="H206" s="58"/>
      <c r="I206" s="59"/>
      <c r="J206" s="60"/>
      <c r="K206" s="57">
        <f t="shared" ca="1" si="17"/>
        <v>131150</v>
      </c>
      <c r="P206" s="188" t="e">
        <f t="shared" si="16"/>
        <v>#N/A</v>
      </c>
      <c r="Q206" s="191" t="e">
        <f t="shared" si="19"/>
        <v>#N/A</v>
      </c>
      <c r="R206" s="191" t="e">
        <f t="shared" si="20"/>
        <v>#N/A</v>
      </c>
      <c r="S206" s="191" t="e">
        <f t="shared" si="18"/>
        <v>#N/A</v>
      </c>
      <c r="T206" s="192" t="e">
        <f>VLOOKUP(D206,'PC Receitas'!$N$4:$O$14,2,FALSE)</f>
        <v>#N/A</v>
      </c>
    </row>
    <row r="207" spans="3:20" ht="19.5" customHeight="1" thickTop="1" thickBot="1" x14ac:dyDescent="0.25">
      <c r="C207" s="58"/>
      <c r="D207" s="58"/>
      <c r="E207" s="58"/>
      <c r="F207" s="58"/>
      <c r="G207" s="58"/>
      <c r="H207" s="58"/>
      <c r="I207" s="59"/>
      <c r="J207" s="60"/>
      <c r="K207" s="57">
        <f t="shared" ca="1" si="17"/>
        <v>131150</v>
      </c>
      <c r="P207" s="188" t="e">
        <f t="shared" si="16"/>
        <v>#N/A</v>
      </c>
      <c r="Q207" s="191" t="e">
        <f t="shared" si="19"/>
        <v>#N/A</v>
      </c>
      <c r="R207" s="191" t="e">
        <f t="shared" si="20"/>
        <v>#N/A</v>
      </c>
      <c r="S207" s="191" t="e">
        <f t="shared" si="18"/>
        <v>#N/A</v>
      </c>
      <c r="T207" s="192" t="e">
        <f>VLOOKUP(D207,'PC Receitas'!$N$4:$O$14,2,FALSE)</f>
        <v>#N/A</v>
      </c>
    </row>
    <row r="208" spans="3:20" ht="19.5" customHeight="1" thickTop="1" thickBot="1" x14ac:dyDescent="0.25">
      <c r="C208" s="58"/>
      <c r="D208" s="58"/>
      <c r="E208" s="58"/>
      <c r="F208" s="58"/>
      <c r="G208" s="58"/>
      <c r="H208" s="58"/>
      <c r="I208" s="59"/>
      <c r="J208" s="60"/>
      <c r="K208" s="57">
        <f t="shared" ca="1" si="17"/>
        <v>131150</v>
      </c>
      <c r="P208" s="188" t="e">
        <f t="shared" ref="P208:P271" si="21">IF(T208="Despesas_com_Transportes","Despesa",IF(T208="Despesas_com_Lazer_e_Informacao","Despesa",IF(T208="Outras_Despesas","Despesa",IF(T208="Imposto_de_Renda","Despesa",IF(T208="Investimentos_Bens","Despesa","")))))</f>
        <v>#N/A</v>
      </c>
      <c r="Q208" s="191" t="e">
        <f t="shared" si="19"/>
        <v>#N/A</v>
      </c>
      <c r="R208" s="191" t="e">
        <f t="shared" si="20"/>
        <v>#N/A</v>
      </c>
      <c r="S208" s="191" t="e">
        <f t="shared" si="18"/>
        <v>#N/A</v>
      </c>
      <c r="T208" s="192" t="e">
        <f>VLOOKUP(D208,'PC Receitas'!$N$4:$O$14,2,FALSE)</f>
        <v>#N/A</v>
      </c>
    </row>
    <row r="209" spans="3:20" ht="19.5" customHeight="1" thickTop="1" thickBot="1" x14ac:dyDescent="0.25">
      <c r="C209" s="58"/>
      <c r="D209" s="58"/>
      <c r="E209" s="58"/>
      <c r="F209" s="58"/>
      <c r="G209" s="58"/>
      <c r="H209" s="58"/>
      <c r="I209" s="59"/>
      <c r="J209" s="60"/>
      <c r="K209" s="57">
        <f t="shared" ca="1" si="17"/>
        <v>131150</v>
      </c>
      <c r="P209" s="188" t="e">
        <f t="shared" si="21"/>
        <v>#N/A</v>
      </c>
      <c r="Q209" s="191" t="e">
        <f t="shared" si="19"/>
        <v>#N/A</v>
      </c>
      <c r="R209" s="191" t="e">
        <f t="shared" si="20"/>
        <v>#N/A</v>
      </c>
      <c r="S209" s="191" t="e">
        <f t="shared" si="18"/>
        <v>#N/A</v>
      </c>
      <c r="T209" s="192" t="e">
        <f>VLOOKUP(D209,'PC Receitas'!$N$4:$O$14,2,FALSE)</f>
        <v>#N/A</v>
      </c>
    </row>
    <row r="210" spans="3:20" ht="19.5" customHeight="1" thickTop="1" thickBot="1" x14ac:dyDescent="0.25">
      <c r="C210" s="58"/>
      <c r="D210" s="58"/>
      <c r="E210" s="58"/>
      <c r="F210" s="58"/>
      <c r="G210" s="58"/>
      <c r="H210" s="58"/>
      <c r="I210" s="59"/>
      <c r="J210" s="60"/>
      <c r="K210" s="57">
        <f t="shared" ca="1" si="17"/>
        <v>131150</v>
      </c>
      <c r="P210" s="188" t="e">
        <f t="shared" si="21"/>
        <v>#N/A</v>
      </c>
      <c r="Q210" s="191" t="e">
        <f t="shared" si="19"/>
        <v>#N/A</v>
      </c>
      <c r="R210" s="191" t="e">
        <f t="shared" si="20"/>
        <v>#N/A</v>
      </c>
      <c r="S210" s="191" t="e">
        <f t="shared" si="18"/>
        <v>#N/A</v>
      </c>
      <c r="T210" s="192"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131150</v>
      </c>
      <c r="P211" s="188" t="e">
        <f t="shared" si="21"/>
        <v>#N/A</v>
      </c>
      <c r="Q211" s="191" t="e">
        <f t="shared" si="19"/>
        <v>#N/A</v>
      </c>
      <c r="R211" s="191" t="e">
        <f t="shared" si="20"/>
        <v>#N/A</v>
      </c>
      <c r="S211" s="191" t="e">
        <f t="shared" si="18"/>
        <v>#N/A</v>
      </c>
      <c r="T211" s="192" t="e">
        <f>VLOOKUP(D211,'PC Receitas'!$N$4:$O$14,2,FALSE)</f>
        <v>#N/A</v>
      </c>
    </row>
    <row r="212" spans="3:20" ht="19.5" customHeight="1" thickTop="1" thickBot="1" x14ac:dyDescent="0.25">
      <c r="C212" s="58"/>
      <c r="D212" s="58"/>
      <c r="E212" s="58"/>
      <c r="F212" s="58"/>
      <c r="G212" s="58"/>
      <c r="H212" s="58"/>
      <c r="I212" s="59"/>
      <c r="J212" s="60"/>
      <c r="K212" s="57">
        <f t="shared" ca="1" si="22"/>
        <v>131150</v>
      </c>
      <c r="P212" s="188" t="e">
        <f t="shared" si="21"/>
        <v>#N/A</v>
      </c>
      <c r="Q212" s="191" t="e">
        <f t="shared" si="19"/>
        <v>#N/A</v>
      </c>
      <c r="R212" s="191" t="e">
        <f t="shared" si="20"/>
        <v>#N/A</v>
      </c>
      <c r="S212" s="191" t="e">
        <f t="shared" ref="S212:S275" si="23">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ca="1" si="22"/>
        <v>131150</v>
      </c>
      <c r="P213" s="188" t="e">
        <f t="shared" si="21"/>
        <v>#N/A</v>
      </c>
      <c r="Q213" s="191" t="e">
        <f t="shared" si="19"/>
        <v>#N/A</v>
      </c>
      <c r="R213" s="191" t="e">
        <f t="shared" si="20"/>
        <v>#N/A</v>
      </c>
      <c r="S213" s="191" t="e">
        <f t="shared" si="23"/>
        <v>#N/A</v>
      </c>
      <c r="T213" s="192" t="e">
        <f>VLOOKUP(D213,'PC Receitas'!$N$4:$O$14,2,FALSE)</f>
        <v>#N/A</v>
      </c>
    </row>
    <row r="214" spans="3:20" ht="19.5" customHeight="1" thickTop="1" thickBot="1" x14ac:dyDescent="0.25">
      <c r="C214" s="58"/>
      <c r="D214" s="58"/>
      <c r="E214" s="58"/>
      <c r="F214" s="58"/>
      <c r="G214" s="58"/>
      <c r="H214" s="58"/>
      <c r="I214" s="59"/>
      <c r="J214" s="60"/>
      <c r="K214" s="57">
        <f t="shared" ca="1" si="22"/>
        <v>131150</v>
      </c>
      <c r="P214" s="188" t="e">
        <f t="shared" si="21"/>
        <v>#N/A</v>
      </c>
      <c r="Q214" s="191" t="e">
        <f t="shared" si="19"/>
        <v>#N/A</v>
      </c>
      <c r="R214" s="191" t="e">
        <f t="shared" si="20"/>
        <v>#N/A</v>
      </c>
      <c r="S214" s="191" t="e">
        <f t="shared" si="23"/>
        <v>#N/A</v>
      </c>
      <c r="T214" s="192" t="e">
        <f>VLOOKUP(D214,'PC Receitas'!$N$4:$O$14,2,FALSE)</f>
        <v>#N/A</v>
      </c>
    </row>
    <row r="215" spans="3:20" ht="19.5" customHeight="1" thickTop="1" thickBot="1" x14ac:dyDescent="0.25">
      <c r="C215" s="58"/>
      <c r="D215" s="58"/>
      <c r="E215" s="58"/>
      <c r="F215" s="58"/>
      <c r="G215" s="58"/>
      <c r="H215" s="58"/>
      <c r="I215" s="59"/>
      <c r="J215" s="60"/>
      <c r="K215" s="57">
        <f t="shared" ca="1" si="22"/>
        <v>131150</v>
      </c>
      <c r="P215" s="188" t="e">
        <f t="shared" si="21"/>
        <v>#N/A</v>
      </c>
      <c r="Q215" s="191" t="e">
        <f t="shared" si="19"/>
        <v>#N/A</v>
      </c>
      <c r="R215" s="191" t="e">
        <f t="shared" si="20"/>
        <v>#N/A</v>
      </c>
      <c r="S215" s="191" t="e">
        <f t="shared" si="23"/>
        <v>#N/A</v>
      </c>
      <c r="T215" s="192" t="e">
        <f>VLOOKUP(D215,'PC Receitas'!$N$4:$O$14,2,FALSE)</f>
        <v>#N/A</v>
      </c>
    </row>
    <row r="216" spans="3:20" ht="19.5" customHeight="1" thickTop="1" thickBot="1" x14ac:dyDescent="0.25">
      <c r="C216" s="58"/>
      <c r="D216" s="58"/>
      <c r="E216" s="58"/>
      <c r="F216" s="58"/>
      <c r="G216" s="58"/>
      <c r="H216" s="58"/>
      <c r="I216" s="59"/>
      <c r="J216" s="60"/>
      <c r="K216" s="57">
        <f t="shared" ca="1" si="22"/>
        <v>131150</v>
      </c>
      <c r="P216" s="188" t="e">
        <f t="shared" si="21"/>
        <v>#N/A</v>
      </c>
      <c r="Q216" s="191" t="e">
        <f t="shared" si="19"/>
        <v>#N/A</v>
      </c>
      <c r="R216" s="191" t="e">
        <f t="shared" si="20"/>
        <v>#N/A</v>
      </c>
      <c r="S216" s="191" t="e">
        <f t="shared" si="23"/>
        <v>#N/A</v>
      </c>
      <c r="T216" s="192" t="e">
        <f>VLOOKUP(D216,'PC Receitas'!$N$4:$O$14,2,FALSE)</f>
        <v>#N/A</v>
      </c>
    </row>
    <row r="217" spans="3:20" ht="19.5" customHeight="1" thickTop="1" thickBot="1" x14ac:dyDescent="0.25">
      <c r="C217" s="58"/>
      <c r="D217" s="58"/>
      <c r="E217" s="58"/>
      <c r="F217" s="58"/>
      <c r="G217" s="58"/>
      <c r="H217" s="58"/>
      <c r="I217" s="59"/>
      <c r="J217" s="60"/>
      <c r="K217" s="57">
        <f t="shared" ca="1" si="22"/>
        <v>131150</v>
      </c>
      <c r="P217" s="188" t="e">
        <f t="shared" si="21"/>
        <v>#N/A</v>
      </c>
      <c r="Q217" s="191" t="e">
        <f t="shared" si="19"/>
        <v>#N/A</v>
      </c>
      <c r="R217" s="191" t="e">
        <f t="shared" si="20"/>
        <v>#N/A</v>
      </c>
      <c r="S217" s="191" t="e">
        <f t="shared" si="23"/>
        <v>#N/A</v>
      </c>
      <c r="T217" s="192" t="e">
        <f>VLOOKUP(D217,'PC Receitas'!$N$4:$O$14,2,FALSE)</f>
        <v>#N/A</v>
      </c>
    </row>
    <row r="218" spans="3:20" ht="19.5" customHeight="1" thickTop="1" thickBot="1" x14ac:dyDescent="0.25">
      <c r="C218" s="58"/>
      <c r="D218" s="58"/>
      <c r="E218" s="58"/>
      <c r="F218" s="58"/>
      <c r="G218" s="58"/>
      <c r="H218" s="58"/>
      <c r="I218" s="59"/>
      <c r="J218" s="60"/>
      <c r="K218" s="57">
        <f t="shared" ca="1" si="22"/>
        <v>131150</v>
      </c>
      <c r="P218" s="188" t="e">
        <f t="shared" si="21"/>
        <v>#N/A</v>
      </c>
      <c r="Q218" s="191" t="e">
        <f t="shared" si="19"/>
        <v>#N/A</v>
      </c>
      <c r="R218" s="191" t="e">
        <f t="shared" si="20"/>
        <v>#N/A</v>
      </c>
      <c r="S218" s="191" t="e">
        <f t="shared" si="23"/>
        <v>#N/A</v>
      </c>
      <c r="T218" s="192" t="e">
        <f>VLOOKUP(D218,'PC Receitas'!$N$4:$O$14,2,FALSE)</f>
        <v>#N/A</v>
      </c>
    </row>
    <row r="219" spans="3:20" ht="19.5" customHeight="1" thickTop="1" thickBot="1" x14ac:dyDescent="0.25">
      <c r="C219" s="58"/>
      <c r="D219" s="58"/>
      <c r="E219" s="58"/>
      <c r="F219" s="58"/>
      <c r="G219" s="58"/>
      <c r="H219" s="58"/>
      <c r="I219" s="59"/>
      <c r="J219" s="60"/>
      <c r="K219" s="57">
        <f t="shared" ca="1" si="22"/>
        <v>131150</v>
      </c>
      <c r="P219" s="188" t="e">
        <f t="shared" si="21"/>
        <v>#N/A</v>
      </c>
      <c r="Q219" s="191" t="e">
        <f t="shared" si="19"/>
        <v>#N/A</v>
      </c>
      <c r="R219" s="191" t="e">
        <f t="shared" si="20"/>
        <v>#N/A</v>
      </c>
      <c r="S219" s="191" t="e">
        <f t="shared" si="23"/>
        <v>#N/A</v>
      </c>
      <c r="T219" s="192" t="e">
        <f>VLOOKUP(D219,'PC Receitas'!$N$4:$O$14,2,FALSE)</f>
        <v>#N/A</v>
      </c>
    </row>
    <row r="220" spans="3:20" ht="19.5" customHeight="1" thickTop="1" thickBot="1" x14ac:dyDescent="0.25">
      <c r="C220" s="58"/>
      <c r="D220" s="58"/>
      <c r="E220" s="58"/>
      <c r="F220" s="58"/>
      <c r="G220" s="58"/>
      <c r="H220" s="58"/>
      <c r="I220" s="59"/>
      <c r="J220" s="60"/>
      <c r="K220" s="57">
        <f t="shared" ca="1" si="22"/>
        <v>131150</v>
      </c>
      <c r="P220" s="188" t="e">
        <f t="shared" si="21"/>
        <v>#N/A</v>
      </c>
      <c r="Q220" s="191" t="e">
        <f t="shared" si="19"/>
        <v>#N/A</v>
      </c>
      <c r="R220" s="191" t="e">
        <f t="shared" si="20"/>
        <v>#N/A</v>
      </c>
      <c r="S220" s="191" t="e">
        <f t="shared" si="23"/>
        <v>#N/A</v>
      </c>
      <c r="T220" s="192" t="e">
        <f>VLOOKUP(D220,'PC Receitas'!$N$4:$O$14,2,FALSE)</f>
        <v>#N/A</v>
      </c>
    </row>
    <row r="221" spans="3:20" ht="19.5" customHeight="1" thickTop="1" thickBot="1" x14ac:dyDescent="0.25">
      <c r="C221" s="58"/>
      <c r="D221" s="58"/>
      <c r="E221" s="58"/>
      <c r="F221" s="58"/>
      <c r="G221" s="58"/>
      <c r="H221" s="58"/>
      <c r="I221" s="59"/>
      <c r="J221" s="60"/>
      <c r="K221" s="57">
        <f t="shared" ca="1" si="22"/>
        <v>131150</v>
      </c>
      <c r="P221" s="188" t="e">
        <f t="shared" si="21"/>
        <v>#N/A</v>
      </c>
      <c r="Q221" s="191" t="e">
        <f t="shared" si="19"/>
        <v>#N/A</v>
      </c>
      <c r="R221" s="191" t="e">
        <f t="shared" si="20"/>
        <v>#N/A</v>
      </c>
      <c r="S221" s="191" t="e">
        <f t="shared" si="23"/>
        <v>#N/A</v>
      </c>
      <c r="T221" s="192" t="e">
        <f>VLOOKUP(D221,'PC Receitas'!$N$4:$O$14,2,FALSE)</f>
        <v>#N/A</v>
      </c>
    </row>
    <row r="222" spans="3:20" ht="19.5" customHeight="1" thickTop="1" thickBot="1" x14ac:dyDescent="0.25">
      <c r="C222" s="58"/>
      <c r="D222" s="58"/>
      <c r="E222" s="58"/>
      <c r="F222" s="58"/>
      <c r="G222" s="58"/>
      <c r="H222" s="58"/>
      <c r="I222" s="59"/>
      <c r="J222" s="60"/>
      <c r="K222" s="57">
        <f t="shared" ca="1" si="22"/>
        <v>131150</v>
      </c>
      <c r="P222" s="188" t="e">
        <f t="shared" si="21"/>
        <v>#N/A</v>
      </c>
      <c r="Q222" s="191" t="e">
        <f t="shared" si="19"/>
        <v>#N/A</v>
      </c>
      <c r="R222" s="191" t="e">
        <f t="shared" si="20"/>
        <v>#N/A</v>
      </c>
      <c r="S222" s="191" t="e">
        <f t="shared" si="23"/>
        <v>#N/A</v>
      </c>
      <c r="T222" s="192" t="e">
        <f>VLOOKUP(D222,'PC Receitas'!$N$4:$O$14,2,FALSE)</f>
        <v>#N/A</v>
      </c>
    </row>
    <row r="223" spans="3:20" ht="19.5" customHeight="1" thickTop="1" thickBot="1" x14ac:dyDescent="0.25">
      <c r="C223" s="58"/>
      <c r="D223" s="58"/>
      <c r="E223" s="58"/>
      <c r="F223" s="58"/>
      <c r="G223" s="58"/>
      <c r="H223" s="58"/>
      <c r="I223" s="59"/>
      <c r="J223" s="60"/>
      <c r="K223" s="57">
        <f t="shared" ca="1" si="22"/>
        <v>131150</v>
      </c>
      <c r="P223" s="188" t="e">
        <f t="shared" si="21"/>
        <v>#N/A</v>
      </c>
      <c r="Q223" s="191" t="e">
        <f t="shared" si="19"/>
        <v>#N/A</v>
      </c>
      <c r="R223" s="191" t="e">
        <f t="shared" si="20"/>
        <v>#N/A</v>
      </c>
      <c r="S223" s="191" t="e">
        <f t="shared" si="23"/>
        <v>#N/A</v>
      </c>
      <c r="T223" s="192" t="e">
        <f>VLOOKUP(D223,'PC Receitas'!$N$4:$O$14,2,FALSE)</f>
        <v>#N/A</v>
      </c>
    </row>
    <row r="224" spans="3:20" ht="19.5" customHeight="1" thickTop="1" thickBot="1" x14ac:dyDescent="0.25">
      <c r="C224" s="58"/>
      <c r="D224" s="58"/>
      <c r="E224" s="58"/>
      <c r="F224" s="58"/>
      <c r="G224" s="58"/>
      <c r="H224" s="58"/>
      <c r="I224" s="59"/>
      <c r="J224" s="60"/>
      <c r="K224" s="57">
        <f t="shared" ca="1" si="22"/>
        <v>131150</v>
      </c>
      <c r="P224" s="188" t="e">
        <f t="shared" si="21"/>
        <v>#N/A</v>
      </c>
      <c r="Q224" s="191" t="e">
        <f t="shared" si="19"/>
        <v>#N/A</v>
      </c>
      <c r="R224" s="191" t="e">
        <f t="shared" si="20"/>
        <v>#N/A</v>
      </c>
      <c r="S224" s="191" t="e">
        <f t="shared" si="23"/>
        <v>#N/A</v>
      </c>
      <c r="T224" s="192" t="e">
        <f>VLOOKUP(D224,'PC Receitas'!$N$4:$O$14,2,FALSE)</f>
        <v>#N/A</v>
      </c>
    </row>
    <row r="225" spans="3:20" ht="19.5" customHeight="1" thickTop="1" thickBot="1" x14ac:dyDescent="0.25">
      <c r="C225" s="58"/>
      <c r="D225" s="58"/>
      <c r="E225" s="58"/>
      <c r="F225" s="58"/>
      <c r="G225" s="58"/>
      <c r="H225" s="58"/>
      <c r="I225" s="59"/>
      <c r="J225" s="60"/>
      <c r="K225" s="57">
        <f t="shared" ca="1" si="22"/>
        <v>131150</v>
      </c>
      <c r="P225" s="188" t="e">
        <f t="shared" si="21"/>
        <v>#N/A</v>
      </c>
      <c r="Q225" s="191" t="e">
        <f t="shared" si="19"/>
        <v>#N/A</v>
      </c>
      <c r="R225" s="191" t="e">
        <f t="shared" si="20"/>
        <v>#N/A</v>
      </c>
      <c r="S225" s="191" t="e">
        <f t="shared" si="23"/>
        <v>#N/A</v>
      </c>
      <c r="T225" s="192" t="e">
        <f>VLOOKUP(D225,'PC Receitas'!$N$4:$O$14,2,FALSE)</f>
        <v>#N/A</v>
      </c>
    </row>
    <row r="226" spans="3:20" ht="19.5" customHeight="1" thickTop="1" thickBot="1" x14ac:dyDescent="0.25">
      <c r="C226" s="58"/>
      <c r="D226" s="58"/>
      <c r="E226" s="58"/>
      <c r="F226" s="58"/>
      <c r="G226" s="58"/>
      <c r="H226" s="58"/>
      <c r="I226" s="59"/>
      <c r="J226" s="60"/>
      <c r="K226" s="57">
        <f t="shared" ca="1" si="22"/>
        <v>131150</v>
      </c>
      <c r="P226" s="188" t="e">
        <f t="shared" si="21"/>
        <v>#N/A</v>
      </c>
      <c r="Q226" s="191" t="e">
        <f t="shared" si="19"/>
        <v>#N/A</v>
      </c>
      <c r="R226" s="191" t="e">
        <f t="shared" si="20"/>
        <v>#N/A</v>
      </c>
      <c r="S226" s="191" t="e">
        <f t="shared" si="23"/>
        <v>#N/A</v>
      </c>
      <c r="T226" s="192" t="e">
        <f>VLOOKUP(D226,'PC Receitas'!$N$4:$O$14,2,FALSE)</f>
        <v>#N/A</v>
      </c>
    </row>
    <row r="227" spans="3:20" ht="19.5" customHeight="1" thickTop="1" thickBot="1" x14ac:dyDescent="0.25">
      <c r="C227" s="58"/>
      <c r="D227" s="58"/>
      <c r="E227" s="58"/>
      <c r="F227" s="58"/>
      <c r="G227" s="58"/>
      <c r="H227" s="58"/>
      <c r="I227" s="59"/>
      <c r="J227" s="60"/>
      <c r="K227" s="57">
        <f t="shared" ca="1" si="22"/>
        <v>131150</v>
      </c>
      <c r="P227" s="188" t="e">
        <f t="shared" si="21"/>
        <v>#N/A</v>
      </c>
      <c r="Q227" s="191" t="e">
        <f t="shared" si="19"/>
        <v>#N/A</v>
      </c>
      <c r="R227" s="191" t="e">
        <f t="shared" si="20"/>
        <v>#N/A</v>
      </c>
      <c r="S227" s="191" t="e">
        <f t="shared" si="23"/>
        <v>#N/A</v>
      </c>
      <c r="T227" s="192" t="e">
        <f>VLOOKUP(D227,'PC Receitas'!$N$4:$O$14,2,FALSE)</f>
        <v>#N/A</v>
      </c>
    </row>
    <row r="228" spans="3:20" ht="19.5" customHeight="1" thickTop="1" thickBot="1" x14ac:dyDescent="0.25">
      <c r="C228" s="58"/>
      <c r="D228" s="58"/>
      <c r="E228" s="58"/>
      <c r="F228" s="58"/>
      <c r="G228" s="58"/>
      <c r="H228" s="58"/>
      <c r="I228" s="59"/>
      <c r="J228" s="60"/>
      <c r="K228" s="57">
        <f t="shared" ca="1" si="22"/>
        <v>131150</v>
      </c>
      <c r="P228" s="188" t="e">
        <f t="shared" si="21"/>
        <v>#N/A</v>
      </c>
      <c r="Q228" s="191" t="e">
        <f t="shared" si="19"/>
        <v>#N/A</v>
      </c>
      <c r="R228" s="191" t="e">
        <f t="shared" si="20"/>
        <v>#N/A</v>
      </c>
      <c r="S228" s="191" t="e">
        <f t="shared" si="23"/>
        <v>#N/A</v>
      </c>
      <c r="T228" s="192" t="e">
        <f>VLOOKUP(D228,'PC Receitas'!$N$4:$O$14,2,FALSE)</f>
        <v>#N/A</v>
      </c>
    </row>
    <row r="229" spans="3:20" ht="19.5" customHeight="1" thickTop="1" thickBot="1" x14ac:dyDescent="0.25">
      <c r="C229" s="58"/>
      <c r="D229" s="58"/>
      <c r="E229" s="58"/>
      <c r="F229" s="58"/>
      <c r="G229" s="58"/>
      <c r="H229" s="58"/>
      <c r="I229" s="59"/>
      <c r="J229" s="60"/>
      <c r="K229" s="57">
        <f t="shared" ca="1" si="22"/>
        <v>131150</v>
      </c>
      <c r="P229" s="188" t="e">
        <f t="shared" si="21"/>
        <v>#N/A</v>
      </c>
      <c r="Q229" s="191" t="e">
        <f t="shared" si="19"/>
        <v>#N/A</v>
      </c>
      <c r="R229" s="191" t="e">
        <f t="shared" si="20"/>
        <v>#N/A</v>
      </c>
      <c r="S229" s="191" t="e">
        <f t="shared" si="23"/>
        <v>#N/A</v>
      </c>
      <c r="T229" s="192" t="e">
        <f>VLOOKUP(D229,'PC Receitas'!$N$4:$O$14,2,FALSE)</f>
        <v>#N/A</v>
      </c>
    </row>
    <row r="230" spans="3:20" ht="19.5" customHeight="1" thickTop="1" thickBot="1" x14ac:dyDescent="0.25">
      <c r="C230" s="58"/>
      <c r="D230" s="58"/>
      <c r="E230" s="58"/>
      <c r="F230" s="58"/>
      <c r="G230" s="58"/>
      <c r="H230" s="58"/>
      <c r="I230" s="59"/>
      <c r="J230" s="60"/>
      <c r="K230" s="57">
        <f t="shared" ca="1" si="22"/>
        <v>131150</v>
      </c>
      <c r="P230" s="188" t="e">
        <f t="shared" si="21"/>
        <v>#N/A</v>
      </c>
      <c r="Q230" s="191" t="e">
        <f t="shared" si="19"/>
        <v>#N/A</v>
      </c>
      <c r="R230" s="191" t="e">
        <f t="shared" si="20"/>
        <v>#N/A</v>
      </c>
      <c r="S230" s="191" t="e">
        <f t="shared" si="23"/>
        <v>#N/A</v>
      </c>
      <c r="T230" s="192" t="e">
        <f>VLOOKUP(D230,'PC Receitas'!$N$4:$O$14,2,FALSE)</f>
        <v>#N/A</v>
      </c>
    </row>
    <row r="231" spans="3:20" ht="19.5" customHeight="1" thickTop="1" thickBot="1" x14ac:dyDescent="0.25">
      <c r="C231" s="58"/>
      <c r="D231" s="58"/>
      <c r="E231" s="58"/>
      <c r="F231" s="58"/>
      <c r="G231" s="58"/>
      <c r="H231" s="58"/>
      <c r="I231" s="59"/>
      <c r="J231" s="60"/>
      <c r="K231" s="57">
        <f t="shared" ca="1" si="22"/>
        <v>131150</v>
      </c>
      <c r="P231" s="188" t="e">
        <f t="shared" si="21"/>
        <v>#N/A</v>
      </c>
      <c r="Q231" s="191" t="e">
        <f t="shared" si="19"/>
        <v>#N/A</v>
      </c>
      <c r="R231" s="191" t="e">
        <f t="shared" si="20"/>
        <v>#N/A</v>
      </c>
      <c r="S231" s="191" t="e">
        <f t="shared" si="23"/>
        <v>#N/A</v>
      </c>
      <c r="T231" s="192" t="e">
        <f>VLOOKUP(D231,'PC Receitas'!$N$4:$O$14,2,FALSE)</f>
        <v>#N/A</v>
      </c>
    </row>
    <row r="232" spans="3:20" ht="19.5" customHeight="1" thickTop="1" thickBot="1" x14ac:dyDescent="0.25">
      <c r="C232" s="58"/>
      <c r="D232" s="58"/>
      <c r="E232" s="58"/>
      <c r="F232" s="58"/>
      <c r="G232" s="58"/>
      <c r="H232" s="58"/>
      <c r="I232" s="59"/>
      <c r="J232" s="60"/>
      <c r="K232" s="57">
        <f t="shared" ca="1" si="22"/>
        <v>131150</v>
      </c>
      <c r="P232" s="188" t="e">
        <f t="shared" si="21"/>
        <v>#N/A</v>
      </c>
      <c r="Q232" s="191" t="e">
        <f t="shared" si="19"/>
        <v>#N/A</v>
      </c>
      <c r="R232" s="191" t="e">
        <f t="shared" si="20"/>
        <v>#N/A</v>
      </c>
      <c r="S232" s="191" t="e">
        <f t="shared" si="23"/>
        <v>#N/A</v>
      </c>
      <c r="T232" s="192" t="e">
        <f>VLOOKUP(D232,'PC Receitas'!$N$4:$O$14,2,FALSE)</f>
        <v>#N/A</v>
      </c>
    </row>
    <row r="233" spans="3:20" ht="19.5" customHeight="1" thickTop="1" thickBot="1" x14ac:dyDescent="0.25">
      <c r="C233" s="58"/>
      <c r="D233" s="58"/>
      <c r="E233" s="58"/>
      <c r="F233" s="58"/>
      <c r="G233" s="58"/>
      <c r="H233" s="58"/>
      <c r="I233" s="59"/>
      <c r="J233" s="60"/>
      <c r="K233" s="57">
        <f t="shared" ca="1" si="22"/>
        <v>131150</v>
      </c>
      <c r="P233" s="188" t="e">
        <f t="shared" si="21"/>
        <v>#N/A</v>
      </c>
      <c r="Q233" s="191" t="e">
        <f t="shared" si="19"/>
        <v>#N/A</v>
      </c>
      <c r="R233" s="191" t="e">
        <f t="shared" si="20"/>
        <v>#N/A</v>
      </c>
      <c r="S233" s="191" t="e">
        <f t="shared" si="23"/>
        <v>#N/A</v>
      </c>
      <c r="T233" s="192" t="e">
        <f>VLOOKUP(D233,'PC Receitas'!$N$4:$O$14,2,FALSE)</f>
        <v>#N/A</v>
      </c>
    </row>
    <row r="234" spans="3:20" ht="19.5" customHeight="1" thickTop="1" thickBot="1" x14ac:dyDescent="0.25">
      <c r="C234" s="58"/>
      <c r="D234" s="58"/>
      <c r="E234" s="58"/>
      <c r="F234" s="58"/>
      <c r="G234" s="58"/>
      <c r="H234" s="58"/>
      <c r="I234" s="59"/>
      <c r="J234" s="60"/>
      <c r="K234" s="57">
        <f t="shared" ca="1" si="22"/>
        <v>131150</v>
      </c>
      <c r="P234" s="188" t="e">
        <f t="shared" si="21"/>
        <v>#N/A</v>
      </c>
      <c r="Q234" s="191" t="e">
        <f t="shared" si="19"/>
        <v>#N/A</v>
      </c>
      <c r="R234" s="191" t="e">
        <f t="shared" si="20"/>
        <v>#N/A</v>
      </c>
      <c r="S234" s="191" t="e">
        <f t="shared" si="23"/>
        <v>#N/A</v>
      </c>
      <c r="T234" s="192" t="e">
        <f>VLOOKUP(D234,'PC Receitas'!$N$4:$O$14,2,FALSE)</f>
        <v>#N/A</v>
      </c>
    </row>
    <row r="235" spans="3:20" ht="19.5" customHeight="1" thickTop="1" thickBot="1" x14ac:dyDescent="0.25">
      <c r="C235" s="58"/>
      <c r="D235" s="58"/>
      <c r="E235" s="58"/>
      <c r="F235" s="58"/>
      <c r="G235" s="58"/>
      <c r="H235" s="58"/>
      <c r="I235" s="59"/>
      <c r="J235" s="60"/>
      <c r="K235" s="57">
        <f t="shared" ca="1" si="22"/>
        <v>131150</v>
      </c>
      <c r="P235" s="188" t="e">
        <f t="shared" si="21"/>
        <v>#N/A</v>
      </c>
      <c r="Q235" s="191" t="e">
        <f t="shared" si="19"/>
        <v>#N/A</v>
      </c>
      <c r="R235" s="191" t="e">
        <f t="shared" si="20"/>
        <v>#N/A</v>
      </c>
      <c r="S235" s="191" t="e">
        <f t="shared" si="23"/>
        <v>#N/A</v>
      </c>
      <c r="T235" s="192" t="e">
        <f>VLOOKUP(D235,'PC Receitas'!$N$4:$O$14,2,FALSE)</f>
        <v>#N/A</v>
      </c>
    </row>
    <row r="236" spans="3:20" ht="19.5" customHeight="1" thickTop="1" thickBot="1" x14ac:dyDescent="0.25">
      <c r="C236" s="58"/>
      <c r="D236" s="58"/>
      <c r="E236" s="58"/>
      <c r="F236" s="58"/>
      <c r="G236" s="58"/>
      <c r="H236" s="58"/>
      <c r="I236" s="59"/>
      <c r="J236" s="60"/>
      <c r="K236" s="57">
        <f t="shared" ca="1" si="22"/>
        <v>131150</v>
      </c>
      <c r="P236" s="188" t="e">
        <f t="shared" si="21"/>
        <v>#N/A</v>
      </c>
      <c r="Q236" s="191" t="e">
        <f t="shared" si="19"/>
        <v>#N/A</v>
      </c>
      <c r="R236" s="191" t="e">
        <f t="shared" si="20"/>
        <v>#N/A</v>
      </c>
      <c r="S236" s="191" t="e">
        <f t="shared" si="23"/>
        <v>#N/A</v>
      </c>
      <c r="T236" s="192" t="e">
        <f>VLOOKUP(D236,'PC Receitas'!$N$4:$O$14,2,FALSE)</f>
        <v>#N/A</v>
      </c>
    </row>
    <row r="237" spans="3:20" ht="19.5" customHeight="1" thickTop="1" thickBot="1" x14ac:dyDescent="0.25">
      <c r="C237" s="58"/>
      <c r="D237" s="58"/>
      <c r="E237" s="58"/>
      <c r="F237" s="58"/>
      <c r="G237" s="58"/>
      <c r="H237" s="58"/>
      <c r="I237" s="59"/>
      <c r="J237" s="60"/>
      <c r="K237" s="57">
        <f t="shared" ca="1" si="22"/>
        <v>131150</v>
      </c>
      <c r="P237" s="188" t="e">
        <f t="shared" si="21"/>
        <v>#N/A</v>
      </c>
      <c r="Q237" s="191" t="e">
        <f t="shared" si="19"/>
        <v>#N/A</v>
      </c>
      <c r="R237" s="191" t="e">
        <f t="shared" si="20"/>
        <v>#N/A</v>
      </c>
      <c r="S237" s="191" t="e">
        <f t="shared" si="23"/>
        <v>#N/A</v>
      </c>
      <c r="T237" s="192" t="e">
        <f>VLOOKUP(D237,'PC Receitas'!$N$4:$O$14,2,FALSE)</f>
        <v>#N/A</v>
      </c>
    </row>
    <row r="238" spans="3:20" ht="19.5" customHeight="1" thickTop="1" thickBot="1" x14ac:dyDescent="0.25">
      <c r="C238" s="58"/>
      <c r="D238" s="58"/>
      <c r="E238" s="58"/>
      <c r="F238" s="58"/>
      <c r="G238" s="58"/>
      <c r="H238" s="58"/>
      <c r="I238" s="59"/>
      <c r="J238" s="60"/>
      <c r="K238" s="57">
        <f t="shared" ca="1" si="22"/>
        <v>131150</v>
      </c>
      <c r="P238" s="188" t="e">
        <f t="shared" si="21"/>
        <v>#N/A</v>
      </c>
      <c r="Q238" s="191" t="e">
        <f t="shared" si="19"/>
        <v>#N/A</v>
      </c>
      <c r="R238" s="191" t="e">
        <f t="shared" si="20"/>
        <v>#N/A</v>
      </c>
      <c r="S238" s="191" t="e">
        <f t="shared" si="23"/>
        <v>#N/A</v>
      </c>
      <c r="T238" s="192" t="e">
        <f>VLOOKUP(D238,'PC Receitas'!$N$4:$O$14,2,FALSE)</f>
        <v>#N/A</v>
      </c>
    </row>
    <row r="239" spans="3:20" ht="19.5" customHeight="1" thickTop="1" thickBot="1" x14ac:dyDescent="0.25">
      <c r="C239" s="58"/>
      <c r="D239" s="58"/>
      <c r="E239" s="58"/>
      <c r="F239" s="58"/>
      <c r="G239" s="58"/>
      <c r="H239" s="58"/>
      <c r="I239" s="59"/>
      <c r="J239" s="60"/>
      <c r="K239" s="57">
        <f t="shared" ca="1" si="22"/>
        <v>131150</v>
      </c>
      <c r="P239" s="188" t="e">
        <f t="shared" si="21"/>
        <v>#N/A</v>
      </c>
      <c r="Q239" s="191" t="e">
        <f t="shared" si="19"/>
        <v>#N/A</v>
      </c>
      <c r="R239" s="191" t="e">
        <f t="shared" si="20"/>
        <v>#N/A</v>
      </c>
      <c r="S239" s="191" t="e">
        <f t="shared" si="23"/>
        <v>#N/A</v>
      </c>
      <c r="T239" s="192" t="e">
        <f>VLOOKUP(D239,'PC Receitas'!$N$4:$O$14,2,FALSE)</f>
        <v>#N/A</v>
      </c>
    </row>
    <row r="240" spans="3:20" ht="19.5" customHeight="1" thickTop="1" thickBot="1" x14ac:dyDescent="0.25">
      <c r="C240" s="58"/>
      <c r="D240" s="58"/>
      <c r="E240" s="58"/>
      <c r="F240" s="58"/>
      <c r="G240" s="58"/>
      <c r="H240" s="58"/>
      <c r="I240" s="59"/>
      <c r="J240" s="60"/>
      <c r="K240" s="57">
        <f t="shared" ca="1" si="22"/>
        <v>131150</v>
      </c>
      <c r="P240" s="188" t="e">
        <f t="shared" si="21"/>
        <v>#N/A</v>
      </c>
      <c r="Q240" s="191" t="e">
        <f t="shared" si="19"/>
        <v>#N/A</v>
      </c>
      <c r="R240" s="191" t="e">
        <f t="shared" si="20"/>
        <v>#N/A</v>
      </c>
      <c r="S240" s="191" t="e">
        <f t="shared" si="23"/>
        <v>#N/A</v>
      </c>
      <c r="T240" s="192" t="e">
        <f>VLOOKUP(D240,'PC Receitas'!$N$4:$O$14,2,FALSE)</f>
        <v>#N/A</v>
      </c>
    </row>
    <row r="241" spans="3:20" ht="19.5" customHeight="1" thickTop="1" thickBot="1" x14ac:dyDescent="0.25">
      <c r="C241" s="58"/>
      <c r="D241" s="58"/>
      <c r="E241" s="58"/>
      <c r="F241" s="58"/>
      <c r="G241" s="58"/>
      <c r="H241" s="58"/>
      <c r="I241" s="59"/>
      <c r="J241" s="60"/>
      <c r="K241" s="57">
        <f t="shared" ca="1" si="22"/>
        <v>131150</v>
      </c>
      <c r="P241" s="188" t="e">
        <f t="shared" si="21"/>
        <v>#N/A</v>
      </c>
      <c r="Q241" s="191" t="e">
        <f t="shared" si="19"/>
        <v>#N/A</v>
      </c>
      <c r="R241" s="191" t="e">
        <f t="shared" si="20"/>
        <v>#N/A</v>
      </c>
      <c r="S241" s="191" t="e">
        <f t="shared" si="23"/>
        <v>#N/A</v>
      </c>
      <c r="T241" s="192" t="e">
        <f>VLOOKUP(D241,'PC Receitas'!$N$4:$O$14,2,FALSE)</f>
        <v>#N/A</v>
      </c>
    </row>
    <row r="242" spans="3:20" ht="19.5" customHeight="1" thickTop="1" thickBot="1" x14ac:dyDescent="0.25">
      <c r="C242" s="58"/>
      <c r="D242" s="58"/>
      <c r="E242" s="58"/>
      <c r="F242" s="58"/>
      <c r="G242" s="58"/>
      <c r="H242" s="58"/>
      <c r="I242" s="59"/>
      <c r="J242" s="60"/>
      <c r="K242" s="57">
        <f t="shared" ca="1" si="22"/>
        <v>131150</v>
      </c>
      <c r="P242" s="188" t="e">
        <f t="shared" si="21"/>
        <v>#N/A</v>
      </c>
      <c r="Q242" s="191" t="e">
        <f t="shared" si="19"/>
        <v>#N/A</v>
      </c>
      <c r="R242" s="191" t="e">
        <f t="shared" si="20"/>
        <v>#N/A</v>
      </c>
      <c r="S242" s="191" t="e">
        <f t="shared" si="23"/>
        <v>#N/A</v>
      </c>
      <c r="T242" s="192" t="e">
        <f>VLOOKUP(D242,'PC Receitas'!$N$4:$O$14,2,FALSE)</f>
        <v>#N/A</v>
      </c>
    </row>
    <row r="243" spans="3:20" ht="19.5" customHeight="1" thickTop="1" thickBot="1" x14ac:dyDescent="0.25">
      <c r="C243" s="58"/>
      <c r="D243" s="58"/>
      <c r="E243" s="58"/>
      <c r="F243" s="58"/>
      <c r="G243" s="58"/>
      <c r="H243" s="58"/>
      <c r="I243" s="59"/>
      <c r="J243" s="60"/>
      <c r="K243" s="57">
        <f t="shared" ca="1" si="22"/>
        <v>131150</v>
      </c>
      <c r="P243" s="188" t="e">
        <f t="shared" si="21"/>
        <v>#N/A</v>
      </c>
      <c r="Q243" s="191" t="e">
        <f t="shared" si="19"/>
        <v>#N/A</v>
      </c>
      <c r="R243" s="191" t="e">
        <f t="shared" si="20"/>
        <v>#N/A</v>
      </c>
      <c r="S243" s="191" t="e">
        <f t="shared" si="23"/>
        <v>#N/A</v>
      </c>
      <c r="T243" s="192" t="e">
        <f>VLOOKUP(D243,'PC Receitas'!$N$4:$O$14,2,FALSE)</f>
        <v>#N/A</v>
      </c>
    </row>
    <row r="244" spans="3:20" ht="19.5" customHeight="1" thickTop="1" thickBot="1" x14ac:dyDescent="0.25">
      <c r="C244" s="58"/>
      <c r="D244" s="58"/>
      <c r="E244" s="58"/>
      <c r="F244" s="58"/>
      <c r="G244" s="58"/>
      <c r="H244" s="58"/>
      <c r="I244" s="59"/>
      <c r="J244" s="60"/>
      <c r="K244" s="57">
        <f t="shared" ca="1" si="22"/>
        <v>131150</v>
      </c>
      <c r="P244" s="188" t="e">
        <f t="shared" si="21"/>
        <v>#N/A</v>
      </c>
      <c r="Q244" s="191" t="e">
        <f t="shared" si="19"/>
        <v>#N/A</v>
      </c>
      <c r="R244" s="191" t="e">
        <f t="shared" si="20"/>
        <v>#N/A</v>
      </c>
      <c r="S244" s="191" t="e">
        <f t="shared" si="23"/>
        <v>#N/A</v>
      </c>
      <c r="T244" s="192" t="e">
        <f>VLOOKUP(D244,'PC Receitas'!$N$4:$O$14,2,FALSE)</f>
        <v>#N/A</v>
      </c>
    </row>
    <row r="245" spans="3:20" ht="19.5" customHeight="1" thickTop="1" thickBot="1" x14ac:dyDescent="0.25">
      <c r="C245" s="58"/>
      <c r="D245" s="58"/>
      <c r="E245" s="58"/>
      <c r="F245" s="58"/>
      <c r="G245" s="58"/>
      <c r="H245" s="58"/>
      <c r="I245" s="59"/>
      <c r="J245" s="60"/>
      <c r="K245" s="57">
        <f t="shared" ca="1" si="22"/>
        <v>131150</v>
      </c>
      <c r="P245" s="188" t="e">
        <f t="shared" si="21"/>
        <v>#N/A</v>
      </c>
      <c r="Q245" s="191" t="e">
        <f t="shared" si="19"/>
        <v>#N/A</v>
      </c>
      <c r="R245" s="191" t="e">
        <f t="shared" si="20"/>
        <v>#N/A</v>
      </c>
      <c r="S245" s="191" t="e">
        <f t="shared" si="23"/>
        <v>#N/A</v>
      </c>
      <c r="T245" s="192" t="e">
        <f>VLOOKUP(D245,'PC Receitas'!$N$4:$O$14,2,FALSE)</f>
        <v>#N/A</v>
      </c>
    </row>
    <row r="246" spans="3:20" ht="19.5" customHeight="1" thickTop="1" thickBot="1" x14ac:dyDescent="0.25">
      <c r="C246" s="58"/>
      <c r="D246" s="58"/>
      <c r="E246" s="58"/>
      <c r="F246" s="58"/>
      <c r="G246" s="58"/>
      <c r="H246" s="58"/>
      <c r="I246" s="59"/>
      <c r="J246" s="60"/>
      <c r="K246" s="57">
        <f t="shared" ca="1" si="22"/>
        <v>131150</v>
      </c>
      <c r="P246" s="188" t="e">
        <f t="shared" si="21"/>
        <v>#N/A</v>
      </c>
      <c r="Q246" s="191" t="e">
        <f t="shared" si="19"/>
        <v>#N/A</v>
      </c>
      <c r="R246" s="191" t="e">
        <f t="shared" si="20"/>
        <v>#N/A</v>
      </c>
      <c r="S246" s="191" t="e">
        <f t="shared" si="23"/>
        <v>#N/A</v>
      </c>
      <c r="T246" s="192" t="e">
        <f>VLOOKUP(D246,'PC Receitas'!$N$4:$O$14,2,FALSE)</f>
        <v>#N/A</v>
      </c>
    </row>
    <row r="247" spans="3:20" ht="19.5" customHeight="1" thickTop="1" thickBot="1" x14ac:dyDescent="0.25">
      <c r="C247" s="58"/>
      <c r="D247" s="58"/>
      <c r="E247" s="58"/>
      <c r="F247" s="58"/>
      <c r="G247" s="58"/>
      <c r="H247" s="58"/>
      <c r="I247" s="59"/>
      <c r="J247" s="60"/>
      <c r="K247" s="57">
        <f t="shared" ca="1" si="22"/>
        <v>131150</v>
      </c>
      <c r="P247" s="188" t="e">
        <f t="shared" si="21"/>
        <v>#N/A</v>
      </c>
      <c r="Q247" s="191" t="e">
        <f t="shared" si="19"/>
        <v>#N/A</v>
      </c>
      <c r="R247" s="191" t="e">
        <f t="shared" si="20"/>
        <v>#N/A</v>
      </c>
      <c r="S247" s="191" t="e">
        <f t="shared" si="23"/>
        <v>#N/A</v>
      </c>
      <c r="T247" s="192" t="e">
        <f>VLOOKUP(D247,'PC Receitas'!$N$4:$O$14,2,FALSE)</f>
        <v>#N/A</v>
      </c>
    </row>
    <row r="248" spans="3:20" ht="19.5" customHeight="1" thickTop="1" thickBot="1" x14ac:dyDescent="0.25">
      <c r="C248" s="58"/>
      <c r="D248" s="58"/>
      <c r="E248" s="58"/>
      <c r="F248" s="58"/>
      <c r="G248" s="58"/>
      <c r="H248" s="58"/>
      <c r="I248" s="59"/>
      <c r="J248" s="60"/>
      <c r="K248" s="57">
        <f t="shared" ca="1" si="22"/>
        <v>131150</v>
      </c>
      <c r="P248" s="188" t="e">
        <f t="shared" si="21"/>
        <v>#N/A</v>
      </c>
      <c r="Q248" s="191" t="e">
        <f t="shared" si="19"/>
        <v>#N/A</v>
      </c>
      <c r="R248" s="191" t="e">
        <f t="shared" si="20"/>
        <v>#N/A</v>
      </c>
      <c r="S248" s="191" t="e">
        <f t="shared" si="23"/>
        <v>#N/A</v>
      </c>
      <c r="T248" s="192" t="e">
        <f>VLOOKUP(D248,'PC Receitas'!$N$4:$O$14,2,FALSE)</f>
        <v>#N/A</v>
      </c>
    </row>
    <row r="249" spans="3:20" ht="19.5" customHeight="1" thickTop="1" thickBot="1" x14ac:dyDescent="0.25">
      <c r="C249" s="58"/>
      <c r="D249" s="58"/>
      <c r="E249" s="58"/>
      <c r="F249" s="58"/>
      <c r="G249" s="58"/>
      <c r="H249" s="58"/>
      <c r="I249" s="59"/>
      <c r="J249" s="60"/>
      <c r="K249" s="57">
        <f t="shared" ca="1" si="22"/>
        <v>131150</v>
      </c>
      <c r="P249" s="188" t="e">
        <f t="shared" si="21"/>
        <v>#N/A</v>
      </c>
      <c r="Q249" s="191" t="e">
        <f t="shared" si="19"/>
        <v>#N/A</v>
      </c>
      <c r="R249" s="191" t="e">
        <f t="shared" si="20"/>
        <v>#N/A</v>
      </c>
      <c r="S249" s="191" t="e">
        <f t="shared" si="23"/>
        <v>#N/A</v>
      </c>
      <c r="T249" s="192" t="e">
        <f>VLOOKUP(D249,'PC Receitas'!$N$4:$O$14,2,FALSE)</f>
        <v>#N/A</v>
      </c>
    </row>
    <row r="250" spans="3:20" ht="19.5" customHeight="1" thickTop="1" thickBot="1" x14ac:dyDescent="0.25">
      <c r="C250" s="58"/>
      <c r="D250" s="58"/>
      <c r="E250" s="58"/>
      <c r="F250" s="58"/>
      <c r="G250" s="58"/>
      <c r="H250" s="58"/>
      <c r="I250" s="59"/>
      <c r="J250" s="60"/>
      <c r="K250" s="57">
        <f t="shared" ca="1" si="22"/>
        <v>131150</v>
      </c>
      <c r="P250" s="188" t="e">
        <f t="shared" si="21"/>
        <v>#N/A</v>
      </c>
      <c r="Q250" s="191" t="e">
        <f t="shared" si="19"/>
        <v>#N/A</v>
      </c>
      <c r="R250" s="191" t="e">
        <f t="shared" si="20"/>
        <v>#N/A</v>
      </c>
      <c r="S250" s="191" t="e">
        <f t="shared" si="23"/>
        <v>#N/A</v>
      </c>
      <c r="T250" s="192" t="e">
        <f>VLOOKUP(D250,'PC Receitas'!$N$4:$O$14,2,FALSE)</f>
        <v>#N/A</v>
      </c>
    </row>
    <row r="251" spans="3:20" ht="19.5" customHeight="1" thickTop="1" thickBot="1" x14ac:dyDescent="0.25">
      <c r="C251" s="58"/>
      <c r="D251" s="58"/>
      <c r="E251" s="58"/>
      <c r="F251" s="58"/>
      <c r="G251" s="58"/>
      <c r="H251" s="58"/>
      <c r="I251" s="59"/>
      <c r="J251" s="60"/>
      <c r="K251" s="57">
        <f t="shared" ca="1" si="22"/>
        <v>131150</v>
      </c>
      <c r="P251" s="188" t="e">
        <f t="shared" si="21"/>
        <v>#N/A</v>
      </c>
      <c r="Q251" s="191" t="e">
        <f t="shared" si="19"/>
        <v>#N/A</v>
      </c>
      <c r="R251" s="191" t="e">
        <f t="shared" si="20"/>
        <v>#N/A</v>
      </c>
      <c r="S251" s="191" t="e">
        <f t="shared" si="23"/>
        <v>#N/A</v>
      </c>
      <c r="T251" s="192" t="e">
        <f>VLOOKUP(D251,'PC Receitas'!$N$4:$O$14,2,FALSE)</f>
        <v>#N/A</v>
      </c>
    </row>
    <row r="252" spans="3:20" ht="19.5" customHeight="1" thickTop="1" thickBot="1" x14ac:dyDescent="0.25">
      <c r="C252" s="58"/>
      <c r="D252" s="58"/>
      <c r="E252" s="58"/>
      <c r="F252" s="58"/>
      <c r="G252" s="58"/>
      <c r="H252" s="58"/>
      <c r="I252" s="59"/>
      <c r="J252" s="60"/>
      <c r="K252" s="57">
        <f t="shared" ca="1" si="22"/>
        <v>131150</v>
      </c>
      <c r="P252" s="188" t="e">
        <f t="shared" si="21"/>
        <v>#N/A</v>
      </c>
      <c r="Q252" s="191" t="e">
        <f t="shared" si="19"/>
        <v>#N/A</v>
      </c>
      <c r="R252" s="191" t="e">
        <f t="shared" si="20"/>
        <v>#N/A</v>
      </c>
      <c r="S252" s="191" t="e">
        <f t="shared" si="23"/>
        <v>#N/A</v>
      </c>
      <c r="T252" s="192" t="e">
        <f>VLOOKUP(D252,'PC Receitas'!$N$4:$O$14,2,FALSE)</f>
        <v>#N/A</v>
      </c>
    </row>
    <row r="253" spans="3:20" ht="19.5" customHeight="1" thickTop="1" thickBot="1" x14ac:dyDescent="0.25">
      <c r="C253" s="58"/>
      <c r="D253" s="58"/>
      <c r="E253" s="58"/>
      <c r="F253" s="58"/>
      <c r="G253" s="58"/>
      <c r="H253" s="58"/>
      <c r="I253" s="59"/>
      <c r="J253" s="60"/>
      <c r="K253" s="57">
        <f t="shared" ca="1" si="22"/>
        <v>131150</v>
      </c>
      <c r="P253" s="188" t="e">
        <f t="shared" si="21"/>
        <v>#N/A</v>
      </c>
      <c r="Q253" s="191" t="e">
        <f t="shared" si="19"/>
        <v>#N/A</v>
      </c>
      <c r="R253" s="191" t="e">
        <f t="shared" si="20"/>
        <v>#N/A</v>
      </c>
      <c r="S253" s="191" t="e">
        <f t="shared" si="23"/>
        <v>#N/A</v>
      </c>
      <c r="T253" s="192" t="e">
        <f>VLOOKUP(D253,'PC Receitas'!$N$4:$O$14,2,FALSE)</f>
        <v>#N/A</v>
      </c>
    </row>
    <row r="254" spans="3:20" ht="19.5" customHeight="1" thickTop="1" thickBot="1" x14ac:dyDescent="0.25">
      <c r="C254" s="58"/>
      <c r="D254" s="58"/>
      <c r="E254" s="58"/>
      <c r="F254" s="58"/>
      <c r="G254" s="58"/>
      <c r="H254" s="58"/>
      <c r="I254" s="59"/>
      <c r="J254" s="60"/>
      <c r="K254" s="57">
        <f t="shared" ca="1" si="22"/>
        <v>131150</v>
      </c>
      <c r="P254" s="188" t="e">
        <f t="shared" si="21"/>
        <v>#N/A</v>
      </c>
      <c r="Q254" s="191" t="e">
        <f t="shared" si="19"/>
        <v>#N/A</v>
      </c>
      <c r="R254" s="191" t="e">
        <f t="shared" si="20"/>
        <v>#N/A</v>
      </c>
      <c r="S254" s="191" t="e">
        <f t="shared" si="23"/>
        <v>#N/A</v>
      </c>
      <c r="T254" s="192" t="e">
        <f>VLOOKUP(D254,'PC Receitas'!$N$4:$O$14,2,FALSE)</f>
        <v>#N/A</v>
      </c>
    </row>
    <row r="255" spans="3:20" ht="19.5" customHeight="1" thickTop="1" thickBot="1" x14ac:dyDescent="0.25">
      <c r="C255" s="58"/>
      <c r="D255" s="58"/>
      <c r="E255" s="58"/>
      <c r="F255" s="58"/>
      <c r="G255" s="58"/>
      <c r="H255" s="58"/>
      <c r="I255" s="59"/>
      <c r="J255" s="60"/>
      <c r="K255" s="57">
        <f t="shared" ca="1" si="22"/>
        <v>131150</v>
      </c>
      <c r="P255" s="188" t="e">
        <f t="shared" si="21"/>
        <v>#N/A</v>
      </c>
      <c r="Q255" s="191" t="e">
        <f t="shared" si="19"/>
        <v>#N/A</v>
      </c>
      <c r="R255" s="191" t="e">
        <f t="shared" si="20"/>
        <v>#N/A</v>
      </c>
      <c r="S255" s="191" t="e">
        <f t="shared" si="23"/>
        <v>#N/A</v>
      </c>
      <c r="T255" s="192" t="e">
        <f>VLOOKUP(D255,'PC Receitas'!$N$4:$O$14,2,FALSE)</f>
        <v>#N/A</v>
      </c>
    </row>
    <row r="256" spans="3:20" ht="19.5" customHeight="1" thickTop="1" thickBot="1" x14ac:dyDescent="0.25">
      <c r="C256" s="58"/>
      <c r="D256" s="58"/>
      <c r="E256" s="58"/>
      <c r="F256" s="58"/>
      <c r="G256" s="58"/>
      <c r="H256" s="58"/>
      <c r="I256" s="59"/>
      <c r="J256" s="60"/>
      <c r="K256" s="57">
        <f t="shared" ca="1" si="22"/>
        <v>131150</v>
      </c>
      <c r="P256" s="188" t="e">
        <f t="shared" si="21"/>
        <v>#N/A</v>
      </c>
      <c r="Q256" s="191" t="e">
        <f t="shared" si="19"/>
        <v>#N/A</v>
      </c>
      <c r="R256" s="191" t="e">
        <f t="shared" si="20"/>
        <v>#N/A</v>
      </c>
      <c r="S256" s="191" t="e">
        <f t="shared" si="23"/>
        <v>#N/A</v>
      </c>
      <c r="T256" s="192" t="e">
        <f>VLOOKUP(D256,'PC Receitas'!$N$4:$O$14,2,FALSE)</f>
        <v>#N/A</v>
      </c>
    </row>
    <row r="257" spans="3:20" ht="19.5" customHeight="1" thickTop="1" thickBot="1" x14ac:dyDescent="0.25">
      <c r="C257" s="58"/>
      <c r="D257" s="58"/>
      <c r="E257" s="58"/>
      <c r="F257" s="58"/>
      <c r="G257" s="58"/>
      <c r="H257" s="58"/>
      <c r="I257" s="59"/>
      <c r="J257" s="60"/>
      <c r="K257" s="57">
        <f t="shared" ca="1" si="22"/>
        <v>131150</v>
      </c>
      <c r="P257" s="188" t="e">
        <f t="shared" si="21"/>
        <v>#N/A</v>
      </c>
      <c r="Q257" s="191" t="e">
        <f t="shared" si="19"/>
        <v>#N/A</v>
      </c>
      <c r="R257" s="191" t="e">
        <f t="shared" si="20"/>
        <v>#N/A</v>
      </c>
      <c r="S257" s="191" t="e">
        <f t="shared" si="23"/>
        <v>#N/A</v>
      </c>
      <c r="T257" s="192" t="e">
        <f>VLOOKUP(D257,'PC Receitas'!$N$4:$O$14,2,FALSE)</f>
        <v>#N/A</v>
      </c>
    </row>
    <row r="258" spans="3:20" ht="19.5" customHeight="1" thickTop="1" thickBot="1" x14ac:dyDescent="0.25">
      <c r="C258" s="58"/>
      <c r="D258" s="58"/>
      <c r="E258" s="58"/>
      <c r="F258" s="58"/>
      <c r="G258" s="58"/>
      <c r="H258" s="58"/>
      <c r="I258" s="59"/>
      <c r="J258" s="60"/>
      <c r="K258" s="57">
        <f t="shared" ca="1" si="22"/>
        <v>131150</v>
      </c>
      <c r="P258" s="188" t="e">
        <f t="shared" si="21"/>
        <v>#N/A</v>
      </c>
      <c r="Q258" s="191" t="e">
        <f t="shared" si="19"/>
        <v>#N/A</v>
      </c>
      <c r="R258" s="191" t="e">
        <f t="shared" si="20"/>
        <v>#N/A</v>
      </c>
      <c r="S258" s="191" t="e">
        <f t="shared" si="23"/>
        <v>#N/A</v>
      </c>
      <c r="T258" s="192" t="e">
        <f>VLOOKUP(D258,'PC Receitas'!$N$4:$O$14,2,FALSE)</f>
        <v>#N/A</v>
      </c>
    </row>
    <row r="259" spans="3:20" ht="19.5" customHeight="1" thickTop="1" thickBot="1" x14ac:dyDescent="0.25">
      <c r="C259" s="58"/>
      <c r="D259" s="58"/>
      <c r="E259" s="58"/>
      <c r="F259" s="58"/>
      <c r="G259" s="58"/>
      <c r="H259" s="58"/>
      <c r="I259" s="59"/>
      <c r="J259" s="60"/>
      <c r="K259" s="57">
        <f t="shared" ca="1" si="22"/>
        <v>131150</v>
      </c>
      <c r="P259" s="188" t="e">
        <f t="shared" si="21"/>
        <v>#N/A</v>
      </c>
      <c r="Q259" s="191" t="e">
        <f t="shared" si="19"/>
        <v>#N/A</v>
      </c>
      <c r="R259" s="191" t="e">
        <f t="shared" si="20"/>
        <v>#N/A</v>
      </c>
      <c r="S259" s="191" t="e">
        <f t="shared" si="23"/>
        <v>#N/A</v>
      </c>
      <c r="T259" s="192" t="e">
        <f>VLOOKUP(D259,'PC Receitas'!$N$4:$O$14,2,FALSE)</f>
        <v>#N/A</v>
      </c>
    </row>
    <row r="260" spans="3:20" ht="19.5" customHeight="1" thickTop="1" thickBot="1" x14ac:dyDescent="0.25">
      <c r="C260" s="58"/>
      <c r="D260" s="58"/>
      <c r="E260" s="58"/>
      <c r="F260" s="58"/>
      <c r="G260" s="58"/>
      <c r="H260" s="58"/>
      <c r="I260" s="59"/>
      <c r="J260" s="60"/>
      <c r="K260" s="57">
        <f t="shared" ca="1" si="22"/>
        <v>131150</v>
      </c>
      <c r="P260" s="188" t="e">
        <f t="shared" si="21"/>
        <v>#N/A</v>
      </c>
      <c r="Q260" s="191" t="e">
        <f t="shared" si="19"/>
        <v>#N/A</v>
      </c>
      <c r="R260" s="191" t="e">
        <f t="shared" si="20"/>
        <v>#N/A</v>
      </c>
      <c r="S260" s="191" t="e">
        <f t="shared" si="23"/>
        <v>#N/A</v>
      </c>
      <c r="T260" s="192" t="e">
        <f>VLOOKUP(D260,'PC Receitas'!$N$4:$O$14,2,FALSE)</f>
        <v>#N/A</v>
      </c>
    </row>
    <row r="261" spans="3:20" ht="19.5" customHeight="1" thickTop="1" thickBot="1" x14ac:dyDescent="0.25">
      <c r="C261" s="58"/>
      <c r="D261" s="58"/>
      <c r="E261" s="58"/>
      <c r="F261" s="58"/>
      <c r="G261" s="58"/>
      <c r="H261" s="58"/>
      <c r="I261" s="59"/>
      <c r="J261" s="60"/>
      <c r="K261" s="57">
        <f t="shared" ca="1" si="22"/>
        <v>131150</v>
      </c>
      <c r="P261" s="188" t="e">
        <f t="shared" si="21"/>
        <v>#N/A</v>
      </c>
      <c r="Q261" s="191" t="e">
        <f t="shared" si="19"/>
        <v>#N/A</v>
      </c>
      <c r="R261" s="191" t="e">
        <f t="shared" si="20"/>
        <v>#N/A</v>
      </c>
      <c r="S261" s="191" t="e">
        <f t="shared" si="23"/>
        <v>#N/A</v>
      </c>
      <c r="T261" s="192" t="e">
        <f>VLOOKUP(D261,'PC Receitas'!$N$4:$O$14,2,FALSE)</f>
        <v>#N/A</v>
      </c>
    </row>
    <row r="262" spans="3:20" ht="19.5" customHeight="1" thickTop="1" thickBot="1" x14ac:dyDescent="0.25">
      <c r="C262" s="58"/>
      <c r="D262" s="58"/>
      <c r="E262" s="58"/>
      <c r="F262" s="58"/>
      <c r="G262" s="58"/>
      <c r="H262" s="58"/>
      <c r="I262" s="59"/>
      <c r="J262" s="60"/>
      <c r="K262" s="57">
        <f t="shared" ca="1" si="22"/>
        <v>131150</v>
      </c>
      <c r="P262" s="188" t="e">
        <f t="shared" si="21"/>
        <v>#N/A</v>
      </c>
      <c r="Q262" s="191" t="e">
        <f t="shared" ref="Q262:Q325" si="24">IF(T262="Despesas_de_Moradia","Despesa",IF(T262="Despesas_com_Alimentacao","Despesa",IF(T262="Despesas_com_Saude","Despesa","")))</f>
        <v>#N/A</v>
      </c>
      <c r="R262" s="191" t="e">
        <f t="shared" ref="R262:R325" si="25">IF(T262="Renda_Familiar","Receita",IF(T262="Receitas_com_Aplicacoes_Financeiras","Receita",IF(T262="Outras_Receitas","Receita","")))</f>
        <v>#N/A</v>
      </c>
      <c r="S262" s="191" t="e">
        <f t="shared" si="23"/>
        <v>#N/A</v>
      </c>
      <c r="T262" s="192" t="e">
        <f>VLOOKUP(D262,'PC Receitas'!$N$4:$O$14,2,FALSE)</f>
        <v>#N/A</v>
      </c>
    </row>
    <row r="263" spans="3:20" ht="19.5" customHeight="1" thickTop="1" thickBot="1" x14ac:dyDescent="0.25">
      <c r="C263" s="58"/>
      <c r="D263" s="58"/>
      <c r="E263" s="58"/>
      <c r="F263" s="58"/>
      <c r="G263" s="58"/>
      <c r="H263" s="58"/>
      <c r="I263" s="59"/>
      <c r="J263" s="60"/>
      <c r="K263" s="57">
        <f t="shared" ca="1" si="22"/>
        <v>131150</v>
      </c>
      <c r="P263" s="188" t="e">
        <f t="shared" si="21"/>
        <v>#N/A</v>
      </c>
      <c r="Q263" s="191" t="e">
        <f t="shared" si="24"/>
        <v>#N/A</v>
      </c>
      <c r="R263" s="191" t="e">
        <f t="shared" si="25"/>
        <v>#N/A</v>
      </c>
      <c r="S263" s="191" t="e">
        <f t="shared" si="23"/>
        <v>#N/A</v>
      </c>
      <c r="T263" s="192" t="e">
        <f>VLOOKUP(D263,'PC Receitas'!$N$4:$O$14,2,FALSE)</f>
        <v>#N/A</v>
      </c>
    </row>
    <row r="264" spans="3:20" ht="19.5" customHeight="1" thickTop="1" thickBot="1" x14ac:dyDescent="0.25">
      <c r="C264" s="58"/>
      <c r="D264" s="58"/>
      <c r="E264" s="58"/>
      <c r="F264" s="58"/>
      <c r="G264" s="58"/>
      <c r="H264" s="58"/>
      <c r="I264" s="59"/>
      <c r="J264" s="60"/>
      <c r="K264" s="57">
        <f t="shared" ca="1" si="22"/>
        <v>131150</v>
      </c>
      <c r="P264" s="188" t="e">
        <f t="shared" si="21"/>
        <v>#N/A</v>
      </c>
      <c r="Q264" s="191" t="e">
        <f t="shared" si="24"/>
        <v>#N/A</v>
      </c>
      <c r="R264" s="191" t="e">
        <f t="shared" si="25"/>
        <v>#N/A</v>
      </c>
      <c r="S264" s="191" t="e">
        <f t="shared" si="23"/>
        <v>#N/A</v>
      </c>
      <c r="T264" s="192" t="e">
        <f>VLOOKUP(D264,'PC Receitas'!$N$4:$O$14,2,FALSE)</f>
        <v>#N/A</v>
      </c>
    </row>
    <row r="265" spans="3:20" ht="19.5" customHeight="1" thickTop="1" thickBot="1" x14ac:dyDescent="0.25">
      <c r="C265" s="58"/>
      <c r="D265" s="58"/>
      <c r="E265" s="58"/>
      <c r="F265" s="58"/>
      <c r="G265" s="58"/>
      <c r="H265" s="58"/>
      <c r="I265" s="59"/>
      <c r="J265" s="60"/>
      <c r="K265" s="57">
        <f t="shared" ca="1" si="22"/>
        <v>131150</v>
      </c>
      <c r="P265" s="188" t="e">
        <f t="shared" si="21"/>
        <v>#N/A</v>
      </c>
      <c r="Q265" s="191" t="e">
        <f t="shared" si="24"/>
        <v>#N/A</v>
      </c>
      <c r="R265" s="191" t="e">
        <f t="shared" si="25"/>
        <v>#N/A</v>
      </c>
      <c r="S265" s="191" t="e">
        <f t="shared" si="23"/>
        <v>#N/A</v>
      </c>
      <c r="T265" s="192" t="e">
        <f>VLOOKUP(D265,'PC Receitas'!$N$4:$O$14,2,FALSE)</f>
        <v>#N/A</v>
      </c>
    </row>
    <row r="266" spans="3:20" ht="19.5" customHeight="1" thickTop="1" thickBot="1" x14ac:dyDescent="0.25">
      <c r="C266" s="58"/>
      <c r="D266" s="58"/>
      <c r="E266" s="58"/>
      <c r="F266" s="58"/>
      <c r="G266" s="58"/>
      <c r="H266" s="58"/>
      <c r="I266" s="59"/>
      <c r="J266" s="60"/>
      <c r="K266" s="57">
        <f t="shared" ca="1" si="22"/>
        <v>131150</v>
      </c>
      <c r="P266" s="188" t="e">
        <f t="shared" si="21"/>
        <v>#N/A</v>
      </c>
      <c r="Q266" s="191" t="e">
        <f t="shared" si="24"/>
        <v>#N/A</v>
      </c>
      <c r="R266" s="191" t="e">
        <f t="shared" si="25"/>
        <v>#N/A</v>
      </c>
      <c r="S266" s="191" t="e">
        <f t="shared" si="23"/>
        <v>#N/A</v>
      </c>
      <c r="T266" s="192" t="e">
        <f>VLOOKUP(D266,'PC Receitas'!$N$4:$O$14,2,FALSE)</f>
        <v>#N/A</v>
      </c>
    </row>
    <row r="267" spans="3:20" ht="19.5" customHeight="1" thickTop="1" thickBot="1" x14ac:dyDescent="0.25">
      <c r="C267" s="58"/>
      <c r="D267" s="58"/>
      <c r="E267" s="58"/>
      <c r="F267" s="58"/>
      <c r="G267" s="58"/>
      <c r="H267" s="58"/>
      <c r="I267" s="59"/>
      <c r="J267" s="60"/>
      <c r="K267" s="57">
        <f t="shared" ca="1" si="22"/>
        <v>131150</v>
      </c>
      <c r="P267" s="188" t="e">
        <f t="shared" si="21"/>
        <v>#N/A</v>
      </c>
      <c r="Q267" s="191" t="e">
        <f t="shared" si="24"/>
        <v>#N/A</v>
      </c>
      <c r="R267" s="191" t="e">
        <f t="shared" si="25"/>
        <v>#N/A</v>
      </c>
      <c r="S267" s="191" t="e">
        <f t="shared" si="23"/>
        <v>#N/A</v>
      </c>
      <c r="T267" s="192" t="e">
        <f>VLOOKUP(D267,'PC Receitas'!$N$4:$O$14,2,FALSE)</f>
        <v>#N/A</v>
      </c>
    </row>
    <row r="268" spans="3:20" ht="19.5" customHeight="1" thickTop="1" thickBot="1" x14ac:dyDescent="0.25">
      <c r="C268" s="58"/>
      <c r="D268" s="58"/>
      <c r="E268" s="58"/>
      <c r="F268" s="58"/>
      <c r="G268" s="58"/>
      <c r="H268" s="58"/>
      <c r="I268" s="59"/>
      <c r="J268" s="60"/>
      <c r="K268" s="57">
        <f t="shared" ca="1" si="22"/>
        <v>131150</v>
      </c>
      <c r="P268" s="188" t="e">
        <f t="shared" si="21"/>
        <v>#N/A</v>
      </c>
      <c r="Q268" s="191" t="e">
        <f t="shared" si="24"/>
        <v>#N/A</v>
      </c>
      <c r="R268" s="191" t="e">
        <f t="shared" si="25"/>
        <v>#N/A</v>
      </c>
      <c r="S268" s="191" t="e">
        <f t="shared" si="23"/>
        <v>#N/A</v>
      </c>
      <c r="T268" s="192" t="e">
        <f>VLOOKUP(D268,'PC Receitas'!$N$4:$O$14,2,FALSE)</f>
        <v>#N/A</v>
      </c>
    </row>
    <row r="269" spans="3:20" ht="19.5" customHeight="1" thickTop="1" thickBot="1" x14ac:dyDescent="0.25">
      <c r="C269" s="58"/>
      <c r="D269" s="58"/>
      <c r="E269" s="58"/>
      <c r="F269" s="58"/>
      <c r="G269" s="58"/>
      <c r="H269" s="58"/>
      <c r="I269" s="59"/>
      <c r="J269" s="60"/>
      <c r="K269" s="57">
        <f t="shared" ca="1" si="22"/>
        <v>131150</v>
      </c>
      <c r="P269" s="188" t="e">
        <f t="shared" si="21"/>
        <v>#N/A</v>
      </c>
      <c r="Q269" s="191" t="e">
        <f t="shared" si="24"/>
        <v>#N/A</v>
      </c>
      <c r="R269" s="191" t="e">
        <f t="shared" si="25"/>
        <v>#N/A</v>
      </c>
      <c r="S269" s="191" t="e">
        <f t="shared" si="23"/>
        <v>#N/A</v>
      </c>
      <c r="T269" s="192" t="e">
        <f>VLOOKUP(D269,'PC Receitas'!$N$4:$O$14,2,FALSE)</f>
        <v>#N/A</v>
      </c>
    </row>
    <row r="270" spans="3:20" ht="19.5" customHeight="1" thickTop="1" thickBot="1" x14ac:dyDescent="0.25">
      <c r="C270" s="58"/>
      <c r="D270" s="58"/>
      <c r="E270" s="58"/>
      <c r="F270" s="58"/>
      <c r="G270" s="58"/>
      <c r="H270" s="58"/>
      <c r="I270" s="59"/>
      <c r="J270" s="60"/>
      <c r="K270" s="57">
        <f t="shared" ca="1" si="22"/>
        <v>131150</v>
      </c>
      <c r="P270" s="188" t="e">
        <f t="shared" si="21"/>
        <v>#N/A</v>
      </c>
      <c r="Q270" s="191" t="e">
        <f t="shared" si="24"/>
        <v>#N/A</v>
      </c>
      <c r="R270" s="191" t="e">
        <f t="shared" si="25"/>
        <v>#N/A</v>
      </c>
      <c r="S270" s="191" t="e">
        <f t="shared" si="23"/>
        <v>#N/A</v>
      </c>
      <c r="T270" s="192" t="e">
        <f>VLOOKUP(D270,'PC Receitas'!$N$4:$O$14,2,FALSE)</f>
        <v>#N/A</v>
      </c>
    </row>
    <row r="271" spans="3:20" ht="19.5" customHeight="1" thickTop="1" thickBot="1" x14ac:dyDescent="0.25">
      <c r="C271" s="58"/>
      <c r="D271" s="58"/>
      <c r="E271" s="58"/>
      <c r="F271" s="58"/>
      <c r="G271" s="58"/>
      <c r="H271" s="58"/>
      <c r="I271" s="59"/>
      <c r="J271" s="60"/>
      <c r="K271" s="57">
        <f t="shared" ca="1" si="22"/>
        <v>131150</v>
      </c>
      <c r="P271" s="188" t="e">
        <f t="shared" si="21"/>
        <v>#N/A</v>
      </c>
      <c r="Q271" s="191" t="e">
        <f t="shared" si="24"/>
        <v>#N/A</v>
      </c>
      <c r="R271" s="191" t="e">
        <f t="shared" si="25"/>
        <v>#N/A</v>
      </c>
      <c r="S271" s="191" t="e">
        <f t="shared" si="23"/>
        <v>#N/A</v>
      </c>
      <c r="T271" s="192" t="e">
        <f>VLOOKUP(D271,'PC Receitas'!$N$4:$O$14,2,FALSE)</f>
        <v>#N/A</v>
      </c>
    </row>
    <row r="272" spans="3:20" ht="19.5" customHeight="1" thickTop="1" thickBot="1" x14ac:dyDescent="0.25">
      <c r="C272" s="58"/>
      <c r="D272" s="58"/>
      <c r="E272" s="58"/>
      <c r="F272" s="58"/>
      <c r="G272" s="58"/>
      <c r="H272" s="58"/>
      <c r="I272" s="59"/>
      <c r="J272" s="60"/>
      <c r="K272" s="57">
        <f t="shared" ca="1" si="22"/>
        <v>131150</v>
      </c>
      <c r="P272" s="188" t="e">
        <f t="shared" ref="P272:P335" si="26">IF(T272="Despesas_com_Transportes","Despesa",IF(T272="Despesas_com_Lazer_e_Informacao","Despesa",IF(T272="Outras_Despesas","Despesa",IF(T272="Imposto_de_Renda","Despesa",IF(T272="Investimentos_Bens","Despesa","")))))</f>
        <v>#N/A</v>
      </c>
      <c r="Q272" s="191" t="e">
        <f t="shared" si="24"/>
        <v>#N/A</v>
      </c>
      <c r="R272" s="191" t="e">
        <f t="shared" si="25"/>
        <v>#N/A</v>
      </c>
      <c r="S272" s="191" t="e">
        <f t="shared" si="23"/>
        <v>#N/A</v>
      </c>
      <c r="T272" s="192" t="e">
        <f>VLOOKUP(D272,'PC Receitas'!$N$4:$O$14,2,FALSE)</f>
        <v>#N/A</v>
      </c>
    </row>
    <row r="273" spans="3:20" ht="19.5" customHeight="1" thickTop="1" thickBot="1" x14ac:dyDescent="0.25">
      <c r="C273" s="58"/>
      <c r="D273" s="58"/>
      <c r="E273" s="58"/>
      <c r="F273" s="58"/>
      <c r="G273" s="58"/>
      <c r="H273" s="58"/>
      <c r="I273" s="59"/>
      <c r="J273" s="60"/>
      <c r="K273" s="57">
        <f t="shared" ca="1" si="22"/>
        <v>131150</v>
      </c>
      <c r="P273" s="188" t="e">
        <f t="shared" si="26"/>
        <v>#N/A</v>
      </c>
      <c r="Q273" s="191" t="e">
        <f t="shared" si="24"/>
        <v>#N/A</v>
      </c>
      <c r="R273" s="191" t="e">
        <f t="shared" si="25"/>
        <v>#N/A</v>
      </c>
      <c r="S273" s="191" t="e">
        <f t="shared" si="23"/>
        <v>#N/A</v>
      </c>
      <c r="T273" s="192" t="e">
        <f>VLOOKUP(D273,'PC Receitas'!$N$4:$O$14,2,FALSE)</f>
        <v>#N/A</v>
      </c>
    </row>
    <row r="274" spans="3:20" ht="19.5" customHeight="1" thickTop="1" thickBot="1" x14ac:dyDescent="0.25">
      <c r="C274" s="58"/>
      <c r="D274" s="58"/>
      <c r="E274" s="58"/>
      <c r="F274" s="58"/>
      <c r="G274" s="58"/>
      <c r="H274" s="58"/>
      <c r="I274" s="59"/>
      <c r="J274" s="60"/>
      <c r="K274" s="57">
        <f t="shared" ca="1" si="22"/>
        <v>131150</v>
      </c>
      <c r="P274" s="188" t="e">
        <f t="shared" si="26"/>
        <v>#N/A</v>
      </c>
      <c r="Q274" s="191" t="e">
        <f t="shared" si="24"/>
        <v>#N/A</v>
      </c>
      <c r="R274" s="191" t="e">
        <f t="shared" si="25"/>
        <v>#N/A</v>
      </c>
      <c r="S274" s="191" t="e">
        <f t="shared" si="23"/>
        <v>#N/A</v>
      </c>
      <c r="T274" s="192"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131150</v>
      </c>
      <c r="P275" s="188" t="e">
        <f t="shared" si="26"/>
        <v>#N/A</v>
      </c>
      <c r="Q275" s="191" t="e">
        <f t="shared" si="24"/>
        <v>#N/A</v>
      </c>
      <c r="R275" s="191" t="e">
        <f t="shared" si="25"/>
        <v>#N/A</v>
      </c>
      <c r="S275" s="191" t="e">
        <f t="shared" si="23"/>
        <v>#N/A</v>
      </c>
      <c r="T275" s="192" t="e">
        <f>VLOOKUP(D275,'PC Receitas'!$N$4:$O$14,2,FALSE)</f>
        <v>#N/A</v>
      </c>
    </row>
    <row r="276" spans="3:20" ht="19.5" customHeight="1" thickTop="1" thickBot="1" x14ac:dyDescent="0.25">
      <c r="C276" s="58"/>
      <c r="D276" s="58"/>
      <c r="E276" s="58"/>
      <c r="F276" s="58"/>
      <c r="G276" s="58"/>
      <c r="H276" s="58"/>
      <c r="I276" s="59"/>
      <c r="J276" s="60"/>
      <c r="K276" s="57">
        <f t="shared" ca="1" si="27"/>
        <v>131150</v>
      </c>
      <c r="P276" s="188" t="e">
        <f t="shared" si="26"/>
        <v>#N/A</v>
      </c>
      <c r="Q276" s="191" t="e">
        <f t="shared" si="24"/>
        <v>#N/A</v>
      </c>
      <c r="R276" s="191" t="e">
        <f t="shared" si="25"/>
        <v>#N/A</v>
      </c>
      <c r="S276" s="191" t="e">
        <f t="shared" ref="S276:S339" si="28">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ca="1" si="27"/>
        <v>131150</v>
      </c>
      <c r="P277" s="188" t="e">
        <f t="shared" si="26"/>
        <v>#N/A</v>
      </c>
      <c r="Q277" s="191" t="e">
        <f t="shared" si="24"/>
        <v>#N/A</v>
      </c>
      <c r="R277" s="191" t="e">
        <f t="shared" si="25"/>
        <v>#N/A</v>
      </c>
      <c r="S277" s="191" t="e">
        <f t="shared" si="28"/>
        <v>#N/A</v>
      </c>
      <c r="T277" s="192" t="e">
        <f>VLOOKUP(D277,'PC Receitas'!$N$4:$O$14,2,FALSE)</f>
        <v>#N/A</v>
      </c>
    </row>
    <row r="278" spans="3:20" ht="19.5" customHeight="1" thickTop="1" thickBot="1" x14ac:dyDescent="0.25">
      <c r="C278" s="58"/>
      <c r="D278" s="58"/>
      <c r="E278" s="58"/>
      <c r="F278" s="58"/>
      <c r="G278" s="58"/>
      <c r="H278" s="58"/>
      <c r="I278" s="59"/>
      <c r="J278" s="60"/>
      <c r="K278" s="57">
        <f t="shared" ca="1" si="27"/>
        <v>131150</v>
      </c>
      <c r="P278" s="188" t="e">
        <f t="shared" si="26"/>
        <v>#N/A</v>
      </c>
      <c r="Q278" s="191" t="e">
        <f t="shared" si="24"/>
        <v>#N/A</v>
      </c>
      <c r="R278" s="191" t="e">
        <f t="shared" si="25"/>
        <v>#N/A</v>
      </c>
      <c r="S278" s="191" t="e">
        <f t="shared" si="28"/>
        <v>#N/A</v>
      </c>
      <c r="T278" s="192" t="e">
        <f>VLOOKUP(D278,'PC Receitas'!$N$4:$O$14,2,FALSE)</f>
        <v>#N/A</v>
      </c>
    </row>
    <row r="279" spans="3:20" ht="19.5" customHeight="1" thickTop="1" thickBot="1" x14ac:dyDescent="0.25">
      <c r="C279" s="58"/>
      <c r="D279" s="58"/>
      <c r="E279" s="58"/>
      <c r="F279" s="58"/>
      <c r="G279" s="58"/>
      <c r="H279" s="58"/>
      <c r="I279" s="59"/>
      <c r="J279" s="60"/>
      <c r="K279" s="57">
        <f t="shared" ca="1" si="27"/>
        <v>131150</v>
      </c>
      <c r="P279" s="188" t="e">
        <f t="shared" si="26"/>
        <v>#N/A</v>
      </c>
      <c r="Q279" s="191" t="e">
        <f t="shared" si="24"/>
        <v>#N/A</v>
      </c>
      <c r="R279" s="191" t="e">
        <f t="shared" si="25"/>
        <v>#N/A</v>
      </c>
      <c r="S279" s="191" t="e">
        <f t="shared" si="28"/>
        <v>#N/A</v>
      </c>
      <c r="T279" s="192" t="e">
        <f>VLOOKUP(D279,'PC Receitas'!$N$4:$O$14,2,FALSE)</f>
        <v>#N/A</v>
      </c>
    </row>
    <row r="280" spans="3:20" ht="19.5" customHeight="1" thickTop="1" thickBot="1" x14ac:dyDescent="0.25">
      <c r="C280" s="58"/>
      <c r="D280" s="58"/>
      <c r="E280" s="58"/>
      <c r="F280" s="58"/>
      <c r="G280" s="58"/>
      <c r="H280" s="58"/>
      <c r="I280" s="59"/>
      <c r="J280" s="60"/>
      <c r="K280" s="57">
        <f t="shared" ca="1" si="27"/>
        <v>131150</v>
      </c>
      <c r="P280" s="188" t="e">
        <f t="shared" si="26"/>
        <v>#N/A</v>
      </c>
      <c r="Q280" s="191" t="e">
        <f t="shared" si="24"/>
        <v>#N/A</v>
      </c>
      <c r="R280" s="191" t="e">
        <f t="shared" si="25"/>
        <v>#N/A</v>
      </c>
      <c r="S280" s="191" t="e">
        <f t="shared" si="28"/>
        <v>#N/A</v>
      </c>
      <c r="T280" s="192" t="e">
        <f>VLOOKUP(D280,'PC Receitas'!$N$4:$O$14,2,FALSE)</f>
        <v>#N/A</v>
      </c>
    </row>
    <row r="281" spans="3:20" ht="19.5" customHeight="1" thickTop="1" thickBot="1" x14ac:dyDescent="0.25">
      <c r="C281" s="58"/>
      <c r="D281" s="58"/>
      <c r="E281" s="58"/>
      <c r="F281" s="58"/>
      <c r="G281" s="58"/>
      <c r="H281" s="58"/>
      <c r="I281" s="59"/>
      <c r="J281" s="60"/>
      <c r="K281" s="57">
        <f t="shared" ca="1" si="27"/>
        <v>131150</v>
      </c>
      <c r="P281" s="188" t="e">
        <f t="shared" si="26"/>
        <v>#N/A</v>
      </c>
      <c r="Q281" s="191" t="e">
        <f t="shared" si="24"/>
        <v>#N/A</v>
      </c>
      <c r="R281" s="191" t="e">
        <f t="shared" si="25"/>
        <v>#N/A</v>
      </c>
      <c r="S281" s="191" t="e">
        <f t="shared" si="28"/>
        <v>#N/A</v>
      </c>
      <c r="T281" s="192" t="e">
        <f>VLOOKUP(D281,'PC Receitas'!$N$4:$O$14,2,FALSE)</f>
        <v>#N/A</v>
      </c>
    </row>
    <row r="282" spans="3:20" ht="19.5" customHeight="1" thickTop="1" thickBot="1" x14ac:dyDescent="0.25">
      <c r="C282" s="58"/>
      <c r="D282" s="58"/>
      <c r="E282" s="58"/>
      <c r="F282" s="58"/>
      <c r="G282" s="58"/>
      <c r="H282" s="58"/>
      <c r="I282" s="59"/>
      <c r="J282" s="60"/>
      <c r="K282" s="57">
        <f t="shared" ca="1" si="27"/>
        <v>131150</v>
      </c>
      <c r="P282" s="188" t="e">
        <f t="shared" si="26"/>
        <v>#N/A</v>
      </c>
      <c r="Q282" s="191" t="e">
        <f t="shared" si="24"/>
        <v>#N/A</v>
      </c>
      <c r="R282" s="191" t="e">
        <f t="shared" si="25"/>
        <v>#N/A</v>
      </c>
      <c r="S282" s="191" t="e">
        <f t="shared" si="28"/>
        <v>#N/A</v>
      </c>
      <c r="T282" s="192" t="e">
        <f>VLOOKUP(D282,'PC Receitas'!$N$4:$O$14,2,FALSE)</f>
        <v>#N/A</v>
      </c>
    </row>
    <row r="283" spans="3:20" ht="19.5" customHeight="1" thickTop="1" thickBot="1" x14ac:dyDescent="0.25">
      <c r="C283" s="58"/>
      <c r="D283" s="58"/>
      <c r="E283" s="58"/>
      <c r="F283" s="58"/>
      <c r="G283" s="58"/>
      <c r="H283" s="58"/>
      <c r="I283" s="59"/>
      <c r="J283" s="60"/>
      <c r="K283" s="57">
        <f t="shared" ca="1" si="27"/>
        <v>131150</v>
      </c>
      <c r="P283" s="188" t="e">
        <f t="shared" si="26"/>
        <v>#N/A</v>
      </c>
      <c r="Q283" s="191" t="e">
        <f t="shared" si="24"/>
        <v>#N/A</v>
      </c>
      <c r="R283" s="191" t="e">
        <f t="shared" si="25"/>
        <v>#N/A</v>
      </c>
      <c r="S283" s="191" t="e">
        <f t="shared" si="28"/>
        <v>#N/A</v>
      </c>
      <c r="T283" s="192" t="e">
        <f>VLOOKUP(D283,'PC Receitas'!$N$4:$O$14,2,FALSE)</f>
        <v>#N/A</v>
      </c>
    </row>
    <row r="284" spans="3:20" ht="19.5" customHeight="1" thickTop="1" thickBot="1" x14ac:dyDescent="0.25">
      <c r="C284" s="58"/>
      <c r="D284" s="58"/>
      <c r="E284" s="58"/>
      <c r="F284" s="58"/>
      <c r="G284" s="58"/>
      <c r="H284" s="58"/>
      <c r="I284" s="59"/>
      <c r="J284" s="60"/>
      <c r="K284" s="57">
        <f t="shared" ca="1" si="27"/>
        <v>131150</v>
      </c>
      <c r="P284" s="188" t="e">
        <f t="shared" si="26"/>
        <v>#N/A</v>
      </c>
      <c r="Q284" s="191" t="e">
        <f t="shared" si="24"/>
        <v>#N/A</v>
      </c>
      <c r="R284" s="191" t="e">
        <f t="shared" si="25"/>
        <v>#N/A</v>
      </c>
      <c r="S284" s="191" t="e">
        <f t="shared" si="28"/>
        <v>#N/A</v>
      </c>
      <c r="T284" s="192" t="e">
        <f>VLOOKUP(D284,'PC Receitas'!$N$4:$O$14,2,FALSE)</f>
        <v>#N/A</v>
      </c>
    </row>
    <row r="285" spans="3:20" ht="19.5" customHeight="1" thickTop="1" thickBot="1" x14ac:dyDescent="0.25">
      <c r="C285" s="58"/>
      <c r="D285" s="58"/>
      <c r="E285" s="58"/>
      <c r="F285" s="58"/>
      <c r="G285" s="58"/>
      <c r="H285" s="58"/>
      <c r="I285" s="59"/>
      <c r="J285" s="60"/>
      <c r="K285" s="57">
        <f t="shared" ca="1" si="27"/>
        <v>131150</v>
      </c>
      <c r="P285" s="188" t="e">
        <f t="shared" si="26"/>
        <v>#N/A</v>
      </c>
      <c r="Q285" s="191" t="e">
        <f t="shared" si="24"/>
        <v>#N/A</v>
      </c>
      <c r="R285" s="191" t="e">
        <f t="shared" si="25"/>
        <v>#N/A</v>
      </c>
      <c r="S285" s="191" t="e">
        <f t="shared" si="28"/>
        <v>#N/A</v>
      </c>
      <c r="T285" s="192" t="e">
        <f>VLOOKUP(D285,'PC Receitas'!$N$4:$O$14,2,FALSE)</f>
        <v>#N/A</v>
      </c>
    </row>
    <row r="286" spans="3:20" ht="19.5" customHeight="1" thickTop="1" thickBot="1" x14ac:dyDescent="0.25">
      <c r="C286" s="58"/>
      <c r="D286" s="58"/>
      <c r="E286" s="58"/>
      <c r="F286" s="58"/>
      <c r="G286" s="58"/>
      <c r="H286" s="58"/>
      <c r="I286" s="59"/>
      <c r="J286" s="60"/>
      <c r="K286" s="57">
        <f t="shared" ca="1" si="27"/>
        <v>131150</v>
      </c>
      <c r="P286" s="188" t="e">
        <f t="shared" si="26"/>
        <v>#N/A</v>
      </c>
      <c r="Q286" s="191" t="e">
        <f t="shared" si="24"/>
        <v>#N/A</v>
      </c>
      <c r="R286" s="191" t="e">
        <f t="shared" si="25"/>
        <v>#N/A</v>
      </c>
      <c r="S286" s="191" t="e">
        <f t="shared" si="28"/>
        <v>#N/A</v>
      </c>
      <c r="T286" s="192" t="e">
        <f>VLOOKUP(D286,'PC Receitas'!$N$4:$O$14,2,FALSE)</f>
        <v>#N/A</v>
      </c>
    </row>
    <row r="287" spans="3:20" ht="19.5" customHeight="1" thickTop="1" thickBot="1" x14ac:dyDescent="0.25">
      <c r="C287" s="58"/>
      <c r="D287" s="58"/>
      <c r="E287" s="58"/>
      <c r="F287" s="58"/>
      <c r="G287" s="58"/>
      <c r="H287" s="58"/>
      <c r="I287" s="59"/>
      <c r="J287" s="60"/>
      <c r="K287" s="57">
        <f t="shared" ca="1" si="27"/>
        <v>131150</v>
      </c>
      <c r="P287" s="188" t="e">
        <f t="shared" si="26"/>
        <v>#N/A</v>
      </c>
      <c r="Q287" s="191" t="e">
        <f t="shared" si="24"/>
        <v>#N/A</v>
      </c>
      <c r="R287" s="191" t="e">
        <f t="shared" si="25"/>
        <v>#N/A</v>
      </c>
      <c r="S287" s="191" t="e">
        <f t="shared" si="28"/>
        <v>#N/A</v>
      </c>
      <c r="T287" s="192" t="e">
        <f>VLOOKUP(D287,'PC Receitas'!$N$4:$O$14,2,FALSE)</f>
        <v>#N/A</v>
      </c>
    </row>
    <row r="288" spans="3:20" ht="19.5" customHeight="1" thickTop="1" thickBot="1" x14ac:dyDescent="0.25">
      <c r="C288" s="58"/>
      <c r="D288" s="58"/>
      <c r="E288" s="58"/>
      <c r="F288" s="58"/>
      <c r="G288" s="58"/>
      <c r="H288" s="58"/>
      <c r="I288" s="59"/>
      <c r="J288" s="60"/>
      <c r="K288" s="57">
        <f t="shared" ca="1" si="27"/>
        <v>131150</v>
      </c>
      <c r="P288" s="188" t="e">
        <f t="shared" si="26"/>
        <v>#N/A</v>
      </c>
      <c r="Q288" s="191" t="e">
        <f t="shared" si="24"/>
        <v>#N/A</v>
      </c>
      <c r="R288" s="191" t="e">
        <f t="shared" si="25"/>
        <v>#N/A</v>
      </c>
      <c r="S288" s="191" t="e">
        <f t="shared" si="28"/>
        <v>#N/A</v>
      </c>
      <c r="T288" s="192" t="e">
        <f>VLOOKUP(D288,'PC Receitas'!$N$4:$O$14,2,FALSE)</f>
        <v>#N/A</v>
      </c>
    </row>
    <row r="289" spans="3:20" ht="19.5" customHeight="1" thickTop="1" thickBot="1" x14ac:dyDescent="0.25">
      <c r="C289" s="58"/>
      <c r="D289" s="58"/>
      <c r="E289" s="58"/>
      <c r="F289" s="58"/>
      <c r="G289" s="58"/>
      <c r="H289" s="58"/>
      <c r="I289" s="59"/>
      <c r="J289" s="60"/>
      <c r="K289" s="57">
        <f t="shared" ca="1" si="27"/>
        <v>131150</v>
      </c>
      <c r="P289" s="188" t="e">
        <f t="shared" si="26"/>
        <v>#N/A</v>
      </c>
      <c r="Q289" s="191" t="e">
        <f t="shared" si="24"/>
        <v>#N/A</v>
      </c>
      <c r="R289" s="191" t="e">
        <f t="shared" si="25"/>
        <v>#N/A</v>
      </c>
      <c r="S289" s="191" t="e">
        <f t="shared" si="28"/>
        <v>#N/A</v>
      </c>
      <c r="T289" s="192" t="e">
        <f>VLOOKUP(D289,'PC Receitas'!$N$4:$O$14,2,FALSE)</f>
        <v>#N/A</v>
      </c>
    </row>
    <row r="290" spans="3:20" ht="19.5" customHeight="1" thickTop="1" thickBot="1" x14ac:dyDescent="0.25">
      <c r="C290" s="58"/>
      <c r="D290" s="58"/>
      <c r="E290" s="58"/>
      <c r="F290" s="58"/>
      <c r="G290" s="58"/>
      <c r="H290" s="58"/>
      <c r="I290" s="59"/>
      <c r="J290" s="60"/>
      <c r="K290" s="57">
        <f t="shared" ca="1" si="27"/>
        <v>131150</v>
      </c>
      <c r="P290" s="188" t="e">
        <f t="shared" si="26"/>
        <v>#N/A</v>
      </c>
      <c r="Q290" s="191" t="e">
        <f t="shared" si="24"/>
        <v>#N/A</v>
      </c>
      <c r="R290" s="191" t="e">
        <f t="shared" si="25"/>
        <v>#N/A</v>
      </c>
      <c r="S290" s="191" t="e">
        <f t="shared" si="28"/>
        <v>#N/A</v>
      </c>
      <c r="T290" s="192" t="e">
        <f>VLOOKUP(D290,'PC Receitas'!$N$4:$O$14,2,FALSE)</f>
        <v>#N/A</v>
      </c>
    </row>
    <row r="291" spans="3:20" ht="19.5" customHeight="1" thickTop="1" thickBot="1" x14ac:dyDescent="0.25">
      <c r="C291" s="58"/>
      <c r="D291" s="58"/>
      <c r="E291" s="58"/>
      <c r="F291" s="58"/>
      <c r="G291" s="58"/>
      <c r="H291" s="58"/>
      <c r="I291" s="59"/>
      <c r="J291" s="60"/>
      <c r="K291" s="57">
        <f t="shared" ca="1" si="27"/>
        <v>131150</v>
      </c>
      <c r="P291" s="188" t="e">
        <f t="shared" si="26"/>
        <v>#N/A</v>
      </c>
      <c r="Q291" s="191" t="e">
        <f t="shared" si="24"/>
        <v>#N/A</v>
      </c>
      <c r="R291" s="191" t="e">
        <f t="shared" si="25"/>
        <v>#N/A</v>
      </c>
      <c r="S291" s="191" t="e">
        <f t="shared" si="28"/>
        <v>#N/A</v>
      </c>
      <c r="T291" s="192" t="e">
        <f>VLOOKUP(D291,'PC Receitas'!$N$4:$O$14,2,FALSE)</f>
        <v>#N/A</v>
      </c>
    </row>
    <row r="292" spans="3:20" ht="19.5" customHeight="1" thickTop="1" thickBot="1" x14ac:dyDescent="0.25">
      <c r="C292" s="58"/>
      <c r="D292" s="58"/>
      <c r="E292" s="58"/>
      <c r="F292" s="58"/>
      <c r="G292" s="58"/>
      <c r="H292" s="58"/>
      <c r="I292" s="59"/>
      <c r="J292" s="60"/>
      <c r="K292" s="57">
        <f t="shared" ca="1" si="27"/>
        <v>131150</v>
      </c>
      <c r="P292" s="188" t="e">
        <f t="shared" si="26"/>
        <v>#N/A</v>
      </c>
      <c r="Q292" s="191" t="e">
        <f t="shared" si="24"/>
        <v>#N/A</v>
      </c>
      <c r="R292" s="191" t="e">
        <f t="shared" si="25"/>
        <v>#N/A</v>
      </c>
      <c r="S292" s="191" t="e">
        <f t="shared" si="28"/>
        <v>#N/A</v>
      </c>
      <c r="T292" s="192" t="e">
        <f>VLOOKUP(D292,'PC Receitas'!$N$4:$O$14,2,FALSE)</f>
        <v>#N/A</v>
      </c>
    </row>
    <row r="293" spans="3:20" ht="19.5" customHeight="1" thickTop="1" thickBot="1" x14ac:dyDescent="0.25">
      <c r="C293" s="58"/>
      <c r="D293" s="58"/>
      <c r="E293" s="58"/>
      <c r="F293" s="58"/>
      <c r="G293" s="58"/>
      <c r="H293" s="58"/>
      <c r="I293" s="59"/>
      <c r="J293" s="60"/>
      <c r="K293" s="57">
        <f t="shared" ca="1" si="27"/>
        <v>131150</v>
      </c>
      <c r="P293" s="188" t="e">
        <f t="shared" si="26"/>
        <v>#N/A</v>
      </c>
      <c r="Q293" s="191" t="e">
        <f t="shared" si="24"/>
        <v>#N/A</v>
      </c>
      <c r="R293" s="191" t="e">
        <f t="shared" si="25"/>
        <v>#N/A</v>
      </c>
      <c r="S293" s="191" t="e">
        <f t="shared" si="28"/>
        <v>#N/A</v>
      </c>
      <c r="T293" s="192" t="e">
        <f>VLOOKUP(D293,'PC Receitas'!$N$4:$O$14,2,FALSE)</f>
        <v>#N/A</v>
      </c>
    </row>
    <row r="294" spans="3:20" ht="19.5" customHeight="1" thickTop="1" thickBot="1" x14ac:dyDescent="0.25">
      <c r="C294" s="58"/>
      <c r="D294" s="58"/>
      <c r="E294" s="58"/>
      <c r="F294" s="58"/>
      <c r="G294" s="58"/>
      <c r="H294" s="58"/>
      <c r="I294" s="59"/>
      <c r="J294" s="60"/>
      <c r="K294" s="57">
        <f t="shared" ca="1" si="27"/>
        <v>131150</v>
      </c>
      <c r="P294" s="188" t="e">
        <f t="shared" si="26"/>
        <v>#N/A</v>
      </c>
      <c r="Q294" s="191" t="e">
        <f t="shared" si="24"/>
        <v>#N/A</v>
      </c>
      <c r="R294" s="191" t="e">
        <f t="shared" si="25"/>
        <v>#N/A</v>
      </c>
      <c r="S294" s="191" t="e">
        <f t="shared" si="28"/>
        <v>#N/A</v>
      </c>
      <c r="T294" s="192" t="e">
        <f>VLOOKUP(D294,'PC Receitas'!$N$4:$O$14,2,FALSE)</f>
        <v>#N/A</v>
      </c>
    </row>
    <row r="295" spans="3:20" ht="19.5" customHeight="1" thickTop="1" thickBot="1" x14ac:dyDescent="0.25">
      <c r="C295" s="58"/>
      <c r="D295" s="58"/>
      <c r="E295" s="58"/>
      <c r="F295" s="58"/>
      <c r="G295" s="58"/>
      <c r="H295" s="58"/>
      <c r="I295" s="59"/>
      <c r="J295" s="60"/>
      <c r="K295" s="57">
        <f t="shared" ca="1" si="27"/>
        <v>131150</v>
      </c>
      <c r="P295" s="188" t="e">
        <f t="shared" si="26"/>
        <v>#N/A</v>
      </c>
      <c r="Q295" s="191" t="e">
        <f t="shared" si="24"/>
        <v>#N/A</v>
      </c>
      <c r="R295" s="191" t="e">
        <f t="shared" si="25"/>
        <v>#N/A</v>
      </c>
      <c r="S295" s="191" t="e">
        <f t="shared" si="28"/>
        <v>#N/A</v>
      </c>
      <c r="T295" s="192" t="e">
        <f>VLOOKUP(D295,'PC Receitas'!$N$4:$O$14,2,FALSE)</f>
        <v>#N/A</v>
      </c>
    </row>
    <row r="296" spans="3:20" ht="19.5" customHeight="1" thickTop="1" thickBot="1" x14ac:dyDescent="0.25">
      <c r="C296" s="58"/>
      <c r="D296" s="58"/>
      <c r="E296" s="58"/>
      <c r="F296" s="58"/>
      <c r="G296" s="58"/>
      <c r="H296" s="58"/>
      <c r="I296" s="59"/>
      <c r="J296" s="60"/>
      <c r="K296" s="57">
        <f t="shared" ca="1" si="27"/>
        <v>131150</v>
      </c>
      <c r="P296" s="188" t="e">
        <f t="shared" si="26"/>
        <v>#N/A</v>
      </c>
      <c r="Q296" s="191" t="e">
        <f t="shared" si="24"/>
        <v>#N/A</v>
      </c>
      <c r="R296" s="191" t="e">
        <f t="shared" si="25"/>
        <v>#N/A</v>
      </c>
      <c r="S296" s="191" t="e">
        <f t="shared" si="28"/>
        <v>#N/A</v>
      </c>
      <c r="T296" s="192" t="e">
        <f>VLOOKUP(D296,'PC Receitas'!$N$4:$O$14,2,FALSE)</f>
        <v>#N/A</v>
      </c>
    </row>
    <row r="297" spans="3:20" ht="19.5" customHeight="1" thickTop="1" thickBot="1" x14ac:dyDescent="0.25">
      <c r="C297" s="58"/>
      <c r="D297" s="58"/>
      <c r="E297" s="58"/>
      <c r="F297" s="58"/>
      <c r="G297" s="58"/>
      <c r="H297" s="58"/>
      <c r="I297" s="59"/>
      <c r="J297" s="60"/>
      <c r="K297" s="57">
        <f t="shared" ca="1" si="27"/>
        <v>131150</v>
      </c>
      <c r="P297" s="188" t="e">
        <f t="shared" si="26"/>
        <v>#N/A</v>
      </c>
      <c r="Q297" s="191" t="e">
        <f t="shared" si="24"/>
        <v>#N/A</v>
      </c>
      <c r="R297" s="191" t="e">
        <f t="shared" si="25"/>
        <v>#N/A</v>
      </c>
      <c r="S297" s="191" t="e">
        <f t="shared" si="28"/>
        <v>#N/A</v>
      </c>
      <c r="T297" s="192" t="e">
        <f>VLOOKUP(D297,'PC Receitas'!$N$4:$O$14,2,FALSE)</f>
        <v>#N/A</v>
      </c>
    </row>
    <row r="298" spans="3:20" ht="19.5" customHeight="1" thickTop="1" thickBot="1" x14ac:dyDescent="0.25">
      <c r="C298" s="58"/>
      <c r="D298" s="58"/>
      <c r="E298" s="58"/>
      <c r="F298" s="58"/>
      <c r="G298" s="58"/>
      <c r="H298" s="58"/>
      <c r="I298" s="59"/>
      <c r="J298" s="60"/>
      <c r="K298" s="57">
        <f t="shared" ca="1" si="27"/>
        <v>131150</v>
      </c>
      <c r="P298" s="188" t="e">
        <f t="shared" si="26"/>
        <v>#N/A</v>
      </c>
      <c r="Q298" s="191" t="e">
        <f t="shared" si="24"/>
        <v>#N/A</v>
      </c>
      <c r="R298" s="191" t="e">
        <f t="shared" si="25"/>
        <v>#N/A</v>
      </c>
      <c r="S298" s="191" t="e">
        <f t="shared" si="28"/>
        <v>#N/A</v>
      </c>
      <c r="T298" s="192" t="e">
        <f>VLOOKUP(D298,'PC Receitas'!$N$4:$O$14,2,FALSE)</f>
        <v>#N/A</v>
      </c>
    </row>
    <row r="299" spans="3:20" ht="19.5" customHeight="1" thickTop="1" thickBot="1" x14ac:dyDescent="0.25">
      <c r="C299" s="58"/>
      <c r="D299" s="58"/>
      <c r="E299" s="58"/>
      <c r="F299" s="58"/>
      <c r="G299" s="58"/>
      <c r="H299" s="58"/>
      <c r="I299" s="59"/>
      <c r="J299" s="60"/>
      <c r="K299" s="57">
        <f t="shared" ca="1" si="27"/>
        <v>131150</v>
      </c>
      <c r="P299" s="188" t="e">
        <f t="shared" si="26"/>
        <v>#N/A</v>
      </c>
      <c r="Q299" s="191" t="e">
        <f t="shared" si="24"/>
        <v>#N/A</v>
      </c>
      <c r="R299" s="191" t="e">
        <f t="shared" si="25"/>
        <v>#N/A</v>
      </c>
      <c r="S299" s="191" t="e">
        <f t="shared" si="28"/>
        <v>#N/A</v>
      </c>
      <c r="T299" s="192" t="e">
        <f>VLOOKUP(D299,'PC Receitas'!$N$4:$O$14,2,FALSE)</f>
        <v>#N/A</v>
      </c>
    </row>
    <row r="300" spans="3:20" ht="19.5" customHeight="1" thickTop="1" thickBot="1" x14ac:dyDescent="0.25">
      <c r="C300" s="58"/>
      <c r="D300" s="58"/>
      <c r="E300" s="58"/>
      <c r="F300" s="58"/>
      <c r="G300" s="58"/>
      <c r="H300" s="58"/>
      <c r="I300" s="59"/>
      <c r="J300" s="60"/>
      <c r="K300" s="57">
        <f t="shared" ca="1" si="27"/>
        <v>131150</v>
      </c>
      <c r="P300" s="188" t="e">
        <f t="shared" si="26"/>
        <v>#N/A</v>
      </c>
      <c r="Q300" s="191" t="e">
        <f t="shared" si="24"/>
        <v>#N/A</v>
      </c>
      <c r="R300" s="191" t="e">
        <f t="shared" si="25"/>
        <v>#N/A</v>
      </c>
      <c r="S300" s="191" t="e">
        <f t="shared" si="28"/>
        <v>#N/A</v>
      </c>
      <c r="T300" s="192" t="e">
        <f>VLOOKUP(D300,'PC Receitas'!$N$4:$O$14,2,FALSE)</f>
        <v>#N/A</v>
      </c>
    </row>
    <row r="301" spans="3:20" ht="19.5" customHeight="1" thickTop="1" thickBot="1" x14ac:dyDescent="0.25">
      <c r="C301" s="58"/>
      <c r="D301" s="58"/>
      <c r="E301" s="58"/>
      <c r="F301" s="58"/>
      <c r="G301" s="58"/>
      <c r="H301" s="58"/>
      <c r="I301" s="59"/>
      <c r="J301" s="60"/>
      <c r="K301" s="57">
        <f t="shared" ca="1" si="27"/>
        <v>131150</v>
      </c>
      <c r="P301" s="188" t="e">
        <f t="shared" si="26"/>
        <v>#N/A</v>
      </c>
      <c r="Q301" s="191" t="e">
        <f t="shared" si="24"/>
        <v>#N/A</v>
      </c>
      <c r="R301" s="191" t="e">
        <f t="shared" si="25"/>
        <v>#N/A</v>
      </c>
      <c r="S301" s="191" t="e">
        <f t="shared" si="28"/>
        <v>#N/A</v>
      </c>
      <c r="T301" s="192" t="e">
        <f>VLOOKUP(D301,'PC Receitas'!$N$4:$O$14,2,FALSE)</f>
        <v>#N/A</v>
      </c>
    </row>
    <row r="302" spans="3:20" ht="19.5" customHeight="1" thickTop="1" thickBot="1" x14ac:dyDescent="0.25">
      <c r="C302" s="58"/>
      <c r="D302" s="58"/>
      <c r="E302" s="58"/>
      <c r="F302" s="58"/>
      <c r="G302" s="58"/>
      <c r="H302" s="58"/>
      <c r="I302" s="59"/>
      <c r="J302" s="60"/>
      <c r="K302" s="57">
        <f t="shared" ca="1" si="27"/>
        <v>131150</v>
      </c>
      <c r="P302" s="188" t="e">
        <f t="shared" si="26"/>
        <v>#N/A</v>
      </c>
      <c r="Q302" s="191" t="e">
        <f t="shared" si="24"/>
        <v>#N/A</v>
      </c>
      <c r="R302" s="191" t="e">
        <f t="shared" si="25"/>
        <v>#N/A</v>
      </c>
      <c r="S302" s="191" t="e">
        <f t="shared" si="28"/>
        <v>#N/A</v>
      </c>
      <c r="T302" s="192" t="e">
        <f>VLOOKUP(D302,'PC Receitas'!$N$4:$O$14,2,FALSE)</f>
        <v>#N/A</v>
      </c>
    </row>
    <row r="303" spans="3:20" ht="19.5" customHeight="1" thickTop="1" thickBot="1" x14ac:dyDescent="0.25">
      <c r="C303" s="58"/>
      <c r="D303" s="58"/>
      <c r="E303" s="58"/>
      <c r="F303" s="58"/>
      <c r="G303" s="58"/>
      <c r="H303" s="58"/>
      <c r="I303" s="59"/>
      <c r="J303" s="60"/>
      <c r="K303" s="57">
        <f t="shared" ca="1" si="27"/>
        <v>131150</v>
      </c>
      <c r="P303" s="188" t="e">
        <f t="shared" si="26"/>
        <v>#N/A</v>
      </c>
      <c r="Q303" s="191" t="e">
        <f t="shared" si="24"/>
        <v>#N/A</v>
      </c>
      <c r="R303" s="191" t="e">
        <f t="shared" si="25"/>
        <v>#N/A</v>
      </c>
      <c r="S303" s="191" t="e">
        <f t="shared" si="28"/>
        <v>#N/A</v>
      </c>
      <c r="T303" s="192" t="e">
        <f>VLOOKUP(D303,'PC Receitas'!$N$4:$O$14,2,FALSE)</f>
        <v>#N/A</v>
      </c>
    </row>
    <row r="304" spans="3:20" ht="19.5" customHeight="1" thickTop="1" thickBot="1" x14ac:dyDescent="0.25">
      <c r="C304" s="58"/>
      <c r="D304" s="58"/>
      <c r="E304" s="58"/>
      <c r="F304" s="58"/>
      <c r="G304" s="58"/>
      <c r="H304" s="58"/>
      <c r="I304" s="59"/>
      <c r="J304" s="60"/>
      <c r="K304" s="57">
        <f t="shared" ca="1" si="27"/>
        <v>131150</v>
      </c>
      <c r="P304" s="188" t="e">
        <f t="shared" si="26"/>
        <v>#N/A</v>
      </c>
      <c r="Q304" s="191" t="e">
        <f t="shared" si="24"/>
        <v>#N/A</v>
      </c>
      <c r="R304" s="191" t="e">
        <f t="shared" si="25"/>
        <v>#N/A</v>
      </c>
      <c r="S304" s="191" t="e">
        <f t="shared" si="28"/>
        <v>#N/A</v>
      </c>
      <c r="T304" s="192" t="e">
        <f>VLOOKUP(D304,'PC Receitas'!$N$4:$O$14,2,FALSE)</f>
        <v>#N/A</v>
      </c>
    </row>
    <row r="305" spans="3:20" ht="19.5" customHeight="1" thickTop="1" thickBot="1" x14ac:dyDescent="0.25">
      <c r="C305" s="58"/>
      <c r="D305" s="58"/>
      <c r="E305" s="58"/>
      <c r="F305" s="58"/>
      <c r="G305" s="58"/>
      <c r="H305" s="58"/>
      <c r="I305" s="59"/>
      <c r="J305" s="60"/>
      <c r="K305" s="57">
        <f t="shared" ca="1" si="27"/>
        <v>131150</v>
      </c>
      <c r="P305" s="188" t="e">
        <f t="shared" si="26"/>
        <v>#N/A</v>
      </c>
      <c r="Q305" s="191" t="e">
        <f t="shared" si="24"/>
        <v>#N/A</v>
      </c>
      <c r="R305" s="191" t="e">
        <f t="shared" si="25"/>
        <v>#N/A</v>
      </c>
      <c r="S305" s="191" t="e">
        <f t="shared" si="28"/>
        <v>#N/A</v>
      </c>
      <c r="T305" s="192" t="e">
        <f>VLOOKUP(D305,'PC Receitas'!$N$4:$O$14,2,FALSE)</f>
        <v>#N/A</v>
      </c>
    </row>
    <row r="306" spans="3:20" ht="19.5" customHeight="1" thickTop="1" thickBot="1" x14ac:dyDescent="0.25">
      <c r="C306" s="58"/>
      <c r="D306" s="58"/>
      <c r="E306" s="58"/>
      <c r="F306" s="58"/>
      <c r="G306" s="58"/>
      <c r="H306" s="58"/>
      <c r="I306" s="59"/>
      <c r="J306" s="60"/>
      <c r="K306" s="57">
        <f t="shared" ca="1" si="27"/>
        <v>131150</v>
      </c>
      <c r="P306" s="188" t="e">
        <f t="shared" si="26"/>
        <v>#N/A</v>
      </c>
      <c r="Q306" s="191" t="e">
        <f t="shared" si="24"/>
        <v>#N/A</v>
      </c>
      <c r="R306" s="191" t="e">
        <f t="shared" si="25"/>
        <v>#N/A</v>
      </c>
      <c r="S306" s="191" t="e">
        <f t="shared" si="28"/>
        <v>#N/A</v>
      </c>
      <c r="T306" s="192" t="e">
        <f>VLOOKUP(D306,'PC Receitas'!$N$4:$O$14,2,FALSE)</f>
        <v>#N/A</v>
      </c>
    </row>
    <row r="307" spans="3:20" ht="19.5" customHeight="1" thickTop="1" thickBot="1" x14ac:dyDescent="0.25">
      <c r="C307" s="58"/>
      <c r="D307" s="58"/>
      <c r="E307" s="58"/>
      <c r="F307" s="58"/>
      <c r="G307" s="58"/>
      <c r="H307" s="58"/>
      <c r="I307" s="59"/>
      <c r="J307" s="60"/>
      <c r="K307" s="57">
        <f t="shared" ca="1" si="27"/>
        <v>131150</v>
      </c>
      <c r="P307" s="188" t="e">
        <f t="shared" si="26"/>
        <v>#N/A</v>
      </c>
      <c r="Q307" s="191" t="e">
        <f t="shared" si="24"/>
        <v>#N/A</v>
      </c>
      <c r="R307" s="191" t="e">
        <f t="shared" si="25"/>
        <v>#N/A</v>
      </c>
      <c r="S307" s="191" t="e">
        <f t="shared" si="28"/>
        <v>#N/A</v>
      </c>
      <c r="T307" s="192" t="e">
        <f>VLOOKUP(D307,'PC Receitas'!$N$4:$O$14,2,FALSE)</f>
        <v>#N/A</v>
      </c>
    </row>
    <row r="308" spans="3:20" ht="19.5" customHeight="1" thickTop="1" thickBot="1" x14ac:dyDescent="0.25">
      <c r="C308" s="58"/>
      <c r="D308" s="58"/>
      <c r="E308" s="58"/>
      <c r="F308" s="58"/>
      <c r="G308" s="58"/>
      <c r="H308" s="58"/>
      <c r="I308" s="59"/>
      <c r="J308" s="60"/>
      <c r="K308" s="57">
        <f t="shared" ca="1" si="27"/>
        <v>131150</v>
      </c>
      <c r="P308" s="188" t="e">
        <f t="shared" si="26"/>
        <v>#N/A</v>
      </c>
      <c r="Q308" s="191" t="e">
        <f t="shared" si="24"/>
        <v>#N/A</v>
      </c>
      <c r="R308" s="191" t="e">
        <f t="shared" si="25"/>
        <v>#N/A</v>
      </c>
      <c r="S308" s="191" t="e">
        <f t="shared" si="28"/>
        <v>#N/A</v>
      </c>
      <c r="T308" s="192" t="e">
        <f>VLOOKUP(D308,'PC Receitas'!$N$4:$O$14,2,FALSE)</f>
        <v>#N/A</v>
      </c>
    </row>
    <row r="309" spans="3:20" ht="19.5" customHeight="1" thickTop="1" thickBot="1" x14ac:dyDescent="0.25">
      <c r="C309" s="58"/>
      <c r="D309" s="58"/>
      <c r="E309" s="58"/>
      <c r="F309" s="58"/>
      <c r="G309" s="58"/>
      <c r="H309" s="58"/>
      <c r="I309" s="59"/>
      <c r="J309" s="60"/>
      <c r="K309" s="57">
        <f t="shared" ca="1" si="27"/>
        <v>131150</v>
      </c>
      <c r="P309" s="188" t="e">
        <f t="shared" si="26"/>
        <v>#N/A</v>
      </c>
      <c r="Q309" s="191" t="e">
        <f t="shared" si="24"/>
        <v>#N/A</v>
      </c>
      <c r="R309" s="191" t="e">
        <f t="shared" si="25"/>
        <v>#N/A</v>
      </c>
      <c r="S309" s="191" t="e">
        <f t="shared" si="28"/>
        <v>#N/A</v>
      </c>
      <c r="T309" s="192" t="e">
        <f>VLOOKUP(D309,'PC Receitas'!$N$4:$O$14,2,FALSE)</f>
        <v>#N/A</v>
      </c>
    </row>
    <row r="310" spans="3:20" ht="19.5" customHeight="1" thickTop="1" thickBot="1" x14ac:dyDescent="0.25">
      <c r="C310" s="58"/>
      <c r="D310" s="58"/>
      <c r="E310" s="58"/>
      <c r="F310" s="58"/>
      <c r="G310" s="58"/>
      <c r="H310" s="58"/>
      <c r="I310" s="59"/>
      <c r="J310" s="60"/>
      <c r="K310" s="57">
        <f t="shared" ca="1" si="27"/>
        <v>131150</v>
      </c>
      <c r="P310" s="188" t="e">
        <f t="shared" si="26"/>
        <v>#N/A</v>
      </c>
      <c r="Q310" s="191" t="e">
        <f t="shared" si="24"/>
        <v>#N/A</v>
      </c>
      <c r="R310" s="191" t="e">
        <f t="shared" si="25"/>
        <v>#N/A</v>
      </c>
      <c r="S310" s="191" t="e">
        <f t="shared" si="28"/>
        <v>#N/A</v>
      </c>
      <c r="T310" s="192" t="e">
        <f>VLOOKUP(D310,'PC Receitas'!$N$4:$O$14,2,FALSE)</f>
        <v>#N/A</v>
      </c>
    </row>
    <row r="311" spans="3:20" ht="19.5" customHeight="1" thickTop="1" thickBot="1" x14ac:dyDescent="0.25">
      <c r="C311" s="58"/>
      <c r="D311" s="58"/>
      <c r="E311" s="58"/>
      <c r="F311" s="58"/>
      <c r="G311" s="58"/>
      <c r="H311" s="58"/>
      <c r="I311" s="59"/>
      <c r="J311" s="60"/>
      <c r="K311" s="57">
        <f t="shared" ca="1" si="27"/>
        <v>131150</v>
      </c>
      <c r="P311" s="188" t="e">
        <f t="shared" si="26"/>
        <v>#N/A</v>
      </c>
      <c r="Q311" s="191" t="e">
        <f t="shared" si="24"/>
        <v>#N/A</v>
      </c>
      <c r="R311" s="191" t="e">
        <f t="shared" si="25"/>
        <v>#N/A</v>
      </c>
      <c r="S311" s="191" t="e">
        <f t="shared" si="28"/>
        <v>#N/A</v>
      </c>
      <c r="T311" s="192" t="e">
        <f>VLOOKUP(D311,'PC Receitas'!$N$4:$O$14,2,FALSE)</f>
        <v>#N/A</v>
      </c>
    </row>
    <row r="312" spans="3:20" ht="19.5" customHeight="1" thickTop="1" thickBot="1" x14ac:dyDescent="0.25">
      <c r="C312" s="58"/>
      <c r="D312" s="58"/>
      <c r="E312" s="58"/>
      <c r="F312" s="58"/>
      <c r="G312" s="58"/>
      <c r="H312" s="58"/>
      <c r="I312" s="59"/>
      <c r="J312" s="60"/>
      <c r="K312" s="57">
        <f t="shared" ca="1" si="27"/>
        <v>131150</v>
      </c>
      <c r="P312" s="188" t="e">
        <f t="shared" si="26"/>
        <v>#N/A</v>
      </c>
      <c r="Q312" s="191" t="e">
        <f t="shared" si="24"/>
        <v>#N/A</v>
      </c>
      <c r="R312" s="191" t="e">
        <f t="shared" si="25"/>
        <v>#N/A</v>
      </c>
      <c r="S312" s="191" t="e">
        <f t="shared" si="28"/>
        <v>#N/A</v>
      </c>
      <c r="T312" s="192" t="e">
        <f>VLOOKUP(D312,'PC Receitas'!$N$4:$O$14,2,FALSE)</f>
        <v>#N/A</v>
      </c>
    </row>
    <row r="313" spans="3:20" ht="19.5" customHeight="1" thickTop="1" thickBot="1" x14ac:dyDescent="0.25">
      <c r="C313" s="58"/>
      <c r="D313" s="58"/>
      <c r="E313" s="58"/>
      <c r="F313" s="58"/>
      <c r="G313" s="58"/>
      <c r="H313" s="58"/>
      <c r="I313" s="59"/>
      <c r="J313" s="60"/>
      <c r="K313" s="57">
        <f t="shared" ca="1" si="27"/>
        <v>131150</v>
      </c>
      <c r="P313" s="188" t="e">
        <f t="shared" si="26"/>
        <v>#N/A</v>
      </c>
      <c r="Q313" s="191" t="e">
        <f t="shared" si="24"/>
        <v>#N/A</v>
      </c>
      <c r="R313" s="191" t="e">
        <f t="shared" si="25"/>
        <v>#N/A</v>
      </c>
      <c r="S313" s="191" t="e">
        <f t="shared" si="28"/>
        <v>#N/A</v>
      </c>
      <c r="T313" s="192" t="e">
        <f>VLOOKUP(D313,'PC Receitas'!$N$4:$O$14,2,FALSE)</f>
        <v>#N/A</v>
      </c>
    </row>
    <row r="314" spans="3:20" ht="19.5" customHeight="1" thickTop="1" thickBot="1" x14ac:dyDescent="0.25">
      <c r="C314" s="58"/>
      <c r="D314" s="58"/>
      <c r="E314" s="58"/>
      <c r="F314" s="58"/>
      <c r="G314" s="58"/>
      <c r="H314" s="58"/>
      <c r="I314" s="59"/>
      <c r="J314" s="60"/>
      <c r="K314" s="57">
        <f t="shared" ca="1" si="27"/>
        <v>131150</v>
      </c>
      <c r="P314" s="188" t="e">
        <f t="shared" si="26"/>
        <v>#N/A</v>
      </c>
      <c r="Q314" s="191" t="e">
        <f t="shared" si="24"/>
        <v>#N/A</v>
      </c>
      <c r="R314" s="191" t="e">
        <f t="shared" si="25"/>
        <v>#N/A</v>
      </c>
      <c r="S314" s="191" t="e">
        <f t="shared" si="28"/>
        <v>#N/A</v>
      </c>
      <c r="T314" s="192" t="e">
        <f>VLOOKUP(D314,'PC Receitas'!$N$4:$O$14,2,FALSE)</f>
        <v>#N/A</v>
      </c>
    </row>
    <row r="315" spans="3:20" ht="19.5" customHeight="1" thickTop="1" thickBot="1" x14ac:dyDescent="0.25">
      <c r="C315" s="58"/>
      <c r="D315" s="58"/>
      <c r="E315" s="58"/>
      <c r="F315" s="58"/>
      <c r="G315" s="58"/>
      <c r="H315" s="58"/>
      <c r="I315" s="59"/>
      <c r="J315" s="60"/>
      <c r="K315" s="57">
        <f t="shared" ca="1" si="27"/>
        <v>131150</v>
      </c>
      <c r="P315" s="188" t="e">
        <f t="shared" si="26"/>
        <v>#N/A</v>
      </c>
      <c r="Q315" s="191" t="e">
        <f t="shared" si="24"/>
        <v>#N/A</v>
      </c>
      <c r="R315" s="191" t="e">
        <f t="shared" si="25"/>
        <v>#N/A</v>
      </c>
      <c r="S315" s="191" t="e">
        <f t="shared" si="28"/>
        <v>#N/A</v>
      </c>
      <c r="T315" s="192" t="e">
        <f>VLOOKUP(D315,'PC Receitas'!$N$4:$O$14,2,FALSE)</f>
        <v>#N/A</v>
      </c>
    </row>
    <row r="316" spans="3:20" ht="19.5" customHeight="1" thickTop="1" thickBot="1" x14ac:dyDescent="0.25">
      <c r="C316" s="58"/>
      <c r="D316" s="58"/>
      <c r="E316" s="58"/>
      <c r="F316" s="58"/>
      <c r="G316" s="58"/>
      <c r="H316" s="58"/>
      <c r="I316" s="59"/>
      <c r="J316" s="60"/>
      <c r="K316" s="57">
        <f t="shared" ca="1" si="27"/>
        <v>131150</v>
      </c>
      <c r="P316" s="188" t="e">
        <f t="shared" si="26"/>
        <v>#N/A</v>
      </c>
      <c r="Q316" s="191" t="e">
        <f t="shared" si="24"/>
        <v>#N/A</v>
      </c>
      <c r="R316" s="191" t="e">
        <f t="shared" si="25"/>
        <v>#N/A</v>
      </c>
      <c r="S316" s="191" t="e">
        <f t="shared" si="28"/>
        <v>#N/A</v>
      </c>
      <c r="T316" s="192" t="e">
        <f>VLOOKUP(D316,'PC Receitas'!$N$4:$O$14,2,FALSE)</f>
        <v>#N/A</v>
      </c>
    </row>
    <row r="317" spans="3:20" ht="19.5" customHeight="1" thickTop="1" thickBot="1" x14ac:dyDescent="0.25">
      <c r="C317" s="58"/>
      <c r="D317" s="58"/>
      <c r="E317" s="58"/>
      <c r="F317" s="58"/>
      <c r="G317" s="58"/>
      <c r="H317" s="58"/>
      <c r="I317" s="59"/>
      <c r="J317" s="60"/>
      <c r="K317" s="57">
        <f t="shared" ca="1" si="27"/>
        <v>131150</v>
      </c>
      <c r="P317" s="188" t="e">
        <f t="shared" si="26"/>
        <v>#N/A</v>
      </c>
      <c r="Q317" s="191" t="e">
        <f t="shared" si="24"/>
        <v>#N/A</v>
      </c>
      <c r="R317" s="191" t="e">
        <f t="shared" si="25"/>
        <v>#N/A</v>
      </c>
      <c r="S317" s="191" t="e">
        <f t="shared" si="28"/>
        <v>#N/A</v>
      </c>
      <c r="T317" s="192" t="e">
        <f>VLOOKUP(D317,'PC Receitas'!$N$4:$O$14,2,FALSE)</f>
        <v>#N/A</v>
      </c>
    </row>
    <row r="318" spans="3:20" ht="19.5" customHeight="1" thickTop="1" thickBot="1" x14ac:dyDescent="0.25">
      <c r="C318" s="58"/>
      <c r="D318" s="58"/>
      <c r="E318" s="58"/>
      <c r="F318" s="58"/>
      <c r="G318" s="58"/>
      <c r="H318" s="58"/>
      <c r="I318" s="59"/>
      <c r="J318" s="60"/>
      <c r="K318" s="57">
        <f t="shared" ca="1" si="27"/>
        <v>131150</v>
      </c>
      <c r="P318" s="188" t="e">
        <f t="shared" si="26"/>
        <v>#N/A</v>
      </c>
      <c r="Q318" s="191" t="e">
        <f t="shared" si="24"/>
        <v>#N/A</v>
      </c>
      <c r="R318" s="191" t="e">
        <f t="shared" si="25"/>
        <v>#N/A</v>
      </c>
      <c r="S318" s="191" t="e">
        <f t="shared" si="28"/>
        <v>#N/A</v>
      </c>
      <c r="T318" s="192" t="e">
        <f>VLOOKUP(D318,'PC Receitas'!$N$4:$O$14,2,FALSE)</f>
        <v>#N/A</v>
      </c>
    </row>
    <row r="319" spans="3:20" ht="19.5" customHeight="1" thickTop="1" thickBot="1" x14ac:dyDescent="0.25">
      <c r="C319" s="58"/>
      <c r="D319" s="58"/>
      <c r="E319" s="58"/>
      <c r="F319" s="58"/>
      <c r="G319" s="58"/>
      <c r="H319" s="58"/>
      <c r="I319" s="59"/>
      <c r="J319" s="60"/>
      <c r="K319" s="57">
        <f t="shared" ca="1" si="27"/>
        <v>131150</v>
      </c>
      <c r="P319" s="188" t="e">
        <f t="shared" si="26"/>
        <v>#N/A</v>
      </c>
      <c r="Q319" s="191" t="e">
        <f t="shared" si="24"/>
        <v>#N/A</v>
      </c>
      <c r="R319" s="191" t="e">
        <f t="shared" si="25"/>
        <v>#N/A</v>
      </c>
      <c r="S319" s="191" t="e">
        <f t="shared" si="28"/>
        <v>#N/A</v>
      </c>
      <c r="T319" s="192" t="e">
        <f>VLOOKUP(D319,'PC Receitas'!$N$4:$O$14,2,FALSE)</f>
        <v>#N/A</v>
      </c>
    </row>
    <row r="320" spans="3:20" ht="19.5" customHeight="1" thickTop="1" thickBot="1" x14ac:dyDescent="0.25">
      <c r="C320" s="58"/>
      <c r="D320" s="58"/>
      <c r="E320" s="58"/>
      <c r="F320" s="58"/>
      <c r="G320" s="58"/>
      <c r="H320" s="58"/>
      <c r="I320" s="59"/>
      <c r="J320" s="60"/>
      <c r="K320" s="57">
        <f t="shared" ca="1" si="27"/>
        <v>131150</v>
      </c>
      <c r="P320" s="188" t="e">
        <f t="shared" si="26"/>
        <v>#N/A</v>
      </c>
      <c r="Q320" s="191" t="e">
        <f t="shared" si="24"/>
        <v>#N/A</v>
      </c>
      <c r="R320" s="191" t="e">
        <f t="shared" si="25"/>
        <v>#N/A</v>
      </c>
      <c r="S320" s="191" t="e">
        <f t="shared" si="28"/>
        <v>#N/A</v>
      </c>
      <c r="T320" s="192" t="e">
        <f>VLOOKUP(D320,'PC Receitas'!$N$4:$O$14,2,FALSE)</f>
        <v>#N/A</v>
      </c>
    </row>
    <row r="321" spans="3:20" ht="19.5" customHeight="1" thickTop="1" thickBot="1" x14ac:dyDescent="0.25">
      <c r="C321" s="58"/>
      <c r="D321" s="58"/>
      <c r="E321" s="58"/>
      <c r="F321" s="58"/>
      <c r="G321" s="58"/>
      <c r="H321" s="58"/>
      <c r="I321" s="59"/>
      <c r="J321" s="60"/>
      <c r="K321" s="57">
        <f t="shared" ca="1" si="27"/>
        <v>131150</v>
      </c>
      <c r="P321" s="188" t="e">
        <f t="shared" si="26"/>
        <v>#N/A</v>
      </c>
      <c r="Q321" s="191" t="e">
        <f t="shared" si="24"/>
        <v>#N/A</v>
      </c>
      <c r="R321" s="191" t="e">
        <f t="shared" si="25"/>
        <v>#N/A</v>
      </c>
      <c r="S321" s="191" t="e">
        <f t="shared" si="28"/>
        <v>#N/A</v>
      </c>
      <c r="T321" s="192" t="e">
        <f>VLOOKUP(D321,'PC Receitas'!$N$4:$O$14,2,FALSE)</f>
        <v>#N/A</v>
      </c>
    </row>
    <row r="322" spans="3:20" ht="19.5" customHeight="1" thickTop="1" thickBot="1" x14ac:dyDescent="0.25">
      <c r="C322" s="58"/>
      <c r="D322" s="58"/>
      <c r="E322" s="58"/>
      <c r="F322" s="58"/>
      <c r="G322" s="58"/>
      <c r="H322" s="58"/>
      <c r="I322" s="59"/>
      <c r="J322" s="60"/>
      <c r="K322" s="57">
        <f t="shared" ca="1" si="27"/>
        <v>131150</v>
      </c>
      <c r="P322" s="188" t="e">
        <f t="shared" si="26"/>
        <v>#N/A</v>
      </c>
      <c r="Q322" s="191" t="e">
        <f t="shared" si="24"/>
        <v>#N/A</v>
      </c>
      <c r="R322" s="191" t="e">
        <f t="shared" si="25"/>
        <v>#N/A</v>
      </c>
      <c r="S322" s="191" t="e">
        <f t="shared" si="28"/>
        <v>#N/A</v>
      </c>
      <c r="T322" s="192" t="e">
        <f>VLOOKUP(D322,'PC Receitas'!$N$4:$O$14,2,FALSE)</f>
        <v>#N/A</v>
      </c>
    </row>
    <row r="323" spans="3:20" ht="19.5" customHeight="1" thickTop="1" thickBot="1" x14ac:dyDescent="0.25">
      <c r="C323" s="58"/>
      <c r="D323" s="58"/>
      <c r="E323" s="58"/>
      <c r="F323" s="58"/>
      <c r="G323" s="58"/>
      <c r="H323" s="58"/>
      <c r="I323" s="59"/>
      <c r="J323" s="60"/>
      <c r="K323" s="57">
        <f t="shared" ca="1" si="27"/>
        <v>131150</v>
      </c>
      <c r="P323" s="188" t="e">
        <f t="shared" si="26"/>
        <v>#N/A</v>
      </c>
      <c r="Q323" s="191" t="e">
        <f t="shared" si="24"/>
        <v>#N/A</v>
      </c>
      <c r="R323" s="191" t="e">
        <f t="shared" si="25"/>
        <v>#N/A</v>
      </c>
      <c r="S323" s="191" t="e">
        <f t="shared" si="28"/>
        <v>#N/A</v>
      </c>
      <c r="T323" s="192" t="e">
        <f>VLOOKUP(D323,'PC Receitas'!$N$4:$O$14,2,FALSE)</f>
        <v>#N/A</v>
      </c>
    </row>
    <row r="324" spans="3:20" ht="19.5" customHeight="1" thickTop="1" thickBot="1" x14ac:dyDescent="0.25">
      <c r="C324" s="58"/>
      <c r="D324" s="58"/>
      <c r="E324" s="58"/>
      <c r="F324" s="58"/>
      <c r="G324" s="58"/>
      <c r="H324" s="58"/>
      <c r="I324" s="59"/>
      <c r="J324" s="60"/>
      <c r="K324" s="57">
        <f t="shared" ca="1" si="27"/>
        <v>131150</v>
      </c>
      <c r="P324" s="188" t="e">
        <f t="shared" si="26"/>
        <v>#N/A</v>
      </c>
      <c r="Q324" s="191" t="e">
        <f t="shared" si="24"/>
        <v>#N/A</v>
      </c>
      <c r="R324" s="191" t="e">
        <f t="shared" si="25"/>
        <v>#N/A</v>
      </c>
      <c r="S324" s="191" t="e">
        <f t="shared" si="28"/>
        <v>#N/A</v>
      </c>
      <c r="T324" s="192" t="e">
        <f>VLOOKUP(D324,'PC Receitas'!$N$4:$O$14,2,FALSE)</f>
        <v>#N/A</v>
      </c>
    </row>
    <row r="325" spans="3:20" ht="19.5" customHeight="1" thickTop="1" thickBot="1" x14ac:dyDescent="0.25">
      <c r="C325" s="58"/>
      <c r="D325" s="58"/>
      <c r="E325" s="58"/>
      <c r="F325" s="58"/>
      <c r="G325" s="58"/>
      <c r="H325" s="58"/>
      <c r="I325" s="59"/>
      <c r="J325" s="60"/>
      <c r="K325" s="57">
        <f t="shared" ca="1" si="27"/>
        <v>131150</v>
      </c>
      <c r="P325" s="188" t="e">
        <f t="shared" si="26"/>
        <v>#N/A</v>
      </c>
      <c r="Q325" s="191" t="e">
        <f t="shared" si="24"/>
        <v>#N/A</v>
      </c>
      <c r="R325" s="191" t="e">
        <f t="shared" si="25"/>
        <v>#N/A</v>
      </c>
      <c r="S325" s="191" t="e">
        <f t="shared" si="28"/>
        <v>#N/A</v>
      </c>
      <c r="T325" s="192" t="e">
        <f>VLOOKUP(D325,'PC Receitas'!$N$4:$O$14,2,FALSE)</f>
        <v>#N/A</v>
      </c>
    </row>
    <row r="326" spans="3:20" ht="19.5" customHeight="1" thickTop="1" thickBot="1" x14ac:dyDescent="0.25">
      <c r="C326" s="58"/>
      <c r="D326" s="58"/>
      <c r="E326" s="58"/>
      <c r="F326" s="58"/>
      <c r="G326" s="58"/>
      <c r="H326" s="58"/>
      <c r="I326" s="59"/>
      <c r="J326" s="60"/>
      <c r="K326" s="57">
        <f t="shared" ca="1" si="27"/>
        <v>131150</v>
      </c>
      <c r="P326" s="188" t="e">
        <f t="shared" si="26"/>
        <v>#N/A</v>
      </c>
      <c r="Q326" s="191" t="e">
        <f t="shared" ref="Q326:Q389" si="29">IF(T326="Despesas_de_Moradia","Despesa",IF(T326="Despesas_com_Alimentacao","Despesa",IF(T326="Despesas_com_Saude","Despesa","")))</f>
        <v>#N/A</v>
      </c>
      <c r="R326" s="191" t="e">
        <f t="shared" ref="R326:R389" si="30">IF(T326="Renda_Familiar","Receita",IF(T326="Receitas_com_Aplicacoes_Financeiras","Receita",IF(T326="Outras_Receitas","Receita","")))</f>
        <v>#N/A</v>
      </c>
      <c r="S326" s="191" t="e">
        <f t="shared" si="28"/>
        <v>#N/A</v>
      </c>
      <c r="T326" s="192" t="e">
        <f>VLOOKUP(D326,'PC Receitas'!$N$4:$O$14,2,FALSE)</f>
        <v>#N/A</v>
      </c>
    </row>
    <row r="327" spans="3:20" ht="19.5" customHeight="1" thickTop="1" thickBot="1" x14ac:dyDescent="0.25">
      <c r="C327" s="58"/>
      <c r="D327" s="58"/>
      <c r="E327" s="58"/>
      <c r="F327" s="58"/>
      <c r="G327" s="58"/>
      <c r="H327" s="58"/>
      <c r="I327" s="59"/>
      <c r="J327" s="60"/>
      <c r="K327" s="57">
        <f t="shared" ca="1" si="27"/>
        <v>131150</v>
      </c>
      <c r="P327" s="188" t="e">
        <f t="shared" si="26"/>
        <v>#N/A</v>
      </c>
      <c r="Q327" s="191" t="e">
        <f t="shared" si="29"/>
        <v>#N/A</v>
      </c>
      <c r="R327" s="191" t="e">
        <f t="shared" si="30"/>
        <v>#N/A</v>
      </c>
      <c r="S327" s="191" t="e">
        <f t="shared" si="28"/>
        <v>#N/A</v>
      </c>
      <c r="T327" s="192" t="e">
        <f>VLOOKUP(D327,'PC Receitas'!$N$4:$O$14,2,FALSE)</f>
        <v>#N/A</v>
      </c>
    </row>
    <row r="328" spans="3:20" ht="19.5" customHeight="1" thickTop="1" thickBot="1" x14ac:dyDescent="0.25">
      <c r="C328" s="58"/>
      <c r="D328" s="58"/>
      <c r="E328" s="58"/>
      <c r="F328" s="58"/>
      <c r="G328" s="58"/>
      <c r="H328" s="58"/>
      <c r="I328" s="59"/>
      <c r="J328" s="60"/>
      <c r="K328" s="57">
        <f t="shared" ca="1" si="27"/>
        <v>131150</v>
      </c>
      <c r="P328" s="188" t="e">
        <f t="shared" si="26"/>
        <v>#N/A</v>
      </c>
      <c r="Q328" s="191" t="e">
        <f t="shared" si="29"/>
        <v>#N/A</v>
      </c>
      <c r="R328" s="191" t="e">
        <f t="shared" si="30"/>
        <v>#N/A</v>
      </c>
      <c r="S328" s="191" t="e">
        <f t="shared" si="28"/>
        <v>#N/A</v>
      </c>
      <c r="T328" s="192" t="e">
        <f>VLOOKUP(D328,'PC Receitas'!$N$4:$O$14,2,FALSE)</f>
        <v>#N/A</v>
      </c>
    </row>
    <row r="329" spans="3:20" ht="19.5" customHeight="1" thickTop="1" thickBot="1" x14ac:dyDescent="0.25">
      <c r="C329" s="58"/>
      <c r="D329" s="58"/>
      <c r="E329" s="58"/>
      <c r="F329" s="58"/>
      <c r="G329" s="58"/>
      <c r="H329" s="58"/>
      <c r="I329" s="59"/>
      <c r="J329" s="60"/>
      <c r="K329" s="57">
        <f t="shared" ca="1" si="27"/>
        <v>131150</v>
      </c>
      <c r="P329" s="188" t="e">
        <f t="shared" si="26"/>
        <v>#N/A</v>
      </c>
      <c r="Q329" s="191" t="e">
        <f t="shared" si="29"/>
        <v>#N/A</v>
      </c>
      <c r="R329" s="191" t="e">
        <f t="shared" si="30"/>
        <v>#N/A</v>
      </c>
      <c r="S329" s="191" t="e">
        <f t="shared" si="28"/>
        <v>#N/A</v>
      </c>
      <c r="T329" s="192" t="e">
        <f>VLOOKUP(D329,'PC Receitas'!$N$4:$O$14,2,FALSE)</f>
        <v>#N/A</v>
      </c>
    </row>
    <row r="330" spans="3:20" ht="19.5" customHeight="1" thickTop="1" thickBot="1" x14ac:dyDescent="0.25">
      <c r="C330" s="58"/>
      <c r="D330" s="58"/>
      <c r="E330" s="58"/>
      <c r="F330" s="58"/>
      <c r="G330" s="58"/>
      <c r="H330" s="58"/>
      <c r="I330" s="59"/>
      <c r="J330" s="60"/>
      <c r="K330" s="57">
        <f t="shared" ca="1" si="27"/>
        <v>131150</v>
      </c>
      <c r="P330" s="188" t="e">
        <f t="shared" si="26"/>
        <v>#N/A</v>
      </c>
      <c r="Q330" s="191" t="e">
        <f t="shared" si="29"/>
        <v>#N/A</v>
      </c>
      <c r="R330" s="191" t="e">
        <f t="shared" si="30"/>
        <v>#N/A</v>
      </c>
      <c r="S330" s="191" t="e">
        <f t="shared" si="28"/>
        <v>#N/A</v>
      </c>
      <c r="T330" s="192" t="e">
        <f>VLOOKUP(D330,'PC Receitas'!$N$4:$O$14,2,FALSE)</f>
        <v>#N/A</v>
      </c>
    </row>
    <row r="331" spans="3:20" ht="19.5" customHeight="1" thickTop="1" thickBot="1" x14ac:dyDescent="0.25">
      <c r="C331" s="58"/>
      <c r="D331" s="58"/>
      <c r="E331" s="58"/>
      <c r="F331" s="58"/>
      <c r="G331" s="58"/>
      <c r="H331" s="58"/>
      <c r="I331" s="59"/>
      <c r="J331" s="60"/>
      <c r="K331" s="57">
        <f t="shared" ca="1" si="27"/>
        <v>131150</v>
      </c>
      <c r="P331" s="188" t="e">
        <f t="shared" si="26"/>
        <v>#N/A</v>
      </c>
      <c r="Q331" s="191" t="e">
        <f t="shared" si="29"/>
        <v>#N/A</v>
      </c>
      <c r="R331" s="191" t="e">
        <f t="shared" si="30"/>
        <v>#N/A</v>
      </c>
      <c r="S331" s="191" t="e">
        <f t="shared" si="28"/>
        <v>#N/A</v>
      </c>
      <c r="T331" s="192" t="e">
        <f>VLOOKUP(D331,'PC Receitas'!$N$4:$O$14,2,FALSE)</f>
        <v>#N/A</v>
      </c>
    </row>
    <row r="332" spans="3:20" ht="19.5" customHeight="1" thickTop="1" thickBot="1" x14ac:dyDescent="0.25">
      <c r="C332" s="58"/>
      <c r="D332" s="58"/>
      <c r="E332" s="58"/>
      <c r="F332" s="58"/>
      <c r="G332" s="58"/>
      <c r="H332" s="58"/>
      <c r="I332" s="59"/>
      <c r="J332" s="60"/>
      <c r="K332" s="57">
        <f t="shared" ca="1" si="27"/>
        <v>131150</v>
      </c>
      <c r="P332" s="188" t="e">
        <f t="shared" si="26"/>
        <v>#N/A</v>
      </c>
      <c r="Q332" s="191" t="e">
        <f t="shared" si="29"/>
        <v>#N/A</v>
      </c>
      <c r="R332" s="191" t="e">
        <f t="shared" si="30"/>
        <v>#N/A</v>
      </c>
      <c r="S332" s="191" t="e">
        <f t="shared" si="28"/>
        <v>#N/A</v>
      </c>
      <c r="T332" s="192" t="e">
        <f>VLOOKUP(D332,'PC Receitas'!$N$4:$O$14,2,FALSE)</f>
        <v>#N/A</v>
      </c>
    </row>
    <row r="333" spans="3:20" ht="19.5" customHeight="1" thickTop="1" thickBot="1" x14ac:dyDescent="0.25">
      <c r="C333" s="58"/>
      <c r="D333" s="58"/>
      <c r="E333" s="58"/>
      <c r="F333" s="58"/>
      <c r="G333" s="58"/>
      <c r="H333" s="58"/>
      <c r="I333" s="59"/>
      <c r="J333" s="60"/>
      <c r="K333" s="57">
        <f t="shared" ca="1" si="27"/>
        <v>131150</v>
      </c>
      <c r="P333" s="188" t="e">
        <f t="shared" si="26"/>
        <v>#N/A</v>
      </c>
      <c r="Q333" s="191" t="e">
        <f t="shared" si="29"/>
        <v>#N/A</v>
      </c>
      <c r="R333" s="191" t="e">
        <f t="shared" si="30"/>
        <v>#N/A</v>
      </c>
      <c r="S333" s="191" t="e">
        <f t="shared" si="28"/>
        <v>#N/A</v>
      </c>
      <c r="T333" s="192" t="e">
        <f>VLOOKUP(D333,'PC Receitas'!$N$4:$O$14,2,FALSE)</f>
        <v>#N/A</v>
      </c>
    </row>
    <row r="334" spans="3:20" ht="19.5" customHeight="1" thickTop="1" thickBot="1" x14ac:dyDescent="0.25">
      <c r="C334" s="58"/>
      <c r="D334" s="58"/>
      <c r="E334" s="58"/>
      <c r="F334" s="58"/>
      <c r="G334" s="58"/>
      <c r="H334" s="58"/>
      <c r="I334" s="59"/>
      <c r="J334" s="60"/>
      <c r="K334" s="57">
        <f t="shared" ca="1" si="27"/>
        <v>131150</v>
      </c>
      <c r="P334" s="188" t="e">
        <f t="shared" si="26"/>
        <v>#N/A</v>
      </c>
      <c r="Q334" s="191" t="e">
        <f t="shared" si="29"/>
        <v>#N/A</v>
      </c>
      <c r="R334" s="191" t="e">
        <f t="shared" si="30"/>
        <v>#N/A</v>
      </c>
      <c r="S334" s="191" t="e">
        <f t="shared" si="28"/>
        <v>#N/A</v>
      </c>
      <c r="T334" s="192" t="e">
        <f>VLOOKUP(D334,'PC Receitas'!$N$4:$O$14,2,FALSE)</f>
        <v>#N/A</v>
      </c>
    </row>
    <row r="335" spans="3:20" ht="19.5" customHeight="1" thickTop="1" thickBot="1" x14ac:dyDescent="0.25">
      <c r="C335" s="58"/>
      <c r="D335" s="58"/>
      <c r="E335" s="58"/>
      <c r="F335" s="58"/>
      <c r="G335" s="58"/>
      <c r="H335" s="58"/>
      <c r="I335" s="59"/>
      <c r="J335" s="60"/>
      <c r="K335" s="57">
        <f t="shared" ca="1" si="27"/>
        <v>131150</v>
      </c>
      <c r="P335" s="188" t="e">
        <f t="shared" si="26"/>
        <v>#N/A</v>
      </c>
      <c r="Q335" s="191" t="e">
        <f t="shared" si="29"/>
        <v>#N/A</v>
      </c>
      <c r="R335" s="191" t="e">
        <f t="shared" si="30"/>
        <v>#N/A</v>
      </c>
      <c r="S335" s="191" t="e">
        <f t="shared" si="28"/>
        <v>#N/A</v>
      </c>
      <c r="T335" s="192" t="e">
        <f>VLOOKUP(D335,'PC Receitas'!$N$4:$O$14,2,FALSE)</f>
        <v>#N/A</v>
      </c>
    </row>
    <row r="336" spans="3:20" ht="19.5" customHeight="1" thickTop="1" thickBot="1" x14ac:dyDescent="0.25">
      <c r="C336" s="58"/>
      <c r="D336" s="58"/>
      <c r="E336" s="58"/>
      <c r="F336" s="58"/>
      <c r="G336" s="58"/>
      <c r="H336" s="58"/>
      <c r="I336" s="59"/>
      <c r="J336" s="60"/>
      <c r="K336" s="57">
        <f t="shared" ca="1" si="27"/>
        <v>131150</v>
      </c>
      <c r="P336" s="188" t="e">
        <f t="shared" ref="P336:P399" si="31">IF(T336="Despesas_com_Transportes","Despesa",IF(T336="Despesas_com_Lazer_e_Informacao","Despesa",IF(T336="Outras_Despesas","Despesa",IF(T336="Imposto_de_Renda","Despesa",IF(T336="Investimentos_Bens","Despesa","")))))</f>
        <v>#N/A</v>
      </c>
      <c r="Q336" s="191" t="e">
        <f t="shared" si="29"/>
        <v>#N/A</v>
      </c>
      <c r="R336" s="191" t="e">
        <f t="shared" si="30"/>
        <v>#N/A</v>
      </c>
      <c r="S336" s="191" t="e">
        <f t="shared" si="28"/>
        <v>#N/A</v>
      </c>
      <c r="T336" s="192" t="e">
        <f>VLOOKUP(D336,'PC Receitas'!$N$4:$O$14,2,FALSE)</f>
        <v>#N/A</v>
      </c>
    </row>
    <row r="337" spans="3:20" ht="19.5" customHeight="1" thickTop="1" thickBot="1" x14ac:dyDescent="0.25">
      <c r="C337" s="58"/>
      <c r="D337" s="58"/>
      <c r="E337" s="58"/>
      <c r="F337" s="58"/>
      <c r="G337" s="58"/>
      <c r="H337" s="58"/>
      <c r="I337" s="59"/>
      <c r="J337" s="60"/>
      <c r="K337" s="57">
        <f t="shared" ca="1" si="27"/>
        <v>131150</v>
      </c>
      <c r="P337" s="188" t="e">
        <f t="shared" si="31"/>
        <v>#N/A</v>
      </c>
      <c r="Q337" s="191" t="e">
        <f t="shared" si="29"/>
        <v>#N/A</v>
      </c>
      <c r="R337" s="191" t="e">
        <f t="shared" si="30"/>
        <v>#N/A</v>
      </c>
      <c r="S337" s="191" t="e">
        <f t="shared" si="28"/>
        <v>#N/A</v>
      </c>
      <c r="T337" s="192" t="e">
        <f>VLOOKUP(D337,'PC Receitas'!$N$4:$O$14,2,FALSE)</f>
        <v>#N/A</v>
      </c>
    </row>
    <row r="338" spans="3:20" ht="19.5" customHeight="1" thickTop="1" thickBot="1" x14ac:dyDescent="0.25">
      <c r="C338" s="58"/>
      <c r="D338" s="58"/>
      <c r="E338" s="58"/>
      <c r="F338" s="58"/>
      <c r="G338" s="58"/>
      <c r="H338" s="58"/>
      <c r="I338" s="59"/>
      <c r="J338" s="60"/>
      <c r="K338" s="57">
        <f t="shared" ca="1" si="27"/>
        <v>131150</v>
      </c>
      <c r="P338" s="188" t="e">
        <f t="shared" si="31"/>
        <v>#N/A</v>
      </c>
      <c r="Q338" s="191" t="e">
        <f t="shared" si="29"/>
        <v>#N/A</v>
      </c>
      <c r="R338" s="191" t="e">
        <f t="shared" si="30"/>
        <v>#N/A</v>
      </c>
      <c r="S338" s="191" t="e">
        <f t="shared" si="28"/>
        <v>#N/A</v>
      </c>
      <c r="T338" s="192"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131150</v>
      </c>
      <c r="P339" s="188" t="e">
        <f t="shared" si="31"/>
        <v>#N/A</v>
      </c>
      <c r="Q339" s="191" t="e">
        <f t="shared" si="29"/>
        <v>#N/A</v>
      </c>
      <c r="R339" s="191" t="e">
        <f t="shared" si="30"/>
        <v>#N/A</v>
      </c>
      <c r="S339" s="191" t="e">
        <f t="shared" si="28"/>
        <v>#N/A</v>
      </c>
      <c r="T339" s="192" t="e">
        <f>VLOOKUP(D339,'PC Receitas'!$N$4:$O$14,2,FALSE)</f>
        <v>#N/A</v>
      </c>
    </row>
    <row r="340" spans="3:20" ht="19.5" customHeight="1" thickTop="1" thickBot="1" x14ac:dyDescent="0.25">
      <c r="C340" s="58"/>
      <c r="D340" s="58"/>
      <c r="E340" s="58"/>
      <c r="F340" s="58"/>
      <c r="G340" s="58"/>
      <c r="H340" s="58"/>
      <c r="I340" s="59"/>
      <c r="J340" s="60"/>
      <c r="K340" s="57">
        <f t="shared" ca="1" si="32"/>
        <v>131150</v>
      </c>
      <c r="P340" s="188" t="e">
        <f t="shared" si="31"/>
        <v>#N/A</v>
      </c>
      <c r="Q340" s="191" t="e">
        <f t="shared" si="29"/>
        <v>#N/A</v>
      </c>
      <c r="R340" s="191" t="e">
        <f t="shared" si="30"/>
        <v>#N/A</v>
      </c>
      <c r="S340" s="191" t="e">
        <f t="shared" ref="S340:S403" si="33">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ca="1" si="32"/>
        <v>131150</v>
      </c>
      <c r="P341" s="188" t="e">
        <f t="shared" si="31"/>
        <v>#N/A</v>
      </c>
      <c r="Q341" s="191" t="e">
        <f t="shared" si="29"/>
        <v>#N/A</v>
      </c>
      <c r="R341" s="191" t="e">
        <f t="shared" si="30"/>
        <v>#N/A</v>
      </c>
      <c r="S341" s="191" t="e">
        <f t="shared" si="33"/>
        <v>#N/A</v>
      </c>
      <c r="T341" s="192" t="e">
        <f>VLOOKUP(D341,'PC Receitas'!$N$4:$O$14,2,FALSE)</f>
        <v>#N/A</v>
      </c>
    </row>
    <row r="342" spans="3:20" ht="19.5" customHeight="1" thickTop="1" thickBot="1" x14ac:dyDescent="0.25">
      <c r="C342" s="58"/>
      <c r="D342" s="58"/>
      <c r="E342" s="58"/>
      <c r="F342" s="58"/>
      <c r="G342" s="58"/>
      <c r="H342" s="58"/>
      <c r="I342" s="59"/>
      <c r="J342" s="60"/>
      <c r="K342" s="57">
        <f t="shared" ca="1" si="32"/>
        <v>131150</v>
      </c>
      <c r="P342" s="188" t="e">
        <f t="shared" si="31"/>
        <v>#N/A</v>
      </c>
      <c r="Q342" s="191" t="e">
        <f t="shared" si="29"/>
        <v>#N/A</v>
      </c>
      <c r="R342" s="191" t="e">
        <f t="shared" si="30"/>
        <v>#N/A</v>
      </c>
      <c r="S342" s="191" t="e">
        <f t="shared" si="33"/>
        <v>#N/A</v>
      </c>
      <c r="T342" s="192" t="e">
        <f>VLOOKUP(D342,'PC Receitas'!$N$4:$O$14,2,FALSE)</f>
        <v>#N/A</v>
      </c>
    </row>
    <row r="343" spans="3:20" ht="19.5" customHeight="1" thickTop="1" thickBot="1" x14ac:dyDescent="0.25">
      <c r="C343" s="58"/>
      <c r="D343" s="58"/>
      <c r="E343" s="58"/>
      <c r="F343" s="58"/>
      <c r="G343" s="58"/>
      <c r="H343" s="58"/>
      <c r="I343" s="59"/>
      <c r="J343" s="60"/>
      <c r="K343" s="57">
        <f t="shared" ca="1" si="32"/>
        <v>131150</v>
      </c>
      <c r="P343" s="188" t="e">
        <f t="shared" si="31"/>
        <v>#N/A</v>
      </c>
      <c r="Q343" s="191" t="e">
        <f t="shared" si="29"/>
        <v>#N/A</v>
      </c>
      <c r="R343" s="191" t="e">
        <f t="shared" si="30"/>
        <v>#N/A</v>
      </c>
      <c r="S343" s="191" t="e">
        <f t="shared" si="33"/>
        <v>#N/A</v>
      </c>
      <c r="T343" s="192" t="e">
        <f>VLOOKUP(D343,'PC Receitas'!$N$4:$O$14,2,FALSE)</f>
        <v>#N/A</v>
      </c>
    </row>
    <row r="344" spans="3:20" ht="19.5" customHeight="1" thickTop="1" thickBot="1" x14ac:dyDescent="0.25">
      <c r="C344" s="58"/>
      <c r="D344" s="58"/>
      <c r="E344" s="58"/>
      <c r="F344" s="58"/>
      <c r="G344" s="58"/>
      <c r="H344" s="58"/>
      <c r="I344" s="59"/>
      <c r="J344" s="60"/>
      <c r="K344" s="57">
        <f t="shared" ca="1" si="32"/>
        <v>131150</v>
      </c>
      <c r="P344" s="188" t="e">
        <f t="shared" si="31"/>
        <v>#N/A</v>
      </c>
      <c r="Q344" s="191" t="e">
        <f t="shared" si="29"/>
        <v>#N/A</v>
      </c>
      <c r="R344" s="191" t="e">
        <f t="shared" si="30"/>
        <v>#N/A</v>
      </c>
      <c r="S344" s="191" t="e">
        <f t="shared" si="33"/>
        <v>#N/A</v>
      </c>
      <c r="T344" s="192" t="e">
        <f>VLOOKUP(D344,'PC Receitas'!$N$4:$O$14,2,FALSE)</f>
        <v>#N/A</v>
      </c>
    </row>
    <row r="345" spans="3:20" ht="19.5" customHeight="1" thickTop="1" thickBot="1" x14ac:dyDescent="0.25">
      <c r="C345" s="58"/>
      <c r="D345" s="58"/>
      <c r="E345" s="58"/>
      <c r="F345" s="58"/>
      <c r="G345" s="58"/>
      <c r="H345" s="58"/>
      <c r="I345" s="59"/>
      <c r="J345" s="60"/>
      <c r="K345" s="57">
        <f t="shared" ca="1" si="32"/>
        <v>131150</v>
      </c>
      <c r="P345" s="188" t="e">
        <f t="shared" si="31"/>
        <v>#N/A</v>
      </c>
      <c r="Q345" s="191" t="e">
        <f t="shared" si="29"/>
        <v>#N/A</v>
      </c>
      <c r="R345" s="191" t="e">
        <f t="shared" si="30"/>
        <v>#N/A</v>
      </c>
      <c r="S345" s="191" t="e">
        <f t="shared" si="33"/>
        <v>#N/A</v>
      </c>
      <c r="T345" s="192" t="e">
        <f>VLOOKUP(D345,'PC Receitas'!$N$4:$O$14,2,FALSE)</f>
        <v>#N/A</v>
      </c>
    </row>
    <row r="346" spans="3:20" ht="19.5" customHeight="1" thickTop="1" thickBot="1" x14ac:dyDescent="0.25">
      <c r="C346" s="58"/>
      <c r="D346" s="58"/>
      <c r="E346" s="58"/>
      <c r="F346" s="58"/>
      <c r="G346" s="58"/>
      <c r="H346" s="58"/>
      <c r="I346" s="59"/>
      <c r="J346" s="60"/>
      <c r="K346" s="57">
        <f t="shared" ca="1" si="32"/>
        <v>131150</v>
      </c>
      <c r="P346" s="188" t="e">
        <f t="shared" si="31"/>
        <v>#N/A</v>
      </c>
      <c r="Q346" s="191" t="e">
        <f t="shared" si="29"/>
        <v>#N/A</v>
      </c>
      <c r="R346" s="191" t="e">
        <f t="shared" si="30"/>
        <v>#N/A</v>
      </c>
      <c r="S346" s="191" t="e">
        <f t="shared" si="33"/>
        <v>#N/A</v>
      </c>
      <c r="T346" s="192" t="e">
        <f>VLOOKUP(D346,'PC Receitas'!$N$4:$O$14,2,FALSE)</f>
        <v>#N/A</v>
      </c>
    </row>
    <row r="347" spans="3:20" ht="19.5" customHeight="1" thickTop="1" thickBot="1" x14ac:dyDescent="0.25">
      <c r="C347" s="58"/>
      <c r="D347" s="58"/>
      <c r="E347" s="58"/>
      <c r="F347" s="58"/>
      <c r="G347" s="58"/>
      <c r="H347" s="58"/>
      <c r="I347" s="59"/>
      <c r="J347" s="60"/>
      <c r="K347" s="57">
        <f t="shared" ca="1" si="32"/>
        <v>131150</v>
      </c>
      <c r="P347" s="188" t="e">
        <f t="shared" si="31"/>
        <v>#N/A</v>
      </c>
      <c r="Q347" s="191" t="e">
        <f t="shared" si="29"/>
        <v>#N/A</v>
      </c>
      <c r="R347" s="191" t="e">
        <f t="shared" si="30"/>
        <v>#N/A</v>
      </c>
      <c r="S347" s="191" t="e">
        <f t="shared" si="33"/>
        <v>#N/A</v>
      </c>
      <c r="T347" s="192" t="e">
        <f>VLOOKUP(D347,'PC Receitas'!$N$4:$O$14,2,FALSE)</f>
        <v>#N/A</v>
      </c>
    </row>
    <row r="348" spans="3:20" ht="19.5" customHeight="1" thickTop="1" thickBot="1" x14ac:dyDescent="0.25">
      <c r="C348" s="58"/>
      <c r="D348" s="58"/>
      <c r="E348" s="58"/>
      <c r="F348" s="58"/>
      <c r="G348" s="58"/>
      <c r="H348" s="58"/>
      <c r="I348" s="59"/>
      <c r="J348" s="60"/>
      <c r="K348" s="57">
        <f t="shared" ca="1" si="32"/>
        <v>131150</v>
      </c>
      <c r="P348" s="188" t="e">
        <f t="shared" si="31"/>
        <v>#N/A</v>
      </c>
      <c r="Q348" s="191" t="e">
        <f t="shared" si="29"/>
        <v>#N/A</v>
      </c>
      <c r="R348" s="191" t="e">
        <f t="shared" si="30"/>
        <v>#N/A</v>
      </c>
      <c r="S348" s="191" t="e">
        <f t="shared" si="33"/>
        <v>#N/A</v>
      </c>
      <c r="T348" s="192" t="e">
        <f>VLOOKUP(D348,'PC Receitas'!$N$4:$O$14,2,FALSE)</f>
        <v>#N/A</v>
      </c>
    </row>
    <row r="349" spans="3:20" ht="19.5" customHeight="1" thickTop="1" thickBot="1" x14ac:dyDescent="0.25">
      <c r="C349" s="58"/>
      <c r="D349" s="58"/>
      <c r="E349" s="58"/>
      <c r="F349" s="58"/>
      <c r="G349" s="58"/>
      <c r="H349" s="58"/>
      <c r="I349" s="59"/>
      <c r="J349" s="60"/>
      <c r="K349" s="57">
        <f t="shared" ca="1" si="32"/>
        <v>131150</v>
      </c>
      <c r="P349" s="188" t="e">
        <f t="shared" si="31"/>
        <v>#N/A</v>
      </c>
      <c r="Q349" s="191" t="e">
        <f t="shared" si="29"/>
        <v>#N/A</v>
      </c>
      <c r="R349" s="191" t="e">
        <f t="shared" si="30"/>
        <v>#N/A</v>
      </c>
      <c r="S349" s="191" t="e">
        <f t="shared" si="33"/>
        <v>#N/A</v>
      </c>
      <c r="T349" s="192" t="e">
        <f>VLOOKUP(D349,'PC Receitas'!$N$4:$O$14,2,FALSE)</f>
        <v>#N/A</v>
      </c>
    </row>
    <row r="350" spans="3:20" ht="19.5" customHeight="1" thickTop="1" thickBot="1" x14ac:dyDescent="0.25">
      <c r="C350" s="58"/>
      <c r="D350" s="58"/>
      <c r="E350" s="58"/>
      <c r="F350" s="58"/>
      <c r="G350" s="58"/>
      <c r="H350" s="58"/>
      <c r="I350" s="59"/>
      <c r="J350" s="60"/>
      <c r="K350" s="57">
        <f t="shared" ca="1" si="32"/>
        <v>131150</v>
      </c>
      <c r="P350" s="188" t="e">
        <f t="shared" si="31"/>
        <v>#N/A</v>
      </c>
      <c r="Q350" s="191" t="e">
        <f t="shared" si="29"/>
        <v>#N/A</v>
      </c>
      <c r="R350" s="191" t="e">
        <f t="shared" si="30"/>
        <v>#N/A</v>
      </c>
      <c r="S350" s="191" t="e">
        <f t="shared" si="33"/>
        <v>#N/A</v>
      </c>
      <c r="T350" s="192" t="e">
        <f>VLOOKUP(D350,'PC Receitas'!$N$4:$O$14,2,FALSE)</f>
        <v>#N/A</v>
      </c>
    </row>
    <row r="351" spans="3:20" ht="19.5" customHeight="1" thickTop="1" thickBot="1" x14ac:dyDescent="0.25">
      <c r="C351" s="58"/>
      <c r="D351" s="58"/>
      <c r="E351" s="58"/>
      <c r="F351" s="58"/>
      <c r="G351" s="58"/>
      <c r="H351" s="58"/>
      <c r="I351" s="59"/>
      <c r="J351" s="60"/>
      <c r="K351" s="57">
        <f t="shared" ca="1" si="32"/>
        <v>131150</v>
      </c>
      <c r="P351" s="188" t="e">
        <f t="shared" si="31"/>
        <v>#N/A</v>
      </c>
      <c r="Q351" s="191" t="e">
        <f t="shared" si="29"/>
        <v>#N/A</v>
      </c>
      <c r="R351" s="191" t="e">
        <f t="shared" si="30"/>
        <v>#N/A</v>
      </c>
      <c r="S351" s="191" t="e">
        <f t="shared" si="33"/>
        <v>#N/A</v>
      </c>
      <c r="T351" s="192" t="e">
        <f>VLOOKUP(D351,'PC Receitas'!$N$4:$O$14,2,FALSE)</f>
        <v>#N/A</v>
      </c>
    </row>
    <row r="352" spans="3:20" ht="19.5" customHeight="1" thickTop="1" thickBot="1" x14ac:dyDescent="0.25">
      <c r="C352" s="58"/>
      <c r="D352" s="58"/>
      <c r="E352" s="58"/>
      <c r="F352" s="58"/>
      <c r="G352" s="58"/>
      <c r="H352" s="58"/>
      <c r="I352" s="59"/>
      <c r="J352" s="60"/>
      <c r="K352" s="57">
        <f t="shared" ca="1" si="32"/>
        <v>131150</v>
      </c>
      <c r="P352" s="188" t="e">
        <f t="shared" si="31"/>
        <v>#N/A</v>
      </c>
      <c r="Q352" s="191" t="e">
        <f t="shared" si="29"/>
        <v>#N/A</v>
      </c>
      <c r="R352" s="191" t="e">
        <f t="shared" si="30"/>
        <v>#N/A</v>
      </c>
      <c r="S352" s="191" t="e">
        <f t="shared" si="33"/>
        <v>#N/A</v>
      </c>
      <c r="T352" s="192" t="e">
        <f>VLOOKUP(D352,'PC Receitas'!$N$4:$O$14,2,FALSE)</f>
        <v>#N/A</v>
      </c>
    </row>
    <row r="353" spans="3:20" ht="19.5" customHeight="1" thickTop="1" thickBot="1" x14ac:dyDescent="0.25">
      <c r="C353" s="58"/>
      <c r="D353" s="58"/>
      <c r="E353" s="58"/>
      <c r="F353" s="58"/>
      <c r="G353" s="58"/>
      <c r="H353" s="58"/>
      <c r="I353" s="59"/>
      <c r="J353" s="60"/>
      <c r="K353" s="57">
        <f t="shared" ca="1" si="32"/>
        <v>131150</v>
      </c>
      <c r="P353" s="188" t="e">
        <f t="shared" si="31"/>
        <v>#N/A</v>
      </c>
      <c r="Q353" s="191" t="e">
        <f t="shared" si="29"/>
        <v>#N/A</v>
      </c>
      <c r="R353" s="191" t="e">
        <f t="shared" si="30"/>
        <v>#N/A</v>
      </c>
      <c r="S353" s="191" t="e">
        <f t="shared" si="33"/>
        <v>#N/A</v>
      </c>
      <c r="T353" s="192" t="e">
        <f>VLOOKUP(D353,'PC Receitas'!$N$4:$O$14,2,FALSE)</f>
        <v>#N/A</v>
      </c>
    </row>
    <row r="354" spans="3:20" ht="19.5" customHeight="1" thickTop="1" thickBot="1" x14ac:dyDescent="0.25">
      <c r="C354" s="58"/>
      <c r="D354" s="58"/>
      <c r="E354" s="58"/>
      <c r="F354" s="58"/>
      <c r="G354" s="58"/>
      <c r="H354" s="58"/>
      <c r="I354" s="59"/>
      <c r="J354" s="60"/>
      <c r="K354" s="57">
        <f t="shared" ca="1" si="32"/>
        <v>131150</v>
      </c>
      <c r="P354" s="188" t="e">
        <f t="shared" si="31"/>
        <v>#N/A</v>
      </c>
      <c r="Q354" s="191" t="e">
        <f t="shared" si="29"/>
        <v>#N/A</v>
      </c>
      <c r="R354" s="191" t="e">
        <f t="shared" si="30"/>
        <v>#N/A</v>
      </c>
      <c r="S354" s="191" t="e">
        <f t="shared" si="33"/>
        <v>#N/A</v>
      </c>
      <c r="T354" s="192" t="e">
        <f>VLOOKUP(D354,'PC Receitas'!$N$4:$O$14,2,FALSE)</f>
        <v>#N/A</v>
      </c>
    </row>
    <row r="355" spans="3:20" ht="19.5" customHeight="1" thickTop="1" thickBot="1" x14ac:dyDescent="0.25">
      <c r="C355" s="58"/>
      <c r="D355" s="58"/>
      <c r="E355" s="58"/>
      <c r="F355" s="58"/>
      <c r="G355" s="58"/>
      <c r="H355" s="58"/>
      <c r="I355" s="59"/>
      <c r="J355" s="60"/>
      <c r="K355" s="57">
        <f t="shared" ca="1" si="32"/>
        <v>131150</v>
      </c>
      <c r="P355" s="188" t="e">
        <f t="shared" si="31"/>
        <v>#N/A</v>
      </c>
      <c r="Q355" s="191" t="e">
        <f t="shared" si="29"/>
        <v>#N/A</v>
      </c>
      <c r="R355" s="191" t="e">
        <f t="shared" si="30"/>
        <v>#N/A</v>
      </c>
      <c r="S355" s="191" t="e">
        <f t="shared" si="33"/>
        <v>#N/A</v>
      </c>
      <c r="T355" s="192" t="e">
        <f>VLOOKUP(D355,'PC Receitas'!$N$4:$O$14,2,FALSE)</f>
        <v>#N/A</v>
      </c>
    </row>
    <row r="356" spans="3:20" ht="19.5" customHeight="1" thickTop="1" thickBot="1" x14ac:dyDescent="0.25">
      <c r="C356" s="58"/>
      <c r="D356" s="58"/>
      <c r="E356" s="58"/>
      <c r="F356" s="58"/>
      <c r="G356" s="58"/>
      <c r="H356" s="58"/>
      <c r="I356" s="59"/>
      <c r="J356" s="60"/>
      <c r="K356" s="57">
        <f t="shared" ca="1" si="32"/>
        <v>131150</v>
      </c>
      <c r="P356" s="188" t="e">
        <f t="shared" si="31"/>
        <v>#N/A</v>
      </c>
      <c r="Q356" s="191" t="e">
        <f t="shared" si="29"/>
        <v>#N/A</v>
      </c>
      <c r="R356" s="191" t="e">
        <f t="shared" si="30"/>
        <v>#N/A</v>
      </c>
      <c r="S356" s="191" t="e">
        <f t="shared" si="33"/>
        <v>#N/A</v>
      </c>
      <c r="T356" s="192" t="e">
        <f>VLOOKUP(D356,'PC Receitas'!$N$4:$O$14,2,FALSE)</f>
        <v>#N/A</v>
      </c>
    </row>
    <row r="357" spans="3:20" ht="19.5" customHeight="1" thickTop="1" thickBot="1" x14ac:dyDescent="0.25">
      <c r="C357" s="58"/>
      <c r="D357" s="58"/>
      <c r="E357" s="58"/>
      <c r="F357" s="58"/>
      <c r="G357" s="58"/>
      <c r="H357" s="58"/>
      <c r="I357" s="59"/>
      <c r="J357" s="60"/>
      <c r="K357" s="57">
        <f t="shared" ca="1" si="32"/>
        <v>131150</v>
      </c>
      <c r="P357" s="188" t="e">
        <f t="shared" si="31"/>
        <v>#N/A</v>
      </c>
      <c r="Q357" s="191" t="e">
        <f t="shared" si="29"/>
        <v>#N/A</v>
      </c>
      <c r="R357" s="191" t="e">
        <f t="shared" si="30"/>
        <v>#N/A</v>
      </c>
      <c r="S357" s="191" t="e">
        <f t="shared" si="33"/>
        <v>#N/A</v>
      </c>
      <c r="T357" s="192" t="e">
        <f>VLOOKUP(D357,'PC Receitas'!$N$4:$O$14,2,FALSE)</f>
        <v>#N/A</v>
      </c>
    </row>
    <row r="358" spans="3:20" ht="19.5" customHeight="1" thickTop="1" thickBot="1" x14ac:dyDescent="0.25">
      <c r="C358" s="58"/>
      <c r="D358" s="58"/>
      <c r="E358" s="58"/>
      <c r="F358" s="58"/>
      <c r="G358" s="58"/>
      <c r="H358" s="58"/>
      <c r="I358" s="59"/>
      <c r="J358" s="60"/>
      <c r="K358" s="57">
        <f t="shared" ca="1" si="32"/>
        <v>131150</v>
      </c>
      <c r="P358" s="188" t="e">
        <f t="shared" si="31"/>
        <v>#N/A</v>
      </c>
      <c r="Q358" s="191" t="e">
        <f t="shared" si="29"/>
        <v>#N/A</v>
      </c>
      <c r="R358" s="191" t="e">
        <f t="shared" si="30"/>
        <v>#N/A</v>
      </c>
      <c r="S358" s="191" t="e">
        <f t="shared" si="33"/>
        <v>#N/A</v>
      </c>
      <c r="T358" s="192" t="e">
        <f>VLOOKUP(D358,'PC Receitas'!$N$4:$O$14,2,FALSE)</f>
        <v>#N/A</v>
      </c>
    </row>
    <row r="359" spans="3:20" ht="19.5" customHeight="1" thickTop="1" thickBot="1" x14ac:dyDescent="0.25">
      <c r="C359" s="58"/>
      <c r="D359" s="58"/>
      <c r="E359" s="58"/>
      <c r="F359" s="58"/>
      <c r="G359" s="58"/>
      <c r="H359" s="58"/>
      <c r="I359" s="59"/>
      <c r="J359" s="60"/>
      <c r="K359" s="57">
        <f t="shared" ca="1" si="32"/>
        <v>131150</v>
      </c>
      <c r="P359" s="188" t="e">
        <f t="shared" si="31"/>
        <v>#N/A</v>
      </c>
      <c r="Q359" s="191" t="e">
        <f t="shared" si="29"/>
        <v>#N/A</v>
      </c>
      <c r="R359" s="191" t="e">
        <f t="shared" si="30"/>
        <v>#N/A</v>
      </c>
      <c r="S359" s="191" t="e">
        <f t="shared" si="33"/>
        <v>#N/A</v>
      </c>
      <c r="T359" s="192" t="e">
        <f>VLOOKUP(D359,'PC Receitas'!$N$4:$O$14,2,FALSE)</f>
        <v>#N/A</v>
      </c>
    </row>
    <row r="360" spans="3:20" ht="19.5" customHeight="1" thickTop="1" thickBot="1" x14ac:dyDescent="0.25">
      <c r="C360" s="58"/>
      <c r="D360" s="58"/>
      <c r="E360" s="58"/>
      <c r="F360" s="58"/>
      <c r="G360" s="58"/>
      <c r="H360" s="58"/>
      <c r="I360" s="59"/>
      <c r="J360" s="60"/>
      <c r="K360" s="57">
        <f t="shared" ca="1" si="32"/>
        <v>131150</v>
      </c>
      <c r="P360" s="188" t="e">
        <f t="shared" si="31"/>
        <v>#N/A</v>
      </c>
      <c r="Q360" s="191" t="e">
        <f t="shared" si="29"/>
        <v>#N/A</v>
      </c>
      <c r="R360" s="191" t="e">
        <f t="shared" si="30"/>
        <v>#N/A</v>
      </c>
      <c r="S360" s="191" t="e">
        <f t="shared" si="33"/>
        <v>#N/A</v>
      </c>
      <c r="T360" s="192" t="e">
        <f>VLOOKUP(D360,'PC Receitas'!$N$4:$O$14,2,FALSE)</f>
        <v>#N/A</v>
      </c>
    </row>
    <row r="361" spans="3:20" ht="19.5" customHeight="1" thickTop="1" thickBot="1" x14ac:dyDescent="0.25">
      <c r="C361" s="58"/>
      <c r="D361" s="58"/>
      <c r="E361" s="58"/>
      <c r="F361" s="58"/>
      <c r="G361" s="58"/>
      <c r="H361" s="58"/>
      <c r="I361" s="59"/>
      <c r="J361" s="60"/>
      <c r="K361" s="57">
        <f t="shared" ca="1" si="32"/>
        <v>131150</v>
      </c>
      <c r="P361" s="188" t="e">
        <f t="shared" si="31"/>
        <v>#N/A</v>
      </c>
      <c r="Q361" s="191" t="e">
        <f t="shared" si="29"/>
        <v>#N/A</v>
      </c>
      <c r="R361" s="191" t="e">
        <f t="shared" si="30"/>
        <v>#N/A</v>
      </c>
      <c r="S361" s="191" t="e">
        <f t="shared" si="33"/>
        <v>#N/A</v>
      </c>
      <c r="T361" s="192" t="e">
        <f>VLOOKUP(D361,'PC Receitas'!$N$4:$O$14,2,FALSE)</f>
        <v>#N/A</v>
      </c>
    </row>
    <row r="362" spans="3:20" ht="19.5" customHeight="1" thickTop="1" thickBot="1" x14ac:dyDescent="0.25">
      <c r="C362" s="58"/>
      <c r="D362" s="58"/>
      <c r="E362" s="58"/>
      <c r="F362" s="58"/>
      <c r="G362" s="58"/>
      <c r="H362" s="58"/>
      <c r="I362" s="59"/>
      <c r="J362" s="60"/>
      <c r="K362" s="57">
        <f t="shared" ca="1" si="32"/>
        <v>131150</v>
      </c>
      <c r="P362" s="188" t="e">
        <f t="shared" si="31"/>
        <v>#N/A</v>
      </c>
      <c r="Q362" s="191" t="e">
        <f t="shared" si="29"/>
        <v>#N/A</v>
      </c>
      <c r="R362" s="191" t="e">
        <f t="shared" si="30"/>
        <v>#N/A</v>
      </c>
      <c r="S362" s="191" t="e">
        <f t="shared" si="33"/>
        <v>#N/A</v>
      </c>
      <c r="T362" s="192" t="e">
        <f>VLOOKUP(D362,'PC Receitas'!$N$4:$O$14,2,FALSE)</f>
        <v>#N/A</v>
      </c>
    </row>
    <row r="363" spans="3:20" ht="19.5" customHeight="1" thickTop="1" thickBot="1" x14ac:dyDescent="0.25">
      <c r="C363" s="58"/>
      <c r="D363" s="58"/>
      <c r="E363" s="58"/>
      <c r="F363" s="58"/>
      <c r="G363" s="58"/>
      <c r="H363" s="58"/>
      <c r="I363" s="59"/>
      <c r="J363" s="60"/>
      <c r="K363" s="57">
        <f t="shared" ca="1" si="32"/>
        <v>131150</v>
      </c>
      <c r="P363" s="188" t="e">
        <f t="shared" si="31"/>
        <v>#N/A</v>
      </c>
      <c r="Q363" s="191" t="e">
        <f t="shared" si="29"/>
        <v>#N/A</v>
      </c>
      <c r="R363" s="191" t="e">
        <f t="shared" si="30"/>
        <v>#N/A</v>
      </c>
      <c r="S363" s="191" t="e">
        <f t="shared" si="33"/>
        <v>#N/A</v>
      </c>
      <c r="T363" s="192" t="e">
        <f>VLOOKUP(D363,'PC Receitas'!$N$4:$O$14,2,FALSE)</f>
        <v>#N/A</v>
      </c>
    </row>
    <row r="364" spans="3:20" ht="19.5" customHeight="1" thickTop="1" thickBot="1" x14ac:dyDescent="0.25">
      <c r="C364" s="58"/>
      <c r="D364" s="58"/>
      <c r="E364" s="58"/>
      <c r="F364" s="58"/>
      <c r="G364" s="58"/>
      <c r="H364" s="58"/>
      <c r="I364" s="59"/>
      <c r="J364" s="60"/>
      <c r="K364" s="57">
        <f t="shared" ca="1" si="32"/>
        <v>131150</v>
      </c>
      <c r="P364" s="188" t="e">
        <f t="shared" si="31"/>
        <v>#N/A</v>
      </c>
      <c r="Q364" s="191" t="e">
        <f t="shared" si="29"/>
        <v>#N/A</v>
      </c>
      <c r="R364" s="191" t="e">
        <f t="shared" si="30"/>
        <v>#N/A</v>
      </c>
      <c r="S364" s="191" t="e">
        <f t="shared" si="33"/>
        <v>#N/A</v>
      </c>
      <c r="T364" s="192" t="e">
        <f>VLOOKUP(D364,'PC Receitas'!$N$4:$O$14,2,FALSE)</f>
        <v>#N/A</v>
      </c>
    </row>
    <row r="365" spans="3:20" ht="19.5" customHeight="1" thickTop="1" thickBot="1" x14ac:dyDescent="0.25">
      <c r="C365" s="58"/>
      <c r="D365" s="58"/>
      <c r="E365" s="58"/>
      <c r="F365" s="58"/>
      <c r="G365" s="58"/>
      <c r="H365" s="58"/>
      <c r="I365" s="59"/>
      <c r="J365" s="60"/>
      <c r="K365" s="57">
        <f t="shared" ca="1" si="32"/>
        <v>131150</v>
      </c>
      <c r="P365" s="188" t="e">
        <f t="shared" si="31"/>
        <v>#N/A</v>
      </c>
      <c r="Q365" s="191" t="e">
        <f t="shared" si="29"/>
        <v>#N/A</v>
      </c>
      <c r="R365" s="191" t="e">
        <f t="shared" si="30"/>
        <v>#N/A</v>
      </c>
      <c r="S365" s="191" t="e">
        <f t="shared" si="33"/>
        <v>#N/A</v>
      </c>
      <c r="T365" s="192" t="e">
        <f>VLOOKUP(D365,'PC Receitas'!$N$4:$O$14,2,FALSE)</f>
        <v>#N/A</v>
      </c>
    </row>
    <row r="366" spans="3:20" ht="19.5" customHeight="1" thickTop="1" thickBot="1" x14ac:dyDescent="0.25">
      <c r="C366" s="58"/>
      <c r="D366" s="58"/>
      <c r="E366" s="58"/>
      <c r="F366" s="58"/>
      <c r="G366" s="58"/>
      <c r="H366" s="58"/>
      <c r="I366" s="59"/>
      <c r="J366" s="60"/>
      <c r="K366" s="57">
        <f t="shared" ca="1" si="32"/>
        <v>131150</v>
      </c>
      <c r="P366" s="188" t="e">
        <f t="shared" si="31"/>
        <v>#N/A</v>
      </c>
      <c r="Q366" s="191" t="e">
        <f t="shared" si="29"/>
        <v>#N/A</v>
      </c>
      <c r="R366" s="191" t="e">
        <f t="shared" si="30"/>
        <v>#N/A</v>
      </c>
      <c r="S366" s="191" t="e">
        <f t="shared" si="33"/>
        <v>#N/A</v>
      </c>
      <c r="T366" s="192" t="e">
        <f>VLOOKUP(D366,'PC Receitas'!$N$4:$O$14,2,FALSE)</f>
        <v>#N/A</v>
      </c>
    </row>
    <row r="367" spans="3:20" ht="19.5" customHeight="1" thickTop="1" thickBot="1" x14ac:dyDescent="0.25">
      <c r="C367" s="58"/>
      <c r="D367" s="58"/>
      <c r="E367" s="58"/>
      <c r="F367" s="58"/>
      <c r="G367" s="58"/>
      <c r="H367" s="58"/>
      <c r="I367" s="59"/>
      <c r="J367" s="60"/>
      <c r="K367" s="57">
        <f t="shared" ca="1" si="32"/>
        <v>131150</v>
      </c>
      <c r="P367" s="188" t="e">
        <f t="shared" si="31"/>
        <v>#N/A</v>
      </c>
      <c r="Q367" s="191" t="e">
        <f t="shared" si="29"/>
        <v>#N/A</v>
      </c>
      <c r="R367" s="191" t="e">
        <f t="shared" si="30"/>
        <v>#N/A</v>
      </c>
      <c r="S367" s="191" t="e">
        <f t="shared" si="33"/>
        <v>#N/A</v>
      </c>
      <c r="T367" s="192" t="e">
        <f>VLOOKUP(D367,'PC Receitas'!$N$4:$O$14,2,FALSE)</f>
        <v>#N/A</v>
      </c>
    </row>
    <row r="368" spans="3:20" ht="19.5" customHeight="1" thickTop="1" thickBot="1" x14ac:dyDescent="0.25">
      <c r="C368" s="58"/>
      <c r="D368" s="58"/>
      <c r="E368" s="58"/>
      <c r="F368" s="58"/>
      <c r="G368" s="58"/>
      <c r="H368" s="58"/>
      <c r="I368" s="59"/>
      <c r="J368" s="60"/>
      <c r="K368" s="57">
        <f t="shared" ca="1" si="32"/>
        <v>131150</v>
      </c>
      <c r="P368" s="188" t="e">
        <f t="shared" si="31"/>
        <v>#N/A</v>
      </c>
      <c r="Q368" s="191" t="e">
        <f t="shared" si="29"/>
        <v>#N/A</v>
      </c>
      <c r="R368" s="191" t="e">
        <f t="shared" si="30"/>
        <v>#N/A</v>
      </c>
      <c r="S368" s="191" t="e">
        <f t="shared" si="33"/>
        <v>#N/A</v>
      </c>
      <c r="T368" s="192" t="e">
        <f>VLOOKUP(D368,'PC Receitas'!$N$4:$O$14,2,FALSE)</f>
        <v>#N/A</v>
      </c>
    </row>
    <row r="369" spans="3:20" ht="19.5" customHeight="1" thickTop="1" thickBot="1" x14ac:dyDescent="0.25">
      <c r="C369" s="58"/>
      <c r="D369" s="58"/>
      <c r="E369" s="58"/>
      <c r="F369" s="58"/>
      <c r="G369" s="58"/>
      <c r="H369" s="58"/>
      <c r="I369" s="59"/>
      <c r="J369" s="60"/>
      <c r="K369" s="57">
        <f t="shared" ca="1" si="32"/>
        <v>131150</v>
      </c>
      <c r="P369" s="188" t="e">
        <f t="shared" si="31"/>
        <v>#N/A</v>
      </c>
      <c r="Q369" s="191" t="e">
        <f t="shared" si="29"/>
        <v>#N/A</v>
      </c>
      <c r="R369" s="191" t="e">
        <f t="shared" si="30"/>
        <v>#N/A</v>
      </c>
      <c r="S369" s="191" t="e">
        <f t="shared" si="33"/>
        <v>#N/A</v>
      </c>
      <c r="T369" s="192" t="e">
        <f>VLOOKUP(D369,'PC Receitas'!$N$4:$O$14,2,FALSE)</f>
        <v>#N/A</v>
      </c>
    </row>
    <row r="370" spans="3:20" ht="19.5" customHeight="1" thickTop="1" thickBot="1" x14ac:dyDescent="0.25">
      <c r="C370" s="58"/>
      <c r="D370" s="58"/>
      <c r="E370" s="58"/>
      <c r="F370" s="58"/>
      <c r="G370" s="58"/>
      <c r="H370" s="58"/>
      <c r="I370" s="59"/>
      <c r="J370" s="60"/>
      <c r="K370" s="57">
        <f t="shared" ca="1" si="32"/>
        <v>131150</v>
      </c>
      <c r="P370" s="188" t="e">
        <f t="shared" si="31"/>
        <v>#N/A</v>
      </c>
      <c r="Q370" s="191" t="e">
        <f t="shared" si="29"/>
        <v>#N/A</v>
      </c>
      <c r="R370" s="191" t="e">
        <f t="shared" si="30"/>
        <v>#N/A</v>
      </c>
      <c r="S370" s="191" t="e">
        <f t="shared" si="33"/>
        <v>#N/A</v>
      </c>
      <c r="T370" s="192" t="e">
        <f>VLOOKUP(D370,'PC Receitas'!$N$4:$O$14,2,FALSE)</f>
        <v>#N/A</v>
      </c>
    </row>
    <row r="371" spans="3:20" ht="19.5" customHeight="1" thickTop="1" thickBot="1" x14ac:dyDescent="0.25">
      <c r="C371" s="58"/>
      <c r="D371" s="58"/>
      <c r="E371" s="58"/>
      <c r="F371" s="58"/>
      <c r="G371" s="58"/>
      <c r="H371" s="58"/>
      <c r="I371" s="59"/>
      <c r="J371" s="60"/>
      <c r="K371" s="57">
        <f t="shared" ca="1" si="32"/>
        <v>131150</v>
      </c>
      <c r="P371" s="188" t="e">
        <f t="shared" si="31"/>
        <v>#N/A</v>
      </c>
      <c r="Q371" s="191" t="e">
        <f t="shared" si="29"/>
        <v>#N/A</v>
      </c>
      <c r="R371" s="191" t="e">
        <f t="shared" si="30"/>
        <v>#N/A</v>
      </c>
      <c r="S371" s="191" t="e">
        <f t="shared" si="33"/>
        <v>#N/A</v>
      </c>
      <c r="T371" s="192" t="e">
        <f>VLOOKUP(D371,'PC Receitas'!$N$4:$O$14,2,FALSE)</f>
        <v>#N/A</v>
      </c>
    </row>
    <row r="372" spans="3:20" ht="19.5" customHeight="1" thickTop="1" thickBot="1" x14ac:dyDescent="0.25">
      <c r="C372" s="58"/>
      <c r="D372" s="58"/>
      <c r="E372" s="58"/>
      <c r="F372" s="58"/>
      <c r="G372" s="58"/>
      <c r="H372" s="58"/>
      <c r="I372" s="59"/>
      <c r="J372" s="60"/>
      <c r="K372" s="57">
        <f t="shared" ca="1" si="32"/>
        <v>131150</v>
      </c>
      <c r="P372" s="188" t="e">
        <f t="shared" si="31"/>
        <v>#N/A</v>
      </c>
      <c r="Q372" s="191" t="e">
        <f t="shared" si="29"/>
        <v>#N/A</v>
      </c>
      <c r="R372" s="191" t="e">
        <f t="shared" si="30"/>
        <v>#N/A</v>
      </c>
      <c r="S372" s="191" t="e">
        <f t="shared" si="33"/>
        <v>#N/A</v>
      </c>
      <c r="T372" s="192" t="e">
        <f>VLOOKUP(D372,'PC Receitas'!$N$4:$O$14,2,FALSE)</f>
        <v>#N/A</v>
      </c>
    </row>
    <row r="373" spans="3:20" ht="19.5" customHeight="1" thickTop="1" thickBot="1" x14ac:dyDescent="0.25">
      <c r="C373" s="58"/>
      <c r="D373" s="58"/>
      <c r="E373" s="58"/>
      <c r="F373" s="58"/>
      <c r="G373" s="58"/>
      <c r="H373" s="58"/>
      <c r="I373" s="59"/>
      <c r="J373" s="60"/>
      <c r="K373" s="57">
        <f t="shared" ca="1" si="32"/>
        <v>131150</v>
      </c>
      <c r="P373" s="188" t="e">
        <f t="shared" si="31"/>
        <v>#N/A</v>
      </c>
      <c r="Q373" s="191" t="e">
        <f t="shared" si="29"/>
        <v>#N/A</v>
      </c>
      <c r="R373" s="191" t="e">
        <f t="shared" si="30"/>
        <v>#N/A</v>
      </c>
      <c r="S373" s="191" t="e">
        <f t="shared" si="33"/>
        <v>#N/A</v>
      </c>
      <c r="T373" s="192" t="e">
        <f>VLOOKUP(D373,'PC Receitas'!$N$4:$O$14,2,FALSE)</f>
        <v>#N/A</v>
      </c>
    </row>
    <row r="374" spans="3:20" ht="19.5" customHeight="1" thickTop="1" thickBot="1" x14ac:dyDescent="0.25">
      <c r="C374" s="58"/>
      <c r="D374" s="58"/>
      <c r="E374" s="58"/>
      <c r="F374" s="58"/>
      <c r="G374" s="58"/>
      <c r="H374" s="58"/>
      <c r="I374" s="59"/>
      <c r="J374" s="60"/>
      <c r="K374" s="57">
        <f t="shared" ca="1" si="32"/>
        <v>131150</v>
      </c>
      <c r="P374" s="188" t="e">
        <f t="shared" si="31"/>
        <v>#N/A</v>
      </c>
      <c r="Q374" s="191" t="e">
        <f t="shared" si="29"/>
        <v>#N/A</v>
      </c>
      <c r="R374" s="191" t="e">
        <f t="shared" si="30"/>
        <v>#N/A</v>
      </c>
      <c r="S374" s="191" t="e">
        <f t="shared" si="33"/>
        <v>#N/A</v>
      </c>
      <c r="T374" s="192" t="e">
        <f>VLOOKUP(D374,'PC Receitas'!$N$4:$O$14,2,FALSE)</f>
        <v>#N/A</v>
      </c>
    </row>
    <row r="375" spans="3:20" ht="19.5" customHeight="1" thickTop="1" thickBot="1" x14ac:dyDescent="0.25">
      <c r="C375" s="58"/>
      <c r="D375" s="58"/>
      <c r="E375" s="58"/>
      <c r="F375" s="58"/>
      <c r="G375" s="58"/>
      <c r="H375" s="58"/>
      <c r="I375" s="59"/>
      <c r="J375" s="60"/>
      <c r="K375" s="57">
        <f t="shared" ca="1" si="32"/>
        <v>131150</v>
      </c>
      <c r="P375" s="188" t="e">
        <f t="shared" si="31"/>
        <v>#N/A</v>
      </c>
      <c r="Q375" s="191" t="e">
        <f t="shared" si="29"/>
        <v>#N/A</v>
      </c>
      <c r="R375" s="191" t="e">
        <f t="shared" si="30"/>
        <v>#N/A</v>
      </c>
      <c r="S375" s="191" t="e">
        <f t="shared" si="33"/>
        <v>#N/A</v>
      </c>
      <c r="T375" s="192" t="e">
        <f>VLOOKUP(D375,'PC Receitas'!$N$4:$O$14,2,FALSE)</f>
        <v>#N/A</v>
      </c>
    </row>
    <row r="376" spans="3:20" ht="19.5" customHeight="1" thickTop="1" thickBot="1" x14ac:dyDescent="0.25">
      <c r="C376" s="58"/>
      <c r="D376" s="58"/>
      <c r="E376" s="58"/>
      <c r="F376" s="58"/>
      <c r="G376" s="58"/>
      <c r="H376" s="58"/>
      <c r="I376" s="59"/>
      <c r="J376" s="60"/>
      <c r="K376" s="57">
        <f t="shared" ca="1" si="32"/>
        <v>131150</v>
      </c>
      <c r="P376" s="188" t="e">
        <f t="shared" si="31"/>
        <v>#N/A</v>
      </c>
      <c r="Q376" s="191" t="e">
        <f t="shared" si="29"/>
        <v>#N/A</v>
      </c>
      <c r="R376" s="191" t="e">
        <f t="shared" si="30"/>
        <v>#N/A</v>
      </c>
      <c r="S376" s="191" t="e">
        <f t="shared" si="33"/>
        <v>#N/A</v>
      </c>
      <c r="T376" s="192" t="e">
        <f>VLOOKUP(D376,'PC Receitas'!$N$4:$O$14,2,FALSE)</f>
        <v>#N/A</v>
      </c>
    </row>
    <row r="377" spans="3:20" ht="19.5" customHeight="1" thickTop="1" thickBot="1" x14ac:dyDescent="0.25">
      <c r="C377" s="58"/>
      <c r="D377" s="58"/>
      <c r="E377" s="58"/>
      <c r="F377" s="58"/>
      <c r="G377" s="58"/>
      <c r="H377" s="58"/>
      <c r="I377" s="59"/>
      <c r="J377" s="60"/>
      <c r="K377" s="57">
        <f t="shared" ca="1" si="32"/>
        <v>131150</v>
      </c>
      <c r="P377" s="188" t="e">
        <f t="shared" si="31"/>
        <v>#N/A</v>
      </c>
      <c r="Q377" s="191" t="e">
        <f t="shared" si="29"/>
        <v>#N/A</v>
      </c>
      <c r="R377" s="191" t="e">
        <f t="shared" si="30"/>
        <v>#N/A</v>
      </c>
      <c r="S377" s="191" t="e">
        <f t="shared" si="33"/>
        <v>#N/A</v>
      </c>
      <c r="T377" s="192" t="e">
        <f>VLOOKUP(D377,'PC Receitas'!$N$4:$O$14,2,FALSE)</f>
        <v>#N/A</v>
      </c>
    </row>
    <row r="378" spans="3:20" ht="19.5" customHeight="1" thickTop="1" thickBot="1" x14ac:dyDescent="0.25">
      <c r="C378" s="58"/>
      <c r="D378" s="58"/>
      <c r="E378" s="58"/>
      <c r="F378" s="58"/>
      <c r="G378" s="58"/>
      <c r="H378" s="58"/>
      <c r="I378" s="59"/>
      <c r="J378" s="60"/>
      <c r="K378" s="57">
        <f t="shared" ca="1" si="32"/>
        <v>131150</v>
      </c>
      <c r="P378" s="188" t="e">
        <f t="shared" si="31"/>
        <v>#N/A</v>
      </c>
      <c r="Q378" s="191" t="e">
        <f t="shared" si="29"/>
        <v>#N/A</v>
      </c>
      <c r="R378" s="191" t="e">
        <f t="shared" si="30"/>
        <v>#N/A</v>
      </c>
      <c r="S378" s="191" t="e">
        <f t="shared" si="33"/>
        <v>#N/A</v>
      </c>
      <c r="T378" s="192" t="e">
        <f>VLOOKUP(D378,'PC Receitas'!$N$4:$O$14,2,FALSE)</f>
        <v>#N/A</v>
      </c>
    </row>
    <row r="379" spans="3:20" ht="19.5" customHeight="1" thickTop="1" thickBot="1" x14ac:dyDescent="0.25">
      <c r="C379" s="58"/>
      <c r="D379" s="58"/>
      <c r="E379" s="58"/>
      <c r="F379" s="58"/>
      <c r="G379" s="58"/>
      <c r="H379" s="58"/>
      <c r="I379" s="59"/>
      <c r="J379" s="60"/>
      <c r="K379" s="57">
        <f t="shared" ca="1" si="32"/>
        <v>131150</v>
      </c>
      <c r="P379" s="188" t="e">
        <f t="shared" si="31"/>
        <v>#N/A</v>
      </c>
      <c r="Q379" s="191" t="e">
        <f t="shared" si="29"/>
        <v>#N/A</v>
      </c>
      <c r="R379" s="191" t="e">
        <f t="shared" si="30"/>
        <v>#N/A</v>
      </c>
      <c r="S379" s="191" t="e">
        <f t="shared" si="33"/>
        <v>#N/A</v>
      </c>
      <c r="T379" s="192" t="e">
        <f>VLOOKUP(D379,'PC Receitas'!$N$4:$O$14,2,FALSE)</f>
        <v>#N/A</v>
      </c>
    </row>
    <row r="380" spans="3:20" ht="19.5" customHeight="1" thickTop="1" thickBot="1" x14ac:dyDescent="0.25">
      <c r="C380" s="58"/>
      <c r="D380" s="58"/>
      <c r="E380" s="58"/>
      <c r="F380" s="58"/>
      <c r="G380" s="58"/>
      <c r="H380" s="58"/>
      <c r="I380" s="59"/>
      <c r="J380" s="60"/>
      <c r="K380" s="57">
        <f t="shared" ca="1" si="32"/>
        <v>131150</v>
      </c>
      <c r="P380" s="188" t="e">
        <f t="shared" si="31"/>
        <v>#N/A</v>
      </c>
      <c r="Q380" s="191" t="e">
        <f t="shared" si="29"/>
        <v>#N/A</v>
      </c>
      <c r="R380" s="191" t="e">
        <f t="shared" si="30"/>
        <v>#N/A</v>
      </c>
      <c r="S380" s="191" t="e">
        <f t="shared" si="33"/>
        <v>#N/A</v>
      </c>
      <c r="T380" s="192" t="e">
        <f>VLOOKUP(D380,'PC Receitas'!$N$4:$O$14,2,FALSE)</f>
        <v>#N/A</v>
      </c>
    </row>
    <row r="381" spans="3:20" ht="19.5" customHeight="1" thickTop="1" thickBot="1" x14ac:dyDescent="0.25">
      <c r="C381" s="58"/>
      <c r="D381" s="58"/>
      <c r="E381" s="58"/>
      <c r="F381" s="58"/>
      <c r="G381" s="58"/>
      <c r="H381" s="58"/>
      <c r="I381" s="59"/>
      <c r="J381" s="60"/>
      <c r="K381" s="57">
        <f t="shared" ca="1" si="32"/>
        <v>131150</v>
      </c>
      <c r="P381" s="188" t="e">
        <f t="shared" si="31"/>
        <v>#N/A</v>
      </c>
      <c r="Q381" s="191" t="e">
        <f t="shared" si="29"/>
        <v>#N/A</v>
      </c>
      <c r="R381" s="191" t="e">
        <f t="shared" si="30"/>
        <v>#N/A</v>
      </c>
      <c r="S381" s="191" t="e">
        <f t="shared" si="33"/>
        <v>#N/A</v>
      </c>
      <c r="T381" s="192" t="e">
        <f>VLOOKUP(D381,'PC Receitas'!$N$4:$O$14,2,FALSE)</f>
        <v>#N/A</v>
      </c>
    </row>
    <row r="382" spans="3:20" ht="19.5" customHeight="1" thickTop="1" thickBot="1" x14ac:dyDescent="0.25">
      <c r="C382" s="58"/>
      <c r="D382" s="58"/>
      <c r="E382" s="58"/>
      <c r="F382" s="58"/>
      <c r="G382" s="58"/>
      <c r="H382" s="58"/>
      <c r="I382" s="59"/>
      <c r="J382" s="60"/>
      <c r="K382" s="57">
        <f t="shared" ca="1" si="32"/>
        <v>131150</v>
      </c>
      <c r="P382" s="188" t="e">
        <f t="shared" si="31"/>
        <v>#N/A</v>
      </c>
      <c r="Q382" s="191" t="e">
        <f t="shared" si="29"/>
        <v>#N/A</v>
      </c>
      <c r="R382" s="191" t="e">
        <f t="shared" si="30"/>
        <v>#N/A</v>
      </c>
      <c r="S382" s="191" t="e">
        <f t="shared" si="33"/>
        <v>#N/A</v>
      </c>
      <c r="T382" s="192" t="e">
        <f>VLOOKUP(D382,'PC Receitas'!$N$4:$O$14,2,FALSE)</f>
        <v>#N/A</v>
      </c>
    </row>
    <row r="383" spans="3:20" ht="19.5" customHeight="1" thickTop="1" thickBot="1" x14ac:dyDescent="0.25">
      <c r="C383" s="58"/>
      <c r="D383" s="58"/>
      <c r="E383" s="58"/>
      <c r="F383" s="58"/>
      <c r="G383" s="58"/>
      <c r="H383" s="58"/>
      <c r="I383" s="59"/>
      <c r="J383" s="60"/>
      <c r="K383" s="57">
        <f t="shared" ca="1" si="32"/>
        <v>131150</v>
      </c>
      <c r="P383" s="188" t="e">
        <f t="shared" si="31"/>
        <v>#N/A</v>
      </c>
      <c r="Q383" s="191" t="e">
        <f t="shared" si="29"/>
        <v>#N/A</v>
      </c>
      <c r="R383" s="191" t="e">
        <f t="shared" si="30"/>
        <v>#N/A</v>
      </c>
      <c r="S383" s="191" t="e">
        <f t="shared" si="33"/>
        <v>#N/A</v>
      </c>
      <c r="T383" s="192" t="e">
        <f>VLOOKUP(D383,'PC Receitas'!$N$4:$O$14,2,FALSE)</f>
        <v>#N/A</v>
      </c>
    </row>
    <row r="384" spans="3:20" ht="19.5" customHeight="1" thickTop="1" thickBot="1" x14ac:dyDescent="0.25">
      <c r="C384" s="58"/>
      <c r="D384" s="58"/>
      <c r="E384" s="58"/>
      <c r="F384" s="58"/>
      <c r="G384" s="58"/>
      <c r="H384" s="58"/>
      <c r="I384" s="59"/>
      <c r="J384" s="60"/>
      <c r="K384" s="57">
        <f t="shared" ca="1" si="32"/>
        <v>131150</v>
      </c>
      <c r="P384" s="188" t="e">
        <f t="shared" si="31"/>
        <v>#N/A</v>
      </c>
      <c r="Q384" s="191" t="e">
        <f t="shared" si="29"/>
        <v>#N/A</v>
      </c>
      <c r="R384" s="191" t="e">
        <f t="shared" si="30"/>
        <v>#N/A</v>
      </c>
      <c r="S384" s="191" t="e">
        <f t="shared" si="33"/>
        <v>#N/A</v>
      </c>
      <c r="T384" s="192" t="e">
        <f>VLOOKUP(D384,'PC Receitas'!$N$4:$O$14,2,FALSE)</f>
        <v>#N/A</v>
      </c>
    </row>
    <row r="385" spans="3:20" ht="19.5" customHeight="1" thickTop="1" thickBot="1" x14ac:dyDescent="0.25">
      <c r="C385" s="58"/>
      <c r="D385" s="58"/>
      <c r="E385" s="58"/>
      <c r="F385" s="58"/>
      <c r="G385" s="58"/>
      <c r="H385" s="58"/>
      <c r="I385" s="59"/>
      <c r="J385" s="60"/>
      <c r="K385" s="57">
        <f t="shared" ca="1" si="32"/>
        <v>131150</v>
      </c>
      <c r="P385" s="188" t="e">
        <f t="shared" si="31"/>
        <v>#N/A</v>
      </c>
      <c r="Q385" s="191" t="e">
        <f t="shared" si="29"/>
        <v>#N/A</v>
      </c>
      <c r="R385" s="191" t="e">
        <f t="shared" si="30"/>
        <v>#N/A</v>
      </c>
      <c r="S385" s="191" t="e">
        <f t="shared" si="33"/>
        <v>#N/A</v>
      </c>
      <c r="T385" s="192" t="e">
        <f>VLOOKUP(D385,'PC Receitas'!$N$4:$O$14,2,FALSE)</f>
        <v>#N/A</v>
      </c>
    </row>
    <row r="386" spans="3:20" ht="19.5" customHeight="1" thickTop="1" thickBot="1" x14ac:dyDescent="0.25">
      <c r="C386" s="58"/>
      <c r="D386" s="58"/>
      <c r="E386" s="58"/>
      <c r="F386" s="58"/>
      <c r="G386" s="58"/>
      <c r="H386" s="58"/>
      <c r="I386" s="59"/>
      <c r="J386" s="60"/>
      <c r="K386" s="57">
        <f t="shared" ca="1" si="32"/>
        <v>131150</v>
      </c>
      <c r="P386" s="188" t="e">
        <f t="shared" si="31"/>
        <v>#N/A</v>
      </c>
      <c r="Q386" s="191" t="e">
        <f t="shared" si="29"/>
        <v>#N/A</v>
      </c>
      <c r="R386" s="191" t="e">
        <f t="shared" si="30"/>
        <v>#N/A</v>
      </c>
      <c r="S386" s="191" t="e">
        <f t="shared" si="33"/>
        <v>#N/A</v>
      </c>
      <c r="T386" s="192" t="e">
        <f>VLOOKUP(D386,'PC Receitas'!$N$4:$O$14,2,FALSE)</f>
        <v>#N/A</v>
      </c>
    </row>
    <row r="387" spans="3:20" ht="19.5" customHeight="1" thickTop="1" thickBot="1" x14ac:dyDescent="0.25">
      <c r="C387" s="58"/>
      <c r="D387" s="58"/>
      <c r="E387" s="58"/>
      <c r="F387" s="58"/>
      <c r="G387" s="58"/>
      <c r="H387" s="58"/>
      <c r="I387" s="59"/>
      <c r="J387" s="60"/>
      <c r="K387" s="57">
        <f t="shared" ca="1" si="32"/>
        <v>131150</v>
      </c>
      <c r="P387" s="188" t="e">
        <f t="shared" si="31"/>
        <v>#N/A</v>
      </c>
      <c r="Q387" s="191" t="e">
        <f t="shared" si="29"/>
        <v>#N/A</v>
      </c>
      <c r="R387" s="191" t="e">
        <f t="shared" si="30"/>
        <v>#N/A</v>
      </c>
      <c r="S387" s="191" t="e">
        <f t="shared" si="33"/>
        <v>#N/A</v>
      </c>
      <c r="T387" s="192" t="e">
        <f>VLOOKUP(D387,'PC Receitas'!$N$4:$O$14,2,FALSE)</f>
        <v>#N/A</v>
      </c>
    </row>
    <row r="388" spans="3:20" ht="19.5" customHeight="1" thickTop="1" thickBot="1" x14ac:dyDescent="0.25">
      <c r="C388" s="58"/>
      <c r="D388" s="58"/>
      <c r="E388" s="58"/>
      <c r="F388" s="58"/>
      <c r="G388" s="58"/>
      <c r="H388" s="58"/>
      <c r="I388" s="59"/>
      <c r="J388" s="60"/>
      <c r="K388" s="57">
        <f t="shared" ca="1" si="32"/>
        <v>131150</v>
      </c>
      <c r="P388" s="188" t="e">
        <f t="shared" si="31"/>
        <v>#N/A</v>
      </c>
      <c r="Q388" s="191" t="e">
        <f t="shared" si="29"/>
        <v>#N/A</v>
      </c>
      <c r="R388" s="191" t="e">
        <f t="shared" si="30"/>
        <v>#N/A</v>
      </c>
      <c r="S388" s="191" t="e">
        <f t="shared" si="33"/>
        <v>#N/A</v>
      </c>
      <c r="T388" s="192" t="e">
        <f>VLOOKUP(D388,'PC Receitas'!$N$4:$O$14,2,FALSE)</f>
        <v>#N/A</v>
      </c>
    </row>
    <row r="389" spans="3:20" ht="19.5" customHeight="1" thickTop="1" thickBot="1" x14ac:dyDescent="0.25">
      <c r="C389" s="58"/>
      <c r="D389" s="58"/>
      <c r="E389" s="58"/>
      <c r="F389" s="58"/>
      <c r="G389" s="58"/>
      <c r="H389" s="58"/>
      <c r="I389" s="59"/>
      <c r="J389" s="60"/>
      <c r="K389" s="57">
        <f t="shared" ca="1" si="32"/>
        <v>131150</v>
      </c>
      <c r="P389" s="188" t="e">
        <f t="shared" si="31"/>
        <v>#N/A</v>
      </c>
      <c r="Q389" s="191" t="e">
        <f t="shared" si="29"/>
        <v>#N/A</v>
      </c>
      <c r="R389" s="191" t="e">
        <f t="shared" si="30"/>
        <v>#N/A</v>
      </c>
      <c r="S389" s="191" t="e">
        <f t="shared" si="33"/>
        <v>#N/A</v>
      </c>
      <c r="T389" s="192" t="e">
        <f>VLOOKUP(D389,'PC Receitas'!$N$4:$O$14,2,FALSE)</f>
        <v>#N/A</v>
      </c>
    </row>
    <row r="390" spans="3:20" ht="19.5" customHeight="1" thickTop="1" thickBot="1" x14ac:dyDescent="0.25">
      <c r="C390" s="58"/>
      <c r="D390" s="58"/>
      <c r="E390" s="58"/>
      <c r="F390" s="58"/>
      <c r="G390" s="58"/>
      <c r="H390" s="58"/>
      <c r="I390" s="59"/>
      <c r="J390" s="60"/>
      <c r="K390" s="57">
        <f t="shared" ca="1" si="32"/>
        <v>131150</v>
      </c>
      <c r="P390" s="188" t="e">
        <f t="shared" si="31"/>
        <v>#N/A</v>
      </c>
      <c r="Q390" s="191" t="e">
        <f t="shared" ref="Q390:Q453" si="34">IF(T390="Despesas_de_Moradia","Despesa",IF(T390="Despesas_com_Alimentacao","Despesa",IF(T390="Despesas_com_Saude","Despesa","")))</f>
        <v>#N/A</v>
      </c>
      <c r="R390" s="191" t="e">
        <f t="shared" ref="R390:R453" si="35">IF(T390="Renda_Familiar","Receita",IF(T390="Receitas_com_Aplicacoes_Financeiras","Receita",IF(T390="Outras_Receitas","Receita","")))</f>
        <v>#N/A</v>
      </c>
      <c r="S390" s="191" t="e">
        <f t="shared" si="33"/>
        <v>#N/A</v>
      </c>
      <c r="T390" s="192" t="e">
        <f>VLOOKUP(D390,'PC Receitas'!$N$4:$O$14,2,FALSE)</f>
        <v>#N/A</v>
      </c>
    </row>
    <row r="391" spans="3:20" ht="19.5" customHeight="1" thickTop="1" thickBot="1" x14ac:dyDescent="0.25">
      <c r="C391" s="58"/>
      <c r="D391" s="58"/>
      <c r="E391" s="58"/>
      <c r="F391" s="58"/>
      <c r="G391" s="58"/>
      <c r="H391" s="58"/>
      <c r="I391" s="59"/>
      <c r="J391" s="60"/>
      <c r="K391" s="57">
        <f t="shared" ca="1" si="32"/>
        <v>131150</v>
      </c>
      <c r="P391" s="188" t="e">
        <f t="shared" si="31"/>
        <v>#N/A</v>
      </c>
      <c r="Q391" s="191" t="e">
        <f t="shared" si="34"/>
        <v>#N/A</v>
      </c>
      <c r="R391" s="191" t="e">
        <f t="shared" si="35"/>
        <v>#N/A</v>
      </c>
      <c r="S391" s="191" t="e">
        <f t="shared" si="33"/>
        <v>#N/A</v>
      </c>
      <c r="T391" s="192" t="e">
        <f>VLOOKUP(D391,'PC Receitas'!$N$4:$O$14,2,FALSE)</f>
        <v>#N/A</v>
      </c>
    </row>
    <row r="392" spans="3:20" ht="19.5" customHeight="1" thickTop="1" thickBot="1" x14ac:dyDescent="0.25">
      <c r="C392" s="58"/>
      <c r="D392" s="58"/>
      <c r="E392" s="58"/>
      <c r="F392" s="58"/>
      <c r="G392" s="58"/>
      <c r="H392" s="58"/>
      <c r="I392" s="59"/>
      <c r="J392" s="60"/>
      <c r="K392" s="57">
        <f t="shared" ca="1" si="32"/>
        <v>131150</v>
      </c>
      <c r="P392" s="188" t="e">
        <f t="shared" si="31"/>
        <v>#N/A</v>
      </c>
      <c r="Q392" s="191" t="e">
        <f t="shared" si="34"/>
        <v>#N/A</v>
      </c>
      <c r="R392" s="191" t="e">
        <f t="shared" si="35"/>
        <v>#N/A</v>
      </c>
      <c r="S392" s="191" t="e">
        <f t="shared" si="33"/>
        <v>#N/A</v>
      </c>
      <c r="T392" s="192" t="e">
        <f>VLOOKUP(D392,'PC Receitas'!$N$4:$O$14,2,FALSE)</f>
        <v>#N/A</v>
      </c>
    </row>
    <row r="393" spans="3:20" ht="19.5" customHeight="1" thickTop="1" thickBot="1" x14ac:dyDescent="0.25">
      <c r="C393" s="58"/>
      <c r="D393" s="58"/>
      <c r="E393" s="58"/>
      <c r="F393" s="58"/>
      <c r="G393" s="58"/>
      <c r="H393" s="58"/>
      <c r="I393" s="59"/>
      <c r="J393" s="60"/>
      <c r="K393" s="57">
        <f t="shared" ca="1" si="32"/>
        <v>131150</v>
      </c>
      <c r="P393" s="188" t="e">
        <f t="shared" si="31"/>
        <v>#N/A</v>
      </c>
      <c r="Q393" s="191" t="e">
        <f t="shared" si="34"/>
        <v>#N/A</v>
      </c>
      <c r="R393" s="191" t="e">
        <f t="shared" si="35"/>
        <v>#N/A</v>
      </c>
      <c r="S393" s="191" t="e">
        <f t="shared" si="33"/>
        <v>#N/A</v>
      </c>
      <c r="T393" s="192" t="e">
        <f>VLOOKUP(D393,'PC Receitas'!$N$4:$O$14,2,FALSE)</f>
        <v>#N/A</v>
      </c>
    </row>
    <row r="394" spans="3:20" ht="19.5" customHeight="1" thickTop="1" thickBot="1" x14ac:dyDescent="0.25">
      <c r="C394" s="58"/>
      <c r="D394" s="58"/>
      <c r="E394" s="58"/>
      <c r="F394" s="58"/>
      <c r="G394" s="58"/>
      <c r="H394" s="58"/>
      <c r="I394" s="59"/>
      <c r="J394" s="60"/>
      <c r="K394" s="57">
        <f t="shared" ca="1" si="32"/>
        <v>131150</v>
      </c>
      <c r="P394" s="188" t="e">
        <f t="shared" si="31"/>
        <v>#N/A</v>
      </c>
      <c r="Q394" s="191" t="e">
        <f t="shared" si="34"/>
        <v>#N/A</v>
      </c>
      <c r="R394" s="191" t="e">
        <f t="shared" si="35"/>
        <v>#N/A</v>
      </c>
      <c r="S394" s="191" t="e">
        <f t="shared" si="33"/>
        <v>#N/A</v>
      </c>
      <c r="T394" s="192" t="e">
        <f>VLOOKUP(D394,'PC Receitas'!$N$4:$O$14,2,FALSE)</f>
        <v>#N/A</v>
      </c>
    </row>
    <row r="395" spans="3:20" ht="19.5" customHeight="1" thickTop="1" thickBot="1" x14ac:dyDescent="0.25">
      <c r="C395" s="58"/>
      <c r="D395" s="58"/>
      <c r="E395" s="58"/>
      <c r="F395" s="58"/>
      <c r="G395" s="58"/>
      <c r="H395" s="58"/>
      <c r="I395" s="59"/>
      <c r="J395" s="60"/>
      <c r="K395" s="57">
        <f t="shared" ca="1" si="32"/>
        <v>131150</v>
      </c>
      <c r="P395" s="188" t="e">
        <f t="shared" si="31"/>
        <v>#N/A</v>
      </c>
      <c r="Q395" s="191" t="e">
        <f t="shared" si="34"/>
        <v>#N/A</v>
      </c>
      <c r="R395" s="191" t="e">
        <f t="shared" si="35"/>
        <v>#N/A</v>
      </c>
      <c r="S395" s="191" t="e">
        <f t="shared" si="33"/>
        <v>#N/A</v>
      </c>
      <c r="T395" s="192" t="e">
        <f>VLOOKUP(D395,'PC Receitas'!$N$4:$O$14,2,FALSE)</f>
        <v>#N/A</v>
      </c>
    </row>
    <row r="396" spans="3:20" ht="19.5" customHeight="1" thickTop="1" thickBot="1" x14ac:dyDescent="0.25">
      <c r="C396" s="58"/>
      <c r="D396" s="58"/>
      <c r="E396" s="58"/>
      <c r="F396" s="58"/>
      <c r="G396" s="58"/>
      <c r="H396" s="58"/>
      <c r="I396" s="59"/>
      <c r="J396" s="60"/>
      <c r="K396" s="57">
        <f t="shared" ca="1" si="32"/>
        <v>131150</v>
      </c>
      <c r="P396" s="188" t="e">
        <f t="shared" si="31"/>
        <v>#N/A</v>
      </c>
      <c r="Q396" s="191" t="e">
        <f t="shared" si="34"/>
        <v>#N/A</v>
      </c>
      <c r="R396" s="191" t="e">
        <f t="shared" si="35"/>
        <v>#N/A</v>
      </c>
      <c r="S396" s="191" t="e">
        <f t="shared" si="33"/>
        <v>#N/A</v>
      </c>
      <c r="T396" s="192" t="e">
        <f>VLOOKUP(D396,'PC Receitas'!$N$4:$O$14,2,FALSE)</f>
        <v>#N/A</v>
      </c>
    </row>
    <row r="397" spans="3:20" ht="19.5" customHeight="1" thickTop="1" thickBot="1" x14ac:dyDescent="0.25">
      <c r="C397" s="58"/>
      <c r="D397" s="58"/>
      <c r="E397" s="58"/>
      <c r="F397" s="58"/>
      <c r="G397" s="58"/>
      <c r="H397" s="58"/>
      <c r="I397" s="59"/>
      <c r="J397" s="60"/>
      <c r="K397" s="57">
        <f t="shared" ca="1" si="32"/>
        <v>131150</v>
      </c>
      <c r="P397" s="188" t="e">
        <f t="shared" si="31"/>
        <v>#N/A</v>
      </c>
      <c r="Q397" s="191" t="e">
        <f t="shared" si="34"/>
        <v>#N/A</v>
      </c>
      <c r="R397" s="191" t="e">
        <f t="shared" si="35"/>
        <v>#N/A</v>
      </c>
      <c r="S397" s="191" t="e">
        <f t="shared" si="33"/>
        <v>#N/A</v>
      </c>
      <c r="T397" s="192" t="e">
        <f>VLOOKUP(D397,'PC Receitas'!$N$4:$O$14,2,FALSE)</f>
        <v>#N/A</v>
      </c>
    </row>
    <row r="398" spans="3:20" ht="19.5" customHeight="1" thickTop="1" thickBot="1" x14ac:dyDescent="0.25">
      <c r="C398" s="58"/>
      <c r="D398" s="58"/>
      <c r="E398" s="58"/>
      <c r="F398" s="58"/>
      <c r="G398" s="58"/>
      <c r="H398" s="58"/>
      <c r="I398" s="59"/>
      <c r="J398" s="60"/>
      <c r="K398" s="57">
        <f t="shared" ca="1" si="32"/>
        <v>131150</v>
      </c>
      <c r="P398" s="188" t="e">
        <f t="shared" si="31"/>
        <v>#N/A</v>
      </c>
      <c r="Q398" s="191" t="e">
        <f t="shared" si="34"/>
        <v>#N/A</v>
      </c>
      <c r="R398" s="191" t="e">
        <f t="shared" si="35"/>
        <v>#N/A</v>
      </c>
      <c r="S398" s="191" t="e">
        <f t="shared" si="33"/>
        <v>#N/A</v>
      </c>
      <c r="T398" s="192" t="e">
        <f>VLOOKUP(D398,'PC Receitas'!$N$4:$O$14,2,FALSE)</f>
        <v>#N/A</v>
      </c>
    </row>
    <row r="399" spans="3:20" ht="19.5" customHeight="1" thickTop="1" thickBot="1" x14ac:dyDescent="0.25">
      <c r="C399" s="58"/>
      <c r="D399" s="58"/>
      <c r="E399" s="58"/>
      <c r="F399" s="58"/>
      <c r="G399" s="58"/>
      <c r="H399" s="58"/>
      <c r="I399" s="59"/>
      <c r="J399" s="60"/>
      <c r="K399" s="57">
        <f t="shared" ca="1" si="32"/>
        <v>131150</v>
      </c>
      <c r="P399" s="188" t="e">
        <f t="shared" si="31"/>
        <v>#N/A</v>
      </c>
      <c r="Q399" s="191" t="e">
        <f t="shared" si="34"/>
        <v>#N/A</v>
      </c>
      <c r="R399" s="191" t="e">
        <f t="shared" si="35"/>
        <v>#N/A</v>
      </c>
      <c r="S399" s="191" t="e">
        <f t="shared" si="33"/>
        <v>#N/A</v>
      </c>
      <c r="T399" s="192" t="e">
        <f>VLOOKUP(D399,'PC Receitas'!$N$4:$O$14,2,FALSE)</f>
        <v>#N/A</v>
      </c>
    </row>
    <row r="400" spans="3:20" ht="19.5" customHeight="1" thickTop="1" thickBot="1" x14ac:dyDescent="0.25">
      <c r="C400" s="58"/>
      <c r="D400" s="58"/>
      <c r="E400" s="58"/>
      <c r="F400" s="58"/>
      <c r="G400" s="58"/>
      <c r="H400" s="58"/>
      <c r="I400" s="59"/>
      <c r="J400" s="60"/>
      <c r="K400" s="57">
        <f t="shared" ca="1" si="32"/>
        <v>131150</v>
      </c>
      <c r="P400" s="188" t="e">
        <f t="shared" ref="P400:P463" si="36">IF(T400="Despesas_com_Transportes","Despesa",IF(T400="Despesas_com_Lazer_e_Informacao","Despesa",IF(T400="Outras_Despesas","Despesa",IF(T400="Imposto_de_Renda","Despesa",IF(T400="Investimentos_Bens","Despesa","")))))</f>
        <v>#N/A</v>
      </c>
      <c r="Q400" s="191" t="e">
        <f t="shared" si="34"/>
        <v>#N/A</v>
      </c>
      <c r="R400" s="191" t="e">
        <f t="shared" si="35"/>
        <v>#N/A</v>
      </c>
      <c r="S400" s="191" t="e">
        <f t="shared" si="33"/>
        <v>#N/A</v>
      </c>
      <c r="T400" s="192" t="e">
        <f>VLOOKUP(D400,'PC Receitas'!$N$4:$O$14,2,FALSE)</f>
        <v>#N/A</v>
      </c>
    </row>
    <row r="401" spans="3:20" ht="19.5" customHeight="1" thickTop="1" thickBot="1" x14ac:dyDescent="0.25">
      <c r="C401" s="58"/>
      <c r="D401" s="58"/>
      <c r="E401" s="58"/>
      <c r="F401" s="58"/>
      <c r="G401" s="58"/>
      <c r="H401" s="58"/>
      <c r="I401" s="59"/>
      <c r="J401" s="60"/>
      <c r="K401" s="57">
        <f t="shared" ca="1" si="32"/>
        <v>131150</v>
      </c>
      <c r="P401" s="188" t="e">
        <f t="shared" si="36"/>
        <v>#N/A</v>
      </c>
      <c r="Q401" s="191" t="e">
        <f t="shared" si="34"/>
        <v>#N/A</v>
      </c>
      <c r="R401" s="191" t="e">
        <f t="shared" si="35"/>
        <v>#N/A</v>
      </c>
      <c r="S401" s="191" t="e">
        <f t="shared" si="33"/>
        <v>#N/A</v>
      </c>
      <c r="T401" s="192" t="e">
        <f>VLOOKUP(D401,'PC Receitas'!$N$4:$O$14,2,FALSE)</f>
        <v>#N/A</v>
      </c>
    </row>
    <row r="402" spans="3:20" ht="19.5" customHeight="1" thickTop="1" thickBot="1" x14ac:dyDescent="0.25">
      <c r="C402" s="58"/>
      <c r="D402" s="58"/>
      <c r="E402" s="58"/>
      <c r="F402" s="58"/>
      <c r="G402" s="58"/>
      <c r="H402" s="58"/>
      <c r="I402" s="59"/>
      <c r="J402" s="60"/>
      <c r="K402" s="57">
        <f t="shared" ca="1" si="32"/>
        <v>131150</v>
      </c>
      <c r="P402" s="188" t="e">
        <f t="shared" si="36"/>
        <v>#N/A</v>
      </c>
      <c r="Q402" s="191" t="e">
        <f t="shared" si="34"/>
        <v>#N/A</v>
      </c>
      <c r="R402" s="191" t="e">
        <f t="shared" si="35"/>
        <v>#N/A</v>
      </c>
      <c r="S402" s="191" t="e">
        <f t="shared" si="33"/>
        <v>#N/A</v>
      </c>
      <c r="T402" s="192"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131150</v>
      </c>
      <c r="P403" s="188" t="e">
        <f t="shared" si="36"/>
        <v>#N/A</v>
      </c>
      <c r="Q403" s="191" t="e">
        <f t="shared" si="34"/>
        <v>#N/A</v>
      </c>
      <c r="R403" s="191" t="e">
        <f t="shared" si="35"/>
        <v>#N/A</v>
      </c>
      <c r="S403" s="191" t="e">
        <f t="shared" si="33"/>
        <v>#N/A</v>
      </c>
      <c r="T403" s="192" t="e">
        <f>VLOOKUP(D403,'PC Receitas'!$N$4:$O$14,2,FALSE)</f>
        <v>#N/A</v>
      </c>
    </row>
    <row r="404" spans="3:20" ht="19.5" customHeight="1" thickTop="1" thickBot="1" x14ac:dyDescent="0.25">
      <c r="C404" s="58"/>
      <c r="D404" s="58"/>
      <c r="E404" s="58"/>
      <c r="F404" s="58"/>
      <c r="G404" s="58"/>
      <c r="H404" s="58"/>
      <c r="I404" s="59"/>
      <c r="J404" s="60"/>
      <c r="K404" s="57">
        <f t="shared" ca="1" si="37"/>
        <v>131150</v>
      </c>
      <c r="P404" s="188" t="e">
        <f t="shared" si="36"/>
        <v>#N/A</v>
      </c>
      <c r="Q404" s="191" t="e">
        <f t="shared" si="34"/>
        <v>#N/A</v>
      </c>
      <c r="R404" s="191" t="e">
        <f t="shared" si="35"/>
        <v>#N/A</v>
      </c>
      <c r="S404" s="191" t="e">
        <f t="shared" ref="S404:S467" si="38">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ca="1" si="37"/>
        <v>131150</v>
      </c>
      <c r="P405" s="188" t="e">
        <f t="shared" si="36"/>
        <v>#N/A</v>
      </c>
      <c r="Q405" s="191" t="e">
        <f t="shared" si="34"/>
        <v>#N/A</v>
      </c>
      <c r="R405" s="191" t="e">
        <f t="shared" si="35"/>
        <v>#N/A</v>
      </c>
      <c r="S405" s="191" t="e">
        <f t="shared" si="38"/>
        <v>#N/A</v>
      </c>
      <c r="T405" s="192" t="e">
        <f>VLOOKUP(D405,'PC Receitas'!$N$4:$O$14,2,FALSE)</f>
        <v>#N/A</v>
      </c>
    </row>
    <row r="406" spans="3:20" ht="19.5" customHeight="1" thickTop="1" thickBot="1" x14ac:dyDescent="0.25">
      <c r="C406" s="58"/>
      <c r="D406" s="58"/>
      <c r="E406" s="58"/>
      <c r="F406" s="58"/>
      <c r="G406" s="58"/>
      <c r="H406" s="58"/>
      <c r="I406" s="59"/>
      <c r="J406" s="60"/>
      <c r="K406" s="57">
        <f t="shared" ca="1" si="37"/>
        <v>131150</v>
      </c>
      <c r="P406" s="188" t="e">
        <f t="shared" si="36"/>
        <v>#N/A</v>
      </c>
      <c r="Q406" s="191" t="e">
        <f t="shared" si="34"/>
        <v>#N/A</v>
      </c>
      <c r="R406" s="191" t="e">
        <f t="shared" si="35"/>
        <v>#N/A</v>
      </c>
      <c r="S406" s="191" t="e">
        <f t="shared" si="38"/>
        <v>#N/A</v>
      </c>
      <c r="T406" s="192" t="e">
        <f>VLOOKUP(D406,'PC Receitas'!$N$4:$O$14,2,FALSE)</f>
        <v>#N/A</v>
      </c>
    </row>
    <row r="407" spans="3:20" ht="19.5" customHeight="1" thickTop="1" thickBot="1" x14ac:dyDescent="0.25">
      <c r="C407" s="58"/>
      <c r="D407" s="58"/>
      <c r="E407" s="58"/>
      <c r="F407" s="58"/>
      <c r="G407" s="58"/>
      <c r="H407" s="58"/>
      <c r="I407" s="59"/>
      <c r="J407" s="60"/>
      <c r="K407" s="57">
        <f t="shared" ca="1" si="37"/>
        <v>131150</v>
      </c>
      <c r="P407" s="188" t="e">
        <f t="shared" si="36"/>
        <v>#N/A</v>
      </c>
      <c r="Q407" s="191" t="e">
        <f t="shared" si="34"/>
        <v>#N/A</v>
      </c>
      <c r="R407" s="191" t="e">
        <f t="shared" si="35"/>
        <v>#N/A</v>
      </c>
      <c r="S407" s="191" t="e">
        <f t="shared" si="38"/>
        <v>#N/A</v>
      </c>
      <c r="T407" s="192" t="e">
        <f>VLOOKUP(D407,'PC Receitas'!$N$4:$O$14,2,FALSE)</f>
        <v>#N/A</v>
      </c>
    </row>
    <row r="408" spans="3:20" ht="19.5" customHeight="1" thickTop="1" thickBot="1" x14ac:dyDescent="0.25">
      <c r="C408" s="58"/>
      <c r="D408" s="58"/>
      <c r="E408" s="58"/>
      <c r="F408" s="58"/>
      <c r="G408" s="58"/>
      <c r="H408" s="58"/>
      <c r="I408" s="59"/>
      <c r="J408" s="60"/>
      <c r="K408" s="57">
        <f t="shared" ca="1" si="37"/>
        <v>131150</v>
      </c>
      <c r="P408" s="188" t="e">
        <f t="shared" si="36"/>
        <v>#N/A</v>
      </c>
      <c r="Q408" s="191" t="e">
        <f t="shared" si="34"/>
        <v>#N/A</v>
      </c>
      <c r="R408" s="191" t="e">
        <f t="shared" si="35"/>
        <v>#N/A</v>
      </c>
      <c r="S408" s="191" t="e">
        <f t="shared" si="38"/>
        <v>#N/A</v>
      </c>
      <c r="T408" s="192" t="e">
        <f>VLOOKUP(D408,'PC Receitas'!$N$4:$O$14,2,FALSE)</f>
        <v>#N/A</v>
      </c>
    </row>
    <row r="409" spans="3:20" ht="19.5" customHeight="1" thickTop="1" thickBot="1" x14ac:dyDescent="0.25">
      <c r="C409" s="58"/>
      <c r="D409" s="58"/>
      <c r="E409" s="58"/>
      <c r="F409" s="58"/>
      <c r="G409" s="58"/>
      <c r="H409" s="58"/>
      <c r="I409" s="59"/>
      <c r="J409" s="60"/>
      <c r="K409" s="57">
        <f t="shared" ca="1" si="37"/>
        <v>131150</v>
      </c>
      <c r="P409" s="188" t="e">
        <f t="shared" si="36"/>
        <v>#N/A</v>
      </c>
      <c r="Q409" s="191" t="e">
        <f t="shared" si="34"/>
        <v>#N/A</v>
      </c>
      <c r="R409" s="191" t="e">
        <f t="shared" si="35"/>
        <v>#N/A</v>
      </c>
      <c r="S409" s="191" t="e">
        <f t="shared" si="38"/>
        <v>#N/A</v>
      </c>
      <c r="T409" s="192" t="e">
        <f>VLOOKUP(D409,'PC Receitas'!$N$4:$O$14,2,FALSE)</f>
        <v>#N/A</v>
      </c>
    </row>
    <row r="410" spans="3:20" ht="19.5" customHeight="1" thickTop="1" thickBot="1" x14ac:dyDescent="0.25">
      <c r="C410" s="58"/>
      <c r="D410" s="58"/>
      <c r="E410" s="58"/>
      <c r="F410" s="58"/>
      <c r="G410" s="58"/>
      <c r="H410" s="58"/>
      <c r="I410" s="59"/>
      <c r="J410" s="60"/>
      <c r="K410" s="57">
        <f t="shared" ca="1" si="37"/>
        <v>131150</v>
      </c>
      <c r="P410" s="188" t="e">
        <f t="shared" si="36"/>
        <v>#N/A</v>
      </c>
      <c r="Q410" s="191" t="e">
        <f t="shared" si="34"/>
        <v>#N/A</v>
      </c>
      <c r="R410" s="191" t="e">
        <f t="shared" si="35"/>
        <v>#N/A</v>
      </c>
      <c r="S410" s="191" t="e">
        <f t="shared" si="38"/>
        <v>#N/A</v>
      </c>
      <c r="T410" s="192" t="e">
        <f>VLOOKUP(D410,'PC Receitas'!$N$4:$O$14,2,FALSE)</f>
        <v>#N/A</v>
      </c>
    </row>
    <row r="411" spans="3:20" ht="19.5" customHeight="1" thickTop="1" thickBot="1" x14ac:dyDescent="0.25">
      <c r="C411" s="58"/>
      <c r="D411" s="58"/>
      <c r="E411" s="58"/>
      <c r="F411" s="58"/>
      <c r="G411" s="58"/>
      <c r="H411" s="58"/>
      <c r="I411" s="59"/>
      <c r="J411" s="60"/>
      <c r="K411" s="57">
        <f t="shared" ca="1" si="37"/>
        <v>131150</v>
      </c>
      <c r="P411" s="188" t="e">
        <f t="shared" si="36"/>
        <v>#N/A</v>
      </c>
      <c r="Q411" s="191" t="e">
        <f t="shared" si="34"/>
        <v>#N/A</v>
      </c>
      <c r="R411" s="191" t="e">
        <f t="shared" si="35"/>
        <v>#N/A</v>
      </c>
      <c r="S411" s="191" t="e">
        <f t="shared" si="38"/>
        <v>#N/A</v>
      </c>
      <c r="T411" s="192" t="e">
        <f>VLOOKUP(D411,'PC Receitas'!$N$4:$O$14,2,FALSE)</f>
        <v>#N/A</v>
      </c>
    </row>
    <row r="412" spans="3:20" ht="19.5" customHeight="1" thickTop="1" thickBot="1" x14ac:dyDescent="0.25">
      <c r="C412" s="58"/>
      <c r="D412" s="58"/>
      <c r="E412" s="58"/>
      <c r="F412" s="58"/>
      <c r="G412" s="58"/>
      <c r="H412" s="58"/>
      <c r="I412" s="59"/>
      <c r="J412" s="60"/>
      <c r="K412" s="57">
        <f t="shared" ca="1" si="37"/>
        <v>131150</v>
      </c>
      <c r="P412" s="188" t="e">
        <f t="shared" si="36"/>
        <v>#N/A</v>
      </c>
      <c r="Q412" s="191" t="e">
        <f t="shared" si="34"/>
        <v>#N/A</v>
      </c>
      <c r="R412" s="191" t="e">
        <f t="shared" si="35"/>
        <v>#N/A</v>
      </c>
      <c r="S412" s="191" t="e">
        <f t="shared" si="38"/>
        <v>#N/A</v>
      </c>
      <c r="T412" s="192" t="e">
        <f>VLOOKUP(D412,'PC Receitas'!$N$4:$O$14,2,FALSE)</f>
        <v>#N/A</v>
      </c>
    </row>
    <row r="413" spans="3:20" ht="19.5" customHeight="1" thickTop="1" thickBot="1" x14ac:dyDescent="0.25">
      <c r="C413" s="58"/>
      <c r="D413" s="58"/>
      <c r="E413" s="58"/>
      <c r="F413" s="58"/>
      <c r="G413" s="58"/>
      <c r="H413" s="58"/>
      <c r="I413" s="59"/>
      <c r="J413" s="60"/>
      <c r="K413" s="57">
        <f t="shared" ca="1" si="37"/>
        <v>131150</v>
      </c>
      <c r="P413" s="188" t="e">
        <f t="shared" si="36"/>
        <v>#N/A</v>
      </c>
      <c r="Q413" s="191" t="e">
        <f t="shared" si="34"/>
        <v>#N/A</v>
      </c>
      <c r="R413" s="191" t="e">
        <f t="shared" si="35"/>
        <v>#N/A</v>
      </c>
      <c r="S413" s="191" t="e">
        <f t="shared" si="38"/>
        <v>#N/A</v>
      </c>
      <c r="T413" s="192" t="e">
        <f>VLOOKUP(D413,'PC Receitas'!$N$4:$O$14,2,FALSE)</f>
        <v>#N/A</v>
      </c>
    </row>
    <row r="414" spans="3:20" ht="19.5" customHeight="1" thickTop="1" thickBot="1" x14ac:dyDescent="0.25">
      <c r="C414" s="58"/>
      <c r="D414" s="58"/>
      <c r="E414" s="58"/>
      <c r="F414" s="58"/>
      <c r="G414" s="58"/>
      <c r="H414" s="58"/>
      <c r="I414" s="59"/>
      <c r="J414" s="60"/>
      <c r="K414" s="57">
        <f t="shared" ca="1" si="37"/>
        <v>131150</v>
      </c>
      <c r="P414" s="188" t="e">
        <f t="shared" si="36"/>
        <v>#N/A</v>
      </c>
      <c r="Q414" s="191" t="e">
        <f t="shared" si="34"/>
        <v>#N/A</v>
      </c>
      <c r="R414" s="191" t="e">
        <f t="shared" si="35"/>
        <v>#N/A</v>
      </c>
      <c r="S414" s="191" t="e">
        <f t="shared" si="38"/>
        <v>#N/A</v>
      </c>
      <c r="T414" s="192" t="e">
        <f>VLOOKUP(D414,'PC Receitas'!$N$4:$O$14,2,FALSE)</f>
        <v>#N/A</v>
      </c>
    </row>
    <row r="415" spans="3:20" ht="19.5" customHeight="1" thickTop="1" thickBot="1" x14ac:dyDescent="0.25">
      <c r="C415" s="58"/>
      <c r="D415" s="58"/>
      <c r="E415" s="58"/>
      <c r="F415" s="58"/>
      <c r="G415" s="58"/>
      <c r="H415" s="58"/>
      <c r="I415" s="59"/>
      <c r="J415" s="60"/>
      <c r="K415" s="57">
        <f t="shared" ca="1" si="37"/>
        <v>131150</v>
      </c>
      <c r="P415" s="188" t="e">
        <f t="shared" si="36"/>
        <v>#N/A</v>
      </c>
      <c r="Q415" s="191" t="e">
        <f t="shared" si="34"/>
        <v>#N/A</v>
      </c>
      <c r="R415" s="191" t="e">
        <f t="shared" si="35"/>
        <v>#N/A</v>
      </c>
      <c r="S415" s="191" t="e">
        <f t="shared" si="38"/>
        <v>#N/A</v>
      </c>
      <c r="T415" s="192" t="e">
        <f>VLOOKUP(D415,'PC Receitas'!$N$4:$O$14,2,FALSE)</f>
        <v>#N/A</v>
      </c>
    </row>
    <row r="416" spans="3:20" ht="19.5" customHeight="1" thickTop="1" thickBot="1" x14ac:dyDescent="0.25">
      <c r="C416" s="58"/>
      <c r="D416" s="58"/>
      <c r="E416" s="58"/>
      <c r="F416" s="58"/>
      <c r="G416" s="58"/>
      <c r="H416" s="58"/>
      <c r="I416" s="59"/>
      <c r="J416" s="60"/>
      <c r="K416" s="57">
        <f t="shared" ca="1" si="37"/>
        <v>131150</v>
      </c>
      <c r="P416" s="188" t="e">
        <f t="shared" si="36"/>
        <v>#N/A</v>
      </c>
      <c r="Q416" s="191" t="e">
        <f t="shared" si="34"/>
        <v>#N/A</v>
      </c>
      <c r="R416" s="191" t="e">
        <f t="shared" si="35"/>
        <v>#N/A</v>
      </c>
      <c r="S416" s="191" t="e">
        <f t="shared" si="38"/>
        <v>#N/A</v>
      </c>
      <c r="T416" s="192" t="e">
        <f>VLOOKUP(D416,'PC Receitas'!$N$4:$O$14,2,FALSE)</f>
        <v>#N/A</v>
      </c>
    </row>
    <row r="417" spans="3:20" ht="19.5" customHeight="1" thickTop="1" thickBot="1" x14ac:dyDescent="0.25">
      <c r="C417" s="58"/>
      <c r="D417" s="58"/>
      <c r="E417" s="58"/>
      <c r="F417" s="58"/>
      <c r="G417" s="58"/>
      <c r="H417" s="58"/>
      <c r="I417" s="59"/>
      <c r="J417" s="60"/>
      <c r="K417" s="57">
        <f t="shared" ca="1" si="37"/>
        <v>131150</v>
      </c>
      <c r="P417" s="188" t="e">
        <f t="shared" si="36"/>
        <v>#N/A</v>
      </c>
      <c r="Q417" s="191" t="e">
        <f t="shared" si="34"/>
        <v>#N/A</v>
      </c>
      <c r="R417" s="191" t="e">
        <f t="shared" si="35"/>
        <v>#N/A</v>
      </c>
      <c r="S417" s="191" t="e">
        <f t="shared" si="38"/>
        <v>#N/A</v>
      </c>
      <c r="T417" s="192" t="e">
        <f>VLOOKUP(D417,'PC Receitas'!$N$4:$O$14,2,FALSE)</f>
        <v>#N/A</v>
      </c>
    </row>
    <row r="418" spans="3:20" ht="19.5" customHeight="1" thickTop="1" thickBot="1" x14ac:dyDescent="0.25">
      <c r="C418" s="58"/>
      <c r="D418" s="58"/>
      <c r="E418" s="58"/>
      <c r="F418" s="58"/>
      <c r="G418" s="58"/>
      <c r="H418" s="58"/>
      <c r="I418" s="59"/>
      <c r="J418" s="60"/>
      <c r="K418" s="57">
        <f t="shared" ca="1" si="37"/>
        <v>131150</v>
      </c>
      <c r="P418" s="188" t="e">
        <f t="shared" si="36"/>
        <v>#N/A</v>
      </c>
      <c r="Q418" s="191" t="e">
        <f t="shared" si="34"/>
        <v>#N/A</v>
      </c>
      <c r="R418" s="191" t="e">
        <f t="shared" si="35"/>
        <v>#N/A</v>
      </c>
      <c r="S418" s="191" t="e">
        <f t="shared" si="38"/>
        <v>#N/A</v>
      </c>
      <c r="T418" s="192" t="e">
        <f>VLOOKUP(D418,'PC Receitas'!$N$4:$O$14,2,FALSE)</f>
        <v>#N/A</v>
      </c>
    </row>
    <row r="419" spans="3:20" ht="19.5" customHeight="1" thickTop="1" thickBot="1" x14ac:dyDescent="0.25">
      <c r="C419" s="58"/>
      <c r="D419" s="58"/>
      <c r="E419" s="58"/>
      <c r="F419" s="58"/>
      <c r="G419" s="58"/>
      <c r="H419" s="58"/>
      <c r="I419" s="59"/>
      <c r="J419" s="60"/>
      <c r="K419" s="57">
        <f t="shared" ca="1" si="37"/>
        <v>131150</v>
      </c>
      <c r="P419" s="188" t="e">
        <f t="shared" si="36"/>
        <v>#N/A</v>
      </c>
      <c r="Q419" s="191" t="e">
        <f t="shared" si="34"/>
        <v>#N/A</v>
      </c>
      <c r="R419" s="191" t="e">
        <f t="shared" si="35"/>
        <v>#N/A</v>
      </c>
      <c r="S419" s="191" t="e">
        <f t="shared" si="38"/>
        <v>#N/A</v>
      </c>
      <c r="T419" s="192" t="e">
        <f>VLOOKUP(D419,'PC Receitas'!$N$4:$O$14,2,FALSE)</f>
        <v>#N/A</v>
      </c>
    </row>
    <row r="420" spans="3:20" ht="19.5" customHeight="1" thickTop="1" thickBot="1" x14ac:dyDescent="0.25">
      <c r="C420" s="58"/>
      <c r="D420" s="58"/>
      <c r="E420" s="58"/>
      <c r="F420" s="58"/>
      <c r="G420" s="58"/>
      <c r="H420" s="58"/>
      <c r="I420" s="59"/>
      <c r="J420" s="60"/>
      <c r="K420" s="57">
        <f t="shared" ca="1" si="37"/>
        <v>131150</v>
      </c>
      <c r="P420" s="188" t="e">
        <f t="shared" si="36"/>
        <v>#N/A</v>
      </c>
      <c r="Q420" s="191" t="e">
        <f t="shared" si="34"/>
        <v>#N/A</v>
      </c>
      <c r="R420" s="191" t="e">
        <f t="shared" si="35"/>
        <v>#N/A</v>
      </c>
      <c r="S420" s="191" t="e">
        <f t="shared" si="38"/>
        <v>#N/A</v>
      </c>
      <c r="T420" s="192" t="e">
        <f>VLOOKUP(D420,'PC Receitas'!$N$4:$O$14,2,FALSE)</f>
        <v>#N/A</v>
      </c>
    </row>
    <row r="421" spans="3:20" ht="19.5" customHeight="1" thickTop="1" thickBot="1" x14ac:dyDescent="0.25">
      <c r="C421" s="58"/>
      <c r="D421" s="58"/>
      <c r="E421" s="58"/>
      <c r="F421" s="58"/>
      <c r="G421" s="58"/>
      <c r="H421" s="58"/>
      <c r="I421" s="59"/>
      <c r="J421" s="60"/>
      <c r="K421" s="57">
        <f t="shared" ca="1" si="37"/>
        <v>131150</v>
      </c>
      <c r="P421" s="188" t="e">
        <f t="shared" si="36"/>
        <v>#N/A</v>
      </c>
      <c r="Q421" s="191" t="e">
        <f t="shared" si="34"/>
        <v>#N/A</v>
      </c>
      <c r="R421" s="191" t="e">
        <f t="shared" si="35"/>
        <v>#N/A</v>
      </c>
      <c r="S421" s="191" t="e">
        <f t="shared" si="38"/>
        <v>#N/A</v>
      </c>
      <c r="T421" s="192" t="e">
        <f>VLOOKUP(D421,'PC Receitas'!$N$4:$O$14,2,FALSE)</f>
        <v>#N/A</v>
      </c>
    </row>
    <row r="422" spans="3:20" ht="19.5" customHeight="1" thickTop="1" thickBot="1" x14ac:dyDescent="0.25">
      <c r="C422" s="58"/>
      <c r="D422" s="58"/>
      <c r="E422" s="58"/>
      <c r="F422" s="58"/>
      <c r="G422" s="58"/>
      <c r="H422" s="58"/>
      <c r="I422" s="59"/>
      <c r="J422" s="60"/>
      <c r="K422" s="57">
        <f t="shared" ca="1" si="37"/>
        <v>131150</v>
      </c>
      <c r="P422" s="188" t="e">
        <f t="shared" si="36"/>
        <v>#N/A</v>
      </c>
      <c r="Q422" s="191" t="e">
        <f t="shared" si="34"/>
        <v>#N/A</v>
      </c>
      <c r="R422" s="191" t="e">
        <f t="shared" si="35"/>
        <v>#N/A</v>
      </c>
      <c r="S422" s="191" t="e">
        <f t="shared" si="38"/>
        <v>#N/A</v>
      </c>
      <c r="T422" s="192" t="e">
        <f>VLOOKUP(D422,'PC Receitas'!$N$4:$O$14,2,FALSE)</f>
        <v>#N/A</v>
      </c>
    </row>
    <row r="423" spans="3:20" ht="19.5" customHeight="1" thickTop="1" thickBot="1" x14ac:dyDescent="0.25">
      <c r="C423" s="58"/>
      <c r="D423" s="58"/>
      <c r="E423" s="58"/>
      <c r="F423" s="58"/>
      <c r="G423" s="58"/>
      <c r="H423" s="58"/>
      <c r="I423" s="59"/>
      <c r="J423" s="60"/>
      <c r="K423" s="57">
        <f t="shared" ca="1" si="37"/>
        <v>131150</v>
      </c>
      <c r="P423" s="188" t="e">
        <f t="shared" si="36"/>
        <v>#N/A</v>
      </c>
      <c r="Q423" s="191" t="e">
        <f t="shared" si="34"/>
        <v>#N/A</v>
      </c>
      <c r="R423" s="191" t="e">
        <f t="shared" si="35"/>
        <v>#N/A</v>
      </c>
      <c r="S423" s="191" t="e">
        <f t="shared" si="38"/>
        <v>#N/A</v>
      </c>
      <c r="T423" s="192" t="e">
        <f>VLOOKUP(D423,'PC Receitas'!$N$4:$O$14,2,FALSE)</f>
        <v>#N/A</v>
      </c>
    </row>
    <row r="424" spans="3:20" ht="19.5" customHeight="1" thickTop="1" thickBot="1" x14ac:dyDescent="0.25">
      <c r="C424" s="58"/>
      <c r="D424" s="58"/>
      <c r="E424" s="58"/>
      <c r="F424" s="58"/>
      <c r="G424" s="58"/>
      <c r="H424" s="58"/>
      <c r="I424" s="59"/>
      <c r="J424" s="60"/>
      <c r="K424" s="57">
        <f t="shared" ca="1" si="37"/>
        <v>131150</v>
      </c>
      <c r="P424" s="188" t="e">
        <f t="shared" si="36"/>
        <v>#N/A</v>
      </c>
      <c r="Q424" s="191" t="e">
        <f t="shared" si="34"/>
        <v>#N/A</v>
      </c>
      <c r="R424" s="191" t="e">
        <f t="shared" si="35"/>
        <v>#N/A</v>
      </c>
      <c r="S424" s="191" t="e">
        <f t="shared" si="38"/>
        <v>#N/A</v>
      </c>
      <c r="T424" s="192" t="e">
        <f>VLOOKUP(D424,'PC Receitas'!$N$4:$O$14,2,FALSE)</f>
        <v>#N/A</v>
      </c>
    </row>
    <row r="425" spans="3:20" ht="19.5" customHeight="1" thickTop="1" thickBot="1" x14ac:dyDescent="0.25">
      <c r="C425" s="58"/>
      <c r="D425" s="58"/>
      <c r="E425" s="58"/>
      <c r="F425" s="58"/>
      <c r="G425" s="58"/>
      <c r="H425" s="58"/>
      <c r="I425" s="59"/>
      <c r="J425" s="60"/>
      <c r="K425" s="57">
        <f t="shared" ca="1" si="37"/>
        <v>131150</v>
      </c>
      <c r="P425" s="188" t="e">
        <f t="shared" si="36"/>
        <v>#N/A</v>
      </c>
      <c r="Q425" s="191" t="e">
        <f t="shared" si="34"/>
        <v>#N/A</v>
      </c>
      <c r="R425" s="191" t="e">
        <f t="shared" si="35"/>
        <v>#N/A</v>
      </c>
      <c r="S425" s="191" t="e">
        <f t="shared" si="38"/>
        <v>#N/A</v>
      </c>
      <c r="T425" s="192" t="e">
        <f>VLOOKUP(D425,'PC Receitas'!$N$4:$O$14,2,FALSE)</f>
        <v>#N/A</v>
      </c>
    </row>
    <row r="426" spans="3:20" ht="19.5" customHeight="1" thickTop="1" thickBot="1" x14ac:dyDescent="0.25">
      <c r="C426" s="58"/>
      <c r="D426" s="58"/>
      <c r="E426" s="58"/>
      <c r="F426" s="58"/>
      <c r="G426" s="58"/>
      <c r="H426" s="58"/>
      <c r="I426" s="59"/>
      <c r="J426" s="60"/>
      <c r="K426" s="57">
        <f t="shared" ca="1" si="37"/>
        <v>131150</v>
      </c>
      <c r="P426" s="188" t="e">
        <f t="shared" si="36"/>
        <v>#N/A</v>
      </c>
      <c r="Q426" s="191" t="e">
        <f t="shared" si="34"/>
        <v>#N/A</v>
      </c>
      <c r="R426" s="191" t="e">
        <f t="shared" si="35"/>
        <v>#N/A</v>
      </c>
      <c r="S426" s="191" t="e">
        <f t="shared" si="38"/>
        <v>#N/A</v>
      </c>
      <c r="T426" s="192" t="e">
        <f>VLOOKUP(D426,'PC Receitas'!$N$4:$O$14,2,FALSE)</f>
        <v>#N/A</v>
      </c>
    </row>
    <row r="427" spans="3:20" ht="19.5" customHeight="1" thickTop="1" thickBot="1" x14ac:dyDescent="0.25">
      <c r="C427" s="58"/>
      <c r="D427" s="58"/>
      <c r="E427" s="58"/>
      <c r="F427" s="58"/>
      <c r="G427" s="58"/>
      <c r="H427" s="58"/>
      <c r="I427" s="59"/>
      <c r="J427" s="60"/>
      <c r="K427" s="57">
        <f t="shared" ca="1" si="37"/>
        <v>131150</v>
      </c>
      <c r="P427" s="188" t="e">
        <f t="shared" si="36"/>
        <v>#N/A</v>
      </c>
      <c r="Q427" s="191" t="e">
        <f t="shared" si="34"/>
        <v>#N/A</v>
      </c>
      <c r="R427" s="191" t="e">
        <f t="shared" si="35"/>
        <v>#N/A</v>
      </c>
      <c r="S427" s="191" t="e">
        <f t="shared" si="38"/>
        <v>#N/A</v>
      </c>
      <c r="T427" s="192" t="e">
        <f>VLOOKUP(D427,'PC Receitas'!$N$4:$O$14,2,FALSE)</f>
        <v>#N/A</v>
      </c>
    </row>
    <row r="428" spans="3:20" ht="19.5" customHeight="1" thickTop="1" thickBot="1" x14ac:dyDescent="0.25">
      <c r="C428" s="58"/>
      <c r="D428" s="58"/>
      <c r="E428" s="58"/>
      <c r="F428" s="58"/>
      <c r="G428" s="58"/>
      <c r="H428" s="58"/>
      <c r="I428" s="59"/>
      <c r="J428" s="60"/>
      <c r="K428" s="57">
        <f t="shared" ca="1" si="37"/>
        <v>131150</v>
      </c>
      <c r="P428" s="188" t="e">
        <f t="shared" si="36"/>
        <v>#N/A</v>
      </c>
      <c r="Q428" s="191" t="e">
        <f t="shared" si="34"/>
        <v>#N/A</v>
      </c>
      <c r="R428" s="191" t="e">
        <f t="shared" si="35"/>
        <v>#N/A</v>
      </c>
      <c r="S428" s="191" t="e">
        <f t="shared" si="38"/>
        <v>#N/A</v>
      </c>
      <c r="T428" s="192" t="e">
        <f>VLOOKUP(D428,'PC Receitas'!$N$4:$O$14,2,FALSE)</f>
        <v>#N/A</v>
      </c>
    </row>
    <row r="429" spans="3:20" ht="19.5" customHeight="1" thickTop="1" thickBot="1" x14ac:dyDescent="0.25">
      <c r="C429" s="58"/>
      <c r="D429" s="58"/>
      <c r="E429" s="58"/>
      <c r="F429" s="58"/>
      <c r="G429" s="58"/>
      <c r="H429" s="58"/>
      <c r="I429" s="59"/>
      <c r="J429" s="60"/>
      <c r="K429" s="57">
        <f t="shared" ca="1" si="37"/>
        <v>131150</v>
      </c>
      <c r="P429" s="188" t="e">
        <f t="shared" si="36"/>
        <v>#N/A</v>
      </c>
      <c r="Q429" s="191" t="e">
        <f t="shared" si="34"/>
        <v>#N/A</v>
      </c>
      <c r="R429" s="191" t="e">
        <f t="shared" si="35"/>
        <v>#N/A</v>
      </c>
      <c r="S429" s="191" t="e">
        <f t="shared" si="38"/>
        <v>#N/A</v>
      </c>
      <c r="T429" s="192" t="e">
        <f>VLOOKUP(D429,'PC Receitas'!$N$4:$O$14,2,FALSE)</f>
        <v>#N/A</v>
      </c>
    </row>
    <row r="430" spans="3:20" ht="19.5" customHeight="1" thickTop="1" thickBot="1" x14ac:dyDescent="0.25">
      <c r="C430" s="58"/>
      <c r="D430" s="58"/>
      <c r="E430" s="58"/>
      <c r="F430" s="58"/>
      <c r="G430" s="58"/>
      <c r="H430" s="58"/>
      <c r="I430" s="59"/>
      <c r="J430" s="60"/>
      <c r="K430" s="57">
        <f t="shared" ca="1" si="37"/>
        <v>131150</v>
      </c>
      <c r="P430" s="188" t="e">
        <f t="shared" si="36"/>
        <v>#N/A</v>
      </c>
      <c r="Q430" s="191" t="e">
        <f t="shared" si="34"/>
        <v>#N/A</v>
      </c>
      <c r="R430" s="191" t="e">
        <f t="shared" si="35"/>
        <v>#N/A</v>
      </c>
      <c r="S430" s="191" t="e">
        <f t="shared" si="38"/>
        <v>#N/A</v>
      </c>
      <c r="T430" s="192" t="e">
        <f>VLOOKUP(D430,'PC Receitas'!$N$4:$O$14,2,FALSE)</f>
        <v>#N/A</v>
      </c>
    </row>
    <row r="431" spans="3:20" ht="19.5" customHeight="1" thickTop="1" thickBot="1" x14ac:dyDescent="0.25">
      <c r="C431" s="58"/>
      <c r="D431" s="58"/>
      <c r="E431" s="58"/>
      <c r="F431" s="58"/>
      <c r="G431" s="58"/>
      <c r="H431" s="58"/>
      <c r="I431" s="59"/>
      <c r="J431" s="60"/>
      <c r="K431" s="57">
        <f t="shared" ca="1" si="37"/>
        <v>131150</v>
      </c>
      <c r="P431" s="188" t="e">
        <f t="shared" si="36"/>
        <v>#N/A</v>
      </c>
      <c r="Q431" s="191" t="e">
        <f t="shared" si="34"/>
        <v>#N/A</v>
      </c>
      <c r="R431" s="191" t="e">
        <f t="shared" si="35"/>
        <v>#N/A</v>
      </c>
      <c r="S431" s="191" t="e">
        <f t="shared" si="38"/>
        <v>#N/A</v>
      </c>
      <c r="T431" s="192" t="e">
        <f>VLOOKUP(D431,'PC Receitas'!$N$4:$O$14,2,FALSE)</f>
        <v>#N/A</v>
      </c>
    </row>
    <row r="432" spans="3:20" ht="19.5" customHeight="1" thickTop="1" thickBot="1" x14ac:dyDescent="0.25">
      <c r="C432" s="58"/>
      <c r="D432" s="58"/>
      <c r="E432" s="58"/>
      <c r="F432" s="58"/>
      <c r="G432" s="58"/>
      <c r="H432" s="58"/>
      <c r="I432" s="59"/>
      <c r="J432" s="60"/>
      <c r="K432" s="57">
        <f t="shared" ca="1" si="37"/>
        <v>131150</v>
      </c>
      <c r="P432" s="188" t="e">
        <f t="shared" si="36"/>
        <v>#N/A</v>
      </c>
      <c r="Q432" s="191" t="e">
        <f t="shared" si="34"/>
        <v>#N/A</v>
      </c>
      <c r="R432" s="191" t="e">
        <f t="shared" si="35"/>
        <v>#N/A</v>
      </c>
      <c r="S432" s="191" t="e">
        <f t="shared" si="38"/>
        <v>#N/A</v>
      </c>
      <c r="T432" s="192" t="e">
        <f>VLOOKUP(D432,'PC Receitas'!$N$4:$O$14,2,FALSE)</f>
        <v>#N/A</v>
      </c>
    </row>
    <row r="433" spans="3:20" ht="19.5" customHeight="1" thickTop="1" thickBot="1" x14ac:dyDescent="0.25">
      <c r="C433" s="58"/>
      <c r="D433" s="58"/>
      <c r="E433" s="58"/>
      <c r="F433" s="58"/>
      <c r="G433" s="58"/>
      <c r="H433" s="58"/>
      <c r="I433" s="59"/>
      <c r="J433" s="60"/>
      <c r="K433" s="57">
        <f t="shared" ca="1" si="37"/>
        <v>131150</v>
      </c>
      <c r="P433" s="188" t="e">
        <f t="shared" si="36"/>
        <v>#N/A</v>
      </c>
      <c r="Q433" s="191" t="e">
        <f t="shared" si="34"/>
        <v>#N/A</v>
      </c>
      <c r="R433" s="191" t="e">
        <f t="shared" si="35"/>
        <v>#N/A</v>
      </c>
      <c r="S433" s="191" t="e">
        <f t="shared" si="38"/>
        <v>#N/A</v>
      </c>
      <c r="T433" s="192" t="e">
        <f>VLOOKUP(D433,'PC Receitas'!$N$4:$O$14,2,FALSE)</f>
        <v>#N/A</v>
      </c>
    </row>
    <row r="434" spans="3:20" ht="19.5" customHeight="1" thickTop="1" thickBot="1" x14ac:dyDescent="0.25">
      <c r="C434" s="58"/>
      <c r="D434" s="58"/>
      <c r="E434" s="58"/>
      <c r="F434" s="58"/>
      <c r="G434" s="58"/>
      <c r="H434" s="58"/>
      <c r="I434" s="59"/>
      <c r="J434" s="60"/>
      <c r="K434" s="57">
        <f t="shared" ca="1" si="37"/>
        <v>131150</v>
      </c>
      <c r="P434" s="188" t="e">
        <f t="shared" si="36"/>
        <v>#N/A</v>
      </c>
      <c r="Q434" s="191" t="e">
        <f t="shared" si="34"/>
        <v>#N/A</v>
      </c>
      <c r="R434" s="191" t="e">
        <f t="shared" si="35"/>
        <v>#N/A</v>
      </c>
      <c r="S434" s="191" t="e">
        <f t="shared" si="38"/>
        <v>#N/A</v>
      </c>
      <c r="T434" s="192" t="e">
        <f>VLOOKUP(D434,'PC Receitas'!$N$4:$O$14,2,FALSE)</f>
        <v>#N/A</v>
      </c>
    </row>
    <row r="435" spans="3:20" ht="19.5" customHeight="1" thickTop="1" thickBot="1" x14ac:dyDescent="0.25">
      <c r="C435" s="58"/>
      <c r="D435" s="58"/>
      <c r="E435" s="58"/>
      <c r="F435" s="58"/>
      <c r="G435" s="58"/>
      <c r="H435" s="58"/>
      <c r="I435" s="59"/>
      <c r="J435" s="60"/>
      <c r="K435" s="57">
        <f t="shared" ca="1" si="37"/>
        <v>131150</v>
      </c>
      <c r="P435" s="188" t="e">
        <f t="shared" si="36"/>
        <v>#N/A</v>
      </c>
      <c r="Q435" s="191" t="e">
        <f t="shared" si="34"/>
        <v>#N/A</v>
      </c>
      <c r="R435" s="191" t="e">
        <f t="shared" si="35"/>
        <v>#N/A</v>
      </c>
      <c r="S435" s="191" t="e">
        <f t="shared" si="38"/>
        <v>#N/A</v>
      </c>
      <c r="T435" s="192" t="e">
        <f>VLOOKUP(D435,'PC Receitas'!$N$4:$O$14,2,FALSE)</f>
        <v>#N/A</v>
      </c>
    </row>
    <row r="436" spans="3:20" ht="19.5" customHeight="1" thickTop="1" thickBot="1" x14ac:dyDescent="0.25">
      <c r="C436" s="58"/>
      <c r="D436" s="58"/>
      <c r="E436" s="58"/>
      <c r="F436" s="58"/>
      <c r="G436" s="58"/>
      <c r="H436" s="58"/>
      <c r="I436" s="59"/>
      <c r="J436" s="60"/>
      <c r="K436" s="57">
        <f t="shared" ca="1" si="37"/>
        <v>131150</v>
      </c>
      <c r="P436" s="188" t="e">
        <f t="shared" si="36"/>
        <v>#N/A</v>
      </c>
      <c r="Q436" s="191" t="e">
        <f t="shared" si="34"/>
        <v>#N/A</v>
      </c>
      <c r="R436" s="191" t="e">
        <f t="shared" si="35"/>
        <v>#N/A</v>
      </c>
      <c r="S436" s="191" t="e">
        <f t="shared" si="38"/>
        <v>#N/A</v>
      </c>
      <c r="T436" s="192" t="e">
        <f>VLOOKUP(D436,'PC Receitas'!$N$4:$O$14,2,FALSE)</f>
        <v>#N/A</v>
      </c>
    </row>
    <row r="437" spans="3:20" ht="19.5" customHeight="1" thickTop="1" thickBot="1" x14ac:dyDescent="0.25">
      <c r="C437" s="58"/>
      <c r="D437" s="58"/>
      <c r="E437" s="58"/>
      <c r="F437" s="58"/>
      <c r="G437" s="58"/>
      <c r="H437" s="58"/>
      <c r="I437" s="59"/>
      <c r="J437" s="60"/>
      <c r="K437" s="57">
        <f t="shared" ca="1" si="37"/>
        <v>131150</v>
      </c>
      <c r="P437" s="188" t="e">
        <f t="shared" si="36"/>
        <v>#N/A</v>
      </c>
      <c r="Q437" s="191" t="e">
        <f t="shared" si="34"/>
        <v>#N/A</v>
      </c>
      <c r="R437" s="191" t="e">
        <f t="shared" si="35"/>
        <v>#N/A</v>
      </c>
      <c r="S437" s="191" t="e">
        <f t="shared" si="38"/>
        <v>#N/A</v>
      </c>
      <c r="T437" s="192" t="e">
        <f>VLOOKUP(D437,'PC Receitas'!$N$4:$O$14,2,FALSE)</f>
        <v>#N/A</v>
      </c>
    </row>
    <row r="438" spans="3:20" ht="19.5" customHeight="1" thickTop="1" thickBot="1" x14ac:dyDescent="0.25">
      <c r="C438" s="58"/>
      <c r="D438" s="58"/>
      <c r="E438" s="58"/>
      <c r="F438" s="58"/>
      <c r="G438" s="58"/>
      <c r="H438" s="58"/>
      <c r="I438" s="59"/>
      <c r="J438" s="60"/>
      <c r="K438" s="57">
        <f t="shared" ca="1" si="37"/>
        <v>131150</v>
      </c>
      <c r="P438" s="188" t="e">
        <f t="shared" si="36"/>
        <v>#N/A</v>
      </c>
      <c r="Q438" s="191" t="e">
        <f t="shared" si="34"/>
        <v>#N/A</v>
      </c>
      <c r="R438" s="191" t="e">
        <f t="shared" si="35"/>
        <v>#N/A</v>
      </c>
      <c r="S438" s="191" t="e">
        <f t="shared" si="38"/>
        <v>#N/A</v>
      </c>
      <c r="T438" s="192" t="e">
        <f>VLOOKUP(D438,'PC Receitas'!$N$4:$O$14,2,FALSE)</f>
        <v>#N/A</v>
      </c>
    </row>
    <row r="439" spans="3:20" ht="19.5" customHeight="1" thickTop="1" thickBot="1" x14ac:dyDescent="0.25">
      <c r="C439" s="58"/>
      <c r="D439" s="58"/>
      <c r="E439" s="58"/>
      <c r="F439" s="58"/>
      <c r="G439" s="58"/>
      <c r="H439" s="58"/>
      <c r="I439" s="59"/>
      <c r="J439" s="60"/>
      <c r="K439" s="57">
        <f t="shared" ca="1" si="37"/>
        <v>131150</v>
      </c>
      <c r="P439" s="188" t="e">
        <f t="shared" si="36"/>
        <v>#N/A</v>
      </c>
      <c r="Q439" s="191" t="e">
        <f t="shared" si="34"/>
        <v>#N/A</v>
      </c>
      <c r="R439" s="191" t="e">
        <f t="shared" si="35"/>
        <v>#N/A</v>
      </c>
      <c r="S439" s="191" t="e">
        <f t="shared" si="38"/>
        <v>#N/A</v>
      </c>
      <c r="T439" s="192" t="e">
        <f>VLOOKUP(D439,'PC Receitas'!$N$4:$O$14,2,FALSE)</f>
        <v>#N/A</v>
      </c>
    </row>
    <row r="440" spans="3:20" ht="19.5" customHeight="1" thickTop="1" thickBot="1" x14ac:dyDescent="0.25">
      <c r="C440" s="58"/>
      <c r="D440" s="58"/>
      <c r="E440" s="58"/>
      <c r="F440" s="58"/>
      <c r="G440" s="58"/>
      <c r="H440" s="58"/>
      <c r="I440" s="59"/>
      <c r="J440" s="60"/>
      <c r="K440" s="57">
        <f t="shared" ca="1" si="37"/>
        <v>131150</v>
      </c>
      <c r="P440" s="188" t="e">
        <f t="shared" si="36"/>
        <v>#N/A</v>
      </c>
      <c r="Q440" s="191" t="e">
        <f t="shared" si="34"/>
        <v>#N/A</v>
      </c>
      <c r="R440" s="191" t="e">
        <f t="shared" si="35"/>
        <v>#N/A</v>
      </c>
      <c r="S440" s="191" t="e">
        <f t="shared" si="38"/>
        <v>#N/A</v>
      </c>
      <c r="T440" s="192" t="e">
        <f>VLOOKUP(D440,'PC Receitas'!$N$4:$O$14,2,FALSE)</f>
        <v>#N/A</v>
      </c>
    </row>
    <row r="441" spans="3:20" ht="19.5" customHeight="1" thickTop="1" thickBot="1" x14ac:dyDescent="0.25">
      <c r="C441" s="58"/>
      <c r="D441" s="58"/>
      <c r="E441" s="58"/>
      <c r="F441" s="58"/>
      <c r="G441" s="58"/>
      <c r="H441" s="58"/>
      <c r="I441" s="59"/>
      <c r="J441" s="60"/>
      <c r="K441" s="57">
        <f t="shared" ca="1" si="37"/>
        <v>131150</v>
      </c>
      <c r="P441" s="188" t="e">
        <f t="shared" si="36"/>
        <v>#N/A</v>
      </c>
      <c r="Q441" s="191" t="e">
        <f t="shared" si="34"/>
        <v>#N/A</v>
      </c>
      <c r="R441" s="191" t="e">
        <f t="shared" si="35"/>
        <v>#N/A</v>
      </c>
      <c r="S441" s="191" t="e">
        <f t="shared" si="38"/>
        <v>#N/A</v>
      </c>
      <c r="T441" s="192" t="e">
        <f>VLOOKUP(D441,'PC Receitas'!$N$4:$O$14,2,FALSE)</f>
        <v>#N/A</v>
      </c>
    </row>
    <row r="442" spans="3:20" ht="19.5" customHeight="1" thickTop="1" thickBot="1" x14ac:dyDescent="0.25">
      <c r="C442" s="58"/>
      <c r="D442" s="58"/>
      <c r="E442" s="58"/>
      <c r="F442" s="58"/>
      <c r="G442" s="58"/>
      <c r="H442" s="58"/>
      <c r="I442" s="59"/>
      <c r="J442" s="60"/>
      <c r="K442" s="57">
        <f t="shared" ca="1" si="37"/>
        <v>131150</v>
      </c>
      <c r="P442" s="188" t="e">
        <f t="shared" si="36"/>
        <v>#N/A</v>
      </c>
      <c r="Q442" s="191" t="e">
        <f t="shared" si="34"/>
        <v>#N/A</v>
      </c>
      <c r="R442" s="191" t="e">
        <f t="shared" si="35"/>
        <v>#N/A</v>
      </c>
      <c r="S442" s="191" t="e">
        <f t="shared" si="38"/>
        <v>#N/A</v>
      </c>
      <c r="T442" s="192" t="e">
        <f>VLOOKUP(D442,'PC Receitas'!$N$4:$O$14,2,FALSE)</f>
        <v>#N/A</v>
      </c>
    </row>
    <row r="443" spans="3:20" ht="19.5" customHeight="1" thickTop="1" thickBot="1" x14ac:dyDescent="0.25">
      <c r="C443" s="58"/>
      <c r="D443" s="58"/>
      <c r="E443" s="58"/>
      <c r="F443" s="58"/>
      <c r="G443" s="58"/>
      <c r="H443" s="58"/>
      <c r="I443" s="59"/>
      <c r="J443" s="60"/>
      <c r="K443" s="57">
        <f t="shared" ca="1" si="37"/>
        <v>131150</v>
      </c>
      <c r="P443" s="188" t="e">
        <f t="shared" si="36"/>
        <v>#N/A</v>
      </c>
      <c r="Q443" s="191" t="e">
        <f t="shared" si="34"/>
        <v>#N/A</v>
      </c>
      <c r="R443" s="191" t="e">
        <f t="shared" si="35"/>
        <v>#N/A</v>
      </c>
      <c r="S443" s="191" t="e">
        <f t="shared" si="38"/>
        <v>#N/A</v>
      </c>
      <c r="T443" s="192" t="e">
        <f>VLOOKUP(D443,'PC Receitas'!$N$4:$O$14,2,FALSE)</f>
        <v>#N/A</v>
      </c>
    </row>
    <row r="444" spans="3:20" ht="19.5" customHeight="1" thickTop="1" thickBot="1" x14ac:dyDescent="0.25">
      <c r="C444" s="58"/>
      <c r="D444" s="58"/>
      <c r="E444" s="58"/>
      <c r="F444" s="58"/>
      <c r="G444" s="58"/>
      <c r="H444" s="58"/>
      <c r="I444" s="59"/>
      <c r="J444" s="60"/>
      <c r="K444" s="57">
        <f t="shared" ca="1" si="37"/>
        <v>131150</v>
      </c>
      <c r="P444" s="188" t="e">
        <f t="shared" si="36"/>
        <v>#N/A</v>
      </c>
      <c r="Q444" s="191" t="e">
        <f t="shared" si="34"/>
        <v>#N/A</v>
      </c>
      <c r="R444" s="191" t="e">
        <f t="shared" si="35"/>
        <v>#N/A</v>
      </c>
      <c r="S444" s="191" t="e">
        <f t="shared" si="38"/>
        <v>#N/A</v>
      </c>
      <c r="T444" s="192" t="e">
        <f>VLOOKUP(D444,'PC Receitas'!$N$4:$O$14,2,FALSE)</f>
        <v>#N/A</v>
      </c>
    </row>
    <row r="445" spans="3:20" ht="19.5" customHeight="1" thickTop="1" thickBot="1" x14ac:dyDescent="0.25">
      <c r="C445" s="58"/>
      <c r="D445" s="58"/>
      <c r="E445" s="58"/>
      <c r="F445" s="58"/>
      <c r="G445" s="58"/>
      <c r="H445" s="58"/>
      <c r="I445" s="59"/>
      <c r="J445" s="60"/>
      <c r="K445" s="57">
        <f t="shared" ca="1" si="37"/>
        <v>131150</v>
      </c>
      <c r="P445" s="188" t="e">
        <f t="shared" si="36"/>
        <v>#N/A</v>
      </c>
      <c r="Q445" s="191" t="e">
        <f t="shared" si="34"/>
        <v>#N/A</v>
      </c>
      <c r="R445" s="191" t="e">
        <f t="shared" si="35"/>
        <v>#N/A</v>
      </c>
      <c r="S445" s="191" t="e">
        <f t="shared" si="38"/>
        <v>#N/A</v>
      </c>
      <c r="T445" s="192" t="e">
        <f>VLOOKUP(D445,'PC Receitas'!$N$4:$O$14,2,FALSE)</f>
        <v>#N/A</v>
      </c>
    </row>
    <row r="446" spans="3:20" ht="19.5" customHeight="1" thickTop="1" thickBot="1" x14ac:dyDescent="0.25">
      <c r="C446" s="58"/>
      <c r="D446" s="58"/>
      <c r="E446" s="58"/>
      <c r="F446" s="58"/>
      <c r="G446" s="58"/>
      <c r="H446" s="58"/>
      <c r="I446" s="59"/>
      <c r="J446" s="60"/>
      <c r="K446" s="57">
        <f t="shared" ca="1" si="37"/>
        <v>131150</v>
      </c>
      <c r="P446" s="188" t="e">
        <f t="shared" si="36"/>
        <v>#N/A</v>
      </c>
      <c r="Q446" s="191" t="e">
        <f t="shared" si="34"/>
        <v>#N/A</v>
      </c>
      <c r="R446" s="191" t="e">
        <f t="shared" si="35"/>
        <v>#N/A</v>
      </c>
      <c r="S446" s="191" t="e">
        <f t="shared" si="38"/>
        <v>#N/A</v>
      </c>
      <c r="T446" s="192" t="e">
        <f>VLOOKUP(D446,'PC Receitas'!$N$4:$O$14,2,FALSE)</f>
        <v>#N/A</v>
      </c>
    </row>
    <row r="447" spans="3:20" ht="19.5" customHeight="1" thickTop="1" thickBot="1" x14ac:dyDescent="0.25">
      <c r="C447" s="58"/>
      <c r="D447" s="58"/>
      <c r="E447" s="58"/>
      <c r="F447" s="58"/>
      <c r="G447" s="58"/>
      <c r="H447" s="58"/>
      <c r="I447" s="59"/>
      <c r="J447" s="60"/>
      <c r="K447" s="57">
        <f t="shared" ca="1" si="37"/>
        <v>131150</v>
      </c>
      <c r="P447" s="188" t="e">
        <f t="shared" si="36"/>
        <v>#N/A</v>
      </c>
      <c r="Q447" s="191" t="e">
        <f t="shared" si="34"/>
        <v>#N/A</v>
      </c>
      <c r="R447" s="191" t="e">
        <f t="shared" si="35"/>
        <v>#N/A</v>
      </c>
      <c r="S447" s="191" t="e">
        <f t="shared" si="38"/>
        <v>#N/A</v>
      </c>
      <c r="T447" s="192" t="e">
        <f>VLOOKUP(D447,'PC Receitas'!$N$4:$O$14,2,FALSE)</f>
        <v>#N/A</v>
      </c>
    </row>
    <row r="448" spans="3:20" ht="19.5" customHeight="1" thickTop="1" thickBot="1" x14ac:dyDescent="0.25">
      <c r="C448" s="58"/>
      <c r="D448" s="58"/>
      <c r="E448" s="58"/>
      <c r="F448" s="58"/>
      <c r="G448" s="58"/>
      <c r="H448" s="58"/>
      <c r="I448" s="59"/>
      <c r="J448" s="60"/>
      <c r="K448" s="57">
        <f t="shared" ca="1" si="37"/>
        <v>131150</v>
      </c>
      <c r="P448" s="188" t="e">
        <f t="shared" si="36"/>
        <v>#N/A</v>
      </c>
      <c r="Q448" s="191" t="e">
        <f t="shared" si="34"/>
        <v>#N/A</v>
      </c>
      <c r="R448" s="191" t="e">
        <f t="shared" si="35"/>
        <v>#N/A</v>
      </c>
      <c r="S448" s="191" t="e">
        <f t="shared" si="38"/>
        <v>#N/A</v>
      </c>
      <c r="T448" s="192" t="e">
        <f>VLOOKUP(D448,'PC Receitas'!$N$4:$O$14,2,FALSE)</f>
        <v>#N/A</v>
      </c>
    </row>
    <row r="449" spans="3:20" ht="19.5" customHeight="1" thickTop="1" thickBot="1" x14ac:dyDescent="0.25">
      <c r="C449" s="58"/>
      <c r="D449" s="58"/>
      <c r="E449" s="58"/>
      <c r="F449" s="58"/>
      <c r="G449" s="58"/>
      <c r="H449" s="58"/>
      <c r="I449" s="59"/>
      <c r="J449" s="60"/>
      <c r="K449" s="57">
        <f t="shared" ca="1" si="37"/>
        <v>131150</v>
      </c>
      <c r="P449" s="188" t="e">
        <f t="shared" si="36"/>
        <v>#N/A</v>
      </c>
      <c r="Q449" s="191" t="e">
        <f t="shared" si="34"/>
        <v>#N/A</v>
      </c>
      <c r="R449" s="191" t="e">
        <f t="shared" si="35"/>
        <v>#N/A</v>
      </c>
      <c r="S449" s="191" t="e">
        <f t="shared" si="38"/>
        <v>#N/A</v>
      </c>
      <c r="T449" s="192" t="e">
        <f>VLOOKUP(D449,'PC Receitas'!$N$4:$O$14,2,FALSE)</f>
        <v>#N/A</v>
      </c>
    </row>
    <row r="450" spans="3:20" ht="19.5" customHeight="1" thickTop="1" thickBot="1" x14ac:dyDescent="0.25">
      <c r="C450" s="58"/>
      <c r="D450" s="58"/>
      <c r="E450" s="58"/>
      <c r="F450" s="58"/>
      <c r="G450" s="58"/>
      <c r="H450" s="58"/>
      <c r="I450" s="59"/>
      <c r="J450" s="60"/>
      <c r="K450" s="57">
        <f t="shared" ca="1" si="37"/>
        <v>131150</v>
      </c>
      <c r="P450" s="188" t="e">
        <f t="shared" si="36"/>
        <v>#N/A</v>
      </c>
      <c r="Q450" s="191" t="e">
        <f t="shared" si="34"/>
        <v>#N/A</v>
      </c>
      <c r="R450" s="191" t="e">
        <f t="shared" si="35"/>
        <v>#N/A</v>
      </c>
      <c r="S450" s="191" t="e">
        <f t="shared" si="38"/>
        <v>#N/A</v>
      </c>
      <c r="T450" s="192" t="e">
        <f>VLOOKUP(D450,'PC Receitas'!$N$4:$O$14,2,FALSE)</f>
        <v>#N/A</v>
      </c>
    </row>
    <row r="451" spans="3:20" ht="19.5" customHeight="1" thickTop="1" thickBot="1" x14ac:dyDescent="0.25">
      <c r="C451" s="58"/>
      <c r="D451" s="58"/>
      <c r="E451" s="58"/>
      <c r="F451" s="58"/>
      <c r="G451" s="58"/>
      <c r="H451" s="58"/>
      <c r="I451" s="59"/>
      <c r="J451" s="60"/>
      <c r="K451" s="57">
        <f t="shared" ca="1" si="37"/>
        <v>131150</v>
      </c>
      <c r="P451" s="188" t="e">
        <f t="shared" si="36"/>
        <v>#N/A</v>
      </c>
      <c r="Q451" s="191" t="e">
        <f t="shared" si="34"/>
        <v>#N/A</v>
      </c>
      <c r="R451" s="191" t="e">
        <f t="shared" si="35"/>
        <v>#N/A</v>
      </c>
      <c r="S451" s="191" t="e">
        <f t="shared" si="38"/>
        <v>#N/A</v>
      </c>
      <c r="T451" s="192" t="e">
        <f>VLOOKUP(D451,'PC Receitas'!$N$4:$O$14,2,FALSE)</f>
        <v>#N/A</v>
      </c>
    </row>
    <row r="452" spans="3:20" ht="19.5" customHeight="1" thickTop="1" thickBot="1" x14ac:dyDescent="0.25">
      <c r="C452" s="58"/>
      <c r="D452" s="58"/>
      <c r="E452" s="58"/>
      <c r="F452" s="58"/>
      <c r="G452" s="58"/>
      <c r="H452" s="58"/>
      <c r="I452" s="59"/>
      <c r="J452" s="60"/>
      <c r="K452" s="57">
        <f t="shared" ca="1" si="37"/>
        <v>131150</v>
      </c>
      <c r="P452" s="188" t="e">
        <f t="shared" si="36"/>
        <v>#N/A</v>
      </c>
      <c r="Q452" s="191" t="e">
        <f t="shared" si="34"/>
        <v>#N/A</v>
      </c>
      <c r="R452" s="191" t="e">
        <f t="shared" si="35"/>
        <v>#N/A</v>
      </c>
      <c r="S452" s="191" t="e">
        <f t="shared" si="38"/>
        <v>#N/A</v>
      </c>
      <c r="T452" s="192" t="e">
        <f>VLOOKUP(D452,'PC Receitas'!$N$4:$O$14,2,FALSE)</f>
        <v>#N/A</v>
      </c>
    </row>
    <row r="453" spans="3:20" ht="19.5" customHeight="1" thickTop="1" thickBot="1" x14ac:dyDescent="0.25">
      <c r="C453" s="58"/>
      <c r="D453" s="58"/>
      <c r="E453" s="58"/>
      <c r="F453" s="58"/>
      <c r="G453" s="58"/>
      <c r="H453" s="58"/>
      <c r="I453" s="59"/>
      <c r="J453" s="60"/>
      <c r="K453" s="57">
        <f t="shared" ca="1" si="37"/>
        <v>131150</v>
      </c>
      <c r="P453" s="188" t="e">
        <f t="shared" si="36"/>
        <v>#N/A</v>
      </c>
      <c r="Q453" s="191" t="e">
        <f t="shared" si="34"/>
        <v>#N/A</v>
      </c>
      <c r="R453" s="191" t="e">
        <f t="shared" si="35"/>
        <v>#N/A</v>
      </c>
      <c r="S453" s="191" t="e">
        <f t="shared" si="38"/>
        <v>#N/A</v>
      </c>
      <c r="T453" s="192" t="e">
        <f>VLOOKUP(D453,'PC Receitas'!$N$4:$O$14,2,FALSE)</f>
        <v>#N/A</v>
      </c>
    </row>
    <row r="454" spans="3:20" ht="19.5" customHeight="1" thickTop="1" thickBot="1" x14ac:dyDescent="0.25">
      <c r="C454" s="58"/>
      <c r="D454" s="58"/>
      <c r="E454" s="58"/>
      <c r="F454" s="58"/>
      <c r="G454" s="58"/>
      <c r="H454" s="58"/>
      <c r="I454" s="59"/>
      <c r="J454" s="60"/>
      <c r="K454" s="57">
        <f t="shared" ca="1" si="37"/>
        <v>131150</v>
      </c>
      <c r="P454" s="188" t="e">
        <f t="shared" si="36"/>
        <v>#N/A</v>
      </c>
      <c r="Q454" s="191" t="e">
        <f t="shared" ref="Q454:Q517" si="39">IF(T454="Despesas_de_Moradia","Despesa",IF(T454="Despesas_com_Alimentacao","Despesa",IF(T454="Despesas_com_Saude","Despesa","")))</f>
        <v>#N/A</v>
      </c>
      <c r="R454" s="191" t="e">
        <f t="shared" ref="R454:R517" si="40">IF(T454="Renda_Familiar","Receita",IF(T454="Receitas_com_Aplicacoes_Financeiras","Receita",IF(T454="Outras_Receitas","Receita","")))</f>
        <v>#N/A</v>
      </c>
      <c r="S454" s="191" t="e">
        <f t="shared" si="38"/>
        <v>#N/A</v>
      </c>
      <c r="T454" s="192" t="e">
        <f>VLOOKUP(D454,'PC Receitas'!$N$4:$O$14,2,FALSE)</f>
        <v>#N/A</v>
      </c>
    </row>
    <row r="455" spans="3:20" ht="19.5" customHeight="1" thickTop="1" thickBot="1" x14ac:dyDescent="0.25">
      <c r="C455" s="58"/>
      <c r="D455" s="58"/>
      <c r="E455" s="58"/>
      <c r="F455" s="58"/>
      <c r="G455" s="58"/>
      <c r="H455" s="58"/>
      <c r="I455" s="59"/>
      <c r="J455" s="60"/>
      <c r="K455" s="57">
        <f t="shared" ca="1" si="37"/>
        <v>131150</v>
      </c>
      <c r="P455" s="188" t="e">
        <f t="shared" si="36"/>
        <v>#N/A</v>
      </c>
      <c r="Q455" s="191" t="e">
        <f t="shared" si="39"/>
        <v>#N/A</v>
      </c>
      <c r="R455" s="191" t="e">
        <f t="shared" si="40"/>
        <v>#N/A</v>
      </c>
      <c r="S455" s="191" t="e">
        <f t="shared" si="38"/>
        <v>#N/A</v>
      </c>
      <c r="T455" s="192" t="e">
        <f>VLOOKUP(D455,'PC Receitas'!$N$4:$O$14,2,FALSE)</f>
        <v>#N/A</v>
      </c>
    </row>
    <row r="456" spans="3:20" ht="19.5" customHeight="1" thickTop="1" thickBot="1" x14ac:dyDescent="0.25">
      <c r="C456" s="58"/>
      <c r="D456" s="58"/>
      <c r="E456" s="58"/>
      <c r="F456" s="58"/>
      <c r="G456" s="58"/>
      <c r="H456" s="58"/>
      <c r="I456" s="59"/>
      <c r="J456" s="60"/>
      <c r="K456" s="57">
        <f t="shared" ca="1" si="37"/>
        <v>131150</v>
      </c>
      <c r="P456" s="188" t="e">
        <f t="shared" si="36"/>
        <v>#N/A</v>
      </c>
      <c r="Q456" s="191" t="e">
        <f t="shared" si="39"/>
        <v>#N/A</v>
      </c>
      <c r="R456" s="191" t="e">
        <f t="shared" si="40"/>
        <v>#N/A</v>
      </c>
      <c r="S456" s="191" t="e">
        <f t="shared" si="38"/>
        <v>#N/A</v>
      </c>
      <c r="T456" s="192" t="e">
        <f>VLOOKUP(D456,'PC Receitas'!$N$4:$O$14,2,FALSE)</f>
        <v>#N/A</v>
      </c>
    </row>
    <row r="457" spans="3:20" ht="19.5" customHeight="1" thickTop="1" thickBot="1" x14ac:dyDescent="0.25">
      <c r="C457" s="58"/>
      <c r="D457" s="58"/>
      <c r="E457" s="58"/>
      <c r="F457" s="58"/>
      <c r="G457" s="58"/>
      <c r="H457" s="58"/>
      <c r="I457" s="59"/>
      <c r="J457" s="60"/>
      <c r="K457" s="57">
        <f t="shared" ca="1" si="37"/>
        <v>131150</v>
      </c>
      <c r="P457" s="188" t="e">
        <f t="shared" si="36"/>
        <v>#N/A</v>
      </c>
      <c r="Q457" s="191" t="e">
        <f t="shared" si="39"/>
        <v>#N/A</v>
      </c>
      <c r="R457" s="191" t="e">
        <f t="shared" si="40"/>
        <v>#N/A</v>
      </c>
      <c r="S457" s="191" t="e">
        <f t="shared" si="38"/>
        <v>#N/A</v>
      </c>
      <c r="T457" s="192" t="e">
        <f>VLOOKUP(D457,'PC Receitas'!$N$4:$O$14,2,FALSE)</f>
        <v>#N/A</v>
      </c>
    </row>
    <row r="458" spans="3:20" ht="19.5" customHeight="1" thickTop="1" thickBot="1" x14ac:dyDescent="0.25">
      <c r="C458" s="58"/>
      <c r="D458" s="58"/>
      <c r="E458" s="58"/>
      <c r="F458" s="58"/>
      <c r="G458" s="58"/>
      <c r="H458" s="58"/>
      <c r="I458" s="59"/>
      <c r="J458" s="60"/>
      <c r="K458" s="57">
        <f t="shared" ca="1" si="37"/>
        <v>131150</v>
      </c>
      <c r="P458" s="188" t="e">
        <f t="shared" si="36"/>
        <v>#N/A</v>
      </c>
      <c r="Q458" s="191" t="e">
        <f t="shared" si="39"/>
        <v>#N/A</v>
      </c>
      <c r="R458" s="191" t="e">
        <f t="shared" si="40"/>
        <v>#N/A</v>
      </c>
      <c r="S458" s="191" t="e">
        <f t="shared" si="38"/>
        <v>#N/A</v>
      </c>
      <c r="T458" s="192" t="e">
        <f>VLOOKUP(D458,'PC Receitas'!$N$4:$O$14,2,FALSE)</f>
        <v>#N/A</v>
      </c>
    </row>
    <row r="459" spans="3:20" ht="19.5" customHeight="1" thickTop="1" thickBot="1" x14ac:dyDescent="0.25">
      <c r="C459" s="58"/>
      <c r="D459" s="58"/>
      <c r="E459" s="58"/>
      <c r="F459" s="58"/>
      <c r="G459" s="58"/>
      <c r="H459" s="58"/>
      <c r="I459" s="59"/>
      <c r="J459" s="60"/>
      <c r="K459" s="57">
        <f t="shared" ca="1" si="37"/>
        <v>131150</v>
      </c>
      <c r="P459" s="188" t="e">
        <f t="shared" si="36"/>
        <v>#N/A</v>
      </c>
      <c r="Q459" s="191" t="e">
        <f t="shared" si="39"/>
        <v>#N/A</v>
      </c>
      <c r="R459" s="191" t="e">
        <f t="shared" si="40"/>
        <v>#N/A</v>
      </c>
      <c r="S459" s="191" t="e">
        <f t="shared" si="38"/>
        <v>#N/A</v>
      </c>
      <c r="T459" s="192" t="e">
        <f>VLOOKUP(D459,'PC Receitas'!$N$4:$O$14,2,FALSE)</f>
        <v>#N/A</v>
      </c>
    </row>
    <row r="460" spans="3:20" ht="19.5" customHeight="1" thickTop="1" thickBot="1" x14ac:dyDescent="0.25">
      <c r="C460" s="58"/>
      <c r="D460" s="58"/>
      <c r="E460" s="58"/>
      <c r="F460" s="58"/>
      <c r="G460" s="58"/>
      <c r="H460" s="58"/>
      <c r="I460" s="59"/>
      <c r="J460" s="60"/>
      <c r="K460" s="57">
        <f t="shared" ca="1" si="37"/>
        <v>131150</v>
      </c>
      <c r="P460" s="188" t="e">
        <f t="shared" si="36"/>
        <v>#N/A</v>
      </c>
      <c r="Q460" s="191" t="e">
        <f t="shared" si="39"/>
        <v>#N/A</v>
      </c>
      <c r="R460" s="191" t="e">
        <f t="shared" si="40"/>
        <v>#N/A</v>
      </c>
      <c r="S460" s="191" t="e">
        <f t="shared" si="38"/>
        <v>#N/A</v>
      </c>
      <c r="T460" s="192" t="e">
        <f>VLOOKUP(D460,'PC Receitas'!$N$4:$O$14,2,FALSE)</f>
        <v>#N/A</v>
      </c>
    </row>
    <row r="461" spans="3:20" ht="19.5" customHeight="1" thickTop="1" thickBot="1" x14ac:dyDescent="0.25">
      <c r="C461" s="58"/>
      <c r="D461" s="58"/>
      <c r="E461" s="58"/>
      <c r="F461" s="58"/>
      <c r="G461" s="58"/>
      <c r="H461" s="58"/>
      <c r="I461" s="59"/>
      <c r="J461" s="60"/>
      <c r="K461" s="57">
        <f t="shared" ca="1" si="37"/>
        <v>131150</v>
      </c>
      <c r="P461" s="188" t="e">
        <f t="shared" si="36"/>
        <v>#N/A</v>
      </c>
      <c r="Q461" s="191" t="e">
        <f t="shared" si="39"/>
        <v>#N/A</v>
      </c>
      <c r="R461" s="191" t="e">
        <f t="shared" si="40"/>
        <v>#N/A</v>
      </c>
      <c r="S461" s="191" t="e">
        <f t="shared" si="38"/>
        <v>#N/A</v>
      </c>
      <c r="T461" s="192" t="e">
        <f>VLOOKUP(D461,'PC Receitas'!$N$4:$O$14,2,FALSE)</f>
        <v>#N/A</v>
      </c>
    </row>
    <row r="462" spans="3:20" ht="19.5" customHeight="1" thickTop="1" thickBot="1" x14ac:dyDescent="0.25">
      <c r="C462" s="58"/>
      <c r="D462" s="58"/>
      <c r="E462" s="58"/>
      <c r="F462" s="58"/>
      <c r="G462" s="58"/>
      <c r="H462" s="58"/>
      <c r="I462" s="59"/>
      <c r="J462" s="60"/>
      <c r="K462" s="57">
        <f t="shared" ca="1" si="37"/>
        <v>131150</v>
      </c>
      <c r="P462" s="188" t="e">
        <f t="shared" si="36"/>
        <v>#N/A</v>
      </c>
      <c r="Q462" s="191" t="e">
        <f t="shared" si="39"/>
        <v>#N/A</v>
      </c>
      <c r="R462" s="191" t="e">
        <f t="shared" si="40"/>
        <v>#N/A</v>
      </c>
      <c r="S462" s="191" t="e">
        <f t="shared" si="38"/>
        <v>#N/A</v>
      </c>
      <c r="T462" s="192" t="e">
        <f>VLOOKUP(D462,'PC Receitas'!$N$4:$O$14,2,FALSE)</f>
        <v>#N/A</v>
      </c>
    </row>
    <row r="463" spans="3:20" ht="19.5" customHeight="1" thickTop="1" thickBot="1" x14ac:dyDescent="0.25">
      <c r="C463" s="58"/>
      <c r="D463" s="58"/>
      <c r="E463" s="58"/>
      <c r="F463" s="58"/>
      <c r="G463" s="58"/>
      <c r="H463" s="58"/>
      <c r="I463" s="59"/>
      <c r="J463" s="60"/>
      <c r="K463" s="57">
        <f t="shared" ca="1" si="37"/>
        <v>131150</v>
      </c>
      <c r="P463" s="188" t="e">
        <f t="shared" si="36"/>
        <v>#N/A</v>
      </c>
      <c r="Q463" s="191" t="e">
        <f t="shared" si="39"/>
        <v>#N/A</v>
      </c>
      <c r="R463" s="191" t="e">
        <f t="shared" si="40"/>
        <v>#N/A</v>
      </c>
      <c r="S463" s="191" t="e">
        <f t="shared" si="38"/>
        <v>#N/A</v>
      </c>
      <c r="T463" s="192" t="e">
        <f>VLOOKUP(D463,'PC Receitas'!$N$4:$O$14,2,FALSE)</f>
        <v>#N/A</v>
      </c>
    </row>
    <row r="464" spans="3:20" ht="19.5" customHeight="1" thickTop="1" thickBot="1" x14ac:dyDescent="0.25">
      <c r="C464" s="58"/>
      <c r="D464" s="58"/>
      <c r="E464" s="58"/>
      <c r="F464" s="58"/>
      <c r="G464" s="58"/>
      <c r="H464" s="58"/>
      <c r="I464" s="59"/>
      <c r="J464" s="60"/>
      <c r="K464" s="57">
        <f t="shared" ca="1" si="37"/>
        <v>131150</v>
      </c>
      <c r="P464" s="188" t="e">
        <f t="shared" ref="P464:P527" si="41">IF(T464="Despesas_com_Transportes","Despesa",IF(T464="Despesas_com_Lazer_e_Informacao","Despesa",IF(T464="Outras_Despesas","Despesa",IF(T464="Imposto_de_Renda","Despesa",IF(T464="Investimentos_Bens","Despesa","")))))</f>
        <v>#N/A</v>
      </c>
      <c r="Q464" s="191" t="e">
        <f t="shared" si="39"/>
        <v>#N/A</v>
      </c>
      <c r="R464" s="191" t="e">
        <f t="shared" si="40"/>
        <v>#N/A</v>
      </c>
      <c r="S464" s="191" t="e">
        <f t="shared" si="38"/>
        <v>#N/A</v>
      </c>
      <c r="T464" s="192" t="e">
        <f>VLOOKUP(D464,'PC Receitas'!$N$4:$O$14,2,FALSE)</f>
        <v>#N/A</v>
      </c>
    </row>
    <row r="465" spans="3:20" ht="19.5" customHeight="1" thickTop="1" thickBot="1" x14ac:dyDescent="0.25">
      <c r="C465" s="58"/>
      <c r="D465" s="58"/>
      <c r="E465" s="58"/>
      <c r="F465" s="58"/>
      <c r="G465" s="58"/>
      <c r="H465" s="58"/>
      <c r="I465" s="59"/>
      <c r="J465" s="60"/>
      <c r="K465" s="57">
        <f t="shared" ca="1" si="37"/>
        <v>131150</v>
      </c>
      <c r="P465" s="188" t="e">
        <f t="shared" si="41"/>
        <v>#N/A</v>
      </c>
      <c r="Q465" s="191" t="e">
        <f t="shared" si="39"/>
        <v>#N/A</v>
      </c>
      <c r="R465" s="191" t="e">
        <f t="shared" si="40"/>
        <v>#N/A</v>
      </c>
      <c r="S465" s="191" t="e">
        <f t="shared" si="38"/>
        <v>#N/A</v>
      </c>
      <c r="T465" s="192" t="e">
        <f>VLOOKUP(D465,'PC Receitas'!$N$4:$O$14,2,FALSE)</f>
        <v>#N/A</v>
      </c>
    </row>
    <row r="466" spans="3:20" ht="19.5" customHeight="1" thickTop="1" thickBot="1" x14ac:dyDescent="0.25">
      <c r="C466" s="58"/>
      <c r="D466" s="58"/>
      <c r="E466" s="58"/>
      <c r="F466" s="58"/>
      <c r="G466" s="58"/>
      <c r="H466" s="58"/>
      <c r="I466" s="59"/>
      <c r="J466" s="60"/>
      <c r="K466" s="57">
        <f t="shared" ca="1" si="37"/>
        <v>131150</v>
      </c>
      <c r="P466" s="188" t="e">
        <f t="shared" si="41"/>
        <v>#N/A</v>
      </c>
      <c r="Q466" s="191" t="e">
        <f t="shared" si="39"/>
        <v>#N/A</v>
      </c>
      <c r="R466" s="191" t="e">
        <f t="shared" si="40"/>
        <v>#N/A</v>
      </c>
      <c r="S466" s="191" t="e">
        <f t="shared" si="38"/>
        <v>#N/A</v>
      </c>
      <c r="T466" s="192"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131150</v>
      </c>
      <c r="P467" s="188" t="e">
        <f t="shared" si="41"/>
        <v>#N/A</v>
      </c>
      <c r="Q467" s="191" t="e">
        <f t="shared" si="39"/>
        <v>#N/A</v>
      </c>
      <c r="R467" s="191" t="e">
        <f t="shared" si="40"/>
        <v>#N/A</v>
      </c>
      <c r="S467" s="191" t="e">
        <f t="shared" si="38"/>
        <v>#N/A</v>
      </c>
      <c r="T467" s="192" t="e">
        <f>VLOOKUP(D467,'PC Receitas'!$N$4:$O$14,2,FALSE)</f>
        <v>#N/A</v>
      </c>
    </row>
    <row r="468" spans="3:20" ht="19.5" customHeight="1" thickTop="1" thickBot="1" x14ac:dyDescent="0.25">
      <c r="C468" s="58"/>
      <c r="D468" s="58"/>
      <c r="E468" s="58"/>
      <c r="F468" s="58"/>
      <c r="G468" s="58"/>
      <c r="H468" s="58"/>
      <c r="I468" s="59"/>
      <c r="J468" s="60"/>
      <c r="K468" s="57">
        <f t="shared" ca="1" si="42"/>
        <v>131150</v>
      </c>
      <c r="P468" s="188" t="e">
        <f t="shared" si="41"/>
        <v>#N/A</v>
      </c>
      <c r="Q468" s="191" t="e">
        <f t="shared" si="39"/>
        <v>#N/A</v>
      </c>
      <c r="R468" s="191" t="e">
        <f t="shared" si="40"/>
        <v>#N/A</v>
      </c>
      <c r="S468" s="191" t="e">
        <f t="shared" ref="S468:S531" si="43">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ca="1" si="42"/>
        <v>131150</v>
      </c>
      <c r="P469" s="188" t="e">
        <f t="shared" si="41"/>
        <v>#N/A</v>
      </c>
      <c r="Q469" s="191" t="e">
        <f t="shared" si="39"/>
        <v>#N/A</v>
      </c>
      <c r="R469" s="191" t="e">
        <f t="shared" si="40"/>
        <v>#N/A</v>
      </c>
      <c r="S469" s="191" t="e">
        <f t="shared" si="43"/>
        <v>#N/A</v>
      </c>
      <c r="T469" s="192" t="e">
        <f>VLOOKUP(D469,'PC Receitas'!$N$4:$O$14,2,FALSE)</f>
        <v>#N/A</v>
      </c>
    </row>
    <row r="470" spans="3:20" ht="19.5" customHeight="1" thickTop="1" thickBot="1" x14ac:dyDescent="0.25">
      <c r="C470" s="58"/>
      <c r="D470" s="58"/>
      <c r="E470" s="58"/>
      <c r="F470" s="58"/>
      <c r="G470" s="58"/>
      <c r="H470" s="58"/>
      <c r="I470" s="59"/>
      <c r="J470" s="60"/>
      <c r="K470" s="57">
        <f t="shared" ca="1" si="42"/>
        <v>131150</v>
      </c>
      <c r="P470" s="188" t="e">
        <f t="shared" si="41"/>
        <v>#N/A</v>
      </c>
      <c r="Q470" s="191" t="e">
        <f t="shared" si="39"/>
        <v>#N/A</v>
      </c>
      <c r="R470" s="191" t="e">
        <f t="shared" si="40"/>
        <v>#N/A</v>
      </c>
      <c r="S470" s="191" t="e">
        <f t="shared" si="43"/>
        <v>#N/A</v>
      </c>
      <c r="T470" s="192" t="e">
        <f>VLOOKUP(D470,'PC Receitas'!$N$4:$O$14,2,FALSE)</f>
        <v>#N/A</v>
      </c>
    </row>
    <row r="471" spans="3:20" ht="19.5" customHeight="1" thickTop="1" thickBot="1" x14ac:dyDescent="0.25">
      <c r="C471" s="58"/>
      <c r="D471" s="58"/>
      <c r="E471" s="58"/>
      <c r="F471" s="58"/>
      <c r="G471" s="58"/>
      <c r="H471" s="58"/>
      <c r="I471" s="59"/>
      <c r="J471" s="60"/>
      <c r="K471" s="57">
        <f t="shared" ca="1" si="42"/>
        <v>131150</v>
      </c>
      <c r="P471" s="188" t="e">
        <f t="shared" si="41"/>
        <v>#N/A</v>
      </c>
      <c r="Q471" s="191" t="e">
        <f t="shared" si="39"/>
        <v>#N/A</v>
      </c>
      <c r="R471" s="191" t="e">
        <f t="shared" si="40"/>
        <v>#N/A</v>
      </c>
      <c r="S471" s="191" t="e">
        <f t="shared" si="43"/>
        <v>#N/A</v>
      </c>
      <c r="T471" s="192" t="e">
        <f>VLOOKUP(D471,'PC Receitas'!$N$4:$O$14,2,FALSE)</f>
        <v>#N/A</v>
      </c>
    </row>
    <row r="472" spans="3:20" ht="19.5" customHeight="1" thickTop="1" thickBot="1" x14ac:dyDescent="0.25">
      <c r="C472" s="58"/>
      <c r="D472" s="58"/>
      <c r="E472" s="58"/>
      <c r="F472" s="58"/>
      <c r="G472" s="58"/>
      <c r="H472" s="58"/>
      <c r="I472" s="59"/>
      <c r="J472" s="60"/>
      <c r="K472" s="57">
        <f t="shared" ca="1" si="42"/>
        <v>131150</v>
      </c>
      <c r="P472" s="188" t="e">
        <f t="shared" si="41"/>
        <v>#N/A</v>
      </c>
      <c r="Q472" s="191" t="e">
        <f t="shared" si="39"/>
        <v>#N/A</v>
      </c>
      <c r="R472" s="191" t="e">
        <f t="shared" si="40"/>
        <v>#N/A</v>
      </c>
      <c r="S472" s="191" t="e">
        <f t="shared" si="43"/>
        <v>#N/A</v>
      </c>
      <c r="T472" s="192" t="e">
        <f>VLOOKUP(D472,'PC Receitas'!$N$4:$O$14,2,FALSE)</f>
        <v>#N/A</v>
      </c>
    </row>
    <row r="473" spans="3:20" ht="19.5" customHeight="1" thickTop="1" thickBot="1" x14ac:dyDescent="0.25">
      <c r="C473" s="58"/>
      <c r="D473" s="58"/>
      <c r="E473" s="58"/>
      <c r="F473" s="58"/>
      <c r="G473" s="58"/>
      <c r="H473" s="58"/>
      <c r="I473" s="59"/>
      <c r="J473" s="60"/>
      <c r="K473" s="57">
        <f t="shared" ca="1" si="42"/>
        <v>131150</v>
      </c>
      <c r="P473" s="188" t="e">
        <f t="shared" si="41"/>
        <v>#N/A</v>
      </c>
      <c r="Q473" s="191" t="e">
        <f t="shared" si="39"/>
        <v>#N/A</v>
      </c>
      <c r="R473" s="191" t="e">
        <f t="shared" si="40"/>
        <v>#N/A</v>
      </c>
      <c r="S473" s="191" t="e">
        <f t="shared" si="43"/>
        <v>#N/A</v>
      </c>
      <c r="T473" s="192" t="e">
        <f>VLOOKUP(D473,'PC Receitas'!$N$4:$O$14,2,FALSE)</f>
        <v>#N/A</v>
      </c>
    </row>
    <row r="474" spans="3:20" ht="19.5" customHeight="1" thickTop="1" thickBot="1" x14ac:dyDescent="0.25">
      <c r="C474" s="58"/>
      <c r="D474" s="58"/>
      <c r="E474" s="58"/>
      <c r="F474" s="58"/>
      <c r="G474" s="58"/>
      <c r="H474" s="58"/>
      <c r="I474" s="59"/>
      <c r="J474" s="60"/>
      <c r="K474" s="57">
        <f t="shared" ca="1" si="42"/>
        <v>131150</v>
      </c>
      <c r="P474" s="188" t="e">
        <f t="shared" si="41"/>
        <v>#N/A</v>
      </c>
      <c r="Q474" s="191" t="e">
        <f t="shared" si="39"/>
        <v>#N/A</v>
      </c>
      <c r="R474" s="191" t="e">
        <f t="shared" si="40"/>
        <v>#N/A</v>
      </c>
      <c r="S474" s="191" t="e">
        <f t="shared" si="43"/>
        <v>#N/A</v>
      </c>
      <c r="T474" s="192" t="e">
        <f>VLOOKUP(D474,'PC Receitas'!$N$4:$O$14,2,FALSE)</f>
        <v>#N/A</v>
      </c>
    </row>
    <row r="475" spans="3:20" ht="19.5" customHeight="1" thickTop="1" thickBot="1" x14ac:dyDescent="0.25">
      <c r="C475" s="58"/>
      <c r="D475" s="58"/>
      <c r="E475" s="58"/>
      <c r="F475" s="58"/>
      <c r="G475" s="58"/>
      <c r="H475" s="58"/>
      <c r="I475" s="59"/>
      <c r="J475" s="60"/>
      <c r="K475" s="57">
        <f t="shared" ca="1" si="42"/>
        <v>131150</v>
      </c>
      <c r="P475" s="188" t="e">
        <f t="shared" si="41"/>
        <v>#N/A</v>
      </c>
      <c r="Q475" s="191" t="e">
        <f t="shared" si="39"/>
        <v>#N/A</v>
      </c>
      <c r="R475" s="191" t="e">
        <f t="shared" si="40"/>
        <v>#N/A</v>
      </c>
      <c r="S475" s="191" t="e">
        <f t="shared" si="43"/>
        <v>#N/A</v>
      </c>
      <c r="T475" s="192" t="e">
        <f>VLOOKUP(D475,'PC Receitas'!$N$4:$O$14,2,FALSE)</f>
        <v>#N/A</v>
      </c>
    </row>
    <row r="476" spans="3:20" ht="19.5" customHeight="1" thickTop="1" thickBot="1" x14ac:dyDescent="0.25">
      <c r="C476" s="58"/>
      <c r="D476" s="58"/>
      <c r="E476" s="58"/>
      <c r="F476" s="58"/>
      <c r="G476" s="58"/>
      <c r="H476" s="58"/>
      <c r="I476" s="59"/>
      <c r="J476" s="60"/>
      <c r="K476" s="57">
        <f t="shared" ca="1" si="42"/>
        <v>131150</v>
      </c>
      <c r="P476" s="188" t="e">
        <f t="shared" si="41"/>
        <v>#N/A</v>
      </c>
      <c r="Q476" s="191" t="e">
        <f t="shared" si="39"/>
        <v>#N/A</v>
      </c>
      <c r="R476" s="191" t="e">
        <f t="shared" si="40"/>
        <v>#N/A</v>
      </c>
      <c r="S476" s="191" t="e">
        <f t="shared" si="43"/>
        <v>#N/A</v>
      </c>
      <c r="T476" s="192" t="e">
        <f>VLOOKUP(D476,'PC Receitas'!$N$4:$O$14,2,FALSE)</f>
        <v>#N/A</v>
      </c>
    </row>
    <row r="477" spans="3:20" ht="19.5" customHeight="1" thickTop="1" thickBot="1" x14ac:dyDescent="0.25">
      <c r="C477" s="58"/>
      <c r="D477" s="58"/>
      <c r="E477" s="58"/>
      <c r="F477" s="58"/>
      <c r="G477" s="58"/>
      <c r="H477" s="58"/>
      <c r="I477" s="59"/>
      <c r="J477" s="60"/>
      <c r="K477" s="57">
        <f t="shared" ca="1" si="42"/>
        <v>131150</v>
      </c>
      <c r="P477" s="188" t="e">
        <f t="shared" si="41"/>
        <v>#N/A</v>
      </c>
      <c r="Q477" s="191" t="e">
        <f t="shared" si="39"/>
        <v>#N/A</v>
      </c>
      <c r="R477" s="191" t="e">
        <f t="shared" si="40"/>
        <v>#N/A</v>
      </c>
      <c r="S477" s="191" t="e">
        <f t="shared" si="43"/>
        <v>#N/A</v>
      </c>
      <c r="T477" s="192" t="e">
        <f>VLOOKUP(D477,'PC Receitas'!$N$4:$O$14,2,FALSE)</f>
        <v>#N/A</v>
      </c>
    </row>
    <row r="478" spans="3:20" ht="19.5" customHeight="1" thickTop="1" thickBot="1" x14ac:dyDescent="0.25">
      <c r="C478" s="58"/>
      <c r="D478" s="58"/>
      <c r="E478" s="58"/>
      <c r="F478" s="58"/>
      <c r="G478" s="58"/>
      <c r="H478" s="58"/>
      <c r="I478" s="59"/>
      <c r="J478" s="60"/>
      <c r="K478" s="57">
        <f t="shared" ca="1" si="42"/>
        <v>131150</v>
      </c>
      <c r="P478" s="188" t="e">
        <f t="shared" si="41"/>
        <v>#N/A</v>
      </c>
      <c r="Q478" s="191" t="e">
        <f t="shared" si="39"/>
        <v>#N/A</v>
      </c>
      <c r="R478" s="191" t="e">
        <f t="shared" si="40"/>
        <v>#N/A</v>
      </c>
      <c r="S478" s="191" t="e">
        <f t="shared" si="43"/>
        <v>#N/A</v>
      </c>
      <c r="T478" s="192" t="e">
        <f>VLOOKUP(D478,'PC Receitas'!$N$4:$O$14,2,FALSE)</f>
        <v>#N/A</v>
      </c>
    </row>
    <row r="479" spans="3:20" ht="19.5" customHeight="1" thickTop="1" thickBot="1" x14ac:dyDescent="0.25">
      <c r="C479" s="58"/>
      <c r="D479" s="58"/>
      <c r="E479" s="58"/>
      <c r="F479" s="58"/>
      <c r="G479" s="58"/>
      <c r="H479" s="58"/>
      <c r="I479" s="59"/>
      <c r="J479" s="60"/>
      <c r="K479" s="57">
        <f t="shared" ca="1" si="42"/>
        <v>131150</v>
      </c>
      <c r="P479" s="188" t="e">
        <f t="shared" si="41"/>
        <v>#N/A</v>
      </c>
      <c r="Q479" s="191" t="e">
        <f t="shared" si="39"/>
        <v>#N/A</v>
      </c>
      <c r="R479" s="191" t="e">
        <f t="shared" si="40"/>
        <v>#N/A</v>
      </c>
      <c r="S479" s="191" t="e">
        <f t="shared" si="43"/>
        <v>#N/A</v>
      </c>
      <c r="T479" s="192" t="e">
        <f>VLOOKUP(D479,'PC Receitas'!$N$4:$O$14,2,FALSE)</f>
        <v>#N/A</v>
      </c>
    </row>
    <row r="480" spans="3:20" ht="19.5" customHeight="1" thickTop="1" thickBot="1" x14ac:dyDescent="0.25">
      <c r="C480" s="58"/>
      <c r="D480" s="58"/>
      <c r="E480" s="58"/>
      <c r="F480" s="58"/>
      <c r="G480" s="58"/>
      <c r="H480" s="58"/>
      <c r="I480" s="59"/>
      <c r="J480" s="60"/>
      <c r="K480" s="57">
        <f t="shared" ca="1" si="42"/>
        <v>131150</v>
      </c>
      <c r="P480" s="188" t="e">
        <f t="shared" si="41"/>
        <v>#N/A</v>
      </c>
      <c r="Q480" s="191" t="e">
        <f t="shared" si="39"/>
        <v>#N/A</v>
      </c>
      <c r="R480" s="191" t="e">
        <f t="shared" si="40"/>
        <v>#N/A</v>
      </c>
      <c r="S480" s="191" t="e">
        <f t="shared" si="43"/>
        <v>#N/A</v>
      </c>
      <c r="T480" s="192" t="e">
        <f>VLOOKUP(D480,'PC Receitas'!$N$4:$O$14,2,FALSE)</f>
        <v>#N/A</v>
      </c>
    </row>
    <row r="481" spans="3:20" ht="19.5" customHeight="1" thickTop="1" thickBot="1" x14ac:dyDescent="0.25">
      <c r="C481" s="58"/>
      <c r="D481" s="58"/>
      <c r="E481" s="58"/>
      <c r="F481" s="58"/>
      <c r="G481" s="58"/>
      <c r="H481" s="58"/>
      <c r="I481" s="59"/>
      <c r="J481" s="60"/>
      <c r="K481" s="57">
        <f t="shared" ca="1" si="42"/>
        <v>131150</v>
      </c>
      <c r="P481" s="188" t="e">
        <f t="shared" si="41"/>
        <v>#N/A</v>
      </c>
      <c r="Q481" s="191" t="e">
        <f t="shared" si="39"/>
        <v>#N/A</v>
      </c>
      <c r="R481" s="191" t="e">
        <f t="shared" si="40"/>
        <v>#N/A</v>
      </c>
      <c r="S481" s="191" t="e">
        <f t="shared" si="43"/>
        <v>#N/A</v>
      </c>
      <c r="T481" s="192" t="e">
        <f>VLOOKUP(D481,'PC Receitas'!$N$4:$O$14,2,FALSE)</f>
        <v>#N/A</v>
      </c>
    </row>
    <row r="482" spans="3:20" ht="19.5" customHeight="1" thickTop="1" thickBot="1" x14ac:dyDescent="0.25">
      <c r="C482" s="58"/>
      <c r="D482" s="58"/>
      <c r="E482" s="58"/>
      <c r="F482" s="58"/>
      <c r="G482" s="58"/>
      <c r="H482" s="58"/>
      <c r="I482" s="59"/>
      <c r="J482" s="60"/>
      <c r="K482" s="57">
        <f t="shared" ca="1" si="42"/>
        <v>131150</v>
      </c>
      <c r="P482" s="188" t="e">
        <f t="shared" si="41"/>
        <v>#N/A</v>
      </c>
      <c r="Q482" s="191" t="e">
        <f t="shared" si="39"/>
        <v>#N/A</v>
      </c>
      <c r="R482" s="191" t="e">
        <f t="shared" si="40"/>
        <v>#N/A</v>
      </c>
      <c r="S482" s="191" t="e">
        <f t="shared" si="43"/>
        <v>#N/A</v>
      </c>
      <c r="T482" s="192" t="e">
        <f>VLOOKUP(D482,'PC Receitas'!$N$4:$O$14,2,FALSE)</f>
        <v>#N/A</v>
      </c>
    </row>
    <row r="483" spans="3:20" ht="19.5" customHeight="1" thickTop="1" thickBot="1" x14ac:dyDescent="0.25">
      <c r="C483" s="58"/>
      <c r="D483" s="58"/>
      <c r="E483" s="58"/>
      <c r="F483" s="58"/>
      <c r="G483" s="58"/>
      <c r="H483" s="58"/>
      <c r="I483" s="59"/>
      <c r="J483" s="60"/>
      <c r="K483" s="57">
        <f t="shared" ca="1" si="42"/>
        <v>131150</v>
      </c>
      <c r="P483" s="188" t="e">
        <f t="shared" si="41"/>
        <v>#N/A</v>
      </c>
      <c r="Q483" s="191" t="e">
        <f t="shared" si="39"/>
        <v>#N/A</v>
      </c>
      <c r="R483" s="191" t="e">
        <f t="shared" si="40"/>
        <v>#N/A</v>
      </c>
      <c r="S483" s="191" t="e">
        <f t="shared" si="43"/>
        <v>#N/A</v>
      </c>
      <c r="T483" s="192" t="e">
        <f>VLOOKUP(D483,'PC Receitas'!$N$4:$O$14,2,FALSE)</f>
        <v>#N/A</v>
      </c>
    </row>
    <row r="484" spans="3:20" ht="19.5" customHeight="1" thickTop="1" thickBot="1" x14ac:dyDescent="0.25">
      <c r="C484" s="58"/>
      <c r="D484" s="58"/>
      <c r="E484" s="58"/>
      <c r="F484" s="58"/>
      <c r="G484" s="58"/>
      <c r="H484" s="58"/>
      <c r="I484" s="59"/>
      <c r="J484" s="60"/>
      <c r="K484" s="57">
        <f t="shared" ca="1" si="42"/>
        <v>131150</v>
      </c>
      <c r="P484" s="188" t="e">
        <f t="shared" si="41"/>
        <v>#N/A</v>
      </c>
      <c r="Q484" s="191" t="e">
        <f t="shared" si="39"/>
        <v>#N/A</v>
      </c>
      <c r="R484" s="191" t="e">
        <f t="shared" si="40"/>
        <v>#N/A</v>
      </c>
      <c r="S484" s="191" t="e">
        <f t="shared" si="43"/>
        <v>#N/A</v>
      </c>
      <c r="T484" s="192" t="e">
        <f>VLOOKUP(D484,'PC Receitas'!$N$4:$O$14,2,FALSE)</f>
        <v>#N/A</v>
      </c>
    </row>
    <row r="485" spans="3:20" ht="19.5" customHeight="1" thickTop="1" thickBot="1" x14ac:dyDescent="0.25">
      <c r="C485" s="58"/>
      <c r="D485" s="58"/>
      <c r="E485" s="58"/>
      <c r="F485" s="58"/>
      <c r="G485" s="58"/>
      <c r="H485" s="58"/>
      <c r="I485" s="59"/>
      <c r="J485" s="60"/>
      <c r="K485" s="57">
        <f t="shared" ca="1" si="42"/>
        <v>131150</v>
      </c>
      <c r="P485" s="188" t="e">
        <f t="shared" si="41"/>
        <v>#N/A</v>
      </c>
      <c r="Q485" s="191" t="e">
        <f t="shared" si="39"/>
        <v>#N/A</v>
      </c>
      <c r="R485" s="191" t="e">
        <f t="shared" si="40"/>
        <v>#N/A</v>
      </c>
      <c r="S485" s="191" t="e">
        <f t="shared" si="43"/>
        <v>#N/A</v>
      </c>
      <c r="T485" s="192" t="e">
        <f>VLOOKUP(D485,'PC Receitas'!$N$4:$O$14,2,FALSE)</f>
        <v>#N/A</v>
      </c>
    </row>
    <row r="486" spans="3:20" ht="19.5" customHeight="1" thickTop="1" thickBot="1" x14ac:dyDescent="0.25">
      <c r="C486" s="58"/>
      <c r="D486" s="58"/>
      <c r="E486" s="58"/>
      <c r="F486" s="58"/>
      <c r="G486" s="58"/>
      <c r="H486" s="58"/>
      <c r="I486" s="59"/>
      <c r="J486" s="60"/>
      <c r="K486" s="57">
        <f t="shared" ca="1" si="42"/>
        <v>131150</v>
      </c>
      <c r="P486" s="188" t="e">
        <f t="shared" si="41"/>
        <v>#N/A</v>
      </c>
      <c r="Q486" s="191" t="e">
        <f t="shared" si="39"/>
        <v>#N/A</v>
      </c>
      <c r="R486" s="191" t="e">
        <f t="shared" si="40"/>
        <v>#N/A</v>
      </c>
      <c r="S486" s="191" t="e">
        <f t="shared" si="43"/>
        <v>#N/A</v>
      </c>
      <c r="T486" s="192" t="e">
        <f>VLOOKUP(D486,'PC Receitas'!$N$4:$O$14,2,FALSE)</f>
        <v>#N/A</v>
      </c>
    </row>
    <row r="487" spans="3:20" ht="19.5" customHeight="1" thickTop="1" thickBot="1" x14ac:dyDescent="0.25">
      <c r="C487" s="58"/>
      <c r="D487" s="58"/>
      <c r="E487" s="58"/>
      <c r="F487" s="58"/>
      <c r="G487" s="58"/>
      <c r="H487" s="58"/>
      <c r="I487" s="59"/>
      <c r="J487" s="60"/>
      <c r="K487" s="57">
        <f t="shared" ca="1" si="42"/>
        <v>131150</v>
      </c>
      <c r="P487" s="188" t="e">
        <f t="shared" si="41"/>
        <v>#N/A</v>
      </c>
      <c r="Q487" s="191" t="e">
        <f t="shared" si="39"/>
        <v>#N/A</v>
      </c>
      <c r="R487" s="191" t="e">
        <f t="shared" si="40"/>
        <v>#N/A</v>
      </c>
      <c r="S487" s="191" t="e">
        <f t="shared" si="43"/>
        <v>#N/A</v>
      </c>
      <c r="T487" s="192" t="e">
        <f>VLOOKUP(D487,'PC Receitas'!$N$4:$O$14,2,FALSE)</f>
        <v>#N/A</v>
      </c>
    </row>
    <row r="488" spans="3:20" ht="19.5" customHeight="1" thickTop="1" thickBot="1" x14ac:dyDescent="0.25">
      <c r="C488" s="58"/>
      <c r="D488" s="58"/>
      <c r="E488" s="58"/>
      <c r="F488" s="58"/>
      <c r="G488" s="58"/>
      <c r="H488" s="58"/>
      <c r="I488" s="59"/>
      <c r="J488" s="60"/>
      <c r="K488" s="57">
        <f t="shared" ca="1" si="42"/>
        <v>131150</v>
      </c>
      <c r="P488" s="188" t="e">
        <f t="shared" si="41"/>
        <v>#N/A</v>
      </c>
      <c r="Q488" s="191" t="e">
        <f t="shared" si="39"/>
        <v>#N/A</v>
      </c>
      <c r="R488" s="191" t="e">
        <f t="shared" si="40"/>
        <v>#N/A</v>
      </c>
      <c r="S488" s="191" t="e">
        <f t="shared" si="43"/>
        <v>#N/A</v>
      </c>
      <c r="T488" s="192" t="e">
        <f>VLOOKUP(D488,'PC Receitas'!$N$4:$O$14,2,FALSE)</f>
        <v>#N/A</v>
      </c>
    </row>
    <row r="489" spans="3:20" ht="19.5" customHeight="1" thickTop="1" thickBot="1" x14ac:dyDescent="0.25">
      <c r="C489" s="58"/>
      <c r="D489" s="58"/>
      <c r="E489" s="58"/>
      <c r="F489" s="58"/>
      <c r="G489" s="58"/>
      <c r="H489" s="58"/>
      <c r="I489" s="59"/>
      <c r="J489" s="60"/>
      <c r="K489" s="57">
        <f t="shared" ca="1" si="42"/>
        <v>131150</v>
      </c>
      <c r="P489" s="188" t="e">
        <f t="shared" si="41"/>
        <v>#N/A</v>
      </c>
      <c r="Q489" s="191" t="e">
        <f t="shared" si="39"/>
        <v>#N/A</v>
      </c>
      <c r="R489" s="191" t="e">
        <f t="shared" si="40"/>
        <v>#N/A</v>
      </c>
      <c r="S489" s="191" t="e">
        <f t="shared" si="43"/>
        <v>#N/A</v>
      </c>
      <c r="T489" s="192" t="e">
        <f>VLOOKUP(D489,'PC Receitas'!$N$4:$O$14,2,FALSE)</f>
        <v>#N/A</v>
      </c>
    </row>
    <row r="490" spans="3:20" ht="19.5" customHeight="1" thickTop="1" thickBot="1" x14ac:dyDescent="0.25">
      <c r="C490" s="58"/>
      <c r="D490" s="58"/>
      <c r="E490" s="58"/>
      <c r="F490" s="58"/>
      <c r="G490" s="58"/>
      <c r="H490" s="58"/>
      <c r="I490" s="59"/>
      <c r="J490" s="60"/>
      <c r="K490" s="57">
        <f t="shared" ca="1" si="42"/>
        <v>131150</v>
      </c>
      <c r="P490" s="188" t="e">
        <f t="shared" si="41"/>
        <v>#N/A</v>
      </c>
      <c r="Q490" s="191" t="e">
        <f t="shared" si="39"/>
        <v>#N/A</v>
      </c>
      <c r="R490" s="191" t="e">
        <f t="shared" si="40"/>
        <v>#N/A</v>
      </c>
      <c r="S490" s="191" t="e">
        <f t="shared" si="43"/>
        <v>#N/A</v>
      </c>
      <c r="T490" s="192" t="e">
        <f>VLOOKUP(D490,'PC Receitas'!$N$4:$O$14,2,FALSE)</f>
        <v>#N/A</v>
      </c>
    </row>
    <row r="491" spans="3:20" ht="19.5" customHeight="1" thickTop="1" thickBot="1" x14ac:dyDescent="0.25">
      <c r="C491" s="58"/>
      <c r="D491" s="58"/>
      <c r="E491" s="58"/>
      <c r="F491" s="58"/>
      <c r="G491" s="58"/>
      <c r="H491" s="58"/>
      <c r="I491" s="59"/>
      <c r="J491" s="60"/>
      <c r="K491" s="57">
        <f t="shared" ca="1" si="42"/>
        <v>131150</v>
      </c>
      <c r="P491" s="188" t="e">
        <f t="shared" si="41"/>
        <v>#N/A</v>
      </c>
      <c r="Q491" s="191" t="e">
        <f t="shared" si="39"/>
        <v>#N/A</v>
      </c>
      <c r="R491" s="191" t="e">
        <f t="shared" si="40"/>
        <v>#N/A</v>
      </c>
      <c r="S491" s="191" t="e">
        <f t="shared" si="43"/>
        <v>#N/A</v>
      </c>
      <c r="T491" s="192" t="e">
        <f>VLOOKUP(D491,'PC Receitas'!$N$4:$O$14,2,FALSE)</f>
        <v>#N/A</v>
      </c>
    </row>
    <row r="492" spans="3:20" ht="19.5" customHeight="1" thickTop="1" thickBot="1" x14ac:dyDescent="0.25">
      <c r="C492" s="58"/>
      <c r="D492" s="58"/>
      <c r="E492" s="58"/>
      <c r="F492" s="58"/>
      <c r="G492" s="58"/>
      <c r="H492" s="58"/>
      <c r="I492" s="59"/>
      <c r="J492" s="60"/>
      <c r="K492" s="57">
        <f t="shared" ca="1" si="42"/>
        <v>131150</v>
      </c>
      <c r="P492" s="188" t="e">
        <f t="shared" si="41"/>
        <v>#N/A</v>
      </c>
      <c r="Q492" s="191" t="e">
        <f t="shared" si="39"/>
        <v>#N/A</v>
      </c>
      <c r="R492" s="191" t="e">
        <f t="shared" si="40"/>
        <v>#N/A</v>
      </c>
      <c r="S492" s="191" t="e">
        <f t="shared" si="43"/>
        <v>#N/A</v>
      </c>
      <c r="T492" s="192" t="e">
        <f>VLOOKUP(D492,'PC Receitas'!$N$4:$O$14,2,FALSE)</f>
        <v>#N/A</v>
      </c>
    </row>
    <row r="493" spans="3:20" ht="19.5" customHeight="1" thickTop="1" thickBot="1" x14ac:dyDescent="0.25">
      <c r="C493" s="58"/>
      <c r="D493" s="58"/>
      <c r="E493" s="58"/>
      <c r="F493" s="58"/>
      <c r="G493" s="58"/>
      <c r="H493" s="58"/>
      <c r="I493" s="59"/>
      <c r="J493" s="60"/>
      <c r="K493" s="57">
        <f t="shared" ca="1" si="42"/>
        <v>131150</v>
      </c>
      <c r="P493" s="188" t="e">
        <f t="shared" si="41"/>
        <v>#N/A</v>
      </c>
      <c r="Q493" s="191" t="e">
        <f t="shared" si="39"/>
        <v>#N/A</v>
      </c>
      <c r="R493" s="191" t="e">
        <f t="shared" si="40"/>
        <v>#N/A</v>
      </c>
      <c r="S493" s="191" t="e">
        <f t="shared" si="43"/>
        <v>#N/A</v>
      </c>
      <c r="T493" s="192" t="e">
        <f>VLOOKUP(D493,'PC Receitas'!$N$4:$O$14,2,FALSE)</f>
        <v>#N/A</v>
      </c>
    </row>
    <row r="494" spans="3:20" ht="19.5" customHeight="1" thickTop="1" thickBot="1" x14ac:dyDescent="0.25">
      <c r="C494" s="58"/>
      <c r="D494" s="58"/>
      <c r="E494" s="58"/>
      <c r="F494" s="58"/>
      <c r="G494" s="58"/>
      <c r="H494" s="58"/>
      <c r="I494" s="59"/>
      <c r="J494" s="60"/>
      <c r="K494" s="57">
        <f t="shared" ca="1" si="42"/>
        <v>131150</v>
      </c>
      <c r="P494" s="188" t="e">
        <f t="shared" si="41"/>
        <v>#N/A</v>
      </c>
      <c r="Q494" s="191" t="e">
        <f t="shared" si="39"/>
        <v>#N/A</v>
      </c>
      <c r="R494" s="191" t="e">
        <f t="shared" si="40"/>
        <v>#N/A</v>
      </c>
      <c r="S494" s="191" t="e">
        <f t="shared" si="43"/>
        <v>#N/A</v>
      </c>
      <c r="T494" s="192" t="e">
        <f>VLOOKUP(D494,'PC Receitas'!$N$4:$O$14,2,FALSE)</f>
        <v>#N/A</v>
      </c>
    </row>
    <row r="495" spans="3:20" ht="19.5" customHeight="1" thickTop="1" thickBot="1" x14ac:dyDescent="0.25">
      <c r="C495" s="58"/>
      <c r="D495" s="58"/>
      <c r="E495" s="58"/>
      <c r="F495" s="58"/>
      <c r="G495" s="58"/>
      <c r="H495" s="58"/>
      <c r="I495" s="59"/>
      <c r="J495" s="60"/>
      <c r="K495" s="57">
        <f t="shared" ca="1" si="42"/>
        <v>131150</v>
      </c>
      <c r="P495" s="188" t="e">
        <f t="shared" si="41"/>
        <v>#N/A</v>
      </c>
      <c r="Q495" s="191" t="e">
        <f t="shared" si="39"/>
        <v>#N/A</v>
      </c>
      <c r="R495" s="191" t="e">
        <f t="shared" si="40"/>
        <v>#N/A</v>
      </c>
      <c r="S495" s="191" t="e">
        <f t="shared" si="43"/>
        <v>#N/A</v>
      </c>
      <c r="T495" s="192" t="e">
        <f>VLOOKUP(D495,'PC Receitas'!$N$4:$O$14,2,FALSE)</f>
        <v>#N/A</v>
      </c>
    </row>
    <row r="496" spans="3:20" ht="19.5" customHeight="1" thickTop="1" thickBot="1" x14ac:dyDescent="0.25">
      <c r="C496" s="58"/>
      <c r="D496" s="58"/>
      <c r="E496" s="58"/>
      <c r="F496" s="58"/>
      <c r="G496" s="58"/>
      <c r="H496" s="58"/>
      <c r="I496" s="59"/>
      <c r="J496" s="60"/>
      <c r="K496" s="57">
        <f t="shared" ca="1" si="42"/>
        <v>131150</v>
      </c>
      <c r="P496" s="188" t="e">
        <f t="shared" si="41"/>
        <v>#N/A</v>
      </c>
      <c r="Q496" s="191" t="e">
        <f t="shared" si="39"/>
        <v>#N/A</v>
      </c>
      <c r="R496" s="191" t="e">
        <f t="shared" si="40"/>
        <v>#N/A</v>
      </c>
      <c r="S496" s="191" t="e">
        <f t="shared" si="43"/>
        <v>#N/A</v>
      </c>
      <c r="T496" s="192" t="e">
        <f>VLOOKUP(D496,'PC Receitas'!$N$4:$O$14,2,FALSE)</f>
        <v>#N/A</v>
      </c>
    </row>
    <row r="497" spans="3:20" ht="19.5" customHeight="1" thickTop="1" thickBot="1" x14ac:dyDescent="0.25">
      <c r="C497" s="58"/>
      <c r="D497" s="58"/>
      <c r="E497" s="58"/>
      <c r="F497" s="58"/>
      <c r="G497" s="58"/>
      <c r="H497" s="58"/>
      <c r="I497" s="59"/>
      <c r="J497" s="60"/>
      <c r="K497" s="57">
        <f t="shared" ca="1" si="42"/>
        <v>131150</v>
      </c>
      <c r="P497" s="188" t="e">
        <f t="shared" si="41"/>
        <v>#N/A</v>
      </c>
      <c r="Q497" s="191" t="e">
        <f t="shared" si="39"/>
        <v>#N/A</v>
      </c>
      <c r="R497" s="191" t="e">
        <f t="shared" si="40"/>
        <v>#N/A</v>
      </c>
      <c r="S497" s="191" t="e">
        <f t="shared" si="43"/>
        <v>#N/A</v>
      </c>
      <c r="T497" s="192" t="e">
        <f>VLOOKUP(D497,'PC Receitas'!$N$4:$O$14,2,FALSE)</f>
        <v>#N/A</v>
      </c>
    </row>
    <row r="498" spans="3:20" ht="19.5" customHeight="1" thickTop="1" thickBot="1" x14ac:dyDescent="0.25">
      <c r="C498" s="58"/>
      <c r="D498" s="58"/>
      <c r="E498" s="58"/>
      <c r="F498" s="58"/>
      <c r="G498" s="58"/>
      <c r="H498" s="58"/>
      <c r="I498" s="59"/>
      <c r="J498" s="60"/>
      <c r="K498" s="57">
        <f t="shared" ca="1" si="42"/>
        <v>131150</v>
      </c>
      <c r="P498" s="188" t="e">
        <f t="shared" si="41"/>
        <v>#N/A</v>
      </c>
      <c r="Q498" s="191" t="e">
        <f t="shared" si="39"/>
        <v>#N/A</v>
      </c>
      <c r="R498" s="191" t="e">
        <f t="shared" si="40"/>
        <v>#N/A</v>
      </c>
      <c r="S498" s="191" t="e">
        <f t="shared" si="43"/>
        <v>#N/A</v>
      </c>
      <c r="T498" s="192" t="e">
        <f>VLOOKUP(D498,'PC Receitas'!$N$4:$O$14,2,FALSE)</f>
        <v>#N/A</v>
      </c>
    </row>
    <row r="499" spans="3:20" ht="19.5" customHeight="1" thickTop="1" thickBot="1" x14ac:dyDescent="0.25">
      <c r="C499" s="58"/>
      <c r="D499" s="58"/>
      <c r="E499" s="58"/>
      <c r="F499" s="58"/>
      <c r="G499" s="58"/>
      <c r="H499" s="58"/>
      <c r="I499" s="59"/>
      <c r="J499" s="60"/>
      <c r="K499" s="57">
        <f t="shared" ca="1" si="42"/>
        <v>131150</v>
      </c>
      <c r="P499" s="188" t="e">
        <f t="shared" si="41"/>
        <v>#N/A</v>
      </c>
      <c r="Q499" s="191" t="e">
        <f t="shared" si="39"/>
        <v>#N/A</v>
      </c>
      <c r="R499" s="191" t="e">
        <f t="shared" si="40"/>
        <v>#N/A</v>
      </c>
      <c r="S499" s="191" t="e">
        <f t="shared" si="43"/>
        <v>#N/A</v>
      </c>
      <c r="T499" s="192" t="e">
        <f>VLOOKUP(D499,'PC Receitas'!$N$4:$O$14,2,FALSE)</f>
        <v>#N/A</v>
      </c>
    </row>
    <row r="500" spans="3:20" ht="19.5" customHeight="1" thickTop="1" thickBot="1" x14ac:dyDescent="0.25">
      <c r="C500" s="58"/>
      <c r="D500" s="58"/>
      <c r="E500" s="58"/>
      <c r="F500" s="58"/>
      <c r="G500" s="58"/>
      <c r="H500" s="58"/>
      <c r="I500" s="59"/>
      <c r="J500" s="60"/>
      <c r="K500" s="57">
        <f t="shared" ca="1" si="42"/>
        <v>131150</v>
      </c>
      <c r="P500" s="188" t="e">
        <f t="shared" si="41"/>
        <v>#N/A</v>
      </c>
      <c r="Q500" s="191" t="e">
        <f t="shared" si="39"/>
        <v>#N/A</v>
      </c>
      <c r="R500" s="191" t="e">
        <f t="shared" si="40"/>
        <v>#N/A</v>
      </c>
      <c r="S500" s="191" t="e">
        <f t="shared" si="43"/>
        <v>#N/A</v>
      </c>
      <c r="T500" s="192" t="e">
        <f>VLOOKUP(D500,'PC Receitas'!$N$4:$O$14,2,FALSE)</f>
        <v>#N/A</v>
      </c>
    </row>
    <row r="501" spans="3:20" ht="19.5" customHeight="1" thickTop="1" thickBot="1" x14ac:dyDescent="0.25">
      <c r="C501" s="58"/>
      <c r="D501" s="58"/>
      <c r="E501" s="58"/>
      <c r="F501" s="58"/>
      <c r="G501" s="58"/>
      <c r="H501" s="58"/>
      <c r="I501" s="59"/>
      <c r="J501" s="60"/>
      <c r="K501" s="57">
        <f t="shared" ca="1" si="42"/>
        <v>131150</v>
      </c>
      <c r="P501" s="188" t="e">
        <f t="shared" si="41"/>
        <v>#N/A</v>
      </c>
      <c r="Q501" s="191" t="e">
        <f t="shared" si="39"/>
        <v>#N/A</v>
      </c>
      <c r="R501" s="191" t="e">
        <f t="shared" si="40"/>
        <v>#N/A</v>
      </c>
      <c r="S501" s="191" t="e">
        <f t="shared" si="43"/>
        <v>#N/A</v>
      </c>
      <c r="T501" s="192" t="e">
        <f>VLOOKUP(D501,'PC Receitas'!$N$4:$O$14,2,FALSE)</f>
        <v>#N/A</v>
      </c>
    </row>
    <row r="502" spans="3:20" ht="19.5" customHeight="1" thickTop="1" thickBot="1" x14ac:dyDescent="0.25">
      <c r="C502" s="58"/>
      <c r="D502" s="58"/>
      <c r="E502" s="58"/>
      <c r="F502" s="58"/>
      <c r="G502" s="58"/>
      <c r="H502" s="58"/>
      <c r="I502" s="59"/>
      <c r="J502" s="60"/>
      <c r="K502" s="57">
        <f t="shared" ca="1" si="42"/>
        <v>131150</v>
      </c>
      <c r="P502" s="188" t="e">
        <f t="shared" si="41"/>
        <v>#N/A</v>
      </c>
      <c r="Q502" s="191" t="e">
        <f t="shared" si="39"/>
        <v>#N/A</v>
      </c>
      <c r="R502" s="191" t="e">
        <f t="shared" si="40"/>
        <v>#N/A</v>
      </c>
      <c r="S502" s="191" t="e">
        <f t="shared" si="43"/>
        <v>#N/A</v>
      </c>
      <c r="T502" s="192" t="e">
        <f>VLOOKUP(D502,'PC Receitas'!$N$4:$O$14,2,FALSE)</f>
        <v>#N/A</v>
      </c>
    </row>
    <row r="503" spans="3:20" ht="19.5" customHeight="1" thickTop="1" thickBot="1" x14ac:dyDescent="0.25">
      <c r="C503" s="58"/>
      <c r="D503" s="58"/>
      <c r="E503" s="58"/>
      <c r="F503" s="58"/>
      <c r="G503" s="58"/>
      <c r="H503" s="58"/>
      <c r="I503" s="59"/>
      <c r="J503" s="60"/>
      <c r="K503" s="57">
        <f t="shared" ca="1" si="42"/>
        <v>131150</v>
      </c>
      <c r="P503" s="188" t="e">
        <f t="shared" si="41"/>
        <v>#N/A</v>
      </c>
      <c r="Q503" s="191" t="e">
        <f t="shared" si="39"/>
        <v>#N/A</v>
      </c>
      <c r="R503" s="191" t="e">
        <f t="shared" si="40"/>
        <v>#N/A</v>
      </c>
      <c r="S503" s="191" t="e">
        <f t="shared" si="43"/>
        <v>#N/A</v>
      </c>
      <c r="T503" s="192" t="e">
        <f>VLOOKUP(D503,'PC Receitas'!$N$4:$O$14,2,FALSE)</f>
        <v>#N/A</v>
      </c>
    </row>
    <row r="504" spans="3:20" ht="19.5" customHeight="1" thickTop="1" thickBot="1" x14ac:dyDescent="0.25">
      <c r="C504" s="58"/>
      <c r="D504" s="58"/>
      <c r="E504" s="58"/>
      <c r="F504" s="58"/>
      <c r="G504" s="58"/>
      <c r="H504" s="58"/>
      <c r="I504" s="59"/>
      <c r="J504" s="60"/>
      <c r="K504" s="57">
        <f t="shared" ca="1" si="42"/>
        <v>131150</v>
      </c>
      <c r="P504" s="188" t="e">
        <f t="shared" si="41"/>
        <v>#N/A</v>
      </c>
      <c r="Q504" s="191" t="e">
        <f t="shared" si="39"/>
        <v>#N/A</v>
      </c>
      <c r="R504" s="191" t="e">
        <f t="shared" si="40"/>
        <v>#N/A</v>
      </c>
      <c r="S504" s="191" t="e">
        <f t="shared" si="43"/>
        <v>#N/A</v>
      </c>
      <c r="T504" s="192" t="e">
        <f>VLOOKUP(D504,'PC Receitas'!$N$4:$O$14,2,FALSE)</f>
        <v>#N/A</v>
      </c>
    </row>
    <row r="505" spans="3:20" ht="19.5" customHeight="1" thickTop="1" thickBot="1" x14ac:dyDescent="0.25">
      <c r="C505" s="58"/>
      <c r="D505" s="58"/>
      <c r="E505" s="58"/>
      <c r="F505" s="58"/>
      <c r="G505" s="58"/>
      <c r="H505" s="58"/>
      <c r="I505" s="59"/>
      <c r="J505" s="60"/>
      <c r="K505" s="57">
        <f t="shared" ca="1" si="42"/>
        <v>131150</v>
      </c>
      <c r="P505" s="188" t="e">
        <f t="shared" si="41"/>
        <v>#N/A</v>
      </c>
      <c r="Q505" s="191" t="e">
        <f t="shared" si="39"/>
        <v>#N/A</v>
      </c>
      <c r="R505" s="191" t="e">
        <f t="shared" si="40"/>
        <v>#N/A</v>
      </c>
      <c r="S505" s="191" t="e">
        <f t="shared" si="43"/>
        <v>#N/A</v>
      </c>
      <c r="T505" s="192" t="e">
        <f>VLOOKUP(D505,'PC Receitas'!$N$4:$O$14,2,FALSE)</f>
        <v>#N/A</v>
      </c>
    </row>
    <row r="506" spans="3:20" ht="19.5" customHeight="1" thickTop="1" thickBot="1" x14ac:dyDescent="0.25">
      <c r="C506" s="58"/>
      <c r="D506" s="58"/>
      <c r="E506" s="58"/>
      <c r="F506" s="58"/>
      <c r="G506" s="58"/>
      <c r="H506" s="58"/>
      <c r="I506" s="59"/>
      <c r="J506" s="60"/>
      <c r="K506" s="57">
        <f t="shared" ca="1" si="42"/>
        <v>131150</v>
      </c>
      <c r="P506" s="188" t="e">
        <f t="shared" si="41"/>
        <v>#N/A</v>
      </c>
      <c r="Q506" s="191" t="e">
        <f t="shared" si="39"/>
        <v>#N/A</v>
      </c>
      <c r="R506" s="191" t="e">
        <f t="shared" si="40"/>
        <v>#N/A</v>
      </c>
      <c r="S506" s="191" t="e">
        <f t="shared" si="43"/>
        <v>#N/A</v>
      </c>
      <c r="T506" s="192" t="e">
        <f>VLOOKUP(D506,'PC Receitas'!$N$4:$O$14,2,FALSE)</f>
        <v>#N/A</v>
      </c>
    </row>
    <row r="507" spans="3:20" ht="19.5" customHeight="1" thickTop="1" thickBot="1" x14ac:dyDescent="0.25">
      <c r="C507" s="58"/>
      <c r="D507" s="58"/>
      <c r="E507" s="58"/>
      <c r="F507" s="58"/>
      <c r="G507" s="58"/>
      <c r="H507" s="58"/>
      <c r="I507" s="59"/>
      <c r="J507" s="60"/>
      <c r="K507" s="57">
        <f t="shared" ca="1" si="42"/>
        <v>131150</v>
      </c>
      <c r="P507" s="188" t="e">
        <f t="shared" si="41"/>
        <v>#N/A</v>
      </c>
      <c r="Q507" s="191" t="e">
        <f t="shared" si="39"/>
        <v>#N/A</v>
      </c>
      <c r="R507" s="191" t="e">
        <f t="shared" si="40"/>
        <v>#N/A</v>
      </c>
      <c r="S507" s="191" t="e">
        <f t="shared" si="43"/>
        <v>#N/A</v>
      </c>
      <c r="T507" s="192" t="e">
        <f>VLOOKUP(D507,'PC Receitas'!$N$4:$O$14,2,FALSE)</f>
        <v>#N/A</v>
      </c>
    </row>
    <row r="508" spans="3:20" ht="19.5" customHeight="1" thickTop="1" thickBot="1" x14ac:dyDescent="0.25">
      <c r="C508" s="58"/>
      <c r="D508" s="58"/>
      <c r="E508" s="58"/>
      <c r="F508" s="58"/>
      <c r="G508" s="58"/>
      <c r="H508" s="58"/>
      <c r="I508" s="59"/>
      <c r="J508" s="60"/>
      <c r="K508" s="57">
        <f t="shared" ca="1" si="42"/>
        <v>131150</v>
      </c>
      <c r="P508" s="188" t="e">
        <f t="shared" si="41"/>
        <v>#N/A</v>
      </c>
      <c r="Q508" s="191" t="e">
        <f t="shared" si="39"/>
        <v>#N/A</v>
      </c>
      <c r="R508" s="191" t="e">
        <f t="shared" si="40"/>
        <v>#N/A</v>
      </c>
      <c r="S508" s="191" t="e">
        <f t="shared" si="43"/>
        <v>#N/A</v>
      </c>
      <c r="T508" s="192" t="e">
        <f>VLOOKUP(D508,'PC Receitas'!$N$4:$O$14,2,FALSE)</f>
        <v>#N/A</v>
      </c>
    </row>
    <row r="509" spans="3:20" ht="19.5" customHeight="1" thickTop="1" thickBot="1" x14ac:dyDescent="0.25">
      <c r="C509" s="58"/>
      <c r="D509" s="58"/>
      <c r="E509" s="58"/>
      <c r="F509" s="58"/>
      <c r="G509" s="58"/>
      <c r="H509" s="58"/>
      <c r="I509" s="59"/>
      <c r="J509" s="60"/>
      <c r="K509" s="57">
        <f t="shared" ca="1" si="42"/>
        <v>131150</v>
      </c>
      <c r="P509" s="188" t="e">
        <f t="shared" si="41"/>
        <v>#N/A</v>
      </c>
      <c r="Q509" s="191" t="e">
        <f t="shared" si="39"/>
        <v>#N/A</v>
      </c>
      <c r="R509" s="191" t="e">
        <f t="shared" si="40"/>
        <v>#N/A</v>
      </c>
      <c r="S509" s="191" t="e">
        <f t="shared" si="43"/>
        <v>#N/A</v>
      </c>
      <c r="T509" s="192" t="e">
        <f>VLOOKUP(D509,'PC Receitas'!$N$4:$O$14,2,FALSE)</f>
        <v>#N/A</v>
      </c>
    </row>
    <row r="510" spans="3:20" ht="19.5" customHeight="1" thickTop="1" thickBot="1" x14ac:dyDescent="0.25">
      <c r="C510" s="58"/>
      <c r="D510" s="58"/>
      <c r="E510" s="58"/>
      <c r="F510" s="58"/>
      <c r="G510" s="58"/>
      <c r="H510" s="58"/>
      <c r="I510" s="59"/>
      <c r="J510" s="60"/>
      <c r="K510" s="57">
        <f t="shared" ca="1" si="42"/>
        <v>131150</v>
      </c>
      <c r="P510" s="188" t="e">
        <f t="shared" si="41"/>
        <v>#N/A</v>
      </c>
      <c r="Q510" s="191" t="e">
        <f t="shared" si="39"/>
        <v>#N/A</v>
      </c>
      <c r="R510" s="191" t="e">
        <f t="shared" si="40"/>
        <v>#N/A</v>
      </c>
      <c r="S510" s="191" t="e">
        <f t="shared" si="43"/>
        <v>#N/A</v>
      </c>
      <c r="T510" s="192" t="e">
        <f>VLOOKUP(D510,'PC Receitas'!$N$4:$O$14,2,FALSE)</f>
        <v>#N/A</v>
      </c>
    </row>
    <row r="511" spans="3:20" ht="19.5" customHeight="1" thickTop="1" thickBot="1" x14ac:dyDescent="0.25">
      <c r="C511" s="58"/>
      <c r="D511" s="58"/>
      <c r="E511" s="58"/>
      <c r="F511" s="58"/>
      <c r="G511" s="58"/>
      <c r="H511" s="58"/>
      <c r="I511" s="59"/>
      <c r="J511" s="60"/>
      <c r="K511" s="57">
        <f t="shared" ca="1" si="42"/>
        <v>131150</v>
      </c>
      <c r="P511" s="188" t="e">
        <f t="shared" si="41"/>
        <v>#N/A</v>
      </c>
      <c r="Q511" s="191" t="e">
        <f t="shared" si="39"/>
        <v>#N/A</v>
      </c>
      <c r="R511" s="191" t="e">
        <f t="shared" si="40"/>
        <v>#N/A</v>
      </c>
      <c r="S511" s="191" t="e">
        <f t="shared" si="43"/>
        <v>#N/A</v>
      </c>
      <c r="T511" s="192" t="e">
        <f>VLOOKUP(D511,'PC Receitas'!$N$4:$O$14,2,FALSE)</f>
        <v>#N/A</v>
      </c>
    </row>
    <row r="512" spans="3:20" ht="19.5" customHeight="1" thickTop="1" thickBot="1" x14ac:dyDescent="0.25">
      <c r="C512" s="58"/>
      <c r="D512" s="58"/>
      <c r="E512" s="58"/>
      <c r="F512" s="58"/>
      <c r="G512" s="58"/>
      <c r="H512" s="58"/>
      <c r="I512" s="59"/>
      <c r="J512" s="60"/>
      <c r="K512" s="57">
        <f t="shared" ca="1" si="42"/>
        <v>131150</v>
      </c>
      <c r="P512" s="188" t="e">
        <f t="shared" si="41"/>
        <v>#N/A</v>
      </c>
      <c r="Q512" s="191" t="e">
        <f t="shared" si="39"/>
        <v>#N/A</v>
      </c>
      <c r="R512" s="191" t="e">
        <f t="shared" si="40"/>
        <v>#N/A</v>
      </c>
      <c r="S512" s="191" t="e">
        <f t="shared" si="43"/>
        <v>#N/A</v>
      </c>
      <c r="T512" s="192" t="e">
        <f>VLOOKUP(D512,'PC Receitas'!$N$4:$O$14,2,FALSE)</f>
        <v>#N/A</v>
      </c>
    </row>
    <row r="513" spans="3:20" ht="19.5" customHeight="1" thickTop="1" thickBot="1" x14ac:dyDescent="0.25">
      <c r="C513" s="58"/>
      <c r="D513" s="58"/>
      <c r="E513" s="58"/>
      <c r="F513" s="58"/>
      <c r="G513" s="58"/>
      <c r="H513" s="58"/>
      <c r="I513" s="59"/>
      <c r="J513" s="60"/>
      <c r="K513" s="57">
        <f t="shared" ca="1" si="42"/>
        <v>131150</v>
      </c>
      <c r="P513" s="188" t="e">
        <f t="shared" si="41"/>
        <v>#N/A</v>
      </c>
      <c r="Q513" s="191" t="e">
        <f t="shared" si="39"/>
        <v>#N/A</v>
      </c>
      <c r="R513" s="191" t="e">
        <f t="shared" si="40"/>
        <v>#N/A</v>
      </c>
      <c r="S513" s="191" t="e">
        <f t="shared" si="43"/>
        <v>#N/A</v>
      </c>
      <c r="T513" s="192" t="e">
        <f>VLOOKUP(D513,'PC Receitas'!$N$4:$O$14,2,FALSE)</f>
        <v>#N/A</v>
      </c>
    </row>
    <row r="514" spans="3:20" ht="19.5" customHeight="1" thickTop="1" thickBot="1" x14ac:dyDescent="0.25">
      <c r="C514" s="58"/>
      <c r="D514" s="58"/>
      <c r="E514" s="58"/>
      <c r="F514" s="58"/>
      <c r="G514" s="58"/>
      <c r="H514" s="58"/>
      <c r="I514" s="59"/>
      <c r="J514" s="60"/>
      <c r="K514" s="57">
        <f t="shared" ca="1" si="42"/>
        <v>131150</v>
      </c>
      <c r="P514" s="188" t="e">
        <f t="shared" si="41"/>
        <v>#N/A</v>
      </c>
      <c r="Q514" s="191" t="e">
        <f t="shared" si="39"/>
        <v>#N/A</v>
      </c>
      <c r="R514" s="191" t="e">
        <f t="shared" si="40"/>
        <v>#N/A</v>
      </c>
      <c r="S514" s="191" t="e">
        <f t="shared" si="43"/>
        <v>#N/A</v>
      </c>
      <c r="T514" s="192" t="e">
        <f>VLOOKUP(D514,'PC Receitas'!$N$4:$O$14,2,FALSE)</f>
        <v>#N/A</v>
      </c>
    </row>
    <row r="515" spans="3:20" ht="19.5" customHeight="1" thickTop="1" thickBot="1" x14ac:dyDescent="0.25">
      <c r="C515" s="58"/>
      <c r="D515" s="58"/>
      <c r="E515" s="58"/>
      <c r="F515" s="58"/>
      <c r="G515" s="58"/>
      <c r="H515" s="58"/>
      <c r="I515" s="59"/>
      <c r="J515" s="60"/>
      <c r="K515" s="57">
        <f t="shared" ca="1" si="42"/>
        <v>131150</v>
      </c>
      <c r="P515" s="188" t="e">
        <f t="shared" si="41"/>
        <v>#N/A</v>
      </c>
      <c r="Q515" s="191" t="e">
        <f t="shared" si="39"/>
        <v>#N/A</v>
      </c>
      <c r="R515" s="191" t="e">
        <f t="shared" si="40"/>
        <v>#N/A</v>
      </c>
      <c r="S515" s="191" t="e">
        <f t="shared" si="43"/>
        <v>#N/A</v>
      </c>
      <c r="T515" s="192" t="e">
        <f>VLOOKUP(D515,'PC Receitas'!$N$4:$O$14,2,FALSE)</f>
        <v>#N/A</v>
      </c>
    </row>
    <row r="516" spans="3:20" ht="19.5" customHeight="1" thickTop="1" thickBot="1" x14ac:dyDescent="0.25">
      <c r="C516" s="58"/>
      <c r="D516" s="58"/>
      <c r="E516" s="58"/>
      <c r="F516" s="58"/>
      <c r="G516" s="58"/>
      <c r="H516" s="58"/>
      <c r="I516" s="59"/>
      <c r="J516" s="60"/>
      <c r="K516" s="57">
        <f t="shared" ca="1" si="42"/>
        <v>131150</v>
      </c>
      <c r="P516" s="188" t="e">
        <f t="shared" si="41"/>
        <v>#N/A</v>
      </c>
      <c r="Q516" s="191" t="e">
        <f t="shared" si="39"/>
        <v>#N/A</v>
      </c>
      <c r="R516" s="191" t="e">
        <f t="shared" si="40"/>
        <v>#N/A</v>
      </c>
      <c r="S516" s="191" t="e">
        <f t="shared" si="43"/>
        <v>#N/A</v>
      </c>
      <c r="T516" s="192" t="e">
        <f>VLOOKUP(D516,'PC Receitas'!$N$4:$O$14,2,FALSE)</f>
        <v>#N/A</v>
      </c>
    </row>
    <row r="517" spans="3:20" ht="19.5" customHeight="1" thickTop="1" thickBot="1" x14ac:dyDescent="0.25">
      <c r="C517" s="58"/>
      <c r="D517" s="58"/>
      <c r="E517" s="58"/>
      <c r="F517" s="58"/>
      <c r="G517" s="58"/>
      <c r="H517" s="58"/>
      <c r="I517" s="59"/>
      <c r="J517" s="60"/>
      <c r="K517" s="57">
        <f t="shared" ca="1" si="42"/>
        <v>131150</v>
      </c>
      <c r="P517" s="188" t="e">
        <f t="shared" si="41"/>
        <v>#N/A</v>
      </c>
      <c r="Q517" s="191" t="e">
        <f t="shared" si="39"/>
        <v>#N/A</v>
      </c>
      <c r="R517" s="191" t="e">
        <f t="shared" si="40"/>
        <v>#N/A</v>
      </c>
      <c r="S517" s="191" t="e">
        <f t="shared" si="43"/>
        <v>#N/A</v>
      </c>
      <c r="T517" s="192" t="e">
        <f>VLOOKUP(D517,'PC Receitas'!$N$4:$O$14,2,FALSE)</f>
        <v>#N/A</v>
      </c>
    </row>
    <row r="518" spans="3:20" ht="19.5" customHeight="1" thickTop="1" thickBot="1" x14ac:dyDescent="0.25">
      <c r="C518" s="58"/>
      <c r="D518" s="58"/>
      <c r="E518" s="58"/>
      <c r="F518" s="58"/>
      <c r="G518" s="58"/>
      <c r="H518" s="58"/>
      <c r="I518" s="59"/>
      <c r="J518" s="60"/>
      <c r="K518" s="57">
        <f t="shared" ca="1" si="42"/>
        <v>131150</v>
      </c>
      <c r="P518" s="188" t="e">
        <f t="shared" si="41"/>
        <v>#N/A</v>
      </c>
      <c r="Q518" s="191" t="e">
        <f t="shared" ref="Q518:Q581" si="44">IF(T518="Despesas_de_Moradia","Despesa",IF(T518="Despesas_com_Alimentacao","Despesa",IF(T518="Despesas_com_Saude","Despesa","")))</f>
        <v>#N/A</v>
      </c>
      <c r="R518" s="191" t="e">
        <f t="shared" ref="R518:R581" si="45">IF(T518="Renda_Familiar","Receita",IF(T518="Receitas_com_Aplicacoes_Financeiras","Receita",IF(T518="Outras_Receitas","Receita","")))</f>
        <v>#N/A</v>
      </c>
      <c r="S518" s="191" t="e">
        <f t="shared" si="43"/>
        <v>#N/A</v>
      </c>
      <c r="T518" s="192" t="e">
        <f>VLOOKUP(D518,'PC Receitas'!$N$4:$O$14,2,FALSE)</f>
        <v>#N/A</v>
      </c>
    </row>
    <row r="519" spans="3:20" ht="19.5" customHeight="1" thickTop="1" thickBot="1" x14ac:dyDescent="0.25">
      <c r="C519" s="58"/>
      <c r="D519" s="58"/>
      <c r="E519" s="58"/>
      <c r="F519" s="58"/>
      <c r="G519" s="58"/>
      <c r="H519" s="58"/>
      <c r="I519" s="59"/>
      <c r="J519" s="60"/>
      <c r="K519" s="57">
        <f t="shared" ca="1" si="42"/>
        <v>131150</v>
      </c>
      <c r="P519" s="188" t="e">
        <f t="shared" si="41"/>
        <v>#N/A</v>
      </c>
      <c r="Q519" s="191" t="e">
        <f t="shared" si="44"/>
        <v>#N/A</v>
      </c>
      <c r="R519" s="191" t="e">
        <f t="shared" si="45"/>
        <v>#N/A</v>
      </c>
      <c r="S519" s="191" t="e">
        <f t="shared" si="43"/>
        <v>#N/A</v>
      </c>
      <c r="T519" s="192" t="e">
        <f>VLOOKUP(D519,'PC Receitas'!$N$4:$O$14,2,FALSE)</f>
        <v>#N/A</v>
      </c>
    </row>
    <row r="520" spans="3:20" ht="19.5" customHeight="1" thickTop="1" thickBot="1" x14ac:dyDescent="0.25">
      <c r="C520" s="58"/>
      <c r="D520" s="58"/>
      <c r="E520" s="58"/>
      <c r="F520" s="58"/>
      <c r="G520" s="58"/>
      <c r="H520" s="58"/>
      <c r="I520" s="59"/>
      <c r="J520" s="60"/>
      <c r="K520" s="57">
        <f t="shared" ca="1" si="42"/>
        <v>131150</v>
      </c>
      <c r="P520" s="188" t="e">
        <f t="shared" si="41"/>
        <v>#N/A</v>
      </c>
      <c r="Q520" s="191" t="e">
        <f t="shared" si="44"/>
        <v>#N/A</v>
      </c>
      <c r="R520" s="191" t="e">
        <f t="shared" si="45"/>
        <v>#N/A</v>
      </c>
      <c r="S520" s="191" t="e">
        <f t="shared" si="43"/>
        <v>#N/A</v>
      </c>
      <c r="T520" s="192" t="e">
        <f>VLOOKUP(D520,'PC Receitas'!$N$4:$O$14,2,FALSE)</f>
        <v>#N/A</v>
      </c>
    </row>
    <row r="521" spans="3:20" ht="19.5" customHeight="1" thickTop="1" thickBot="1" x14ac:dyDescent="0.25">
      <c r="C521" s="58"/>
      <c r="D521" s="58"/>
      <c r="E521" s="58"/>
      <c r="F521" s="58"/>
      <c r="G521" s="58"/>
      <c r="H521" s="58"/>
      <c r="I521" s="59"/>
      <c r="J521" s="60"/>
      <c r="K521" s="57">
        <f t="shared" ca="1" si="42"/>
        <v>131150</v>
      </c>
      <c r="P521" s="188" t="e">
        <f t="shared" si="41"/>
        <v>#N/A</v>
      </c>
      <c r="Q521" s="191" t="e">
        <f t="shared" si="44"/>
        <v>#N/A</v>
      </c>
      <c r="R521" s="191" t="e">
        <f t="shared" si="45"/>
        <v>#N/A</v>
      </c>
      <c r="S521" s="191" t="e">
        <f t="shared" si="43"/>
        <v>#N/A</v>
      </c>
      <c r="T521" s="192" t="e">
        <f>VLOOKUP(D521,'PC Receitas'!$N$4:$O$14,2,FALSE)</f>
        <v>#N/A</v>
      </c>
    </row>
    <row r="522" spans="3:20" ht="19.5" customHeight="1" thickTop="1" thickBot="1" x14ac:dyDescent="0.25">
      <c r="C522" s="58"/>
      <c r="D522" s="58"/>
      <c r="E522" s="58"/>
      <c r="F522" s="58"/>
      <c r="G522" s="58"/>
      <c r="H522" s="58"/>
      <c r="I522" s="59"/>
      <c r="J522" s="60"/>
      <c r="K522" s="57">
        <f t="shared" ca="1" si="42"/>
        <v>131150</v>
      </c>
      <c r="P522" s="188" t="e">
        <f t="shared" si="41"/>
        <v>#N/A</v>
      </c>
      <c r="Q522" s="191" t="e">
        <f t="shared" si="44"/>
        <v>#N/A</v>
      </c>
      <c r="R522" s="191" t="e">
        <f t="shared" si="45"/>
        <v>#N/A</v>
      </c>
      <c r="S522" s="191" t="e">
        <f t="shared" si="43"/>
        <v>#N/A</v>
      </c>
      <c r="T522" s="192" t="e">
        <f>VLOOKUP(D522,'PC Receitas'!$N$4:$O$14,2,FALSE)</f>
        <v>#N/A</v>
      </c>
    </row>
    <row r="523" spans="3:20" ht="19.5" customHeight="1" thickTop="1" thickBot="1" x14ac:dyDescent="0.25">
      <c r="C523" s="58"/>
      <c r="D523" s="58"/>
      <c r="E523" s="58"/>
      <c r="F523" s="58"/>
      <c r="G523" s="58"/>
      <c r="H523" s="58"/>
      <c r="I523" s="59"/>
      <c r="J523" s="60"/>
      <c r="K523" s="57">
        <f t="shared" ca="1" si="42"/>
        <v>131150</v>
      </c>
      <c r="P523" s="188" t="e">
        <f t="shared" si="41"/>
        <v>#N/A</v>
      </c>
      <c r="Q523" s="191" t="e">
        <f t="shared" si="44"/>
        <v>#N/A</v>
      </c>
      <c r="R523" s="191" t="e">
        <f t="shared" si="45"/>
        <v>#N/A</v>
      </c>
      <c r="S523" s="191" t="e">
        <f t="shared" si="43"/>
        <v>#N/A</v>
      </c>
      <c r="T523" s="192" t="e">
        <f>VLOOKUP(D523,'PC Receitas'!$N$4:$O$14,2,FALSE)</f>
        <v>#N/A</v>
      </c>
    </row>
    <row r="524" spans="3:20" ht="19.5" customHeight="1" thickTop="1" thickBot="1" x14ac:dyDescent="0.25">
      <c r="C524" s="58"/>
      <c r="D524" s="58"/>
      <c r="E524" s="58"/>
      <c r="F524" s="58"/>
      <c r="G524" s="58"/>
      <c r="H524" s="58"/>
      <c r="I524" s="59"/>
      <c r="J524" s="60"/>
      <c r="K524" s="57">
        <f t="shared" ca="1" si="42"/>
        <v>131150</v>
      </c>
      <c r="P524" s="188" t="e">
        <f t="shared" si="41"/>
        <v>#N/A</v>
      </c>
      <c r="Q524" s="191" t="e">
        <f t="shared" si="44"/>
        <v>#N/A</v>
      </c>
      <c r="R524" s="191" t="e">
        <f t="shared" si="45"/>
        <v>#N/A</v>
      </c>
      <c r="S524" s="191" t="e">
        <f t="shared" si="43"/>
        <v>#N/A</v>
      </c>
      <c r="T524" s="192" t="e">
        <f>VLOOKUP(D524,'PC Receitas'!$N$4:$O$14,2,FALSE)</f>
        <v>#N/A</v>
      </c>
    </row>
    <row r="525" spans="3:20" ht="19.5" customHeight="1" thickTop="1" thickBot="1" x14ac:dyDescent="0.25">
      <c r="C525" s="58"/>
      <c r="D525" s="58"/>
      <c r="E525" s="58"/>
      <c r="F525" s="58"/>
      <c r="G525" s="58"/>
      <c r="H525" s="58"/>
      <c r="I525" s="59"/>
      <c r="J525" s="60"/>
      <c r="K525" s="57">
        <f t="shared" ca="1" si="42"/>
        <v>131150</v>
      </c>
      <c r="P525" s="188" t="e">
        <f t="shared" si="41"/>
        <v>#N/A</v>
      </c>
      <c r="Q525" s="191" t="e">
        <f t="shared" si="44"/>
        <v>#N/A</v>
      </c>
      <c r="R525" s="191" t="e">
        <f t="shared" si="45"/>
        <v>#N/A</v>
      </c>
      <c r="S525" s="191" t="e">
        <f t="shared" si="43"/>
        <v>#N/A</v>
      </c>
      <c r="T525" s="192" t="e">
        <f>VLOOKUP(D525,'PC Receitas'!$N$4:$O$14,2,FALSE)</f>
        <v>#N/A</v>
      </c>
    </row>
    <row r="526" spans="3:20" ht="19.5" customHeight="1" thickTop="1" thickBot="1" x14ac:dyDescent="0.25">
      <c r="C526" s="58"/>
      <c r="D526" s="58"/>
      <c r="E526" s="58"/>
      <c r="F526" s="58"/>
      <c r="G526" s="58"/>
      <c r="H526" s="58"/>
      <c r="I526" s="59"/>
      <c r="J526" s="60"/>
      <c r="K526" s="57">
        <f t="shared" ca="1" si="42"/>
        <v>131150</v>
      </c>
      <c r="P526" s="188" t="e">
        <f t="shared" si="41"/>
        <v>#N/A</v>
      </c>
      <c r="Q526" s="191" t="e">
        <f t="shared" si="44"/>
        <v>#N/A</v>
      </c>
      <c r="R526" s="191" t="e">
        <f t="shared" si="45"/>
        <v>#N/A</v>
      </c>
      <c r="S526" s="191" t="e">
        <f t="shared" si="43"/>
        <v>#N/A</v>
      </c>
      <c r="T526" s="192" t="e">
        <f>VLOOKUP(D526,'PC Receitas'!$N$4:$O$14,2,FALSE)</f>
        <v>#N/A</v>
      </c>
    </row>
    <row r="527" spans="3:20" ht="19.5" customHeight="1" thickTop="1" thickBot="1" x14ac:dyDescent="0.25">
      <c r="C527" s="58"/>
      <c r="D527" s="58"/>
      <c r="E527" s="58"/>
      <c r="F527" s="58"/>
      <c r="G527" s="58"/>
      <c r="H527" s="58"/>
      <c r="I527" s="59"/>
      <c r="J527" s="60"/>
      <c r="K527" s="57">
        <f t="shared" ca="1" si="42"/>
        <v>131150</v>
      </c>
      <c r="P527" s="188" t="e">
        <f t="shared" si="41"/>
        <v>#N/A</v>
      </c>
      <c r="Q527" s="191" t="e">
        <f t="shared" si="44"/>
        <v>#N/A</v>
      </c>
      <c r="R527" s="191" t="e">
        <f t="shared" si="45"/>
        <v>#N/A</v>
      </c>
      <c r="S527" s="191" t="e">
        <f t="shared" si="43"/>
        <v>#N/A</v>
      </c>
      <c r="T527" s="192" t="e">
        <f>VLOOKUP(D527,'PC Receitas'!$N$4:$O$14,2,FALSE)</f>
        <v>#N/A</v>
      </c>
    </row>
    <row r="528" spans="3:20" ht="19.5" customHeight="1" thickTop="1" thickBot="1" x14ac:dyDescent="0.25">
      <c r="C528" s="58"/>
      <c r="D528" s="58"/>
      <c r="E528" s="58"/>
      <c r="F528" s="58"/>
      <c r="G528" s="58"/>
      <c r="H528" s="58"/>
      <c r="I528" s="59"/>
      <c r="J528" s="60"/>
      <c r="K528" s="57">
        <f t="shared" ca="1" si="42"/>
        <v>131150</v>
      </c>
      <c r="P528" s="188" t="e">
        <f t="shared" ref="P528:P591" si="46">IF(T528="Despesas_com_Transportes","Despesa",IF(T528="Despesas_com_Lazer_e_Informacao","Despesa",IF(T528="Outras_Despesas","Despesa",IF(T528="Imposto_de_Renda","Despesa",IF(T528="Investimentos_Bens","Despesa","")))))</f>
        <v>#N/A</v>
      </c>
      <c r="Q528" s="191" t="e">
        <f t="shared" si="44"/>
        <v>#N/A</v>
      </c>
      <c r="R528" s="191" t="e">
        <f t="shared" si="45"/>
        <v>#N/A</v>
      </c>
      <c r="S528" s="191" t="e">
        <f t="shared" si="43"/>
        <v>#N/A</v>
      </c>
      <c r="T528" s="192" t="e">
        <f>VLOOKUP(D528,'PC Receitas'!$N$4:$O$14,2,FALSE)</f>
        <v>#N/A</v>
      </c>
    </row>
    <row r="529" spans="3:20" ht="19.5" customHeight="1" thickTop="1" thickBot="1" x14ac:dyDescent="0.25">
      <c r="C529" s="58"/>
      <c r="D529" s="58"/>
      <c r="E529" s="58"/>
      <c r="F529" s="58"/>
      <c r="G529" s="58"/>
      <c r="H529" s="58"/>
      <c r="I529" s="59"/>
      <c r="J529" s="60"/>
      <c r="K529" s="57">
        <f t="shared" ca="1" si="42"/>
        <v>131150</v>
      </c>
      <c r="P529" s="188" t="e">
        <f t="shared" si="46"/>
        <v>#N/A</v>
      </c>
      <c r="Q529" s="191" t="e">
        <f t="shared" si="44"/>
        <v>#N/A</v>
      </c>
      <c r="R529" s="191" t="e">
        <f t="shared" si="45"/>
        <v>#N/A</v>
      </c>
      <c r="S529" s="191" t="e">
        <f t="shared" si="43"/>
        <v>#N/A</v>
      </c>
      <c r="T529" s="192" t="e">
        <f>VLOOKUP(D529,'PC Receitas'!$N$4:$O$14,2,FALSE)</f>
        <v>#N/A</v>
      </c>
    </row>
    <row r="530" spans="3:20" ht="19.5" customHeight="1" thickTop="1" thickBot="1" x14ac:dyDescent="0.25">
      <c r="C530" s="58"/>
      <c r="D530" s="58"/>
      <c r="E530" s="58"/>
      <c r="F530" s="58"/>
      <c r="G530" s="58"/>
      <c r="H530" s="58"/>
      <c r="I530" s="59"/>
      <c r="J530" s="60"/>
      <c r="K530" s="57">
        <f t="shared" ca="1" si="42"/>
        <v>131150</v>
      </c>
      <c r="P530" s="188" t="e">
        <f t="shared" si="46"/>
        <v>#N/A</v>
      </c>
      <c r="Q530" s="191" t="e">
        <f t="shared" si="44"/>
        <v>#N/A</v>
      </c>
      <c r="R530" s="191" t="e">
        <f t="shared" si="45"/>
        <v>#N/A</v>
      </c>
      <c r="S530" s="191" t="e">
        <f t="shared" si="43"/>
        <v>#N/A</v>
      </c>
      <c r="T530" s="192"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131150</v>
      </c>
      <c r="P531" s="188" t="e">
        <f t="shared" si="46"/>
        <v>#N/A</v>
      </c>
      <c r="Q531" s="191" t="e">
        <f t="shared" si="44"/>
        <v>#N/A</v>
      </c>
      <c r="R531" s="191" t="e">
        <f t="shared" si="45"/>
        <v>#N/A</v>
      </c>
      <c r="S531" s="191" t="e">
        <f t="shared" si="43"/>
        <v>#N/A</v>
      </c>
      <c r="T531" s="192" t="e">
        <f>VLOOKUP(D531,'PC Receitas'!$N$4:$O$14,2,FALSE)</f>
        <v>#N/A</v>
      </c>
    </row>
    <row r="532" spans="3:20" ht="19.5" customHeight="1" thickTop="1" thickBot="1" x14ac:dyDescent="0.25">
      <c r="C532" s="58"/>
      <c r="D532" s="58"/>
      <c r="E532" s="58"/>
      <c r="F532" s="58"/>
      <c r="G532" s="58"/>
      <c r="H532" s="58"/>
      <c r="I532" s="59"/>
      <c r="J532" s="60"/>
      <c r="K532" s="57">
        <f t="shared" ca="1" si="47"/>
        <v>131150</v>
      </c>
      <c r="P532" s="188" t="e">
        <f t="shared" si="46"/>
        <v>#N/A</v>
      </c>
      <c r="Q532" s="191" t="e">
        <f t="shared" si="44"/>
        <v>#N/A</v>
      </c>
      <c r="R532" s="191" t="e">
        <f t="shared" si="45"/>
        <v>#N/A</v>
      </c>
      <c r="S532" s="191" t="e">
        <f t="shared" ref="S532:S595" si="48">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ca="1" si="47"/>
        <v>131150</v>
      </c>
      <c r="P533" s="188" t="e">
        <f t="shared" si="46"/>
        <v>#N/A</v>
      </c>
      <c r="Q533" s="191" t="e">
        <f t="shared" si="44"/>
        <v>#N/A</v>
      </c>
      <c r="R533" s="191" t="e">
        <f t="shared" si="45"/>
        <v>#N/A</v>
      </c>
      <c r="S533" s="191" t="e">
        <f t="shared" si="48"/>
        <v>#N/A</v>
      </c>
      <c r="T533" s="192" t="e">
        <f>VLOOKUP(D533,'PC Receitas'!$N$4:$O$14,2,FALSE)</f>
        <v>#N/A</v>
      </c>
    </row>
    <row r="534" spans="3:20" ht="19.5" customHeight="1" thickTop="1" thickBot="1" x14ac:dyDescent="0.25">
      <c r="C534" s="58"/>
      <c r="D534" s="58"/>
      <c r="E534" s="58"/>
      <c r="F534" s="58"/>
      <c r="G534" s="58"/>
      <c r="H534" s="58"/>
      <c r="I534" s="59"/>
      <c r="J534" s="60"/>
      <c r="K534" s="57">
        <f t="shared" ca="1" si="47"/>
        <v>131150</v>
      </c>
      <c r="P534" s="188" t="e">
        <f t="shared" si="46"/>
        <v>#N/A</v>
      </c>
      <c r="Q534" s="191" t="e">
        <f t="shared" si="44"/>
        <v>#N/A</v>
      </c>
      <c r="R534" s="191" t="e">
        <f t="shared" si="45"/>
        <v>#N/A</v>
      </c>
      <c r="S534" s="191" t="e">
        <f t="shared" si="48"/>
        <v>#N/A</v>
      </c>
      <c r="T534" s="192" t="e">
        <f>VLOOKUP(D534,'PC Receitas'!$N$4:$O$14,2,FALSE)</f>
        <v>#N/A</v>
      </c>
    </row>
    <row r="535" spans="3:20" ht="19.5" customHeight="1" thickTop="1" thickBot="1" x14ac:dyDescent="0.25">
      <c r="C535" s="58"/>
      <c r="D535" s="58"/>
      <c r="E535" s="58"/>
      <c r="F535" s="58"/>
      <c r="G535" s="58"/>
      <c r="H535" s="58"/>
      <c r="I535" s="59"/>
      <c r="J535" s="60"/>
      <c r="K535" s="57">
        <f t="shared" ca="1" si="47"/>
        <v>131150</v>
      </c>
      <c r="P535" s="188" t="e">
        <f t="shared" si="46"/>
        <v>#N/A</v>
      </c>
      <c r="Q535" s="191" t="e">
        <f t="shared" si="44"/>
        <v>#N/A</v>
      </c>
      <c r="R535" s="191" t="e">
        <f t="shared" si="45"/>
        <v>#N/A</v>
      </c>
      <c r="S535" s="191" t="e">
        <f t="shared" si="48"/>
        <v>#N/A</v>
      </c>
      <c r="T535" s="192" t="e">
        <f>VLOOKUP(D535,'PC Receitas'!$N$4:$O$14,2,FALSE)</f>
        <v>#N/A</v>
      </c>
    </row>
    <row r="536" spans="3:20" ht="19.5" customHeight="1" thickTop="1" thickBot="1" x14ac:dyDescent="0.25">
      <c r="C536" s="58"/>
      <c r="D536" s="58"/>
      <c r="E536" s="58"/>
      <c r="F536" s="58"/>
      <c r="G536" s="58"/>
      <c r="H536" s="58"/>
      <c r="I536" s="59"/>
      <c r="J536" s="60"/>
      <c r="K536" s="57">
        <f t="shared" ca="1" si="47"/>
        <v>131150</v>
      </c>
      <c r="P536" s="188" t="e">
        <f t="shared" si="46"/>
        <v>#N/A</v>
      </c>
      <c r="Q536" s="191" t="e">
        <f t="shared" si="44"/>
        <v>#N/A</v>
      </c>
      <c r="R536" s="191" t="e">
        <f t="shared" si="45"/>
        <v>#N/A</v>
      </c>
      <c r="S536" s="191" t="e">
        <f t="shared" si="48"/>
        <v>#N/A</v>
      </c>
      <c r="T536" s="192" t="e">
        <f>VLOOKUP(D536,'PC Receitas'!$N$4:$O$14,2,FALSE)</f>
        <v>#N/A</v>
      </c>
    </row>
    <row r="537" spans="3:20" ht="19.5" customHeight="1" thickTop="1" thickBot="1" x14ac:dyDescent="0.25">
      <c r="C537" s="58"/>
      <c r="D537" s="58"/>
      <c r="E537" s="58"/>
      <c r="F537" s="58"/>
      <c r="G537" s="58"/>
      <c r="H537" s="58"/>
      <c r="I537" s="59"/>
      <c r="J537" s="60"/>
      <c r="K537" s="57">
        <f t="shared" ca="1" si="47"/>
        <v>131150</v>
      </c>
      <c r="P537" s="188" t="e">
        <f t="shared" si="46"/>
        <v>#N/A</v>
      </c>
      <c r="Q537" s="191" t="e">
        <f t="shared" si="44"/>
        <v>#N/A</v>
      </c>
      <c r="R537" s="191" t="e">
        <f t="shared" si="45"/>
        <v>#N/A</v>
      </c>
      <c r="S537" s="191" t="e">
        <f t="shared" si="48"/>
        <v>#N/A</v>
      </c>
      <c r="T537" s="192" t="e">
        <f>VLOOKUP(D537,'PC Receitas'!$N$4:$O$14,2,FALSE)</f>
        <v>#N/A</v>
      </c>
    </row>
    <row r="538" spans="3:20" ht="19.5" customHeight="1" thickTop="1" thickBot="1" x14ac:dyDescent="0.25">
      <c r="C538" s="58"/>
      <c r="D538" s="58"/>
      <c r="E538" s="58"/>
      <c r="F538" s="58"/>
      <c r="G538" s="58"/>
      <c r="H538" s="58"/>
      <c r="I538" s="59"/>
      <c r="J538" s="60"/>
      <c r="K538" s="57">
        <f t="shared" ca="1" si="47"/>
        <v>131150</v>
      </c>
      <c r="P538" s="188" t="e">
        <f t="shared" si="46"/>
        <v>#N/A</v>
      </c>
      <c r="Q538" s="191" t="e">
        <f t="shared" si="44"/>
        <v>#N/A</v>
      </c>
      <c r="R538" s="191" t="e">
        <f t="shared" si="45"/>
        <v>#N/A</v>
      </c>
      <c r="S538" s="191" t="e">
        <f t="shared" si="48"/>
        <v>#N/A</v>
      </c>
      <c r="T538" s="192" t="e">
        <f>VLOOKUP(D538,'PC Receitas'!$N$4:$O$14,2,FALSE)</f>
        <v>#N/A</v>
      </c>
    </row>
    <row r="539" spans="3:20" ht="19.5" customHeight="1" thickTop="1" thickBot="1" x14ac:dyDescent="0.25">
      <c r="C539" s="58"/>
      <c r="D539" s="58"/>
      <c r="E539" s="58"/>
      <c r="F539" s="58"/>
      <c r="G539" s="58"/>
      <c r="H539" s="58"/>
      <c r="I539" s="59"/>
      <c r="J539" s="60"/>
      <c r="K539" s="57">
        <f t="shared" ca="1" si="47"/>
        <v>131150</v>
      </c>
      <c r="P539" s="188" t="e">
        <f t="shared" si="46"/>
        <v>#N/A</v>
      </c>
      <c r="Q539" s="191" t="e">
        <f t="shared" si="44"/>
        <v>#N/A</v>
      </c>
      <c r="R539" s="191" t="e">
        <f t="shared" si="45"/>
        <v>#N/A</v>
      </c>
      <c r="S539" s="191" t="e">
        <f t="shared" si="48"/>
        <v>#N/A</v>
      </c>
      <c r="T539" s="192" t="e">
        <f>VLOOKUP(D539,'PC Receitas'!$N$4:$O$14,2,FALSE)</f>
        <v>#N/A</v>
      </c>
    </row>
    <row r="540" spans="3:20" ht="19.5" customHeight="1" thickTop="1" thickBot="1" x14ac:dyDescent="0.25">
      <c r="C540" s="58"/>
      <c r="D540" s="58"/>
      <c r="E540" s="58"/>
      <c r="F540" s="58"/>
      <c r="G540" s="58"/>
      <c r="H540" s="58"/>
      <c r="I540" s="59"/>
      <c r="J540" s="60"/>
      <c r="K540" s="57">
        <f t="shared" ca="1" si="47"/>
        <v>131150</v>
      </c>
      <c r="P540" s="188" t="e">
        <f t="shared" si="46"/>
        <v>#N/A</v>
      </c>
      <c r="Q540" s="191" t="e">
        <f t="shared" si="44"/>
        <v>#N/A</v>
      </c>
      <c r="R540" s="191" t="e">
        <f t="shared" si="45"/>
        <v>#N/A</v>
      </c>
      <c r="S540" s="191" t="e">
        <f t="shared" si="48"/>
        <v>#N/A</v>
      </c>
      <c r="T540" s="192" t="e">
        <f>VLOOKUP(D540,'PC Receitas'!$N$4:$O$14,2,FALSE)</f>
        <v>#N/A</v>
      </c>
    </row>
    <row r="541" spans="3:20" ht="19.5" customHeight="1" thickTop="1" thickBot="1" x14ac:dyDescent="0.25">
      <c r="C541" s="58"/>
      <c r="D541" s="58"/>
      <c r="E541" s="58"/>
      <c r="F541" s="58"/>
      <c r="G541" s="58"/>
      <c r="H541" s="58"/>
      <c r="I541" s="59"/>
      <c r="J541" s="60"/>
      <c r="K541" s="57">
        <f t="shared" ca="1" si="47"/>
        <v>131150</v>
      </c>
      <c r="P541" s="188" t="e">
        <f t="shared" si="46"/>
        <v>#N/A</v>
      </c>
      <c r="Q541" s="191" t="e">
        <f t="shared" si="44"/>
        <v>#N/A</v>
      </c>
      <c r="R541" s="191" t="e">
        <f t="shared" si="45"/>
        <v>#N/A</v>
      </c>
      <c r="S541" s="191" t="e">
        <f t="shared" si="48"/>
        <v>#N/A</v>
      </c>
      <c r="T541" s="192" t="e">
        <f>VLOOKUP(D541,'PC Receitas'!$N$4:$O$14,2,FALSE)</f>
        <v>#N/A</v>
      </c>
    </row>
    <row r="542" spans="3:20" ht="19.5" customHeight="1" thickTop="1" thickBot="1" x14ac:dyDescent="0.25">
      <c r="C542" s="58"/>
      <c r="D542" s="58"/>
      <c r="E542" s="58"/>
      <c r="F542" s="58"/>
      <c r="G542" s="58"/>
      <c r="H542" s="58"/>
      <c r="I542" s="59"/>
      <c r="J542" s="60"/>
      <c r="K542" s="57">
        <f t="shared" ca="1" si="47"/>
        <v>131150</v>
      </c>
      <c r="P542" s="188" t="e">
        <f t="shared" si="46"/>
        <v>#N/A</v>
      </c>
      <c r="Q542" s="191" t="e">
        <f t="shared" si="44"/>
        <v>#N/A</v>
      </c>
      <c r="R542" s="191" t="e">
        <f t="shared" si="45"/>
        <v>#N/A</v>
      </c>
      <c r="S542" s="191" t="e">
        <f t="shared" si="48"/>
        <v>#N/A</v>
      </c>
      <c r="T542" s="192" t="e">
        <f>VLOOKUP(D542,'PC Receitas'!$N$4:$O$14,2,FALSE)</f>
        <v>#N/A</v>
      </c>
    </row>
    <row r="543" spans="3:20" ht="19.5" customHeight="1" thickTop="1" thickBot="1" x14ac:dyDescent="0.25">
      <c r="C543" s="58"/>
      <c r="D543" s="58"/>
      <c r="E543" s="58"/>
      <c r="F543" s="58"/>
      <c r="G543" s="58"/>
      <c r="H543" s="58"/>
      <c r="I543" s="59"/>
      <c r="J543" s="60"/>
      <c r="K543" s="57">
        <f t="shared" ca="1" si="47"/>
        <v>131150</v>
      </c>
      <c r="P543" s="188" t="e">
        <f t="shared" si="46"/>
        <v>#N/A</v>
      </c>
      <c r="Q543" s="191" t="e">
        <f t="shared" si="44"/>
        <v>#N/A</v>
      </c>
      <c r="R543" s="191" t="e">
        <f t="shared" si="45"/>
        <v>#N/A</v>
      </c>
      <c r="S543" s="191" t="e">
        <f t="shared" si="48"/>
        <v>#N/A</v>
      </c>
      <c r="T543" s="192" t="e">
        <f>VLOOKUP(D543,'PC Receitas'!$N$4:$O$14,2,FALSE)</f>
        <v>#N/A</v>
      </c>
    </row>
    <row r="544" spans="3:20" ht="19.5" customHeight="1" thickTop="1" thickBot="1" x14ac:dyDescent="0.25">
      <c r="C544" s="58"/>
      <c r="D544" s="58"/>
      <c r="E544" s="58"/>
      <c r="F544" s="58"/>
      <c r="G544" s="58"/>
      <c r="H544" s="58"/>
      <c r="I544" s="59"/>
      <c r="J544" s="60"/>
      <c r="K544" s="57">
        <f t="shared" ca="1" si="47"/>
        <v>131150</v>
      </c>
      <c r="P544" s="188" t="e">
        <f t="shared" si="46"/>
        <v>#N/A</v>
      </c>
      <c r="Q544" s="191" t="e">
        <f t="shared" si="44"/>
        <v>#N/A</v>
      </c>
      <c r="R544" s="191" t="e">
        <f t="shared" si="45"/>
        <v>#N/A</v>
      </c>
      <c r="S544" s="191" t="e">
        <f t="shared" si="48"/>
        <v>#N/A</v>
      </c>
      <c r="T544" s="192" t="e">
        <f>VLOOKUP(D544,'PC Receitas'!$N$4:$O$14,2,FALSE)</f>
        <v>#N/A</v>
      </c>
    </row>
    <row r="545" spans="3:20" ht="19.5" customHeight="1" thickTop="1" thickBot="1" x14ac:dyDescent="0.25">
      <c r="C545" s="58"/>
      <c r="D545" s="58"/>
      <c r="E545" s="58"/>
      <c r="F545" s="58"/>
      <c r="G545" s="58"/>
      <c r="H545" s="58"/>
      <c r="I545" s="59"/>
      <c r="J545" s="60"/>
      <c r="K545" s="57">
        <f t="shared" ca="1" si="47"/>
        <v>131150</v>
      </c>
      <c r="P545" s="188" t="e">
        <f t="shared" si="46"/>
        <v>#N/A</v>
      </c>
      <c r="Q545" s="191" t="e">
        <f t="shared" si="44"/>
        <v>#N/A</v>
      </c>
      <c r="R545" s="191" t="e">
        <f t="shared" si="45"/>
        <v>#N/A</v>
      </c>
      <c r="S545" s="191" t="e">
        <f t="shared" si="48"/>
        <v>#N/A</v>
      </c>
      <c r="T545" s="192" t="e">
        <f>VLOOKUP(D545,'PC Receitas'!$N$4:$O$14,2,FALSE)</f>
        <v>#N/A</v>
      </c>
    </row>
    <row r="546" spans="3:20" ht="19.5" customHeight="1" thickTop="1" thickBot="1" x14ac:dyDescent="0.25">
      <c r="C546" s="58"/>
      <c r="D546" s="58"/>
      <c r="E546" s="58"/>
      <c r="F546" s="58"/>
      <c r="G546" s="58"/>
      <c r="H546" s="58"/>
      <c r="I546" s="59"/>
      <c r="J546" s="60"/>
      <c r="K546" s="57">
        <f t="shared" ca="1" si="47"/>
        <v>131150</v>
      </c>
      <c r="P546" s="188" t="e">
        <f t="shared" si="46"/>
        <v>#N/A</v>
      </c>
      <c r="Q546" s="191" t="e">
        <f t="shared" si="44"/>
        <v>#N/A</v>
      </c>
      <c r="R546" s="191" t="e">
        <f t="shared" si="45"/>
        <v>#N/A</v>
      </c>
      <c r="S546" s="191" t="e">
        <f t="shared" si="48"/>
        <v>#N/A</v>
      </c>
      <c r="T546" s="192" t="e">
        <f>VLOOKUP(D546,'PC Receitas'!$N$4:$O$14,2,FALSE)</f>
        <v>#N/A</v>
      </c>
    </row>
    <row r="547" spans="3:20" ht="19.5" customHeight="1" thickTop="1" thickBot="1" x14ac:dyDescent="0.25">
      <c r="C547" s="58"/>
      <c r="D547" s="58"/>
      <c r="E547" s="58"/>
      <c r="F547" s="58"/>
      <c r="G547" s="58"/>
      <c r="H547" s="58"/>
      <c r="I547" s="59"/>
      <c r="J547" s="60"/>
      <c r="K547" s="57">
        <f t="shared" ca="1" si="47"/>
        <v>131150</v>
      </c>
      <c r="P547" s="188" t="e">
        <f t="shared" si="46"/>
        <v>#N/A</v>
      </c>
      <c r="Q547" s="191" t="e">
        <f t="shared" si="44"/>
        <v>#N/A</v>
      </c>
      <c r="R547" s="191" t="e">
        <f t="shared" si="45"/>
        <v>#N/A</v>
      </c>
      <c r="S547" s="191" t="e">
        <f t="shared" si="48"/>
        <v>#N/A</v>
      </c>
      <c r="T547" s="192" t="e">
        <f>VLOOKUP(D547,'PC Receitas'!$N$4:$O$14,2,FALSE)</f>
        <v>#N/A</v>
      </c>
    </row>
    <row r="548" spans="3:20" ht="19.5" customHeight="1" thickTop="1" thickBot="1" x14ac:dyDescent="0.25">
      <c r="C548" s="58"/>
      <c r="D548" s="58"/>
      <c r="E548" s="58"/>
      <c r="F548" s="58"/>
      <c r="G548" s="58"/>
      <c r="H548" s="58"/>
      <c r="I548" s="59"/>
      <c r="J548" s="60"/>
      <c r="K548" s="57">
        <f t="shared" ca="1" si="47"/>
        <v>131150</v>
      </c>
      <c r="P548" s="188" t="e">
        <f t="shared" si="46"/>
        <v>#N/A</v>
      </c>
      <c r="Q548" s="191" t="e">
        <f t="shared" si="44"/>
        <v>#N/A</v>
      </c>
      <c r="R548" s="191" t="e">
        <f t="shared" si="45"/>
        <v>#N/A</v>
      </c>
      <c r="S548" s="191" t="e">
        <f t="shared" si="48"/>
        <v>#N/A</v>
      </c>
      <c r="T548" s="192" t="e">
        <f>VLOOKUP(D548,'PC Receitas'!$N$4:$O$14,2,FALSE)</f>
        <v>#N/A</v>
      </c>
    </row>
    <row r="549" spans="3:20" ht="19.5" customHeight="1" thickTop="1" thickBot="1" x14ac:dyDescent="0.25">
      <c r="C549" s="58"/>
      <c r="D549" s="58"/>
      <c r="E549" s="58"/>
      <c r="F549" s="58"/>
      <c r="G549" s="58"/>
      <c r="H549" s="58"/>
      <c r="I549" s="59"/>
      <c r="J549" s="60"/>
      <c r="K549" s="57">
        <f t="shared" ca="1" si="47"/>
        <v>131150</v>
      </c>
      <c r="P549" s="188" t="e">
        <f t="shared" si="46"/>
        <v>#N/A</v>
      </c>
      <c r="Q549" s="191" t="e">
        <f t="shared" si="44"/>
        <v>#N/A</v>
      </c>
      <c r="R549" s="191" t="e">
        <f t="shared" si="45"/>
        <v>#N/A</v>
      </c>
      <c r="S549" s="191" t="e">
        <f t="shared" si="48"/>
        <v>#N/A</v>
      </c>
      <c r="T549" s="192" t="e">
        <f>VLOOKUP(D549,'PC Receitas'!$N$4:$O$14,2,FALSE)</f>
        <v>#N/A</v>
      </c>
    </row>
    <row r="550" spans="3:20" ht="19.5" customHeight="1" thickTop="1" thickBot="1" x14ac:dyDescent="0.25">
      <c r="C550" s="58"/>
      <c r="D550" s="58"/>
      <c r="E550" s="58"/>
      <c r="F550" s="58"/>
      <c r="G550" s="58"/>
      <c r="H550" s="58"/>
      <c r="I550" s="59"/>
      <c r="J550" s="60"/>
      <c r="K550" s="57">
        <f t="shared" ca="1" si="47"/>
        <v>131150</v>
      </c>
      <c r="P550" s="188" t="e">
        <f t="shared" si="46"/>
        <v>#N/A</v>
      </c>
      <c r="Q550" s="191" t="e">
        <f t="shared" si="44"/>
        <v>#N/A</v>
      </c>
      <c r="R550" s="191" t="e">
        <f t="shared" si="45"/>
        <v>#N/A</v>
      </c>
      <c r="S550" s="191" t="e">
        <f t="shared" si="48"/>
        <v>#N/A</v>
      </c>
      <c r="T550" s="192" t="e">
        <f>VLOOKUP(D550,'PC Receitas'!$N$4:$O$14,2,FALSE)</f>
        <v>#N/A</v>
      </c>
    </row>
    <row r="551" spans="3:20" ht="19.5" customHeight="1" thickTop="1" thickBot="1" x14ac:dyDescent="0.25">
      <c r="C551" s="58"/>
      <c r="D551" s="58"/>
      <c r="E551" s="58"/>
      <c r="F551" s="58"/>
      <c r="G551" s="58"/>
      <c r="H551" s="58"/>
      <c r="I551" s="59"/>
      <c r="J551" s="60"/>
      <c r="K551" s="57">
        <f t="shared" ca="1" si="47"/>
        <v>131150</v>
      </c>
      <c r="P551" s="188" t="e">
        <f t="shared" si="46"/>
        <v>#N/A</v>
      </c>
      <c r="Q551" s="191" t="e">
        <f t="shared" si="44"/>
        <v>#N/A</v>
      </c>
      <c r="R551" s="191" t="e">
        <f t="shared" si="45"/>
        <v>#N/A</v>
      </c>
      <c r="S551" s="191" t="e">
        <f t="shared" si="48"/>
        <v>#N/A</v>
      </c>
      <c r="T551" s="192" t="e">
        <f>VLOOKUP(D551,'PC Receitas'!$N$4:$O$14,2,FALSE)</f>
        <v>#N/A</v>
      </c>
    </row>
    <row r="552" spans="3:20" ht="19.5" customHeight="1" thickTop="1" thickBot="1" x14ac:dyDescent="0.25">
      <c r="C552" s="58"/>
      <c r="D552" s="58"/>
      <c r="E552" s="58"/>
      <c r="F552" s="58"/>
      <c r="G552" s="58"/>
      <c r="H552" s="58"/>
      <c r="I552" s="59"/>
      <c r="J552" s="60"/>
      <c r="K552" s="57">
        <f t="shared" ca="1" si="47"/>
        <v>131150</v>
      </c>
      <c r="P552" s="188" t="e">
        <f t="shared" si="46"/>
        <v>#N/A</v>
      </c>
      <c r="Q552" s="191" t="e">
        <f t="shared" si="44"/>
        <v>#N/A</v>
      </c>
      <c r="R552" s="191" t="e">
        <f t="shared" si="45"/>
        <v>#N/A</v>
      </c>
      <c r="S552" s="191" t="e">
        <f t="shared" si="48"/>
        <v>#N/A</v>
      </c>
      <c r="T552" s="192" t="e">
        <f>VLOOKUP(D552,'PC Receitas'!$N$4:$O$14,2,FALSE)</f>
        <v>#N/A</v>
      </c>
    </row>
    <row r="553" spans="3:20" ht="19.5" customHeight="1" thickTop="1" thickBot="1" x14ac:dyDescent="0.25">
      <c r="C553" s="58"/>
      <c r="D553" s="58"/>
      <c r="E553" s="58"/>
      <c r="F553" s="58"/>
      <c r="G553" s="58"/>
      <c r="H553" s="58"/>
      <c r="I553" s="59"/>
      <c r="J553" s="60"/>
      <c r="K553" s="57">
        <f t="shared" ca="1" si="47"/>
        <v>131150</v>
      </c>
      <c r="P553" s="188" t="e">
        <f t="shared" si="46"/>
        <v>#N/A</v>
      </c>
      <c r="Q553" s="191" t="e">
        <f t="shared" si="44"/>
        <v>#N/A</v>
      </c>
      <c r="R553" s="191" t="e">
        <f t="shared" si="45"/>
        <v>#N/A</v>
      </c>
      <c r="S553" s="191" t="e">
        <f t="shared" si="48"/>
        <v>#N/A</v>
      </c>
      <c r="T553" s="192" t="e">
        <f>VLOOKUP(D553,'PC Receitas'!$N$4:$O$14,2,FALSE)</f>
        <v>#N/A</v>
      </c>
    </row>
    <row r="554" spans="3:20" ht="19.5" customHeight="1" thickTop="1" thickBot="1" x14ac:dyDescent="0.25">
      <c r="C554" s="58"/>
      <c r="D554" s="58"/>
      <c r="E554" s="58"/>
      <c r="F554" s="58"/>
      <c r="G554" s="58"/>
      <c r="H554" s="58"/>
      <c r="I554" s="59"/>
      <c r="J554" s="60"/>
      <c r="K554" s="57">
        <f t="shared" ca="1" si="47"/>
        <v>131150</v>
      </c>
      <c r="P554" s="188" t="e">
        <f t="shared" si="46"/>
        <v>#N/A</v>
      </c>
      <c r="Q554" s="191" t="e">
        <f t="shared" si="44"/>
        <v>#N/A</v>
      </c>
      <c r="R554" s="191" t="e">
        <f t="shared" si="45"/>
        <v>#N/A</v>
      </c>
      <c r="S554" s="191" t="e">
        <f t="shared" si="48"/>
        <v>#N/A</v>
      </c>
      <c r="T554" s="192" t="e">
        <f>VLOOKUP(D554,'PC Receitas'!$N$4:$O$14,2,FALSE)</f>
        <v>#N/A</v>
      </c>
    </row>
    <row r="555" spans="3:20" ht="19.5" customHeight="1" thickTop="1" thickBot="1" x14ac:dyDescent="0.25">
      <c r="C555" s="58"/>
      <c r="D555" s="58"/>
      <c r="E555" s="58"/>
      <c r="F555" s="58"/>
      <c r="G555" s="58"/>
      <c r="H555" s="58"/>
      <c r="I555" s="59"/>
      <c r="J555" s="60"/>
      <c r="K555" s="57">
        <f t="shared" ca="1" si="47"/>
        <v>131150</v>
      </c>
      <c r="P555" s="188" t="e">
        <f t="shared" si="46"/>
        <v>#N/A</v>
      </c>
      <c r="Q555" s="191" t="e">
        <f t="shared" si="44"/>
        <v>#N/A</v>
      </c>
      <c r="R555" s="191" t="e">
        <f t="shared" si="45"/>
        <v>#N/A</v>
      </c>
      <c r="S555" s="191" t="e">
        <f t="shared" si="48"/>
        <v>#N/A</v>
      </c>
      <c r="T555" s="192" t="e">
        <f>VLOOKUP(D555,'PC Receitas'!$N$4:$O$14,2,FALSE)</f>
        <v>#N/A</v>
      </c>
    </row>
    <row r="556" spans="3:20" ht="19.5" customHeight="1" thickTop="1" thickBot="1" x14ac:dyDescent="0.25">
      <c r="C556" s="58"/>
      <c r="D556" s="58"/>
      <c r="E556" s="58"/>
      <c r="F556" s="58"/>
      <c r="G556" s="58"/>
      <c r="H556" s="58"/>
      <c r="I556" s="59"/>
      <c r="J556" s="60"/>
      <c r="K556" s="57">
        <f t="shared" ca="1" si="47"/>
        <v>131150</v>
      </c>
      <c r="P556" s="188" t="e">
        <f t="shared" si="46"/>
        <v>#N/A</v>
      </c>
      <c r="Q556" s="191" t="e">
        <f t="shared" si="44"/>
        <v>#N/A</v>
      </c>
      <c r="R556" s="191" t="e">
        <f t="shared" si="45"/>
        <v>#N/A</v>
      </c>
      <c r="S556" s="191" t="e">
        <f t="shared" si="48"/>
        <v>#N/A</v>
      </c>
      <c r="T556" s="192" t="e">
        <f>VLOOKUP(D556,'PC Receitas'!$N$4:$O$14,2,FALSE)</f>
        <v>#N/A</v>
      </c>
    </row>
    <row r="557" spans="3:20" ht="19.5" customHeight="1" thickTop="1" thickBot="1" x14ac:dyDescent="0.25">
      <c r="C557" s="58"/>
      <c r="D557" s="58"/>
      <c r="E557" s="58"/>
      <c r="F557" s="58"/>
      <c r="G557" s="58"/>
      <c r="H557" s="58"/>
      <c r="I557" s="59"/>
      <c r="J557" s="60"/>
      <c r="K557" s="57">
        <f t="shared" ca="1" si="47"/>
        <v>131150</v>
      </c>
      <c r="P557" s="188" t="e">
        <f t="shared" si="46"/>
        <v>#N/A</v>
      </c>
      <c r="Q557" s="191" t="e">
        <f t="shared" si="44"/>
        <v>#N/A</v>
      </c>
      <c r="R557" s="191" t="e">
        <f t="shared" si="45"/>
        <v>#N/A</v>
      </c>
      <c r="S557" s="191" t="e">
        <f t="shared" si="48"/>
        <v>#N/A</v>
      </c>
      <c r="T557" s="192" t="e">
        <f>VLOOKUP(D557,'PC Receitas'!$N$4:$O$14,2,FALSE)</f>
        <v>#N/A</v>
      </c>
    </row>
    <row r="558" spans="3:20" ht="19.5" customHeight="1" thickTop="1" thickBot="1" x14ac:dyDescent="0.25">
      <c r="C558" s="58"/>
      <c r="D558" s="58"/>
      <c r="E558" s="58"/>
      <c r="F558" s="58"/>
      <c r="G558" s="58"/>
      <c r="H558" s="58"/>
      <c r="I558" s="59"/>
      <c r="J558" s="60"/>
      <c r="K558" s="57">
        <f t="shared" ca="1" si="47"/>
        <v>131150</v>
      </c>
      <c r="P558" s="188" t="e">
        <f t="shared" si="46"/>
        <v>#N/A</v>
      </c>
      <c r="Q558" s="191" t="e">
        <f t="shared" si="44"/>
        <v>#N/A</v>
      </c>
      <c r="R558" s="191" t="e">
        <f t="shared" si="45"/>
        <v>#N/A</v>
      </c>
      <c r="S558" s="191" t="e">
        <f t="shared" si="48"/>
        <v>#N/A</v>
      </c>
      <c r="T558" s="192" t="e">
        <f>VLOOKUP(D558,'PC Receitas'!$N$4:$O$14,2,FALSE)</f>
        <v>#N/A</v>
      </c>
    </row>
    <row r="559" spans="3:20" ht="19.5" customHeight="1" thickTop="1" thickBot="1" x14ac:dyDescent="0.25">
      <c r="C559" s="58"/>
      <c r="D559" s="58"/>
      <c r="E559" s="58"/>
      <c r="F559" s="58"/>
      <c r="G559" s="58"/>
      <c r="H559" s="58"/>
      <c r="I559" s="59"/>
      <c r="J559" s="60"/>
      <c r="K559" s="57">
        <f t="shared" ca="1" si="47"/>
        <v>131150</v>
      </c>
      <c r="P559" s="188" t="e">
        <f t="shared" si="46"/>
        <v>#N/A</v>
      </c>
      <c r="Q559" s="191" t="e">
        <f t="shared" si="44"/>
        <v>#N/A</v>
      </c>
      <c r="R559" s="191" t="e">
        <f t="shared" si="45"/>
        <v>#N/A</v>
      </c>
      <c r="S559" s="191" t="e">
        <f t="shared" si="48"/>
        <v>#N/A</v>
      </c>
      <c r="T559" s="192" t="e">
        <f>VLOOKUP(D559,'PC Receitas'!$N$4:$O$14,2,FALSE)</f>
        <v>#N/A</v>
      </c>
    </row>
    <row r="560" spans="3:20" ht="19.5" customHeight="1" thickTop="1" thickBot="1" x14ac:dyDescent="0.25">
      <c r="C560" s="58"/>
      <c r="D560" s="58"/>
      <c r="E560" s="58"/>
      <c r="F560" s="58"/>
      <c r="G560" s="58"/>
      <c r="H560" s="58"/>
      <c r="I560" s="59"/>
      <c r="J560" s="60"/>
      <c r="K560" s="57">
        <f t="shared" ca="1" si="47"/>
        <v>131150</v>
      </c>
      <c r="P560" s="188" t="e">
        <f t="shared" si="46"/>
        <v>#N/A</v>
      </c>
      <c r="Q560" s="191" t="e">
        <f t="shared" si="44"/>
        <v>#N/A</v>
      </c>
      <c r="R560" s="191" t="e">
        <f t="shared" si="45"/>
        <v>#N/A</v>
      </c>
      <c r="S560" s="191" t="e">
        <f t="shared" si="48"/>
        <v>#N/A</v>
      </c>
      <c r="T560" s="192" t="e">
        <f>VLOOKUP(D560,'PC Receitas'!$N$4:$O$14,2,FALSE)</f>
        <v>#N/A</v>
      </c>
    </row>
    <row r="561" spans="3:20" ht="19.5" customHeight="1" thickTop="1" thickBot="1" x14ac:dyDescent="0.25">
      <c r="C561" s="58"/>
      <c r="D561" s="58"/>
      <c r="E561" s="58"/>
      <c r="F561" s="58"/>
      <c r="G561" s="58"/>
      <c r="H561" s="58"/>
      <c r="I561" s="59"/>
      <c r="J561" s="60"/>
      <c r="K561" s="57">
        <f t="shared" ca="1" si="47"/>
        <v>131150</v>
      </c>
      <c r="P561" s="188" t="e">
        <f t="shared" si="46"/>
        <v>#N/A</v>
      </c>
      <c r="Q561" s="191" t="e">
        <f t="shared" si="44"/>
        <v>#N/A</v>
      </c>
      <c r="R561" s="191" t="e">
        <f t="shared" si="45"/>
        <v>#N/A</v>
      </c>
      <c r="S561" s="191" t="e">
        <f t="shared" si="48"/>
        <v>#N/A</v>
      </c>
      <c r="T561" s="192" t="e">
        <f>VLOOKUP(D561,'PC Receitas'!$N$4:$O$14,2,FALSE)</f>
        <v>#N/A</v>
      </c>
    </row>
    <row r="562" spans="3:20" ht="19.5" customHeight="1" thickTop="1" thickBot="1" x14ac:dyDescent="0.25">
      <c r="C562" s="58"/>
      <c r="D562" s="58"/>
      <c r="E562" s="58"/>
      <c r="F562" s="58"/>
      <c r="G562" s="58"/>
      <c r="H562" s="58"/>
      <c r="I562" s="59"/>
      <c r="J562" s="60"/>
      <c r="K562" s="57">
        <f t="shared" ca="1" si="47"/>
        <v>131150</v>
      </c>
      <c r="P562" s="188" t="e">
        <f t="shared" si="46"/>
        <v>#N/A</v>
      </c>
      <c r="Q562" s="191" t="e">
        <f t="shared" si="44"/>
        <v>#N/A</v>
      </c>
      <c r="R562" s="191" t="e">
        <f t="shared" si="45"/>
        <v>#N/A</v>
      </c>
      <c r="S562" s="191" t="e">
        <f t="shared" si="48"/>
        <v>#N/A</v>
      </c>
      <c r="T562" s="192" t="e">
        <f>VLOOKUP(D562,'PC Receitas'!$N$4:$O$14,2,FALSE)</f>
        <v>#N/A</v>
      </c>
    </row>
    <row r="563" spans="3:20" ht="19.5" customHeight="1" thickTop="1" thickBot="1" x14ac:dyDescent="0.25">
      <c r="C563" s="58"/>
      <c r="D563" s="58"/>
      <c r="E563" s="58"/>
      <c r="F563" s="58"/>
      <c r="G563" s="58"/>
      <c r="H563" s="58"/>
      <c r="I563" s="59"/>
      <c r="J563" s="60"/>
      <c r="K563" s="57">
        <f t="shared" ca="1" si="47"/>
        <v>131150</v>
      </c>
      <c r="P563" s="188" t="e">
        <f t="shared" si="46"/>
        <v>#N/A</v>
      </c>
      <c r="Q563" s="191" t="e">
        <f t="shared" si="44"/>
        <v>#N/A</v>
      </c>
      <c r="R563" s="191" t="e">
        <f t="shared" si="45"/>
        <v>#N/A</v>
      </c>
      <c r="S563" s="191" t="e">
        <f t="shared" si="48"/>
        <v>#N/A</v>
      </c>
      <c r="T563" s="192" t="e">
        <f>VLOOKUP(D563,'PC Receitas'!$N$4:$O$14,2,FALSE)</f>
        <v>#N/A</v>
      </c>
    </row>
    <row r="564" spans="3:20" ht="19.5" customHeight="1" thickTop="1" thickBot="1" x14ac:dyDescent="0.25">
      <c r="C564" s="58"/>
      <c r="D564" s="58"/>
      <c r="E564" s="58"/>
      <c r="F564" s="58"/>
      <c r="G564" s="58"/>
      <c r="H564" s="58"/>
      <c r="I564" s="59"/>
      <c r="J564" s="60"/>
      <c r="K564" s="57">
        <f t="shared" ca="1" si="47"/>
        <v>131150</v>
      </c>
      <c r="P564" s="188" t="e">
        <f t="shared" si="46"/>
        <v>#N/A</v>
      </c>
      <c r="Q564" s="191" t="e">
        <f t="shared" si="44"/>
        <v>#N/A</v>
      </c>
      <c r="R564" s="191" t="e">
        <f t="shared" si="45"/>
        <v>#N/A</v>
      </c>
      <c r="S564" s="191" t="e">
        <f t="shared" si="48"/>
        <v>#N/A</v>
      </c>
      <c r="T564" s="192" t="e">
        <f>VLOOKUP(D564,'PC Receitas'!$N$4:$O$14,2,FALSE)</f>
        <v>#N/A</v>
      </c>
    </row>
    <row r="565" spans="3:20" ht="19.5" customHeight="1" thickTop="1" thickBot="1" x14ac:dyDescent="0.25">
      <c r="C565" s="58"/>
      <c r="D565" s="58"/>
      <c r="E565" s="58"/>
      <c r="F565" s="58"/>
      <c r="G565" s="58"/>
      <c r="H565" s="58"/>
      <c r="I565" s="59"/>
      <c r="J565" s="60"/>
      <c r="K565" s="57">
        <f t="shared" ca="1" si="47"/>
        <v>131150</v>
      </c>
      <c r="P565" s="188" t="e">
        <f t="shared" si="46"/>
        <v>#N/A</v>
      </c>
      <c r="Q565" s="191" t="e">
        <f t="shared" si="44"/>
        <v>#N/A</v>
      </c>
      <c r="R565" s="191" t="e">
        <f t="shared" si="45"/>
        <v>#N/A</v>
      </c>
      <c r="S565" s="191" t="e">
        <f t="shared" si="48"/>
        <v>#N/A</v>
      </c>
      <c r="T565" s="192" t="e">
        <f>VLOOKUP(D565,'PC Receitas'!$N$4:$O$14,2,FALSE)</f>
        <v>#N/A</v>
      </c>
    </row>
    <row r="566" spans="3:20" ht="19.5" customHeight="1" thickTop="1" thickBot="1" x14ac:dyDescent="0.25">
      <c r="C566" s="58"/>
      <c r="D566" s="58"/>
      <c r="E566" s="58"/>
      <c r="F566" s="58"/>
      <c r="G566" s="58"/>
      <c r="H566" s="58"/>
      <c r="I566" s="59"/>
      <c r="J566" s="60"/>
      <c r="K566" s="57">
        <f t="shared" ca="1" si="47"/>
        <v>131150</v>
      </c>
      <c r="P566" s="188" t="e">
        <f t="shared" si="46"/>
        <v>#N/A</v>
      </c>
      <c r="Q566" s="191" t="e">
        <f t="shared" si="44"/>
        <v>#N/A</v>
      </c>
      <c r="R566" s="191" t="e">
        <f t="shared" si="45"/>
        <v>#N/A</v>
      </c>
      <c r="S566" s="191" t="e">
        <f t="shared" si="48"/>
        <v>#N/A</v>
      </c>
      <c r="T566" s="192" t="e">
        <f>VLOOKUP(D566,'PC Receitas'!$N$4:$O$14,2,FALSE)</f>
        <v>#N/A</v>
      </c>
    </row>
    <row r="567" spans="3:20" ht="19.5" customHeight="1" thickTop="1" thickBot="1" x14ac:dyDescent="0.25">
      <c r="C567" s="58"/>
      <c r="D567" s="58"/>
      <c r="E567" s="58"/>
      <c r="F567" s="58"/>
      <c r="G567" s="58"/>
      <c r="H567" s="58"/>
      <c r="I567" s="59"/>
      <c r="J567" s="60"/>
      <c r="K567" s="57">
        <f t="shared" ca="1" si="47"/>
        <v>131150</v>
      </c>
      <c r="P567" s="188" t="e">
        <f t="shared" si="46"/>
        <v>#N/A</v>
      </c>
      <c r="Q567" s="191" t="e">
        <f t="shared" si="44"/>
        <v>#N/A</v>
      </c>
      <c r="R567" s="191" t="e">
        <f t="shared" si="45"/>
        <v>#N/A</v>
      </c>
      <c r="S567" s="191" t="e">
        <f t="shared" si="48"/>
        <v>#N/A</v>
      </c>
      <c r="T567" s="192" t="e">
        <f>VLOOKUP(D567,'PC Receitas'!$N$4:$O$14,2,FALSE)</f>
        <v>#N/A</v>
      </c>
    </row>
    <row r="568" spans="3:20" ht="19.5" customHeight="1" thickTop="1" thickBot="1" x14ac:dyDescent="0.25">
      <c r="C568" s="58"/>
      <c r="D568" s="58"/>
      <c r="E568" s="58"/>
      <c r="F568" s="58"/>
      <c r="G568" s="58"/>
      <c r="H568" s="58"/>
      <c r="I568" s="59"/>
      <c r="J568" s="60"/>
      <c r="K568" s="57">
        <f t="shared" ca="1" si="47"/>
        <v>131150</v>
      </c>
      <c r="P568" s="188" t="e">
        <f t="shared" si="46"/>
        <v>#N/A</v>
      </c>
      <c r="Q568" s="191" t="e">
        <f t="shared" si="44"/>
        <v>#N/A</v>
      </c>
      <c r="R568" s="191" t="e">
        <f t="shared" si="45"/>
        <v>#N/A</v>
      </c>
      <c r="S568" s="191" t="e">
        <f t="shared" si="48"/>
        <v>#N/A</v>
      </c>
      <c r="T568" s="192" t="e">
        <f>VLOOKUP(D568,'PC Receitas'!$N$4:$O$14,2,FALSE)</f>
        <v>#N/A</v>
      </c>
    </row>
    <row r="569" spans="3:20" ht="19.5" customHeight="1" thickTop="1" thickBot="1" x14ac:dyDescent="0.25">
      <c r="C569" s="58"/>
      <c r="D569" s="58"/>
      <c r="E569" s="58"/>
      <c r="F569" s="58"/>
      <c r="G569" s="58"/>
      <c r="H569" s="58"/>
      <c r="I569" s="59"/>
      <c r="J569" s="60"/>
      <c r="K569" s="57">
        <f t="shared" ca="1" si="47"/>
        <v>131150</v>
      </c>
      <c r="P569" s="188" t="e">
        <f t="shared" si="46"/>
        <v>#N/A</v>
      </c>
      <c r="Q569" s="191" t="e">
        <f t="shared" si="44"/>
        <v>#N/A</v>
      </c>
      <c r="R569" s="191" t="e">
        <f t="shared" si="45"/>
        <v>#N/A</v>
      </c>
      <c r="S569" s="191" t="e">
        <f t="shared" si="48"/>
        <v>#N/A</v>
      </c>
      <c r="T569" s="192" t="e">
        <f>VLOOKUP(D569,'PC Receitas'!$N$4:$O$14,2,FALSE)</f>
        <v>#N/A</v>
      </c>
    </row>
    <row r="570" spans="3:20" ht="19.5" customHeight="1" thickTop="1" thickBot="1" x14ac:dyDescent="0.25">
      <c r="C570" s="58"/>
      <c r="D570" s="58"/>
      <c r="E570" s="58"/>
      <c r="F570" s="58"/>
      <c r="G570" s="58"/>
      <c r="H570" s="58"/>
      <c r="I570" s="59"/>
      <c r="J570" s="60"/>
      <c r="K570" s="57">
        <f t="shared" ca="1" si="47"/>
        <v>131150</v>
      </c>
      <c r="P570" s="188" t="e">
        <f t="shared" si="46"/>
        <v>#N/A</v>
      </c>
      <c r="Q570" s="191" t="e">
        <f t="shared" si="44"/>
        <v>#N/A</v>
      </c>
      <c r="R570" s="191" t="e">
        <f t="shared" si="45"/>
        <v>#N/A</v>
      </c>
      <c r="S570" s="191" t="e">
        <f t="shared" si="48"/>
        <v>#N/A</v>
      </c>
      <c r="T570" s="192" t="e">
        <f>VLOOKUP(D570,'PC Receitas'!$N$4:$O$14,2,FALSE)</f>
        <v>#N/A</v>
      </c>
    </row>
    <row r="571" spans="3:20" ht="19.5" customHeight="1" thickTop="1" thickBot="1" x14ac:dyDescent="0.25">
      <c r="C571" s="58"/>
      <c r="D571" s="58"/>
      <c r="E571" s="58"/>
      <c r="F571" s="58"/>
      <c r="G571" s="58"/>
      <c r="H571" s="58"/>
      <c r="I571" s="59"/>
      <c r="J571" s="60"/>
      <c r="K571" s="57">
        <f t="shared" ca="1" si="47"/>
        <v>131150</v>
      </c>
      <c r="P571" s="188" t="e">
        <f t="shared" si="46"/>
        <v>#N/A</v>
      </c>
      <c r="Q571" s="191" t="e">
        <f t="shared" si="44"/>
        <v>#N/A</v>
      </c>
      <c r="R571" s="191" t="e">
        <f t="shared" si="45"/>
        <v>#N/A</v>
      </c>
      <c r="S571" s="191" t="e">
        <f t="shared" si="48"/>
        <v>#N/A</v>
      </c>
      <c r="T571" s="192" t="e">
        <f>VLOOKUP(D571,'PC Receitas'!$N$4:$O$14,2,FALSE)</f>
        <v>#N/A</v>
      </c>
    </row>
    <row r="572" spans="3:20" ht="19.5" customHeight="1" thickTop="1" thickBot="1" x14ac:dyDescent="0.25">
      <c r="C572" s="58"/>
      <c r="D572" s="58"/>
      <c r="E572" s="58"/>
      <c r="F572" s="58"/>
      <c r="G572" s="58"/>
      <c r="H572" s="58"/>
      <c r="I572" s="59"/>
      <c r="J572" s="60"/>
      <c r="K572" s="57">
        <f t="shared" ca="1" si="47"/>
        <v>131150</v>
      </c>
      <c r="P572" s="188" t="e">
        <f t="shared" si="46"/>
        <v>#N/A</v>
      </c>
      <c r="Q572" s="191" t="e">
        <f t="shared" si="44"/>
        <v>#N/A</v>
      </c>
      <c r="R572" s="191" t="e">
        <f t="shared" si="45"/>
        <v>#N/A</v>
      </c>
      <c r="S572" s="191" t="e">
        <f t="shared" si="48"/>
        <v>#N/A</v>
      </c>
      <c r="T572" s="192" t="e">
        <f>VLOOKUP(D572,'PC Receitas'!$N$4:$O$14,2,FALSE)</f>
        <v>#N/A</v>
      </c>
    </row>
    <row r="573" spans="3:20" ht="19.5" customHeight="1" thickTop="1" thickBot="1" x14ac:dyDescent="0.25">
      <c r="C573" s="58"/>
      <c r="D573" s="58"/>
      <c r="E573" s="58"/>
      <c r="F573" s="58"/>
      <c r="G573" s="58"/>
      <c r="H573" s="58"/>
      <c r="I573" s="59"/>
      <c r="J573" s="60"/>
      <c r="K573" s="57">
        <f t="shared" ca="1" si="47"/>
        <v>131150</v>
      </c>
      <c r="P573" s="188" t="e">
        <f t="shared" si="46"/>
        <v>#N/A</v>
      </c>
      <c r="Q573" s="191" t="e">
        <f t="shared" si="44"/>
        <v>#N/A</v>
      </c>
      <c r="R573" s="191" t="e">
        <f t="shared" si="45"/>
        <v>#N/A</v>
      </c>
      <c r="S573" s="191" t="e">
        <f t="shared" si="48"/>
        <v>#N/A</v>
      </c>
      <c r="T573" s="192" t="e">
        <f>VLOOKUP(D573,'PC Receitas'!$N$4:$O$14,2,FALSE)</f>
        <v>#N/A</v>
      </c>
    </row>
    <row r="574" spans="3:20" ht="19.5" customHeight="1" thickTop="1" thickBot="1" x14ac:dyDescent="0.25">
      <c r="C574" s="58"/>
      <c r="D574" s="58"/>
      <c r="E574" s="58"/>
      <c r="F574" s="58"/>
      <c r="G574" s="58"/>
      <c r="H574" s="58"/>
      <c r="I574" s="59"/>
      <c r="J574" s="60"/>
      <c r="K574" s="57">
        <f t="shared" ca="1" si="47"/>
        <v>131150</v>
      </c>
      <c r="P574" s="188" t="e">
        <f t="shared" si="46"/>
        <v>#N/A</v>
      </c>
      <c r="Q574" s="191" t="e">
        <f t="shared" si="44"/>
        <v>#N/A</v>
      </c>
      <c r="R574" s="191" t="e">
        <f t="shared" si="45"/>
        <v>#N/A</v>
      </c>
      <c r="S574" s="191" t="e">
        <f t="shared" si="48"/>
        <v>#N/A</v>
      </c>
      <c r="T574" s="192" t="e">
        <f>VLOOKUP(D574,'PC Receitas'!$N$4:$O$14,2,FALSE)</f>
        <v>#N/A</v>
      </c>
    </row>
    <row r="575" spans="3:20" ht="19.5" customHeight="1" thickTop="1" thickBot="1" x14ac:dyDescent="0.25">
      <c r="C575" s="58"/>
      <c r="D575" s="58"/>
      <c r="E575" s="58"/>
      <c r="F575" s="58"/>
      <c r="G575" s="58"/>
      <c r="H575" s="58"/>
      <c r="I575" s="59"/>
      <c r="J575" s="60"/>
      <c r="K575" s="57">
        <f t="shared" ca="1" si="47"/>
        <v>131150</v>
      </c>
      <c r="P575" s="188" t="e">
        <f t="shared" si="46"/>
        <v>#N/A</v>
      </c>
      <c r="Q575" s="191" t="e">
        <f t="shared" si="44"/>
        <v>#N/A</v>
      </c>
      <c r="R575" s="191" t="e">
        <f t="shared" si="45"/>
        <v>#N/A</v>
      </c>
      <c r="S575" s="191" t="e">
        <f t="shared" si="48"/>
        <v>#N/A</v>
      </c>
      <c r="T575" s="192" t="e">
        <f>VLOOKUP(D575,'PC Receitas'!$N$4:$O$14,2,FALSE)</f>
        <v>#N/A</v>
      </c>
    </row>
    <row r="576" spans="3:20" ht="19.5" customHeight="1" thickTop="1" thickBot="1" x14ac:dyDescent="0.25">
      <c r="C576" s="58"/>
      <c r="D576" s="58"/>
      <c r="E576" s="58"/>
      <c r="F576" s="58"/>
      <c r="G576" s="58"/>
      <c r="H576" s="58"/>
      <c r="I576" s="59"/>
      <c r="J576" s="60"/>
      <c r="K576" s="57">
        <f t="shared" ca="1" si="47"/>
        <v>131150</v>
      </c>
      <c r="P576" s="188" t="e">
        <f t="shared" si="46"/>
        <v>#N/A</v>
      </c>
      <c r="Q576" s="191" t="e">
        <f t="shared" si="44"/>
        <v>#N/A</v>
      </c>
      <c r="R576" s="191" t="e">
        <f t="shared" si="45"/>
        <v>#N/A</v>
      </c>
      <c r="S576" s="191" t="e">
        <f t="shared" si="48"/>
        <v>#N/A</v>
      </c>
      <c r="T576" s="192" t="e">
        <f>VLOOKUP(D576,'PC Receitas'!$N$4:$O$14,2,FALSE)</f>
        <v>#N/A</v>
      </c>
    </row>
    <row r="577" spans="3:20" ht="19.5" customHeight="1" thickTop="1" thickBot="1" x14ac:dyDescent="0.25">
      <c r="C577" s="58"/>
      <c r="D577" s="58"/>
      <c r="E577" s="58"/>
      <c r="F577" s="58"/>
      <c r="G577" s="58"/>
      <c r="H577" s="58"/>
      <c r="I577" s="59"/>
      <c r="J577" s="60"/>
      <c r="K577" s="57">
        <f t="shared" ca="1" si="47"/>
        <v>131150</v>
      </c>
      <c r="P577" s="188" t="e">
        <f t="shared" si="46"/>
        <v>#N/A</v>
      </c>
      <c r="Q577" s="191" t="e">
        <f t="shared" si="44"/>
        <v>#N/A</v>
      </c>
      <c r="R577" s="191" t="e">
        <f t="shared" si="45"/>
        <v>#N/A</v>
      </c>
      <c r="S577" s="191" t="e">
        <f t="shared" si="48"/>
        <v>#N/A</v>
      </c>
      <c r="T577" s="192" t="e">
        <f>VLOOKUP(D577,'PC Receitas'!$N$4:$O$14,2,FALSE)</f>
        <v>#N/A</v>
      </c>
    </row>
    <row r="578" spans="3:20" ht="19.5" customHeight="1" thickTop="1" thickBot="1" x14ac:dyDescent="0.25">
      <c r="C578" s="58"/>
      <c r="D578" s="58"/>
      <c r="E578" s="58"/>
      <c r="F578" s="58"/>
      <c r="G578" s="58"/>
      <c r="H578" s="58"/>
      <c r="I578" s="59"/>
      <c r="J578" s="60"/>
      <c r="K578" s="57">
        <f t="shared" ca="1" si="47"/>
        <v>131150</v>
      </c>
      <c r="P578" s="188" t="e">
        <f t="shared" si="46"/>
        <v>#N/A</v>
      </c>
      <c r="Q578" s="191" t="e">
        <f t="shared" si="44"/>
        <v>#N/A</v>
      </c>
      <c r="R578" s="191" t="e">
        <f t="shared" si="45"/>
        <v>#N/A</v>
      </c>
      <c r="S578" s="191" t="e">
        <f t="shared" si="48"/>
        <v>#N/A</v>
      </c>
      <c r="T578" s="192" t="e">
        <f>VLOOKUP(D578,'PC Receitas'!$N$4:$O$14,2,FALSE)</f>
        <v>#N/A</v>
      </c>
    </row>
    <row r="579" spans="3:20" ht="19.5" customHeight="1" thickTop="1" thickBot="1" x14ac:dyDescent="0.25">
      <c r="C579" s="58"/>
      <c r="D579" s="58"/>
      <c r="E579" s="58"/>
      <c r="F579" s="58"/>
      <c r="G579" s="58"/>
      <c r="H579" s="58"/>
      <c r="I579" s="59"/>
      <c r="J579" s="60"/>
      <c r="K579" s="57">
        <f t="shared" ca="1" si="47"/>
        <v>131150</v>
      </c>
      <c r="P579" s="188" t="e">
        <f t="shared" si="46"/>
        <v>#N/A</v>
      </c>
      <c r="Q579" s="191" t="e">
        <f t="shared" si="44"/>
        <v>#N/A</v>
      </c>
      <c r="R579" s="191" t="e">
        <f t="shared" si="45"/>
        <v>#N/A</v>
      </c>
      <c r="S579" s="191" t="e">
        <f t="shared" si="48"/>
        <v>#N/A</v>
      </c>
      <c r="T579" s="192" t="e">
        <f>VLOOKUP(D579,'PC Receitas'!$N$4:$O$14,2,FALSE)</f>
        <v>#N/A</v>
      </c>
    </row>
    <row r="580" spans="3:20" ht="19.5" customHeight="1" thickTop="1" thickBot="1" x14ac:dyDescent="0.25">
      <c r="C580" s="58"/>
      <c r="D580" s="58"/>
      <c r="E580" s="58"/>
      <c r="F580" s="58"/>
      <c r="G580" s="58"/>
      <c r="H580" s="58"/>
      <c r="I580" s="59"/>
      <c r="J580" s="60"/>
      <c r="K580" s="57">
        <f t="shared" ca="1" si="47"/>
        <v>131150</v>
      </c>
      <c r="P580" s="188" t="e">
        <f t="shared" si="46"/>
        <v>#N/A</v>
      </c>
      <c r="Q580" s="191" t="e">
        <f t="shared" si="44"/>
        <v>#N/A</v>
      </c>
      <c r="R580" s="191" t="e">
        <f t="shared" si="45"/>
        <v>#N/A</v>
      </c>
      <c r="S580" s="191" t="e">
        <f t="shared" si="48"/>
        <v>#N/A</v>
      </c>
      <c r="T580" s="192" t="e">
        <f>VLOOKUP(D580,'PC Receitas'!$N$4:$O$14,2,FALSE)</f>
        <v>#N/A</v>
      </c>
    </row>
    <row r="581" spans="3:20" ht="19.5" customHeight="1" thickTop="1" thickBot="1" x14ac:dyDescent="0.25">
      <c r="C581" s="58"/>
      <c r="D581" s="58"/>
      <c r="E581" s="58"/>
      <c r="F581" s="58"/>
      <c r="G581" s="58"/>
      <c r="H581" s="58"/>
      <c r="I581" s="59"/>
      <c r="J581" s="60"/>
      <c r="K581" s="57">
        <f t="shared" ca="1" si="47"/>
        <v>131150</v>
      </c>
      <c r="P581" s="188" t="e">
        <f t="shared" si="46"/>
        <v>#N/A</v>
      </c>
      <c r="Q581" s="191" t="e">
        <f t="shared" si="44"/>
        <v>#N/A</v>
      </c>
      <c r="R581" s="191" t="e">
        <f t="shared" si="45"/>
        <v>#N/A</v>
      </c>
      <c r="S581" s="191" t="e">
        <f t="shared" si="48"/>
        <v>#N/A</v>
      </c>
      <c r="T581" s="192" t="e">
        <f>VLOOKUP(D581,'PC Receitas'!$N$4:$O$14,2,FALSE)</f>
        <v>#N/A</v>
      </c>
    </row>
    <row r="582" spans="3:20" ht="19.5" customHeight="1" thickTop="1" thickBot="1" x14ac:dyDescent="0.25">
      <c r="C582" s="58"/>
      <c r="D582" s="58"/>
      <c r="E582" s="58"/>
      <c r="F582" s="58"/>
      <c r="G582" s="58"/>
      <c r="H582" s="58"/>
      <c r="I582" s="59"/>
      <c r="J582" s="60"/>
      <c r="K582" s="57">
        <f t="shared" ca="1" si="47"/>
        <v>131150</v>
      </c>
      <c r="P582" s="188" t="e">
        <f t="shared" si="46"/>
        <v>#N/A</v>
      </c>
      <c r="Q582" s="191" t="e">
        <f t="shared" ref="Q582:Q619" si="49">IF(T582="Despesas_de_Moradia","Despesa",IF(T582="Despesas_com_Alimentacao","Despesa",IF(T582="Despesas_com_Saude","Despesa","")))</f>
        <v>#N/A</v>
      </c>
      <c r="R582" s="191" t="e">
        <f t="shared" ref="R582:R619" si="50">IF(T582="Renda_Familiar","Receita",IF(T582="Receitas_com_Aplicacoes_Financeiras","Receita",IF(T582="Outras_Receitas","Receita","")))</f>
        <v>#N/A</v>
      </c>
      <c r="S582" s="191" t="e">
        <f t="shared" si="48"/>
        <v>#N/A</v>
      </c>
      <c r="T582" s="192" t="e">
        <f>VLOOKUP(D582,'PC Receitas'!$N$4:$O$14,2,FALSE)</f>
        <v>#N/A</v>
      </c>
    </row>
    <row r="583" spans="3:20" ht="19.5" customHeight="1" thickTop="1" thickBot="1" x14ac:dyDescent="0.25">
      <c r="C583" s="58"/>
      <c r="D583" s="58"/>
      <c r="E583" s="58"/>
      <c r="F583" s="58"/>
      <c r="G583" s="58"/>
      <c r="H583" s="58"/>
      <c r="I583" s="59"/>
      <c r="J583" s="60"/>
      <c r="K583" s="57">
        <f t="shared" ca="1" si="47"/>
        <v>131150</v>
      </c>
      <c r="P583" s="188" t="e">
        <f t="shared" si="46"/>
        <v>#N/A</v>
      </c>
      <c r="Q583" s="191" t="e">
        <f t="shared" si="49"/>
        <v>#N/A</v>
      </c>
      <c r="R583" s="191" t="e">
        <f t="shared" si="50"/>
        <v>#N/A</v>
      </c>
      <c r="S583" s="191" t="e">
        <f t="shared" si="48"/>
        <v>#N/A</v>
      </c>
      <c r="T583" s="192" t="e">
        <f>VLOOKUP(D583,'PC Receitas'!$N$4:$O$14,2,FALSE)</f>
        <v>#N/A</v>
      </c>
    </row>
    <row r="584" spans="3:20" ht="19.5" customHeight="1" thickTop="1" thickBot="1" x14ac:dyDescent="0.25">
      <c r="C584" s="58"/>
      <c r="D584" s="58"/>
      <c r="E584" s="58"/>
      <c r="F584" s="58"/>
      <c r="G584" s="58"/>
      <c r="H584" s="58"/>
      <c r="I584" s="59"/>
      <c r="J584" s="60"/>
      <c r="K584" s="57">
        <f t="shared" ca="1" si="47"/>
        <v>131150</v>
      </c>
      <c r="P584" s="188" t="e">
        <f t="shared" si="46"/>
        <v>#N/A</v>
      </c>
      <c r="Q584" s="191" t="e">
        <f t="shared" si="49"/>
        <v>#N/A</v>
      </c>
      <c r="R584" s="191" t="e">
        <f t="shared" si="50"/>
        <v>#N/A</v>
      </c>
      <c r="S584" s="191" t="e">
        <f t="shared" si="48"/>
        <v>#N/A</v>
      </c>
      <c r="T584" s="192" t="e">
        <f>VLOOKUP(D584,'PC Receitas'!$N$4:$O$14,2,FALSE)</f>
        <v>#N/A</v>
      </c>
    </row>
    <row r="585" spans="3:20" ht="19.5" customHeight="1" thickTop="1" thickBot="1" x14ac:dyDescent="0.25">
      <c r="C585" s="58"/>
      <c r="D585" s="58"/>
      <c r="E585" s="58"/>
      <c r="F585" s="58"/>
      <c r="G585" s="58"/>
      <c r="H585" s="58"/>
      <c r="I585" s="59"/>
      <c r="J585" s="60"/>
      <c r="K585" s="57">
        <f t="shared" ca="1" si="47"/>
        <v>131150</v>
      </c>
      <c r="P585" s="188" t="e">
        <f t="shared" si="46"/>
        <v>#N/A</v>
      </c>
      <c r="Q585" s="191" t="e">
        <f t="shared" si="49"/>
        <v>#N/A</v>
      </c>
      <c r="R585" s="191" t="e">
        <f t="shared" si="50"/>
        <v>#N/A</v>
      </c>
      <c r="S585" s="191" t="e">
        <f t="shared" si="48"/>
        <v>#N/A</v>
      </c>
      <c r="T585" s="192" t="e">
        <f>VLOOKUP(D585,'PC Receitas'!$N$4:$O$14,2,FALSE)</f>
        <v>#N/A</v>
      </c>
    </row>
    <row r="586" spans="3:20" ht="19.5" customHeight="1" thickTop="1" thickBot="1" x14ac:dyDescent="0.25">
      <c r="C586" s="58"/>
      <c r="D586" s="58"/>
      <c r="E586" s="58"/>
      <c r="F586" s="58"/>
      <c r="G586" s="58"/>
      <c r="H586" s="58"/>
      <c r="I586" s="59"/>
      <c r="J586" s="60"/>
      <c r="K586" s="57">
        <f t="shared" ca="1" si="47"/>
        <v>131150</v>
      </c>
      <c r="P586" s="188" t="e">
        <f t="shared" si="46"/>
        <v>#N/A</v>
      </c>
      <c r="Q586" s="191" t="e">
        <f t="shared" si="49"/>
        <v>#N/A</v>
      </c>
      <c r="R586" s="191" t="e">
        <f t="shared" si="50"/>
        <v>#N/A</v>
      </c>
      <c r="S586" s="191" t="e">
        <f t="shared" si="48"/>
        <v>#N/A</v>
      </c>
      <c r="T586" s="192" t="e">
        <f>VLOOKUP(D586,'PC Receitas'!$N$4:$O$14,2,FALSE)</f>
        <v>#N/A</v>
      </c>
    </row>
    <row r="587" spans="3:20" ht="19.5" customHeight="1" thickTop="1" thickBot="1" x14ac:dyDescent="0.25">
      <c r="C587" s="58"/>
      <c r="D587" s="58"/>
      <c r="E587" s="58"/>
      <c r="F587" s="58"/>
      <c r="G587" s="58"/>
      <c r="H587" s="58"/>
      <c r="I587" s="59"/>
      <c r="J587" s="60"/>
      <c r="K587" s="57">
        <f t="shared" ca="1" si="47"/>
        <v>131150</v>
      </c>
      <c r="P587" s="188" t="e">
        <f t="shared" si="46"/>
        <v>#N/A</v>
      </c>
      <c r="Q587" s="191" t="e">
        <f t="shared" si="49"/>
        <v>#N/A</v>
      </c>
      <c r="R587" s="191" t="e">
        <f t="shared" si="50"/>
        <v>#N/A</v>
      </c>
      <c r="S587" s="191" t="e">
        <f t="shared" si="48"/>
        <v>#N/A</v>
      </c>
      <c r="T587" s="192" t="e">
        <f>VLOOKUP(D587,'PC Receitas'!$N$4:$O$14,2,FALSE)</f>
        <v>#N/A</v>
      </c>
    </row>
    <row r="588" spans="3:20" ht="19.5" customHeight="1" thickTop="1" thickBot="1" x14ac:dyDescent="0.25">
      <c r="C588" s="58"/>
      <c r="D588" s="58"/>
      <c r="E588" s="58"/>
      <c r="F588" s="58"/>
      <c r="G588" s="58"/>
      <c r="H588" s="58"/>
      <c r="I588" s="59"/>
      <c r="J588" s="60"/>
      <c r="K588" s="57">
        <f t="shared" ca="1" si="47"/>
        <v>131150</v>
      </c>
      <c r="P588" s="188" t="e">
        <f t="shared" si="46"/>
        <v>#N/A</v>
      </c>
      <c r="Q588" s="191" t="e">
        <f t="shared" si="49"/>
        <v>#N/A</v>
      </c>
      <c r="R588" s="191" t="e">
        <f t="shared" si="50"/>
        <v>#N/A</v>
      </c>
      <c r="S588" s="191" t="e">
        <f t="shared" si="48"/>
        <v>#N/A</v>
      </c>
      <c r="T588" s="192" t="e">
        <f>VLOOKUP(D588,'PC Receitas'!$N$4:$O$14,2,FALSE)</f>
        <v>#N/A</v>
      </c>
    </row>
    <row r="589" spans="3:20" ht="19.5" customHeight="1" thickTop="1" thickBot="1" x14ac:dyDescent="0.25">
      <c r="C589" s="58"/>
      <c r="D589" s="58"/>
      <c r="E589" s="58"/>
      <c r="F589" s="58"/>
      <c r="G589" s="58"/>
      <c r="H589" s="58"/>
      <c r="I589" s="59"/>
      <c r="J589" s="60"/>
      <c r="K589" s="57">
        <f t="shared" ca="1" si="47"/>
        <v>131150</v>
      </c>
      <c r="P589" s="188" t="e">
        <f t="shared" si="46"/>
        <v>#N/A</v>
      </c>
      <c r="Q589" s="191" t="e">
        <f t="shared" si="49"/>
        <v>#N/A</v>
      </c>
      <c r="R589" s="191" t="e">
        <f t="shared" si="50"/>
        <v>#N/A</v>
      </c>
      <c r="S589" s="191" t="e">
        <f t="shared" si="48"/>
        <v>#N/A</v>
      </c>
      <c r="T589" s="192" t="e">
        <f>VLOOKUP(D589,'PC Receitas'!$N$4:$O$14,2,FALSE)</f>
        <v>#N/A</v>
      </c>
    </row>
    <row r="590" spans="3:20" ht="19.5" customHeight="1" thickTop="1" thickBot="1" x14ac:dyDescent="0.25">
      <c r="C590" s="58"/>
      <c r="D590" s="58"/>
      <c r="E590" s="58"/>
      <c r="F590" s="58"/>
      <c r="G590" s="58"/>
      <c r="H590" s="58"/>
      <c r="I590" s="59"/>
      <c r="J590" s="60"/>
      <c r="K590" s="57">
        <f t="shared" ca="1" si="47"/>
        <v>131150</v>
      </c>
      <c r="P590" s="188" t="e">
        <f t="shared" si="46"/>
        <v>#N/A</v>
      </c>
      <c r="Q590" s="191" t="e">
        <f t="shared" si="49"/>
        <v>#N/A</v>
      </c>
      <c r="R590" s="191" t="e">
        <f t="shared" si="50"/>
        <v>#N/A</v>
      </c>
      <c r="S590" s="191" t="e">
        <f t="shared" si="48"/>
        <v>#N/A</v>
      </c>
      <c r="T590" s="192" t="e">
        <f>VLOOKUP(D590,'PC Receitas'!$N$4:$O$14,2,FALSE)</f>
        <v>#N/A</v>
      </c>
    </row>
    <row r="591" spans="3:20" ht="19.5" customHeight="1" thickTop="1" thickBot="1" x14ac:dyDescent="0.25">
      <c r="C591" s="58"/>
      <c r="D591" s="58"/>
      <c r="E591" s="58"/>
      <c r="F591" s="58"/>
      <c r="G591" s="58"/>
      <c r="H591" s="58"/>
      <c r="I591" s="59"/>
      <c r="J591" s="60"/>
      <c r="K591" s="57">
        <f t="shared" ca="1" si="47"/>
        <v>131150</v>
      </c>
      <c r="P591" s="188" t="e">
        <f t="shared" si="46"/>
        <v>#N/A</v>
      </c>
      <c r="Q591" s="191" t="e">
        <f t="shared" si="49"/>
        <v>#N/A</v>
      </c>
      <c r="R591" s="191" t="e">
        <f t="shared" si="50"/>
        <v>#N/A</v>
      </c>
      <c r="S591" s="191" t="e">
        <f t="shared" si="48"/>
        <v>#N/A</v>
      </c>
      <c r="T591" s="192" t="e">
        <f>VLOOKUP(D591,'PC Receitas'!$N$4:$O$14,2,FALSE)</f>
        <v>#N/A</v>
      </c>
    </row>
    <row r="592" spans="3:20" ht="19.5" customHeight="1" thickTop="1" thickBot="1" x14ac:dyDescent="0.25">
      <c r="C592" s="58"/>
      <c r="D592" s="58"/>
      <c r="E592" s="58"/>
      <c r="F592" s="58"/>
      <c r="G592" s="58"/>
      <c r="H592" s="58"/>
      <c r="I592" s="59"/>
      <c r="J592" s="60"/>
      <c r="K592" s="57">
        <f t="shared" ca="1" si="47"/>
        <v>131150</v>
      </c>
      <c r="P592" s="188" t="e">
        <f t="shared" ref="P592:P619" si="51">IF(T592="Despesas_com_Transportes","Despesa",IF(T592="Despesas_com_Lazer_e_Informacao","Despesa",IF(T592="Outras_Despesas","Despesa",IF(T592="Imposto_de_Renda","Despesa",IF(T592="Investimentos_Bens","Despesa","")))))</f>
        <v>#N/A</v>
      </c>
      <c r="Q592" s="191" t="e">
        <f t="shared" si="49"/>
        <v>#N/A</v>
      </c>
      <c r="R592" s="191" t="e">
        <f t="shared" si="50"/>
        <v>#N/A</v>
      </c>
      <c r="S592" s="191" t="e">
        <f t="shared" si="48"/>
        <v>#N/A</v>
      </c>
      <c r="T592" s="192" t="e">
        <f>VLOOKUP(D592,'PC Receitas'!$N$4:$O$14,2,FALSE)</f>
        <v>#N/A</v>
      </c>
    </row>
    <row r="593" spans="3:20" ht="19.5" customHeight="1" thickTop="1" thickBot="1" x14ac:dyDescent="0.25">
      <c r="C593" s="58"/>
      <c r="D593" s="58"/>
      <c r="E593" s="58"/>
      <c r="F593" s="58"/>
      <c r="G593" s="58"/>
      <c r="H593" s="58"/>
      <c r="I593" s="59"/>
      <c r="J593" s="60"/>
      <c r="K593" s="57">
        <f t="shared" ca="1" si="47"/>
        <v>131150</v>
      </c>
      <c r="P593" s="188" t="e">
        <f t="shared" si="51"/>
        <v>#N/A</v>
      </c>
      <c r="Q593" s="191" t="e">
        <f t="shared" si="49"/>
        <v>#N/A</v>
      </c>
      <c r="R593" s="191" t="e">
        <f t="shared" si="50"/>
        <v>#N/A</v>
      </c>
      <c r="S593" s="191" t="e">
        <f t="shared" si="48"/>
        <v>#N/A</v>
      </c>
      <c r="T593" s="192" t="e">
        <f>VLOOKUP(D593,'PC Receitas'!$N$4:$O$14,2,FALSE)</f>
        <v>#N/A</v>
      </c>
    </row>
    <row r="594" spans="3:20" ht="19.5" customHeight="1" thickTop="1" thickBot="1" x14ac:dyDescent="0.25">
      <c r="C594" s="58"/>
      <c r="D594" s="58"/>
      <c r="E594" s="58"/>
      <c r="F594" s="58"/>
      <c r="G594" s="58"/>
      <c r="H594" s="58"/>
      <c r="I594" s="59"/>
      <c r="J594" s="60"/>
      <c r="K594" s="57">
        <f t="shared" ca="1" si="47"/>
        <v>131150</v>
      </c>
      <c r="P594" s="188" t="e">
        <f t="shared" si="51"/>
        <v>#N/A</v>
      </c>
      <c r="Q594" s="191" t="e">
        <f t="shared" si="49"/>
        <v>#N/A</v>
      </c>
      <c r="R594" s="191" t="e">
        <f t="shared" si="50"/>
        <v>#N/A</v>
      </c>
      <c r="S594" s="191" t="e">
        <f t="shared" si="48"/>
        <v>#N/A</v>
      </c>
      <c r="T594" s="192" t="e">
        <f>VLOOKUP(D594,'PC Receitas'!$N$4:$O$14,2,FALSE)</f>
        <v>#N/A</v>
      </c>
    </row>
    <row r="595" spans="3:20" ht="19.5" customHeight="1" thickTop="1" thickBot="1" x14ac:dyDescent="0.25">
      <c r="C595" s="58"/>
      <c r="D595" s="58"/>
      <c r="E595" s="58"/>
      <c r="F595" s="58"/>
      <c r="G595" s="58"/>
      <c r="H595" s="58"/>
      <c r="I595" s="59"/>
      <c r="J595" s="60"/>
      <c r="K595" s="57">
        <f t="shared" ref="K595:K605" ca="1" si="52">K594+IF(AND(J595="Pago",OR(D595=$V$5,D595=$V$6,D595=$V$7)),I595,IF(AND(J595="Pago",OR(D595=$V$8,D595=$V$9,D595=$V$10,D595=$V$11,D595=$V$12,D595=$V$13,D595=$V$14,D595=$V$15)),-I595,IF(G595="À Vista",IF(J595="Pago",-I595,0),0)))</f>
        <v>131150</v>
      </c>
      <c r="P595" s="188" t="e">
        <f t="shared" si="51"/>
        <v>#N/A</v>
      </c>
      <c r="Q595" s="191" t="e">
        <f t="shared" si="49"/>
        <v>#N/A</v>
      </c>
      <c r="R595" s="191" t="e">
        <f t="shared" si="50"/>
        <v>#N/A</v>
      </c>
      <c r="S595" s="191" t="e">
        <f t="shared" si="48"/>
        <v>#N/A</v>
      </c>
      <c r="T595" s="192" t="e">
        <f>VLOOKUP(D595,'PC Receitas'!$N$4:$O$14,2,FALSE)</f>
        <v>#N/A</v>
      </c>
    </row>
    <row r="596" spans="3:20" ht="19.5" customHeight="1" thickTop="1" thickBot="1" x14ac:dyDescent="0.25">
      <c r="C596" s="58"/>
      <c r="D596" s="58"/>
      <c r="E596" s="58"/>
      <c r="F596" s="58"/>
      <c r="G596" s="58"/>
      <c r="H596" s="58"/>
      <c r="I596" s="59"/>
      <c r="J596" s="60"/>
      <c r="K596" s="57">
        <f t="shared" ca="1" si="52"/>
        <v>131150</v>
      </c>
      <c r="P596" s="188" t="e">
        <f t="shared" si="51"/>
        <v>#N/A</v>
      </c>
      <c r="Q596" s="191" t="e">
        <f t="shared" si="49"/>
        <v>#N/A</v>
      </c>
      <c r="R596" s="191" t="e">
        <f t="shared" si="50"/>
        <v>#N/A</v>
      </c>
      <c r="S596" s="191" t="e">
        <f t="shared" ref="S596:S619" si="53">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ca="1" si="52"/>
        <v>131150</v>
      </c>
      <c r="P597" s="188" t="e">
        <f t="shared" si="51"/>
        <v>#N/A</v>
      </c>
      <c r="Q597" s="191" t="e">
        <f t="shared" si="49"/>
        <v>#N/A</v>
      </c>
      <c r="R597" s="191" t="e">
        <f t="shared" si="50"/>
        <v>#N/A</v>
      </c>
      <c r="S597" s="191" t="e">
        <f t="shared" si="53"/>
        <v>#N/A</v>
      </c>
      <c r="T597" s="192" t="e">
        <f>VLOOKUP(D597,'PC Receitas'!$N$4:$O$14,2,FALSE)</f>
        <v>#N/A</v>
      </c>
    </row>
    <row r="598" spans="3:20" ht="19.5" customHeight="1" thickTop="1" thickBot="1" x14ac:dyDescent="0.25">
      <c r="C598" s="58"/>
      <c r="D598" s="58"/>
      <c r="E598" s="58"/>
      <c r="F598" s="58"/>
      <c r="G598" s="58"/>
      <c r="H598" s="58"/>
      <c r="I598" s="59"/>
      <c r="J598" s="60"/>
      <c r="K598" s="57">
        <f t="shared" ca="1" si="52"/>
        <v>131150</v>
      </c>
      <c r="P598" s="188" t="e">
        <f t="shared" si="51"/>
        <v>#N/A</v>
      </c>
      <c r="Q598" s="191" t="e">
        <f t="shared" si="49"/>
        <v>#N/A</v>
      </c>
      <c r="R598" s="191" t="e">
        <f t="shared" si="50"/>
        <v>#N/A</v>
      </c>
      <c r="S598" s="191" t="e">
        <f t="shared" si="53"/>
        <v>#N/A</v>
      </c>
      <c r="T598" s="192" t="e">
        <f>VLOOKUP(D598,'PC Receitas'!$N$4:$O$14,2,FALSE)</f>
        <v>#N/A</v>
      </c>
    </row>
    <row r="599" spans="3:20" ht="19.5" customHeight="1" thickTop="1" thickBot="1" x14ac:dyDescent="0.25">
      <c r="C599" s="58"/>
      <c r="D599" s="58"/>
      <c r="E599" s="58"/>
      <c r="F599" s="58"/>
      <c r="G599" s="58"/>
      <c r="H599" s="58"/>
      <c r="I599" s="59"/>
      <c r="J599" s="60"/>
      <c r="K599" s="57">
        <f t="shared" ca="1" si="52"/>
        <v>131150</v>
      </c>
      <c r="P599" s="188" t="e">
        <f t="shared" si="51"/>
        <v>#N/A</v>
      </c>
      <c r="Q599" s="191" t="e">
        <f t="shared" si="49"/>
        <v>#N/A</v>
      </c>
      <c r="R599" s="191" t="e">
        <f t="shared" si="50"/>
        <v>#N/A</v>
      </c>
      <c r="S599" s="191" t="e">
        <f t="shared" si="53"/>
        <v>#N/A</v>
      </c>
      <c r="T599" s="192" t="e">
        <f>VLOOKUP(D599,'PC Receitas'!$N$4:$O$14,2,FALSE)</f>
        <v>#N/A</v>
      </c>
    </row>
    <row r="600" spans="3:20" ht="19.5" customHeight="1" thickTop="1" thickBot="1" x14ac:dyDescent="0.25">
      <c r="C600" s="58"/>
      <c r="D600" s="58"/>
      <c r="E600" s="58"/>
      <c r="F600" s="58"/>
      <c r="G600" s="58"/>
      <c r="H600" s="58"/>
      <c r="I600" s="59"/>
      <c r="J600" s="60"/>
      <c r="K600" s="57">
        <f t="shared" ca="1" si="52"/>
        <v>131150</v>
      </c>
      <c r="P600" s="188" t="e">
        <f t="shared" si="51"/>
        <v>#N/A</v>
      </c>
      <c r="Q600" s="191" t="e">
        <f t="shared" si="49"/>
        <v>#N/A</v>
      </c>
      <c r="R600" s="191" t="e">
        <f t="shared" si="50"/>
        <v>#N/A</v>
      </c>
      <c r="S600" s="191" t="e">
        <f t="shared" si="53"/>
        <v>#N/A</v>
      </c>
      <c r="T600" s="192" t="e">
        <f>VLOOKUP(D600,'PC Receitas'!$N$4:$O$14,2,FALSE)</f>
        <v>#N/A</v>
      </c>
    </row>
    <row r="601" spans="3:20" ht="19.5" customHeight="1" thickTop="1" thickBot="1" x14ac:dyDescent="0.25">
      <c r="C601" s="58"/>
      <c r="D601" s="58"/>
      <c r="E601" s="58"/>
      <c r="F601" s="58"/>
      <c r="G601" s="58"/>
      <c r="H601" s="58"/>
      <c r="I601" s="59"/>
      <c r="J601" s="60"/>
      <c r="K601" s="57">
        <f t="shared" ca="1" si="52"/>
        <v>131150</v>
      </c>
      <c r="P601" s="188" t="e">
        <f t="shared" si="51"/>
        <v>#N/A</v>
      </c>
      <c r="Q601" s="191" t="e">
        <f t="shared" si="49"/>
        <v>#N/A</v>
      </c>
      <c r="R601" s="191" t="e">
        <f t="shared" si="50"/>
        <v>#N/A</v>
      </c>
      <c r="S601" s="191" t="e">
        <f t="shared" si="53"/>
        <v>#N/A</v>
      </c>
      <c r="T601" s="192" t="e">
        <f>VLOOKUP(D601,'PC Receitas'!$N$4:$O$14,2,FALSE)</f>
        <v>#N/A</v>
      </c>
    </row>
    <row r="602" spans="3:20" ht="19.5" customHeight="1" thickTop="1" thickBot="1" x14ac:dyDescent="0.25">
      <c r="C602" s="58"/>
      <c r="D602" s="58"/>
      <c r="E602" s="58"/>
      <c r="F602" s="58"/>
      <c r="G602" s="58"/>
      <c r="H602" s="58"/>
      <c r="I602" s="59"/>
      <c r="J602" s="60"/>
      <c r="K602" s="57">
        <f t="shared" ca="1" si="52"/>
        <v>131150</v>
      </c>
      <c r="P602" s="188" t="e">
        <f t="shared" si="51"/>
        <v>#N/A</v>
      </c>
      <c r="Q602" s="191" t="e">
        <f t="shared" si="49"/>
        <v>#N/A</v>
      </c>
      <c r="R602" s="191" t="e">
        <f t="shared" si="50"/>
        <v>#N/A</v>
      </c>
      <c r="S602" s="191" t="e">
        <f t="shared" si="53"/>
        <v>#N/A</v>
      </c>
      <c r="T602" s="192" t="e">
        <f>VLOOKUP(D602,'PC Receitas'!$N$4:$O$14,2,FALSE)</f>
        <v>#N/A</v>
      </c>
    </row>
    <row r="603" spans="3:20" ht="19.5" customHeight="1" thickTop="1" thickBot="1" x14ac:dyDescent="0.25">
      <c r="C603" s="58"/>
      <c r="D603" s="58"/>
      <c r="E603" s="58"/>
      <c r="F603" s="58"/>
      <c r="G603" s="58"/>
      <c r="H603" s="58"/>
      <c r="I603" s="59"/>
      <c r="J603" s="60"/>
      <c r="K603" s="57">
        <f t="shared" ca="1" si="52"/>
        <v>131150</v>
      </c>
      <c r="P603" s="188" t="e">
        <f t="shared" si="51"/>
        <v>#N/A</v>
      </c>
      <c r="Q603" s="191" t="e">
        <f t="shared" si="49"/>
        <v>#N/A</v>
      </c>
      <c r="R603" s="191" t="e">
        <f t="shared" si="50"/>
        <v>#N/A</v>
      </c>
      <c r="S603" s="191" t="e">
        <f t="shared" si="53"/>
        <v>#N/A</v>
      </c>
      <c r="T603" s="192" t="e">
        <f>VLOOKUP(D603,'PC Receitas'!$N$4:$O$14,2,FALSE)</f>
        <v>#N/A</v>
      </c>
    </row>
    <row r="604" spans="3:20" ht="19.5" customHeight="1" thickTop="1" thickBot="1" x14ac:dyDescent="0.25">
      <c r="C604" s="58"/>
      <c r="D604" s="58"/>
      <c r="E604" s="58"/>
      <c r="F604" s="58"/>
      <c r="G604" s="58"/>
      <c r="H604" s="58"/>
      <c r="I604" s="59"/>
      <c r="J604" s="60"/>
      <c r="K604" s="57">
        <f t="shared" ca="1" si="52"/>
        <v>131150</v>
      </c>
      <c r="P604" s="188" t="e">
        <f t="shared" si="51"/>
        <v>#N/A</v>
      </c>
      <c r="Q604" s="191" t="e">
        <f t="shared" si="49"/>
        <v>#N/A</v>
      </c>
      <c r="R604" s="191" t="e">
        <f t="shared" si="50"/>
        <v>#N/A</v>
      </c>
      <c r="S604" s="191" t="e">
        <f t="shared" si="53"/>
        <v>#N/A</v>
      </c>
      <c r="T604" s="192" t="e">
        <f>VLOOKUP(D604,'PC Receitas'!$N$4:$O$14,2,FALSE)</f>
        <v>#N/A</v>
      </c>
    </row>
    <row r="605" spans="3:20" ht="19.5" customHeight="1" thickTop="1" thickBot="1" x14ac:dyDescent="0.25">
      <c r="C605" s="58"/>
      <c r="D605" s="58"/>
      <c r="E605" s="58"/>
      <c r="F605" s="58"/>
      <c r="G605" s="58"/>
      <c r="H605" s="58"/>
      <c r="I605" s="59"/>
      <c r="J605" s="60"/>
      <c r="K605" s="57">
        <f t="shared" ca="1" si="52"/>
        <v>131150</v>
      </c>
      <c r="P605" s="188" t="e">
        <f t="shared" si="51"/>
        <v>#N/A</v>
      </c>
      <c r="Q605" s="191" t="e">
        <f t="shared" si="49"/>
        <v>#N/A</v>
      </c>
      <c r="R605" s="191" t="e">
        <f t="shared" si="50"/>
        <v>#N/A</v>
      </c>
      <c r="S605" s="191" t="e">
        <f t="shared" si="53"/>
        <v>#N/A</v>
      </c>
      <c r="T605" s="192" t="e">
        <f>VLOOKUP(D605,'PC Receitas'!$N$4:$O$14,2,FALSE)</f>
        <v>#N/A</v>
      </c>
    </row>
    <row r="606" spans="3:20" ht="19.5" customHeight="1" thickTop="1" thickBot="1" x14ac:dyDescent="0.25">
      <c r="C606" s="58"/>
      <c r="D606" s="58"/>
      <c r="E606" s="58"/>
      <c r="F606" s="58"/>
      <c r="G606" s="58"/>
      <c r="H606" s="58"/>
      <c r="I606" s="59"/>
      <c r="J606" s="60"/>
      <c r="K606" s="57">
        <f t="shared" ref="K606:K619" ca="1" si="54">K605+IF(AND(J606="Pago",OR(D606=$V$5,D606=$V$6,D606=$V$7)),I606,IF(AND(J606="Pago",OR(D606=$V$8,D606=$V$9,D606=$V$10,D606=$V$11,D606=$V$12,D606=$V$13,D606=$V$14,D606=$V$15)),-I606,IF(G606="À Vista",IF(J606="Pago",-I606,0),0)))</f>
        <v>131150</v>
      </c>
      <c r="P606" s="188" t="e">
        <f t="shared" si="51"/>
        <v>#N/A</v>
      </c>
      <c r="Q606" s="191" t="e">
        <f t="shared" si="49"/>
        <v>#N/A</v>
      </c>
      <c r="R606" s="191" t="e">
        <f t="shared" si="50"/>
        <v>#N/A</v>
      </c>
      <c r="S606" s="191" t="e">
        <f t="shared" si="53"/>
        <v>#N/A</v>
      </c>
      <c r="T606" s="192" t="e">
        <f>VLOOKUP(D606,'PC Receitas'!$N$4:$O$14,2,FALSE)</f>
        <v>#N/A</v>
      </c>
    </row>
    <row r="607" spans="3:20" ht="19.5" customHeight="1" thickTop="1" thickBot="1" x14ac:dyDescent="0.25">
      <c r="C607" s="58"/>
      <c r="D607" s="58"/>
      <c r="E607" s="58"/>
      <c r="F607" s="58"/>
      <c r="G607" s="58"/>
      <c r="H607" s="58"/>
      <c r="I607" s="59"/>
      <c r="J607" s="60"/>
      <c r="K607" s="57">
        <f t="shared" ca="1" si="54"/>
        <v>131150</v>
      </c>
      <c r="P607" s="188" t="e">
        <f t="shared" si="51"/>
        <v>#N/A</v>
      </c>
      <c r="Q607" s="191" t="e">
        <f t="shared" si="49"/>
        <v>#N/A</v>
      </c>
      <c r="R607" s="191" t="e">
        <f t="shared" si="50"/>
        <v>#N/A</v>
      </c>
      <c r="S607" s="191" t="e">
        <f t="shared" si="53"/>
        <v>#N/A</v>
      </c>
      <c r="T607" s="192" t="e">
        <f>VLOOKUP(D607,'PC Receitas'!$N$4:$O$14,2,FALSE)</f>
        <v>#N/A</v>
      </c>
    </row>
    <row r="608" spans="3:20" ht="19.5" customHeight="1" thickTop="1" thickBot="1" x14ac:dyDescent="0.25">
      <c r="C608" s="58"/>
      <c r="D608" s="58"/>
      <c r="E608" s="58"/>
      <c r="F608" s="58"/>
      <c r="G608" s="58"/>
      <c r="H608" s="58"/>
      <c r="I608" s="59"/>
      <c r="J608" s="60"/>
      <c r="K608" s="57">
        <f t="shared" ca="1" si="54"/>
        <v>131150</v>
      </c>
      <c r="P608" s="188" t="e">
        <f t="shared" si="51"/>
        <v>#N/A</v>
      </c>
      <c r="Q608" s="191" t="e">
        <f t="shared" si="49"/>
        <v>#N/A</v>
      </c>
      <c r="R608" s="191" t="e">
        <f t="shared" si="50"/>
        <v>#N/A</v>
      </c>
      <c r="S608" s="191" t="e">
        <f t="shared" si="53"/>
        <v>#N/A</v>
      </c>
      <c r="T608" s="192" t="e">
        <f>VLOOKUP(D608,'PC Receitas'!$N$4:$O$14,2,FALSE)</f>
        <v>#N/A</v>
      </c>
    </row>
    <row r="609" spans="3:20" ht="19.5" customHeight="1" thickTop="1" thickBot="1" x14ac:dyDescent="0.25">
      <c r="C609" s="58"/>
      <c r="D609" s="58"/>
      <c r="E609" s="58"/>
      <c r="F609" s="58"/>
      <c r="G609" s="58"/>
      <c r="H609" s="58"/>
      <c r="I609" s="59"/>
      <c r="J609" s="60"/>
      <c r="K609" s="57">
        <f t="shared" ca="1" si="54"/>
        <v>131150</v>
      </c>
      <c r="P609" s="188" t="e">
        <f t="shared" si="51"/>
        <v>#N/A</v>
      </c>
      <c r="Q609" s="191" t="e">
        <f t="shared" si="49"/>
        <v>#N/A</v>
      </c>
      <c r="R609" s="191" t="e">
        <f t="shared" si="50"/>
        <v>#N/A</v>
      </c>
      <c r="S609" s="191" t="e">
        <f t="shared" si="53"/>
        <v>#N/A</v>
      </c>
      <c r="T609" s="192" t="e">
        <f>VLOOKUP(D609,'PC Receitas'!$N$4:$O$14,2,FALSE)</f>
        <v>#N/A</v>
      </c>
    </row>
    <row r="610" spans="3:20" ht="19.5" customHeight="1" thickTop="1" thickBot="1" x14ac:dyDescent="0.25">
      <c r="C610" s="58"/>
      <c r="D610" s="58"/>
      <c r="E610" s="58"/>
      <c r="F610" s="58"/>
      <c r="G610" s="58"/>
      <c r="H610" s="58"/>
      <c r="I610" s="59"/>
      <c r="J610" s="60"/>
      <c r="K610" s="57">
        <f t="shared" ca="1" si="54"/>
        <v>131150</v>
      </c>
      <c r="P610" s="188" t="e">
        <f t="shared" si="51"/>
        <v>#N/A</v>
      </c>
      <c r="Q610" s="191" t="e">
        <f t="shared" si="49"/>
        <v>#N/A</v>
      </c>
      <c r="R610" s="191" t="e">
        <f t="shared" si="50"/>
        <v>#N/A</v>
      </c>
      <c r="S610" s="191" t="e">
        <f t="shared" si="53"/>
        <v>#N/A</v>
      </c>
      <c r="T610" s="192" t="e">
        <f>VLOOKUP(D610,'PC Receitas'!$N$4:$O$14,2,FALSE)</f>
        <v>#N/A</v>
      </c>
    </row>
    <row r="611" spans="3:20" ht="19.5" customHeight="1" thickTop="1" thickBot="1" x14ac:dyDescent="0.25">
      <c r="C611" s="58"/>
      <c r="D611" s="58"/>
      <c r="E611" s="58"/>
      <c r="F611" s="58"/>
      <c r="G611" s="58"/>
      <c r="H611" s="58"/>
      <c r="I611" s="59"/>
      <c r="J611" s="60"/>
      <c r="K611" s="57">
        <f t="shared" ca="1" si="54"/>
        <v>131150</v>
      </c>
      <c r="P611" s="188" t="e">
        <f t="shared" si="51"/>
        <v>#N/A</v>
      </c>
      <c r="Q611" s="191" t="e">
        <f t="shared" si="49"/>
        <v>#N/A</v>
      </c>
      <c r="R611" s="191" t="e">
        <f t="shared" si="50"/>
        <v>#N/A</v>
      </c>
      <c r="S611" s="191" t="e">
        <f t="shared" si="53"/>
        <v>#N/A</v>
      </c>
      <c r="T611" s="192" t="e">
        <f>VLOOKUP(D611,'PC Receitas'!$N$4:$O$14,2,FALSE)</f>
        <v>#N/A</v>
      </c>
    </row>
    <row r="612" spans="3:20" ht="19.5" customHeight="1" thickTop="1" thickBot="1" x14ac:dyDescent="0.25">
      <c r="C612" s="58"/>
      <c r="D612" s="58"/>
      <c r="E612" s="58"/>
      <c r="F612" s="58"/>
      <c r="G612" s="58"/>
      <c r="H612" s="58"/>
      <c r="I612" s="59"/>
      <c r="J612" s="60"/>
      <c r="K612" s="57">
        <f t="shared" ca="1" si="54"/>
        <v>131150</v>
      </c>
      <c r="P612" s="188" t="e">
        <f t="shared" si="51"/>
        <v>#N/A</v>
      </c>
      <c r="Q612" s="191" t="e">
        <f t="shared" si="49"/>
        <v>#N/A</v>
      </c>
      <c r="R612" s="191" t="e">
        <f t="shared" si="50"/>
        <v>#N/A</v>
      </c>
      <c r="S612" s="191" t="e">
        <f t="shared" si="53"/>
        <v>#N/A</v>
      </c>
      <c r="T612" s="192" t="e">
        <f>VLOOKUP(D612,'PC Receitas'!$N$4:$O$14,2,FALSE)</f>
        <v>#N/A</v>
      </c>
    </row>
    <row r="613" spans="3:20" ht="19.5" customHeight="1" thickTop="1" thickBot="1" x14ac:dyDescent="0.25">
      <c r="C613" s="58"/>
      <c r="D613" s="58"/>
      <c r="E613" s="58"/>
      <c r="F613" s="58"/>
      <c r="G613" s="58"/>
      <c r="H613" s="58"/>
      <c r="I613" s="59"/>
      <c r="J613" s="60"/>
      <c r="K613" s="57">
        <f t="shared" ca="1" si="54"/>
        <v>131150</v>
      </c>
      <c r="P613" s="188" t="e">
        <f t="shared" si="51"/>
        <v>#N/A</v>
      </c>
      <c r="Q613" s="191" t="e">
        <f t="shared" si="49"/>
        <v>#N/A</v>
      </c>
      <c r="R613" s="191" t="e">
        <f t="shared" si="50"/>
        <v>#N/A</v>
      </c>
      <c r="S613" s="191" t="e">
        <f t="shared" si="53"/>
        <v>#N/A</v>
      </c>
      <c r="T613" s="192" t="e">
        <f>VLOOKUP(D613,'PC Receitas'!$N$4:$O$14,2,FALSE)</f>
        <v>#N/A</v>
      </c>
    </row>
    <row r="614" spans="3:20" ht="19.5" customHeight="1" thickTop="1" thickBot="1" x14ac:dyDescent="0.25">
      <c r="C614" s="58"/>
      <c r="D614" s="58"/>
      <c r="E614" s="58"/>
      <c r="F614" s="58"/>
      <c r="G614" s="58"/>
      <c r="H614" s="58"/>
      <c r="I614" s="59"/>
      <c r="J614" s="60"/>
      <c r="K614" s="57">
        <f t="shared" ca="1" si="54"/>
        <v>131150</v>
      </c>
      <c r="P614" s="188" t="e">
        <f t="shared" si="51"/>
        <v>#N/A</v>
      </c>
      <c r="Q614" s="191" t="e">
        <f t="shared" si="49"/>
        <v>#N/A</v>
      </c>
      <c r="R614" s="191" t="e">
        <f t="shared" si="50"/>
        <v>#N/A</v>
      </c>
      <c r="S614" s="191" t="e">
        <f t="shared" si="53"/>
        <v>#N/A</v>
      </c>
      <c r="T614" s="192" t="e">
        <f>VLOOKUP(D614,'PC Receitas'!$N$4:$O$14,2,FALSE)</f>
        <v>#N/A</v>
      </c>
    </row>
    <row r="615" spans="3:20" ht="19.5" customHeight="1" thickTop="1" thickBot="1" x14ac:dyDescent="0.25">
      <c r="C615" s="58"/>
      <c r="D615" s="58"/>
      <c r="E615" s="58"/>
      <c r="F615" s="58"/>
      <c r="G615" s="58"/>
      <c r="H615" s="58"/>
      <c r="I615" s="59"/>
      <c r="J615" s="60"/>
      <c r="K615" s="57">
        <f t="shared" ca="1" si="54"/>
        <v>131150</v>
      </c>
      <c r="P615" s="188" t="e">
        <f t="shared" si="51"/>
        <v>#N/A</v>
      </c>
      <c r="Q615" s="191" t="e">
        <f t="shared" si="49"/>
        <v>#N/A</v>
      </c>
      <c r="R615" s="191" t="e">
        <f t="shared" si="50"/>
        <v>#N/A</v>
      </c>
      <c r="S615" s="191" t="e">
        <f t="shared" si="53"/>
        <v>#N/A</v>
      </c>
      <c r="T615" s="192" t="e">
        <f>VLOOKUP(D615,'PC Receitas'!$N$4:$O$14,2,FALSE)</f>
        <v>#N/A</v>
      </c>
    </row>
    <row r="616" spans="3:20" ht="19.5" customHeight="1" thickTop="1" thickBot="1" x14ac:dyDescent="0.25">
      <c r="C616" s="58"/>
      <c r="D616" s="58"/>
      <c r="E616" s="58"/>
      <c r="F616" s="58"/>
      <c r="G616" s="58"/>
      <c r="H616" s="58"/>
      <c r="I616" s="59"/>
      <c r="J616" s="60"/>
      <c r="K616" s="57">
        <f t="shared" ca="1" si="54"/>
        <v>131150</v>
      </c>
      <c r="P616" s="188" t="e">
        <f t="shared" si="51"/>
        <v>#N/A</v>
      </c>
      <c r="Q616" s="191" t="e">
        <f t="shared" si="49"/>
        <v>#N/A</v>
      </c>
      <c r="R616" s="191" t="e">
        <f t="shared" si="50"/>
        <v>#N/A</v>
      </c>
      <c r="S616" s="191" t="e">
        <f t="shared" si="53"/>
        <v>#N/A</v>
      </c>
      <c r="T616" s="192" t="e">
        <f>VLOOKUP(D616,'PC Receitas'!$N$4:$O$14,2,FALSE)</f>
        <v>#N/A</v>
      </c>
    </row>
    <row r="617" spans="3:20" ht="19.5" customHeight="1" thickTop="1" thickBot="1" x14ac:dyDescent="0.25">
      <c r="C617" s="58"/>
      <c r="D617" s="58"/>
      <c r="E617" s="58"/>
      <c r="F617" s="58"/>
      <c r="G617" s="58"/>
      <c r="H617" s="58"/>
      <c r="I617" s="59"/>
      <c r="J617" s="60"/>
      <c r="K617" s="57">
        <f t="shared" ca="1" si="54"/>
        <v>131150</v>
      </c>
      <c r="P617" s="188" t="e">
        <f t="shared" si="51"/>
        <v>#N/A</v>
      </c>
      <c r="Q617" s="191" t="e">
        <f t="shared" si="49"/>
        <v>#N/A</v>
      </c>
      <c r="R617" s="191" t="e">
        <f t="shared" si="50"/>
        <v>#N/A</v>
      </c>
      <c r="S617" s="191" t="e">
        <f t="shared" si="53"/>
        <v>#N/A</v>
      </c>
      <c r="T617" s="192" t="e">
        <f>VLOOKUP(D617,'PC Receitas'!$N$4:$O$14,2,FALSE)</f>
        <v>#N/A</v>
      </c>
    </row>
    <row r="618" spans="3:20" ht="19.5" customHeight="1" thickTop="1" thickBot="1" x14ac:dyDescent="0.25">
      <c r="C618" s="58"/>
      <c r="D618" s="58"/>
      <c r="E618" s="58"/>
      <c r="F618" s="58"/>
      <c r="G618" s="58"/>
      <c r="H618" s="58"/>
      <c r="I618" s="59"/>
      <c r="J618" s="60"/>
      <c r="K618" s="57">
        <f t="shared" ca="1" si="54"/>
        <v>131150</v>
      </c>
      <c r="P618" s="188" t="e">
        <f t="shared" si="51"/>
        <v>#N/A</v>
      </c>
      <c r="Q618" s="191" t="e">
        <f t="shared" si="49"/>
        <v>#N/A</v>
      </c>
      <c r="R618" s="191" t="e">
        <f t="shared" si="50"/>
        <v>#N/A</v>
      </c>
      <c r="S618" s="191" t="e">
        <f t="shared" si="53"/>
        <v>#N/A</v>
      </c>
      <c r="T618" s="192" t="e">
        <f>VLOOKUP(D618,'PC Receitas'!$N$4:$O$14,2,FALSE)</f>
        <v>#N/A</v>
      </c>
    </row>
    <row r="619" spans="3:20" ht="19.5" customHeight="1" thickTop="1" thickBot="1" x14ac:dyDescent="0.25">
      <c r="C619" s="58"/>
      <c r="D619" s="58"/>
      <c r="E619" s="58"/>
      <c r="F619" s="58"/>
      <c r="G619" s="58"/>
      <c r="H619" s="58"/>
      <c r="I619" s="59"/>
      <c r="J619" s="60"/>
      <c r="K619" s="57">
        <f t="shared" ca="1" si="54"/>
        <v>131150</v>
      </c>
      <c r="P619" s="188" t="e">
        <f t="shared" si="51"/>
        <v>#N/A</v>
      </c>
      <c r="Q619" s="191" t="e">
        <f t="shared" si="49"/>
        <v>#N/A</v>
      </c>
      <c r="R619" s="191" t="e">
        <f t="shared" si="50"/>
        <v>#N/A</v>
      </c>
      <c r="S619" s="191" t="e">
        <f t="shared" si="53"/>
        <v>#N/A</v>
      </c>
      <c r="T619" s="192" t="e">
        <f>VLOOKUP(D619,'PC Receitas'!$N$4:$O$14,2,FALSE)</f>
        <v>#N/A</v>
      </c>
    </row>
    <row r="620" spans="3:20" ht="19.5" customHeight="1" thickTop="1" x14ac:dyDescent="0.2">
      <c r="C620" s="160"/>
      <c r="D620" s="160"/>
      <c r="E620" s="160"/>
      <c r="F620" s="166"/>
      <c r="G620" s="160"/>
      <c r="H620" s="160"/>
      <c r="I620" s="161"/>
      <c r="J620" s="160"/>
      <c r="K620" s="159"/>
    </row>
    <row r="621" spans="3:20" x14ac:dyDescent="0.2">
      <c r="E621" s="12"/>
      <c r="G621" s="160"/>
      <c r="H621" s="160"/>
      <c r="K621" s="34"/>
    </row>
    <row r="622" spans="3:20" x14ac:dyDescent="0.2">
      <c r="E622" s="12"/>
      <c r="G622" s="160"/>
      <c r="H622" s="160"/>
      <c r="K622" s="34"/>
    </row>
    <row r="623" spans="3:20" x14ac:dyDescent="0.2">
      <c r="G623" s="160"/>
      <c r="H623" s="160"/>
      <c r="K623" s="34"/>
    </row>
    <row r="624" spans="3:20" x14ac:dyDescent="0.2">
      <c r="G624" s="160"/>
      <c r="H624" s="160"/>
      <c r="K624" s="34"/>
    </row>
    <row r="625" spans="7:11" x14ac:dyDescent="0.2">
      <c r="G625" s="160"/>
      <c r="H625" s="160"/>
      <c r="K625" s="34"/>
    </row>
    <row r="626" spans="7:11" ht="14" hidden="1" customHeight="1" x14ac:dyDescent="0.2">
      <c r="K626" s="34"/>
    </row>
    <row r="627" spans="7:11" ht="14" hidden="1" customHeight="1" x14ac:dyDescent="0.2">
      <c r="K627" s="34"/>
    </row>
    <row r="628" spans="7:11" ht="14" hidden="1" customHeight="1" x14ac:dyDescent="0.2">
      <c r="K628" s="34"/>
    </row>
    <row r="629" spans="7:11" ht="14" hidden="1" customHeight="1" x14ac:dyDescent="0.2">
      <c r="K629" s="34"/>
    </row>
    <row r="630" spans="7:11" ht="14" hidden="1" customHeight="1" x14ac:dyDescent="0.2">
      <c r="K630" s="34"/>
    </row>
    <row r="631" spans="7:11" ht="14" hidden="1" customHeight="1" x14ac:dyDescent="0.2">
      <c r="K631" s="34"/>
    </row>
    <row r="632" spans="7:11" ht="14" hidden="1" customHeight="1" x14ac:dyDescent="0.2">
      <c r="K632" s="34"/>
    </row>
    <row r="633" spans="7:11" ht="14" hidden="1" customHeight="1" x14ac:dyDescent="0.2">
      <c r="K633" s="34"/>
    </row>
    <row r="634" spans="7:11" ht="14" hidden="1" customHeight="1" x14ac:dyDescent="0.2">
      <c r="K634" s="34"/>
    </row>
    <row r="635" spans="7:11" ht="14" hidden="1" customHeight="1" x14ac:dyDescent="0.2">
      <c r="K635" s="34"/>
    </row>
    <row r="636" spans="7:11" ht="14" hidden="1" customHeight="1" x14ac:dyDescent="0.2">
      <c r="K636" s="34"/>
    </row>
    <row r="637" spans="7:11" ht="14" hidden="1" customHeight="1" x14ac:dyDescent="0.2">
      <c r="K637" s="34"/>
    </row>
    <row r="638" spans="7:11" ht="14" hidden="1" customHeight="1" x14ac:dyDescent="0.2">
      <c r="K638" s="34"/>
    </row>
    <row r="639" spans="7:11" ht="14" hidden="1" customHeight="1" x14ac:dyDescent="0.2">
      <c r="K639" s="34"/>
    </row>
    <row r="640" spans="7:11" ht="14" hidden="1" customHeight="1" x14ac:dyDescent="0.2">
      <c r="K640" s="34"/>
    </row>
    <row r="641" spans="11:11" ht="14" hidden="1" customHeight="1" x14ac:dyDescent="0.2">
      <c r="K641" s="34"/>
    </row>
    <row r="642" spans="11:11" ht="14" hidden="1" customHeight="1" x14ac:dyDescent="0.2">
      <c r="K642" s="34"/>
    </row>
    <row r="643" spans="11:11" ht="14" hidden="1" customHeight="1" x14ac:dyDescent="0.2">
      <c r="K643" s="34"/>
    </row>
    <row r="644" spans="11:11" ht="14" hidden="1" customHeight="1" x14ac:dyDescent="0.2">
      <c r="K644" s="34"/>
    </row>
    <row r="645" spans="11:11" ht="14" hidden="1" customHeight="1" x14ac:dyDescent="0.2">
      <c r="K645" s="34"/>
    </row>
    <row r="646" spans="11:11" ht="14" hidden="1" customHeight="1" x14ac:dyDescent="0.2">
      <c r="K646" s="34"/>
    </row>
    <row r="647" spans="11:11" ht="14" hidden="1" customHeight="1" x14ac:dyDescent="0.2">
      <c r="K647" s="34"/>
    </row>
    <row r="648" spans="11:11" ht="14" hidden="1" customHeight="1" x14ac:dyDescent="0.2">
      <c r="K648" s="34"/>
    </row>
    <row r="649" spans="11:11" ht="14" hidden="1" customHeight="1" x14ac:dyDescent="0.2">
      <c r="K649" s="34"/>
    </row>
    <row r="650" spans="11:11" ht="14" hidden="1" customHeight="1" x14ac:dyDescent="0.2">
      <c r="K650" s="34"/>
    </row>
    <row r="651" spans="11:11" ht="14" hidden="1" customHeight="1" x14ac:dyDescent="0.2">
      <c r="K651" s="34"/>
    </row>
    <row r="652" spans="11:11" ht="14" hidden="1" customHeight="1" x14ac:dyDescent="0.2">
      <c r="K652" s="34"/>
    </row>
    <row r="653" spans="11:11" ht="14" hidden="1" customHeight="1" x14ac:dyDescent="0.2">
      <c r="K653" s="34"/>
    </row>
    <row r="654" spans="11:11" ht="14" hidden="1" customHeight="1" x14ac:dyDescent="0.2">
      <c r="K654" s="34"/>
    </row>
    <row r="655" spans="11:11" ht="14" hidden="1" customHeight="1" x14ac:dyDescent="0.2">
      <c r="K655" s="34"/>
    </row>
    <row r="656" spans="11:11" ht="14" hidden="1" customHeight="1" x14ac:dyDescent="0.2">
      <c r="K656" s="34"/>
    </row>
    <row r="657" spans="11:11" ht="14" hidden="1" customHeight="1" x14ac:dyDescent="0.2">
      <c r="K657" s="34"/>
    </row>
    <row r="658" spans="11:11" ht="14" hidden="1" customHeight="1" x14ac:dyDescent="0.2">
      <c r="K658" s="34"/>
    </row>
    <row r="659" spans="11:11" ht="14" hidden="1" customHeight="1" x14ac:dyDescent="0.2">
      <c r="K659" s="34"/>
    </row>
    <row r="660" spans="11:11" ht="14" hidden="1" customHeight="1" x14ac:dyDescent="0.2">
      <c r="K660" s="34"/>
    </row>
    <row r="661" spans="11:11" ht="14" hidden="1" customHeight="1" x14ac:dyDescent="0.2">
      <c r="K661" s="34"/>
    </row>
    <row r="662" spans="11:11" ht="14" hidden="1" customHeight="1" x14ac:dyDescent="0.2">
      <c r="K662" s="34"/>
    </row>
    <row r="663" spans="11:11" ht="14" hidden="1" customHeight="1" x14ac:dyDescent="0.2">
      <c r="K663" s="34"/>
    </row>
    <row r="664" spans="11:11" ht="14" hidden="1" customHeight="1" x14ac:dyDescent="0.2">
      <c r="K664" s="34"/>
    </row>
    <row r="665" spans="11:11" ht="14" hidden="1" customHeight="1" x14ac:dyDescent="0.2">
      <c r="K665" s="34"/>
    </row>
    <row r="666" spans="11:11" ht="14" hidden="1" customHeight="1" x14ac:dyDescent="0.2">
      <c r="K666" s="34"/>
    </row>
    <row r="667" spans="11:11" ht="14" hidden="1" customHeight="1" x14ac:dyDescent="0.2">
      <c r="K667" s="34"/>
    </row>
    <row r="668" spans="11:11" ht="14" hidden="1" customHeight="1" x14ac:dyDescent="0.2">
      <c r="K668" s="34"/>
    </row>
    <row r="669" spans="11:11" ht="14" hidden="1" customHeight="1" x14ac:dyDescent="0.2">
      <c r="K669" s="34"/>
    </row>
    <row r="670" spans="11:11" ht="14" hidden="1" customHeight="1" x14ac:dyDescent="0.2">
      <c r="K670" s="34"/>
    </row>
    <row r="671" spans="11:11" ht="14" hidden="1" customHeight="1" x14ac:dyDescent="0.2">
      <c r="K671" s="34"/>
    </row>
    <row r="672" spans="11:11" ht="14" hidden="1" customHeight="1" x14ac:dyDescent="0.2">
      <c r="K672" s="34"/>
    </row>
    <row r="673" spans="11:11" ht="14" hidden="1" customHeight="1" x14ac:dyDescent="0.2">
      <c r="K673" s="35"/>
    </row>
    <row r="674" spans="11:11" ht="14" hidden="1" customHeight="1" x14ac:dyDescent="0.2"/>
    <row r="675" spans="11:11" ht="14" hidden="1" customHeight="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J620">
    <cfRule type="containsText" dxfId="1396" priority="139" operator="containsText" text="Não Pago">
      <formula>NOT(ISERROR(SEARCH("Não Pago",J620)))</formula>
    </cfRule>
    <cfRule type="containsText" dxfId="1395" priority="140" operator="containsText" text="Pago">
      <formula>NOT(ISERROR(SEARCH("Pago",J620)))</formula>
    </cfRule>
  </conditionalFormatting>
  <conditionalFormatting sqref="N5:N6">
    <cfRule type="cellIs" dxfId="1394" priority="136" operator="lessThan">
      <formula>0</formula>
    </cfRule>
    <cfRule type="cellIs" dxfId="1393" priority="137" operator="greaterThan">
      <formula>0</formula>
    </cfRule>
    <cfRule type="cellIs" dxfId="1392" priority="138" operator="greaterThan">
      <formula>0</formula>
    </cfRule>
  </conditionalFormatting>
  <conditionalFormatting sqref="K620">
    <cfRule type="cellIs" dxfId="1391" priority="120" operator="greaterThan">
      <formula>0</formula>
    </cfRule>
    <cfRule type="cellIs" dxfId="1390" priority="121" operator="lessThan">
      <formula>0</formula>
    </cfRule>
  </conditionalFormatting>
  <conditionalFormatting sqref="D40:D620">
    <cfRule type="containsText" dxfId="1389" priority="87" operator="containsText" text="Renda">
      <formula>NOT(ISERROR(SEARCH("Renda",D40)))</formula>
    </cfRule>
    <cfRule type="beginsWith" dxfId="1388" priority="88" operator="beginsWith" text="imposto">
      <formula>LEFT(D40,LEN("imposto"))="imposto"</formula>
    </cfRule>
    <cfRule type="containsText" dxfId="1387" priority="89" operator="containsText" text="Investimentos">
      <formula>NOT(ISERROR(SEARCH("Investimentos",D40)))</formula>
    </cfRule>
    <cfRule type="containsText" dxfId="1386" priority="90" operator="containsText" text="Despesa">
      <formula>NOT(ISERROR(SEARCH("Despesa",D40)))</formula>
    </cfRule>
    <cfRule type="containsText" dxfId="1385" priority="91" operator="containsText" text="Receita">
      <formula>NOT(ISERROR(SEARCH("Receita",D40)))</formula>
    </cfRule>
  </conditionalFormatting>
  <conditionalFormatting sqref="N13:N14">
    <cfRule type="cellIs" dxfId="1384" priority="65" operator="lessThan">
      <formula>0</formula>
    </cfRule>
    <cfRule type="cellIs" dxfId="1383" priority="66" operator="greaterThan">
      <formula>0</formula>
    </cfRule>
  </conditionalFormatting>
  <conditionalFormatting sqref="N7:N8">
    <cfRule type="cellIs" dxfId="1382" priority="70" operator="greaterThan">
      <formula>0</formula>
    </cfRule>
  </conditionalFormatting>
  <conditionalFormatting sqref="N9:N10">
    <cfRule type="cellIs" dxfId="1381" priority="69" operator="greaterThan">
      <formula>0</formula>
    </cfRule>
  </conditionalFormatting>
  <conditionalFormatting sqref="N11:N12">
    <cfRule type="cellIs" dxfId="1380" priority="67" operator="greaterThan">
      <formula>0</formula>
    </cfRule>
    <cfRule type="cellIs" dxfId="1379" priority="68" operator="lessThan">
      <formula>0</formula>
    </cfRule>
  </conditionalFormatting>
  <conditionalFormatting sqref="K606:K619">
    <cfRule type="cellIs" dxfId="1378" priority="54" operator="greaterThan">
      <formula>0</formula>
    </cfRule>
    <cfRule type="cellIs" dxfId="1377" priority="55" operator="lessThan">
      <formula>0</formula>
    </cfRule>
  </conditionalFormatting>
  <conditionalFormatting sqref="K19:K605">
    <cfRule type="cellIs" dxfId="1376" priority="50" operator="greaterThan">
      <formula>0</formula>
    </cfRule>
    <cfRule type="cellIs" dxfId="1375" priority="51" operator="lessThan">
      <formula>0</formula>
    </cfRule>
  </conditionalFormatting>
  <conditionalFormatting sqref="J5:J18 J40:J619">
    <cfRule type="containsText" dxfId="1369" priority="36" operator="containsText" text="Não Pago">
      <formula>NOT(ISERROR(SEARCH("Não Pago",J5)))</formula>
    </cfRule>
    <cfRule type="containsText" dxfId="1368" priority="37" operator="containsText" text="Pago">
      <formula>NOT(ISERROR(SEARCH("Pago",J5)))</formula>
    </cfRule>
  </conditionalFormatting>
  <conditionalFormatting sqref="J5:J18 J40:J619">
    <cfRule type="expression" dxfId="1367" priority="35">
      <formula>AND(G5&lt;&gt;"À VISTA",G5&lt;&gt;"")</formula>
    </cfRule>
  </conditionalFormatting>
  <conditionalFormatting sqref="K5:K18">
    <cfRule type="cellIs" dxfId="1358" priority="25" operator="greaterThan">
      <formula>0</formula>
    </cfRule>
    <cfRule type="cellIs" dxfId="1357" priority="26" operator="lessThan">
      <formula>0</formula>
    </cfRule>
  </conditionalFormatting>
  <conditionalFormatting sqref="D19:D25">
    <cfRule type="beginsWith" dxfId="854" priority="20" operator="beginsWith" text="imposto">
      <formula>LEFT(D19,LEN("imposto"))="imposto"</formula>
    </cfRule>
    <cfRule type="containsText" dxfId="853" priority="21" operator="containsText" text="Renda">
      <formula>NOT(ISERROR(SEARCH("Renda",D19)))</formula>
    </cfRule>
    <cfRule type="containsText" dxfId="852" priority="22" operator="containsText" text="Investimentos">
      <formula>NOT(ISERROR(SEARCH("Investimentos",D19)))</formula>
    </cfRule>
    <cfRule type="containsText" dxfId="851" priority="23" operator="containsText" text="Despesa">
      <formula>NOT(ISERROR(SEARCH("Despesa",D19)))</formula>
    </cfRule>
    <cfRule type="containsText" dxfId="850" priority="24" operator="containsText" text="Receita">
      <formula>NOT(ISERROR(SEARCH("Receita",D19)))</formula>
    </cfRule>
  </conditionalFormatting>
  <conditionalFormatting sqref="J19:J38">
    <cfRule type="containsText" dxfId="844" priority="18" operator="containsText" text="Não Pago">
      <formula>NOT(ISERROR(SEARCH("Não Pago",J19)))</formula>
    </cfRule>
    <cfRule type="containsText" dxfId="843" priority="19" operator="containsText" text="Pago">
      <formula>NOT(ISERROR(SEARCH("Pago",J19)))</formula>
    </cfRule>
  </conditionalFormatting>
  <conditionalFormatting sqref="J19:J38">
    <cfRule type="expression" dxfId="840" priority="17">
      <formula>AND(G19&lt;&gt;"À VISTA",G19&lt;&gt;"")</formula>
    </cfRule>
  </conditionalFormatting>
  <conditionalFormatting sqref="D26:D32">
    <cfRule type="beginsWith" dxfId="838" priority="12" operator="beginsWith" text="imposto">
      <formula>LEFT(D26,LEN("imposto"))="imposto"</formula>
    </cfRule>
    <cfRule type="containsText" dxfId="837" priority="13" operator="containsText" text="Renda">
      <formula>NOT(ISERROR(SEARCH("Renda",D26)))</formula>
    </cfRule>
    <cfRule type="containsText" dxfId="836" priority="14" operator="containsText" text="Investimentos">
      <formula>NOT(ISERROR(SEARCH("Investimentos",D26)))</formula>
    </cfRule>
    <cfRule type="containsText" dxfId="835" priority="15" operator="containsText" text="Despesa">
      <formula>NOT(ISERROR(SEARCH("Despesa",D26)))</formula>
    </cfRule>
    <cfRule type="containsText" dxfId="834" priority="16" operator="containsText" text="Receita">
      <formula>NOT(ISERROR(SEARCH("Receita",D26)))</formula>
    </cfRule>
  </conditionalFormatting>
  <conditionalFormatting sqref="J26:J32">
    <cfRule type="containsText" dxfId="828" priority="10" operator="containsText" text="Não Pago">
      <formula>NOT(ISERROR(SEARCH("Não Pago",J26)))</formula>
    </cfRule>
    <cfRule type="containsText" dxfId="827" priority="11" operator="containsText" text="Pago">
      <formula>NOT(ISERROR(SEARCH("Pago",J26)))</formula>
    </cfRule>
  </conditionalFormatting>
  <conditionalFormatting sqref="J26:J32">
    <cfRule type="expression" dxfId="824" priority="9">
      <formula>AND(G26&lt;&gt;"À VISTA",G26&lt;&gt;"")</formula>
    </cfRule>
  </conditionalFormatting>
  <conditionalFormatting sqref="D33:D39">
    <cfRule type="beginsWith" dxfId="822" priority="4" operator="beginsWith" text="imposto">
      <formula>LEFT(D33,LEN("imposto"))="imposto"</formula>
    </cfRule>
    <cfRule type="containsText" dxfId="821" priority="5" operator="containsText" text="Renda">
      <formula>NOT(ISERROR(SEARCH("Renda",D33)))</formula>
    </cfRule>
    <cfRule type="containsText" dxfId="820" priority="6" operator="containsText" text="Investimentos">
      <formula>NOT(ISERROR(SEARCH("Investimentos",D33)))</formula>
    </cfRule>
    <cfRule type="containsText" dxfId="819" priority="7" operator="containsText" text="Despesa">
      <formula>NOT(ISERROR(SEARCH("Despesa",D33)))</formula>
    </cfRule>
    <cfRule type="containsText" dxfId="818" priority="8" operator="containsText" text="Receita">
      <formula>NOT(ISERROR(SEARCH("Receita",D33)))</formula>
    </cfRule>
  </conditionalFormatting>
  <conditionalFormatting sqref="J33:J39">
    <cfRule type="containsText" dxfId="812" priority="2" operator="containsText" text="Não Pago">
      <formula>NOT(ISERROR(SEARCH("Não Pago",J33)))</formula>
    </cfRule>
    <cfRule type="containsText" dxfId="811" priority="3" operator="containsText" text="Pago">
      <formula>NOT(ISERROR(SEARCH("Pago",J33)))</formula>
    </cfRule>
  </conditionalFormatting>
  <conditionalFormatting sqref="J33:J39">
    <cfRule type="expression" dxfId="808" priority="1">
      <formula>AND(G33&lt;&gt;"À VISTA",G33&lt;&gt;"")</formula>
    </cfRule>
  </conditionalFormatting>
  <dataValidations count="6">
    <dataValidation type="list" allowBlank="1" showInputMessage="1" showErrorMessage="1" sqref="C5:C620">
      <formula1>"1,2,3,4,5,6,7,8,9,10,11,12,13,14,15,16,17,18,19,20,21,22,23,24,25,26,27,28,29,30,31"</formula1>
    </dataValidation>
    <dataValidation type="list" allowBlank="1" showInputMessage="1" showErrorMessage="1" sqref="J5:J620">
      <formula1>"Pago,Não Pago"</formula1>
    </dataValidation>
    <dataValidation type="list" allowBlank="1" showInputMessage="1" showErrorMessage="1" sqref="D19:D620">
      <formula1>$V$5:$V$15</formula1>
    </dataValidation>
    <dataValidation type="list" allowBlank="1" showInputMessage="1" showErrorMessage="1" sqref="H19:H619">
      <formula1>$W$5:$W$18</formula1>
    </dataValidation>
    <dataValidation type="list" allowBlank="1" showInputMessage="1" showErrorMessage="1" sqref="G19:G619">
      <formula1>$X$5:$X$17</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pageSetup paperSize="9" orientation="portrait" horizontalDpi="0" verticalDpi="0"/>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5" activePane="bottomRight" state="frozen"/>
      <selection pane="topRight"/>
      <selection pane="bottomLeft"/>
      <selection pane="bottomRight" activeCell="C64" sqref="C64:J89"/>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191" customWidth="1"/>
    <col min="20" max="20" width="5.5" style="192" customWidth="1"/>
    <col min="21" max="28" width="8.6640625" style="191" customWidth="1"/>
    <col min="29" max="16384" width="8.6640625" style="5" hidden="1"/>
  </cols>
  <sheetData>
    <row r="1" spans="1:28" s="10" customFormat="1" ht="34.25" customHeight="1" x14ac:dyDescent="0.3">
      <c r="A1" s="228" t="s">
        <v>1425</v>
      </c>
      <c r="C1" s="115" t="s">
        <v>248</v>
      </c>
      <c r="D1" s="115"/>
      <c r="E1" s="115"/>
      <c r="F1" s="115"/>
      <c r="G1" s="115"/>
      <c r="H1" s="115"/>
      <c r="I1" s="115"/>
      <c r="J1" s="115"/>
      <c r="K1" s="115"/>
      <c r="L1" s="115"/>
      <c r="M1" s="115"/>
      <c r="O1" s="189"/>
      <c r="P1" s="189"/>
      <c r="Q1" s="189"/>
      <c r="R1" s="189"/>
      <c r="S1" s="189"/>
      <c r="T1" s="190"/>
      <c r="U1" s="189"/>
      <c r="V1" s="189"/>
      <c r="W1" s="189"/>
      <c r="X1" s="189"/>
      <c r="Y1" s="189"/>
      <c r="Z1" s="189"/>
      <c r="AA1" s="189"/>
      <c r="AB1" s="189"/>
    </row>
    <row r="2" spans="1:28" s="10" customFormat="1" ht="37.5" customHeight="1" thickBot="1" x14ac:dyDescent="0.25">
      <c r="A2" s="76"/>
      <c r="C2" s="134"/>
      <c r="D2" s="134"/>
      <c r="E2" s="134"/>
      <c r="F2" s="134"/>
      <c r="G2" s="134"/>
      <c r="H2" s="134"/>
      <c r="I2" s="134"/>
      <c r="J2" s="134"/>
      <c r="K2" s="134"/>
      <c r="L2" s="134"/>
      <c r="M2" s="134"/>
      <c r="N2" s="134"/>
      <c r="O2" s="189"/>
      <c r="P2" s="189"/>
      <c r="Q2" s="189"/>
      <c r="R2" s="189"/>
      <c r="S2" s="189"/>
      <c r="T2" s="190"/>
      <c r="U2" s="189"/>
      <c r="V2" s="189"/>
      <c r="W2" s="189"/>
      <c r="X2" s="189"/>
      <c r="Y2" s="189"/>
      <c r="Z2" s="189"/>
      <c r="AA2" s="189"/>
      <c r="AB2" s="189"/>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73" t="s">
        <v>19</v>
      </c>
      <c r="N4" s="274"/>
      <c r="T4" s="193"/>
    </row>
    <row r="5" spans="1:28" ht="19.5" customHeight="1" thickTop="1" thickBot="1" x14ac:dyDescent="0.25">
      <c r="C5" s="58"/>
      <c r="D5" s="186" t="s">
        <v>1363</v>
      </c>
      <c r="E5" s="186" t="s">
        <v>96</v>
      </c>
      <c r="F5" s="186" t="str">
        <f>D5</f>
        <v>Faturas de Cartão</v>
      </c>
      <c r="G5" s="186" t="s">
        <v>1364</v>
      </c>
      <c r="H5" s="186" t="str">
        <f>W5</f>
        <v>Mastercard</v>
      </c>
      <c r="I5" s="187">
        <f ca="1">'Resumo (3)'!I7</f>
        <v>0</v>
      </c>
      <c r="J5" s="60"/>
      <c r="K5" s="57">
        <f ca="1">N5-IF(J5="pago",I5,0)</f>
        <v>131150</v>
      </c>
      <c r="M5" s="269" t="s">
        <v>196</v>
      </c>
      <c r="N5" s="275">
        <f ca="1">Abr!N13</f>
        <v>131150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c r="D6" s="186" t="s">
        <v>1363</v>
      </c>
      <c r="E6" s="186" t="s">
        <v>96</v>
      </c>
      <c r="F6" s="186" t="str">
        <f t="shared" ref="F6:F18" si="0">D6</f>
        <v>Faturas de Cartão</v>
      </c>
      <c r="G6" s="186" t="s">
        <v>1364</v>
      </c>
      <c r="H6" s="186" t="str">
        <f t="shared" ref="H6:H18" si="1">W6</f>
        <v>Itaú</v>
      </c>
      <c r="I6" s="187">
        <f ca="1">'Resumo (3)'!I8</f>
        <v>800</v>
      </c>
      <c r="J6" s="60"/>
      <c r="K6" s="57">
        <f ca="1">K5-IF(J6="pago",I6,0)</f>
        <v>131150</v>
      </c>
      <c r="M6" s="270"/>
      <c r="N6" s="276"/>
      <c r="O6" s="194"/>
      <c r="P6" s="188" t="str">
        <f t="shared" ref="P6:P14" si="2">IF(T6="Despesas_com_Transportes","Despesa",IF(T6="Despesas_com_Lazer_e_Informacao","Despesa",IF(T6="Outras_Despesas","Despesa",IF(T6="Imposto_de_Renda","Despesa",IF(T6="Investimentos_Bens","Despesa","")))))</f>
        <v/>
      </c>
      <c r="Q6" s="191" t="str">
        <f t="shared" ref="Q6:Q69" si="3">IF(T6="Despesas_de_Moradia","Despesa",IF(T6="Despesas_com_Alimentacao","Despesa",IF(T6="Despesas_com_Saude","Despesa","")))</f>
        <v/>
      </c>
      <c r="R6" s="191" t="str">
        <f t="shared" ref="R6:R69"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(3)'!I9</f>
        <v>0</v>
      </c>
      <c r="J7" s="60"/>
      <c r="K7" s="57">
        <f t="shared" ref="K7:K18" ca="1" si="5">K6-IF(J7="pago",I7,0)</f>
        <v>131150</v>
      </c>
      <c r="M7" s="269" t="s">
        <v>20</v>
      </c>
      <c r="N7" s="271">
        <f>SUMIFS($I$5:$I$619,$S$5:$S$619,"Receita",$J$5:$J$619,"Pago",$G$5:$G$619,"À Vista")</f>
        <v>26000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(3)'!I10</f>
        <v>0</v>
      </c>
      <c r="J8" s="60"/>
      <c r="K8" s="57">
        <f t="shared" ca="1" si="5"/>
        <v>131150</v>
      </c>
      <c r="M8" s="270"/>
      <c r="N8" s="272"/>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(3)'!I11</f>
        <v>0</v>
      </c>
      <c r="J9" s="60"/>
      <c r="K9" s="57">
        <f t="shared" ca="1" si="5"/>
        <v>131150</v>
      </c>
      <c r="M9" s="269" t="s">
        <v>21</v>
      </c>
      <c r="N9" s="277">
        <f>SUMIFS($I$5:$I$619,$S$5:$S$619,"Despesa",$J$5:$J$619,"Pago",$G$5:$G$619,"À Vista")</f>
        <v>50350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(3)'!I12</f>
        <v>0</v>
      </c>
      <c r="J10" s="60"/>
      <c r="K10" s="57">
        <f t="shared" ca="1" si="5"/>
        <v>131150</v>
      </c>
      <c r="M10" s="270"/>
      <c r="N10" s="278"/>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(3)'!I13</f>
        <v>0</v>
      </c>
      <c r="J11" s="60"/>
      <c r="K11" s="57">
        <f t="shared" ca="1" si="5"/>
        <v>131150</v>
      </c>
      <c r="M11" s="269" t="s">
        <v>23</v>
      </c>
      <c r="N11" s="277">
        <f>N7-N9</f>
        <v>-24350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(3)'!I14</f>
        <v>0</v>
      </c>
      <c r="J12" s="60"/>
      <c r="K12" s="57">
        <f t="shared" ca="1" si="5"/>
        <v>131150</v>
      </c>
      <c r="M12" s="270"/>
      <c r="N12" s="278"/>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(3)'!I15</f>
        <v>0</v>
      </c>
      <c r="J13" s="60"/>
      <c r="K13" s="57">
        <f t="shared" ca="1" si="5"/>
        <v>131150</v>
      </c>
      <c r="M13" s="269" t="s">
        <v>57</v>
      </c>
      <c r="N13" s="277">
        <f ca="1">K619</f>
        <v>102300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(3)'!I16</f>
        <v>0</v>
      </c>
      <c r="J14" s="60"/>
      <c r="K14" s="57">
        <f t="shared" ca="1" si="5"/>
        <v>131150</v>
      </c>
      <c r="M14" s="270"/>
      <c r="N14" s="279"/>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(3)'!I17</f>
        <v>0</v>
      </c>
      <c r="J15" s="60"/>
      <c r="K15" s="57">
        <f t="shared" ca="1" si="5"/>
        <v>131150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(3)'!I18</f>
        <v>0</v>
      </c>
      <c r="J16" s="60"/>
      <c r="K16" s="57">
        <f t="shared" ca="1" si="5"/>
        <v>131150</v>
      </c>
      <c r="P16" s="188" t="str">
        <f t="shared" ref="P16:P79" si="6">IF(T16="Despesas_com_Transportes","Despesa",IF(T16="Despesas_com_Lazer_e_Informacao","Despesa",IF(T16="Outras_Despesas","Despesa",IF(T16="Imposto_de_Renda","Despesa",IF(T16="Investimentos_Bens","Despesa","")))))</f>
        <v/>
      </c>
      <c r="Q16" s="191" t="str">
        <f t="shared" si="3"/>
        <v/>
      </c>
      <c r="R16" s="191" t="str">
        <f t="shared" si="4"/>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(3)'!I19</f>
        <v>0</v>
      </c>
      <c r="J17" s="60"/>
      <c r="K17" s="57">
        <f t="shared" ca="1" si="5"/>
        <v>131150</v>
      </c>
      <c r="P17" s="188" t="str">
        <f t="shared" si="6"/>
        <v/>
      </c>
      <c r="Q17" s="191" t="str">
        <f t="shared" si="3"/>
        <v/>
      </c>
      <c r="R17" s="191" t="str">
        <f t="shared" si="4"/>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(3)'!I20</f>
        <v>0</v>
      </c>
      <c r="J18" s="60"/>
      <c r="K18" s="57">
        <f t="shared" ca="1" si="5"/>
        <v>131150</v>
      </c>
      <c r="P18" s="188" t="str">
        <f t="shared" si="6"/>
        <v/>
      </c>
      <c r="Q18" s="191" t="str">
        <f t="shared" si="3"/>
        <v/>
      </c>
      <c r="R18" s="191" t="str">
        <f t="shared" si="4"/>
        <v/>
      </c>
      <c r="S18" s="191" t="s">
        <v>17</v>
      </c>
      <c r="W18" s="191" t="str">
        <f>'Bancos e Cartões'!D20</f>
        <v>-</v>
      </c>
    </row>
    <row r="19" spans="3:24" ht="19.5" customHeight="1" thickTop="1" thickBot="1" x14ac:dyDescent="0.25">
      <c r="C19" s="58">
        <v>2</v>
      </c>
      <c r="D19" s="58" t="s">
        <v>1403</v>
      </c>
      <c r="E19" s="58" t="s">
        <v>1415</v>
      </c>
      <c r="F19" s="58" t="s">
        <v>1404</v>
      </c>
      <c r="G19" s="58" t="s">
        <v>1364</v>
      </c>
      <c r="H19" s="58" t="s">
        <v>1405</v>
      </c>
      <c r="I19" s="59">
        <v>100</v>
      </c>
      <c r="J19" s="60" t="s">
        <v>1419</v>
      </c>
      <c r="K19" s="57">
        <f t="shared" ref="K19:K82" ca="1" si="7">K18+IF(AND(J19="Pago",OR(D19=$V$5,D19=$V$6,D19=$V$7)),I19,IF(AND(J19="Pago",OR(D19=$V$8,D19=$V$9,D19=$V$10,D19=$V$11,D19=$V$12,D19=$V$13,D19=$V$14,D19=$V$15)),-I19,IF(G19="À Vista",IF(J19="Pago",-I19,0),0)))</f>
        <v>131050</v>
      </c>
      <c r="P19" s="188" t="str">
        <f t="shared" si="6"/>
        <v/>
      </c>
      <c r="Q19" s="191" t="str">
        <f t="shared" si="3"/>
        <v>Despesa</v>
      </c>
      <c r="R19" s="191" t="str">
        <f t="shared" si="4"/>
        <v/>
      </c>
      <c r="S19" s="191" t="str">
        <f>IF(P19&lt;&gt;"",P19,IF(Q19&lt;&gt;"",Q19,IF(R19&lt;&gt;"",R19,"")))</f>
        <v>Despesa</v>
      </c>
      <c r="T19" s="192" t="str">
        <f>VLOOKUP(D19,'PC Receitas'!$N$4:$O$14,2,FALSE)</f>
        <v>Despesas_de_Moradia</v>
      </c>
    </row>
    <row r="20" spans="3:24" ht="19.5" customHeight="1" thickTop="1" thickBot="1" x14ac:dyDescent="0.25">
      <c r="C20" s="58">
        <v>3</v>
      </c>
      <c r="D20" s="58" t="s">
        <v>1403</v>
      </c>
      <c r="E20" s="58" t="s">
        <v>1416</v>
      </c>
      <c r="F20" s="58" t="s">
        <v>1404</v>
      </c>
      <c r="G20" s="58" t="s">
        <v>1364</v>
      </c>
      <c r="H20" s="58" t="s">
        <v>1405</v>
      </c>
      <c r="I20" s="59">
        <v>150</v>
      </c>
      <c r="J20" s="60" t="s">
        <v>1419</v>
      </c>
      <c r="K20" s="57">
        <f t="shared" ca="1" si="7"/>
        <v>130900</v>
      </c>
      <c r="P20" s="188" t="str">
        <f t="shared" si="6"/>
        <v/>
      </c>
      <c r="Q20" s="191" t="str">
        <f t="shared" si="3"/>
        <v>Despesa</v>
      </c>
      <c r="R20" s="191" t="str">
        <f t="shared" si="4"/>
        <v/>
      </c>
      <c r="S20" s="191" t="str">
        <f t="shared" ref="S20:S83" si="8">IF(P20&lt;&gt;"",P20,IF(Q20&lt;&gt;"",Q20,IF(R20&lt;&gt;"",R20,"")))</f>
        <v>Despesa</v>
      </c>
      <c r="T20" s="192" t="str">
        <f>VLOOKUP(D20,'PC Receitas'!$N$4:$O$14,2,FALSE)</f>
        <v>Despesas_de_Moradia</v>
      </c>
    </row>
    <row r="21" spans="3:24" ht="19.5" customHeight="1" thickTop="1" thickBot="1" x14ac:dyDescent="0.25">
      <c r="C21" s="58">
        <v>3</v>
      </c>
      <c r="D21" s="58" t="s">
        <v>1403</v>
      </c>
      <c r="E21" s="58" t="s">
        <v>1417</v>
      </c>
      <c r="F21" s="58" t="s">
        <v>1404</v>
      </c>
      <c r="G21" s="58" t="s">
        <v>1364</v>
      </c>
      <c r="H21" s="58" t="s">
        <v>1405</v>
      </c>
      <c r="I21" s="59">
        <v>200</v>
      </c>
      <c r="J21" s="60" t="s">
        <v>1419</v>
      </c>
      <c r="K21" s="57">
        <f t="shared" ca="1" si="7"/>
        <v>130700</v>
      </c>
      <c r="P21" s="188" t="str">
        <f t="shared" si="6"/>
        <v/>
      </c>
      <c r="Q21" s="191" t="str">
        <f t="shared" si="3"/>
        <v>Despesa</v>
      </c>
      <c r="R21" s="191" t="str">
        <f t="shared" si="4"/>
        <v/>
      </c>
      <c r="S21" s="191" t="str">
        <f t="shared" si="8"/>
        <v>Despesa</v>
      </c>
      <c r="T21" s="192" t="str">
        <f>VLOOKUP(D21,'PC Receitas'!$N$4:$O$14,2,FALSE)</f>
        <v>Despesas_de_Moradia</v>
      </c>
    </row>
    <row r="22" spans="3:24" ht="19.5" customHeight="1" thickTop="1" thickBot="1" x14ac:dyDescent="0.25">
      <c r="C22" s="58">
        <v>3</v>
      </c>
      <c r="D22" s="58" t="s">
        <v>1403</v>
      </c>
      <c r="E22" s="58" t="s">
        <v>1418</v>
      </c>
      <c r="F22" s="58" t="s">
        <v>1404</v>
      </c>
      <c r="G22" s="58" t="s">
        <v>1364</v>
      </c>
      <c r="H22" s="58"/>
      <c r="I22" s="59">
        <v>100</v>
      </c>
      <c r="J22" s="60" t="s">
        <v>1419</v>
      </c>
      <c r="K22" s="57">
        <f t="shared" ca="1" si="7"/>
        <v>130600</v>
      </c>
      <c r="P22" s="188" t="str">
        <f t="shared" si="6"/>
        <v/>
      </c>
      <c r="Q22" s="191" t="str">
        <f t="shared" si="3"/>
        <v>Despesa</v>
      </c>
      <c r="R22" s="191" t="str">
        <f t="shared" si="4"/>
        <v/>
      </c>
      <c r="S22" s="191" t="str">
        <f>IF(P22&lt;&gt;"",P22,IF(Q22&lt;&gt;"",Q22,IF(R22&lt;&gt;"",R22,"")))</f>
        <v>Despesa</v>
      </c>
      <c r="T22" s="192" t="str">
        <f>VLOOKUP(D22,'PC Receitas'!$N$4:$O$14,2,FALSE)</f>
        <v>Despesas_de_Moradia</v>
      </c>
    </row>
    <row r="23" spans="3:24" ht="19.5" customHeight="1" thickTop="1" thickBot="1" x14ac:dyDescent="0.25">
      <c r="C23" s="58">
        <v>5</v>
      </c>
      <c r="D23" s="58" t="s">
        <v>1295</v>
      </c>
      <c r="E23" s="58" t="s">
        <v>1421</v>
      </c>
      <c r="F23" s="58" t="s">
        <v>1412</v>
      </c>
      <c r="G23" s="58" t="s">
        <v>1368</v>
      </c>
      <c r="H23" s="58" t="s">
        <v>1413</v>
      </c>
      <c r="I23" s="59">
        <v>300</v>
      </c>
      <c r="J23" s="60" t="s">
        <v>1419</v>
      </c>
      <c r="K23" s="57">
        <f t="shared" ca="1" si="7"/>
        <v>130300</v>
      </c>
      <c r="P23" s="188" t="str">
        <f t="shared" si="6"/>
        <v>Despesa</v>
      </c>
      <c r="Q23" s="191" t="str">
        <f t="shared" si="3"/>
        <v/>
      </c>
      <c r="R23" s="191" t="str">
        <f t="shared" si="4"/>
        <v/>
      </c>
      <c r="S23" s="191" t="str">
        <f t="shared" si="8"/>
        <v>Despesa</v>
      </c>
      <c r="T23" s="192" t="str">
        <f>VLOOKUP(D23,'PC Receitas'!$N$4:$O$14,2,FALSE)</f>
        <v>Despesas_com_Lazer_e_Informacao</v>
      </c>
    </row>
    <row r="24" spans="3:24" ht="19.5" customHeight="1" thickTop="1" thickBot="1" x14ac:dyDescent="0.25">
      <c r="C24" s="58"/>
      <c r="D24" s="58" t="s">
        <v>1283</v>
      </c>
      <c r="E24" s="58" t="s">
        <v>1437</v>
      </c>
      <c r="F24" s="58" t="s">
        <v>1431</v>
      </c>
      <c r="G24" s="58" t="s">
        <v>1364</v>
      </c>
      <c r="H24" s="58" t="s">
        <v>1405</v>
      </c>
      <c r="I24" s="59">
        <v>7000</v>
      </c>
      <c r="J24" s="60" t="s">
        <v>1419</v>
      </c>
      <c r="K24" s="57">
        <f t="shared" ca="1" si="7"/>
        <v>137300</v>
      </c>
      <c r="P24" s="188" t="str">
        <f t="shared" si="6"/>
        <v/>
      </c>
      <c r="Q24" s="191" t="str">
        <f t="shared" si="3"/>
        <v/>
      </c>
      <c r="R24" s="191" t="str">
        <f t="shared" si="4"/>
        <v>Receita</v>
      </c>
      <c r="S24" s="191" t="str">
        <f t="shared" si="8"/>
        <v>Receita</v>
      </c>
      <c r="T24" s="192" t="str">
        <f>VLOOKUP(D24,'PC Receitas'!$N$4:$O$14,2,FALSE)</f>
        <v>Renda_Familiar</v>
      </c>
    </row>
    <row r="25" spans="3:24" ht="19.5" customHeight="1" thickTop="1" thickBot="1" x14ac:dyDescent="0.25">
      <c r="C25" s="58"/>
      <c r="D25" s="58" t="s">
        <v>1283</v>
      </c>
      <c r="E25" s="58" t="s">
        <v>1424</v>
      </c>
      <c r="F25" s="58" t="s">
        <v>1432</v>
      </c>
      <c r="G25" s="58" t="s">
        <v>1364</v>
      </c>
      <c r="H25" s="58"/>
      <c r="I25" s="59">
        <v>6000</v>
      </c>
      <c r="J25" s="60" t="s">
        <v>1419</v>
      </c>
      <c r="K25" s="57">
        <f t="shared" ca="1" si="7"/>
        <v>143300</v>
      </c>
      <c r="P25" s="188" t="str">
        <f t="shared" si="6"/>
        <v/>
      </c>
      <c r="Q25" s="191" t="str">
        <f t="shared" si="3"/>
        <v/>
      </c>
      <c r="R25" s="191" t="str">
        <f t="shared" si="4"/>
        <v>Receita</v>
      </c>
      <c r="S25" s="191" t="str">
        <f t="shared" si="8"/>
        <v>Receita</v>
      </c>
      <c r="T25" s="192" t="str">
        <f>VLOOKUP(D25,'PC Receitas'!$N$4:$O$14,2,FALSE)</f>
        <v>Renda_Familiar</v>
      </c>
    </row>
    <row r="26" spans="3:24" ht="19.5" customHeight="1" thickTop="1" thickBot="1" x14ac:dyDescent="0.25">
      <c r="C26" s="58">
        <v>2</v>
      </c>
      <c r="D26" s="58" t="s">
        <v>1403</v>
      </c>
      <c r="E26" s="58" t="s">
        <v>1415</v>
      </c>
      <c r="F26" s="58" t="s">
        <v>1404</v>
      </c>
      <c r="G26" s="58" t="s">
        <v>1364</v>
      </c>
      <c r="H26" s="58" t="s">
        <v>1405</v>
      </c>
      <c r="I26" s="59">
        <v>100</v>
      </c>
      <c r="J26" s="60" t="s">
        <v>1419</v>
      </c>
      <c r="K26" s="57">
        <f t="shared" ca="1" si="7"/>
        <v>143200</v>
      </c>
      <c r="P26" s="188" t="str">
        <f t="shared" si="6"/>
        <v/>
      </c>
      <c r="Q26" s="191" t="str">
        <f t="shared" si="3"/>
        <v>Despesa</v>
      </c>
      <c r="R26" s="191" t="str">
        <f t="shared" si="4"/>
        <v/>
      </c>
      <c r="S26" s="191" t="str">
        <f t="shared" si="8"/>
        <v>Despesa</v>
      </c>
      <c r="T26" s="192" t="str">
        <f>VLOOKUP(D26,'PC Receitas'!$N$4:$O$14,2,FALSE)</f>
        <v>Despesas_de_Moradia</v>
      </c>
    </row>
    <row r="27" spans="3:24" ht="19.5" customHeight="1" thickTop="1" thickBot="1" x14ac:dyDescent="0.25">
      <c r="C27" s="58">
        <v>3</v>
      </c>
      <c r="D27" s="58" t="s">
        <v>1403</v>
      </c>
      <c r="E27" s="58" t="s">
        <v>1416</v>
      </c>
      <c r="F27" s="58" t="s">
        <v>1404</v>
      </c>
      <c r="G27" s="58" t="s">
        <v>1364</v>
      </c>
      <c r="H27" s="58" t="s">
        <v>1405</v>
      </c>
      <c r="I27" s="59">
        <v>150</v>
      </c>
      <c r="J27" s="60" t="s">
        <v>1419</v>
      </c>
      <c r="K27" s="57">
        <f t="shared" ca="1" si="7"/>
        <v>143050</v>
      </c>
      <c r="P27" s="188" t="str">
        <f t="shared" si="6"/>
        <v/>
      </c>
      <c r="Q27" s="191" t="str">
        <f t="shared" si="3"/>
        <v>Despesa</v>
      </c>
      <c r="R27" s="191" t="str">
        <f t="shared" si="4"/>
        <v/>
      </c>
      <c r="S27" s="191" t="str">
        <f t="shared" si="8"/>
        <v>Despesa</v>
      </c>
      <c r="T27" s="192" t="str">
        <f>VLOOKUP(D27,'PC Receitas'!$N$4:$O$14,2,FALSE)</f>
        <v>Despesas_de_Moradia</v>
      </c>
    </row>
    <row r="28" spans="3:24" ht="19.5" customHeight="1" thickTop="1" thickBot="1" x14ac:dyDescent="0.25">
      <c r="C28" s="58">
        <v>3</v>
      </c>
      <c r="D28" s="58" t="s">
        <v>1403</v>
      </c>
      <c r="E28" s="58" t="s">
        <v>1417</v>
      </c>
      <c r="F28" s="58" t="s">
        <v>1404</v>
      </c>
      <c r="G28" s="58" t="s">
        <v>1364</v>
      </c>
      <c r="H28" s="58" t="s">
        <v>1405</v>
      </c>
      <c r="I28" s="59">
        <v>200</v>
      </c>
      <c r="J28" s="60" t="s">
        <v>1419</v>
      </c>
      <c r="K28" s="57">
        <f t="shared" ca="1" si="7"/>
        <v>142850</v>
      </c>
      <c r="P28" s="188" t="str">
        <f t="shared" si="6"/>
        <v/>
      </c>
      <c r="Q28" s="191" t="str">
        <f t="shared" si="3"/>
        <v>Despesa</v>
      </c>
      <c r="R28" s="191" t="str">
        <f t="shared" si="4"/>
        <v/>
      </c>
      <c r="S28" s="191" t="str">
        <f t="shared" si="8"/>
        <v>Despesa</v>
      </c>
      <c r="T28" s="192" t="str">
        <f>VLOOKUP(D28,'PC Receitas'!$N$4:$O$14,2,FALSE)</f>
        <v>Despesas_de_Moradia</v>
      </c>
    </row>
    <row r="29" spans="3:24" ht="19.5" customHeight="1" thickTop="1" thickBot="1" x14ac:dyDescent="0.25">
      <c r="C29" s="58">
        <v>3</v>
      </c>
      <c r="D29" s="58" t="s">
        <v>1403</v>
      </c>
      <c r="E29" s="58" t="s">
        <v>1418</v>
      </c>
      <c r="F29" s="58" t="s">
        <v>1404</v>
      </c>
      <c r="G29" s="58" t="s">
        <v>1364</v>
      </c>
      <c r="H29" s="58"/>
      <c r="I29" s="59">
        <v>100</v>
      </c>
      <c r="J29" s="60" t="s">
        <v>1419</v>
      </c>
      <c r="K29" s="57">
        <f t="shared" ca="1" si="7"/>
        <v>142750</v>
      </c>
      <c r="P29" s="188" t="str">
        <f t="shared" si="6"/>
        <v/>
      </c>
      <c r="Q29" s="191" t="str">
        <f t="shared" si="3"/>
        <v>Despesa</v>
      </c>
      <c r="R29" s="191" t="str">
        <f t="shared" si="4"/>
        <v/>
      </c>
      <c r="S29" s="191" t="str">
        <f t="shared" si="8"/>
        <v>Despesa</v>
      </c>
      <c r="T29" s="192" t="str">
        <f>VLOOKUP(D29,'PC Receitas'!$N$4:$O$14,2,FALSE)</f>
        <v>Despesas_de_Moradia</v>
      </c>
    </row>
    <row r="30" spans="3:24" ht="19.5" customHeight="1" thickTop="1" thickBot="1" x14ac:dyDescent="0.25">
      <c r="C30" s="58">
        <v>5</v>
      </c>
      <c r="D30" s="58" t="s">
        <v>1295</v>
      </c>
      <c r="E30" s="58" t="s">
        <v>1421</v>
      </c>
      <c r="F30" s="58" t="s">
        <v>1412</v>
      </c>
      <c r="G30" s="58" t="s">
        <v>1368</v>
      </c>
      <c r="H30" s="58" t="s">
        <v>1413</v>
      </c>
      <c r="I30" s="59">
        <v>300</v>
      </c>
      <c r="J30" s="60" t="s">
        <v>1419</v>
      </c>
      <c r="K30" s="57">
        <f t="shared" ca="1" si="7"/>
        <v>142450</v>
      </c>
      <c r="P30" s="188" t="str">
        <f t="shared" si="6"/>
        <v>Despesa</v>
      </c>
      <c r="Q30" s="191" t="str">
        <f t="shared" si="3"/>
        <v/>
      </c>
      <c r="R30" s="191" t="str">
        <f t="shared" si="4"/>
        <v/>
      </c>
      <c r="S30" s="191" t="str">
        <f t="shared" si="8"/>
        <v>Despesa</v>
      </c>
      <c r="T30" s="192" t="str">
        <f>VLOOKUP(D30,'PC Receitas'!$N$4:$O$14,2,FALSE)</f>
        <v>Despesas_com_Lazer_e_Informacao</v>
      </c>
    </row>
    <row r="31" spans="3:24" ht="19.5" customHeight="1" thickTop="1" thickBot="1" x14ac:dyDescent="0.25">
      <c r="C31" s="58"/>
      <c r="D31" s="58" t="s">
        <v>1283</v>
      </c>
      <c r="E31" s="58" t="s">
        <v>1437</v>
      </c>
      <c r="F31" s="58" t="s">
        <v>1431</v>
      </c>
      <c r="G31" s="58" t="s">
        <v>1364</v>
      </c>
      <c r="H31" s="58" t="s">
        <v>1405</v>
      </c>
      <c r="I31" s="59">
        <v>7000</v>
      </c>
      <c r="J31" s="60" t="s">
        <v>1419</v>
      </c>
      <c r="K31" s="57">
        <f t="shared" ca="1" si="7"/>
        <v>149450</v>
      </c>
      <c r="P31" s="188" t="str">
        <f t="shared" si="6"/>
        <v/>
      </c>
      <c r="Q31" s="191" t="str">
        <f t="shared" si="3"/>
        <v/>
      </c>
      <c r="R31" s="191" t="str">
        <f t="shared" si="4"/>
        <v>Receita</v>
      </c>
      <c r="S31" s="191" t="str">
        <f t="shared" si="8"/>
        <v>Receita</v>
      </c>
      <c r="T31" s="192" t="str">
        <f>VLOOKUP(D31,'PC Receitas'!$N$4:$O$14,2,FALSE)</f>
        <v>Renda_Familiar</v>
      </c>
    </row>
    <row r="32" spans="3:24" ht="19.5" customHeight="1" thickTop="1" thickBot="1" x14ac:dyDescent="0.25">
      <c r="C32" s="58"/>
      <c r="D32" s="58" t="s">
        <v>1283</v>
      </c>
      <c r="E32" s="58" t="s">
        <v>1424</v>
      </c>
      <c r="F32" s="58" t="s">
        <v>1432</v>
      </c>
      <c r="G32" s="58" t="s">
        <v>1364</v>
      </c>
      <c r="H32" s="58"/>
      <c r="I32" s="59">
        <v>6000</v>
      </c>
      <c r="J32" s="60" t="s">
        <v>1419</v>
      </c>
      <c r="K32" s="57">
        <f t="shared" ca="1" si="7"/>
        <v>155450</v>
      </c>
      <c r="P32" s="188" t="str">
        <f t="shared" si="6"/>
        <v/>
      </c>
      <c r="Q32" s="191" t="str">
        <f t="shared" si="3"/>
        <v/>
      </c>
      <c r="R32" s="191" t="str">
        <f t="shared" si="4"/>
        <v>Receita</v>
      </c>
      <c r="S32" s="191" t="str">
        <f t="shared" si="8"/>
        <v>Receita</v>
      </c>
      <c r="T32" s="192" t="str">
        <f>VLOOKUP(D32,'PC Receitas'!$N$4:$O$14,2,FALSE)</f>
        <v>Renda_Familiar</v>
      </c>
    </row>
    <row r="33" spans="3:20" ht="19.5" customHeight="1" thickTop="1" thickBot="1" x14ac:dyDescent="0.25">
      <c r="C33" s="58">
        <v>2</v>
      </c>
      <c r="D33" s="58" t="s">
        <v>1403</v>
      </c>
      <c r="E33" s="58" t="s">
        <v>1415</v>
      </c>
      <c r="F33" s="58" t="s">
        <v>1404</v>
      </c>
      <c r="G33" s="58" t="s">
        <v>1364</v>
      </c>
      <c r="H33" s="58" t="s">
        <v>1405</v>
      </c>
      <c r="I33" s="59">
        <v>100</v>
      </c>
      <c r="J33" s="60" t="s">
        <v>1419</v>
      </c>
      <c r="K33" s="57">
        <f t="shared" ca="1" si="7"/>
        <v>155350</v>
      </c>
      <c r="P33" s="188" t="str">
        <f t="shared" si="6"/>
        <v/>
      </c>
      <c r="Q33" s="191" t="str">
        <f t="shared" si="3"/>
        <v>Despesa</v>
      </c>
      <c r="R33" s="191" t="str">
        <f t="shared" si="4"/>
        <v/>
      </c>
      <c r="S33" s="191" t="str">
        <f t="shared" si="8"/>
        <v>Despesa</v>
      </c>
      <c r="T33" s="192" t="str">
        <f>VLOOKUP(D33,'PC Receitas'!$N$4:$O$14,2,FALSE)</f>
        <v>Despesas_de_Moradia</v>
      </c>
    </row>
    <row r="34" spans="3:20" ht="19.5" customHeight="1" thickTop="1" thickBot="1" x14ac:dyDescent="0.25">
      <c r="C34" s="58">
        <v>3</v>
      </c>
      <c r="D34" s="58" t="s">
        <v>1403</v>
      </c>
      <c r="E34" s="58" t="s">
        <v>1416</v>
      </c>
      <c r="F34" s="58" t="s">
        <v>1404</v>
      </c>
      <c r="G34" s="58" t="s">
        <v>1364</v>
      </c>
      <c r="H34" s="58" t="s">
        <v>1405</v>
      </c>
      <c r="I34" s="59">
        <v>150</v>
      </c>
      <c r="J34" s="60" t="s">
        <v>1419</v>
      </c>
      <c r="K34" s="57">
        <f t="shared" ca="1" si="7"/>
        <v>155200</v>
      </c>
      <c r="P34" s="188" t="str">
        <f t="shared" si="6"/>
        <v/>
      </c>
      <c r="Q34" s="191" t="str">
        <f t="shared" si="3"/>
        <v>Despesa</v>
      </c>
      <c r="R34" s="191" t="str">
        <f t="shared" si="4"/>
        <v/>
      </c>
      <c r="S34" s="191" t="str">
        <f t="shared" si="8"/>
        <v>Despesa</v>
      </c>
      <c r="T34" s="192" t="str">
        <f>VLOOKUP(D34,'PC Receitas'!$N$4:$O$14,2,FALSE)</f>
        <v>Despesas_de_Moradia</v>
      </c>
    </row>
    <row r="35" spans="3:20" ht="19.5" customHeight="1" thickTop="1" thickBot="1" x14ac:dyDescent="0.25">
      <c r="C35" s="58">
        <v>3</v>
      </c>
      <c r="D35" s="58" t="s">
        <v>1403</v>
      </c>
      <c r="E35" s="58" t="s">
        <v>1417</v>
      </c>
      <c r="F35" s="58" t="s">
        <v>1404</v>
      </c>
      <c r="G35" s="58" t="s">
        <v>1364</v>
      </c>
      <c r="H35" s="58" t="s">
        <v>1405</v>
      </c>
      <c r="I35" s="59">
        <v>200</v>
      </c>
      <c r="J35" s="60" t="s">
        <v>1419</v>
      </c>
      <c r="K35" s="57">
        <f t="shared" ca="1" si="7"/>
        <v>155000</v>
      </c>
      <c r="P35" s="188" t="str">
        <f t="shared" si="6"/>
        <v/>
      </c>
      <c r="Q35" s="191" t="str">
        <f t="shared" si="3"/>
        <v>Despesa</v>
      </c>
      <c r="R35" s="191" t="str">
        <f t="shared" si="4"/>
        <v/>
      </c>
      <c r="S35" s="191" t="str">
        <f t="shared" si="8"/>
        <v>Despesa</v>
      </c>
      <c r="T35" s="192" t="str">
        <f>VLOOKUP(D35,'PC Receitas'!$N$4:$O$14,2,FALSE)</f>
        <v>Despesas_de_Moradia</v>
      </c>
    </row>
    <row r="36" spans="3:20" ht="19.5" customHeight="1" thickTop="1" thickBot="1" x14ac:dyDescent="0.25">
      <c r="C36" s="58">
        <v>3</v>
      </c>
      <c r="D36" s="58" t="s">
        <v>1403</v>
      </c>
      <c r="E36" s="58" t="s">
        <v>1418</v>
      </c>
      <c r="F36" s="58" t="s">
        <v>1404</v>
      </c>
      <c r="G36" s="58" t="s">
        <v>1364</v>
      </c>
      <c r="H36" s="58"/>
      <c r="I36" s="59">
        <v>100</v>
      </c>
      <c r="J36" s="60" t="s">
        <v>1419</v>
      </c>
      <c r="K36" s="57">
        <f t="shared" ca="1" si="7"/>
        <v>154900</v>
      </c>
      <c r="P36" s="188" t="str">
        <f t="shared" si="6"/>
        <v/>
      </c>
      <c r="Q36" s="191" t="str">
        <f t="shared" si="3"/>
        <v>Despesa</v>
      </c>
      <c r="R36" s="191" t="str">
        <f t="shared" si="4"/>
        <v/>
      </c>
      <c r="S36" s="191" t="str">
        <f t="shared" si="8"/>
        <v>Despesa</v>
      </c>
      <c r="T36" s="192" t="str">
        <f>VLOOKUP(D36,'PC Receitas'!$N$4:$O$14,2,FALSE)</f>
        <v>Despesas_de_Moradia</v>
      </c>
    </row>
    <row r="37" spans="3:20" ht="19.5" customHeight="1" thickTop="1" thickBot="1" x14ac:dyDescent="0.25">
      <c r="C37" s="58">
        <v>5</v>
      </c>
      <c r="D37" s="58" t="s">
        <v>1295</v>
      </c>
      <c r="E37" s="58" t="s">
        <v>1421</v>
      </c>
      <c r="F37" s="58" t="s">
        <v>1412</v>
      </c>
      <c r="G37" s="58" t="s">
        <v>1368</v>
      </c>
      <c r="H37" s="58" t="s">
        <v>1413</v>
      </c>
      <c r="I37" s="59">
        <v>300</v>
      </c>
      <c r="J37" s="60" t="s">
        <v>1419</v>
      </c>
      <c r="K37" s="57">
        <f t="shared" ca="1" si="7"/>
        <v>154600</v>
      </c>
      <c r="P37" s="188" t="str">
        <f t="shared" si="6"/>
        <v>Despesa</v>
      </c>
      <c r="Q37" s="191" t="str">
        <f t="shared" si="3"/>
        <v/>
      </c>
      <c r="R37" s="191" t="str">
        <f t="shared" si="4"/>
        <v/>
      </c>
      <c r="S37" s="191" t="str">
        <f t="shared" si="8"/>
        <v>Despesa</v>
      </c>
      <c r="T37" s="192" t="str">
        <f>VLOOKUP(D37,'PC Receitas'!$N$4:$O$14,2,FALSE)</f>
        <v>Despesas_com_Lazer_e_Informacao</v>
      </c>
    </row>
    <row r="38" spans="3:20" ht="19.5" customHeight="1" thickTop="1" thickBot="1" x14ac:dyDescent="0.25">
      <c r="C38" s="58">
        <v>2</v>
      </c>
      <c r="D38" s="58" t="s">
        <v>1403</v>
      </c>
      <c r="E38" s="58" t="s">
        <v>1415</v>
      </c>
      <c r="F38" s="58" t="s">
        <v>1404</v>
      </c>
      <c r="G38" s="58" t="s">
        <v>1364</v>
      </c>
      <c r="H38" s="58" t="s">
        <v>1405</v>
      </c>
      <c r="I38" s="59">
        <v>100</v>
      </c>
      <c r="J38" s="60" t="s">
        <v>1419</v>
      </c>
      <c r="K38" s="57">
        <f t="shared" ca="1" si="7"/>
        <v>154500</v>
      </c>
      <c r="P38" s="188" t="str">
        <f t="shared" si="6"/>
        <v/>
      </c>
      <c r="Q38" s="191" t="str">
        <f t="shared" si="3"/>
        <v>Despesa</v>
      </c>
      <c r="R38" s="191" t="str">
        <f t="shared" si="4"/>
        <v/>
      </c>
      <c r="S38" s="191" t="str">
        <f t="shared" si="8"/>
        <v>Despesa</v>
      </c>
      <c r="T38" s="192" t="str">
        <f>VLOOKUP(D38,'PC Receitas'!$N$4:$O$14,2,FALSE)</f>
        <v>Despesas_de_Moradia</v>
      </c>
    </row>
    <row r="39" spans="3:20" ht="19.5" customHeight="1" thickTop="1" thickBot="1" x14ac:dyDescent="0.25">
      <c r="C39" s="58">
        <v>3</v>
      </c>
      <c r="D39" s="58" t="s">
        <v>1403</v>
      </c>
      <c r="E39" s="58" t="s">
        <v>1416</v>
      </c>
      <c r="F39" s="58" t="s">
        <v>1404</v>
      </c>
      <c r="G39" s="58" t="s">
        <v>1364</v>
      </c>
      <c r="H39" s="58" t="s">
        <v>1405</v>
      </c>
      <c r="I39" s="59">
        <v>150</v>
      </c>
      <c r="J39" s="60" t="s">
        <v>1419</v>
      </c>
      <c r="K39" s="57">
        <f t="shared" ca="1" si="7"/>
        <v>154350</v>
      </c>
      <c r="P39" s="188" t="str">
        <f t="shared" si="6"/>
        <v/>
      </c>
      <c r="Q39" s="191" t="str">
        <f t="shared" si="3"/>
        <v>Despesa</v>
      </c>
      <c r="R39" s="191" t="str">
        <f t="shared" si="4"/>
        <v/>
      </c>
      <c r="S39" s="191" t="str">
        <f t="shared" si="8"/>
        <v>Despesa</v>
      </c>
      <c r="T39" s="192" t="str">
        <f>VLOOKUP(D39,'PC Receitas'!$N$4:$O$14,2,FALSE)</f>
        <v>Despesas_de_Moradia</v>
      </c>
    </row>
    <row r="40" spans="3:20" ht="19.5" customHeight="1" thickTop="1" thickBot="1" x14ac:dyDescent="0.25">
      <c r="C40" s="58">
        <v>3</v>
      </c>
      <c r="D40" s="58" t="s">
        <v>1403</v>
      </c>
      <c r="E40" s="58" t="s">
        <v>1417</v>
      </c>
      <c r="F40" s="58" t="s">
        <v>1404</v>
      </c>
      <c r="G40" s="58" t="s">
        <v>1364</v>
      </c>
      <c r="H40" s="58" t="s">
        <v>1405</v>
      </c>
      <c r="I40" s="59">
        <v>200</v>
      </c>
      <c r="J40" s="60" t="s">
        <v>1419</v>
      </c>
      <c r="K40" s="57">
        <f t="shared" ca="1" si="7"/>
        <v>154150</v>
      </c>
      <c r="P40" s="188" t="str">
        <f t="shared" si="6"/>
        <v/>
      </c>
      <c r="Q40" s="191" t="str">
        <f t="shared" si="3"/>
        <v>Despesa</v>
      </c>
      <c r="R40" s="191" t="str">
        <f t="shared" si="4"/>
        <v/>
      </c>
      <c r="S40" s="191" t="str">
        <f t="shared" si="8"/>
        <v>Despesa</v>
      </c>
      <c r="T40" s="192" t="str">
        <f>VLOOKUP(D40,'PC Receitas'!$N$4:$O$14,2,FALSE)</f>
        <v>Despesas_de_Moradia</v>
      </c>
    </row>
    <row r="41" spans="3:20" ht="19.5" customHeight="1" thickTop="1" thickBot="1" x14ac:dyDescent="0.25">
      <c r="C41" s="58">
        <v>3</v>
      </c>
      <c r="D41" s="58" t="s">
        <v>1403</v>
      </c>
      <c r="E41" s="58" t="s">
        <v>1418</v>
      </c>
      <c r="F41" s="58" t="s">
        <v>1404</v>
      </c>
      <c r="G41" s="58" t="s">
        <v>1364</v>
      </c>
      <c r="H41" s="58"/>
      <c r="I41" s="59">
        <v>100</v>
      </c>
      <c r="J41" s="60" t="s">
        <v>1419</v>
      </c>
      <c r="K41" s="57">
        <f t="shared" ca="1" si="7"/>
        <v>154050</v>
      </c>
      <c r="P41" s="188" t="str">
        <f t="shared" si="6"/>
        <v/>
      </c>
      <c r="Q41" s="191" t="str">
        <f t="shared" si="3"/>
        <v>Despesa</v>
      </c>
      <c r="R41" s="191" t="str">
        <f t="shared" si="4"/>
        <v/>
      </c>
      <c r="S41" s="191" t="str">
        <f t="shared" si="8"/>
        <v>Despesa</v>
      </c>
      <c r="T41" s="192" t="str">
        <f>VLOOKUP(D41,'PC Receitas'!$N$4:$O$14,2,FALSE)</f>
        <v>Despesas_de_Moradia</v>
      </c>
    </row>
    <row r="42" spans="3:20" ht="19.5" customHeight="1" thickTop="1" thickBot="1" x14ac:dyDescent="0.25">
      <c r="C42" s="58">
        <v>5</v>
      </c>
      <c r="D42" s="58" t="s">
        <v>1295</v>
      </c>
      <c r="E42" s="58" t="s">
        <v>1421</v>
      </c>
      <c r="F42" s="58" t="s">
        <v>1412</v>
      </c>
      <c r="G42" s="58" t="s">
        <v>1368</v>
      </c>
      <c r="H42" s="58" t="s">
        <v>1413</v>
      </c>
      <c r="I42" s="59">
        <v>300</v>
      </c>
      <c r="J42" s="60" t="s">
        <v>1419</v>
      </c>
      <c r="K42" s="57">
        <f t="shared" ca="1" si="7"/>
        <v>153750</v>
      </c>
      <c r="P42" s="188" t="str">
        <f t="shared" si="6"/>
        <v>Despesa</v>
      </c>
      <c r="Q42" s="191" t="str">
        <f t="shared" si="3"/>
        <v/>
      </c>
      <c r="R42" s="191" t="str">
        <f t="shared" si="4"/>
        <v/>
      </c>
      <c r="S42" s="191" t="str">
        <f t="shared" si="8"/>
        <v>Despesa</v>
      </c>
      <c r="T42" s="192" t="str">
        <f>VLOOKUP(D42,'PC Receitas'!$N$4:$O$14,2,FALSE)</f>
        <v>Despesas_com_Lazer_e_Informacao</v>
      </c>
    </row>
    <row r="43" spans="3:20" ht="19.5" customHeight="1" thickTop="1" thickBot="1" x14ac:dyDescent="0.25">
      <c r="C43" s="58">
        <v>2</v>
      </c>
      <c r="D43" s="58" t="s">
        <v>1403</v>
      </c>
      <c r="E43" s="58" t="s">
        <v>1415</v>
      </c>
      <c r="F43" s="58" t="s">
        <v>1404</v>
      </c>
      <c r="G43" s="58" t="s">
        <v>1364</v>
      </c>
      <c r="H43" s="58" t="s">
        <v>1405</v>
      </c>
      <c r="I43" s="59">
        <v>100</v>
      </c>
      <c r="J43" s="60" t="s">
        <v>1419</v>
      </c>
      <c r="K43" s="57">
        <f t="shared" ca="1" si="7"/>
        <v>153650</v>
      </c>
      <c r="P43" s="188" t="str">
        <f t="shared" si="6"/>
        <v/>
      </c>
      <c r="Q43" s="191" t="str">
        <f t="shared" si="3"/>
        <v>Despesa</v>
      </c>
      <c r="R43" s="191" t="str">
        <f t="shared" si="4"/>
        <v/>
      </c>
      <c r="S43" s="191" t="str">
        <f t="shared" si="8"/>
        <v>Despesa</v>
      </c>
      <c r="T43" s="192" t="str">
        <f>VLOOKUP(D43,'PC Receitas'!$N$4:$O$14,2,FALSE)</f>
        <v>Despesas_de_Moradia</v>
      </c>
    </row>
    <row r="44" spans="3:20" ht="19.5" customHeight="1" thickTop="1" thickBot="1" x14ac:dyDescent="0.25">
      <c r="C44" s="58">
        <v>3</v>
      </c>
      <c r="D44" s="58" t="s">
        <v>1403</v>
      </c>
      <c r="E44" s="58" t="s">
        <v>1416</v>
      </c>
      <c r="F44" s="58" t="s">
        <v>1404</v>
      </c>
      <c r="G44" s="58" t="s">
        <v>1364</v>
      </c>
      <c r="H44" s="58" t="s">
        <v>1405</v>
      </c>
      <c r="I44" s="59">
        <v>150</v>
      </c>
      <c r="J44" s="60" t="s">
        <v>1419</v>
      </c>
      <c r="K44" s="57">
        <f t="shared" ca="1" si="7"/>
        <v>153500</v>
      </c>
      <c r="P44" s="188" t="str">
        <f t="shared" si="6"/>
        <v/>
      </c>
      <c r="Q44" s="191" t="str">
        <f t="shared" si="3"/>
        <v>Despesa</v>
      </c>
      <c r="R44" s="191" t="str">
        <f t="shared" si="4"/>
        <v/>
      </c>
      <c r="S44" s="191" t="str">
        <f t="shared" si="8"/>
        <v>Despesa</v>
      </c>
      <c r="T44" s="192" t="str">
        <f>VLOOKUP(D44,'PC Receitas'!$N$4:$O$14,2,FALSE)</f>
        <v>Despesas_de_Moradia</v>
      </c>
    </row>
    <row r="45" spans="3:20" ht="19.5" customHeight="1" thickTop="1" thickBot="1" x14ac:dyDescent="0.25">
      <c r="C45" s="58">
        <v>3</v>
      </c>
      <c r="D45" s="58" t="s">
        <v>1403</v>
      </c>
      <c r="E45" s="58" t="s">
        <v>1417</v>
      </c>
      <c r="F45" s="58" t="s">
        <v>1404</v>
      </c>
      <c r="G45" s="58" t="s">
        <v>1364</v>
      </c>
      <c r="H45" s="58" t="s">
        <v>1405</v>
      </c>
      <c r="I45" s="59">
        <v>2000</v>
      </c>
      <c r="J45" s="60" t="s">
        <v>1419</v>
      </c>
      <c r="K45" s="57">
        <f t="shared" ca="1" si="7"/>
        <v>151500</v>
      </c>
      <c r="P45" s="188" t="str">
        <f t="shared" si="6"/>
        <v/>
      </c>
      <c r="Q45" s="191" t="str">
        <f t="shared" si="3"/>
        <v>Despesa</v>
      </c>
      <c r="R45" s="191" t="str">
        <f t="shared" si="4"/>
        <v/>
      </c>
      <c r="S45" s="191" t="str">
        <f t="shared" si="8"/>
        <v>Despesa</v>
      </c>
      <c r="T45" s="192" t="str">
        <f>VLOOKUP(D45,'PC Receitas'!$N$4:$O$14,2,FALSE)</f>
        <v>Despesas_de_Moradia</v>
      </c>
    </row>
    <row r="46" spans="3:20" ht="19.5" customHeight="1" thickTop="1" thickBot="1" x14ac:dyDescent="0.25">
      <c r="C46" s="58">
        <v>3</v>
      </c>
      <c r="D46" s="58" t="s">
        <v>1403</v>
      </c>
      <c r="E46" s="58" t="s">
        <v>1418</v>
      </c>
      <c r="F46" s="58" t="s">
        <v>1404</v>
      </c>
      <c r="G46" s="58" t="s">
        <v>1364</v>
      </c>
      <c r="H46" s="58"/>
      <c r="I46" s="59">
        <v>100</v>
      </c>
      <c r="J46" s="60" t="s">
        <v>1419</v>
      </c>
      <c r="K46" s="57">
        <f t="shared" ca="1" si="7"/>
        <v>151400</v>
      </c>
      <c r="P46" s="188" t="str">
        <f t="shared" si="6"/>
        <v/>
      </c>
      <c r="Q46" s="191" t="str">
        <f t="shared" si="3"/>
        <v>Despesa</v>
      </c>
      <c r="R46" s="191" t="str">
        <f t="shared" si="4"/>
        <v/>
      </c>
      <c r="S46" s="191" t="str">
        <f t="shared" si="8"/>
        <v>Despesa</v>
      </c>
      <c r="T46" s="192" t="str">
        <f>VLOOKUP(D46,'PC Receitas'!$N$4:$O$14,2,FALSE)</f>
        <v>Despesas_de_Moradia</v>
      </c>
    </row>
    <row r="47" spans="3:20" ht="19.5" customHeight="1" thickTop="1" thickBot="1" x14ac:dyDescent="0.25">
      <c r="C47" s="58">
        <v>5</v>
      </c>
      <c r="D47" s="58" t="s">
        <v>1295</v>
      </c>
      <c r="E47" s="58" t="s">
        <v>1421</v>
      </c>
      <c r="F47" s="58" t="s">
        <v>1412</v>
      </c>
      <c r="G47" s="58" t="s">
        <v>1368</v>
      </c>
      <c r="H47" s="58" t="s">
        <v>1413</v>
      </c>
      <c r="I47" s="59">
        <v>300</v>
      </c>
      <c r="J47" s="60" t="s">
        <v>1419</v>
      </c>
      <c r="K47" s="57">
        <f t="shared" ca="1" si="7"/>
        <v>151100</v>
      </c>
      <c r="P47" s="188" t="str">
        <f t="shared" si="6"/>
        <v>Despesa</v>
      </c>
      <c r="Q47" s="191" t="str">
        <f t="shared" si="3"/>
        <v/>
      </c>
      <c r="R47" s="191" t="str">
        <f t="shared" si="4"/>
        <v/>
      </c>
      <c r="S47" s="191" t="str">
        <f t="shared" si="8"/>
        <v>Despesa</v>
      </c>
      <c r="T47" s="192" t="str">
        <f>VLOOKUP(D47,'PC Receitas'!$N$4:$O$14,2,FALSE)</f>
        <v>Despesas_com_Lazer_e_Informacao</v>
      </c>
    </row>
    <row r="48" spans="3:20" ht="19.5" customHeight="1" thickTop="1" thickBot="1" x14ac:dyDescent="0.25">
      <c r="C48" s="58">
        <v>2</v>
      </c>
      <c r="D48" s="58" t="s">
        <v>1403</v>
      </c>
      <c r="E48" s="58" t="s">
        <v>1415</v>
      </c>
      <c r="F48" s="58" t="s">
        <v>1404</v>
      </c>
      <c r="G48" s="58" t="s">
        <v>1364</v>
      </c>
      <c r="H48" s="58" t="s">
        <v>1405</v>
      </c>
      <c r="I48" s="59">
        <v>100</v>
      </c>
      <c r="J48" s="60" t="s">
        <v>1419</v>
      </c>
      <c r="K48" s="57">
        <f t="shared" ca="1" si="7"/>
        <v>151000</v>
      </c>
      <c r="P48" s="188" t="str">
        <f t="shared" si="6"/>
        <v/>
      </c>
      <c r="Q48" s="191" t="str">
        <f t="shared" si="3"/>
        <v>Despesa</v>
      </c>
      <c r="R48" s="191" t="str">
        <f t="shared" si="4"/>
        <v/>
      </c>
      <c r="S48" s="191" t="str">
        <f t="shared" si="8"/>
        <v>Despesa</v>
      </c>
      <c r="T48" s="192" t="str">
        <f>VLOOKUP(D48,'PC Receitas'!$N$4:$O$14,2,FALSE)</f>
        <v>Despesas_de_Moradia</v>
      </c>
    </row>
    <row r="49" spans="3:20" ht="19.5" customHeight="1" thickTop="1" thickBot="1" x14ac:dyDescent="0.25">
      <c r="C49" s="58">
        <v>3</v>
      </c>
      <c r="D49" s="58" t="s">
        <v>1403</v>
      </c>
      <c r="E49" s="58" t="s">
        <v>1416</v>
      </c>
      <c r="F49" s="58" t="s">
        <v>1404</v>
      </c>
      <c r="G49" s="58" t="s">
        <v>1364</v>
      </c>
      <c r="H49" s="58" t="s">
        <v>1405</v>
      </c>
      <c r="I49" s="59">
        <v>150</v>
      </c>
      <c r="J49" s="60" t="s">
        <v>1419</v>
      </c>
      <c r="K49" s="57">
        <f t="shared" ca="1" si="7"/>
        <v>150850</v>
      </c>
      <c r="P49" s="188" t="str">
        <f t="shared" si="6"/>
        <v/>
      </c>
      <c r="Q49" s="191" t="str">
        <f t="shared" si="3"/>
        <v>Despesa</v>
      </c>
      <c r="R49" s="191" t="str">
        <f t="shared" si="4"/>
        <v/>
      </c>
      <c r="S49" s="191" t="str">
        <f t="shared" si="8"/>
        <v>Despesa</v>
      </c>
      <c r="T49" s="192" t="str">
        <f>VLOOKUP(D49,'PC Receitas'!$N$4:$O$14,2,FALSE)</f>
        <v>Despesas_de_Moradia</v>
      </c>
    </row>
    <row r="50" spans="3:20" ht="19.5" customHeight="1" thickTop="1" thickBot="1" x14ac:dyDescent="0.25">
      <c r="C50" s="58">
        <v>3</v>
      </c>
      <c r="D50" s="58" t="s">
        <v>1403</v>
      </c>
      <c r="E50" s="58" t="s">
        <v>1417</v>
      </c>
      <c r="F50" s="58" t="s">
        <v>1404</v>
      </c>
      <c r="G50" s="58" t="s">
        <v>1364</v>
      </c>
      <c r="H50" s="58" t="s">
        <v>1405</v>
      </c>
      <c r="I50" s="59">
        <v>20000</v>
      </c>
      <c r="J50" s="60" t="s">
        <v>1419</v>
      </c>
      <c r="K50" s="57">
        <f t="shared" ca="1" si="7"/>
        <v>130850</v>
      </c>
      <c r="P50" s="188" t="str">
        <f t="shared" si="6"/>
        <v/>
      </c>
      <c r="Q50" s="191" t="str">
        <f t="shared" si="3"/>
        <v>Despesa</v>
      </c>
      <c r="R50" s="191" t="str">
        <f t="shared" si="4"/>
        <v/>
      </c>
      <c r="S50" s="191" t="str">
        <f t="shared" si="8"/>
        <v>Despesa</v>
      </c>
      <c r="T50" s="192" t="str">
        <f>VLOOKUP(D50,'PC Receitas'!$N$4:$O$14,2,FALSE)</f>
        <v>Despesas_de_Moradia</v>
      </c>
    </row>
    <row r="51" spans="3:20" ht="19.5" customHeight="1" thickTop="1" thickBot="1" x14ac:dyDescent="0.25">
      <c r="C51" s="58">
        <v>3</v>
      </c>
      <c r="D51" s="58" t="s">
        <v>1403</v>
      </c>
      <c r="E51" s="58" t="s">
        <v>1418</v>
      </c>
      <c r="F51" s="58" t="s">
        <v>1404</v>
      </c>
      <c r="G51" s="58" t="s">
        <v>1364</v>
      </c>
      <c r="H51" s="58"/>
      <c r="I51" s="59">
        <v>100</v>
      </c>
      <c r="J51" s="60" t="s">
        <v>1419</v>
      </c>
      <c r="K51" s="57">
        <f t="shared" ca="1" si="7"/>
        <v>130750</v>
      </c>
      <c r="P51" s="188" t="str">
        <f t="shared" si="6"/>
        <v/>
      </c>
      <c r="Q51" s="191" t="str">
        <f t="shared" si="3"/>
        <v>Despesa</v>
      </c>
      <c r="R51" s="191" t="str">
        <f t="shared" si="4"/>
        <v/>
      </c>
      <c r="S51" s="191" t="str">
        <f t="shared" si="8"/>
        <v>Despesa</v>
      </c>
      <c r="T51" s="192" t="str">
        <f>VLOOKUP(D51,'PC Receitas'!$N$4:$O$14,2,FALSE)</f>
        <v>Despesas_de_Moradia</v>
      </c>
    </row>
    <row r="52" spans="3:20" ht="19.5" customHeight="1" thickTop="1" thickBot="1" x14ac:dyDescent="0.25">
      <c r="C52" s="58">
        <v>5</v>
      </c>
      <c r="D52" s="58" t="s">
        <v>1295</v>
      </c>
      <c r="E52" s="58" t="s">
        <v>1421</v>
      </c>
      <c r="F52" s="58" t="s">
        <v>1412</v>
      </c>
      <c r="G52" s="58" t="s">
        <v>1368</v>
      </c>
      <c r="H52" s="58" t="s">
        <v>1413</v>
      </c>
      <c r="I52" s="59">
        <v>300</v>
      </c>
      <c r="J52" s="60" t="s">
        <v>1419</v>
      </c>
      <c r="K52" s="57">
        <f t="shared" ca="1" si="7"/>
        <v>130450</v>
      </c>
      <c r="P52" s="188" t="str">
        <f t="shared" si="6"/>
        <v>Despesa</v>
      </c>
      <c r="Q52" s="191" t="str">
        <f t="shared" si="3"/>
        <v/>
      </c>
      <c r="R52" s="191" t="str">
        <f t="shared" si="4"/>
        <v/>
      </c>
      <c r="S52" s="191" t="str">
        <f t="shared" si="8"/>
        <v>Despesa</v>
      </c>
      <c r="T52" s="192" t="str">
        <f>VLOOKUP(D52,'PC Receitas'!$N$4:$O$14,2,FALSE)</f>
        <v>Despesas_com_Lazer_e_Informacao</v>
      </c>
    </row>
    <row r="53" spans="3:20" ht="19.5" customHeight="1" thickTop="1" thickBot="1" x14ac:dyDescent="0.25">
      <c r="C53" s="58">
        <v>2</v>
      </c>
      <c r="D53" s="58" t="s">
        <v>1403</v>
      </c>
      <c r="E53" s="58" t="s">
        <v>1415</v>
      </c>
      <c r="F53" s="58" t="s">
        <v>1404</v>
      </c>
      <c r="G53" s="58" t="s">
        <v>1364</v>
      </c>
      <c r="H53" s="58" t="s">
        <v>1405</v>
      </c>
      <c r="I53" s="59">
        <v>100</v>
      </c>
      <c r="J53" s="60" t="s">
        <v>1419</v>
      </c>
      <c r="K53" s="57">
        <f t="shared" ca="1" si="7"/>
        <v>130350</v>
      </c>
      <c r="P53" s="188" t="str">
        <f t="shared" si="6"/>
        <v/>
      </c>
      <c r="Q53" s="191" t="str">
        <f t="shared" si="3"/>
        <v>Despesa</v>
      </c>
      <c r="R53" s="191" t="str">
        <f t="shared" si="4"/>
        <v/>
      </c>
      <c r="S53" s="191" t="str">
        <f t="shared" si="8"/>
        <v>Despesa</v>
      </c>
      <c r="T53" s="192" t="str">
        <f>VLOOKUP(D53,'PC Receitas'!$N$4:$O$14,2,FALSE)</f>
        <v>Despesas_de_Moradia</v>
      </c>
    </row>
    <row r="54" spans="3:20" ht="19.5" customHeight="1" thickTop="1" thickBot="1" x14ac:dyDescent="0.25">
      <c r="C54" s="58">
        <v>3</v>
      </c>
      <c r="D54" s="58" t="s">
        <v>1403</v>
      </c>
      <c r="E54" s="58" t="s">
        <v>1416</v>
      </c>
      <c r="F54" s="58" t="s">
        <v>1404</v>
      </c>
      <c r="G54" s="58" t="s">
        <v>1364</v>
      </c>
      <c r="H54" s="58" t="s">
        <v>1405</v>
      </c>
      <c r="I54" s="59">
        <v>150</v>
      </c>
      <c r="J54" s="60" t="s">
        <v>1419</v>
      </c>
      <c r="K54" s="57">
        <f t="shared" ca="1" si="7"/>
        <v>130200</v>
      </c>
      <c r="P54" s="188" t="str">
        <f t="shared" si="6"/>
        <v/>
      </c>
      <c r="Q54" s="191" t="str">
        <f t="shared" si="3"/>
        <v>Despesa</v>
      </c>
      <c r="R54" s="191" t="str">
        <f t="shared" si="4"/>
        <v/>
      </c>
      <c r="S54" s="191" t="str">
        <f t="shared" si="8"/>
        <v>Despesa</v>
      </c>
      <c r="T54" s="192" t="str">
        <f>VLOOKUP(D54,'PC Receitas'!$N$4:$O$14,2,FALSE)</f>
        <v>Despesas_de_Moradia</v>
      </c>
    </row>
    <row r="55" spans="3:20" ht="19.5" customHeight="1" thickTop="1" thickBot="1" x14ac:dyDescent="0.25">
      <c r="C55" s="58">
        <v>3</v>
      </c>
      <c r="D55" s="58" t="s">
        <v>1403</v>
      </c>
      <c r="E55" s="58" t="s">
        <v>1417</v>
      </c>
      <c r="F55" s="58" t="s">
        <v>1404</v>
      </c>
      <c r="G55" s="58" t="s">
        <v>1364</v>
      </c>
      <c r="H55" s="58" t="s">
        <v>1405</v>
      </c>
      <c r="I55" s="59">
        <v>200</v>
      </c>
      <c r="J55" s="60" t="s">
        <v>1419</v>
      </c>
      <c r="K55" s="57">
        <f t="shared" ca="1" si="7"/>
        <v>130000</v>
      </c>
      <c r="P55" s="188" t="str">
        <f t="shared" si="6"/>
        <v/>
      </c>
      <c r="Q55" s="191" t="str">
        <f t="shared" si="3"/>
        <v>Despesa</v>
      </c>
      <c r="R55" s="191" t="str">
        <f t="shared" si="4"/>
        <v/>
      </c>
      <c r="S55" s="191" t="str">
        <f t="shared" si="8"/>
        <v>Despesa</v>
      </c>
      <c r="T55" s="192" t="str">
        <f>VLOOKUP(D55,'PC Receitas'!$N$4:$O$14,2,FALSE)</f>
        <v>Despesas_de_Moradia</v>
      </c>
    </row>
    <row r="56" spans="3:20" ht="19.5" customHeight="1" thickTop="1" thickBot="1" x14ac:dyDescent="0.25">
      <c r="C56" s="58">
        <v>3</v>
      </c>
      <c r="D56" s="58" t="s">
        <v>1403</v>
      </c>
      <c r="E56" s="58" t="s">
        <v>1418</v>
      </c>
      <c r="F56" s="58" t="s">
        <v>1404</v>
      </c>
      <c r="G56" s="58" t="s">
        <v>1364</v>
      </c>
      <c r="H56" s="58"/>
      <c r="I56" s="59">
        <v>100</v>
      </c>
      <c r="J56" s="60" t="s">
        <v>1419</v>
      </c>
      <c r="K56" s="57">
        <f t="shared" ca="1" si="7"/>
        <v>129900</v>
      </c>
      <c r="P56" s="188" t="str">
        <f t="shared" si="6"/>
        <v/>
      </c>
      <c r="Q56" s="191" t="str">
        <f t="shared" si="3"/>
        <v>Despesa</v>
      </c>
      <c r="R56" s="191" t="str">
        <f t="shared" si="4"/>
        <v/>
      </c>
      <c r="S56" s="191" t="str">
        <f t="shared" si="8"/>
        <v>Despesa</v>
      </c>
      <c r="T56" s="192" t="str">
        <f>VLOOKUP(D56,'PC Receitas'!$N$4:$O$14,2,FALSE)</f>
        <v>Despesas_de_Moradia</v>
      </c>
    </row>
    <row r="57" spans="3:20" ht="19.5" customHeight="1" thickTop="1" thickBot="1" x14ac:dyDescent="0.25">
      <c r="C57" s="58">
        <v>5</v>
      </c>
      <c r="D57" s="58" t="s">
        <v>1295</v>
      </c>
      <c r="E57" s="58" t="s">
        <v>1421</v>
      </c>
      <c r="F57" s="58" t="s">
        <v>1412</v>
      </c>
      <c r="G57" s="58" t="s">
        <v>1368</v>
      </c>
      <c r="H57" s="58" t="s">
        <v>1413</v>
      </c>
      <c r="I57" s="59">
        <v>300</v>
      </c>
      <c r="J57" s="60" t="s">
        <v>1419</v>
      </c>
      <c r="K57" s="57">
        <f t="shared" ca="1" si="7"/>
        <v>129600</v>
      </c>
      <c r="P57" s="188" t="str">
        <f t="shared" si="6"/>
        <v>Despesa</v>
      </c>
      <c r="Q57" s="191" t="str">
        <f t="shared" si="3"/>
        <v/>
      </c>
      <c r="R57" s="191" t="str">
        <f t="shared" si="4"/>
        <v/>
      </c>
      <c r="S57" s="191" t="str">
        <f t="shared" si="8"/>
        <v>Despesa</v>
      </c>
      <c r="T57" s="192" t="str">
        <f>VLOOKUP(D57,'PC Receitas'!$N$4:$O$14,2,FALSE)</f>
        <v>Despesas_com_Lazer_e_Informacao</v>
      </c>
    </row>
    <row r="58" spans="3:20" ht="19.5" customHeight="1" thickTop="1" thickBot="1" x14ac:dyDescent="0.25">
      <c r="C58" s="58">
        <v>5</v>
      </c>
      <c r="D58" s="58" t="s">
        <v>1295</v>
      </c>
      <c r="E58" s="58" t="s">
        <v>1421</v>
      </c>
      <c r="F58" s="58" t="s">
        <v>1412</v>
      </c>
      <c r="G58" s="58" t="s">
        <v>1368</v>
      </c>
      <c r="H58" s="58" t="s">
        <v>1413</v>
      </c>
      <c r="I58" s="59">
        <v>300</v>
      </c>
      <c r="J58" s="60" t="s">
        <v>1419</v>
      </c>
      <c r="K58" s="57">
        <f t="shared" ca="1" si="7"/>
        <v>129300</v>
      </c>
      <c r="P58" s="188" t="str">
        <f t="shared" si="6"/>
        <v>Despesa</v>
      </c>
      <c r="Q58" s="191" t="str">
        <f t="shared" si="3"/>
        <v/>
      </c>
      <c r="R58" s="191" t="str">
        <f t="shared" si="4"/>
        <v/>
      </c>
      <c r="S58" s="191" t="str">
        <f t="shared" si="8"/>
        <v>Despesa</v>
      </c>
      <c r="T58" s="192" t="str">
        <f>VLOOKUP(D58,'PC Receitas'!$N$4:$O$14,2,FALSE)</f>
        <v>Despesas_com_Lazer_e_Informacao</v>
      </c>
    </row>
    <row r="59" spans="3:20" ht="19.5" customHeight="1" thickTop="1" thickBot="1" x14ac:dyDescent="0.25">
      <c r="C59" s="58">
        <v>2</v>
      </c>
      <c r="D59" s="58" t="s">
        <v>1403</v>
      </c>
      <c r="E59" s="58" t="s">
        <v>1415</v>
      </c>
      <c r="F59" s="58" t="s">
        <v>1404</v>
      </c>
      <c r="G59" s="58" t="s">
        <v>1364</v>
      </c>
      <c r="H59" s="58" t="s">
        <v>1405</v>
      </c>
      <c r="I59" s="59">
        <v>100</v>
      </c>
      <c r="J59" s="60" t="s">
        <v>1419</v>
      </c>
      <c r="K59" s="57">
        <f t="shared" ca="1" si="7"/>
        <v>129200</v>
      </c>
      <c r="P59" s="188" t="str">
        <f t="shared" si="6"/>
        <v/>
      </c>
      <c r="Q59" s="191" t="str">
        <f t="shared" si="3"/>
        <v>Despesa</v>
      </c>
      <c r="R59" s="191" t="str">
        <f t="shared" si="4"/>
        <v/>
      </c>
      <c r="S59" s="191" t="str">
        <f t="shared" si="8"/>
        <v>Despesa</v>
      </c>
      <c r="T59" s="192" t="str">
        <f>VLOOKUP(D59,'PC Receitas'!$N$4:$O$14,2,FALSE)</f>
        <v>Despesas_de_Moradia</v>
      </c>
    </row>
    <row r="60" spans="3:20" ht="19.5" customHeight="1" thickTop="1" thickBot="1" x14ac:dyDescent="0.25">
      <c r="C60" s="58">
        <v>3</v>
      </c>
      <c r="D60" s="58" t="s">
        <v>1403</v>
      </c>
      <c r="E60" s="58" t="s">
        <v>1416</v>
      </c>
      <c r="F60" s="58" t="s">
        <v>1404</v>
      </c>
      <c r="G60" s="58" t="s">
        <v>1364</v>
      </c>
      <c r="H60" s="58" t="s">
        <v>1405</v>
      </c>
      <c r="I60" s="59">
        <v>150</v>
      </c>
      <c r="J60" s="60" t="s">
        <v>1419</v>
      </c>
      <c r="K60" s="57">
        <f t="shared" ca="1" si="7"/>
        <v>129050</v>
      </c>
      <c r="P60" s="188" t="str">
        <f t="shared" si="6"/>
        <v/>
      </c>
      <c r="Q60" s="191" t="str">
        <f t="shared" si="3"/>
        <v>Despesa</v>
      </c>
      <c r="R60" s="191" t="str">
        <f t="shared" si="4"/>
        <v/>
      </c>
      <c r="S60" s="191" t="str">
        <f t="shared" si="8"/>
        <v>Despesa</v>
      </c>
      <c r="T60" s="192" t="str">
        <f>VLOOKUP(D60,'PC Receitas'!$N$4:$O$14,2,FALSE)</f>
        <v>Despesas_de_Moradia</v>
      </c>
    </row>
    <row r="61" spans="3:20" ht="19.5" customHeight="1" thickTop="1" thickBot="1" x14ac:dyDescent="0.25">
      <c r="C61" s="58">
        <v>3</v>
      </c>
      <c r="D61" s="58" t="s">
        <v>1403</v>
      </c>
      <c r="E61" s="58" t="s">
        <v>1417</v>
      </c>
      <c r="F61" s="58" t="s">
        <v>1404</v>
      </c>
      <c r="G61" s="58" t="s">
        <v>1364</v>
      </c>
      <c r="H61" s="58" t="s">
        <v>1405</v>
      </c>
      <c r="I61" s="59">
        <v>200</v>
      </c>
      <c r="J61" s="60" t="s">
        <v>1419</v>
      </c>
      <c r="K61" s="57">
        <f t="shared" ca="1" si="7"/>
        <v>128850</v>
      </c>
      <c r="P61" s="188" t="str">
        <f t="shared" si="6"/>
        <v/>
      </c>
      <c r="Q61" s="191" t="str">
        <f t="shared" si="3"/>
        <v>Despesa</v>
      </c>
      <c r="R61" s="191" t="str">
        <f t="shared" si="4"/>
        <v/>
      </c>
      <c r="S61" s="191" t="str">
        <f t="shared" si="8"/>
        <v>Despesa</v>
      </c>
      <c r="T61" s="192" t="str">
        <f>VLOOKUP(D61,'PC Receitas'!$N$4:$O$14,2,FALSE)</f>
        <v>Despesas_de_Moradia</v>
      </c>
    </row>
    <row r="62" spans="3:20" ht="19.5" customHeight="1" thickTop="1" thickBot="1" x14ac:dyDescent="0.25">
      <c r="C62" s="58">
        <v>3</v>
      </c>
      <c r="D62" s="58" t="s">
        <v>1403</v>
      </c>
      <c r="E62" s="58" t="s">
        <v>1418</v>
      </c>
      <c r="F62" s="58" t="s">
        <v>1404</v>
      </c>
      <c r="G62" s="58" t="s">
        <v>1364</v>
      </c>
      <c r="H62" s="58"/>
      <c r="I62" s="59">
        <v>100</v>
      </c>
      <c r="J62" s="60" t="s">
        <v>1419</v>
      </c>
      <c r="K62" s="57">
        <f t="shared" ca="1" si="7"/>
        <v>128750</v>
      </c>
      <c r="P62" s="188" t="str">
        <f t="shared" si="6"/>
        <v/>
      </c>
      <c r="Q62" s="191" t="str">
        <f t="shared" si="3"/>
        <v>Despesa</v>
      </c>
      <c r="R62" s="191" t="str">
        <f t="shared" si="4"/>
        <v/>
      </c>
      <c r="S62" s="191" t="str">
        <f t="shared" si="8"/>
        <v>Despesa</v>
      </c>
      <c r="T62" s="192" t="str">
        <f>VLOOKUP(D62,'PC Receitas'!$N$4:$O$14,2,FALSE)</f>
        <v>Despesas_de_Moradia</v>
      </c>
    </row>
    <row r="63" spans="3:20" ht="19.5" customHeight="1" thickTop="1" thickBot="1" x14ac:dyDescent="0.25">
      <c r="C63" s="58">
        <v>5</v>
      </c>
      <c r="D63" s="58" t="s">
        <v>1295</v>
      </c>
      <c r="E63" s="58" t="s">
        <v>1421</v>
      </c>
      <c r="F63" s="58" t="s">
        <v>1412</v>
      </c>
      <c r="G63" s="58" t="s">
        <v>1368</v>
      </c>
      <c r="H63" s="58" t="s">
        <v>1413</v>
      </c>
      <c r="I63" s="59">
        <v>300</v>
      </c>
      <c r="J63" s="60" t="s">
        <v>1419</v>
      </c>
      <c r="K63" s="57">
        <f t="shared" ca="1" si="7"/>
        <v>128450</v>
      </c>
      <c r="P63" s="188" t="str">
        <f t="shared" si="6"/>
        <v>Despesa</v>
      </c>
      <c r="Q63" s="191" t="str">
        <f t="shared" si="3"/>
        <v/>
      </c>
      <c r="R63" s="191" t="str">
        <f t="shared" si="4"/>
        <v/>
      </c>
      <c r="S63" s="191" t="str">
        <f t="shared" si="8"/>
        <v>Despesa</v>
      </c>
      <c r="T63" s="192" t="str">
        <f>VLOOKUP(D63,'PC Receitas'!$N$4:$O$14,2,FALSE)</f>
        <v>Despesas_com_Lazer_e_Informacao</v>
      </c>
    </row>
    <row r="64" spans="3:20" ht="19.5" customHeight="1" thickTop="1" thickBot="1" x14ac:dyDescent="0.25">
      <c r="C64" s="58">
        <v>2</v>
      </c>
      <c r="D64" s="58" t="s">
        <v>1403</v>
      </c>
      <c r="E64" s="58" t="s">
        <v>1415</v>
      </c>
      <c r="F64" s="58" t="s">
        <v>1404</v>
      </c>
      <c r="G64" s="58" t="s">
        <v>1364</v>
      </c>
      <c r="H64" s="58" t="s">
        <v>1405</v>
      </c>
      <c r="I64" s="59">
        <v>100</v>
      </c>
      <c r="J64" s="60" t="s">
        <v>1419</v>
      </c>
      <c r="K64" s="57">
        <f t="shared" ca="1" si="7"/>
        <v>128350</v>
      </c>
      <c r="P64" s="188" t="str">
        <f t="shared" si="6"/>
        <v/>
      </c>
      <c r="Q64" s="191" t="str">
        <f t="shared" si="3"/>
        <v>Despesa</v>
      </c>
      <c r="R64" s="191" t="str">
        <f t="shared" si="4"/>
        <v/>
      </c>
      <c r="S64" s="191" t="str">
        <f t="shared" si="8"/>
        <v>Despesa</v>
      </c>
      <c r="T64" s="192" t="str">
        <f>VLOOKUP(D64,'PC Receitas'!$N$4:$O$14,2,FALSE)</f>
        <v>Despesas_de_Moradia</v>
      </c>
    </row>
    <row r="65" spans="3:20" ht="19.5" customHeight="1" thickTop="1" thickBot="1" x14ac:dyDescent="0.25">
      <c r="C65" s="58">
        <v>3</v>
      </c>
      <c r="D65" s="58" t="s">
        <v>1403</v>
      </c>
      <c r="E65" s="58" t="s">
        <v>1416</v>
      </c>
      <c r="F65" s="58" t="s">
        <v>1404</v>
      </c>
      <c r="G65" s="58" t="s">
        <v>1364</v>
      </c>
      <c r="H65" s="58" t="s">
        <v>1405</v>
      </c>
      <c r="I65" s="59">
        <v>150</v>
      </c>
      <c r="J65" s="60" t="s">
        <v>1419</v>
      </c>
      <c r="K65" s="57">
        <f t="shared" ca="1" si="7"/>
        <v>128200</v>
      </c>
      <c r="P65" s="188" t="str">
        <f t="shared" si="6"/>
        <v/>
      </c>
      <c r="Q65" s="191" t="str">
        <f t="shared" si="3"/>
        <v>Despesa</v>
      </c>
      <c r="R65" s="191" t="str">
        <f t="shared" si="4"/>
        <v/>
      </c>
      <c r="S65" s="191" t="str">
        <f t="shared" si="8"/>
        <v>Despesa</v>
      </c>
      <c r="T65" s="192" t="str">
        <f>VLOOKUP(D65,'PC Receitas'!$N$4:$O$14,2,FALSE)</f>
        <v>Despesas_de_Moradia</v>
      </c>
    </row>
    <row r="66" spans="3:20" ht="19.5" customHeight="1" thickTop="1" thickBot="1" x14ac:dyDescent="0.25">
      <c r="C66" s="58">
        <v>3</v>
      </c>
      <c r="D66" s="58" t="s">
        <v>1403</v>
      </c>
      <c r="E66" s="58" t="s">
        <v>1417</v>
      </c>
      <c r="F66" s="58" t="s">
        <v>1404</v>
      </c>
      <c r="G66" s="58" t="s">
        <v>1364</v>
      </c>
      <c r="H66" s="58" t="s">
        <v>1405</v>
      </c>
      <c r="I66" s="59">
        <v>200</v>
      </c>
      <c r="J66" s="60" t="s">
        <v>1419</v>
      </c>
      <c r="K66" s="57">
        <f t="shared" ca="1" si="7"/>
        <v>128000</v>
      </c>
      <c r="P66" s="188" t="str">
        <f t="shared" si="6"/>
        <v/>
      </c>
      <c r="Q66" s="191" t="str">
        <f t="shared" si="3"/>
        <v>Despesa</v>
      </c>
      <c r="R66" s="191" t="str">
        <f t="shared" si="4"/>
        <v/>
      </c>
      <c r="S66" s="191" t="str">
        <f t="shared" si="8"/>
        <v>Despesa</v>
      </c>
      <c r="T66" s="192" t="str">
        <f>VLOOKUP(D66,'PC Receitas'!$N$4:$O$14,2,FALSE)</f>
        <v>Despesas_de_Moradia</v>
      </c>
    </row>
    <row r="67" spans="3:20" ht="19.5" customHeight="1" thickTop="1" thickBot="1" x14ac:dyDescent="0.25">
      <c r="C67" s="58">
        <v>3</v>
      </c>
      <c r="D67" s="58" t="s">
        <v>1403</v>
      </c>
      <c r="E67" s="58" t="s">
        <v>1418</v>
      </c>
      <c r="F67" s="58" t="s">
        <v>1404</v>
      </c>
      <c r="G67" s="58" t="s">
        <v>1364</v>
      </c>
      <c r="H67" s="58"/>
      <c r="I67" s="59">
        <v>100</v>
      </c>
      <c r="J67" s="60" t="s">
        <v>1419</v>
      </c>
      <c r="K67" s="57">
        <f t="shared" ca="1" si="7"/>
        <v>127900</v>
      </c>
      <c r="P67" s="188" t="str">
        <f t="shared" si="6"/>
        <v/>
      </c>
      <c r="Q67" s="191" t="str">
        <f t="shared" si="3"/>
        <v>Despesa</v>
      </c>
      <c r="R67" s="191" t="str">
        <f t="shared" si="4"/>
        <v/>
      </c>
      <c r="S67" s="191" t="str">
        <f t="shared" si="8"/>
        <v>Despesa</v>
      </c>
      <c r="T67" s="192" t="str">
        <f>VLOOKUP(D67,'PC Receitas'!$N$4:$O$14,2,FALSE)</f>
        <v>Despesas_de_Moradia</v>
      </c>
    </row>
    <row r="68" spans="3:20" ht="19.5" customHeight="1" thickTop="1" thickBot="1" x14ac:dyDescent="0.25">
      <c r="C68" s="58">
        <v>5</v>
      </c>
      <c r="D68" s="58" t="s">
        <v>1295</v>
      </c>
      <c r="E68" s="58" t="s">
        <v>1421</v>
      </c>
      <c r="F68" s="58" t="s">
        <v>1412</v>
      </c>
      <c r="G68" s="58" t="s">
        <v>1368</v>
      </c>
      <c r="H68" s="58" t="s">
        <v>1413</v>
      </c>
      <c r="I68" s="59">
        <v>300</v>
      </c>
      <c r="J68" s="60" t="s">
        <v>1419</v>
      </c>
      <c r="K68" s="57">
        <f t="shared" ca="1" si="7"/>
        <v>127600</v>
      </c>
      <c r="P68" s="188" t="str">
        <f t="shared" si="6"/>
        <v>Despesa</v>
      </c>
      <c r="Q68" s="191" t="str">
        <f t="shared" si="3"/>
        <v/>
      </c>
      <c r="R68" s="191" t="str">
        <f t="shared" si="4"/>
        <v/>
      </c>
      <c r="S68" s="191" t="str">
        <f t="shared" si="8"/>
        <v>Despesa</v>
      </c>
      <c r="T68" s="192" t="str">
        <f>VLOOKUP(D68,'PC Receitas'!$N$4:$O$14,2,FALSE)</f>
        <v>Despesas_com_Lazer_e_Informacao</v>
      </c>
    </row>
    <row r="69" spans="3:20" ht="19.5" customHeight="1" thickTop="1" thickBot="1" x14ac:dyDescent="0.25">
      <c r="C69" s="58">
        <v>2</v>
      </c>
      <c r="D69" s="58" t="s">
        <v>1403</v>
      </c>
      <c r="E69" s="58" t="s">
        <v>1415</v>
      </c>
      <c r="F69" s="58" t="s">
        <v>1404</v>
      </c>
      <c r="G69" s="58" t="s">
        <v>1364</v>
      </c>
      <c r="H69" s="58" t="s">
        <v>1405</v>
      </c>
      <c r="I69" s="59">
        <v>100</v>
      </c>
      <c r="J69" s="60" t="s">
        <v>1419</v>
      </c>
      <c r="K69" s="57">
        <f t="shared" ca="1" si="7"/>
        <v>127500</v>
      </c>
      <c r="P69" s="188" t="str">
        <f t="shared" si="6"/>
        <v/>
      </c>
      <c r="Q69" s="191" t="str">
        <f t="shared" si="3"/>
        <v>Despesa</v>
      </c>
      <c r="R69" s="191" t="str">
        <f t="shared" si="4"/>
        <v/>
      </c>
      <c r="S69" s="191" t="str">
        <f t="shared" si="8"/>
        <v>Despesa</v>
      </c>
      <c r="T69" s="192" t="str">
        <f>VLOOKUP(D69,'PC Receitas'!$N$4:$O$14,2,FALSE)</f>
        <v>Despesas_de_Moradia</v>
      </c>
    </row>
    <row r="70" spans="3:20" ht="19.5" customHeight="1" thickTop="1" thickBot="1" x14ac:dyDescent="0.25">
      <c r="C70" s="58">
        <v>3</v>
      </c>
      <c r="D70" s="58" t="s">
        <v>1403</v>
      </c>
      <c r="E70" s="58" t="s">
        <v>1416</v>
      </c>
      <c r="F70" s="58" t="s">
        <v>1404</v>
      </c>
      <c r="G70" s="58" t="s">
        <v>1364</v>
      </c>
      <c r="H70" s="58" t="s">
        <v>1405</v>
      </c>
      <c r="I70" s="59">
        <v>150</v>
      </c>
      <c r="J70" s="60" t="s">
        <v>1419</v>
      </c>
      <c r="K70" s="57">
        <f t="shared" ca="1" si="7"/>
        <v>127350</v>
      </c>
      <c r="P70" s="188" t="str">
        <f t="shared" si="6"/>
        <v/>
      </c>
      <c r="Q70" s="191" t="str">
        <f t="shared" ref="Q70:Q133" si="9">IF(T70="Despesas_de_Moradia","Despesa",IF(T70="Despesas_com_Alimentacao","Despesa",IF(T70="Despesas_com_Saude","Despesa","")))</f>
        <v>Despesa</v>
      </c>
      <c r="R70" s="191" t="str">
        <f t="shared" ref="R70:R133" si="10">IF(T70="Renda_Familiar","Receita",IF(T70="Receitas_com_Aplicacoes_Financeiras","Receita",IF(T70="Outras_Receitas","Receita","")))</f>
        <v/>
      </c>
      <c r="S70" s="191" t="str">
        <f t="shared" si="8"/>
        <v>Despesa</v>
      </c>
      <c r="T70" s="192" t="str">
        <f>VLOOKUP(D70,'PC Receitas'!$N$4:$O$14,2,FALSE)</f>
        <v>Despesas_de_Moradia</v>
      </c>
    </row>
    <row r="71" spans="3:20" ht="19.5" customHeight="1" thickTop="1" thickBot="1" x14ac:dyDescent="0.25">
      <c r="C71" s="58">
        <v>3</v>
      </c>
      <c r="D71" s="58" t="s">
        <v>1403</v>
      </c>
      <c r="E71" s="58" t="s">
        <v>1417</v>
      </c>
      <c r="F71" s="58" t="s">
        <v>1404</v>
      </c>
      <c r="G71" s="58" t="s">
        <v>1364</v>
      </c>
      <c r="H71" s="58" t="s">
        <v>1405</v>
      </c>
      <c r="I71" s="59">
        <v>2000</v>
      </c>
      <c r="J71" s="60" t="s">
        <v>1419</v>
      </c>
      <c r="K71" s="57">
        <f t="shared" ca="1" si="7"/>
        <v>125350</v>
      </c>
      <c r="P71" s="188" t="str">
        <f t="shared" si="6"/>
        <v/>
      </c>
      <c r="Q71" s="191" t="str">
        <f t="shared" si="9"/>
        <v>Despesa</v>
      </c>
      <c r="R71" s="191" t="str">
        <f t="shared" si="10"/>
        <v/>
      </c>
      <c r="S71" s="191" t="str">
        <f t="shared" si="8"/>
        <v>Despesa</v>
      </c>
      <c r="T71" s="192" t="str">
        <f>VLOOKUP(D71,'PC Receitas'!$N$4:$O$14,2,FALSE)</f>
        <v>Despesas_de_Moradia</v>
      </c>
    </row>
    <row r="72" spans="3:20" ht="19.5" customHeight="1" thickTop="1" thickBot="1" x14ac:dyDescent="0.25">
      <c r="C72" s="58">
        <v>3</v>
      </c>
      <c r="D72" s="58" t="s">
        <v>1403</v>
      </c>
      <c r="E72" s="58" t="s">
        <v>1418</v>
      </c>
      <c r="F72" s="58" t="s">
        <v>1404</v>
      </c>
      <c r="G72" s="58" t="s">
        <v>1364</v>
      </c>
      <c r="H72" s="58"/>
      <c r="I72" s="59">
        <v>100</v>
      </c>
      <c r="J72" s="60" t="s">
        <v>1419</v>
      </c>
      <c r="K72" s="57">
        <f t="shared" ca="1" si="7"/>
        <v>125250</v>
      </c>
      <c r="P72" s="188" t="str">
        <f t="shared" si="6"/>
        <v/>
      </c>
      <c r="Q72" s="191" t="str">
        <f t="shared" si="9"/>
        <v>Despesa</v>
      </c>
      <c r="R72" s="191" t="str">
        <f t="shared" si="10"/>
        <v/>
      </c>
      <c r="S72" s="191" t="str">
        <f t="shared" si="8"/>
        <v>Despesa</v>
      </c>
      <c r="T72" s="192" t="str">
        <f>VLOOKUP(D72,'PC Receitas'!$N$4:$O$14,2,FALSE)</f>
        <v>Despesas_de_Moradia</v>
      </c>
    </row>
    <row r="73" spans="3:20" ht="19.5" customHeight="1" thickTop="1" thickBot="1" x14ac:dyDescent="0.25">
      <c r="C73" s="58">
        <v>5</v>
      </c>
      <c r="D73" s="58" t="s">
        <v>1295</v>
      </c>
      <c r="E73" s="58" t="s">
        <v>1421</v>
      </c>
      <c r="F73" s="58" t="s">
        <v>1412</v>
      </c>
      <c r="G73" s="58" t="s">
        <v>1368</v>
      </c>
      <c r="H73" s="58" t="s">
        <v>1413</v>
      </c>
      <c r="I73" s="59">
        <v>300</v>
      </c>
      <c r="J73" s="60" t="s">
        <v>1419</v>
      </c>
      <c r="K73" s="57">
        <f t="shared" ca="1" si="7"/>
        <v>124950</v>
      </c>
      <c r="P73" s="188" t="str">
        <f t="shared" si="6"/>
        <v>Despesa</v>
      </c>
      <c r="Q73" s="191" t="str">
        <f t="shared" si="9"/>
        <v/>
      </c>
      <c r="R73" s="191" t="str">
        <f t="shared" si="10"/>
        <v/>
      </c>
      <c r="S73" s="191" t="str">
        <f t="shared" si="8"/>
        <v>Despesa</v>
      </c>
      <c r="T73" s="192" t="str">
        <f>VLOOKUP(D73,'PC Receitas'!$N$4:$O$14,2,FALSE)</f>
        <v>Despesas_com_Lazer_e_Informacao</v>
      </c>
    </row>
    <row r="74" spans="3:20" ht="19.5" customHeight="1" thickTop="1" thickBot="1" x14ac:dyDescent="0.25">
      <c r="C74" s="58">
        <v>2</v>
      </c>
      <c r="D74" s="58" t="s">
        <v>1403</v>
      </c>
      <c r="E74" s="58" t="s">
        <v>1415</v>
      </c>
      <c r="F74" s="58" t="s">
        <v>1404</v>
      </c>
      <c r="G74" s="58" t="s">
        <v>1364</v>
      </c>
      <c r="H74" s="58" t="s">
        <v>1405</v>
      </c>
      <c r="I74" s="59">
        <v>100</v>
      </c>
      <c r="J74" s="60" t="s">
        <v>1419</v>
      </c>
      <c r="K74" s="57">
        <f t="shared" ca="1" si="7"/>
        <v>124850</v>
      </c>
      <c r="P74" s="188" t="str">
        <f t="shared" si="6"/>
        <v/>
      </c>
      <c r="Q74" s="191" t="str">
        <f t="shared" si="9"/>
        <v>Despesa</v>
      </c>
      <c r="R74" s="191" t="str">
        <f t="shared" si="10"/>
        <v/>
      </c>
      <c r="S74" s="191" t="str">
        <f t="shared" si="8"/>
        <v>Despesa</v>
      </c>
      <c r="T74" s="192" t="str">
        <f>VLOOKUP(D74,'PC Receitas'!$N$4:$O$14,2,FALSE)</f>
        <v>Despesas_de_Moradia</v>
      </c>
    </row>
    <row r="75" spans="3:20" ht="19.5" customHeight="1" thickTop="1" thickBot="1" x14ac:dyDescent="0.25">
      <c r="C75" s="58">
        <v>3</v>
      </c>
      <c r="D75" s="58" t="s">
        <v>1403</v>
      </c>
      <c r="E75" s="58" t="s">
        <v>1416</v>
      </c>
      <c r="F75" s="58" t="s">
        <v>1404</v>
      </c>
      <c r="G75" s="58" t="s">
        <v>1364</v>
      </c>
      <c r="H75" s="58" t="s">
        <v>1405</v>
      </c>
      <c r="I75" s="59">
        <v>150</v>
      </c>
      <c r="J75" s="60" t="s">
        <v>1419</v>
      </c>
      <c r="K75" s="57">
        <f t="shared" ca="1" si="7"/>
        <v>124700</v>
      </c>
      <c r="P75" s="188" t="str">
        <f t="shared" si="6"/>
        <v/>
      </c>
      <c r="Q75" s="191" t="str">
        <f t="shared" si="9"/>
        <v>Despesa</v>
      </c>
      <c r="R75" s="191" t="str">
        <f t="shared" si="10"/>
        <v/>
      </c>
      <c r="S75" s="191" t="str">
        <f t="shared" si="8"/>
        <v>Despesa</v>
      </c>
      <c r="T75" s="192" t="str">
        <f>VLOOKUP(D75,'PC Receitas'!$N$4:$O$14,2,FALSE)</f>
        <v>Despesas_de_Moradia</v>
      </c>
    </row>
    <row r="76" spans="3:20" ht="19.5" customHeight="1" thickTop="1" thickBot="1" x14ac:dyDescent="0.25">
      <c r="C76" s="58">
        <v>3</v>
      </c>
      <c r="D76" s="58" t="s">
        <v>1403</v>
      </c>
      <c r="E76" s="58" t="s">
        <v>1417</v>
      </c>
      <c r="F76" s="58" t="s">
        <v>1404</v>
      </c>
      <c r="G76" s="58" t="s">
        <v>1364</v>
      </c>
      <c r="H76" s="58" t="s">
        <v>1405</v>
      </c>
      <c r="I76" s="59">
        <v>20000</v>
      </c>
      <c r="J76" s="60" t="s">
        <v>1419</v>
      </c>
      <c r="K76" s="57">
        <f t="shared" ca="1" si="7"/>
        <v>104700</v>
      </c>
      <c r="P76" s="188" t="str">
        <f t="shared" si="6"/>
        <v/>
      </c>
      <c r="Q76" s="191" t="str">
        <f t="shared" si="9"/>
        <v>Despesa</v>
      </c>
      <c r="R76" s="191" t="str">
        <f t="shared" si="10"/>
        <v/>
      </c>
      <c r="S76" s="191" t="str">
        <f t="shared" si="8"/>
        <v>Despesa</v>
      </c>
      <c r="T76" s="192" t="str">
        <f>VLOOKUP(D76,'PC Receitas'!$N$4:$O$14,2,FALSE)</f>
        <v>Despesas_de_Moradia</v>
      </c>
    </row>
    <row r="77" spans="3:20" ht="19.5" customHeight="1" thickTop="1" thickBot="1" x14ac:dyDescent="0.25">
      <c r="C77" s="58">
        <v>3</v>
      </c>
      <c r="D77" s="58" t="s">
        <v>1403</v>
      </c>
      <c r="E77" s="58" t="s">
        <v>1418</v>
      </c>
      <c r="F77" s="58" t="s">
        <v>1404</v>
      </c>
      <c r="G77" s="58" t="s">
        <v>1364</v>
      </c>
      <c r="H77" s="58"/>
      <c r="I77" s="59">
        <v>100</v>
      </c>
      <c r="J77" s="60" t="s">
        <v>1419</v>
      </c>
      <c r="K77" s="57">
        <f t="shared" ca="1" si="7"/>
        <v>104600</v>
      </c>
      <c r="P77" s="188" t="str">
        <f t="shared" si="6"/>
        <v/>
      </c>
      <c r="Q77" s="191" t="str">
        <f t="shared" si="9"/>
        <v>Despesa</v>
      </c>
      <c r="R77" s="191" t="str">
        <f t="shared" si="10"/>
        <v/>
      </c>
      <c r="S77" s="191" t="str">
        <f t="shared" si="8"/>
        <v>Despesa</v>
      </c>
      <c r="T77" s="192" t="str">
        <f>VLOOKUP(D77,'PC Receitas'!$N$4:$O$14,2,FALSE)</f>
        <v>Despesas_de_Moradia</v>
      </c>
    </row>
    <row r="78" spans="3:20" ht="19.5" customHeight="1" thickTop="1" thickBot="1" x14ac:dyDescent="0.25">
      <c r="C78" s="58">
        <v>5</v>
      </c>
      <c r="D78" s="58" t="s">
        <v>1295</v>
      </c>
      <c r="E78" s="58" t="s">
        <v>1421</v>
      </c>
      <c r="F78" s="58" t="s">
        <v>1412</v>
      </c>
      <c r="G78" s="58" t="s">
        <v>1368</v>
      </c>
      <c r="H78" s="58" t="s">
        <v>1413</v>
      </c>
      <c r="I78" s="59">
        <v>300</v>
      </c>
      <c r="J78" s="60" t="s">
        <v>1419</v>
      </c>
      <c r="K78" s="57">
        <f t="shared" ca="1" si="7"/>
        <v>104300</v>
      </c>
      <c r="P78" s="188" t="str">
        <f t="shared" si="6"/>
        <v>Despesa</v>
      </c>
      <c r="Q78" s="191" t="str">
        <f t="shared" si="9"/>
        <v/>
      </c>
      <c r="R78" s="191" t="str">
        <f t="shared" si="10"/>
        <v/>
      </c>
      <c r="S78" s="191" t="str">
        <f t="shared" si="8"/>
        <v>Despesa</v>
      </c>
      <c r="T78" s="192" t="str">
        <f>VLOOKUP(D78,'PC Receitas'!$N$4:$O$14,2,FALSE)</f>
        <v>Despesas_com_Lazer_e_Informacao</v>
      </c>
    </row>
    <row r="79" spans="3:20" ht="19.5" customHeight="1" thickTop="1" thickBot="1" x14ac:dyDescent="0.25">
      <c r="C79" s="58">
        <v>2</v>
      </c>
      <c r="D79" s="58" t="s">
        <v>1403</v>
      </c>
      <c r="E79" s="58" t="s">
        <v>1415</v>
      </c>
      <c r="F79" s="58" t="s">
        <v>1404</v>
      </c>
      <c r="G79" s="58" t="s">
        <v>1364</v>
      </c>
      <c r="H79" s="58" t="s">
        <v>1405</v>
      </c>
      <c r="I79" s="59">
        <v>100</v>
      </c>
      <c r="J79" s="60" t="s">
        <v>1419</v>
      </c>
      <c r="K79" s="57">
        <f t="shared" ca="1" si="7"/>
        <v>104200</v>
      </c>
      <c r="P79" s="188" t="str">
        <f t="shared" si="6"/>
        <v/>
      </c>
      <c r="Q79" s="191" t="str">
        <f t="shared" si="9"/>
        <v>Despesa</v>
      </c>
      <c r="R79" s="191" t="str">
        <f t="shared" si="10"/>
        <v/>
      </c>
      <c r="S79" s="191" t="str">
        <f t="shared" si="8"/>
        <v>Despesa</v>
      </c>
      <c r="T79" s="192" t="str">
        <f>VLOOKUP(D79,'PC Receitas'!$N$4:$O$14,2,FALSE)</f>
        <v>Despesas_de_Moradia</v>
      </c>
    </row>
    <row r="80" spans="3:20" ht="19.5" customHeight="1" thickTop="1" thickBot="1" x14ac:dyDescent="0.25">
      <c r="C80" s="58">
        <v>3</v>
      </c>
      <c r="D80" s="58" t="s">
        <v>1403</v>
      </c>
      <c r="E80" s="58" t="s">
        <v>1416</v>
      </c>
      <c r="F80" s="58" t="s">
        <v>1404</v>
      </c>
      <c r="G80" s="58" t="s">
        <v>1364</v>
      </c>
      <c r="H80" s="58" t="s">
        <v>1405</v>
      </c>
      <c r="I80" s="59">
        <v>150</v>
      </c>
      <c r="J80" s="60" t="s">
        <v>1419</v>
      </c>
      <c r="K80" s="57">
        <f t="shared" ca="1" si="7"/>
        <v>104050</v>
      </c>
      <c r="P80" s="188" t="str">
        <f t="shared" ref="P80:P143" si="11">IF(T80="Despesas_com_Transportes","Despesa",IF(T80="Despesas_com_Lazer_e_Informacao","Despesa",IF(T80="Outras_Despesas","Despesa",IF(T80="Imposto_de_Renda","Despesa",IF(T80="Investimentos_Bens","Despesa","")))))</f>
        <v/>
      </c>
      <c r="Q80" s="191" t="str">
        <f t="shared" si="9"/>
        <v>Despesa</v>
      </c>
      <c r="R80" s="191" t="str">
        <f t="shared" si="10"/>
        <v/>
      </c>
      <c r="S80" s="191" t="str">
        <f t="shared" si="8"/>
        <v>Despesa</v>
      </c>
      <c r="T80" s="192" t="str">
        <f>VLOOKUP(D80,'PC Receitas'!$N$4:$O$14,2,FALSE)</f>
        <v>Despesas_de_Moradia</v>
      </c>
    </row>
    <row r="81" spans="3:20" ht="19.5" customHeight="1" thickTop="1" thickBot="1" x14ac:dyDescent="0.25">
      <c r="C81" s="58">
        <v>3</v>
      </c>
      <c r="D81" s="58" t="s">
        <v>1403</v>
      </c>
      <c r="E81" s="58" t="s">
        <v>1417</v>
      </c>
      <c r="F81" s="58" t="s">
        <v>1404</v>
      </c>
      <c r="G81" s="58" t="s">
        <v>1364</v>
      </c>
      <c r="H81" s="58" t="s">
        <v>1405</v>
      </c>
      <c r="I81" s="59">
        <v>200</v>
      </c>
      <c r="J81" s="60" t="s">
        <v>1419</v>
      </c>
      <c r="K81" s="57">
        <f t="shared" ca="1" si="7"/>
        <v>103850</v>
      </c>
      <c r="P81" s="188" t="str">
        <f t="shared" si="11"/>
        <v/>
      </c>
      <c r="Q81" s="191" t="str">
        <f t="shared" si="9"/>
        <v>Despesa</v>
      </c>
      <c r="R81" s="191" t="str">
        <f t="shared" si="10"/>
        <v/>
      </c>
      <c r="S81" s="191" t="str">
        <f t="shared" si="8"/>
        <v>Despesa</v>
      </c>
      <c r="T81" s="192" t="str">
        <f>VLOOKUP(D81,'PC Receitas'!$N$4:$O$14,2,FALSE)</f>
        <v>Despesas_de_Moradia</v>
      </c>
    </row>
    <row r="82" spans="3:20" ht="19.5" customHeight="1" thickTop="1" thickBot="1" x14ac:dyDescent="0.25">
      <c r="C82" s="58">
        <v>3</v>
      </c>
      <c r="D82" s="58" t="s">
        <v>1403</v>
      </c>
      <c r="E82" s="58" t="s">
        <v>1418</v>
      </c>
      <c r="F82" s="58" t="s">
        <v>1404</v>
      </c>
      <c r="G82" s="58" t="s">
        <v>1364</v>
      </c>
      <c r="H82" s="58"/>
      <c r="I82" s="59">
        <v>100</v>
      </c>
      <c r="J82" s="60" t="s">
        <v>1419</v>
      </c>
      <c r="K82" s="57">
        <f t="shared" ca="1" si="7"/>
        <v>103750</v>
      </c>
      <c r="P82" s="188" t="str">
        <f t="shared" si="11"/>
        <v/>
      </c>
      <c r="Q82" s="191" t="str">
        <f t="shared" si="9"/>
        <v>Despesa</v>
      </c>
      <c r="R82" s="191" t="str">
        <f t="shared" si="10"/>
        <v/>
      </c>
      <c r="S82" s="191" t="str">
        <f t="shared" si="8"/>
        <v>Despesa</v>
      </c>
      <c r="T82" s="192" t="str">
        <f>VLOOKUP(D82,'PC Receitas'!$N$4:$O$14,2,FALSE)</f>
        <v>Despesas_de_Moradia</v>
      </c>
    </row>
    <row r="83" spans="3:20" ht="19.5" customHeight="1" thickTop="1" thickBot="1" x14ac:dyDescent="0.25">
      <c r="C83" s="58">
        <v>5</v>
      </c>
      <c r="D83" s="58" t="s">
        <v>1295</v>
      </c>
      <c r="E83" s="58" t="s">
        <v>1421</v>
      </c>
      <c r="F83" s="58" t="s">
        <v>1412</v>
      </c>
      <c r="G83" s="58" t="s">
        <v>1368</v>
      </c>
      <c r="H83" s="58" t="s">
        <v>1413</v>
      </c>
      <c r="I83" s="59">
        <v>300</v>
      </c>
      <c r="J83" s="60" t="s">
        <v>1419</v>
      </c>
      <c r="K83" s="57">
        <f t="shared" ref="K83:K146" ca="1" si="12">K82+IF(AND(J83="Pago",OR(D83=$V$5,D83=$V$6,D83=$V$7)),I83,IF(AND(J83="Pago",OR(D83=$V$8,D83=$V$9,D83=$V$10,D83=$V$11,D83=$V$12,D83=$V$13,D83=$V$14,D83=$V$15)),-I83,IF(G83="À Vista",IF(J83="Pago",-I83,0),0)))</f>
        <v>103450</v>
      </c>
      <c r="P83" s="188" t="str">
        <f t="shared" si="11"/>
        <v>Despesa</v>
      </c>
      <c r="Q83" s="191" t="str">
        <f t="shared" si="9"/>
        <v/>
      </c>
      <c r="R83" s="191" t="str">
        <f t="shared" si="10"/>
        <v/>
      </c>
      <c r="S83" s="191" t="str">
        <f t="shared" si="8"/>
        <v>Despesa</v>
      </c>
      <c r="T83" s="192" t="str">
        <f>VLOOKUP(D83,'PC Receitas'!$N$4:$O$14,2,FALSE)</f>
        <v>Despesas_com_Lazer_e_Informacao</v>
      </c>
    </row>
    <row r="84" spans="3:20" ht="19.5" customHeight="1" thickTop="1" thickBot="1" x14ac:dyDescent="0.25">
      <c r="C84" s="58">
        <v>5</v>
      </c>
      <c r="D84" s="58" t="s">
        <v>1295</v>
      </c>
      <c r="E84" s="58" t="s">
        <v>1421</v>
      </c>
      <c r="F84" s="58" t="s">
        <v>1412</v>
      </c>
      <c r="G84" s="58" t="s">
        <v>1368</v>
      </c>
      <c r="H84" s="58" t="s">
        <v>1413</v>
      </c>
      <c r="I84" s="59">
        <v>300</v>
      </c>
      <c r="J84" s="60" t="s">
        <v>1419</v>
      </c>
      <c r="K84" s="57">
        <f t="shared" ca="1" si="12"/>
        <v>103150</v>
      </c>
      <c r="P84" s="188" t="str">
        <f t="shared" si="11"/>
        <v>Despesa</v>
      </c>
      <c r="Q84" s="191" t="str">
        <f t="shared" si="9"/>
        <v/>
      </c>
      <c r="R84" s="191" t="str">
        <f t="shared" si="10"/>
        <v/>
      </c>
      <c r="S84" s="191" t="str">
        <f t="shared" ref="S84:S147" si="13">IF(P84&lt;&gt;"",P84,IF(Q84&lt;&gt;"",Q84,IF(R84&lt;&gt;"",R84,"")))</f>
        <v>Despesa</v>
      </c>
      <c r="T84" s="192" t="str">
        <f>VLOOKUP(D84,'PC Receitas'!$N$4:$O$14,2,FALSE)</f>
        <v>Despesas_com_Lazer_e_Informacao</v>
      </c>
    </row>
    <row r="85" spans="3:20" ht="19.5" customHeight="1" thickTop="1" thickBot="1" x14ac:dyDescent="0.25">
      <c r="C85" s="58">
        <v>2</v>
      </c>
      <c r="D85" s="58" t="s">
        <v>1403</v>
      </c>
      <c r="E85" s="58" t="s">
        <v>1415</v>
      </c>
      <c r="F85" s="58" t="s">
        <v>1404</v>
      </c>
      <c r="G85" s="58" t="s">
        <v>1364</v>
      </c>
      <c r="H85" s="58" t="s">
        <v>1405</v>
      </c>
      <c r="I85" s="59">
        <v>100</v>
      </c>
      <c r="J85" s="60" t="s">
        <v>1419</v>
      </c>
      <c r="K85" s="57">
        <f t="shared" ca="1" si="12"/>
        <v>103050</v>
      </c>
      <c r="P85" s="188" t="str">
        <f t="shared" si="11"/>
        <v/>
      </c>
      <c r="Q85" s="191" t="str">
        <f t="shared" si="9"/>
        <v>Despesa</v>
      </c>
      <c r="R85" s="191" t="str">
        <f t="shared" si="10"/>
        <v/>
      </c>
      <c r="S85" s="191" t="str">
        <f t="shared" si="13"/>
        <v>Despesa</v>
      </c>
      <c r="T85" s="192" t="str">
        <f>VLOOKUP(D85,'PC Receitas'!$N$4:$O$14,2,FALSE)</f>
        <v>Despesas_de_Moradia</v>
      </c>
    </row>
    <row r="86" spans="3:20" ht="19.5" customHeight="1" thickTop="1" thickBot="1" x14ac:dyDescent="0.25">
      <c r="C86" s="58">
        <v>3</v>
      </c>
      <c r="D86" s="58" t="s">
        <v>1403</v>
      </c>
      <c r="E86" s="58" t="s">
        <v>1416</v>
      </c>
      <c r="F86" s="58" t="s">
        <v>1404</v>
      </c>
      <c r="G86" s="58" t="s">
        <v>1364</v>
      </c>
      <c r="H86" s="58" t="s">
        <v>1405</v>
      </c>
      <c r="I86" s="59">
        <v>150</v>
      </c>
      <c r="J86" s="60" t="s">
        <v>1419</v>
      </c>
      <c r="K86" s="57">
        <f t="shared" ca="1" si="12"/>
        <v>102900</v>
      </c>
      <c r="P86" s="188" t="str">
        <f t="shared" si="11"/>
        <v/>
      </c>
      <c r="Q86" s="191" t="str">
        <f t="shared" si="9"/>
        <v>Despesa</v>
      </c>
      <c r="R86" s="191" t="str">
        <f t="shared" si="10"/>
        <v/>
      </c>
      <c r="S86" s="191" t="str">
        <f t="shared" si="13"/>
        <v>Despesa</v>
      </c>
      <c r="T86" s="192" t="str">
        <f>VLOOKUP(D86,'PC Receitas'!$N$4:$O$14,2,FALSE)</f>
        <v>Despesas_de_Moradia</v>
      </c>
    </row>
    <row r="87" spans="3:20" ht="19.5" customHeight="1" thickTop="1" thickBot="1" x14ac:dyDescent="0.25">
      <c r="C87" s="58">
        <v>3</v>
      </c>
      <c r="D87" s="58" t="s">
        <v>1403</v>
      </c>
      <c r="E87" s="58" t="s">
        <v>1417</v>
      </c>
      <c r="F87" s="58" t="s">
        <v>1404</v>
      </c>
      <c r="G87" s="58" t="s">
        <v>1364</v>
      </c>
      <c r="H87" s="58" t="s">
        <v>1405</v>
      </c>
      <c r="I87" s="59">
        <v>200</v>
      </c>
      <c r="J87" s="60" t="s">
        <v>1419</v>
      </c>
      <c r="K87" s="57">
        <f t="shared" ca="1" si="12"/>
        <v>102700</v>
      </c>
      <c r="P87" s="188" t="str">
        <f t="shared" si="11"/>
        <v/>
      </c>
      <c r="Q87" s="191" t="str">
        <f t="shared" si="9"/>
        <v>Despesa</v>
      </c>
      <c r="R87" s="191" t="str">
        <f t="shared" si="10"/>
        <v/>
      </c>
      <c r="S87" s="191" t="str">
        <f t="shared" si="13"/>
        <v>Despesa</v>
      </c>
      <c r="T87" s="192" t="str">
        <f>VLOOKUP(D87,'PC Receitas'!$N$4:$O$14,2,FALSE)</f>
        <v>Despesas_de_Moradia</v>
      </c>
    </row>
    <row r="88" spans="3:20" ht="19.5" customHeight="1" thickTop="1" thickBot="1" x14ac:dyDescent="0.25">
      <c r="C88" s="58">
        <v>3</v>
      </c>
      <c r="D88" s="58" t="s">
        <v>1403</v>
      </c>
      <c r="E88" s="58" t="s">
        <v>1418</v>
      </c>
      <c r="F88" s="58" t="s">
        <v>1404</v>
      </c>
      <c r="G88" s="58" t="s">
        <v>1364</v>
      </c>
      <c r="H88" s="58"/>
      <c r="I88" s="59">
        <v>100</v>
      </c>
      <c r="J88" s="60" t="s">
        <v>1419</v>
      </c>
      <c r="K88" s="57">
        <f t="shared" ca="1" si="12"/>
        <v>102600</v>
      </c>
      <c r="P88" s="188" t="str">
        <f t="shared" si="11"/>
        <v/>
      </c>
      <c r="Q88" s="191" t="str">
        <f t="shared" si="9"/>
        <v>Despesa</v>
      </c>
      <c r="R88" s="191" t="str">
        <f t="shared" si="10"/>
        <v/>
      </c>
      <c r="S88" s="191" t="str">
        <f t="shared" si="13"/>
        <v>Despesa</v>
      </c>
      <c r="T88" s="192" t="str">
        <f>VLOOKUP(D88,'PC Receitas'!$N$4:$O$14,2,FALSE)</f>
        <v>Despesas_de_Moradia</v>
      </c>
    </row>
    <row r="89" spans="3:20" ht="19.5" customHeight="1" thickTop="1" thickBot="1" x14ac:dyDescent="0.25">
      <c r="C89" s="58">
        <v>5</v>
      </c>
      <c r="D89" s="58" t="s">
        <v>1295</v>
      </c>
      <c r="E89" s="58" t="s">
        <v>1421</v>
      </c>
      <c r="F89" s="58" t="s">
        <v>1412</v>
      </c>
      <c r="G89" s="58" t="s">
        <v>1368</v>
      </c>
      <c r="H89" s="58" t="s">
        <v>1413</v>
      </c>
      <c r="I89" s="59">
        <v>300</v>
      </c>
      <c r="J89" s="60" t="s">
        <v>1419</v>
      </c>
      <c r="K89" s="57">
        <f t="shared" ca="1" si="12"/>
        <v>102300</v>
      </c>
      <c r="P89" s="188" t="str">
        <f t="shared" si="11"/>
        <v>Despesa</v>
      </c>
      <c r="Q89" s="191" t="str">
        <f t="shared" si="9"/>
        <v/>
      </c>
      <c r="R89" s="191" t="str">
        <f t="shared" si="10"/>
        <v/>
      </c>
      <c r="S89" s="191" t="str">
        <f t="shared" si="13"/>
        <v>Despesa</v>
      </c>
      <c r="T89" s="192" t="str">
        <f>VLOOKUP(D89,'PC Receitas'!$N$4:$O$14,2,FALSE)</f>
        <v>Despesas_com_Lazer_e_Informacao</v>
      </c>
    </row>
    <row r="90" spans="3:20" ht="19.5" customHeight="1" thickTop="1" thickBot="1" x14ac:dyDescent="0.25">
      <c r="C90" s="58"/>
      <c r="D90" s="58"/>
      <c r="E90" s="58"/>
      <c r="F90" s="58"/>
      <c r="G90" s="58"/>
      <c r="H90" s="58"/>
      <c r="I90" s="59"/>
      <c r="J90" s="60"/>
      <c r="K90" s="57">
        <f t="shared" ca="1" si="12"/>
        <v>102300</v>
      </c>
      <c r="P90" s="188" t="e">
        <f t="shared" si="11"/>
        <v>#N/A</v>
      </c>
      <c r="Q90" s="191" t="e">
        <f t="shared" si="9"/>
        <v>#N/A</v>
      </c>
      <c r="R90" s="191" t="e">
        <f t="shared" si="10"/>
        <v>#N/A</v>
      </c>
      <c r="S90" s="191" t="e">
        <f t="shared" si="13"/>
        <v>#N/A</v>
      </c>
      <c r="T90" s="192" t="e">
        <f>VLOOKUP(D90,'PC Receitas'!$N$4:$O$14,2,FALSE)</f>
        <v>#N/A</v>
      </c>
    </row>
    <row r="91" spans="3:20" ht="19.5" customHeight="1" thickTop="1" thickBot="1" x14ac:dyDescent="0.25">
      <c r="C91" s="58"/>
      <c r="D91" s="58"/>
      <c r="E91" s="58"/>
      <c r="F91" s="58"/>
      <c r="G91" s="58"/>
      <c r="H91" s="58"/>
      <c r="I91" s="59"/>
      <c r="J91" s="60"/>
      <c r="K91" s="57">
        <f t="shared" ca="1" si="12"/>
        <v>102300</v>
      </c>
      <c r="P91" s="188" t="e">
        <f t="shared" si="11"/>
        <v>#N/A</v>
      </c>
      <c r="Q91" s="191" t="e">
        <f t="shared" si="9"/>
        <v>#N/A</v>
      </c>
      <c r="R91" s="191" t="e">
        <f t="shared" si="10"/>
        <v>#N/A</v>
      </c>
      <c r="S91" s="191" t="e">
        <f t="shared" si="13"/>
        <v>#N/A</v>
      </c>
      <c r="T91" s="192" t="e">
        <f>VLOOKUP(D91,'PC Receitas'!$N$4:$O$14,2,FALSE)</f>
        <v>#N/A</v>
      </c>
    </row>
    <row r="92" spans="3:20" ht="19.5" customHeight="1" thickTop="1" thickBot="1" x14ac:dyDescent="0.25">
      <c r="C92" s="58"/>
      <c r="D92" s="58"/>
      <c r="E92" s="58"/>
      <c r="F92" s="58"/>
      <c r="G92" s="58"/>
      <c r="H92" s="58"/>
      <c r="I92" s="59"/>
      <c r="J92" s="60"/>
      <c r="K92" s="57">
        <f t="shared" ca="1" si="12"/>
        <v>102300</v>
      </c>
      <c r="P92" s="188" t="e">
        <f t="shared" si="11"/>
        <v>#N/A</v>
      </c>
      <c r="Q92" s="191" t="e">
        <f t="shared" si="9"/>
        <v>#N/A</v>
      </c>
      <c r="R92" s="191" t="e">
        <f t="shared" si="10"/>
        <v>#N/A</v>
      </c>
      <c r="S92" s="191" t="e">
        <f t="shared" si="13"/>
        <v>#N/A</v>
      </c>
      <c r="T92" s="192" t="e">
        <f>VLOOKUP(D92,'PC Receitas'!$N$4:$O$14,2,FALSE)</f>
        <v>#N/A</v>
      </c>
    </row>
    <row r="93" spans="3:20" ht="19.5" customHeight="1" thickTop="1" thickBot="1" x14ac:dyDescent="0.25">
      <c r="C93" s="58"/>
      <c r="D93" s="58"/>
      <c r="E93" s="58"/>
      <c r="F93" s="58"/>
      <c r="G93" s="58"/>
      <c r="H93" s="58"/>
      <c r="I93" s="59"/>
      <c r="J93" s="60"/>
      <c r="K93" s="57">
        <f t="shared" ca="1" si="12"/>
        <v>102300</v>
      </c>
      <c r="P93" s="188" t="e">
        <f t="shared" si="11"/>
        <v>#N/A</v>
      </c>
      <c r="Q93" s="191" t="e">
        <f t="shared" si="9"/>
        <v>#N/A</v>
      </c>
      <c r="R93" s="191" t="e">
        <f t="shared" si="10"/>
        <v>#N/A</v>
      </c>
      <c r="S93" s="191" t="e">
        <f t="shared" si="13"/>
        <v>#N/A</v>
      </c>
      <c r="T93" s="192" t="e">
        <f>VLOOKUP(D93,'PC Receitas'!$N$4:$O$14,2,FALSE)</f>
        <v>#N/A</v>
      </c>
    </row>
    <row r="94" spans="3:20" ht="19.5" customHeight="1" thickTop="1" thickBot="1" x14ac:dyDescent="0.25">
      <c r="C94" s="58"/>
      <c r="D94" s="58"/>
      <c r="E94" s="58"/>
      <c r="F94" s="58"/>
      <c r="G94" s="58"/>
      <c r="H94" s="58"/>
      <c r="I94" s="59"/>
      <c r="J94" s="60"/>
      <c r="K94" s="57">
        <f t="shared" ca="1" si="12"/>
        <v>102300</v>
      </c>
      <c r="P94" s="188" t="e">
        <f t="shared" si="11"/>
        <v>#N/A</v>
      </c>
      <c r="Q94" s="191" t="e">
        <f t="shared" si="9"/>
        <v>#N/A</v>
      </c>
      <c r="R94" s="191" t="e">
        <f t="shared" si="10"/>
        <v>#N/A</v>
      </c>
      <c r="S94" s="191" t="e">
        <f t="shared" si="13"/>
        <v>#N/A</v>
      </c>
      <c r="T94" s="192" t="e">
        <f>VLOOKUP(D94,'PC Receitas'!$N$4:$O$14,2,FALSE)</f>
        <v>#N/A</v>
      </c>
    </row>
    <row r="95" spans="3:20" ht="19.5" customHeight="1" thickTop="1" thickBot="1" x14ac:dyDescent="0.25">
      <c r="C95" s="58"/>
      <c r="D95" s="58"/>
      <c r="E95" s="58"/>
      <c r="F95" s="58"/>
      <c r="G95" s="58"/>
      <c r="H95" s="58"/>
      <c r="I95" s="59"/>
      <c r="J95" s="60"/>
      <c r="K95" s="57">
        <f t="shared" ca="1" si="12"/>
        <v>102300</v>
      </c>
      <c r="P95" s="188" t="e">
        <f t="shared" si="11"/>
        <v>#N/A</v>
      </c>
      <c r="Q95" s="191" t="e">
        <f t="shared" si="9"/>
        <v>#N/A</v>
      </c>
      <c r="R95" s="191" t="e">
        <f t="shared" si="10"/>
        <v>#N/A</v>
      </c>
      <c r="S95" s="191" t="e">
        <f t="shared" si="13"/>
        <v>#N/A</v>
      </c>
      <c r="T95" s="192" t="e">
        <f>VLOOKUP(D95,'PC Receitas'!$N$4:$O$14,2,FALSE)</f>
        <v>#N/A</v>
      </c>
    </row>
    <row r="96" spans="3:20" ht="19.5" customHeight="1" thickTop="1" thickBot="1" x14ac:dyDescent="0.25">
      <c r="C96" s="58"/>
      <c r="D96" s="58"/>
      <c r="E96" s="58"/>
      <c r="F96" s="58"/>
      <c r="G96" s="58"/>
      <c r="H96" s="58"/>
      <c r="I96" s="59"/>
      <c r="J96" s="60"/>
      <c r="K96" s="57">
        <f t="shared" ca="1" si="12"/>
        <v>102300</v>
      </c>
      <c r="P96" s="188" t="e">
        <f t="shared" si="11"/>
        <v>#N/A</v>
      </c>
      <c r="Q96" s="191" t="e">
        <f t="shared" si="9"/>
        <v>#N/A</v>
      </c>
      <c r="R96" s="191" t="e">
        <f t="shared" si="10"/>
        <v>#N/A</v>
      </c>
      <c r="S96" s="191" t="e">
        <f t="shared" si="13"/>
        <v>#N/A</v>
      </c>
      <c r="T96" s="192" t="e">
        <f>VLOOKUP(D96,'PC Receitas'!$N$4:$O$14,2,FALSE)</f>
        <v>#N/A</v>
      </c>
    </row>
    <row r="97" spans="3:20" ht="19.5" customHeight="1" thickTop="1" thickBot="1" x14ac:dyDescent="0.25">
      <c r="C97" s="58"/>
      <c r="D97" s="58"/>
      <c r="E97" s="58"/>
      <c r="F97" s="58"/>
      <c r="G97" s="58"/>
      <c r="H97" s="58"/>
      <c r="I97" s="59"/>
      <c r="J97" s="60"/>
      <c r="K97" s="57">
        <f t="shared" ca="1" si="12"/>
        <v>102300</v>
      </c>
      <c r="P97" s="188" t="e">
        <f t="shared" si="11"/>
        <v>#N/A</v>
      </c>
      <c r="Q97" s="191" t="e">
        <f t="shared" si="9"/>
        <v>#N/A</v>
      </c>
      <c r="R97" s="191" t="e">
        <f t="shared" si="10"/>
        <v>#N/A</v>
      </c>
      <c r="S97" s="191" t="e">
        <f t="shared" si="13"/>
        <v>#N/A</v>
      </c>
      <c r="T97" s="192" t="e">
        <f>VLOOKUP(D97,'PC Receitas'!$N$4:$O$14,2,FALSE)</f>
        <v>#N/A</v>
      </c>
    </row>
    <row r="98" spans="3:20" ht="19.5" customHeight="1" thickTop="1" thickBot="1" x14ac:dyDescent="0.25">
      <c r="C98" s="58"/>
      <c r="D98" s="58"/>
      <c r="E98" s="58"/>
      <c r="F98" s="58"/>
      <c r="G98" s="58"/>
      <c r="H98" s="58"/>
      <c r="I98" s="59"/>
      <c r="J98" s="60"/>
      <c r="K98" s="57">
        <f t="shared" ca="1" si="12"/>
        <v>102300</v>
      </c>
      <c r="P98" s="188" t="e">
        <f t="shared" si="11"/>
        <v>#N/A</v>
      </c>
      <c r="Q98" s="191" t="e">
        <f t="shared" si="9"/>
        <v>#N/A</v>
      </c>
      <c r="R98" s="191" t="e">
        <f t="shared" si="10"/>
        <v>#N/A</v>
      </c>
      <c r="S98" s="191" t="e">
        <f t="shared" si="13"/>
        <v>#N/A</v>
      </c>
      <c r="T98" s="192" t="e">
        <f>VLOOKUP(D98,'PC Receitas'!$N$4:$O$14,2,FALSE)</f>
        <v>#N/A</v>
      </c>
    </row>
    <row r="99" spans="3:20" ht="19.5" customHeight="1" thickTop="1" thickBot="1" x14ac:dyDescent="0.25">
      <c r="C99" s="58"/>
      <c r="D99" s="58"/>
      <c r="E99" s="58"/>
      <c r="F99" s="58"/>
      <c r="G99" s="58"/>
      <c r="H99" s="58"/>
      <c r="I99" s="59"/>
      <c r="J99" s="60"/>
      <c r="K99" s="57">
        <f t="shared" ca="1" si="12"/>
        <v>102300</v>
      </c>
      <c r="P99" s="188" t="e">
        <f t="shared" si="11"/>
        <v>#N/A</v>
      </c>
      <c r="Q99" s="191" t="e">
        <f t="shared" si="9"/>
        <v>#N/A</v>
      </c>
      <c r="R99" s="191" t="e">
        <f t="shared" si="10"/>
        <v>#N/A</v>
      </c>
      <c r="S99" s="191" t="e">
        <f t="shared" si="13"/>
        <v>#N/A</v>
      </c>
      <c r="T99" s="192" t="e">
        <f>VLOOKUP(D99,'PC Receitas'!$N$4:$O$14,2,FALSE)</f>
        <v>#N/A</v>
      </c>
    </row>
    <row r="100" spans="3:20" ht="19.5" customHeight="1" thickTop="1" thickBot="1" x14ac:dyDescent="0.25">
      <c r="C100" s="58"/>
      <c r="D100" s="58"/>
      <c r="E100" s="58"/>
      <c r="F100" s="58"/>
      <c r="G100" s="58"/>
      <c r="H100" s="58"/>
      <c r="I100" s="59"/>
      <c r="J100" s="60"/>
      <c r="K100" s="57">
        <f t="shared" ca="1" si="12"/>
        <v>102300</v>
      </c>
      <c r="P100" s="188" t="e">
        <f t="shared" si="11"/>
        <v>#N/A</v>
      </c>
      <c r="Q100" s="191" t="e">
        <f t="shared" si="9"/>
        <v>#N/A</v>
      </c>
      <c r="R100" s="191" t="e">
        <f t="shared" si="10"/>
        <v>#N/A</v>
      </c>
      <c r="S100" s="191" t="e">
        <f t="shared" si="13"/>
        <v>#N/A</v>
      </c>
      <c r="T100" s="192" t="e">
        <f>VLOOKUP(D100,'PC Receitas'!$N$4:$O$14,2,FALSE)</f>
        <v>#N/A</v>
      </c>
    </row>
    <row r="101" spans="3:20" ht="19.5" customHeight="1" thickTop="1" thickBot="1" x14ac:dyDescent="0.25">
      <c r="C101" s="58"/>
      <c r="D101" s="58"/>
      <c r="E101" s="58"/>
      <c r="F101" s="58"/>
      <c r="G101" s="58"/>
      <c r="H101" s="58"/>
      <c r="I101" s="59"/>
      <c r="J101" s="60"/>
      <c r="K101" s="57">
        <f t="shared" ca="1" si="12"/>
        <v>102300</v>
      </c>
      <c r="P101" s="188" t="e">
        <f t="shared" si="11"/>
        <v>#N/A</v>
      </c>
      <c r="Q101" s="191" t="e">
        <f t="shared" si="9"/>
        <v>#N/A</v>
      </c>
      <c r="R101" s="191" t="e">
        <f t="shared" si="10"/>
        <v>#N/A</v>
      </c>
      <c r="S101" s="191" t="e">
        <f t="shared" si="13"/>
        <v>#N/A</v>
      </c>
      <c r="T101" s="192" t="e">
        <f>VLOOKUP(D101,'PC Receitas'!$N$4:$O$14,2,FALSE)</f>
        <v>#N/A</v>
      </c>
    </row>
    <row r="102" spans="3:20" ht="19.5" customHeight="1" thickTop="1" thickBot="1" x14ac:dyDescent="0.25">
      <c r="C102" s="58"/>
      <c r="D102" s="58"/>
      <c r="E102" s="58"/>
      <c r="F102" s="58"/>
      <c r="G102" s="58"/>
      <c r="H102" s="58"/>
      <c r="I102" s="59"/>
      <c r="J102" s="60"/>
      <c r="K102" s="57">
        <f t="shared" ca="1" si="12"/>
        <v>102300</v>
      </c>
      <c r="P102" s="188" t="e">
        <f t="shared" si="11"/>
        <v>#N/A</v>
      </c>
      <c r="Q102" s="191" t="e">
        <f t="shared" si="9"/>
        <v>#N/A</v>
      </c>
      <c r="R102" s="191" t="e">
        <f t="shared" si="10"/>
        <v>#N/A</v>
      </c>
      <c r="S102" s="191" t="e">
        <f t="shared" si="13"/>
        <v>#N/A</v>
      </c>
      <c r="T102" s="192" t="e">
        <f>VLOOKUP(D102,'PC Receitas'!$N$4:$O$14,2,FALSE)</f>
        <v>#N/A</v>
      </c>
    </row>
    <row r="103" spans="3:20" ht="19.5" customHeight="1" thickTop="1" thickBot="1" x14ac:dyDescent="0.25">
      <c r="C103" s="58"/>
      <c r="D103" s="58"/>
      <c r="E103" s="58"/>
      <c r="F103" s="58"/>
      <c r="G103" s="58"/>
      <c r="H103" s="58"/>
      <c r="I103" s="59"/>
      <c r="J103" s="60"/>
      <c r="K103" s="57">
        <f t="shared" ca="1" si="12"/>
        <v>102300</v>
      </c>
      <c r="P103" s="188" t="e">
        <f t="shared" si="11"/>
        <v>#N/A</v>
      </c>
      <c r="Q103" s="191" t="e">
        <f t="shared" si="9"/>
        <v>#N/A</v>
      </c>
      <c r="R103" s="191" t="e">
        <f t="shared" si="10"/>
        <v>#N/A</v>
      </c>
      <c r="S103" s="191" t="e">
        <f t="shared" si="13"/>
        <v>#N/A</v>
      </c>
      <c r="T103" s="192" t="e">
        <f>VLOOKUP(D103,'PC Receitas'!$N$4:$O$14,2,FALSE)</f>
        <v>#N/A</v>
      </c>
    </row>
    <row r="104" spans="3:20" ht="19.5" customHeight="1" thickTop="1" thickBot="1" x14ac:dyDescent="0.25">
      <c r="C104" s="58"/>
      <c r="D104" s="58"/>
      <c r="E104" s="58"/>
      <c r="F104" s="58"/>
      <c r="G104" s="58"/>
      <c r="H104" s="58"/>
      <c r="I104" s="59"/>
      <c r="J104" s="60"/>
      <c r="K104" s="57">
        <f t="shared" ca="1" si="12"/>
        <v>102300</v>
      </c>
      <c r="P104" s="188" t="e">
        <f t="shared" si="11"/>
        <v>#N/A</v>
      </c>
      <c r="Q104" s="191" t="e">
        <f t="shared" si="9"/>
        <v>#N/A</v>
      </c>
      <c r="R104" s="191" t="e">
        <f t="shared" si="10"/>
        <v>#N/A</v>
      </c>
      <c r="S104" s="191" t="e">
        <f t="shared" si="13"/>
        <v>#N/A</v>
      </c>
      <c r="T104" s="192" t="e">
        <f>VLOOKUP(D104,'PC Receitas'!$N$4:$O$14,2,FALSE)</f>
        <v>#N/A</v>
      </c>
    </row>
    <row r="105" spans="3:20" ht="19.5" customHeight="1" thickTop="1" thickBot="1" x14ac:dyDescent="0.25">
      <c r="C105" s="58"/>
      <c r="D105" s="58"/>
      <c r="E105" s="58"/>
      <c r="F105" s="58"/>
      <c r="G105" s="58"/>
      <c r="H105" s="58"/>
      <c r="I105" s="59"/>
      <c r="J105" s="60"/>
      <c r="K105" s="57">
        <f t="shared" ca="1" si="12"/>
        <v>102300</v>
      </c>
      <c r="P105" s="188" t="e">
        <f t="shared" si="11"/>
        <v>#N/A</v>
      </c>
      <c r="Q105" s="191" t="e">
        <f t="shared" si="9"/>
        <v>#N/A</v>
      </c>
      <c r="R105" s="191" t="e">
        <f t="shared" si="10"/>
        <v>#N/A</v>
      </c>
      <c r="S105" s="191" t="e">
        <f t="shared" si="13"/>
        <v>#N/A</v>
      </c>
      <c r="T105" s="192" t="e">
        <f>VLOOKUP(D105,'PC Receitas'!$N$4:$O$14,2,FALSE)</f>
        <v>#N/A</v>
      </c>
    </row>
    <row r="106" spans="3:20" ht="19.5" customHeight="1" thickTop="1" thickBot="1" x14ac:dyDescent="0.25">
      <c r="C106" s="58"/>
      <c r="D106" s="58"/>
      <c r="E106" s="58"/>
      <c r="F106" s="58"/>
      <c r="G106" s="58"/>
      <c r="H106" s="58"/>
      <c r="I106" s="59"/>
      <c r="J106" s="60"/>
      <c r="K106" s="57">
        <f t="shared" ca="1" si="12"/>
        <v>102300</v>
      </c>
      <c r="P106" s="188" t="e">
        <f t="shared" si="11"/>
        <v>#N/A</v>
      </c>
      <c r="Q106" s="191" t="e">
        <f t="shared" si="9"/>
        <v>#N/A</v>
      </c>
      <c r="R106" s="191" t="e">
        <f t="shared" si="10"/>
        <v>#N/A</v>
      </c>
      <c r="S106" s="191" t="e">
        <f t="shared" si="13"/>
        <v>#N/A</v>
      </c>
      <c r="T106" s="192" t="e">
        <f>VLOOKUP(D106,'PC Receitas'!$N$4:$O$14,2,FALSE)</f>
        <v>#N/A</v>
      </c>
    </row>
    <row r="107" spans="3:20" ht="19.5" customHeight="1" thickTop="1" thickBot="1" x14ac:dyDescent="0.25">
      <c r="C107" s="58"/>
      <c r="D107" s="58"/>
      <c r="E107" s="58"/>
      <c r="F107" s="58"/>
      <c r="G107" s="58"/>
      <c r="H107" s="58"/>
      <c r="I107" s="59"/>
      <c r="J107" s="60"/>
      <c r="K107" s="57">
        <f t="shared" ca="1" si="12"/>
        <v>102300</v>
      </c>
      <c r="P107" s="188" t="e">
        <f t="shared" si="11"/>
        <v>#N/A</v>
      </c>
      <c r="Q107" s="191" t="e">
        <f t="shared" si="9"/>
        <v>#N/A</v>
      </c>
      <c r="R107" s="191" t="e">
        <f t="shared" si="10"/>
        <v>#N/A</v>
      </c>
      <c r="S107" s="191" t="e">
        <f t="shared" si="13"/>
        <v>#N/A</v>
      </c>
      <c r="T107" s="192" t="e">
        <f>VLOOKUP(D107,'PC Receitas'!$N$4:$O$14,2,FALSE)</f>
        <v>#N/A</v>
      </c>
    </row>
    <row r="108" spans="3:20" ht="19.5" customHeight="1" thickTop="1" thickBot="1" x14ac:dyDescent="0.25">
      <c r="C108" s="58"/>
      <c r="D108" s="58"/>
      <c r="E108" s="58"/>
      <c r="F108" s="58"/>
      <c r="G108" s="58"/>
      <c r="H108" s="58"/>
      <c r="I108" s="59"/>
      <c r="J108" s="60"/>
      <c r="K108" s="57">
        <f t="shared" ca="1" si="12"/>
        <v>102300</v>
      </c>
      <c r="P108" s="188" t="e">
        <f t="shared" si="11"/>
        <v>#N/A</v>
      </c>
      <c r="Q108" s="191" t="e">
        <f t="shared" si="9"/>
        <v>#N/A</v>
      </c>
      <c r="R108" s="191" t="e">
        <f t="shared" si="10"/>
        <v>#N/A</v>
      </c>
      <c r="S108" s="191" t="e">
        <f t="shared" si="13"/>
        <v>#N/A</v>
      </c>
      <c r="T108" s="192" t="e">
        <f>VLOOKUP(D108,'PC Receitas'!$N$4:$O$14,2,FALSE)</f>
        <v>#N/A</v>
      </c>
    </row>
    <row r="109" spans="3:20" ht="19.5" customHeight="1" thickTop="1" thickBot="1" x14ac:dyDescent="0.25">
      <c r="C109" s="58"/>
      <c r="D109" s="58"/>
      <c r="E109" s="58"/>
      <c r="F109" s="58"/>
      <c r="G109" s="58"/>
      <c r="H109" s="58"/>
      <c r="I109" s="59"/>
      <c r="J109" s="60"/>
      <c r="K109" s="57">
        <f t="shared" ca="1" si="12"/>
        <v>102300</v>
      </c>
      <c r="P109" s="188" t="e">
        <f t="shared" si="11"/>
        <v>#N/A</v>
      </c>
      <c r="Q109" s="191" t="e">
        <f t="shared" si="9"/>
        <v>#N/A</v>
      </c>
      <c r="R109" s="191" t="e">
        <f t="shared" si="10"/>
        <v>#N/A</v>
      </c>
      <c r="S109" s="191" t="e">
        <f t="shared" si="13"/>
        <v>#N/A</v>
      </c>
      <c r="T109" s="192" t="e">
        <f>VLOOKUP(D109,'PC Receitas'!$N$4:$O$14,2,FALSE)</f>
        <v>#N/A</v>
      </c>
    </row>
    <row r="110" spans="3:20" ht="19.5" customHeight="1" thickTop="1" thickBot="1" x14ac:dyDescent="0.25">
      <c r="C110" s="58"/>
      <c r="D110" s="58"/>
      <c r="E110" s="58"/>
      <c r="F110" s="58"/>
      <c r="G110" s="58"/>
      <c r="H110" s="58"/>
      <c r="I110" s="59"/>
      <c r="J110" s="60"/>
      <c r="K110" s="57">
        <f t="shared" ca="1" si="12"/>
        <v>102300</v>
      </c>
      <c r="P110" s="188" t="e">
        <f t="shared" si="11"/>
        <v>#N/A</v>
      </c>
      <c r="Q110" s="191" t="e">
        <f t="shared" si="9"/>
        <v>#N/A</v>
      </c>
      <c r="R110" s="191" t="e">
        <f t="shared" si="10"/>
        <v>#N/A</v>
      </c>
      <c r="S110" s="191" t="e">
        <f t="shared" si="13"/>
        <v>#N/A</v>
      </c>
      <c r="T110" s="192" t="e">
        <f>VLOOKUP(D110,'PC Receitas'!$N$4:$O$14,2,FALSE)</f>
        <v>#N/A</v>
      </c>
    </row>
    <row r="111" spans="3:20" ht="19.5" customHeight="1" thickTop="1" thickBot="1" x14ac:dyDescent="0.25">
      <c r="C111" s="58"/>
      <c r="D111" s="58"/>
      <c r="E111" s="58"/>
      <c r="F111" s="58"/>
      <c r="G111" s="58"/>
      <c r="H111" s="58"/>
      <c r="I111" s="59"/>
      <c r="J111" s="60"/>
      <c r="K111" s="57">
        <f t="shared" ca="1" si="12"/>
        <v>102300</v>
      </c>
      <c r="P111" s="188" t="e">
        <f t="shared" si="11"/>
        <v>#N/A</v>
      </c>
      <c r="Q111" s="191" t="e">
        <f t="shared" si="9"/>
        <v>#N/A</v>
      </c>
      <c r="R111" s="191" t="e">
        <f t="shared" si="10"/>
        <v>#N/A</v>
      </c>
      <c r="S111" s="191" t="e">
        <f t="shared" si="13"/>
        <v>#N/A</v>
      </c>
      <c r="T111" s="192" t="e">
        <f>VLOOKUP(D111,'PC Receitas'!$N$4:$O$14,2,FALSE)</f>
        <v>#N/A</v>
      </c>
    </row>
    <row r="112" spans="3:20" ht="19.5" customHeight="1" thickTop="1" thickBot="1" x14ac:dyDescent="0.25">
      <c r="C112" s="58"/>
      <c r="D112" s="58"/>
      <c r="E112" s="58"/>
      <c r="F112" s="58"/>
      <c r="G112" s="58"/>
      <c r="H112" s="58"/>
      <c r="I112" s="59"/>
      <c r="J112" s="60"/>
      <c r="K112" s="57">
        <f t="shared" ca="1" si="12"/>
        <v>102300</v>
      </c>
      <c r="P112" s="188" t="e">
        <f t="shared" si="11"/>
        <v>#N/A</v>
      </c>
      <c r="Q112" s="191" t="e">
        <f t="shared" si="9"/>
        <v>#N/A</v>
      </c>
      <c r="R112" s="191" t="e">
        <f t="shared" si="10"/>
        <v>#N/A</v>
      </c>
      <c r="S112" s="191" t="e">
        <f t="shared" si="13"/>
        <v>#N/A</v>
      </c>
      <c r="T112" s="192" t="e">
        <f>VLOOKUP(D112,'PC Receitas'!$N$4:$O$14,2,FALSE)</f>
        <v>#N/A</v>
      </c>
    </row>
    <row r="113" spans="3:20" ht="19.5" customHeight="1" thickTop="1" thickBot="1" x14ac:dyDescent="0.25">
      <c r="C113" s="58"/>
      <c r="D113" s="58"/>
      <c r="E113" s="58"/>
      <c r="F113" s="58"/>
      <c r="G113" s="58"/>
      <c r="H113" s="58"/>
      <c r="I113" s="59"/>
      <c r="J113" s="60"/>
      <c r="K113" s="57">
        <f t="shared" ca="1" si="12"/>
        <v>102300</v>
      </c>
      <c r="P113" s="188" t="e">
        <f t="shared" si="11"/>
        <v>#N/A</v>
      </c>
      <c r="Q113" s="191" t="e">
        <f t="shared" si="9"/>
        <v>#N/A</v>
      </c>
      <c r="R113" s="191" t="e">
        <f t="shared" si="10"/>
        <v>#N/A</v>
      </c>
      <c r="S113" s="191" t="e">
        <f t="shared" si="13"/>
        <v>#N/A</v>
      </c>
      <c r="T113" s="192" t="e">
        <f>VLOOKUP(D113,'PC Receitas'!$N$4:$O$14,2,FALSE)</f>
        <v>#N/A</v>
      </c>
    </row>
    <row r="114" spans="3:20" ht="19.5" customHeight="1" thickTop="1" thickBot="1" x14ac:dyDescent="0.25">
      <c r="C114" s="58"/>
      <c r="D114" s="58"/>
      <c r="E114" s="58"/>
      <c r="F114" s="58"/>
      <c r="G114" s="58"/>
      <c r="H114" s="58"/>
      <c r="I114" s="59"/>
      <c r="J114" s="60"/>
      <c r="K114" s="57">
        <f t="shared" ca="1" si="12"/>
        <v>102300</v>
      </c>
      <c r="P114" s="188" t="e">
        <f t="shared" si="11"/>
        <v>#N/A</v>
      </c>
      <c r="Q114" s="191" t="e">
        <f t="shared" si="9"/>
        <v>#N/A</v>
      </c>
      <c r="R114" s="191" t="e">
        <f t="shared" si="10"/>
        <v>#N/A</v>
      </c>
      <c r="S114" s="191" t="e">
        <f t="shared" si="13"/>
        <v>#N/A</v>
      </c>
      <c r="T114" s="192" t="e">
        <f>VLOOKUP(D114,'PC Receitas'!$N$4:$O$14,2,FALSE)</f>
        <v>#N/A</v>
      </c>
    </row>
    <row r="115" spans="3:20" ht="19.5" customHeight="1" thickTop="1" thickBot="1" x14ac:dyDescent="0.25">
      <c r="C115" s="58"/>
      <c r="D115" s="58"/>
      <c r="E115" s="58"/>
      <c r="F115" s="58"/>
      <c r="G115" s="58"/>
      <c r="H115" s="58"/>
      <c r="I115" s="59"/>
      <c r="J115" s="60"/>
      <c r="K115" s="57">
        <f t="shared" ca="1" si="12"/>
        <v>102300</v>
      </c>
      <c r="P115" s="188" t="e">
        <f t="shared" si="11"/>
        <v>#N/A</v>
      </c>
      <c r="Q115" s="191" t="e">
        <f t="shared" si="9"/>
        <v>#N/A</v>
      </c>
      <c r="R115" s="191" t="e">
        <f t="shared" si="10"/>
        <v>#N/A</v>
      </c>
      <c r="S115" s="191" t="e">
        <f t="shared" si="13"/>
        <v>#N/A</v>
      </c>
      <c r="T115" s="192" t="e">
        <f>VLOOKUP(D115,'PC Receitas'!$N$4:$O$14,2,FALSE)</f>
        <v>#N/A</v>
      </c>
    </row>
    <row r="116" spans="3:20" ht="19.5" customHeight="1" thickTop="1" thickBot="1" x14ac:dyDescent="0.25">
      <c r="C116" s="58"/>
      <c r="D116" s="58"/>
      <c r="E116" s="58"/>
      <c r="F116" s="58"/>
      <c r="G116" s="58"/>
      <c r="H116" s="58"/>
      <c r="I116" s="59"/>
      <c r="J116" s="60"/>
      <c r="K116" s="57">
        <f t="shared" ca="1" si="12"/>
        <v>102300</v>
      </c>
      <c r="P116" s="188" t="e">
        <f t="shared" si="11"/>
        <v>#N/A</v>
      </c>
      <c r="Q116" s="191" t="e">
        <f t="shared" si="9"/>
        <v>#N/A</v>
      </c>
      <c r="R116" s="191" t="e">
        <f t="shared" si="10"/>
        <v>#N/A</v>
      </c>
      <c r="S116" s="191" t="e">
        <f t="shared" si="13"/>
        <v>#N/A</v>
      </c>
      <c r="T116" s="192" t="e">
        <f>VLOOKUP(D116,'PC Receitas'!$N$4:$O$14,2,FALSE)</f>
        <v>#N/A</v>
      </c>
    </row>
    <row r="117" spans="3:20" ht="19.5" customHeight="1" thickTop="1" thickBot="1" x14ac:dyDescent="0.25">
      <c r="C117" s="58"/>
      <c r="D117" s="58"/>
      <c r="E117" s="58"/>
      <c r="F117" s="58"/>
      <c r="G117" s="58"/>
      <c r="H117" s="58"/>
      <c r="I117" s="59"/>
      <c r="J117" s="60"/>
      <c r="K117" s="57">
        <f t="shared" ca="1" si="12"/>
        <v>102300</v>
      </c>
      <c r="P117" s="188" t="e">
        <f t="shared" si="11"/>
        <v>#N/A</v>
      </c>
      <c r="Q117" s="191" t="e">
        <f t="shared" si="9"/>
        <v>#N/A</v>
      </c>
      <c r="R117" s="191" t="e">
        <f t="shared" si="10"/>
        <v>#N/A</v>
      </c>
      <c r="S117" s="191" t="e">
        <f t="shared" si="13"/>
        <v>#N/A</v>
      </c>
      <c r="T117" s="192" t="e">
        <f>VLOOKUP(D117,'PC Receitas'!$N$4:$O$14,2,FALSE)</f>
        <v>#N/A</v>
      </c>
    </row>
    <row r="118" spans="3:20" ht="19.5" customHeight="1" thickTop="1" thickBot="1" x14ac:dyDescent="0.25">
      <c r="C118" s="58"/>
      <c r="D118" s="58"/>
      <c r="E118" s="58"/>
      <c r="F118" s="58"/>
      <c r="G118" s="58"/>
      <c r="H118" s="58"/>
      <c r="I118" s="59"/>
      <c r="J118" s="60"/>
      <c r="K118" s="57">
        <f t="shared" ca="1" si="12"/>
        <v>102300</v>
      </c>
      <c r="P118" s="188" t="e">
        <f t="shared" si="11"/>
        <v>#N/A</v>
      </c>
      <c r="Q118" s="191" t="e">
        <f t="shared" si="9"/>
        <v>#N/A</v>
      </c>
      <c r="R118" s="191" t="e">
        <f t="shared" si="10"/>
        <v>#N/A</v>
      </c>
      <c r="S118" s="191" t="e">
        <f t="shared" si="13"/>
        <v>#N/A</v>
      </c>
      <c r="T118" s="192" t="e">
        <f>VLOOKUP(D118,'PC Receitas'!$N$4:$O$14,2,FALSE)</f>
        <v>#N/A</v>
      </c>
    </row>
    <row r="119" spans="3:20" ht="19.5" customHeight="1" thickTop="1" thickBot="1" x14ac:dyDescent="0.25">
      <c r="C119" s="58"/>
      <c r="D119" s="58"/>
      <c r="E119" s="58"/>
      <c r="F119" s="58"/>
      <c r="G119" s="58"/>
      <c r="H119" s="58"/>
      <c r="I119" s="59"/>
      <c r="J119" s="60"/>
      <c r="K119" s="57">
        <f t="shared" ca="1" si="12"/>
        <v>102300</v>
      </c>
      <c r="P119" s="188" t="e">
        <f t="shared" si="11"/>
        <v>#N/A</v>
      </c>
      <c r="Q119" s="191" t="e">
        <f t="shared" si="9"/>
        <v>#N/A</v>
      </c>
      <c r="R119" s="191" t="e">
        <f t="shared" si="10"/>
        <v>#N/A</v>
      </c>
      <c r="S119" s="191" t="e">
        <f t="shared" si="13"/>
        <v>#N/A</v>
      </c>
      <c r="T119" s="192" t="e">
        <f>VLOOKUP(D119,'PC Receitas'!$N$4:$O$14,2,FALSE)</f>
        <v>#N/A</v>
      </c>
    </row>
    <row r="120" spans="3:20" ht="19.5" customHeight="1" thickTop="1" thickBot="1" x14ac:dyDescent="0.25">
      <c r="C120" s="58"/>
      <c r="D120" s="58"/>
      <c r="E120" s="58"/>
      <c r="F120" s="58"/>
      <c r="G120" s="58"/>
      <c r="H120" s="58"/>
      <c r="I120" s="59"/>
      <c r="J120" s="60"/>
      <c r="K120" s="57">
        <f t="shared" ca="1" si="12"/>
        <v>102300</v>
      </c>
      <c r="P120" s="188" t="e">
        <f t="shared" si="11"/>
        <v>#N/A</v>
      </c>
      <c r="Q120" s="191" t="e">
        <f t="shared" si="9"/>
        <v>#N/A</v>
      </c>
      <c r="R120" s="191" t="e">
        <f t="shared" si="10"/>
        <v>#N/A</v>
      </c>
      <c r="S120" s="191" t="e">
        <f t="shared" si="13"/>
        <v>#N/A</v>
      </c>
      <c r="T120" s="192" t="e">
        <f>VLOOKUP(D120,'PC Receitas'!$N$4:$O$14,2,FALSE)</f>
        <v>#N/A</v>
      </c>
    </row>
    <row r="121" spans="3:20" ht="19.5" customHeight="1" thickTop="1" thickBot="1" x14ac:dyDescent="0.25">
      <c r="C121" s="58"/>
      <c r="D121" s="58"/>
      <c r="E121" s="58"/>
      <c r="F121" s="58"/>
      <c r="G121" s="58"/>
      <c r="H121" s="58"/>
      <c r="I121" s="59"/>
      <c r="J121" s="60"/>
      <c r="K121" s="57">
        <f t="shared" ca="1" si="12"/>
        <v>102300</v>
      </c>
      <c r="P121" s="188" t="e">
        <f t="shared" si="11"/>
        <v>#N/A</v>
      </c>
      <c r="Q121" s="191" t="e">
        <f t="shared" si="9"/>
        <v>#N/A</v>
      </c>
      <c r="R121" s="191" t="e">
        <f t="shared" si="10"/>
        <v>#N/A</v>
      </c>
      <c r="S121" s="191" t="e">
        <f t="shared" si="13"/>
        <v>#N/A</v>
      </c>
      <c r="T121" s="192" t="e">
        <f>VLOOKUP(D121,'PC Receitas'!$N$4:$O$14,2,FALSE)</f>
        <v>#N/A</v>
      </c>
    </row>
    <row r="122" spans="3:20" ht="19.5" customHeight="1" thickTop="1" thickBot="1" x14ac:dyDescent="0.25">
      <c r="C122" s="58"/>
      <c r="D122" s="58"/>
      <c r="E122" s="58"/>
      <c r="F122" s="58"/>
      <c r="G122" s="58"/>
      <c r="H122" s="58"/>
      <c r="I122" s="59"/>
      <c r="J122" s="60"/>
      <c r="K122" s="57">
        <f t="shared" ca="1" si="12"/>
        <v>102300</v>
      </c>
      <c r="P122" s="188" t="e">
        <f t="shared" si="11"/>
        <v>#N/A</v>
      </c>
      <c r="Q122" s="191" t="e">
        <f t="shared" si="9"/>
        <v>#N/A</v>
      </c>
      <c r="R122" s="191" t="e">
        <f t="shared" si="10"/>
        <v>#N/A</v>
      </c>
      <c r="S122" s="191" t="e">
        <f t="shared" si="13"/>
        <v>#N/A</v>
      </c>
      <c r="T122" s="192" t="e">
        <f>VLOOKUP(D122,'PC Receitas'!$N$4:$O$14,2,FALSE)</f>
        <v>#N/A</v>
      </c>
    </row>
    <row r="123" spans="3:20" ht="19.5" customHeight="1" thickTop="1" thickBot="1" x14ac:dyDescent="0.25">
      <c r="C123" s="58"/>
      <c r="D123" s="58"/>
      <c r="E123" s="58"/>
      <c r="F123" s="58"/>
      <c r="G123" s="58"/>
      <c r="H123" s="58"/>
      <c r="I123" s="59"/>
      <c r="J123" s="60"/>
      <c r="K123" s="57">
        <f t="shared" ca="1" si="12"/>
        <v>102300</v>
      </c>
      <c r="P123" s="188" t="e">
        <f t="shared" si="11"/>
        <v>#N/A</v>
      </c>
      <c r="Q123" s="191" t="e">
        <f t="shared" si="9"/>
        <v>#N/A</v>
      </c>
      <c r="R123" s="191" t="e">
        <f t="shared" si="10"/>
        <v>#N/A</v>
      </c>
      <c r="S123" s="191" t="e">
        <f t="shared" si="13"/>
        <v>#N/A</v>
      </c>
      <c r="T123" s="192" t="e">
        <f>VLOOKUP(D123,'PC Receitas'!$N$4:$O$14,2,FALSE)</f>
        <v>#N/A</v>
      </c>
    </row>
    <row r="124" spans="3:20" ht="19.5" customHeight="1" thickTop="1" thickBot="1" x14ac:dyDescent="0.25">
      <c r="C124" s="58"/>
      <c r="D124" s="58"/>
      <c r="E124" s="58"/>
      <c r="F124" s="58"/>
      <c r="G124" s="58"/>
      <c r="H124" s="58"/>
      <c r="I124" s="59"/>
      <c r="J124" s="60"/>
      <c r="K124" s="57">
        <f t="shared" ca="1" si="12"/>
        <v>102300</v>
      </c>
      <c r="P124" s="188" t="e">
        <f t="shared" si="11"/>
        <v>#N/A</v>
      </c>
      <c r="Q124" s="191" t="e">
        <f t="shared" si="9"/>
        <v>#N/A</v>
      </c>
      <c r="R124" s="191" t="e">
        <f t="shared" si="10"/>
        <v>#N/A</v>
      </c>
      <c r="S124" s="191" t="e">
        <f t="shared" si="13"/>
        <v>#N/A</v>
      </c>
      <c r="T124" s="192" t="e">
        <f>VLOOKUP(D124,'PC Receitas'!$N$4:$O$14,2,FALSE)</f>
        <v>#N/A</v>
      </c>
    </row>
    <row r="125" spans="3:20" ht="19.5" customHeight="1" thickTop="1" thickBot="1" x14ac:dyDescent="0.25">
      <c r="C125" s="58"/>
      <c r="D125" s="58"/>
      <c r="E125" s="58"/>
      <c r="F125" s="58"/>
      <c r="G125" s="58"/>
      <c r="H125" s="58"/>
      <c r="I125" s="59"/>
      <c r="J125" s="60"/>
      <c r="K125" s="57">
        <f t="shared" ca="1" si="12"/>
        <v>102300</v>
      </c>
      <c r="P125" s="188" t="e">
        <f t="shared" si="11"/>
        <v>#N/A</v>
      </c>
      <c r="Q125" s="191" t="e">
        <f t="shared" si="9"/>
        <v>#N/A</v>
      </c>
      <c r="R125" s="191" t="e">
        <f t="shared" si="10"/>
        <v>#N/A</v>
      </c>
      <c r="S125" s="191" t="e">
        <f t="shared" si="13"/>
        <v>#N/A</v>
      </c>
      <c r="T125" s="192" t="e">
        <f>VLOOKUP(D125,'PC Receitas'!$N$4:$O$14,2,FALSE)</f>
        <v>#N/A</v>
      </c>
    </row>
    <row r="126" spans="3:20" ht="19.5" customHeight="1" thickTop="1" thickBot="1" x14ac:dyDescent="0.25">
      <c r="C126" s="58"/>
      <c r="D126" s="58"/>
      <c r="E126" s="58"/>
      <c r="F126" s="58"/>
      <c r="G126" s="58"/>
      <c r="H126" s="58"/>
      <c r="I126" s="59"/>
      <c r="J126" s="60"/>
      <c r="K126" s="57">
        <f t="shared" ca="1" si="12"/>
        <v>102300</v>
      </c>
      <c r="P126" s="188" t="e">
        <f t="shared" si="11"/>
        <v>#N/A</v>
      </c>
      <c r="Q126" s="191" t="e">
        <f t="shared" si="9"/>
        <v>#N/A</v>
      </c>
      <c r="R126" s="191" t="e">
        <f t="shared" si="10"/>
        <v>#N/A</v>
      </c>
      <c r="S126" s="191" t="e">
        <f t="shared" si="13"/>
        <v>#N/A</v>
      </c>
      <c r="T126" s="192" t="e">
        <f>VLOOKUP(D126,'PC Receitas'!$N$4:$O$14,2,FALSE)</f>
        <v>#N/A</v>
      </c>
    </row>
    <row r="127" spans="3:20" ht="19.5" customHeight="1" thickTop="1" thickBot="1" x14ac:dyDescent="0.25">
      <c r="C127" s="58"/>
      <c r="D127" s="58"/>
      <c r="E127" s="58"/>
      <c r="F127" s="58"/>
      <c r="G127" s="58"/>
      <c r="H127" s="58"/>
      <c r="I127" s="59"/>
      <c r="J127" s="60"/>
      <c r="K127" s="57">
        <f t="shared" ca="1" si="12"/>
        <v>102300</v>
      </c>
      <c r="P127" s="188" t="e">
        <f t="shared" si="11"/>
        <v>#N/A</v>
      </c>
      <c r="Q127" s="191" t="e">
        <f t="shared" si="9"/>
        <v>#N/A</v>
      </c>
      <c r="R127" s="191" t="e">
        <f t="shared" si="10"/>
        <v>#N/A</v>
      </c>
      <c r="S127" s="191" t="e">
        <f t="shared" si="13"/>
        <v>#N/A</v>
      </c>
      <c r="T127" s="192" t="e">
        <f>VLOOKUP(D127,'PC Receitas'!$N$4:$O$14,2,FALSE)</f>
        <v>#N/A</v>
      </c>
    </row>
    <row r="128" spans="3:20" ht="19.5" customHeight="1" thickTop="1" thickBot="1" x14ac:dyDescent="0.25">
      <c r="C128" s="58"/>
      <c r="D128" s="58"/>
      <c r="E128" s="58"/>
      <c r="F128" s="58"/>
      <c r="G128" s="58"/>
      <c r="H128" s="58"/>
      <c r="I128" s="59"/>
      <c r="J128" s="60"/>
      <c r="K128" s="57">
        <f t="shared" ca="1" si="12"/>
        <v>102300</v>
      </c>
      <c r="P128" s="188" t="e">
        <f t="shared" si="11"/>
        <v>#N/A</v>
      </c>
      <c r="Q128" s="191" t="e">
        <f t="shared" si="9"/>
        <v>#N/A</v>
      </c>
      <c r="R128" s="191" t="e">
        <f t="shared" si="10"/>
        <v>#N/A</v>
      </c>
      <c r="S128" s="191" t="e">
        <f t="shared" si="13"/>
        <v>#N/A</v>
      </c>
      <c r="T128" s="192" t="e">
        <f>VLOOKUP(D128,'PC Receitas'!$N$4:$O$14,2,FALSE)</f>
        <v>#N/A</v>
      </c>
    </row>
    <row r="129" spans="3:20" ht="19.5" customHeight="1" thickTop="1" thickBot="1" x14ac:dyDescent="0.25">
      <c r="C129" s="58"/>
      <c r="D129" s="58"/>
      <c r="E129" s="58"/>
      <c r="F129" s="58"/>
      <c r="G129" s="58"/>
      <c r="H129" s="58"/>
      <c r="I129" s="59"/>
      <c r="J129" s="60"/>
      <c r="K129" s="57">
        <f t="shared" ca="1" si="12"/>
        <v>102300</v>
      </c>
      <c r="P129" s="188" t="e">
        <f t="shared" si="11"/>
        <v>#N/A</v>
      </c>
      <c r="Q129" s="191" t="e">
        <f t="shared" si="9"/>
        <v>#N/A</v>
      </c>
      <c r="R129" s="191" t="e">
        <f t="shared" si="10"/>
        <v>#N/A</v>
      </c>
      <c r="S129" s="191" t="e">
        <f t="shared" si="13"/>
        <v>#N/A</v>
      </c>
      <c r="T129" s="192" t="e">
        <f>VLOOKUP(D129,'PC Receitas'!$N$4:$O$14,2,FALSE)</f>
        <v>#N/A</v>
      </c>
    </row>
    <row r="130" spans="3:20" ht="19.5" customHeight="1" thickTop="1" thickBot="1" x14ac:dyDescent="0.25">
      <c r="C130" s="58"/>
      <c r="D130" s="58"/>
      <c r="E130" s="58"/>
      <c r="F130" s="58"/>
      <c r="G130" s="58"/>
      <c r="H130" s="58"/>
      <c r="I130" s="59"/>
      <c r="J130" s="60"/>
      <c r="K130" s="57">
        <f t="shared" ca="1" si="12"/>
        <v>102300</v>
      </c>
      <c r="P130" s="188" t="e">
        <f t="shared" si="11"/>
        <v>#N/A</v>
      </c>
      <c r="Q130" s="191" t="e">
        <f t="shared" si="9"/>
        <v>#N/A</v>
      </c>
      <c r="R130" s="191" t="e">
        <f t="shared" si="10"/>
        <v>#N/A</v>
      </c>
      <c r="S130" s="191" t="e">
        <f t="shared" si="13"/>
        <v>#N/A</v>
      </c>
      <c r="T130" s="192" t="e">
        <f>VLOOKUP(D130,'PC Receitas'!$N$4:$O$14,2,FALSE)</f>
        <v>#N/A</v>
      </c>
    </row>
    <row r="131" spans="3:20" ht="19.5" customHeight="1" thickTop="1" thickBot="1" x14ac:dyDescent="0.25">
      <c r="C131" s="58"/>
      <c r="D131" s="58"/>
      <c r="E131" s="58"/>
      <c r="F131" s="58"/>
      <c r="G131" s="58"/>
      <c r="H131" s="58"/>
      <c r="I131" s="59"/>
      <c r="J131" s="60"/>
      <c r="K131" s="57">
        <f t="shared" ca="1" si="12"/>
        <v>102300</v>
      </c>
      <c r="P131" s="188" t="e">
        <f t="shared" si="11"/>
        <v>#N/A</v>
      </c>
      <c r="Q131" s="191" t="e">
        <f t="shared" si="9"/>
        <v>#N/A</v>
      </c>
      <c r="R131" s="191" t="e">
        <f t="shared" si="10"/>
        <v>#N/A</v>
      </c>
      <c r="S131" s="191" t="e">
        <f t="shared" si="13"/>
        <v>#N/A</v>
      </c>
      <c r="T131" s="192" t="e">
        <f>VLOOKUP(D131,'PC Receitas'!$N$4:$O$14,2,FALSE)</f>
        <v>#N/A</v>
      </c>
    </row>
    <row r="132" spans="3:20" ht="19.5" customHeight="1" thickTop="1" thickBot="1" x14ac:dyDescent="0.25">
      <c r="C132" s="58"/>
      <c r="D132" s="58"/>
      <c r="E132" s="58"/>
      <c r="F132" s="58"/>
      <c r="G132" s="58"/>
      <c r="H132" s="58"/>
      <c r="I132" s="59"/>
      <c r="J132" s="60"/>
      <c r="K132" s="57">
        <f t="shared" ca="1" si="12"/>
        <v>102300</v>
      </c>
      <c r="P132" s="188" t="e">
        <f t="shared" si="11"/>
        <v>#N/A</v>
      </c>
      <c r="Q132" s="191" t="e">
        <f t="shared" si="9"/>
        <v>#N/A</v>
      </c>
      <c r="R132" s="191" t="e">
        <f t="shared" si="10"/>
        <v>#N/A</v>
      </c>
      <c r="S132" s="191" t="e">
        <f t="shared" si="13"/>
        <v>#N/A</v>
      </c>
      <c r="T132" s="192" t="e">
        <f>VLOOKUP(D132,'PC Receitas'!$N$4:$O$14,2,FALSE)</f>
        <v>#N/A</v>
      </c>
    </row>
    <row r="133" spans="3:20" ht="19.5" customHeight="1" thickTop="1" thickBot="1" x14ac:dyDescent="0.25">
      <c r="C133" s="58"/>
      <c r="D133" s="58"/>
      <c r="E133" s="58"/>
      <c r="F133" s="58"/>
      <c r="G133" s="58"/>
      <c r="H133" s="58"/>
      <c r="I133" s="59"/>
      <c r="J133" s="60"/>
      <c r="K133" s="57">
        <f t="shared" ca="1" si="12"/>
        <v>102300</v>
      </c>
      <c r="P133" s="188" t="e">
        <f t="shared" si="11"/>
        <v>#N/A</v>
      </c>
      <c r="Q133" s="191" t="e">
        <f t="shared" si="9"/>
        <v>#N/A</v>
      </c>
      <c r="R133" s="191" t="e">
        <f t="shared" si="10"/>
        <v>#N/A</v>
      </c>
      <c r="S133" s="191" t="e">
        <f t="shared" si="13"/>
        <v>#N/A</v>
      </c>
      <c r="T133" s="192" t="e">
        <f>VLOOKUP(D133,'PC Receitas'!$N$4:$O$14,2,FALSE)</f>
        <v>#N/A</v>
      </c>
    </row>
    <row r="134" spans="3:20" ht="19.5" customHeight="1" thickTop="1" thickBot="1" x14ac:dyDescent="0.25">
      <c r="C134" s="58"/>
      <c r="D134" s="58"/>
      <c r="E134" s="58"/>
      <c r="F134" s="58"/>
      <c r="G134" s="58"/>
      <c r="H134" s="58"/>
      <c r="I134" s="59"/>
      <c r="J134" s="60"/>
      <c r="K134" s="57">
        <f t="shared" ca="1" si="12"/>
        <v>102300</v>
      </c>
      <c r="P134" s="188" t="e">
        <f t="shared" si="11"/>
        <v>#N/A</v>
      </c>
      <c r="Q134" s="191" t="e">
        <f t="shared" ref="Q134:Q197" si="14">IF(T134="Despesas_de_Moradia","Despesa",IF(T134="Despesas_com_Alimentacao","Despesa",IF(T134="Despesas_com_Saude","Despesa","")))</f>
        <v>#N/A</v>
      </c>
      <c r="R134" s="191" t="e">
        <f t="shared" ref="R134:R197" si="15">IF(T134="Renda_Familiar","Receita",IF(T134="Receitas_com_Aplicacoes_Financeiras","Receita",IF(T134="Outras_Receitas","Receita","")))</f>
        <v>#N/A</v>
      </c>
      <c r="S134" s="191" t="e">
        <f t="shared" si="13"/>
        <v>#N/A</v>
      </c>
      <c r="T134" s="192" t="e">
        <f>VLOOKUP(D134,'PC Receitas'!$N$4:$O$14,2,FALSE)</f>
        <v>#N/A</v>
      </c>
    </row>
    <row r="135" spans="3:20" ht="19.5" customHeight="1" thickTop="1" thickBot="1" x14ac:dyDescent="0.25">
      <c r="C135" s="58"/>
      <c r="D135" s="58"/>
      <c r="E135" s="58"/>
      <c r="F135" s="58"/>
      <c r="G135" s="58"/>
      <c r="H135" s="58"/>
      <c r="I135" s="59"/>
      <c r="J135" s="60"/>
      <c r="K135" s="57">
        <f t="shared" ca="1" si="12"/>
        <v>102300</v>
      </c>
      <c r="P135" s="188" t="e">
        <f t="shared" si="11"/>
        <v>#N/A</v>
      </c>
      <c r="Q135" s="191" t="e">
        <f t="shared" si="14"/>
        <v>#N/A</v>
      </c>
      <c r="R135" s="191" t="e">
        <f t="shared" si="15"/>
        <v>#N/A</v>
      </c>
      <c r="S135" s="191" t="e">
        <f t="shared" si="13"/>
        <v>#N/A</v>
      </c>
      <c r="T135" s="192" t="e">
        <f>VLOOKUP(D135,'PC Receitas'!$N$4:$O$14,2,FALSE)</f>
        <v>#N/A</v>
      </c>
    </row>
    <row r="136" spans="3:20" ht="19.5" customHeight="1" thickTop="1" thickBot="1" x14ac:dyDescent="0.25">
      <c r="C136" s="58"/>
      <c r="D136" s="58"/>
      <c r="E136" s="58"/>
      <c r="F136" s="58"/>
      <c r="G136" s="58"/>
      <c r="H136" s="58"/>
      <c r="I136" s="59"/>
      <c r="J136" s="60"/>
      <c r="K136" s="57">
        <f t="shared" ca="1" si="12"/>
        <v>102300</v>
      </c>
      <c r="P136" s="188" t="e">
        <f t="shared" si="11"/>
        <v>#N/A</v>
      </c>
      <c r="Q136" s="191" t="e">
        <f t="shared" si="14"/>
        <v>#N/A</v>
      </c>
      <c r="R136" s="191" t="e">
        <f t="shared" si="15"/>
        <v>#N/A</v>
      </c>
      <c r="S136" s="191" t="e">
        <f t="shared" si="13"/>
        <v>#N/A</v>
      </c>
      <c r="T136" s="192" t="e">
        <f>VLOOKUP(D136,'PC Receitas'!$N$4:$O$14,2,FALSE)</f>
        <v>#N/A</v>
      </c>
    </row>
    <row r="137" spans="3:20" ht="19.5" customHeight="1" thickTop="1" thickBot="1" x14ac:dyDescent="0.25">
      <c r="C137" s="58"/>
      <c r="D137" s="58"/>
      <c r="E137" s="58"/>
      <c r="F137" s="58"/>
      <c r="G137" s="58"/>
      <c r="H137" s="58"/>
      <c r="I137" s="59"/>
      <c r="J137" s="60"/>
      <c r="K137" s="57">
        <f t="shared" ca="1" si="12"/>
        <v>102300</v>
      </c>
      <c r="P137" s="188" t="e">
        <f t="shared" si="11"/>
        <v>#N/A</v>
      </c>
      <c r="Q137" s="191" t="e">
        <f t="shared" si="14"/>
        <v>#N/A</v>
      </c>
      <c r="R137" s="191" t="e">
        <f t="shared" si="15"/>
        <v>#N/A</v>
      </c>
      <c r="S137" s="191" t="e">
        <f t="shared" si="13"/>
        <v>#N/A</v>
      </c>
      <c r="T137" s="192" t="e">
        <f>VLOOKUP(D137,'PC Receitas'!$N$4:$O$14,2,FALSE)</f>
        <v>#N/A</v>
      </c>
    </row>
    <row r="138" spans="3:20" ht="19.5" customHeight="1" thickTop="1" thickBot="1" x14ac:dyDescent="0.25">
      <c r="C138" s="58"/>
      <c r="D138" s="58"/>
      <c r="E138" s="58"/>
      <c r="F138" s="58"/>
      <c r="G138" s="58"/>
      <c r="H138" s="58"/>
      <c r="I138" s="59"/>
      <c r="J138" s="60"/>
      <c r="K138" s="57">
        <f t="shared" ca="1" si="12"/>
        <v>102300</v>
      </c>
      <c r="P138" s="188" t="e">
        <f t="shared" si="11"/>
        <v>#N/A</v>
      </c>
      <c r="Q138" s="191" t="e">
        <f t="shared" si="14"/>
        <v>#N/A</v>
      </c>
      <c r="R138" s="191" t="e">
        <f t="shared" si="15"/>
        <v>#N/A</v>
      </c>
      <c r="S138" s="191" t="e">
        <f t="shared" si="13"/>
        <v>#N/A</v>
      </c>
      <c r="T138" s="192" t="e">
        <f>VLOOKUP(D138,'PC Receitas'!$N$4:$O$14,2,FALSE)</f>
        <v>#N/A</v>
      </c>
    </row>
    <row r="139" spans="3:20" ht="19.5" customHeight="1" thickTop="1" thickBot="1" x14ac:dyDescent="0.25">
      <c r="C139" s="58"/>
      <c r="D139" s="58"/>
      <c r="E139" s="58"/>
      <c r="F139" s="58"/>
      <c r="G139" s="58"/>
      <c r="H139" s="58"/>
      <c r="I139" s="59"/>
      <c r="J139" s="60"/>
      <c r="K139" s="57">
        <f t="shared" ca="1" si="12"/>
        <v>102300</v>
      </c>
      <c r="P139" s="188" t="e">
        <f t="shared" si="11"/>
        <v>#N/A</v>
      </c>
      <c r="Q139" s="191" t="e">
        <f t="shared" si="14"/>
        <v>#N/A</v>
      </c>
      <c r="R139" s="191" t="e">
        <f t="shared" si="15"/>
        <v>#N/A</v>
      </c>
      <c r="S139" s="191" t="e">
        <f t="shared" si="13"/>
        <v>#N/A</v>
      </c>
      <c r="T139" s="192" t="e">
        <f>VLOOKUP(D139,'PC Receitas'!$N$4:$O$14,2,FALSE)</f>
        <v>#N/A</v>
      </c>
    </row>
    <row r="140" spans="3:20" ht="19.5" customHeight="1" thickTop="1" thickBot="1" x14ac:dyDescent="0.25">
      <c r="C140" s="58"/>
      <c r="D140" s="58"/>
      <c r="E140" s="58"/>
      <c r="F140" s="58"/>
      <c r="G140" s="58"/>
      <c r="H140" s="58"/>
      <c r="I140" s="59"/>
      <c r="J140" s="60"/>
      <c r="K140" s="57">
        <f t="shared" ca="1" si="12"/>
        <v>102300</v>
      </c>
      <c r="P140" s="188" t="e">
        <f t="shared" si="11"/>
        <v>#N/A</v>
      </c>
      <c r="Q140" s="191" t="e">
        <f t="shared" si="14"/>
        <v>#N/A</v>
      </c>
      <c r="R140" s="191" t="e">
        <f t="shared" si="15"/>
        <v>#N/A</v>
      </c>
      <c r="S140" s="191" t="e">
        <f t="shared" si="13"/>
        <v>#N/A</v>
      </c>
      <c r="T140" s="192" t="e">
        <f>VLOOKUP(D140,'PC Receitas'!$N$4:$O$14,2,FALSE)</f>
        <v>#N/A</v>
      </c>
    </row>
    <row r="141" spans="3:20" ht="19.5" customHeight="1" thickTop="1" thickBot="1" x14ac:dyDescent="0.25">
      <c r="C141" s="58"/>
      <c r="D141" s="58"/>
      <c r="E141" s="58"/>
      <c r="F141" s="58"/>
      <c r="G141" s="58"/>
      <c r="H141" s="58"/>
      <c r="I141" s="59"/>
      <c r="J141" s="60"/>
      <c r="K141" s="57">
        <f t="shared" ca="1" si="12"/>
        <v>102300</v>
      </c>
      <c r="P141" s="188" t="e">
        <f t="shared" si="11"/>
        <v>#N/A</v>
      </c>
      <c r="Q141" s="191" t="e">
        <f t="shared" si="14"/>
        <v>#N/A</v>
      </c>
      <c r="R141" s="191" t="e">
        <f t="shared" si="15"/>
        <v>#N/A</v>
      </c>
      <c r="S141" s="191" t="e">
        <f t="shared" si="13"/>
        <v>#N/A</v>
      </c>
      <c r="T141" s="192" t="e">
        <f>VLOOKUP(D141,'PC Receitas'!$N$4:$O$14,2,FALSE)</f>
        <v>#N/A</v>
      </c>
    </row>
    <row r="142" spans="3:20" ht="19.5" customHeight="1" thickTop="1" thickBot="1" x14ac:dyDescent="0.25">
      <c r="C142" s="58"/>
      <c r="D142" s="58"/>
      <c r="E142" s="58"/>
      <c r="F142" s="58"/>
      <c r="G142" s="58"/>
      <c r="H142" s="58"/>
      <c r="I142" s="59"/>
      <c r="J142" s="60"/>
      <c r="K142" s="57">
        <f t="shared" ca="1" si="12"/>
        <v>102300</v>
      </c>
      <c r="P142" s="188" t="e">
        <f t="shared" si="11"/>
        <v>#N/A</v>
      </c>
      <c r="Q142" s="191" t="e">
        <f t="shared" si="14"/>
        <v>#N/A</v>
      </c>
      <c r="R142" s="191" t="e">
        <f t="shared" si="15"/>
        <v>#N/A</v>
      </c>
      <c r="S142" s="191" t="e">
        <f t="shared" si="13"/>
        <v>#N/A</v>
      </c>
      <c r="T142" s="192" t="e">
        <f>VLOOKUP(D142,'PC Receitas'!$N$4:$O$14,2,FALSE)</f>
        <v>#N/A</v>
      </c>
    </row>
    <row r="143" spans="3:20" ht="19.5" customHeight="1" thickTop="1" thickBot="1" x14ac:dyDescent="0.25">
      <c r="C143" s="58"/>
      <c r="D143" s="58"/>
      <c r="E143" s="58"/>
      <c r="F143" s="58"/>
      <c r="G143" s="58"/>
      <c r="H143" s="58"/>
      <c r="I143" s="59"/>
      <c r="J143" s="60"/>
      <c r="K143" s="57">
        <f t="shared" ca="1" si="12"/>
        <v>102300</v>
      </c>
      <c r="P143" s="188" t="e">
        <f t="shared" si="11"/>
        <v>#N/A</v>
      </c>
      <c r="Q143" s="191" t="e">
        <f t="shared" si="14"/>
        <v>#N/A</v>
      </c>
      <c r="R143" s="191" t="e">
        <f t="shared" si="15"/>
        <v>#N/A</v>
      </c>
      <c r="S143" s="191" t="e">
        <f t="shared" si="13"/>
        <v>#N/A</v>
      </c>
      <c r="T143" s="192" t="e">
        <f>VLOOKUP(D143,'PC Receitas'!$N$4:$O$14,2,FALSE)</f>
        <v>#N/A</v>
      </c>
    </row>
    <row r="144" spans="3:20" ht="19.5" customHeight="1" thickTop="1" thickBot="1" x14ac:dyDescent="0.25">
      <c r="C144" s="58"/>
      <c r="D144" s="58"/>
      <c r="E144" s="58"/>
      <c r="F144" s="58"/>
      <c r="G144" s="58"/>
      <c r="H144" s="58"/>
      <c r="I144" s="59"/>
      <c r="J144" s="60"/>
      <c r="K144" s="57">
        <f t="shared" ca="1" si="12"/>
        <v>102300</v>
      </c>
      <c r="P144" s="188" t="e">
        <f t="shared" ref="P144:P207" si="16">IF(T144="Despesas_com_Transportes","Despesa",IF(T144="Despesas_com_Lazer_e_Informacao","Despesa",IF(T144="Outras_Despesas","Despesa",IF(T144="Imposto_de_Renda","Despesa",IF(T144="Investimentos_Bens","Despesa","")))))</f>
        <v>#N/A</v>
      </c>
      <c r="Q144" s="191" t="e">
        <f t="shared" si="14"/>
        <v>#N/A</v>
      </c>
      <c r="R144" s="191" t="e">
        <f t="shared" si="15"/>
        <v>#N/A</v>
      </c>
      <c r="S144" s="191" t="e">
        <f t="shared" si="13"/>
        <v>#N/A</v>
      </c>
      <c r="T144" s="192" t="e">
        <f>VLOOKUP(D144,'PC Receitas'!$N$4:$O$14,2,FALSE)</f>
        <v>#N/A</v>
      </c>
    </row>
    <row r="145" spans="3:20" ht="19.5" customHeight="1" thickTop="1" thickBot="1" x14ac:dyDescent="0.25">
      <c r="C145" s="58"/>
      <c r="D145" s="58"/>
      <c r="E145" s="58"/>
      <c r="F145" s="58"/>
      <c r="G145" s="58"/>
      <c r="H145" s="58"/>
      <c r="I145" s="59"/>
      <c r="J145" s="60"/>
      <c r="K145" s="57">
        <f t="shared" ca="1" si="12"/>
        <v>102300</v>
      </c>
      <c r="P145" s="188" t="e">
        <f t="shared" si="16"/>
        <v>#N/A</v>
      </c>
      <c r="Q145" s="191" t="e">
        <f t="shared" si="14"/>
        <v>#N/A</v>
      </c>
      <c r="R145" s="191" t="e">
        <f t="shared" si="15"/>
        <v>#N/A</v>
      </c>
      <c r="S145" s="191" t="e">
        <f t="shared" si="13"/>
        <v>#N/A</v>
      </c>
      <c r="T145" s="192" t="e">
        <f>VLOOKUP(D145,'PC Receitas'!$N$4:$O$14,2,FALSE)</f>
        <v>#N/A</v>
      </c>
    </row>
    <row r="146" spans="3:20" ht="19.5" customHeight="1" thickTop="1" thickBot="1" x14ac:dyDescent="0.25">
      <c r="C146" s="58"/>
      <c r="D146" s="58"/>
      <c r="E146" s="58"/>
      <c r="F146" s="58"/>
      <c r="G146" s="58"/>
      <c r="H146" s="58"/>
      <c r="I146" s="59"/>
      <c r="J146" s="60"/>
      <c r="K146" s="57">
        <f t="shared" ca="1" si="12"/>
        <v>102300</v>
      </c>
      <c r="P146" s="188" t="e">
        <f t="shared" si="16"/>
        <v>#N/A</v>
      </c>
      <c r="Q146" s="191" t="e">
        <f t="shared" si="14"/>
        <v>#N/A</v>
      </c>
      <c r="R146" s="191" t="e">
        <f t="shared" si="15"/>
        <v>#N/A</v>
      </c>
      <c r="S146" s="191" t="e">
        <f t="shared" si="13"/>
        <v>#N/A</v>
      </c>
      <c r="T146" s="192"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102300</v>
      </c>
      <c r="P147" s="188" t="e">
        <f t="shared" si="16"/>
        <v>#N/A</v>
      </c>
      <c r="Q147" s="191" t="e">
        <f t="shared" si="14"/>
        <v>#N/A</v>
      </c>
      <c r="R147" s="191" t="e">
        <f t="shared" si="15"/>
        <v>#N/A</v>
      </c>
      <c r="S147" s="191" t="e">
        <f t="shared" si="13"/>
        <v>#N/A</v>
      </c>
      <c r="T147" s="192" t="e">
        <f>VLOOKUP(D147,'PC Receitas'!$N$4:$O$14,2,FALSE)</f>
        <v>#N/A</v>
      </c>
    </row>
    <row r="148" spans="3:20" ht="19.5" customHeight="1" thickTop="1" thickBot="1" x14ac:dyDescent="0.25">
      <c r="C148" s="58"/>
      <c r="D148" s="58"/>
      <c r="E148" s="58"/>
      <c r="F148" s="58"/>
      <c r="G148" s="58"/>
      <c r="H148" s="58"/>
      <c r="I148" s="59"/>
      <c r="J148" s="60"/>
      <c r="K148" s="57">
        <f t="shared" ca="1" si="17"/>
        <v>102300</v>
      </c>
      <c r="P148" s="188" t="e">
        <f t="shared" si="16"/>
        <v>#N/A</v>
      </c>
      <c r="Q148" s="191" t="e">
        <f t="shared" si="14"/>
        <v>#N/A</v>
      </c>
      <c r="R148" s="191" t="e">
        <f t="shared" si="15"/>
        <v>#N/A</v>
      </c>
      <c r="S148" s="191" t="e">
        <f t="shared" ref="S148:S211" si="18">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ca="1" si="17"/>
        <v>102300</v>
      </c>
      <c r="P149" s="188" t="e">
        <f t="shared" si="16"/>
        <v>#N/A</v>
      </c>
      <c r="Q149" s="191" t="e">
        <f t="shared" si="14"/>
        <v>#N/A</v>
      </c>
      <c r="R149" s="191" t="e">
        <f t="shared" si="15"/>
        <v>#N/A</v>
      </c>
      <c r="S149" s="191" t="e">
        <f t="shared" si="18"/>
        <v>#N/A</v>
      </c>
      <c r="T149" s="192" t="e">
        <f>VLOOKUP(D149,'PC Receitas'!$N$4:$O$14,2,FALSE)</f>
        <v>#N/A</v>
      </c>
    </row>
    <row r="150" spans="3:20" ht="19.5" customHeight="1" thickTop="1" thickBot="1" x14ac:dyDescent="0.25">
      <c r="C150" s="58"/>
      <c r="D150" s="58"/>
      <c r="E150" s="58"/>
      <c r="F150" s="58"/>
      <c r="G150" s="58"/>
      <c r="H150" s="58"/>
      <c r="I150" s="59"/>
      <c r="J150" s="60"/>
      <c r="K150" s="57">
        <f t="shared" ca="1" si="17"/>
        <v>102300</v>
      </c>
      <c r="P150" s="188" t="e">
        <f t="shared" si="16"/>
        <v>#N/A</v>
      </c>
      <c r="Q150" s="191" t="e">
        <f t="shared" si="14"/>
        <v>#N/A</v>
      </c>
      <c r="R150" s="191" t="e">
        <f t="shared" si="15"/>
        <v>#N/A</v>
      </c>
      <c r="S150" s="191" t="e">
        <f t="shared" si="18"/>
        <v>#N/A</v>
      </c>
      <c r="T150" s="192" t="e">
        <f>VLOOKUP(D150,'PC Receitas'!$N$4:$O$14,2,FALSE)</f>
        <v>#N/A</v>
      </c>
    </row>
    <row r="151" spans="3:20" ht="19.5" customHeight="1" thickTop="1" thickBot="1" x14ac:dyDescent="0.25">
      <c r="C151" s="58"/>
      <c r="D151" s="58"/>
      <c r="E151" s="58"/>
      <c r="F151" s="58"/>
      <c r="G151" s="58"/>
      <c r="H151" s="58"/>
      <c r="I151" s="59"/>
      <c r="J151" s="60"/>
      <c r="K151" s="57">
        <f t="shared" ca="1" si="17"/>
        <v>102300</v>
      </c>
      <c r="P151" s="188" t="e">
        <f t="shared" si="16"/>
        <v>#N/A</v>
      </c>
      <c r="Q151" s="191" t="e">
        <f t="shared" si="14"/>
        <v>#N/A</v>
      </c>
      <c r="R151" s="191" t="e">
        <f t="shared" si="15"/>
        <v>#N/A</v>
      </c>
      <c r="S151" s="191" t="e">
        <f t="shared" si="18"/>
        <v>#N/A</v>
      </c>
      <c r="T151" s="192" t="e">
        <f>VLOOKUP(D151,'PC Receitas'!$N$4:$O$14,2,FALSE)</f>
        <v>#N/A</v>
      </c>
    </row>
    <row r="152" spans="3:20" ht="19.5" customHeight="1" thickTop="1" thickBot="1" x14ac:dyDescent="0.25">
      <c r="C152" s="58"/>
      <c r="D152" s="58"/>
      <c r="E152" s="58"/>
      <c r="F152" s="58"/>
      <c r="G152" s="58"/>
      <c r="H152" s="58"/>
      <c r="I152" s="59"/>
      <c r="J152" s="60"/>
      <c r="K152" s="57">
        <f t="shared" ca="1" si="17"/>
        <v>102300</v>
      </c>
      <c r="P152" s="188" t="e">
        <f t="shared" si="16"/>
        <v>#N/A</v>
      </c>
      <c r="Q152" s="191" t="e">
        <f t="shared" si="14"/>
        <v>#N/A</v>
      </c>
      <c r="R152" s="191" t="e">
        <f t="shared" si="15"/>
        <v>#N/A</v>
      </c>
      <c r="S152" s="191" t="e">
        <f t="shared" si="18"/>
        <v>#N/A</v>
      </c>
      <c r="T152" s="192" t="e">
        <f>VLOOKUP(D152,'PC Receitas'!$N$4:$O$14,2,FALSE)</f>
        <v>#N/A</v>
      </c>
    </row>
    <row r="153" spans="3:20" ht="19.5" customHeight="1" thickTop="1" thickBot="1" x14ac:dyDescent="0.25">
      <c r="C153" s="58"/>
      <c r="D153" s="58"/>
      <c r="E153" s="58"/>
      <c r="F153" s="58"/>
      <c r="G153" s="58"/>
      <c r="H153" s="58"/>
      <c r="I153" s="59"/>
      <c r="J153" s="60"/>
      <c r="K153" s="57">
        <f t="shared" ca="1" si="17"/>
        <v>102300</v>
      </c>
      <c r="P153" s="188" t="e">
        <f t="shared" si="16"/>
        <v>#N/A</v>
      </c>
      <c r="Q153" s="191" t="e">
        <f t="shared" si="14"/>
        <v>#N/A</v>
      </c>
      <c r="R153" s="191" t="e">
        <f t="shared" si="15"/>
        <v>#N/A</v>
      </c>
      <c r="S153" s="191" t="e">
        <f t="shared" si="18"/>
        <v>#N/A</v>
      </c>
      <c r="T153" s="192" t="e">
        <f>VLOOKUP(D153,'PC Receitas'!$N$4:$O$14,2,FALSE)</f>
        <v>#N/A</v>
      </c>
    </row>
    <row r="154" spans="3:20" ht="19.5" customHeight="1" thickTop="1" thickBot="1" x14ac:dyDescent="0.25">
      <c r="C154" s="58"/>
      <c r="D154" s="58"/>
      <c r="E154" s="58"/>
      <c r="F154" s="58"/>
      <c r="G154" s="58"/>
      <c r="H154" s="58"/>
      <c r="I154" s="59"/>
      <c r="J154" s="60"/>
      <c r="K154" s="57">
        <f t="shared" ca="1" si="17"/>
        <v>102300</v>
      </c>
      <c r="P154" s="188" t="e">
        <f t="shared" si="16"/>
        <v>#N/A</v>
      </c>
      <c r="Q154" s="191" t="e">
        <f t="shared" si="14"/>
        <v>#N/A</v>
      </c>
      <c r="R154" s="191" t="e">
        <f t="shared" si="15"/>
        <v>#N/A</v>
      </c>
      <c r="S154" s="191" t="e">
        <f t="shared" si="18"/>
        <v>#N/A</v>
      </c>
      <c r="T154" s="192" t="e">
        <f>VLOOKUP(D154,'PC Receitas'!$N$4:$O$14,2,FALSE)</f>
        <v>#N/A</v>
      </c>
    </row>
    <row r="155" spans="3:20" ht="19.5" customHeight="1" thickTop="1" thickBot="1" x14ac:dyDescent="0.25">
      <c r="C155" s="58"/>
      <c r="D155" s="58"/>
      <c r="E155" s="58"/>
      <c r="F155" s="58"/>
      <c r="G155" s="58"/>
      <c r="H155" s="58"/>
      <c r="I155" s="59"/>
      <c r="J155" s="60"/>
      <c r="K155" s="57">
        <f t="shared" ca="1" si="17"/>
        <v>102300</v>
      </c>
      <c r="P155" s="188" t="e">
        <f t="shared" si="16"/>
        <v>#N/A</v>
      </c>
      <c r="Q155" s="191" t="e">
        <f t="shared" si="14"/>
        <v>#N/A</v>
      </c>
      <c r="R155" s="191" t="e">
        <f t="shared" si="15"/>
        <v>#N/A</v>
      </c>
      <c r="S155" s="191" t="e">
        <f t="shared" si="18"/>
        <v>#N/A</v>
      </c>
      <c r="T155" s="192" t="e">
        <f>VLOOKUP(D155,'PC Receitas'!$N$4:$O$14,2,FALSE)</f>
        <v>#N/A</v>
      </c>
    </row>
    <row r="156" spans="3:20" ht="19.5" customHeight="1" thickTop="1" thickBot="1" x14ac:dyDescent="0.25">
      <c r="C156" s="58"/>
      <c r="D156" s="58"/>
      <c r="E156" s="58"/>
      <c r="F156" s="58"/>
      <c r="G156" s="58"/>
      <c r="H156" s="58"/>
      <c r="I156" s="59"/>
      <c r="J156" s="60"/>
      <c r="K156" s="57">
        <f t="shared" ca="1" si="17"/>
        <v>102300</v>
      </c>
      <c r="P156" s="188" t="e">
        <f t="shared" si="16"/>
        <v>#N/A</v>
      </c>
      <c r="Q156" s="191" t="e">
        <f t="shared" si="14"/>
        <v>#N/A</v>
      </c>
      <c r="R156" s="191" t="e">
        <f t="shared" si="15"/>
        <v>#N/A</v>
      </c>
      <c r="S156" s="191" t="e">
        <f t="shared" si="18"/>
        <v>#N/A</v>
      </c>
      <c r="T156" s="192" t="e">
        <f>VLOOKUP(D156,'PC Receitas'!$N$4:$O$14,2,FALSE)</f>
        <v>#N/A</v>
      </c>
    </row>
    <row r="157" spans="3:20" ht="19.5" customHeight="1" thickTop="1" thickBot="1" x14ac:dyDescent="0.25">
      <c r="C157" s="58"/>
      <c r="D157" s="58"/>
      <c r="E157" s="58"/>
      <c r="F157" s="58"/>
      <c r="G157" s="58"/>
      <c r="H157" s="58"/>
      <c r="I157" s="59"/>
      <c r="J157" s="60"/>
      <c r="K157" s="57">
        <f t="shared" ca="1" si="17"/>
        <v>102300</v>
      </c>
      <c r="P157" s="188" t="e">
        <f t="shared" si="16"/>
        <v>#N/A</v>
      </c>
      <c r="Q157" s="191" t="e">
        <f t="shared" si="14"/>
        <v>#N/A</v>
      </c>
      <c r="R157" s="191" t="e">
        <f t="shared" si="15"/>
        <v>#N/A</v>
      </c>
      <c r="S157" s="191" t="e">
        <f t="shared" si="18"/>
        <v>#N/A</v>
      </c>
      <c r="T157" s="192" t="e">
        <f>VLOOKUP(D157,'PC Receitas'!$N$4:$O$14,2,FALSE)</f>
        <v>#N/A</v>
      </c>
    </row>
    <row r="158" spans="3:20" ht="19.5" customHeight="1" thickTop="1" thickBot="1" x14ac:dyDescent="0.25">
      <c r="C158" s="58"/>
      <c r="D158" s="58"/>
      <c r="E158" s="58"/>
      <c r="F158" s="58"/>
      <c r="G158" s="58"/>
      <c r="H158" s="58"/>
      <c r="I158" s="59"/>
      <c r="J158" s="60"/>
      <c r="K158" s="57">
        <f t="shared" ca="1" si="17"/>
        <v>102300</v>
      </c>
      <c r="P158" s="188" t="e">
        <f t="shared" si="16"/>
        <v>#N/A</v>
      </c>
      <c r="Q158" s="191" t="e">
        <f t="shared" si="14"/>
        <v>#N/A</v>
      </c>
      <c r="R158" s="191" t="e">
        <f t="shared" si="15"/>
        <v>#N/A</v>
      </c>
      <c r="S158" s="191" t="e">
        <f t="shared" si="18"/>
        <v>#N/A</v>
      </c>
      <c r="T158" s="192" t="e">
        <f>VLOOKUP(D158,'PC Receitas'!$N$4:$O$14,2,FALSE)</f>
        <v>#N/A</v>
      </c>
    </row>
    <row r="159" spans="3:20" ht="19.5" customHeight="1" thickTop="1" thickBot="1" x14ac:dyDescent="0.25">
      <c r="C159" s="58"/>
      <c r="D159" s="58"/>
      <c r="E159" s="58"/>
      <c r="F159" s="58"/>
      <c r="G159" s="58"/>
      <c r="H159" s="58"/>
      <c r="I159" s="59"/>
      <c r="J159" s="60"/>
      <c r="K159" s="57">
        <f t="shared" ca="1" si="17"/>
        <v>102300</v>
      </c>
      <c r="P159" s="188" t="e">
        <f t="shared" si="16"/>
        <v>#N/A</v>
      </c>
      <c r="Q159" s="191" t="e">
        <f t="shared" si="14"/>
        <v>#N/A</v>
      </c>
      <c r="R159" s="191" t="e">
        <f t="shared" si="15"/>
        <v>#N/A</v>
      </c>
      <c r="S159" s="191" t="e">
        <f t="shared" si="18"/>
        <v>#N/A</v>
      </c>
      <c r="T159" s="192" t="e">
        <f>VLOOKUP(D159,'PC Receitas'!$N$4:$O$14,2,FALSE)</f>
        <v>#N/A</v>
      </c>
    </row>
    <row r="160" spans="3:20" ht="19.5" customHeight="1" thickTop="1" thickBot="1" x14ac:dyDescent="0.25">
      <c r="C160" s="58"/>
      <c r="D160" s="58"/>
      <c r="E160" s="58"/>
      <c r="F160" s="58"/>
      <c r="G160" s="58"/>
      <c r="H160" s="58"/>
      <c r="I160" s="59"/>
      <c r="J160" s="60"/>
      <c r="K160" s="57">
        <f t="shared" ca="1" si="17"/>
        <v>102300</v>
      </c>
      <c r="P160" s="188" t="e">
        <f t="shared" si="16"/>
        <v>#N/A</v>
      </c>
      <c r="Q160" s="191" t="e">
        <f t="shared" si="14"/>
        <v>#N/A</v>
      </c>
      <c r="R160" s="191" t="e">
        <f t="shared" si="15"/>
        <v>#N/A</v>
      </c>
      <c r="S160" s="191" t="e">
        <f t="shared" si="18"/>
        <v>#N/A</v>
      </c>
      <c r="T160" s="192" t="e">
        <f>VLOOKUP(D160,'PC Receitas'!$N$4:$O$14,2,FALSE)</f>
        <v>#N/A</v>
      </c>
    </row>
    <row r="161" spans="3:20" ht="19.5" customHeight="1" thickTop="1" thickBot="1" x14ac:dyDescent="0.25">
      <c r="C161" s="58"/>
      <c r="D161" s="58"/>
      <c r="E161" s="58"/>
      <c r="F161" s="58"/>
      <c r="G161" s="58"/>
      <c r="H161" s="58"/>
      <c r="I161" s="59"/>
      <c r="J161" s="60"/>
      <c r="K161" s="57">
        <f t="shared" ca="1" si="17"/>
        <v>102300</v>
      </c>
      <c r="P161" s="188" t="e">
        <f t="shared" si="16"/>
        <v>#N/A</v>
      </c>
      <c r="Q161" s="191" t="e">
        <f t="shared" si="14"/>
        <v>#N/A</v>
      </c>
      <c r="R161" s="191" t="e">
        <f t="shared" si="15"/>
        <v>#N/A</v>
      </c>
      <c r="S161" s="191" t="e">
        <f t="shared" si="18"/>
        <v>#N/A</v>
      </c>
      <c r="T161" s="192" t="e">
        <f>VLOOKUP(D161,'PC Receitas'!$N$4:$O$14,2,FALSE)</f>
        <v>#N/A</v>
      </c>
    </row>
    <row r="162" spans="3:20" ht="19.5" customHeight="1" thickTop="1" thickBot="1" x14ac:dyDescent="0.25">
      <c r="C162" s="58"/>
      <c r="D162" s="58"/>
      <c r="E162" s="58"/>
      <c r="F162" s="58"/>
      <c r="G162" s="58"/>
      <c r="H162" s="58"/>
      <c r="I162" s="59"/>
      <c r="J162" s="60"/>
      <c r="K162" s="57">
        <f t="shared" ca="1" si="17"/>
        <v>102300</v>
      </c>
      <c r="P162" s="188" t="e">
        <f t="shared" si="16"/>
        <v>#N/A</v>
      </c>
      <c r="Q162" s="191" t="e">
        <f t="shared" si="14"/>
        <v>#N/A</v>
      </c>
      <c r="R162" s="191" t="e">
        <f t="shared" si="15"/>
        <v>#N/A</v>
      </c>
      <c r="S162" s="191" t="e">
        <f t="shared" si="18"/>
        <v>#N/A</v>
      </c>
      <c r="T162" s="192" t="e">
        <f>VLOOKUP(D162,'PC Receitas'!$N$4:$O$14,2,FALSE)</f>
        <v>#N/A</v>
      </c>
    </row>
    <row r="163" spans="3:20" ht="19.5" customHeight="1" thickTop="1" thickBot="1" x14ac:dyDescent="0.25">
      <c r="C163" s="58"/>
      <c r="D163" s="58"/>
      <c r="E163" s="58"/>
      <c r="F163" s="58"/>
      <c r="G163" s="58"/>
      <c r="H163" s="58"/>
      <c r="I163" s="59"/>
      <c r="J163" s="60"/>
      <c r="K163" s="57">
        <f t="shared" ca="1" si="17"/>
        <v>102300</v>
      </c>
      <c r="P163" s="188" t="e">
        <f t="shared" si="16"/>
        <v>#N/A</v>
      </c>
      <c r="Q163" s="191" t="e">
        <f t="shared" si="14"/>
        <v>#N/A</v>
      </c>
      <c r="R163" s="191" t="e">
        <f t="shared" si="15"/>
        <v>#N/A</v>
      </c>
      <c r="S163" s="191" t="e">
        <f t="shared" si="18"/>
        <v>#N/A</v>
      </c>
      <c r="T163" s="192" t="e">
        <f>VLOOKUP(D163,'PC Receitas'!$N$4:$O$14,2,FALSE)</f>
        <v>#N/A</v>
      </c>
    </row>
    <row r="164" spans="3:20" ht="19.5" customHeight="1" thickTop="1" thickBot="1" x14ac:dyDescent="0.25">
      <c r="C164" s="58"/>
      <c r="D164" s="58"/>
      <c r="E164" s="58"/>
      <c r="F164" s="58"/>
      <c r="G164" s="58"/>
      <c r="H164" s="58"/>
      <c r="I164" s="59"/>
      <c r="J164" s="60"/>
      <c r="K164" s="57">
        <f t="shared" ca="1" si="17"/>
        <v>102300</v>
      </c>
      <c r="P164" s="188" t="e">
        <f t="shared" si="16"/>
        <v>#N/A</v>
      </c>
      <c r="Q164" s="191" t="e">
        <f t="shared" si="14"/>
        <v>#N/A</v>
      </c>
      <c r="R164" s="191" t="e">
        <f t="shared" si="15"/>
        <v>#N/A</v>
      </c>
      <c r="S164" s="191" t="e">
        <f t="shared" si="18"/>
        <v>#N/A</v>
      </c>
      <c r="T164" s="192" t="e">
        <f>VLOOKUP(D164,'PC Receitas'!$N$4:$O$14,2,FALSE)</f>
        <v>#N/A</v>
      </c>
    </row>
    <row r="165" spans="3:20" ht="19.5" customHeight="1" thickTop="1" thickBot="1" x14ac:dyDescent="0.25">
      <c r="C165" s="58"/>
      <c r="D165" s="58"/>
      <c r="E165" s="58"/>
      <c r="F165" s="58"/>
      <c r="G165" s="58"/>
      <c r="H165" s="58"/>
      <c r="I165" s="59"/>
      <c r="J165" s="60"/>
      <c r="K165" s="57">
        <f t="shared" ca="1" si="17"/>
        <v>102300</v>
      </c>
      <c r="P165" s="188" t="e">
        <f t="shared" si="16"/>
        <v>#N/A</v>
      </c>
      <c r="Q165" s="191" t="e">
        <f t="shared" si="14"/>
        <v>#N/A</v>
      </c>
      <c r="R165" s="191" t="e">
        <f t="shared" si="15"/>
        <v>#N/A</v>
      </c>
      <c r="S165" s="191" t="e">
        <f t="shared" si="18"/>
        <v>#N/A</v>
      </c>
      <c r="T165" s="192" t="e">
        <f>VLOOKUP(D165,'PC Receitas'!$N$4:$O$14,2,FALSE)</f>
        <v>#N/A</v>
      </c>
    </row>
    <row r="166" spans="3:20" ht="19.5" customHeight="1" thickTop="1" thickBot="1" x14ac:dyDescent="0.25">
      <c r="C166" s="58"/>
      <c r="D166" s="58"/>
      <c r="E166" s="58"/>
      <c r="F166" s="58"/>
      <c r="G166" s="58"/>
      <c r="H166" s="58"/>
      <c r="I166" s="59"/>
      <c r="J166" s="60"/>
      <c r="K166" s="57">
        <f t="shared" ca="1" si="17"/>
        <v>102300</v>
      </c>
      <c r="P166" s="188" t="e">
        <f t="shared" si="16"/>
        <v>#N/A</v>
      </c>
      <c r="Q166" s="191" t="e">
        <f t="shared" si="14"/>
        <v>#N/A</v>
      </c>
      <c r="R166" s="191" t="e">
        <f t="shared" si="15"/>
        <v>#N/A</v>
      </c>
      <c r="S166" s="191" t="e">
        <f t="shared" si="18"/>
        <v>#N/A</v>
      </c>
      <c r="T166" s="192" t="e">
        <f>VLOOKUP(D166,'PC Receitas'!$N$4:$O$14,2,FALSE)</f>
        <v>#N/A</v>
      </c>
    </row>
    <row r="167" spans="3:20" ht="19.5" customHeight="1" thickTop="1" thickBot="1" x14ac:dyDescent="0.25">
      <c r="C167" s="58"/>
      <c r="D167" s="58"/>
      <c r="E167" s="58"/>
      <c r="F167" s="58"/>
      <c r="G167" s="58"/>
      <c r="H167" s="58"/>
      <c r="I167" s="59"/>
      <c r="J167" s="60"/>
      <c r="K167" s="57">
        <f t="shared" ca="1" si="17"/>
        <v>102300</v>
      </c>
      <c r="P167" s="188" t="e">
        <f t="shared" si="16"/>
        <v>#N/A</v>
      </c>
      <c r="Q167" s="191" t="e">
        <f t="shared" si="14"/>
        <v>#N/A</v>
      </c>
      <c r="R167" s="191" t="e">
        <f t="shared" si="15"/>
        <v>#N/A</v>
      </c>
      <c r="S167" s="191" t="e">
        <f t="shared" si="18"/>
        <v>#N/A</v>
      </c>
      <c r="T167" s="192" t="e">
        <f>VLOOKUP(D167,'PC Receitas'!$N$4:$O$14,2,FALSE)</f>
        <v>#N/A</v>
      </c>
    </row>
    <row r="168" spans="3:20" ht="19.5" customHeight="1" thickTop="1" thickBot="1" x14ac:dyDescent="0.25">
      <c r="C168" s="58"/>
      <c r="D168" s="58"/>
      <c r="E168" s="58"/>
      <c r="F168" s="58"/>
      <c r="G168" s="58"/>
      <c r="H168" s="58"/>
      <c r="I168" s="59"/>
      <c r="J168" s="60"/>
      <c r="K168" s="57">
        <f t="shared" ca="1" si="17"/>
        <v>102300</v>
      </c>
      <c r="P168" s="188" t="e">
        <f t="shared" si="16"/>
        <v>#N/A</v>
      </c>
      <c r="Q168" s="191" t="e">
        <f t="shared" si="14"/>
        <v>#N/A</v>
      </c>
      <c r="R168" s="191" t="e">
        <f t="shared" si="15"/>
        <v>#N/A</v>
      </c>
      <c r="S168" s="191" t="e">
        <f t="shared" si="18"/>
        <v>#N/A</v>
      </c>
      <c r="T168" s="192" t="e">
        <f>VLOOKUP(D168,'PC Receitas'!$N$4:$O$14,2,FALSE)</f>
        <v>#N/A</v>
      </c>
    </row>
    <row r="169" spans="3:20" ht="19.5" customHeight="1" thickTop="1" thickBot="1" x14ac:dyDescent="0.25">
      <c r="C169" s="58"/>
      <c r="D169" s="58"/>
      <c r="E169" s="58"/>
      <c r="F169" s="58"/>
      <c r="G169" s="58"/>
      <c r="H169" s="58"/>
      <c r="I169" s="59"/>
      <c r="J169" s="60"/>
      <c r="K169" s="57">
        <f t="shared" ca="1" si="17"/>
        <v>102300</v>
      </c>
      <c r="P169" s="188" t="e">
        <f t="shared" si="16"/>
        <v>#N/A</v>
      </c>
      <c r="Q169" s="191" t="e">
        <f t="shared" si="14"/>
        <v>#N/A</v>
      </c>
      <c r="R169" s="191" t="e">
        <f t="shared" si="15"/>
        <v>#N/A</v>
      </c>
      <c r="S169" s="191" t="e">
        <f t="shared" si="18"/>
        <v>#N/A</v>
      </c>
      <c r="T169" s="192" t="e">
        <f>VLOOKUP(D169,'PC Receitas'!$N$4:$O$14,2,FALSE)</f>
        <v>#N/A</v>
      </c>
    </row>
    <row r="170" spans="3:20" ht="19.5" customHeight="1" thickTop="1" thickBot="1" x14ac:dyDescent="0.25">
      <c r="C170" s="58"/>
      <c r="D170" s="58"/>
      <c r="E170" s="58"/>
      <c r="F170" s="58"/>
      <c r="G170" s="58"/>
      <c r="H170" s="58"/>
      <c r="I170" s="59"/>
      <c r="J170" s="60"/>
      <c r="K170" s="57">
        <f t="shared" ca="1" si="17"/>
        <v>102300</v>
      </c>
      <c r="P170" s="188" t="e">
        <f t="shared" si="16"/>
        <v>#N/A</v>
      </c>
      <c r="Q170" s="191" t="e">
        <f t="shared" si="14"/>
        <v>#N/A</v>
      </c>
      <c r="R170" s="191" t="e">
        <f t="shared" si="15"/>
        <v>#N/A</v>
      </c>
      <c r="S170" s="191" t="e">
        <f t="shared" si="18"/>
        <v>#N/A</v>
      </c>
      <c r="T170" s="192" t="e">
        <f>VLOOKUP(D170,'PC Receitas'!$N$4:$O$14,2,FALSE)</f>
        <v>#N/A</v>
      </c>
    </row>
    <row r="171" spans="3:20" ht="19.5" customHeight="1" thickTop="1" thickBot="1" x14ac:dyDescent="0.25">
      <c r="C171" s="58"/>
      <c r="D171" s="58"/>
      <c r="E171" s="58"/>
      <c r="F171" s="58"/>
      <c r="G171" s="58"/>
      <c r="H171" s="58"/>
      <c r="I171" s="59"/>
      <c r="J171" s="60"/>
      <c r="K171" s="57">
        <f t="shared" ca="1" si="17"/>
        <v>102300</v>
      </c>
      <c r="P171" s="188" t="e">
        <f t="shared" si="16"/>
        <v>#N/A</v>
      </c>
      <c r="Q171" s="191" t="e">
        <f t="shared" si="14"/>
        <v>#N/A</v>
      </c>
      <c r="R171" s="191" t="e">
        <f t="shared" si="15"/>
        <v>#N/A</v>
      </c>
      <c r="S171" s="191" t="e">
        <f t="shared" si="18"/>
        <v>#N/A</v>
      </c>
      <c r="T171" s="192" t="e">
        <f>VLOOKUP(D171,'PC Receitas'!$N$4:$O$14,2,FALSE)</f>
        <v>#N/A</v>
      </c>
    </row>
    <row r="172" spans="3:20" ht="19.5" customHeight="1" thickTop="1" thickBot="1" x14ac:dyDescent="0.25">
      <c r="C172" s="58"/>
      <c r="D172" s="58"/>
      <c r="E172" s="58"/>
      <c r="F172" s="58"/>
      <c r="G172" s="58"/>
      <c r="H172" s="58"/>
      <c r="I172" s="59"/>
      <c r="J172" s="60"/>
      <c r="K172" s="57">
        <f t="shared" ca="1" si="17"/>
        <v>102300</v>
      </c>
      <c r="P172" s="188" t="e">
        <f t="shared" si="16"/>
        <v>#N/A</v>
      </c>
      <c r="Q172" s="191" t="e">
        <f t="shared" si="14"/>
        <v>#N/A</v>
      </c>
      <c r="R172" s="191" t="e">
        <f t="shared" si="15"/>
        <v>#N/A</v>
      </c>
      <c r="S172" s="191" t="e">
        <f t="shared" si="18"/>
        <v>#N/A</v>
      </c>
      <c r="T172" s="192" t="e">
        <f>VLOOKUP(D172,'PC Receitas'!$N$4:$O$14,2,FALSE)</f>
        <v>#N/A</v>
      </c>
    </row>
    <row r="173" spans="3:20" ht="19.5" customHeight="1" thickTop="1" thickBot="1" x14ac:dyDescent="0.25">
      <c r="C173" s="58"/>
      <c r="D173" s="58"/>
      <c r="E173" s="58"/>
      <c r="F173" s="58"/>
      <c r="G173" s="58"/>
      <c r="H173" s="58"/>
      <c r="I173" s="59"/>
      <c r="J173" s="60"/>
      <c r="K173" s="57">
        <f t="shared" ca="1" si="17"/>
        <v>102300</v>
      </c>
      <c r="P173" s="188" t="e">
        <f t="shared" si="16"/>
        <v>#N/A</v>
      </c>
      <c r="Q173" s="191" t="e">
        <f t="shared" si="14"/>
        <v>#N/A</v>
      </c>
      <c r="R173" s="191" t="e">
        <f t="shared" si="15"/>
        <v>#N/A</v>
      </c>
      <c r="S173" s="191" t="e">
        <f t="shared" si="18"/>
        <v>#N/A</v>
      </c>
      <c r="T173" s="192" t="e">
        <f>VLOOKUP(D173,'PC Receitas'!$N$4:$O$14,2,FALSE)</f>
        <v>#N/A</v>
      </c>
    </row>
    <row r="174" spans="3:20" ht="19.5" customHeight="1" thickTop="1" thickBot="1" x14ac:dyDescent="0.25">
      <c r="C174" s="58"/>
      <c r="D174" s="58"/>
      <c r="E174" s="58"/>
      <c r="F174" s="58"/>
      <c r="G174" s="58"/>
      <c r="H174" s="58"/>
      <c r="I174" s="59"/>
      <c r="J174" s="60"/>
      <c r="K174" s="57">
        <f t="shared" ca="1" si="17"/>
        <v>102300</v>
      </c>
      <c r="P174" s="188" t="e">
        <f t="shared" si="16"/>
        <v>#N/A</v>
      </c>
      <c r="Q174" s="191" t="e">
        <f t="shared" si="14"/>
        <v>#N/A</v>
      </c>
      <c r="R174" s="191" t="e">
        <f t="shared" si="15"/>
        <v>#N/A</v>
      </c>
      <c r="S174" s="191" t="e">
        <f t="shared" si="18"/>
        <v>#N/A</v>
      </c>
      <c r="T174" s="192" t="e">
        <f>VLOOKUP(D174,'PC Receitas'!$N$4:$O$14,2,FALSE)</f>
        <v>#N/A</v>
      </c>
    </row>
    <row r="175" spans="3:20" ht="19.5" customHeight="1" thickTop="1" thickBot="1" x14ac:dyDescent="0.25">
      <c r="C175" s="58"/>
      <c r="D175" s="58"/>
      <c r="E175" s="58"/>
      <c r="F175" s="58"/>
      <c r="G175" s="58"/>
      <c r="H175" s="58"/>
      <c r="I175" s="59"/>
      <c r="J175" s="60"/>
      <c r="K175" s="57">
        <f t="shared" ca="1" si="17"/>
        <v>102300</v>
      </c>
      <c r="P175" s="188" t="e">
        <f t="shared" si="16"/>
        <v>#N/A</v>
      </c>
      <c r="Q175" s="191" t="e">
        <f t="shared" si="14"/>
        <v>#N/A</v>
      </c>
      <c r="R175" s="191" t="e">
        <f t="shared" si="15"/>
        <v>#N/A</v>
      </c>
      <c r="S175" s="191" t="e">
        <f t="shared" si="18"/>
        <v>#N/A</v>
      </c>
      <c r="T175" s="192" t="e">
        <f>VLOOKUP(D175,'PC Receitas'!$N$4:$O$14,2,FALSE)</f>
        <v>#N/A</v>
      </c>
    </row>
    <row r="176" spans="3:20" ht="19.5" customHeight="1" thickTop="1" thickBot="1" x14ac:dyDescent="0.25">
      <c r="C176" s="58"/>
      <c r="D176" s="58"/>
      <c r="E176" s="58"/>
      <c r="F176" s="58"/>
      <c r="G176" s="58"/>
      <c r="H176" s="58"/>
      <c r="I176" s="59"/>
      <c r="J176" s="60"/>
      <c r="K176" s="57">
        <f t="shared" ca="1" si="17"/>
        <v>102300</v>
      </c>
      <c r="P176" s="188" t="e">
        <f t="shared" si="16"/>
        <v>#N/A</v>
      </c>
      <c r="Q176" s="191" t="e">
        <f t="shared" si="14"/>
        <v>#N/A</v>
      </c>
      <c r="R176" s="191" t="e">
        <f t="shared" si="15"/>
        <v>#N/A</v>
      </c>
      <c r="S176" s="191" t="e">
        <f t="shared" si="18"/>
        <v>#N/A</v>
      </c>
      <c r="T176" s="192" t="e">
        <f>VLOOKUP(D176,'PC Receitas'!$N$4:$O$14,2,FALSE)</f>
        <v>#N/A</v>
      </c>
    </row>
    <row r="177" spans="3:20" ht="19.5" customHeight="1" thickTop="1" thickBot="1" x14ac:dyDescent="0.25">
      <c r="C177" s="58"/>
      <c r="D177" s="58"/>
      <c r="E177" s="58"/>
      <c r="F177" s="58"/>
      <c r="G177" s="58"/>
      <c r="H177" s="58"/>
      <c r="I177" s="59"/>
      <c r="J177" s="60"/>
      <c r="K177" s="57">
        <f t="shared" ca="1" si="17"/>
        <v>102300</v>
      </c>
      <c r="P177" s="188" t="e">
        <f t="shared" si="16"/>
        <v>#N/A</v>
      </c>
      <c r="Q177" s="191" t="e">
        <f t="shared" si="14"/>
        <v>#N/A</v>
      </c>
      <c r="R177" s="191" t="e">
        <f t="shared" si="15"/>
        <v>#N/A</v>
      </c>
      <c r="S177" s="191" t="e">
        <f t="shared" si="18"/>
        <v>#N/A</v>
      </c>
      <c r="T177" s="192" t="e">
        <f>VLOOKUP(D177,'PC Receitas'!$N$4:$O$14,2,FALSE)</f>
        <v>#N/A</v>
      </c>
    </row>
    <row r="178" spans="3:20" ht="19.5" customHeight="1" thickTop="1" thickBot="1" x14ac:dyDescent="0.25">
      <c r="C178" s="58"/>
      <c r="D178" s="58"/>
      <c r="E178" s="58"/>
      <c r="F178" s="58"/>
      <c r="G178" s="58"/>
      <c r="H178" s="58"/>
      <c r="I178" s="59"/>
      <c r="J178" s="60"/>
      <c r="K178" s="57">
        <f t="shared" ca="1" si="17"/>
        <v>102300</v>
      </c>
      <c r="P178" s="188" t="e">
        <f t="shared" si="16"/>
        <v>#N/A</v>
      </c>
      <c r="Q178" s="191" t="e">
        <f t="shared" si="14"/>
        <v>#N/A</v>
      </c>
      <c r="R178" s="191" t="e">
        <f t="shared" si="15"/>
        <v>#N/A</v>
      </c>
      <c r="S178" s="191" t="e">
        <f t="shared" si="18"/>
        <v>#N/A</v>
      </c>
      <c r="T178" s="192" t="e">
        <f>VLOOKUP(D178,'PC Receitas'!$N$4:$O$14,2,FALSE)</f>
        <v>#N/A</v>
      </c>
    </row>
    <row r="179" spans="3:20" ht="19.5" customHeight="1" thickTop="1" thickBot="1" x14ac:dyDescent="0.25">
      <c r="C179" s="58"/>
      <c r="D179" s="58"/>
      <c r="E179" s="58"/>
      <c r="F179" s="58"/>
      <c r="G179" s="58"/>
      <c r="H179" s="58"/>
      <c r="I179" s="59"/>
      <c r="J179" s="60"/>
      <c r="K179" s="57">
        <f t="shared" ca="1" si="17"/>
        <v>102300</v>
      </c>
      <c r="P179" s="188" t="e">
        <f t="shared" si="16"/>
        <v>#N/A</v>
      </c>
      <c r="Q179" s="191" t="e">
        <f t="shared" si="14"/>
        <v>#N/A</v>
      </c>
      <c r="R179" s="191" t="e">
        <f t="shared" si="15"/>
        <v>#N/A</v>
      </c>
      <c r="S179" s="191" t="e">
        <f t="shared" si="18"/>
        <v>#N/A</v>
      </c>
      <c r="T179" s="192" t="e">
        <f>VLOOKUP(D179,'PC Receitas'!$N$4:$O$14,2,FALSE)</f>
        <v>#N/A</v>
      </c>
    </row>
    <row r="180" spans="3:20" ht="19.5" customHeight="1" thickTop="1" thickBot="1" x14ac:dyDescent="0.25">
      <c r="C180" s="58"/>
      <c r="D180" s="58"/>
      <c r="E180" s="58"/>
      <c r="F180" s="58"/>
      <c r="G180" s="58"/>
      <c r="H180" s="58"/>
      <c r="I180" s="59"/>
      <c r="J180" s="60"/>
      <c r="K180" s="57">
        <f t="shared" ca="1" si="17"/>
        <v>102300</v>
      </c>
      <c r="P180" s="188" t="e">
        <f t="shared" si="16"/>
        <v>#N/A</v>
      </c>
      <c r="Q180" s="191" t="e">
        <f t="shared" si="14"/>
        <v>#N/A</v>
      </c>
      <c r="R180" s="191" t="e">
        <f t="shared" si="15"/>
        <v>#N/A</v>
      </c>
      <c r="S180" s="191" t="e">
        <f t="shared" si="18"/>
        <v>#N/A</v>
      </c>
      <c r="T180" s="192" t="e">
        <f>VLOOKUP(D180,'PC Receitas'!$N$4:$O$14,2,FALSE)</f>
        <v>#N/A</v>
      </c>
    </row>
    <row r="181" spans="3:20" ht="19.5" customHeight="1" thickTop="1" thickBot="1" x14ac:dyDescent="0.25">
      <c r="C181" s="58"/>
      <c r="D181" s="58"/>
      <c r="E181" s="58"/>
      <c r="F181" s="58"/>
      <c r="G181" s="58"/>
      <c r="H181" s="58"/>
      <c r="I181" s="59"/>
      <c r="J181" s="60"/>
      <c r="K181" s="57">
        <f t="shared" ca="1" si="17"/>
        <v>102300</v>
      </c>
      <c r="P181" s="188" t="e">
        <f t="shared" si="16"/>
        <v>#N/A</v>
      </c>
      <c r="Q181" s="191" t="e">
        <f t="shared" si="14"/>
        <v>#N/A</v>
      </c>
      <c r="R181" s="191" t="e">
        <f t="shared" si="15"/>
        <v>#N/A</v>
      </c>
      <c r="S181" s="191" t="e">
        <f t="shared" si="18"/>
        <v>#N/A</v>
      </c>
      <c r="T181" s="192" t="e">
        <f>VLOOKUP(D181,'PC Receitas'!$N$4:$O$14,2,FALSE)</f>
        <v>#N/A</v>
      </c>
    </row>
    <row r="182" spans="3:20" ht="19.5" customHeight="1" thickTop="1" thickBot="1" x14ac:dyDescent="0.25">
      <c r="C182" s="58"/>
      <c r="D182" s="58"/>
      <c r="E182" s="58"/>
      <c r="F182" s="58"/>
      <c r="G182" s="58"/>
      <c r="H182" s="58"/>
      <c r="I182" s="59"/>
      <c r="J182" s="60"/>
      <c r="K182" s="57">
        <f t="shared" ca="1" si="17"/>
        <v>102300</v>
      </c>
      <c r="P182" s="188" t="e">
        <f t="shared" si="16"/>
        <v>#N/A</v>
      </c>
      <c r="Q182" s="191" t="e">
        <f t="shared" si="14"/>
        <v>#N/A</v>
      </c>
      <c r="R182" s="191" t="e">
        <f t="shared" si="15"/>
        <v>#N/A</v>
      </c>
      <c r="S182" s="191" t="e">
        <f t="shared" si="18"/>
        <v>#N/A</v>
      </c>
      <c r="T182" s="192" t="e">
        <f>VLOOKUP(D182,'PC Receitas'!$N$4:$O$14,2,FALSE)</f>
        <v>#N/A</v>
      </c>
    </row>
    <row r="183" spans="3:20" ht="19.5" customHeight="1" thickTop="1" thickBot="1" x14ac:dyDescent="0.25">
      <c r="C183" s="58"/>
      <c r="D183" s="58"/>
      <c r="E183" s="58"/>
      <c r="F183" s="58"/>
      <c r="G183" s="58"/>
      <c r="H183" s="58"/>
      <c r="I183" s="59"/>
      <c r="J183" s="60"/>
      <c r="K183" s="57">
        <f t="shared" ca="1" si="17"/>
        <v>102300</v>
      </c>
      <c r="P183" s="188" t="e">
        <f t="shared" si="16"/>
        <v>#N/A</v>
      </c>
      <c r="Q183" s="191" t="e">
        <f t="shared" si="14"/>
        <v>#N/A</v>
      </c>
      <c r="R183" s="191" t="e">
        <f t="shared" si="15"/>
        <v>#N/A</v>
      </c>
      <c r="S183" s="191" t="e">
        <f t="shared" si="18"/>
        <v>#N/A</v>
      </c>
      <c r="T183" s="192" t="e">
        <f>VLOOKUP(D183,'PC Receitas'!$N$4:$O$14,2,FALSE)</f>
        <v>#N/A</v>
      </c>
    </row>
    <row r="184" spans="3:20" ht="19.5" customHeight="1" thickTop="1" thickBot="1" x14ac:dyDescent="0.25">
      <c r="C184" s="58"/>
      <c r="D184" s="58"/>
      <c r="E184" s="58"/>
      <c r="F184" s="58"/>
      <c r="G184" s="58"/>
      <c r="H184" s="58"/>
      <c r="I184" s="59"/>
      <c r="J184" s="60"/>
      <c r="K184" s="57">
        <f t="shared" ca="1" si="17"/>
        <v>102300</v>
      </c>
      <c r="P184" s="188" t="e">
        <f t="shared" si="16"/>
        <v>#N/A</v>
      </c>
      <c r="Q184" s="191" t="e">
        <f t="shared" si="14"/>
        <v>#N/A</v>
      </c>
      <c r="R184" s="191" t="e">
        <f t="shared" si="15"/>
        <v>#N/A</v>
      </c>
      <c r="S184" s="191" t="e">
        <f t="shared" si="18"/>
        <v>#N/A</v>
      </c>
      <c r="T184" s="192" t="e">
        <f>VLOOKUP(D184,'PC Receitas'!$N$4:$O$14,2,FALSE)</f>
        <v>#N/A</v>
      </c>
    </row>
    <row r="185" spans="3:20" ht="19.5" customHeight="1" thickTop="1" thickBot="1" x14ac:dyDescent="0.25">
      <c r="C185" s="58"/>
      <c r="D185" s="58"/>
      <c r="E185" s="58"/>
      <c r="F185" s="58"/>
      <c r="G185" s="58"/>
      <c r="H185" s="58"/>
      <c r="I185" s="59"/>
      <c r="J185" s="60"/>
      <c r="K185" s="57">
        <f t="shared" ca="1" si="17"/>
        <v>102300</v>
      </c>
      <c r="P185" s="188" t="e">
        <f t="shared" si="16"/>
        <v>#N/A</v>
      </c>
      <c r="Q185" s="191" t="e">
        <f t="shared" si="14"/>
        <v>#N/A</v>
      </c>
      <c r="R185" s="191" t="e">
        <f t="shared" si="15"/>
        <v>#N/A</v>
      </c>
      <c r="S185" s="191" t="e">
        <f t="shared" si="18"/>
        <v>#N/A</v>
      </c>
      <c r="T185" s="192" t="e">
        <f>VLOOKUP(D185,'PC Receitas'!$N$4:$O$14,2,FALSE)</f>
        <v>#N/A</v>
      </c>
    </row>
    <row r="186" spans="3:20" ht="19.5" customHeight="1" thickTop="1" thickBot="1" x14ac:dyDescent="0.25">
      <c r="C186" s="58"/>
      <c r="D186" s="58"/>
      <c r="E186" s="58"/>
      <c r="F186" s="58"/>
      <c r="G186" s="58"/>
      <c r="H186" s="58"/>
      <c r="I186" s="59"/>
      <c r="J186" s="60"/>
      <c r="K186" s="57">
        <f t="shared" ca="1" si="17"/>
        <v>102300</v>
      </c>
      <c r="P186" s="188" t="e">
        <f t="shared" si="16"/>
        <v>#N/A</v>
      </c>
      <c r="Q186" s="191" t="e">
        <f t="shared" si="14"/>
        <v>#N/A</v>
      </c>
      <c r="R186" s="191" t="e">
        <f t="shared" si="15"/>
        <v>#N/A</v>
      </c>
      <c r="S186" s="191" t="e">
        <f t="shared" si="18"/>
        <v>#N/A</v>
      </c>
      <c r="T186" s="192" t="e">
        <f>VLOOKUP(D186,'PC Receitas'!$N$4:$O$14,2,FALSE)</f>
        <v>#N/A</v>
      </c>
    </row>
    <row r="187" spans="3:20" ht="19.5" customHeight="1" thickTop="1" thickBot="1" x14ac:dyDescent="0.25">
      <c r="C187" s="58"/>
      <c r="D187" s="58"/>
      <c r="E187" s="58"/>
      <c r="F187" s="58"/>
      <c r="G187" s="58"/>
      <c r="H187" s="58"/>
      <c r="I187" s="59"/>
      <c r="J187" s="60"/>
      <c r="K187" s="57">
        <f t="shared" ca="1" si="17"/>
        <v>102300</v>
      </c>
      <c r="P187" s="188" t="e">
        <f t="shared" si="16"/>
        <v>#N/A</v>
      </c>
      <c r="Q187" s="191" t="e">
        <f t="shared" si="14"/>
        <v>#N/A</v>
      </c>
      <c r="R187" s="191" t="e">
        <f t="shared" si="15"/>
        <v>#N/A</v>
      </c>
      <c r="S187" s="191" t="e">
        <f t="shared" si="18"/>
        <v>#N/A</v>
      </c>
      <c r="T187" s="192" t="e">
        <f>VLOOKUP(D187,'PC Receitas'!$N$4:$O$14,2,FALSE)</f>
        <v>#N/A</v>
      </c>
    </row>
    <row r="188" spans="3:20" ht="19.5" customHeight="1" thickTop="1" thickBot="1" x14ac:dyDescent="0.25">
      <c r="C188" s="58"/>
      <c r="D188" s="58"/>
      <c r="E188" s="58"/>
      <c r="F188" s="58"/>
      <c r="G188" s="58"/>
      <c r="H188" s="58"/>
      <c r="I188" s="59"/>
      <c r="J188" s="60"/>
      <c r="K188" s="57">
        <f t="shared" ca="1" si="17"/>
        <v>102300</v>
      </c>
      <c r="P188" s="188" t="e">
        <f t="shared" si="16"/>
        <v>#N/A</v>
      </c>
      <c r="Q188" s="191" t="e">
        <f t="shared" si="14"/>
        <v>#N/A</v>
      </c>
      <c r="R188" s="191" t="e">
        <f t="shared" si="15"/>
        <v>#N/A</v>
      </c>
      <c r="S188" s="191" t="e">
        <f t="shared" si="18"/>
        <v>#N/A</v>
      </c>
      <c r="T188" s="192" t="e">
        <f>VLOOKUP(D188,'PC Receitas'!$N$4:$O$14,2,FALSE)</f>
        <v>#N/A</v>
      </c>
    </row>
    <row r="189" spans="3:20" ht="19.5" customHeight="1" thickTop="1" thickBot="1" x14ac:dyDescent="0.25">
      <c r="C189" s="58"/>
      <c r="D189" s="58"/>
      <c r="E189" s="58"/>
      <c r="F189" s="58"/>
      <c r="G189" s="58"/>
      <c r="H189" s="58"/>
      <c r="I189" s="59"/>
      <c r="J189" s="60"/>
      <c r="K189" s="57">
        <f t="shared" ca="1" si="17"/>
        <v>102300</v>
      </c>
      <c r="P189" s="188" t="e">
        <f t="shared" si="16"/>
        <v>#N/A</v>
      </c>
      <c r="Q189" s="191" t="e">
        <f t="shared" si="14"/>
        <v>#N/A</v>
      </c>
      <c r="R189" s="191" t="e">
        <f t="shared" si="15"/>
        <v>#N/A</v>
      </c>
      <c r="S189" s="191" t="e">
        <f t="shared" si="18"/>
        <v>#N/A</v>
      </c>
      <c r="T189" s="192" t="e">
        <f>VLOOKUP(D189,'PC Receitas'!$N$4:$O$14,2,FALSE)</f>
        <v>#N/A</v>
      </c>
    </row>
    <row r="190" spans="3:20" ht="19.5" customHeight="1" thickTop="1" thickBot="1" x14ac:dyDescent="0.25">
      <c r="C190" s="58"/>
      <c r="D190" s="58"/>
      <c r="E190" s="58"/>
      <c r="F190" s="58"/>
      <c r="G190" s="58"/>
      <c r="H190" s="58"/>
      <c r="I190" s="59"/>
      <c r="J190" s="60"/>
      <c r="K190" s="57">
        <f t="shared" ca="1" si="17"/>
        <v>102300</v>
      </c>
      <c r="P190" s="188" t="e">
        <f t="shared" si="16"/>
        <v>#N/A</v>
      </c>
      <c r="Q190" s="191" t="e">
        <f t="shared" si="14"/>
        <v>#N/A</v>
      </c>
      <c r="R190" s="191" t="e">
        <f t="shared" si="15"/>
        <v>#N/A</v>
      </c>
      <c r="S190" s="191" t="e">
        <f t="shared" si="18"/>
        <v>#N/A</v>
      </c>
      <c r="T190" s="192" t="e">
        <f>VLOOKUP(D190,'PC Receitas'!$N$4:$O$14,2,FALSE)</f>
        <v>#N/A</v>
      </c>
    </row>
    <row r="191" spans="3:20" ht="19.5" customHeight="1" thickTop="1" thickBot="1" x14ac:dyDescent="0.25">
      <c r="C191" s="58"/>
      <c r="D191" s="58"/>
      <c r="E191" s="58"/>
      <c r="F191" s="58"/>
      <c r="G191" s="58"/>
      <c r="H191" s="58"/>
      <c r="I191" s="59"/>
      <c r="J191" s="60"/>
      <c r="K191" s="57">
        <f t="shared" ca="1" si="17"/>
        <v>102300</v>
      </c>
      <c r="P191" s="188" t="e">
        <f t="shared" si="16"/>
        <v>#N/A</v>
      </c>
      <c r="Q191" s="191" t="e">
        <f t="shared" si="14"/>
        <v>#N/A</v>
      </c>
      <c r="R191" s="191" t="e">
        <f t="shared" si="15"/>
        <v>#N/A</v>
      </c>
      <c r="S191" s="191" t="e">
        <f t="shared" si="18"/>
        <v>#N/A</v>
      </c>
      <c r="T191" s="192" t="e">
        <f>VLOOKUP(D191,'PC Receitas'!$N$4:$O$14,2,FALSE)</f>
        <v>#N/A</v>
      </c>
    </row>
    <row r="192" spans="3:20" ht="19.5" customHeight="1" thickTop="1" thickBot="1" x14ac:dyDescent="0.25">
      <c r="C192" s="58"/>
      <c r="D192" s="58"/>
      <c r="E192" s="58"/>
      <c r="F192" s="58"/>
      <c r="G192" s="58"/>
      <c r="H192" s="58"/>
      <c r="I192" s="59"/>
      <c r="J192" s="60"/>
      <c r="K192" s="57">
        <f t="shared" ca="1" si="17"/>
        <v>102300</v>
      </c>
      <c r="P192" s="188" t="e">
        <f t="shared" si="16"/>
        <v>#N/A</v>
      </c>
      <c r="Q192" s="191" t="e">
        <f t="shared" si="14"/>
        <v>#N/A</v>
      </c>
      <c r="R192" s="191" t="e">
        <f t="shared" si="15"/>
        <v>#N/A</v>
      </c>
      <c r="S192" s="191" t="e">
        <f t="shared" si="18"/>
        <v>#N/A</v>
      </c>
      <c r="T192" s="192" t="e">
        <f>VLOOKUP(D192,'PC Receitas'!$N$4:$O$14,2,FALSE)</f>
        <v>#N/A</v>
      </c>
    </row>
    <row r="193" spans="3:20" ht="19.5" customHeight="1" thickTop="1" thickBot="1" x14ac:dyDescent="0.25">
      <c r="C193" s="58"/>
      <c r="D193" s="58"/>
      <c r="E193" s="58"/>
      <c r="F193" s="58"/>
      <c r="G193" s="58"/>
      <c r="H193" s="58"/>
      <c r="I193" s="59"/>
      <c r="J193" s="60"/>
      <c r="K193" s="57">
        <f t="shared" ca="1" si="17"/>
        <v>102300</v>
      </c>
      <c r="P193" s="188" t="e">
        <f t="shared" si="16"/>
        <v>#N/A</v>
      </c>
      <c r="Q193" s="191" t="e">
        <f t="shared" si="14"/>
        <v>#N/A</v>
      </c>
      <c r="R193" s="191" t="e">
        <f t="shared" si="15"/>
        <v>#N/A</v>
      </c>
      <c r="S193" s="191" t="e">
        <f t="shared" si="18"/>
        <v>#N/A</v>
      </c>
      <c r="T193" s="192" t="e">
        <f>VLOOKUP(D193,'PC Receitas'!$N$4:$O$14,2,FALSE)</f>
        <v>#N/A</v>
      </c>
    </row>
    <row r="194" spans="3:20" ht="19.5" customHeight="1" thickTop="1" thickBot="1" x14ac:dyDescent="0.25">
      <c r="C194" s="58"/>
      <c r="D194" s="58"/>
      <c r="E194" s="58"/>
      <c r="F194" s="58"/>
      <c r="G194" s="58"/>
      <c r="H194" s="58"/>
      <c r="I194" s="59"/>
      <c r="J194" s="60"/>
      <c r="K194" s="57">
        <f t="shared" ca="1" si="17"/>
        <v>102300</v>
      </c>
      <c r="P194" s="188" t="e">
        <f t="shared" si="16"/>
        <v>#N/A</v>
      </c>
      <c r="Q194" s="191" t="e">
        <f t="shared" si="14"/>
        <v>#N/A</v>
      </c>
      <c r="R194" s="191" t="e">
        <f t="shared" si="15"/>
        <v>#N/A</v>
      </c>
      <c r="S194" s="191" t="e">
        <f t="shared" si="18"/>
        <v>#N/A</v>
      </c>
      <c r="T194" s="192" t="e">
        <f>VLOOKUP(D194,'PC Receitas'!$N$4:$O$14,2,FALSE)</f>
        <v>#N/A</v>
      </c>
    </row>
    <row r="195" spans="3:20" ht="19.5" customHeight="1" thickTop="1" thickBot="1" x14ac:dyDescent="0.25">
      <c r="C195" s="58"/>
      <c r="D195" s="58"/>
      <c r="E195" s="58"/>
      <c r="F195" s="58"/>
      <c r="G195" s="58"/>
      <c r="H195" s="58"/>
      <c r="I195" s="59"/>
      <c r="J195" s="60"/>
      <c r="K195" s="57">
        <f t="shared" ca="1" si="17"/>
        <v>102300</v>
      </c>
      <c r="P195" s="188" t="e">
        <f t="shared" si="16"/>
        <v>#N/A</v>
      </c>
      <c r="Q195" s="191" t="e">
        <f t="shared" si="14"/>
        <v>#N/A</v>
      </c>
      <c r="R195" s="191" t="e">
        <f t="shared" si="15"/>
        <v>#N/A</v>
      </c>
      <c r="S195" s="191" t="e">
        <f t="shared" si="18"/>
        <v>#N/A</v>
      </c>
      <c r="T195" s="192" t="e">
        <f>VLOOKUP(D195,'PC Receitas'!$N$4:$O$14,2,FALSE)</f>
        <v>#N/A</v>
      </c>
    </row>
    <row r="196" spans="3:20" ht="19.5" customHeight="1" thickTop="1" thickBot="1" x14ac:dyDescent="0.25">
      <c r="C196" s="58"/>
      <c r="D196" s="58"/>
      <c r="E196" s="58"/>
      <c r="F196" s="58"/>
      <c r="G196" s="58"/>
      <c r="H196" s="58"/>
      <c r="I196" s="59"/>
      <c r="J196" s="60"/>
      <c r="K196" s="57">
        <f t="shared" ca="1" si="17"/>
        <v>102300</v>
      </c>
      <c r="P196" s="188" t="e">
        <f t="shared" si="16"/>
        <v>#N/A</v>
      </c>
      <c r="Q196" s="191" t="e">
        <f t="shared" si="14"/>
        <v>#N/A</v>
      </c>
      <c r="R196" s="191" t="e">
        <f t="shared" si="15"/>
        <v>#N/A</v>
      </c>
      <c r="S196" s="191" t="e">
        <f t="shared" si="18"/>
        <v>#N/A</v>
      </c>
      <c r="T196" s="192" t="e">
        <f>VLOOKUP(D196,'PC Receitas'!$N$4:$O$14,2,FALSE)</f>
        <v>#N/A</v>
      </c>
    </row>
    <row r="197" spans="3:20" ht="19.5" customHeight="1" thickTop="1" thickBot="1" x14ac:dyDescent="0.25">
      <c r="C197" s="58"/>
      <c r="D197" s="58"/>
      <c r="E197" s="58"/>
      <c r="F197" s="58"/>
      <c r="G197" s="58"/>
      <c r="H197" s="58"/>
      <c r="I197" s="59"/>
      <c r="J197" s="60"/>
      <c r="K197" s="57">
        <f t="shared" ca="1" si="17"/>
        <v>102300</v>
      </c>
      <c r="P197" s="188" t="e">
        <f t="shared" si="16"/>
        <v>#N/A</v>
      </c>
      <c r="Q197" s="191" t="e">
        <f t="shared" si="14"/>
        <v>#N/A</v>
      </c>
      <c r="R197" s="191" t="e">
        <f t="shared" si="15"/>
        <v>#N/A</v>
      </c>
      <c r="S197" s="191" t="e">
        <f t="shared" si="18"/>
        <v>#N/A</v>
      </c>
      <c r="T197" s="192" t="e">
        <f>VLOOKUP(D197,'PC Receitas'!$N$4:$O$14,2,FALSE)</f>
        <v>#N/A</v>
      </c>
    </row>
    <row r="198" spans="3:20" ht="19.5" customHeight="1" thickTop="1" thickBot="1" x14ac:dyDescent="0.25">
      <c r="C198" s="58"/>
      <c r="D198" s="58"/>
      <c r="E198" s="58"/>
      <c r="F198" s="58"/>
      <c r="G198" s="58"/>
      <c r="H198" s="58"/>
      <c r="I198" s="59"/>
      <c r="J198" s="60"/>
      <c r="K198" s="57">
        <f t="shared" ca="1" si="17"/>
        <v>102300</v>
      </c>
      <c r="P198" s="188" t="e">
        <f t="shared" si="16"/>
        <v>#N/A</v>
      </c>
      <c r="Q198" s="191" t="e">
        <f t="shared" ref="Q198:Q261" si="19">IF(T198="Despesas_de_Moradia","Despesa",IF(T198="Despesas_com_Alimentacao","Despesa",IF(T198="Despesas_com_Saude","Despesa","")))</f>
        <v>#N/A</v>
      </c>
      <c r="R198" s="191" t="e">
        <f t="shared" ref="R198:R261" si="20">IF(T198="Renda_Familiar","Receita",IF(T198="Receitas_com_Aplicacoes_Financeiras","Receita",IF(T198="Outras_Receitas","Receita","")))</f>
        <v>#N/A</v>
      </c>
      <c r="S198" s="191" t="e">
        <f t="shared" si="18"/>
        <v>#N/A</v>
      </c>
      <c r="T198" s="192" t="e">
        <f>VLOOKUP(D198,'PC Receitas'!$N$4:$O$14,2,FALSE)</f>
        <v>#N/A</v>
      </c>
    </row>
    <row r="199" spans="3:20" ht="19.5" customHeight="1" thickTop="1" thickBot="1" x14ac:dyDescent="0.25">
      <c r="C199" s="58"/>
      <c r="D199" s="58"/>
      <c r="E199" s="58"/>
      <c r="F199" s="58"/>
      <c r="G199" s="58"/>
      <c r="H199" s="58"/>
      <c r="I199" s="59"/>
      <c r="J199" s="60"/>
      <c r="K199" s="57">
        <f t="shared" ca="1" si="17"/>
        <v>102300</v>
      </c>
      <c r="P199" s="188" t="e">
        <f t="shared" si="16"/>
        <v>#N/A</v>
      </c>
      <c r="Q199" s="191" t="e">
        <f t="shared" si="19"/>
        <v>#N/A</v>
      </c>
      <c r="R199" s="191" t="e">
        <f t="shared" si="20"/>
        <v>#N/A</v>
      </c>
      <c r="S199" s="191" t="e">
        <f t="shared" si="18"/>
        <v>#N/A</v>
      </c>
      <c r="T199" s="192" t="e">
        <f>VLOOKUP(D199,'PC Receitas'!$N$4:$O$14,2,FALSE)</f>
        <v>#N/A</v>
      </c>
    </row>
    <row r="200" spans="3:20" ht="19.5" customHeight="1" thickTop="1" thickBot="1" x14ac:dyDescent="0.25">
      <c r="C200" s="58"/>
      <c r="D200" s="58"/>
      <c r="E200" s="58"/>
      <c r="F200" s="58"/>
      <c r="G200" s="58"/>
      <c r="H200" s="58"/>
      <c r="I200" s="59"/>
      <c r="J200" s="60"/>
      <c r="K200" s="57">
        <f t="shared" ca="1" si="17"/>
        <v>102300</v>
      </c>
      <c r="P200" s="188" t="e">
        <f t="shared" si="16"/>
        <v>#N/A</v>
      </c>
      <c r="Q200" s="191" t="e">
        <f t="shared" si="19"/>
        <v>#N/A</v>
      </c>
      <c r="R200" s="191" t="e">
        <f t="shared" si="20"/>
        <v>#N/A</v>
      </c>
      <c r="S200" s="191" t="e">
        <f t="shared" si="18"/>
        <v>#N/A</v>
      </c>
      <c r="T200" s="192" t="e">
        <f>VLOOKUP(D200,'PC Receitas'!$N$4:$O$14,2,FALSE)</f>
        <v>#N/A</v>
      </c>
    </row>
    <row r="201" spans="3:20" ht="19.5" customHeight="1" thickTop="1" thickBot="1" x14ac:dyDescent="0.25">
      <c r="C201" s="58"/>
      <c r="D201" s="58"/>
      <c r="E201" s="58"/>
      <c r="F201" s="58"/>
      <c r="G201" s="58"/>
      <c r="H201" s="58"/>
      <c r="I201" s="59"/>
      <c r="J201" s="60"/>
      <c r="K201" s="57">
        <f t="shared" ca="1" si="17"/>
        <v>102300</v>
      </c>
      <c r="P201" s="188" t="e">
        <f t="shared" si="16"/>
        <v>#N/A</v>
      </c>
      <c r="Q201" s="191" t="e">
        <f t="shared" si="19"/>
        <v>#N/A</v>
      </c>
      <c r="R201" s="191" t="e">
        <f t="shared" si="20"/>
        <v>#N/A</v>
      </c>
      <c r="S201" s="191" t="e">
        <f t="shared" si="18"/>
        <v>#N/A</v>
      </c>
      <c r="T201" s="192" t="e">
        <f>VLOOKUP(D201,'PC Receitas'!$N$4:$O$14,2,FALSE)</f>
        <v>#N/A</v>
      </c>
    </row>
    <row r="202" spans="3:20" ht="19.5" customHeight="1" thickTop="1" thickBot="1" x14ac:dyDescent="0.25">
      <c r="C202" s="58"/>
      <c r="D202" s="58"/>
      <c r="E202" s="58"/>
      <c r="F202" s="58"/>
      <c r="G202" s="58"/>
      <c r="H202" s="58"/>
      <c r="I202" s="59"/>
      <c r="J202" s="60"/>
      <c r="K202" s="57">
        <f t="shared" ca="1" si="17"/>
        <v>102300</v>
      </c>
      <c r="P202" s="188" t="e">
        <f t="shared" si="16"/>
        <v>#N/A</v>
      </c>
      <c r="Q202" s="191" t="e">
        <f t="shared" si="19"/>
        <v>#N/A</v>
      </c>
      <c r="R202" s="191" t="e">
        <f t="shared" si="20"/>
        <v>#N/A</v>
      </c>
      <c r="S202" s="191" t="e">
        <f t="shared" si="18"/>
        <v>#N/A</v>
      </c>
      <c r="T202" s="192" t="e">
        <f>VLOOKUP(D202,'PC Receitas'!$N$4:$O$14,2,FALSE)</f>
        <v>#N/A</v>
      </c>
    </row>
    <row r="203" spans="3:20" ht="19.5" customHeight="1" thickTop="1" thickBot="1" x14ac:dyDescent="0.25">
      <c r="C203" s="58"/>
      <c r="D203" s="58"/>
      <c r="E203" s="58"/>
      <c r="F203" s="58"/>
      <c r="G203" s="58"/>
      <c r="H203" s="58"/>
      <c r="I203" s="59"/>
      <c r="J203" s="60"/>
      <c r="K203" s="57">
        <f t="shared" ca="1" si="17"/>
        <v>102300</v>
      </c>
      <c r="P203" s="188" t="e">
        <f t="shared" si="16"/>
        <v>#N/A</v>
      </c>
      <c r="Q203" s="191" t="e">
        <f t="shared" si="19"/>
        <v>#N/A</v>
      </c>
      <c r="R203" s="191" t="e">
        <f t="shared" si="20"/>
        <v>#N/A</v>
      </c>
      <c r="S203" s="191" t="e">
        <f t="shared" si="18"/>
        <v>#N/A</v>
      </c>
      <c r="T203" s="192" t="e">
        <f>VLOOKUP(D203,'PC Receitas'!$N$4:$O$14,2,FALSE)</f>
        <v>#N/A</v>
      </c>
    </row>
    <row r="204" spans="3:20" ht="19.5" customHeight="1" thickTop="1" thickBot="1" x14ac:dyDescent="0.25">
      <c r="C204" s="58"/>
      <c r="D204" s="58"/>
      <c r="E204" s="58"/>
      <c r="F204" s="58"/>
      <c r="G204" s="58"/>
      <c r="H204" s="58"/>
      <c r="I204" s="59"/>
      <c r="J204" s="60"/>
      <c r="K204" s="57">
        <f t="shared" ca="1" si="17"/>
        <v>102300</v>
      </c>
      <c r="P204" s="188" t="e">
        <f t="shared" si="16"/>
        <v>#N/A</v>
      </c>
      <c r="Q204" s="191" t="e">
        <f t="shared" si="19"/>
        <v>#N/A</v>
      </c>
      <c r="R204" s="191" t="e">
        <f t="shared" si="20"/>
        <v>#N/A</v>
      </c>
      <c r="S204" s="191" t="e">
        <f t="shared" si="18"/>
        <v>#N/A</v>
      </c>
      <c r="T204" s="192" t="e">
        <f>VLOOKUP(D204,'PC Receitas'!$N$4:$O$14,2,FALSE)</f>
        <v>#N/A</v>
      </c>
    </row>
    <row r="205" spans="3:20" ht="19.5" customHeight="1" thickTop="1" thickBot="1" x14ac:dyDescent="0.25">
      <c r="C205" s="58"/>
      <c r="D205" s="58"/>
      <c r="E205" s="58"/>
      <c r="F205" s="58"/>
      <c r="G205" s="58"/>
      <c r="H205" s="58"/>
      <c r="I205" s="59"/>
      <c r="J205" s="60"/>
      <c r="K205" s="57">
        <f t="shared" ca="1" si="17"/>
        <v>102300</v>
      </c>
      <c r="P205" s="188" t="e">
        <f t="shared" si="16"/>
        <v>#N/A</v>
      </c>
      <c r="Q205" s="191" t="e">
        <f t="shared" si="19"/>
        <v>#N/A</v>
      </c>
      <c r="R205" s="191" t="e">
        <f t="shared" si="20"/>
        <v>#N/A</v>
      </c>
      <c r="S205" s="191" t="e">
        <f t="shared" si="18"/>
        <v>#N/A</v>
      </c>
      <c r="T205" s="192" t="e">
        <f>VLOOKUP(D205,'PC Receitas'!$N$4:$O$14,2,FALSE)</f>
        <v>#N/A</v>
      </c>
    </row>
    <row r="206" spans="3:20" ht="19.5" customHeight="1" thickTop="1" thickBot="1" x14ac:dyDescent="0.25">
      <c r="C206" s="58"/>
      <c r="D206" s="58"/>
      <c r="E206" s="58"/>
      <c r="F206" s="58"/>
      <c r="G206" s="58"/>
      <c r="H206" s="58"/>
      <c r="I206" s="59"/>
      <c r="J206" s="60"/>
      <c r="K206" s="57">
        <f t="shared" ca="1" si="17"/>
        <v>102300</v>
      </c>
      <c r="P206" s="188" t="e">
        <f t="shared" si="16"/>
        <v>#N/A</v>
      </c>
      <c r="Q206" s="191" t="e">
        <f t="shared" si="19"/>
        <v>#N/A</v>
      </c>
      <c r="R206" s="191" t="e">
        <f t="shared" si="20"/>
        <v>#N/A</v>
      </c>
      <c r="S206" s="191" t="e">
        <f t="shared" si="18"/>
        <v>#N/A</v>
      </c>
      <c r="T206" s="192" t="e">
        <f>VLOOKUP(D206,'PC Receitas'!$N$4:$O$14,2,FALSE)</f>
        <v>#N/A</v>
      </c>
    </row>
    <row r="207" spans="3:20" ht="19.5" customHeight="1" thickTop="1" thickBot="1" x14ac:dyDescent="0.25">
      <c r="C207" s="58"/>
      <c r="D207" s="58"/>
      <c r="E207" s="58"/>
      <c r="F207" s="58"/>
      <c r="G207" s="58"/>
      <c r="H207" s="58"/>
      <c r="I207" s="59"/>
      <c r="J207" s="60"/>
      <c r="K207" s="57">
        <f t="shared" ca="1" si="17"/>
        <v>102300</v>
      </c>
      <c r="P207" s="188" t="e">
        <f t="shared" si="16"/>
        <v>#N/A</v>
      </c>
      <c r="Q207" s="191" t="e">
        <f t="shared" si="19"/>
        <v>#N/A</v>
      </c>
      <c r="R207" s="191" t="e">
        <f t="shared" si="20"/>
        <v>#N/A</v>
      </c>
      <c r="S207" s="191" t="e">
        <f t="shared" si="18"/>
        <v>#N/A</v>
      </c>
      <c r="T207" s="192" t="e">
        <f>VLOOKUP(D207,'PC Receitas'!$N$4:$O$14,2,FALSE)</f>
        <v>#N/A</v>
      </c>
    </row>
    <row r="208" spans="3:20" ht="19.5" customHeight="1" thickTop="1" thickBot="1" x14ac:dyDescent="0.25">
      <c r="C208" s="58"/>
      <c r="D208" s="58"/>
      <c r="E208" s="58"/>
      <c r="F208" s="58"/>
      <c r="G208" s="58"/>
      <c r="H208" s="58"/>
      <c r="I208" s="59"/>
      <c r="J208" s="60"/>
      <c r="K208" s="57">
        <f t="shared" ca="1" si="17"/>
        <v>102300</v>
      </c>
      <c r="P208" s="188" t="e">
        <f t="shared" ref="P208:P271" si="21">IF(T208="Despesas_com_Transportes","Despesa",IF(T208="Despesas_com_Lazer_e_Informacao","Despesa",IF(T208="Outras_Despesas","Despesa",IF(T208="Imposto_de_Renda","Despesa",IF(T208="Investimentos_Bens","Despesa","")))))</f>
        <v>#N/A</v>
      </c>
      <c r="Q208" s="191" t="e">
        <f t="shared" si="19"/>
        <v>#N/A</v>
      </c>
      <c r="R208" s="191" t="e">
        <f t="shared" si="20"/>
        <v>#N/A</v>
      </c>
      <c r="S208" s="191" t="e">
        <f t="shared" si="18"/>
        <v>#N/A</v>
      </c>
      <c r="T208" s="192" t="e">
        <f>VLOOKUP(D208,'PC Receitas'!$N$4:$O$14,2,FALSE)</f>
        <v>#N/A</v>
      </c>
    </row>
    <row r="209" spans="3:20" ht="19.5" customHeight="1" thickTop="1" thickBot="1" x14ac:dyDescent="0.25">
      <c r="C209" s="58"/>
      <c r="D209" s="58"/>
      <c r="E209" s="58"/>
      <c r="F209" s="58"/>
      <c r="G209" s="58"/>
      <c r="H209" s="58"/>
      <c r="I209" s="59"/>
      <c r="J209" s="60"/>
      <c r="K209" s="57">
        <f t="shared" ca="1" si="17"/>
        <v>102300</v>
      </c>
      <c r="P209" s="188" t="e">
        <f t="shared" si="21"/>
        <v>#N/A</v>
      </c>
      <c r="Q209" s="191" t="e">
        <f t="shared" si="19"/>
        <v>#N/A</v>
      </c>
      <c r="R209" s="191" t="e">
        <f t="shared" si="20"/>
        <v>#N/A</v>
      </c>
      <c r="S209" s="191" t="e">
        <f t="shared" si="18"/>
        <v>#N/A</v>
      </c>
      <c r="T209" s="192" t="e">
        <f>VLOOKUP(D209,'PC Receitas'!$N$4:$O$14,2,FALSE)</f>
        <v>#N/A</v>
      </c>
    </row>
    <row r="210" spans="3:20" ht="19.5" customHeight="1" thickTop="1" thickBot="1" x14ac:dyDescent="0.25">
      <c r="C210" s="58"/>
      <c r="D210" s="58"/>
      <c r="E210" s="58"/>
      <c r="F210" s="58"/>
      <c r="G210" s="58"/>
      <c r="H210" s="58"/>
      <c r="I210" s="59"/>
      <c r="J210" s="60"/>
      <c r="K210" s="57">
        <f t="shared" ca="1" si="17"/>
        <v>102300</v>
      </c>
      <c r="P210" s="188" t="e">
        <f t="shared" si="21"/>
        <v>#N/A</v>
      </c>
      <c r="Q210" s="191" t="e">
        <f t="shared" si="19"/>
        <v>#N/A</v>
      </c>
      <c r="R210" s="191" t="e">
        <f t="shared" si="20"/>
        <v>#N/A</v>
      </c>
      <c r="S210" s="191" t="e">
        <f t="shared" si="18"/>
        <v>#N/A</v>
      </c>
      <c r="T210" s="192"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102300</v>
      </c>
      <c r="P211" s="188" t="e">
        <f t="shared" si="21"/>
        <v>#N/A</v>
      </c>
      <c r="Q211" s="191" t="e">
        <f t="shared" si="19"/>
        <v>#N/A</v>
      </c>
      <c r="R211" s="191" t="e">
        <f t="shared" si="20"/>
        <v>#N/A</v>
      </c>
      <c r="S211" s="191" t="e">
        <f t="shared" si="18"/>
        <v>#N/A</v>
      </c>
      <c r="T211" s="192" t="e">
        <f>VLOOKUP(D211,'PC Receitas'!$N$4:$O$14,2,FALSE)</f>
        <v>#N/A</v>
      </c>
    </row>
    <row r="212" spans="3:20" ht="19.5" customHeight="1" thickTop="1" thickBot="1" x14ac:dyDescent="0.25">
      <c r="C212" s="58"/>
      <c r="D212" s="58"/>
      <c r="E212" s="58"/>
      <c r="F212" s="58"/>
      <c r="G212" s="58"/>
      <c r="H212" s="58"/>
      <c r="I212" s="59"/>
      <c r="J212" s="60"/>
      <c r="K212" s="57">
        <f t="shared" ca="1" si="22"/>
        <v>102300</v>
      </c>
      <c r="P212" s="188" t="e">
        <f t="shared" si="21"/>
        <v>#N/A</v>
      </c>
      <c r="Q212" s="191" t="e">
        <f t="shared" si="19"/>
        <v>#N/A</v>
      </c>
      <c r="R212" s="191" t="e">
        <f t="shared" si="20"/>
        <v>#N/A</v>
      </c>
      <c r="S212" s="191" t="e">
        <f t="shared" ref="S212:S275" si="23">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ca="1" si="22"/>
        <v>102300</v>
      </c>
      <c r="P213" s="188" t="e">
        <f t="shared" si="21"/>
        <v>#N/A</v>
      </c>
      <c r="Q213" s="191" t="e">
        <f t="shared" si="19"/>
        <v>#N/A</v>
      </c>
      <c r="R213" s="191" t="e">
        <f t="shared" si="20"/>
        <v>#N/A</v>
      </c>
      <c r="S213" s="191" t="e">
        <f t="shared" si="23"/>
        <v>#N/A</v>
      </c>
      <c r="T213" s="192" t="e">
        <f>VLOOKUP(D213,'PC Receitas'!$N$4:$O$14,2,FALSE)</f>
        <v>#N/A</v>
      </c>
    </row>
    <row r="214" spans="3:20" ht="19.5" customHeight="1" thickTop="1" thickBot="1" x14ac:dyDescent="0.25">
      <c r="C214" s="58"/>
      <c r="D214" s="58"/>
      <c r="E214" s="58"/>
      <c r="F214" s="58"/>
      <c r="G214" s="58"/>
      <c r="H214" s="58"/>
      <c r="I214" s="59"/>
      <c r="J214" s="60"/>
      <c r="K214" s="57">
        <f t="shared" ca="1" si="22"/>
        <v>102300</v>
      </c>
      <c r="P214" s="188" t="e">
        <f t="shared" si="21"/>
        <v>#N/A</v>
      </c>
      <c r="Q214" s="191" t="e">
        <f t="shared" si="19"/>
        <v>#N/A</v>
      </c>
      <c r="R214" s="191" t="e">
        <f t="shared" si="20"/>
        <v>#N/A</v>
      </c>
      <c r="S214" s="191" t="e">
        <f t="shared" si="23"/>
        <v>#N/A</v>
      </c>
      <c r="T214" s="192" t="e">
        <f>VLOOKUP(D214,'PC Receitas'!$N$4:$O$14,2,FALSE)</f>
        <v>#N/A</v>
      </c>
    </row>
    <row r="215" spans="3:20" ht="19.5" customHeight="1" thickTop="1" thickBot="1" x14ac:dyDescent="0.25">
      <c r="C215" s="58"/>
      <c r="D215" s="58"/>
      <c r="E215" s="58"/>
      <c r="F215" s="58"/>
      <c r="G215" s="58"/>
      <c r="H215" s="58"/>
      <c r="I215" s="59"/>
      <c r="J215" s="60"/>
      <c r="K215" s="57">
        <f t="shared" ca="1" si="22"/>
        <v>102300</v>
      </c>
      <c r="P215" s="188" t="e">
        <f t="shared" si="21"/>
        <v>#N/A</v>
      </c>
      <c r="Q215" s="191" t="e">
        <f t="shared" si="19"/>
        <v>#N/A</v>
      </c>
      <c r="R215" s="191" t="e">
        <f t="shared" si="20"/>
        <v>#N/A</v>
      </c>
      <c r="S215" s="191" t="e">
        <f t="shared" si="23"/>
        <v>#N/A</v>
      </c>
      <c r="T215" s="192" t="e">
        <f>VLOOKUP(D215,'PC Receitas'!$N$4:$O$14,2,FALSE)</f>
        <v>#N/A</v>
      </c>
    </row>
    <row r="216" spans="3:20" ht="19.5" customHeight="1" thickTop="1" thickBot="1" x14ac:dyDescent="0.25">
      <c r="C216" s="58"/>
      <c r="D216" s="58"/>
      <c r="E216" s="58"/>
      <c r="F216" s="58"/>
      <c r="G216" s="58"/>
      <c r="H216" s="58"/>
      <c r="I216" s="59"/>
      <c r="J216" s="60"/>
      <c r="K216" s="57">
        <f t="shared" ca="1" si="22"/>
        <v>102300</v>
      </c>
      <c r="P216" s="188" t="e">
        <f t="shared" si="21"/>
        <v>#N/A</v>
      </c>
      <c r="Q216" s="191" t="e">
        <f t="shared" si="19"/>
        <v>#N/A</v>
      </c>
      <c r="R216" s="191" t="e">
        <f t="shared" si="20"/>
        <v>#N/A</v>
      </c>
      <c r="S216" s="191" t="e">
        <f t="shared" si="23"/>
        <v>#N/A</v>
      </c>
      <c r="T216" s="192" t="e">
        <f>VLOOKUP(D216,'PC Receitas'!$N$4:$O$14,2,FALSE)</f>
        <v>#N/A</v>
      </c>
    </row>
    <row r="217" spans="3:20" ht="19.5" customHeight="1" thickTop="1" thickBot="1" x14ac:dyDescent="0.25">
      <c r="C217" s="58"/>
      <c r="D217" s="58"/>
      <c r="E217" s="58"/>
      <c r="F217" s="58"/>
      <c r="G217" s="58"/>
      <c r="H217" s="58"/>
      <c r="I217" s="59"/>
      <c r="J217" s="60"/>
      <c r="K217" s="57">
        <f t="shared" ca="1" si="22"/>
        <v>102300</v>
      </c>
      <c r="P217" s="188" t="e">
        <f t="shared" si="21"/>
        <v>#N/A</v>
      </c>
      <c r="Q217" s="191" t="e">
        <f t="shared" si="19"/>
        <v>#N/A</v>
      </c>
      <c r="R217" s="191" t="e">
        <f t="shared" si="20"/>
        <v>#N/A</v>
      </c>
      <c r="S217" s="191" t="e">
        <f t="shared" si="23"/>
        <v>#N/A</v>
      </c>
      <c r="T217" s="192" t="e">
        <f>VLOOKUP(D217,'PC Receitas'!$N$4:$O$14,2,FALSE)</f>
        <v>#N/A</v>
      </c>
    </row>
    <row r="218" spans="3:20" ht="19.5" customHeight="1" thickTop="1" thickBot="1" x14ac:dyDescent="0.25">
      <c r="C218" s="58"/>
      <c r="D218" s="58"/>
      <c r="E218" s="58"/>
      <c r="F218" s="58"/>
      <c r="G218" s="58"/>
      <c r="H218" s="58"/>
      <c r="I218" s="59"/>
      <c r="J218" s="60"/>
      <c r="K218" s="57">
        <f t="shared" ca="1" si="22"/>
        <v>102300</v>
      </c>
      <c r="P218" s="188" t="e">
        <f t="shared" si="21"/>
        <v>#N/A</v>
      </c>
      <c r="Q218" s="191" t="e">
        <f t="shared" si="19"/>
        <v>#N/A</v>
      </c>
      <c r="R218" s="191" t="e">
        <f t="shared" si="20"/>
        <v>#N/A</v>
      </c>
      <c r="S218" s="191" t="e">
        <f t="shared" si="23"/>
        <v>#N/A</v>
      </c>
      <c r="T218" s="192" t="e">
        <f>VLOOKUP(D218,'PC Receitas'!$N$4:$O$14,2,FALSE)</f>
        <v>#N/A</v>
      </c>
    </row>
    <row r="219" spans="3:20" ht="19.5" customHeight="1" thickTop="1" thickBot="1" x14ac:dyDescent="0.25">
      <c r="C219" s="58"/>
      <c r="D219" s="58"/>
      <c r="E219" s="58"/>
      <c r="F219" s="58"/>
      <c r="G219" s="58"/>
      <c r="H219" s="58"/>
      <c r="I219" s="59"/>
      <c r="J219" s="60"/>
      <c r="K219" s="57">
        <f t="shared" ca="1" si="22"/>
        <v>102300</v>
      </c>
      <c r="P219" s="188" t="e">
        <f t="shared" si="21"/>
        <v>#N/A</v>
      </c>
      <c r="Q219" s="191" t="e">
        <f t="shared" si="19"/>
        <v>#N/A</v>
      </c>
      <c r="R219" s="191" t="e">
        <f t="shared" si="20"/>
        <v>#N/A</v>
      </c>
      <c r="S219" s="191" t="e">
        <f t="shared" si="23"/>
        <v>#N/A</v>
      </c>
      <c r="T219" s="192" t="e">
        <f>VLOOKUP(D219,'PC Receitas'!$N$4:$O$14,2,FALSE)</f>
        <v>#N/A</v>
      </c>
    </row>
    <row r="220" spans="3:20" ht="19.5" customHeight="1" thickTop="1" thickBot="1" x14ac:dyDescent="0.25">
      <c r="C220" s="58"/>
      <c r="D220" s="58"/>
      <c r="E220" s="58"/>
      <c r="F220" s="58"/>
      <c r="G220" s="58"/>
      <c r="H220" s="58"/>
      <c r="I220" s="59"/>
      <c r="J220" s="60"/>
      <c r="K220" s="57">
        <f t="shared" ca="1" si="22"/>
        <v>102300</v>
      </c>
      <c r="P220" s="188" t="e">
        <f t="shared" si="21"/>
        <v>#N/A</v>
      </c>
      <c r="Q220" s="191" t="e">
        <f t="shared" si="19"/>
        <v>#N/A</v>
      </c>
      <c r="R220" s="191" t="e">
        <f t="shared" si="20"/>
        <v>#N/A</v>
      </c>
      <c r="S220" s="191" t="e">
        <f t="shared" si="23"/>
        <v>#N/A</v>
      </c>
      <c r="T220" s="192" t="e">
        <f>VLOOKUP(D220,'PC Receitas'!$N$4:$O$14,2,FALSE)</f>
        <v>#N/A</v>
      </c>
    </row>
    <row r="221" spans="3:20" ht="19.5" customHeight="1" thickTop="1" thickBot="1" x14ac:dyDescent="0.25">
      <c r="C221" s="58"/>
      <c r="D221" s="58"/>
      <c r="E221" s="58"/>
      <c r="F221" s="58"/>
      <c r="G221" s="58"/>
      <c r="H221" s="58"/>
      <c r="I221" s="59"/>
      <c r="J221" s="60"/>
      <c r="K221" s="57">
        <f t="shared" ca="1" si="22"/>
        <v>102300</v>
      </c>
      <c r="P221" s="188" t="e">
        <f t="shared" si="21"/>
        <v>#N/A</v>
      </c>
      <c r="Q221" s="191" t="e">
        <f t="shared" si="19"/>
        <v>#N/A</v>
      </c>
      <c r="R221" s="191" t="e">
        <f t="shared" si="20"/>
        <v>#N/A</v>
      </c>
      <c r="S221" s="191" t="e">
        <f t="shared" si="23"/>
        <v>#N/A</v>
      </c>
      <c r="T221" s="192" t="e">
        <f>VLOOKUP(D221,'PC Receitas'!$N$4:$O$14,2,FALSE)</f>
        <v>#N/A</v>
      </c>
    </row>
    <row r="222" spans="3:20" ht="19.5" customHeight="1" thickTop="1" thickBot="1" x14ac:dyDescent="0.25">
      <c r="C222" s="58"/>
      <c r="D222" s="58"/>
      <c r="E222" s="58"/>
      <c r="F222" s="58"/>
      <c r="G222" s="58"/>
      <c r="H222" s="58"/>
      <c r="I222" s="59"/>
      <c r="J222" s="60"/>
      <c r="K222" s="57">
        <f t="shared" ca="1" si="22"/>
        <v>102300</v>
      </c>
      <c r="P222" s="188" t="e">
        <f t="shared" si="21"/>
        <v>#N/A</v>
      </c>
      <c r="Q222" s="191" t="e">
        <f t="shared" si="19"/>
        <v>#N/A</v>
      </c>
      <c r="R222" s="191" t="e">
        <f t="shared" si="20"/>
        <v>#N/A</v>
      </c>
      <c r="S222" s="191" t="e">
        <f t="shared" si="23"/>
        <v>#N/A</v>
      </c>
      <c r="T222" s="192" t="e">
        <f>VLOOKUP(D222,'PC Receitas'!$N$4:$O$14,2,FALSE)</f>
        <v>#N/A</v>
      </c>
    </row>
    <row r="223" spans="3:20" ht="19.5" customHeight="1" thickTop="1" thickBot="1" x14ac:dyDescent="0.25">
      <c r="C223" s="58"/>
      <c r="D223" s="58"/>
      <c r="E223" s="58"/>
      <c r="F223" s="58"/>
      <c r="G223" s="58"/>
      <c r="H223" s="58"/>
      <c r="I223" s="59"/>
      <c r="J223" s="60"/>
      <c r="K223" s="57">
        <f t="shared" ca="1" si="22"/>
        <v>102300</v>
      </c>
      <c r="P223" s="188" t="e">
        <f t="shared" si="21"/>
        <v>#N/A</v>
      </c>
      <c r="Q223" s="191" t="e">
        <f t="shared" si="19"/>
        <v>#N/A</v>
      </c>
      <c r="R223" s="191" t="e">
        <f t="shared" si="20"/>
        <v>#N/A</v>
      </c>
      <c r="S223" s="191" t="e">
        <f t="shared" si="23"/>
        <v>#N/A</v>
      </c>
      <c r="T223" s="192" t="e">
        <f>VLOOKUP(D223,'PC Receitas'!$N$4:$O$14,2,FALSE)</f>
        <v>#N/A</v>
      </c>
    </row>
    <row r="224" spans="3:20" ht="19.5" customHeight="1" thickTop="1" thickBot="1" x14ac:dyDescent="0.25">
      <c r="C224" s="58"/>
      <c r="D224" s="58"/>
      <c r="E224" s="58"/>
      <c r="F224" s="58"/>
      <c r="G224" s="58"/>
      <c r="H224" s="58"/>
      <c r="I224" s="59"/>
      <c r="J224" s="60"/>
      <c r="K224" s="57">
        <f t="shared" ca="1" si="22"/>
        <v>102300</v>
      </c>
      <c r="P224" s="188" t="e">
        <f t="shared" si="21"/>
        <v>#N/A</v>
      </c>
      <c r="Q224" s="191" t="e">
        <f t="shared" si="19"/>
        <v>#N/A</v>
      </c>
      <c r="R224" s="191" t="e">
        <f t="shared" si="20"/>
        <v>#N/A</v>
      </c>
      <c r="S224" s="191" t="e">
        <f t="shared" si="23"/>
        <v>#N/A</v>
      </c>
      <c r="T224" s="192" t="e">
        <f>VLOOKUP(D224,'PC Receitas'!$N$4:$O$14,2,FALSE)</f>
        <v>#N/A</v>
      </c>
    </row>
    <row r="225" spans="3:20" ht="19.5" customHeight="1" thickTop="1" thickBot="1" x14ac:dyDescent="0.25">
      <c r="C225" s="58"/>
      <c r="D225" s="58"/>
      <c r="E225" s="58"/>
      <c r="F225" s="58"/>
      <c r="G225" s="58"/>
      <c r="H225" s="58"/>
      <c r="I225" s="59"/>
      <c r="J225" s="60"/>
      <c r="K225" s="57">
        <f t="shared" ca="1" si="22"/>
        <v>102300</v>
      </c>
      <c r="P225" s="188" t="e">
        <f t="shared" si="21"/>
        <v>#N/A</v>
      </c>
      <c r="Q225" s="191" t="e">
        <f t="shared" si="19"/>
        <v>#N/A</v>
      </c>
      <c r="R225" s="191" t="e">
        <f t="shared" si="20"/>
        <v>#N/A</v>
      </c>
      <c r="S225" s="191" t="e">
        <f t="shared" si="23"/>
        <v>#N/A</v>
      </c>
      <c r="T225" s="192" t="e">
        <f>VLOOKUP(D225,'PC Receitas'!$N$4:$O$14,2,FALSE)</f>
        <v>#N/A</v>
      </c>
    </row>
    <row r="226" spans="3:20" ht="19.5" customHeight="1" thickTop="1" thickBot="1" x14ac:dyDescent="0.25">
      <c r="C226" s="58"/>
      <c r="D226" s="58"/>
      <c r="E226" s="58"/>
      <c r="F226" s="58"/>
      <c r="G226" s="58"/>
      <c r="H226" s="58"/>
      <c r="I226" s="59"/>
      <c r="J226" s="60"/>
      <c r="K226" s="57">
        <f t="shared" ca="1" si="22"/>
        <v>102300</v>
      </c>
      <c r="P226" s="188" t="e">
        <f t="shared" si="21"/>
        <v>#N/A</v>
      </c>
      <c r="Q226" s="191" t="e">
        <f t="shared" si="19"/>
        <v>#N/A</v>
      </c>
      <c r="R226" s="191" t="e">
        <f t="shared" si="20"/>
        <v>#N/A</v>
      </c>
      <c r="S226" s="191" t="e">
        <f t="shared" si="23"/>
        <v>#N/A</v>
      </c>
      <c r="T226" s="192" t="e">
        <f>VLOOKUP(D226,'PC Receitas'!$N$4:$O$14,2,FALSE)</f>
        <v>#N/A</v>
      </c>
    </row>
    <row r="227" spans="3:20" ht="19.5" customHeight="1" thickTop="1" thickBot="1" x14ac:dyDescent="0.25">
      <c r="C227" s="58"/>
      <c r="D227" s="58"/>
      <c r="E227" s="58"/>
      <c r="F227" s="58"/>
      <c r="G227" s="58"/>
      <c r="H227" s="58"/>
      <c r="I227" s="59"/>
      <c r="J227" s="60"/>
      <c r="K227" s="57">
        <f t="shared" ca="1" si="22"/>
        <v>102300</v>
      </c>
      <c r="P227" s="188" t="e">
        <f t="shared" si="21"/>
        <v>#N/A</v>
      </c>
      <c r="Q227" s="191" t="e">
        <f t="shared" si="19"/>
        <v>#N/A</v>
      </c>
      <c r="R227" s="191" t="e">
        <f t="shared" si="20"/>
        <v>#N/A</v>
      </c>
      <c r="S227" s="191" t="e">
        <f t="shared" si="23"/>
        <v>#N/A</v>
      </c>
      <c r="T227" s="192" t="e">
        <f>VLOOKUP(D227,'PC Receitas'!$N$4:$O$14,2,FALSE)</f>
        <v>#N/A</v>
      </c>
    </row>
    <row r="228" spans="3:20" ht="19.5" customHeight="1" thickTop="1" thickBot="1" x14ac:dyDescent="0.25">
      <c r="C228" s="58"/>
      <c r="D228" s="58"/>
      <c r="E228" s="58"/>
      <c r="F228" s="58"/>
      <c r="G228" s="58"/>
      <c r="H228" s="58"/>
      <c r="I228" s="59"/>
      <c r="J228" s="60"/>
      <c r="K228" s="57">
        <f t="shared" ca="1" si="22"/>
        <v>102300</v>
      </c>
      <c r="P228" s="188" t="e">
        <f t="shared" si="21"/>
        <v>#N/A</v>
      </c>
      <c r="Q228" s="191" t="e">
        <f t="shared" si="19"/>
        <v>#N/A</v>
      </c>
      <c r="R228" s="191" t="e">
        <f t="shared" si="20"/>
        <v>#N/A</v>
      </c>
      <c r="S228" s="191" t="e">
        <f t="shared" si="23"/>
        <v>#N/A</v>
      </c>
      <c r="T228" s="192" t="e">
        <f>VLOOKUP(D228,'PC Receitas'!$N$4:$O$14,2,FALSE)</f>
        <v>#N/A</v>
      </c>
    </row>
    <row r="229" spans="3:20" ht="19.5" customHeight="1" thickTop="1" thickBot="1" x14ac:dyDescent="0.25">
      <c r="C229" s="58"/>
      <c r="D229" s="58"/>
      <c r="E229" s="58"/>
      <c r="F229" s="58"/>
      <c r="G229" s="58"/>
      <c r="H229" s="58"/>
      <c r="I229" s="59"/>
      <c r="J229" s="60"/>
      <c r="K229" s="57">
        <f t="shared" ca="1" si="22"/>
        <v>102300</v>
      </c>
      <c r="P229" s="188" t="e">
        <f t="shared" si="21"/>
        <v>#N/A</v>
      </c>
      <c r="Q229" s="191" t="e">
        <f t="shared" si="19"/>
        <v>#N/A</v>
      </c>
      <c r="R229" s="191" t="e">
        <f t="shared" si="20"/>
        <v>#N/A</v>
      </c>
      <c r="S229" s="191" t="e">
        <f t="shared" si="23"/>
        <v>#N/A</v>
      </c>
      <c r="T229" s="192" t="e">
        <f>VLOOKUP(D229,'PC Receitas'!$N$4:$O$14,2,FALSE)</f>
        <v>#N/A</v>
      </c>
    </row>
    <row r="230" spans="3:20" ht="19.5" customHeight="1" thickTop="1" thickBot="1" x14ac:dyDescent="0.25">
      <c r="C230" s="58"/>
      <c r="D230" s="58"/>
      <c r="E230" s="58"/>
      <c r="F230" s="58"/>
      <c r="G230" s="58"/>
      <c r="H230" s="58"/>
      <c r="I230" s="59"/>
      <c r="J230" s="60"/>
      <c r="K230" s="57">
        <f t="shared" ca="1" si="22"/>
        <v>102300</v>
      </c>
      <c r="P230" s="188" t="e">
        <f t="shared" si="21"/>
        <v>#N/A</v>
      </c>
      <c r="Q230" s="191" t="e">
        <f t="shared" si="19"/>
        <v>#N/A</v>
      </c>
      <c r="R230" s="191" t="e">
        <f t="shared" si="20"/>
        <v>#N/A</v>
      </c>
      <c r="S230" s="191" t="e">
        <f t="shared" si="23"/>
        <v>#N/A</v>
      </c>
      <c r="T230" s="192" t="e">
        <f>VLOOKUP(D230,'PC Receitas'!$N$4:$O$14,2,FALSE)</f>
        <v>#N/A</v>
      </c>
    </row>
    <row r="231" spans="3:20" ht="19.5" customHeight="1" thickTop="1" thickBot="1" x14ac:dyDescent="0.25">
      <c r="C231" s="58"/>
      <c r="D231" s="58"/>
      <c r="E231" s="58"/>
      <c r="F231" s="58"/>
      <c r="G231" s="58"/>
      <c r="H231" s="58"/>
      <c r="I231" s="59"/>
      <c r="J231" s="60"/>
      <c r="K231" s="57">
        <f t="shared" ca="1" si="22"/>
        <v>102300</v>
      </c>
      <c r="P231" s="188" t="e">
        <f t="shared" si="21"/>
        <v>#N/A</v>
      </c>
      <c r="Q231" s="191" t="e">
        <f t="shared" si="19"/>
        <v>#N/A</v>
      </c>
      <c r="R231" s="191" t="e">
        <f t="shared" si="20"/>
        <v>#N/A</v>
      </c>
      <c r="S231" s="191" t="e">
        <f t="shared" si="23"/>
        <v>#N/A</v>
      </c>
      <c r="T231" s="192" t="e">
        <f>VLOOKUP(D231,'PC Receitas'!$N$4:$O$14,2,FALSE)</f>
        <v>#N/A</v>
      </c>
    </row>
    <row r="232" spans="3:20" ht="19.5" customHeight="1" thickTop="1" thickBot="1" x14ac:dyDescent="0.25">
      <c r="C232" s="58"/>
      <c r="D232" s="58"/>
      <c r="E232" s="58"/>
      <c r="F232" s="58"/>
      <c r="G232" s="58"/>
      <c r="H232" s="58"/>
      <c r="I232" s="59"/>
      <c r="J232" s="60"/>
      <c r="K232" s="57">
        <f t="shared" ca="1" si="22"/>
        <v>102300</v>
      </c>
      <c r="P232" s="188" t="e">
        <f t="shared" si="21"/>
        <v>#N/A</v>
      </c>
      <c r="Q232" s="191" t="e">
        <f t="shared" si="19"/>
        <v>#N/A</v>
      </c>
      <c r="R232" s="191" t="e">
        <f t="shared" si="20"/>
        <v>#N/A</v>
      </c>
      <c r="S232" s="191" t="e">
        <f t="shared" si="23"/>
        <v>#N/A</v>
      </c>
      <c r="T232" s="192" t="e">
        <f>VLOOKUP(D232,'PC Receitas'!$N$4:$O$14,2,FALSE)</f>
        <v>#N/A</v>
      </c>
    </row>
    <row r="233" spans="3:20" ht="19.5" customHeight="1" thickTop="1" thickBot="1" x14ac:dyDescent="0.25">
      <c r="C233" s="58"/>
      <c r="D233" s="58"/>
      <c r="E233" s="58"/>
      <c r="F233" s="58"/>
      <c r="G233" s="58"/>
      <c r="H233" s="58"/>
      <c r="I233" s="59"/>
      <c r="J233" s="60"/>
      <c r="K233" s="57">
        <f t="shared" ca="1" si="22"/>
        <v>102300</v>
      </c>
      <c r="P233" s="188" t="e">
        <f t="shared" si="21"/>
        <v>#N/A</v>
      </c>
      <c r="Q233" s="191" t="e">
        <f t="shared" si="19"/>
        <v>#N/A</v>
      </c>
      <c r="R233" s="191" t="e">
        <f t="shared" si="20"/>
        <v>#N/A</v>
      </c>
      <c r="S233" s="191" t="e">
        <f t="shared" si="23"/>
        <v>#N/A</v>
      </c>
      <c r="T233" s="192" t="e">
        <f>VLOOKUP(D233,'PC Receitas'!$N$4:$O$14,2,FALSE)</f>
        <v>#N/A</v>
      </c>
    </row>
    <row r="234" spans="3:20" ht="19.5" customHeight="1" thickTop="1" thickBot="1" x14ac:dyDescent="0.25">
      <c r="C234" s="58"/>
      <c r="D234" s="58"/>
      <c r="E234" s="58"/>
      <c r="F234" s="58"/>
      <c r="G234" s="58"/>
      <c r="H234" s="58"/>
      <c r="I234" s="59"/>
      <c r="J234" s="60"/>
      <c r="K234" s="57">
        <f t="shared" ca="1" si="22"/>
        <v>102300</v>
      </c>
      <c r="P234" s="188" t="e">
        <f t="shared" si="21"/>
        <v>#N/A</v>
      </c>
      <c r="Q234" s="191" t="e">
        <f t="shared" si="19"/>
        <v>#N/A</v>
      </c>
      <c r="R234" s="191" t="e">
        <f t="shared" si="20"/>
        <v>#N/A</v>
      </c>
      <c r="S234" s="191" t="e">
        <f t="shared" si="23"/>
        <v>#N/A</v>
      </c>
      <c r="T234" s="192" t="e">
        <f>VLOOKUP(D234,'PC Receitas'!$N$4:$O$14,2,FALSE)</f>
        <v>#N/A</v>
      </c>
    </row>
    <row r="235" spans="3:20" ht="19.5" customHeight="1" thickTop="1" thickBot="1" x14ac:dyDescent="0.25">
      <c r="C235" s="58"/>
      <c r="D235" s="58"/>
      <c r="E235" s="58"/>
      <c r="F235" s="58"/>
      <c r="G235" s="58"/>
      <c r="H235" s="58"/>
      <c r="I235" s="59"/>
      <c r="J235" s="60"/>
      <c r="K235" s="57">
        <f t="shared" ca="1" si="22"/>
        <v>102300</v>
      </c>
      <c r="P235" s="188" t="e">
        <f t="shared" si="21"/>
        <v>#N/A</v>
      </c>
      <c r="Q235" s="191" t="e">
        <f t="shared" si="19"/>
        <v>#N/A</v>
      </c>
      <c r="R235" s="191" t="e">
        <f t="shared" si="20"/>
        <v>#N/A</v>
      </c>
      <c r="S235" s="191" t="e">
        <f t="shared" si="23"/>
        <v>#N/A</v>
      </c>
      <c r="T235" s="192" t="e">
        <f>VLOOKUP(D235,'PC Receitas'!$N$4:$O$14,2,FALSE)</f>
        <v>#N/A</v>
      </c>
    </row>
    <row r="236" spans="3:20" ht="19.5" customHeight="1" thickTop="1" thickBot="1" x14ac:dyDescent="0.25">
      <c r="C236" s="58"/>
      <c r="D236" s="58"/>
      <c r="E236" s="58"/>
      <c r="F236" s="58"/>
      <c r="G236" s="58"/>
      <c r="H236" s="58"/>
      <c r="I236" s="59"/>
      <c r="J236" s="60"/>
      <c r="K236" s="57">
        <f t="shared" ca="1" si="22"/>
        <v>102300</v>
      </c>
      <c r="P236" s="188" t="e">
        <f t="shared" si="21"/>
        <v>#N/A</v>
      </c>
      <c r="Q236" s="191" t="e">
        <f t="shared" si="19"/>
        <v>#N/A</v>
      </c>
      <c r="R236" s="191" t="e">
        <f t="shared" si="20"/>
        <v>#N/A</v>
      </c>
      <c r="S236" s="191" t="e">
        <f t="shared" si="23"/>
        <v>#N/A</v>
      </c>
      <c r="T236" s="192" t="e">
        <f>VLOOKUP(D236,'PC Receitas'!$N$4:$O$14,2,FALSE)</f>
        <v>#N/A</v>
      </c>
    </row>
    <row r="237" spans="3:20" ht="19.5" customHeight="1" thickTop="1" thickBot="1" x14ac:dyDescent="0.25">
      <c r="C237" s="58"/>
      <c r="D237" s="58"/>
      <c r="E237" s="58"/>
      <c r="F237" s="58"/>
      <c r="G237" s="58"/>
      <c r="H237" s="58"/>
      <c r="I237" s="59"/>
      <c r="J237" s="60"/>
      <c r="K237" s="57">
        <f t="shared" ca="1" si="22"/>
        <v>102300</v>
      </c>
      <c r="P237" s="188" t="e">
        <f t="shared" si="21"/>
        <v>#N/A</v>
      </c>
      <c r="Q237" s="191" t="e">
        <f t="shared" si="19"/>
        <v>#N/A</v>
      </c>
      <c r="R237" s="191" t="e">
        <f t="shared" si="20"/>
        <v>#N/A</v>
      </c>
      <c r="S237" s="191" t="e">
        <f t="shared" si="23"/>
        <v>#N/A</v>
      </c>
      <c r="T237" s="192" t="e">
        <f>VLOOKUP(D237,'PC Receitas'!$N$4:$O$14,2,FALSE)</f>
        <v>#N/A</v>
      </c>
    </row>
    <row r="238" spans="3:20" ht="19.5" customHeight="1" thickTop="1" thickBot="1" x14ac:dyDescent="0.25">
      <c r="C238" s="58"/>
      <c r="D238" s="58"/>
      <c r="E238" s="58"/>
      <c r="F238" s="58"/>
      <c r="G238" s="58"/>
      <c r="H238" s="58"/>
      <c r="I238" s="59"/>
      <c r="J238" s="60"/>
      <c r="K238" s="57">
        <f t="shared" ca="1" si="22"/>
        <v>102300</v>
      </c>
      <c r="P238" s="188" t="e">
        <f t="shared" si="21"/>
        <v>#N/A</v>
      </c>
      <c r="Q238" s="191" t="e">
        <f t="shared" si="19"/>
        <v>#N/A</v>
      </c>
      <c r="R238" s="191" t="e">
        <f t="shared" si="20"/>
        <v>#N/A</v>
      </c>
      <c r="S238" s="191" t="e">
        <f t="shared" si="23"/>
        <v>#N/A</v>
      </c>
      <c r="T238" s="192" t="e">
        <f>VLOOKUP(D238,'PC Receitas'!$N$4:$O$14,2,FALSE)</f>
        <v>#N/A</v>
      </c>
    </row>
    <row r="239" spans="3:20" ht="19.5" customHeight="1" thickTop="1" thickBot="1" x14ac:dyDescent="0.25">
      <c r="C239" s="58"/>
      <c r="D239" s="58"/>
      <c r="E239" s="58"/>
      <c r="F239" s="58"/>
      <c r="G239" s="58"/>
      <c r="H239" s="58"/>
      <c r="I239" s="59"/>
      <c r="J239" s="60"/>
      <c r="K239" s="57">
        <f t="shared" ca="1" si="22"/>
        <v>102300</v>
      </c>
      <c r="P239" s="188" t="e">
        <f t="shared" si="21"/>
        <v>#N/A</v>
      </c>
      <c r="Q239" s="191" t="e">
        <f t="shared" si="19"/>
        <v>#N/A</v>
      </c>
      <c r="R239" s="191" t="e">
        <f t="shared" si="20"/>
        <v>#N/A</v>
      </c>
      <c r="S239" s="191" t="e">
        <f t="shared" si="23"/>
        <v>#N/A</v>
      </c>
      <c r="T239" s="192" t="e">
        <f>VLOOKUP(D239,'PC Receitas'!$N$4:$O$14,2,FALSE)</f>
        <v>#N/A</v>
      </c>
    </row>
    <row r="240" spans="3:20" ht="19.5" customHeight="1" thickTop="1" thickBot="1" x14ac:dyDescent="0.25">
      <c r="C240" s="58"/>
      <c r="D240" s="58"/>
      <c r="E240" s="58"/>
      <c r="F240" s="58"/>
      <c r="G240" s="58"/>
      <c r="H240" s="58"/>
      <c r="I240" s="59"/>
      <c r="J240" s="60"/>
      <c r="K240" s="57">
        <f t="shared" ca="1" si="22"/>
        <v>102300</v>
      </c>
      <c r="P240" s="188" t="e">
        <f t="shared" si="21"/>
        <v>#N/A</v>
      </c>
      <c r="Q240" s="191" t="e">
        <f t="shared" si="19"/>
        <v>#N/A</v>
      </c>
      <c r="R240" s="191" t="e">
        <f t="shared" si="20"/>
        <v>#N/A</v>
      </c>
      <c r="S240" s="191" t="e">
        <f t="shared" si="23"/>
        <v>#N/A</v>
      </c>
      <c r="T240" s="192" t="e">
        <f>VLOOKUP(D240,'PC Receitas'!$N$4:$O$14,2,FALSE)</f>
        <v>#N/A</v>
      </c>
    </row>
    <row r="241" spans="3:20" ht="19.5" customHeight="1" thickTop="1" thickBot="1" x14ac:dyDescent="0.25">
      <c r="C241" s="58"/>
      <c r="D241" s="58"/>
      <c r="E241" s="58"/>
      <c r="F241" s="58"/>
      <c r="G241" s="58"/>
      <c r="H241" s="58"/>
      <c r="I241" s="59"/>
      <c r="J241" s="60"/>
      <c r="K241" s="57">
        <f t="shared" ca="1" si="22"/>
        <v>102300</v>
      </c>
      <c r="P241" s="188" t="e">
        <f t="shared" si="21"/>
        <v>#N/A</v>
      </c>
      <c r="Q241" s="191" t="e">
        <f t="shared" si="19"/>
        <v>#N/A</v>
      </c>
      <c r="R241" s="191" t="e">
        <f t="shared" si="20"/>
        <v>#N/A</v>
      </c>
      <c r="S241" s="191" t="e">
        <f t="shared" si="23"/>
        <v>#N/A</v>
      </c>
      <c r="T241" s="192" t="e">
        <f>VLOOKUP(D241,'PC Receitas'!$N$4:$O$14,2,FALSE)</f>
        <v>#N/A</v>
      </c>
    </row>
    <row r="242" spans="3:20" ht="19.5" customHeight="1" thickTop="1" thickBot="1" x14ac:dyDescent="0.25">
      <c r="C242" s="58"/>
      <c r="D242" s="58"/>
      <c r="E242" s="58"/>
      <c r="F242" s="58"/>
      <c r="G242" s="58"/>
      <c r="H242" s="58"/>
      <c r="I242" s="59"/>
      <c r="J242" s="60"/>
      <c r="K242" s="57">
        <f t="shared" ca="1" si="22"/>
        <v>102300</v>
      </c>
      <c r="P242" s="188" t="e">
        <f t="shared" si="21"/>
        <v>#N/A</v>
      </c>
      <c r="Q242" s="191" t="e">
        <f t="shared" si="19"/>
        <v>#N/A</v>
      </c>
      <c r="R242" s="191" t="e">
        <f t="shared" si="20"/>
        <v>#N/A</v>
      </c>
      <c r="S242" s="191" t="e">
        <f t="shared" si="23"/>
        <v>#N/A</v>
      </c>
      <c r="T242" s="192" t="e">
        <f>VLOOKUP(D242,'PC Receitas'!$N$4:$O$14,2,FALSE)</f>
        <v>#N/A</v>
      </c>
    </row>
    <row r="243" spans="3:20" ht="19.5" customHeight="1" thickTop="1" thickBot="1" x14ac:dyDescent="0.25">
      <c r="C243" s="58"/>
      <c r="D243" s="58"/>
      <c r="E243" s="58"/>
      <c r="F243" s="58"/>
      <c r="G243" s="58"/>
      <c r="H243" s="58"/>
      <c r="I243" s="59"/>
      <c r="J243" s="60"/>
      <c r="K243" s="57">
        <f t="shared" ca="1" si="22"/>
        <v>102300</v>
      </c>
      <c r="P243" s="188" t="e">
        <f t="shared" si="21"/>
        <v>#N/A</v>
      </c>
      <c r="Q243" s="191" t="e">
        <f t="shared" si="19"/>
        <v>#N/A</v>
      </c>
      <c r="R243" s="191" t="e">
        <f t="shared" si="20"/>
        <v>#N/A</v>
      </c>
      <c r="S243" s="191" t="e">
        <f t="shared" si="23"/>
        <v>#N/A</v>
      </c>
      <c r="T243" s="192" t="e">
        <f>VLOOKUP(D243,'PC Receitas'!$N$4:$O$14,2,FALSE)</f>
        <v>#N/A</v>
      </c>
    </row>
    <row r="244" spans="3:20" ht="19.5" customHeight="1" thickTop="1" thickBot="1" x14ac:dyDescent="0.25">
      <c r="C244" s="58"/>
      <c r="D244" s="58"/>
      <c r="E244" s="58"/>
      <c r="F244" s="58"/>
      <c r="G244" s="58"/>
      <c r="H244" s="58"/>
      <c r="I244" s="59"/>
      <c r="J244" s="60"/>
      <c r="K244" s="57">
        <f t="shared" ca="1" si="22"/>
        <v>102300</v>
      </c>
      <c r="P244" s="188" t="e">
        <f t="shared" si="21"/>
        <v>#N/A</v>
      </c>
      <c r="Q244" s="191" t="e">
        <f t="shared" si="19"/>
        <v>#N/A</v>
      </c>
      <c r="R244" s="191" t="e">
        <f t="shared" si="20"/>
        <v>#N/A</v>
      </c>
      <c r="S244" s="191" t="e">
        <f t="shared" si="23"/>
        <v>#N/A</v>
      </c>
      <c r="T244" s="192" t="e">
        <f>VLOOKUP(D244,'PC Receitas'!$N$4:$O$14,2,FALSE)</f>
        <v>#N/A</v>
      </c>
    </row>
    <row r="245" spans="3:20" ht="19.5" customHeight="1" thickTop="1" thickBot="1" x14ac:dyDescent="0.25">
      <c r="C245" s="58"/>
      <c r="D245" s="58"/>
      <c r="E245" s="58"/>
      <c r="F245" s="58"/>
      <c r="G245" s="58"/>
      <c r="H245" s="58"/>
      <c r="I245" s="59"/>
      <c r="J245" s="60"/>
      <c r="K245" s="57">
        <f t="shared" ca="1" si="22"/>
        <v>102300</v>
      </c>
      <c r="P245" s="188" t="e">
        <f t="shared" si="21"/>
        <v>#N/A</v>
      </c>
      <c r="Q245" s="191" t="e">
        <f t="shared" si="19"/>
        <v>#N/A</v>
      </c>
      <c r="R245" s="191" t="e">
        <f t="shared" si="20"/>
        <v>#N/A</v>
      </c>
      <c r="S245" s="191" t="e">
        <f t="shared" si="23"/>
        <v>#N/A</v>
      </c>
      <c r="T245" s="192" t="e">
        <f>VLOOKUP(D245,'PC Receitas'!$N$4:$O$14,2,FALSE)</f>
        <v>#N/A</v>
      </c>
    </row>
    <row r="246" spans="3:20" ht="19.5" customHeight="1" thickTop="1" thickBot="1" x14ac:dyDescent="0.25">
      <c r="C246" s="58"/>
      <c r="D246" s="58"/>
      <c r="E246" s="58"/>
      <c r="F246" s="58"/>
      <c r="G246" s="58"/>
      <c r="H246" s="58"/>
      <c r="I246" s="59"/>
      <c r="J246" s="60"/>
      <c r="K246" s="57">
        <f t="shared" ca="1" si="22"/>
        <v>102300</v>
      </c>
      <c r="P246" s="188" t="e">
        <f t="shared" si="21"/>
        <v>#N/A</v>
      </c>
      <c r="Q246" s="191" t="e">
        <f t="shared" si="19"/>
        <v>#N/A</v>
      </c>
      <c r="R246" s="191" t="e">
        <f t="shared" si="20"/>
        <v>#N/A</v>
      </c>
      <c r="S246" s="191" t="e">
        <f t="shared" si="23"/>
        <v>#N/A</v>
      </c>
      <c r="T246" s="192" t="e">
        <f>VLOOKUP(D246,'PC Receitas'!$N$4:$O$14,2,FALSE)</f>
        <v>#N/A</v>
      </c>
    </row>
    <row r="247" spans="3:20" ht="19.5" customHeight="1" thickTop="1" thickBot="1" x14ac:dyDescent="0.25">
      <c r="C247" s="58"/>
      <c r="D247" s="58"/>
      <c r="E247" s="58"/>
      <c r="F247" s="58"/>
      <c r="G247" s="58"/>
      <c r="H247" s="58"/>
      <c r="I247" s="59"/>
      <c r="J247" s="60"/>
      <c r="K247" s="57">
        <f t="shared" ca="1" si="22"/>
        <v>102300</v>
      </c>
      <c r="P247" s="188" t="e">
        <f t="shared" si="21"/>
        <v>#N/A</v>
      </c>
      <c r="Q247" s="191" t="e">
        <f t="shared" si="19"/>
        <v>#N/A</v>
      </c>
      <c r="R247" s="191" t="e">
        <f t="shared" si="20"/>
        <v>#N/A</v>
      </c>
      <c r="S247" s="191" t="e">
        <f t="shared" si="23"/>
        <v>#N/A</v>
      </c>
      <c r="T247" s="192" t="e">
        <f>VLOOKUP(D247,'PC Receitas'!$N$4:$O$14,2,FALSE)</f>
        <v>#N/A</v>
      </c>
    </row>
    <row r="248" spans="3:20" ht="19.5" customHeight="1" thickTop="1" thickBot="1" x14ac:dyDescent="0.25">
      <c r="C248" s="58"/>
      <c r="D248" s="58"/>
      <c r="E248" s="58"/>
      <c r="F248" s="58"/>
      <c r="G248" s="58"/>
      <c r="H248" s="58"/>
      <c r="I248" s="59"/>
      <c r="J248" s="60"/>
      <c r="K248" s="57">
        <f t="shared" ca="1" si="22"/>
        <v>102300</v>
      </c>
      <c r="P248" s="188" t="e">
        <f t="shared" si="21"/>
        <v>#N/A</v>
      </c>
      <c r="Q248" s="191" t="e">
        <f t="shared" si="19"/>
        <v>#N/A</v>
      </c>
      <c r="R248" s="191" t="e">
        <f t="shared" si="20"/>
        <v>#N/A</v>
      </c>
      <c r="S248" s="191" t="e">
        <f t="shared" si="23"/>
        <v>#N/A</v>
      </c>
      <c r="T248" s="192" t="e">
        <f>VLOOKUP(D248,'PC Receitas'!$N$4:$O$14,2,FALSE)</f>
        <v>#N/A</v>
      </c>
    </row>
    <row r="249" spans="3:20" ht="19.5" customHeight="1" thickTop="1" thickBot="1" x14ac:dyDescent="0.25">
      <c r="C249" s="58"/>
      <c r="D249" s="58"/>
      <c r="E249" s="58"/>
      <c r="F249" s="58"/>
      <c r="G249" s="58"/>
      <c r="H249" s="58"/>
      <c r="I249" s="59"/>
      <c r="J249" s="60"/>
      <c r="K249" s="57">
        <f t="shared" ca="1" si="22"/>
        <v>102300</v>
      </c>
      <c r="P249" s="188" t="e">
        <f t="shared" si="21"/>
        <v>#N/A</v>
      </c>
      <c r="Q249" s="191" t="e">
        <f t="shared" si="19"/>
        <v>#N/A</v>
      </c>
      <c r="R249" s="191" t="e">
        <f t="shared" si="20"/>
        <v>#N/A</v>
      </c>
      <c r="S249" s="191" t="e">
        <f t="shared" si="23"/>
        <v>#N/A</v>
      </c>
      <c r="T249" s="192" t="e">
        <f>VLOOKUP(D249,'PC Receitas'!$N$4:$O$14,2,FALSE)</f>
        <v>#N/A</v>
      </c>
    </row>
    <row r="250" spans="3:20" ht="19.5" customHeight="1" thickTop="1" thickBot="1" x14ac:dyDescent="0.25">
      <c r="C250" s="58"/>
      <c r="D250" s="58"/>
      <c r="E250" s="58"/>
      <c r="F250" s="58"/>
      <c r="G250" s="58"/>
      <c r="H250" s="58"/>
      <c r="I250" s="59"/>
      <c r="J250" s="60"/>
      <c r="K250" s="57">
        <f t="shared" ca="1" si="22"/>
        <v>102300</v>
      </c>
      <c r="P250" s="188" t="e">
        <f t="shared" si="21"/>
        <v>#N/A</v>
      </c>
      <c r="Q250" s="191" t="e">
        <f t="shared" si="19"/>
        <v>#N/A</v>
      </c>
      <c r="R250" s="191" t="e">
        <f t="shared" si="20"/>
        <v>#N/A</v>
      </c>
      <c r="S250" s="191" t="e">
        <f t="shared" si="23"/>
        <v>#N/A</v>
      </c>
      <c r="T250" s="192" t="e">
        <f>VLOOKUP(D250,'PC Receitas'!$N$4:$O$14,2,FALSE)</f>
        <v>#N/A</v>
      </c>
    </row>
    <row r="251" spans="3:20" ht="19.5" customHeight="1" thickTop="1" thickBot="1" x14ac:dyDescent="0.25">
      <c r="C251" s="58"/>
      <c r="D251" s="58"/>
      <c r="E251" s="58"/>
      <c r="F251" s="58"/>
      <c r="G251" s="58"/>
      <c r="H251" s="58"/>
      <c r="I251" s="59"/>
      <c r="J251" s="60"/>
      <c r="K251" s="57">
        <f t="shared" ca="1" si="22"/>
        <v>102300</v>
      </c>
      <c r="P251" s="188" t="e">
        <f t="shared" si="21"/>
        <v>#N/A</v>
      </c>
      <c r="Q251" s="191" t="e">
        <f t="shared" si="19"/>
        <v>#N/A</v>
      </c>
      <c r="R251" s="191" t="e">
        <f t="shared" si="20"/>
        <v>#N/A</v>
      </c>
      <c r="S251" s="191" t="e">
        <f t="shared" si="23"/>
        <v>#N/A</v>
      </c>
      <c r="T251" s="192" t="e">
        <f>VLOOKUP(D251,'PC Receitas'!$N$4:$O$14,2,FALSE)</f>
        <v>#N/A</v>
      </c>
    </row>
    <row r="252" spans="3:20" ht="19.5" customHeight="1" thickTop="1" thickBot="1" x14ac:dyDescent="0.25">
      <c r="C252" s="58"/>
      <c r="D252" s="58"/>
      <c r="E252" s="58"/>
      <c r="F252" s="58"/>
      <c r="G252" s="58"/>
      <c r="H252" s="58"/>
      <c r="I252" s="59"/>
      <c r="J252" s="60"/>
      <c r="K252" s="57">
        <f t="shared" ca="1" si="22"/>
        <v>102300</v>
      </c>
      <c r="P252" s="188" t="e">
        <f t="shared" si="21"/>
        <v>#N/A</v>
      </c>
      <c r="Q252" s="191" t="e">
        <f t="shared" si="19"/>
        <v>#N/A</v>
      </c>
      <c r="R252" s="191" t="e">
        <f t="shared" si="20"/>
        <v>#N/A</v>
      </c>
      <c r="S252" s="191" t="e">
        <f t="shared" si="23"/>
        <v>#N/A</v>
      </c>
      <c r="T252" s="192" t="e">
        <f>VLOOKUP(D252,'PC Receitas'!$N$4:$O$14,2,FALSE)</f>
        <v>#N/A</v>
      </c>
    </row>
    <row r="253" spans="3:20" ht="19.5" customHeight="1" thickTop="1" thickBot="1" x14ac:dyDescent="0.25">
      <c r="C253" s="58"/>
      <c r="D253" s="58"/>
      <c r="E253" s="58"/>
      <c r="F253" s="58"/>
      <c r="G253" s="58"/>
      <c r="H253" s="58"/>
      <c r="I253" s="59"/>
      <c r="J253" s="60"/>
      <c r="K253" s="57">
        <f t="shared" ca="1" si="22"/>
        <v>102300</v>
      </c>
      <c r="P253" s="188" t="e">
        <f t="shared" si="21"/>
        <v>#N/A</v>
      </c>
      <c r="Q253" s="191" t="e">
        <f t="shared" si="19"/>
        <v>#N/A</v>
      </c>
      <c r="R253" s="191" t="e">
        <f t="shared" si="20"/>
        <v>#N/A</v>
      </c>
      <c r="S253" s="191" t="e">
        <f t="shared" si="23"/>
        <v>#N/A</v>
      </c>
      <c r="T253" s="192" t="e">
        <f>VLOOKUP(D253,'PC Receitas'!$N$4:$O$14,2,FALSE)</f>
        <v>#N/A</v>
      </c>
    </row>
    <row r="254" spans="3:20" ht="19.5" customHeight="1" thickTop="1" thickBot="1" x14ac:dyDescent="0.25">
      <c r="C254" s="58"/>
      <c r="D254" s="58"/>
      <c r="E254" s="58"/>
      <c r="F254" s="58"/>
      <c r="G254" s="58"/>
      <c r="H254" s="58"/>
      <c r="I254" s="59"/>
      <c r="J254" s="60"/>
      <c r="K254" s="57">
        <f t="shared" ca="1" si="22"/>
        <v>102300</v>
      </c>
      <c r="P254" s="188" t="e">
        <f t="shared" si="21"/>
        <v>#N/A</v>
      </c>
      <c r="Q254" s="191" t="e">
        <f t="shared" si="19"/>
        <v>#N/A</v>
      </c>
      <c r="R254" s="191" t="e">
        <f t="shared" si="20"/>
        <v>#N/A</v>
      </c>
      <c r="S254" s="191" t="e">
        <f t="shared" si="23"/>
        <v>#N/A</v>
      </c>
      <c r="T254" s="192" t="e">
        <f>VLOOKUP(D254,'PC Receitas'!$N$4:$O$14,2,FALSE)</f>
        <v>#N/A</v>
      </c>
    </row>
    <row r="255" spans="3:20" ht="19.5" customHeight="1" thickTop="1" thickBot="1" x14ac:dyDescent="0.25">
      <c r="C255" s="58"/>
      <c r="D255" s="58"/>
      <c r="E255" s="58"/>
      <c r="F255" s="58"/>
      <c r="G255" s="58"/>
      <c r="H255" s="58"/>
      <c r="I255" s="59"/>
      <c r="J255" s="60"/>
      <c r="K255" s="57">
        <f t="shared" ca="1" si="22"/>
        <v>102300</v>
      </c>
      <c r="P255" s="188" t="e">
        <f t="shared" si="21"/>
        <v>#N/A</v>
      </c>
      <c r="Q255" s="191" t="e">
        <f t="shared" si="19"/>
        <v>#N/A</v>
      </c>
      <c r="R255" s="191" t="e">
        <f t="shared" si="20"/>
        <v>#N/A</v>
      </c>
      <c r="S255" s="191" t="e">
        <f t="shared" si="23"/>
        <v>#N/A</v>
      </c>
      <c r="T255" s="192" t="e">
        <f>VLOOKUP(D255,'PC Receitas'!$N$4:$O$14,2,FALSE)</f>
        <v>#N/A</v>
      </c>
    </row>
    <row r="256" spans="3:20" ht="19.5" customHeight="1" thickTop="1" thickBot="1" x14ac:dyDescent="0.25">
      <c r="C256" s="58"/>
      <c r="D256" s="58"/>
      <c r="E256" s="58"/>
      <c r="F256" s="58"/>
      <c r="G256" s="58"/>
      <c r="H256" s="58"/>
      <c r="I256" s="59"/>
      <c r="J256" s="60"/>
      <c r="K256" s="57">
        <f t="shared" ca="1" si="22"/>
        <v>102300</v>
      </c>
      <c r="P256" s="188" t="e">
        <f t="shared" si="21"/>
        <v>#N/A</v>
      </c>
      <c r="Q256" s="191" t="e">
        <f t="shared" si="19"/>
        <v>#N/A</v>
      </c>
      <c r="R256" s="191" t="e">
        <f t="shared" si="20"/>
        <v>#N/A</v>
      </c>
      <c r="S256" s="191" t="e">
        <f t="shared" si="23"/>
        <v>#N/A</v>
      </c>
      <c r="T256" s="192" t="e">
        <f>VLOOKUP(D256,'PC Receitas'!$N$4:$O$14,2,FALSE)</f>
        <v>#N/A</v>
      </c>
    </row>
    <row r="257" spans="3:20" ht="19.5" customHeight="1" thickTop="1" thickBot="1" x14ac:dyDescent="0.25">
      <c r="C257" s="58"/>
      <c r="D257" s="58"/>
      <c r="E257" s="58"/>
      <c r="F257" s="58"/>
      <c r="G257" s="58"/>
      <c r="H257" s="58"/>
      <c r="I257" s="59"/>
      <c r="J257" s="60"/>
      <c r="K257" s="57">
        <f t="shared" ca="1" si="22"/>
        <v>102300</v>
      </c>
      <c r="P257" s="188" t="e">
        <f t="shared" si="21"/>
        <v>#N/A</v>
      </c>
      <c r="Q257" s="191" t="e">
        <f t="shared" si="19"/>
        <v>#N/A</v>
      </c>
      <c r="R257" s="191" t="e">
        <f t="shared" si="20"/>
        <v>#N/A</v>
      </c>
      <c r="S257" s="191" t="e">
        <f t="shared" si="23"/>
        <v>#N/A</v>
      </c>
      <c r="T257" s="192" t="e">
        <f>VLOOKUP(D257,'PC Receitas'!$N$4:$O$14,2,FALSE)</f>
        <v>#N/A</v>
      </c>
    </row>
    <row r="258" spans="3:20" ht="19.5" customHeight="1" thickTop="1" thickBot="1" x14ac:dyDescent="0.25">
      <c r="C258" s="58"/>
      <c r="D258" s="58"/>
      <c r="E258" s="58"/>
      <c r="F258" s="58"/>
      <c r="G258" s="58"/>
      <c r="H258" s="58"/>
      <c r="I258" s="59"/>
      <c r="J258" s="60"/>
      <c r="K258" s="57">
        <f t="shared" ca="1" si="22"/>
        <v>102300</v>
      </c>
      <c r="P258" s="188" t="e">
        <f t="shared" si="21"/>
        <v>#N/A</v>
      </c>
      <c r="Q258" s="191" t="e">
        <f t="shared" si="19"/>
        <v>#N/A</v>
      </c>
      <c r="R258" s="191" t="e">
        <f t="shared" si="20"/>
        <v>#N/A</v>
      </c>
      <c r="S258" s="191" t="e">
        <f t="shared" si="23"/>
        <v>#N/A</v>
      </c>
      <c r="T258" s="192" t="e">
        <f>VLOOKUP(D258,'PC Receitas'!$N$4:$O$14,2,FALSE)</f>
        <v>#N/A</v>
      </c>
    </row>
    <row r="259" spans="3:20" ht="19.5" customHeight="1" thickTop="1" thickBot="1" x14ac:dyDescent="0.25">
      <c r="C259" s="58"/>
      <c r="D259" s="58"/>
      <c r="E259" s="58"/>
      <c r="F259" s="58"/>
      <c r="G259" s="58"/>
      <c r="H259" s="58"/>
      <c r="I259" s="59"/>
      <c r="J259" s="60"/>
      <c r="K259" s="57">
        <f t="shared" ca="1" si="22"/>
        <v>102300</v>
      </c>
      <c r="P259" s="188" t="e">
        <f t="shared" si="21"/>
        <v>#N/A</v>
      </c>
      <c r="Q259" s="191" t="e">
        <f t="shared" si="19"/>
        <v>#N/A</v>
      </c>
      <c r="R259" s="191" t="e">
        <f t="shared" si="20"/>
        <v>#N/A</v>
      </c>
      <c r="S259" s="191" t="e">
        <f t="shared" si="23"/>
        <v>#N/A</v>
      </c>
      <c r="T259" s="192" t="e">
        <f>VLOOKUP(D259,'PC Receitas'!$N$4:$O$14,2,FALSE)</f>
        <v>#N/A</v>
      </c>
    </row>
    <row r="260" spans="3:20" ht="19.5" customHeight="1" thickTop="1" thickBot="1" x14ac:dyDescent="0.25">
      <c r="C260" s="58"/>
      <c r="D260" s="58"/>
      <c r="E260" s="58"/>
      <c r="F260" s="58"/>
      <c r="G260" s="58"/>
      <c r="H260" s="58"/>
      <c r="I260" s="59"/>
      <c r="J260" s="60"/>
      <c r="K260" s="57">
        <f t="shared" ca="1" si="22"/>
        <v>102300</v>
      </c>
      <c r="P260" s="188" t="e">
        <f t="shared" si="21"/>
        <v>#N/A</v>
      </c>
      <c r="Q260" s="191" t="e">
        <f t="shared" si="19"/>
        <v>#N/A</v>
      </c>
      <c r="R260" s="191" t="e">
        <f t="shared" si="20"/>
        <v>#N/A</v>
      </c>
      <c r="S260" s="191" t="e">
        <f t="shared" si="23"/>
        <v>#N/A</v>
      </c>
      <c r="T260" s="192" t="e">
        <f>VLOOKUP(D260,'PC Receitas'!$N$4:$O$14,2,FALSE)</f>
        <v>#N/A</v>
      </c>
    </row>
    <row r="261" spans="3:20" ht="19.5" customHeight="1" thickTop="1" thickBot="1" x14ac:dyDescent="0.25">
      <c r="C261" s="58"/>
      <c r="D261" s="58"/>
      <c r="E261" s="58"/>
      <c r="F261" s="58"/>
      <c r="G261" s="58"/>
      <c r="H261" s="58"/>
      <c r="I261" s="59"/>
      <c r="J261" s="60"/>
      <c r="K261" s="57">
        <f t="shared" ca="1" si="22"/>
        <v>102300</v>
      </c>
      <c r="P261" s="188" t="e">
        <f t="shared" si="21"/>
        <v>#N/A</v>
      </c>
      <c r="Q261" s="191" t="e">
        <f t="shared" si="19"/>
        <v>#N/A</v>
      </c>
      <c r="R261" s="191" t="e">
        <f t="shared" si="20"/>
        <v>#N/A</v>
      </c>
      <c r="S261" s="191" t="e">
        <f t="shared" si="23"/>
        <v>#N/A</v>
      </c>
      <c r="T261" s="192" t="e">
        <f>VLOOKUP(D261,'PC Receitas'!$N$4:$O$14,2,FALSE)</f>
        <v>#N/A</v>
      </c>
    </row>
    <row r="262" spans="3:20" ht="19.5" customHeight="1" thickTop="1" thickBot="1" x14ac:dyDescent="0.25">
      <c r="C262" s="58"/>
      <c r="D262" s="58"/>
      <c r="E262" s="58"/>
      <c r="F262" s="58"/>
      <c r="G262" s="58"/>
      <c r="H262" s="58"/>
      <c r="I262" s="59"/>
      <c r="J262" s="60"/>
      <c r="K262" s="57">
        <f t="shared" ca="1" si="22"/>
        <v>102300</v>
      </c>
      <c r="P262" s="188" t="e">
        <f t="shared" si="21"/>
        <v>#N/A</v>
      </c>
      <c r="Q262" s="191" t="e">
        <f t="shared" ref="Q262:Q325" si="24">IF(T262="Despesas_de_Moradia","Despesa",IF(T262="Despesas_com_Alimentacao","Despesa",IF(T262="Despesas_com_Saude","Despesa","")))</f>
        <v>#N/A</v>
      </c>
      <c r="R262" s="191" t="e">
        <f t="shared" ref="R262:R325" si="25">IF(T262="Renda_Familiar","Receita",IF(T262="Receitas_com_Aplicacoes_Financeiras","Receita",IF(T262="Outras_Receitas","Receita","")))</f>
        <v>#N/A</v>
      </c>
      <c r="S262" s="191" t="e">
        <f t="shared" si="23"/>
        <v>#N/A</v>
      </c>
      <c r="T262" s="192" t="e">
        <f>VLOOKUP(D262,'PC Receitas'!$N$4:$O$14,2,FALSE)</f>
        <v>#N/A</v>
      </c>
    </row>
    <row r="263" spans="3:20" ht="19.5" customHeight="1" thickTop="1" thickBot="1" x14ac:dyDescent="0.25">
      <c r="C263" s="58"/>
      <c r="D263" s="58"/>
      <c r="E263" s="58"/>
      <c r="F263" s="58"/>
      <c r="G263" s="58"/>
      <c r="H263" s="58"/>
      <c r="I263" s="59"/>
      <c r="J263" s="60"/>
      <c r="K263" s="57">
        <f t="shared" ca="1" si="22"/>
        <v>102300</v>
      </c>
      <c r="P263" s="188" t="e">
        <f t="shared" si="21"/>
        <v>#N/A</v>
      </c>
      <c r="Q263" s="191" t="e">
        <f t="shared" si="24"/>
        <v>#N/A</v>
      </c>
      <c r="R263" s="191" t="e">
        <f t="shared" si="25"/>
        <v>#N/A</v>
      </c>
      <c r="S263" s="191" t="e">
        <f t="shared" si="23"/>
        <v>#N/A</v>
      </c>
      <c r="T263" s="192" t="e">
        <f>VLOOKUP(D263,'PC Receitas'!$N$4:$O$14,2,FALSE)</f>
        <v>#N/A</v>
      </c>
    </row>
    <row r="264" spans="3:20" ht="19.5" customHeight="1" thickTop="1" thickBot="1" x14ac:dyDescent="0.25">
      <c r="C264" s="58"/>
      <c r="D264" s="58"/>
      <c r="E264" s="58"/>
      <c r="F264" s="58"/>
      <c r="G264" s="58"/>
      <c r="H264" s="58"/>
      <c r="I264" s="59"/>
      <c r="J264" s="60"/>
      <c r="K264" s="57">
        <f t="shared" ca="1" si="22"/>
        <v>102300</v>
      </c>
      <c r="P264" s="188" t="e">
        <f t="shared" si="21"/>
        <v>#N/A</v>
      </c>
      <c r="Q264" s="191" t="e">
        <f t="shared" si="24"/>
        <v>#N/A</v>
      </c>
      <c r="R264" s="191" t="e">
        <f t="shared" si="25"/>
        <v>#N/A</v>
      </c>
      <c r="S264" s="191" t="e">
        <f t="shared" si="23"/>
        <v>#N/A</v>
      </c>
      <c r="T264" s="192" t="e">
        <f>VLOOKUP(D264,'PC Receitas'!$N$4:$O$14,2,FALSE)</f>
        <v>#N/A</v>
      </c>
    </row>
    <row r="265" spans="3:20" ht="19.5" customHeight="1" thickTop="1" thickBot="1" x14ac:dyDescent="0.25">
      <c r="C265" s="58"/>
      <c r="D265" s="58"/>
      <c r="E265" s="58"/>
      <c r="F265" s="58"/>
      <c r="G265" s="58"/>
      <c r="H265" s="58"/>
      <c r="I265" s="59"/>
      <c r="J265" s="60"/>
      <c r="K265" s="57">
        <f t="shared" ca="1" si="22"/>
        <v>102300</v>
      </c>
      <c r="P265" s="188" t="e">
        <f t="shared" si="21"/>
        <v>#N/A</v>
      </c>
      <c r="Q265" s="191" t="e">
        <f t="shared" si="24"/>
        <v>#N/A</v>
      </c>
      <c r="R265" s="191" t="e">
        <f t="shared" si="25"/>
        <v>#N/A</v>
      </c>
      <c r="S265" s="191" t="e">
        <f t="shared" si="23"/>
        <v>#N/A</v>
      </c>
      <c r="T265" s="192" t="e">
        <f>VLOOKUP(D265,'PC Receitas'!$N$4:$O$14,2,FALSE)</f>
        <v>#N/A</v>
      </c>
    </row>
    <row r="266" spans="3:20" ht="19.5" customHeight="1" thickTop="1" thickBot="1" x14ac:dyDescent="0.25">
      <c r="C266" s="58"/>
      <c r="D266" s="58"/>
      <c r="E266" s="58"/>
      <c r="F266" s="58"/>
      <c r="G266" s="58"/>
      <c r="H266" s="58"/>
      <c r="I266" s="59"/>
      <c r="J266" s="60"/>
      <c r="K266" s="57">
        <f t="shared" ca="1" si="22"/>
        <v>102300</v>
      </c>
      <c r="P266" s="188" t="e">
        <f t="shared" si="21"/>
        <v>#N/A</v>
      </c>
      <c r="Q266" s="191" t="e">
        <f t="shared" si="24"/>
        <v>#N/A</v>
      </c>
      <c r="R266" s="191" t="e">
        <f t="shared" si="25"/>
        <v>#N/A</v>
      </c>
      <c r="S266" s="191" t="e">
        <f t="shared" si="23"/>
        <v>#N/A</v>
      </c>
      <c r="T266" s="192" t="e">
        <f>VLOOKUP(D266,'PC Receitas'!$N$4:$O$14,2,FALSE)</f>
        <v>#N/A</v>
      </c>
    </row>
    <row r="267" spans="3:20" ht="19.5" customHeight="1" thickTop="1" thickBot="1" x14ac:dyDescent="0.25">
      <c r="C267" s="58"/>
      <c r="D267" s="58"/>
      <c r="E267" s="58"/>
      <c r="F267" s="58"/>
      <c r="G267" s="58"/>
      <c r="H267" s="58"/>
      <c r="I267" s="59"/>
      <c r="J267" s="60"/>
      <c r="K267" s="57">
        <f t="shared" ca="1" si="22"/>
        <v>102300</v>
      </c>
      <c r="P267" s="188" t="e">
        <f t="shared" si="21"/>
        <v>#N/A</v>
      </c>
      <c r="Q267" s="191" t="e">
        <f t="shared" si="24"/>
        <v>#N/A</v>
      </c>
      <c r="R267" s="191" t="e">
        <f t="shared" si="25"/>
        <v>#N/A</v>
      </c>
      <c r="S267" s="191" t="e">
        <f t="shared" si="23"/>
        <v>#N/A</v>
      </c>
      <c r="T267" s="192" t="e">
        <f>VLOOKUP(D267,'PC Receitas'!$N$4:$O$14,2,FALSE)</f>
        <v>#N/A</v>
      </c>
    </row>
    <row r="268" spans="3:20" ht="19.5" customHeight="1" thickTop="1" thickBot="1" x14ac:dyDescent="0.25">
      <c r="C268" s="58"/>
      <c r="D268" s="58"/>
      <c r="E268" s="58"/>
      <c r="F268" s="58"/>
      <c r="G268" s="58"/>
      <c r="H268" s="58"/>
      <c r="I268" s="59"/>
      <c r="J268" s="60"/>
      <c r="K268" s="57">
        <f t="shared" ca="1" si="22"/>
        <v>102300</v>
      </c>
      <c r="P268" s="188" t="e">
        <f t="shared" si="21"/>
        <v>#N/A</v>
      </c>
      <c r="Q268" s="191" t="e">
        <f t="shared" si="24"/>
        <v>#N/A</v>
      </c>
      <c r="R268" s="191" t="e">
        <f t="shared" si="25"/>
        <v>#N/A</v>
      </c>
      <c r="S268" s="191" t="e">
        <f t="shared" si="23"/>
        <v>#N/A</v>
      </c>
      <c r="T268" s="192" t="e">
        <f>VLOOKUP(D268,'PC Receitas'!$N$4:$O$14,2,FALSE)</f>
        <v>#N/A</v>
      </c>
    </row>
    <row r="269" spans="3:20" ht="19.5" customHeight="1" thickTop="1" thickBot="1" x14ac:dyDescent="0.25">
      <c r="C269" s="58"/>
      <c r="D269" s="58"/>
      <c r="E269" s="58"/>
      <c r="F269" s="58"/>
      <c r="G269" s="58"/>
      <c r="H269" s="58"/>
      <c r="I269" s="59"/>
      <c r="J269" s="60"/>
      <c r="K269" s="57">
        <f t="shared" ca="1" si="22"/>
        <v>102300</v>
      </c>
      <c r="P269" s="188" t="e">
        <f t="shared" si="21"/>
        <v>#N/A</v>
      </c>
      <c r="Q269" s="191" t="e">
        <f t="shared" si="24"/>
        <v>#N/A</v>
      </c>
      <c r="R269" s="191" t="e">
        <f t="shared" si="25"/>
        <v>#N/A</v>
      </c>
      <c r="S269" s="191" t="e">
        <f t="shared" si="23"/>
        <v>#N/A</v>
      </c>
      <c r="T269" s="192" t="e">
        <f>VLOOKUP(D269,'PC Receitas'!$N$4:$O$14,2,FALSE)</f>
        <v>#N/A</v>
      </c>
    </row>
    <row r="270" spans="3:20" ht="19.5" customHeight="1" thickTop="1" thickBot="1" x14ac:dyDescent="0.25">
      <c r="C270" s="58"/>
      <c r="D270" s="58"/>
      <c r="E270" s="58"/>
      <c r="F270" s="58"/>
      <c r="G270" s="58"/>
      <c r="H270" s="58"/>
      <c r="I270" s="59"/>
      <c r="J270" s="60"/>
      <c r="K270" s="57">
        <f t="shared" ca="1" si="22"/>
        <v>102300</v>
      </c>
      <c r="P270" s="188" t="e">
        <f t="shared" si="21"/>
        <v>#N/A</v>
      </c>
      <c r="Q270" s="191" t="e">
        <f t="shared" si="24"/>
        <v>#N/A</v>
      </c>
      <c r="R270" s="191" t="e">
        <f t="shared" si="25"/>
        <v>#N/A</v>
      </c>
      <c r="S270" s="191" t="e">
        <f t="shared" si="23"/>
        <v>#N/A</v>
      </c>
      <c r="T270" s="192" t="e">
        <f>VLOOKUP(D270,'PC Receitas'!$N$4:$O$14,2,FALSE)</f>
        <v>#N/A</v>
      </c>
    </row>
    <row r="271" spans="3:20" ht="19.5" customHeight="1" thickTop="1" thickBot="1" x14ac:dyDescent="0.25">
      <c r="C271" s="58"/>
      <c r="D271" s="58"/>
      <c r="E271" s="58"/>
      <c r="F271" s="58"/>
      <c r="G271" s="58"/>
      <c r="H271" s="58"/>
      <c r="I271" s="59"/>
      <c r="J271" s="60"/>
      <c r="K271" s="57">
        <f t="shared" ca="1" si="22"/>
        <v>102300</v>
      </c>
      <c r="P271" s="188" t="e">
        <f t="shared" si="21"/>
        <v>#N/A</v>
      </c>
      <c r="Q271" s="191" t="e">
        <f t="shared" si="24"/>
        <v>#N/A</v>
      </c>
      <c r="R271" s="191" t="e">
        <f t="shared" si="25"/>
        <v>#N/A</v>
      </c>
      <c r="S271" s="191" t="e">
        <f t="shared" si="23"/>
        <v>#N/A</v>
      </c>
      <c r="T271" s="192" t="e">
        <f>VLOOKUP(D271,'PC Receitas'!$N$4:$O$14,2,FALSE)</f>
        <v>#N/A</v>
      </c>
    </row>
    <row r="272" spans="3:20" ht="19.5" customHeight="1" thickTop="1" thickBot="1" x14ac:dyDescent="0.25">
      <c r="C272" s="58"/>
      <c r="D272" s="58"/>
      <c r="E272" s="58"/>
      <c r="F272" s="58"/>
      <c r="G272" s="58"/>
      <c r="H272" s="58"/>
      <c r="I272" s="59"/>
      <c r="J272" s="60"/>
      <c r="K272" s="57">
        <f t="shared" ca="1" si="22"/>
        <v>102300</v>
      </c>
      <c r="P272" s="188" t="e">
        <f t="shared" ref="P272:P335" si="26">IF(T272="Despesas_com_Transportes","Despesa",IF(T272="Despesas_com_Lazer_e_Informacao","Despesa",IF(T272="Outras_Despesas","Despesa",IF(T272="Imposto_de_Renda","Despesa",IF(T272="Investimentos_Bens","Despesa","")))))</f>
        <v>#N/A</v>
      </c>
      <c r="Q272" s="191" t="e">
        <f t="shared" si="24"/>
        <v>#N/A</v>
      </c>
      <c r="R272" s="191" t="e">
        <f t="shared" si="25"/>
        <v>#N/A</v>
      </c>
      <c r="S272" s="191" t="e">
        <f t="shared" si="23"/>
        <v>#N/A</v>
      </c>
      <c r="T272" s="192" t="e">
        <f>VLOOKUP(D272,'PC Receitas'!$N$4:$O$14,2,FALSE)</f>
        <v>#N/A</v>
      </c>
    </row>
    <row r="273" spans="3:20" ht="19.5" customHeight="1" thickTop="1" thickBot="1" x14ac:dyDescent="0.25">
      <c r="C273" s="58"/>
      <c r="D273" s="58"/>
      <c r="E273" s="58"/>
      <c r="F273" s="58"/>
      <c r="G273" s="58"/>
      <c r="H273" s="58"/>
      <c r="I273" s="59"/>
      <c r="J273" s="60"/>
      <c r="K273" s="57">
        <f t="shared" ca="1" si="22"/>
        <v>102300</v>
      </c>
      <c r="P273" s="188" t="e">
        <f t="shared" si="26"/>
        <v>#N/A</v>
      </c>
      <c r="Q273" s="191" t="e">
        <f t="shared" si="24"/>
        <v>#N/A</v>
      </c>
      <c r="R273" s="191" t="e">
        <f t="shared" si="25"/>
        <v>#N/A</v>
      </c>
      <c r="S273" s="191" t="e">
        <f t="shared" si="23"/>
        <v>#N/A</v>
      </c>
      <c r="T273" s="192" t="e">
        <f>VLOOKUP(D273,'PC Receitas'!$N$4:$O$14,2,FALSE)</f>
        <v>#N/A</v>
      </c>
    </row>
    <row r="274" spans="3:20" ht="19.5" customHeight="1" thickTop="1" thickBot="1" x14ac:dyDescent="0.25">
      <c r="C274" s="58"/>
      <c r="D274" s="58"/>
      <c r="E274" s="58"/>
      <c r="F274" s="58"/>
      <c r="G274" s="58"/>
      <c r="H274" s="58"/>
      <c r="I274" s="59"/>
      <c r="J274" s="60"/>
      <c r="K274" s="57">
        <f t="shared" ca="1" si="22"/>
        <v>102300</v>
      </c>
      <c r="P274" s="188" t="e">
        <f t="shared" si="26"/>
        <v>#N/A</v>
      </c>
      <c r="Q274" s="191" t="e">
        <f t="shared" si="24"/>
        <v>#N/A</v>
      </c>
      <c r="R274" s="191" t="e">
        <f t="shared" si="25"/>
        <v>#N/A</v>
      </c>
      <c r="S274" s="191" t="e">
        <f t="shared" si="23"/>
        <v>#N/A</v>
      </c>
      <c r="T274" s="192"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102300</v>
      </c>
      <c r="P275" s="188" t="e">
        <f t="shared" si="26"/>
        <v>#N/A</v>
      </c>
      <c r="Q275" s="191" t="e">
        <f t="shared" si="24"/>
        <v>#N/A</v>
      </c>
      <c r="R275" s="191" t="e">
        <f t="shared" si="25"/>
        <v>#N/A</v>
      </c>
      <c r="S275" s="191" t="e">
        <f t="shared" si="23"/>
        <v>#N/A</v>
      </c>
      <c r="T275" s="192" t="e">
        <f>VLOOKUP(D275,'PC Receitas'!$N$4:$O$14,2,FALSE)</f>
        <v>#N/A</v>
      </c>
    </row>
    <row r="276" spans="3:20" ht="19.5" customHeight="1" thickTop="1" thickBot="1" x14ac:dyDescent="0.25">
      <c r="C276" s="58"/>
      <c r="D276" s="58"/>
      <c r="E276" s="58"/>
      <c r="F276" s="58"/>
      <c r="G276" s="58"/>
      <c r="H276" s="58"/>
      <c r="I276" s="59"/>
      <c r="J276" s="60"/>
      <c r="K276" s="57">
        <f t="shared" ca="1" si="27"/>
        <v>102300</v>
      </c>
      <c r="P276" s="188" t="e">
        <f t="shared" si="26"/>
        <v>#N/A</v>
      </c>
      <c r="Q276" s="191" t="e">
        <f t="shared" si="24"/>
        <v>#N/A</v>
      </c>
      <c r="R276" s="191" t="e">
        <f t="shared" si="25"/>
        <v>#N/A</v>
      </c>
      <c r="S276" s="191" t="e">
        <f t="shared" ref="S276:S339" si="28">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ca="1" si="27"/>
        <v>102300</v>
      </c>
      <c r="P277" s="188" t="e">
        <f t="shared" si="26"/>
        <v>#N/A</v>
      </c>
      <c r="Q277" s="191" t="e">
        <f t="shared" si="24"/>
        <v>#N/A</v>
      </c>
      <c r="R277" s="191" t="e">
        <f t="shared" si="25"/>
        <v>#N/A</v>
      </c>
      <c r="S277" s="191" t="e">
        <f t="shared" si="28"/>
        <v>#N/A</v>
      </c>
      <c r="T277" s="192" t="e">
        <f>VLOOKUP(D277,'PC Receitas'!$N$4:$O$14,2,FALSE)</f>
        <v>#N/A</v>
      </c>
    </row>
    <row r="278" spans="3:20" ht="19.5" customHeight="1" thickTop="1" thickBot="1" x14ac:dyDescent="0.25">
      <c r="C278" s="58"/>
      <c r="D278" s="58"/>
      <c r="E278" s="58"/>
      <c r="F278" s="58"/>
      <c r="G278" s="58"/>
      <c r="H278" s="58"/>
      <c r="I278" s="59"/>
      <c r="J278" s="60"/>
      <c r="K278" s="57">
        <f t="shared" ca="1" si="27"/>
        <v>102300</v>
      </c>
      <c r="P278" s="188" t="e">
        <f t="shared" si="26"/>
        <v>#N/A</v>
      </c>
      <c r="Q278" s="191" t="e">
        <f t="shared" si="24"/>
        <v>#N/A</v>
      </c>
      <c r="R278" s="191" t="e">
        <f t="shared" si="25"/>
        <v>#N/A</v>
      </c>
      <c r="S278" s="191" t="e">
        <f t="shared" si="28"/>
        <v>#N/A</v>
      </c>
      <c r="T278" s="192" t="e">
        <f>VLOOKUP(D278,'PC Receitas'!$N$4:$O$14,2,FALSE)</f>
        <v>#N/A</v>
      </c>
    </row>
    <row r="279" spans="3:20" ht="19.5" customHeight="1" thickTop="1" thickBot="1" x14ac:dyDescent="0.25">
      <c r="C279" s="58"/>
      <c r="D279" s="58"/>
      <c r="E279" s="58"/>
      <c r="F279" s="58"/>
      <c r="G279" s="58"/>
      <c r="H279" s="58"/>
      <c r="I279" s="59"/>
      <c r="J279" s="60"/>
      <c r="K279" s="57">
        <f t="shared" ca="1" si="27"/>
        <v>102300</v>
      </c>
      <c r="P279" s="188" t="e">
        <f t="shared" si="26"/>
        <v>#N/A</v>
      </c>
      <c r="Q279" s="191" t="e">
        <f t="shared" si="24"/>
        <v>#N/A</v>
      </c>
      <c r="R279" s="191" t="e">
        <f t="shared" si="25"/>
        <v>#N/A</v>
      </c>
      <c r="S279" s="191" t="e">
        <f t="shared" si="28"/>
        <v>#N/A</v>
      </c>
      <c r="T279" s="192" t="e">
        <f>VLOOKUP(D279,'PC Receitas'!$N$4:$O$14,2,FALSE)</f>
        <v>#N/A</v>
      </c>
    </row>
    <row r="280" spans="3:20" ht="19.5" customHeight="1" thickTop="1" thickBot="1" x14ac:dyDescent="0.25">
      <c r="C280" s="58"/>
      <c r="D280" s="58"/>
      <c r="E280" s="58"/>
      <c r="F280" s="58"/>
      <c r="G280" s="58"/>
      <c r="H280" s="58"/>
      <c r="I280" s="59"/>
      <c r="J280" s="60"/>
      <c r="K280" s="57">
        <f t="shared" ca="1" si="27"/>
        <v>102300</v>
      </c>
      <c r="P280" s="188" t="e">
        <f t="shared" si="26"/>
        <v>#N/A</v>
      </c>
      <c r="Q280" s="191" t="e">
        <f t="shared" si="24"/>
        <v>#N/A</v>
      </c>
      <c r="R280" s="191" t="e">
        <f t="shared" si="25"/>
        <v>#N/A</v>
      </c>
      <c r="S280" s="191" t="e">
        <f t="shared" si="28"/>
        <v>#N/A</v>
      </c>
      <c r="T280" s="192" t="e">
        <f>VLOOKUP(D280,'PC Receitas'!$N$4:$O$14,2,FALSE)</f>
        <v>#N/A</v>
      </c>
    </row>
    <row r="281" spans="3:20" ht="19.5" customHeight="1" thickTop="1" thickBot="1" x14ac:dyDescent="0.25">
      <c r="C281" s="58"/>
      <c r="D281" s="58"/>
      <c r="E281" s="58"/>
      <c r="F281" s="58"/>
      <c r="G281" s="58"/>
      <c r="H281" s="58"/>
      <c r="I281" s="59"/>
      <c r="J281" s="60"/>
      <c r="K281" s="57">
        <f t="shared" ca="1" si="27"/>
        <v>102300</v>
      </c>
      <c r="P281" s="188" t="e">
        <f t="shared" si="26"/>
        <v>#N/A</v>
      </c>
      <c r="Q281" s="191" t="e">
        <f t="shared" si="24"/>
        <v>#N/A</v>
      </c>
      <c r="R281" s="191" t="e">
        <f t="shared" si="25"/>
        <v>#N/A</v>
      </c>
      <c r="S281" s="191" t="e">
        <f t="shared" si="28"/>
        <v>#N/A</v>
      </c>
      <c r="T281" s="192" t="e">
        <f>VLOOKUP(D281,'PC Receitas'!$N$4:$O$14,2,FALSE)</f>
        <v>#N/A</v>
      </c>
    </row>
    <row r="282" spans="3:20" ht="19.5" customHeight="1" thickTop="1" thickBot="1" x14ac:dyDescent="0.25">
      <c r="C282" s="58"/>
      <c r="D282" s="58"/>
      <c r="E282" s="58"/>
      <c r="F282" s="58"/>
      <c r="G282" s="58"/>
      <c r="H282" s="58"/>
      <c r="I282" s="59"/>
      <c r="J282" s="60"/>
      <c r="K282" s="57">
        <f t="shared" ca="1" si="27"/>
        <v>102300</v>
      </c>
      <c r="P282" s="188" t="e">
        <f t="shared" si="26"/>
        <v>#N/A</v>
      </c>
      <c r="Q282" s="191" t="e">
        <f t="shared" si="24"/>
        <v>#N/A</v>
      </c>
      <c r="R282" s="191" t="e">
        <f t="shared" si="25"/>
        <v>#N/A</v>
      </c>
      <c r="S282" s="191" t="e">
        <f t="shared" si="28"/>
        <v>#N/A</v>
      </c>
      <c r="T282" s="192" t="e">
        <f>VLOOKUP(D282,'PC Receitas'!$N$4:$O$14,2,FALSE)</f>
        <v>#N/A</v>
      </c>
    </row>
    <row r="283" spans="3:20" ht="19.5" customHeight="1" thickTop="1" thickBot="1" x14ac:dyDescent="0.25">
      <c r="C283" s="58"/>
      <c r="D283" s="58"/>
      <c r="E283" s="58"/>
      <c r="F283" s="58"/>
      <c r="G283" s="58"/>
      <c r="H283" s="58"/>
      <c r="I283" s="59"/>
      <c r="J283" s="60"/>
      <c r="K283" s="57">
        <f t="shared" ca="1" si="27"/>
        <v>102300</v>
      </c>
      <c r="P283" s="188" t="e">
        <f t="shared" si="26"/>
        <v>#N/A</v>
      </c>
      <c r="Q283" s="191" t="e">
        <f t="shared" si="24"/>
        <v>#N/A</v>
      </c>
      <c r="R283" s="191" t="e">
        <f t="shared" si="25"/>
        <v>#N/A</v>
      </c>
      <c r="S283" s="191" t="e">
        <f t="shared" si="28"/>
        <v>#N/A</v>
      </c>
      <c r="T283" s="192" t="e">
        <f>VLOOKUP(D283,'PC Receitas'!$N$4:$O$14,2,FALSE)</f>
        <v>#N/A</v>
      </c>
    </row>
    <row r="284" spans="3:20" ht="19.5" customHeight="1" thickTop="1" thickBot="1" x14ac:dyDescent="0.25">
      <c r="C284" s="58"/>
      <c r="D284" s="58"/>
      <c r="E284" s="58"/>
      <c r="F284" s="58"/>
      <c r="G284" s="58"/>
      <c r="H284" s="58"/>
      <c r="I284" s="59"/>
      <c r="J284" s="60"/>
      <c r="K284" s="57">
        <f t="shared" ca="1" si="27"/>
        <v>102300</v>
      </c>
      <c r="P284" s="188" t="e">
        <f t="shared" si="26"/>
        <v>#N/A</v>
      </c>
      <c r="Q284" s="191" t="e">
        <f t="shared" si="24"/>
        <v>#N/A</v>
      </c>
      <c r="R284" s="191" t="e">
        <f t="shared" si="25"/>
        <v>#N/A</v>
      </c>
      <c r="S284" s="191" t="e">
        <f t="shared" si="28"/>
        <v>#N/A</v>
      </c>
      <c r="T284" s="192" t="e">
        <f>VLOOKUP(D284,'PC Receitas'!$N$4:$O$14,2,FALSE)</f>
        <v>#N/A</v>
      </c>
    </row>
    <row r="285" spans="3:20" ht="19.5" customHeight="1" thickTop="1" thickBot="1" x14ac:dyDescent="0.25">
      <c r="C285" s="58"/>
      <c r="D285" s="58"/>
      <c r="E285" s="58"/>
      <c r="F285" s="58"/>
      <c r="G285" s="58"/>
      <c r="H285" s="58"/>
      <c r="I285" s="59"/>
      <c r="J285" s="60"/>
      <c r="K285" s="57">
        <f t="shared" ca="1" si="27"/>
        <v>102300</v>
      </c>
      <c r="P285" s="188" t="e">
        <f t="shared" si="26"/>
        <v>#N/A</v>
      </c>
      <c r="Q285" s="191" t="e">
        <f t="shared" si="24"/>
        <v>#N/A</v>
      </c>
      <c r="R285" s="191" t="e">
        <f t="shared" si="25"/>
        <v>#N/A</v>
      </c>
      <c r="S285" s="191" t="e">
        <f t="shared" si="28"/>
        <v>#N/A</v>
      </c>
      <c r="T285" s="192" t="e">
        <f>VLOOKUP(D285,'PC Receitas'!$N$4:$O$14,2,FALSE)</f>
        <v>#N/A</v>
      </c>
    </row>
    <row r="286" spans="3:20" ht="19.5" customHeight="1" thickTop="1" thickBot="1" x14ac:dyDescent="0.25">
      <c r="C286" s="58"/>
      <c r="D286" s="58"/>
      <c r="E286" s="58"/>
      <c r="F286" s="58"/>
      <c r="G286" s="58"/>
      <c r="H286" s="58"/>
      <c r="I286" s="59"/>
      <c r="J286" s="60"/>
      <c r="K286" s="57">
        <f t="shared" ca="1" si="27"/>
        <v>102300</v>
      </c>
      <c r="P286" s="188" t="e">
        <f t="shared" si="26"/>
        <v>#N/A</v>
      </c>
      <c r="Q286" s="191" t="e">
        <f t="shared" si="24"/>
        <v>#N/A</v>
      </c>
      <c r="R286" s="191" t="e">
        <f t="shared" si="25"/>
        <v>#N/A</v>
      </c>
      <c r="S286" s="191" t="e">
        <f t="shared" si="28"/>
        <v>#N/A</v>
      </c>
      <c r="T286" s="192" t="e">
        <f>VLOOKUP(D286,'PC Receitas'!$N$4:$O$14,2,FALSE)</f>
        <v>#N/A</v>
      </c>
    </row>
    <row r="287" spans="3:20" ht="19.5" customHeight="1" thickTop="1" thickBot="1" x14ac:dyDescent="0.25">
      <c r="C287" s="58"/>
      <c r="D287" s="58"/>
      <c r="E287" s="58"/>
      <c r="F287" s="58"/>
      <c r="G287" s="58"/>
      <c r="H287" s="58"/>
      <c r="I287" s="59"/>
      <c r="J287" s="60"/>
      <c r="K287" s="57">
        <f t="shared" ca="1" si="27"/>
        <v>102300</v>
      </c>
      <c r="P287" s="188" t="e">
        <f t="shared" si="26"/>
        <v>#N/A</v>
      </c>
      <c r="Q287" s="191" t="e">
        <f t="shared" si="24"/>
        <v>#N/A</v>
      </c>
      <c r="R287" s="191" t="e">
        <f t="shared" si="25"/>
        <v>#N/A</v>
      </c>
      <c r="S287" s="191" t="e">
        <f t="shared" si="28"/>
        <v>#N/A</v>
      </c>
      <c r="T287" s="192" t="e">
        <f>VLOOKUP(D287,'PC Receitas'!$N$4:$O$14,2,FALSE)</f>
        <v>#N/A</v>
      </c>
    </row>
    <row r="288" spans="3:20" ht="19.5" customHeight="1" thickTop="1" thickBot="1" x14ac:dyDescent="0.25">
      <c r="C288" s="58"/>
      <c r="D288" s="58"/>
      <c r="E288" s="58"/>
      <c r="F288" s="58"/>
      <c r="G288" s="58"/>
      <c r="H288" s="58"/>
      <c r="I288" s="59"/>
      <c r="J288" s="60"/>
      <c r="K288" s="57">
        <f t="shared" ca="1" si="27"/>
        <v>102300</v>
      </c>
      <c r="P288" s="188" t="e">
        <f t="shared" si="26"/>
        <v>#N/A</v>
      </c>
      <c r="Q288" s="191" t="e">
        <f t="shared" si="24"/>
        <v>#N/A</v>
      </c>
      <c r="R288" s="191" t="e">
        <f t="shared" si="25"/>
        <v>#N/A</v>
      </c>
      <c r="S288" s="191" t="e">
        <f t="shared" si="28"/>
        <v>#N/A</v>
      </c>
      <c r="T288" s="192" t="e">
        <f>VLOOKUP(D288,'PC Receitas'!$N$4:$O$14,2,FALSE)</f>
        <v>#N/A</v>
      </c>
    </row>
    <row r="289" spans="3:20" ht="19.5" customHeight="1" thickTop="1" thickBot="1" x14ac:dyDescent="0.25">
      <c r="C289" s="58"/>
      <c r="D289" s="58"/>
      <c r="E289" s="58"/>
      <c r="F289" s="58"/>
      <c r="G289" s="58"/>
      <c r="H289" s="58"/>
      <c r="I289" s="59"/>
      <c r="J289" s="60"/>
      <c r="K289" s="57">
        <f t="shared" ca="1" si="27"/>
        <v>102300</v>
      </c>
      <c r="P289" s="188" t="e">
        <f t="shared" si="26"/>
        <v>#N/A</v>
      </c>
      <c r="Q289" s="191" t="e">
        <f t="shared" si="24"/>
        <v>#N/A</v>
      </c>
      <c r="R289" s="191" t="e">
        <f t="shared" si="25"/>
        <v>#N/A</v>
      </c>
      <c r="S289" s="191" t="e">
        <f t="shared" si="28"/>
        <v>#N/A</v>
      </c>
      <c r="T289" s="192" t="e">
        <f>VLOOKUP(D289,'PC Receitas'!$N$4:$O$14,2,FALSE)</f>
        <v>#N/A</v>
      </c>
    </row>
    <row r="290" spans="3:20" ht="19.5" customHeight="1" thickTop="1" thickBot="1" x14ac:dyDescent="0.25">
      <c r="C290" s="58"/>
      <c r="D290" s="58"/>
      <c r="E290" s="58"/>
      <c r="F290" s="58"/>
      <c r="G290" s="58"/>
      <c r="H290" s="58"/>
      <c r="I290" s="59"/>
      <c r="J290" s="60"/>
      <c r="K290" s="57">
        <f t="shared" ca="1" si="27"/>
        <v>102300</v>
      </c>
      <c r="P290" s="188" t="e">
        <f t="shared" si="26"/>
        <v>#N/A</v>
      </c>
      <c r="Q290" s="191" t="e">
        <f t="shared" si="24"/>
        <v>#N/A</v>
      </c>
      <c r="R290" s="191" t="e">
        <f t="shared" si="25"/>
        <v>#N/A</v>
      </c>
      <c r="S290" s="191" t="e">
        <f t="shared" si="28"/>
        <v>#N/A</v>
      </c>
      <c r="T290" s="192" t="e">
        <f>VLOOKUP(D290,'PC Receitas'!$N$4:$O$14,2,FALSE)</f>
        <v>#N/A</v>
      </c>
    </row>
    <row r="291" spans="3:20" ht="19.5" customHeight="1" thickTop="1" thickBot="1" x14ac:dyDescent="0.25">
      <c r="C291" s="58"/>
      <c r="D291" s="58"/>
      <c r="E291" s="58"/>
      <c r="F291" s="58"/>
      <c r="G291" s="58"/>
      <c r="H291" s="58"/>
      <c r="I291" s="59"/>
      <c r="J291" s="60"/>
      <c r="K291" s="57">
        <f t="shared" ca="1" si="27"/>
        <v>102300</v>
      </c>
      <c r="P291" s="188" t="e">
        <f t="shared" si="26"/>
        <v>#N/A</v>
      </c>
      <c r="Q291" s="191" t="e">
        <f t="shared" si="24"/>
        <v>#N/A</v>
      </c>
      <c r="R291" s="191" t="e">
        <f t="shared" si="25"/>
        <v>#N/A</v>
      </c>
      <c r="S291" s="191" t="e">
        <f t="shared" si="28"/>
        <v>#N/A</v>
      </c>
      <c r="T291" s="192" t="e">
        <f>VLOOKUP(D291,'PC Receitas'!$N$4:$O$14,2,FALSE)</f>
        <v>#N/A</v>
      </c>
    </row>
    <row r="292" spans="3:20" ht="19.5" customHeight="1" thickTop="1" thickBot="1" x14ac:dyDescent="0.25">
      <c r="C292" s="58"/>
      <c r="D292" s="58"/>
      <c r="E292" s="58"/>
      <c r="F292" s="58"/>
      <c r="G292" s="58"/>
      <c r="H292" s="58"/>
      <c r="I292" s="59"/>
      <c r="J292" s="60"/>
      <c r="K292" s="57">
        <f t="shared" ca="1" si="27"/>
        <v>102300</v>
      </c>
      <c r="P292" s="188" t="e">
        <f t="shared" si="26"/>
        <v>#N/A</v>
      </c>
      <c r="Q292" s="191" t="e">
        <f t="shared" si="24"/>
        <v>#N/A</v>
      </c>
      <c r="R292" s="191" t="e">
        <f t="shared" si="25"/>
        <v>#N/A</v>
      </c>
      <c r="S292" s="191" t="e">
        <f t="shared" si="28"/>
        <v>#N/A</v>
      </c>
      <c r="T292" s="192" t="e">
        <f>VLOOKUP(D292,'PC Receitas'!$N$4:$O$14,2,FALSE)</f>
        <v>#N/A</v>
      </c>
    </row>
    <row r="293" spans="3:20" ht="19.5" customHeight="1" thickTop="1" thickBot="1" x14ac:dyDescent="0.25">
      <c r="C293" s="58"/>
      <c r="D293" s="58"/>
      <c r="E293" s="58"/>
      <c r="F293" s="58"/>
      <c r="G293" s="58"/>
      <c r="H293" s="58"/>
      <c r="I293" s="59"/>
      <c r="J293" s="60"/>
      <c r="K293" s="57">
        <f t="shared" ca="1" si="27"/>
        <v>102300</v>
      </c>
      <c r="P293" s="188" t="e">
        <f t="shared" si="26"/>
        <v>#N/A</v>
      </c>
      <c r="Q293" s="191" t="e">
        <f t="shared" si="24"/>
        <v>#N/A</v>
      </c>
      <c r="R293" s="191" t="e">
        <f t="shared" si="25"/>
        <v>#N/A</v>
      </c>
      <c r="S293" s="191" t="e">
        <f t="shared" si="28"/>
        <v>#N/A</v>
      </c>
      <c r="T293" s="192" t="e">
        <f>VLOOKUP(D293,'PC Receitas'!$N$4:$O$14,2,FALSE)</f>
        <v>#N/A</v>
      </c>
    </row>
    <row r="294" spans="3:20" ht="19.5" customHeight="1" thickTop="1" thickBot="1" x14ac:dyDescent="0.25">
      <c r="C294" s="58"/>
      <c r="D294" s="58"/>
      <c r="E294" s="58"/>
      <c r="F294" s="58"/>
      <c r="G294" s="58"/>
      <c r="H294" s="58"/>
      <c r="I294" s="59"/>
      <c r="J294" s="60"/>
      <c r="K294" s="57">
        <f t="shared" ca="1" si="27"/>
        <v>102300</v>
      </c>
      <c r="P294" s="188" t="e">
        <f t="shared" si="26"/>
        <v>#N/A</v>
      </c>
      <c r="Q294" s="191" t="e">
        <f t="shared" si="24"/>
        <v>#N/A</v>
      </c>
      <c r="R294" s="191" t="e">
        <f t="shared" si="25"/>
        <v>#N/A</v>
      </c>
      <c r="S294" s="191" t="e">
        <f t="shared" si="28"/>
        <v>#N/A</v>
      </c>
      <c r="T294" s="192" t="e">
        <f>VLOOKUP(D294,'PC Receitas'!$N$4:$O$14,2,FALSE)</f>
        <v>#N/A</v>
      </c>
    </row>
    <row r="295" spans="3:20" ht="19.5" customHeight="1" thickTop="1" thickBot="1" x14ac:dyDescent="0.25">
      <c r="C295" s="58"/>
      <c r="D295" s="58"/>
      <c r="E295" s="58"/>
      <c r="F295" s="58"/>
      <c r="G295" s="58"/>
      <c r="H295" s="58"/>
      <c r="I295" s="59"/>
      <c r="J295" s="60"/>
      <c r="K295" s="57">
        <f t="shared" ca="1" si="27"/>
        <v>102300</v>
      </c>
      <c r="P295" s="188" t="e">
        <f t="shared" si="26"/>
        <v>#N/A</v>
      </c>
      <c r="Q295" s="191" t="e">
        <f t="shared" si="24"/>
        <v>#N/A</v>
      </c>
      <c r="R295" s="191" t="e">
        <f t="shared" si="25"/>
        <v>#N/A</v>
      </c>
      <c r="S295" s="191" t="e">
        <f t="shared" si="28"/>
        <v>#N/A</v>
      </c>
      <c r="T295" s="192" t="e">
        <f>VLOOKUP(D295,'PC Receitas'!$N$4:$O$14,2,FALSE)</f>
        <v>#N/A</v>
      </c>
    </row>
    <row r="296" spans="3:20" ht="19.5" customHeight="1" thickTop="1" thickBot="1" x14ac:dyDescent="0.25">
      <c r="C296" s="58"/>
      <c r="D296" s="58"/>
      <c r="E296" s="58"/>
      <c r="F296" s="58"/>
      <c r="G296" s="58"/>
      <c r="H296" s="58"/>
      <c r="I296" s="59"/>
      <c r="J296" s="60"/>
      <c r="K296" s="57">
        <f t="shared" ca="1" si="27"/>
        <v>102300</v>
      </c>
      <c r="P296" s="188" t="e">
        <f t="shared" si="26"/>
        <v>#N/A</v>
      </c>
      <c r="Q296" s="191" t="e">
        <f t="shared" si="24"/>
        <v>#N/A</v>
      </c>
      <c r="R296" s="191" t="e">
        <f t="shared" si="25"/>
        <v>#N/A</v>
      </c>
      <c r="S296" s="191" t="e">
        <f t="shared" si="28"/>
        <v>#N/A</v>
      </c>
      <c r="T296" s="192" t="e">
        <f>VLOOKUP(D296,'PC Receitas'!$N$4:$O$14,2,FALSE)</f>
        <v>#N/A</v>
      </c>
    </row>
    <row r="297" spans="3:20" ht="19.5" customHeight="1" thickTop="1" thickBot="1" x14ac:dyDescent="0.25">
      <c r="C297" s="58"/>
      <c r="D297" s="58"/>
      <c r="E297" s="58"/>
      <c r="F297" s="58"/>
      <c r="G297" s="58"/>
      <c r="H297" s="58"/>
      <c r="I297" s="59"/>
      <c r="J297" s="60"/>
      <c r="K297" s="57">
        <f t="shared" ca="1" si="27"/>
        <v>102300</v>
      </c>
      <c r="P297" s="188" t="e">
        <f t="shared" si="26"/>
        <v>#N/A</v>
      </c>
      <c r="Q297" s="191" t="e">
        <f t="shared" si="24"/>
        <v>#N/A</v>
      </c>
      <c r="R297" s="191" t="e">
        <f t="shared" si="25"/>
        <v>#N/A</v>
      </c>
      <c r="S297" s="191" t="e">
        <f t="shared" si="28"/>
        <v>#N/A</v>
      </c>
      <c r="T297" s="192" t="e">
        <f>VLOOKUP(D297,'PC Receitas'!$N$4:$O$14,2,FALSE)</f>
        <v>#N/A</v>
      </c>
    </row>
    <row r="298" spans="3:20" ht="19.5" customHeight="1" thickTop="1" thickBot="1" x14ac:dyDescent="0.25">
      <c r="C298" s="58"/>
      <c r="D298" s="58"/>
      <c r="E298" s="58"/>
      <c r="F298" s="58"/>
      <c r="G298" s="58"/>
      <c r="H298" s="58"/>
      <c r="I298" s="59"/>
      <c r="J298" s="60"/>
      <c r="K298" s="57">
        <f t="shared" ca="1" si="27"/>
        <v>102300</v>
      </c>
      <c r="P298" s="188" t="e">
        <f t="shared" si="26"/>
        <v>#N/A</v>
      </c>
      <c r="Q298" s="191" t="e">
        <f t="shared" si="24"/>
        <v>#N/A</v>
      </c>
      <c r="R298" s="191" t="e">
        <f t="shared" si="25"/>
        <v>#N/A</v>
      </c>
      <c r="S298" s="191" t="e">
        <f t="shared" si="28"/>
        <v>#N/A</v>
      </c>
      <c r="T298" s="192" t="e">
        <f>VLOOKUP(D298,'PC Receitas'!$N$4:$O$14,2,FALSE)</f>
        <v>#N/A</v>
      </c>
    </row>
    <row r="299" spans="3:20" ht="19.5" customHeight="1" thickTop="1" thickBot="1" x14ac:dyDescent="0.25">
      <c r="C299" s="58"/>
      <c r="D299" s="58"/>
      <c r="E299" s="58"/>
      <c r="F299" s="58"/>
      <c r="G299" s="58"/>
      <c r="H299" s="58"/>
      <c r="I299" s="59"/>
      <c r="J299" s="60"/>
      <c r="K299" s="57">
        <f t="shared" ca="1" si="27"/>
        <v>102300</v>
      </c>
      <c r="P299" s="188" t="e">
        <f t="shared" si="26"/>
        <v>#N/A</v>
      </c>
      <c r="Q299" s="191" t="e">
        <f t="shared" si="24"/>
        <v>#N/A</v>
      </c>
      <c r="R299" s="191" t="e">
        <f t="shared" si="25"/>
        <v>#N/A</v>
      </c>
      <c r="S299" s="191" t="e">
        <f t="shared" si="28"/>
        <v>#N/A</v>
      </c>
      <c r="T299" s="192" t="e">
        <f>VLOOKUP(D299,'PC Receitas'!$N$4:$O$14,2,FALSE)</f>
        <v>#N/A</v>
      </c>
    </row>
    <row r="300" spans="3:20" ht="19.5" customHeight="1" thickTop="1" thickBot="1" x14ac:dyDescent="0.25">
      <c r="C300" s="58"/>
      <c r="D300" s="58"/>
      <c r="E300" s="58"/>
      <c r="F300" s="58"/>
      <c r="G300" s="58"/>
      <c r="H300" s="58"/>
      <c r="I300" s="59"/>
      <c r="J300" s="60"/>
      <c r="K300" s="57">
        <f t="shared" ca="1" si="27"/>
        <v>102300</v>
      </c>
      <c r="P300" s="188" t="e">
        <f t="shared" si="26"/>
        <v>#N/A</v>
      </c>
      <c r="Q300" s="191" t="e">
        <f t="shared" si="24"/>
        <v>#N/A</v>
      </c>
      <c r="R300" s="191" t="e">
        <f t="shared" si="25"/>
        <v>#N/A</v>
      </c>
      <c r="S300" s="191" t="e">
        <f t="shared" si="28"/>
        <v>#N/A</v>
      </c>
      <c r="T300" s="192" t="e">
        <f>VLOOKUP(D300,'PC Receitas'!$N$4:$O$14,2,FALSE)</f>
        <v>#N/A</v>
      </c>
    </row>
    <row r="301" spans="3:20" ht="19.5" customHeight="1" thickTop="1" thickBot="1" x14ac:dyDescent="0.25">
      <c r="C301" s="58"/>
      <c r="D301" s="58"/>
      <c r="E301" s="58"/>
      <c r="F301" s="58"/>
      <c r="G301" s="58"/>
      <c r="H301" s="58"/>
      <c r="I301" s="59"/>
      <c r="J301" s="60"/>
      <c r="K301" s="57">
        <f t="shared" ca="1" si="27"/>
        <v>102300</v>
      </c>
      <c r="P301" s="188" t="e">
        <f t="shared" si="26"/>
        <v>#N/A</v>
      </c>
      <c r="Q301" s="191" t="e">
        <f t="shared" si="24"/>
        <v>#N/A</v>
      </c>
      <c r="R301" s="191" t="e">
        <f t="shared" si="25"/>
        <v>#N/A</v>
      </c>
      <c r="S301" s="191" t="e">
        <f t="shared" si="28"/>
        <v>#N/A</v>
      </c>
      <c r="T301" s="192" t="e">
        <f>VLOOKUP(D301,'PC Receitas'!$N$4:$O$14,2,FALSE)</f>
        <v>#N/A</v>
      </c>
    </row>
    <row r="302" spans="3:20" ht="19.5" customHeight="1" thickTop="1" thickBot="1" x14ac:dyDescent="0.25">
      <c r="C302" s="58"/>
      <c r="D302" s="58"/>
      <c r="E302" s="58"/>
      <c r="F302" s="58"/>
      <c r="G302" s="58"/>
      <c r="H302" s="58"/>
      <c r="I302" s="59"/>
      <c r="J302" s="60"/>
      <c r="K302" s="57">
        <f t="shared" ca="1" si="27"/>
        <v>102300</v>
      </c>
      <c r="P302" s="188" t="e">
        <f t="shared" si="26"/>
        <v>#N/A</v>
      </c>
      <c r="Q302" s="191" t="e">
        <f t="shared" si="24"/>
        <v>#N/A</v>
      </c>
      <c r="R302" s="191" t="e">
        <f t="shared" si="25"/>
        <v>#N/A</v>
      </c>
      <c r="S302" s="191" t="e">
        <f t="shared" si="28"/>
        <v>#N/A</v>
      </c>
      <c r="T302" s="192" t="e">
        <f>VLOOKUP(D302,'PC Receitas'!$N$4:$O$14,2,FALSE)</f>
        <v>#N/A</v>
      </c>
    </row>
    <row r="303" spans="3:20" ht="19.5" customHeight="1" thickTop="1" thickBot="1" x14ac:dyDescent="0.25">
      <c r="C303" s="58"/>
      <c r="D303" s="58"/>
      <c r="E303" s="58"/>
      <c r="F303" s="58"/>
      <c r="G303" s="58"/>
      <c r="H303" s="58"/>
      <c r="I303" s="59"/>
      <c r="J303" s="60"/>
      <c r="K303" s="57">
        <f t="shared" ca="1" si="27"/>
        <v>102300</v>
      </c>
      <c r="P303" s="188" t="e">
        <f t="shared" si="26"/>
        <v>#N/A</v>
      </c>
      <c r="Q303" s="191" t="e">
        <f t="shared" si="24"/>
        <v>#N/A</v>
      </c>
      <c r="R303" s="191" t="e">
        <f t="shared" si="25"/>
        <v>#N/A</v>
      </c>
      <c r="S303" s="191" t="e">
        <f t="shared" si="28"/>
        <v>#N/A</v>
      </c>
      <c r="T303" s="192" t="e">
        <f>VLOOKUP(D303,'PC Receitas'!$N$4:$O$14,2,FALSE)</f>
        <v>#N/A</v>
      </c>
    </row>
    <row r="304" spans="3:20" ht="19.5" customHeight="1" thickTop="1" thickBot="1" x14ac:dyDescent="0.25">
      <c r="C304" s="58"/>
      <c r="D304" s="58"/>
      <c r="E304" s="58"/>
      <c r="F304" s="58"/>
      <c r="G304" s="58"/>
      <c r="H304" s="58"/>
      <c r="I304" s="59"/>
      <c r="J304" s="60"/>
      <c r="K304" s="57">
        <f t="shared" ca="1" si="27"/>
        <v>102300</v>
      </c>
      <c r="P304" s="188" t="e">
        <f t="shared" si="26"/>
        <v>#N/A</v>
      </c>
      <c r="Q304" s="191" t="e">
        <f t="shared" si="24"/>
        <v>#N/A</v>
      </c>
      <c r="R304" s="191" t="e">
        <f t="shared" si="25"/>
        <v>#N/A</v>
      </c>
      <c r="S304" s="191" t="e">
        <f t="shared" si="28"/>
        <v>#N/A</v>
      </c>
      <c r="T304" s="192" t="e">
        <f>VLOOKUP(D304,'PC Receitas'!$N$4:$O$14,2,FALSE)</f>
        <v>#N/A</v>
      </c>
    </row>
    <row r="305" spans="3:20" ht="19.5" customHeight="1" thickTop="1" thickBot="1" x14ac:dyDescent="0.25">
      <c r="C305" s="58"/>
      <c r="D305" s="58"/>
      <c r="E305" s="58"/>
      <c r="F305" s="58"/>
      <c r="G305" s="58"/>
      <c r="H305" s="58"/>
      <c r="I305" s="59"/>
      <c r="J305" s="60"/>
      <c r="K305" s="57">
        <f t="shared" ca="1" si="27"/>
        <v>102300</v>
      </c>
      <c r="P305" s="188" t="e">
        <f t="shared" si="26"/>
        <v>#N/A</v>
      </c>
      <c r="Q305" s="191" t="e">
        <f t="shared" si="24"/>
        <v>#N/A</v>
      </c>
      <c r="R305" s="191" t="e">
        <f t="shared" si="25"/>
        <v>#N/A</v>
      </c>
      <c r="S305" s="191" t="e">
        <f t="shared" si="28"/>
        <v>#N/A</v>
      </c>
      <c r="T305" s="192" t="e">
        <f>VLOOKUP(D305,'PC Receitas'!$N$4:$O$14,2,FALSE)</f>
        <v>#N/A</v>
      </c>
    </row>
    <row r="306" spans="3:20" ht="19.5" customHeight="1" thickTop="1" thickBot="1" x14ac:dyDescent="0.25">
      <c r="C306" s="58"/>
      <c r="D306" s="58"/>
      <c r="E306" s="58"/>
      <c r="F306" s="58"/>
      <c r="G306" s="58"/>
      <c r="H306" s="58"/>
      <c r="I306" s="59"/>
      <c r="J306" s="60"/>
      <c r="K306" s="57">
        <f t="shared" ca="1" si="27"/>
        <v>102300</v>
      </c>
      <c r="P306" s="188" t="e">
        <f t="shared" si="26"/>
        <v>#N/A</v>
      </c>
      <c r="Q306" s="191" t="e">
        <f t="shared" si="24"/>
        <v>#N/A</v>
      </c>
      <c r="R306" s="191" t="e">
        <f t="shared" si="25"/>
        <v>#N/A</v>
      </c>
      <c r="S306" s="191" t="e">
        <f t="shared" si="28"/>
        <v>#N/A</v>
      </c>
      <c r="T306" s="192" t="e">
        <f>VLOOKUP(D306,'PC Receitas'!$N$4:$O$14,2,FALSE)</f>
        <v>#N/A</v>
      </c>
    </row>
    <row r="307" spans="3:20" ht="19.5" customHeight="1" thickTop="1" thickBot="1" x14ac:dyDescent="0.25">
      <c r="C307" s="58"/>
      <c r="D307" s="58"/>
      <c r="E307" s="58"/>
      <c r="F307" s="58"/>
      <c r="G307" s="58"/>
      <c r="H307" s="58"/>
      <c r="I307" s="59"/>
      <c r="J307" s="60"/>
      <c r="K307" s="57">
        <f t="shared" ca="1" si="27"/>
        <v>102300</v>
      </c>
      <c r="P307" s="188" t="e">
        <f t="shared" si="26"/>
        <v>#N/A</v>
      </c>
      <c r="Q307" s="191" t="e">
        <f t="shared" si="24"/>
        <v>#N/A</v>
      </c>
      <c r="R307" s="191" t="e">
        <f t="shared" si="25"/>
        <v>#N/A</v>
      </c>
      <c r="S307" s="191" t="e">
        <f t="shared" si="28"/>
        <v>#N/A</v>
      </c>
      <c r="T307" s="192" t="e">
        <f>VLOOKUP(D307,'PC Receitas'!$N$4:$O$14,2,FALSE)</f>
        <v>#N/A</v>
      </c>
    </row>
    <row r="308" spans="3:20" ht="19.5" customHeight="1" thickTop="1" thickBot="1" x14ac:dyDescent="0.25">
      <c r="C308" s="58"/>
      <c r="D308" s="58"/>
      <c r="E308" s="58"/>
      <c r="F308" s="58"/>
      <c r="G308" s="58"/>
      <c r="H308" s="58"/>
      <c r="I308" s="59"/>
      <c r="J308" s="60"/>
      <c r="K308" s="57">
        <f t="shared" ca="1" si="27"/>
        <v>102300</v>
      </c>
      <c r="P308" s="188" t="e">
        <f t="shared" si="26"/>
        <v>#N/A</v>
      </c>
      <c r="Q308" s="191" t="e">
        <f t="shared" si="24"/>
        <v>#N/A</v>
      </c>
      <c r="R308" s="191" t="e">
        <f t="shared" si="25"/>
        <v>#N/A</v>
      </c>
      <c r="S308" s="191" t="e">
        <f t="shared" si="28"/>
        <v>#N/A</v>
      </c>
      <c r="T308" s="192" t="e">
        <f>VLOOKUP(D308,'PC Receitas'!$N$4:$O$14,2,FALSE)</f>
        <v>#N/A</v>
      </c>
    </row>
    <row r="309" spans="3:20" ht="19.5" customHeight="1" thickTop="1" thickBot="1" x14ac:dyDescent="0.25">
      <c r="C309" s="58"/>
      <c r="D309" s="58"/>
      <c r="E309" s="58"/>
      <c r="F309" s="58"/>
      <c r="G309" s="58"/>
      <c r="H309" s="58"/>
      <c r="I309" s="59"/>
      <c r="J309" s="60"/>
      <c r="K309" s="57">
        <f t="shared" ca="1" si="27"/>
        <v>102300</v>
      </c>
      <c r="P309" s="188" t="e">
        <f t="shared" si="26"/>
        <v>#N/A</v>
      </c>
      <c r="Q309" s="191" t="e">
        <f t="shared" si="24"/>
        <v>#N/A</v>
      </c>
      <c r="R309" s="191" t="e">
        <f t="shared" si="25"/>
        <v>#N/A</v>
      </c>
      <c r="S309" s="191" t="e">
        <f t="shared" si="28"/>
        <v>#N/A</v>
      </c>
      <c r="T309" s="192" t="e">
        <f>VLOOKUP(D309,'PC Receitas'!$N$4:$O$14,2,FALSE)</f>
        <v>#N/A</v>
      </c>
    </row>
    <row r="310" spans="3:20" ht="19.5" customHeight="1" thickTop="1" thickBot="1" x14ac:dyDescent="0.25">
      <c r="C310" s="58"/>
      <c r="D310" s="58"/>
      <c r="E310" s="58"/>
      <c r="F310" s="58"/>
      <c r="G310" s="58"/>
      <c r="H310" s="58"/>
      <c r="I310" s="59"/>
      <c r="J310" s="60"/>
      <c r="K310" s="57">
        <f t="shared" ca="1" si="27"/>
        <v>102300</v>
      </c>
      <c r="P310" s="188" t="e">
        <f t="shared" si="26"/>
        <v>#N/A</v>
      </c>
      <c r="Q310" s="191" t="e">
        <f t="shared" si="24"/>
        <v>#N/A</v>
      </c>
      <c r="R310" s="191" t="e">
        <f t="shared" si="25"/>
        <v>#N/A</v>
      </c>
      <c r="S310" s="191" t="e">
        <f t="shared" si="28"/>
        <v>#N/A</v>
      </c>
      <c r="T310" s="192" t="e">
        <f>VLOOKUP(D310,'PC Receitas'!$N$4:$O$14,2,FALSE)</f>
        <v>#N/A</v>
      </c>
    </row>
    <row r="311" spans="3:20" ht="19.5" customHeight="1" thickTop="1" thickBot="1" x14ac:dyDescent="0.25">
      <c r="C311" s="58"/>
      <c r="D311" s="58"/>
      <c r="E311" s="58"/>
      <c r="F311" s="58"/>
      <c r="G311" s="58"/>
      <c r="H311" s="58"/>
      <c r="I311" s="59"/>
      <c r="J311" s="60"/>
      <c r="K311" s="57">
        <f t="shared" ca="1" si="27"/>
        <v>102300</v>
      </c>
      <c r="P311" s="188" t="e">
        <f t="shared" si="26"/>
        <v>#N/A</v>
      </c>
      <c r="Q311" s="191" t="e">
        <f t="shared" si="24"/>
        <v>#N/A</v>
      </c>
      <c r="R311" s="191" t="e">
        <f t="shared" si="25"/>
        <v>#N/A</v>
      </c>
      <c r="S311" s="191" t="e">
        <f t="shared" si="28"/>
        <v>#N/A</v>
      </c>
      <c r="T311" s="192" t="e">
        <f>VLOOKUP(D311,'PC Receitas'!$N$4:$O$14,2,FALSE)</f>
        <v>#N/A</v>
      </c>
    </row>
    <row r="312" spans="3:20" ht="19.5" customHeight="1" thickTop="1" thickBot="1" x14ac:dyDescent="0.25">
      <c r="C312" s="58"/>
      <c r="D312" s="58"/>
      <c r="E312" s="58"/>
      <c r="F312" s="58"/>
      <c r="G312" s="58"/>
      <c r="H312" s="58"/>
      <c r="I312" s="59"/>
      <c r="J312" s="60"/>
      <c r="K312" s="57">
        <f t="shared" ca="1" si="27"/>
        <v>102300</v>
      </c>
      <c r="P312" s="188" t="e">
        <f t="shared" si="26"/>
        <v>#N/A</v>
      </c>
      <c r="Q312" s="191" t="e">
        <f t="shared" si="24"/>
        <v>#N/A</v>
      </c>
      <c r="R312" s="191" t="e">
        <f t="shared" si="25"/>
        <v>#N/A</v>
      </c>
      <c r="S312" s="191" t="e">
        <f t="shared" si="28"/>
        <v>#N/A</v>
      </c>
      <c r="T312" s="192" t="e">
        <f>VLOOKUP(D312,'PC Receitas'!$N$4:$O$14,2,FALSE)</f>
        <v>#N/A</v>
      </c>
    </row>
    <row r="313" spans="3:20" ht="19.5" customHeight="1" thickTop="1" thickBot="1" x14ac:dyDescent="0.25">
      <c r="C313" s="58"/>
      <c r="D313" s="58"/>
      <c r="E313" s="58"/>
      <c r="F313" s="58"/>
      <c r="G313" s="58"/>
      <c r="H313" s="58"/>
      <c r="I313" s="59"/>
      <c r="J313" s="60"/>
      <c r="K313" s="57">
        <f t="shared" ca="1" si="27"/>
        <v>102300</v>
      </c>
      <c r="P313" s="188" t="e">
        <f t="shared" si="26"/>
        <v>#N/A</v>
      </c>
      <c r="Q313" s="191" t="e">
        <f t="shared" si="24"/>
        <v>#N/A</v>
      </c>
      <c r="R313" s="191" t="e">
        <f t="shared" si="25"/>
        <v>#N/A</v>
      </c>
      <c r="S313" s="191" t="e">
        <f t="shared" si="28"/>
        <v>#N/A</v>
      </c>
      <c r="T313" s="192" t="e">
        <f>VLOOKUP(D313,'PC Receitas'!$N$4:$O$14,2,FALSE)</f>
        <v>#N/A</v>
      </c>
    </row>
    <row r="314" spans="3:20" ht="19.5" customHeight="1" thickTop="1" thickBot="1" x14ac:dyDescent="0.25">
      <c r="C314" s="58"/>
      <c r="D314" s="58"/>
      <c r="E314" s="58"/>
      <c r="F314" s="58"/>
      <c r="G314" s="58"/>
      <c r="H314" s="58"/>
      <c r="I314" s="59"/>
      <c r="J314" s="60"/>
      <c r="K314" s="57">
        <f t="shared" ca="1" si="27"/>
        <v>102300</v>
      </c>
      <c r="P314" s="188" t="e">
        <f t="shared" si="26"/>
        <v>#N/A</v>
      </c>
      <c r="Q314" s="191" t="e">
        <f t="shared" si="24"/>
        <v>#N/A</v>
      </c>
      <c r="R314" s="191" t="e">
        <f t="shared" si="25"/>
        <v>#N/A</v>
      </c>
      <c r="S314" s="191" t="e">
        <f t="shared" si="28"/>
        <v>#N/A</v>
      </c>
      <c r="T314" s="192" t="e">
        <f>VLOOKUP(D314,'PC Receitas'!$N$4:$O$14,2,FALSE)</f>
        <v>#N/A</v>
      </c>
    </row>
    <row r="315" spans="3:20" ht="19.5" customHeight="1" thickTop="1" thickBot="1" x14ac:dyDescent="0.25">
      <c r="C315" s="58"/>
      <c r="D315" s="58"/>
      <c r="E315" s="58"/>
      <c r="F315" s="58"/>
      <c r="G315" s="58"/>
      <c r="H315" s="58"/>
      <c r="I315" s="59"/>
      <c r="J315" s="60"/>
      <c r="K315" s="57">
        <f t="shared" ca="1" si="27"/>
        <v>102300</v>
      </c>
      <c r="P315" s="188" t="e">
        <f t="shared" si="26"/>
        <v>#N/A</v>
      </c>
      <c r="Q315" s="191" t="e">
        <f t="shared" si="24"/>
        <v>#N/A</v>
      </c>
      <c r="R315" s="191" t="e">
        <f t="shared" si="25"/>
        <v>#N/A</v>
      </c>
      <c r="S315" s="191" t="e">
        <f t="shared" si="28"/>
        <v>#N/A</v>
      </c>
      <c r="T315" s="192" t="e">
        <f>VLOOKUP(D315,'PC Receitas'!$N$4:$O$14,2,FALSE)</f>
        <v>#N/A</v>
      </c>
    </row>
    <row r="316" spans="3:20" ht="19.5" customHeight="1" thickTop="1" thickBot="1" x14ac:dyDescent="0.25">
      <c r="C316" s="58"/>
      <c r="D316" s="58"/>
      <c r="E316" s="58"/>
      <c r="F316" s="58"/>
      <c r="G316" s="58"/>
      <c r="H316" s="58"/>
      <c r="I316" s="59"/>
      <c r="J316" s="60"/>
      <c r="K316" s="57">
        <f t="shared" ca="1" si="27"/>
        <v>102300</v>
      </c>
      <c r="P316" s="188" t="e">
        <f t="shared" si="26"/>
        <v>#N/A</v>
      </c>
      <c r="Q316" s="191" t="e">
        <f t="shared" si="24"/>
        <v>#N/A</v>
      </c>
      <c r="R316" s="191" t="e">
        <f t="shared" si="25"/>
        <v>#N/A</v>
      </c>
      <c r="S316" s="191" t="e">
        <f t="shared" si="28"/>
        <v>#N/A</v>
      </c>
      <c r="T316" s="192" t="e">
        <f>VLOOKUP(D316,'PC Receitas'!$N$4:$O$14,2,FALSE)</f>
        <v>#N/A</v>
      </c>
    </row>
    <row r="317" spans="3:20" ht="19.5" customHeight="1" thickTop="1" thickBot="1" x14ac:dyDescent="0.25">
      <c r="C317" s="58"/>
      <c r="D317" s="58"/>
      <c r="E317" s="58"/>
      <c r="F317" s="58"/>
      <c r="G317" s="58"/>
      <c r="H317" s="58"/>
      <c r="I317" s="59"/>
      <c r="J317" s="60"/>
      <c r="K317" s="57">
        <f t="shared" ca="1" si="27"/>
        <v>102300</v>
      </c>
      <c r="P317" s="188" t="e">
        <f t="shared" si="26"/>
        <v>#N/A</v>
      </c>
      <c r="Q317" s="191" t="e">
        <f t="shared" si="24"/>
        <v>#N/A</v>
      </c>
      <c r="R317" s="191" t="e">
        <f t="shared" si="25"/>
        <v>#N/A</v>
      </c>
      <c r="S317" s="191" t="e">
        <f t="shared" si="28"/>
        <v>#N/A</v>
      </c>
      <c r="T317" s="192" t="e">
        <f>VLOOKUP(D317,'PC Receitas'!$N$4:$O$14,2,FALSE)</f>
        <v>#N/A</v>
      </c>
    </row>
    <row r="318" spans="3:20" ht="19.5" customHeight="1" thickTop="1" thickBot="1" x14ac:dyDescent="0.25">
      <c r="C318" s="58"/>
      <c r="D318" s="58"/>
      <c r="E318" s="58"/>
      <c r="F318" s="58"/>
      <c r="G318" s="58"/>
      <c r="H318" s="58"/>
      <c r="I318" s="59"/>
      <c r="J318" s="60"/>
      <c r="K318" s="57">
        <f t="shared" ca="1" si="27"/>
        <v>102300</v>
      </c>
      <c r="P318" s="188" t="e">
        <f t="shared" si="26"/>
        <v>#N/A</v>
      </c>
      <c r="Q318" s="191" t="e">
        <f t="shared" si="24"/>
        <v>#N/A</v>
      </c>
      <c r="R318" s="191" t="e">
        <f t="shared" si="25"/>
        <v>#N/A</v>
      </c>
      <c r="S318" s="191" t="e">
        <f t="shared" si="28"/>
        <v>#N/A</v>
      </c>
      <c r="T318" s="192" t="e">
        <f>VLOOKUP(D318,'PC Receitas'!$N$4:$O$14,2,FALSE)</f>
        <v>#N/A</v>
      </c>
    </row>
    <row r="319" spans="3:20" ht="19.5" customHeight="1" thickTop="1" thickBot="1" x14ac:dyDescent="0.25">
      <c r="C319" s="58"/>
      <c r="D319" s="58"/>
      <c r="E319" s="58"/>
      <c r="F319" s="58"/>
      <c r="G319" s="58"/>
      <c r="H319" s="58"/>
      <c r="I319" s="59"/>
      <c r="J319" s="60"/>
      <c r="K319" s="57">
        <f t="shared" ca="1" si="27"/>
        <v>102300</v>
      </c>
      <c r="P319" s="188" t="e">
        <f t="shared" si="26"/>
        <v>#N/A</v>
      </c>
      <c r="Q319" s="191" t="e">
        <f t="shared" si="24"/>
        <v>#N/A</v>
      </c>
      <c r="R319" s="191" t="e">
        <f t="shared" si="25"/>
        <v>#N/A</v>
      </c>
      <c r="S319" s="191" t="e">
        <f t="shared" si="28"/>
        <v>#N/A</v>
      </c>
      <c r="T319" s="192" t="e">
        <f>VLOOKUP(D319,'PC Receitas'!$N$4:$O$14,2,FALSE)</f>
        <v>#N/A</v>
      </c>
    </row>
    <row r="320" spans="3:20" ht="19.5" customHeight="1" thickTop="1" thickBot="1" x14ac:dyDescent="0.25">
      <c r="C320" s="58"/>
      <c r="D320" s="58"/>
      <c r="E320" s="58"/>
      <c r="F320" s="58"/>
      <c r="G320" s="58"/>
      <c r="H320" s="58"/>
      <c r="I320" s="59"/>
      <c r="J320" s="60"/>
      <c r="K320" s="57">
        <f t="shared" ca="1" si="27"/>
        <v>102300</v>
      </c>
      <c r="P320" s="188" t="e">
        <f t="shared" si="26"/>
        <v>#N/A</v>
      </c>
      <c r="Q320" s="191" t="e">
        <f t="shared" si="24"/>
        <v>#N/A</v>
      </c>
      <c r="R320" s="191" t="e">
        <f t="shared" si="25"/>
        <v>#N/A</v>
      </c>
      <c r="S320" s="191" t="e">
        <f t="shared" si="28"/>
        <v>#N/A</v>
      </c>
      <c r="T320" s="192" t="e">
        <f>VLOOKUP(D320,'PC Receitas'!$N$4:$O$14,2,FALSE)</f>
        <v>#N/A</v>
      </c>
    </row>
    <row r="321" spans="3:20" ht="19.5" customHeight="1" thickTop="1" thickBot="1" x14ac:dyDescent="0.25">
      <c r="C321" s="58"/>
      <c r="D321" s="58"/>
      <c r="E321" s="58"/>
      <c r="F321" s="58"/>
      <c r="G321" s="58"/>
      <c r="H321" s="58"/>
      <c r="I321" s="59"/>
      <c r="J321" s="60"/>
      <c r="K321" s="57">
        <f t="shared" ca="1" si="27"/>
        <v>102300</v>
      </c>
      <c r="P321" s="188" t="e">
        <f t="shared" si="26"/>
        <v>#N/A</v>
      </c>
      <c r="Q321" s="191" t="e">
        <f t="shared" si="24"/>
        <v>#N/A</v>
      </c>
      <c r="R321" s="191" t="e">
        <f t="shared" si="25"/>
        <v>#N/A</v>
      </c>
      <c r="S321" s="191" t="e">
        <f t="shared" si="28"/>
        <v>#N/A</v>
      </c>
      <c r="T321" s="192" t="e">
        <f>VLOOKUP(D321,'PC Receitas'!$N$4:$O$14,2,FALSE)</f>
        <v>#N/A</v>
      </c>
    </row>
    <row r="322" spans="3:20" ht="19.5" customHeight="1" thickTop="1" thickBot="1" x14ac:dyDescent="0.25">
      <c r="C322" s="58"/>
      <c r="D322" s="58"/>
      <c r="E322" s="58"/>
      <c r="F322" s="58"/>
      <c r="G322" s="58"/>
      <c r="H322" s="58"/>
      <c r="I322" s="59"/>
      <c r="J322" s="60"/>
      <c r="K322" s="57">
        <f t="shared" ca="1" si="27"/>
        <v>102300</v>
      </c>
      <c r="P322" s="188" t="e">
        <f t="shared" si="26"/>
        <v>#N/A</v>
      </c>
      <c r="Q322" s="191" t="e">
        <f t="shared" si="24"/>
        <v>#N/A</v>
      </c>
      <c r="R322" s="191" t="e">
        <f t="shared" si="25"/>
        <v>#N/A</v>
      </c>
      <c r="S322" s="191" t="e">
        <f t="shared" si="28"/>
        <v>#N/A</v>
      </c>
      <c r="T322" s="192" t="e">
        <f>VLOOKUP(D322,'PC Receitas'!$N$4:$O$14,2,FALSE)</f>
        <v>#N/A</v>
      </c>
    </row>
    <row r="323" spans="3:20" ht="19.5" customHeight="1" thickTop="1" thickBot="1" x14ac:dyDescent="0.25">
      <c r="C323" s="58"/>
      <c r="D323" s="58"/>
      <c r="E323" s="58"/>
      <c r="F323" s="58"/>
      <c r="G323" s="58"/>
      <c r="H323" s="58"/>
      <c r="I323" s="59"/>
      <c r="J323" s="60"/>
      <c r="K323" s="57">
        <f t="shared" ca="1" si="27"/>
        <v>102300</v>
      </c>
      <c r="P323" s="188" t="e">
        <f t="shared" si="26"/>
        <v>#N/A</v>
      </c>
      <c r="Q323" s="191" t="e">
        <f t="shared" si="24"/>
        <v>#N/A</v>
      </c>
      <c r="R323" s="191" t="e">
        <f t="shared" si="25"/>
        <v>#N/A</v>
      </c>
      <c r="S323" s="191" t="e">
        <f t="shared" si="28"/>
        <v>#N/A</v>
      </c>
      <c r="T323" s="192" t="e">
        <f>VLOOKUP(D323,'PC Receitas'!$N$4:$O$14,2,FALSE)</f>
        <v>#N/A</v>
      </c>
    </row>
    <row r="324" spans="3:20" ht="19.5" customHeight="1" thickTop="1" thickBot="1" x14ac:dyDescent="0.25">
      <c r="C324" s="58"/>
      <c r="D324" s="58"/>
      <c r="E324" s="58"/>
      <c r="F324" s="58"/>
      <c r="G324" s="58"/>
      <c r="H324" s="58"/>
      <c r="I324" s="59"/>
      <c r="J324" s="60"/>
      <c r="K324" s="57">
        <f t="shared" ca="1" si="27"/>
        <v>102300</v>
      </c>
      <c r="P324" s="188" t="e">
        <f t="shared" si="26"/>
        <v>#N/A</v>
      </c>
      <c r="Q324" s="191" t="e">
        <f t="shared" si="24"/>
        <v>#N/A</v>
      </c>
      <c r="R324" s="191" t="e">
        <f t="shared" si="25"/>
        <v>#N/A</v>
      </c>
      <c r="S324" s="191" t="e">
        <f t="shared" si="28"/>
        <v>#N/A</v>
      </c>
      <c r="T324" s="192" t="e">
        <f>VLOOKUP(D324,'PC Receitas'!$N$4:$O$14,2,FALSE)</f>
        <v>#N/A</v>
      </c>
    </row>
    <row r="325" spans="3:20" ht="19.5" customHeight="1" thickTop="1" thickBot="1" x14ac:dyDescent="0.25">
      <c r="C325" s="58"/>
      <c r="D325" s="58"/>
      <c r="E325" s="58"/>
      <c r="F325" s="58"/>
      <c r="G325" s="58"/>
      <c r="H325" s="58"/>
      <c r="I325" s="59"/>
      <c r="J325" s="60"/>
      <c r="K325" s="57">
        <f t="shared" ca="1" si="27"/>
        <v>102300</v>
      </c>
      <c r="P325" s="188" t="e">
        <f t="shared" si="26"/>
        <v>#N/A</v>
      </c>
      <c r="Q325" s="191" t="e">
        <f t="shared" si="24"/>
        <v>#N/A</v>
      </c>
      <c r="R325" s="191" t="e">
        <f t="shared" si="25"/>
        <v>#N/A</v>
      </c>
      <c r="S325" s="191" t="e">
        <f t="shared" si="28"/>
        <v>#N/A</v>
      </c>
      <c r="T325" s="192" t="e">
        <f>VLOOKUP(D325,'PC Receitas'!$N$4:$O$14,2,FALSE)</f>
        <v>#N/A</v>
      </c>
    </row>
    <row r="326" spans="3:20" ht="19.5" customHeight="1" thickTop="1" thickBot="1" x14ac:dyDescent="0.25">
      <c r="C326" s="58"/>
      <c r="D326" s="58"/>
      <c r="E326" s="58"/>
      <c r="F326" s="58"/>
      <c r="G326" s="58"/>
      <c r="H326" s="58"/>
      <c r="I326" s="59"/>
      <c r="J326" s="60"/>
      <c r="K326" s="57">
        <f t="shared" ca="1" si="27"/>
        <v>102300</v>
      </c>
      <c r="P326" s="188" t="e">
        <f t="shared" si="26"/>
        <v>#N/A</v>
      </c>
      <c r="Q326" s="191" t="e">
        <f t="shared" ref="Q326:Q389" si="29">IF(T326="Despesas_de_Moradia","Despesa",IF(T326="Despesas_com_Alimentacao","Despesa",IF(T326="Despesas_com_Saude","Despesa","")))</f>
        <v>#N/A</v>
      </c>
      <c r="R326" s="191" t="e">
        <f t="shared" ref="R326:R389" si="30">IF(T326="Renda_Familiar","Receita",IF(T326="Receitas_com_Aplicacoes_Financeiras","Receita",IF(T326="Outras_Receitas","Receita","")))</f>
        <v>#N/A</v>
      </c>
      <c r="S326" s="191" t="e">
        <f t="shared" si="28"/>
        <v>#N/A</v>
      </c>
      <c r="T326" s="192" t="e">
        <f>VLOOKUP(D326,'PC Receitas'!$N$4:$O$14,2,FALSE)</f>
        <v>#N/A</v>
      </c>
    </row>
    <row r="327" spans="3:20" ht="19.5" customHeight="1" thickTop="1" thickBot="1" x14ac:dyDescent="0.25">
      <c r="C327" s="58"/>
      <c r="D327" s="58"/>
      <c r="E327" s="58"/>
      <c r="F327" s="58"/>
      <c r="G327" s="58"/>
      <c r="H327" s="58"/>
      <c r="I327" s="59"/>
      <c r="J327" s="60"/>
      <c r="K327" s="57">
        <f t="shared" ca="1" si="27"/>
        <v>102300</v>
      </c>
      <c r="P327" s="188" t="e">
        <f t="shared" si="26"/>
        <v>#N/A</v>
      </c>
      <c r="Q327" s="191" t="e">
        <f t="shared" si="29"/>
        <v>#N/A</v>
      </c>
      <c r="R327" s="191" t="e">
        <f t="shared" si="30"/>
        <v>#N/A</v>
      </c>
      <c r="S327" s="191" t="e">
        <f t="shared" si="28"/>
        <v>#N/A</v>
      </c>
      <c r="T327" s="192" t="e">
        <f>VLOOKUP(D327,'PC Receitas'!$N$4:$O$14,2,FALSE)</f>
        <v>#N/A</v>
      </c>
    </row>
    <row r="328" spans="3:20" ht="19.5" customHeight="1" thickTop="1" thickBot="1" x14ac:dyDescent="0.25">
      <c r="C328" s="58"/>
      <c r="D328" s="58"/>
      <c r="E328" s="58"/>
      <c r="F328" s="58"/>
      <c r="G328" s="58"/>
      <c r="H328" s="58"/>
      <c r="I328" s="59"/>
      <c r="J328" s="60"/>
      <c r="K328" s="57">
        <f t="shared" ca="1" si="27"/>
        <v>102300</v>
      </c>
      <c r="P328" s="188" t="e">
        <f t="shared" si="26"/>
        <v>#N/A</v>
      </c>
      <c r="Q328" s="191" t="e">
        <f t="shared" si="29"/>
        <v>#N/A</v>
      </c>
      <c r="R328" s="191" t="e">
        <f t="shared" si="30"/>
        <v>#N/A</v>
      </c>
      <c r="S328" s="191" t="e">
        <f t="shared" si="28"/>
        <v>#N/A</v>
      </c>
      <c r="T328" s="192" t="e">
        <f>VLOOKUP(D328,'PC Receitas'!$N$4:$O$14,2,FALSE)</f>
        <v>#N/A</v>
      </c>
    </row>
    <row r="329" spans="3:20" ht="19.5" customHeight="1" thickTop="1" thickBot="1" x14ac:dyDescent="0.25">
      <c r="C329" s="58"/>
      <c r="D329" s="58"/>
      <c r="E329" s="58"/>
      <c r="F329" s="58"/>
      <c r="G329" s="58"/>
      <c r="H329" s="58"/>
      <c r="I329" s="59"/>
      <c r="J329" s="60"/>
      <c r="K329" s="57">
        <f t="shared" ca="1" si="27"/>
        <v>102300</v>
      </c>
      <c r="P329" s="188" t="e">
        <f t="shared" si="26"/>
        <v>#N/A</v>
      </c>
      <c r="Q329" s="191" t="e">
        <f t="shared" si="29"/>
        <v>#N/A</v>
      </c>
      <c r="R329" s="191" t="e">
        <f t="shared" si="30"/>
        <v>#N/A</v>
      </c>
      <c r="S329" s="191" t="e">
        <f t="shared" si="28"/>
        <v>#N/A</v>
      </c>
      <c r="T329" s="192" t="e">
        <f>VLOOKUP(D329,'PC Receitas'!$N$4:$O$14,2,FALSE)</f>
        <v>#N/A</v>
      </c>
    </row>
    <row r="330" spans="3:20" ht="19.5" customHeight="1" thickTop="1" thickBot="1" x14ac:dyDescent="0.25">
      <c r="C330" s="58"/>
      <c r="D330" s="58"/>
      <c r="E330" s="58"/>
      <c r="F330" s="58"/>
      <c r="G330" s="58"/>
      <c r="H330" s="58"/>
      <c r="I330" s="59"/>
      <c r="J330" s="60"/>
      <c r="K330" s="57">
        <f t="shared" ca="1" si="27"/>
        <v>102300</v>
      </c>
      <c r="P330" s="188" t="e">
        <f t="shared" si="26"/>
        <v>#N/A</v>
      </c>
      <c r="Q330" s="191" t="e">
        <f t="shared" si="29"/>
        <v>#N/A</v>
      </c>
      <c r="R330" s="191" t="e">
        <f t="shared" si="30"/>
        <v>#N/A</v>
      </c>
      <c r="S330" s="191" t="e">
        <f t="shared" si="28"/>
        <v>#N/A</v>
      </c>
      <c r="T330" s="192" t="e">
        <f>VLOOKUP(D330,'PC Receitas'!$N$4:$O$14,2,FALSE)</f>
        <v>#N/A</v>
      </c>
    </row>
    <row r="331" spans="3:20" ht="19.5" customHeight="1" thickTop="1" thickBot="1" x14ac:dyDescent="0.25">
      <c r="C331" s="58"/>
      <c r="D331" s="58"/>
      <c r="E331" s="58"/>
      <c r="F331" s="58"/>
      <c r="G331" s="58"/>
      <c r="H331" s="58"/>
      <c r="I331" s="59"/>
      <c r="J331" s="60"/>
      <c r="K331" s="57">
        <f t="shared" ca="1" si="27"/>
        <v>102300</v>
      </c>
      <c r="P331" s="188" t="e">
        <f t="shared" si="26"/>
        <v>#N/A</v>
      </c>
      <c r="Q331" s="191" t="e">
        <f t="shared" si="29"/>
        <v>#N/A</v>
      </c>
      <c r="R331" s="191" t="e">
        <f t="shared" si="30"/>
        <v>#N/A</v>
      </c>
      <c r="S331" s="191" t="e">
        <f t="shared" si="28"/>
        <v>#N/A</v>
      </c>
      <c r="T331" s="192" t="e">
        <f>VLOOKUP(D331,'PC Receitas'!$N$4:$O$14,2,FALSE)</f>
        <v>#N/A</v>
      </c>
    </row>
    <row r="332" spans="3:20" ht="19.5" customHeight="1" thickTop="1" thickBot="1" x14ac:dyDescent="0.25">
      <c r="C332" s="58"/>
      <c r="D332" s="58"/>
      <c r="E332" s="58"/>
      <c r="F332" s="58"/>
      <c r="G332" s="58"/>
      <c r="H332" s="58"/>
      <c r="I332" s="59"/>
      <c r="J332" s="60"/>
      <c r="K332" s="57">
        <f t="shared" ca="1" si="27"/>
        <v>102300</v>
      </c>
      <c r="P332" s="188" t="e">
        <f t="shared" si="26"/>
        <v>#N/A</v>
      </c>
      <c r="Q332" s="191" t="e">
        <f t="shared" si="29"/>
        <v>#N/A</v>
      </c>
      <c r="R332" s="191" t="e">
        <f t="shared" si="30"/>
        <v>#N/A</v>
      </c>
      <c r="S332" s="191" t="e">
        <f t="shared" si="28"/>
        <v>#N/A</v>
      </c>
      <c r="T332" s="192" t="e">
        <f>VLOOKUP(D332,'PC Receitas'!$N$4:$O$14,2,FALSE)</f>
        <v>#N/A</v>
      </c>
    </row>
    <row r="333" spans="3:20" ht="19.5" customHeight="1" thickTop="1" thickBot="1" x14ac:dyDescent="0.25">
      <c r="C333" s="58"/>
      <c r="D333" s="58"/>
      <c r="E333" s="58"/>
      <c r="F333" s="58"/>
      <c r="G333" s="58"/>
      <c r="H333" s="58"/>
      <c r="I333" s="59"/>
      <c r="J333" s="60"/>
      <c r="K333" s="57">
        <f t="shared" ca="1" si="27"/>
        <v>102300</v>
      </c>
      <c r="P333" s="188" t="e">
        <f t="shared" si="26"/>
        <v>#N/A</v>
      </c>
      <c r="Q333" s="191" t="e">
        <f t="shared" si="29"/>
        <v>#N/A</v>
      </c>
      <c r="R333" s="191" t="e">
        <f t="shared" si="30"/>
        <v>#N/A</v>
      </c>
      <c r="S333" s="191" t="e">
        <f t="shared" si="28"/>
        <v>#N/A</v>
      </c>
      <c r="T333" s="192" t="e">
        <f>VLOOKUP(D333,'PC Receitas'!$N$4:$O$14,2,FALSE)</f>
        <v>#N/A</v>
      </c>
    </row>
    <row r="334" spans="3:20" ht="19.5" customHeight="1" thickTop="1" thickBot="1" x14ac:dyDescent="0.25">
      <c r="C334" s="58"/>
      <c r="D334" s="58"/>
      <c r="E334" s="58"/>
      <c r="F334" s="58"/>
      <c r="G334" s="58"/>
      <c r="H334" s="58"/>
      <c r="I334" s="59"/>
      <c r="J334" s="60"/>
      <c r="K334" s="57">
        <f t="shared" ca="1" si="27"/>
        <v>102300</v>
      </c>
      <c r="P334" s="188" t="e">
        <f t="shared" si="26"/>
        <v>#N/A</v>
      </c>
      <c r="Q334" s="191" t="e">
        <f t="shared" si="29"/>
        <v>#N/A</v>
      </c>
      <c r="R334" s="191" t="e">
        <f t="shared" si="30"/>
        <v>#N/A</v>
      </c>
      <c r="S334" s="191" t="e">
        <f t="shared" si="28"/>
        <v>#N/A</v>
      </c>
      <c r="T334" s="192" t="e">
        <f>VLOOKUP(D334,'PC Receitas'!$N$4:$O$14,2,FALSE)</f>
        <v>#N/A</v>
      </c>
    </row>
    <row r="335" spans="3:20" ht="19.5" customHeight="1" thickTop="1" thickBot="1" x14ac:dyDescent="0.25">
      <c r="C335" s="58"/>
      <c r="D335" s="58"/>
      <c r="E335" s="58"/>
      <c r="F335" s="58"/>
      <c r="G335" s="58"/>
      <c r="H335" s="58"/>
      <c r="I335" s="59"/>
      <c r="J335" s="60"/>
      <c r="K335" s="57">
        <f t="shared" ca="1" si="27"/>
        <v>102300</v>
      </c>
      <c r="P335" s="188" t="e">
        <f t="shared" si="26"/>
        <v>#N/A</v>
      </c>
      <c r="Q335" s="191" t="e">
        <f t="shared" si="29"/>
        <v>#N/A</v>
      </c>
      <c r="R335" s="191" t="e">
        <f t="shared" si="30"/>
        <v>#N/A</v>
      </c>
      <c r="S335" s="191" t="e">
        <f t="shared" si="28"/>
        <v>#N/A</v>
      </c>
      <c r="T335" s="192" t="e">
        <f>VLOOKUP(D335,'PC Receitas'!$N$4:$O$14,2,FALSE)</f>
        <v>#N/A</v>
      </c>
    </row>
    <row r="336" spans="3:20" ht="19.5" customHeight="1" thickTop="1" thickBot="1" x14ac:dyDescent="0.25">
      <c r="C336" s="58"/>
      <c r="D336" s="58"/>
      <c r="E336" s="58"/>
      <c r="F336" s="58"/>
      <c r="G336" s="58"/>
      <c r="H336" s="58"/>
      <c r="I336" s="59"/>
      <c r="J336" s="60"/>
      <c r="K336" s="57">
        <f t="shared" ca="1" si="27"/>
        <v>102300</v>
      </c>
      <c r="P336" s="188" t="e">
        <f t="shared" ref="P336:P399" si="31">IF(T336="Despesas_com_Transportes","Despesa",IF(T336="Despesas_com_Lazer_e_Informacao","Despesa",IF(T336="Outras_Despesas","Despesa",IF(T336="Imposto_de_Renda","Despesa",IF(T336="Investimentos_Bens","Despesa","")))))</f>
        <v>#N/A</v>
      </c>
      <c r="Q336" s="191" t="e">
        <f t="shared" si="29"/>
        <v>#N/A</v>
      </c>
      <c r="R336" s="191" t="e">
        <f t="shared" si="30"/>
        <v>#N/A</v>
      </c>
      <c r="S336" s="191" t="e">
        <f t="shared" si="28"/>
        <v>#N/A</v>
      </c>
      <c r="T336" s="192" t="e">
        <f>VLOOKUP(D336,'PC Receitas'!$N$4:$O$14,2,FALSE)</f>
        <v>#N/A</v>
      </c>
    </row>
    <row r="337" spans="3:20" ht="19.5" customHeight="1" thickTop="1" thickBot="1" x14ac:dyDescent="0.25">
      <c r="C337" s="58"/>
      <c r="D337" s="58"/>
      <c r="E337" s="58"/>
      <c r="F337" s="58"/>
      <c r="G337" s="58"/>
      <c r="H337" s="58"/>
      <c r="I337" s="59"/>
      <c r="J337" s="60"/>
      <c r="K337" s="57">
        <f t="shared" ca="1" si="27"/>
        <v>102300</v>
      </c>
      <c r="P337" s="188" t="e">
        <f t="shared" si="31"/>
        <v>#N/A</v>
      </c>
      <c r="Q337" s="191" t="e">
        <f t="shared" si="29"/>
        <v>#N/A</v>
      </c>
      <c r="R337" s="191" t="e">
        <f t="shared" si="30"/>
        <v>#N/A</v>
      </c>
      <c r="S337" s="191" t="e">
        <f t="shared" si="28"/>
        <v>#N/A</v>
      </c>
      <c r="T337" s="192" t="e">
        <f>VLOOKUP(D337,'PC Receitas'!$N$4:$O$14,2,FALSE)</f>
        <v>#N/A</v>
      </c>
    </row>
    <row r="338" spans="3:20" ht="19.5" customHeight="1" thickTop="1" thickBot="1" x14ac:dyDescent="0.25">
      <c r="C338" s="58"/>
      <c r="D338" s="58"/>
      <c r="E338" s="58"/>
      <c r="F338" s="58"/>
      <c r="G338" s="58"/>
      <c r="H338" s="58"/>
      <c r="I338" s="59"/>
      <c r="J338" s="60"/>
      <c r="K338" s="57">
        <f t="shared" ca="1" si="27"/>
        <v>102300</v>
      </c>
      <c r="P338" s="188" t="e">
        <f t="shared" si="31"/>
        <v>#N/A</v>
      </c>
      <c r="Q338" s="191" t="e">
        <f t="shared" si="29"/>
        <v>#N/A</v>
      </c>
      <c r="R338" s="191" t="e">
        <f t="shared" si="30"/>
        <v>#N/A</v>
      </c>
      <c r="S338" s="191" t="e">
        <f t="shared" si="28"/>
        <v>#N/A</v>
      </c>
      <c r="T338" s="192"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102300</v>
      </c>
      <c r="P339" s="188" t="e">
        <f t="shared" si="31"/>
        <v>#N/A</v>
      </c>
      <c r="Q339" s="191" t="e">
        <f t="shared" si="29"/>
        <v>#N/A</v>
      </c>
      <c r="R339" s="191" t="e">
        <f t="shared" si="30"/>
        <v>#N/A</v>
      </c>
      <c r="S339" s="191" t="e">
        <f t="shared" si="28"/>
        <v>#N/A</v>
      </c>
      <c r="T339" s="192" t="e">
        <f>VLOOKUP(D339,'PC Receitas'!$N$4:$O$14,2,FALSE)</f>
        <v>#N/A</v>
      </c>
    </row>
    <row r="340" spans="3:20" ht="19.5" customHeight="1" thickTop="1" thickBot="1" x14ac:dyDescent="0.25">
      <c r="C340" s="58"/>
      <c r="D340" s="58"/>
      <c r="E340" s="58"/>
      <c r="F340" s="58"/>
      <c r="G340" s="58"/>
      <c r="H340" s="58"/>
      <c r="I340" s="59"/>
      <c r="J340" s="60"/>
      <c r="K340" s="57">
        <f t="shared" ca="1" si="32"/>
        <v>102300</v>
      </c>
      <c r="P340" s="188" t="e">
        <f t="shared" si="31"/>
        <v>#N/A</v>
      </c>
      <c r="Q340" s="191" t="e">
        <f t="shared" si="29"/>
        <v>#N/A</v>
      </c>
      <c r="R340" s="191" t="e">
        <f t="shared" si="30"/>
        <v>#N/A</v>
      </c>
      <c r="S340" s="191" t="e">
        <f t="shared" ref="S340:S403" si="33">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ca="1" si="32"/>
        <v>102300</v>
      </c>
      <c r="P341" s="188" t="e">
        <f t="shared" si="31"/>
        <v>#N/A</v>
      </c>
      <c r="Q341" s="191" t="e">
        <f t="shared" si="29"/>
        <v>#N/A</v>
      </c>
      <c r="R341" s="191" t="e">
        <f t="shared" si="30"/>
        <v>#N/A</v>
      </c>
      <c r="S341" s="191" t="e">
        <f t="shared" si="33"/>
        <v>#N/A</v>
      </c>
      <c r="T341" s="192" t="e">
        <f>VLOOKUP(D341,'PC Receitas'!$N$4:$O$14,2,FALSE)</f>
        <v>#N/A</v>
      </c>
    </row>
    <row r="342" spans="3:20" ht="19.5" customHeight="1" thickTop="1" thickBot="1" x14ac:dyDescent="0.25">
      <c r="C342" s="58"/>
      <c r="D342" s="58"/>
      <c r="E342" s="58"/>
      <c r="F342" s="58"/>
      <c r="G342" s="58"/>
      <c r="H342" s="58"/>
      <c r="I342" s="59"/>
      <c r="J342" s="60"/>
      <c r="K342" s="57">
        <f t="shared" ca="1" si="32"/>
        <v>102300</v>
      </c>
      <c r="P342" s="188" t="e">
        <f t="shared" si="31"/>
        <v>#N/A</v>
      </c>
      <c r="Q342" s="191" t="e">
        <f t="shared" si="29"/>
        <v>#N/A</v>
      </c>
      <c r="R342" s="191" t="e">
        <f t="shared" si="30"/>
        <v>#N/A</v>
      </c>
      <c r="S342" s="191" t="e">
        <f t="shared" si="33"/>
        <v>#N/A</v>
      </c>
      <c r="T342" s="192" t="e">
        <f>VLOOKUP(D342,'PC Receitas'!$N$4:$O$14,2,FALSE)</f>
        <v>#N/A</v>
      </c>
    </row>
    <row r="343" spans="3:20" ht="19.5" customHeight="1" thickTop="1" thickBot="1" x14ac:dyDescent="0.25">
      <c r="C343" s="58"/>
      <c r="D343" s="58"/>
      <c r="E343" s="58"/>
      <c r="F343" s="58"/>
      <c r="G343" s="58"/>
      <c r="H343" s="58"/>
      <c r="I343" s="59"/>
      <c r="J343" s="60"/>
      <c r="K343" s="57">
        <f t="shared" ca="1" si="32"/>
        <v>102300</v>
      </c>
      <c r="P343" s="188" t="e">
        <f t="shared" si="31"/>
        <v>#N/A</v>
      </c>
      <c r="Q343" s="191" t="e">
        <f t="shared" si="29"/>
        <v>#N/A</v>
      </c>
      <c r="R343" s="191" t="e">
        <f t="shared" si="30"/>
        <v>#N/A</v>
      </c>
      <c r="S343" s="191" t="e">
        <f t="shared" si="33"/>
        <v>#N/A</v>
      </c>
      <c r="T343" s="192" t="e">
        <f>VLOOKUP(D343,'PC Receitas'!$N$4:$O$14,2,FALSE)</f>
        <v>#N/A</v>
      </c>
    </row>
    <row r="344" spans="3:20" ht="19.5" customHeight="1" thickTop="1" thickBot="1" x14ac:dyDescent="0.25">
      <c r="C344" s="58"/>
      <c r="D344" s="58"/>
      <c r="E344" s="58"/>
      <c r="F344" s="58"/>
      <c r="G344" s="58"/>
      <c r="H344" s="58"/>
      <c r="I344" s="59"/>
      <c r="J344" s="60"/>
      <c r="K344" s="57">
        <f t="shared" ca="1" si="32"/>
        <v>102300</v>
      </c>
      <c r="P344" s="188" t="e">
        <f t="shared" si="31"/>
        <v>#N/A</v>
      </c>
      <c r="Q344" s="191" t="e">
        <f t="shared" si="29"/>
        <v>#N/A</v>
      </c>
      <c r="R344" s="191" t="e">
        <f t="shared" si="30"/>
        <v>#N/A</v>
      </c>
      <c r="S344" s="191" t="e">
        <f t="shared" si="33"/>
        <v>#N/A</v>
      </c>
      <c r="T344" s="192" t="e">
        <f>VLOOKUP(D344,'PC Receitas'!$N$4:$O$14,2,FALSE)</f>
        <v>#N/A</v>
      </c>
    </row>
    <row r="345" spans="3:20" ht="19.5" customHeight="1" thickTop="1" thickBot="1" x14ac:dyDescent="0.25">
      <c r="C345" s="58"/>
      <c r="D345" s="58"/>
      <c r="E345" s="58"/>
      <c r="F345" s="58"/>
      <c r="G345" s="58"/>
      <c r="H345" s="58"/>
      <c r="I345" s="59"/>
      <c r="J345" s="60"/>
      <c r="K345" s="57">
        <f t="shared" ca="1" si="32"/>
        <v>102300</v>
      </c>
      <c r="P345" s="188" t="e">
        <f t="shared" si="31"/>
        <v>#N/A</v>
      </c>
      <c r="Q345" s="191" t="e">
        <f t="shared" si="29"/>
        <v>#N/A</v>
      </c>
      <c r="R345" s="191" t="e">
        <f t="shared" si="30"/>
        <v>#N/A</v>
      </c>
      <c r="S345" s="191" t="e">
        <f t="shared" si="33"/>
        <v>#N/A</v>
      </c>
      <c r="T345" s="192" t="e">
        <f>VLOOKUP(D345,'PC Receitas'!$N$4:$O$14,2,FALSE)</f>
        <v>#N/A</v>
      </c>
    </row>
    <row r="346" spans="3:20" ht="19.5" customHeight="1" thickTop="1" thickBot="1" x14ac:dyDescent="0.25">
      <c r="C346" s="58"/>
      <c r="D346" s="58"/>
      <c r="E346" s="58"/>
      <c r="F346" s="58"/>
      <c r="G346" s="58"/>
      <c r="H346" s="58"/>
      <c r="I346" s="59"/>
      <c r="J346" s="60"/>
      <c r="K346" s="57">
        <f t="shared" ca="1" si="32"/>
        <v>102300</v>
      </c>
      <c r="P346" s="188" t="e">
        <f t="shared" si="31"/>
        <v>#N/A</v>
      </c>
      <c r="Q346" s="191" t="e">
        <f t="shared" si="29"/>
        <v>#N/A</v>
      </c>
      <c r="R346" s="191" t="e">
        <f t="shared" si="30"/>
        <v>#N/A</v>
      </c>
      <c r="S346" s="191" t="e">
        <f t="shared" si="33"/>
        <v>#N/A</v>
      </c>
      <c r="T346" s="192" t="e">
        <f>VLOOKUP(D346,'PC Receitas'!$N$4:$O$14,2,FALSE)</f>
        <v>#N/A</v>
      </c>
    </row>
    <row r="347" spans="3:20" ht="19.5" customHeight="1" thickTop="1" thickBot="1" x14ac:dyDescent="0.25">
      <c r="C347" s="58"/>
      <c r="D347" s="58"/>
      <c r="E347" s="58"/>
      <c r="F347" s="58"/>
      <c r="G347" s="58"/>
      <c r="H347" s="58"/>
      <c r="I347" s="59"/>
      <c r="J347" s="60"/>
      <c r="K347" s="57">
        <f t="shared" ca="1" si="32"/>
        <v>102300</v>
      </c>
      <c r="P347" s="188" t="e">
        <f t="shared" si="31"/>
        <v>#N/A</v>
      </c>
      <c r="Q347" s="191" t="e">
        <f t="shared" si="29"/>
        <v>#N/A</v>
      </c>
      <c r="R347" s="191" t="e">
        <f t="shared" si="30"/>
        <v>#N/A</v>
      </c>
      <c r="S347" s="191" t="e">
        <f t="shared" si="33"/>
        <v>#N/A</v>
      </c>
      <c r="T347" s="192" t="e">
        <f>VLOOKUP(D347,'PC Receitas'!$N$4:$O$14,2,FALSE)</f>
        <v>#N/A</v>
      </c>
    </row>
    <row r="348" spans="3:20" ht="19.5" customHeight="1" thickTop="1" thickBot="1" x14ac:dyDescent="0.25">
      <c r="C348" s="58"/>
      <c r="D348" s="58"/>
      <c r="E348" s="58"/>
      <c r="F348" s="58"/>
      <c r="G348" s="58"/>
      <c r="H348" s="58"/>
      <c r="I348" s="59"/>
      <c r="J348" s="60"/>
      <c r="K348" s="57">
        <f t="shared" ca="1" si="32"/>
        <v>102300</v>
      </c>
      <c r="P348" s="188" t="e">
        <f t="shared" si="31"/>
        <v>#N/A</v>
      </c>
      <c r="Q348" s="191" t="e">
        <f t="shared" si="29"/>
        <v>#N/A</v>
      </c>
      <c r="R348" s="191" t="e">
        <f t="shared" si="30"/>
        <v>#N/A</v>
      </c>
      <c r="S348" s="191" t="e">
        <f t="shared" si="33"/>
        <v>#N/A</v>
      </c>
      <c r="T348" s="192" t="e">
        <f>VLOOKUP(D348,'PC Receitas'!$N$4:$O$14,2,FALSE)</f>
        <v>#N/A</v>
      </c>
    </row>
    <row r="349" spans="3:20" ht="19.5" customHeight="1" thickTop="1" thickBot="1" x14ac:dyDescent="0.25">
      <c r="C349" s="58"/>
      <c r="D349" s="58"/>
      <c r="E349" s="58"/>
      <c r="F349" s="58"/>
      <c r="G349" s="58"/>
      <c r="H349" s="58"/>
      <c r="I349" s="59"/>
      <c r="J349" s="60"/>
      <c r="K349" s="57">
        <f t="shared" ca="1" si="32"/>
        <v>102300</v>
      </c>
      <c r="P349" s="188" t="e">
        <f t="shared" si="31"/>
        <v>#N/A</v>
      </c>
      <c r="Q349" s="191" t="e">
        <f t="shared" si="29"/>
        <v>#N/A</v>
      </c>
      <c r="R349" s="191" t="e">
        <f t="shared" si="30"/>
        <v>#N/A</v>
      </c>
      <c r="S349" s="191" t="e">
        <f t="shared" si="33"/>
        <v>#N/A</v>
      </c>
      <c r="T349" s="192" t="e">
        <f>VLOOKUP(D349,'PC Receitas'!$N$4:$O$14,2,FALSE)</f>
        <v>#N/A</v>
      </c>
    </row>
    <row r="350" spans="3:20" ht="19.5" customHeight="1" thickTop="1" thickBot="1" x14ac:dyDescent="0.25">
      <c r="C350" s="58"/>
      <c r="D350" s="58"/>
      <c r="E350" s="58"/>
      <c r="F350" s="58"/>
      <c r="G350" s="58"/>
      <c r="H350" s="58"/>
      <c r="I350" s="59"/>
      <c r="J350" s="60"/>
      <c r="K350" s="57">
        <f t="shared" ca="1" si="32"/>
        <v>102300</v>
      </c>
      <c r="P350" s="188" t="e">
        <f t="shared" si="31"/>
        <v>#N/A</v>
      </c>
      <c r="Q350" s="191" t="e">
        <f t="shared" si="29"/>
        <v>#N/A</v>
      </c>
      <c r="R350" s="191" t="e">
        <f t="shared" si="30"/>
        <v>#N/A</v>
      </c>
      <c r="S350" s="191" t="e">
        <f t="shared" si="33"/>
        <v>#N/A</v>
      </c>
      <c r="T350" s="192" t="e">
        <f>VLOOKUP(D350,'PC Receitas'!$N$4:$O$14,2,FALSE)</f>
        <v>#N/A</v>
      </c>
    </row>
    <row r="351" spans="3:20" ht="19.5" customHeight="1" thickTop="1" thickBot="1" x14ac:dyDescent="0.25">
      <c r="C351" s="58"/>
      <c r="D351" s="58"/>
      <c r="E351" s="58"/>
      <c r="F351" s="58"/>
      <c r="G351" s="58"/>
      <c r="H351" s="58"/>
      <c r="I351" s="59"/>
      <c r="J351" s="60"/>
      <c r="K351" s="57">
        <f t="shared" ca="1" si="32"/>
        <v>102300</v>
      </c>
      <c r="P351" s="188" t="e">
        <f t="shared" si="31"/>
        <v>#N/A</v>
      </c>
      <c r="Q351" s="191" t="e">
        <f t="shared" si="29"/>
        <v>#N/A</v>
      </c>
      <c r="R351" s="191" t="e">
        <f t="shared" si="30"/>
        <v>#N/A</v>
      </c>
      <c r="S351" s="191" t="e">
        <f t="shared" si="33"/>
        <v>#N/A</v>
      </c>
      <c r="T351" s="192" t="e">
        <f>VLOOKUP(D351,'PC Receitas'!$N$4:$O$14,2,FALSE)</f>
        <v>#N/A</v>
      </c>
    </row>
    <row r="352" spans="3:20" ht="19.5" customHeight="1" thickTop="1" thickBot="1" x14ac:dyDescent="0.25">
      <c r="C352" s="58"/>
      <c r="D352" s="58"/>
      <c r="E352" s="58"/>
      <c r="F352" s="58"/>
      <c r="G352" s="58"/>
      <c r="H352" s="58"/>
      <c r="I352" s="59"/>
      <c r="J352" s="60"/>
      <c r="K352" s="57">
        <f t="shared" ca="1" si="32"/>
        <v>102300</v>
      </c>
      <c r="P352" s="188" t="e">
        <f t="shared" si="31"/>
        <v>#N/A</v>
      </c>
      <c r="Q352" s="191" t="e">
        <f t="shared" si="29"/>
        <v>#N/A</v>
      </c>
      <c r="R352" s="191" t="e">
        <f t="shared" si="30"/>
        <v>#N/A</v>
      </c>
      <c r="S352" s="191" t="e">
        <f t="shared" si="33"/>
        <v>#N/A</v>
      </c>
      <c r="T352" s="192" t="e">
        <f>VLOOKUP(D352,'PC Receitas'!$N$4:$O$14,2,FALSE)</f>
        <v>#N/A</v>
      </c>
    </row>
    <row r="353" spans="3:20" ht="19.5" customHeight="1" thickTop="1" thickBot="1" x14ac:dyDescent="0.25">
      <c r="C353" s="58"/>
      <c r="D353" s="58"/>
      <c r="E353" s="58"/>
      <c r="F353" s="58"/>
      <c r="G353" s="58"/>
      <c r="H353" s="58"/>
      <c r="I353" s="59"/>
      <c r="J353" s="60"/>
      <c r="K353" s="57">
        <f t="shared" ca="1" si="32"/>
        <v>102300</v>
      </c>
      <c r="P353" s="188" t="e">
        <f t="shared" si="31"/>
        <v>#N/A</v>
      </c>
      <c r="Q353" s="191" t="e">
        <f t="shared" si="29"/>
        <v>#N/A</v>
      </c>
      <c r="R353" s="191" t="e">
        <f t="shared" si="30"/>
        <v>#N/A</v>
      </c>
      <c r="S353" s="191" t="e">
        <f t="shared" si="33"/>
        <v>#N/A</v>
      </c>
      <c r="T353" s="192" t="e">
        <f>VLOOKUP(D353,'PC Receitas'!$N$4:$O$14,2,FALSE)</f>
        <v>#N/A</v>
      </c>
    </row>
    <row r="354" spans="3:20" ht="19.5" customHeight="1" thickTop="1" thickBot="1" x14ac:dyDescent="0.25">
      <c r="C354" s="58"/>
      <c r="D354" s="58"/>
      <c r="E354" s="58"/>
      <c r="F354" s="58"/>
      <c r="G354" s="58"/>
      <c r="H354" s="58"/>
      <c r="I354" s="59"/>
      <c r="J354" s="60"/>
      <c r="K354" s="57">
        <f t="shared" ca="1" si="32"/>
        <v>102300</v>
      </c>
      <c r="P354" s="188" t="e">
        <f t="shared" si="31"/>
        <v>#N/A</v>
      </c>
      <c r="Q354" s="191" t="e">
        <f t="shared" si="29"/>
        <v>#N/A</v>
      </c>
      <c r="R354" s="191" t="e">
        <f t="shared" si="30"/>
        <v>#N/A</v>
      </c>
      <c r="S354" s="191" t="e">
        <f t="shared" si="33"/>
        <v>#N/A</v>
      </c>
      <c r="T354" s="192" t="e">
        <f>VLOOKUP(D354,'PC Receitas'!$N$4:$O$14,2,FALSE)</f>
        <v>#N/A</v>
      </c>
    </row>
    <row r="355" spans="3:20" ht="19.5" customHeight="1" thickTop="1" thickBot="1" x14ac:dyDescent="0.25">
      <c r="C355" s="58"/>
      <c r="D355" s="58"/>
      <c r="E355" s="58"/>
      <c r="F355" s="58"/>
      <c r="G355" s="58"/>
      <c r="H355" s="58"/>
      <c r="I355" s="59"/>
      <c r="J355" s="60"/>
      <c r="K355" s="57">
        <f t="shared" ca="1" si="32"/>
        <v>102300</v>
      </c>
      <c r="P355" s="188" t="e">
        <f t="shared" si="31"/>
        <v>#N/A</v>
      </c>
      <c r="Q355" s="191" t="e">
        <f t="shared" si="29"/>
        <v>#N/A</v>
      </c>
      <c r="R355" s="191" t="e">
        <f t="shared" si="30"/>
        <v>#N/A</v>
      </c>
      <c r="S355" s="191" t="e">
        <f t="shared" si="33"/>
        <v>#N/A</v>
      </c>
      <c r="T355" s="192" t="e">
        <f>VLOOKUP(D355,'PC Receitas'!$N$4:$O$14,2,FALSE)</f>
        <v>#N/A</v>
      </c>
    </row>
    <row r="356" spans="3:20" ht="19.5" customHeight="1" thickTop="1" thickBot="1" x14ac:dyDescent="0.25">
      <c r="C356" s="58"/>
      <c r="D356" s="58"/>
      <c r="E356" s="58"/>
      <c r="F356" s="58"/>
      <c r="G356" s="58"/>
      <c r="H356" s="58"/>
      <c r="I356" s="59"/>
      <c r="J356" s="60"/>
      <c r="K356" s="57">
        <f t="shared" ca="1" si="32"/>
        <v>102300</v>
      </c>
      <c r="P356" s="188" t="e">
        <f t="shared" si="31"/>
        <v>#N/A</v>
      </c>
      <c r="Q356" s="191" t="e">
        <f t="shared" si="29"/>
        <v>#N/A</v>
      </c>
      <c r="R356" s="191" t="e">
        <f t="shared" si="30"/>
        <v>#N/A</v>
      </c>
      <c r="S356" s="191" t="e">
        <f t="shared" si="33"/>
        <v>#N/A</v>
      </c>
      <c r="T356" s="192" t="e">
        <f>VLOOKUP(D356,'PC Receitas'!$N$4:$O$14,2,FALSE)</f>
        <v>#N/A</v>
      </c>
    </row>
    <row r="357" spans="3:20" ht="19.5" customHeight="1" thickTop="1" thickBot="1" x14ac:dyDescent="0.25">
      <c r="C357" s="58"/>
      <c r="D357" s="58"/>
      <c r="E357" s="58"/>
      <c r="F357" s="58"/>
      <c r="G357" s="58"/>
      <c r="H357" s="58"/>
      <c r="I357" s="59"/>
      <c r="J357" s="60"/>
      <c r="K357" s="57">
        <f t="shared" ca="1" si="32"/>
        <v>102300</v>
      </c>
      <c r="P357" s="188" t="e">
        <f t="shared" si="31"/>
        <v>#N/A</v>
      </c>
      <c r="Q357" s="191" t="e">
        <f t="shared" si="29"/>
        <v>#N/A</v>
      </c>
      <c r="R357" s="191" t="e">
        <f t="shared" si="30"/>
        <v>#N/A</v>
      </c>
      <c r="S357" s="191" t="e">
        <f t="shared" si="33"/>
        <v>#N/A</v>
      </c>
      <c r="T357" s="192" t="e">
        <f>VLOOKUP(D357,'PC Receitas'!$N$4:$O$14,2,FALSE)</f>
        <v>#N/A</v>
      </c>
    </row>
    <row r="358" spans="3:20" ht="19.5" customHeight="1" thickTop="1" thickBot="1" x14ac:dyDescent="0.25">
      <c r="C358" s="58"/>
      <c r="D358" s="58"/>
      <c r="E358" s="58"/>
      <c r="F358" s="58"/>
      <c r="G358" s="58"/>
      <c r="H358" s="58"/>
      <c r="I358" s="59"/>
      <c r="J358" s="60"/>
      <c r="K358" s="57">
        <f t="shared" ca="1" si="32"/>
        <v>102300</v>
      </c>
      <c r="P358" s="188" t="e">
        <f t="shared" si="31"/>
        <v>#N/A</v>
      </c>
      <c r="Q358" s="191" t="e">
        <f t="shared" si="29"/>
        <v>#N/A</v>
      </c>
      <c r="R358" s="191" t="e">
        <f t="shared" si="30"/>
        <v>#N/A</v>
      </c>
      <c r="S358" s="191" t="e">
        <f t="shared" si="33"/>
        <v>#N/A</v>
      </c>
      <c r="T358" s="192" t="e">
        <f>VLOOKUP(D358,'PC Receitas'!$N$4:$O$14,2,FALSE)</f>
        <v>#N/A</v>
      </c>
    </row>
    <row r="359" spans="3:20" ht="19.5" customHeight="1" thickTop="1" thickBot="1" x14ac:dyDescent="0.25">
      <c r="C359" s="58"/>
      <c r="D359" s="58"/>
      <c r="E359" s="58"/>
      <c r="F359" s="58"/>
      <c r="G359" s="58"/>
      <c r="H359" s="58"/>
      <c r="I359" s="59"/>
      <c r="J359" s="60"/>
      <c r="K359" s="57">
        <f t="shared" ca="1" si="32"/>
        <v>102300</v>
      </c>
      <c r="P359" s="188" t="e">
        <f t="shared" si="31"/>
        <v>#N/A</v>
      </c>
      <c r="Q359" s="191" t="e">
        <f t="shared" si="29"/>
        <v>#N/A</v>
      </c>
      <c r="R359" s="191" t="e">
        <f t="shared" si="30"/>
        <v>#N/A</v>
      </c>
      <c r="S359" s="191" t="e">
        <f t="shared" si="33"/>
        <v>#N/A</v>
      </c>
      <c r="T359" s="192" t="e">
        <f>VLOOKUP(D359,'PC Receitas'!$N$4:$O$14,2,FALSE)</f>
        <v>#N/A</v>
      </c>
    </row>
    <row r="360" spans="3:20" ht="19.5" customHeight="1" thickTop="1" thickBot="1" x14ac:dyDescent="0.25">
      <c r="C360" s="58"/>
      <c r="D360" s="58"/>
      <c r="E360" s="58"/>
      <c r="F360" s="58"/>
      <c r="G360" s="58"/>
      <c r="H360" s="58"/>
      <c r="I360" s="59"/>
      <c r="J360" s="60"/>
      <c r="K360" s="57">
        <f t="shared" ca="1" si="32"/>
        <v>102300</v>
      </c>
      <c r="P360" s="188" t="e">
        <f t="shared" si="31"/>
        <v>#N/A</v>
      </c>
      <c r="Q360" s="191" t="e">
        <f t="shared" si="29"/>
        <v>#N/A</v>
      </c>
      <c r="R360" s="191" t="e">
        <f t="shared" si="30"/>
        <v>#N/A</v>
      </c>
      <c r="S360" s="191" t="e">
        <f t="shared" si="33"/>
        <v>#N/A</v>
      </c>
      <c r="T360" s="192" t="e">
        <f>VLOOKUP(D360,'PC Receitas'!$N$4:$O$14,2,FALSE)</f>
        <v>#N/A</v>
      </c>
    </row>
    <row r="361" spans="3:20" ht="19.5" customHeight="1" thickTop="1" thickBot="1" x14ac:dyDescent="0.25">
      <c r="C361" s="58"/>
      <c r="D361" s="58"/>
      <c r="E361" s="58"/>
      <c r="F361" s="58"/>
      <c r="G361" s="58"/>
      <c r="H361" s="58"/>
      <c r="I361" s="59"/>
      <c r="J361" s="60"/>
      <c r="K361" s="57">
        <f t="shared" ca="1" si="32"/>
        <v>102300</v>
      </c>
      <c r="P361" s="188" t="e">
        <f t="shared" si="31"/>
        <v>#N/A</v>
      </c>
      <c r="Q361" s="191" t="e">
        <f t="shared" si="29"/>
        <v>#N/A</v>
      </c>
      <c r="R361" s="191" t="e">
        <f t="shared" si="30"/>
        <v>#N/A</v>
      </c>
      <c r="S361" s="191" t="e">
        <f t="shared" si="33"/>
        <v>#N/A</v>
      </c>
      <c r="T361" s="192" t="e">
        <f>VLOOKUP(D361,'PC Receitas'!$N$4:$O$14,2,FALSE)</f>
        <v>#N/A</v>
      </c>
    </row>
    <row r="362" spans="3:20" ht="19.5" customHeight="1" thickTop="1" thickBot="1" x14ac:dyDescent="0.25">
      <c r="C362" s="58"/>
      <c r="D362" s="58"/>
      <c r="E362" s="58"/>
      <c r="F362" s="58"/>
      <c r="G362" s="58"/>
      <c r="H362" s="58"/>
      <c r="I362" s="59"/>
      <c r="J362" s="60"/>
      <c r="K362" s="57">
        <f t="shared" ca="1" si="32"/>
        <v>102300</v>
      </c>
      <c r="P362" s="188" t="e">
        <f t="shared" si="31"/>
        <v>#N/A</v>
      </c>
      <c r="Q362" s="191" t="e">
        <f t="shared" si="29"/>
        <v>#N/A</v>
      </c>
      <c r="R362" s="191" t="e">
        <f t="shared" si="30"/>
        <v>#N/A</v>
      </c>
      <c r="S362" s="191" t="e">
        <f t="shared" si="33"/>
        <v>#N/A</v>
      </c>
      <c r="T362" s="192" t="e">
        <f>VLOOKUP(D362,'PC Receitas'!$N$4:$O$14,2,FALSE)</f>
        <v>#N/A</v>
      </c>
    </row>
    <row r="363" spans="3:20" ht="19.5" customHeight="1" thickTop="1" thickBot="1" x14ac:dyDescent="0.25">
      <c r="C363" s="58"/>
      <c r="D363" s="58"/>
      <c r="E363" s="58"/>
      <c r="F363" s="58"/>
      <c r="G363" s="58"/>
      <c r="H363" s="58"/>
      <c r="I363" s="59"/>
      <c r="J363" s="60"/>
      <c r="K363" s="57">
        <f t="shared" ca="1" si="32"/>
        <v>102300</v>
      </c>
      <c r="P363" s="188" t="e">
        <f t="shared" si="31"/>
        <v>#N/A</v>
      </c>
      <c r="Q363" s="191" t="e">
        <f t="shared" si="29"/>
        <v>#N/A</v>
      </c>
      <c r="R363" s="191" t="e">
        <f t="shared" si="30"/>
        <v>#N/A</v>
      </c>
      <c r="S363" s="191" t="e">
        <f t="shared" si="33"/>
        <v>#N/A</v>
      </c>
      <c r="T363" s="192" t="e">
        <f>VLOOKUP(D363,'PC Receitas'!$N$4:$O$14,2,FALSE)</f>
        <v>#N/A</v>
      </c>
    </row>
    <row r="364" spans="3:20" ht="19.5" customHeight="1" thickTop="1" thickBot="1" x14ac:dyDescent="0.25">
      <c r="C364" s="58"/>
      <c r="D364" s="58"/>
      <c r="E364" s="58"/>
      <c r="F364" s="58"/>
      <c r="G364" s="58"/>
      <c r="H364" s="58"/>
      <c r="I364" s="59"/>
      <c r="J364" s="60"/>
      <c r="K364" s="57">
        <f t="shared" ca="1" si="32"/>
        <v>102300</v>
      </c>
      <c r="P364" s="188" t="e">
        <f t="shared" si="31"/>
        <v>#N/A</v>
      </c>
      <c r="Q364" s="191" t="e">
        <f t="shared" si="29"/>
        <v>#N/A</v>
      </c>
      <c r="R364" s="191" t="e">
        <f t="shared" si="30"/>
        <v>#N/A</v>
      </c>
      <c r="S364" s="191" t="e">
        <f t="shared" si="33"/>
        <v>#N/A</v>
      </c>
      <c r="T364" s="192" t="e">
        <f>VLOOKUP(D364,'PC Receitas'!$N$4:$O$14,2,FALSE)</f>
        <v>#N/A</v>
      </c>
    </row>
    <row r="365" spans="3:20" ht="19.5" customHeight="1" thickTop="1" thickBot="1" x14ac:dyDescent="0.25">
      <c r="C365" s="58"/>
      <c r="D365" s="58"/>
      <c r="E365" s="58"/>
      <c r="F365" s="58"/>
      <c r="G365" s="58"/>
      <c r="H365" s="58"/>
      <c r="I365" s="59"/>
      <c r="J365" s="60"/>
      <c r="K365" s="57">
        <f t="shared" ca="1" si="32"/>
        <v>102300</v>
      </c>
      <c r="P365" s="188" t="e">
        <f t="shared" si="31"/>
        <v>#N/A</v>
      </c>
      <c r="Q365" s="191" t="e">
        <f t="shared" si="29"/>
        <v>#N/A</v>
      </c>
      <c r="R365" s="191" t="e">
        <f t="shared" si="30"/>
        <v>#N/A</v>
      </c>
      <c r="S365" s="191" t="e">
        <f t="shared" si="33"/>
        <v>#N/A</v>
      </c>
      <c r="T365" s="192" t="e">
        <f>VLOOKUP(D365,'PC Receitas'!$N$4:$O$14,2,FALSE)</f>
        <v>#N/A</v>
      </c>
    </row>
    <row r="366" spans="3:20" ht="19.5" customHeight="1" thickTop="1" thickBot="1" x14ac:dyDescent="0.25">
      <c r="C366" s="58"/>
      <c r="D366" s="58"/>
      <c r="E366" s="58"/>
      <c r="F366" s="58"/>
      <c r="G366" s="58"/>
      <c r="H366" s="58"/>
      <c r="I366" s="59"/>
      <c r="J366" s="60"/>
      <c r="K366" s="57">
        <f t="shared" ca="1" si="32"/>
        <v>102300</v>
      </c>
      <c r="P366" s="188" t="e">
        <f t="shared" si="31"/>
        <v>#N/A</v>
      </c>
      <c r="Q366" s="191" t="e">
        <f t="shared" si="29"/>
        <v>#N/A</v>
      </c>
      <c r="R366" s="191" t="e">
        <f t="shared" si="30"/>
        <v>#N/A</v>
      </c>
      <c r="S366" s="191" t="e">
        <f t="shared" si="33"/>
        <v>#N/A</v>
      </c>
      <c r="T366" s="192" t="e">
        <f>VLOOKUP(D366,'PC Receitas'!$N$4:$O$14,2,FALSE)</f>
        <v>#N/A</v>
      </c>
    </row>
    <row r="367" spans="3:20" ht="19.5" customHeight="1" thickTop="1" thickBot="1" x14ac:dyDescent="0.25">
      <c r="C367" s="58"/>
      <c r="D367" s="58"/>
      <c r="E367" s="58"/>
      <c r="F367" s="58"/>
      <c r="G367" s="58"/>
      <c r="H367" s="58"/>
      <c r="I367" s="59"/>
      <c r="J367" s="60"/>
      <c r="K367" s="57">
        <f t="shared" ca="1" si="32"/>
        <v>102300</v>
      </c>
      <c r="P367" s="188" t="e">
        <f t="shared" si="31"/>
        <v>#N/A</v>
      </c>
      <c r="Q367" s="191" t="e">
        <f t="shared" si="29"/>
        <v>#N/A</v>
      </c>
      <c r="R367" s="191" t="e">
        <f t="shared" si="30"/>
        <v>#N/A</v>
      </c>
      <c r="S367" s="191" t="e">
        <f t="shared" si="33"/>
        <v>#N/A</v>
      </c>
      <c r="T367" s="192" t="e">
        <f>VLOOKUP(D367,'PC Receitas'!$N$4:$O$14,2,FALSE)</f>
        <v>#N/A</v>
      </c>
    </row>
    <row r="368" spans="3:20" ht="19.5" customHeight="1" thickTop="1" thickBot="1" x14ac:dyDescent="0.25">
      <c r="C368" s="58"/>
      <c r="D368" s="58"/>
      <c r="E368" s="58"/>
      <c r="F368" s="58"/>
      <c r="G368" s="58"/>
      <c r="H368" s="58"/>
      <c r="I368" s="59"/>
      <c r="J368" s="60"/>
      <c r="K368" s="57">
        <f t="shared" ca="1" si="32"/>
        <v>102300</v>
      </c>
      <c r="P368" s="188" t="e">
        <f t="shared" si="31"/>
        <v>#N/A</v>
      </c>
      <c r="Q368" s="191" t="e">
        <f t="shared" si="29"/>
        <v>#N/A</v>
      </c>
      <c r="R368" s="191" t="e">
        <f t="shared" si="30"/>
        <v>#N/A</v>
      </c>
      <c r="S368" s="191" t="e">
        <f t="shared" si="33"/>
        <v>#N/A</v>
      </c>
      <c r="T368" s="192" t="e">
        <f>VLOOKUP(D368,'PC Receitas'!$N$4:$O$14,2,FALSE)</f>
        <v>#N/A</v>
      </c>
    </row>
    <row r="369" spans="3:20" ht="19.5" customHeight="1" thickTop="1" thickBot="1" x14ac:dyDescent="0.25">
      <c r="C369" s="58"/>
      <c r="D369" s="58"/>
      <c r="E369" s="58"/>
      <c r="F369" s="58"/>
      <c r="G369" s="58"/>
      <c r="H369" s="58"/>
      <c r="I369" s="59"/>
      <c r="J369" s="60"/>
      <c r="K369" s="57">
        <f t="shared" ca="1" si="32"/>
        <v>102300</v>
      </c>
      <c r="P369" s="188" t="e">
        <f t="shared" si="31"/>
        <v>#N/A</v>
      </c>
      <c r="Q369" s="191" t="e">
        <f t="shared" si="29"/>
        <v>#N/A</v>
      </c>
      <c r="R369" s="191" t="e">
        <f t="shared" si="30"/>
        <v>#N/A</v>
      </c>
      <c r="S369" s="191" t="e">
        <f t="shared" si="33"/>
        <v>#N/A</v>
      </c>
      <c r="T369" s="192" t="e">
        <f>VLOOKUP(D369,'PC Receitas'!$N$4:$O$14,2,FALSE)</f>
        <v>#N/A</v>
      </c>
    </row>
    <row r="370" spans="3:20" ht="19.5" customHeight="1" thickTop="1" thickBot="1" x14ac:dyDescent="0.25">
      <c r="C370" s="58"/>
      <c r="D370" s="58"/>
      <c r="E370" s="58"/>
      <c r="F370" s="58"/>
      <c r="G370" s="58"/>
      <c r="H370" s="58"/>
      <c r="I370" s="59"/>
      <c r="J370" s="60"/>
      <c r="K370" s="57">
        <f t="shared" ca="1" si="32"/>
        <v>102300</v>
      </c>
      <c r="P370" s="188" t="e">
        <f t="shared" si="31"/>
        <v>#N/A</v>
      </c>
      <c r="Q370" s="191" t="e">
        <f t="shared" si="29"/>
        <v>#N/A</v>
      </c>
      <c r="R370" s="191" t="e">
        <f t="shared" si="30"/>
        <v>#N/A</v>
      </c>
      <c r="S370" s="191" t="e">
        <f t="shared" si="33"/>
        <v>#N/A</v>
      </c>
      <c r="T370" s="192" t="e">
        <f>VLOOKUP(D370,'PC Receitas'!$N$4:$O$14,2,FALSE)</f>
        <v>#N/A</v>
      </c>
    </row>
    <row r="371" spans="3:20" ht="19.5" customHeight="1" thickTop="1" thickBot="1" x14ac:dyDescent="0.25">
      <c r="C371" s="58"/>
      <c r="D371" s="58"/>
      <c r="E371" s="58"/>
      <c r="F371" s="58"/>
      <c r="G371" s="58"/>
      <c r="H371" s="58"/>
      <c r="I371" s="59"/>
      <c r="J371" s="60"/>
      <c r="K371" s="57">
        <f t="shared" ca="1" si="32"/>
        <v>102300</v>
      </c>
      <c r="P371" s="188" t="e">
        <f t="shared" si="31"/>
        <v>#N/A</v>
      </c>
      <c r="Q371" s="191" t="e">
        <f t="shared" si="29"/>
        <v>#N/A</v>
      </c>
      <c r="R371" s="191" t="e">
        <f t="shared" si="30"/>
        <v>#N/A</v>
      </c>
      <c r="S371" s="191" t="e">
        <f t="shared" si="33"/>
        <v>#N/A</v>
      </c>
      <c r="T371" s="192" t="e">
        <f>VLOOKUP(D371,'PC Receitas'!$N$4:$O$14,2,FALSE)</f>
        <v>#N/A</v>
      </c>
    </row>
    <row r="372" spans="3:20" ht="19.5" customHeight="1" thickTop="1" thickBot="1" x14ac:dyDescent="0.25">
      <c r="C372" s="58"/>
      <c r="D372" s="58"/>
      <c r="E372" s="58"/>
      <c r="F372" s="58"/>
      <c r="G372" s="58"/>
      <c r="H372" s="58"/>
      <c r="I372" s="59"/>
      <c r="J372" s="60"/>
      <c r="K372" s="57">
        <f t="shared" ca="1" si="32"/>
        <v>102300</v>
      </c>
      <c r="P372" s="188" t="e">
        <f t="shared" si="31"/>
        <v>#N/A</v>
      </c>
      <c r="Q372" s="191" t="e">
        <f t="shared" si="29"/>
        <v>#N/A</v>
      </c>
      <c r="R372" s="191" t="e">
        <f t="shared" si="30"/>
        <v>#N/A</v>
      </c>
      <c r="S372" s="191" t="e">
        <f t="shared" si="33"/>
        <v>#N/A</v>
      </c>
      <c r="T372" s="192" t="e">
        <f>VLOOKUP(D372,'PC Receitas'!$N$4:$O$14,2,FALSE)</f>
        <v>#N/A</v>
      </c>
    </row>
    <row r="373" spans="3:20" ht="19.5" customHeight="1" thickTop="1" thickBot="1" x14ac:dyDescent="0.25">
      <c r="C373" s="58"/>
      <c r="D373" s="58"/>
      <c r="E373" s="58"/>
      <c r="F373" s="58"/>
      <c r="G373" s="58"/>
      <c r="H373" s="58"/>
      <c r="I373" s="59"/>
      <c r="J373" s="60"/>
      <c r="K373" s="57">
        <f t="shared" ca="1" si="32"/>
        <v>102300</v>
      </c>
      <c r="P373" s="188" t="e">
        <f t="shared" si="31"/>
        <v>#N/A</v>
      </c>
      <c r="Q373" s="191" t="e">
        <f t="shared" si="29"/>
        <v>#N/A</v>
      </c>
      <c r="R373" s="191" t="e">
        <f t="shared" si="30"/>
        <v>#N/A</v>
      </c>
      <c r="S373" s="191" t="e">
        <f t="shared" si="33"/>
        <v>#N/A</v>
      </c>
      <c r="T373" s="192" t="e">
        <f>VLOOKUP(D373,'PC Receitas'!$N$4:$O$14,2,FALSE)</f>
        <v>#N/A</v>
      </c>
    </row>
    <row r="374" spans="3:20" ht="19.5" customHeight="1" thickTop="1" thickBot="1" x14ac:dyDescent="0.25">
      <c r="C374" s="58"/>
      <c r="D374" s="58"/>
      <c r="E374" s="58"/>
      <c r="F374" s="58"/>
      <c r="G374" s="58"/>
      <c r="H374" s="58"/>
      <c r="I374" s="59"/>
      <c r="J374" s="60"/>
      <c r="K374" s="57">
        <f t="shared" ca="1" si="32"/>
        <v>102300</v>
      </c>
      <c r="P374" s="188" t="e">
        <f t="shared" si="31"/>
        <v>#N/A</v>
      </c>
      <c r="Q374" s="191" t="e">
        <f t="shared" si="29"/>
        <v>#N/A</v>
      </c>
      <c r="R374" s="191" t="e">
        <f t="shared" si="30"/>
        <v>#N/A</v>
      </c>
      <c r="S374" s="191" t="e">
        <f t="shared" si="33"/>
        <v>#N/A</v>
      </c>
      <c r="T374" s="192" t="e">
        <f>VLOOKUP(D374,'PC Receitas'!$N$4:$O$14,2,FALSE)</f>
        <v>#N/A</v>
      </c>
    </row>
    <row r="375" spans="3:20" ht="19.5" customHeight="1" thickTop="1" thickBot="1" x14ac:dyDescent="0.25">
      <c r="C375" s="58"/>
      <c r="D375" s="58"/>
      <c r="E375" s="58"/>
      <c r="F375" s="58"/>
      <c r="G375" s="58"/>
      <c r="H375" s="58"/>
      <c r="I375" s="59"/>
      <c r="J375" s="60"/>
      <c r="K375" s="57">
        <f t="shared" ca="1" si="32"/>
        <v>102300</v>
      </c>
      <c r="P375" s="188" t="e">
        <f t="shared" si="31"/>
        <v>#N/A</v>
      </c>
      <c r="Q375" s="191" t="e">
        <f t="shared" si="29"/>
        <v>#N/A</v>
      </c>
      <c r="R375" s="191" t="e">
        <f t="shared" si="30"/>
        <v>#N/A</v>
      </c>
      <c r="S375" s="191" t="e">
        <f t="shared" si="33"/>
        <v>#N/A</v>
      </c>
      <c r="T375" s="192" t="e">
        <f>VLOOKUP(D375,'PC Receitas'!$N$4:$O$14,2,FALSE)</f>
        <v>#N/A</v>
      </c>
    </row>
    <row r="376" spans="3:20" ht="19.5" customHeight="1" thickTop="1" thickBot="1" x14ac:dyDescent="0.25">
      <c r="C376" s="58"/>
      <c r="D376" s="58"/>
      <c r="E376" s="58"/>
      <c r="F376" s="58"/>
      <c r="G376" s="58"/>
      <c r="H376" s="58"/>
      <c r="I376" s="59"/>
      <c r="J376" s="60"/>
      <c r="K376" s="57">
        <f t="shared" ca="1" si="32"/>
        <v>102300</v>
      </c>
      <c r="P376" s="188" t="e">
        <f t="shared" si="31"/>
        <v>#N/A</v>
      </c>
      <c r="Q376" s="191" t="e">
        <f t="shared" si="29"/>
        <v>#N/A</v>
      </c>
      <c r="R376" s="191" t="e">
        <f t="shared" si="30"/>
        <v>#N/A</v>
      </c>
      <c r="S376" s="191" t="e">
        <f t="shared" si="33"/>
        <v>#N/A</v>
      </c>
      <c r="T376" s="192" t="e">
        <f>VLOOKUP(D376,'PC Receitas'!$N$4:$O$14,2,FALSE)</f>
        <v>#N/A</v>
      </c>
    </row>
    <row r="377" spans="3:20" ht="19.5" customHeight="1" thickTop="1" thickBot="1" x14ac:dyDescent="0.25">
      <c r="C377" s="58"/>
      <c r="D377" s="58"/>
      <c r="E377" s="58"/>
      <c r="F377" s="58"/>
      <c r="G377" s="58"/>
      <c r="H377" s="58"/>
      <c r="I377" s="59"/>
      <c r="J377" s="60"/>
      <c r="K377" s="57">
        <f t="shared" ca="1" si="32"/>
        <v>102300</v>
      </c>
      <c r="P377" s="188" t="e">
        <f t="shared" si="31"/>
        <v>#N/A</v>
      </c>
      <c r="Q377" s="191" t="e">
        <f t="shared" si="29"/>
        <v>#N/A</v>
      </c>
      <c r="R377" s="191" t="e">
        <f t="shared" si="30"/>
        <v>#N/A</v>
      </c>
      <c r="S377" s="191" t="e">
        <f t="shared" si="33"/>
        <v>#N/A</v>
      </c>
      <c r="T377" s="192" t="e">
        <f>VLOOKUP(D377,'PC Receitas'!$N$4:$O$14,2,FALSE)</f>
        <v>#N/A</v>
      </c>
    </row>
    <row r="378" spans="3:20" ht="19.5" customHeight="1" thickTop="1" thickBot="1" x14ac:dyDescent="0.25">
      <c r="C378" s="58"/>
      <c r="D378" s="58"/>
      <c r="E378" s="58"/>
      <c r="F378" s="58"/>
      <c r="G378" s="58"/>
      <c r="H378" s="58"/>
      <c r="I378" s="59"/>
      <c r="J378" s="60"/>
      <c r="K378" s="57">
        <f t="shared" ca="1" si="32"/>
        <v>102300</v>
      </c>
      <c r="P378" s="188" t="e">
        <f t="shared" si="31"/>
        <v>#N/A</v>
      </c>
      <c r="Q378" s="191" t="e">
        <f t="shared" si="29"/>
        <v>#N/A</v>
      </c>
      <c r="R378" s="191" t="e">
        <f t="shared" si="30"/>
        <v>#N/A</v>
      </c>
      <c r="S378" s="191" t="e">
        <f t="shared" si="33"/>
        <v>#N/A</v>
      </c>
      <c r="T378" s="192" t="e">
        <f>VLOOKUP(D378,'PC Receitas'!$N$4:$O$14,2,FALSE)</f>
        <v>#N/A</v>
      </c>
    </row>
    <row r="379" spans="3:20" ht="19.5" customHeight="1" thickTop="1" thickBot="1" x14ac:dyDescent="0.25">
      <c r="C379" s="58"/>
      <c r="D379" s="58"/>
      <c r="E379" s="58"/>
      <c r="F379" s="58"/>
      <c r="G379" s="58"/>
      <c r="H379" s="58"/>
      <c r="I379" s="59"/>
      <c r="J379" s="60"/>
      <c r="K379" s="57">
        <f t="shared" ca="1" si="32"/>
        <v>102300</v>
      </c>
      <c r="P379" s="188" t="e">
        <f t="shared" si="31"/>
        <v>#N/A</v>
      </c>
      <c r="Q379" s="191" t="e">
        <f t="shared" si="29"/>
        <v>#N/A</v>
      </c>
      <c r="R379" s="191" t="e">
        <f t="shared" si="30"/>
        <v>#N/A</v>
      </c>
      <c r="S379" s="191" t="e">
        <f t="shared" si="33"/>
        <v>#N/A</v>
      </c>
      <c r="T379" s="192" t="e">
        <f>VLOOKUP(D379,'PC Receitas'!$N$4:$O$14,2,FALSE)</f>
        <v>#N/A</v>
      </c>
    </row>
    <row r="380" spans="3:20" ht="19.5" customHeight="1" thickTop="1" thickBot="1" x14ac:dyDescent="0.25">
      <c r="C380" s="58"/>
      <c r="D380" s="58"/>
      <c r="E380" s="58"/>
      <c r="F380" s="58"/>
      <c r="G380" s="58"/>
      <c r="H380" s="58"/>
      <c r="I380" s="59"/>
      <c r="J380" s="60"/>
      <c r="K380" s="57">
        <f t="shared" ca="1" si="32"/>
        <v>102300</v>
      </c>
      <c r="P380" s="188" t="e">
        <f t="shared" si="31"/>
        <v>#N/A</v>
      </c>
      <c r="Q380" s="191" t="e">
        <f t="shared" si="29"/>
        <v>#N/A</v>
      </c>
      <c r="R380" s="191" t="e">
        <f t="shared" si="30"/>
        <v>#N/A</v>
      </c>
      <c r="S380" s="191" t="e">
        <f t="shared" si="33"/>
        <v>#N/A</v>
      </c>
      <c r="T380" s="192" t="e">
        <f>VLOOKUP(D380,'PC Receitas'!$N$4:$O$14,2,FALSE)</f>
        <v>#N/A</v>
      </c>
    </row>
    <row r="381" spans="3:20" ht="19.5" customHeight="1" thickTop="1" thickBot="1" x14ac:dyDescent="0.25">
      <c r="C381" s="58"/>
      <c r="D381" s="58"/>
      <c r="E381" s="58"/>
      <c r="F381" s="58"/>
      <c r="G381" s="58"/>
      <c r="H381" s="58"/>
      <c r="I381" s="59"/>
      <c r="J381" s="60"/>
      <c r="K381" s="57">
        <f t="shared" ca="1" si="32"/>
        <v>102300</v>
      </c>
      <c r="P381" s="188" t="e">
        <f t="shared" si="31"/>
        <v>#N/A</v>
      </c>
      <c r="Q381" s="191" t="e">
        <f t="shared" si="29"/>
        <v>#N/A</v>
      </c>
      <c r="R381" s="191" t="e">
        <f t="shared" si="30"/>
        <v>#N/A</v>
      </c>
      <c r="S381" s="191" t="e">
        <f t="shared" si="33"/>
        <v>#N/A</v>
      </c>
      <c r="T381" s="192" t="e">
        <f>VLOOKUP(D381,'PC Receitas'!$N$4:$O$14,2,FALSE)</f>
        <v>#N/A</v>
      </c>
    </row>
    <row r="382" spans="3:20" ht="19.5" customHeight="1" thickTop="1" thickBot="1" x14ac:dyDescent="0.25">
      <c r="C382" s="58"/>
      <c r="D382" s="58"/>
      <c r="E382" s="58"/>
      <c r="F382" s="58"/>
      <c r="G382" s="58"/>
      <c r="H382" s="58"/>
      <c r="I382" s="59"/>
      <c r="J382" s="60"/>
      <c r="K382" s="57">
        <f t="shared" ca="1" si="32"/>
        <v>102300</v>
      </c>
      <c r="P382" s="188" t="e">
        <f t="shared" si="31"/>
        <v>#N/A</v>
      </c>
      <c r="Q382" s="191" t="e">
        <f t="shared" si="29"/>
        <v>#N/A</v>
      </c>
      <c r="R382" s="191" t="e">
        <f t="shared" si="30"/>
        <v>#N/A</v>
      </c>
      <c r="S382" s="191" t="e">
        <f t="shared" si="33"/>
        <v>#N/A</v>
      </c>
      <c r="T382" s="192" t="e">
        <f>VLOOKUP(D382,'PC Receitas'!$N$4:$O$14,2,FALSE)</f>
        <v>#N/A</v>
      </c>
    </row>
    <row r="383" spans="3:20" ht="19.5" customHeight="1" thickTop="1" thickBot="1" x14ac:dyDescent="0.25">
      <c r="C383" s="58"/>
      <c r="D383" s="58"/>
      <c r="E383" s="58"/>
      <c r="F383" s="58"/>
      <c r="G383" s="58"/>
      <c r="H383" s="58"/>
      <c r="I383" s="59"/>
      <c r="J383" s="60"/>
      <c r="K383" s="57">
        <f t="shared" ca="1" si="32"/>
        <v>102300</v>
      </c>
      <c r="P383" s="188" t="e">
        <f t="shared" si="31"/>
        <v>#N/A</v>
      </c>
      <c r="Q383" s="191" t="e">
        <f t="shared" si="29"/>
        <v>#N/A</v>
      </c>
      <c r="R383" s="191" t="e">
        <f t="shared" si="30"/>
        <v>#N/A</v>
      </c>
      <c r="S383" s="191" t="e">
        <f t="shared" si="33"/>
        <v>#N/A</v>
      </c>
      <c r="T383" s="192" t="e">
        <f>VLOOKUP(D383,'PC Receitas'!$N$4:$O$14,2,FALSE)</f>
        <v>#N/A</v>
      </c>
    </row>
    <row r="384" spans="3:20" ht="19.5" customHeight="1" thickTop="1" thickBot="1" x14ac:dyDescent="0.25">
      <c r="C384" s="58"/>
      <c r="D384" s="58"/>
      <c r="E384" s="58"/>
      <c r="F384" s="58"/>
      <c r="G384" s="58"/>
      <c r="H384" s="58"/>
      <c r="I384" s="59"/>
      <c r="J384" s="60"/>
      <c r="K384" s="57">
        <f t="shared" ca="1" si="32"/>
        <v>102300</v>
      </c>
      <c r="P384" s="188" t="e">
        <f t="shared" si="31"/>
        <v>#N/A</v>
      </c>
      <c r="Q384" s="191" t="e">
        <f t="shared" si="29"/>
        <v>#N/A</v>
      </c>
      <c r="R384" s="191" t="e">
        <f t="shared" si="30"/>
        <v>#N/A</v>
      </c>
      <c r="S384" s="191" t="e">
        <f t="shared" si="33"/>
        <v>#N/A</v>
      </c>
      <c r="T384" s="192" t="e">
        <f>VLOOKUP(D384,'PC Receitas'!$N$4:$O$14,2,FALSE)</f>
        <v>#N/A</v>
      </c>
    </row>
    <row r="385" spans="3:20" ht="19.5" customHeight="1" thickTop="1" thickBot="1" x14ac:dyDescent="0.25">
      <c r="C385" s="58"/>
      <c r="D385" s="58"/>
      <c r="E385" s="58"/>
      <c r="F385" s="58"/>
      <c r="G385" s="58"/>
      <c r="H385" s="58"/>
      <c r="I385" s="59"/>
      <c r="J385" s="60"/>
      <c r="K385" s="57">
        <f t="shared" ca="1" si="32"/>
        <v>102300</v>
      </c>
      <c r="P385" s="188" t="e">
        <f t="shared" si="31"/>
        <v>#N/A</v>
      </c>
      <c r="Q385" s="191" t="e">
        <f t="shared" si="29"/>
        <v>#N/A</v>
      </c>
      <c r="R385" s="191" t="e">
        <f t="shared" si="30"/>
        <v>#N/A</v>
      </c>
      <c r="S385" s="191" t="e">
        <f t="shared" si="33"/>
        <v>#N/A</v>
      </c>
      <c r="T385" s="192" t="e">
        <f>VLOOKUP(D385,'PC Receitas'!$N$4:$O$14,2,FALSE)</f>
        <v>#N/A</v>
      </c>
    </row>
    <row r="386" spans="3:20" ht="19.5" customHeight="1" thickTop="1" thickBot="1" x14ac:dyDescent="0.25">
      <c r="C386" s="58"/>
      <c r="D386" s="58"/>
      <c r="E386" s="58"/>
      <c r="F386" s="58"/>
      <c r="G386" s="58"/>
      <c r="H386" s="58"/>
      <c r="I386" s="59"/>
      <c r="J386" s="60"/>
      <c r="K386" s="57">
        <f t="shared" ca="1" si="32"/>
        <v>102300</v>
      </c>
      <c r="P386" s="188" t="e">
        <f t="shared" si="31"/>
        <v>#N/A</v>
      </c>
      <c r="Q386" s="191" t="e">
        <f t="shared" si="29"/>
        <v>#N/A</v>
      </c>
      <c r="R386" s="191" t="e">
        <f t="shared" si="30"/>
        <v>#N/A</v>
      </c>
      <c r="S386" s="191" t="e">
        <f t="shared" si="33"/>
        <v>#N/A</v>
      </c>
      <c r="T386" s="192" t="e">
        <f>VLOOKUP(D386,'PC Receitas'!$N$4:$O$14,2,FALSE)</f>
        <v>#N/A</v>
      </c>
    </row>
    <row r="387" spans="3:20" ht="19.5" customHeight="1" thickTop="1" thickBot="1" x14ac:dyDescent="0.25">
      <c r="C387" s="58"/>
      <c r="D387" s="58"/>
      <c r="E387" s="58"/>
      <c r="F387" s="58"/>
      <c r="G387" s="58"/>
      <c r="H387" s="58"/>
      <c r="I387" s="59"/>
      <c r="J387" s="60"/>
      <c r="K387" s="57">
        <f t="shared" ca="1" si="32"/>
        <v>102300</v>
      </c>
      <c r="P387" s="188" t="e">
        <f t="shared" si="31"/>
        <v>#N/A</v>
      </c>
      <c r="Q387" s="191" t="e">
        <f t="shared" si="29"/>
        <v>#N/A</v>
      </c>
      <c r="R387" s="191" t="e">
        <f t="shared" si="30"/>
        <v>#N/A</v>
      </c>
      <c r="S387" s="191" t="e">
        <f t="shared" si="33"/>
        <v>#N/A</v>
      </c>
      <c r="T387" s="192" t="e">
        <f>VLOOKUP(D387,'PC Receitas'!$N$4:$O$14,2,FALSE)</f>
        <v>#N/A</v>
      </c>
    </row>
    <row r="388" spans="3:20" ht="19.5" customHeight="1" thickTop="1" thickBot="1" x14ac:dyDescent="0.25">
      <c r="C388" s="58"/>
      <c r="D388" s="58"/>
      <c r="E388" s="58"/>
      <c r="F388" s="58"/>
      <c r="G388" s="58"/>
      <c r="H388" s="58"/>
      <c r="I388" s="59"/>
      <c r="J388" s="60"/>
      <c r="K388" s="57">
        <f t="shared" ca="1" si="32"/>
        <v>102300</v>
      </c>
      <c r="P388" s="188" t="e">
        <f t="shared" si="31"/>
        <v>#N/A</v>
      </c>
      <c r="Q388" s="191" t="e">
        <f t="shared" si="29"/>
        <v>#N/A</v>
      </c>
      <c r="R388" s="191" t="e">
        <f t="shared" si="30"/>
        <v>#N/A</v>
      </c>
      <c r="S388" s="191" t="e">
        <f t="shared" si="33"/>
        <v>#N/A</v>
      </c>
      <c r="T388" s="192" t="e">
        <f>VLOOKUP(D388,'PC Receitas'!$N$4:$O$14,2,FALSE)</f>
        <v>#N/A</v>
      </c>
    </row>
    <row r="389" spans="3:20" ht="19.5" customHeight="1" thickTop="1" thickBot="1" x14ac:dyDescent="0.25">
      <c r="C389" s="58"/>
      <c r="D389" s="58"/>
      <c r="E389" s="58"/>
      <c r="F389" s="58"/>
      <c r="G389" s="58"/>
      <c r="H389" s="58"/>
      <c r="I389" s="59"/>
      <c r="J389" s="60"/>
      <c r="K389" s="57">
        <f t="shared" ca="1" si="32"/>
        <v>102300</v>
      </c>
      <c r="P389" s="188" t="e">
        <f t="shared" si="31"/>
        <v>#N/A</v>
      </c>
      <c r="Q389" s="191" t="e">
        <f t="shared" si="29"/>
        <v>#N/A</v>
      </c>
      <c r="R389" s="191" t="e">
        <f t="shared" si="30"/>
        <v>#N/A</v>
      </c>
      <c r="S389" s="191" t="e">
        <f t="shared" si="33"/>
        <v>#N/A</v>
      </c>
      <c r="T389" s="192" t="e">
        <f>VLOOKUP(D389,'PC Receitas'!$N$4:$O$14,2,FALSE)</f>
        <v>#N/A</v>
      </c>
    </row>
    <row r="390" spans="3:20" ht="19.5" customHeight="1" thickTop="1" thickBot="1" x14ac:dyDescent="0.25">
      <c r="C390" s="58"/>
      <c r="D390" s="58"/>
      <c r="E390" s="58"/>
      <c r="F390" s="58"/>
      <c r="G390" s="58"/>
      <c r="H390" s="58"/>
      <c r="I390" s="59"/>
      <c r="J390" s="60"/>
      <c r="K390" s="57">
        <f t="shared" ca="1" si="32"/>
        <v>102300</v>
      </c>
      <c r="P390" s="188" t="e">
        <f t="shared" si="31"/>
        <v>#N/A</v>
      </c>
      <c r="Q390" s="191" t="e">
        <f t="shared" ref="Q390:Q453" si="34">IF(T390="Despesas_de_Moradia","Despesa",IF(T390="Despesas_com_Alimentacao","Despesa",IF(T390="Despesas_com_Saude","Despesa","")))</f>
        <v>#N/A</v>
      </c>
      <c r="R390" s="191" t="e">
        <f t="shared" ref="R390:R453" si="35">IF(T390="Renda_Familiar","Receita",IF(T390="Receitas_com_Aplicacoes_Financeiras","Receita",IF(T390="Outras_Receitas","Receita","")))</f>
        <v>#N/A</v>
      </c>
      <c r="S390" s="191" t="e">
        <f t="shared" si="33"/>
        <v>#N/A</v>
      </c>
      <c r="T390" s="192" t="e">
        <f>VLOOKUP(D390,'PC Receitas'!$N$4:$O$14,2,FALSE)</f>
        <v>#N/A</v>
      </c>
    </row>
    <row r="391" spans="3:20" ht="19.5" customHeight="1" thickTop="1" thickBot="1" x14ac:dyDescent="0.25">
      <c r="C391" s="58"/>
      <c r="D391" s="58"/>
      <c r="E391" s="58"/>
      <c r="F391" s="58"/>
      <c r="G391" s="58"/>
      <c r="H391" s="58"/>
      <c r="I391" s="59"/>
      <c r="J391" s="60"/>
      <c r="K391" s="57">
        <f t="shared" ca="1" si="32"/>
        <v>102300</v>
      </c>
      <c r="P391" s="188" t="e">
        <f t="shared" si="31"/>
        <v>#N/A</v>
      </c>
      <c r="Q391" s="191" t="e">
        <f t="shared" si="34"/>
        <v>#N/A</v>
      </c>
      <c r="R391" s="191" t="e">
        <f t="shared" si="35"/>
        <v>#N/A</v>
      </c>
      <c r="S391" s="191" t="e">
        <f t="shared" si="33"/>
        <v>#N/A</v>
      </c>
      <c r="T391" s="192" t="e">
        <f>VLOOKUP(D391,'PC Receitas'!$N$4:$O$14,2,FALSE)</f>
        <v>#N/A</v>
      </c>
    </row>
    <row r="392" spans="3:20" ht="19.5" customHeight="1" thickTop="1" thickBot="1" x14ac:dyDescent="0.25">
      <c r="C392" s="58"/>
      <c r="D392" s="58"/>
      <c r="E392" s="58"/>
      <c r="F392" s="58"/>
      <c r="G392" s="58"/>
      <c r="H392" s="58"/>
      <c r="I392" s="59"/>
      <c r="J392" s="60"/>
      <c r="K392" s="57">
        <f t="shared" ca="1" si="32"/>
        <v>102300</v>
      </c>
      <c r="P392" s="188" t="e">
        <f t="shared" si="31"/>
        <v>#N/A</v>
      </c>
      <c r="Q392" s="191" t="e">
        <f t="shared" si="34"/>
        <v>#N/A</v>
      </c>
      <c r="R392" s="191" t="e">
        <f t="shared" si="35"/>
        <v>#N/A</v>
      </c>
      <c r="S392" s="191" t="e">
        <f t="shared" si="33"/>
        <v>#N/A</v>
      </c>
      <c r="T392" s="192" t="e">
        <f>VLOOKUP(D392,'PC Receitas'!$N$4:$O$14,2,FALSE)</f>
        <v>#N/A</v>
      </c>
    </row>
    <row r="393" spans="3:20" ht="19.5" customHeight="1" thickTop="1" thickBot="1" x14ac:dyDescent="0.25">
      <c r="C393" s="58"/>
      <c r="D393" s="58"/>
      <c r="E393" s="58"/>
      <c r="F393" s="58"/>
      <c r="G393" s="58"/>
      <c r="H393" s="58"/>
      <c r="I393" s="59"/>
      <c r="J393" s="60"/>
      <c r="K393" s="57">
        <f t="shared" ca="1" si="32"/>
        <v>102300</v>
      </c>
      <c r="P393" s="188" t="e">
        <f t="shared" si="31"/>
        <v>#N/A</v>
      </c>
      <c r="Q393" s="191" t="e">
        <f t="shared" si="34"/>
        <v>#N/A</v>
      </c>
      <c r="R393" s="191" t="e">
        <f t="shared" si="35"/>
        <v>#N/A</v>
      </c>
      <c r="S393" s="191" t="e">
        <f t="shared" si="33"/>
        <v>#N/A</v>
      </c>
      <c r="T393" s="192" t="e">
        <f>VLOOKUP(D393,'PC Receitas'!$N$4:$O$14,2,FALSE)</f>
        <v>#N/A</v>
      </c>
    </row>
    <row r="394" spans="3:20" ht="19.5" customHeight="1" thickTop="1" thickBot="1" x14ac:dyDescent="0.25">
      <c r="C394" s="58"/>
      <c r="D394" s="58"/>
      <c r="E394" s="58"/>
      <c r="F394" s="58"/>
      <c r="G394" s="58"/>
      <c r="H394" s="58"/>
      <c r="I394" s="59"/>
      <c r="J394" s="60"/>
      <c r="K394" s="57">
        <f t="shared" ca="1" si="32"/>
        <v>102300</v>
      </c>
      <c r="P394" s="188" t="e">
        <f t="shared" si="31"/>
        <v>#N/A</v>
      </c>
      <c r="Q394" s="191" t="e">
        <f t="shared" si="34"/>
        <v>#N/A</v>
      </c>
      <c r="R394" s="191" t="e">
        <f t="shared" si="35"/>
        <v>#N/A</v>
      </c>
      <c r="S394" s="191" t="e">
        <f t="shared" si="33"/>
        <v>#N/A</v>
      </c>
      <c r="T394" s="192" t="e">
        <f>VLOOKUP(D394,'PC Receitas'!$N$4:$O$14,2,FALSE)</f>
        <v>#N/A</v>
      </c>
    </row>
    <row r="395" spans="3:20" ht="19.5" customHeight="1" thickTop="1" thickBot="1" x14ac:dyDescent="0.25">
      <c r="C395" s="58"/>
      <c r="D395" s="58"/>
      <c r="E395" s="58"/>
      <c r="F395" s="58"/>
      <c r="G395" s="58"/>
      <c r="H395" s="58"/>
      <c r="I395" s="59"/>
      <c r="J395" s="60"/>
      <c r="K395" s="57">
        <f t="shared" ca="1" si="32"/>
        <v>102300</v>
      </c>
      <c r="P395" s="188" t="e">
        <f t="shared" si="31"/>
        <v>#N/A</v>
      </c>
      <c r="Q395" s="191" t="e">
        <f t="shared" si="34"/>
        <v>#N/A</v>
      </c>
      <c r="R395" s="191" t="e">
        <f t="shared" si="35"/>
        <v>#N/A</v>
      </c>
      <c r="S395" s="191" t="e">
        <f t="shared" si="33"/>
        <v>#N/A</v>
      </c>
      <c r="T395" s="192" t="e">
        <f>VLOOKUP(D395,'PC Receitas'!$N$4:$O$14,2,FALSE)</f>
        <v>#N/A</v>
      </c>
    </row>
    <row r="396" spans="3:20" ht="19.5" customHeight="1" thickTop="1" thickBot="1" x14ac:dyDescent="0.25">
      <c r="C396" s="58"/>
      <c r="D396" s="58"/>
      <c r="E396" s="58"/>
      <c r="F396" s="58"/>
      <c r="G396" s="58"/>
      <c r="H396" s="58"/>
      <c r="I396" s="59"/>
      <c r="J396" s="60"/>
      <c r="K396" s="57">
        <f t="shared" ca="1" si="32"/>
        <v>102300</v>
      </c>
      <c r="P396" s="188" t="e">
        <f t="shared" si="31"/>
        <v>#N/A</v>
      </c>
      <c r="Q396" s="191" t="e">
        <f t="shared" si="34"/>
        <v>#N/A</v>
      </c>
      <c r="R396" s="191" t="e">
        <f t="shared" si="35"/>
        <v>#N/A</v>
      </c>
      <c r="S396" s="191" t="e">
        <f t="shared" si="33"/>
        <v>#N/A</v>
      </c>
      <c r="T396" s="192" t="e">
        <f>VLOOKUP(D396,'PC Receitas'!$N$4:$O$14,2,FALSE)</f>
        <v>#N/A</v>
      </c>
    </row>
    <row r="397" spans="3:20" ht="19.5" customHeight="1" thickTop="1" thickBot="1" x14ac:dyDescent="0.25">
      <c r="C397" s="58"/>
      <c r="D397" s="58"/>
      <c r="E397" s="58"/>
      <c r="F397" s="58"/>
      <c r="G397" s="58"/>
      <c r="H397" s="58"/>
      <c r="I397" s="59"/>
      <c r="J397" s="60"/>
      <c r="K397" s="57">
        <f t="shared" ca="1" si="32"/>
        <v>102300</v>
      </c>
      <c r="P397" s="188" t="e">
        <f t="shared" si="31"/>
        <v>#N/A</v>
      </c>
      <c r="Q397" s="191" t="e">
        <f t="shared" si="34"/>
        <v>#N/A</v>
      </c>
      <c r="R397" s="191" t="e">
        <f t="shared" si="35"/>
        <v>#N/A</v>
      </c>
      <c r="S397" s="191" t="e">
        <f t="shared" si="33"/>
        <v>#N/A</v>
      </c>
      <c r="T397" s="192" t="e">
        <f>VLOOKUP(D397,'PC Receitas'!$N$4:$O$14,2,FALSE)</f>
        <v>#N/A</v>
      </c>
    </row>
    <row r="398" spans="3:20" ht="19.5" customHeight="1" thickTop="1" thickBot="1" x14ac:dyDescent="0.25">
      <c r="C398" s="58"/>
      <c r="D398" s="58"/>
      <c r="E398" s="58"/>
      <c r="F398" s="58"/>
      <c r="G398" s="58"/>
      <c r="H398" s="58"/>
      <c r="I398" s="59"/>
      <c r="J398" s="60"/>
      <c r="K398" s="57">
        <f t="shared" ca="1" si="32"/>
        <v>102300</v>
      </c>
      <c r="P398" s="188" t="e">
        <f t="shared" si="31"/>
        <v>#N/A</v>
      </c>
      <c r="Q398" s="191" t="e">
        <f t="shared" si="34"/>
        <v>#N/A</v>
      </c>
      <c r="R398" s="191" t="e">
        <f t="shared" si="35"/>
        <v>#N/A</v>
      </c>
      <c r="S398" s="191" t="e">
        <f t="shared" si="33"/>
        <v>#N/A</v>
      </c>
      <c r="T398" s="192" t="e">
        <f>VLOOKUP(D398,'PC Receitas'!$N$4:$O$14,2,FALSE)</f>
        <v>#N/A</v>
      </c>
    </row>
    <row r="399" spans="3:20" ht="19.5" customHeight="1" thickTop="1" thickBot="1" x14ac:dyDescent="0.25">
      <c r="C399" s="58"/>
      <c r="D399" s="58"/>
      <c r="E399" s="58"/>
      <c r="F399" s="58"/>
      <c r="G399" s="58"/>
      <c r="H399" s="58"/>
      <c r="I399" s="59"/>
      <c r="J399" s="60"/>
      <c r="K399" s="57">
        <f t="shared" ca="1" si="32"/>
        <v>102300</v>
      </c>
      <c r="P399" s="188" t="e">
        <f t="shared" si="31"/>
        <v>#N/A</v>
      </c>
      <c r="Q399" s="191" t="e">
        <f t="shared" si="34"/>
        <v>#N/A</v>
      </c>
      <c r="R399" s="191" t="e">
        <f t="shared" si="35"/>
        <v>#N/A</v>
      </c>
      <c r="S399" s="191" t="e">
        <f t="shared" si="33"/>
        <v>#N/A</v>
      </c>
      <c r="T399" s="192" t="e">
        <f>VLOOKUP(D399,'PC Receitas'!$N$4:$O$14,2,FALSE)</f>
        <v>#N/A</v>
      </c>
    </row>
    <row r="400" spans="3:20" ht="19.5" customHeight="1" thickTop="1" thickBot="1" x14ac:dyDescent="0.25">
      <c r="C400" s="58"/>
      <c r="D400" s="58"/>
      <c r="E400" s="58"/>
      <c r="F400" s="58"/>
      <c r="G400" s="58"/>
      <c r="H400" s="58"/>
      <c r="I400" s="59"/>
      <c r="J400" s="60"/>
      <c r="K400" s="57">
        <f t="shared" ca="1" si="32"/>
        <v>102300</v>
      </c>
      <c r="P400" s="188" t="e">
        <f t="shared" ref="P400:P463" si="36">IF(T400="Despesas_com_Transportes","Despesa",IF(T400="Despesas_com_Lazer_e_Informacao","Despesa",IF(T400="Outras_Despesas","Despesa",IF(T400="Imposto_de_Renda","Despesa",IF(T400="Investimentos_Bens","Despesa","")))))</f>
        <v>#N/A</v>
      </c>
      <c r="Q400" s="191" t="e">
        <f t="shared" si="34"/>
        <v>#N/A</v>
      </c>
      <c r="R400" s="191" t="e">
        <f t="shared" si="35"/>
        <v>#N/A</v>
      </c>
      <c r="S400" s="191" t="e">
        <f t="shared" si="33"/>
        <v>#N/A</v>
      </c>
      <c r="T400" s="192" t="e">
        <f>VLOOKUP(D400,'PC Receitas'!$N$4:$O$14,2,FALSE)</f>
        <v>#N/A</v>
      </c>
    </row>
    <row r="401" spans="3:20" ht="19.5" customHeight="1" thickTop="1" thickBot="1" x14ac:dyDescent="0.25">
      <c r="C401" s="58"/>
      <c r="D401" s="58"/>
      <c r="E401" s="58"/>
      <c r="F401" s="58"/>
      <c r="G401" s="58"/>
      <c r="H401" s="58"/>
      <c r="I401" s="59"/>
      <c r="J401" s="60"/>
      <c r="K401" s="57">
        <f t="shared" ca="1" si="32"/>
        <v>102300</v>
      </c>
      <c r="P401" s="188" t="e">
        <f t="shared" si="36"/>
        <v>#N/A</v>
      </c>
      <c r="Q401" s="191" t="e">
        <f t="shared" si="34"/>
        <v>#N/A</v>
      </c>
      <c r="R401" s="191" t="e">
        <f t="shared" si="35"/>
        <v>#N/A</v>
      </c>
      <c r="S401" s="191" t="e">
        <f t="shared" si="33"/>
        <v>#N/A</v>
      </c>
      <c r="T401" s="192" t="e">
        <f>VLOOKUP(D401,'PC Receitas'!$N$4:$O$14,2,FALSE)</f>
        <v>#N/A</v>
      </c>
    </row>
    <row r="402" spans="3:20" ht="19.5" customHeight="1" thickTop="1" thickBot="1" x14ac:dyDescent="0.25">
      <c r="C402" s="58"/>
      <c r="D402" s="58"/>
      <c r="E402" s="58"/>
      <c r="F402" s="58"/>
      <c r="G402" s="58"/>
      <c r="H402" s="58"/>
      <c r="I402" s="59"/>
      <c r="J402" s="60"/>
      <c r="K402" s="57">
        <f t="shared" ca="1" si="32"/>
        <v>102300</v>
      </c>
      <c r="P402" s="188" t="e">
        <f t="shared" si="36"/>
        <v>#N/A</v>
      </c>
      <c r="Q402" s="191" t="e">
        <f t="shared" si="34"/>
        <v>#N/A</v>
      </c>
      <c r="R402" s="191" t="e">
        <f t="shared" si="35"/>
        <v>#N/A</v>
      </c>
      <c r="S402" s="191" t="e">
        <f t="shared" si="33"/>
        <v>#N/A</v>
      </c>
      <c r="T402" s="192"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102300</v>
      </c>
      <c r="P403" s="188" t="e">
        <f t="shared" si="36"/>
        <v>#N/A</v>
      </c>
      <c r="Q403" s="191" t="e">
        <f t="shared" si="34"/>
        <v>#N/A</v>
      </c>
      <c r="R403" s="191" t="e">
        <f t="shared" si="35"/>
        <v>#N/A</v>
      </c>
      <c r="S403" s="191" t="e">
        <f t="shared" si="33"/>
        <v>#N/A</v>
      </c>
      <c r="T403" s="192" t="e">
        <f>VLOOKUP(D403,'PC Receitas'!$N$4:$O$14,2,FALSE)</f>
        <v>#N/A</v>
      </c>
    </row>
    <row r="404" spans="3:20" ht="19.5" customHeight="1" thickTop="1" thickBot="1" x14ac:dyDescent="0.25">
      <c r="C404" s="58"/>
      <c r="D404" s="58"/>
      <c r="E404" s="58"/>
      <c r="F404" s="58"/>
      <c r="G404" s="58"/>
      <c r="H404" s="58"/>
      <c r="I404" s="59"/>
      <c r="J404" s="60"/>
      <c r="K404" s="57">
        <f t="shared" ca="1" si="37"/>
        <v>102300</v>
      </c>
      <c r="P404" s="188" t="e">
        <f t="shared" si="36"/>
        <v>#N/A</v>
      </c>
      <c r="Q404" s="191" t="e">
        <f t="shared" si="34"/>
        <v>#N/A</v>
      </c>
      <c r="R404" s="191" t="e">
        <f t="shared" si="35"/>
        <v>#N/A</v>
      </c>
      <c r="S404" s="191" t="e">
        <f t="shared" ref="S404:S467" si="38">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ca="1" si="37"/>
        <v>102300</v>
      </c>
      <c r="P405" s="188" t="e">
        <f t="shared" si="36"/>
        <v>#N/A</v>
      </c>
      <c r="Q405" s="191" t="e">
        <f t="shared" si="34"/>
        <v>#N/A</v>
      </c>
      <c r="R405" s="191" t="e">
        <f t="shared" si="35"/>
        <v>#N/A</v>
      </c>
      <c r="S405" s="191" t="e">
        <f t="shared" si="38"/>
        <v>#N/A</v>
      </c>
      <c r="T405" s="192" t="e">
        <f>VLOOKUP(D405,'PC Receitas'!$N$4:$O$14,2,FALSE)</f>
        <v>#N/A</v>
      </c>
    </row>
    <row r="406" spans="3:20" ht="19.5" customHeight="1" thickTop="1" thickBot="1" x14ac:dyDescent="0.25">
      <c r="C406" s="58"/>
      <c r="D406" s="58"/>
      <c r="E406" s="58"/>
      <c r="F406" s="58"/>
      <c r="G406" s="58"/>
      <c r="H406" s="58"/>
      <c r="I406" s="59"/>
      <c r="J406" s="60"/>
      <c r="K406" s="57">
        <f t="shared" ca="1" si="37"/>
        <v>102300</v>
      </c>
      <c r="P406" s="188" t="e">
        <f t="shared" si="36"/>
        <v>#N/A</v>
      </c>
      <c r="Q406" s="191" t="e">
        <f t="shared" si="34"/>
        <v>#N/A</v>
      </c>
      <c r="R406" s="191" t="e">
        <f t="shared" si="35"/>
        <v>#N/A</v>
      </c>
      <c r="S406" s="191" t="e">
        <f t="shared" si="38"/>
        <v>#N/A</v>
      </c>
      <c r="T406" s="192" t="e">
        <f>VLOOKUP(D406,'PC Receitas'!$N$4:$O$14,2,FALSE)</f>
        <v>#N/A</v>
      </c>
    </row>
    <row r="407" spans="3:20" ht="19.5" customHeight="1" thickTop="1" thickBot="1" x14ac:dyDescent="0.25">
      <c r="C407" s="58"/>
      <c r="D407" s="58"/>
      <c r="E407" s="58"/>
      <c r="F407" s="58"/>
      <c r="G407" s="58"/>
      <c r="H407" s="58"/>
      <c r="I407" s="59"/>
      <c r="J407" s="60"/>
      <c r="K407" s="57">
        <f t="shared" ca="1" si="37"/>
        <v>102300</v>
      </c>
      <c r="P407" s="188" t="e">
        <f t="shared" si="36"/>
        <v>#N/A</v>
      </c>
      <c r="Q407" s="191" t="e">
        <f t="shared" si="34"/>
        <v>#N/A</v>
      </c>
      <c r="R407" s="191" t="e">
        <f t="shared" si="35"/>
        <v>#N/A</v>
      </c>
      <c r="S407" s="191" t="e">
        <f t="shared" si="38"/>
        <v>#N/A</v>
      </c>
      <c r="T407" s="192" t="e">
        <f>VLOOKUP(D407,'PC Receitas'!$N$4:$O$14,2,FALSE)</f>
        <v>#N/A</v>
      </c>
    </row>
    <row r="408" spans="3:20" ht="19.5" customHeight="1" thickTop="1" thickBot="1" x14ac:dyDescent="0.25">
      <c r="C408" s="58"/>
      <c r="D408" s="58"/>
      <c r="E408" s="58"/>
      <c r="F408" s="58"/>
      <c r="G408" s="58"/>
      <c r="H408" s="58"/>
      <c r="I408" s="59"/>
      <c r="J408" s="60"/>
      <c r="K408" s="57">
        <f t="shared" ca="1" si="37"/>
        <v>102300</v>
      </c>
      <c r="P408" s="188" t="e">
        <f t="shared" si="36"/>
        <v>#N/A</v>
      </c>
      <c r="Q408" s="191" t="e">
        <f t="shared" si="34"/>
        <v>#N/A</v>
      </c>
      <c r="R408" s="191" t="e">
        <f t="shared" si="35"/>
        <v>#N/A</v>
      </c>
      <c r="S408" s="191" t="e">
        <f t="shared" si="38"/>
        <v>#N/A</v>
      </c>
      <c r="T408" s="192" t="e">
        <f>VLOOKUP(D408,'PC Receitas'!$N$4:$O$14,2,FALSE)</f>
        <v>#N/A</v>
      </c>
    </row>
    <row r="409" spans="3:20" ht="19.5" customHeight="1" thickTop="1" thickBot="1" x14ac:dyDescent="0.25">
      <c r="C409" s="58"/>
      <c r="D409" s="58"/>
      <c r="E409" s="58"/>
      <c r="F409" s="58"/>
      <c r="G409" s="58"/>
      <c r="H409" s="58"/>
      <c r="I409" s="59"/>
      <c r="J409" s="60"/>
      <c r="K409" s="57">
        <f t="shared" ca="1" si="37"/>
        <v>102300</v>
      </c>
      <c r="P409" s="188" t="e">
        <f t="shared" si="36"/>
        <v>#N/A</v>
      </c>
      <c r="Q409" s="191" t="e">
        <f t="shared" si="34"/>
        <v>#N/A</v>
      </c>
      <c r="R409" s="191" t="e">
        <f t="shared" si="35"/>
        <v>#N/A</v>
      </c>
      <c r="S409" s="191" t="e">
        <f t="shared" si="38"/>
        <v>#N/A</v>
      </c>
      <c r="T409" s="192" t="e">
        <f>VLOOKUP(D409,'PC Receitas'!$N$4:$O$14,2,FALSE)</f>
        <v>#N/A</v>
      </c>
    </row>
    <row r="410" spans="3:20" ht="19.5" customHeight="1" thickTop="1" thickBot="1" x14ac:dyDescent="0.25">
      <c r="C410" s="58"/>
      <c r="D410" s="58"/>
      <c r="E410" s="58"/>
      <c r="F410" s="58"/>
      <c r="G410" s="58"/>
      <c r="H410" s="58"/>
      <c r="I410" s="59"/>
      <c r="J410" s="60"/>
      <c r="K410" s="57">
        <f t="shared" ca="1" si="37"/>
        <v>102300</v>
      </c>
      <c r="P410" s="188" t="e">
        <f t="shared" si="36"/>
        <v>#N/A</v>
      </c>
      <c r="Q410" s="191" t="e">
        <f t="shared" si="34"/>
        <v>#N/A</v>
      </c>
      <c r="R410" s="191" t="e">
        <f t="shared" si="35"/>
        <v>#N/A</v>
      </c>
      <c r="S410" s="191" t="e">
        <f t="shared" si="38"/>
        <v>#N/A</v>
      </c>
      <c r="T410" s="192" t="e">
        <f>VLOOKUP(D410,'PC Receitas'!$N$4:$O$14,2,FALSE)</f>
        <v>#N/A</v>
      </c>
    </row>
    <row r="411" spans="3:20" ht="19.5" customHeight="1" thickTop="1" thickBot="1" x14ac:dyDescent="0.25">
      <c r="C411" s="58"/>
      <c r="D411" s="58"/>
      <c r="E411" s="58"/>
      <c r="F411" s="58"/>
      <c r="G411" s="58"/>
      <c r="H411" s="58"/>
      <c r="I411" s="59"/>
      <c r="J411" s="60"/>
      <c r="K411" s="57">
        <f t="shared" ca="1" si="37"/>
        <v>102300</v>
      </c>
      <c r="P411" s="188" t="e">
        <f t="shared" si="36"/>
        <v>#N/A</v>
      </c>
      <c r="Q411" s="191" t="e">
        <f t="shared" si="34"/>
        <v>#N/A</v>
      </c>
      <c r="R411" s="191" t="e">
        <f t="shared" si="35"/>
        <v>#N/A</v>
      </c>
      <c r="S411" s="191" t="e">
        <f t="shared" si="38"/>
        <v>#N/A</v>
      </c>
      <c r="T411" s="192" t="e">
        <f>VLOOKUP(D411,'PC Receitas'!$N$4:$O$14,2,FALSE)</f>
        <v>#N/A</v>
      </c>
    </row>
    <row r="412" spans="3:20" ht="19.5" customHeight="1" thickTop="1" thickBot="1" x14ac:dyDescent="0.25">
      <c r="C412" s="58"/>
      <c r="D412" s="58"/>
      <c r="E412" s="58"/>
      <c r="F412" s="58"/>
      <c r="G412" s="58"/>
      <c r="H412" s="58"/>
      <c r="I412" s="59"/>
      <c r="J412" s="60"/>
      <c r="K412" s="57">
        <f t="shared" ca="1" si="37"/>
        <v>102300</v>
      </c>
      <c r="P412" s="188" t="e">
        <f t="shared" si="36"/>
        <v>#N/A</v>
      </c>
      <c r="Q412" s="191" t="e">
        <f t="shared" si="34"/>
        <v>#N/A</v>
      </c>
      <c r="R412" s="191" t="e">
        <f t="shared" si="35"/>
        <v>#N/A</v>
      </c>
      <c r="S412" s="191" t="e">
        <f t="shared" si="38"/>
        <v>#N/A</v>
      </c>
      <c r="T412" s="192" t="e">
        <f>VLOOKUP(D412,'PC Receitas'!$N$4:$O$14,2,FALSE)</f>
        <v>#N/A</v>
      </c>
    </row>
    <row r="413" spans="3:20" ht="19.5" customHeight="1" thickTop="1" thickBot="1" x14ac:dyDescent="0.25">
      <c r="C413" s="58"/>
      <c r="D413" s="58"/>
      <c r="E413" s="58"/>
      <c r="F413" s="58"/>
      <c r="G413" s="58"/>
      <c r="H413" s="58"/>
      <c r="I413" s="59"/>
      <c r="J413" s="60"/>
      <c r="K413" s="57">
        <f t="shared" ca="1" si="37"/>
        <v>102300</v>
      </c>
      <c r="P413" s="188" t="e">
        <f t="shared" si="36"/>
        <v>#N/A</v>
      </c>
      <c r="Q413" s="191" t="e">
        <f t="shared" si="34"/>
        <v>#N/A</v>
      </c>
      <c r="R413" s="191" t="e">
        <f t="shared" si="35"/>
        <v>#N/A</v>
      </c>
      <c r="S413" s="191" t="e">
        <f t="shared" si="38"/>
        <v>#N/A</v>
      </c>
      <c r="T413" s="192" t="e">
        <f>VLOOKUP(D413,'PC Receitas'!$N$4:$O$14,2,FALSE)</f>
        <v>#N/A</v>
      </c>
    </row>
    <row r="414" spans="3:20" ht="19.5" customHeight="1" thickTop="1" thickBot="1" x14ac:dyDescent="0.25">
      <c r="C414" s="58"/>
      <c r="D414" s="58"/>
      <c r="E414" s="58"/>
      <c r="F414" s="58"/>
      <c r="G414" s="58"/>
      <c r="H414" s="58"/>
      <c r="I414" s="59"/>
      <c r="J414" s="60"/>
      <c r="K414" s="57">
        <f t="shared" ca="1" si="37"/>
        <v>102300</v>
      </c>
      <c r="P414" s="188" t="e">
        <f t="shared" si="36"/>
        <v>#N/A</v>
      </c>
      <c r="Q414" s="191" t="e">
        <f t="shared" si="34"/>
        <v>#N/A</v>
      </c>
      <c r="R414" s="191" t="e">
        <f t="shared" si="35"/>
        <v>#N/A</v>
      </c>
      <c r="S414" s="191" t="e">
        <f t="shared" si="38"/>
        <v>#N/A</v>
      </c>
      <c r="T414" s="192" t="e">
        <f>VLOOKUP(D414,'PC Receitas'!$N$4:$O$14,2,FALSE)</f>
        <v>#N/A</v>
      </c>
    </row>
    <row r="415" spans="3:20" ht="19.5" customHeight="1" thickTop="1" thickBot="1" x14ac:dyDescent="0.25">
      <c r="C415" s="58"/>
      <c r="D415" s="58"/>
      <c r="E415" s="58"/>
      <c r="F415" s="58"/>
      <c r="G415" s="58"/>
      <c r="H415" s="58"/>
      <c r="I415" s="59"/>
      <c r="J415" s="60"/>
      <c r="K415" s="57">
        <f t="shared" ca="1" si="37"/>
        <v>102300</v>
      </c>
      <c r="P415" s="188" t="e">
        <f t="shared" si="36"/>
        <v>#N/A</v>
      </c>
      <c r="Q415" s="191" t="e">
        <f t="shared" si="34"/>
        <v>#N/A</v>
      </c>
      <c r="R415" s="191" t="e">
        <f t="shared" si="35"/>
        <v>#N/A</v>
      </c>
      <c r="S415" s="191" t="e">
        <f t="shared" si="38"/>
        <v>#N/A</v>
      </c>
      <c r="T415" s="192" t="e">
        <f>VLOOKUP(D415,'PC Receitas'!$N$4:$O$14,2,FALSE)</f>
        <v>#N/A</v>
      </c>
    </row>
    <row r="416" spans="3:20" ht="19.5" customHeight="1" thickTop="1" thickBot="1" x14ac:dyDescent="0.25">
      <c r="C416" s="58"/>
      <c r="D416" s="58"/>
      <c r="E416" s="58"/>
      <c r="F416" s="58"/>
      <c r="G416" s="58"/>
      <c r="H416" s="58"/>
      <c r="I416" s="59"/>
      <c r="J416" s="60"/>
      <c r="K416" s="57">
        <f t="shared" ca="1" si="37"/>
        <v>102300</v>
      </c>
      <c r="P416" s="188" t="e">
        <f t="shared" si="36"/>
        <v>#N/A</v>
      </c>
      <c r="Q416" s="191" t="e">
        <f t="shared" si="34"/>
        <v>#N/A</v>
      </c>
      <c r="R416" s="191" t="e">
        <f t="shared" si="35"/>
        <v>#N/A</v>
      </c>
      <c r="S416" s="191" t="e">
        <f t="shared" si="38"/>
        <v>#N/A</v>
      </c>
      <c r="T416" s="192" t="e">
        <f>VLOOKUP(D416,'PC Receitas'!$N$4:$O$14,2,FALSE)</f>
        <v>#N/A</v>
      </c>
    </row>
    <row r="417" spans="3:20" ht="19.5" customHeight="1" thickTop="1" thickBot="1" x14ac:dyDescent="0.25">
      <c r="C417" s="58"/>
      <c r="D417" s="58"/>
      <c r="E417" s="58"/>
      <c r="F417" s="58"/>
      <c r="G417" s="58"/>
      <c r="H417" s="58"/>
      <c r="I417" s="59"/>
      <c r="J417" s="60"/>
      <c r="K417" s="57">
        <f t="shared" ca="1" si="37"/>
        <v>102300</v>
      </c>
      <c r="P417" s="188" t="e">
        <f t="shared" si="36"/>
        <v>#N/A</v>
      </c>
      <c r="Q417" s="191" t="e">
        <f t="shared" si="34"/>
        <v>#N/A</v>
      </c>
      <c r="R417" s="191" t="e">
        <f t="shared" si="35"/>
        <v>#N/A</v>
      </c>
      <c r="S417" s="191" t="e">
        <f t="shared" si="38"/>
        <v>#N/A</v>
      </c>
      <c r="T417" s="192" t="e">
        <f>VLOOKUP(D417,'PC Receitas'!$N$4:$O$14,2,FALSE)</f>
        <v>#N/A</v>
      </c>
    </row>
    <row r="418" spans="3:20" ht="19.5" customHeight="1" thickTop="1" thickBot="1" x14ac:dyDescent="0.25">
      <c r="C418" s="58"/>
      <c r="D418" s="58"/>
      <c r="E418" s="58"/>
      <c r="F418" s="58"/>
      <c r="G418" s="58"/>
      <c r="H418" s="58"/>
      <c r="I418" s="59"/>
      <c r="J418" s="60"/>
      <c r="K418" s="57">
        <f t="shared" ca="1" si="37"/>
        <v>102300</v>
      </c>
      <c r="P418" s="188" t="e">
        <f t="shared" si="36"/>
        <v>#N/A</v>
      </c>
      <c r="Q418" s="191" t="e">
        <f t="shared" si="34"/>
        <v>#N/A</v>
      </c>
      <c r="R418" s="191" t="e">
        <f t="shared" si="35"/>
        <v>#N/A</v>
      </c>
      <c r="S418" s="191" t="e">
        <f t="shared" si="38"/>
        <v>#N/A</v>
      </c>
      <c r="T418" s="192" t="e">
        <f>VLOOKUP(D418,'PC Receitas'!$N$4:$O$14,2,FALSE)</f>
        <v>#N/A</v>
      </c>
    </row>
    <row r="419" spans="3:20" ht="19.5" customHeight="1" thickTop="1" thickBot="1" x14ac:dyDescent="0.25">
      <c r="C419" s="58"/>
      <c r="D419" s="58"/>
      <c r="E419" s="58"/>
      <c r="F419" s="58"/>
      <c r="G419" s="58"/>
      <c r="H419" s="58"/>
      <c r="I419" s="59"/>
      <c r="J419" s="60"/>
      <c r="K419" s="57">
        <f t="shared" ca="1" si="37"/>
        <v>102300</v>
      </c>
      <c r="P419" s="188" t="e">
        <f t="shared" si="36"/>
        <v>#N/A</v>
      </c>
      <c r="Q419" s="191" t="e">
        <f t="shared" si="34"/>
        <v>#N/A</v>
      </c>
      <c r="R419" s="191" t="e">
        <f t="shared" si="35"/>
        <v>#N/A</v>
      </c>
      <c r="S419" s="191" t="e">
        <f t="shared" si="38"/>
        <v>#N/A</v>
      </c>
      <c r="T419" s="192" t="e">
        <f>VLOOKUP(D419,'PC Receitas'!$N$4:$O$14,2,FALSE)</f>
        <v>#N/A</v>
      </c>
    </row>
    <row r="420" spans="3:20" ht="19.5" customHeight="1" thickTop="1" thickBot="1" x14ac:dyDescent="0.25">
      <c r="C420" s="58"/>
      <c r="D420" s="58"/>
      <c r="E420" s="58"/>
      <c r="F420" s="58"/>
      <c r="G420" s="58"/>
      <c r="H420" s="58"/>
      <c r="I420" s="59"/>
      <c r="J420" s="60"/>
      <c r="K420" s="57">
        <f t="shared" ca="1" si="37"/>
        <v>102300</v>
      </c>
      <c r="P420" s="188" t="e">
        <f t="shared" si="36"/>
        <v>#N/A</v>
      </c>
      <c r="Q420" s="191" t="e">
        <f t="shared" si="34"/>
        <v>#N/A</v>
      </c>
      <c r="R420" s="191" t="e">
        <f t="shared" si="35"/>
        <v>#N/A</v>
      </c>
      <c r="S420" s="191" t="e">
        <f t="shared" si="38"/>
        <v>#N/A</v>
      </c>
      <c r="T420" s="192" t="e">
        <f>VLOOKUP(D420,'PC Receitas'!$N$4:$O$14,2,FALSE)</f>
        <v>#N/A</v>
      </c>
    </row>
    <row r="421" spans="3:20" ht="19.5" customHeight="1" thickTop="1" thickBot="1" x14ac:dyDescent="0.25">
      <c r="C421" s="58"/>
      <c r="D421" s="58"/>
      <c r="E421" s="58"/>
      <c r="F421" s="58"/>
      <c r="G421" s="58"/>
      <c r="H421" s="58"/>
      <c r="I421" s="59"/>
      <c r="J421" s="60"/>
      <c r="K421" s="57">
        <f t="shared" ca="1" si="37"/>
        <v>102300</v>
      </c>
      <c r="P421" s="188" t="e">
        <f t="shared" si="36"/>
        <v>#N/A</v>
      </c>
      <c r="Q421" s="191" t="e">
        <f t="shared" si="34"/>
        <v>#N/A</v>
      </c>
      <c r="R421" s="191" t="e">
        <f t="shared" si="35"/>
        <v>#N/A</v>
      </c>
      <c r="S421" s="191" t="e">
        <f t="shared" si="38"/>
        <v>#N/A</v>
      </c>
      <c r="T421" s="192" t="e">
        <f>VLOOKUP(D421,'PC Receitas'!$N$4:$O$14,2,FALSE)</f>
        <v>#N/A</v>
      </c>
    </row>
    <row r="422" spans="3:20" ht="19.5" customHeight="1" thickTop="1" thickBot="1" x14ac:dyDescent="0.25">
      <c r="C422" s="58"/>
      <c r="D422" s="58"/>
      <c r="E422" s="58"/>
      <c r="F422" s="58"/>
      <c r="G422" s="58"/>
      <c r="H422" s="58"/>
      <c r="I422" s="59"/>
      <c r="J422" s="60"/>
      <c r="K422" s="57">
        <f t="shared" ca="1" si="37"/>
        <v>102300</v>
      </c>
      <c r="P422" s="188" t="e">
        <f t="shared" si="36"/>
        <v>#N/A</v>
      </c>
      <c r="Q422" s="191" t="e">
        <f t="shared" si="34"/>
        <v>#N/A</v>
      </c>
      <c r="R422" s="191" t="e">
        <f t="shared" si="35"/>
        <v>#N/A</v>
      </c>
      <c r="S422" s="191" t="e">
        <f t="shared" si="38"/>
        <v>#N/A</v>
      </c>
      <c r="T422" s="192" t="e">
        <f>VLOOKUP(D422,'PC Receitas'!$N$4:$O$14,2,FALSE)</f>
        <v>#N/A</v>
      </c>
    </row>
    <row r="423" spans="3:20" ht="19.5" customHeight="1" thickTop="1" thickBot="1" x14ac:dyDescent="0.25">
      <c r="C423" s="58"/>
      <c r="D423" s="58"/>
      <c r="E423" s="58"/>
      <c r="F423" s="58"/>
      <c r="G423" s="58"/>
      <c r="H423" s="58"/>
      <c r="I423" s="59"/>
      <c r="J423" s="60"/>
      <c r="K423" s="57">
        <f t="shared" ca="1" si="37"/>
        <v>102300</v>
      </c>
      <c r="P423" s="188" t="e">
        <f t="shared" si="36"/>
        <v>#N/A</v>
      </c>
      <c r="Q423" s="191" t="e">
        <f t="shared" si="34"/>
        <v>#N/A</v>
      </c>
      <c r="R423" s="191" t="e">
        <f t="shared" si="35"/>
        <v>#N/A</v>
      </c>
      <c r="S423" s="191" t="e">
        <f t="shared" si="38"/>
        <v>#N/A</v>
      </c>
      <c r="T423" s="192" t="e">
        <f>VLOOKUP(D423,'PC Receitas'!$N$4:$O$14,2,FALSE)</f>
        <v>#N/A</v>
      </c>
    </row>
    <row r="424" spans="3:20" ht="19.5" customHeight="1" thickTop="1" thickBot="1" x14ac:dyDescent="0.25">
      <c r="C424" s="58"/>
      <c r="D424" s="58"/>
      <c r="E424" s="58"/>
      <c r="F424" s="58"/>
      <c r="G424" s="58"/>
      <c r="H424" s="58"/>
      <c r="I424" s="59"/>
      <c r="J424" s="60"/>
      <c r="K424" s="57">
        <f t="shared" ca="1" si="37"/>
        <v>102300</v>
      </c>
      <c r="P424" s="188" t="e">
        <f t="shared" si="36"/>
        <v>#N/A</v>
      </c>
      <c r="Q424" s="191" t="e">
        <f t="shared" si="34"/>
        <v>#N/A</v>
      </c>
      <c r="R424" s="191" t="e">
        <f t="shared" si="35"/>
        <v>#N/A</v>
      </c>
      <c r="S424" s="191" t="e">
        <f t="shared" si="38"/>
        <v>#N/A</v>
      </c>
      <c r="T424" s="192" t="e">
        <f>VLOOKUP(D424,'PC Receitas'!$N$4:$O$14,2,FALSE)</f>
        <v>#N/A</v>
      </c>
    </row>
    <row r="425" spans="3:20" ht="19.5" customHeight="1" thickTop="1" thickBot="1" x14ac:dyDescent="0.25">
      <c r="C425" s="58"/>
      <c r="D425" s="58"/>
      <c r="E425" s="58"/>
      <c r="F425" s="58"/>
      <c r="G425" s="58"/>
      <c r="H425" s="58"/>
      <c r="I425" s="59"/>
      <c r="J425" s="60"/>
      <c r="K425" s="57">
        <f t="shared" ca="1" si="37"/>
        <v>102300</v>
      </c>
      <c r="P425" s="188" t="e">
        <f t="shared" si="36"/>
        <v>#N/A</v>
      </c>
      <c r="Q425" s="191" t="e">
        <f t="shared" si="34"/>
        <v>#N/A</v>
      </c>
      <c r="R425" s="191" t="e">
        <f t="shared" si="35"/>
        <v>#N/A</v>
      </c>
      <c r="S425" s="191" t="e">
        <f t="shared" si="38"/>
        <v>#N/A</v>
      </c>
      <c r="T425" s="192" t="e">
        <f>VLOOKUP(D425,'PC Receitas'!$N$4:$O$14,2,FALSE)</f>
        <v>#N/A</v>
      </c>
    </row>
    <row r="426" spans="3:20" ht="19.5" customHeight="1" thickTop="1" thickBot="1" x14ac:dyDescent="0.25">
      <c r="C426" s="58"/>
      <c r="D426" s="58"/>
      <c r="E426" s="58"/>
      <c r="F426" s="58"/>
      <c r="G426" s="58"/>
      <c r="H426" s="58"/>
      <c r="I426" s="59"/>
      <c r="J426" s="60"/>
      <c r="K426" s="57">
        <f t="shared" ca="1" si="37"/>
        <v>102300</v>
      </c>
      <c r="P426" s="188" t="e">
        <f t="shared" si="36"/>
        <v>#N/A</v>
      </c>
      <c r="Q426" s="191" t="e">
        <f t="shared" si="34"/>
        <v>#N/A</v>
      </c>
      <c r="R426" s="191" t="e">
        <f t="shared" si="35"/>
        <v>#N/A</v>
      </c>
      <c r="S426" s="191" t="e">
        <f t="shared" si="38"/>
        <v>#N/A</v>
      </c>
      <c r="T426" s="192" t="e">
        <f>VLOOKUP(D426,'PC Receitas'!$N$4:$O$14,2,FALSE)</f>
        <v>#N/A</v>
      </c>
    </row>
    <row r="427" spans="3:20" ht="19.5" customHeight="1" thickTop="1" thickBot="1" x14ac:dyDescent="0.25">
      <c r="C427" s="58"/>
      <c r="D427" s="58"/>
      <c r="E427" s="58"/>
      <c r="F427" s="58"/>
      <c r="G427" s="58"/>
      <c r="H427" s="58"/>
      <c r="I427" s="59"/>
      <c r="J427" s="60"/>
      <c r="K427" s="57">
        <f t="shared" ca="1" si="37"/>
        <v>102300</v>
      </c>
      <c r="P427" s="188" t="e">
        <f t="shared" si="36"/>
        <v>#N/A</v>
      </c>
      <c r="Q427" s="191" t="e">
        <f t="shared" si="34"/>
        <v>#N/A</v>
      </c>
      <c r="R427" s="191" t="e">
        <f t="shared" si="35"/>
        <v>#N/A</v>
      </c>
      <c r="S427" s="191" t="e">
        <f t="shared" si="38"/>
        <v>#N/A</v>
      </c>
      <c r="T427" s="192" t="e">
        <f>VLOOKUP(D427,'PC Receitas'!$N$4:$O$14,2,FALSE)</f>
        <v>#N/A</v>
      </c>
    </row>
    <row r="428" spans="3:20" ht="19.5" customHeight="1" thickTop="1" thickBot="1" x14ac:dyDescent="0.25">
      <c r="C428" s="58"/>
      <c r="D428" s="58"/>
      <c r="E428" s="58"/>
      <c r="F428" s="58"/>
      <c r="G428" s="58"/>
      <c r="H428" s="58"/>
      <c r="I428" s="59"/>
      <c r="J428" s="60"/>
      <c r="K428" s="57">
        <f t="shared" ca="1" si="37"/>
        <v>102300</v>
      </c>
      <c r="P428" s="188" t="e">
        <f t="shared" si="36"/>
        <v>#N/A</v>
      </c>
      <c r="Q428" s="191" t="e">
        <f t="shared" si="34"/>
        <v>#N/A</v>
      </c>
      <c r="R428" s="191" t="e">
        <f t="shared" si="35"/>
        <v>#N/A</v>
      </c>
      <c r="S428" s="191" t="e">
        <f t="shared" si="38"/>
        <v>#N/A</v>
      </c>
      <c r="T428" s="192" t="e">
        <f>VLOOKUP(D428,'PC Receitas'!$N$4:$O$14,2,FALSE)</f>
        <v>#N/A</v>
      </c>
    </row>
    <row r="429" spans="3:20" ht="19.5" customHeight="1" thickTop="1" thickBot="1" x14ac:dyDescent="0.25">
      <c r="C429" s="58"/>
      <c r="D429" s="58"/>
      <c r="E429" s="58"/>
      <c r="F429" s="58"/>
      <c r="G429" s="58"/>
      <c r="H429" s="58"/>
      <c r="I429" s="59"/>
      <c r="J429" s="60"/>
      <c r="K429" s="57">
        <f t="shared" ca="1" si="37"/>
        <v>102300</v>
      </c>
      <c r="P429" s="188" t="e">
        <f t="shared" si="36"/>
        <v>#N/A</v>
      </c>
      <c r="Q429" s="191" t="e">
        <f t="shared" si="34"/>
        <v>#N/A</v>
      </c>
      <c r="R429" s="191" t="e">
        <f t="shared" si="35"/>
        <v>#N/A</v>
      </c>
      <c r="S429" s="191" t="e">
        <f t="shared" si="38"/>
        <v>#N/A</v>
      </c>
      <c r="T429" s="192" t="e">
        <f>VLOOKUP(D429,'PC Receitas'!$N$4:$O$14,2,FALSE)</f>
        <v>#N/A</v>
      </c>
    </row>
    <row r="430" spans="3:20" ht="19.5" customHeight="1" thickTop="1" thickBot="1" x14ac:dyDescent="0.25">
      <c r="C430" s="58"/>
      <c r="D430" s="58"/>
      <c r="E430" s="58"/>
      <c r="F430" s="58"/>
      <c r="G430" s="58"/>
      <c r="H430" s="58"/>
      <c r="I430" s="59"/>
      <c r="J430" s="60"/>
      <c r="K430" s="57">
        <f t="shared" ca="1" si="37"/>
        <v>102300</v>
      </c>
      <c r="P430" s="188" t="e">
        <f t="shared" si="36"/>
        <v>#N/A</v>
      </c>
      <c r="Q430" s="191" t="e">
        <f t="shared" si="34"/>
        <v>#N/A</v>
      </c>
      <c r="R430" s="191" t="e">
        <f t="shared" si="35"/>
        <v>#N/A</v>
      </c>
      <c r="S430" s="191" t="e">
        <f t="shared" si="38"/>
        <v>#N/A</v>
      </c>
      <c r="T430" s="192" t="e">
        <f>VLOOKUP(D430,'PC Receitas'!$N$4:$O$14,2,FALSE)</f>
        <v>#N/A</v>
      </c>
    </row>
    <row r="431" spans="3:20" ht="19.5" customHeight="1" thickTop="1" thickBot="1" x14ac:dyDescent="0.25">
      <c r="C431" s="58"/>
      <c r="D431" s="58"/>
      <c r="E431" s="58"/>
      <c r="F431" s="58"/>
      <c r="G431" s="58"/>
      <c r="H431" s="58"/>
      <c r="I431" s="59"/>
      <c r="J431" s="60"/>
      <c r="K431" s="57">
        <f t="shared" ca="1" si="37"/>
        <v>102300</v>
      </c>
      <c r="P431" s="188" t="e">
        <f t="shared" si="36"/>
        <v>#N/A</v>
      </c>
      <c r="Q431" s="191" t="e">
        <f t="shared" si="34"/>
        <v>#N/A</v>
      </c>
      <c r="R431" s="191" t="e">
        <f t="shared" si="35"/>
        <v>#N/A</v>
      </c>
      <c r="S431" s="191" t="e">
        <f t="shared" si="38"/>
        <v>#N/A</v>
      </c>
      <c r="T431" s="192" t="e">
        <f>VLOOKUP(D431,'PC Receitas'!$N$4:$O$14,2,FALSE)</f>
        <v>#N/A</v>
      </c>
    </row>
    <row r="432" spans="3:20" ht="19.5" customHeight="1" thickTop="1" thickBot="1" x14ac:dyDescent="0.25">
      <c r="C432" s="58"/>
      <c r="D432" s="58"/>
      <c r="E432" s="58"/>
      <c r="F432" s="58"/>
      <c r="G432" s="58"/>
      <c r="H432" s="58"/>
      <c r="I432" s="59"/>
      <c r="J432" s="60"/>
      <c r="K432" s="57">
        <f t="shared" ca="1" si="37"/>
        <v>102300</v>
      </c>
      <c r="P432" s="188" t="e">
        <f t="shared" si="36"/>
        <v>#N/A</v>
      </c>
      <c r="Q432" s="191" t="e">
        <f t="shared" si="34"/>
        <v>#N/A</v>
      </c>
      <c r="R432" s="191" t="e">
        <f t="shared" si="35"/>
        <v>#N/A</v>
      </c>
      <c r="S432" s="191" t="e">
        <f t="shared" si="38"/>
        <v>#N/A</v>
      </c>
      <c r="T432" s="192" t="e">
        <f>VLOOKUP(D432,'PC Receitas'!$N$4:$O$14,2,FALSE)</f>
        <v>#N/A</v>
      </c>
    </row>
    <row r="433" spans="3:20" ht="19.5" customHeight="1" thickTop="1" thickBot="1" x14ac:dyDescent="0.25">
      <c r="C433" s="58"/>
      <c r="D433" s="58"/>
      <c r="E433" s="58"/>
      <c r="F433" s="58"/>
      <c r="G433" s="58"/>
      <c r="H433" s="58"/>
      <c r="I433" s="59"/>
      <c r="J433" s="60"/>
      <c r="K433" s="57">
        <f t="shared" ca="1" si="37"/>
        <v>102300</v>
      </c>
      <c r="P433" s="188" t="e">
        <f t="shared" si="36"/>
        <v>#N/A</v>
      </c>
      <c r="Q433" s="191" t="e">
        <f t="shared" si="34"/>
        <v>#N/A</v>
      </c>
      <c r="R433" s="191" t="e">
        <f t="shared" si="35"/>
        <v>#N/A</v>
      </c>
      <c r="S433" s="191" t="e">
        <f t="shared" si="38"/>
        <v>#N/A</v>
      </c>
      <c r="T433" s="192" t="e">
        <f>VLOOKUP(D433,'PC Receitas'!$N$4:$O$14,2,FALSE)</f>
        <v>#N/A</v>
      </c>
    </row>
    <row r="434" spans="3:20" ht="19.5" customHeight="1" thickTop="1" thickBot="1" x14ac:dyDescent="0.25">
      <c r="C434" s="58"/>
      <c r="D434" s="58"/>
      <c r="E434" s="58"/>
      <c r="F434" s="58"/>
      <c r="G434" s="58"/>
      <c r="H434" s="58"/>
      <c r="I434" s="59"/>
      <c r="J434" s="60"/>
      <c r="K434" s="57">
        <f t="shared" ca="1" si="37"/>
        <v>102300</v>
      </c>
      <c r="P434" s="188" t="e">
        <f t="shared" si="36"/>
        <v>#N/A</v>
      </c>
      <c r="Q434" s="191" t="e">
        <f t="shared" si="34"/>
        <v>#N/A</v>
      </c>
      <c r="R434" s="191" t="e">
        <f t="shared" si="35"/>
        <v>#N/A</v>
      </c>
      <c r="S434" s="191" t="e">
        <f t="shared" si="38"/>
        <v>#N/A</v>
      </c>
      <c r="T434" s="192" t="e">
        <f>VLOOKUP(D434,'PC Receitas'!$N$4:$O$14,2,FALSE)</f>
        <v>#N/A</v>
      </c>
    </row>
    <row r="435" spans="3:20" ht="19.5" customHeight="1" thickTop="1" thickBot="1" x14ac:dyDescent="0.25">
      <c r="C435" s="58"/>
      <c r="D435" s="58"/>
      <c r="E435" s="58"/>
      <c r="F435" s="58"/>
      <c r="G435" s="58"/>
      <c r="H435" s="58"/>
      <c r="I435" s="59"/>
      <c r="J435" s="60"/>
      <c r="K435" s="57">
        <f t="shared" ca="1" si="37"/>
        <v>102300</v>
      </c>
      <c r="P435" s="188" t="e">
        <f t="shared" si="36"/>
        <v>#N/A</v>
      </c>
      <c r="Q435" s="191" t="e">
        <f t="shared" si="34"/>
        <v>#N/A</v>
      </c>
      <c r="R435" s="191" t="e">
        <f t="shared" si="35"/>
        <v>#N/A</v>
      </c>
      <c r="S435" s="191" t="e">
        <f t="shared" si="38"/>
        <v>#N/A</v>
      </c>
      <c r="T435" s="192" t="e">
        <f>VLOOKUP(D435,'PC Receitas'!$N$4:$O$14,2,FALSE)</f>
        <v>#N/A</v>
      </c>
    </row>
    <row r="436" spans="3:20" ht="19.5" customHeight="1" thickTop="1" thickBot="1" x14ac:dyDescent="0.25">
      <c r="C436" s="58"/>
      <c r="D436" s="58"/>
      <c r="E436" s="58"/>
      <c r="F436" s="58"/>
      <c r="G436" s="58"/>
      <c r="H436" s="58"/>
      <c r="I436" s="59"/>
      <c r="J436" s="60"/>
      <c r="K436" s="57">
        <f t="shared" ca="1" si="37"/>
        <v>102300</v>
      </c>
      <c r="P436" s="188" t="e">
        <f t="shared" si="36"/>
        <v>#N/A</v>
      </c>
      <c r="Q436" s="191" t="e">
        <f t="shared" si="34"/>
        <v>#N/A</v>
      </c>
      <c r="R436" s="191" t="e">
        <f t="shared" si="35"/>
        <v>#N/A</v>
      </c>
      <c r="S436" s="191" t="e">
        <f t="shared" si="38"/>
        <v>#N/A</v>
      </c>
      <c r="T436" s="192" t="e">
        <f>VLOOKUP(D436,'PC Receitas'!$N$4:$O$14,2,FALSE)</f>
        <v>#N/A</v>
      </c>
    </row>
    <row r="437" spans="3:20" ht="19.5" customHeight="1" thickTop="1" thickBot="1" x14ac:dyDescent="0.25">
      <c r="C437" s="58"/>
      <c r="D437" s="58"/>
      <c r="E437" s="58"/>
      <c r="F437" s="58"/>
      <c r="G437" s="58"/>
      <c r="H437" s="58"/>
      <c r="I437" s="59"/>
      <c r="J437" s="60"/>
      <c r="K437" s="57">
        <f t="shared" ca="1" si="37"/>
        <v>102300</v>
      </c>
      <c r="P437" s="188" t="e">
        <f t="shared" si="36"/>
        <v>#N/A</v>
      </c>
      <c r="Q437" s="191" t="e">
        <f t="shared" si="34"/>
        <v>#N/A</v>
      </c>
      <c r="R437" s="191" t="e">
        <f t="shared" si="35"/>
        <v>#N/A</v>
      </c>
      <c r="S437" s="191" t="e">
        <f t="shared" si="38"/>
        <v>#N/A</v>
      </c>
      <c r="T437" s="192" t="e">
        <f>VLOOKUP(D437,'PC Receitas'!$N$4:$O$14,2,FALSE)</f>
        <v>#N/A</v>
      </c>
    </row>
    <row r="438" spans="3:20" ht="19.5" customHeight="1" thickTop="1" thickBot="1" x14ac:dyDescent="0.25">
      <c r="C438" s="58"/>
      <c r="D438" s="58"/>
      <c r="E438" s="58"/>
      <c r="F438" s="58"/>
      <c r="G438" s="58"/>
      <c r="H438" s="58"/>
      <c r="I438" s="59"/>
      <c r="J438" s="60"/>
      <c r="K438" s="57">
        <f t="shared" ca="1" si="37"/>
        <v>102300</v>
      </c>
      <c r="P438" s="188" t="e">
        <f t="shared" si="36"/>
        <v>#N/A</v>
      </c>
      <c r="Q438" s="191" t="e">
        <f t="shared" si="34"/>
        <v>#N/A</v>
      </c>
      <c r="R438" s="191" t="e">
        <f t="shared" si="35"/>
        <v>#N/A</v>
      </c>
      <c r="S438" s="191" t="e">
        <f t="shared" si="38"/>
        <v>#N/A</v>
      </c>
      <c r="T438" s="192" t="e">
        <f>VLOOKUP(D438,'PC Receitas'!$N$4:$O$14,2,FALSE)</f>
        <v>#N/A</v>
      </c>
    </row>
    <row r="439" spans="3:20" ht="19.5" customHeight="1" thickTop="1" thickBot="1" x14ac:dyDescent="0.25">
      <c r="C439" s="58"/>
      <c r="D439" s="58"/>
      <c r="E439" s="58"/>
      <c r="F439" s="58"/>
      <c r="G439" s="58"/>
      <c r="H439" s="58"/>
      <c r="I439" s="59"/>
      <c r="J439" s="60"/>
      <c r="K439" s="57">
        <f t="shared" ca="1" si="37"/>
        <v>102300</v>
      </c>
      <c r="P439" s="188" t="e">
        <f t="shared" si="36"/>
        <v>#N/A</v>
      </c>
      <c r="Q439" s="191" t="e">
        <f t="shared" si="34"/>
        <v>#N/A</v>
      </c>
      <c r="R439" s="191" t="e">
        <f t="shared" si="35"/>
        <v>#N/A</v>
      </c>
      <c r="S439" s="191" t="e">
        <f t="shared" si="38"/>
        <v>#N/A</v>
      </c>
      <c r="T439" s="192" t="e">
        <f>VLOOKUP(D439,'PC Receitas'!$N$4:$O$14,2,FALSE)</f>
        <v>#N/A</v>
      </c>
    </row>
    <row r="440" spans="3:20" ht="19.5" customHeight="1" thickTop="1" thickBot="1" x14ac:dyDescent="0.25">
      <c r="C440" s="58"/>
      <c r="D440" s="58"/>
      <c r="E440" s="58"/>
      <c r="F440" s="58"/>
      <c r="G440" s="58"/>
      <c r="H440" s="58"/>
      <c r="I440" s="59"/>
      <c r="J440" s="60"/>
      <c r="K440" s="57">
        <f t="shared" ca="1" si="37"/>
        <v>102300</v>
      </c>
      <c r="P440" s="188" t="e">
        <f t="shared" si="36"/>
        <v>#N/A</v>
      </c>
      <c r="Q440" s="191" t="e">
        <f t="shared" si="34"/>
        <v>#N/A</v>
      </c>
      <c r="R440" s="191" t="e">
        <f t="shared" si="35"/>
        <v>#N/A</v>
      </c>
      <c r="S440" s="191" t="e">
        <f t="shared" si="38"/>
        <v>#N/A</v>
      </c>
      <c r="T440" s="192" t="e">
        <f>VLOOKUP(D440,'PC Receitas'!$N$4:$O$14,2,FALSE)</f>
        <v>#N/A</v>
      </c>
    </row>
    <row r="441" spans="3:20" ht="19.5" customHeight="1" thickTop="1" thickBot="1" x14ac:dyDescent="0.25">
      <c r="C441" s="58"/>
      <c r="D441" s="58"/>
      <c r="E441" s="58"/>
      <c r="F441" s="58"/>
      <c r="G441" s="58"/>
      <c r="H441" s="58"/>
      <c r="I441" s="59"/>
      <c r="J441" s="60"/>
      <c r="K441" s="57">
        <f t="shared" ca="1" si="37"/>
        <v>102300</v>
      </c>
      <c r="P441" s="188" t="e">
        <f t="shared" si="36"/>
        <v>#N/A</v>
      </c>
      <c r="Q441" s="191" t="e">
        <f t="shared" si="34"/>
        <v>#N/A</v>
      </c>
      <c r="R441" s="191" t="e">
        <f t="shared" si="35"/>
        <v>#N/A</v>
      </c>
      <c r="S441" s="191" t="e">
        <f t="shared" si="38"/>
        <v>#N/A</v>
      </c>
      <c r="T441" s="192" t="e">
        <f>VLOOKUP(D441,'PC Receitas'!$N$4:$O$14,2,FALSE)</f>
        <v>#N/A</v>
      </c>
    </row>
    <row r="442" spans="3:20" ht="19.5" customHeight="1" thickTop="1" thickBot="1" x14ac:dyDescent="0.25">
      <c r="C442" s="58"/>
      <c r="D442" s="58"/>
      <c r="E442" s="58"/>
      <c r="F442" s="58"/>
      <c r="G442" s="58"/>
      <c r="H442" s="58"/>
      <c r="I442" s="59"/>
      <c r="J442" s="60"/>
      <c r="K442" s="57">
        <f t="shared" ca="1" si="37"/>
        <v>102300</v>
      </c>
      <c r="P442" s="188" t="e">
        <f t="shared" si="36"/>
        <v>#N/A</v>
      </c>
      <c r="Q442" s="191" t="e">
        <f t="shared" si="34"/>
        <v>#N/A</v>
      </c>
      <c r="R442" s="191" t="e">
        <f t="shared" si="35"/>
        <v>#N/A</v>
      </c>
      <c r="S442" s="191" t="e">
        <f t="shared" si="38"/>
        <v>#N/A</v>
      </c>
      <c r="T442" s="192" t="e">
        <f>VLOOKUP(D442,'PC Receitas'!$N$4:$O$14,2,FALSE)</f>
        <v>#N/A</v>
      </c>
    </row>
    <row r="443" spans="3:20" ht="19.5" customHeight="1" thickTop="1" thickBot="1" x14ac:dyDescent="0.25">
      <c r="C443" s="58"/>
      <c r="D443" s="58"/>
      <c r="E443" s="58"/>
      <c r="F443" s="58"/>
      <c r="G443" s="58"/>
      <c r="H443" s="58"/>
      <c r="I443" s="59"/>
      <c r="J443" s="60"/>
      <c r="K443" s="57">
        <f t="shared" ca="1" si="37"/>
        <v>102300</v>
      </c>
      <c r="P443" s="188" t="e">
        <f t="shared" si="36"/>
        <v>#N/A</v>
      </c>
      <c r="Q443" s="191" t="e">
        <f t="shared" si="34"/>
        <v>#N/A</v>
      </c>
      <c r="R443" s="191" t="e">
        <f t="shared" si="35"/>
        <v>#N/A</v>
      </c>
      <c r="S443" s="191" t="e">
        <f t="shared" si="38"/>
        <v>#N/A</v>
      </c>
      <c r="T443" s="192" t="e">
        <f>VLOOKUP(D443,'PC Receitas'!$N$4:$O$14,2,FALSE)</f>
        <v>#N/A</v>
      </c>
    </row>
    <row r="444" spans="3:20" ht="19.5" customHeight="1" thickTop="1" thickBot="1" x14ac:dyDescent="0.25">
      <c r="C444" s="58"/>
      <c r="D444" s="58"/>
      <c r="E444" s="58"/>
      <c r="F444" s="58"/>
      <c r="G444" s="58"/>
      <c r="H444" s="58"/>
      <c r="I444" s="59"/>
      <c r="J444" s="60"/>
      <c r="K444" s="57">
        <f t="shared" ca="1" si="37"/>
        <v>102300</v>
      </c>
      <c r="P444" s="188" t="e">
        <f t="shared" si="36"/>
        <v>#N/A</v>
      </c>
      <c r="Q444" s="191" t="e">
        <f t="shared" si="34"/>
        <v>#N/A</v>
      </c>
      <c r="R444" s="191" t="e">
        <f t="shared" si="35"/>
        <v>#N/A</v>
      </c>
      <c r="S444" s="191" t="e">
        <f t="shared" si="38"/>
        <v>#N/A</v>
      </c>
      <c r="T444" s="192" t="e">
        <f>VLOOKUP(D444,'PC Receitas'!$N$4:$O$14,2,FALSE)</f>
        <v>#N/A</v>
      </c>
    </row>
    <row r="445" spans="3:20" ht="19.5" customHeight="1" thickTop="1" thickBot="1" x14ac:dyDescent="0.25">
      <c r="C445" s="58"/>
      <c r="D445" s="58"/>
      <c r="E445" s="58"/>
      <c r="F445" s="58"/>
      <c r="G445" s="58"/>
      <c r="H445" s="58"/>
      <c r="I445" s="59"/>
      <c r="J445" s="60"/>
      <c r="K445" s="57">
        <f t="shared" ca="1" si="37"/>
        <v>102300</v>
      </c>
      <c r="P445" s="188" t="e">
        <f t="shared" si="36"/>
        <v>#N/A</v>
      </c>
      <c r="Q445" s="191" t="e">
        <f t="shared" si="34"/>
        <v>#N/A</v>
      </c>
      <c r="R445" s="191" t="e">
        <f t="shared" si="35"/>
        <v>#N/A</v>
      </c>
      <c r="S445" s="191" t="e">
        <f t="shared" si="38"/>
        <v>#N/A</v>
      </c>
      <c r="T445" s="192" t="e">
        <f>VLOOKUP(D445,'PC Receitas'!$N$4:$O$14,2,FALSE)</f>
        <v>#N/A</v>
      </c>
    </row>
    <row r="446" spans="3:20" ht="19.5" customHeight="1" thickTop="1" thickBot="1" x14ac:dyDescent="0.25">
      <c r="C446" s="58"/>
      <c r="D446" s="58"/>
      <c r="E446" s="58"/>
      <c r="F446" s="58"/>
      <c r="G446" s="58"/>
      <c r="H446" s="58"/>
      <c r="I446" s="59"/>
      <c r="J446" s="60"/>
      <c r="K446" s="57">
        <f t="shared" ca="1" si="37"/>
        <v>102300</v>
      </c>
      <c r="P446" s="188" t="e">
        <f t="shared" si="36"/>
        <v>#N/A</v>
      </c>
      <c r="Q446" s="191" t="e">
        <f t="shared" si="34"/>
        <v>#N/A</v>
      </c>
      <c r="R446" s="191" t="e">
        <f t="shared" si="35"/>
        <v>#N/A</v>
      </c>
      <c r="S446" s="191" t="e">
        <f t="shared" si="38"/>
        <v>#N/A</v>
      </c>
      <c r="T446" s="192" t="e">
        <f>VLOOKUP(D446,'PC Receitas'!$N$4:$O$14,2,FALSE)</f>
        <v>#N/A</v>
      </c>
    </row>
    <row r="447" spans="3:20" ht="19.5" customHeight="1" thickTop="1" thickBot="1" x14ac:dyDescent="0.25">
      <c r="C447" s="58"/>
      <c r="D447" s="58"/>
      <c r="E447" s="58"/>
      <c r="F447" s="58"/>
      <c r="G447" s="58"/>
      <c r="H447" s="58"/>
      <c r="I447" s="59"/>
      <c r="J447" s="60"/>
      <c r="K447" s="57">
        <f t="shared" ca="1" si="37"/>
        <v>102300</v>
      </c>
      <c r="P447" s="188" t="e">
        <f t="shared" si="36"/>
        <v>#N/A</v>
      </c>
      <c r="Q447" s="191" t="e">
        <f t="shared" si="34"/>
        <v>#N/A</v>
      </c>
      <c r="R447" s="191" t="e">
        <f t="shared" si="35"/>
        <v>#N/A</v>
      </c>
      <c r="S447" s="191" t="e">
        <f t="shared" si="38"/>
        <v>#N/A</v>
      </c>
      <c r="T447" s="192" t="e">
        <f>VLOOKUP(D447,'PC Receitas'!$N$4:$O$14,2,FALSE)</f>
        <v>#N/A</v>
      </c>
    </row>
    <row r="448" spans="3:20" ht="19.5" customHeight="1" thickTop="1" thickBot="1" x14ac:dyDescent="0.25">
      <c r="C448" s="58"/>
      <c r="D448" s="58"/>
      <c r="E448" s="58"/>
      <c r="F448" s="58"/>
      <c r="G448" s="58"/>
      <c r="H448" s="58"/>
      <c r="I448" s="59"/>
      <c r="J448" s="60"/>
      <c r="K448" s="57">
        <f t="shared" ca="1" si="37"/>
        <v>102300</v>
      </c>
      <c r="P448" s="188" t="e">
        <f t="shared" si="36"/>
        <v>#N/A</v>
      </c>
      <c r="Q448" s="191" t="e">
        <f t="shared" si="34"/>
        <v>#N/A</v>
      </c>
      <c r="R448" s="191" t="e">
        <f t="shared" si="35"/>
        <v>#N/A</v>
      </c>
      <c r="S448" s="191" t="e">
        <f t="shared" si="38"/>
        <v>#N/A</v>
      </c>
      <c r="T448" s="192" t="e">
        <f>VLOOKUP(D448,'PC Receitas'!$N$4:$O$14,2,FALSE)</f>
        <v>#N/A</v>
      </c>
    </row>
    <row r="449" spans="3:20" ht="19.5" customHeight="1" thickTop="1" thickBot="1" x14ac:dyDescent="0.25">
      <c r="C449" s="58"/>
      <c r="D449" s="58"/>
      <c r="E449" s="58"/>
      <c r="F449" s="58"/>
      <c r="G449" s="58"/>
      <c r="H449" s="58"/>
      <c r="I449" s="59"/>
      <c r="J449" s="60"/>
      <c r="K449" s="57">
        <f t="shared" ca="1" si="37"/>
        <v>102300</v>
      </c>
      <c r="P449" s="188" t="e">
        <f t="shared" si="36"/>
        <v>#N/A</v>
      </c>
      <c r="Q449" s="191" t="e">
        <f t="shared" si="34"/>
        <v>#N/A</v>
      </c>
      <c r="R449" s="191" t="e">
        <f t="shared" si="35"/>
        <v>#N/A</v>
      </c>
      <c r="S449" s="191" t="e">
        <f t="shared" si="38"/>
        <v>#N/A</v>
      </c>
      <c r="T449" s="192" t="e">
        <f>VLOOKUP(D449,'PC Receitas'!$N$4:$O$14,2,FALSE)</f>
        <v>#N/A</v>
      </c>
    </row>
    <row r="450" spans="3:20" ht="19.5" customHeight="1" thickTop="1" thickBot="1" x14ac:dyDescent="0.25">
      <c r="C450" s="58"/>
      <c r="D450" s="58"/>
      <c r="E450" s="58"/>
      <c r="F450" s="58"/>
      <c r="G450" s="58"/>
      <c r="H450" s="58"/>
      <c r="I450" s="59"/>
      <c r="J450" s="60"/>
      <c r="K450" s="57">
        <f t="shared" ca="1" si="37"/>
        <v>102300</v>
      </c>
      <c r="P450" s="188" t="e">
        <f t="shared" si="36"/>
        <v>#N/A</v>
      </c>
      <c r="Q450" s="191" t="e">
        <f t="shared" si="34"/>
        <v>#N/A</v>
      </c>
      <c r="R450" s="191" t="e">
        <f t="shared" si="35"/>
        <v>#N/A</v>
      </c>
      <c r="S450" s="191" t="e">
        <f t="shared" si="38"/>
        <v>#N/A</v>
      </c>
      <c r="T450" s="192" t="e">
        <f>VLOOKUP(D450,'PC Receitas'!$N$4:$O$14,2,FALSE)</f>
        <v>#N/A</v>
      </c>
    </row>
    <row r="451" spans="3:20" ht="19.5" customHeight="1" thickTop="1" thickBot="1" x14ac:dyDescent="0.25">
      <c r="C451" s="58"/>
      <c r="D451" s="58"/>
      <c r="E451" s="58"/>
      <c r="F451" s="58"/>
      <c r="G451" s="58"/>
      <c r="H451" s="58"/>
      <c r="I451" s="59"/>
      <c r="J451" s="60"/>
      <c r="K451" s="57">
        <f t="shared" ca="1" si="37"/>
        <v>102300</v>
      </c>
      <c r="P451" s="188" t="e">
        <f t="shared" si="36"/>
        <v>#N/A</v>
      </c>
      <c r="Q451" s="191" t="e">
        <f t="shared" si="34"/>
        <v>#N/A</v>
      </c>
      <c r="R451" s="191" t="e">
        <f t="shared" si="35"/>
        <v>#N/A</v>
      </c>
      <c r="S451" s="191" t="e">
        <f t="shared" si="38"/>
        <v>#N/A</v>
      </c>
      <c r="T451" s="192" t="e">
        <f>VLOOKUP(D451,'PC Receitas'!$N$4:$O$14,2,FALSE)</f>
        <v>#N/A</v>
      </c>
    </row>
    <row r="452" spans="3:20" ht="19.5" customHeight="1" thickTop="1" thickBot="1" x14ac:dyDescent="0.25">
      <c r="C452" s="58"/>
      <c r="D452" s="58"/>
      <c r="E452" s="58"/>
      <c r="F452" s="58"/>
      <c r="G452" s="58"/>
      <c r="H452" s="58"/>
      <c r="I452" s="59"/>
      <c r="J452" s="60"/>
      <c r="K452" s="57">
        <f t="shared" ca="1" si="37"/>
        <v>102300</v>
      </c>
      <c r="P452" s="188" t="e">
        <f t="shared" si="36"/>
        <v>#N/A</v>
      </c>
      <c r="Q452" s="191" t="e">
        <f t="shared" si="34"/>
        <v>#N/A</v>
      </c>
      <c r="R452" s="191" t="e">
        <f t="shared" si="35"/>
        <v>#N/A</v>
      </c>
      <c r="S452" s="191" t="e">
        <f t="shared" si="38"/>
        <v>#N/A</v>
      </c>
      <c r="T452" s="192" t="e">
        <f>VLOOKUP(D452,'PC Receitas'!$N$4:$O$14,2,FALSE)</f>
        <v>#N/A</v>
      </c>
    </row>
    <row r="453" spans="3:20" ht="19.5" customHeight="1" thickTop="1" thickBot="1" x14ac:dyDescent="0.25">
      <c r="C453" s="58"/>
      <c r="D453" s="58"/>
      <c r="E453" s="58"/>
      <c r="F453" s="58"/>
      <c r="G453" s="58"/>
      <c r="H453" s="58"/>
      <c r="I453" s="59"/>
      <c r="J453" s="60"/>
      <c r="K453" s="57">
        <f t="shared" ca="1" si="37"/>
        <v>102300</v>
      </c>
      <c r="P453" s="188" t="e">
        <f t="shared" si="36"/>
        <v>#N/A</v>
      </c>
      <c r="Q453" s="191" t="e">
        <f t="shared" si="34"/>
        <v>#N/A</v>
      </c>
      <c r="R453" s="191" t="e">
        <f t="shared" si="35"/>
        <v>#N/A</v>
      </c>
      <c r="S453" s="191" t="e">
        <f t="shared" si="38"/>
        <v>#N/A</v>
      </c>
      <c r="T453" s="192" t="e">
        <f>VLOOKUP(D453,'PC Receitas'!$N$4:$O$14,2,FALSE)</f>
        <v>#N/A</v>
      </c>
    </row>
    <row r="454" spans="3:20" ht="19.5" customHeight="1" thickTop="1" thickBot="1" x14ac:dyDescent="0.25">
      <c r="C454" s="58"/>
      <c r="D454" s="58"/>
      <c r="E454" s="58"/>
      <c r="F454" s="58"/>
      <c r="G454" s="58"/>
      <c r="H454" s="58"/>
      <c r="I454" s="59"/>
      <c r="J454" s="60"/>
      <c r="K454" s="57">
        <f t="shared" ca="1" si="37"/>
        <v>102300</v>
      </c>
      <c r="P454" s="188" t="e">
        <f t="shared" si="36"/>
        <v>#N/A</v>
      </c>
      <c r="Q454" s="191" t="e">
        <f t="shared" ref="Q454:Q517" si="39">IF(T454="Despesas_de_Moradia","Despesa",IF(T454="Despesas_com_Alimentacao","Despesa",IF(T454="Despesas_com_Saude","Despesa","")))</f>
        <v>#N/A</v>
      </c>
      <c r="R454" s="191" t="e">
        <f t="shared" ref="R454:R517" si="40">IF(T454="Renda_Familiar","Receita",IF(T454="Receitas_com_Aplicacoes_Financeiras","Receita",IF(T454="Outras_Receitas","Receita","")))</f>
        <v>#N/A</v>
      </c>
      <c r="S454" s="191" t="e">
        <f t="shared" si="38"/>
        <v>#N/A</v>
      </c>
      <c r="T454" s="192" t="e">
        <f>VLOOKUP(D454,'PC Receitas'!$N$4:$O$14,2,FALSE)</f>
        <v>#N/A</v>
      </c>
    </row>
    <row r="455" spans="3:20" ht="19.5" customHeight="1" thickTop="1" thickBot="1" x14ac:dyDescent="0.25">
      <c r="C455" s="58"/>
      <c r="D455" s="58"/>
      <c r="E455" s="58"/>
      <c r="F455" s="58"/>
      <c r="G455" s="58"/>
      <c r="H455" s="58"/>
      <c r="I455" s="59"/>
      <c r="J455" s="60"/>
      <c r="K455" s="57">
        <f t="shared" ca="1" si="37"/>
        <v>102300</v>
      </c>
      <c r="P455" s="188" t="e">
        <f t="shared" si="36"/>
        <v>#N/A</v>
      </c>
      <c r="Q455" s="191" t="e">
        <f t="shared" si="39"/>
        <v>#N/A</v>
      </c>
      <c r="R455" s="191" t="e">
        <f t="shared" si="40"/>
        <v>#N/A</v>
      </c>
      <c r="S455" s="191" t="e">
        <f t="shared" si="38"/>
        <v>#N/A</v>
      </c>
      <c r="T455" s="192" t="e">
        <f>VLOOKUP(D455,'PC Receitas'!$N$4:$O$14,2,FALSE)</f>
        <v>#N/A</v>
      </c>
    </row>
    <row r="456" spans="3:20" ht="19.5" customHeight="1" thickTop="1" thickBot="1" x14ac:dyDescent="0.25">
      <c r="C456" s="58"/>
      <c r="D456" s="58"/>
      <c r="E456" s="58"/>
      <c r="F456" s="58"/>
      <c r="G456" s="58"/>
      <c r="H456" s="58"/>
      <c r="I456" s="59"/>
      <c r="J456" s="60"/>
      <c r="K456" s="57">
        <f t="shared" ca="1" si="37"/>
        <v>102300</v>
      </c>
      <c r="P456" s="188" t="e">
        <f t="shared" si="36"/>
        <v>#N/A</v>
      </c>
      <c r="Q456" s="191" t="e">
        <f t="shared" si="39"/>
        <v>#N/A</v>
      </c>
      <c r="R456" s="191" t="e">
        <f t="shared" si="40"/>
        <v>#N/A</v>
      </c>
      <c r="S456" s="191" t="e">
        <f t="shared" si="38"/>
        <v>#N/A</v>
      </c>
      <c r="T456" s="192" t="e">
        <f>VLOOKUP(D456,'PC Receitas'!$N$4:$O$14,2,FALSE)</f>
        <v>#N/A</v>
      </c>
    </row>
    <row r="457" spans="3:20" ht="19.5" customHeight="1" thickTop="1" thickBot="1" x14ac:dyDescent="0.25">
      <c r="C457" s="58"/>
      <c r="D457" s="58"/>
      <c r="E457" s="58"/>
      <c r="F457" s="58"/>
      <c r="G457" s="58"/>
      <c r="H457" s="58"/>
      <c r="I457" s="59"/>
      <c r="J457" s="60"/>
      <c r="K457" s="57">
        <f t="shared" ca="1" si="37"/>
        <v>102300</v>
      </c>
      <c r="P457" s="188" t="e">
        <f t="shared" si="36"/>
        <v>#N/A</v>
      </c>
      <c r="Q457" s="191" t="e">
        <f t="shared" si="39"/>
        <v>#N/A</v>
      </c>
      <c r="R457" s="191" t="e">
        <f t="shared" si="40"/>
        <v>#N/A</v>
      </c>
      <c r="S457" s="191" t="e">
        <f t="shared" si="38"/>
        <v>#N/A</v>
      </c>
      <c r="T457" s="192" t="e">
        <f>VLOOKUP(D457,'PC Receitas'!$N$4:$O$14,2,FALSE)</f>
        <v>#N/A</v>
      </c>
    </row>
    <row r="458" spans="3:20" ht="19.5" customHeight="1" thickTop="1" thickBot="1" x14ac:dyDescent="0.25">
      <c r="C458" s="58"/>
      <c r="D458" s="58"/>
      <c r="E458" s="58"/>
      <c r="F458" s="58"/>
      <c r="G458" s="58"/>
      <c r="H458" s="58"/>
      <c r="I458" s="59"/>
      <c r="J458" s="60"/>
      <c r="K458" s="57">
        <f t="shared" ca="1" si="37"/>
        <v>102300</v>
      </c>
      <c r="P458" s="188" t="e">
        <f t="shared" si="36"/>
        <v>#N/A</v>
      </c>
      <c r="Q458" s="191" t="e">
        <f t="shared" si="39"/>
        <v>#N/A</v>
      </c>
      <c r="R458" s="191" t="e">
        <f t="shared" si="40"/>
        <v>#N/A</v>
      </c>
      <c r="S458" s="191" t="e">
        <f t="shared" si="38"/>
        <v>#N/A</v>
      </c>
      <c r="T458" s="192" t="e">
        <f>VLOOKUP(D458,'PC Receitas'!$N$4:$O$14,2,FALSE)</f>
        <v>#N/A</v>
      </c>
    </row>
    <row r="459" spans="3:20" ht="19.5" customHeight="1" thickTop="1" thickBot="1" x14ac:dyDescent="0.25">
      <c r="C459" s="58"/>
      <c r="D459" s="58"/>
      <c r="E459" s="58"/>
      <c r="F459" s="58"/>
      <c r="G459" s="58"/>
      <c r="H459" s="58"/>
      <c r="I459" s="59"/>
      <c r="J459" s="60"/>
      <c r="K459" s="57">
        <f t="shared" ca="1" si="37"/>
        <v>102300</v>
      </c>
      <c r="P459" s="188" t="e">
        <f t="shared" si="36"/>
        <v>#N/A</v>
      </c>
      <c r="Q459" s="191" t="e">
        <f t="shared" si="39"/>
        <v>#N/A</v>
      </c>
      <c r="R459" s="191" t="e">
        <f t="shared" si="40"/>
        <v>#N/A</v>
      </c>
      <c r="S459" s="191" t="e">
        <f t="shared" si="38"/>
        <v>#N/A</v>
      </c>
      <c r="T459" s="192" t="e">
        <f>VLOOKUP(D459,'PC Receitas'!$N$4:$O$14,2,FALSE)</f>
        <v>#N/A</v>
      </c>
    </row>
    <row r="460" spans="3:20" ht="19.5" customHeight="1" thickTop="1" thickBot="1" x14ac:dyDescent="0.25">
      <c r="C460" s="58"/>
      <c r="D460" s="58"/>
      <c r="E460" s="58"/>
      <c r="F460" s="58"/>
      <c r="G460" s="58"/>
      <c r="H460" s="58"/>
      <c r="I460" s="59"/>
      <c r="J460" s="60"/>
      <c r="K460" s="57">
        <f t="shared" ca="1" si="37"/>
        <v>102300</v>
      </c>
      <c r="P460" s="188" t="e">
        <f t="shared" si="36"/>
        <v>#N/A</v>
      </c>
      <c r="Q460" s="191" t="e">
        <f t="shared" si="39"/>
        <v>#N/A</v>
      </c>
      <c r="R460" s="191" t="e">
        <f t="shared" si="40"/>
        <v>#N/A</v>
      </c>
      <c r="S460" s="191" t="e">
        <f t="shared" si="38"/>
        <v>#N/A</v>
      </c>
      <c r="T460" s="192" t="e">
        <f>VLOOKUP(D460,'PC Receitas'!$N$4:$O$14,2,FALSE)</f>
        <v>#N/A</v>
      </c>
    </row>
    <row r="461" spans="3:20" ht="19.5" customHeight="1" thickTop="1" thickBot="1" x14ac:dyDescent="0.25">
      <c r="C461" s="58"/>
      <c r="D461" s="58"/>
      <c r="E461" s="58"/>
      <c r="F461" s="58"/>
      <c r="G461" s="58"/>
      <c r="H461" s="58"/>
      <c r="I461" s="59"/>
      <c r="J461" s="60"/>
      <c r="K461" s="57">
        <f t="shared" ca="1" si="37"/>
        <v>102300</v>
      </c>
      <c r="P461" s="188" t="e">
        <f t="shared" si="36"/>
        <v>#N/A</v>
      </c>
      <c r="Q461" s="191" t="e">
        <f t="shared" si="39"/>
        <v>#N/A</v>
      </c>
      <c r="R461" s="191" t="e">
        <f t="shared" si="40"/>
        <v>#N/A</v>
      </c>
      <c r="S461" s="191" t="e">
        <f t="shared" si="38"/>
        <v>#N/A</v>
      </c>
      <c r="T461" s="192" t="e">
        <f>VLOOKUP(D461,'PC Receitas'!$N$4:$O$14,2,FALSE)</f>
        <v>#N/A</v>
      </c>
    </row>
    <row r="462" spans="3:20" ht="19.5" customHeight="1" thickTop="1" thickBot="1" x14ac:dyDescent="0.25">
      <c r="C462" s="58"/>
      <c r="D462" s="58"/>
      <c r="E462" s="58"/>
      <c r="F462" s="58"/>
      <c r="G462" s="58"/>
      <c r="H462" s="58"/>
      <c r="I462" s="59"/>
      <c r="J462" s="60"/>
      <c r="K462" s="57">
        <f t="shared" ca="1" si="37"/>
        <v>102300</v>
      </c>
      <c r="P462" s="188" t="e">
        <f t="shared" si="36"/>
        <v>#N/A</v>
      </c>
      <c r="Q462" s="191" t="e">
        <f t="shared" si="39"/>
        <v>#N/A</v>
      </c>
      <c r="R462" s="191" t="e">
        <f t="shared" si="40"/>
        <v>#N/A</v>
      </c>
      <c r="S462" s="191" t="e">
        <f t="shared" si="38"/>
        <v>#N/A</v>
      </c>
      <c r="T462" s="192" t="e">
        <f>VLOOKUP(D462,'PC Receitas'!$N$4:$O$14,2,FALSE)</f>
        <v>#N/A</v>
      </c>
    </row>
    <row r="463" spans="3:20" ht="19.5" customHeight="1" thickTop="1" thickBot="1" x14ac:dyDescent="0.25">
      <c r="C463" s="58"/>
      <c r="D463" s="58"/>
      <c r="E463" s="58"/>
      <c r="F463" s="58"/>
      <c r="G463" s="58"/>
      <c r="H463" s="58"/>
      <c r="I463" s="59"/>
      <c r="J463" s="60"/>
      <c r="K463" s="57">
        <f t="shared" ca="1" si="37"/>
        <v>102300</v>
      </c>
      <c r="P463" s="188" t="e">
        <f t="shared" si="36"/>
        <v>#N/A</v>
      </c>
      <c r="Q463" s="191" t="e">
        <f t="shared" si="39"/>
        <v>#N/A</v>
      </c>
      <c r="R463" s="191" t="e">
        <f t="shared" si="40"/>
        <v>#N/A</v>
      </c>
      <c r="S463" s="191" t="e">
        <f t="shared" si="38"/>
        <v>#N/A</v>
      </c>
      <c r="T463" s="192" t="e">
        <f>VLOOKUP(D463,'PC Receitas'!$N$4:$O$14,2,FALSE)</f>
        <v>#N/A</v>
      </c>
    </row>
    <row r="464" spans="3:20" ht="19.5" customHeight="1" thickTop="1" thickBot="1" x14ac:dyDescent="0.25">
      <c r="C464" s="58"/>
      <c r="D464" s="58"/>
      <c r="E464" s="58"/>
      <c r="F464" s="58"/>
      <c r="G464" s="58"/>
      <c r="H464" s="58"/>
      <c r="I464" s="59"/>
      <c r="J464" s="60"/>
      <c r="K464" s="57">
        <f t="shared" ca="1" si="37"/>
        <v>102300</v>
      </c>
      <c r="P464" s="188" t="e">
        <f t="shared" ref="P464:P527" si="41">IF(T464="Despesas_com_Transportes","Despesa",IF(T464="Despesas_com_Lazer_e_Informacao","Despesa",IF(T464="Outras_Despesas","Despesa",IF(T464="Imposto_de_Renda","Despesa",IF(T464="Investimentos_Bens","Despesa","")))))</f>
        <v>#N/A</v>
      </c>
      <c r="Q464" s="191" t="e">
        <f t="shared" si="39"/>
        <v>#N/A</v>
      </c>
      <c r="R464" s="191" t="e">
        <f t="shared" si="40"/>
        <v>#N/A</v>
      </c>
      <c r="S464" s="191" t="e">
        <f t="shared" si="38"/>
        <v>#N/A</v>
      </c>
      <c r="T464" s="192" t="e">
        <f>VLOOKUP(D464,'PC Receitas'!$N$4:$O$14,2,FALSE)</f>
        <v>#N/A</v>
      </c>
    </row>
    <row r="465" spans="3:20" ht="19.5" customHeight="1" thickTop="1" thickBot="1" x14ac:dyDescent="0.25">
      <c r="C465" s="58"/>
      <c r="D465" s="58"/>
      <c r="E465" s="58"/>
      <c r="F465" s="58"/>
      <c r="G465" s="58"/>
      <c r="H465" s="58"/>
      <c r="I465" s="59"/>
      <c r="J465" s="60"/>
      <c r="K465" s="57">
        <f t="shared" ca="1" si="37"/>
        <v>102300</v>
      </c>
      <c r="P465" s="188" t="e">
        <f t="shared" si="41"/>
        <v>#N/A</v>
      </c>
      <c r="Q465" s="191" t="e">
        <f t="shared" si="39"/>
        <v>#N/A</v>
      </c>
      <c r="R465" s="191" t="e">
        <f t="shared" si="40"/>
        <v>#N/A</v>
      </c>
      <c r="S465" s="191" t="e">
        <f t="shared" si="38"/>
        <v>#N/A</v>
      </c>
      <c r="T465" s="192" t="e">
        <f>VLOOKUP(D465,'PC Receitas'!$N$4:$O$14,2,FALSE)</f>
        <v>#N/A</v>
      </c>
    </row>
    <row r="466" spans="3:20" ht="19.5" customHeight="1" thickTop="1" thickBot="1" x14ac:dyDescent="0.25">
      <c r="C466" s="58"/>
      <c r="D466" s="58"/>
      <c r="E466" s="58"/>
      <c r="F466" s="58"/>
      <c r="G466" s="58"/>
      <c r="H466" s="58"/>
      <c r="I466" s="59"/>
      <c r="J466" s="60"/>
      <c r="K466" s="57">
        <f t="shared" ca="1" si="37"/>
        <v>102300</v>
      </c>
      <c r="P466" s="188" t="e">
        <f t="shared" si="41"/>
        <v>#N/A</v>
      </c>
      <c r="Q466" s="191" t="e">
        <f t="shared" si="39"/>
        <v>#N/A</v>
      </c>
      <c r="R466" s="191" t="e">
        <f t="shared" si="40"/>
        <v>#N/A</v>
      </c>
      <c r="S466" s="191" t="e">
        <f t="shared" si="38"/>
        <v>#N/A</v>
      </c>
      <c r="T466" s="192"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102300</v>
      </c>
      <c r="P467" s="188" t="e">
        <f t="shared" si="41"/>
        <v>#N/A</v>
      </c>
      <c r="Q467" s="191" t="e">
        <f t="shared" si="39"/>
        <v>#N/A</v>
      </c>
      <c r="R467" s="191" t="e">
        <f t="shared" si="40"/>
        <v>#N/A</v>
      </c>
      <c r="S467" s="191" t="e">
        <f t="shared" si="38"/>
        <v>#N/A</v>
      </c>
      <c r="T467" s="192" t="e">
        <f>VLOOKUP(D467,'PC Receitas'!$N$4:$O$14,2,FALSE)</f>
        <v>#N/A</v>
      </c>
    </row>
    <row r="468" spans="3:20" ht="19.5" customHeight="1" thickTop="1" thickBot="1" x14ac:dyDescent="0.25">
      <c r="C468" s="58"/>
      <c r="D468" s="58"/>
      <c r="E468" s="58"/>
      <c r="F468" s="58"/>
      <c r="G468" s="58"/>
      <c r="H468" s="58"/>
      <c r="I468" s="59"/>
      <c r="J468" s="60"/>
      <c r="K468" s="57">
        <f t="shared" ca="1" si="42"/>
        <v>102300</v>
      </c>
      <c r="P468" s="188" t="e">
        <f t="shared" si="41"/>
        <v>#N/A</v>
      </c>
      <c r="Q468" s="191" t="e">
        <f t="shared" si="39"/>
        <v>#N/A</v>
      </c>
      <c r="R468" s="191" t="e">
        <f t="shared" si="40"/>
        <v>#N/A</v>
      </c>
      <c r="S468" s="191" t="e">
        <f t="shared" ref="S468:S531" si="43">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ca="1" si="42"/>
        <v>102300</v>
      </c>
      <c r="P469" s="188" t="e">
        <f t="shared" si="41"/>
        <v>#N/A</v>
      </c>
      <c r="Q469" s="191" t="e">
        <f t="shared" si="39"/>
        <v>#N/A</v>
      </c>
      <c r="R469" s="191" t="e">
        <f t="shared" si="40"/>
        <v>#N/A</v>
      </c>
      <c r="S469" s="191" t="e">
        <f t="shared" si="43"/>
        <v>#N/A</v>
      </c>
      <c r="T469" s="192" t="e">
        <f>VLOOKUP(D469,'PC Receitas'!$N$4:$O$14,2,FALSE)</f>
        <v>#N/A</v>
      </c>
    </row>
    <row r="470" spans="3:20" ht="19.5" customHeight="1" thickTop="1" thickBot="1" x14ac:dyDescent="0.25">
      <c r="C470" s="58"/>
      <c r="D470" s="58"/>
      <c r="E470" s="58"/>
      <c r="F470" s="58"/>
      <c r="G470" s="58"/>
      <c r="H470" s="58"/>
      <c r="I470" s="59"/>
      <c r="J470" s="60"/>
      <c r="K470" s="57">
        <f t="shared" ca="1" si="42"/>
        <v>102300</v>
      </c>
      <c r="P470" s="188" t="e">
        <f t="shared" si="41"/>
        <v>#N/A</v>
      </c>
      <c r="Q470" s="191" t="e">
        <f t="shared" si="39"/>
        <v>#N/A</v>
      </c>
      <c r="R470" s="191" t="e">
        <f t="shared" si="40"/>
        <v>#N/A</v>
      </c>
      <c r="S470" s="191" t="e">
        <f t="shared" si="43"/>
        <v>#N/A</v>
      </c>
      <c r="T470" s="192" t="e">
        <f>VLOOKUP(D470,'PC Receitas'!$N$4:$O$14,2,FALSE)</f>
        <v>#N/A</v>
      </c>
    </row>
    <row r="471" spans="3:20" ht="19.5" customHeight="1" thickTop="1" thickBot="1" x14ac:dyDescent="0.25">
      <c r="C471" s="58"/>
      <c r="D471" s="58"/>
      <c r="E471" s="58"/>
      <c r="F471" s="58"/>
      <c r="G471" s="58"/>
      <c r="H471" s="58"/>
      <c r="I471" s="59"/>
      <c r="J471" s="60"/>
      <c r="K471" s="57">
        <f t="shared" ca="1" si="42"/>
        <v>102300</v>
      </c>
      <c r="P471" s="188" t="e">
        <f t="shared" si="41"/>
        <v>#N/A</v>
      </c>
      <c r="Q471" s="191" t="e">
        <f t="shared" si="39"/>
        <v>#N/A</v>
      </c>
      <c r="R471" s="191" t="e">
        <f t="shared" si="40"/>
        <v>#N/A</v>
      </c>
      <c r="S471" s="191" t="e">
        <f t="shared" si="43"/>
        <v>#N/A</v>
      </c>
      <c r="T471" s="192" t="e">
        <f>VLOOKUP(D471,'PC Receitas'!$N$4:$O$14,2,FALSE)</f>
        <v>#N/A</v>
      </c>
    </row>
    <row r="472" spans="3:20" ht="19.5" customHeight="1" thickTop="1" thickBot="1" x14ac:dyDescent="0.25">
      <c r="C472" s="58"/>
      <c r="D472" s="58"/>
      <c r="E472" s="58"/>
      <c r="F472" s="58"/>
      <c r="G472" s="58"/>
      <c r="H472" s="58"/>
      <c r="I472" s="59"/>
      <c r="J472" s="60"/>
      <c r="K472" s="57">
        <f t="shared" ca="1" si="42"/>
        <v>102300</v>
      </c>
      <c r="P472" s="188" t="e">
        <f t="shared" si="41"/>
        <v>#N/A</v>
      </c>
      <c r="Q472" s="191" t="e">
        <f t="shared" si="39"/>
        <v>#N/A</v>
      </c>
      <c r="R472" s="191" t="e">
        <f t="shared" si="40"/>
        <v>#N/A</v>
      </c>
      <c r="S472" s="191" t="e">
        <f t="shared" si="43"/>
        <v>#N/A</v>
      </c>
      <c r="T472" s="192" t="e">
        <f>VLOOKUP(D472,'PC Receitas'!$N$4:$O$14,2,FALSE)</f>
        <v>#N/A</v>
      </c>
    </row>
    <row r="473" spans="3:20" ht="19.5" customHeight="1" thickTop="1" thickBot="1" x14ac:dyDescent="0.25">
      <c r="C473" s="58"/>
      <c r="D473" s="58"/>
      <c r="E473" s="58"/>
      <c r="F473" s="58"/>
      <c r="G473" s="58"/>
      <c r="H473" s="58"/>
      <c r="I473" s="59"/>
      <c r="J473" s="60"/>
      <c r="K473" s="57">
        <f t="shared" ca="1" si="42"/>
        <v>102300</v>
      </c>
      <c r="P473" s="188" t="e">
        <f t="shared" si="41"/>
        <v>#N/A</v>
      </c>
      <c r="Q473" s="191" t="e">
        <f t="shared" si="39"/>
        <v>#N/A</v>
      </c>
      <c r="R473" s="191" t="e">
        <f t="shared" si="40"/>
        <v>#N/A</v>
      </c>
      <c r="S473" s="191" t="e">
        <f t="shared" si="43"/>
        <v>#N/A</v>
      </c>
      <c r="T473" s="192" t="e">
        <f>VLOOKUP(D473,'PC Receitas'!$N$4:$O$14,2,FALSE)</f>
        <v>#N/A</v>
      </c>
    </row>
    <row r="474" spans="3:20" ht="19.5" customHeight="1" thickTop="1" thickBot="1" x14ac:dyDescent="0.25">
      <c r="C474" s="58"/>
      <c r="D474" s="58"/>
      <c r="E474" s="58"/>
      <c r="F474" s="58"/>
      <c r="G474" s="58"/>
      <c r="H474" s="58"/>
      <c r="I474" s="59"/>
      <c r="J474" s="60"/>
      <c r="K474" s="57">
        <f t="shared" ca="1" si="42"/>
        <v>102300</v>
      </c>
      <c r="P474" s="188" t="e">
        <f t="shared" si="41"/>
        <v>#N/A</v>
      </c>
      <c r="Q474" s="191" t="e">
        <f t="shared" si="39"/>
        <v>#N/A</v>
      </c>
      <c r="R474" s="191" t="e">
        <f t="shared" si="40"/>
        <v>#N/A</v>
      </c>
      <c r="S474" s="191" t="e">
        <f t="shared" si="43"/>
        <v>#N/A</v>
      </c>
      <c r="T474" s="192" t="e">
        <f>VLOOKUP(D474,'PC Receitas'!$N$4:$O$14,2,FALSE)</f>
        <v>#N/A</v>
      </c>
    </row>
    <row r="475" spans="3:20" ht="19.5" customHeight="1" thickTop="1" thickBot="1" x14ac:dyDescent="0.25">
      <c r="C475" s="58"/>
      <c r="D475" s="58"/>
      <c r="E475" s="58"/>
      <c r="F475" s="58"/>
      <c r="G475" s="58"/>
      <c r="H475" s="58"/>
      <c r="I475" s="59"/>
      <c r="J475" s="60"/>
      <c r="K475" s="57">
        <f t="shared" ca="1" si="42"/>
        <v>102300</v>
      </c>
      <c r="P475" s="188" t="e">
        <f t="shared" si="41"/>
        <v>#N/A</v>
      </c>
      <c r="Q475" s="191" t="e">
        <f t="shared" si="39"/>
        <v>#N/A</v>
      </c>
      <c r="R475" s="191" t="e">
        <f t="shared" si="40"/>
        <v>#N/A</v>
      </c>
      <c r="S475" s="191" t="e">
        <f t="shared" si="43"/>
        <v>#N/A</v>
      </c>
      <c r="T475" s="192" t="e">
        <f>VLOOKUP(D475,'PC Receitas'!$N$4:$O$14,2,FALSE)</f>
        <v>#N/A</v>
      </c>
    </row>
    <row r="476" spans="3:20" ht="19.5" customHeight="1" thickTop="1" thickBot="1" x14ac:dyDescent="0.25">
      <c r="C476" s="58"/>
      <c r="D476" s="58"/>
      <c r="E476" s="58"/>
      <c r="F476" s="58"/>
      <c r="G476" s="58"/>
      <c r="H476" s="58"/>
      <c r="I476" s="59"/>
      <c r="J476" s="60"/>
      <c r="K476" s="57">
        <f t="shared" ca="1" si="42"/>
        <v>102300</v>
      </c>
      <c r="P476" s="188" t="e">
        <f t="shared" si="41"/>
        <v>#N/A</v>
      </c>
      <c r="Q476" s="191" t="e">
        <f t="shared" si="39"/>
        <v>#N/A</v>
      </c>
      <c r="R476" s="191" t="e">
        <f t="shared" si="40"/>
        <v>#N/A</v>
      </c>
      <c r="S476" s="191" t="e">
        <f t="shared" si="43"/>
        <v>#N/A</v>
      </c>
      <c r="T476" s="192" t="e">
        <f>VLOOKUP(D476,'PC Receitas'!$N$4:$O$14,2,FALSE)</f>
        <v>#N/A</v>
      </c>
    </row>
    <row r="477" spans="3:20" ht="19.5" customHeight="1" thickTop="1" thickBot="1" x14ac:dyDescent="0.25">
      <c r="C477" s="58"/>
      <c r="D477" s="58"/>
      <c r="E477" s="58"/>
      <c r="F477" s="58"/>
      <c r="G477" s="58"/>
      <c r="H477" s="58"/>
      <c r="I477" s="59"/>
      <c r="J477" s="60"/>
      <c r="K477" s="57">
        <f t="shared" ca="1" si="42"/>
        <v>102300</v>
      </c>
      <c r="P477" s="188" t="e">
        <f t="shared" si="41"/>
        <v>#N/A</v>
      </c>
      <c r="Q477" s="191" t="e">
        <f t="shared" si="39"/>
        <v>#N/A</v>
      </c>
      <c r="R477" s="191" t="e">
        <f t="shared" si="40"/>
        <v>#N/A</v>
      </c>
      <c r="S477" s="191" t="e">
        <f t="shared" si="43"/>
        <v>#N/A</v>
      </c>
      <c r="T477" s="192" t="e">
        <f>VLOOKUP(D477,'PC Receitas'!$N$4:$O$14,2,FALSE)</f>
        <v>#N/A</v>
      </c>
    </row>
    <row r="478" spans="3:20" ht="19.5" customHeight="1" thickTop="1" thickBot="1" x14ac:dyDescent="0.25">
      <c r="C478" s="58"/>
      <c r="D478" s="58"/>
      <c r="E478" s="58"/>
      <c r="F478" s="58"/>
      <c r="G478" s="58"/>
      <c r="H478" s="58"/>
      <c r="I478" s="59"/>
      <c r="J478" s="60"/>
      <c r="K478" s="57">
        <f t="shared" ca="1" si="42"/>
        <v>102300</v>
      </c>
      <c r="P478" s="188" t="e">
        <f t="shared" si="41"/>
        <v>#N/A</v>
      </c>
      <c r="Q478" s="191" t="e">
        <f t="shared" si="39"/>
        <v>#N/A</v>
      </c>
      <c r="R478" s="191" t="e">
        <f t="shared" si="40"/>
        <v>#N/A</v>
      </c>
      <c r="S478" s="191" t="e">
        <f t="shared" si="43"/>
        <v>#N/A</v>
      </c>
      <c r="T478" s="192" t="e">
        <f>VLOOKUP(D478,'PC Receitas'!$N$4:$O$14,2,FALSE)</f>
        <v>#N/A</v>
      </c>
    </row>
    <row r="479" spans="3:20" ht="19.5" customHeight="1" thickTop="1" thickBot="1" x14ac:dyDescent="0.25">
      <c r="C479" s="58"/>
      <c r="D479" s="58"/>
      <c r="E479" s="58"/>
      <c r="F479" s="58"/>
      <c r="G479" s="58"/>
      <c r="H479" s="58"/>
      <c r="I479" s="59"/>
      <c r="J479" s="60"/>
      <c r="K479" s="57">
        <f t="shared" ca="1" si="42"/>
        <v>102300</v>
      </c>
      <c r="P479" s="188" t="e">
        <f t="shared" si="41"/>
        <v>#N/A</v>
      </c>
      <c r="Q479" s="191" t="e">
        <f t="shared" si="39"/>
        <v>#N/A</v>
      </c>
      <c r="R479" s="191" t="e">
        <f t="shared" si="40"/>
        <v>#N/A</v>
      </c>
      <c r="S479" s="191" t="e">
        <f t="shared" si="43"/>
        <v>#N/A</v>
      </c>
      <c r="T479" s="192" t="e">
        <f>VLOOKUP(D479,'PC Receitas'!$N$4:$O$14,2,FALSE)</f>
        <v>#N/A</v>
      </c>
    </row>
    <row r="480" spans="3:20" ht="19.5" customHeight="1" thickTop="1" thickBot="1" x14ac:dyDescent="0.25">
      <c r="C480" s="58"/>
      <c r="D480" s="58"/>
      <c r="E480" s="58"/>
      <c r="F480" s="58"/>
      <c r="G480" s="58"/>
      <c r="H480" s="58"/>
      <c r="I480" s="59"/>
      <c r="J480" s="60"/>
      <c r="K480" s="57">
        <f t="shared" ca="1" si="42"/>
        <v>102300</v>
      </c>
      <c r="P480" s="188" t="e">
        <f t="shared" si="41"/>
        <v>#N/A</v>
      </c>
      <c r="Q480" s="191" t="e">
        <f t="shared" si="39"/>
        <v>#N/A</v>
      </c>
      <c r="R480" s="191" t="e">
        <f t="shared" si="40"/>
        <v>#N/A</v>
      </c>
      <c r="S480" s="191" t="e">
        <f t="shared" si="43"/>
        <v>#N/A</v>
      </c>
      <c r="T480" s="192" t="e">
        <f>VLOOKUP(D480,'PC Receitas'!$N$4:$O$14,2,FALSE)</f>
        <v>#N/A</v>
      </c>
    </row>
    <row r="481" spans="3:20" ht="19.5" customHeight="1" thickTop="1" thickBot="1" x14ac:dyDescent="0.25">
      <c r="C481" s="58"/>
      <c r="D481" s="58"/>
      <c r="E481" s="58"/>
      <c r="F481" s="58"/>
      <c r="G481" s="58"/>
      <c r="H481" s="58"/>
      <c r="I481" s="59"/>
      <c r="J481" s="60"/>
      <c r="K481" s="57">
        <f t="shared" ca="1" si="42"/>
        <v>102300</v>
      </c>
      <c r="P481" s="188" t="e">
        <f t="shared" si="41"/>
        <v>#N/A</v>
      </c>
      <c r="Q481" s="191" t="e">
        <f t="shared" si="39"/>
        <v>#N/A</v>
      </c>
      <c r="R481" s="191" t="e">
        <f t="shared" si="40"/>
        <v>#N/A</v>
      </c>
      <c r="S481" s="191" t="e">
        <f t="shared" si="43"/>
        <v>#N/A</v>
      </c>
      <c r="T481" s="192" t="e">
        <f>VLOOKUP(D481,'PC Receitas'!$N$4:$O$14,2,FALSE)</f>
        <v>#N/A</v>
      </c>
    </row>
    <row r="482" spans="3:20" ht="19.5" customHeight="1" thickTop="1" thickBot="1" x14ac:dyDescent="0.25">
      <c r="C482" s="58"/>
      <c r="D482" s="58"/>
      <c r="E482" s="58"/>
      <c r="F482" s="58"/>
      <c r="G482" s="58"/>
      <c r="H482" s="58"/>
      <c r="I482" s="59"/>
      <c r="J482" s="60"/>
      <c r="K482" s="57">
        <f t="shared" ca="1" si="42"/>
        <v>102300</v>
      </c>
      <c r="P482" s="188" t="e">
        <f t="shared" si="41"/>
        <v>#N/A</v>
      </c>
      <c r="Q482" s="191" t="e">
        <f t="shared" si="39"/>
        <v>#N/A</v>
      </c>
      <c r="R482" s="191" t="e">
        <f t="shared" si="40"/>
        <v>#N/A</v>
      </c>
      <c r="S482" s="191" t="e">
        <f t="shared" si="43"/>
        <v>#N/A</v>
      </c>
      <c r="T482" s="192" t="e">
        <f>VLOOKUP(D482,'PC Receitas'!$N$4:$O$14,2,FALSE)</f>
        <v>#N/A</v>
      </c>
    </row>
    <row r="483" spans="3:20" ht="19.5" customHeight="1" thickTop="1" thickBot="1" x14ac:dyDescent="0.25">
      <c r="C483" s="58"/>
      <c r="D483" s="58"/>
      <c r="E483" s="58"/>
      <c r="F483" s="58"/>
      <c r="G483" s="58"/>
      <c r="H483" s="58"/>
      <c r="I483" s="59"/>
      <c r="J483" s="60"/>
      <c r="K483" s="57">
        <f t="shared" ca="1" si="42"/>
        <v>102300</v>
      </c>
      <c r="P483" s="188" t="e">
        <f t="shared" si="41"/>
        <v>#N/A</v>
      </c>
      <c r="Q483" s="191" t="e">
        <f t="shared" si="39"/>
        <v>#N/A</v>
      </c>
      <c r="R483" s="191" t="e">
        <f t="shared" si="40"/>
        <v>#N/A</v>
      </c>
      <c r="S483" s="191" t="e">
        <f t="shared" si="43"/>
        <v>#N/A</v>
      </c>
      <c r="T483" s="192" t="e">
        <f>VLOOKUP(D483,'PC Receitas'!$N$4:$O$14,2,FALSE)</f>
        <v>#N/A</v>
      </c>
    </row>
    <row r="484" spans="3:20" ht="19.5" customHeight="1" thickTop="1" thickBot="1" x14ac:dyDescent="0.25">
      <c r="C484" s="58"/>
      <c r="D484" s="58"/>
      <c r="E484" s="58"/>
      <c r="F484" s="58"/>
      <c r="G484" s="58"/>
      <c r="H484" s="58"/>
      <c r="I484" s="59"/>
      <c r="J484" s="60"/>
      <c r="K484" s="57">
        <f t="shared" ca="1" si="42"/>
        <v>102300</v>
      </c>
      <c r="P484" s="188" t="e">
        <f t="shared" si="41"/>
        <v>#N/A</v>
      </c>
      <c r="Q484" s="191" t="e">
        <f t="shared" si="39"/>
        <v>#N/A</v>
      </c>
      <c r="R484" s="191" t="e">
        <f t="shared" si="40"/>
        <v>#N/A</v>
      </c>
      <c r="S484" s="191" t="e">
        <f t="shared" si="43"/>
        <v>#N/A</v>
      </c>
      <c r="T484" s="192" t="e">
        <f>VLOOKUP(D484,'PC Receitas'!$N$4:$O$14,2,FALSE)</f>
        <v>#N/A</v>
      </c>
    </row>
    <row r="485" spans="3:20" ht="19.5" customHeight="1" thickTop="1" thickBot="1" x14ac:dyDescent="0.25">
      <c r="C485" s="58"/>
      <c r="D485" s="58"/>
      <c r="E485" s="58"/>
      <c r="F485" s="58"/>
      <c r="G485" s="58"/>
      <c r="H485" s="58"/>
      <c r="I485" s="59"/>
      <c r="J485" s="60"/>
      <c r="K485" s="57">
        <f t="shared" ca="1" si="42"/>
        <v>102300</v>
      </c>
      <c r="P485" s="188" t="e">
        <f t="shared" si="41"/>
        <v>#N/A</v>
      </c>
      <c r="Q485" s="191" t="e">
        <f t="shared" si="39"/>
        <v>#N/A</v>
      </c>
      <c r="R485" s="191" t="e">
        <f t="shared" si="40"/>
        <v>#N/A</v>
      </c>
      <c r="S485" s="191" t="e">
        <f t="shared" si="43"/>
        <v>#N/A</v>
      </c>
      <c r="T485" s="192" t="e">
        <f>VLOOKUP(D485,'PC Receitas'!$N$4:$O$14,2,FALSE)</f>
        <v>#N/A</v>
      </c>
    </row>
    <row r="486" spans="3:20" ht="19.5" customHeight="1" thickTop="1" thickBot="1" x14ac:dyDescent="0.25">
      <c r="C486" s="58"/>
      <c r="D486" s="58"/>
      <c r="E486" s="58"/>
      <c r="F486" s="58"/>
      <c r="G486" s="58"/>
      <c r="H486" s="58"/>
      <c r="I486" s="59"/>
      <c r="J486" s="60"/>
      <c r="K486" s="57">
        <f t="shared" ca="1" si="42"/>
        <v>102300</v>
      </c>
      <c r="P486" s="188" t="e">
        <f t="shared" si="41"/>
        <v>#N/A</v>
      </c>
      <c r="Q486" s="191" t="e">
        <f t="shared" si="39"/>
        <v>#N/A</v>
      </c>
      <c r="R486" s="191" t="e">
        <f t="shared" si="40"/>
        <v>#N/A</v>
      </c>
      <c r="S486" s="191" t="e">
        <f t="shared" si="43"/>
        <v>#N/A</v>
      </c>
      <c r="T486" s="192" t="e">
        <f>VLOOKUP(D486,'PC Receitas'!$N$4:$O$14,2,FALSE)</f>
        <v>#N/A</v>
      </c>
    </row>
    <row r="487" spans="3:20" ht="19.5" customHeight="1" thickTop="1" thickBot="1" x14ac:dyDescent="0.25">
      <c r="C487" s="58"/>
      <c r="D487" s="58"/>
      <c r="E487" s="58"/>
      <c r="F487" s="58"/>
      <c r="G487" s="58"/>
      <c r="H487" s="58"/>
      <c r="I487" s="59"/>
      <c r="J487" s="60"/>
      <c r="K487" s="57">
        <f t="shared" ca="1" si="42"/>
        <v>102300</v>
      </c>
      <c r="P487" s="188" t="e">
        <f t="shared" si="41"/>
        <v>#N/A</v>
      </c>
      <c r="Q487" s="191" t="e">
        <f t="shared" si="39"/>
        <v>#N/A</v>
      </c>
      <c r="R487" s="191" t="e">
        <f t="shared" si="40"/>
        <v>#N/A</v>
      </c>
      <c r="S487" s="191" t="e">
        <f t="shared" si="43"/>
        <v>#N/A</v>
      </c>
      <c r="T487" s="192" t="e">
        <f>VLOOKUP(D487,'PC Receitas'!$N$4:$O$14,2,FALSE)</f>
        <v>#N/A</v>
      </c>
    </row>
    <row r="488" spans="3:20" ht="19.5" customHeight="1" thickTop="1" thickBot="1" x14ac:dyDescent="0.25">
      <c r="C488" s="58"/>
      <c r="D488" s="58"/>
      <c r="E488" s="58"/>
      <c r="F488" s="58"/>
      <c r="G488" s="58"/>
      <c r="H488" s="58"/>
      <c r="I488" s="59"/>
      <c r="J488" s="60"/>
      <c r="K488" s="57">
        <f t="shared" ca="1" si="42"/>
        <v>102300</v>
      </c>
      <c r="P488" s="188" t="e">
        <f t="shared" si="41"/>
        <v>#N/A</v>
      </c>
      <c r="Q488" s="191" t="e">
        <f t="shared" si="39"/>
        <v>#N/A</v>
      </c>
      <c r="R488" s="191" t="e">
        <f t="shared" si="40"/>
        <v>#N/A</v>
      </c>
      <c r="S488" s="191" t="e">
        <f t="shared" si="43"/>
        <v>#N/A</v>
      </c>
      <c r="T488" s="192" t="e">
        <f>VLOOKUP(D488,'PC Receitas'!$N$4:$O$14,2,FALSE)</f>
        <v>#N/A</v>
      </c>
    </row>
    <row r="489" spans="3:20" ht="19.5" customHeight="1" thickTop="1" thickBot="1" x14ac:dyDescent="0.25">
      <c r="C489" s="58"/>
      <c r="D489" s="58"/>
      <c r="E489" s="58"/>
      <c r="F489" s="58"/>
      <c r="G489" s="58"/>
      <c r="H489" s="58"/>
      <c r="I489" s="59"/>
      <c r="J489" s="60"/>
      <c r="K489" s="57">
        <f t="shared" ca="1" si="42"/>
        <v>102300</v>
      </c>
      <c r="P489" s="188" t="e">
        <f t="shared" si="41"/>
        <v>#N/A</v>
      </c>
      <c r="Q489" s="191" t="e">
        <f t="shared" si="39"/>
        <v>#N/A</v>
      </c>
      <c r="R489" s="191" t="e">
        <f t="shared" si="40"/>
        <v>#N/A</v>
      </c>
      <c r="S489" s="191" t="e">
        <f t="shared" si="43"/>
        <v>#N/A</v>
      </c>
      <c r="T489" s="192" t="e">
        <f>VLOOKUP(D489,'PC Receitas'!$N$4:$O$14,2,FALSE)</f>
        <v>#N/A</v>
      </c>
    </row>
    <row r="490" spans="3:20" ht="19.5" customHeight="1" thickTop="1" thickBot="1" x14ac:dyDescent="0.25">
      <c r="C490" s="58"/>
      <c r="D490" s="58"/>
      <c r="E490" s="58"/>
      <c r="F490" s="58"/>
      <c r="G490" s="58"/>
      <c r="H490" s="58"/>
      <c r="I490" s="59"/>
      <c r="J490" s="60"/>
      <c r="K490" s="57">
        <f t="shared" ca="1" si="42"/>
        <v>102300</v>
      </c>
      <c r="P490" s="188" t="e">
        <f t="shared" si="41"/>
        <v>#N/A</v>
      </c>
      <c r="Q490" s="191" t="e">
        <f t="shared" si="39"/>
        <v>#N/A</v>
      </c>
      <c r="R490" s="191" t="e">
        <f t="shared" si="40"/>
        <v>#N/A</v>
      </c>
      <c r="S490" s="191" t="e">
        <f t="shared" si="43"/>
        <v>#N/A</v>
      </c>
      <c r="T490" s="192" t="e">
        <f>VLOOKUP(D490,'PC Receitas'!$N$4:$O$14,2,FALSE)</f>
        <v>#N/A</v>
      </c>
    </row>
    <row r="491" spans="3:20" ht="19.5" customHeight="1" thickTop="1" thickBot="1" x14ac:dyDescent="0.25">
      <c r="C491" s="58"/>
      <c r="D491" s="58"/>
      <c r="E491" s="58"/>
      <c r="F491" s="58"/>
      <c r="G491" s="58"/>
      <c r="H491" s="58"/>
      <c r="I491" s="59"/>
      <c r="J491" s="60"/>
      <c r="K491" s="57">
        <f t="shared" ca="1" si="42"/>
        <v>102300</v>
      </c>
      <c r="P491" s="188" t="e">
        <f t="shared" si="41"/>
        <v>#N/A</v>
      </c>
      <c r="Q491" s="191" t="e">
        <f t="shared" si="39"/>
        <v>#N/A</v>
      </c>
      <c r="R491" s="191" t="e">
        <f t="shared" si="40"/>
        <v>#N/A</v>
      </c>
      <c r="S491" s="191" t="e">
        <f t="shared" si="43"/>
        <v>#N/A</v>
      </c>
      <c r="T491" s="192" t="e">
        <f>VLOOKUP(D491,'PC Receitas'!$N$4:$O$14,2,FALSE)</f>
        <v>#N/A</v>
      </c>
    </row>
    <row r="492" spans="3:20" ht="19.5" customHeight="1" thickTop="1" thickBot="1" x14ac:dyDescent="0.25">
      <c r="C492" s="58"/>
      <c r="D492" s="58"/>
      <c r="E492" s="58"/>
      <c r="F492" s="58"/>
      <c r="G492" s="58"/>
      <c r="H492" s="58"/>
      <c r="I492" s="59"/>
      <c r="J492" s="60"/>
      <c r="K492" s="57">
        <f t="shared" ca="1" si="42"/>
        <v>102300</v>
      </c>
      <c r="P492" s="188" t="e">
        <f t="shared" si="41"/>
        <v>#N/A</v>
      </c>
      <c r="Q492" s="191" t="e">
        <f t="shared" si="39"/>
        <v>#N/A</v>
      </c>
      <c r="R492" s="191" t="e">
        <f t="shared" si="40"/>
        <v>#N/A</v>
      </c>
      <c r="S492" s="191" t="e">
        <f t="shared" si="43"/>
        <v>#N/A</v>
      </c>
      <c r="T492" s="192" t="e">
        <f>VLOOKUP(D492,'PC Receitas'!$N$4:$O$14,2,FALSE)</f>
        <v>#N/A</v>
      </c>
    </row>
    <row r="493" spans="3:20" ht="19.5" customHeight="1" thickTop="1" thickBot="1" x14ac:dyDescent="0.25">
      <c r="C493" s="58"/>
      <c r="D493" s="58"/>
      <c r="E493" s="58"/>
      <c r="F493" s="58"/>
      <c r="G493" s="58"/>
      <c r="H493" s="58"/>
      <c r="I493" s="59"/>
      <c r="J493" s="60"/>
      <c r="K493" s="57">
        <f t="shared" ca="1" si="42"/>
        <v>102300</v>
      </c>
      <c r="P493" s="188" t="e">
        <f t="shared" si="41"/>
        <v>#N/A</v>
      </c>
      <c r="Q493" s="191" t="e">
        <f t="shared" si="39"/>
        <v>#N/A</v>
      </c>
      <c r="R493" s="191" t="e">
        <f t="shared" si="40"/>
        <v>#N/A</v>
      </c>
      <c r="S493" s="191" t="e">
        <f t="shared" si="43"/>
        <v>#N/A</v>
      </c>
      <c r="T493" s="192" t="e">
        <f>VLOOKUP(D493,'PC Receitas'!$N$4:$O$14,2,FALSE)</f>
        <v>#N/A</v>
      </c>
    </row>
    <row r="494" spans="3:20" ht="19.5" customHeight="1" thickTop="1" thickBot="1" x14ac:dyDescent="0.25">
      <c r="C494" s="58"/>
      <c r="D494" s="58"/>
      <c r="E494" s="58"/>
      <c r="F494" s="58"/>
      <c r="G494" s="58"/>
      <c r="H494" s="58"/>
      <c r="I494" s="59"/>
      <c r="J494" s="60"/>
      <c r="K494" s="57">
        <f t="shared" ca="1" si="42"/>
        <v>102300</v>
      </c>
      <c r="P494" s="188" t="e">
        <f t="shared" si="41"/>
        <v>#N/A</v>
      </c>
      <c r="Q494" s="191" t="e">
        <f t="shared" si="39"/>
        <v>#N/A</v>
      </c>
      <c r="R494" s="191" t="e">
        <f t="shared" si="40"/>
        <v>#N/A</v>
      </c>
      <c r="S494" s="191" t="e">
        <f t="shared" si="43"/>
        <v>#N/A</v>
      </c>
      <c r="T494" s="192" t="e">
        <f>VLOOKUP(D494,'PC Receitas'!$N$4:$O$14,2,FALSE)</f>
        <v>#N/A</v>
      </c>
    </row>
    <row r="495" spans="3:20" ht="19.5" customHeight="1" thickTop="1" thickBot="1" x14ac:dyDescent="0.25">
      <c r="C495" s="58"/>
      <c r="D495" s="58"/>
      <c r="E495" s="58"/>
      <c r="F495" s="58"/>
      <c r="G495" s="58"/>
      <c r="H495" s="58"/>
      <c r="I495" s="59"/>
      <c r="J495" s="60"/>
      <c r="K495" s="57">
        <f t="shared" ca="1" si="42"/>
        <v>102300</v>
      </c>
      <c r="P495" s="188" t="e">
        <f t="shared" si="41"/>
        <v>#N/A</v>
      </c>
      <c r="Q495" s="191" t="e">
        <f t="shared" si="39"/>
        <v>#N/A</v>
      </c>
      <c r="R495" s="191" t="e">
        <f t="shared" si="40"/>
        <v>#N/A</v>
      </c>
      <c r="S495" s="191" t="e">
        <f t="shared" si="43"/>
        <v>#N/A</v>
      </c>
      <c r="T495" s="192" t="e">
        <f>VLOOKUP(D495,'PC Receitas'!$N$4:$O$14,2,FALSE)</f>
        <v>#N/A</v>
      </c>
    </row>
    <row r="496" spans="3:20" ht="19.5" customHeight="1" thickTop="1" thickBot="1" x14ac:dyDescent="0.25">
      <c r="C496" s="58"/>
      <c r="D496" s="58"/>
      <c r="E496" s="58"/>
      <c r="F496" s="58"/>
      <c r="G496" s="58"/>
      <c r="H496" s="58"/>
      <c r="I496" s="59"/>
      <c r="J496" s="60"/>
      <c r="K496" s="57">
        <f t="shared" ca="1" si="42"/>
        <v>102300</v>
      </c>
      <c r="P496" s="188" t="e">
        <f t="shared" si="41"/>
        <v>#N/A</v>
      </c>
      <c r="Q496" s="191" t="e">
        <f t="shared" si="39"/>
        <v>#N/A</v>
      </c>
      <c r="R496" s="191" t="e">
        <f t="shared" si="40"/>
        <v>#N/A</v>
      </c>
      <c r="S496" s="191" t="e">
        <f t="shared" si="43"/>
        <v>#N/A</v>
      </c>
      <c r="T496" s="192" t="e">
        <f>VLOOKUP(D496,'PC Receitas'!$N$4:$O$14,2,FALSE)</f>
        <v>#N/A</v>
      </c>
    </row>
    <row r="497" spans="3:20" ht="19.5" customHeight="1" thickTop="1" thickBot="1" x14ac:dyDescent="0.25">
      <c r="C497" s="58"/>
      <c r="D497" s="58"/>
      <c r="E497" s="58"/>
      <c r="F497" s="58"/>
      <c r="G497" s="58"/>
      <c r="H497" s="58"/>
      <c r="I497" s="59"/>
      <c r="J497" s="60"/>
      <c r="K497" s="57">
        <f t="shared" ca="1" si="42"/>
        <v>102300</v>
      </c>
      <c r="P497" s="188" t="e">
        <f t="shared" si="41"/>
        <v>#N/A</v>
      </c>
      <c r="Q497" s="191" t="e">
        <f t="shared" si="39"/>
        <v>#N/A</v>
      </c>
      <c r="R497" s="191" t="e">
        <f t="shared" si="40"/>
        <v>#N/A</v>
      </c>
      <c r="S497" s="191" t="e">
        <f t="shared" si="43"/>
        <v>#N/A</v>
      </c>
      <c r="T497" s="192" t="e">
        <f>VLOOKUP(D497,'PC Receitas'!$N$4:$O$14,2,FALSE)</f>
        <v>#N/A</v>
      </c>
    </row>
    <row r="498" spans="3:20" ht="19.5" customHeight="1" thickTop="1" thickBot="1" x14ac:dyDescent="0.25">
      <c r="C498" s="58"/>
      <c r="D498" s="58"/>
      <c r="E498" s="58"/>
      <c r="F498" s="58"/>
      <c r="G498" s="58"/>
      <c r="H498" s="58"/>
      <c r="I498" s="59"/>
      <c r="J498" s="60"/>
      <c r="K498" s="57">
        <f t="shared" ca="1" si="42"/>
        <v>102300</v>
      </c>
      <c r="P498" s="188" t="e">
        <f t="shared" si="41"/>
        <v>#N/A</v>
      </c>
      <c r="Q498" s="191" t="e">
        <f t="shared" si="39"/>
        <v>#N/A</v>
      </c>
      <c r="R498" s="191" t="e">
        <f t="shared" si="40"/>
        <v>#N/A</v>
      </c>
      <c r="S498" s="191" t="e">
        <f t="shared" si="43"/>
        <v>#N/A</v>
      </c>
      <c r="T498" s="192" t="e">
        <f>VLOOKUP(D498,'PC Receitas'!$N$4:$O$14,2,FALSE)</f>
        <v>#N/A</v>
      </c>
    </row>
    <row r="499" spans="3:20" ht="19.5" customHeight="1" thickTop="1" thickBot="1" x14ac:dyDescent="0.25">
      <c r="C499" s="58"/>
      <c r="D499" s="58"/>
      <c r="E499" s="58"/>
      <c r="F499" s="58"/>
      <c r="G499" s="58"/>
      <c r="H499" s="58"/>
      <c r="I499" s="59"/>
      <c r="J499" s="60"/>
      <c r="K499" s="57">
        <f t="shared" ca="1" si="42"/>
        <v>102300</v>
      </c>
      <c r="P499" s="188" t="e">
        <f t="shared" si="41"/>
        <v>#N/A</v>
      </c>
      <c r="Q499" s="191" t="e">
        <f t="shared" si="39"/>
        <v>#N/A</v>
      </c>
      <c r="R499" s="191" t="e">
        <f t="shared" si="40"/>
        <v>#N/A</v>
      </c>
      <c r="S499" s="191" t="e">
        <f t="shared" si="43"/>
        <v>#N/A</v>
      </c>
      <c r="T499" s="192" t="e">
        <f>VLOOKUP(D499,'PC Receitas'!$N$4:$O$14,2,FALSE)</f>
        <v>#N/A</v>
      </c>
    </row>
    <row r="500" spans="3:20" ht="19.5" customHeight="1" thickTop="1" thickBot="1" x14ac:dyDescent="0.25">
      <c r="C500" s="58"/>
      <c r="D500" s="58"/>
      <c r="E500" s="58"/>
      <c r="F500" s="58"/>
      <c r="G500" s="58"/>
      <c r="H500" s="58"/>
      <c r="I500" s="59"/>
      <c r="J500" s="60"/>
      <c r="K500" s="57">
        <f t="shared" ca="1" si="42"/>
        <v>102300</v>
      </c>
      <c r="P500" s="188" t="e">
        <f t="shared" si="41"/>
        <v>#N/A</v>
      </c>
      <c r="Q500" s="191" t="e">
        <f t="shared" si="39"/>
        <v>#N/A</v>
      </c>
      <c r="R500" s="191" t="e">
        <f t="shared" si="40"/>
        <v>#N/A</v>
      </c>
      <c r="S500" s="191" t="e">
        <f t="shared" si="43"/>
        <v>#N/A</v>
      </c>
      <c r="T500" s="192" t="e">
        <f>VLOOKUP(D500,'PC Receitas'!$N$4:$O$14,2,FALSE)</f>
        <v>#N/A</v>
      </c>
    </row>
    <row r="501" spans="3:20" ht="19.5" customHeight="1" thickTop="1" thickBot="1" x14ac:dyDescent="0.25">
      <c r="C501" s="58"/>
      <c r="D501" s="58"/>
      <c r="E501" s="58"/>
      <c r="F501" s="58"/>
      <c r="G501" s="58"/>
      <c r="H501" s="58"/>
      <c r="I501" s="59"/>
      <c r="J501" s="60"/>
      <c r="K501" s="57">
        <f t="shared" ca="1" si="42"/>
        <v>102300</v>
      </c>
      <c r="P501" s="188" t="e">
        <f t="shared" si="41"/>
        <v>#N/A</v>
      </c>
      <c r="Q501" s="191" t="e">
        <f t="shared" si="39"/>
        <v>#N/A</v>
      </c>
      <c r="R501" s="191" t="e">
        <f t="shared" si="40"/>
        <v>#N/A</v>
      </c>
      <c r="S501" s="191" t="e">
        <f t="shared" si="43"/>
        <v>#N/A</v>
      </c>
      <c r="T501" s="192" t="e">
        <f>VLOOKUP(D501,'PC Receitas'!$N$4:$O$14,2,FALSE)</f>
        <v>#N/A</v>
      </c>
    </row>
    <row r="502" spans="3:20" ht="19.5" customHeight="1" thickTop="1" thickBot="1" x14ac:dyDescent="0.25">
      <c r="C502" s="58"/>
      <c r="D502" s="58"/>
      <c r="E502" s="58"/>
      <c r="F502" s="58"/>
      <c r="G502" s="58"/>
      <c r="H502" s="58"/>
      <c r="I502" s="59"/>
      <c r="J502" s="60"/>
      <c r="K502" s="57">
        <f t="shared" ca="1" si="42"/>
        <v>102300</v>
      </c>
      <c r="P502" s="188" t="e">
        <f t="shared" si="41"/>
        <v>#N/A</v>
      </c>
      <c r="Q502" s="191" t="e">
        <f t="shared" si="39"/>
        <v>#N/A</v>
      </c>
      <c r="R502" s="191" t="e">
        <f t="shared" si="40"/>
        <v>#N/A</v>
      </c>
      <c r="S502" s="191" t="e">
        <f t="shared" si="43"/>
        <v>#N/A</v>
      </c>
      <c r="T502" s="192" t="e">
        <f>VLOOKUP(D502,'PC Receitas'!$N$4:$O$14,2,FALSE)</f>
        <v>#N/A</v>
      </c>
    </row>
    <row r="503" spans="3:20" ht="19.5" customHeight="1" thickTop="1" thickBot="1" x14ac:dyDescent="0.25">
      <c r="C503" s="58"/>
      <c r="D503" s="58"/>
      <c r="E503" s="58"/>
      <c r="F503" s="58"/>
      <c r="G503" s="58"/>
      <c r="H503" s="58"/>
      <c r="I503" s="59"/>
      <c r="J503" s="60"/>
      <c r="K503" s="57">
        <f t="shared" ca="1" si="42"/>
        <v>102300</v>
      </c>
      <c r="P503" s="188" t="e">
        <f t="shared" si="41"/>
        <v>#N/A</v>
      </c>
      <c r="Q503" s="191" t="e">
        <f t="shared" si="39"/>
        <v>#N/A</v>
      </c>
      <c r="R503" s="191" t="e">
        <f t="shared" si="40"/>
        <v>#N/A</v>
      </c>
      <c r="S503" s="191" t="e">
        <f t="shared" si="43"/>
        <v>#N/A</v>
      </c>
      <c r="T503" s="192" t="e">
        <f>VLOOKUP(D503,'PC Receitas'!$N$4:$O$14,2,FALSE)</f>
        <v>#N/A</v>
      </c>
    </row>
    <row r="504" spans="3:20" ht="19.5" customHeight="1" thickTop="1" thickBot="1" x14ac:dyDescent="0.25">
      <c r="C504" s="58"/>
      <c r="D504" s="58"/>
      <c r="E504" s="58"/>
      <c r="F504" s="58"/>
      <c r="G504" s="58"/>
      <c r="H504" s="58"/>
      <c r="I504" s="59"/>
      <c r="J504" s="60"/>
      <c r="K504" s="57">
        <f t="shared" ca="1" si="42"/>
        <v>102300</v>
      </c>
      <c r="P504" s="188" t="e">
        <f t="shared" si="41"/>
        <v>#N/A</v>
      </c>
      <c r="Q504" s="191" t="e">
        <f t="shared" si="39"/>
        <v>#N/A</v>
      </c>
      <c r="R504" s="191" t="e">
        <f t="shared" si="40"/>
        <v>#N/A</v>
      </c>
      <c r="S504" s="191" t="e">
        <f t="shared" si="43"/>
        <v>#N/A</v>
      </c>
      <c r="T504" s="192" t="e">
        <f>VLOOKUP(D504,'PC Receitas'!$N$4:$O$14,2,FALSE)</f>
        <v>#N/A</v>
      </c>
    </row>
    <row r="505" spans="3:20" ht="19.5" customHeight="1" thickTop="1" thickBot="1" x14ac:dyDescent="0.25">
      <c r="C505" s="58"/>
      <c r="D505" s="58"/>
      <c r="E505" s="58"/>
      <c r="F505" s="58"/>
      <c r="G505" s="58"/>
      <c r="H505" s="58"/>
      <c r="I505" s="59"/>
      <c r="J505" s="60"/>
      <c r="K505" s="57">
        <f t="shared" ca="1" si="42"/>
        <v>102300</v>
      </c>
      <c r="P505" s="188" t="e">
        <f t="shared" si="41"/>
        <v>#N/A</v>
      </c>
      <c r="Q505" s="191" t="e">
        <f t="shared" si="39"/>
        <v>#N/A</v>
      </c>
      <c r="R505" s="191" t="e">
        <f t="shared" si="40"/>
        <v>#N/A</v>
      </c>
      <c r="S505" s="191" t="e">
        <f t="shared" si="43"/>
        <v>#N/A</v>
      </c>
      <c r="T505" s="192" t="e">
        <f>VLOOKUP(D505,'PC Receitas'!$N$4:$O$14,2,FALSE)</f>
        <v>#N/A</v>
      </c>
    </row>
    <row r="506" spans="3:20" ht="19.5" customHeight="1" thickTop="1" thickBot="1" x14ac:dyDescent="0.25">
      <c r="C506" s="58"/>
      <c r="D506" s="58"/>
      <c r="E506" s="58"/>
      <c r="F506" s="58"/>
      <c r="G506" s="58"/>
      <c r="H506" s="58"/>
      <c r="I506" s="59"/>
      <c r="J506" s="60"/>
      <c r="K506" s="57">
        <f t="shared" ca="1" si="42"/>
        <v>102300</v>
      </c>
      <c r="P506" s="188" t="e">
        <f t="shared" si="41"/>
        <v>#N/A</v>
      </c>
      <c r="Q506" s="191" t="e">
        <f t="shared" si="39"/>
        <v>#N/A</v>
      </c>
      <c r="R506" s="191" t="e">
        <f t="shared" si="40"/>
        <v>#N/A</v>
      </c>
      <c r="S506" s="191" t="e">
        <f t="shared" si="43"/>
        <v>#N/A</v>
      </c>
      <c r="T506" s="192" t="e">
        <f>VLOOKUP(D506,'PC Receitas'!$N$4:$O$14,2,FALSE)</f>
        <v>#N/A</v>
      </c>
    </row>
    <row r="507" spans="3:20" ht="19.5" customHeight="1" thickTop="1" thickBot="1" x14ac:dyDescent="0.25">
      <c r="C507" s="58"/>
      <c r="D507" s="58"/>
      <c r="E507" s="58"/>
      <c r="F507" s="58"/>
      <c r="G507" s="58"/>
      <c r="H507" s="58"/>
      <c r="I507" s="59"/>
      <c r="J507" s="60"/>
      <c r="K507" s="57">
        <f t="shared" ca="1" si="42"/>
        <v>102300</v>
      </c>
      <c r="P507" s="188" t="e">
        <f t="shared" si="41"/>
        <v>#N/A</v>
      </c>
      <c r="Q507" s="191" t="e">
        <f t="shared" si="39"/>
        <v>#N/A</v>
      </c>
      <c r="R507" s="191" t="e">
        <f t="shared" si="40"/>
        <v>#N/A</v>
      </c>
      <c r="S507" s="191" t="e">
        <f t="shared" si="43"/>
        <v>#N/A</v>
      </c>
      <c r="T507" s="192" t="e">
        <f>VLOOKUP(D507,'PC Receitas'!$N$4:$O$14,2,FALSE)</f>
        <v>#N/A</v>
      </c>
    </row>
    <row r="508" spans="3:20" ht="19.5" customHeight="1" thickTop="1" thickBot="1" x14ac:dyDescent="0.25">
      <c r="C508" s="58"/>
      <c r="D508" s="58"/>
      <c r="E508" s="58"/>
      <c r="F508" s="58"/>
      <c r="G508" s="58"/>
      <c r="H508" s="58"/>
      <c r="I508" s="59"/>
      <c r="J508" s="60"/>
      <c r="K508" s="57">
        <f t="shared" ca="1" si="42"/>
        <v>102300</v>
      </c>
      <c r="P508" s="188" t="e">
        <f t="shared" si="41"/>
        <v>#N/A</v>
      </c>
      <c r="Q508" s="191" t="e">
        <f t="shared" si="39"/>
        <v>#N/A</v>
      </c>
      <c r="R508" s="191" t="e">
        <f t="shared" si="40"/>
        <v>#N/A</v>
      </c>
      <c r="S508" s="191" t="e">
        <f t="shared" si="43"/>
        <v>#N/A</v>
      </c>
      <c r="T508" s="192" t="e">
        <f>VLOOKUP(D508,'PC Receitas'!$N$4:$O$14,2,FALSE)</f>
        <v>#N/A</v>
      </c>
    </row>
    <row r="509" spans="3:20" ht="19.5" customHeight="1" thickTop="1" thickBot="1" x14ac:dyDescent="0.25">
      <c r="C509" s="58"/>
      <c r="D509" s="58"/>
      <c r="E509" s="58"/>
      <c r="F509" s="58"/>
      <c r="G509" s="58"/>
      <c r="H509" s="58"/>
      <c r="I509" s="59"/>
      <c r="J509" s="60"/>
      <c r="K509" s="57">
        <f t="shared" ca="1" si="42"/>
        <v>102300</v>
      </c>
      <c r="P509" s="188" t="e">
        <f t="shared" si="41"/>
        <v>#N/A</v>
      </c>
      <c r="Q509" s="191" t="e">
        <f t="shared" si="39"/>
        <v>#N/A</v>
      </c>
      <c r="R509" s="191" t="e">
        <f t="shared" si="40"/>
        <v>#N/A</v>
      </c>
      <c r="S509" s="191" t="e">
        <f t="shared" si="43"/>
        <v>#N/A</v>
      </c>
      <c r="T509" s="192" t="e">
        <f>VLOOKUP(D509,'PC Receitas'!$N$4:$O$14,2,FALSE)</f>
        <v>#N/A</v>
      </c>
    </row>
    <row r="510" spans="3:20" ht="19.5" customHeight="1" thickTop="1" thickBot="1" x14ac:dyDescent="0.25">
      <c r="C510" s="58"/>
      <c r="D510" s="58"/>
      <c r="E510" s="58"/>
      <c r="F510" s="58"/>
      <c r="G510" s="58"/>
      <c r="H510" s="58"/>
      <c r="I510" s="59"/>
      <c r="J510" s="60"/>
      <c r="K510" s="57">
        <f t="shared" ca="1" si="42"/>
        <v>102300</v>
      </c>
      <c r="P510" s="188" t="e">
        <f t="shared" si="41"/>
        <v>#N/A</v>
      </c>
      <c r="Q510" s="191" t="e">
        <f t="shared" si="39"/>
        <v>#N/A</v>
      </c>
      <c r="R510" s="191" t="e">
        <f t="shared" si="40"/>
        <v>#N/A</v>
      </c>
      <c r="S510" s="191" t="e">
        <f t="shared" si="43"/>
        <v>#N/A</v>
      </c>
      <c r="T510" s="192" t="e">
        <f>VLOOKUP(D510,'PC Receitas'!$N$4:$O$14,2,FALSE)</f>
        <v>#N/A</v>
      </c>
    </row>
    <row r="511" spans="3:20" ht="19.5" customHeight="1" thickTop="1" thickBot="1" x14ac:dyDescent="0.25">
      <c r="C511" s="58"/>
      <c r="D511" s="58"/>
      <c r="E511" s="58"/>
      <c r="F511" s="58"/>
      <c r="G511" s="58"/>
      <c r="H511" s="58"/>
      <c r="I511" s="59"/>
      <c r="J511" s="60"/>
      <c r="K511" s="57">
        <f t="shared" ca="1" si="42"/>
        <v>102300</v>
      </c>
      <c r="P511" s="188" t="e">
        <f t="shared" si="41"/>
        <v>#N/A</v>
      </c>
      <c r="Q511" s="191" t="e">
        <f t="shared" si="39"/>
        <v>#N/A</v>
      </c>
      <c r="R511" s="191" t="e">
        <f t="shared" si="40"/>
        <v>#N/A</v>
      </c>
      <c r="S511" s="191" t="e">
        <f t="shared" si="43"/>
        <v>#N/A</v>
      </c>
      <c r="T511" s="192" t="e">
        <f>VLOOKUP(D511,'PC Receitas'!$N$4:$O$14,2,FALSE)</f>
        <v>#N/A</v>
      </c>
    </row>
    <row r="512" spans="3:20" ht="19.5" customHeight="1" thickTop="1" thickBot="1" x14ac:dyDescent="0.25">
      <c r="C512" s="58"/>
      <c r="D512" s="58"/>
      <c r="E512" s="58"/>
      <c r="F512" s="58"/>
      <c r="G512" s="58"/>
      <c r="H512" s="58"/>
      <c r="I512" s="59"/>
      <c r="J512" s="60"/>
      <c r="K512" s="57">
        <f t="shared" ca="1" si="42"/>
        <v>102300</v>
      </c>
      <c r="P512" s="188" t="e">
        <f t="shared" si="41"/>
        <v>#N/A</v>
      </c>
      <c r="Q512" s="191" t="e">
        <f t="shared" si="39"/>
        <v>#N/A</v>
      </c>
      <c r="R512" s="191" t="e">
        <f t="shared" si="40"/>
        <v>#N/A</v>
      </c>
      <c r="S512" s="191" t="e">
        <f t="shared" si="43"/>
        <v>#N/A</v>
      </c>
      <c r="T512" s="192" t="e">
        <f>VLOOKUP(D512,'PC Receitas'!$N$4:$O$14,2,FALSE)</f>
        <v>#N/A</v>
      </c>
    </row>
    <row r="513" spans="3:20" ht="19.5" customHeight="1" thickTop="1" thickBot="1" x14ac:dyDescent="0.25">
      <c r="C513" s="58"/>
      <c r="D513" s="58"/>
      <c r="E513" s="58"/>
      <c r="F513" s="58"/>
      <c r="G513" s="58"/>
      <c r="H513" s="58"/>
      <c r="I513" s="59"/>
      <c r="J513" s="60"/>
      <c r="K513" s="57">
        <f t="shared" ca="1" si="42"/>
        <v>102300</v>
      </c>
      <c r="P513" s="188" t="e">
        <f t="shared" si="41"/>
        <v>#N/A</v>
      </c>
      <c r="Q513" s="191" t="e">
        <f t="shared" si="39"/>
        <v>#N/A</v>
      </c>
      <c r="R513" s="191" t="e">
        <f t="shared" si="40"/>
        <v>#N/A</v>
      </c>
      <c r="S513" s="191" t="e">
        <f t="shared" si="43"/>
        <v>#N/A</v>
      </c>
      <c r="T513" s="192" t="e">
        <f>VLOOKUP(D513,'PC Receitas'!$N$4:$O$14,2,FALSE)</f>
        <v>#N/A</v>
      </c>
    </row>
    <row r="514" spans="3:20" ht="19.5" customHeight="1" thickTop="1" thickBot="1" x14ac:dyDescent="0.25">
      <c r="C514" s="58"/>
      <c r="D514" s="58"/>
      <c r="E514" s="58"/>
      <c r="F514" s="58"/>
      <c r="G514" s="58"/>
      <c r="H514" s="58"/>
      <c r="I514" s="59"/>
      <c r="J514" s="60"/>
      <c r="K514" s="57">
        <f t="shared" ca="1" si="42"/>
        <v>102300</v>
      </c>
      <c r="P514" s="188" t="e">
        <f t="shared" si="41"/>
        <v>#N/A</v>
      </c>
      <c r="Q514" s="191" t="e">
        <f t="shared" si="39"/>
        <v>#N/A</v>
      </c>
      <c r="R514" s="191" t="e">
        <f t="shared" si="40"/>
        <v>#N/A</v>
      </c>
      <c r="S514" s="191" t="e">
        <f t="shared" si="43"/>
        <v>#N/A</v>
      </c>
      <c r="T514" s="192" t="e">
        <f>VLOOKUP(D514,'PC Receitas'!$N$4:$O$14,2,FALSE)</f>
        <v>#N/A</v>
      </c>
    </row>
    <row r="515" spans="3:20" ht="19.5" customHeight="1" thickTop="1" thickBot="1" x14ac:dyDescent="0.25">
      <c r="C515" s="58"/>
      <c r="D515" s="58"/>
      <c r="E515" s="58"/>
      <c r="F515" s="58"/>
      <c r="G515" s="58"/>
      <c r="H515" s="58"/>
      <c r="I515" s="59"/>
      <c r="J515" s="60"/>
      <c r="K515" s="57">
        <f t="shared" ca="1" si="42"/>
        <v>102300</v>
      </c>
      <c r="P515" s="188" t="e">
        <f t="shared" si="41"/>
        <v>#N/A</v>
      </c>
      <c r="Q515" s="191" t="e">
        <f t="shared" si="39"/>
        <v>#N/A</v>
      </c>
      <c r="R515" s="191" t="e">
        <f t="shared" si="40"/>
        <v>#N/A</v>
      </c>
      <c r="S515" s="191" t="e">
        <f t="shared" si="43"/>
        <v>#N/A</v>
      </c>
      <c r="T515" s="192" t="e">
        <f>VLOOKUP(D515,'PC Receitas'!$N$4:$O$14,2,FALSE)</f>
        <v>#N/A</v>
      </c>
    </row>
    <row r="516" spans="3:20" ht="19.5" customHeight="1" thickTop="1" thickBot="1" x14ac:dyDescent="0.25">
      <c r="C516" s="58"/>
      <c r="D516" s="58"/>
      <c r="E516" s="58"/>
      <c r="F516" s="58"/>
      <c r="G516" s="58"/>
      <c r="H516" s="58"/>
      <c r="I516" s="59"/>
      <c r="J516" s="60"/>
      <c r="K516" s="57">
        <f t="shared" ca="1" si="42"/>
        <v>102300</v>
      </c>
      <c r="P516" s="188" t="e">
        <f t="shared" si="41"/>
        <v>#N/A</v>
      </c>
      <c r="Q516" s="191" t="e">
        <f t="shared" si="39"/>
        <v>#N/A</v>
      </c>
      <c r="R516" s="191" t="e">
        <f t="shared" si="40"/>
        <v>#N/A</v>
      </c>
      <c r="S516" s="191" t="e">
        <f t="shared" si="43"/>
        <v>#N/A</v>
      </c>
      <c r="T516" s="192" t="e">
        <f>VLOOKUP(D516,'PC Receitas'!$N$4:$O$14,2,FALSE)</f>
        <v>#N/A</v>
      </c>
    </row>
    <row r="517" spans="3:20" ht="19.5" customHeight="1" thickTop="1" thickBot="1" x14ac:dyDescent="0.25">
      <c r="C517" s="58"/>
      <c r="D517" s="58"/>
      <c r="E517" s="58"/>
      <c r="F517" s="58"/>
      <c r="G517" s="58"/>
      <c r="H517" s="58"/>
      <c r="I517" s="59"/>
      <c r="J517" s="60"/>
      <c r="K517" s="57">
        <f t="shared" ca="1" si="42"/>
        <v>102300</v>
      </c>
      <c r="P517" s="188" t="e">
        <f t="shared" si="41"/>
        <v>#N/A</v>
      </c>
      <c r="Q517" s="191" t="e">
        <f t="shared" si="39"/>
        <v>#N/A</v>
      </c>
      <c r="R517" s="191" t="e">
        <f t="shared" si="40"/>
        <v>#N/A</v>
      </c>
      <c r="S517" s="191" t="e">
        <f t="shared" si="43"/>
        <v>#N/A</v>
      </c>
      <c r="T517" s="192" t="e">
        <f>VLOOKUP(D517,'PC Receitas'!$N$4:$O$14,2,FALSE)</f>
        <v>#N/A</v>
      </c>
    </row>
    <row r="518" spans="3:20" ht="19.5" customHeight="1" thickTop="1" thickBot="1" x14ac:dyDescent="0.25">
      <c r="C518" s="58"/>
      <c r="D518" s="58"/>
      <c r="E518" s="58"/>
      <c r="F518" s="58"/>
      <c r="G518" s="58"/>
      <c r="H518" s="58"/>
      <c r="I518" s="59"/>
      <c r="J518" s="60"/>
      <c r="K518" s="57">
        <f t="shared" ca="1" si="42"/>
        <v>102300</v>
      </c>
      <c r="P518" s="188" t="e">
        <f t="shared" si="41"/>
        <v>#N/A</v>
      </c>
      <c r="Q518" s="191" t="e">
        <f t="shared" ref="Q518:Q581" si="44">IF(T518="Despesas_de_Moradia","Despesa",IF(T518="Despesas_com_Alimentacao","Despesa",IF(T518="Despesas_com_Saude","Despesa","")))</f>
        <v>#N/A</v>
      </c>
      <c r="R518" s="191" t="e">
        <f t="shared" ref="R518:R581" si="45">IF(T518="Renda_Familiar","Receita",IF(T518="Receitas_com_Aplicacoes_Financeiras","Receita",IF(T518="Outras_Receitas","Receita","")))</f>
        <v>#N/A</v>
      </c>
      <c r="S518" s="191" t="e">
        <f t="shared" si="43"/>
        <v>#N/A</v>
      </c>
      <c r="T518" s="192" t="e">
        <f>VLOOKUP(D518,'PC Receitas'!$N$4:$O$14,2,FALSE)</f>
        <v>#N/A</v>
      </c>
    </row>
    <row r="519" spans="3:20" ht="19.5" customHeight="1" thickTop="1" thickBot="1" x14ac:dyDescent="0.25">
      <c r="C519" s="58"/>
      <c r="D519" s="58"/>
      <c r="E519" s="58"/>
      <c r="F519" s="58"/>
      <c r="G519" s="58"/>
      <c r="H519" s="58"/>
      <c r="I519" s="59"/>
      <c r="J519" s="60"/>
      <c r="K519" s="57">
        <f t="shared" ca="1" si="42"/>
        <v>102300</v>
      </c>
      <c r="P519" s="188" t="e">
        <f t="shared" si="41"/>
        <v>#N/A</v>
      </c>
      <c r="Q519" s="191" t="e">
        <f t="shared" si="44"/>
        <v>#N/A</v>
      </c>
      <c r="R519" s="191" t="e">
        <f t="shared" si="45"/>
        <v>#N/A</v>
      </c>
      <c r="S519" s="191" t="e">
        <f t="shared" si="43"/>
        <v>#N/A</v>
      </c>
      <c r="T519" s="192" t="e">
        <f>VLOOKUP(D519,'PC Receitas'!$N$4:$O$14,2,FALSE)</f>
        <v>#N/A</v>
      </c>
    </row>
    <row r="520" spans="3:20" ht="19.5" customHeight="1" thickTop="1" thickBot="1" x14ac:dyDescent="0.25">
      <c r="C520" s="58"/>
      <c r="D520" s="58"/>
      <c r="E520" s="58"/>
      <c r="F520" s="58"/>
      <c r="G520" s="58"/>
      <c r="H520" s="58"/>
      <c r="I520" s="59"/>
      <c r="J520" s="60"/>
      <c r="K520" s="57">
        <f t="shared" ca="1" si="42"/>
        <v>102300</v>
      </c>
      <c r="P520" s="188" t="e">
        <f t="shared" si="41"/>
        <v>#N/A</v>
      </c>
      <c r="Q520" s="191" t="e">
        <f t="shared" si="44"/>
        <v>#N/A</v>
      </c>
      <c r="R520" s="191" t="e">
        <f t="shared" si="45"/>
        <v>#N/A</v>
      </c>
      <c r="S520" s="191" t="e">
        <f t="shared" si="43"/>
        <v>#N/A</v>
      </c>
      <c r="T520" s="192" t="e">
        <f>VLOOKUP(D520,'PC Receitas'!$N$4:$O$14,2,FALSE)</f>
        <v>#N/A</v>
      </c>
    </row>
    <row r="521" spans="3:20" ht="19.5" customHeight="1" thickTop="1" thickBot="1" x14ac:dyDescent="0.25">
      <c r="C521" s="58"/>
      <c r="D521" s="58"/>
      <c r="E521" s="58"/>
      <c r="F521" s="58"/>
      <c r="G521" s="58"/>
      <c r="H521" s="58"/>
      <c r="I521" s="59"/>
      <c r="J521" s="60"/>
      <c r="K521" s="57">
        <f t="shared" ca="1" si="42"/>
        <v>102300</v>
      </c>
      <c r="P521" s="188" t="e">
        <f t="shared" si="41"/>
        <v>#N/A</v>
      </c>
      <c r="Q521" s="191" t="e">
        <f t="shared" si="44"/>
        <v>#N/A</v>
      </c>
      <c r="R521" s="191" t="e">
        <f t="shared" si="45"/>
        <v>#N/A</v>
      </c>
      <c r="S521" s="191" t="e">
        <f t="shared" si="43"/>
        <v>#N/A</v>
      </c>
      <c r="T521" s="192" t="e">
        <f>VLOOKUP(D521,'PC Receitas'!$N$4:$O$14,2,FALSE)</f>
        <v>#N/A</v>
      </c>
    </row>
    <row r="522" spans="3:20" ht="19.5" customHeight="1" thickTop="1" thickBot="1" x14ac:dyDescent="0.25">
      <c r="C522" s="58"/>
      <c r="D522" s="58"/>
      <c r="E522" s="58"/>
      <c r="F522" s="58"/>
      <c r="G522" s="58"/>
      <c r="H522" s="58"/>
      <c r="I522" s="59"/>
      <c r="J522" s="60"/>
      <c r="K522" s="57">
        <f t="shared" ca="1" si="42"/>
        <v>102300</v>
      </c>
      <c r="P522" s="188" t="e">
        <f t="shared" si="41"/>
        <v>#N/A</v>
      </c>
      <c r="Q522" s="191" t="e">
        <f t="shared" si="44"/>
        <v>#N/A</v>
      </c>
      <c r="R522" s="191" t="e">
        <f t="shared" si="45"/>
        <v>#N/A</v>
      </c>
      <c r="S522" s="191" t="e">
        <f t="shared" si="43"/>
        <v>#N/A</v>
      </c>
      <c r="T522" s="192" t="e">
        <f>VLOOKUP(D522,'PC Receitas'!$N$4:$O$14,2,FALSE)</f>
        <v>#N/A</v>
      </c>
    </row>
    <row r="523" spans="3:20" ht="19.5" customHeight="1" thickTop="1" thickBot="1" x14ac:dyDescent="0.25">
      <c r="C523" s="58"/>
      <c r="D523" s="58"/>
      <c r="E523" s="58"/>
      <c r="F523" s="58"/>
      <c r="G523" s="58"/>
      <c r="H523" s="58"/>
      <c r="I523" s="59"/>
      <c r="J523" s="60"/>
      <c r="K523" s="57">
        <f t="shared" ca="1" si="42"/>
        <v>102300</v>
      </c>
      <c r="P523" s="188" t="e">
        <f t="shared" si="41"/>
        <v>#N/A</v>
      </c>
      <c r="Q523" s="191" t="e">
        <f t="shared" si="44"/>
        <v>#N/A</v>
      </c>
      <c r="R523" s="191" t="e">
        <f t="shared" si="45"/>
        <v>#N/A</v>
      </c>
      <c r="S523" s="191" t="e">
        <f t="shared" si="43"/>
        <v>#N/A</v>
      </c>
      <c r="T523" s="192" t="e">
        <f>VLOOKUP(D523,'PC Receitas'!$N$4:$O$14,2,FALSE)</f>
        <v>#N/A</v>
      </c>
    </row>
    <row r="524" spans="3:20" ht="19.5" customHeight="1" thickTop="1" thickBot="1" x14ac:dyDescent="0.25">
      <c r="C524" s="58"/>
      <c r="D524" s="58"/>
      <c r="E524" s="58"/>
      <c r="F524" s="58"/>
      <c r="G524" s="58"/>
      <c r="H524" s="58"/>
      <c r="I524" s="59"/>
      <c r="J524" s="60"/>
      <c r="K524" s="57">
        <f t="shared" ca="1" si="42"/>
        <v>102300</v>
      </c>
      <c r="P524" s="188" t="e">
        <f t="shared" si="41"/>
        <v>#N/A</v>
      </c>
      <c r="Q524" s="191" t="e">
        <f t="shared" si="44"/>
        <v>#N/A</v>
      </c>
      <c r="R524" s="191" t="e">
        <f t="shared" si="45"/>
        <v>#N/A</v>
      </c>
      <c r="S524" s="191" t="e">
        <f t="shared" si="43"/>
        <v>#N/A</v>
      </c>
      <c r="T524" s="192" t="e">
        <f>VLOOKUP(D524,'PC Receitas'!$N$4:$O$14,2,FALSE)</f>
        <v>#N/A</v>
      </c>
    </row>
    <row r="525" spans="3:20" ht="19.5" customHeight="1" thickTop="1" thickBot="1" x14ac:dyDescent="0.25">
      <c r="C525" s="58"/>
      <c r="D525" s="58"/>
      <c r="E525" s="58"/>
      <c r="F525" s="58"/>
      <c r="G525" s="58"/>
      <c r="H525" s="58"/>
      <c r="I525" s="59"/>
      <c r="J525" s="60"/>
      <c r="K525" s="57">
        <f t="shared" ca="1" si="42"/>
        <v>102300</v>
      </c>
      <c r="P525" s="188" t="e">
        <f t="shared" si="41"/>
        <v>#N/A</v>
      </c>
      <c r="Q525" s="191" t="e">
        <f t="shared" si="44"/>
        <v>#N/A</v>
      </c>
      <c r="R525" s="191" t="e">
        <f t="shared" si="45"/>
        <v>#N/A</v>
      </c>
      <c r="S525" s="191" t="e">
        <f t="shared" si="43"/>
        <v>#N/A</v>
      </c>
      <c r="T525" s="192" t="e">
        <f>VLOOKUP(D525,'PC Receitas'!$N$4:$O$14,2,FALSE)</f>
        <v>#N/A</v>
      </c>
    </row>
    <row r="526" spans="3:20" ht="19.5" customHeight="1" thickTop="1" thickBot="1" x14ac:dyDescent="0.25">
      <c r="C526" s="58"/>
      <c r="D526" s="58"/>
      <c r="E526" s="58"/>
      <c r="F526" s="58"/>
      <c r="G526" s="58"/>
      <c r="H526" s="58"/>
      <c r="I526" s="59"/>
      <c r="J526" s="60"/>
      <c r="K526" s="57">
        <f t="shared" ca="1" si="42"/>
        <v>102300</v>
      </c>
      <c r="P526" s="188" t="e">
        <f t="shared" si="41"/>
        <v>#N/A</v>
      </c>
      <c r="Q526" s="191" t="e">
        <f t="shared" si="44"/>
        <v>#N/A</v>
      </c>
      <c r="R526" s="191" t="e">
        <f t="shared" si="45"/>
        <v>#N/A</v>
      </c>
      <c r="S526" s="191" t="e">
        <f t="shared" si="43"/>
        <v>#N/A</v>
      </c>
      <c r="T526" s="192" t="e">
        <f>VLOOKUP(D526,'PC Receitas'!$N$4:$O$14,2,FALSE)</f>
        <v>#N/A</v>
      </c>
    </row>
    <row r="527" spans="3:20" ht="19.5" customHeight="1" thickTop="1" thickBot="1" x14ac:dyDescent="0.25">
      <c r="C527" s="58"/>
      <c r="D527" s="58"/>
      <c r="E527" s="58"/>
      <c r="F527" s="58"/>
      <c r="G527" s="58"/>
      <c r="H527" s="58"/>
      <c r="I527" s="59"/>
      <c r="J527" s="60"/>
      <c r="K527" s="57">
        <f t="shared" ca="1" si="42"/>
        <v>102300</v>
      </c>
      <c r="P527" s="188" t="e">
        <f t="shared" si="41"/>
        <v>#N/A</v>
      </c>
      <c r="Q527" s="191" t="e">
        <f t="shared" si="44"/>
        <v>#N/A</v>
      </c>
      <c r="R527" s="191" t="e">
        <f t="shared" si="45"/>
        <v>#N/A</v>
      </c>
      <c r="S527" s="191" t="e">
        <f t="shared" si="43"/>
        <v>#N/A</v>
      </c>
      <c r="T527" s="192" t="e">
        <f>VLOOKUP(D527,'PC Receitas'!$N$4:$O$14,2,FALSE)</f>
        <v>#N/A</v>
      </c>
    </row>
    <row r="528" spans="3:20" ht="19.5" customHeight="1" thickTop="1" thickBot="1" x14ac:dyDescent="0.25">
      <c r="C528" s="58"/>
      <c r="D528" s="58"/>
      <c r="E528" s="58"/>
      <c r="F528" s="58"/>
      <c r="G528" s="58"/>
      <c r="H528" s="58"/>
      <c r="I528" s="59"/>
      <c r="J528" s="60"/>
      <c r="K528" s="57">
        <f t="shared" ca="1" si="42"/>
        <v>102300</v>
      </c>
      <c r="P528" s="188" t="e">
        <f t="shared" ref="P528:P591" si="46">IF(T528="Despesas_com_Transportes","Despesa",IF(T528="Despesas_com_Lazer_e_Informacao","Despesa",IF(T528="Outras_Despesas","Despesa",IF(T528="Imposto_de_Renda","Despesa",IF(T528="Investimentos_Bens","Despesa","")))))</f>
        <v>#N/A</v>
      </c>
      <c r="Q528" s="191" t="e">
        <f t="shared" si="44"/>
        <v>#N/A</v>
      </c>
      <c r="R528" s="191" t="e">
        <f t="shared" si="45"/>
        <v>#N/A</v>
      </c>
      <c r="S528" s="191" t="e">
        <f t="shared" si="43"/>
        <v>#N/A</v>
      </c>
      <c r="T528" s="192" t="e">
        <f>VLOOKUP(D528,'PC Receitas'!$N$4:$O$14,2,FALSE)</f>
        <v>#N/A</v>
      </c>
    </row>
    <row r="529" spans="3:20" ht="19.5" customHeight="1" thickTop="1" thickBot="1" x14ac:dyDescent="0.25">
      <c r="C529" s="58"/>
      <c r="D529" s="58"/>
      <c r="E529" s="58"/>
      <c r="F529" s="58"/>
      <c r="G529" s="58"/>
      <c r="H529" s="58"/>
      <c r="I529" s="59"/>
      <c r="J529" s="60"/>
      <c r="K529" s="57">
        <f t="shared" ca="1" si="42"/>
        <v>102300</v>
      </c>
      <c r="P529" s="188" t="e">
        <f t="shared" si="46"/>
        <v>#N/A</v>
      </c>
      <c r="Q529" s="191" t="e">
        <f t="shared" si="44"/>
        <v>#N/A</v>
      </c>
      <c r="R529" s="191" t="e">
        <f t="shared" si="45"/>
        <v>#N/A</v>
      </c>
      <c r="S529" s="191" t="e">
        <f t="shared" si="43"/>
        <v>#N/A</v>
      </c>
      <c r="T529" s="192" t="e">
        <f>VLOOKUP(D529,'PC Receitas'!$N$4:$O$14,2,FALSE)</f>
        <v>#N/A</v>
      </c>
    </row>
    <row r="530" spans="3:20" ht="19.5" customHeight="1" thickTop="1" thickBot="1" x14ac:dyDescent="0.25">
      <c r="C530" s="58"/>
      <c r="D530" s="58"/>
      <c r="E530" s="58"/>
      <c r="F530" s="58"/>
      <c r="G530" s="58"/>
      <c r="H530" s="58"/>
      <c r="I530" s="59"/>
      <c r="J530" s="60"/>
      <c r="K530" s="57">
        <f t="shared" ca="1" si="42"/>
        <v>102300</v>
      </c>
      <c r="P530" s="188" t="e">
        <f t="shared" si="46"/>
        <v>#N/A</v>
      </c>
      <c r="Q530" s="191" t="e">
        <f t="shared" si="44"/>
        <v>#N/A</v>
      </c>
      <c r="R530" s="191" t="e">
        <f t="shared" si="45"/>
        <v>#N/A</v>
      </c>
      <c r="S530" s="191" t="e">
        <f t="shared" si="43"/>
        <v>#N/A</v>
      </c>
      <c r="T530" s="192"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102300</v>
      </c>
      <c r="P531" s="188" t="e">
        <f t="shared" si="46"/>
        <v>#N/A</v>
      </c>
      <c r="Q531" s="191" t="e">
        <f t="shared" si="44"/>
        <v>#N/A</v>
      </c>
      <c r="R531" s="191" t="e">
        <f t="shared" si="45"/>
        <v>#N/A</v>
      </c>
      <c r="S531" s="191" t="e">
        <f t="shared" si="43"/>
        <v>#N/A</v>
      </c>
      <c r="T531" s="192" t="e">
        <f>VLOOKUP(D531,'PC Receitas'!$N$4:$O$14,2,FALSE)</f>
        <v>#N/A</v>
      </c>
    </row>
    <row r="532" spans="3:20" ht="19.5" customHeight="1" thickTop="1" thickBot="1" x14ac:dyDescent="0.25">
      <c r="C532" s="58"/>
      <c r="D532" s="58"/>
      <c r="E532" s="58"/>
      <c r="F532" s="58"/>
      <c r="G532" s="58"/>
      <c r="H532" s="58"/>
      <c r="I532" s="59"/>
      <c r="J532" s="60"/>
      <c r="K532" s="57">
        <f t="shared" ca="1" si="47"/>
        <v>102300</v>
      </c>
      <c r="P532" s="188" t="e">
        <f t="shared" si="46"/>
        <v>#N/A</v>
      </c>
      <c r="Q532" s="191" t="e">
        <f t="shared" si="44"/>
        <v>#N/A</v>
      </c>
      <c r="R532" s="191" t="e">
        <f t="shared" si="45"/>
        <v>#N/A</v>
      </c>
      <c r="S532" s="191" t="e">
        <f t="shared" ref="S532:S595" si="48">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ca="1" si="47"/>
        <v>102300</v>
      </c>
      <c r="P533" s="188" t="e">
        <f t="shared" si="46"/>
        <v>#N/A</v>
      </c>
      <c r="Q533" s="191" t="e">
        <f t="shared" si="44"/>
        <v>#N/A</v>
      </c>
      <c r="R533" s="191" t="e">
        <f t="shared" si="45"/>
        <v>#N/A</v>
      </c>
      <c r="S533" s="191" t="e">
        <f t="shared" si="48"/>
        <v>#N/A</v>
      </c>
      <c r="T533" s="192" t="e">
        <f>VLOOKUP(D533,'PC Receitas'!$N$4:$O$14,2,FALSE)</f>
        <v>#N/A</v>
      </c>
    </row>
    <row r="534" spans="3:20" ht="19.5" customHeight="1" thickTop="1" thickBot="1" x14ac:dyDescent="0.25">
      <c r="C534" s="58"/>
      <c r="D534" s="58"/>
      <c r="E534" s="58"/>
      <c r="F534" s="58"/>
      <c r="G534" s="58"/>
      <c r="H534" s="58"/>
      <c r="I534" s="59"/>
      <c r="J534" s="60"/>
      <c r="K534" s="57">
        <f t="shared" ca="1" si="47"/>
        <v>102300</v>
      </c>
      <c r="P534" s="188" t="e">
        <f t="shared" si="46"/>
        <v>#N/A</v>
      </c>
      <c r="Q534" s="191" t="e">
        <f t="shared" si="44"/>
        <v>#N/A</v>
      </c>
      <c r="R534" s="191" t="e">
        <f t="shared" si="45"/>
        <v>#N/A</v>
      </c>
      <c r="S534" s="191" t="e">
        <f t="shared" si="48"/>
        <v>#N/A</v>
      </c>
      <c r="T534" s="192" t="e">
        <f>VLOOKUP(D534,'PC Receitas'!$N$4:$O$14,2,FALSE)</f>
        <v>#N/A</v>
      </c>
    </row>
    <row r="535" spans="3:20" ht="19.5" customHeight="1" thickTop="1" thickBot="1" x14ac:dyDescent="0.25">
      <c r="C535" s="58"/>
      <c r="D535" s="58"/>
      <c r="E535" s="58"/>
      <c r="F535" s="58"/>
      <c r="G535" s="58"/>
      <c r="H535" s="58"/>
      <c r="I535" s="59"/>
      <c r="J535" s="60"/>
      <c r="K535" s="57">
        <f t="shared" ca="1" si="47"/>
        <v>102300</v>
      </c>
      <c r="P535" s="188" t="e">
        <f t="shared" si="46"/>
        <v>#N/A</v>
      </c>
      <c r="Q535" s="191" t="e">
        <f t="shared" si="44"/>
        <v>#N/A</v>
      </c>
      <c r="R535" s="191" t="e">
        <f t="shared" si="45"/>
        <v>#N/A</v>
      </c>
      <c r="S535" s="191" t="e">
        <f t="shared" si="48"/>
        <v>#N/A</v>
      </c>
      <c r="T535" s="192" t="e">
        <f>VLOOKUP(D535,'PC Receitas'!$N$4:$O$14,2,FALSE)</f>
        <v>#N/A</v>
      </c>
    </row>
    <row r="536" spans="3:20" ht="19.5" customHeight="1" thickTop="1" thickBot="1" x14ac:dyDescent="0.25">
      <c r="C536" s="58"/>
      <c r="D536" s="58"/>
      <c r="E536" s="58"/>
      <c r="F536" s="58"/>
      <c r="G536" s="58"/>
      <c r="H536" s="58"/>
      <c r="I536" s="59"/>
      <c r="J536" s="60"/>
      <c r="K536" s="57">
        <f t="shared" ca="1" si="47"/>
        <v>102300</v>
      </c>
      <c r="P536" s="188" t="e">
        <f t="shared" si="46"/>
        <v>#N/A</v>
      </c>
      <c r="Q536" s="191" t="e">
        <f t="shared" si="44"/>
        <v>#N/A</v>
      </c>
      <c r="R536" s="191" t="e">
        <f t="shared" si="45"/>
        <v>#N/A</v>
      </c>
      <c r="S536" s="191" t="e">
        <f t="shared" si="48"/>
        <v>#N/A</v>
      </c>
      <c r="T536" s="192" t="e">
        <f>VLOOKUP(D536,'PC Receitas'!$N$4:$O$14,2,FALSE)</f>
        <v>#N/A</v>
      </c>
    </row>
    <row r="537" spans="3:20" ht="19.5" customHeight="1" thickTop="1" thickBot="1" x14ac:dyDescent="0.25">
      <c r="C537" s="58"/>
      <c r="D537" s="58"/>
      <c r="E537" s="58"/>
      <c r="F537" s="58"/>
      <c r="G537" s="58"/>
      <c r="H537" s="58"/>
      <c r="I537" s="59"/>
      <c r="J537" s="60"/>
      <c r="K537" s="57">
        <f t="shared" ca="1" si="47"/>
        <v>102300</v>
      </c>
      <c r="P537" s="188" t="e">
        <f t="shared" si="46"/>
        <v>#N/A</v>
      </c>
      <c r="Q537" s="191" t="e">
        <f t="shared" si="44"/>
        <v>#N/A</v>
      </c>
      <c r="R537" s="191" t="e">
        <f t="shared" si="45"/>
        <v>#N/A</v>
      </c>
      <c r="S537" s="191" t="e">
        <f t="shared" si="48"/>
        <v>#N/A</v>
      </c>
      <c r="T537" s="192" t="e">
        <f>VLOOKUP(D537,'PC Receitas'!$N$4:$O$14,2,FALSE)</f>
        <v>#N/A</v>
      </c>
    </row>
    <row r="538" spans="3:20" ht="19.5" customHeight="1" thickTop="1" thickBot="1" x14ac:dyDescent="0.25">
      <c r="C538" s="58"/>
      <c r="D538" s="58"/>
      <c r="E538" s="58"/>
      <c r="F538" s="58"/>
      <c r="G538" s="58"/>
      <c r="H538" s="58"/>
      <c r="I538" s="59"/>
      <c r="J538" s="60"/>
      <c r="K538" s="57">
        <f t="shared" ca="1" si="47"/>
        <v>102300</v>
      </c>
      <c r="P538" s="188" t="e">
        <f t="shared" si="46"/>
        <v>#N/A</v>
      </c>
      <c r="Q538" s="191" t="e">
        <f t="shared" si="44"/>
        <v>#N/A</v>
      </c>
      <c r="R538" s="191" t="e">
        <f t="shared" si="45"/>
        <v>#N/A</v>
      </c>
      <c r="S538" s="191" t="e">
        <f t="shared" si="48"/>
        <v>#N/A</v>
      </c>
      <c r="T538" s="192" t="e">
        <f>VLOOKUP(D538,'PC Receitas'!$N$4:$O$14,2,FALSE)</f>
        <v>#N/A</v>
      </c>
    </row>
    <row r="539" spans="3:20" ht="19.5" customHeight="1" thickTop="1" thickBot="1" x14ac:dyDescent="0.25">
      <c r="C539" s="58"/>
      <c r="D539" s="58"/>
      <c r="E539" s="58"/>
      <c r="F539" s="58"/>
      <c r="G539" s="58"/>
      <c r="H539" s="58"/>
      <c r="I539" s="59"/>
      <c r="J539" s="60"/>
      <c r="K539" s="57">
        <f t="shared" ca="1" si="47"/>
        <v>102300</v>
      </c>
      <c r="P539" s="188" t="e">
        <f t="shared" si="46"/>
        <v>#N/A</v>
      </c>
      <c r="Q539" s="191" t="e">
        <f t="shared" si="44"/>
        <v>#N/A</v>
      </c>
      <c r="R539" s="191" t="e">
        <f t="shared" si="45"/>
        <v>#N/A</v>
      </c>
      <c r="S539" s="191" t="e">
        <f t="shared" si="48"/>
        <v>#N/A</v>
      </c>
      <c r="T539" s="192" t="e">
        <f>VLOOKUP(D539,'PC Receitas'!$N$4:$O$14,2,FALSE)</f>
        <v>#N/A</v>
      </c>
    </row>
    <row r="540" spans="3:20" ht="19.5" customHeight="1" thickTop="1" thickBot="1" x14ac:dyDescent="0.25">
      <c r="C540" s="58"/>
      <c r="D540" s="58"/>
      <c r="E540" s="58"/>
      <c r="F540" s="58"/>
      <c r="G540" s="58"/>
      <c r="H540" s="58"/>
      <c r="I540" s="59"/>
      <c r="J540" s="60"/>
      <c r="K540" s="57">
        <f t="shared" ca="1" si="47"/>
        <v>102300</v>
      </c>
      <c r="P540" s="188" t="e">
        <f t="shared" si="46"/>
        <v>#N/A</v>
      </c>
      <c r="Q540" s="191" t="e">
        <f t="shared" si="44"/>
        <v>#N/A</v>
      </c>
      <c r="R540" s="191" t="e">
        <f t="shared" si="45"/>
        <v>#N/A</v>
      </c>
      <c r="S540" s="191" t="e">
        <f t="shared" si="48"/>
        <v>#N/A</v>
      </c>
      <c r="T540" s="192" t="e">
        <f>VLOOKUP(D540,'PC Receitas'!$N$4:$O$14,2,FALSE)</f>
        <v>#N/A</v>
      </c>
    </row>
    <row r="541" spans="3:20" ht="19.5" customHeight="1" thickTop="1" thickBot="1" x14ac:dyDescent="0.25">
      <c r="C541" s="58"/>
      <c r="D541" s="58"/>
      <c r="E541" s="58"/>
      <c r="F541" s="58"/>
      <c r="G541" s="58"/>
      <c r="H541" s="58"/>
      <c r="I541" s="59"/>
      <c r="J541" s="60"/>
      <c r="K541" s="57">
        <f t="shared" ca="1" si="47"/>
        <v>102300</v>
      </c>
      <c r="P541" s="188" t="e">
        <f t="shared" si="46"/>
        <v>#N/A</v>
      </c>
      <c r="Q541" s="191" t="e">
        <f t="shared" si="44"/>
        <v>#N/A</v>
      </c>
      <c r="R541" s="191" t="e">
        <f t="shared" si="45"/>
        <v>#N/A</v>
      </c>
      <c r="S541" s="191" t="e">
        <f t="shared" si="48"/>
        <v>#N/A</v>
      </c>
      <c r="T541" s="192" t="e">
        <f>VLOOKUP(D541,'PC Receitas'!$N$4:$O$14,2,FALSE)</f>
        <v>#N/A</v>
      </c>
    </row>
    <row r="542" spans="3:20" ht="19.5" customHeight="1" thickTop="1" thickBot="1" x14ac:dyDescent="0.25">
      <c r="C542" s="58"/>
      <c r="D542" s="58"/>
      <c r="E542" s="58"/>
      <c r="F542" s="58"/>
      <c r="G542" s="58"/>
      <c r="H542" s="58"/>
      <c r="I542" s="59"/>
      <c r="J542" s="60"/>
      <c r="K542" s="57">
        <f t="shared" ca="1" si="47"/>
        <v>102300</v>
      </c>
      <c r="P542" s="188" t="e">
        <f t="shared" si="46"/>
        <v>#N/A</v>
      </c>
      <c r="Q542" s="191" t="e">
        <f t="shared" si="44"/>
        <v>#N/A</v>
      </c>
      <c r="R542" s="191" t="e">
        <f t="shared" si="45"/>
        <v>#N/A</v>
      </c>
      <c r="S542" s="191" t="e">
        <f t="shared" si="48"/>
        <v>#N/A</v>
      </c>
      <c r="T542" s="192" t="e">
        <f>VLOOKUP(D542,'PC Receitas'!$N$4:$O$14,2,FALSE)</f>
        <v>#N/A</v>
      </c>
    </row>
    <row r="543" spans="3:20" ht="19.5" customHeight="1" thickTop="1" thickBot="1" x14ac:dyDescent="0.25">
      <c r="C543" s="58"/>
      <c r="D543" s="58"/>
      <c r="E543" s="58"/>
      <c r="F543" s="58"/>
      <c r="G543" s="58"/>
      <c r="H543" s="58"/>
      <c r="I543" s="59"/>
      <c r="J543" s="60"/>
      <c r="K543" s="57">
        <f t="shared" ca="1" si="47"/>
        <v>102300</v>
      </c>
      <c r="P543" s="188" t="e">
        <f t="shared" si="46"/>
        <v>#N/A</v>
      </c>
      <c r="Q543" s="191" t="e">
        <f t="shared" si="44"/>
        <v>#N/A</v>
      </c>
      <c r="R543" s="191" t="e">
        <f t="shared" si="45"/>
        <v>#N/A</v>
      </c>
      <c r="S543" s="191" t="e">
        <f t="shared" si="48"/>
        <v>#N/A</v>
      </c>
      <c r="T543" s="192" t="e">
        <f>VLOOKUP(D543,'PC Receitas'!$N$4:$O$14,2,FALSE)</f>
        <v>#N/A</v>
      </c>
    </row>
    <row r="544" spans="3:20" ht="19.5" customHeight="1" thickTop="1" thickBot="1" x14ac:dyDescent="0.25">
      <c r="C544" s="58"/>
      <c r="D544" s="58"/>
      <c r="E544" s="58"/>
      <c r="F544" s="58"/>
      <c r="G544" s="58"/>
      <c r="H544" s="58"/>
      <c r="I544" s="59"/>
      <c r="J544" s="60"/>
      <c r="K544" s="57">
        <f t="shared" ca="1" si="47"/>
        <v>102300</v>
      </c>
      <c r="P544" s="188" t="e">
        <f t="shared" si="46"/>
        <v>#N/A</v>
      </c>
      <c r="Q544" s="191" t="e">
        <f t="shared" si="44"/>
        <v>#N/A</v>
      </c>
      <c r="R544" s="191" t="e">
        <f t="shared" si="45"/>
        <v>#N/A</v>
      </c>
      <c r="S544" s="191" t="e">
        <f t="shared" si="48"/>
        <v>#N/A</v>
      </c>
      <c r="T544" s="192" t="e">
        <f>VLOOKUP(D544,'PC Receitas'!$N$4:$O$14,2,FALSE)</f>
        <v>#N/A</v>
      </c>
    </row>
    <row r="545" spans="3:20" ht="19.5" customHeight="1" thickTop="1" thickBot="1" x14ac:dyDescent="0.25">
      <c r="C545" s="58"/>
      <c r="D545" s="58"/>
      <c r="E545" s="58"/>
      <c r="F545" s="58"/>
      <c r="G545" s="58"/>
      <c r="H545" s="58"/>
      <c r="I545" s="59"/>
      <c r="J545" s="60"/>
      <c r="K545" s="57">
        <f t="shared" ca="1" si="47"/>
        <v>102300</v>
      </c>
      <c r="P545" s="188" t="e">
        <f t="shared" si="46"/>
        <v>#N/A</v>
      </c>
      <c r="Q545" s="191" t="e">
        <f t="shared" si="44"/>
        <v>#N/A</v>
      </c>
      <c r="R545" s="191" t="e">
        <f t="shared" si="45"/>
        <v>#N/A</v>
      </c>
      <c r="S545" s="191" t="e">
        <f t="shared" si="48"/>
        <v>#N/A</v>
      </c>
      <c r="T545" s="192" t="e">
        <f>VLOOKUP(D545,'PC Receitas'!$N$4:$O$14,2,FALSE)</f>
        <v>#N/A</v>
      </c>
    </row>
    <row r="546" spans="3:20" ht="19.5" customHeight="1" thickTop="1" thickBot="1" x14ac:dyDescent="0.25">
      <c r="C546" s="58"/>
      <c r="D546" s="58"/>
      <c r="E546" s="58"/>
      <c r="F546" s="58"/>
      <c r="G546" s="58"/>
      <c r="H546" s="58"/>
      <c r="I546" s="59"/>
      <c r="J546" s="60"/>
      <c r="K546" s="57">
        <f t="shared" ca="1" si="47"/>
        <v>102300</v>
      </c>
      <c r="P546" s="188" t="e">
        <f t="shared" si="46"/>
        <v>#N/A</v>
      </c>
      <c r="Q546" s="191" t="e">
        <f t="shared" si="44"/>
        <v>#N/A</v>
      </c>
      <c r="R546" s="191" t="e">
        <f t="shared" si="45"/>
        <v>#N/A</v>
      </c>
      <c r="S546" s="191" t="e">
        <f t="shared" si="48"/>
        <v>#N/A</v>
      </c>
      <c r="T546" s="192" t="e">
        <f>VLOOKUP(D546,'PC Receitas'!$N$4:$O$14,2,FALSE)</f>
        <v>#N/A</v>
      </c>
    </row>
    <row r="547" spans="3:20" ht="19.5" customHeight="1" thickTop="1" thickBot="1" x14ac:dyDescent="0.25">
      <c r="C547" s="58"/>
      <c r="D547" s="58"/>
      <c r="E547" s="58"/>
      <c r="F547" s="58"/>
      <c r="G547" s="58"/>
      <c r="H547" s="58"/>
      <c r="I547" s="59"/>
      <c r="J547" s="60"/>
      <c r="K547" s="57">
        <f t="shared" ca="1" si="47"/>
        <v>102300</v>
      </c>
      <c r="P547" s="188" t="e">
        <f t="shared" si="46"/>
        <v>#N/A</v>
      </c>
      <c r="Q547" s="191" t="e">
        <f t="shared" si="44"/>
        <v>#N/A</v>
      </c>
      <c r="R547" s="191" t="e">
        <f t="shared" si="45"/>
        <v>#N/A</v>
      </c>
      <c r="S547" s="191" t="e">
        <f t="shared" si="48"/>
        <v>#N/A</v>
      </c>
      <c r="T547" s="192" t="e">
        <f>VLOOKUP(D547,'PC Receitas'!$N$4:$O$14,2,FALSE)</f>
        <v>#N/A</v>
      </c>
    </row>
    <row r="548" spans="3:20" ht="19.5" customHeight="1" thickTop="1" thickBot="1" x14ac:dyDescent="0.25">
      <c r="C548" s="58"/>
      <c r="D548" s="58"/>
      <c r="E548" s="58"/>
      <c r="F548" s="58"/>
      <c r="G548" s="58"/>
      <c r="H548" s="58"/>
      <c r="I548" s="59"/>
      <c r="J548" s="60"/>
      <c r="K548" s="57">
        <f t="shared" ca="1" si="47"/>
        <v>102300</v>
      </c>
      <c r="P548" s="188" t="e">
        <f t="shared" si="46"/>
        <v>#N/A</v>
      </c>
      <c r="Q548" s="191" t="e">
        <f t="shared" si="44"/>
        <v>#N/A</v>
      </c>
      <c r="R548" s="191" t="e">
        <f t="shared" si="45"/>
        <v>#N/A</v>
      </c>
      <c r="S548" s="191" t="e">
        <f t="shared" si="48"/>
        <v>#N/A</v>
      </c>
      <c r="T548" s="192" t="e">
        <f>VLOOKUP(D548,'PC Receitas'!$N$4:$O$14,2,FALSE)</f>
        <v>#N/A</v>
      </c>
    </row>
    <row r="549" spans="3:20" ht="19.5" customHeight="1" thickTop="1" thickBot="1" x14ac:dyDescent="0.25">
      <c r="C549" s="58"/>
      <c r="D549" s="58"/>
      <c r="E549" s="58"/>
      <c r="F549" s="58"/>
      <c r="G549" s="58"/>
      <c r="H549" s="58"/>
      <c r="I549" s="59"/>
      <c r="J549" s="60"/>
      <c r="K549" s="57">
        <f t="shared" ca="1" si="47"/>
        <v>102300</v>
      </c>
      <c r="P549" s="188" t="e">
        <f t="shared" si="46"/>
        <v>#N/A</v>
      </c>
      <c r="Q549" s="191" t="e">
        <f t="shared" si="44"/>
        <v>#N/A</v>
      </c>
      <c r="R549" s="191" t="e">
        <f t="shared" si="45"/>
        <v>#N/A</v>
      </c>
      <c r="S549" s="191" t="e">
        <f t="shared" si="48"/>
        <v>#N/A</v>
      </c>
      <c r="T549" s="192" t="e">
        <f>VLOOKUP(D549,'PC Receitas'!$N$4:$O$14,2,FALSE)</f>
        <v>#N/A</v>
      </c>
    </row>
    <row r="550" spans="3:20" ht="19.5" customHeight="1" thickTop="1" thickBot="1" x14ac:dyDescent="0.25">
      <c r="C550" s="58"/>
      <c r="D550" s="58"/>
      <c r="E550" s="58"/>
      <c r="F550" s="58"/>
      <c r="G550" s="58"/>
      <c r="H550" s="58"/>
      <c r="I550" s="59"/>
      <c r="J550" s="60"/>
      <c r="K550" s="57">
        <f t="shared" ca="1" si="47"/>
        <v>102300</v>
      </c>
      <c r="P550" s="188" t="e">
        <f t="shared" si="46"/>
        <v>#N/A</v>
      </c>
      <c r="Q550" s="191" t="e">
        <f t="shared" si="44"/>
        <v>#N/A</v>
      </c>
      <c r="R550" s="191" t="e">
        <f t="shared" si="45"/>
        <v>#N/A</v>
      </c>
      <c r="S550" s="191" t="e">
        <f t="shared" si="48"/>
        <v>#N/A</v>
      </c>
      <c r="T550" s="192" t="e">
        <f>VLOOKUP(D550,'PC Receitas'!$N$4:$O$14,2,FALSE)</f>
        <v>#N/A</v>
      </c>
    </row>
    <row r="551" spans="3:20" ht="19.5" customHeight="1" thickTop="1" thickBot="1" x14ac:dyDescent="0.25">
      <c r="C551" s="58"/>
      <c r="D551" s="58"/>
      <c r="E551" s="58"/>
      <c r="F551" s="58"/>
      <c r="G551" s="58"/>
      <c r="H551" s="58"/>
      <c r="I551" s="59"/>
      <c r="J551" s="60"/>
      <c r="K551" s="57">
        <f t="shared" ca="1" si="47"/>
        <v>102300</v>
      </c>
      <c r="P551" s="188" t="e">
        <f t="shared" si="46"/>
        <v>#N/A</v>
      </c>
      <c r="Q551" s="191" t="e">
        <f t="shared" si="44"/>
        <v>#N/A</v>
      </c>
      <c r="R551" s="191" t="e">
        <f t="shared" si="45"/>
        <v>#N/A</v>
      </c>
      <c r="S551" s="191" t="e">
        <f t="shared" si="48"/>
        <v>#N/A</v>
      </c>
      <c r="T551" s="192" t="e">
        <f>VLOOKUP(D551,'PC Receitas'!$N$4:$O$14,2,FALSE)</f>
        <v>#N/A</v>
      </c>
    </row>
    <row r="552" spans="3:20" ht="19.5" customHeight="1" thickTop="1" thickBot="1" x14ac:dyDescent="0.25">
      <c r="C552" s="58"/>
      <c r="D552" s="58"/>
      <c r="E552" s="58"/>
      <c r="F552" s="58"/>
      <c r="G552" s="58"/>
      <c r="H552" s="58"/>
      <c r="I552" s="59"/>
      <c r="J552" s="60"/>
      <c r="K552" s="57">
        <f t="shared" ca="1" si="47"/>
        <v>102300</v>
      </c>
      <c r="P552" s="188" t="e">
        <f t="shared" si="46"/>
        <v>#N/A</v>
      </c>
      <c r="Q552" s="191" t="e">
        <f t="shared" si="44"/>
        <v>#N/A</v>
      </c>
      <c r="R552" s="191" t="e">
        <f t="shared" si="45"/>
        <v>#N/A</v>
      </c>
      <c r="S552" s="191" t="e">
        <f t="shared" si="48"/>
        <v>#N/A</v>
      </c>
      <c r="T552" s="192" t="e">
        <f>VLOOKUP(D552,'PC Receitas'!$N$4:$O$14,2,FALSE)</f>
        <v>#N/A</v>
      </c>
    </row>
    <row r="553" spans="3:20" ht="19.5" customHeight="1" thickTop="1" thickBot="1" x14ac:dyDescent="0.25">
      <c r="C553" s="58"/>
      <c r="D553" s="58"/>
      <c r="E553" s="58"/>
      <c r="F553" s="58"/>
      <c r="G553" s="58"/>
      <c r="H553" s="58"/>
      <c r="I553" s="59"/>
      <c r="J553" s="60"/>
      <c r="K553" s="57">
        <f t="shared" ca="1" si="47"/>
        <v>102300</v>
      </c>
      <c r="P553" s="188" t="e">
        <f t="shared" si="46"/>
        <v>#N/A</v>
      </c>
      <c r="Q553" s="191" t="e">
        <f t="shared" si="44"/>
        <v>#N/A</v>
      </c>
      <c r="R553" s="191" t="e">
        <f t="shared" si="45"/>
        <v>#N/A</v>
      </c>
      <c r="S553" s="191" t="e">
        <f t="shared" si="48"/>
        <v>#N/A</v>
      </c>
      <c r="T553" s="192" t="e">
        <f>VLOOKUP(D553,'PC Receitas'!$N$4:$O$14,2,FALSE)</f>
        <v>#N/A</v>
      </c>
    </row>
    <row r="554" spans="3:20" ht="19.5" customHeight="1" thickTop="1" thickBot="1" x14ac:dyDescent="0.25">
      <c r="C554" s="58"/>
      <c r="D554" s="58"/>
      <c r="E554" s="58"/>
      <c r="F554" s="58"/>
      <c r="G554" s="58"/>
      <c r="H554" s="58"/>
      <c r="I554" s="59"/>
      <c r="J554" s="60"/>
      <c r="K554" s="57">
        <f t="shared" ca="1" si="47"/>
        <v>102300</v>
      </c>
      <c r="P554" s="188" t="e">
        <f t="shared" si="46"/>
        <v>#N/A</v>
      </c>
      <c r="Q554" s="191" t="e">
        <f t="shared" si="44"/>
        <v>#N/A</v>
      </c>
      <c r="R554" s="191" t="e">
        <f t="shared" si="45"/>
        <v>#N/A</v>
      </c>
      <c r="S554" s="191" t="e">
        <f t="shared" si="48"/>
        <v>#N/A</v>
      </c>
      <c r="T554" s="192" t="e">
        <f>VLOOKUP(D554,'PC Receitas'!$N$4:$O$14,2,FALSE)</f>
        <v>#N/A</v>
      </c>
    </row>
    <row r="555" spans="3:20" ht="19.5" customHeight="1" thickTop="1" thickBot="1" x14ac:dyDescent="0.25">
      <c r="C555" s="58"/>
      <c r="D555" s="58"/>
      <c r="E555" s="58"/>
      <c r="F555" s="58"/>
      <c r="G555" s="58"/>
      <c r="H555" s="58"/>
      <c r="I555" s="59"/>
      <c r="J555" s="60"/>
      <c r="K555" s="57">
        <f t="shared" ca="1" si="47"/>
        <v>102300</v>
      </c>
      <c r="P555" s="188" t="e">
        <f t="shared" si="46"/>
        <v>#N/A</v>
      </c>
      <c r="Q555" s="191" t="e">
        <f t="shared" si="44"/>
        <v>#N/A</v>
      </c>
      <c r="R555" s="191" t="e">
        <f t="shared" si="45"/>
        <v>#N/A</v>
      </c>
      <c r="S555" s="191" t="e">
        <f t="shared" si="48"/>
        <v>#N/A</v>
      </c>
      <c r="T555" s="192" t="e">
        <f>VLOOKUP(D555,'PC Receitas'!$N$4:$O$14,2,FALSE)</f>
        <v>#N/A</v>
      </c>
    </row>
    <row r="556" spans="3:20" ht="19.5" customHeight="1" thickTop="1" thickBot="1" x14ac:dyDescent="0.25">
      <c r="C556" s="58"/>
      <c r="D556" s="58"/>
      <c r="E556" s="58"/>
      <c r="F556" s="58"/>
      <c r="G556" s="58"/>
      <c r="H556" s="58"/>
      <c r="I556" s="59"/>
      <c r="J556" s="60"/>
      <c r="K556" s="57">
        <f t="shared" ca="1" si="47"/>
        <v>102300</v>
      </c>
      <c r="P556" s="188" t="e">
        <f t="shared" si="46"/>
        <v>#N/A</v>
      </c>
      <c r="Q556" s="191" t="e">
        <f t="shared" si="44"/>
        <v>#N/A</v>
      </c>
      <c r="R556" s="191" t="e">
        <f t="shared" si="45"/>
        <v>#N/A</v>
      </c>
      <c r="S556" s="191" t="e">
        <f t="shared" si="48"/>
        <v>#N/A</v>
      </c>
      <c r="T556" s="192" t="e">
        <f>VLOOKUP(D556,'PC Receitas'!$N$4:$O$14,2,FALSE)</f>
        <v>#N/A</v>
      </c>
    </row>
    <row r="557" spans="3:20" ht="19.5" customHeight="1" thickTop="1" thickBot="1" x14ac:dyDescent="0.25">
      <c r="C557" s="58"/>
      <c r="D557" s="58"/>
      <c r="E557" s="58"/>
      <c r="F557" s="58"/>
      <c r="G557" s="58"/>
      <c r="H557" s="58"/>
      <c r="I557" s="59"/>
      <c r="J557" s="60"/>
      <c r="K557" s="57">
        <f t="shared" ca="1" si="47"/>
        <v>102300</v>
      </c>
      <c r="P557" s="188" t="e">
        <f t="shared" si="46"/>
        <v>#N/A</v>
      </c>
      <c r="Q557" s="191" t="e">
        <f t="shared" si="44"/>
        <v>#N/A</v>
      </c>
      <c r="R557" s="191" t="e">
        <f t="shared" si="45"/>
        <v>#N/A</v>
      </c>
      <c r="S557" s="191" t="e">
        <f t="shared" si="48"/>
        <v>#N/A</v>
      </c>
      <c r="T557" s="192" t="e">
        <f>VLOOKUP(D557,'PC Receitas'!$N$4:$O$14,2,FALSE)</f>
        <v>#N/A</v>
      </c>
    </row>
    <row r="558" spans="3:20" ht="19.5" customHeight="1" thickTop="1" thickBot="1" x14ac:dyDescent="0.25">
      <c r="C558" s="58"/>
      <c r="D558" s="58"/>
      <c r="E558" s="58"/>
      <c r="F558" s="58"/>
      <c r="G558" s="58"/>
      <c r="H558" s="58"/>
      <c r="I558" s="59"/>
      <c r="J558" s="60"/>
      <c r="K558" s="57">
        <f t="shared" ca="1" si="47"/>
        <v>102300</v>
      </c>
      <c r="P558" s="188" t="e">
        <f t="shared" si="46"/>
        <v>#N/A</v>
      </c>
      <c r="Q558" s="191" t="e">
        <f t="shared" si="44"/>
        <v>#N/A</v>
      </c>
      <c r="R558" s="191" t="e">
        <f t="shared" si="45"/>
        <v>#N/A</v>
      </c>
      <c r="S558" s="191" t="e">
        <f t="shared" si="48"/>
        <v>#N/A</v>
      </c>
      <c r="T558" s="192" t="e">
        <f>VLOOKUP(D558,'PC Receitas'!$N$4:$O$14,2,FALSE)</f>
        <v>#N/A</v>
      </c>
    </row>
    <row r="559" spans="3:20" ht="19.5" customHeight="1" thickTop="1" thickBot="1" x14ac:dyDescent="0.25">
      <c r="C559" s="58"/>
      <c r="D559" s="58"/>
      <c r="E559" s="58"/>
      <c r="F559" s="58"/>
      <c r="G559" s="58"/>
      <c r="H559" s="58"/>
      <c r="I559" s="59"/>
      <c r="J559" s="60"/>
      <c r="K559" s="57">
        <f t="shared" ca="1" si="47"/>
        <v>102300</v>
      </c>
      <c r="P559" s="188" t="e">
        <f t="shared" si="46"/>
        <v>#N/A</v>
      </c>
      <c r="Q559" s="191" t="e">
        <f t="shared" si="44"/>
        <v>#N/A</v>
      </c>
      <c r="R559" s="191" t="e">
        <f t="shared" si="45"/>
        <v>#N/A</v>
      </c>
      <c r="S559" s="191" t="e">
        <f t="shared" si="48"/>
        <v>#N/A</v>
      </c>
      <c r="T559" s="192" t="e">
        <f>VLOOKUP(D559,'PC Receitas'!$N$4:$O$14,2,FALSE)</f>
        <v>#N/A</v>
      </c>
    </row>
    <row r="560" spans="3:20" ht="19.5" customHeight="1" thickTop="1" thickBot="1" x14ac:dyDescent="0.25">
      <c r="C560" s="58"/>
      <c r="D560" s="58"/>
      <c r="E560" s="58"/>
      <c r="F560" s="58"/>
      <c r="G560" s="58"/>
      <c r="H560" s="58"/>
      <c r="I560" s="59"/>
      <c r="J560" s="60"/>
      <c r="K560" s="57">
        <f t="shared" ca="1" si="47"/>
        <v>102300</v>
      </c>
      <c r="P560" s="188" t="e">
        <f t="shared" si="46"/>
        <v>#N/A</v>
      </c>
      <c r="Q560" s="191" t="e">
        <f t="shared" si="44"/>
        <v>#N/A</v>
      </c>
      <c r="R560" s="191" t="e">
        <f t="shared" si="45"/>
        <v>#N/A</v>
      </c>
      <c r="S560" s="191" t="e">
        <f t="shared" si="48"/>
        <v>#N/A</v>
      </c>
      <c r="T560" s="192" t="e">
        <f>VLOOKUP(D560,'PC Receitas'!$N$4:$O$14,2,FALSE)</f>
        <v>#N/A</v>
      </c>
    </row>
    <row r="561" spans="3:20" ht="19.5" customHeight="1" thickTop="1" thickBot="1" x14ac:dyDescent="0.25">
      <c r="C561" s="58"/>
      <c r="D561" s="58"/>
      <c r="E561" s="58"/>
      <c r="F561" s="58"/>
      <c r="G561" s="58"/>
      <c r="H561" s="58"/>
      <c r="I561" s="59"/>
      <c r="J561" s="60"/>
      <c r="K561" s="57">
        <f t="shared" ca="1" si="47"/>
        <v>102300</v>
      </c>
      <c r="P561" s="188" t="e">
        <f t="shared" si="46"/>
        <v>#N/A</v>
      </c>
      <c r="Q561" s="191" t="e">
        <f t="shared" si="44"/>
        <v>#N/A</v>
      </c>
      <c r="R561" s="191" t="e">
        <f t="shared" si="45"/>
        <v>#N/A</v>
      </c>
      <c r="S561" s="191" t="e">
        <f t="shared" si="48"/>
        <v>#N/A</v>
      </c>
      <c r="T561" s="192" t="e">
        <f>VLOOKUP(D561,'PC Receitas'!$N$4:$O$14,2,FALSE)</f>
        <v>#N/A</v>
      </c>
    </row>
    <row r="562" spans="3:20" ht="19.5" customHeight="1" thickTop="1" thickBot="1" x14ac:dyDescent="0.25">
      <c r="C562" s="58"/>
      <c r="D562" s="58"/>
      <c r="E562" s="58"/>
      <c r="F562" s="58"/>
      <c r="G562" s="58"/>
      <c r="H562" s="58"/>
      <c r="I562" s="59"/>
      <c r="J562" s="60"/>
      <c r="K562" s="57">
        <f t="shared" ca="1" si="47"/>
        <v>102300</v>
      </c>
      <c r="P562" s="188" t="e">
        <f t="shared" si="46"/>
        <v>#N/A</v>
      </c>
      <c r="Q562" s="191" t="e">
        <f t="shared" si="44"/>
        <v>#N/A</v>
      </c>
      <c r="R562" s="191" t="e">
        <f t="shared" si="45"/>
        <v>#N/A</v>
      </c>
      <c r="S562" s="191" t="e">
        <f t="shared" si="48"/>
        <v>#N/A</v>
      </c>
      <c r="T562" s="192" t="e">
        <f>VLOOKUP(D562,'PC Receitas'!$N$4:$O$14,2,FALSE)</f>
        <v>#N/A</v>
      </c>
    </row>
    <row r="563" spans="3:20" ht="19.5" customHeight="1" thickTop="1" thickBot="1" x14ac:dyDescent="0.25">
      <c r="C563" s="58"/>
      <c r="D563" s="58"/>
      <c r="E563" s="58"/>
      <c r="F563" s="58"/>
      <c r="G563" s="58"/>
      <c r="H563" s="58"/>
      <c r="I563" s="59"/>
      <c r="J563" s="60"/>
      <c r="K563" s="57">
        <f t="shared" ca="1" si="47"/>
        <v>102300</v>
      </c>
      <c r="P563" s="188" t="e">
        <f t="shared" si="46"/>
        <v>#N/A</v>
      </c>
      <c r="Q563" s="191" t="e">
        <f t="shared" si="44"/>
        <v>#N/A</v>
      </c>
      <c r="R563" s="191" t="e">
        <f t="shared" si="45"/>
        <v>#N/A</v>
      </c>
      <c r="S563" s="191" t="e">
        <f t="shared" si="48"/>
        <v>#N/A</v>
      </c>
      <c r="T563" s="192" t="e">
        <f>VLOOKUP(D563,'PC Receitas'!$N$4:$O$14,2,FALSE)</f>
        <v>#N/A</v>
      </c>
    </row>
    <row r="564" spans="3:20" ht="19.5" customHeight="1" thickTop="1" thickBot="1" x14ac:dyDescent="0.25">
      <c r="C564" s="58"/>
      <c r="D564" s="58"/>
      <c r="E564" s="58"/>
      <c r="F564" s="58"/>
      <c r="G564" s="58"/>
      <c r="H564" s="58"/>
      <c r="I564" s="59"/>
      <c r="J564" s="60"/>
      <c r="K564" s="57">
        <f t="shared" ca="1" si="47"/>
        <v>102300</v>
      </c>
      <c r="P564" s="188" t="e">
        <f t="shared" si="46"/>
        <v>#N/A</v>
      </c>
      <c r="Q564" s="191" t="e">
        <f t="shared" si="44"/>
        <v>#N/A</v>
      </c>
      <c r="R564" s="191" t="e">
        <f t="shared" si="45"/>
        <v>#N/A</v>
      </c>
      <c r="S564" s="191" t="e">
        <f t="shared" si="48"/>
        <v>#N/A</v>
      </c>
      <c r="T564" s="192" t="e">
        <f>VLOOKUP(D564,'PC Receitas'!$N$4:$O$14,2,FALSE)</f>
        <v>#N/A</v>
      </c>
    </row>
    <row r="565" spans="3:20" ht="19.5" customHeight="1" thickTop="1" thickBot="1" x14ac:dyDescent="0.25">
      <c r="C565" s="58"/>
      <c r="D565" s="58"/>
      <c r="E565" s="58"/>
      <c r="F565" s="58"/>
      <c r="G565" s="58"/>
      <c r="H565" s="58"/>
      <c r="I565" s="59"/>
      <c r="J565" s="60"/>
      <c r="K565" s="57">
        <f t="shared" ca="1" si="47"/>
        <v>102300</v>
      </c>
      <c r="P565" s="188" t="e">
        <f t="shared" si="46"/>
        <v>#N/A</v>
      </c>
      <c r="Q565" s="191" t="e">
        <f t="shared" si="44"/>
        <v>#N/A</v>
      </c>
      <c r="R565" s="191" t="e">
        <f t="shared" si="45"/>
        <v>#N/A</v>
      </c>
      <c r="S565" s="191" t="e">
        <f t="shared" si="48"/>
        <v>#N/A</v>
      </c>
      <c r="T565" s="192" t="e">
        <f>VLOOKUP(D565,'PC Receitas'!$N$4:$O$14,2,FALSE)</f>
        <v>#N/A</v>
      </c>
    </row>
    <row r="566" spans="3:20" ht="19.5" customHeight="1" thickTop="1" thickBot="1" x14ac:dyDescent="0.25">
      <c r="C566" s="58"/>
      <c r="D566" s="58"/>
      <c r="E566" s="58"/>
      <c r="F566" s="58"/>
      <c r="G566" s="58"/>
      <c r="H566" s="58"/>
      <c r="I566" s="59"/>
      <c r="J566" s="60"/>
      <c r="K566" s="57">
        <f t="shared" ca="1" si="47"/>
        <v>102300</v>
      </c>
      <c r="P566" s="188" t="e">
        <f t="shared" si="46"/>
        <v>#N/A</v>
      </c>
      <c r="Q566" s="191" t="e">
        <f t="shared" si="44"/>
        <v>#N/A</v>
      </c>
      <c r="R566" s="191" t="e">
        <f t="shared" si="45"/>
        <v>#N/A</v>
      </c>
      <c r="S566" s="191" t="e">
        <f t="shared" si="48"/>
        <v>#N/A</v>
      </c>
      <c r="T566" s="192" t="e">
        <f>VLOOKUP(D566,'PC Receitas'!$N$4:$O$14,2,FALSE)</f>
        <v>#N/A</v>
      </c>
    </row>
    <row r="567" spans="3:20" ht="19.5" customHeight="1" thickTop="1" thickBot="1" x14ac:dyDescent="0.25">
      <c r="C567" s="58"/>
      <c r="D567" s="58"/>
      <c r="E567" s="58"/>
      <c r="F567" s="58"/>
      <c r="G567" s="58"/>
      <c r="H567" s="58"/>
      <c r="I567" s="59"/>
      <c r="J567" s="60"/>
      <c r="K567" s="57">
        <f t="shared" ca="1" si="47"/>
        <v>102300</v>
      </c>
      <c r="P567" s="188" t="e">
        <f t="shared" si="46"/>
        <v>#N/A</v>
      </c>
      <c r="Q567" s="191" t="e">
        <f t="shared" si="44"/>
        <v>#N/A</v>
      </c>
      <c r="R567" s="191" t="e">
        <f t="shared" si="45"/>
        <v>#N/A</v>
      </c>
      <c r="S567" s="191" t="e">
        <f t="shared" si="48"/>
        <v>#N/A</v>
      </c>
      <c r="T567" s="192" t="e">
        <f>VLOOKUP(D567,'PC Receitas'!$N$4:$O$14,2,FALSE)</f>
        <v>#N/A</v>
      </c>
    </row>
    <row r="568" spans="3:20" ht="19.5" customHeight="1" thickTop="1" thickBot="1" x14ac:dyDescent="0.25">
      <c r="C568" s="58"/>
      <c r="D568" s="58"/>
      <c r="E568" s="58"/>
      <c r="F568" s="58"/>
      <c r="G568" s="58"/>
      <c r="H568" s="58"/>
      <c r="I568" s="59"/>
      <c r="J568" s="60"/>
      <c r="K568" s="57">
        <f t="shared" ca="1" si="47"/>
        <v>102300</v>
      </c>
      <c r="P568" s="188" t="e">
        <f t="shared" si="46"/>
        <v>#N/A</v>
      </c>
      <c r="Q568" s="191" t="e">
        <f t="shared" si="44"/>
        <v>#N/A</v>
      </c>
      <c r="R568" s="191" t="e">
        <f t="shared" si="45"/>
        <v>#N/A</v>
      </c>
      <c r="S568" s="191" t="e">
        <f t="shared" si="48"/>
        <v>#N/A</v>
      </c>
      <c r="T568" s="192" t="e">
        <f>VLOOKUP(D568,'PC Receitas'!$N$4:$O$14,2,FALSE)</f>
        <v>#N/A</v>
      </c>
    </row>
    <row r="569" spans="3:20" ht="19.5" customHeight="1" thickTop="1" thickBot="1" x14ac:dyDescent="0.25">
      <c r="C569" s="58"/>
      <c r="D569" s="58"/>
      <c r="E569" s="58"/>
      <c r="F569" s="58"/>
      <c r="G569" s="58"/>
      <c r="H569" s="58"/>
      <c r="I569" s="59"/>
      <c r="J569" s="60"/>
      <c r="K569" s="57">
        <f t="shared" ca="1" si="47"/>
        <v>102300</v>
      </c>
      <c r="P569" s="188" t="e">
        <f t="shared" si="46"/>
        <v>#N/A</v>
      </c>
      <c r="Q569" s="191" t="e">
        <f t="shared" si="44"/>
        <v>#N/A</v>
      </c>
      <c r="R569" s="191" t="e">
        <f t="shared" si="45"/>
        <v>#N/A</v>
      </c>
      <c r="S569" s="191" t="e">
        <f t="shared" si="48"/>
        <v>#N/A</v>
      </c>
      <c r="T569" s="192" t="e">
        <f>VLOOKUP(D569,'PC Receitas'!$N$4:$O$14,2,FALSE)</f>
        <v>#N/A</v>
      </c>
    </row>
    <row r="570" spans="3:20" ht="19.5" customHeight="1" thickTop="1" thickBot="1" x14ac:dyDescent="0.25">
      <c r="C570" s="58"/>
      <c r="D570" s="58"/>
      <c r="E570" s="58"/>
      <c r="F570" s="58"/>
      <c r="G570" s="58"/>
      <c r="H570" s="58"/>
      <c r="I570" s="59"/>
      <c r="J570" s="60"/>
      <c r="K570" s="57">
        <f t="shared" ca="1" si="47"/>
        <v>102300</v>
      </c>
      <c r="P570" s="188" t="e">
        <f t="shared" si="46"/>
        <v>#N/A</v>
      </c>
      <c r="Q570" s="191" t="e">
        <f t="shared" si="44"/>
        <v>#N/A</v>
      </c>
      <c r="R570" s="191" t="e">
        <f t="shared" si="45"/>
        <v>#N/A</v>
      </c>
      <c r="S570" s="191" t="e">
        <f t="shared" si="48"/>
        <v>#N/A</v>
      </c>
      <c r="T570" s="192" t="e">
        <f>VLOOKUP(D570,'PC Receitas'!$N$4:$O$14,2,FALSE)</f>
        <v>#N/A</v>
      </c>
    </row>
    <row r="571" spans="3:20" ht="19.5" customHeight="1" thickTop="1" thickBot="1" x14ac:dyDescent="0.25">
      <c r="C571" s="58"/>
      <c r="D571" s="58"/>
      <c r="E571" s="58"/>
      <c r="F571" s="58"/>
      <c r="G571" s="58"/>
      <c r="H571" s="58"/>
      <c r="I571" s="59"/>
      <c r="J571" s="60"/>
      <c r="K571" s="57">
        <f t="shared" ca="1" si="47"/>
        <v>102300</v>
      </c>
      <c r="P571" s="188" t="e">
        <f t="shared" si="46"/>
        <v>#N/A</v>
      </c>
      <c r="Q571" s="191" t="e">
        <f t="shared" si="44"/>
        <v>#N/A</v>
      </c>
      <c r="R571" s="191" t="e">
        <f t="shared" si="45"/>
        <v>#N/A</v>
      </c>
      <c r="S571" s="191" t="e">
        <f t="shared" si="48"/>
        <v>#N/A</v>
      </c>
      <c r="T571" s="192" t="e">
        <f>VLOOKUP(D571,'PC Receitas'!$N$4:$O$14,2,FALSE)</f>
        <v>#N/A</v>
      </c>
    </row>
    <row r="572" spans="3:20" ht="19.5" customHeight="1" thickTop="1" thickBot="1" x14ac:dyDescent="0.25">
      <c r="C572" s="58"/>
      <c r="D572" s="58"/>
      <c r="E572" s="58"/>
      <c r="F572" s="58"/>
      <c r="G572" s="58"/>
      <c r="H572" s="58"/>
      <c r="I572" s="59"/>
      <c r="J572" s="60"/>
      <c r="K572" s="57">
        <f t="shared" ca="1" si="47"/>
        <v>102300</v>
      </c>
      <c r="P572" s="188" t="e">
        <f t="shared" si="46"/>
        <v>#N/A</v>
      </c>
      <c r="Q572" s="191" t="e">
        <f t="shared" si="44"/>
        <v>#N/A</v>
      </c>
      <c r="R572" s="191" t="e">
        <f t="shared" si="45"/>
        <v>#N/A</v>
      </c>
      <c r="S572" s="191" t="e">
        <f t="shared" si="48"/>
        <v>#N/A</v>
      </c>
      <c r="T572" s="192" t="e">
        <f>VLOOKUP(D572,'PC Receitas'!$N$4:$O$14,2,FALSE)</f>
        <v>#N/A</v>
      </c>
    </row>
    <row r="573" spans="3:20" ht="19.5" customHeight="1" thickTop="1" thickBot="1" x14ac:dyDescent="0.25">
      <c r="C573" s="58"/>
      <c r="D573" s="58"/>
      <c r="E573" s="58"/>
      <c r="F573" s="58"/>
      <c r="G573" s="58"/>
      <c r="H573" s="58"/>
      <c r="I573" s="59"/>
      <c r="J573" s="60"/>
      <c r="K573" s="57">
        <f t="shared" ca="1" si="47"/>
        <v>102300</v>
      </c>
      <c r="P573" s="188" t="e">
        <f t="shared" si="46"/>
        <v>#N/A</v>
      </c>
      <c r="Q573" s="191" t="e">
        <f t="shared" si="44"/>
        <v>#N/A</v>
      </c>
      <c r="R573" s="191" t="e">
        <f t="shared" si="45"/>
        <v>#N/A</v>
      </c>
      <c r="S573" s="191" t="e">
        <f t="shared" si="48"/>
        <v>#N/A</v>
      </c>
      <c r="T573" s="192" t="e">
        <f>VLOOKUP(D573,'PC Receitas'!$N$4:$O$14,2,FALSE)</f>
        <v>#N/A</v>
      </c>
    </row>
    <row r="574" spans="3:20" ht="19.5" customHeight="1" thickTop="1" thickBot="1" x14ac:dyDescent="0.25">
      <c r="C574" s="58"/>
      <c r="D574" s="58"/>
      <c r="E574" s="58"/>
      <c r="F574" s="58"/>
      <c r="G574" s="58"/>
      <c r="H574" s="58"/>
      <c r="I574" s="59"/>
      <c r="J574" s="60"/>
      <c r="K574" s="57">
        <f t="shared" ca="1" si="47"/>
        <v>102300</v>
      </c>
      <c r="P574" s="188" t="e">
        <f t="shared" si="46"/>
        <v>#N/A</v>
      </c>
      <c r="Q574" s="191" t="e">
        <f t="shared" si="44"/>
        <v>#N/A</v>
      </c>
      <c r="R574" s="191" t="e">
        <f t="shared" si="45"/>
        <v>#N/A</v>
      </c>
      <c r="S574" s="191" t="e">
        <f t="shared" si="48"/>
        <v>#N/A</v>
      </c>
      <c r="T574" s="192" t="e">
        <f>VLOOKUP(D574,'PC Receitas'!$N$4:$O$14,2,FALSE)</f>
        <v>#N/A</v>
      </c>
    </row>
    <row r="575" spans="3:20" ht="19.5" customHeight="1" thickTop="1" thickBot="1" x14ac:dyDescent="0.25">
      <c r="C575" s="58"/>
      <c r="D575" s="58"/>
      <c r="E575" s="58"/>
      <c r="F575" s="58"/>
      <c r="G575" s="58"/>
      <c r="H575" s="58"/>
      <c r="I575" s="59"/>
      <c r="J575" s="60"/>
      <c r="K575" s="57">
        <f t="shared" ca="1" si="47"/>
        <v>102300</v>
      </c>
      <c r="P575" s="188" t="e">
        <f t="shared" si="46"/>
        <v>#N/A</v>
      </c>
      <c r="Q575" s="191" t="e">
        <f t="shared" si="44"/>
        <v>#N/A</v>
      </c>
      <c r="R575" s="191" t="e">
        <f t="shared" si="45"/>
        <v>#N/A</v>
      </c>
      <c r="S575" s="191" t="e">
        <f t="shared" si="48"/>
        <v>#N/A</v>
      </c>
      <c r="T575" s="192" t="e">
        <f>VLOOKUP(D575,'PC Receitas'!$N$4:$O$14,2,FALSE)</f>
        <v>#N/A</v>
      </c>
    </row>
    <row r="576" spans="3:20" ht="19.5" customHeight="1" thickTop="1" thickBot="1" x14ac:dyDescent="0.25">
      <c r="C576" s="58"/>
      <c r="D576" s="58"/>
      <c r="E576" s="58"/>
      <c r="F576" s="58"/>
      <c r="G576" s="58"/>
      <c r="H576" s="58"/>
      <c r="I576" s="59"/>
      <c r="J576" s="60"/>
      <c r="K576" s="57">
        <f t="shared" ca="1" si="47"/>
        <v>102300</v>
      </c>
      <c r="P576" s="188" t="e">
        <f t="shared" si="46"/>
        <v>#N/A</v>
      </c>
      <c r="Q576" s="191" t="e">
        <f t="shared" si="44"/>
        <v>#N/A</v>
      </c>
      <c r="R576" s="191" t="e">
        <f t="shared" si="45"/>
        <v>#N/A</v>
      </c>
      <c r="S576" s="191" t="e">
        <f t="shared" si="48"/>
        <v>#N/A</v>
      </c>
      <c r="T576" s="192" t="e">
        <f>VLOOKUP(D576,'PC Receitas'!$N$4:$O$14,2,FALSE)</f>
        <v>#N/A</v>
      </c>
    </row>
    <row r="577" spans="3:20" ht="19.5" customHeight="1" thickTop="1" thickBot="1" x14ac:dyDescent="0.25">
      <c r="C577" s="58"/>
      <c r="D577" s="58"/>
      <c r="E577" s="58"/>
      <c r="F577" s="58"/>
      <c r="G577" s="58"/>
      <c r="H577" s="58"/>
      <c r="I577" s="59"/>
      <c r="J577" s="60"/>
      <c r="K577" s="57">
        <f t="shared" ca="1" si="47"/>
        <v>102300</v>
      </c>
      <c r="P577" s="188" t="e">
        <f t="shared" si="46"/>
        <v>#N/A</v>
      </c>
      <c r="Q577" s="191" t="e">
        <f t="shared" si="44"/>
        <v>#N/A</v>
      </c>
      <c r="R577" s="191" t="e">
        <f t="shared" si="45"/>
        <v>#N/A</v>
      </c>
      <c r="S577" s="191" t="e">
        <f t="shared" si="48"/>
        <v>#N/A</v>
      </c>
      <c r="T577" s="192" t="e">
        <f>VLOOKUP(D577,'PC Receitas'!$N$4:$O$14,2,FALSE)</f>
        <v>#N/A</v>
      </c>
    </row>
    <row r="578" spans="3:20" ht="19.5" customHeight="1" thickTop="1" thickBot="1" x14ac:dyDescent="0.25">
      <c r="C578" s="58"/>
      <c r="D578" s="58"/>
      <c r="E578" s="58"/>
      <c r="F578" s="58"/>
      <c r="G578" s="58"/>
      <c r="H578" s="58"/>
      <c r="I578" s="59"/>
      <c r="J578" s="60"/>
      <c r="K578" s="57">
        <f t="shared" ca="1" si="47"/>
        <v>102300</v>
      </c>
      <c r="P578" s="188" t="e">
        <f t="shared" si="46"/>
        <v>#N/A</v>
      </c>
      <c r="Q578" s="191" t="e">
        <f t="shared" si="44"/>
        <v>#N/A</v>
      </c>
      <c r="R578" s="191" t="e">
        <f t="shared" si="45"/>
        <v>#N/A</v>
      </c>
      <c r="S578" s="191" t="e">
        <f t="shared" si="48"/>
        <v>#N/A</v>
      </c>
      <c r="T578" s="192" t="e">
        <f>VLOOKUP(D578,'PC Receitas'!$N$4:$O$14,2,FALSE)</f>
        <v>#N/A</v>
      </c>
    </row>
    <row r="579" spans="3:20" ht="19.5" customHeight="1" thickTop="1" thickBot="1" x14ac:dyDescent="0.25">
      <c r="C579" s="58"/>
      <c r="D579" s="58"/>
      <c r="E579" s="58"/>
      <c r="F579" s="58"/>
      <c r="G579" s="58"/>
      <c r="H579" s="58"/>
      <c r="I579" s="59"/>
      <c r="J579" s="60"/>
      <c r="K579" s="57">
        <f t="shared" ca="1" si="47"/>
        <v>102300</v>
      </c>
      <c r="P579" s="188" t="e">
        <f t="shared" si="46"/>
        <v>#N/A</v>
      </c>
      <c r="Q579" s="191" t="e">
        <f t="shared" si="44"/>
        <v>#N/A</v>
      </c>
      <c r="R579" s="191" t="e">
        <f t="shared" si="45"/>
        <v>#N/A</v>
      </c>
      <c r="S579" s="191" t="e">
        <f t="shared" si="48"/>
        <v>#N/A</v>
      </c>
      <c r="T579" s="192" t="e">
        <f>VLOOKUP(D579,'PC Receitas'!$N$4:$O$14,2,FALSE)</f>
        <v>#N/A</v>
      </c>
    </row>
    <row r="580" spans="3:20" ht="19.5" customHeight="1" thickTop="1" thickBot="1" x14ac:dyDescent="0.25">
      <c r="C580" s="58"/>
      <c r="D580" s="58"/>
      <c r="E580" s="58"/>
      <c r="F580" s="58"/>
      <c r="G580" s="58"/>
      <c r="H580" s="58"/>
      <c r="I580" s="59"/>
      <c r="J580" s="60"/>
      <c r="K580" s="57">
        <f t="shared" ca="1" si="47"/>
        <v>102300</v>
      </c>
      <c r="P580" s="188" t="e">
        <f t="shared" si="46"/>
        <v>#N/A</v>
      </c>
      <c r="Q580" s="191" t="e">
        <f t="shared" si="44"/>
        <v>#N/A</v>
      </c>
      <c r="R580" s="191" t="e">
        <f t="shared" si="45"/>
        <v>#N/A</v>
      </c>
      <c r="S580" s="191" t="e">
        <f t="shared" si="48"/>
        <v>#N/A</v>
      </c>
      <c r="T580" s="192" t="e">
        <f>VLOOKUP(D580,'PC Receitas'!$N$4:$O$14,2,FALSE)</f>
        <v>#N/A</v>
      </c>
    </row>
    <row r="581" spans="3:20" ht="19.5" customHeight="1" thickTop="1" thickBot="1" x14ac:dyDescent="0.25">
      <c r="C581" s="58"/>
      <c r="D581" s="58"/>
      <c r="E581" s="58"/>
      <c r="F581" s="58"/>
      <c r="G581" s="58"/>
      <c r="H581" s="58"/>
      <c r="I581" s="59"/>
      <c r="J581" s="60"/>
      <c r="K581" s="57">
        <f t="shared" ca="1" si="47"/>
        <v>102300</v>
      </c>
      <c r="P581" s="188" t="e">
        <f t="shared" si="46"/>
        <v>#N/A</v>
      </c>
      <c r="Q581" s="191" t="e">
        <f t="shared" si="44"/>
        <v>#N/A</v>
      </c>
      <c r="R581" s="191" t="e">
        <f t="shared" si="45"/>
        <v>#N/A</v>
      </c>
      <c r="S581" s="191" t="e">
        <f t="shared" si="48"/>
        <v>#N/A</v>
      </c>
      <c r="T581" s="192" t="e">
        <f>VLOOKUP(D581,'PC Receitas'!$N$4:$O$14,2,FALSE)</f>
        <v>#N/A</v>
      </c>
    </row>
    <row r="582" spans="3:20" ht="19.5" customHeight="1" thickTop="1" thickBot="1" x14ac:dyDescent="0.25">
      <c r="C582" s="58"/>
      <c r="D582" s="58"/>
      <c r="E582" s="58"/>
      <c r="F582" s="58"/>
      <c r="G582" s="58"/>
      <c r="H582" s="58"/>
      <c r="I582" s="59"/>
      <c r="J582" s="60"/>
      <c r="K582" s="57">
        <f t="shared" ca="1" si="47"/>
        <v>102300</v>
      </c>
      <c r="P582" s="188" t="e">
        <f t="shared" si="46"/>
        <v>#N/A</v>
      </c>
      <c r="Q582" s="191" t="e">
        <f t="shared" ref="Q582:Q619" si="49">IF(T582="Despesas_de_Moradia","Despesa",IF(T582="Despesas_com_Alimentacao","Despesa",IF(T582="Despesas_com_Saude","Despesa","")))</f>
        <v>#N/A</v>
      </c>
      <c r="R582" s="191" t="e">
        <f t="shared" ref="R582:R619" si="50">IF(T582="Renda_Familiar","Receita",IF(T582="Receitas_com_Aplicacoes_Financeiras","Receita",IF(T582="Outras_Receitas","Receita","")))</f>
        <v>#N/A</v>
      </c>
      <c r="S582" s="191" t="e">
        <f t="shared" si="48"/>
        <v>#N/A</v>
      </c>
      <c r="T582" s="192" t="e">
        <f>VLOOKUP(D582,'PC Receitas'!$N$4:$O$14,2,FALSE)</f>
        <v>#N/A</v>
      </c>
    </row>
    <row r="583" spans="3:20" ht="19.5" customHeight="1" thickTop="1" thickBot="1" x14ac:dyDescent="0.25">
      <c r="C583" s="58"/>
      <c r="D583" s="58"/>
      <c r="E583" s="58"/>
      <c r="F583" s="58"/>
      <c r="G583" s="58"/>
      <c r="H583" s="58"/>
      <c r="I583" s="59"/>
      <c r="J583" s="60"/>
      <c r="K583" s="57">
        <f t="shared" ca="1" si="47"/>
        <v>102300</v>
      </c>
      <c r="P583" s="188" t="e">
        <f t="shared" si="46"/>
        <v>#N/A</v>
      </c>
      <c r="Q583" s="191" t="e">
        <f t="shared" si="49"/>
        <v>#N/A</v>
      </c>
      <c r="R583" s="191" t="e">
        <f t="shared" si="50"/>
        <v>#N/A</v>
      </c>
      <c r="S583" s="191" t="e">
        <f t="shared" si="48"/>
        <v>#N/A</v>
      </c>
      <c r="T583" s="192" t="e">
        <f>VLOOKUP(D583,'PC Receitas'!$N$4:$O$14,2,FALSE)</f>
        <v>#N/A</v>
      </c>
    </row>
    <row r="584" spans="3:20" ht="19.5" customHeight="1" thickTop="1" thickBot="1" x14ac:dyDescent="0.25">
      <c r="C584" s="58"/>
      <c r="D584" s="58"/>
      <c r="E584" s="58"/>
      <c r="F584" s="58"/>
      <c r="G584" s="58"/>
      <c r="H584" s="58"/>
      <c r="I584" s="59"/>
      <c r="J584" s="60"/>
      <c r="K584" s="57">
        <f t="shared" ca="1" si="47"/>
        <v>102300</v>
      </c>
      <c r="P584" s="188" t="e">
        <f t="shared" si="46"/>
        <v>#N/A</v>
      </c>
      <c r="Q584" s="191" t="e">
        <f t="shared" si="49"/>
        <v>#N/A</v>
      </c>
      <c r="R584" s="191" t="e">
        <f t="shared" si="50"/>
        <v>#N/A</v>
      </c>
      <c r="S584" s="191" t="e">
        <f t="shared" si="48"/>
        <v>#N/A</v>
      </c>
      <c r="T584" s="192" t="e">
        <f>VLOOKUP(D584,'PC Receitas'!$N$4:$O$14,2,FALSE)</f>
        <v>#N/A</v>
      </c>
    </row>
    <row r="585" spans="3:20" ht="19.5" customHeight="1" thickTop="1" thickBot="1" x14ac:dyDescent="0.25">
      <c r="C585" s="58"/>
      <c r="D585" s="58"/>
      <c r="E585" s="58"/>
      <c r="F585" s="58"/>
      <c r="G585" s="58"/>
      <c r="H585" s="58"/>
      <c r="I585" s="59"/>
      <c r="J585" s="60"/>
      <c r="K585" s="57">
        <f t="shared" ca="1" si="47"/>
        <v>102300</v>
      </c>
      <c r="P585" s="188" t="e">
        <f t="shared" si="46"/>
        <v>#N/A</v>
      </c>
      <c r="Q585" s="191" t="e">
        <f t="shared" si="49"/>
        <v>#N/A</v>
      </c>
      <c r="R585" s="191" t="e">
        <f t="shared" si="50"/>
        <v>#N/A</v>
      </c>
      <c r="S585" s="191" t="e">
        <f t="shared" si="48"/>
        <v>#N/A</v>
      </c>
      <c r="T585" s="192" t="e">
        <f>VLOOKUP(D585,'PC Receitas'!$N$4:$O$14,2,FALSE)</f>
        <v>#N/A</v>
      </c>
    </row>
    <row r="586" spans="3:20" ht="19.5" customHeight="1" thickTop="1" thickBot="1" x14ac:dyDescent="0.25">
      <c r="C586" s="58"/>
      <c r="D586" s="58"/>
      <c r="E586" s="58"/>
      <c r="F586" s="58"/>
      <c r="G586" s="58"/>
      <c r="H586" s="58"/>
      <c r="I586" s="59"/>
      <c r="J586" s="60"/>
      <c r="K586" s="57">
        <f t="shared" ca="1" si="47"/>
        <v>102300</v>
      </c>
      <c r="P586" s="188" t="e">
        <f t="shared" si="46"/>
        <v>#N/A</v>
      </c>
      <c r="Q586" s="191" t="e">
        <f t="shared" si="49"/>
        <v>#N/A</v>
      </c>
      <c r="R586" s="191" t="e">
        <f t="shared" si="50"/>
        <v>#N/A</v>
      </c>
      <c r="S586" s="191" t="e">
        <f t="shared" si="48"/>
        <v>#N/A</v>
      </c>
      <c r="T586" s="192" t="e">
        <f>VLOOKUP(D586,'PC Receitas'!$N$4:$O$14,2,FALSE)</f>
        <v>#N/A</v>
      </c>
    </row>
    <row r="587" spans="3:20" ht="19.5" customHeight="1" thickTop="1" thickBot="1" x14ac:dyDescent="0.25">
      <c r="C587" s="58"/>
      <c r="D587" s="58"/>
      <c r="E587" s="58"/>
      <c r="F587" s="58"/>
      <c r="G587" s="58"/>
      <c r="H587" s="58"/>
      <c r="I587" s="59"/>
      <c r="J587" s="60"/>
      <c r="K587" s="57">
        <f t="shared" ca="1" si="47"/>
        <v>102300</v>
      </c>
      <c r="P587" s="188" t="e">
        <f t="shared" si="46"/>
        <v>#N/A</v>
      </c>
      <c r="Q587" s="191" t="e">
        <f t="shared" si="49"/>
        <v>#N/A</v>
      </c>
      <c r="R587" s="191" t="e">
        <f t="shared" si="50"/>
        <v>#N/A</v>
      </c>
      <c r="S587" s="191" t="e">
        <f t="shared" si="48"/>
        <v>#N/A</v>
      </c>
      <c r="T587" s="192" t="e">
        <f>VLOOKUP(D587,'PC Receitas'!$N$4:$O$14,2,FALSE)</f>
        <v>#N/A</v>
      </c>
    </row>
    <row r="588" spans="3:20" ht="19.5" customHeight="1" thickTop="1" thickBot="1" x14ac:dyDescent="0.25">
      <c r="C588" s="58"/>
      <c r="D588" s="58"/>
      <c r="E588" s="58"/>
      <c r="F588" s="58"/>
      <c r="G588" s="58"/>
      <c r="H588" s="58"/>
      <c r="I588" s="59"/>
      <c r="J588" s="60"/>
      <c r="K588" s="57">
        <f t="shared" ca="1" si="47"/>
        <v>102300</v>
      </c>
      <c r="P588" s="188" t="e">
        <f t="shared" si="46"/>
        <v>#N/A</v>
      </c>
      <c r="Q588" s="191" t="e">
        <f t="shared" si="49"/>
        <v>#N/A</v>
      </c>
      <c r="R588" s="191" t="e">
        <f t="shared" si="50"/>
        <v>#N/A</v>
      </c>
      <c r="S588" s="191" t="e">
        <f t="shared" si="48"/>
        <v>#N/A</v>
      </c>
      <c r="T588" s="192" t="e">
        <f>VLOOKUP(D588,'PC Receitas'!$N$4:$O$14,2,FALSE)</f>
        <v>#N/A</v>
      </c>
    </row>
    <row r="589" spans="3:20" ht="19.5" customHeight="1" thickTop="1" thickBot="1" x14ac:dyDescent="0.25">
      <c r="C589" s="58"/>
      <c r="D589" s="58"/>
      <c r="E589" s="58"/>
      <c r="F589" s="58"/>
      <c r="G589" s="58"/>
      <c r="H589" s="58"/>
      <c r="I589" s="59"/>
      <c r="J589" s="60"/>
      <c r="K589" s="57">
        <f t="shared" ca="1" si="47"/>
        <v>102300</v>
      </c>
      <c r="P589" s="188" t="e">
        <f t="shared" si="46"/>
        <v>#N/A</v>
      </c>
      <c r="Q589" s="191" t="e">
        <f t="shared" si="49"/>
        <v>#N/A</v>
      </c>
      <c r="R589" s="191" t="e">
        <f t="shared" si="50"/>
        <v>#N/A</v>
      </c>
      <c r="S589" s="191" t="e">
        <f t="shared" si="48"/>
        <v>#N/A</v>
      </c>
      <c r="T589" s="192" t="e">
        <f>VLOOKUP(D589,'PC Receitas'!$N$4:$O$14,2,FALSE)</f>
        <v>#N/A</v>
      </c>
    </row>
    <row r="590" spans="3:20" ht="19.5" customHeight="1" thickTop="1" thickBot="1" x14ac:dyDescent="0.25">
      <c r="C590" s="58"/>
      <c r="D590" s="58"/>
      <c r="E590" s="58"/>
      <c r="F590" s="58"/>
      <c r="G590" s="58"/>
      <c r="H590" s="58"/>
      <c r="I590" s="59"/>
      <c r="J590" s="60"/>
      <c r="K590" s="57">
        <f t="shared" ca="1" si="47"/>
        <v>102300</v>
      </c>
      <c r="P590" s="188" t="e">
        <f t="shared" si="46"/>
        <v>#N/A</v>
      </c>
      <c r="Q590" s="191" t="e">
        <f t="shared" si="49"/>
        <v>#N/A</v>
      </c>
      <c r="R590" s="191" t="e">
        <f t="shared" si="50"/>
        <v>#N/A</v>
      </c>
      <c r="S590" s="191" t="e">
        <f t="shared" si="48"/>
        <v>#N/A</v>
      </c>
      <c r="T590" s="192" t="e">
        <f>VLOOKUP(D590,'PC Receitas'!$N$4:$O$14,2,FALSE)</f>
        <v>#N/A</v>
      </c>
    </row>
    <row r="591" spans="3:20" ht="19.5" customHeight="1" thickTop="1" thickBot="1" x14ac:dyDescent="0.25">
      <c r="C591" s="58"/>
      <c r="D591" s="58"/>
      <c r="E591" s="58"/>
      <c r="F591" s="58"/>
      <c r="G591" s="58"/>
      <c r="H591" s="58"/>
      <c r="I591" s="59"/>
      <c r="J591" s="60"/>
      <c r="K591" s="57">
        <f t="shared" ca="1" si="47"/>
        <v>102300</v>
      </c>
      <c r="P591" s="188" t="e">
        <f t="shared" si="46"/>
        <v>#N/A</v>
      </c>
      <c r="Q591" s="191" t="e">
        <f t="shared" si="49"/>
        <v>#N/A</v>
      </c>
      <c r="R591" s="191" t="e">
        <f t="shared" si="50"/>
        <v>#N/A</v>
      </c>
      <c r="S591" s="191" t="e">
        <f t="shared" si="48"/>
        <v>#N/A</v>
      </c>
      <c r="T591" s="192" t="e">
        <f>VLOOKUP(D591,'PC Receitas'!$N$4:$O$14,2,FALSE)</f>
        <v>#N/A</v>
      </c>
    </row>
    <row r="592" spans="3:20" ht="19.5" customHeight="1" thickTop="1" thickBot="1" x14ac:dyDescent="0.25">
      <c r="C592" s="58"/>
      <c r="D592" s="58"/>
      <c r="E592" s="58"/>
      <c r="F592" s="58"/>
      <c r="G592" s="58"/>
      <c r="H592" s="58"/>
      <c r="I592" s="59"/>
      <c r="J592" s="60"/>
      <c r="K592" s="57">
        <f t="shared" ca="1" si="47"/>
        <v>102300</v>
      </c>
      <c r="P592" s="188" t="e">
        <f t="shared" ref="P592:P619" si="51">IF(T592="Despesas_com_Transportes","Despesa",IF(T592="Despesas_com_Lazer_e_Informacao","Despesa",IF(T592="Outras_Despesas","Despesa",IF(T592="Imposto_de_Renda","Despesa",IF(T592="Investimentos_Bens","Despesa","")))))</f>
        <v>#N/A</v>
      </c>
      <c r="Q592" s="191" t="e">
        <f t="shared" si="49"/>
        <v>#N/A</v>
      </c>
      <c r="R592" s="191" t="e">
        <f t="shared" si="50"/>
        <v>#N/A</v>
      </c>
      <c r="S592" s="191" t="e">
        <f t="shared" si="48"/>
        <v>#N/A</v>
      </c>
      <c r="T592" s="192" t="e">
        <f>VLOOKUP(D592,'PC Receitas'!$N$4:$O$14,2,FALSE)</f>
        <v>#N/A</v>
      </c>
    </row>
    <row r="593" spans="3:20" ht="19.5" customHeight="1" thickTop="1" thickBot="1" x14ac:dyDescent="0.25">
      <c r="C593" s="58"/>
      <c r="D593" s="58"/>
      <c r="E593" s="58"/>
      <c r="F593" s="58"/>
      <c r="G593" s="58"/>
      <c r="H593" s="58"/>
      <c r="I593" s="59"/>
      <c r="J593" s="60"/>
      <c r="K593" s="57">
        <f t="shared" ca="1" si="47"/>
        <v>102300</v>
      </c>
      <c r="P593" s="188" t="e">
        <f t="shared" si="51"/>
        <v>#N/A</v>
      </c>
      <c r="Q593" s="191" t="e">
        <f t="shared" si="49"/>
        <v>#N/A</v>
      </c>
      <c r="R593" s="191" t="e">
        <f t="shared" si="50"/>
        <v>#N/A</v>
      </c>
      <c r="S593" s="191" t="e">
        <f t="shared" si="48"/>
        <v>#N/A</v>
      </c>
      <c r="T593" s="192" t="e">
        <f>VLOOKUP(D593,'PC Receitas'!$N$4:$O$14,2,FALSE)</f>
        <v>#N/A</v>
      </c>
    </row>
    <row r="594" spans="3:20" ht="19.5" customHeight="1" thickTop="1" thickBot="1" x14ac:dyDescent="0.25">
      <c r="C594" s="58"/>
      <c r="D594" s="58"/>
      <c r="E594" s="58"/>
      <c r="F594" s="58"/>
      <c r="G594" s="58"/>
      <c r="H594" s="58"/>
      <c r="I594" s="59"/>
      <c r="J594" s="60"/>
      <c r="K594" s="57">
        <f t="shared" ca="1" si="47"/>
        <v>102300</v>
      </c>
      <c r="P594" s="188" t="e">
        <f t="shared" si="51"/>
        <v>#N/A</v>
      </c>
      <c r="Q594" s="191" t="e">
        <f t="shared" si="49"/>
        <v>#N/A</v>
      </c>
      <c r="R594" s="191" t="e">
        <f t="shared" si="50"/>
        <v>#N/A</v>
      </c>
      <c r="S594" s="191" t="e">
        <f t="shared" si="48"/>
        <v>#N/A</v>
      </c>
      <c r="T594" s="192" t="e">
        <f>VLOOKUP(D594,'PC Receitas'!$N$4:$O$14,2,FALSE)</f>
        <v>#N/A</v>
      </c>
    </row>
    <row r="595" spans="3:20" ht="19.5" customHeight="1" thickTop="1" thickBot="1" x14ac:dyDescent="0.25">
      <c r="C595" s="58"/>
      <c r="D595" s="58"/>
      <c r="E595" s="58"/>
      <c r="F595" s="58"/>
      <c r="G595" s="58"/>
      <c r="H595" s="58"/>
      <c r="I595" s="59"/>
      <c r="J595" s="60"/>
      <c r="K595" s="57">
        <f t="shared" ref="K595:K605" ca="1" si="52">K594+IF(AND(J595="Pago",OR(D595=$V$5,D595=$V$6,D595=$V$7)),I595,IF(AND(J595="Pago",OR(D595=$V$8,D595=$V$9,D595=$V$10,D595=$V$11,D595=$V$12,D595=$V$13,D595=$V$14,D595=$V$15)),-I595,IF(G595="À Vista",IF(J595="Pago",-I595,0),0)))</f>
        <v>102300</v>
      </c>
      <c r="P595" s="188" t="e">
        <f t="shared" si="51"/>
        <v>#N/A</v>
      </c>
      <c r="Q595" s="191" t="e">
        <f t="shared" si="49"/>
        <v>#N/A</v>
      </c>
      <c r="R595" s="191" t="e">
        <f t="shared" si="50"/>
        <v>#N/A</v>
      </c>
      <c r="S595" s="191" t="e">
        <f t="shared" si="48"/>
        <v>#N/A</v>
      </c>
      <c r="T595" s="192" t="e">
        <f>VLOOKUP(D595,'PC Receitas'!$N$4:$O$14,2,FALSE)</f>
        <v>#N/A</v>
      </c>
    </row>
    <row r="596" spans="3:20" ht="19.5" customHeight="1" thickTop="1" thickBot="1" x14ac:dyDescent="0.25">
      <c r="C596" s="58"/>
      <c r="D596" s="58"/>
      <c r="E596" s="58"/>
      <c r="F596" s="58"/>
      <c r="G596" s="58"/>
      <c r="H596" s="58"/>
      <c r="I596" s="59"/>
      <c r="J596" s="60"/>
      <c r="K596" s="57">
        <f t="shared" ca="1" si="52"/>
        <v>102300</v>
      </c>
      <c r="P596" s="188" t="e">
        <f t="shared" si="51"/>
        <v>#N/A</v>
      </c>
      <c r="Q596" s="191" t="e">
        <f t="shared" si="49"/>
        <v>#N/A</v>
      </c>
      <c r="R596" s="191" t="e">
        <f t="shared" si="50"/>
        <v>#N/A</v>
      </c>
      <c r="S596" s="191" t="e">
        <f t="shared" ref="S596:S619" si="53">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ca="1" si="52"/>
        <v>102300</v>
      </c>
      <c r="P597" s="188" t="e">
        <f t="shared" si="51"/>
        <v>#N/A</v>
      </c>
      <c r="Q597" s="191" t="e">
        <f t="shared" si="49"/>
        <v>#N/A</v>
      </c>
      <c r="R597" s="191" t="e">
        <f t="shared" si="50"/>
        <v>#N/A</v>
      </c>
      <c r="S597" s="191" t="e">
        <f t="shared" si="53"/>
        <v>#N/A</v>
      </c>
      <c r="T597" s="192" t="e">
        <f>VLOOKUP(D597,'PC Receitas'!$N$4:$O$14,2,FALSE)</f>
        <v>#N/A</v>
      </c>
    </row>
    <row r="598" spans="3:20" ht="19.5" customHeight="1" thickTop="1" thickBot="1" x14ac:dyDescent="0.25">
      <c r="C598" s="58"/>
      <c r="D598" s="58"/>
      <c r="E598" s="58"/>
      <c r="F598" s="58"/>
      <c r="G598" s="58"/>
      <c r="H598" s="58"/>
      <c r="I598" s="59"/>
      <c r="J598" s="60"/>
      <c r="K598" s="57">
        <f t="shared" ca="1" si="52"/>
        <v>102300</v>
      </c>
      <c r="P598" s="188" t="e">
        <f t="shared" si="51"/>
        <v>#N/A</v>
      </c>
      <c r="Q598" s="191" t="e">
        <f t="shared" si="49"/>
        <v>#N/A</v>
      </c>
      <c r="R598" s="191" t="e">
        <f t="shared" si="50"/>
        <v>#N/A</v>
      </c>
      <c r="S598" s="191" t="e">
        <f t="shared" si="53"/>
        <v>#N/A</v>
      </c>
      <c r="T598" s="192" t="e">
        <f>VLOOKUP(D598,'PC Receitas'!$N$4:$O$14,2,FALSE)</f>
        <v>#N/A</v>
      </c>
    </row>
    <row r="599" spans="3:20" ht="19.5" customHeight="1" thickTop="1" thickBot="1" x14ac:dyDescent="0.25">
      <c r="C599" s="58"/>
      <c r="D599" s="58"/>
      <c r="E599" s="58"/>
      <c r="F599" s="58"/>
      <c r="G599" s="58"/>
      <c r="H599" s="58"/>
      <c r="I599" s="59"/>
      <c r="J599" s="60"/>
      <c r="K599" s="57">
        <f t="shared" ca="1" si="52"/>
        <v>102300</v>
      </c>
      <c r="P599" s="188" t="e">
        <f t="shared" si="51"/>
        <v>#N/A</v>
      </c>
      <c r="Q599" s="191" t="e">
        <f t="shared" si="49"/>
        <v>#N/A</v>
      </c>
      <c r="R599" s="191" t="e">
        <f t="shared" si="50"/>
        <v>#N/A</v>
      </c>
      <c r="S599" s="191" t="e">
        <f t="shared" si="53"/>
        <v>#N/A</v>
      </c>
      <c r="T599" s="192" t="e">
        <f>VLOOKUP(D599,'PC Receitas'!$N$4:$O$14,2,FALSE)</f>
        <v>#N/A</v>
      </c>
    </row>
    <row r="600" spans="3:20" ht="19.5" customHeight="1" thickTop="1" thickBot="1" x14ac:dyDescent="0.25">
      <c r="C600" s="58"/>
      <c r="D600" s="58"/>
      <c r="E600" s="58"/>
      <c r="F600" s="58"/>
      <c r="G600" s="58"/>
      <c r="H600" s="58"/>
      <c r="I600" s="59"/>
      <c r="J600" s="60"/>
      <c r="K600" s="57">
        <f t="shared" ca="1" si="52"/>
        <v>102300</v>
      </c>
      <c r="P600" s="188" t="e">
        <f t="shared" si="51"/>
        <v>#N/A</v>
      </c>
      <c r="Q600" s="191" t="e">
        <f t="shared" si="49"/>
        <v>#N/A</v>
      </c>
      <c r="R600" s="191" t="e">
        <f t="shared" si="50"/>
        <v>#N/A</v>
      </c>
      <c r="S600" s="191" t="e">
        <f t="shared" si="53"/>
        <v>#N/A</v>
      </c>
      <c r="T600" s="192" t="e">
        <f>VLOOKUP(D600,'PC Receitas'!$N$4:$O$14,2,FALSE)</f>
        <v>#N/A</v>
      </c>
    </row>
    <row r="601" spans="3:20" ht="19.5" customHeight="1" thickTop="1" thickBot="1" x14ac:dyDescent="0.25">
      <c r="C601" s="58"/>
      <c r="D601" s="58"/>
      <c r="E601" s="58"/>
      <c r="F601" s="58"/>
      <c r="G601" s="58"/>
      <c r="H601" s="58"/>
      <c r="I601" s="59"/>
      <c r="J601" s="60"/>
      <c r="K601" s="57">
        <f t="shared" ca="1" si="52"/>
        <v>102300</v>
      </c>
      <c r="P601" s="188" t="e">
        <f t="shared" si="51"/>
        <v>#N/A</v>
      </c>
      <c r="Q601" s="191" t="e">
        <f t="shared" si="49"/>
        <v>#N/A</v>
      </c>
      <c r="R601" s="191" t="e">
        <f t="shared" si="50"/>
        <v>#N/A</v>
      </c>
      <c r="S601" s="191" t="e">
        <f t="shared" si="53"/>
        <v>#N/A</v>
      </c>
      <c r="T601" s="192" t="e">
        <f>VLOOKUP(D601,'PC Receitas'!$N$4:$O$14,2,FALSE)</f>
        <v>#N/A</v>
      </c>
    </row>
    <row r="602" spans="3:20" ht="19.5" customHeight="1" thickTop="1" thickBot="1" x14ac:dyDescent="0.25">
      <c r="C602" s="58"/>
      <c r="D602" s="58"/>
      <c r="E602" s="58"/>
      <c r="F602" s="58"/>
      <c r="G602" s="58"/>
      <c r="H602" s="58"/>
      <c r="I602" s="59"/>
      <c r="J602" s="60"/>
      <c r="K602" s="57">
        <f t="shared" ca="1" si="52"/>
        <v>102300</v>
      </c>
      <c r="P602" s="188" t="e">
        <f t="shared" si="51"/>
        <v>#N/A</v>
      </c>
      <c r="Q602" s="191" t="e">
        <f t="shared" si="49"/>
        <v>#N/A</v>
      </c>
      <c r="R602" s="191" t="e">
        <f t="shared" si="50"/>
        <v>#N/A</v>
      </c>
      <c r="S602" s="191" t="e">
        <f t="shared" si="53"/>
        <v>#N/A</v>
      </c>
      <c r="T602" s="192" t="e">
        <f>VLOOKUP(D602,'PC Receitas'!$N$4:$O$14,2,FALSE)</f>
        <v>#N/A</v>
      </c>
    </row>
    <row r="603" spans="3:20" ht="19.5" customHeight="1" thickTop="1" thickBot="1" x14ac:dyDescent="0.25">
      <c r="C603" s="58"/>
      <c r="D603" s="58"/>
      <c r="E603" s="58"/>
      <c r="F603" s="58"/>
      <c r="G603" s="58"/>
      <c r="H603" s="58"/>
      <c r="I603" s="59"/>
      <c r="J603" s="60"/>
      <c r="K603" s="57">
        <f t="shared" ca="1" si="52"/>
        <v>102300</v>
      </c>
      <c r="P603" s="188" t="e">
        <f t="shared" si="51"/>
        <v>#N/A</v>
      </c>
      <c r="Q603" s="191" t="e">
        <f t="shared" si="49"/>
        <v>#N/A</v>
      </c>
      <c r="R603" s="191" t="e">
        <f t="shared" si="50"/>
        <v>#N/A</v>
      </c>
      <c r="S603" s="191" t="e">
        <f t="shared" si="53"/>
        <v>#N/A</v>
      </c>
      <c r="T603" s="192" t="e">
        <f>VLOOKUP(D603,'PC Receitas'!$N$4:$O$14,2,FALSE)</f>
        <v>#N/A</v>
      </c>
    </row>
    <row r="604" spans="3:20" ht="19.5" customHeight="1" thickTop="1" thickBot="1" x14ac:dyDescent="0.25">
      <c r="C604" s="58"/>
      <c r="D604" s="58"/>
      <c r="E604" s="58"/>
      <c r="F604" s="58"/>
      <c r="G604" s="58"/>
      <c r="H604" s="58"/>
      <c r="I604" s="59"/>
      <c r="J604" s="60"/>
      <c r="K604" s="57">
        <f t="shared" ca="1" si="52"/>
        <v>102300</v>
      </c>
      <c r="P604" s="188" t="e">
        <f t="shared" si="51"/>
        <v>#N/A</v>
      </c>
      <c r="Q604" s="191" t="e">
        <f t="shared" si="49"/>
        <v>#N/A</v>
      </c>
      <c r="R604" s="191" t="e">
        <f t="shared" si="50"/>
        <v>#N/A</v>
      </c>
      <c r="S604" s="191" t="e">
        <f t="shared" si="53"/>
        <v>#N/A</v>
      </c>
      <c r="T604" s="192" t="e">
        <f>VLOOKUP(D604,'PC Receitas'!$N$4:$O$14,2,FALSE)</f>
        <v>#N/A</v>
      </c>
    </row>
    <row r="605" spans="3:20" ht="19.5" customHeight="1" thickTop="1" thickBot="1" x14ac:dyDescent="0.25">
      <c r="C605" s="58"/>
      <c r="D605" s="58"/>
      <c r="E605" s="58"/>
      <c r="F605" s="58"/>
      <c r="G605" s="58"/>
      <c r="H605" s="58"/>
      <c r="I605" s="59"/>
      <c r="J605" s="60"/>
      <c r="K605" s="57">
        <f t="shared" ca="1" si="52"/>
        <v>102300</v>
      </c>
      <c r="P605" s="188" t="e">
        <f t="shared" si="51"/>
        <v>#N/A</v>
      </c>
      <c r="Q605" s="191" t="e">
        <f t="shared" si="49"/>
        <v>#N/A</v>
      </c>
      <c r="R605" s="191" t="e">
        <f t="shared" si="50"/>
        <v>#N/A</v>
      </c>
      <c r="S605" s="191" t="e">
        <f t="shared" si="53"/>
        <v>#N/A</v>
      </c>
      <c r="T605" s="192" t="e">
        <f>VLOOKUP(D605,'PC Receitas'!$N$4:$O$14,2,FALSE)</f>
        <v>#N/A</v>
      </c>
    </row>
    <row r="606" spans="3:20" ht="19.5" customHeight="1" thickTop="1" thickBot="1" x14ac:dyDescent="0.25">
      <c r="C606" s="58"/>
      <c r="D606" s="58"/>
      <c r="E606" s="58"/>
      <c r="F606" s="58"/>
      <c r="G606" s="58"/>
      <c r="H606" s="58"/>
      <c r="I606" s="59"/>
      <c r="J606" s="60"/>
      <c r="K606" s="57">
        <f t="shared" ref="K606:K619" ca="1" si="54">K605+IF(AND(J606="Pago",OR(D606=$V$5,D606=$V$6,D606=$V$7)),I606,IF(AND(J606="Pago",OR(D606=$V$8,D606=$V$9,D606=$V$10,D606=$V$11,D606=$V$12,D606=$V$13,D606=$V$14,D606=$V$15)),-I606,IF(G606="À Vista",IF(J606="Pago",-I606,0),0)))</f>
        <v>102300</v>
      </c>
      <c r="P606" s="188" t="e">
        <f t="shared" si="51"/>
        <v>#N/A</v>
      </c>
      <c r="Q606" s="191" t="e">
        <f t="shared" si="49"/>
        <v>#N/A</v>
      </c>
      <c r="R606" s="191" t="e">
        <f t="shared" si="50"/>
        <v>#N/A</v>
      </c>
      <c r="S606" s="191" t="e">
        <f t="shared" si="53"/>
        <v>#N/A</v>
      </c>
      <c r="T606" s="192" t="e">
        <f>VLOOKUP(D606,'PC Receitas'!$N$4:$O$14,2,FALSE)</f>
        <v>#N/A</v>
      </c>
    </row>
    <row r="607" spans="3:20" ht="19.5" customHeight="1" thickTop="1" thickBot="1" x14ac:dyDescent="0.25">
      <c r="C607" s="58"/>
      <c r="D607" s="58"/>
      <c r="E607" s="58"/>
      <c r="F607" s="58"/>
      <c r="G607" s="58"/>
      <c r="H607" s="58"/>
      <c r="I607" s="59"/>
      <c r="J607" s="60"/>
      <c r="K607" s="57">
        <f t="shared" ca="1" si="54"/>
        <v>102300</v>
      </c>
      <c r="P607" s="188" t="e">
        <f t="shared" si="51"/>
        <v>#N/A</v>
      </c>
      <c r="Q607" s="191" t="e">
        <f t="shared" si="49"/>
        <v>#N/A</v>
      </c>
      <c r="R607" s="191" t="e">
        <f t="shared" si="50"/>
        <v>#N/A</v>
      </c>
      <c r="S607" s="191" t="e">
        <f t="shared" si="53"/>
        <v>#N/A</v>
      </c>
      <c r="T607" s="192" t="e">
        <f>VLOOKUP(D607,'PC Receitas'!$N$4:$O$14,2,FALSE)</f>
        <v>#N/A</v>
      </c>
    </row>
    <row r="608" spans="3:20" ht="19.5" customHeight="1" thickTop="1" thickBot="1" x14ac:dyDescent="0.25">
      <c r="C608" s="58"/>
      <c r="D608" s="58"/>
      <c r="E608" s="58"/>
      <c r="F608" s="58"/>
      <c r="G608" s="58"/>
      <c r="H608" s="58"/>
      <c r="I608" s="59"/>
      <c r="J608" s="60"/>
      <c r="K608" s="57">
        <f t="shared" ca="1" si="54"/>
        <v>102300</v>
      </c>
      <c r="P608" s="188" t="e">
        <f t="shared" si="51"/>
        <v>#N/A</v>
      </c>
      <c r="Q608" s="191" t="e">
        <f t="shared" si="49"/>
        <v>#N/A</v>
      </c>
      <c r="R608" s="191" t="e">
        <f t="shared" si="50"/>
        <v>#N/A</v>
      </c>
      <c r="S608" s="191" t="e">
        <f t="shared" si="53"/>
        <v>#N/A</v>
      </c>
      <c r="T608" s="192" t="e">
        <f>VLOOKUP(D608,'PC Receitas'!$N$4:$O$14,2,FALSE)</f>
        <v>#N/A</v>
      </c>
    </row>
    <row r="609" spans="3:20" ht="19.5" customHeight="1" thickTop="1" thickBot="1" x14ac:dyDescent="0.25">
      <c r="C609" s="58"/>
      <c r="D609" s="58"/>
      <c r="E609" s="58"/>
      <c r="F609" s="58"/>
      <c r="G609" s="58"/>
      <c r="H609" s="58"/>
      <c r="I609" s="59"/>
      <c r="J609" s="60"/>
      <c r="K609" s="57">
        <f t="shared" ca="1" si="54"/>
        <v>102300</v>
      </c>
      <c r="P609" s="188" t="e">
        <f t="shared" si="51"/>
        <v>#N/A</v>
      </c>
      <c r="Q609" s="191" t="e">
        <f t="shared" si="49"/>
        <v>#N/A</v>
      </c>
      <c r="R609" s="191" t="e">
        <f t="shared" si="50"/>
        <v>#N/A</v>
      </c>
      <c r="S609" s="191" t="e">
        <f t="shared" si="53"/>
        <v>#N/A</v>
      </c>
      <c r="T609" s="192" t="e">
        <f>VLOOKUP(D609,'PC Receitas'!$N$4:$O$14,2,FALSE)</f>
        <v>#N/A</v>
      </c>
    </row>
    <row r="610" spans="3:20" ht="19.5" customHeight="1" thickTop="1" thickBot="1" x14ac:dyDescent="0.25">
      <c r="C610" s="58"/>
      <c r="D610" s="58"/>
      <c r="E610" s="58"/>
      <c r="F610" s="58"/>
      <c r="G610" s="58"/>
      <c r="H610" s="58"/>
      <c r="I610" s="59"/>
      <c r="J610" s="60"/>
      <c r="K610" s="57">
        <f t="shared" ca="1" si="54"/>
        <v>102300</v>
      </c>
      <c r="P610" s="188" t="e">
        <f t="shared" si="51"/>
        <v>#N/A</v>
      </c>
      <c r="Q610" s="191" t="e">
        <f t="shared" si="49"/>
        <v>#N/A</v>
      </c>
      <c r="R610" s="191" t="e">
        <f t="shared" si="50"/>
        <v>#N/A</v>
      </c>
      <c r="S610" s="191" t="e">
        <f t="shared" si="53"/>
        <v>#N/A</v>
      </c>
      <c r="T610" s="192" t="e">
        <f>VLOOKUP(D610,'PC Receitas'!$N$4:$O$14,2,FALSE)</f>
        <v>#N/A</v>
      </c>
    </row>
    <row r="611" spans="3:20" ht="19.5" customHeight="1" thickTop="1" thickBot="1" x14ac:dyDescent="0.25">
      <c r="C611" s="58"/>
      <c r="D611" s="58"/>
      <c r="E611" s="58"/>
      <c r="F611" s="58"/>
      <c r="G611" s="58"/>
      <c r="H611" s="58"/>
      <c r="I611" s="59"/>
      <c r="J611" s="60"/>
      <c r="K611" s="57">
        <f t="shared" ca="1" si="54"/>
        <v>102300</v>
      </c>
      <c r="P611" s="188" t="e">
        <f t="shared" si="51"/>
        <v>#N/A</v>
      </c>
      <c r="Q611" s="191" t="e">
        <f t="shared" si="49"/>
        <v>#N/A</v>
      </c>
      <c r="R611" s="191" t="e">
        <f t="shared" si="50"/>
        <v>#N/A</v>
      </c>
      <c r="S611" s="191" t="e">
        <f t="shared" si="53"/>
        <v>#N/A</v>
      </c>
      <c r="T611" s="192" t="e">
        <f>VLOOKUP(D611,'PC Receitas'!$N$4:$O$14,2,FALSE)</f>
        <v>#N/A</v>
      </c>
    </row>
    <row r="612" spans="3:20" ht="19.5" customHeight="1" thickTop="1" thickBot="1" x14ac:dyDescent="0.25">
      <c r="C612" s="58"/>
      <c r="D612" s="58"/>
      <c r="E612" s="58"/>
      <c r="F612" s="58"/>
      <c r="G612" s="58"/>
      <c r="H612" s="58"/>
      <c r="I612" s="59"/>
      <c r="J612" s="60"/>
      <c r="K612" s="57">
        <f t="shared" ca="1" si="54"/>
        <v>102300</v>
      </c>
      <c r="P612" s="188" t="e">
        <f t="shared" si="51"/>
        <v>#N/A</v>
      </c>
      <c r="Q612" s="191" t="e">
        <f t="shared" si="49"/>
        <v>#N/A</v>
      </c>
      <c r="R612" s="191" t="e">
        <f t="shared" si="50"/>
        <v>#N/A</v>
      </c>
      <c r="S612" s="191" t="e">
        <f t="shared" si="53"/>
        <v>#N/A</v>
      </c>
      <c r="T612" s="192" t="e">
        <f>VLOOKUP(D612,'PC Receitas'!$N$4:$O$14,2,FALSE)</f>
        <v>#N/A</v>
      </c>
    </row>
    <row r="613" spans="3:20" ht="19.5" customHeight="1" thickTop="1" thickBot="1" x14ac:dyDescent="0.25">
      <c r="C613" s="58"/>
      <c r="D613" s="58"/>
      <c r="E613" s="58"/>
      <c r="F613" s="58"/>
      <c r="G613" s="58"/>
      <c r="H613" s="58"/>
      <c r="I613" s="59"/>
      <c r="J613" s="60"/>
      <c r="K613" s="57">
        <f t="shared" ca="1" si="54"/>
        <v>102300</v>
      </c>
      <c r="P613" s="188" t="e">
        <f t="shared" si="51"/>
        <v>#N/A</v>
      </c>
      <c r="Q613" s="191" t="e">
        <f t="shared" si="49"/>
        <v>#N/A</v>
      </c>
      <c r="R613" s="191" t="e">
        <f t="shared" si="50"/>
        <v>#N/A</v>
      </c>
      <c r="S613" s="191" t="e">
        <f t="shared" si="53"/>
        <v>#N/A</v>
      </c>
      <c r="T613" s="192" t="e">
        <f>VLOOKUP(D613,'PC Receitas'!$N$4:$O$14,2,FALSE)</f>
        <v>#N/A</v>
      </c>
    </row>
    <row r="614" spans="3:20" ht="19.5" customHeight="1" thickTop="1" thickBot="1" x14ac:dyDescent="0.25">
      <c r="C614" s="58"/>
      <c r="D614" s="58"/>
      <c r="E614" s="58"/>
      <c r="F614" s="58"/>
      <c r="G614" s="58"/>
      <c r="H614" s="58"/>
      <c r="I614" s="59"/>
      <c r="J614" s="60"/>
      <c r="K614" s="57">
        <f t="shared" ca="1" si="54"/>
        <v>102300</v>
      </c>
      <c r="P614" s="188" t="e">
        <f t="shared" si="51"/>
        <v>#N/A</v>
      </c>
      <c r="Q614" s="191" t="e">
        <f t="shared" si="49"/>
        <v>#N/A</v>
      </c>
      <c r="R614" s="191" t="e">
        <f t="shared" si="50"/>
        <v>#N/A</v>
      </c>
      <c r="S614" s="191" t="e">
        <f t="shared" si="53"/>
        <v>#N/A</v>
      </c>
      <c r="T614" s="192" t="e">
        <f>VLOOKUP(D614,'PC Receitas'!$N$4:$O$14,2,FALSE)</f>
        <v>#N/A</v>
      </c>
    </row>
    <row r="615" spans="3:20" ht="19.5" customHeight="1" thickTop="1" thickBot="1" x14ac:dyDescent="0.25">
      <c r="C615" s="58"/>
      <c r="D615" s="58"/>
      <c r="E615" s="58"/>
      <c r="F615" s="58"/>
      <c r="G615" s="58"/>
      <c r="H615" s="58"/>
      <c r="I615" s="59"/>
      <c r="J615" s="60"/>
      <c r="K615" s="57">
        <f t="shared" ca="1" si="54"/>
        <v>102300</v>
      </c>
      <c r="P615" s="188" t="e">
        <f t="shared" si="51"/>
        <v>#N/A</v>
      </c>
      <c r="Q615" s="191" t="e">
        <f t="shared" si="49"/>
        <v>#N/A</v>
      </c>
      <c r="R615" s="191" t="e">
        <f t="shared" si="50"/>
        <v>#N/A</v>
      </c>
      <c r="S615" s="191" t="e">
        <f t="shared" si="53"/>
        <v>#N/A</v>
      </c>
      <c r="T615" s="192" t="e">
        <f>VLOOKUP(D615,'PC Receitas'!$N$4:$O$14,2,FALSE)</f>
        <v>#N/A</v>
      </c>
    </row>
    <row r="616" spans="3:20" ht="19.5" customHeight="1" thickTop="1" thickBot="1" x14ac:dyDescent="0.25">
      <c r="C616" s="58"/>
      <c r="D616" s="58"/>
      <c r="E616" s="58"/>
      <c r="F616" s="58"/>
      <c r="G616" s="58"/>
      <c r="H616" s="58"/>
      <c r="I616" s="59"/>
      <c r="J616" s="60"/>
      <c r="K616" s="57">
        <f t="shared" ca="1" si="54"/>
        <v>102300</v>
      </c>
      <c r="P616" s="188" t="e">
        <f t="shared" si="51"/>
        <v>#N/A</v>
      </c>
      <c r="Q616" s="191" t="e">
        <f t="shared" si="49"/>
        <v>#N/A</v>
      </c>
      <c r="R616" s="191" t="e">
        <f t="shared" si="50"/>
        <v>#N/A</v>
      </c>
      <c r="S616" s="191" t="e">
        <f t="shared" si="53"/>
        <v>#N/A</v>
      </c>
      <c r="T616" s="192" t="e">
        <f>VLOOKUP(D616,'PC Receitas'!$N$4:$O$14,2,FALSE)</f>
        <v>#N/A</v>
      </c>
    </row>
    <row r="617" spans="3:20" ht="19.5" customHeight="1" thickTop="1" thickBot="1" x14ac:dyDescent="0.25">
      <c r="C617" s="58"/>
      <c r="D617" s="58"/>
      <c r="E617" s="58"/>
      <c r="F617" s="58"/>
      <c r="G617" s="58"/>
      <c r="H617" s="58"/>
      <c r="I617" s="59"/>
      <c r="J617" s="60"/>
      <c r="K617" s="57">
        <f t="shared" ca="1" si="54"/>
        <v>102300</v>
      </c>
      <c r="P617" s="188" t="e">
        <f t="shared" si="51"/>
        <v>#N/A</v>
      </c>
      <c r="Q617" s="191" t="e">
        <f t="shared" si="49"/>
        <v>#N/A</v>
      </c>
      <c r="R617" s="191" t="e">
        <f t="shared" si="50"/>
        <v>#N/A</v>
      </c>
      <c r="S617" s="191" t="e">
        <f t="shared" si="53"/>
        <v>#N/A</v>
      </c>
      <c r="T617" s="192" t="e">
        <f>VLOOKUP(D617,'PC Receitas'!$N$4:$O$14,2,FALSE)</f>
        <v>#N/A</v>
      </c>
    </row>
    <row r="618" spans="3:20" ht="19.5" customHeight="1" thickTop="1" thickBot="1" x14ac:dyDescent="0.25">
      <c r="C618" s="58"/>
      <c r="D618" s="58"/>
      <c r="E618" s="58"/>
      <c r="F618" s="58"/>
      <c r="G618" s="58"/>
      <c r="H618" s="58"/>
      <c r="I618" s="59"/>
      <c r="J618" s="60"/>
      <c r="K618" s="57">
        <f t="shared" ca="1" si="54"/>
        <v>102300</v>
      </c>
      <c r="P618" s="188" t="e">
        <f t="shared" si="51"/>
        <v>#N/A</v>
      </c>
      <c r="Q618" s="191" t="e">
        <f t="shared" si="49"/>
        <v>#N/A</v>
      </c>
      <c r="R618" s="191" t="e">
        <f t="shared" si="50"/>
        <v>#N/A</v>
      </c>
      <c r="S618" s="191" t="e">
        <f t="shared" si="53"/>
        <v>#N/A</v>
      </c>
      <c r="T618" s="192" t="e">
        <f>VLOOKUP(D618,'PC Receitas'!$N$4:$O$14,2,FALSE)</f>
        <v>#N/A</v>
      </c>
    </row>
    <row r="619" spans="3:20" ht="19.5" customHeight="1" thickTop="1" thickBot="1" x14ac:dyDescent="0.25">
      <c r="C619" s="58"/>
      <c r="D619" s="58"/>
      <c r="E619" s="58"/>
      <c r="F619" s="58"/>
      <c r="G619" s="58"/>
      <c r="H619" s="58"/>
      <c r="I619" s="59"/>
      <c r="J619" s="60"/>
      <c r="K619" s="57">
        <f t="shared" ca="1" si="54"/>
        <v>102300</v>
      </c>
      <c r="P619" s="188" t="e">
        <f t="shared" si="51"/>
        <v>#N/A</v>
      </c>
      <c r="Q619" s="191" t="e">
        <f t="shared" si="49"/>
        <v>#N/A</v>
      </c>
      <c r="R619" s="191" t="e">
        <f t="shared" si="50"/>
        <v>#N/A</v>
      </c>
      <c r="S619" s="191" t="e">
        <f t="shared" si="53"/>
        <v>#N/A</v>
      </c>
      <c r="T619" s="192" t="e">
        <f>VLOOKUP(D619,'PC Receitas'!$N$4:$O$14,2,FALSE)</f>
        <v>#N/A</v>
      </c>
    </row>
    <row r="620" spans="3:20" ht="19.5" customHeight="1" thickTop="1" x14ac:dyDescent="0.2">
      <c r="C620" s="160"/>
      <c r="D620" s="160"/>
      <c r="E620" s="160"/>
      <c r="F620" s="166"/>
      <c r="G620" s="160"/>
      <c r="H620" s="160"/>
      <c r="I620" s="161"/>
      <c r="J620" s="160"/>
      <c r="K620" s="159"/>
    </row>
    <row r="621" spans="3:20" x14ac:dyDescent="0.2">
      <c r="E621" s="12"/>
      <c r="G621" s="160"/>
      <c r="H621" s="160"/>
      <c r="K621" s="34"/>
    </row>
    <row r="622" spans="3:20" x14ac:dyDescent="0.2">
      <c r="E622" s="12"/>
      <c r="G622" s="160"/>
      <c r="H622" s="160"/>
      <c r="K622" s="34"/>
    </row>
    <row r="623" spans="3:20" x14ac:dyDescent="0.2">
      <c r="G623" s="160"/>
      <c r="H623" s="160"/>
      <c r="K623" s="34"/>
    </row>
    <row r="624" spans="3:20" x14ac:dyDescent="0.2">
      <c r="G624" s="160"/>
      <c r="H624" s="160"/>
      <c r="K624" s="34"/>
    </row>
    <row r="625" spans="7:11" x14ac:dyDescent="0.2">
      <c r="G625" s="160"/>
      <c r="H625" s="160"/>
      <c r="K625" s="34"/>
    </row>
    <row r="626" spans="7:11" ht="14" hidden="1" customHeight="1" x14ac:dyDescent="0.2">
      <c r="K626" s="34"/>
    </row>
    <row r="627" spans="7:11" ht="14" hidden="1" customHeight="1" x14ac:dyDescent="0.2">
      <c r="K627" s="34"/>
    </row>
    <row r="628" spans="7:11" ht="14" hidden="1" customHeight="1" x14ac:dyDescent="0.2">
      <c r="K628" s="34"/>
    </row>
    <row r="629" spans="7:11" ht="14" hidden="1" customHeight="1" x14ac:dyDescent="0.2">
      <c r="K629" s="34"/>
    </row>
    <row r="630" spans="7:11" ht="14" hidden="1" customHeight="1" x14ac:dyDescent="0.2">
      <c r="K630" s="34"/>
    </row>
    <row r="631" spans="7:11" ht="14" hidden="1" customHeight="1" x14ac:dyDescent="0.2">
      <c r="K631" s="34"/>
    </row>
    <row r="632" spans="7:11" ht="14" hidden="1" customHeight="1" x14ac:dyDescent="0.2">
      <c r="K632" s="34"/>
    </row>
    <row r="633" spans="7:11" ht="14" hidden="1" customHeight="1" x14ac:dyDescent="0.2">
      <c r="K633" s="34"/>
    </row>
    <row r="634" spans="7:11" ht="14" hidden="1" customHeight="1" x14ac:dyDescent="0.2">
      <c r="K634" s="34"/>
    </row>
    <row r="635" spans="7:11" ht="14" hidden="1" customHeight="1" x14ac:dyDescent="0.2">
      <c r="K635" s="34"/>
    </row>
    <row r="636" spans="7:11" ht="14" hidden="1" customHeight="1" x14ac:dyDescent="0.2">
      <c r="K636" s="34"/>
    </row>
    <row r="637" spans="7:11" ht="14" hidden="1" customHeight="1" x14ac:dyDescent="0.2">
      <c r="K637" s="34"/>
    </row>
    <row r="638" spans="7:11" ht="14" hidden="1" customHeight="1" x14ac:dyDescent="0.2">
      <c r="K638" s="34"/>
    </row>
    <row r="639" spans="7:11" ht="14" hidden="1" customHeight="1" x14ac:dyDescent="0.2">
      <c r="K639" s="34"/>
    </row>
    <row r="640" spans="7:11" ht="14" hidden="1" customHeight="1" x14ac:dyDescent="0.2">
      <c r="K640" s="34"/>
    </row>
    <row r="641" spans="11:11" ht="14" hidden="1" customHeight="1" x14ac:dyDescent="0.2">
      <c r="K641" s="34"/>
    </row>
    <row r="642" spans="11:11" ht="14" hidden="1" customHeight="1" x14ac:dyDescent="0.2">
      <c r="K642" s="34"/>
    </row>
    <row r="643" spans="11:11" ht="14" hidden="1" customHeight="1" x14ac:dyDescent="0.2">
      <c r="K643" s="34"/>
    </row>
    <row r="644" spans="11:11" ht="14" hidden="1" customHeight="1" x14ac:dyDescent="0.2">
      <c r="K644" s="34"/>
    </row>
    <row r="645" spans="11:11" ht="14" hidden="1" customHeight="1" x14ac:dyDescent="0.2">
      <c r="K645" s="34"/>
    </row>
    <row r="646" spans="11:11" ht="14" hidden="1" customHeight="1" x14ac:dyDescent="0.2">
      <c r="K646" s="34"/>
    </row>
    <row r="647" spans="11:11" ht="14" hidden="1" customHeight="1" x14ac:dyDescent="0.2">
      <c r="K647" s="34"/>
    </row>
    <row r="648" spans="11:11" ht="14" hidden="1" customHeight="1" x14ac:dyDescent="0.2">
      <c r="K648" s="34"/>
    </row>
    <row r="649" spans="11:11" ht="14" hidden="1" customHeight="1" x14ac:dyDescent="0.2">
      <c r="K649" s="34"/>
    </row>
    <row r="650" spans="11:11" ht="14" hidden="1" customHeight="1" x14ac:dyDescent="0.2">
      <c r="K650" s="34"/>
    </row>
    <row r="651" spans="11:11" ht="14" hidden="1" customHeight="1" x14ac:dyDescent="0.2">
      <c r="K651" s="34"/>
    </row>
    <row r="652" spans="11:11" ht="14" hidden="1" customHeight="1" x14ac:dyDescent="0.2">
      <c r="K652" s="34"/>
    </row>
    <row r="653" spans="11:11" ht="14" hidden="1" customHeight="1" x14ac:dyDescent="0.2">
      <c r="K653" s="34"/>
    </row>
    <row r="654" spans="11:11" ht="14" hidden="1" customHeight="1" x14ac:dyDescent="0.2">
      <c r="K654" s="34"/>
    </row>
    <row r="655" spans="11:11" ht="14" hidden="1" customHeight="1" x14ac:dyDescent="0.2">
      <c r="K655" s="34"/>
    </row>
    <row r="656" spans="11:11" ht="14" hidden="1" customHeight="1" x14ac:dyDescent="0.2">
      <c r="K656" s="34"/>
    </row>
    <row r="657" spans="11:11" ht="14" hidden="1" customHeight="1" x14ac:dyDescent="0.2">
      <c r="K657" s="34"/>
    </row>
    <row r="658" spans="11:11" ht="14" hidden="1" customHeight="1" x14ac:dyDescent="0.2">
      <c r="K658" s="34"/>
    </row>
    <row r="659" spans="11:11" ht="14" hidden="1" customHeight="1" x14ac:dyDescent="0.2">
      <c r="K659" s="34"/>
    </row>
    <row r="660" spans="11:11" ht="14" hidden="1" customHeight="1" x14ac:dyDescent="0.2">
      <c r="K660" s="34"/>
    </row>
    <row r="661" spans="11:11" ht="14" hidden="1" customHeight="1" x14ac:dyDescent="0.2">
      <c r="K661" s="34"/>
    </row>
    <row r="662" spans="11:11" ht="14" hidden="1" customHeight="1" x14ac:dyDescent="0.2">
      <c r="K662" s="34"/>
    </row>
    <row r="663" spans="11:11" ht="14" hidden="1" customHeight="1" x14ac:dyDescent="0.2">
      <c r="K663" s="34"/>
    </row>
    <row r="664" spans="11:11" ht="14" hidden="1" customHeight="1" x14ac:dyDescent="0.2">
      <c r="K664" s="34"/>
    </row>
    <row r="665" spans="11:11" ht="14" hidden="1" customHeight="1" x14ac:dyDescent="0.2">
      <c r="K665" s="34"/>
    </row>
    <row r="666" spans="11:11" ht="14" hidden="1" customHeight="1" x14ac:dyDescent="0.2">
      <c r="K666" s="34"/>
    </row>
    <row r="667" spans="11:11" ht="14" hidden="1" customHeight="1" x14ac:dyDescent="0.2">
      <c r="K667" s="34"/>
    </row>
    <row r="668" spans="11:11" ht="14" hidden="1" customHeight="1" x14ac:dyDescent="0.2">
      <c r="K668" s="34"/>
    </row>
    <row r="669" spans="11:11" ht="14" hidden="1" customHeight="1" x14ac:dyDescent="0.2">
      <c r="K669" s="34"/>
    </row>
    <row r="670" spans="11:11" ht="14" hidden="1" customHeight="1" x14ac:dyDescent="0.2">
      <c r="K670" s="34"/>
    </row>
    <row r="671" spans="11:11" ht="14" hidden="1" customHeight="1" x14ac:dyDescent="0.2">
      <c r="K671" s="34"/>
    </row>
    <row r="672" spans="11:11" ht="14" hidden="1" customHeight="1" x14ac:dyDescent="0.2">
      <c r="K672" s="34"/>
    </row>
    <row r="673" spans="11:11" ht="14" hidden="1" customHeight="1" x14ac:dyDescent="0.2">
      <c r="K673" s="35"/>
    </row>
    <row r="674" spans="11:11" ht="14" hidden="1" customHeight="1" x14ac:dyDescent="0.2"/>
    <row r="675" spans="11:11" ht="14" hidden="1" customHeight="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J620">
    <cfRule type="containsText" dxfId="1356" priority="276" operator="containsText" text="Não Pago">
      <formula>NOT(ISERROR(SEARCH("Não Pago",J620)))</formula>
    </cfRule>
    <cfRule type="containsText" dxfId="1355" priority="277" operator="containsText" text="Pago">
      <formula>NOT(ISERROR(SEARCH("Pago",J620)))</formula>
    </cfRule>
  </conditionalFormatting>
  <conditionalFormatting sqref="N5:N6">
    <cfRule type="cellIs" dxfId="1354" priority="273" operator="lessThan">
      <formula>0</formula>
    </cfRule>
    <cfRule type="cellIs" dxfId="1353" priority="274" operator="greaterThan">
      <formula>0</formula>
    </cfRule>
    <cfRule type="cellIs" dxfId="1352" priority="275" operator="greaterThan">
      <formula>0</formula>
    </cfRule>
  </conditionalFormatting>
  <conditionalFormatting sqref="K620">
    <cfRule type="cellIs" dxfId="1351" priority="257" operator="greaterThan">
      <formula>0</formula>
    </cfRule>
    <cfRule type="cellIs" dxfId="1350" priority="258" operator="lessThan">
      <formula>0</formula>
    </cfRule>
  </conditionalFormatting>
  <conditionalFormatting sqref="D90:D620">
    <cfRule type="containsText" dxfId="1349" priority="224" operator="containsText" text="Renda">
      <formula>NOT(ISERROR(SEARCH("Renda",D90)))</formula>
    </cfRule>
    <cfRule type="beginsWith" dxfId="1348" priority="225" operator="beginsWith" text="imposto">
      <formula>LEFT(D90,LEN("imposto"))="imposto"</formula>
    </cfRule>
    <cfRule type="containsText" dxfId="1347" priority="226" operator="containsText" text="Investimentos">
      <formula>NOT(ISERROR(SEARCH("Investimentos",D90)))</formula>
    </cfRule>
    <cfRule type="containsText" dxfId="1346" priority="227" operator="containsText" text="Despesa">
      <formula>NOT(ISERROR(SEARCH("Despesa",D90)))</formula>
    </cfRule>
    <cfRule type="containsText" dxfId="1345" priority="228" operator="containsText" text="Receita">
      <formula>NOT(ISERROR(SEARCH("Receita",D90)))</formula>
    </cfRule>
  </conditionalFormatting>
  <conditionalFormatting sqref="N13:N14">
    <cfRule type="cellIs" dxfId="1344" priority="206" operator="lessThan">
      <formula>0</formula>
    </cfRule>
    <cfRule type="cellIs" dxfId="1343" priority="207" operator="greaterThan">
      <formula>0</formula>
    </cfRule>
  </conditionalFormatting>
  <conditionalFormatting sqref="N7:N8">
    <cfRule type="cellIs" dxfId="1342" priority="211" operator="greaterThan">
      <formula>0</formula>
    </cfRule>
  </conditionalFormatting>
  <conditionalFormatting sqref="N9:N10">
    <cfRule type="cellIs" dxfId="1341" priority="210" operator="greaterThan">
      <formula>0</formula>
    </cfRule>
  </conditionalFormatting>
  <conditionalFormatting sqref="N11:N12">
    <cfRule type="cellIs" dxfId="1340" priority="208" operator="greaterThan">
      <formula>0</formula>
    </cfRule>
    <cfRule type="cellIs" dxfId="1339" priority="209" operator="lessThan">
      <formula>0</formula>
    </cfRule>
  </conditionalFormatting>
  <conditionalFormatting sqref="K606:K619">
    <cfRule type="cellIs" dxfId="1338" priority="202" operator="greaterThan">
      <formula>0</formula>
    </cfRule>
    <cfRule type="cellIs" dxfId="1337" priority="203" operator="lessThan">
      <formula>0</formula>
    </cfRule>
  </conditionalFormatting>
  <conditionalFormatting sqref="K19:K605">
    <cfRule type="cellIs" dxfId="1336" priority="198" operator="greaterThan">
      <formula>0</formula>
    </cfRule>
    <cfRule type="cellIs" dxfId="1335" priority="199" operator="lessThan">
      <formula>0</formula>
    </cfRule>
  </conditionalFormatting>
  <conditionalFormatting sqref="J5:J18 J90:J619">
    <cfRule type="containsText" dxfId="1329" priority="184" operator="containsText" text="Não Pago">
      <formula>NOT(ISERROR(SEARCH("Não Pago",J5)))</formula>
    </cfRule>
    <cfRule type="containsText" dxfId="1328" priority="185" operator="containsText" text="Pago">
      <formula>NOT(ISERROR(SEARCH("Pago",J5)))</formula>
    </cfRule>
  </conditionalFormatting>
  <conditionalFormatting sqref="J5:J18 J90:J619">
    <cfRule type="expression" dxfId="1327" priority="183">
      <formula>AND(G5&lt;&gt;"À VISTA",G5&lt;&gt;"")</formula>
    </cfRule>
  </conditionalFormatting>
  <conditionalFormatting sqref="K5:K18">
    <cfRule type="cellIs" dxfId="1326" priority="181" operator="greaterThan">
      <formula>0</formula>
    </cfRule>
    <cfRule type="cellIs" dxfId="1325" priority="182" operator="lessThan">
      <formula>0</formula>
    </cfRule>
  </conditionalFormatting>
  <conditionalFormatting sqref="D19:D25">
    <cfRule type="beginsWith" dxfId="803" priority="176" operator="beginsWith" text="imposto">
      <formula>LEFT(D19,LEN("imposto"))="imposto"</formula>
    </cfRule>
    <cfRule type="containsText" dxfId="802" priority="177" operator="containsText" text="Renda">
      <formula>NOT(ISERROR(SEARCH("Renda",D19)))</formula>
    </cfRule>
    <cfRule type="containsText" dxfId="801" priority="178" operator="containsText" text="Investimentos">
      <formula>NOT(ISERROR(SEARCH("Investimentos",D19)))</formula>
    </cfRule>
    <cfRule type="containsText" dxfId="800" priority="179" operator="containsText" text="Despesa">
      <formula>NOT(ISERROR(SEARCH("Despesa",D19)))</formula>
    </cfRule>
    <cfRule type="containsText" dxfId="799" priority="180" operator="containsText" text="Receita">
      <formula>NOT(ISERROR(SEARCH("Receita",D19)))</formula>
    </cfRule>
  </conditionalFormatting>
  <conditionalFormatting sqref="J19:J32">
    <cfRule type="containsText" dxfId="793" priority="174" operator="containsText" text="Não Pago">
      <formula>NOT(ISERROR(SEARCH("Não Pago",J19)))</formula>
    </cfRule>
    <cfRule type="containsText" dxfId="792" priority="175" operator="containsText" text="Pago">
      <formula>NOT(ISERROR(SEARCH("Pago",J19)))</formula>
    </cfRule>
  </conditionalFormatting>
  <conditionalFormatting sqref="J19:J32">
    <cfRule type="expression" dxfId="789" priority="173">
      <formula>AND(G19&lt;&gt;"À VISTA",G19&lt;&gt;"")</formula>
    </cfRule>
  </conditionalFormatting>
  <conditionalFormatting sqref="D26:D32">
    <cfRule type="beginsWith" dxfId="787" priority="168" operator="beginsWith" text="imposto">
      <formula>LEFT(D26,LEN("imposto"))="imposto"</formula>
    </cfRule>
    <cfRule type="containsText" dxfId="786" priority="169" operator="containsText" text="Renda">
      <formula>NOT(ISERROR(SEARCH("Renda",D26)))</formula>
    </cfRule>
    <cfRule type="containsText" dxfId="785" priority="170" operator="containsText" text="Investimentos">
      <formula>NOT(ISERROR(SEARCH("Investimentos",D26)))</formula>
    </cfRule>
    <cfRule type="containsText" dxfId="784" priority="171" operator="containsText" text="Despesa">
      <formula>NOT(ISERROR(SEARCH("Despesa",D26)))</formula>
    </cfRule>
    <cfRule type="containsText" dxfId="783" priority="172" operator="containsText" text="Receita">
      <formula>NOT(ISERROR(SEARCH("Receita",D26)))</formula>
    </cfRule>
  </conditionalFormatting>
  <conditionalFormatting sqref="J26:J32">
    <cfRule type="containsText" dxfId="777" priority="166" operator="containsText" text="Não Pago">
      <formula>NOT(ISERROR(SEARCH("Não Pago",J26)))</formula>
    </cfRule>
    <cfRule type="containsText" dxfId="776" priority="167" operator="containsText" text="Pago">
      <formula>NOT(ISERROR(SEARCH("Pago",J26)))</formula>
    </cfRule>
  </conditionalFormatting>
  <conditionalFormatting sqref="J26:J32">
    <cfRule type="expression" dxfId="773" priority="165">
      <formula>AND(G26&lt;&gt;"À VISTA",G26&lt;&gt;"")</formula>
    </cfRule>
  </conditionalFormatting>
  <conditionalFormatting sqref="D33:D37">
    <cfRule type="beginsWith" dxfId="755" priority="152" operator="beginsWith" text="imposto">
      <formula>LEFT(D33,LEN("imposto"))="imposto"</formula>
    </cfRule>
    <cfRule type="containsText" dxfId="754" priority="153" operator="containsText" text="Renda">
      <formula>NOT(ISERROR(SEARCH("Renda",D33)))</formula>
    </cfRule>
    <cfRule type="containsText" dxfId="753" priority="154" operator="containsText" text="Investimentos">
      <formula>NOT(ISERROR(SEARCH("Investimentos",D33)))</formula>
    </cfRule>
    <cfRule type="containsText" dxfId="752" priority="155" operator="containsText" text="Despesa">
      <formula>NOT(ISERROR(SEARCH("Despesa",D33)))</formula>
    </cfRule>
    <cfRule type="containsText" dxfId="751" priority="156" operator="containsText" text="Receita">
      <formula>NOT(ISERROR(SEARCH("Receita",D33)))</formula>
    </cfRule>
  </conditionalFormatting>
  <conditionalFormatting sqref="J33:J37">
    <cfRule type="containsText" dxfId="745" priority="150" operator="containsText" text="Não Pago">
      <formula>NOT(ISERROR(SEARCH("Não Pago",J33)))</formula>
    </cfRule>
    <cfRule type="containsText" dxfId="744" priority="151" operator="containsText" text="Pago">
      <formula>NOT(ISERROR(SEARCH("Pago",J33)))</formula>
    </cfRule>
  </conditionalFormatting>
  <conditionalFormatting sqref="J33:J37">
    <cfRule type="expression" dxfId="741" priority="149">
      <formula>AND(G33&lt;&gt;"À VISTA",G33&lt;&gt;"")</formula>
    </cfRule>
  </conditionalFormatting>
  <conditionalFormatting sqref="J38:J42">
    <cfRule type="containsText" dxfId="263" priority="131" operator="containsText" text="Não Pago">
      <formula>NOT(ISERROR(SEARCH("Não Pago",J38)))</formula>
    </cfRule>
    <cfRule type="containsText" dxfId="262" priority="132" operator="containsText" text="Pago">
      <formula>NOT(ISERROR(SEARCH("Pago",J38)))</formula>
    </cfRule>
  </conditionalFormatting>
  <conditionalFormatting sqref="J38:J42">
    <cfRule type="expression" dxfId="259" priority="130">
      <formula>AND(G38&lt;&gt;"À VISTA",G38&lt;&gt;"")</formula>
    </cfRule>
  </conditionalFormatting>
  <conditionalFormatting sqref="D38:D42">
    <cfRule type="beginsWith" dxfId="257" priority="125" operator="beginsWith" text="imposto">
      <formula>LEFT(D38,LEN("imposto"))="imposto"</formula>
    </cfRule>
    <cfRule type="containsText" dxfId="256" priority="126" operator="containsText" text="Renda">
      <formula>NOT(ISERROR(SEARCH("Renda",D38)))</formula>
    </cfRule>
    <cfRule type="containsText" dxfId="255" priority="127" operator="containsText" text="Investimentos">
      <formula>NOT(ISERROR(SEARCH("Investimentos",D38)))</formula>
    </cfRule>
    <cfRule type="containsText" dxfId="254" priority="128" operator="containsText" text="Despesa">
      <formula>NOT(ISERROR(SEARCH("Despesa",D38)))</formula>
    </cfRule>
    <cfRule type="containsText" dxfId="253" priority="129" operator="containsText" text="Receita">
      <formula>NOT(ISERROR(SEARCH("Receita",D38)))</formula>
    </cfRule>
  </conditionalFormatting>
  <conditionalFormatting sqref="J38:J42">
    <cfRule type="containsText" dxfId="247" priority="123" operator="containsText" text="Não Pago">
      <formula>NOT(ISERROR(SEARCH("Não Pago",J38)))</formula>
    </cfRule>
    <cfRule type="containsText" dxfId="246" priority="124" operator="containsText" text="Pago">
      <formula>NOT(ISERROR(SEARCH("Pago",J38)))</formula>
    </cfRule>
  </conditionalFormatting>
  <conditionalFormatting sqref="J38:J42">
    <cfRule type="expression" dxfId="243" priority="122">
      <formula>AND(G38&lt;&gt;"À VISTA",G38&lt;&gt;"")</formula>
    </cfRule>
  </conditionalFormatting>
  <conditionalFormatting sqref="J43:J47">
    <cfRule type="containsText" dxfId="241" priority="120" operator="containsText" text="Não Pago">
      <formula>NOT(ISERROR(SEARCH("Não Pago",J43)))</formula>
    </cfRule>
    <cfRule type="containsText" dxfId="240" priority="121" operator="containsText" text="Pago">
      <formula>NOT(ISERROR(SEARCH("Pago",J43)))</formula>
    </cfRule>
  </conditionalFormatting>
  <conditionalFormatting sqref="J43:J47">
    <cfRule type="expression" dxfId="237" priority="119">
      <formula>AND(G43&lt;&gt;"À VISTA",G43&lt;&gt;"")</formula>
    </cfRule>
  </conditionalFormatting>
  <conditionalFormatting sqref="D43:D47">
    <cfRule type="beginsWith" dxfId="235" priority="114" operator="beginsWith" text="imposto">
      <formula>LEFT(D43,LEN("imposto"))="imposto"</formula>
    </cfRule>
    <cfRule type="containsText" dxfId="234" priority="115" operator="containsText" text="Renda">
      <formula>NOT(ISERROR(SEARCH("Renda",D43)))</formula>
    </cfRule>
    <cfRule type="containsText" dxfId="233" priority="116" operator="containsText" text="Investimentos">
      <formula>NOT(ISERROR(SEARCH("Investimentos",D43)))</formula>
    </cfRule>
    <cfRule type="containsText" dxfId="232" priority="117" operator="containsText" text="Despesa">
      <formula>NOT(ISERROR(SEARCH("Despesa",D43)))</formula>
    </cfRule>
    <cfRule type="containsText" dxfId="231" priority="118" operator="containsText" text="Receita">
      <formula>NOT(ISERROR(SEARCH("Receita",D43)))</formula>
    </cfRule>
  </conditionalFormatting>
  <conditionalFormatting sqref="J43:J47">
    <cfRule type="containsText" dxfId="225" priority="112" operator="containsText" text="Não Pago">
      <formula>NOT(ISERROR(SEARCH("Não Pago",J43)))</formula>
    </cfRule>
    <cfRule type="containsText" dxfId="224" priority="113" operator="containsText" text="Pago">
      <formula>NOT(ISERROR(SEARCH("Pago",J43)))</formula>
    </cfRule>
  </conditionalFormatting>
  <conditionalFormatting sqref="J43:J47">
    <cfRule type="expression" dxfId="221" priority="111">
      <formula>AND(G43&lt;&gt;"À VISTA",G43&lt;&gt;"")</formula>
    </cfRule>
  </conditionalFormatting>
  <conditionalFormatting sqref="J48:J52">
    <cfRule type="containsText" dxfId="219" priority="109" operator="containsText" text="Não Pago">
      <formula>NOT(ISERROR(SEARCH("Não Pago",J48)))</formula>
    </cfRule>
    <cfRule type="containsText" dxfId="218" priority="110" operator="containsText" text="Pago">
      <formula>NOT(ISERROR(SEARCH("Pago",J48)))</formula>
    </cfRule>
  </conditionalFormatting>
  <conditionalFormatting sqref="J48:J52">
    <cfRule type="expression" dxfId="215" priority="108">
      <formula>AND(G48&lt;&gt;"À VISTA",G48&lt;&gt;"")</formula>
    </cfRule>
  </conditionalFormatting>
  <conditionalFormatting sqref="D48:D52">
    <cfRule type="beginsWith" dxfId="213" priority="103" operator="beginsWith" text="imposto">
      <formula>LEFT(D48,LEN("imposto"))="imposto"</formula>
    </cfRule>
    <cfRule type="containsText" dxfId="212" priority="104" operator="containsText" text="Renda">
      <formula>NOT(ISERROR(SEARCH("Renda",D48)))</formula>
    </cfRule>
    <cfRule type="containsText" dxfId="211" priority="105" operator="containsText" text="Investimentos">
      <formula>NOT(ISERROR(SEARCH("Investimentos",D48)))</formula>
    </cfRule>
    <cfRule type="containsText" dxfId="210" priority="106" operator="containsText" text="Despesa">
      <formula>NOT(ISERROR(SEARCH("Despesa",D48)))</formula>
    </cfRule>
    <cfRule type="containsText" dxfId="209" priority="107" operator="containsText" text="Receita">
      <formula>NOT(ISERROR(SEARCH("Receita",D48)))</formula>
    </cfRule>
  </conditionalFormatting>
  <conditionalFormatting sqref="J48:J52">
    <cfRule type="containsText" dxfId="203" priority="101" operator="containsText" text="Não Pago">
      <formula>NOT(ISERROR(SEARCH("Não Pago",J48)))</formula>
    </cfRule>
    <cfRule type="containsText" dxfId="202" priority="102" operator="containsText" text="Pago">
      <formula>NOT(ISERROR(SEARCH("Pago",J48)))</formula>
    </cfRule>
  </conditionalFormatting>
  <conditionalFormatting sqref="J48:J52">
    <cfRule type="expression" dxfId="199" priority="100">
      <formula>AND(G48&lt;&gt;"À VISTA",G48&lt;&gt;"")</formula>
    </cfRule>
  </conditionalFormatting>
  <conditionalFormatting sqref="J58">
    <cfRule type="containsText" dxfId="197" priority="98" operator="containsText" text="Não Pago">
      <formula>NOT(ISERROR(SEARCH("Não Pago",J58)))</formula>
    </cfRule>
    <cfRule type="containsText" dxfId="196" priority="99" operator="containsText" text="Pago">
      <formula>NOT(ISERROR(SEARCH("Pago",J58)))</formula>
    </cfRule>
  </conditionalFormatting>
  <conditionalFormatting sqref="J58">
    <cfRule type="expression" dxfId="193" priority="97">
      <formula>AND(G58&lt;&gt;"À VISTA",G58&lt;&gt;"")</formula>
    </cfRule>
  </conditionalFormatting>
  <conditionalFormatting sqref="D58">
    <cfRule type="beginsWith" dxfId="191" priority="92" operator="beginsWith" text="imposto">
      <formula>LEFT(D58,LEN("imposto"))="imposto"</formula>
    </cfRule>
    <cfRule type="containsText" dxfId="190" priority="93" operator="containsText" text="Renda">
      <formula>NOT(ISERROR(SEARCH("Renda",D58)))</formula>
    </cfRule>
    <cfRule type="containsText" dxfId="189" priority="94" operator="containsText" text="Investimentos">
      <formula>NOT(ISERROR(SEARCH("Investimentos",D58)))</formula>
    </cfRule>
    <cfRule type="containsText" dxfId="188" priority="95" operator="containsText" text="Despesa">
      <formula>NOT(ISERROR(SEARCH("Despesa",D58)))</formula>
    </cfRule>
    <cfRule type="containsText" dxfId="187" priority="96" operator="containsText" text="Receita">
      <formula>NOT(ISERROR(SEARCH("Receita",D58)))</formula>
    </cfRule>
  </conditionalFormatting>
  <conditionalFormatting sqref="J58">
    <cfRule type="containsText" dxfId="181" priority="90" operator="containsText" text="Não Pago">
      <formula>NOT(ISERROR(SEARCH("Não Pago",J58)))</formula>
    </cfRule>
    <cfRule type="containsText" dxfId="180" priority="91" operator="containsText" text="Pago">
      <formula>NOT(ISERROR(SEARCH("Pago",J58)))</formula>
    </cfRule>
  </conditionalFormatting>
  <conditionalFormatting sqref="J58">
    <cfRule type="expression" dxfId="177" priority="89">
      <formula>AND(G58&lt;&gt;"À VISTA",G58&lt;&gt;"")</formula>
    </cfRule>
  </conditionalFormatting>
  <conditionalFormatting sqref="J53:J57">
    <cfRule type="containsText" dxfId="175" priority="87" operator="containsText" text="Não Pago">
      <formula>NOT(ISERROR(SEARCH("Não Pago",J53)))</formula>
    </cfRule>
    <cfRule type="containsText" dxfId="174" priority="88" operator="containsText" text="Pago">
      <formula>NOT(ISERROR(SEARCH("Pago",J53)))</formula>
    </cfRule>
  </conditionalFormatting>
  <conditionalFormatting sqref="J53:J57">
    <cfRule type="expression" dxfId="171" priority="86">
      <formula>AND(G53&lt;&gt;"À VISTA",G53&lt;&gt;"")</formula>
    </cfRule>
  </conditionalFormatting>
  <conditionalFormatting sqref="D53:D57">
    <cfRule type="beginsWith" dxfId="169" priority="81" operator="beginsWith" text="imposto">
      <formula>LEFT(D53,LEN("imposto"))="imposto"</formula>
    </cfRule>
    <cfRule type="containsText" dxfId="168" priority="82" operator="containsText" text="Renda">
      <formula>NOT(ISERROR(SEARCH("Renda",D53)))</formula>
    </cfRule>
    <cfRule type="containsText" dxfId="167" priority="83" operator="containsText" text="Investimentos">
      <formula>NOT(ISERROR(SEARCH("Investimentos",D53)))</formula>
    </cfRule>
    <cfRule type="containsText" dxfId="166" priority="84" operator="containsText" text="Despesa">
      <formula>NOT(ISERROR(SEARCH("Despesa",D53)))</formula>
    </cfRule>
    <cfRule type="containsText" dxfId="165" priority="85" operator="containsText" text="Receita">
      <formula>NOT(ISERROR(SEARCH("Receita",D53)))</formula>
    </cfRule>
  </conditionalFormatting>
  <conditionalFormatting sqref="J53:J57">
    <cfRule type="containsText" dxfId="159" priority="79" operator="containsText" text="Não Pago">
      <formula>NOT(ISERROR(SEARCH("Não Pago",J53)))</formula>
    </cfRule>
    <cfRule type="containsText" dxfId="158" priority="80" operator="containsText" text="Pago">
      <formula>NOT(ISERROR(SEARCH("Pago",J53)))</formula>
    </cfRule>
  </conditionalFormatting>
  <conditionalFormatting sqref="J53:J57">
    <cfRule type="expression" dxfId="155" priority="78">
      <formula>AND(G53&lt;&gt;"À VISTA",G53&lt;&gt;"")</formula>
    </cfRule>
  </conditionalFormatting>
  <conditionalFormatting sqref="J59:J63">
    <cfRule type="containsText" dxfId="153" priority="76" operator="containsText" text="Não Pago">
      <formula>NOT(ISERROR(SEARCH("Não Pago",J59)))</formula>
    </cfRule>
    <cfRule type="containsText" dxfId="152" priority="77" operator="containsText" text="Pago">
      <formula>NOT(ISERROR(SEARCH("Pago",J59)))</formula>
    </cfRule>
  </conditionalFormatting>
  <conditionalFormatting sqref="J59:J63">
    <cfRule type="expression" dxfId="149" priority="75">
      <formula>AND(G59&lt;&gt;"À VISTA",G59&lt;&gt;"")</formula>
    </cfRule>
  </conditionalFormatting>
  <conditionalFormatting sqref="D59:D63">
    <cfRule type="beginsWith" dxfId="147" priority="70" operator="beginsWith" text="imposto">
      <formula>LEFT(D59,LEN("imposto"))="imposto"</formula>
    </cfRule>
    <cfRule type="containsText" dxfId="146" priority="71" operator="containsText" text="Renda">
      <formula>NOT(ISERROR(SEARCH("Renda",D59)))</formula>
    </cfRule>
    <cfRule type="containsText" dxfId="145" priority="72" operator="containsText" text="Investimentos">
      <formula>NOT(ISERROR(SEARCH("Investimentos",D59)))</formula>
    </cfRule>
    <cfRule type="containsText" dxfId="144" priority="73" operator="containsText" text="Despesa">
      <formula>NOT(ISERROR(SEARCH("Despesa",D59)))</formula>
    </cfRule>
    <cfRule type="containsText" dxfId="143" priority="74" operator="containsText" text="Receita">
      <formula>NOT(ISERROR(SEARCH("Receita",D59)))</formula>
    </cfRule>
  </conditionalFormatting>
  <conditionalFormatting sqref="J59:J63">
    <cfRule type="containsText" dxfId="137" priority="68" operator="containsText" text="Não Pago">
      <formula>NOT(ISERROR(SEARCH("Não Pago",J59)))</formula>
    </cfRule>
    <cfRule type="containsText" dxfId="136" priority="69" operator="containsText" text="Pago">
      <formula>NOT(ISERROR(SEARCH("Pago",J59)))</formula>
    </cfRule>
  </conditionalFormatting>
  <conditionalFormatting sqref="J59:J63">
    <cfRule type="expression" dxfId="133" priority="67">
      <formula>AND(G59&lt;&gt;"À VISTA",G59&lt;&gt;"")</formula>
    </cfRule>
  </conditionalFormatting>
  <conditionalFormatting sqref="J64:J68">
    <cfRule type="containsText" dxfId="131" priority="65" operator="containsText" text="Não Pago">
      <formula>NOT(ISERROR(SEARCH("Não Pago",J64)))</formula>
    </cfRule>
    <cfRule type="containsText" dxfId="130" priority="66" operator="containsText" text="Pago">
      <formula>NOT(ISERROR(SEARCH("Pago",J64)))</formula>
    </cfRule>
  </conditionalFormatting>
  <conditionalFormatting sqref="J64:J68">
    <cfRule type="expression" dxfId="127" priority="64">
      <formula>AND(G64&lt;&gt;"À VISTA",G64&lt;&gt;"")</formula>
    </cfRule>
  </conditionalFormatting>
  <conditionalFormatting sqref="D64:D68">
    <cfRule type="beginsWith" dxfId="125" priority="59" operator="beginsWith" text="imposto">
      <formula>LEFT(D64,LEN("imposto"))="imposto"</formula>
    </cfRule>
    <cfRule type="containsText" dxfId="124" priority="60" operator="containsText" text="Renda">
      <formula>NOT(ISERROR(SEARCH("Renda",D64)))</formula>
    </cfRule>
    <cfRule type="containsText" dxfId="123" priority="61" operator="containsText" text="Investimentos">
      <formula>NOT(ISERROR(SEARCH("Investimentos",D64)))</formula>
    </cfRule>
    <cfRule type="containsText" dxfId="122" priority="62" operator="containsText" text="Despesa">
      <formula>NOT(ISERROR(SEARCH("Despesa",D64)))</formula>
    </cfRule>
    <cfRule type="containsText" dxfId="121" priority="63" operator="containsText" text="Receita">
      <formula>NOT(ISERROR(SEARCH("Receita",D64)))</formula>
    </cfRule>
  </conditionalFormatting>
  <conditionalFormatting sqref="J64:J68">
    <cfRule type="containsText" dxfId="115" priority="57" operator="containsText" text="Não Pago">
      <formula>NOT(ISERROR(SEARCH("Não Pago",J64)))</formula>
    </cfRule>
    <cfRule type="containsText" dxfId="114" priority="58" operator="containsText" text="Pago">
      <formula>NOT(ISERROR(SEARCH("Pago",J64)))</formula>
    </cfRule>
  </conditionalFormatting>
  <conditionalFormatting sqref="J64:J68">
    <cfRule type="expression" dxfId="111" priority="56">
      <formula>AND(G64&lt;&gt;"À VISTA",G64&lt;&gt;"")</formula>
    </cfRule>
  </conditionalFormatting>
  <conditionalFormatting sqref="J69:J73">
    <cfRule type="containsText" dxfId="109" priority="54" operator="containsText" text="Não Pago">
      <formula>NOT(ISERROR(SEARCH("Não Pago",J69)))</formula>
    </cfRule>
    <cfRule type="containsText" dxfId="108" priority="55" operator="containsText" text="Pago">
      <formula>NOT(ISERROR(SEARCH("Pago",J69)))</formula>
    </cfRule>
  </conditionalFormatting>
  <conditionalFormatting sqref="J69:J73">
    <cfRule type="expression" dxfId="105" priority="53">
      <formula>AND(G69&lt;&gt;"À VISTA",G69&lt;&gt;"")</formula>
    </cfRule>
  </conditionalFormatting>
  <conditionalFormatting sqref="D69:D73">
    <cfRule type="beginsWith" dxfId="103" priority="48" operator="beginsWith" text="imposto">
      <formula>LEFT(D69,LEN("imposto"))="imposto"</formula>
    </cfRule>
    <cfRule type="containsText" dxfId="102" priority="49" operator="containsText" text="Renda">
      <formula>NOT(ISERROR(SEARCH("Renda",D69)))</formula>
    </cfRule>
    <cfRule type="containsText" dxfId="101" priority="50" operator="containsText" text="Investimentos">
      <formula>NOT(ISERROR(SEARCH("Investimentos",D69)))</formula>
    </cfRule>
    <cfRule type="containsText" dxfId="100" priority="51" operator="containsText" text="Despesa">
      <formula>NOT(ISERROR(SEARCH("Despesa",D69)))</formula>
    </cfRule>
    <cfRule type="containsText" dxfId="99" priority="52" operator="containsText" text="Receita">
      <formula>NOT(ISERROR(SEARCH("Receita",D69)))</formula>
    </cfRule>
  </conditionalFormatting>
  <conditionalFormatting sqref="J69:J73">
    <cfRule type="containsText" dxfId="93" priority="46" operator="containsText" text="Não Pago">
      <formula>NOT(ISERROR(SEARCH("Não Pago",J69)))</formula>
    </cfRule>
    <cfRule type="containsText" dxfId="92" priority="47" operator="containsText" text="Pago">
      <formula>NOT(ISERROR(SEARCH("Pago",J69)))</formula>
    </cfRule>
  </conditionalFormatting>
  <conditionalFormatting sqref="J69:J73">
    <cfRule type="expression" dxfId="89" priority="45">
      <formula>AND(G69&lt;&gt;"À VISTA",G69&lt;&gt;"")</formula>
    </cfRule>
  </conditionalFormatting>
  <conditionalFormatting sqref="J74:J78">
    <cfRule type="containsText" dxfId="87" priority="43" operator="containsText" text="Não Pago">
      <formula>NOT(ISERROR(SEARCH("Não Pago",J74)))</formula>
    </cfRule>
    <cfRule type="containsText" dxfId="86" priority="44" operator="containsText" text="Pago">
      <formula>NOT(ISERROR(SEARCH("Pago",J74)))</formula>
    </cfRule>
  </conditionalFormatting>
  <conditionalFormatting sqref="J74:J78">
    <cfRule type="expression" dxfId="83" priority="42">
      <formula>AND(G74&lt;&gt;"À VISTA",G74&lt;&gt;"")</formula>
    </cfRule>
  </conditionalFormatting>
  <conditionalFormatting sqref="D74:D78">
    <cfRule type="beginsWith" dxfId="81" priority="37" operator="beginsWith" text="imposto">
      <formula>LEFT(D74,LEN("imposto"))="imposto"</formula>
    </cfRule>
    <cfRule type="containsText" dxfId="80" priority="38" operator="containsText" text="Renda">
      <formula>NOT(ISERROR(SEARCH("Renda",D74)))</formula>
    </cfRule>
    <cfRule type="containsText" dxfId="79" priority="39" operator="containsText" text="Investimentos">
      <formula>NOT(ISERROR(SEARCH("Investimentos",D74)))</formula>
    </cfRule>
    <cfRule type="containsText" dxfId="78" priority="40" operator="containsText" text="Despesa">
      <formula>NOT(ISERROR(SEARCH("Despesa",D74)))</formula>
    </cfRule>
    <cfRule type="containsText" dxfId="77" priority="41" operator="containsText" text="Receita">
      <formula>NOT(ISERROR(SEARCH("Receita",D74)))</formula>
    </cfRule>
  </conditionalFormatting>
  <conditionalFormatting sqref="J74:J78">
    <cfRule type="containsText" dxfId="71" priority="35" operator="containsText" text="Não Pago">
      <formula>NOT(ISERROR(SEARCH("Não Pago",J74)))</formula>
    </cfRule>
    <cfRule type="containsText" dxfId="70" priority="36" operator="containsText" text="Pago">
      <formula>NOT(ISERROR(SEARCH("Pago",J74)))</formula>
    </cfRule>
  </conditionalFormatting>
  <conditionalFormatting sqref="J74:J78">
    <cfRule type="expression" dxfId="67" priority="34">
      <formula>AND(G74&lt;&gt;"À VISTA",G74&lt;&gt;"")</formula>
    </cfRule>
  </conditionalFormatting>
  <conditionalFormatting sqref="J84">
    <cfRule type="containsText" dxfId="65" priority="32" operator="containsText" text="Não Pago">
      <formula>NOT(ISERROR(SEARCH("Não Pago",J84)))</formula>
    </cfRule>
    <cfRule type="containsText" dxfId="64" priority="33" operator="containsText" text="Pago">
      <formula>NOT(ISERROR(SEARCH("Pago",J84)))</formula>
    </cfRule>
  </conditionalFormatting>
  <conditionalFormatting sqref="J84">
    <cfRule type="expression" dxfId="61" priority="31">
      <formula>AND(G84&lt;&gt;"À VISTA",G84&lt;&gt;"")</formula>
    </cfRule>
  </conditionalFormatting>
  <conditionalFormatting sqref="D84">
    <cfRule type="beginsWith" dxfId="59" priority="26" operator="beginsWith" text="imposto">
      <formula>LEFT(D84,LEN("imposto"))="imposto"</formula>
    </cfRule>
    <cfRule type="containsText" dxfId="58" priority="27" operator="containsText" text="Renda">
      <formula>NOT(ISERROR(SEARCH("Renda",D84)))</formula>
    </cfRule>
    <cfRule type="containsText" dxfId="57" priority="28" operator="containsText" text="Investimentos">
      <formula>NOT(ISERROR(SEARCH("Investimentos",D84)))</formula>
    </cfRule>
    <cfRule type="containsText" dxfId="56" priority="29" operator="containsText" text="Despesa">
      <formula>NOT(ISERROR(SEARCH("Despesa",D84)))</formula>
    </cfRule>
    <cfRule type="containsText" dxfId="55" priority="30" operator="containsText" text="Receita">
      <formula>NOT(ISERROR(SEARCH("Receita",D84)))</formula>
    </cfRule>
  </conditionalFormatting>
  <conditionalFormatting sqref="J84">
    <cfRule type="containsText" dxfId="49" priority="24" operator="containsText" text="Não Pago">
      <formula>NOT(ISERROR(SEARCH("Não Pago",J84)))</formula>
    </cfRule>
    <cfRule type="containsText" dxfId="48" priority="25" operator="containsText" text="Pago">
      <formula>NOT(ISERROR(SEARCH("Pago",J84)))</formula>
    </cfRule>
  </conditionalFormatting>
  <conditionalFormatting sqref="J84">
    <cfRule type="expression" dxfId="45" priority="23">
      <formula>AND(G84&lt;&gt;"À VISTA",G84&lt;&gt;"")</formula>
    </cfRule>
  </conditionalFormatting>
  <conditionalFormatting sqref="J79:J83">
    <cfRule type="containsText" dxfId="43" priority="21" operator="containsText" text="Não Pago">
      <formula>NOT(ISERROR(SEARCH("Não Pago",J79)))</formula>
    </cfRule>
    <cfRule type="containsText" dxfId="42" priority="22" operator="containsText" text="Pago">
      <formula>NOT(ISERROR(SEARCH("Pago",J79)))</formula>
    </cfRule>
  </conditionalFormatting>
  <conditionalFormatting sqref="J79:J83">
    <cfRule type="expression" dxfId="39" priority="20">
      <formula>AND(G79&lt;&gt;"À VISTA",G79&lt;&gt;"")</formula>
    </cfRule>
  </conditionalFormatting>
  <conditionalFormatting sqref="D79:D83">
    <cfRule type="beginsWith" dxfId="37" priority="15" operator="beginsWith" text="imposto">
      <formula>LEFT(D79,LEN("imposto"))="imposto"</formula>
    </cfRule>
    <cfRule type="containsText" dxfId="36" priority="16" operator="containsText" text="Renda">
      <formula>NOT(ISERROR(SEARCH("Renda",D79)))</formula>
    </cfRule>
    <cfRule type="containsText" dxfId="35" priority="17" operator="containsText" text="Investimentos">
      <formula>NOT(ISERROR(SEARCH("Investimentos",D79)))</formula>
    </cfRule>
    <cfRule type="containsText" dxfId="34" priority="18" operator="containsText" text="Despesa">
      <formula>NOT(ISERROR(SEARCH("Despesa",D79)))</formula>
    </cfRule>
    <cfRule type="containsText" dxfId="33" priority="19" operator="containsText" text="Receita">
      <formula>NOT(ISERROR(SEARCH("Receita",D79)))</formula>
    </cfRule>
  </conditionalFormatting>
  <conditionalFormatting sqref="J79:J83">
    <cfRule type="containsText" dxfId="27" priority="13" operator="containsText" text="Não Pago">
      <formula>NOT(ISERROR(SEARCH("Não Pago",J79)))</formula>
    </cfRule>
    <cfRule type="containsText" dxfId="26" priority="14" operator="containsText" text="Pago">
      <formula>NOT(ISERROR(SEARCH("Pago",J79)))</formula>
    </cfRule>
  </conditionalFormatting>
  <conditionalFormatting sqref="J79:J83">
    <cfRule type="expression" dxfId="23" priority="12">
      <formula>AND(G79&lt;&gt;"À VISTA",G79&lt;&gt;"")</formula>
    </cfRule>
  </conditionalFormatting>
  <conditionalFormatting sqref="J85:J89">
    <cfRule type="containsText" dxfId="21" priority="10" operator="containsText" text="Não Pago">
      <formula>NOT(ISERROR(SEARCH("Não Pago",J85)))</formula>
    </cfRule>
    <cfRule type="containsText" dxfId="20" priority="11" operator="containsText" text="Pago">
      <formula>NOT(ISERROR(SEARCH("Pago",J85)))</formula>
    </cfRule>
  </conditionalFormatting>
  <conditionalFormatting sqref="J85:J89">
    <cfRule type="expression" dxfId="17" priority="9">
      <formula>AND(G85&lt;&gt;"À VISTA",G85&lt;&gt;"")</formula>
    </cfRule>
  </conditionalFormatting>
  <conditionalFormatting sqref="D85:D89">
    <cfRule type="beginsWith" dxfId="15" priority="4" operator="beginsWith" text="imposto">
      <formula>LEFT(D85,LEN("imposto"))="imposto"</formula>
    </cfRule>
    <cfRule type="containsText" dxfId="14" priority="5" operator="containsText" text="Renda">
      <formula>NOT(ISERROR(SEARCH("Renda",D85)))</formula>
    </cfRule>
    <cfRule type="containsText" dxfId="13" priority="6" operator="containsText" text="Investimentos">
      <formula>NOT(ISERROR(SEARCH("Investimentos",D85)))</formula>
    </cfRule>
    <cfRule type="containsText" dxfId="12" priority="7" operator="containsText" text="Despesa">
      <formula>NOT(ISERROR(SEARCH("Despesa",D85)))</formula>
    </cfRule>
    <cfRule type="containsText" dxfId="11" priority="8" operator="containsText" text="Receita">
      <formula>NOT(ISERROR(SEARCH("Receita",D85)))</formula>
    </cfRule>
  </conditionalFormatting>
  <conditionalFormatting sqref="J85:J89">
    <cfRule type="containsText" dxfId="5" priority="2" operator="containsText" text="Não Pago">
      <formula>NOT(ISERROR(SEARCH("Não Pago",J85)))</formula>
    </cfRule>
    <cfRule type="containsText" dxfId="4" priority="3" operator="containsText" text="Pago">
      <formula>NOT(ISERROR(SEARCH("Pago",J85)))</formula>
    </cfRule>
  </conditionalFormatting>
  <conditionalFormatting sqref="J85:J89">
    <cfRule type="expression" dxfId="1" priority="1">
      <formula>AND(G85&lt;&gt;"À VISTA",G85&lt;&gt;"")</formula>
    </cfRule>
  </conditionalFormatting>
  <dataValidations count="6">
    <dataValidation type="list" allowBlank="1" showInputMessage="1" showErrorMessage="1" sqref="J5:J620">
      <formula1>"Pago,Não Pago"</formula1>
    </dataValidation>
    <dataValidation type="list" allowBlank="1" showInputMessage="1" showErrorMessage="1" sqref="C5:C620">
      <formula1>"1,2,3,4,5,6,7,8,9,10,11,12,13,14,15,16,17,18,19,20,21,22,23,24,25,26,27,28,29,30,31"</formula1>
    </dataValidation>
    <dataValidation type="list" allowBlank="1" showInputMessage="1" showErrorMessage="1" sqref="D19:D620">
      <formula1>$V$5:$V$15</formula1>
    </dataValidation>
    <dataValidation type="list" allowBlank="1" showInputMessage="1" showErrorMessage="1" sqref="G19:G619">
      <formula1>$X$5:$X$17</formula1>
    </dataValidation>
    <dataValidation type="list" allowBlank="1" showInputMessage="1" showErrorMessage="1" sqref="H19:H619">
      <formula1>$W$5:$W$18</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pageSetup paperSize="9" orientation="portrait" horizontalDpi="0" verticalDpi="0"/>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33" activePane="bottomRight" state="frozen"/>
      <selection pane="topRight"/>
      <selection pane="bottomLeft"/>
      <selection pane="bottomRight" activeCell="C32" sqref="C32:J57"/>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191" customWidth="1"/>
    <col min="20" max="20" width="5.5" style="192" customWidth="1"/>
    <col min="21" max="28" width="8.6640625" style="191" customWidth="1"/>
    <col min="29" max="16384" width="8.6640625" style="5" hidden="1"/>
  </cols>
  <sheetData>
    <row r="1" spans="1:28" s="10" customFormat="1" ht="34.25" customHeight="1" x14ac:dyDescent="0.3">
      <c r="A1" s="228" t="s">
        <v>1425</v>
      </c>
      <c r="C1" s="115" t="s">
        <v>249</v>
      </c>
      <c r="D1" s="115"/>
      <c r="E1" s="115"/>
      <c r="F1" s="115"/>
      <c r="G1" s="115"/>
      <c r="H1" s="115"/>
      <c r="I1" s="115"/>
      <c r="J1" s="115"/>
      <c r="K1" s="115"/>
      <c r="L1" s="115"/>
      <c r="M1" s="115"/>
      <c r="O1" s="189"/>
      <c r="P1" s="189"/>
      <c r="Q1" s="189"/>
      <c r="R1" s="189"/>
      <c r="S1" s="189"/>
      <c r="T1" s="190"/>
      <c r="U1" s="189"/>
      <c r="V1" s="189"/>
      <c r="W1" s="189"/>
      <c r="X1" s="189"/>
      <c r="Y1" s="189"/>
      <c r="Z1" s="189"/>
      <c r="AA1" s="189"/>
      <c r="AB1" s="189"/>
    </row>
    <row r="2" spans="1:28" s="10" customFormat="1" ht="37.5" customHeight="1" thickBot="1" x14ac:dyDescent="0.25">
      <c r="A2" s="76"/>
      <c r="C2" s="134"/>
      <c r="D2" s="134"/>
      <c r="E2" s="134"/>
      <c r="F2" s="134"/>
      <c r="G2" s="134"/>
      <c r="H2" s="134"/>
      <c r="I2" s="134"/>
      <c r="J2" s="134"/>
      <c r="K2" s="134"/>
      <c r="L2" s="134"/>
      <c r="M2" s="134"/>
      <c r="N2" s="134"/>
      <c r="O2" s="189"/>
      <c r="P2" s="189"/>
      <c r="Q2" s="189"/>
      <c r="R2" s="189"/>
      <c r="S2" s="189"/>
      <c r="T2" s="190"/>
      <c r="U2" s="189"/>
      <c r="V2" s="189"/>
      <c r="W2" s="189"/>
      <c r="X2" s="189"/>
      <c r="Y2" s="189"/>
      <c r="Z2" s="189"/>
      <c r="AA2" s="189"/>
      <c r="AB2" s="189"/>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73" t="s">
        <v>19</v>
      </c>
      <c r="N4" s="274"/>
      <c r="T4" s="193"/>
    </row>
    <row r="5" spans="1:28" ht="19.5" customHeight="1" thickTop="1" thickBot="1" x14ac:dyDescent="0.25">
      <c r="C5" s="58"/>
      <c r="D5" s="186" t="s">
        <v>1363</v>
      </c>
      <c r="E5" s="186" t="s">
        <v>96</v>
      </c>
      <c r="F5" s="186" t="str">
        <f>D5</f>
        <v>Faturas de Cartão</v>
      </c>
      <c r="G5" s="186" t="s">
        <v>1364</v>
      </c>
      <c r="H5" s="186" t="str">
        <f>W5</f>
        <v>Mastercard</v>
      </c>
      <c r="I5" s="187">
        <f ca="1">'Resumo (3)'!J7</f>
        <v>0</v>
      </c>
      <c r="J5" s="60"/>
      <c r="K5" s="57">
        <f ca="1">N5-IF(J5="pago",I5,0)</f>
        <v>102300</v>
      </c>
      <c r="M5" s="269" t="s">
        <v>198</v>
      </c>
      <c r="N5" s="275">
        <f ca="1">Mai!N13</f>
        <v>102300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c r="D6" s="186" t="s">
        <v>1363</v>
      </c>
      <c r="E6" s="186" t="s">
        <v>96</v>
      </c>
      <c r="F6" s="186" t="str">
        <f t="shared" ref="F6:F18" si="0">D6</f>
        <v>Faturas de Cartão</v>
      </c>
      <c r="G6" s="186" t="s">
        <v>1364</v>
      </c>
      <c r="H6" s="186" t="str">
        <f t="shared" ref="H6:H18" si="1">W6</f>
        <v>Itaú</v>
      </c>
      <c r="I6" s="187">
        <f ca="1">'Resumo (3)'!J8</f>
        <v>2000</v>
      </c>
      <c r="J6" s="60"/>
      <c r="K6" s="57">
        <f ca="1">K5-IF(J6="pago",I6,0)</f>
        <v>102300</v>
      </c>
      <c r="M6" s="270"/>
      <c r="N6" s="276"/>
      <c r="O6" s="194"/>
      <c r="P6" s="188" t="str">
        <f t="shared" ref="P6:P14" si="2">IF(T6="Despesas_com_Transportes","Despesa",IF(T6="Despesas_com_Lazer_e_Informacao","Despesa",IF(T6="Outras_Despesas","Despesa",IF(T6="Imposto_de_Renda","Despesa",IF(T6="Investimentos_Bens","Despesa","")))))</f>
        <v/>
      </c>
      <c r="Q6" s="191" t="str">
        <f t="shared" ref="Q6:Q69" si="3">IF(T6="Despesas_de_Moradia","Despesa",IF(T6="Despesas_com_Alimentacao","Despesa",IF(T6="Despesas_com_Saude","Despesa","")))</f>
        <v/>
      </c>
      <c r="R6" s="191" t="str">
        <f t="shared" ref="R6:R69"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(3)'!J9</f>
        <v>0</v>
      </c>
      <c r="J7" s="60"/>
      <c r="K7" s="57">
        <f t="shared" ref="K7:K18" ca="1" si="5">K6-IF(J7="pago",I7,0)</f>
        <v>102300</v>
      </c>
      <c r="M7" s="269" t="s">
        <v>20</v>
      </c>
      <c r="N7" s="271">
        <f>SUMIFS($I$5:$I$619,$S$5:$S$619,"Receita",$J$5:$J$619,"Pago",$G$5:$G$619,"À Vista")</f>
        <v>39000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(3)'!J10</f>
        <v>0</v>
      </c>
      <c r="J8" s="60"/>
      <c r="K8" s="57">
        <f t="shared" ca="1" si="5"/>
        <v>102300</v>
      </c>
      <c r="M8" s="270"/>
      <c r="N8" s="272"/>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(3)'!J11</f>
        <v>0</v>
      </c>
      <c r="J9" s="60"/>
      <c r="K9" s="57">
        <f t="shared" ca="1" si="5"/>
        <v>102300</v>
      </c>
      <c r="M9" s="269" t="s">
        <v>21</v>
      </c>
      <c r="N9" s="277">
        <f>SUMIFS($I$5:$I$619,$S$5:$S$619,"Despesa",$J$5:$J$619,"Pago",$G$5:$G$619,"À Vista")</f>
        <v>25150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(3)'!J12</f>
        <v>0</v>
      </c>
      <c r="J10" s="60"/>
      <c r="K10" s="57">
        <f t="shared" ca="1" si="5"/>
        <v>102300</v>
      </c>
      <c r="M10" s="270"/>
      <c r="N10" s="278"/>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(3)'!J13</f>
        <v>0</v>
      </c>
      <c r="J11" s="60"/>
      <c r="K11" s="57">
        <f t="shared" ca="1" si="5"/>
        <v>102300</v>
      </c>
      <c r="M11" s="269" t="s">
        <v>23</v>
      </c>
      <c r="N11" s="277">
        <f>N7-N9</f>
        <v>13850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(3)'!J14</f>
        <v>0</v>
      </c>
      <c r="J12" s="60"/>
      <c r="K12" s="57">
        <f t="shared" ca="1" si="5"/>
        <v>102300</v>
      </c>
      <c r="M12" s="270"/>
      <c r="N12" s="278"/>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(3)'!J15</f>
        <v>0</v>
      </c>
      <c r="J13" s="60"/>
      <c r="K13" s="57">
        <f t="shared" ca="1" si="5"/>
        <v>102300</v>
      </c>
      <c r="M13" s="269" t="s">
        <v>57</v>
      </c>
      <c r="N13" s="277">
        <f ca="1">K619</f>
        <v>114050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(3)'!J16</f>
        <v>0</v>
      </c>
      <c r="J14" s="60"/>
      <c r="K14" s="57">
        <f t="shared" ca="1" si="5"/>
        <v>102300</v>
      </c>
      <c r="M14" s="270"/>
      <c r="N14" s="279"/>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(3)'!J17</f>
        <v>0</v>
      </c>
      <c r="J15" s="60"/>
      <c r="K15" s="57">
        <f t="shared" ca="1" si="5"/>
        <v>102300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(3)'!J18</f>
        <v>0</v>
      </c>
      <c r="J16" s="60"/>
      <c r="K16" s="57">
        <f t="shared" ca="1" si="5"/>
        <v>102300</v>
      </c>
      <c r="P16" s="188" t="str">
        <f t="shared" ref="P16:P79" si="6">IF(T16="Despesas_com_Transportes","Despesa",IF(T16="Despesas_com_Lazer_e_Informacao","Despesa",IF(T16="Outras_Despesas","Despesa",IF(T16="Imposto_de_Renda","Despesa",IF(T16="Investimentos_Bens","Despesa","")))))</f>
        <v/>
      </c>
      <c r="Q16" s="191" t="str">
        <f t="shared" si="3"/>
        <v/>
      </c>
      <c r="R16" s="191" t="str">
        <f t="shared" si="4"/>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(3)'!J19</f>
        <v>0</v>
      </c>
      <c r="J17" s="60"/>
      <c r="K17" s="57">
        <f t="shared" ca="1" si="5"/>
        <v>102300</v>
      </c>
      <c r="P17" s="188" t="str">
        <f t="shared" si="6"/>
        <v/>
      </c>
      <c r="Q17" s="191" t="str">
        <f t="shared" si="3"/>
        <v/>
      </c>
      <c r="R17" s="191" t="str">
        <f t="shared" si="4"/>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(3)'!J20</f>
        <v>0</v>
      </c>
      <c r="J18" s="60"/>
      <c r="K18" s="57">
        <f t="shared" ca="1" si="5"/>
        <v>102300</v>
      </c>
      <c r="P18" s="188" t="str">
        <f t="shared" si="6"/>
        <v/>
      </c>
      <c r="Q18" s="191" t="str">
        <f t="shared" si="3"/>
        <v/>
      </c>
      <c r="R18" s="191" t="str">
        <f t="shared" si="4"/>
        <v/>
      </c>
      <c r="S18" s="191" t="s">
        <v>17</v>
      </c>
      <c r="W18" s="191" t="str">
        <f>'Bancos e Cartões'!D20</f>
        <v>-</v>
      </c>
    </row>
    <row r="19" spans="3:24" ht="19.5" customHeight="1" thickTop="1" thickBot="1" x14ac:dyDescent="0.25">
      <c r="C19" s="58"/>
      <c r="D19" s="58" t="s">
        <v>1283</v>
      </c>
      <c r="E19" s="58" t="s">
        <v>1437</v>
      </c>
      <c r="F19" s="58" t="s">
        <v>1431</v>
      </c>
      <c r="G19" s="58" t="s">
        <v>1364</v>
      </c>
      <c r="H19" s="58" t="s">
        <v>1405</v>
      </c>
      <c r="I19" s="59">
        <v>7000</v>
      </c>
      <c r="J19" s="60" t="s">
        <v>1419</v>
      </c>
      <c r="K19" s="57">
        <f t="shared" ref="K19:K82" ca="1" si="7">K18+IF(AND(J19="Pago",OR(D19=$V$5,D19=$V$6,D19=$V$7)),I19,IF(AND(J19="Pago",OR(D19=$V$8,D19=$V$9,D19=$V$10,D19=$V$11,D19=$V$12,D19=$V$13,D19=$V$14,D19=$V$15)),-I19,IF(G19="À Vista",IF(J19="Pago",-I19,0),0)))</f>
        <v>109300</v>
      </c>
      <c r="P19" s="188" t="str">
        <f t="shared" si="6"/>
        <v/>
      </c>
      <c r="Q19" s="191" t="str">
        <f t="shared" si="3"/>
        <v/>
      </c>
      <c r="R19" s="191" t="str">
        <f t="shared" si="4"/>
        <v>Receita</v>
      </c>
      <c r="S19" s="191" t="str">
        <f>IF(P19&lt;&gt;"",P19,IF(Q19&lt;&gt;"",Q19,IF(R19&lt;&gt;"",R19,"")))</f>
        <v>Receita</v>
      </c>
      <c r="T19" s="192" t="str">
        <f>VLOOKUP(D19,'PC Receitas'!$N$4:$O$14,2,FALSE)</f>
        <v>Renda_Familiar</v>
      </c>
    </row>
    <row r="20" spans="3:24" ht="19.5" customHeight="1" thickTop="1" thickBot="1" x14ac:dyDescent="0.25">
      <c r="C20" s="58"/>
      <c r="D20" s="58" t="s">
        <v>1283</v>
      </c>
      <c r="E20" s="58" t="s">
        <v>1424</v>
      </c>
      <c r="F20" s="58" t="s">
        <v>1432</v>
      </c>
      <c r="G20" s="58" t="s">
        <v>1364</v>
      </c>
      <c r="H20" s="58"/>
      <c r="I20" s="59">
        <v>6000</v>
      </c>
      <c r="J20" s="60" t="s">
        <v>1419</v>
      </c>
      <c r="K20" s="57">
        <f t="shared" ca="1" si="7"/>
        <v>115300</v>
      </c>
      <c r="P20" s="188" t="str">
        <f t="shared" si="6"/>
        <v/>
      </c>
      <c r="Q20" s="191" t="str">
        <f t="shared" si="3"/>
        <v/>
      </c>
      <c r="R20" s="191" t="str">
        <f t="shared" si="4"/>
        <v>Receita</v>
      </c>
      <c r="S20" s="191" t="str">
        <f t="shared" ref="S20:S83" si="8">IF(P20&lt;&gt;"",P20,IF(Q20&lt;&gt;"",Q20,IF(R20&lt;&gt;"",R20,"")))</f>
        <v>Receita</v>
      </c>
      <c r="T20" s="192" t="str">
        <f>VLOOKUP(D20,'PC Receitas'!$N$4:$O$14,2,FALSE)</f>
        <v>Renda_Familiar</v>
      </c>
    </row>
    <row r="21" spans="3:24" ht="19.5" customHeight="1" thickTop="1" thickBot="1" x14ac:dyDescent="0.25">
      <c r="C21" s="58">
        <v>2</v>
      </c>
      <c r="D21" s="58" t="s">
        <v>1403</v>
      </c>
      <c r="E21" s="58" t="s">
        <v>1415</v>
      </c>
      <c r="F21" s="58" t="s">
        <v>1404</v>
      </c>
      <c r="G21" s="58" t="s">
        <v>1364</v>
      </c>
      <c r="H21" s="58" t="s">
        <v>1405</v>
      </c>
      <c r="I21" s="59">
        <v>100</v>
      </c>
      <c r="J21" s="60" t="s">
        <v>1419</v>
      </c>
      <c r="K21" s="57">
        <f t="shared" ca="1" si="7"/>
        <v>115200</v>
      </c>
      <c r="P21" s="188" t="str">
        <f t="shared" si="6"/>
        <v/>
      </c>
      <c r="Q21" s="191" t="str">
        <f t="shared" si="3"/>
        <v>Despesa</v>
      </c>
      <c r="R21" s="191" t="str">
        <f t="shared" si="4"/>
        <v/>
      </c>
      <c r="S21" s="191" t="str">
        <f t="shared" si="8"/>
        <v>Despesa</v>
      </c>
      <c r="T21" s="192" t="str">
        <f>VLOOKUP(D21,'PC Receitas'!$N$4:$O$14,2,FALSE)</f>
        <v>Despesas_de_Moradia</v>
      </c>
    </row>
    <row r="22" spans="3:24" ht="19.5" customHeight="1" thickTop="1" thickBot="1" x14ac:dyDescent="0.25">
      <c r="C22" s="58">
        <v>3</v>
      </c>
      <c r="D22" s="58" t="s">
        <v>1403</v>
      </c>
      <c r="E22" s="58" t="s">
        <v>1416</v>
      </c>
      <c r="F22" s="58" t="s">
        <v>1404</v>
      </c>
      <c r="G22" s="58" t="s">
        <v>1364</v>
      </c>
      <c r="H22" s="58" t="s">
        <v>1405</v>
      </c>
      <c r="I22" s="59">
        <v>150</v>
      </c>
      <c r="J22" s="60" t="s">
        <v>1419</v>
      </c>
      <c r="K22" s="57">
        <f t="shared" ca="1" si="7"/>
        <v>115050</v>
      </c>
      <c r="P22" s="188" t="str">
        <f t="shared" si="6"/>
        <v/>
      </c>
      <c r="Q22" s="191" t="str">
        <f t="shared" si="3"/>
        <v>Despesa</v>
      </c>
      <c r="R22" s="191" t="str">
        <f t="shared" si="4"/>
        <v/>
      </c>
      <c r="S22" s="191" t="str">
        <f>IF(P22&lt;&gt;"",P22,IF(Q22&lt;&gt;"",Q22,IF(R22&lt;&gt;"",R22,"")))</f>
        <v>Despesa</v>
      </c>
      <c r="T22" s="192" t="str">
        <f>VLOOKUP(D22,'PC Receitas'!$N$4:$O$14,2,FALSE)</f>
        <v>Despesas_de_Moradia</v>
      </c>
    </row>
    <row r="23" spans="3:24" ht="19.5" customHeight="1" thickTop="1" thickBot="1" x14ac:dyDescent="0.25">
      <c r="C23" s="58"/>
      <c r="D23" s="58" t="s">
        <v>1283</v>
      </c>
      <c r="E23" s="58" t="s">
        <v>1437</v>
      </c>
      <c r="F23" s="58" t="s">
        <v>1431</v>
      </c>
      <c r="G23" s="58" t="s">
        <v>1364</v>
      </c>
      <c r="H23" s="58" t="s">
        <v>1405</v>
      </c>
      <c r="I23" s="59">
        <v>7000</v>
      </c>
      <c r="J23" s="60" t="s">
        <v>1419</v>
      </c>
      <c r="K23" s="57">
        <f t="shared" ca="1" si="7"/>
        <v>122050</v>
      </c>
      <c r="P23" s="188" t="str">
        <f t="shared" si="6"/>
        <v/>
      </c>
      <c r="Q23" s="191" t="str">
        <f t="shared" si="3"/>
        <v/>
      </c>
      <c r="R23" s="191" t="str">
        <f t="shared" si="4"/>
        <v>Receita</v>
      </c>
      <c r="S23" s="191" t="str">
        <f t="shared" si="8"/>
        <v>Receita</v>
      </c>
      <c r="T23" s="192" t="str">
        <f>VLOOKUP(D23,'PC Receitas'!$N$4:$O$14,2,FALSE)</f>
        <v>Renda_Familiar</v>
      </c>
    </row>
    <row r="24" spans="3:24" ht="19.5" customHeight="1" thickTop="1" thickBot="1" x14ac:dyDescent="0.25">
      <c r="C24" s="58"/>
      <c r="D24" s="58" t="s">
        <v>1283</v>
      </c>
      <c r="E24" s="58" t="s">
        <v>1424</v>
      </c>
      <c r="F24" s="58" t="s">
        <v>1432</v>
      </c>
      <c r="G24" s="58" t="s">
        <v>1364</v>
      </c>
      <c r="H24" s="58"/>
      <c r="I24" s="59">
        <v>6000</v>
      </c>
      <c r="J24" s="60" t="s">
        <v>1419</v>
      </c>
      <c r="K24" s="57">
        <f t="shared" ca="1" si="7"/>
        <v>128050</v>
      </c>
      <c r="P24" s="188" t="str">
        <f t="shared" si="6"/>
        <v/>
      </c>
      <c r="Q24" s="191" t="str">
        <f t="shared" si="3"/>
        <v/>
      </c>
      <c r="R24" s="191" t="str">
        <f t="shared" si="4"/>
        <v>Receita</v>
      </c>
      <c r="S24" s="191" t="str">
        <f t="shared" si="8"/>
        <v>Receita</v>
      </c>
      <c r="T24" s="192" t="str">
        <f>VLOOKUP(D24,'PC Receitas'!$N$4:$O$14,2,FALSE)</f>
        <v>Renda_Familiar</v>
      </c>
    </row>
    <row r="25" spans="3:24" ht="19.5" customHeight="1" thickTop="1" thickBot="1" x14ac:dyDescent="0.25">
      <c r="C25" s="58">
        <v>2</v>
      </c>
      <c r="D25" s="58" t="s">
        <v>1403</v>
      </c>
      <c r="E25" s="58" t="s">
        <v>1415</v>
      </c>
      <c r="F25" s="58" t="s">
        <v>1404</v>
      </c>
      <c r="G25" s="58" t="s">
        <v>1364</v>
      </c>
      <c r="H25" s="58" t="s">
        <v>1405</v>
      </c>
      <c r="I25" s="59">
        <v>100</v>
      </c>
      <c r="J25" s="60" t="s">
        <v>1419</v>
      </c>
      <c r="K25" s="57">
        <f t="shared" ca="1" si="7"/>
        <v>127950</v>
      </c>
      <c r="P25" s="188" t="str">
        <f t="shared" si="6"/>
        <v/>
      </c>
      <c r="Q25" s="191" t="str">
        <f t="shared" si="3"/>
        <v>Despesa</v>
      </c>
      <c r="R25" s="191" t="str">
        <f t="shared" si="4"/>
        <v/>
      </c>
      <c r="S25" s="191" t="str">
        <f t="shared" si="8"/>
        <v>Despesa</v>
      </c>
      <c r="T25" s="192" t="str">
        <f>VLOOKUP(D25,'PC Receitas'!$N$4:$O$14,2,FALSE)</f>
        <v>Despesas_de_Moradia</v>
      </c>
    </row>
    <row r="26" spans="3:24" ht="19.5" customHeight="1" thickTop="1" thickBot="1" x14ac:dyDescent="0.25">
      <c r="C26" s="58">
        <v>3</v>
      </c>
      <c r="D26" s="58" t="s">
        <v>1403</v>
      </c>
      <c r="E26" s="58" t="s">
        <v>1416</v>
      </c>
      <c r="F26" s="58" t="s">
        <v>1404</v>
      </c>
      <c r="G26" s="58" t="s">
        <v>1364</v>
      </c>
      <c r="H26" s="58" t="s">
        <v>1405</v>
      </c>
      <c r="I26" s="59">
        <v>150</v>
      </c>
      <c r="J26" s="60" t="s">
        <v>1419</v>
      </c>
      <c r="K26" s="57">
        <f t="shared" ca="1" si="7"/>
        <v>127800</v>
      </c>
      <c r="P26" s="188" t="str">
        <f t="shared" si="6"/>
        <v/>
      </c>
      <c r="Q26" s="191" t="str">
        <f t="shared" si="3"/>
        <v>Despesa</v>
      </c>
      <c r="R26" s="191" t="str">
        <f t="shared" si="4"/>
        <v/>
      </c>
      <c r="S26" s="191" t="str">
        <f t="shared" si="8"/>
        <v>Despesa</v>
      </c>
      <c r="T26" s="192" t="str">
        <f>VLOOKUP(D26,'PC Receitas'!$N$4:$O$14,2,FALSE)</f>
        <v>Despesas_de_Moradia</v>
      </c>
    </row>
    <row r="27" spans="3:24" ht="19.5" customHeight="1" thickTop="1" thickBot="1" x14ac:dyDescent="0.25">
      <c r="C27" s="58">
        <v>3</v>
      </c>
      <c r="D27" s="58" t="s">
        <v>1403</v>
      </c>
      <c r="E27" s="58" t="s">
        <v>1417</v>
      </c>
      <c r="F27" s="58" t="s">
        <v>1404</v>
      </c>
      <c r="G27" s="58" t="s">
        <v>1364</v>
      </c>
      <c r="H27" s="58" t="s">
        <v>1405</v>
      </c>
      <c r="I27" s="59">
        <v>200</v>
      </c>
      <c r="J27" s="60" t="s">
        <v>1419</v>
      </c>
      <c r="K27" s="57">
        <f t="shared" ca="1" si="7"/>
        <v>127600</v>
      </c>
      <c r="P27" s="188" t="str">
        <f t="shared" si="6"/>
        <v/>
      </c>
      <c r="Q27" s="191" t="str">
        <f t="shared" si="3"/>
        <v>Despesa</v>
      </c>
      <c r="R27" s="191" t="str">
        <f t="shared" si="4"/>
        <v/>
      </c>
      <c r="S27" s="191" t="str">
        <f t="shared" si="8"/>
        <v>Despesa</v>
      </c>
      <c r="T27" s="192" t="str">
        <f>VLOOKUP(D27,'PC Receitas'!$N$4:$O$14,2,FALSE)</f>
        <v>Despesas_de_Moradia</v>
      </c>
    </row>
    <row r="28" spans="3:24" ht="19.5" customHeight="1" thickTop="1" thickBot="1" x14ac:dyDescent="0.25">
      <c r="C28" s="58">
        <v>3</v>
      </c>
      <c r="D28" s="58" t="s">
        <v>1403</v>
      </c>
      <c r="E28" s="58" t="s">
        <v>1418</v>
      </c>
      <c r="F28" s="58" t="s">
        <v>1404</v>
      </c>
      <c r="G28" s="58" t="s">
        <v>1364</v>
      </c>
      <c r="H28" s="58"/>
      <c r="I28" s="59">
        <v>100</v>
      </c>
      <c r="J28" s="60" t="s">
        <v>1419</v>
      </c>
      <c r="K28" s="57">
        <f t="shared" ca="1" si="7"/>
        <v>127500</v>
      </c>
      <c r="P28" s="188" t="str">
        <f t="shared" si="6"/>
        <v/>
      </c>
      <c r="Q28" s="191" t="str">
        <f t="shared" si="3"/>
        <v>Despesa</v>
      </c>
      <c r="R28" s="191" t="str">
        <f t="shared" si="4"/>
        <v/>
      </c>
      <c r="S28" s="191" t="str">
        <f t="shared" si="8"/>
        <v>Despesa</v>
      </c>
      <c r="T28" s="192" t="str">
        <f>VLOOKUP(D28,'PC Receitas'!$N$4:$O$14,2,FALSE)</f>
        <v>Despesas_de_Moradia</v>
      </c>
    </row>
    <row r="29" spans="3:24" ht="19.5" customHeight="1" thickTop="1" thickBot="1" x14ac:dyDescent="0.25">
      <c r="C29" s="58">
        <v>5</v>
      </c>
      <c r="D29" s="58" t="s">
        <v>1295</v>
      </c>
      <c r="E29" s="58" t="s">
        <v>1421</v>
      </c>
      <c r="F29" s="58" t="s">
        <v>1412</v>
      </c>
      <c r="G29" s="58" t="s">
        <v>1368</v>
      </c>
      <c r="H29" s="58" t="s">
        <v>1413</v>
      </c>
      <c r="I29" s="59">
        <v>300</v>
      </c>
      <c r="J29" s="60" t="s">
        <v>1419</v>
      </c>
      <c r="K29" s="57">
        <f t="shared" ca="1" si="7"/>
        <v>127200</v>
      </c>
      <c r="P29" s="188" t="str">
        <f t="shared" si="6"/>
        <v>Despesa</v>
      </c>
      <c r="Q29" s="191" t="str">
        <f t="shared" si="3"/>
        <v/>
      </c>
      <c r="R29" s="191" t="str">
        <f t="shared" si="4"/>
        <v/>
      </c>
      <c r="S29" s="191" t="str">
        <f t="shared" si="8"/>
        <v>Despesa</v>
      </c>
      <c r="T29" s="192" t="str">
        <f>VLOOKUP(D29,'PC Receitas'!$N$4:$O$14,2,FALSE)</f>
        <v>Despesas_com_Lazer_e_Informacao</v>
      </c>
    </row>
    <row r="30" spans="3:24" ht="19.5" customHeight="1" thickTop="1" thickBot="1" x14ac:dyDescent="0.25">
      <c r="C30" s="58"/>
      <c r="D30" s="58" t="s">
        <v>1283</v>
      </c>
      <c r="E30" s="58" t="s">
        <v>1437</v>
      </c>
      <c r="F30" s="58" t="s">
        <v>1431</v>
      </c>
      <c r="G30" s="58" t="s">
        <v>1364</v>
      </c>
      <c r="H30" s="58" t="s">
        <v>1405</v>
      </c>
      <c r="I30" s="59">
        <v>7000</v>
      </c>
      <c r="J30" s="60" t="s">
        <v>1419</v>
      </c>
      <c r="K30" s="57">
        <f t="shared" ca="1" si="7"/>
        <v>134200</v>
      </c>
      <c r="P30" s="188" t="str">
        <f t="shared" si="6"/>
        <v/>
      </c>
      <c r="Q30" s="191" t="str">
        <f t="shared" si="3"/>
        <v/>
      </c>
      <c r="R30" s="191" t="str">
        <f t="shared" si="4"/>
        <v>Receita</v>
      </c>
      <c r="S30" s="191" t="str">
        <f t="shared" si="8"/>
        <v>Receita</v>
      </c>
      <c r="T30" s="192" t="str">
        <f>VLOOKUP(D30,'PC Receitas'!$N$4:$O$14,2,FALSE)</f>
        <v>Renda_Familiar</v>
      </c>
    </row>
    <row r="31" spans="3:24" ht="19.5" customHeight="1" thickTop="1" thickBot="1" x14ac:dyDescent="0.25">
      <c r="C31" s="58"/>
      <c r="D31" s="58" t="s">
        <v>1283</v>
      </c>
      <c r="E31" s="58" t="s">
        <v>1424</v>
      </c>
      <c r="F31" s="58" t="s">
        <v>1432</v>
      </c>
      <c r="G31" s="58" t="s">
        <v>1364</v>
      </c>
      <c r="H31" s="58"/>
      <c r="I31" s="59">
        <v>6000</v>
      </c>
      <c r="J31" s="60" t="s">
        <v>1419</v>
      </c>
      <c r="K31" s="57">
        <f t="shared" ca="1" si="7"/>
        <v>140200</v>
      </c>
      <c r="P31" s="188" t="str">
        <f t="shared" si="6"/>
        <v/>
      </c>
      <c r="Q31" s="191" t="str">
        <f t="shared" si="3"/>
        <v/>
      </c>
      <c r="R31" s="191" t="str">
        <f t="shared" si="4"/>
        <v>Receita</v>
      </c>
      <c r="S31" s="191" t="str">
        <f t="shared" si="8"/>
        <v>Receita</v>
      </c>
      <c r="T31" s="192" t="str">
        <f>VLOOKUP(D31,'PC Receitas'!$N$4:$O$14,2,FALSE)</f>
        <v>Renda_Familiar</v>
      </c>
    </row>
    <row r="32" spans="3:24" ht="19.5" customHeight="1" thickTop="1" thickBot="1" x14ac:dyDescent="0.25">
      <c r="C32" s="58">
        <v>2</v>
      </c>
      <c r="D32" s="58" t="s">
        <v>1403</v>
      </c>
      <c r="E32" s="58" t="s">
        <v>1415</v>
      </c>
      <c r="F32" s="58" t="s">
        <v>1404</v>
      </c>
      <c r="G32" s="58" t="s">
        <v>1364</v>
      </c>
      <c r="H32" s="58" t="s">
        <v>1405</v>
      </c>
      <c r="I32" s="59">
        <v>100</v>
      </c>
      <c r="J32" s="60" t="s">
        <v>1419</v>
      </c>
      <c r="K32" s="57">
        <f t="shared" ca="1" si="7"/>
        <v>140100</v>
      </c>
      <c r="P32" s="188" t="str">
        <f t="shared" si="6"/>
        <v/>
      </c>
      <c r="Q32" s="191" t="str">
        <f t="shared" si="3"/>
        <v>Despesa</v>
      </c>
      <c r="R32" s="191" t="str">
        <f t="shared" si="4"/>
        <v/>
      </c>
      <c r="S32" s="191" t="str">
        <f t="shared" si="8"/>
        <v>Despesa</v>
      </c>
      <c r="T32" s="192" t="str">
        <f>VLOOKUP(D32,'PC Receitas'!$N$4:$O$14,2,FALSE)</f>
        <v>Despesas_de_Moradia</v>
      </c>
    </row>
    <row r="33" spans="3:20" ht="19.5" customHeight="1" thickTop="1" thickBot="1" x14ac:dyDescent="0.25">
      <c r="C33" s="58">
        <v>3</v>
      </c>
      <c r="D33" s="58" t="s">
        <v>1403</v>
      </c>
      <c r="E33" s="58" t="s">
        <v>1416</v>
      </c>
      <c r="F33" s="58" t="s">
        <v>1404</v>
      </c>
      <c r="G33" s="58" t="s">
        <v>1364</v>
      </c>
      <c r="H33" s="58" t="s">
        <v>1405</v>
      </c>
      <c r="I33" s="59">
        <v>150</v>
      </c>
      <c r="J33" s="60" t="s">
        <v>1419</v>
      </c>
      <c r="K33" s="57">
        <f t="shared" ca="1" si="7"/>
        <v>139950</v>
      </c>
      <c r="P33" s="188" t="str">
        <f t="shared" si="6"/>
        <v/>
      </c>
      <c r="Q33" s="191" t="str">
        <f t="shared" si="3"/>
        <v>Despesa</v>
      </c>
      <c r="R33" s="191" t="str">
        <f t="shared" si="4"/>
        <v/>
      </c>
      <c r="S33" s="191" t="str">
        <f t="shared" si="8"/>
        <v>Despesa</v>
      </c>
      <c r="T33" s="192" t="str">
        <f>VLOOKUP(D33,'PC Receitas'!$N$4:$O$14,2,FALSE)</f>
        <v>Despesas_de_Moradia</v>
      </c>
    </row>
    <row r="34" spans="3:20" ht="19.5" customHeight="1" thickTop="1" thickBot="1" x14ac:dyDescent="0.25">
      <c r="C34" s="58">
        <v>3</v>
      </c>
      <c r="D34" s="58" t="s">
        <v>1403</v>
      </c>
      <c r="E34" s="58" t="s">
        <v>1417</v>
      </c>
      <c r="F34" s="58" t="s">
        <v>1404</v>
      </c>
      <c r="G34" s="58" t="s">
        <v>1364</v>
      </c>
      <c r="H34" s="58" t="s">
        <v>1405</v>
      </c>
      <c r="I34" s="59">
        <v>200</v>
      </c>
      <c r="J34" s="60" t="s">
        <v>1419</v>
      </c>
      <c r="K34" s="57">
        <f t="shared" ca="1" si="7"/>
        <v>139750</v>
      </c>
      <c r="P34" s="188" t="str">
        <f t="shared" si="6"/>
        <v/>
      </c>
      <c r="Q34" s="191" t="str">
        <f t="shared" si="3"/>
        <v>Despesa</v>
      </c>
      <c r="R34" s="191" t="str">
        <f t="shared" si="4"/>
        <v/>
      </c>
      <c r="S34" s="191" t="str">
        <f t="shared" si="8"/>
        <v>Despesa</v>
      </c>
      <c r="T34" s="192" t="str">
        <f>VLOOKUP(D34,'PC Receitas'!$N$4:$O$14,2,FALSE)</f>
        <v>Despesas_de_Moradia</v>
      </c>
    </row>
    <row r="35" spans="3:20" ht="19.5" customHeight="1" thickTop="1" thickBot="1" x14ac:dyDescent="0.25">
      <c r="C35" s="58">
        <v>3</v>
      </c>
      <c r="D35" s="58" t="s">
        <v>1403</v>
      </c>
      <c r="E35" s="58" t="s">
        <v>1418</v>
      </c>
      <c r="F35" s="58" t="s">
        <v>1404</v>
      </c>
      <c r="G35" s="58" t="s">
        <v>1364</v>
      </c>
      <c r="H35" s="58"/>
      <c r="I35" s="59">
        <v>100</v>
      </c>
      <c r="J35" s="60" t="s">
        <v>1419</v>
      </c>
      <c r="K35" s="57">
        <f t="shared" ca="1" si="7"/>
        <v>139650</v>
      </c>
      <c r="P35" s="188" t="str">
        <f t="shared" si="6"/>
        <v/>
      </c>
      <c r="Q35" s="191" t="str">
        <f t="shared" si="3"/>
        <v>Despesa</v>
      </c>
      <c r="R35" s="191" t="str">
        <f t="shared" si="4"/>
        <v/>
      </c>
      <c r="S35" s="191" t="str">
        <f t="shared" si="8"/>
        <v>Despesa</v>
      </c>
      <c r="T35" s="192" t="str">
        <f>VLOOKUP(D35,'PC Receitas'!$N$4:$O$14,2,FALSE)</f>
        <v>Despesas_de_Moradia</v>
      </c>
    </row>
    <row r="36" spans="3:20" ht="19.5" customHeight="1" thickTop="1" thickBot="1" x14ac:dyDescent="0.25">
      <c r="C36" s="58">
        <v>5</v>
      </c>
      <c r="D36" s="58" t="s">
        <v>1295</v>
      </c>
      <c r="E36" s="58" t="s">
        <v>1421</v>
      </c>
      <c r="F36" s="58" t="s">
        <v>1412</v>
      </c>
      <c r="G36" s="58" t="s">
        <v>1368</v>
      </c>
      <c r="H36" s="58" t="s">
        <v>1413</v>
      </c>
      <c r="I36" s="59">
        <v>300</v>
      </c>
      <c r="J36" s="60" t="s">
        <v>1419</v>
      </c>
      <c r="K36" s="57">
        <f t="shared" ca="1" si="7"/>
        <v>139350</v>
      </c>
      <c r="P36" s="188" t="str">
        <f t="shared" si="6"/>
        <v>Despesa</v>
      </c>
      <c r="Q36" s="191" t="str">
        <f t="shared" si="3"/>
        <v/>
      </c>
      <c r="R36" s="191" t="str">
        <f t="shared" si="4"/>
        <v/>
      </c>
      <c r="S36" s="191" t="str">
        <f t="shared" si="8"/>
        <v>Despesa</v>
      </c>
      <c r="T36" s="192" t="str">
        <f>VLOOKUP(D36,'PC Receitas'!$N$4:$O$14,2,FALSE)</f>
        <v>Despesas_com_Lazer_e_Informacao</v>
      </c>
    </row>
    <row r="37" spans="3:20" ht="19.5" customHeight="1" thickTop="1" thickBot="1" x14ac:dyDescent="0.25">
      <c r="C37" s="58">
        <v>2</v>
      </c>
      <c r="D37" s="58" t="s">
        <v>1403</v>
      </c>
      <c r="E37" s="58" t="s">
        <v>1415</v>
      </c>
      <c r="F37" s="58" t="s">
        <v>1404</v>
      </c>
      <c r="G37" s="58" t="s">
        <v>1364</v>
      </c>
      <c r="H37" s="58" t="s">
        <v>1405</v>
      </c>
      <c r="I37" s="59">
        <v>100</v>
      </c>
      <c r="J37" s="60" t="s">
        <v>1419</v>
      </c>
      <c r="K37" s="57">
        <f t="shared" ca="1" si="7"/>
        <v>139250</v>
      </c>
      <c r="P37" s="188" t="str">
        <f t="shared" si="6"/>
        <v/>
      </c>
      <c r="Q37" s="191" t="str">
        <f t="shared" si="3"/>
        <v>Despesa</v>
      </c>
      <c r="R37" s="191" t="str">
        <f t="shared" si="4"/>
        <v/>
      </c>
      <c r="S37" s="191" t="str">
        <f t="shared" si="8"/>
        <v>Despesa</v>
      </c>
      <c r="T37" s="192" t="str">
        <f>VLOOKUP(D37,'PC Receitas'!$N$4:$O$14,2,FALSE)</f>
        <v>Despesas_de_Moradia</v>
      </c>
    </row>
    <row r="38" spans="3:20" ht="19.5" customHeight="1" thickTop="1" thickBot="1" x14ac:dyDescent="0.25">
      <c r="C38" s="58">
        <v>3</v>
      </c>
      <c r="D38" s="58" t="s">
        <v>1403</v>
      </c>
      <c r="E38" s="58" t="s">
        <v>1416</v>
      </c>
      <c r="F38" s="58" t="s">
        <v>1404</v>
      </c>
      <c r="G38" s="58" t="s">
        <v>1364</v>
      </c>
      <c r="H38" s="58" t="s">
        <v>1405</v>
      </c>
      <c r="I38" s="59">
        <v>150</v>
      </c>
      <c r="J38" s="60" t="s">
        <v>1419</v>
      </c>
      <c r="K38" s="57">
        <f t="shared" ca="1" si="7"/>
        <v>139100</v>
      </c>
      <c r="P38" s="188" t="str">
        <f t="shared" si="6"/>
        <v/>
      </c>
      <c r="Q38" s="191" t="str">
        <f t="shared" si="3"/>
        <v>Despesa</v>
      </c>
      <c r="R38" s="191" t="str">
        <f t="shared" si="4"/>
        <v/>
      </c>
      <c r="S38" s="191" t="str">
        <f t="shared" si="8"/>
        <v>Despesa</v>
      </c>
      <c r="T38" s="192" t="str">
        <f>VLOOKUP(D38,'PC Receitas'!$N$4:$O$14,2,FALSE)</f>
        <v>Despesas_de_Moradia</v>
      </c>
    </row>
    <row r="39" spans="3:20" ht="19.5" customHeight="1" thickTop="1" thickBot="1" x14ac:dyDescent="0.25">
      <c r="C39" s="58">
        <v>3</v>
      </c>
      <c r="D39" s="58" t="s">
        <v>1403</v>
      </c>
      <c r="E39" s="58" t="s">
        <v>1417</v>
      </c>
      <c r="F39" s="58" t="s">
        <v>1404</v>
      </c>
      <c r="G39" s="58" t="s">
        <v>1364</v>
      </c>
      <c r="H39" s="58" t="s">
        <v>1405</v>
      </c>
      <c r="I39" s="59">
        <v>2000</v>
      </c>
      <c r="J39" s="60" t="s">
        <v>1419</v>
      </c>
      <c r="K39" s="57">
        <f t="shared" ca="1" si="7"/>
        <v>137100</v>
      </c>
      <c r="P39" s="188" t="str">
        <f t="shared" si="6"/>
        <v/>
      </c>
      <c r="Q39" s="191" t="str">
        <f t="shared" si="3"/>
        <v>Despesa</v>
      </c>
      <c r="R39" s="191" t="str">
        <f t="shared" si="4"/>
        <v/>
      </c>
      <c r="S39" s="191" t="str">
        <f t="shared" si="8"/>
        <v>Despesa</v>
      </c>
      <c r="T39" s="192" t="str">
        <f>VLOOKUP(D39,'PC Receitas'!$N$4:$O$14,2,FALSE)</f>
        <v>Despesas_de_Moradia</v>
      </c>
    </row>
    <row r="40" spans="3:20" ht="19.5" customHeight="1" thickTop="1" thickBot="1" x14ac:dyDescent="0.25">
      <c r="C40" s="58">
        <v>3</v>
      </c>
      <c r="D40" s="58" t="s">
        <v>1403</v>
      </c>
      <c r="E40" s="58" t="s">
        <v>1418</v>
      </c>
      <c r="F40" s="58" t="s">
        <v>1404</v>
      </c>
      <c r="G40" s="58" t="s">
        <v>1364</v>
      </c>
      <c r="H40" s="58"/>
      <c r="I40" s="59">
        <v>100</v>
      </c>
      <c r="J40" s="60" t="s">
        <v>1419</v>
      </c>
      <c r="K40" s="57">
        <f t="shared" ca="1" si="7"/>
        <v>137000</v>
      </c>
      <c r="P40" s="188" t="str">
        <f t="shared" si="6"/>
        <v/>
      </c>
      <c r="Q40" s="191" t="str">
        <f t="shared" si="3"/>
        <v>Despesa</v>
      </c>
      <c r="R40" s="191" t="str">
        <f t="shared" si="4"/>
        <v/>
      </c>
      <c r="S40" s="191" t="str">
        <f t="shared" si="8"/>
        <v>Despesa</v>
      </c>
      <c r="T40" s="192" t="str">
        <f>VLOOKUP(D40,'PC Receitas'!$N$4:$O$14,2,FALSE)</f>
        <v>Despesas_de_Moradia</v>
      </c>
    </row>
    <row r="41" spans="3:20" ht="19.5" customHeight="1" thickTop="1" thickBot="1" x14ac:dyDescent="0.25">
      <c r="C41" s="58">
        <v>5</v>
      </c>
      <c r="D41" s="58" t="s">
        <v>1295</v>
      </c>
      <c r="E41" s="58" t="s">
        <v>1421</v>
      </c>
      <c r="F41" s="58" t="s">
        <v>1412</v>
      </c>
      <c r="G41" s="58" t="s">
        <v>1368</v>
      </c>
      <c r="H41" s="58" t="s">
        <v>1413</v>
      </c>
      <c r="I41" s="59">
        <v>300</v>
      </c>
      <c r="J41" s="60" t="s">
        <v>1419</v>
      </c>
      <c r="K41" s="57">
        <f t="shared" ca="1" si="7"/>
        <v>136700</v>
      </c>
      <c r="P41" s="188" t="str">
        <f t="shared" si="6"/>
        <v>Despesa</v>
      </c>
      <c r="Q41" s="191" t="str">
        <f t="shared" si="3"/>
        <v/>
      </c>
      <c r="R41" s="191" t="str">
        <f t="shared" si="4"/>
        <v/>
      </c>
      <c r="S41" s="191" t="str">
        <f t="shared" si="8"/>
        <v>Despesa</v>
      </c>
      <c r="T41" s="192" t="str">
        <f>VLOOKUP(D41,'PC Receitas'!$N$4:$O$14,2,FALSE)</f>
        <v>Despesas_com_Lazer_e_Informacao</v>
      </c>
    </row>
    <row r="42" spans="3:20" ht="19.5" customHeight="1" thickTop="1" thickBot="1" x14ac:dyDescent="0.25">
      <c r="C42" s="58">
        <v>2</v>
      </c>
      <c r="D42" s="58" t="s">
        <v>1403</v>
      </c>
      <c r="E42" s="58" t="s">
        <v>1415</v>
      </c>
      <c r="F42" s="58" t="s">
        <v>1404</v>
      </c>
      <c r="G42" s="58" t="s">
        <v>1364</v>
      </c>
      <c r="H42" s="58" t="s">
        <v>1405</v>
      </c>
      <c r="I42" s="59">
        <v>100</v>
      </c>
      <c r="J42" s="60" t="s">
        <v>1419</v>
      </c>
      <c r="K42" s="57">
        <f t="shared" ca="1" si="7"/>
        <v>136600</v>
      </c>
      <c r="P42" s="188" t="str">
        <f t="shared" si="6"/>
        <v/>
      </c>
      <c r="Q42" s="191" t="str">
        <f t="shared" si="3"/>
        <v>Despesa</v>
      </c>
      <c r="R42" s="191" t="str">
        <f t="shared" si="4"/>
        <v/>
      </c>
      <c r="S42" s="191" t="str">
        <f t="shared" si="8"/>
        <v>Despesa</v>
      </c>
      <c r="T42" s="192" t="str">
        <f>VLOOKUP(D42,'PC Receitas'!$N$4:$O$14,2,FALSE)</f>
        <v>Despesas_de_Moradia</v>
      </c>
    </row>
    <row r="43" spans="3:20" ht="19.5" customHeight="1" thickTop="1" thickBot="1" x14ac:dyDescent="0.25">
      <c r="C43" s="58">
        <v>3</v>
      </c>
      <c r="D43" s="58" t="s">
        <v>1403</v>
      </c>
      <c r="E43" s="58" t="s">
        <v>1416</v>
      </c>
      <c r="F43" s="58" t="s">
        <v>1404</v>
      </c>
      <c r="G43" s="58" t="s">
        <v>1364</v>
      </c>
      <c r="H43" s="58" t="s">
        <v>1405</v>
      </c>
      <c r="I43" s="59">
        <v>150</v>
      </c>
      <c r="J43" s="60" t="s">
        <v>1419</v>
      </c>
      <c r="K43" s="57">
        <f t="shared" ca="1" si="7"/>
        <v>136450</v>
      </c>
      <c r="P43" s="188" t="str">
        <f t="shared" si="6"/>
        <v/>
      </c>
      <c r="Q43" s="191" t="str">
        <f t="shared" si="3"/>
        <v>Despesa</v>
      </c>
      <c r="R43" s="191" t="str">
        <f t="shared" si="4"/>
        <v/>
      </c>
      <c r="S43" s="191" t="str">
        <f t="shared" si="8"/>
        <v>Despesa</v>
      </c>
      <c r="T43" s="192" t="str">
        <f>VLOOKUP(D43,'PC Receitas'!$N$4:$O$14,2,FALSE)</f>
        <v>Despesas_de_Moradia</v>
      </c>
    </row>
    <row r="44" spans="3:20" ht="19.5" customHeight="1" thickTop="1" thickBot="1" x14ac:dyDescent="0.25">
      <c r="C44" s="58">
        <v>3</v>
      </c>
      <c r="D44" s="58" t="s">
        <v>1403</v>
      </c>
      <c r="E44" s="58" t="s">
        <v>1417</v>
      </c>
      <c r="F44" s="58" t="s">
        <v>1404</v>
      </c>
      <c r="G44" s="58" t="s">
        <v>1364</v>
      </c>
      <c r="H44" s="58" t="s">
        <v>1405</v>
      </c>
      <c r="I44" s="59">
        <v>20000</v>
      </c>
      <c r="J44" s="60" t="s">
        <v>1419</v>
      </c>
      <c r="K44" s="57">
        <f t="shared" ca="1" si="7"/>
        <v>116450</v>
      </c>
      <c r="P44" s="188" t="str">
        <f t="shared" si="6"/>
        <v/>
      </c>
      <c r="Q44" s="191" t="str">
        <f t="shared" si="3"/>
        <v>Despesa</v>
      </c>
      <c r="R44" s="191" t="str">
        <f t="shared" si="4"/>
        <v/>
      </c>
      <c r="S44" s="191" t="str">
        <f t="shared" si="8"/>
        <v>Despesa</v>
      </c>
      <c r="T44" s="192" t="str">
        <f>VLOOKUP(D44,'PC Receitas'!$N$4:$O$14,2,FALSE)</f>
        <v>Despesas_de_Moradia</v>
      </c>
    </row>
    <row r="45" spans="3:20" ht="19.5" customHeight="1" thickTop="1" thickBot="1" x14ac:dyDescent="0.25">
      <c r="C45" s="58">
        <v>3</v>
      </c>
      <c r="D45" s="58" t="s">
        <v>1403</v>
      </c>
      <c r="E45" s="58" t="s">
        <v>1418</v>
      </c>
      <c r="F45" s="58" t="s">
        <v>1404</v>
      </c>
      <c r="G45" s="58" t="s">
        <v>1364</v>
      </c>
      <c r="H45" s="58"/>
      <c r="I45" s="59">
        <v>100</v>
      </c>
      <c r="J45" s="60" t="s">
        <v>1419</v>
      </c>
      <c r="K45" s="57">
        <f t="shared" ca="1" si="7"/>
        <v>116350</v>
      </c>
      <c r="P45" s="188" t="str">
        <f t="shared" si="6"/>
        <v/>
      </c>
      <c r="Q45" s="191" t="str">
        <f t="shared" si="3"/>
        <v>Despesa</v>
      </c>
      <c r="R45" s="191" t="str">
        <f t="shared" si="4"/>
        <v/>
      </c>
      <c r="S45" s="191" t="str">
        <f t="shared" si="8"/>
        <v>Despesa</v>
      </c>
      <c r="T45" s="192" t="str">
        <f>VLOOKUP(D45,'PC Receitas'!$N$4:$O$14,2,FALSE)</f>
        <v>Despesas_de_Moradia</v>
      </c>
    </row>
    <row r="46" spans="3:20" ht="19.5" customHeight="1" thickTop="1" thickBot="1" x14ac:dyDescent="0.25">
      <c r="C46" s="58">
        <v>5</v>
      </c>
      <c r="D46" s="58" t="s">
        <v>1295</v>
      </c>
      <c r="E46" s="58" t="s">
        <v>1421</v>
      </c>
      <c r="F46" s="58" t="s">
        <v>1412</v>
      </c>
      <c r="G46" s="58" t="s">
        <v>1368</v>
      </c>
      <c r="H46" s="58" t="s">
        <v>1413</v>
      </c>
      <c r="I46" s="59">
        <v>300</v>
      </c>
      <c r="J46" s="60" t="s">
        <v>1419</v>
      </c>
      <c r="K46" s="57">
        <f t="shared" ca="1" si="7"/>
        <v>116050</v>
      </c>
      <c r="P46" s="188" t="str">
        <f t="shared" si="6"/>
        <v>Despesa</v>
      </c>
      <c r="Q46" s="191" t="str">
        <f t="shared" si="3"/>
        <v/>
      </c>
      <c r="R46" s="191" t="str">
        <f t="shared" si="4"/>
        <v/>
      </c>
      <c r="S46" s="191" t="str">
        <f t="shared" si="8"/>
        <v>Despesa</v>
      </c>
      <c r="T46" s="192" t="str">
        <f>VLOOKUP(D46,'PC Receitas'!$N$4:$O$14,2,FALSE)</f>
        <v>Despesas_com_Lazer_e_Informacao</v>
      </c>
    </row>
    <row r="47" spans="3:20" ht="19.5" customHeight="1" thickTop="1" thickBot="1" x14ac:dyDescent="0.25">
      <c r="C47" s="58">
        <v>2</v>
      </c>
      <c r="D47" s="58" t="s">
        <v>1403</v>
      </c>
      <c r="E47" s="58" t="s">
        <v>1415</v>
      </c>
      <c r="F47" s="58" t="s">
        <v>1404</v>
      </c>
      <c r="G47" s="58" t="s">
        <v>1364</v>
      </c>
      <c r="H47" s="58" t="s">
        <v>1405</v>
      </c>
      <c r="I47" s="59">
        <v>100</v>
      </c>
      <c r="J47" s="60" t="s">
        <v>1419</v>
      </c>
      <c r="K47" s="57">
        <f t="shared" ca="1" si="7"/>
        <v>115950</v>
      </c>
      <c r="P47" s="188" t="str">
        <f t="shared" si="6"/>
        <v/>
      </c>
      <c r="Q47" s="191" t="str">
        <f t="shared" si="3"/>
        <v>Despesa</v>
      </c>
      <c r="R47" s="191" t="str">
        <f t="shared" si="4"/>
        <v/>
      </c>
      <c r="S47" s="191" t="str">
        <f t="shared" si="8"/>
        <v>Despesa</v>
      </c>
      <c r="T47" s="192" t="str">
        <f>VLOOKUP(D47,'PC Receitas'!$N$4:$O$14,2,FALSE)</f>
        <v>Despesas_de_Moradia</v>
      </c>
    </row>
    <row r="48" spans="3:20" ht="19.5" customHeight="1" thickTop="1" thickBot="1" x14ac:dyDescent="0.25">
      <c r="C48" s="58">
        <v>3</v>
      </c>
      <c r="D48" s="58" t="s">
        <v>1403</v>
      </c>
      <c r="E48" s="58" t="s">
        <v>1416</v>
      </c>
      <c r="F48" s="58" t="s">
        <v>1404</v>
      </c>
      <c r="G48" s="58" t="s">
        <v>1364</v>
      </c>
      <c r="H48" s="58" t="s">
        <v>1405</v>
      </c>
      <c r="I48" s="59">
        <v>150</v>
      </c>
      <c r="J48" s="60" t="s">
        <v>1419</v>
      </c>
      <c r="K48" s="57">
        <f t="shared" ca="1" si="7"/>
        <v>115800</v>
      </c>
      <c r="P48" s="188" t="str">
        <f t="shared" si="6"/>
        <v/>
      </c>
      <c r="Q48" s="191" t="str">
        <f t="shared" si="3"/>
        <v>Despesa</v>
      </c>
      <c r="R48" s="191" t="str">
        <f t="shared" si="4"/>
        <v/>
      </c>
      <c r="S48" s="191" t="str">
        <f t="shared" si="8"/>
        <v>Despesa</v>
      </c>
      <c r="T48" s="192" t="str">
        <f>VLOOKUP(D48,'PC Receitas'!$N$4:$O$14,2,FALSE)</f>
        <v>Despesas_de_Moradia</v>
      </c>
    </row>
    <row r="49" spans="3:20" ht="19.5" customHeight="1" thickTop="1" thickBot="1" x14ac:dyDescent="0.25">
      <c r="C49" s="58">
        <v>3</v>
      </c>
      <c r="D49" s="58" t="s">
        <v>1403</v>
      </c>
      <c r="E49" s="58" t="s">
        <v>1417</v>
      </c>
      <c r="F49" s="58" t="s">
        <v>1404</v>
      </c>
      <c r="G49" s="58" t="s">
        <v>1364</v>
      </c>
      <c r="H49" s="58" t="s">
        <v>1405</v>
      </c>
      <c r="I49" s="59">
        <v>200</v>
      </c>
      <c r="J49" s="60" t="s">
        <v>1419</v>
      </c>
      <c r="K49" s="57">
        <f t="shared" ca="1" si="7"/>
        <v>115600</v>
      </c>
      <c r="P49" s="188" t="str">
        <f t="shared" si="6"/>
        <v/>
      </c>
      <c r="Q49" s="191" t="str">
        <f t="shared" si="3"/>
        <v>Despesa</v>
      </c>
      <c r="R49" s="191" t="str">
        <f t="shared" si="4"/>
        <v/>
      </c>
      <c r="S49" s="191" t="str">
        <f t="shared" si="8"/>
        <v>Despesa</v>
      </c>
      <c r="T49" s="192" t="str">
        <f>VLOOKUP(D49,'PC Receitas'!$N$4:$O$14,2,FALSE)</f>
        <v>Despesas_de_Moradia</v>
      </c>
    </row>
    <row r="50" spans="3:20" ht="19.5" customHeight="1" thickTop="1" thickBot="1" x14ac:dyDescent="0.25">
      <c r="C50" s="58">
        <v>3</v>
      </c>
      <c r="D50" s="58" t="s">
        <v>1403</v>
      </c>
      <c r="E50" s="58" t="s">
        <v>1418</v>
      </c>
      <c r="F50" s="58" t="s">
        <v>1404</v>
      </c>
      <c r="G50" s="58" t="s">
        <v>1364</v>
      </c>
      <c r="H50" s="58"/>
      <c r="I50" s="59">
        <v>100</v>
      </c>
      <c r="J50" s="60" t="s">
        <v>1419</v>
      </c>
      <c r="K50" s="57">
        <f t="shared" ca="1" si="7"/>
        <v>115500</v>
      </c>
      <c r="P50" s="188" t="str">
        <f t="shared" si="6"/>
        <v/>
      </c>
      <c r="Q50" s="191" t="str">
        <f t="shared" si="3"/>
        <v>Despesa</v>
      </c>
      <c r="R50" s="191" t="str">
        <f t="shared" si="4"/>
        <v/>
      </c>
      <c r="S50" s="191" t="str">
        <f t="shared" si="8"/>
        <v>Despesa</v>
      </c>
      <c r="T50" s="192" t="str">
        <f>VLOOKUP(D50,'PC Receitas'!$N$4:$O$14,2,FALSE)</f>
        <v>Despesas_de_Moradia</v>
      </c>
    </row>
    <row r="51" spans="3:20" ht="19.5" customHeight="1" thickTop="1" thickBot="1" x14ac:dyDescent="0.25">
      <c r="C51" s="58">
        <v>5</v>
      </c>
      <c r="D51" s="58" t="s">
        <v>1295</v>
      </c>
      <c r="E51" s="58" t="s">
        <v>1421</v>
      </c>
      <c r="F51" s="58" t="s">
        <v>1412</v>
      </c>
      <c r="G51" s="58" t="s">
        <v>1368</v>
      </c>
      <c r="H51" s="58" t="s">
        <v>1413</v>
      </c>
      <c r="I51" s="59">
        <v>300</v>
      </c>
      <c r="J51" s="60" t="s">
        <v>1419</v>
      </c>
      <c r="K51" s="57">
        <f t="shared" ca="1" si="7"/>
        <v>115200</v>
      </c>
      <c r="P51" s="188" t="str">
        <f t="shared" si="6"/>
        <v>Despesa</v>
      </c>
      <c r="Q51" s="191" t="str">
        <f t="shared" si="3"/>
        <v/>
      </c>
      <c r="R51" s="191" t="str">
        <f t="shared" si="4"/>
        <v/>
      </c>
      <c r="S51" s="191" t="str">
        <f t="shared" si="8"/>
        <v>Despesa</v>
      </c>
      <c r="T51" s="192" t="str">
        <f>VLOOKUP(D51,'PC Receitas'!$N$4:$O$14,2,FALSE)</f>
        <v>Despesas_com_Lazer_e_Informacao</v>
      </c>
    </row>
    <row r="52" spans="3:20" ht="19.5" customHeight="1" thickTop="1" thickBot="1" x14ac:dyDescent="0.25">
      <c r="C52" s="58">
        <v>5</v>
      </c>
      <c r="D52" s="58" t="s">
        <v>1295</v>
      </c>
      <c r="E52" s="58" t="s">
        <v>1421</v>
      </c>
      <c r="F52" s="58" t="s">
        <v>1412</v>
      </c>
      <c r="G52" s="58" t="s">
        <v>1368</v>
      </c>
      <c r="H52" s="58" t="s">
        <v>1413</v>
      </c>
      <c r="I52" s="59">
        <v>300</v>
      </c>
      <c r="J52" s="60" t="s">
        <v>1419</v>
      </c>
      <c r="K52" s="57">
        <f t="shared" ca="1" si="7"/>
        <v>114900</v>
      </c>
      <c r="P52" s="188" t="str">
        <f t="shared" si="6"/>
        <v>Despesa</v>
      </c>
      <c r="Q52" s="191" t="str">
        <f t="shared" si="3"/>
        <v/>
      </c>
      <c r="R52" s="191" t="str">
        <f t="shared" si="4"/>
        <v/>
      </c>
      <c r="S52" s="191" t="str">
        <f t="shared" si="8"/>
        <v>Despesa</v>
      </c>
      <c r="T52" s="192" t="str">
        <f>VLOOKUP(D52,'PC Receitas'!$N$4:$O$14,2,FALSE)</f>
        <v>Despesas_com_Lazer_e_Informacao</v>
      </c>
    </row>
    <row r="53" spans="3:20" ht="19.5" customHeight="1" thickTop="1" thickBot="1" x14ac:dyDescent="0.25">
      <c r="C53" s="58">
        <v>2</v>
      </c>
      <c r="D53" s="58" t="s">
        <v>1403</v>
      </c>
      <c r="E53" s="58" t="s">
        <v>1415</v>
      </c>
      <c r="F53" s="58" t="s">
        <v>1404</v>
      </c>
      <c r="G53" s="58" t="s">
        <v>1364</v>
      </c>
      <c r="H53" s="58" t="s">
        <v>1405</v>
      </c>
      <c r="I53" s="59">
        <v>100</v>
      </c>
      <c r="J53" s="60" t="s">
        <v>1419</v>
      </c>
      <c r="K53" s="57">
        <f t="shared" ca="1" si="7"/>
        <v>114800</v>
      </c>
      <c r="P53" s="188" t="str">
        <f t="shared" si="6"/>
        <v/>
      </c>
      <c r="Q53" s="191" t="str">
        <f t="shared" si="3"/>
        <v>Despesa</v>
      </c>
      <c r="R53" s="191" t="str">
        <f t="shared" si="4"/>
        <v/>
      </c>
      <c r="S53" s="191" t="str">
        <f t="shared" si="8"/>
        <v>Despesa</v>
      </c>
      <c r="T53" s="192" t="str">
        <f>VLOOKUP(D53,'PC Receitas'!$N$4:$O$14,2,FALSE)</f>
        <v>Despesas_de_Moradia</v>
      </c>
    </row>
    <row r="54" spans="3:20" ht="19.5" customHeight="1" thickTop="1" thickBot="1" x14ac:dyDescent="0.25">
      <c r="C54" s="58">
        <v>3</v>
      </c>
      <c r="D54" s="58" t="s">
        <v>1403</v>
      </c>
      <c r="E54" s="58" t="s">
        <v>1416</v>
      </c>
      <c r="F54" s="58" t="s">
        <v>1404</v>
      </c>
      <c r="G54" s="58" t="s">
        <v>1364</v>
      </c>
      <c r="H54" s="58" t="s">
        <v>1405</v>
      </c>
      <c r="I54" s="59">
        <v>150</v>
      </c>
      <c r="J54" s="60" t="s">
        <v>1419</v>
      </c>
      <c r="K54" s="57">
        <f t="shared" ca="1" si="7"/>
        <v>114650</v>
      </c>
      <c r="P54" s="188" t="str">
        <f t="shared" si="6"/>
        <v/>
      </c>
      <c r="Q54" s="191" t="str">
        <f t="shared" si="3"/>
        <v>Despesa</v>
      </c>
      <c r="R54" s="191" t="str">
        <f t="shared" si="4"/>
        <v/>
      </c>
      <c r="S54" s="191" t="str">
        <f t="shared" si="8"/>
        <v>Despesa</v>
      </c>
      <c r="T54" s="192" t="str">
        <f>VLOOKUP(D54,'PC Receitas'!$N$4:$O$14,2,FALSE)</f>
        <v>Despesas_de_Moradia</v>
      </c>
    </row>
    <row r="55" spans="3:20" ht="19.5" customHeight="1" thickTop="1" thickBot="1" x14ac:dyDescent="0.25">
      <c r="C55" s="58">
        <v>3</v>
      </c>
      <c r="D55" s="58" t="s">
        <v>1403</v>
      </c>
      <c r="E55" s="58" t="s">
        <v>1417</v>
      </c>
      <c r="F55" s="58" t="s">
        <v>1404</v>
      </c>
      <c r="G55" s="58" t="s">
        <v>1364</v>
      </c>
      <c r="H55" s="58" t="s">
        <v>1405</v>
      </c>
      <c r="I55" s="59">
        <v>200</v>
      </c>
      <c r="J55" s="60" t="s">
        <v>1419</v>
      </c>
      <c r="K55" s="57">
        <f t="shared" ca="1" si="7"/>
        <v>114450</v>
      </c>
      <c r="P55" s="188" t="str">
        <f t="shared" si="6"/>
        <v/>
      </c>
      <c r="Q55" s="191" t="str">
        <f t="shared" si="3"/>
        <v>Despesa</v>
      </c>
      <c r="R55" s="191" t="str">
        <f t="shared" si="4"/>
        <v/>
      </c>
      <c r="S55" s="191" t="str">
        <f t="shared" si="8"/>
        <v>Despesa</v>
      </c>
      <c r="T55" s="192" t="str">
        <f>VLOOKUP(D55,'PC Receitas'!$N$4:$O$14,2,FALSE)</f>
        <v>Despesas_de_Moradia</v>
      </c>
    </row>
    <row r="56" spans="3:20" ht="19.5" customHeight="1" thickTop="1" thickBot="1" x14ac:dyDescent="0.25">
      <c r="C56" s="58">
        <v>3</v>
      </c>
      <c r="D56" s="58" t="s">
        <v>1403</v>
      </c>
      <c r="E56" s="58" t="s">
        <v>1418</v>
      </c>
      <c r="F56" s="58" t="s">
        <v>1404</v>
      </c>
      <c r="G56" s="58" t="s">
        <v>1364</v>
      </c>
      <c r="H56" s="58"/>
      <c r="I56" s="59">
        <v>100</v>
      </c>
      <c r="J56" s="60" t="s">
        <v>1419</v>
      </c>
      <c r="K56" s="57">
        <f t="shared" ca="1" si="7"/>
        <v>114350</v>
      </c>
      <c r="P56" s="188" t="str">
        <f t="shared" si="6"/>
        <v/>
      </c>
      <c r="Q56" s="191" t="str">
        <f t="shared" si="3"/>
        <v>Despesa</v>
      </c>
      <c r="R56" s="191" t="str">
        <f t="shared" si="4"/>
        <v/>
      </c>
      <c r="S56" s="191" t="str">
        <f t="shared" si="8"/>
        <v>Despesa</v>
      </c>
      <c r="T56" s="192" t="str">
        <f>VLOOKUP(D56,'PC Receitas'!$N$4:$O$14,2,FALSE)</f>
        <v>Despesas_de_Moradia</v>
      </c>
    </row>
    <row r="57" spans="3:20" ht="19.5" customHeight="1" thickTop="1" thickBot="1" x14ac:dyDescent="0.25">
      <c r="C57" s="58">
        <v>5</v>
      </c>
      <c r="D57" s="58" t="s">
        <v>1295</v>
      </c>
      <c r="E57" s="58" t="s">
        <v>1421</v>
      </c>
      <c r="F57" s="58" t="s">
        <v>1412</v>
      </c>
      <c r="G57" s="58" t="s">
        <v>1368</v>
      </c>
      <c r="H57" s="58" t="s">
        <v>1413</v>
      </c>
      <c r="I57" s="59">
        <v>300</v>
      </c>
      <c r="J57" s="60" t="s">
        <v>1419</v>
      </c>
      <c r="K57" s="57">
        <f t="shared" ca="1" si="7"/>
        <v>114050</v>
      </c>
      <c r="P57" s="188" t="str">
        <f t="shared" si="6"/>
        <v>Despesa</v>
      </c>
      <c r="Q57" s="191" t="str">
        <f t="shared" si="3"/>
        <v/>
      </c>
      <c r="R57" s="191" t="str">
        <f t="shared" si="4"/>
        <v/>
      </c>
      <c r="S57" s="191" t="str">
        <f t="shared" si="8"/>
        <v>Despesa</v>
      </c>
      <c r="T57" s="192" t="str">
        <f>VLOOKUP(D57,'PC Receitas'!$N$4:$O$14,2,FALSE)</f>
        <v>Despesas_com_Lazer_e_Informacao</v>
      </c>
    </row>
    <row r="58" spans="3:20" ht="19.5" customHeight="1" thickTop="1" thickBot="1" x14ac:dyDescent="0.25">
      <c r="C58" s="58"/>
      <c r="D58" s="58"/>
      <c r="E58" s="58"/>
      <c r="F58" s="58"/>
      <c r="G58" s="58"/>
      <c r="H58" s="58"/>
      <c r="I58" s="59"/>
      <c r="J58" s="60"/>
      <c r="K58" s="57">
        <f t="shared" ca="1" si="7"/>
        <v>114050</v>
      </c>
      <c r="P58" s="188" t="e">
        <f t="shared" si="6"/>
        <v>#N/A</v>
      </c>
      <c r="Q58" s="191" t="e">
        <f t="shared" si="3"/>
        <v>#N/A</v>
      </c>
      <c r="R58" s="191" t="e">
        <f t="shared" si="4"/>
        <v>#N/A</v>
      </c>
      <c r="S58" s="191" t="e">
        <f t="shared" si="8"/>
        <v>#N/A</v>
      </c>
      <c r="T58" s="192" t="e">
        <f>VLOOKUP(D58,'PC Receitas'!$N$4:$O$14,2,FALSE)</f>
        <v>#N/A</v>
      </c>
    </row>
    <row r="59" spans="3:20" ht="19.5" customHeight="1" thickTop="1" thickBot="1" x14ac:dyDescent="0.25">
      <c r="C59" s="58"/>
      <c r="D59" s="58"/>
      <c r="E59" s="58"/>
      <c r="F59" s="58"/>
      <c r="G59" s="58"/>
      <c r="H59" s="58"/>
      <c r="I59" s="59"/>
      <c r="J59" s="60"/>
      <c r="K59" s="57">
        <f t="shared" ca="1" si="7"/>
        <v>114050</v>
      </c>
      <c r="P59" s="188" t="e">
        <f t="shared" si="6"/>
        <v>#N/A</v>
      </c>
      <c r="Q59" s="191" t="e">
        <f t="shared" si="3"/>
        <v>#N/A</v>
      </c>
      <c r="R59" s="191" t="e">
        <f t="shared" si="4"/>
        <v>#N/A</v>
      </c>
      <c r="S59" s="191" t="e">
        <f t="shared" si="8"/>
        <v>#N/A</v>
      </c>
      <c r="T59" s="192" t="e">
        <f>VLOOKUP(D59,'PC Receitas'!$N$4:$O$14,2,FALSE)</f>
        <v>#N/A</v>
      </c>
    </row>
    <row r="60" spans="3:20" ht="19.5" customHeight="1" thickTop="1" thickBot="1" x14ac:dyDescent="0.25">
      <c r="C60" s="58"/>
      <c r="D60" s="58"/>
      <c r="E60" s="58"/>
      <c r="F60" s="58"/>
      <c r="G60" s="58"/>
      <c r="H60" s="58"/>
      <c r="I60" s="59"/>
      <c r="J60" s="60"/>
      <c r="K60" s="57">
        <f t="shared" ca="1" si="7"/>
        <v>114050</v>
      </c>
      <c r="P60" s="188" t="e">
        <f t="shared" si="6"/>
        <v>#N/A</v>
      </c>
      <c r="Q60" s="191" t="e">
        <f t="shared" si="3"/>
        <v>#N/A</v>
      </c>
      <c r="R60" s="191" t="e">
        <f t="shared" si="4"/>
        <v>#N/A</v>
      </c>
      <c r="S60" s="191" t="e">
        <f t="shared" si="8"/>
        <v>#N/A</v>
      </c>
      <c r="T60" s="192" t="e">
        <f>VLOOKUP(D60,'PC Receitas'!$N$4:$O$14,2,FALSE)</f>
        <v>#N/A</v>
      </c>
    </row>
    <row r="61" spans="3:20" ht="19.5" customHeight="1" thickTop="1" thickBot="1" x14ac:dyDescent="0.25">
      <c r="C61" s="58"/>
      <c r="D61" s="58"/>
      <c r="E61" s="58"/>
      <c r="F61" s="58"/>
      <c r="G61" s="58"/>
      <c r="H61" s="58"/>
      <c r="I61" s="59"/>
      <c r="J61" s="60"/>
      <c r="K61" s="57">
        <f t="shared" ca="1" si="7"/>
        <v>114050</v>
      </c>
      <c r="P61" s="188" t="e">
        <f t="shared" si="6"/>
        <v>#N/A</v>
      </c>
      <c r="Q61" s="191" t="e">
        <f t="shared" si="3"/>
        <v>#N/A</v>
      </c>
      <c r="R61" s="191" t="e">
        <f t="shared" si="4"/>
        <v>#N/A</v>
      </c>
      <c r="S61" s="191" t="e">
        <f t="shared" si="8"/>
        <v>#N/A</v>
      </c>
      <c r="T61" s="192" t="e">
        <f>VLOOKUP(D61,'PC Receitas'!$N$4:$O$14,2,FALSE)</f>
        <v>#N/A</v>
      </c>
    </row>
    <row r="62" spans="3:20" ht="19.5" customHeight="1" thickTop="1" thickBot="1" x14ac:dyDescent="0.25">
      <c r="C62" s="58"/>
      <c r="D62" s="58"/>
      <c r="E62" s="58"/>
      <c r="F62" s="58"/>
      <c r="G62" s="58"/>
      <c r="H62" s="58"/>
      <c r="I62" s="59"/>
      <c r="J62" s="60"/>
      <c r="K62" s="57">
        <f t="shared" ca="1" si="7"/>
        <v>114050</v>
      </c>
      <c r="P62" s="188" t="e">
        <f t="shared" si="6"/>
        <v>#N/A</v>
      </c>
      <c r="Q62" s="191" t="e">
        <f t="shared" si="3"/>
        <v>#N/A</v>
      </c>
      <c r="R62" s="191" t="e">
        <f t="shared" si="4"/>
        <v>#N/A</v>
      </c>
      <c r="S62" s="191" t="e">
        <f t="shared" si="8"/>
        <v>#N/A</v>
      </c>
      <c r="T62" s="192" t="e">
        <f>VLOOKUP(D62,'PC Receitas'!$N$4:$O$14,2,FALSE)</f>
        <v>#N/A</v>
      </c>
    </row>
    <row r="63" spans="3:20" ht="19.5" customHeight="1" thickTop="1" thickBot="1" x14ac:dyDescent="0.25">
      <c r="C63" s="58"/>
      <c r="D63" s="58"/>
      <c r="E63" s="58"/>
      <c r="F63" s="58"/>
      <c r="G63" s="58"/>
      <c r="H63" s="58"/>
      <c r="I63" s="59"/>
      <c r="J63" s="60"/>
      <c r="K63" s="57">
        <f t="shared" ca="1" si="7"/>
        <v>114050</v>
      </c>
      <c r="P63" s="188" t="e">
        <f t="shared" si="6"/>
        <v>#N/A</v>
      </c>
      <c r="Q63" s="191" t="e">
        <f t="shared" si="3"/>
        <v>#N/A</v>
      </c>
      <c r="R63" s="191" t="e">
        <f t="shared" si="4"/>
        <v>#N/A</v>
      </c>
      <c r="S63" s="191" t="e">
        <f t="shared" si="8"/>
        <v>#N/A</v>
      </c>
      <c r="T63" s="192" t="e">
        <f>VLOOKUP(D63,'PC Receitas'!$N$4:$O$14,2,FALSE)</f>
        <v>#N/A</v>
      </c>
    </row>
    <row r="64" spans="3:20" ht="19.5" customHeight="1" thickTop="1" thickBot="1" x14ac:dyDescent="0.25">
      <c r="C64" s="58"/>
      <c r="D64" s="58"/>
      <c r="E64" s="58"/>
      <c r="F64" s="58"/>
      <c r="G64" s="58"/>
      <c r="H64" s="58"/>
      <c r="I64" s="59"/>
      <c r="J64" s="60"/>
      <c r="K64" s="57">
        <f t="shared" ca="1" si="7"/>
        <v>114050</v>
      </c>
      <c r="P64" s="188" t="e">
        <f t="shared" si="6"/>
        <v>#N/A</v>
      </c>
      <c r="Q64" s="191" t="e">
        <f t="shared" si="3"/>
        <v>#N/A</v>
      </c>
      <c r="R64" s="191" t="e">
        <f t="shared" si="4"/>
        <v>#N/A</v>
      </c>
      <c r="S64" s="191" t="e">
        <f t="shared" si="8"/>
        <v>#N/A</v>
      </c>
      <c r="T64" s="192" t="e">
        <f>VLOOKUP(D64,'PC Receitas'!$N$4:$O$14,2,FALSE)</f>
        <v>#N/A</v>
      </c>
    </row>
    <row r="65" spans="3:20" ht="19.5" customHeight="1" thickTop="1" thickBot="1" x14ac:dyDescent="0.25">
      <c r="C65" s="58"/>
      <c r="D65" s="58"/>
      <c r="E65" s="58"/>
      <c r="F65" s="58"/>
      <c r="G65" s="58"/>
      <c r="H65" s="58"/>
      <c r="I65" s="59"/>
      <c r="J65" s="60"/>
      <c r="K65" s="57">
        <f t="shared" ca="1" si="7"/>
        <v>114050</v>
      </c>
      <c r="P65" s="188" t="e">
        <f t="shared" si="6"/>
        <v>#N/A</v>
      </c>
      <c r="Q65" s="191" t="e">
        <f t="shared" si="3"/>
        <v>#N/A</v>
      </c>
      <c r="R65" s="191" t="e">
        <f t="shared" si="4"/>
        <v>#N/A</v>
      </c>
      <c r="S65" s="191" t="e">
        <f t="shared" si="8"/>
        <v>#N/A</v>
      </c>
      <c r="T65" s="192" t="e">
        <f>VLOOKUP(D65,'PC Receitas'!$N$4:$O$14,2,FALSE)</f>
        <v>#N/A</v>
      </c>
    </row>
    <row r="66" spans="3:20" ht="19.5" customHeight="1" thickTop="1" thickBot="1" x14ac:dyDescent="0.25">
      <c r="C66" s="58"/>
      <c r="D66" s="58"/>
      <c r="E66" s="58"/>
      <c r="F66" s="58"/>
      <c r="G66" s="58"/>
      <c r="H66" s="58"/>
      <c r="I66" s="59"/>
      <c r="J66" s="60"/>
      <c r="K66" s="57">
        <f t="shared" ca="1" si="7"/>
        <v>114050</v>
      </c>
      <c r="P66" s="188" t="e">
        <f t="shared" si="6"/>
        <v>#N/A</v>
      </c>
      <c r="Q66" s="191" t="e">
        <f t="shared" si="3"/>
        <v>#N/A</v>
      </c>
      <c r="R66" s="191" t="e">
        <f t="shared" si="4"/>
        <v>#N/A</v>
      </c>
      <c r="S66" s="191" t="e">
        <f t="shared" si="8"/>
        <v>#N/A</v>
      </c>
      <c r="T66" s="192" t="e">
        <f>VLOOKUP(D66,'PC Receitas'!$N$4:$O$14,2,FALSE)</f>
        <v>#N/A</v>
      </c>
    </row>
    <row r="67" spans="3:20" ht="19.5" customHeight="1" thickTop="1" thickBot="1" x14ac:dyDescent="0.25">
      <c r="C67" s="58"/>
      <c r="D67" s="58"/>
      <c r="E67" s="58"/>
      <c r="F67" s="58"/>
      <c r="G67" s="58"/>
      <c r="H67" s="58"/>
      <c r="I67" s="59"/>
      <c r="J67" s="60"/>
      <c r="K67" s="57">
        <f t="shared" ca="1" si="7"/>
        <v>114050</v>
      </c>
      <c r="P67" s="188" t="e">
        <f t="shared" si="6"/>
        <v>#N/A</v>
      </c>
      <c r="Q67" s="191" t="e">
        <f t="shared" si="3"/>
        <v>#N/A</v>
      </c>
      <c r="R67" s="191" t="e">
        <f t="shared" si="4"/>
        <v>#N/A</v>
      </c>
      <c r="S67" s="191" t="e">
        <f t="shared" si="8"/>
        <v>#N/A</v>
      </c>
      <c r="T67" s="192" t="e">
        <f>VLOOKUP(D67,'PC Receitas'!$N$4:$O$14,2,FALSE)</f>
        <v>#N/A</v>
      </c>
    </row>
    <row r="68" spans="3:20" ht="19.5" customHeight="1" thickTop="1" thickBot="1" x14ac:dyDescent="0.25">
      <c r="C68" s="58"/>
      <c r="D68" s="58"/>
      <c r="E68" s="58"/>
      <c r="F68" s="58"/>
      <c r="G68" s="58"/>
      <c r="H68" s="58"/>
      <c r="I68" s="59"/>
      <c r="J68" s="60"/>
      <c r="K68" s="57">
        <f t="shared" ca="1" si="7"/>
        <v>114050</v>
      </c>
      <c r="P68" s="188" t="e">
        <f t="shared" si="6"/>
        <v>#N/A</v>
      </c>
      <c r="Q68" s="191" t="e">
        <f t="shared" si="3"/>
        <v>#N/A</v>
      </c>
      <c r="R68" s="191" t="e">
        <f t="shared" si="4"/>
        <v>#N/A</v>
      </c>
      <c r="S68" s="191" t="e">
        <f t="shared" si="8"/>
        <v>#N/A</v>
      </c>
      <c r="T68" s="192" t="e">
        <f>VLOOKUP(D68,'PC Receitas'!$N$4:$O$14,2,FALSE)</f>
        <v>#N/A</v>
      </c>
    </row>
    <row r="69" spans="3:20" ht="19.5" customHeight="1" thickTop="1" thickBot="1" x14ac:dyDescent="0.25">
      <c r="C69" s="58"/>
      <c r="D69" s="58"/>
      <c r="E69" s="58"/>
      <c r="F69" s="58"/>
      <c r="G69" s="58"/>
      <c r="H69" s="58"/>
      <c r="I69" s="59"/>
      <c r="J69" s="60"/>
      <c r="K69" s="57">
        <f t="shared" ca="1" si="7"/>
        <v>114050</v>
      </c>
      <c r="P69" s="188" t="e">
        <f t="shared" si="6"/>
        <v>#N/A</v>
      </c>
      <c r="Q69" s="191" t="e">
        <f t="shared" si="3"/>
        <v>#N/A</v>
      </c>
      <c r="R69" s="191" t="e">
        <f t="shared" si="4"/>
        <v>#N/A</v>
      </c>
      <c r="S69" s="191" t="e">
        <f t="shared" si="8"/>
        <v>#N/A</v>
      </c>
      <c r="T69" s="192" t="e">
        <f>VLOOKUP(D69,'PC Receitas'!$N$4:$O$14,2,FALSE)</f>
        <v>#N/A</v>
      </c>
    </row>
    <row r="70" spans="3:20" ht="19.5" customHeight="1" thickTop="1" thickBot="1" x14ac:dyDescent="0.25">
      <c r="C70" s="58"/>
      <c r="D70" s="58"/>
      <c r="E70" s="58"/>
      <c r="F70" s="58"/>
      <c r="G70" s="58"/>
      <c r="H70" s="58"/>
      <c r="I70" s="59"/>
      <c r="J70" s="60"/>
      <c r="K70" s="57">
        <f t="shared" ca="1" si="7"/>
        <v>114050</v>
      </c>
      <c r="P70" s="188" t="e">
        <f t="shared" si="6"/>
        <v>#N/A</v>
      </c>
      <c r="Q70" s="191" t="e">
        <f t="shared" ref="Q70:Q133" si="9">IF(T70="Despesas_de_Moradia","Despesa",IF(T70="Despesas_com_Alimentacao","Despesa",IF(T70="Despesas_com_Saude","Despesa","")))</f>
        <v>#N/A</v>
      </c>
      <c r="R70" s="191" t="e">
        <f t="shared" ref="R70:R133" si="10">IF(T70="Renda_Familiar","Receita",IF(T70="Receitas_com_Aplicacoes_Financeiras","Receita",IF(T70="Outras_Receitas","Receita","")))</f>
        <v>#N/A</v>
      </c>
      <c r="S70" s="191" t="e">
        <f t="shared" si="8"/>
        <v>#N/A</v>
      </c>
      <c r="T70" s="192" t="e">
        <f>VLOOKUP(D70,'PC Receitas'!$N$4:$O$14,2,FALSE)</f>
        <v>#N/A</v>
      </c>
    </row>
    <row r="71" spans="3:20" ht="19.5" customHeight="1" thickTop="1" thickBot="1" x14ac:dyDescent="0.25">
      <c r="C71" s="58"/>
      <c r="D71" s="58"/>
      <c r="E71" s="58"/>
      <c r="F71" s="58"/>
      <c r="G71" s="58"/>
      <c r="H71" s="58"/>
      <c r="I71" s="59"/>
      <c r="J71" s="60"/>
      <c r="K71" s="57">
        <f t="shared" ca="1" si="7"/>
        <v>114050</v>
      </c>
      <c r="P71" s="188" t="e">
        <f t="shared" si="6"/>
        <v>#N/A</v>
      </c>
      <c r="Q71" s="191" t="e">
        <f t="shared" si="9"/>
        <v>#N/A</v>
      </c>
      <c r="R71" s="191" t="e">
        <f t="shared" si="10"/>
        <v>#N/A</v>
      </c>
      <c r="S71" s="191" t="e">
        <f t="shared" si="8"/>
        <v>#N/A</v>
      </c>
      <c r="T71" s="192" t="e">
        <f>VLOOKUP(D71,'PC Receitas'!$N$4:$O$14,2,FALSE)</f>
        <v>#N/A</v>
      </c>
    </row>
    <row r="72" spans="3:20" ht="19.5" customHeight="1" thickTop="1" thickBot="1" x14ac:dyDescent="0.25">
      <c r="C72" s="58"/>
      <c r="D72" s="58"/>
      <c r="E72" s="58"/>
      <c r="F72" s="58"/>
      <c r="G72" s="58"/>
      <c r="H72" s="58"/>
      <c r="I72" s="59"/>
      <c r="J72" s="60"/>
      <c r="K72" s="57">
        <f t="shared" ca="1" si="7"/>
        <v>114050</v>
      </c>
      <c r="P72" s="188" t="e">
        <f t="shared" si="6"/>
        <v>#N/A</v>
      </c>
      <c r="Q72" s="191" t="e">
        <f t="shared" si="9"/>
        <v>#N/A</v>
      </c>
      <c r="R72" s="191" t="e">
        <f t="shared" si="10"/>
        <v>#N/A</v>
      </c>
      <c r="S72" s="191" t="e">
        <f t="shared" si="8"/>
        <v>#N/A</v>
      </c>
      <c r="T72" s="192" t="e">
        <f>VLOOKUP(D72,'PC Receitas'!$N$4:$O$14,2,FALSE)</f>
        <v>#N/A</v>
      </c>
    </row>
    <row r="73" spans="3:20" ht="19.5" customHeight="1" thickTop="1" thickBot="1" x14ac:dyDescent="0.25">
      <c r="C73" s="58"/>
      <c r="D73" s="58"/>
      <c r="E73" s="58"/>
      <c r="F73" s="58"/>
      <c r="G73" s="58"/>
      <c r="H73" s="58"/>
      <c r="I73" s="59"/>
      <c r="J73" s="60"/>
      <c r="K73" s="57">
        <f t="shared" ca="1" si="7"/>
        <v>114050</v>
      </c>
      <c r="P73" s="188" t="e">
        <f t="shared" si="6"/>
        <v>#N/A</v>
      </c>
      <c r="Q73" s="191" t="e">
        <f t="shared" si="9"/>
        <v>#N/A</v>
      </c>
      <c r="R73" s="191" t="e">
        <f t="shared" si="10"/>
        <v>#N/A</v>
      </c>
      <c r="S73" s="191" t="e">
        <f t="shared" si="8"/>
        <v>#N/A</v>
      </c>
      <c r="T73" s="192" t="e">
        <f>VLOOKUP(D73,'PC Receitas'!$N$4:$O$14,2,FALSE)</f>
        <v>#N/A</v>
      </c>
    </row>
    <row r="74" spans="3:20" ht="19.5" customHeight="1" thickTop="1" thickBot="1" x14ac:dyDescent="0.25">
      <c r="C74" s="58"/>
      <c r="D74" s="58"/>
      <c r="E74" s="58"/>
      <c r="F74" s="58"/>
      <c r="G74" s="58"/>
      <c r="H74" s="58"/>
      <c r="I74" s="59"/>
      <c r="J74" s="60"/>
      <c r="K74" s="57">
        <f t="shared" ca="1" si="7"/>
        <v>114050</v>
      </c>
      <c r="P74" s="188" t="e">
        <f t="shared" si="6"/>
        <v>#N/A</v>
      </c>
      <c r="Q74" s="191" t="e">
        <f t="shared" si="9"/>
        <v>#N/A</v>
      </c>
      <c r="R74" s="191" t="e">
        <f t="shared" si="10"/>
        <v>#N/A</v>
      </c>
      <c r="S74" s="191" t="e">
        <f t="shared" si="8"/>
        <v>#N/A</v>
      </c>
      <c r="T74" s="192" t="e">
        <f>VLOOKUP(D74,'PC Receitas'!$N$4:$O$14,2,FALSE)</f>
        <v>#N/A</v>
      </c>
    </row>
    <row r="75" spans="3:20" ht="19.5" customHeight="1" thickTop="1" thickBot="1" x14ac:dyDescent="0.25">
      <c r="C75" s="58"/>
      <c r="D75" s="58"/>
      <c r="E75" s="58"/>
      <c r="F75" s="58"/>
      <c r="G75" s="58"/>
      <c r="H75" s="58"/>
      <c r="I75" s="59"/>
      <c r="J75" s="60"/>
      <c r="K75" s="57">
        <f t="shared" ca="1" si="7"/>
        <v>114050</v>
      </c>
      <c r="P75" s="188" t="e">
        <f t="shared" si="6"/>
        <v>#N/A</v>
      </c>
      <c r="Q75" s="191" t="e">
        <f t="shared" si="9"/>
        <v>#N/A</v>
      </c>
      <c r="R75" s="191" t="e">
        <f t="shared" si="10"/>
        <v>#N/A</v>
      </c>
      <c r="S75" s="191" t="e">
        <f t="shared" si="8"/>
        <v>#N/A</v>
      </c>
      <c r="T75" s="192" t="e">
        <f>VLOOKUP(D75,'PC Receitas'!$N$4:$O$14,2,FALSE)</f>
        <v>#N/A</v>
      </c>
    </row>
    <row r="76" spans="3:20" ht="19.5" customHeight="1" thickTop="1" thickBot="1" x14ac:dyDescent="0.25">
      <c r="C76" s="58"/>
      <c r="D76" s="58"/>
      <c r="E76" s="58"/>
      <c r="F76" s="58"/>
      <c r="G76" s="58"/>
      <c r="H76" s="58"/>
      <c r="I76" s="59"/>
      <c r="J76" s="60"/>
      <c r="K76" s="57">
        <f t="shared" ca="1" si="7"/>
        <v>114050</v>
      </c>
      <c r="P76" s="188" t="e">
        <f t="shared" si="6"/>
        <v>#N/A</v>
      </c>
      <c r="Q76" s="191" t="e">
        <f t="shared" si="9"/>
        <v>#N/A</v>
      </c>
      <c r="R76" s="191" t="e">
        <f t="shared" si="10"/>
        <v>#N/A</v>
      </c>
      <c r="S76" s="191" t="e">
        <f t="shared" si="8"/>
        <v>#N/A</v>
      </c>
      <c r="T76" s="192" t="e">
        <f>VLOOKUP(D76,'PC Receitas'!$N$4:$O$14,2,FALSE)</f>
        <v>#N/A</v>
      </c>
    </row>
    <row r="77" spans="3:20" ht="19.5" customHeight="1" thickTop="1" thickBot="1" x14ac:dyDescent="0.25">
      <c r="C77" s="58"/>
      <c r="D77" s="58"/>
      <c r="E77" s="58"/>
      <c r="F77" s="58"/>
      <c r="G77" s="58"/>
      <c r="H77" s="58"/>
      <c r="I77" s="59"/>
      <c r="J77" s="60"/>
      <c r="K77" s="57">
        <f t="shared" ca="1" si="7"/>
        <v>114050</v>
      </c>
      <c r="P77" s="188" t="e">
        <f t="shared" si="6"/>
        <v>#N/A</v>
      </c>
      <c r="Q77" s="191" t="e">
        <f t="shared" si="9"/>
        <v>#N/A</v>
      </c>
      <c r="R77" s="191" t="e">
        <f t="shared" si="10"/>
        <v>#N/A</v>
      </c>
      <c r="S77" s="191" t="e">
        <f t="shared" si="8"/>
        <v>#N/A</v>
      </c>
      <c r="T77" s="192" t="e">
        <f>VLOOKUP(D77,'PC Receitas'!$N$4:$O$14,2,FALSE)</f>
        <v>#N/A</v>
      </c>
    </row>
    <row r="78" spans="3:20" ht="19.5" customHeight="1" thickTop="1" thickBot="1" x14ac:dyDescent="0.25">
      <c r="C78" s="58"/>
      <c r="D78" s="58"/>
      <c r="E78" s="58"/>
      <c r="F78" s="58"/>
      <c r="G78" s="58"/>
      <c r="H78" s="58"/>
      <c r="I78" s="59"/>
      <c r="J78" s="60"/>
      <c r="K78" s="57">
        <f t="shared" ca="1" si="7"/>
        <v>114050</v>
      </c>
      <c r="P78" s="188" t="e">
        <f t="shared" si="6"/>
        <v>#N/A</v>
      </c>
      <c r="Q78" s="191" t="e">
        <f t="shared" si="9"/>
        <v>#N/A</v>
      </c>
      <c r="R78" s="191" t="e">
        <f t="shared" si="10"/>
        <v>#N/A</v>
      </c>
      <c r="S78" s="191" t="e">
        <f t="shared" si="8"/>
        <v>#N/A</v>
      </c>
      <c r="T78" s="192" t="e">
        <f>VLOOKUP(D78,'PC Receitas'!$N$4:$O$14,2,FALSE)</f>
        <v>#N/A</v>
      </c>
    </row>
    <row r="79" spans="3:20" ht="19.5" customHeight="1" thickTop="1" thickBot="1" x14ac:dyDescent="0.25">
      <c r="C79" s="58"/>
      <c r="D79" s="58"/>
      <c r="E79" s="58"/>
      <c r="F79" s="58"/>
      <c r="G79" s="58"/>
      <c r="H79" s="58"/>
      <c r="I79" s="59"/>
      <c r="J79" s="60"/>
      <c r="K79" s="57">
        <f t="shared" ca="1" si="7"/>
        <v>114050</v>
      </c>
      <c r="P79" s="188" t="e">
        <f t="shared" si="6"/>
        <v>#N/A</v>
      </c>
      <c r="Q79" s="191" t="e">
        <f t="shared" si="9"/>
        <v>#N/A</v>
      </c>
      <c r="R79" s="191" t="e">
        <f t="shared" si="10"/>
        <v>#N/A</v>
      </c>
      <c r="S79" s="191" t="e">
        <f t="shared" si="8"/>
        <v>#N/A</v>
      </c>
      <c r="T79" s="192" t="e">
        <f>VLOOKUP(D79,'PC Receitas'!$N$4:$O$14,2,FALSE)</f>
        <v>#N/A</v>
      </c>
    </row>
    <row r="80" spans="3:20" ht="19.5" customHeight="1" thickTop="1" thickBot="1" x14ac:dyDescent="0.25">
      <c r="C80" s="58"/>
      <c r="D80" s="58"/>
      <c r="E80" s="58"/>
      <c r="F80" s="58"/>
      <c r="G80" s="58"/>
      <c r="H80" s="58"/>
      <c r="I80" s="59"/>
      <c r="J80" s="60"/>
      <c r="K80" s="57">
        <f t="shared" ca="1" si="7"/>
        <v>114050</v>
      </c>
      <c r="P80" s="188" t="e">
        <f t="shared" ref="P80:P143" si="11">IF(T80="Despesas_com_Transportes","Despesa",IF(T80="Despesas_com_Lazer_e_Informacao","Despesa",IF(T80="Outras_Despesas","Despesa",IF(T80="Imposto_de_Renda","Despesa",IF(T80="Investimentos_Bens","Despesa","")))))</f>
        <v>#N/A</v>
      </c>
      <c r="Q80" s="191" t="e">
        <f t="shared" si="9"/>
        <v>#N/A</v>
      </c>
      <c r="R80" s="191" t="e">
        <f t="shared" si="10"/>
        <v>#N/A</v>
      </c>
      <c r="S80" s="191" t="e">
        <f t="shared" si="8"/>
        <v>#N/A</v>
      </c>
      <c r="T80" s="192" t="e">
        <f>VLOOKUP(D80,'PC Receitas'!$N$4:$O$14,2,FALSE)</f>
        <v>#N/A</v>
      </c>
    </row>
    <row r="81" spans="3:20" ht="19.5" customHeight="1" thickTop="1" thickBot="1" x14ac:dyDescent="0.25">
      <c r="C81" s="58"/>
      <c r="D81" s="58"/>
      <c r="E81" s="58"/>
      <c r="F81" s="58"/>
      <c r="G81" s="58"/>
      <c r="H81" s="58"/>
      <c r="I81" s="59"/>
      <c r="J81" s="60"/>
      <c r="K81" s="57">
        <f t="shared" ca="1" si="7"/>
        <v>114050</v>
      </c>
      <c r="P81" s="188" t="e">
        <f t="shared" si="11"/>
        <v>#N/A</v>
      </c>
      <c r="Q81" s="191" t="e">
        <f t="shared" si="9"/>
        <v>#N/A</v>
      </c>
      <c r="R81" s="191" t="e">
        <f t="shared" si="10"/>
        <v>#N/A</v>
      </c>
      <c r="S81" s="191" t="e">
        <f t="shared" si="8"/>
        <v>#N/A</v>
      </c>
      <c r="T81" s="192" t="e">
        <f>VLOOKUP(D81,'PC Receitas'!$N$4:$O$14,2,FALSE)</f>
        <v>#N/A</v>
      </c>
    </row>
    <row r="82" spans="3:20" ht="19.5" customHeight="1" thickTop="1" thickBot="1" x14ac:dyDescent="0.25">
      <c r="C82" s="58"/>
      <c r="D82" s="58"/>
      <c r="E82" s="58"/>
      <c r="F82" s="58"/>
      <c r="G82" s="58"/>
      <c r="H82" s="58"/>
      <c r="I82" s="59"/>
      <c r="J82" s="60"/>
      <c r="K82" s="57">
        <f t="shared" ca="1" si="7"/>
        <v>114050</v>
      </c>
      <c r="P82" s="188" t="e">
        <f t="shared" si="11"/>
        <v>#N/A</v>
      </c>
      <c r="Q82" s="191" t="e">
        <f t="shared" si="9"/>
        <v>#N/A</v>
      </c>
      <c r="R82" s="191" t="e">
        <f t="shared" si="10"/>
        <v>#N/A</v>
      </c>
      <c r="S82" s="191" t="e">
        <f t="shared" si="8"/>
        <v>#N/A</v>
      </c>
      <c r="T82" s="192" t="e">
        <f>VLOOKUP(D82,'PC Receitas'!$N$4:$O$14,2,FALSE)</f>
        <v>#N/A</v>
      </c>
    </row>
    <row r="83" spans="3:20" ht="19.5" customHeight="1" thickTop="1" thickBot="1" x14ac:dyDescent="0.25">
      <c r="C83" s="58"/>
      <c r="D83" s="58"/>
      <c r="E83" s="58"/>
      <c r="F83" s="58"/>
      <c r="G83" s="58"/>
      <c r="H83" s="58"/>
      <c r="I83" s="59"/>
      <c r="J83" s="60"/>
      <c r="K83" s="57">
        <f t="shared" ref="K83:K146" ca="1" si="12">K82+IF(AND(J83="Pago",OR(D83=$V$5,D83=$V$6,D83=$V$7)),I83,IF(AND(J83="Pago",OR(D83=$V$8,D83=$V$9,D83=$V$10,D83=$V$11,D83=$V$12,D83=$V$13,D83=$V$14,D83=$V$15)),-I83,IF(G83="À Vista",IF(J83="Pago",-I83,0),0)))</f>
        <v>114050</v>
      </c>
      <c r="P83" s="188" t="e">
        <f t="shared" si="11"/>
        <v>#N/A</v>
      </c>
      <c r="Q83" s="191" t="e">
        <f t="shared" si="9"/>
        <v>#N/A</v>
      </c>
      <c r="R83" s="191" t="e">
        <f t="shared" si="10"/>
        <v>#N/A</v>
      </c>
      <c r="S83" s="191" t="e">
        <f t="shared" si="8"/>
        <v>#N/A</v>
      </c>
      <c r="T83" s="192" t="e">
        <f>VLOOKUP(D83,'PC Receitas'!$N$4:$O$14,2,FALSE)</f>
        <v>#N/A</v>
      </c>
    </row>
    <row r="84" spans="3:20" ht="19.5" customHeight="1" thickTop="1" thickBot="1" x14ac:dyDescent="0.25">
      <c r="C84" s="58"/>
      <c r="D84" s="58"/>
      <c r="E84" s="58"/>
      <c r="F84" s="58"/>
      <c r="G84" s="58"/>
      <c r="H84" s="58"/>
      <c r="I84" s="59"/>
      <c r="J84" s="60"/>
      <c r="K84" s="57">
        <f t="shared" ca="1" si="12"/>
        <v>114050</v>
      </c>
      <c r="P84" s="188" t="e">
        <f t="shared" si="11"/>
        <v>#N/A</v>
      </c>
      <c r="Q84" s="191" t="e">
        <f t="shared" si="9"/>
        <v>#N/A</v>
      </c>
      <c r="R84" s="191" t="e">
        <f t="shared" si="10"/>
        <v>#N/A</v>
      </c>
      <c r="S84" s="191" t="e">
        <f t="shared" ref="S84:S147" si="13">IF(P84&lt;&gt;"",P84,IF(Q84&lt;&gt;"",Q84,IF(R84&lt;&gt;"",R84,"")))</f>
        <v>#N/A</v>
      </c>
      <c r="T84" s="192" t="e">
        <f>VLOOKUP(D84,'PC Receitas'!$N$4:$O$14,2,FALSE)</f>
        <v>#N/A</v>
      </c>
    </row>
    <row r="85" spans="3:20" ht="19.5" customHeight="1" thickTop="1" thickBot="1" x14ac:dyDescent="0.25">
      <c r="C85" s="58"/>
      <c r="D85" s="58"/>
      <c r="E85" s="58"/>
      <c r="F85" s="58"/>
      <c r="G85" s="58"/>
      <c r="H85" s="58"/>
      <c r="I85" s="59"/>
      <c r="J85" s="60"/>
      <c r="K85" s="57">
        <f t="shared" ca="1" si="12"/>
        <v>114050</v>
      </c>
      <c r="P85" s="188" t="e">
        <f t="shared" si="11"/>
        <v>#N/A</v>
      </c>
      <c r="Q85" s="191" t="e">
        <f t="shared" si="9"/>
        <v>#N/A</v>
      </c>
      <c r="R85" s="191" t="e">
        <f t="shared" si="10"/>
        <v>#N/A</v>
      </c>
      <c r="S85" s="191" t="e">
        <f t="shared" si="13"/>
        <v>#N/A</v>
      </c>
      <c r="T85" s="192" t="e">
        <f>VLOOKUP(D85,'PC Receitas'!$N$4:$O$14,2,FALSE)</f>
        <v>#N/A</v>
      </c>
    </row>
    <row r="86" spans="3:20" ht="19.5" customHeight="1" thickTop="1" thickBot="1" x14ac:dyDescent="0.25">
      <c r="C86" s="58"/>
      <c r="D86" s="58"/>
      <c r="E86" s="58"/>
      <c r="F86" s="58"/>
      <c r="G86" s="58"/>
      <c r="H86" s="58"/>
      <c r="I86" s="59"/>
      <c r="J86" s="60"/>
      <c r="K86" s="57">
        <f t="shared" ca="1" si="12"/>
        <v>114050</v>
      </c>
      <c r="P86" s="188" t="e">
        <f t="shared" si="11"/>
        <v>#N/A</v>
      </c>
      <c r="Q86" s="191" t="e">
        <f t="shared" si="9"/>
        <v>#N/A</v>
      </c>
      <c r="R86" s="191" t="e">
        <f t="shared" si="10"/>
        <v>#N/A</v>
      </c>
      <c r="S86" s="191" t="e">
        <f t="shared" si="13"/>
        <v>#N/A</v>
      </c>
      <c r="T86" s="192" t="e">
        <f>VLOOKUP(D86,'PC Receitas'!$N$4:$O$14,2,FALSE)</f>
        <v>#N/A</v>
      </c>
    </row>
    <row r="87" spans="3:20" ht="19.5" customHeight="1" thickTop="1" thickBot="1" x14ac:dyDescent="0.25">
      <c r="C87" s="58"/>
      <c r="D87" s="58"/>
      <c r="E87" s="58"/>
      <c r="F87" s="58"/>
      <c r="G87" s="58"/>
      <c r="H87" s="58"/>
      <c r="I87" s="59"/>
      <c r="J87" s="60"/>
      <c r="K87" s="57">
        <f t="shared" ca="1" si="12"/>
        <v>114050</v>
      </c>
      <c r="P87" s="188" t="e">
        <f t="shared" si="11"/>
        <v>#N/A</v>
      </c>
      <c r="Q87" s="191" t="e">
        <f t="shared" si="9"/>
        <v>#N/A</v>
      </c>
      <c r="R87" s="191" t="e">
        <f t="shared" si="10"/>
        <v>#N/A</v>
      </c>
      <c r="S87" s="191" t="e">
        <f t="shared" si="13"/>
        <v>#N/A</v>
      </c>
      <c r="T87" s="192" t="e">
        <f>VLOOKUP(D87,'PC Receitas'!$N$4:$O$14,2,FALSE)</f>
        <v>#N/A</v>
      </c>
    </row>
    <row r="88" spans="3:20" ht="19.5" customHeight="1" thickTop="1" thickBot="1" x14ac:dyDescent="0.25">
      <c r="C88" s="58"/>
      <c r="D88" s="58"/>
      <c r="E88" s="58"/>
      <c r="F88" s="58"/>
      <c r="G88" s="58"/>
      <c r="H88" s="58"/>
      <c r="I88" s="59"/>
      <c r="J88" s="60"/>
      <c r="K88" s="57">
        <f t="shared" ca="1" si="12"/>
        <v>114050</v>
      </c>
      <c r="P88" s="188" t="e">
        <f t="shared" si="11"/>
        <v>#N/A</v>
      </c>
      <c r="Q88" s="191" t="e">
        <f t="shared" si="9"/>
        <v>#N/A</v>
      </c>
      <c r="R88" s="191" t="e">
        <f t="shared" si="10"/>
        <v>#N/A</v>
      </c>
      <c r="S88" s="191" t="e">
        <f t="shared" si="13"/>
        <v>#N/A</v>
      </c>
      <c r="T88" s="192" t="e">
        <f>VLOOKUP(D88,'PC Receitas'!$N$4:$O$14,2,FALSE)</f>
        <v>#N/A</v>
      </c>
    </row>
    <row r="89" spans="3:20" ht="19.5" customHeight="1" thickTop="1" thickBot="1" x14ac:dyDescent="0.25">
      <c r="C89" s="58"/>
      <c r="D89" s="58"/>
      <c r="E89" s="58"/>
      <c r="F89" s="58"/>
      <c r="G89" s="58"/>
      <c r="H89" s="58"/>
      <c r="I89" s="59"/>
      <c r="J89" s="60"/>
      <c r="K89" s="57">
        <f t="shared" ca="1" si="12"/>
        <v>114050</v>
      </c>
      <c r="P89" s="188" t="e">
        <f t="shared" si="11"/>
        <v>#N/A</v>
      </c>
      <c r="Q89" s="191" t="e">
        <f t="shared" si="9"/>
        <v>#N/A</v>
      </c>
      <c r="R89" s="191" t="e">
        <f t="shared" si="10"/>
        <v>#N/A</v>
      </c>
      <c r="S89" s="191" t="e">
        <f t="shared" si="13"/>
        <v>#N/A</v>
      </c>
      <c r="T89" s="192" t="e">
        <f>VLOOKUP(D89,'PC Receitas'!$N$4:$O$14,2,FALSE)</f>
        <v>#N/A</v>
      </c>
    </row>
    <row r="90" spans="3:20" ht="19.5" customHeight="1" thickTop="1" thickBot="1" x14ac:dyDescent="0.25">
      <c r="C90" s="58"/>
      <c r="D90" s="58"/>
      <c r="E90" s="58"/>
      <c r="F90" s="58"/>
      <c r="G90" s="58"/>
      <c r="H90" s="58"/>
      <c r="I90" s="59"/>
      <c r="J90" s="60"/>
      <c r="K90" s="57">
        <f t="shared" ca="1" si="12"/>
        <v>114050</v>
      </c>
      <c r="P90" s="188" t="e">
        <f t="shared" si="11"/>
        <v>#N/A</v>
      </c>
      <c r="Q90" s="191" t="e">
        <f t="shared" si="9"/>
        <v>#N/A</v>
      </c>
      <c r="R90" s="191" t="e">
        <f t="shared" si="10"/>
        <v>#N/A</v>
      </c>
      <c r="S90" s="191" t="e">
        <f t="shared" si="13"/>
        <v>#N/A</v>
      </c>
      <c r="T90" s="192" t="e">
        <f>VLOOKUP(D90,'PC Receitas'!$N$4:$O$14,2,FALSE)</f>
        <v>#N/A</v>
      </c>
    </row>
    <row r="91" spans="3:20" ht="19.5" customHeight="1" thickTop="1" thickBot="1" x14ac:dyDescent="0.25">
      <c r="C91" s="58"/>
      <c r="D91" s="58"/>
      <c r="E91" s="58"/>
      <c r="F91" s="58"/>
      <c r="G91" s="58"/>
      <c r="H91" s="58"/>
      <c r="I91" s="59"/>
      <c r="J91" s="60"/>
      <c r="K91" s="57">
        <f t="shared" ca="1" si="12"/>
        <v>114050</v>
      </c>
      <c r="P91" s="188" t="e">
        <f t="shared" si="11"/>
        <v>#N/A</v>
      </c>
      <c r="Q91" s="191" t="e">
        <f t="shared" si="9"/>
        <v>#N/A</v>
      </c>
      <c r="R91" s="191" t="e">
        <f t="shared" si="10"/>
        <v>#N/A</v>
      </c>
      <c r="S91" s="191" t="e">
        <f t="shared" si="13"/>
        <v>#N/A</v>
      </c>
      <c r="T91" s="192" t="e">
        <f>VLOOKUP(D91,'PC Receitas'!$N$4:$O$14,2,FALSE)</f>
        <v>#N/A</v>
      </c>
    </row>
    <row r="92" spans="3:20" ht="19.5" customHeight="1" thickTop="1" thickBot="1" x14ac:dyDescent="0.25">
      <c r="C92" s="58"/>
      <c r="D92" s="58"/>
      <c r="E92" s="58"/>
      <c r="F92" s="58"/>
      <c r="G92" s="58"/>
      <c r="H92" s="58"/>
      <c r="I92" s="59"/>
      <c r="J92" s="60"/>
      <c r="K92" s="57">
        <f t="shared" ca="1" si="12"/>
        <v>114050</v>
      </c>
      <c r="P92" s="188" t="e">
        <f t="shared" si="11"/>
        <v>#N/A</v>
      </c>
      <c r="Q92" s="191" t="e">
        <f t="shared" si="9"/>
        <v>#N/A</v>
      </c>
      <c r="R92" s="191" t="e">
        <f t="shared" si="10"/>
        <v>#N/A</v>
      </c>
      <c r="S92" s="191" t="e">
        <f t="shared" si="13"/>
        <v>#N/A</v>
      </c>
      <c r="T92" s="192" t="e">
        <f>VLOOKUP(D92,'PC Receitas'!$N$4:$O$14,2,FALSE)</f>
        <v>#N/A</v>
      </c>
    </row>
    <row r="93" spans="3:20" ht="19.5" customHeight="1" thickTop="1" thickBot="1" x14ac:dyDescent="0.25">
      <c r="C93" s="58"/>
      <c r="D93" s="58"/>
      <c r="E93" s="58"/>
      <c r="F93" s="58"/>
      <c r="G93" s="58"/>
      <c r="H93" s="58"/>
      <c r="I93" s="59"/>
      <c r="J93" s="60"/>
      <c r="K93" s="57">
        <f t="shared" ca="1" si="12"/>
        <v>114050</v>
      </c>
      <c r="P93" s="188" t="e">
        <f t="shared" si="11"/>
        <v>#N/A</v>
      </c>
      <c r="Q93" s="191" t="e">
        <f t="shared" si="9"/>
        <v>#N/A</v>
      </c>
      <c r="R93" s="191" t="e">
        <f t="shared" si="10"/>
        <v>#N/A</v>
      </c>
      <c r="S93" s="191" t="e">
        <f t="shared" si="13"/>
        <v>#N/A</v>
      </c>
      <c r="T93" s="192" t="e">
        <f>VLOOKUP(D93,'PC Receitas'!$N$4:$O$14,2,FALSE)</f>
        <v>#N/A</v>
      </c>
    </row>
    <row r="94" spans="3:20" ht="19.5" customHeight="1" thickTop="1" thickBot="1" x14ac:dyDescent="0.25">
      <c r="C94" s="58"/>
      <c r="D94" s="58"/>
      <c r="E94" s="58"/>
      <c r="F94" s="58"/>
      <c r="G94" s="58"/>
      <c r="H94" s="58"/>
      <c r="I94" s="59"/>
      <c r="J94" s="60"/>
      <c r="K94" s="57">
        <f t="shared" ca="1" si="12"/>
        <v>114050</v>
      </c>
      <c r="P94" s="188" t="e">
        <f t="shared" si="11"/>
        <v>#N/A</v>
      </c>
      <c r="Q94" s="191" t="e">
        <f t="shared" si="9"/>
        <v>#N/A</v>
      </c>
      <c r="R94" s="191" t="e">
        <f t="shared" si="10"/>
        <v>#N/A</v>
      </c>
      <c r="S94" s="191" t="e">
        <f t="shared" si="13"/>
        <v>#N/A</v>
      </c>
      <c r="T94" s="192" t="e">
        <f>VLOOKUP(D94,'PC Receitas'!$N$4:$O$14,2,FALSE)</f>
        <v>#N/A</v>
      </c>
    </row>
    <row r="95" spans="3:20" ht="19.5" customHeight="1" thickTop="1" thickBot="1" x14ac:dyDescent="0.25">
      <c r="C95" s="58"/>
      <c r="D95" s="58"/>
      <c r="E95" s="58"/>
      <c r="F95" s="58"/>
      <c r="G95" s="58"/>
      <c r="H95" s="58"/>
      <c r="I95" s="59"/>
      <c r="J95" s="60"/>
      <c r="K95" s="57">
        <f t="shared" ca="1" si="12"/>
        <v>114050</v>
      </c>
      <c r="P95" s="188" t="e">
        <f t="shared" si="11"/>
        <v>#N/A</v>
      </c>
      <c r="Q95" s="191" t="e">
        <f t="shared" si="9"/>
        <v>#N/A</v>
      </c>
      <c r="R95" s="191" t="e">
        <f t="shared" si="10"/>
        <v>#N/A</v>
      </c>
      <c r="S95" s="191" t="e">
        <f t="shared" si="13"/>
        <v>#N/A</v>
      </c>
      <c r="T95" s="192" t="e">
        <f>VLOOKUP(D95,'PC Receitas'!$N$4:$O$14,2,FALSE)</f>
        <v>#N/A</v>
      </c>
    </row>
    <row r="96" spans="3:20" ht="19.5" customHeight="1" thickTop="1" thickBot="1" x14ac:dyDescent="0.25">
      <c r="C96" s="58"/>
      <c r="D96" s="58"/>
      <c r="E96" s="58"/>
      <c r="F96" s="58"/>
      <c r="G96" s="58"/>
      <c r="H96" s="58"/>
      <c r="I96" s="59"/>
      <c r="J96" s="60"/>
      <c r="K96" s="57">
        <f t="shared" ca="1" si="12"/>
        <v>114050</v>
      </c>
      <c r="P96" s="188" t="e">
        <f t="shared" si="11"/>
        <v>#N/A</v>
      </c>
      <c r="Q96" s="191" t="e">
        <f t="shared" si="9"/>
        <v>#N/A</v>
      </c>
      <c r="R96" s="191" t="e">
        <f t="shared" si="10"/>
        <v>#N/A</v>
      </c>
      <c r="S96" s="191" t="e">
        <f t="shared" si="13"/>
        <v>#N/A</v>
      </c>
      <c r="T96" s="192" t="e">
        <f>VLOOKUP(D96,'PC Receitas'!$N$4:$O$14,2,FALSE)</f>
        <v>#N/A</v>
      </c>
    </row>
    <row r="97" spans="3:20" ht="19.5" customHeight="1" thickTop="1" thickBot="1" x14ac:dyDescent="0.25">
      <c r="C97" s="58"/>
      <c r="D97" s="58"/>
      <c r="E97" s="58"/>
      <c r="F97" s="58"/>
      <c r="G97" s="58"/>
      <c r="H97" s="58"/>
      <c r="I97" s="59"/>
      <c r="J97" s="60"/>
      <c r="K97" s="57">
        <f t="shared" ca="1" si="12"/>
        <v>114050</v>
      </c>
      <c r="P97" s="188" t="e">
        <f t="shared" si="11"/>
        <v>#N/A</v>
      </c>
      <c r="Q97" s="191" t="e">
        <f t="shared" si="9"/>
        <v>#N/A</v>
      </c>
      <c r="R97" s="191" t="e">
        <f t="shared" si="10"/>
        <v>#N/A</v>
      </c>
      <c r="S97" s="191" t="e">
        <f t="shared" si="13"/>
        <v>#N/A</v>
      </c>
      <c r="T97" s="192" t="e">
        <f>VLOOKUP(D97,'PC Receitas'!$N$4:$O$14,2,FALSE)</f>
        <v>#N/A</v>
      </c>
    </row>
    <row r="98" spans="3:20" ht="19.5" customHeight="1" thickTop="1" thickBot="1" x14ac:dyDescent="0.25">
      <c r="C98" s="58"/>
      <c r="D98" s="58"/>
      <c r="E98" s="58"/>
      <c r="F98" s="58"/>
      <c r="G98" s="58"/>
      <c r="H98" s="58"/>
      <c r="I98" s="59"/>
      <c r="J98" s="60"/>
      <c r="K98" s="57">
        <f t="shared" ca="1" si="12"/>
        <v>114050</v>
      </c>
      <c r="P98" s="188" t="e">
        <f t="shared" si="11"/>
        <v>#N/A</v>
      </c>
      <c r="Q98" s="191" t="e">
        <f t="shared" si="9"/>
        <v>#N/A</v>
      </c>
      <c r="R98" s="191" t="e">
        <f t="shared" si="10"/>
        <v>#N/A</v>
      </c>
      <c r="S98" s="191" t="e">
        <f t="shared" si="13"/>
        <v>#N/A</v>
      </c>
      <c r="T98" s="192" t="e">
        <f>VLOOKUP(D98,'PC Receitas'!$N$4:$O$14,2,FALSE)</f>
        <v>#N/A</v>
      </c>
    </row>
    <row r="99" spans="3:20" ht="19.5" customHeight="1" thickTop="1" thickBot="1" x14ac:dyDescent="0.25">
      <c r="C99" s="58"/>
      <c r="D99" s="58"/>
      <c r="E99" s="58"/>
      <c r="F99" s="58"/>
      <c r="G99" s="58"/>
      <c r="H99" s="58"/>
      <c r="I99" s="59"/>
      <c r="J99" s="60"/>
      <c r="K99" s="57">
        <f t="shared" ca="1" si="12"/>
        <v>114050</v>
      </c>
      <c r="P99" s="188" t="e">
        <f t="shared" si="11"/>
        <v>#N/A</v>
      </c>
      <c r="Q99" s="191" t="e">
        <f t="shared" si="9"/>
        <v>#N/A</v>
      </c>
      <c r="R99" s="191" t="e">
        <f t="shared" si="10"/>
        <v>#N/A</v>
      </c>
      <c r="S99" s="191" t="e">
        <f t="shared" si="13"/>
        <v>#N/A</v>
      </c>
      <c r="T99" s="192" t="e">
        <f>VLOOKUP(D99,'PC Receitas'!$N$4:$O$14,2,FALSE)</f>
        <v>#N/A</v>
      </c>
    </row>
    <row r="100" spans="3:20" ht="19.5" customHeight="1" thickTop="1" thickBot="1" x14ac:dyDescent="0.25">
      <c r="C100" s="58"/>
      <c r="D100" s="58"/>
      <c r="E100" s="58"/>
      <c r="F100" s="58"/>
      <c r="G100" s="58"/>
      <c r="H100" s="58"/>
      <c r="I100" s="59"/>
      <c r="J100" s="60"/>
      <c r="K100" s="57">
        <f t="shared" ca="1" si="12"/>
        <v>114050</v>
      </c>
      <c r="P100" s="188" t="e">
        <f t="shared" si="11"/>
        <v>#N/A</v>
      </c>
      <c r="Q100" s="191" t="e">
        <f t="shared" si="9"/>
        <v>#N/A</v>
      </c>
      <c r="R100" s="191" t="e">
        <f t="shared" si="10"/>
        <v>#N/A</v>
      </c>
      <c r="S100" s="191" t="e">
        <f t="shared" si="13"/>
        <v>#N/A</v>
      </c>
      <c r="T100" s="192" t="e">
        <f>VLOOKUP(D100,'PC Receitas'!$N$4:$O$14,2,FALSE)</f>
        <v>#N/A</v>
      </c>
    </row>
    <row r="101" spans="3:20" ht="19.5" customHeight="1" thickTop="1" thickBot="1" x14ac:dyDescent="0.25">
      <c r="C101" s="58"/>
      <c r="D101" s="58"/>
      <c r="E101" s="58"/>
      <c r="F101" s="58"/>
      <c r="G101" s="58"/>
      <c r="H101" s="58"/>
      <c r="I101" s="59"/>
      <c r="J101" s="60"/>
      <c r="K101" s="57">
        <f t="shared" ca="1" si="12"/>
        <v>114050</v>
      </c>
      <c r="P101" s="188" t="e">
        <f t="shared" si="11"/>
        <v>#N/A</v>
      </c>
      <c r="Q101" s="191" t="e">
        <f t="shared" si="9"/>
        <v>#N/A</v>
      </c>
      <c r="R101" s="191" t="e">
        <f t="shared" si="10"/>
        <v>#N/A</v>
      </c>
      <c r="S101" s="191" t="e">
        <f t="shared" si="13"/>
        <v>#N/A</v>
      </c>
      <c r="T101" s="192" t="e">
        <f>VLOOKUP(D101,'PC Receitas'!$N$4:$O$14,2,FALSE)</f>
        <v>#N/A</v>
      </c>
    </row>
    <row r="102" spans="3:20" ht="19.5" customHeight="1" thickTop="1" thickBot="1" x14ac:dyDescent="0.25">
      <c r="C102" s="58"/>
      <c r="D102" s="58"/>
      <c r="E102" s="58"/>
      <c r="F102" s="58"/>
      <c r="G102" s="58"/>
      <c r="H102" s="58"/>
      <c r="I102" s="59"/>
      <c r="J102" s="60"/>
      <c r="K102" s="57">
        <f t="shared" ca="1" si="12"/>
        <v>114050</v>
      </c>
      <c r="P102" s="188" t="e">
        <f t="shared" si="11"/>
        <v>#N/A</v>
      </c>
      <c r="Q102" s="191" t="e">
        <f t="shared" si="9"/>
        <v>#N/A</v>
      </c>
      <c r="R102" s="191" t="e">
        <f t="shared" si="10"/>
        <v>#N/A</v>
      </c>
      <c r="S102" s="191" t="e">
        <f t="shared" si="13"/>
        <v>#N/A</v>
      </c>
      <c r="T102" s="192" t="e">
        <f>VLOOKUP(D102,'PC Receitas'!$N$4:$O$14,2,FALSE)</f>
        <v>#N/A</v>
      </c>
    </row>
    <row r="103" spans="3:20" ht="19.5" customHeight="1" thickTop="1" thickBot="1" x14ac:dyDescent="0.25">
      <c r="C103" s="58"/>
      <c r="D103" s="58"/>
      <c r="E103" s="58"/>
      <c r="F103" s="58"/>
      <c r="G103" s="58"/>
      <c r="H103" s="58"/>
      <c r="I103" s="59"/>
      <c r="J103" s="60"/>
      <c r="K103" s="57">
        <f t="shared" ca="1" si="12"/>
        <v>114050</v>
      </c>
      <c r="P103" s="188" t="e">
        <f t="shared" si="11"/>
        <v>#N/A</v>
      </c>
      <c r="Q103" s="191" t="e">
        <f t="shared" si="9"/>
        <v>#N/A</v>
      </c>
      <c r="R103" s="191" t="e">
        <f t="shared" si="10"/>
        <v>#N/A</v>
      </c>
      <c r="S103" s="191" t="e">
        <f t="shared" si="13"/>
        <v>#N/A</v>
      </c>
      <c r="T103" s="192" t="e">
        <f>VLOOKUP(D103,'PC Receitas'!$N$4:$O$14,2,FALSE)</f>
        <v>#N/A</v>
      </c>
    </row>
    <row r="104" spans="3:20" ht="19.5" customHeight="1" thickTop="1" thickBot="1" x14ac:dyDescent="0.25">
      <c r="C104" s="58"/>
      <c r="D104" s="58"/>
      <c r="E104" s="58"/>
      <c r="F104" s="58"/>
      <c r="G104" s="58"/>
      <c r="H104" s="58"/>
      <c r="I104" s="59"/>
      <c r="J104" s="60"/>
      <c r="K104" s="57">
        <f t="shared" ca="1" si="12"/>
        <v>114050</v>
      </c>
      <c r="P104" s="188" t="e">
        <f t="shared" si="11"/>
        <v>#N/A</v>
      </c>
      <c r="Q104" s="191" t="e">
        <f t="shared" si="9"/>
        <v>#N/A</v>
      </c>
      <c r="R104" s="191" t="e">
        <f t="shared" si="10"/>
        <v>#N/A</v>
      </c>
      <c r="S104" s="191" t="e">
        <f t="shared" si="13"/>
        <v>#N/A</v>
      </c>
      <c r="T104" s="192" t="e">
        <f>VLOOKUP(D104,'PC Receitas'!$N$4:$O$14,2,FALSE)</f>
        <v>#N/A</v>
      </c>
    </row>
    <row r="105" spans="3:20" ht="19.5" customHeight="1" thickTop="1" thickBot="1" x14ac:dyDescent="0.25">
      <c r="C105" s="58"/>
      <c r="D105" s="58"/>
      <c r="E105" s="58"/>
      <c r="F105" s="58"/>
      <c r="G105" s="58"/>
      <c r="H105" s="58"/>
      <c r="I105" s="59"/>
      <c r="J105" s="60"/>
      <c r="K105" s="57">
        <f t="shared" ca="1" si="12"/>
        <v>114050</v>
      </c>
      <c r="P105" s="188" t="e">
        <f t="shared" si="11"/>
        <v>#N/A</v>
      </c>
      <c r="Q105" s="191" t="e">
        <f t="shared" si="9"/>
        <v>#N/A</v>
      </c>
      <c r="R105" s="191" t="e">
        <f t="shared" si="10"/>
        <v>#N/A</v>
      </c>
      <c r="S105" s="191" t="e">
        <f t="shared" si="13"/>
        <v>#N/A</v>
      </c>
      <c r="T105" s="192" t="e">
        <f>VLOOKUP(D105,'PC Receitas'!$N$4:$O$14,2,FALSE)</f>
        <v>#N/A</v>
      </c>
    </row>
    <row r="106" spans="3:20" ht="19.5" customHeight="1" thickTop="1" thickBot="1" x14ac:dyDescent="0.25">
      <c r="C106" s="58"/>
      <c r="D106" s="58"/>
      <c r="E106" s="58"/>
      <c r="F106" s="58"/>
      <c r="G106" s="58"/>
      <c r="H106" s="58"/>
      <c r="I106" s="59"/>
      <c r="J106" s="60"/>
      <c r="K106" s="57">
        <f t="shared" ca="1" si="12"/>
        <v>114050</v>
      </c>
      <c r="P106" s="188" t="e">
        <f t="shared" si="11"/>
        <v>#N/A</v>
      </c>
      <c r="Q106" s="191" t="e">
        <f t="shared" si="9"/>
        <v>#N/A</v>
      </c>
      <c r="R106" s="191" t="e">
        <f t="shared" si="10"/>
        <v>#N/A</v>
      </c>
      <c r="S106" s="191" t="e">
        <f t="shared" si="13"/>
        <v>#N/A</v>
      </c>
      <c r="T106" s="192" t="e">
        <f>VLOOKUP(D106,'PC Receitas'!$N$4:$O$14,2,FALSE)</f>
        <v>#N/A</v>
      </c>
    </row>
    <row r="107" spans="3:20" ht="19.5" customHeight="1" thickTop="1" thickBot="1" x14ac:dyDescent="0.25">
      <c r="C107" s="58"/>
      <c r="D107" s="58"/>
      <c r="E107" s="58"/>
      <c r="F107" s="58"/>
      <c r="G107" s="58"/>
      <c r="H107" s="58"/>
      <c r="I107" s="59"/>
      <c r="J107" s="60"/>
      <c r="K107" s="57">
        <f t="shared" ca="1" si="12"/>
        <v>114050</v>
      </c>
      <c r="P107" s="188" t="e">
        <f t="shared" si="11"/>
        <v>#N/A</v>
      </c>
      <c r="Q107" s="191" t="e">
        <f t="shared" si="9"/>
        <v>#N/A</v>
      </c>
      <c r="R107" s="191" t="e">
        <f t="shared" si="10"/>
        <v>#N/A</v>
      </c>
      <c r="S107" s="191" t="e">
        <f t="shared" si="13"/>
        <v>#N/A</v>
      </c>
      <c r="T107" s="192" t="e">
        <f>VLOOKUP(D107,'PC Receitas'!$N$4:$O$14,2,FALSE)</f>
        <v>#N/A</v>
      </c>
    </row>
    <row r="108" spans="3:20" ht="19.5" customHeight="1" thickTop="1" thickBot="1" x14ac:dyDescent="0.25">
      <c r="C108" s="58"/>
      <c r="D108" s="58"/>
      <c r="E108" s="58"/>
      <c r="F108" s="58"/>
      <c r="G108" s="58"/>
      <c r="H108" s="58"/>
      <c r="I108" s="59"/>
      <c r="J108" s="60"/>
      <c r="K108" s="57">
        <f t="shared" ca="1" si="12"/>
        <v>114050</v>
      </c>
      <c r="P108" s="188" t="e">
        <f t="shared" si="11"/>
        <v>#N/A</v>
      </c>
      <c r="Q108" s="191" t="e">
        <f t="shared" si="9"/>
        <v>#N/A</v>
      </c>
      <c r="R108" s="191" t="e">
        <f t="shared" si="10"/>
        <v>#N/A</v>
      </c>
      <c r="S108" s="191" t="e">
        <f t="shared" si="13"/>
        <v>#N/A</v>
      </c>
      <c r="T108" s="192" t="e">
        <f>VLOOKUP(D108,'PC Receitas'!$N$4:$O$14,2,FALSE)</f>
        <v>#N/A</v>
      </c>
    </row>
    <row r="109" spans="3:20" ht="19.5" customHeight="1" thickTop="1" thickBot="1" x14ac:dyDescent="0.25">
      <c r="C109" s="58"/>
      <c r="D109" s="58"/>
      <c r="E109" s="58"/>
      <c r="F109" s="58"/>
      <c r="G109" s="58"/>
      <c r="H109" s="58"/>
      <c r="I109" s="59"/>
      <c r="J109" s="60"/>
      <c r="K109" s="57">
        <f t="shared" ca="1" si="12"/>
        <v>114050</v>
      </c>
      <c r="P109" s="188" t="e">
        <f t="shared" si="11"/>
        <v>#N/A</v>
      </c>
      <c r="Q109" s="191" t="e">
        <f t="shared" si="9"/>
        <v>#N/A</v>
      </c>
      <c r="R109" s="191" t="e">
        <f t="shared" si="10"/>
        <v>#N/A</v>
      </c>
      <c r="S109" s="191" t="e">
        <f t="shared" si="13"/>
        <v>#N/A</v>
      </c>
      <c r="T109" s="192" t="e">
        <f>VLOOKUP(D109,'PC Receitas'!$N$4:$O$14,2,FALSE)</f>
        <v>#N/A</v>
      </c>
    </row>
    <row r="110" spans="3:20" ht="19.5" customHeight="1" thickTop="1" thickBot="1" x14ac:dyDescent="0.25">
      <c r="C110" s="58"/>
      <c r="D110" s="58"/>
      <c r="E110" s="58"/>
      <c r="F110" s="58"/>
      <c r="G110" s="58"/>
      <c r="H110" s="58"/>
      <c r="I110" s="59"/>
      <c r="J110" s="60"/>
      <c r="K110" s="57">
        <f t="shared" ca="1" si="12"/>
        <v>114050</v>
      </c>
      <c r="P110" s="188" t="e">
        <f t="shared" si="11"/>
        <v>#N/A</v>
      </c>
      <c r="Q110" s="191" t="e">
        <f t="shared" si="9"/>
        <v>#N/A</v>
      </c>
      <c r="R110" s="191" t="e">
        <f t="shared" si="10"/>
        <v>#N/A</v>
      </c>
      <c r="S110" s="191" t="e">
        <f t="shared" si="13"/>
        <v>#N/A</v>
      </c>
      <c r="T110" s="192" t="e">
        <f>VLOOKUP(D110,'PC Receitas'!$N$4:$O$14,2,FALSE)</f>
        <v>#N/A</v>
      </c>
    </row>
    <row r="111" spans="3:20" ht="19.5" customHeight="1" thickTop="1" thickBot="1" x14ac:dyDescent="0.25">
      <c r="C111" s="58"/>
      <c r="D111" s="58"/>
      <c r="E111" s="58"/>
      <c r="F111" s="58"/>
      <c r="G111" s="58"/>
      <c r="H111" s="58"/>
      <c r="I111" s="59"/>
      <c r="J111" s="60"/>
      <c r="K111" s="57">
        <f t="shared" ca="1" si="12"/>
        <v>114050</v>
      </c>
      <c r="P111" s="188" t="e">
        <f t="shared" si="11"/>
        <v>#N/A</v>
      </c>
      <c r="Q111" s="191" t="e">
        <f t="shared" si="9"/>
        <v>#N/A</v>
      </c>
      <c r="R111" s="191" t="e">
        <f t="shared" si="10"/>
        <v>#N/A</v>
      </c>
      <c r="S111" s="191" t="e">
        <f t="shared" si="13"/>
        <v>#N/A</v>
      </c>
      <c r="T111" s="192" t="e">
        <f>VLOOKUP(D111,'PC Receitas'!$N$4:$O$14,2,FALSE)</f>
        <v>#N/A</v>
      </c>
    </row>
    <row r="112" spans="3:20" ht="19.5" customHeight="1" thickTop="1" thickBot="1" x14ac:dyDescent="0.25">
      <c r="C112" s="58"/>
      <c r="D112" s="58"/>
      <c r="E112" s="58"/>
      <c r="F112" s="58"/>
      <c r="G112" s="58"/>
      <c r="H112" s="58"/>
      <c r="I112" s="59"/>
      <c r="J112" s="60"/>
      <c r="K112" s="57">
        <f t="shared" ca="1" si="12"/>
        <v>114050</v>
      </c>
      <c r="P112" s="188" t="e">
        <f t="shared" si="11"/>
        <v>#N/A</v>
      </c>
      <c r="Q112" s="191" t="e">
        <f t="shared" si="9"/>
        <v>#N/A</v>
      </c>
      <c r="R112" s="191" t="e">
        <f t="shared" si="10"/>
        <v>#N/A</v>
      </c>
      <c r="S112" s="191" t="e">
        <f t="shared" si="13"/>
        <v>#N/A</v>
      </c>
      <c r="T112" s="192" t="e">
        <f>VLOOKUP(D112,'PC Receitas'!$N$4:$O$14,2,FALSE)</f>
        <v>#N/A</v>
      </c>
    </row>
    <row r="113" spans="3:20" ht="19.5" customHeight="1" thickTop="1" thickBot="1" x14ac:dyDescent="0.25">
      <c r="C113" s="58"/>
      <c r="D113" s="58"/>
      <c r="E113" s="58"/>
      <c r="F113" s="58"/>
      <c r="G113" s="58"/>
      <c r="H113" s="58"/>
      <c r="I113" s="59"/>
      <c r="J113" s="60"/>
      <c r="K113" s="57">
        <f t="shared" ca="1" si="12"/>
        <v>114050</v>
      </c>
      <c r="P113" s="188" t="e">
        <f t="shared" si="11"/>
        <v>#N/A</v>
      </c>
      <c r="Q113" s="191" t="e">
        <f t="shared" si="9"/>
        <v>#N/A</v>
      </c>
      <c r="R113" s="191" t="e">
        <f t="shared" si="10"/>
        <v>#N/A</v>
      </c>
      <c r="S113" s="191" t="e">
        <f t="shared" si="13"/>
        <v>#N/A</v>
      </c>
      <c r="T113" s="192" t="e">
        <f>VLOOKUP(D113,'PC Receitas'!$N$4:$O$14,2,FALSE)</f>
        <v>#N/A</v>
      </c>
    </row>
    <row r="114" spans="3:20" ht="19.5" customHeight="1" thickTop="1" thickBot="1" x14ac:dyDescent="0.25">
      <c r="C114" s="58"/>
      <c r="D114" s="58"/>
      <c r="E114" s="58"/>
      <c r="F114" s="58"/>
      <c r="G114" s="58"/>
      <c r="H114" s="58"/>
      <c r="I114" s="59"/>
      <c r="J114" s="60"/>
      <c r="K114" s="57">
        <f t="shared" ca="1" si="12"/>
        <v>114050</v>
      </c>
      <c r="P114" s="188" t="e">
        <f t="shared" si="11"/>
        <v>#N/A</v>
      </c>
      <c r="Q114" s="191" t="e">
        <f t="shared" si="9"/>
        <v>#N/A</v>
      </c>
      <c r="R114" s="191" t="e">
        <f t="shared" si="10"/>
        <v>#N/A</v>
      </c>
      <c r="S114" s="191" t="e">
        <f t="shared" si="13"/>
        <v>#N/A</v>
      </c>
      <c r="T114" s="192" t="e">
        <f>VLOOKUP(D114,'PC Receitas'!$N$4:$O$14,2,FALSE)</f>
        <v>#N/A</v>
      </c>
    </row>
    <row r="115" spans="3:20" ht="19.5" customHeight="1" thickTop="1" thickBot="1" x14ac:dyDescent="0.25">
      <c r="C115" s="58"/>
      <c r="D115" s="58"/>
      <c r="E115" s="58"/>
      <c r="F115" s="58"/>
      <c r="G115" s="58"/>
      <c r="H115" s="58"/>
      <c r="I115" s="59"/>
      <c r="J115" s="60"/>
      <c r="K115" s="57">
        <f t="shared" ca="1" si="12"/>
        <v>114050</v>
      </c>
      <c r="P115" s="188" t="e">
        <f t="shared" si="11"/>
        <v>#N/A</v>
      </c>
      <c r="Q115" s="191" t="e">
        <f t="shared" si="9"/>
        <v>#N/A</v>
      </c>
      <c r="R115" s="191" t="e">
        <f t="shared" si="10"/>
        <v>#N/A</v>
      </c>
      <c r="S115" s="191" t="e">
        <f t="shared" si="13"/>
        <v>#N/A</v>
      </c>
      <c r="T115" s="192" t="e">
        <f>VLOOKUP(D115,'PC Receitas'!$N$4:$O$14,2,FALSE)</f>
        <v>#N/A</v>
      </c>
    </row>
    <row r="116" spans="3:20" ht="19.5" customHeight="1" thickTop="1" thickBot="1" x14ac:dyDescent="0.25">
      <c r="C116" s="58"/>
      <c r="D116" s="58"/>
      <c r="E116" s="58"/>
      <c r="F116" s="58"/>
      <c r="G116" s="58"/>
      <c r="H116" s="58"/>
      <c r="I116" s="59"/>
      <c r="J116" s="60"/>
      <c r="K116" s="57">
        <f t="shared" ca="1" si="12"/>
        <v>114050</v>
      </c>
      <c r="P116" s="188" t="e">
        <f t="shared" si="11"/>
        <v>#N/A</v>
      </c>
      <c r="Q116" s="191" t="e">
        <f t="shared" si="9"/>
        <v>#N/A</v>
      </c>
      <c r="R116" s="191" t="e">
        <f t="shared" si="10"/>
        <v>#N/A</v>
      </c>
      <c r="S116" s="191" t="e">
        <f t="shared" si="13"/>
        <v>#N/A</v>
      </c>
      <c r="T116" s="192" t="e">
        <f>VLOOKUP(D116,'PC Receitas'!$N$4:$O$14,2,FALSE)</f>
        <v>#N/A</v>
      </c>
    </row>
    <row r="117" spans="3:20" ht="19.5" customHeight="1" thickTop="1" thickBot="1" x14ac:dyDescent="0.25">
      <c r="C117" s="58"/>
      <c r="D117" s="58"/>
      <c r="E117" s="58"/>
      <c r="F117" s="58"/>
      <c r="G117" s="58"/>
      <c r="H117" s="58"/>
      <c r="I117" s="59"/>
      <c r="J117" s="60"/>
      <c r="K117" s="57">
        <f t="shared" ca="1" si="12"/>
        <v>114050</v>
      </c>
      <c r="P117" s="188" t="e">
        <f t="shared" si="11"/>
        <v>#N/A</v>
      </c>
      <c r="Q117" s="191" t="e">
        <f t="shared" si="9"/>
        <v>#N/A</v>
      </c>
      <c r="R117" s="191" t="e">
        <f t="shared" si="10"/>
        <v>#N/A</v>
      </c>
      <c r="S117" s="191" t="e">
        <f t="shared" si="13"/>
        <v>#N/A</v>
      </c>
      <c r="T117" s="192" t="e">
        <f>VLOOKUP(D117,'PC Receitas'!$N$4:$O$14,2,FALSE)</f>
        <v>#N/A</v>
      </c>
    </row>
    <row r="118" spans="3:20" ht="19.5" customHeight="1" thickTop="1" thickBot="1" x14ac:dyDescent="0.25">
      <c r="C118" s="58"/>
      <c r="D118" s="58"/>
      <c r="E118" s="58"/>
      <c r="F118" s="58"/>
      <c r="G118" s="58"/>
      <c r="H118" s="58"/>
      <c r="I118" s="59"/>
      <c r="J118" s="60"/>
      <c r="K118" s="57">
        <f t="shared" ca="1" si="12"/>
        <v>114050</v>
      </c>
      <c r="P118" s="188" t="e">
        <f t="shared" si="11"/>
        <v>#N/A</v>
      </c>
      <c r="Q118" s="191" t="e">
        <f t="shared" si="9"/>
        <v>#N/A</v>
      </c>
      <c r="R118" s="191" t="e">
        <f t="shared" si="10"/>
        <v>#N/A</v>
      </c>
      <c r="S118" s="191" t="e">
        <f t="shared" si="13"/>
        <v>#N/A</v>
      </c>
      <c r="T118" s="192" t="e">
        <f>VLOOKUP(D118,'PC Receitas'!$N$4:$O$14,2,FALSE)</f>
        <v>#N/A</v>
      </c>
    </row>
    <row r="119" spans="3:20" ht="19.5" customHeight="1" thickTop="1" thickBot="1" x14ac:dyDescent="0.25">
      <c r="C119" s="58"/>
      <c r="D119" s="58"/>
      <c r="E119" s="58"/>
      <c r="F119" s="58"/>
      <c r="G119" s="58"/>
      <c r="H119" s="58"/>
      <c r="I119" s="59"/>
      <c r="J119" s="60"/>
      <c r="K119" s="57">
        <f t="shared" ca="1" si="12"/>
        <v>114050</v>
      </c>
      <c r="P119" s="188" t="e">
        <f t="shared" si="11"/>
        <v>#N/A</v>
      </c>
      <c r="Q119" s="191" t="e">
        <f t="shared" si="9"/>
        <v>#N/A</v>
      </c>
      <c r="R119" s="191" t="e">
        <f t="shared" si="10"/>
        <v>#N/A</v>
      </c>
      <c r="S119" s="191" t="e">
        <f t="shared" si="13"/>
        <v>#N/A</v>
      </c>
      <c r="T119" s="192" t="e">
        <f>VLOOKUP(D119,'PC Receitas'!$N$4:$O$14,2,FALSE)</f>
        <v>#N/A</v>
      </c>
    </row>
    <row r="120" spans="3:20" ht="19.5" customHeight="1" thickTop="1" thickBot="1" x14ac:dyDescent="0.25">
      <c r="C120" s="58"/>
      <c r="D120" s="58"/>
      <c r="E120" s="58"/>
      <c r="F120" s="58"/>
      <c r="G120" s="58"/>
      <c r="H120" s="58"/>
      <c r="I120" s="59"/>
      <c r="J120" s="60"/>
      <c r="K120" s="57">
        <f t="shared" ca="1" si="12"/>
        <v>114050</v>
      </c>
      <c r="P120" s="188" t="e">
        <f t="shared" si="11"/>
        <v>#N/A</v>
      </c>
      <c r="Q120" s="191" t="e">
        <f t="shared" si="9"/>
        <v>#N/A</v>
      </c>
      <c r="R120" s="191" t="e">
        <f t="shared" si="10"/>
        <v>#N/A</v>
      </c>
      <c r="S120" s="191" t="e">
        <f t="shared" si="13"/>
        <v>#N/A</v>
      </c>
      <c r="T120" s="192" t="e">
        <f>VLOOKUP(D120,'PC Receitas'!$N$4:$O$14,2,FALSE)</f>
        <v>#N/A</v>
      </c>
    </row>
    <row r="121" spans="3:20" ht="19.5" customHeight="1" thickTop="1" thickBot="1" x14ac:dyDescent="0.25">
      <c r="C121" s="58"/>
      <c r="D121" s="58"/>
      <c r="E121" s="58"/>
      <c r="F121" s="58"/>
      <c r="G121" s="58"/>
      <c r="H121" s="58"/>
      <c r="I121" s="59"/>
      <c r="J121" s="60"/>
      <c r="K121" s="57">
        <f t="shared" ca="1" si="12"/>
        <v>114050</v>
      </c>
      <c r="P121" s="188" t="e">
        <f t="shared" si="11"/>
        <v>#N/A</v>
      </c>
      <c r="Q121" s="191" t="e">
        <f t="shared" si="9"/>
        <v>#N/A</v>
      </c>
      <c r="R121" s="191" t="e">
        <f t="shared" si="10"/>
        <v>#N/A</v>
      </c>
      <c r="S121" s="191" t="e">
        <f t="shared" si="13"/>
        <v>#N/A</v>
      </c>
      <c r="T121" s="192" t="e">
        <f>VLOOKUP(D121,'PC Receitas'!$N$4:$O$14,2,FALSE)</f>
        <v>#N/A</v>
      </c>
    </row>
    <row r="122" spans="3:20" ht="19.5" customHeight="1" thickTop="1" thickBot="1" x14ac:dyDescent="0.25">
      <c r="C122" s="58"/>
      <c r="D122" s="58"/>
      <c r="E122" s="58"/>
      <c r="F122" s="58"/>
      <c r="G122" s="58"/>
      <c r="H122" s="58"/>
      <c r="I122" s="59"/>
      <c r="J122" s="60"/>
      <c r="K122" s="57">
        <f t="shared" ca="1" si="12"/>
        <v>114050</v>
      </c>
      <c r="P122" s="188" t="e">
        <f t="shared" si="11"/>
        <v>#N/A</v>
      </c>
      <c r="Q122" s="191" t="e">
        <f t="shared" si="9"/>
        <v>#N/A</v>
      </c>
      <c r="R122" s="191" t="e">
        <f t="shared" si="10"/>
        <v>#N/A</v>
      </c>
      <c r="S122" s="191" t="e">
        <f t="shared" si="13"/>
        <v>#N/A</v>
      </c>
      <c r="T122" s="192" t="e">
        <f>VLOOKUP(D122,'PC Receitas'!$N$4:$O$14,2,FALSE)</f>
        <v>#N/A</v>
      </c>
    </row>
    <row r="123" spans="3:20" ht="19.5" customHeight="1" thickTop="1" thickBot="1" x14ac:dyDescent="0.25">
      <c r="C123" s="58"/>
      <c r="D123" s="58"/>
      <c r="E123" s="58"/>
      <c r="F123" s="58"/>
      <c r="G123" s="58"/>
      <c r="H123" s="58"/>
      <c r="I123" s="59"/>
      <c r="J123" s="60"/>
      <c r="K123" s="57">
        <f t="shared" ca="1" si="12"/>
        <v>114050</v>
      </c>
      <c r="P123" s="188" t="e">
        <f t="shared" si="11"/>
        <v>#N/A</v>
      </c>
      <c r="Q123" s="191" t="e">
        <f t="shared" si="9"/>
        <v>#N/A</v>
      </c>
      <c r="R123" s="191" t="e">
        <f t="shared" si="10"/>
        <v>#N/A</v>
      </c>
      <c r="S123" s="191" t="e">
        <f t="shared" si="13"/>
        <v>#N/A</v>
      </c>
      <c r="T123" s="192" t="e">
        <f>VLOOKUP(D123,'PC Receitas'!$N$4:$O$14,2,FALSE)</f>
        <v>#N/A</v>
      </c>
    </row>
    <row r="124" spans="3:20" ht="19.5" customHeight="1" thickTop="1" thickBot="1" x14ac:dyDescent="0.25">
      <c r="C124" s="58"/>
      <c r="D124" s="58"/>
      <c r="E124" s="58"/>
      <c r="F124" s="58"/>
      <c r="G124" s="58"/>
      <c r="H124" s="58"/>
      <c r="I124" s="59"/>
      <c r="J124" s="60"/>
      <c r="K124" s="57">
        <f t="shared" ca="1" si="12"/>
        <v>114050</v>
      </c>
      <c r="P124" s="188" t="e">
        <f t="shared" si="11"/>
        <v>#N/A</v>
      </c>
      <c r="Q124" s="191" t="e">
        <f t="shared" si="9"/>
        <v>#N/A</v>
      </c>
      <c r="R124" s="191" t="e">
        <f t="shared" si="10"/>
        <v>#N/A</v>
      </c>
      <c r="S124" s="191" t="e">
        <f t="shared" si="13"/>
        <v>#N/A</v>
      </c>
      <c r="T124" s="192" t="e">
        <f>VLOOKUP(D124,'PC Receitas'!$N$4:$O$14,2,FALSE)</f>
        <v>#N/A</v>
      </c>
    </row>
    <row r="125" spans="3:20" ht="19.5" customHeight="1" thickTop="1" thickBot="1" x14ac:dyDescent="0.25">
      <c r="C125" s="58"/>
      <c r="D125" s="58"/>
      <c r="E125" s="58"/>
      <c r="F125" s="58"/>
      <c r="G125" s="58"/>
      <c r="H125" s="58"/>
      <c r="I125" s="59"/>
      <c r="J125" s="60"/>
      <c r="K125" s="57">
        <f t="shared" ca="1" si="12"/>
        <v>114050</v>
      </c>
      <c r="P125" s="188" t="e">
        <f t="shared" si="11"/>
        <v>#N/A</v>
      </c>
      <c r="Q125" s="191" t="e">
        <f t="shared" si="9"/>
        <v>#N/A</v>
      </c>
      <c r="R125" s="191" t="e">
        <f t="shared" si="10"/>
        <v>#N/A</v>
      </c>
      <c r="S125" s="191" t="e">
        <f t="shared" si="13"/>
        <v>#N/A</v>
      </c>
      <c r="T125" s="192" t="e">
        <f>VLOOKUP(D125,'PC Receitas'!$N$4:$O$14,2,FALSE)</f>
        <v>#N/A</v>
      </c>
    </row>
    <row r="126" spans="3:20" ht="19.5" customHeight="1" thickTop="1" thickBot="1" x14ac:dyDescent="0.25">
      <c r="C126" s="58"/>
      <c r="D126" s="58"/>
      <c r="E126" s="58"/>
      <c r="F126" s="58"/>
      <c r="G126" s="58"/>
      <c r="H126" s="58"/>
      <c r="I126" s="59"/>
      <c r="J126" s="60"/>
      <c r="K126" s="57">
        <f t="shared" ca="1" si="12"/>
        <v>114050</v>
      </c>
      <c r="P126" s="188" t="e">
        <f t="shared" si="11"/>
        <v>#N/A</v>
      </c>
      <c r="Q126" s="191" t="e">
        <f t="shared" si="9"/>
        <v>#N/A</v>
      </c>
      <c r="R126" s="191" t="e">
        <f t="shared" si="10"/>
        <v>#N/A</v>
      </c>
      <c r="S126" s="191" t="e">
        <f t="shared" si="13"/>
        <v>#N/A</v>
      </c>
      <c r="T126" s="192" t="e">
        <f>VLOOKUP(D126,'PC Receitas'!$N$4:$O$14,2,FALSE)</f>
        <v>#N/A</v>
      </c>
    </row>
    <row r="127" spans="3:20" ht="19.5" customHeight="1" thickTop="1" thickBot="1" x14ac:dyDescent="0.25">
      <c r="C127" s="58"/>
      <c r="D127" s="58"/>
      <c r="E127" s="58"/>
      <c r="F127" s="58"/>
      <c r="G127" s="58"/>
      <c r="H127" s="58"/>
      <c r="I127" s="59"/>
      <c r="J127" s="60"/>
      <c r="K127" s="57">
        <f t="shared" ca="1" si="12"/>
        <v>114050</v>
      </c>
      <c r="P127" s="188" t="e">
        <f t="shared" si="11"/>
        <v>#N/A</v>
      </c>
      <c r="Q127" s="191" t="e">
        <f t="shared" si="9"/>
        <v>#N/A</v>
      </c>
      <c r="R127" s="191" t="e">
        <f t="shared" si="10"/>
        <v>#N/A</v>
      </c>
      <c r="S127" s="191" t="e">
        <f t="shared" si="13"/>
        <v>#N/A</v>
      </c>
      <c r="T127" s="192" t="e">
        <f>VLOOKUP(D127,'PC Receitas'!$N$4:$O$14,2,FALSE)</f>
        <v>#N/A</v>
      </c>
    </row>
    <row r="128" spans="3:20" ht="19.5" customHeight="1" thickTop="1" thickBot="1" x14ac:dyDescent="0.25">
      <c r="C128" s="58"/>
      <c r="D128" s="58"/>
      <c r="E128" s="58"/>
      <c r="F128" s="58"/>
      <c r="G128" s="58"/>
      <c r="H128" s="58"/>
      <c r="I128" s="59"/>
      <c r="J128" s="60"/>
      <c r="K128" s="57">
        <f t="shared" ca="1" si="12"/>
        <v>114050</v>
      </c>
      <c r="P128" s="188" t="e">
        <f t="shared" si="11"/>
        <v>#N/A</v>
      </c>
      <c r="Q128" s="191" t="e">
        <f t="shared" si="9"/>
        <v>#N/A</v>
      </c>
      <c r="R128" s="191" t="e">
        <f t="shared" si="10"/>
        <v>#N/A</v>
      </c>
      <c r="S128" s="191" t="e">
        <f t="shared" si="13"/>
        <v>#N/A</v>
      </c>
      <c r="T128" s="192" t="e">
        <f>VLOOKUP(D128,'PC Receitas'!$N$4:$O$14,2,FALSE)</f>
        <v>#N/A</v>
      </c>
    </row>
    <row r="129" spans="3:20" ht="19.5" customHeight="1" thickTop="1" thickBot="1" x14ac:dyDescent="0.25">
      <c r="C129" s="58"/>
      <c r="D129" s="58"/>
      <c r="E129" s="58"/>
      <c r="F129" s="58"/>
      <c r="G129" s="58"/>
      <c r="H129" s="58"/>
      <c r="I129" s="59"/>
      <c r="J129" s="60"/>
      <c r="K129" s="57">
        <f t="shared" ca="1" si="12"/>
        <v>114050</v>
      </c>
      <c r="P129" s="188" t="e">
        <f t="shared" si="11"/>
        <v>#N/A</v>
      </c>
      <c r="Q129" s="191" t="e">
        <f t="shared" si="9"/>
        <v>#N/A</v>
      </c>
      <c r="R129" s="191" t="e">
        <f t="shared" si="10"/>
        <v>#N/A</v>
      </c>
      <c r="S129" s="191" t="e">
        <f t="shared" si="13"/>
        <v>#N/A</v>
      </c>
      <c r="T129" s="192" t="e">
        <f>VLOOKUP(D129,'PC Receitas'!$N$4:$O$14,2,FALSE)</f>
        <v>#N/A</v>
      </c>
    </row>
    <row r="130" spans="3:20" ht="19.5" customHeight="1" thickTop="1" thickBot="1" x14ac:dyDescent="0.25">
      <c r="C130" s="58"/>
      <c r="D130" s="58"/>
      <c r="E130" s="58"/>
      <c r="F130" s="58"/>
      <c r="G130" s="58"/>
      <c r="H130" s="58"/>
      <c r="I130" s="59"/>
      <c r="J130" s="60"/>
      <c r="K130" s="57">
        <f t="shared" ca="1" si="12"/>
        <v>114050</v>
      </c>
      <c r="P130" s="188" t="e">
        <f t="shared" si="11"/>
        <v>#N/A</v>
      </c>
      <c r="Q130" s="191" t="e">
        <f t="shared" si="9"/>
        <v>#N/A</v>
      </c>
      <c r="R130" s="191" t="e">
        <f t="shared" si="10"/>
        <v>#N/A</v>
      </c>
      <c r="S130" s="191" t="e">
        <f t="shared" si="13"/>
        <v>#N/A</v>
      </c>
      <c r="T130" s="192" t="e">
        <f>VLOOKUP(D130,'PC Receitas'!$N$4:$O$14,2,FALSE)</f>
        <v>#N/A</v>
      </c>
    </row>
    <row r="131" spans="3:20" ht="19.5" customHeight="1" thickTop="1" thickBot="1" x14ac:dyDescent="0.25">
      <c r="C131" s="58"/>
      <c r="D131" s="58"/>
      <c r="E131" s="58"/>
      <c r="F131" s="58"/>
      <c r="G131" s="58"/>
      <c r="H131" s="58"/>
      <c r="I131" s="59"/>
      <c r="J131" s="60"/>
      <c r="K131" s="57">
        <f t="shared" ca="1" si="12"/>
        <v>114050</v>
      </c>
      <c r="P131" s="188" t="e">
        <f t="shared" si="11"/>
        <v>#N/A</v>
      </c>
      <c r="Q131" s="191" t="e">
        <f t="shared" si="9"/>
        <v>#N/A</v>
      </c>
      <c r="R131" s="191" t="e">
        <f t="shared" si="10"/>
        <v>#N/A</v>
      </c>
      <c r="S131" s="191" t="e">
        <f t="shared" si="13"/>
        <v>#N/A</v>
      </c>
      <c r="T131" s="192" t="e">
        <f>VLOOKUP(D131,'PC Receitas'!$N$4:$O$14,2,FALSE)</f>
        <v>#N/A</v>
      </c>
    </row>
    <row r="132" spans="3:20" ht="19.5" customHeight="1" thickTop="1" thickBot="1" x14ac:dyDescent="0.25">
      <c r="C132" s="58"/>
      <c r="D132" s="58"/>
      <c r="E132" s="58"/>
      <c r="F132" s="58"/>
      <c r="G132" s="58"/>
      <c r="H132" s="58"/>
      <c r="I132" s="59"/>
      <c r="J132" s="60"/>
      <c r="K132" s="57">
        <f t="shared" ca="1" si="12"/>
        <v>114050</v>
      </c>
      <c r="P132" s="188" t="e">
        <f t="shared" si="11"/>
        <v>#N/A</v>
      </c>
      <c r="Q132" s="191" t="e">
        <f t="shared" si="9"/>
        <v>#N/A</v>
      </c>
      <c r="R132" s="191" t="e">
        <f t="shared" si="10"/>
        <v>#N/A</v>
      </c>
      <c r="S132" s="191" t="e">
        <f t="shared" si="13"/>
        <v>#N/A</v>
      </c>
      <c r="T132" s="192" t="e">
        <f>VLOOKUP(D132,'PC Receitas'!$N$4:$O$14,2,FALSE)</f>
        <v>#N/A</v>
      </c>
    </row>
    <row r="133" spans="3:20" ht="19.5" customHeight="1" thickTop="1" thickBot="1" x14ac:dyDescent="0.25">
      <c r="C133" s="58"/>
      <c r="D133" s="58"/>
      <c r="E133" s="58"/>
      <c r="F133" s="58"/>
      <c r="G133" s="58"/>
      <c r="H133" s="58"/>
      <c r="I133" s="59"/>
      <c r="J133" s="60"/>
      <c r="K133" s="57">
        <f t="shared" ca="1" si="12"/>
        <v>114050</v>
      </c>
      <c r="P133" s="188" t="e">
        <f t="shared" si="11"/>
        <v>#N/A</v>
      </c>
      <c r="Q133" s="191" t="e">
        <f t="shared" si="9"/>
        <v>#N/A</v>
      </c>
      <c r="R133" s="191" t="e">
        <f t="shared" si="10"/>
        <v>#N/A</v>
      </c>
      <c r="S133" s="191" t="e">
        <f t="shared" si="13"/>
        <v>#N/A</v>
      </c>
      <c r="T133" s="192" t="e">
        <f>VLOOKUP(D133,'PC Receitas'!$N$4:$O$14,2,FALSE)</f>
        <v>#N/A</v>
      </c>
    </row>
    <row r="134" spans="3:20" ht="19.5" customHeight="1" thickTop="1" thickBot="1" x14ac:dyDescent="0.25">
      <c r="C134" s="58"/>
      <c r="D134" s="58"/>
      <c r="E134" s="58"/>
      <c r="F134" s="58"/>
      <c r="G134" s="58"/>
      <c r="H134" s="58"/>
      <c r="I134" s="59"/>
      <c r="J134" s="60"/>
      <c r="K134" s="57">
        <f t="shared" ca="1" si="12"/>
        <v>114050</v>
      </c>
      <c r="P134" s="188" t="e">
        <f t="shared" si="11"/>
        <v>#N/A</v>
      </c>
      <c r="Q134" s="191" t="e">
        <f t="shared" ref="Q134:Q197" si="14">IF(T134="Despesas_de_Moradia","Despesa",IF(T134="Despesas_com_Alimentacao","Despesa",IF(T134="Despesas_com_Saude","Despesa","")))</f>
        <v>#N/A</v>
      </c>
      <c r="R134" s="191" t="e">
        <f t="shared" ref="R134:R197" si="15">IF(T134="Renda_Familiar","Receita",IF(T134="Receitas_com_Aplicacoes_Financeiras","Receita",IF(T134="Outras_Receitas","Receita","")))</f>
        <v>#N/A</v>
      </c>
      <c r="S134" s="191" t="e">
        <f t="shared" si="13"/>
        <v>#N/A</v>
      </c>
      <c r="T134" s="192" t="e">
        <f>VLOOKUP(D134,'PC Receitas'!$N$4:$O$14,2,FALSE)</f>
        <v>#N/A</v>
      </c>
    </row>
    <row r="135" spans="3:20" ht="19.5" customHeight="1" thickTop="1" thickBot="1" x14ac:dyDescent="0.25">
      <c r="C135" s="58"/>
      <c r="D135" s="58"/>
      <c r="E135" s="58"/>
      <c r="F135" s="58"/>
      <c r="G135" s="58"/>
      <c r="H135" s="58"/>
      <c r="I135" s="59"/>
      <c r="J135" s="60"/>
      <c r="K135" s="57">
        <f t="shared" ca="1" si="12"/>
        <v>114050</v>
      </c>
      <c r="P135" s="188" t="e">
        <f t="shared" si="11"/>
        <v>#N/A</v>
      </c>
      <c r="Q135" s="191" t="e">
        <f t="shared" si="14"/>
        <v>#N/A</v>
      </c>
      <c r="R135" s="191" t="e">
        <f t="shared" si="15"/>
        <v>#N/A</v>
      </c>
      <c r="S135" s="191" t="e">
        <f t="shared" si="13"/>
        <v>#N/A</v>
      </c>
      <c r="T135" s="192" t="e">
        <f>VLOOKUP(D135,'PC Receitas'!$N$4:$O$14,2,FALSE)</f>
        <v>#N/A</v>
      </c>
    </row>
    <row r="136" spans="3:20" ht="19.5" customHeight="1" thickTop="1" thickBot="1" x14ac:dyDescent="0.25">
      <c r="C136" s="58"/>
      <c r="D136" s="58"/>
      <c r="E136" s="58"/>
      <c r="F136" s="58"/>
      <c r="G136" s="58"/>
      <c r="H136" s="58"/>
      <c r="I136" s="59"/>
      <c r="J136" s="60"/>
      <c r="K136" s="57">
        <f t="shared" ca="1" si="12"/>
        <v>114050</v>
      </c>
      <c r="P136" s="188" t="e">
        <f t="shared" si="11"/>
        <v>#N/A</v>
      </c>
      <c r="Q136" s="191" t="e">
        <f t="shared" si="14"/>
        <v>#N/A</v>
      </c>
      <c r="R136" s="191" t="e">
        <f t="shared" si="15"/>
        <v>#N/A</v>
      </c>
      <c r="S136" s="191" t="e">
        <f t="shared" si="13"/>
        <v>#N/A</v>
      </c>
      <c r="T136" s="192" t="e">
        <f>VLOOKUP(D136,'PC Receitas'!$N$4:$O$14,2,FALSE)</f>
        <v>#N/A</v>
      </c>
    </row>
    <row r="137" spans="3:20" ht="19.5" customHeight="1" thickTop="1" thickBot="1" x14ac:dyDescent="0.25">
      <c r="C137" s="58"/>
      <c r="D137" s="58"/>
      <c r="E137" s="58"/>
      <c r="F137" s="58"/>
      <c r="G137" s="58"/>
      <c r="H137" s="58"/>
      <c r="I137" s="59"/>
      <c r="J137" s="60"/>
      <c r="K137" s="57">
        <f t="shared" ca="1" si="12"/>
        <v>114050</v>
      </c>
      <c r="P137" s="188" t="e">
        <f t="shared" si="11"/>
        <v>#N/A</v>
      </c>
      <c r="Q137" s="191" t="e">
        <f t="shared" si="14"/>
        <v>#N/A</v>
      </c>
      <c r="R137" s="191" t="e">
        <f t="shared" si="15"/>
        <v>#N/A</v>
      </c>
      <c r="S137" s="191" t="e">
        <f t="shared" si="13"/>
        <v>#N/A</v>
      </c>
      <c r="T137" s="192" t="e">
        <f>VLOOKUP(D137,'PC Receitas'!$N$4:$O$14,2,FALSE)</f>
        <v>#N/A</v>
      </c>
    </row>
    <row r="138" spans="3:20" ht="19.5" customHeight="1" thickTop="1" thickBot="1" x14ac:dyDescent="0.25">
      <c r="C138" s="58"/>
      <c r="D138" s="58"/>
      <c r="E138" s="58"/>
      <c r="F138" s="58"/>
      <c r="G138" s="58"/>
      <c r="H138" s="58"/>
      <c r="I138" s="59"/>
      <c r="J138" s="60"/>
      <c r="K138" s="57">
        <f t="shared" ca="1" si="12"/>
        <v>114050</v>
      </c>
      <c r="P138" s="188" t="e">
        <f t="shared" si="11"/>
        <v>#N/A</v>
      </c>
      <c r="Q138" s="191" t="e">
        <f t="shared" si="14"/>
        <v>#N/A</v>
      </c>
      <c r="R138" s="191" t="e">
        <f t="shared" si="15"/>
        <v>#N/A</v>
      </c>
      <c r="S138" s="191" t="e">
        <f t="shared" si="13"/>
        <v>#N/A</v>
      </c>
      <c r="T138" s="192" t="e">
        <f>VLOOKUP(D138,'PC Receitas'!$N$4:$O$14,2,FALSE)</f>
        <v>#N/A</v>
      </c>
    </row>
    <row r="139" spans="3:20" ht="19.5" customHeight="1" thickTop="1" thickBot="1" x14ac:dyDescent="0.25">
      <c r="C139" s="58"/>
      <c r="D139" s="58"/>
      <c r="E139" s="58"/>
      <c r="F139" s="58"/>
      <c r="G139" s="58"/>
      <c r="H139" s="58"/>
      <c r="I139" s="59"/>
      <c r="J139" s="60"/>
      <c r="K139" s="57">
        <f t="shared" ca="1" si="12"/>
        <v>114050</v>
      </c>
      <c r="P139" s="188" t="e">
        <f t="shared" si="11"/>
        <v>#N/A</v>
      </c>
      <c r="Q139" s="191" t="e">
        <f t="shared" si="14"/>
        <v>#N/A</v>
      </c>
      <c r="R139" s="191" t="e">
        <f t="shared" si="15"/>
        <v>#N/A</v>
      </c>
      <c r="S139" s="191" t="e">
        <f t="shared" si="13"/>
        <v>#N/A</v>
      </c>
      <c r="T139" s="192" t="e">
        <f>VLOOKUP(D139,'PC Receitas'!$N$4:$O$14,2,FALSE)</f>
        <v>#N/A</v>
      </c>
    </row>
    <row r="140" spans="3:20" ht="19.5" customHeight="1" thickTop="1" thickBot="1" x14ac:dyDescent="0.25">
      <c r="C140" s="58"/>
      <c r="D140" s="58"/>
      <c r="E140" s="58"/>
      <c r="F140" s="58"/>
      <c r="G140" s="58"/>
      <c r="H140" s="58"/>
      <c r="I140" s="59"/>
      <c r="J140" s="60"/>
      <c r="K140" s="57">
        <f t="shared" ca="1" si="12"/>
        <v>114050</v>
      </c>
      <c r="P140" s="188" t="e">
        <f t="shared" si="11"/>
        <v>#N/A</v>
      </c>
      <c r="Q140" s="191" t="e">
        <f t="shared" si="14"/>
        <v>#N/A</v>
      </c>
      <c r="R140" s="191" t="e">
        <f t="shared" si="15"/>
        <v>#N/A</v>
      </c>
      <c r="S140" s="191" t="e">
        <f t="shared" si="13"/>
        <v>#N/A</v>
      </c>
      <c r="T140" s="192" t="e">
        <f>VLOOKUP(D140,'PC Receitas'!$N$4:$O$14,2,FALSE)</f>
        <v>#N/A</v>
      </c>
    </row>
    <row r="141" spans="3:20" ht="19.5" customHeight="1" thickTop="1" thickBot="1" x14ac:dyDescent="0.25">
      <c r="C141" s="58"/>
      <c r="D141" s="58"/>
      <c r="E141" s="58"/>
      <c r="F141" s="58"/>
      <c r="G141" s="58"/>
      <c r="H141" s="58"/>
      <c r="I141" s="59"/>
      <c r="J141" s="60"/>
      <c r="K141" s="57">
        <f t="shared" ca="1" si="12"/>
        <v>114050</v>
      </c>
      <c r="P141" s="188" t="e">
        <f t="shared" si="11"/>
        <v>#N/A</v>
      </c>
      <c r="Q141" s="191" t="e">
        <f t="shared" si="14"/>
        <v>#N/A</v>
      </c>
      <c r="R141" s="191" t="e">
        <f t="shared" si="15"/>
        <v>#N/A</v>
      </c>
      <c r="S141" s="191" t="e">
        <f t="shared" si="13"/>
        <v>#N/A</v>
      </c>
      <c r="T141" s="192" t="e">
        <f>VLOOKUP(D141,'PC Receitas'!$N$4:$O$14,2,FALSE)</f>
        <v>#N/A</v>
      </c>
    </row>
    <row r="142" spans="3:20" ht="19.5" customHeight="1" thickTop="1" thickBot="1" x14ac:dyDescent="0.25">
      <c r="C142" s="58"/>
      <c r="D142" s="58"/>
      <c r="E142" s="58"/>
      <c r="F142" s="58"/>
      <c r="G142" s="58"/>
      <c r="H142" s="58"/>
      <c r="I142" s="59"/>
      <c r="J142" s="60"/>
      <c r="K142" s="57">
        <f t="shared" ca="1" si="12"/>
        <v>114050</v>
      </c>
      <c r="P142" s="188" t="e">
        <f t="shared" si="11"/>
        <v>#N/A</v>
      </c>
      <c r="Q142" s="191" t="e">
        <f t="shared" si="14"/>
        <v>#N/A</v>
      </c>
      <c r="R142" s="191" t="e">
        <f t="shared" si="15"/>
        <v>#N/A</v>
      </c>
      <c r="S142" s="191" t="e">
        <f t="shared" si="13"/>
        <v>#N/A</v>
      </c>
      <c r="T142" s="192" t="e">
        <f>VLOOKUP(D142,'PC Receitas'!$N$4:$O$14,2,FALSE)</f>
        <v>#N/A</v>
      </c>
    </row>
    <row r="143" spans="3:20" ht="19.5" customHeight="1" thickTop="1" thickBot="1" x14ac:dyDescent="0.25">
      <c r="C143" s="58"/>
      <c r="D143" s="58"/>
      <c r="E143" s="58"/>
      <c r="F143" s="58"/>
      <c r="G143" s="58"/>
      <c r="H143" s="58"/>
      <c r="I143" s="59"/>
      <c r="J143" s="60"/>
      <c r="K143" s="57">
        <f t="shared" ca="1" si="12"/>
        <v>114050</v>
      </c>
      <c r="P143" s="188" t="e">
        <f t="shared" si="11"/>
        <v>#N/A</v>
      </c>
      <c r="Q143" s="191" t="e">
        <f t="shared" si="14"/>
        <v>#N/A</v>
      </c>
      <c r="R143" s="191" t="e">
        <f t="shared" si="15"/>
        <v>#N/A</v>
      </c>
      <c r="S143" s="191" t="e">
        <f t="shared" si="13"/>
        <v>#N/A</v>
      </c>
      <c r="T143" s="192" t="e">
        <f>VLOOKUP(D143,'PC Receitas'!$N$4:$O$14,2,FALSE)</f>
        <v>#N/A</v>
      </c>
    </row>
    <row r="144" spans="3:20" ht="19.5" customHeight="1" thickTop="1" thickBot="1" x14ac:dyDescent="0.25">
      <c r="C144" s="58"/>
      <c r="D144" s="58"/>
      <c r="E144" s="58"/>
      <c r="F144" s="58"/>
      <c r="G144" s="58"/>
      <c r="H144" s="58"/>
      <c r="I144" s="59"/>
      <c r="J144" s="60"/>
      <c r="K144" s="57">
        <f t="shared" ca="1" si="12"/>
        <v>114050</v>
      </c>
      <c r="P144" s="188" t="e">
        <f t="shared" ref="P144:P207" si="16">IF(T144="Despesas_com_Transportes","Despesa",IF(T144="Despesas_com_Lazer_e_Informacao","Despesa",IF(T144="Outras_Despesas","Despesa",IF(T144="Imposto_de_Renda","Despesa",IF(T144="Investimentos_Bens","Despesa","")))))</f>
        <v>#N/A</v>
      </c>
      <c r="Q144" s="191" t="e">
        <f t="shared" si="14"/>
        <v>#N/A</v>
      </c>
      <c r="R144" s="191" t="e">
        <f t="shared" si="15"/>
        <v>#N/A</v>
      </c>
      <c r="S144" s="191" t="e">
        <f t="shared" si="13"/>
        <v>#N/A</v>
      </c>
      <c r="T144" s="192" t="e">
        <f>VLOOKUP(D144,'PC Receitas'!$N$4:$O$14,2,FALSE)</f>
        <v>#N/A</v>
      </c>
    </row>
    <row r="145" spans="3:20" ht="19.5" customHeight="1" thickTop="1" thickBot="1" x14ac:dyDescent="0.25">
      <c r="C145" s="58"/>
      <c r="D145" s="58"/>
      <c r="E145" s="58"/>
      <c r="F145" s="58"/>
      <c r="G145" s="58"/>
      <c r="H145" s="58"/>
      <c r="I145" s="59"/>
      <c r="J145" s="60"/>
      <c r="K145" s="57">
        <f t="shared" ca="1" si="12"/>
        <v>114050</v>
      </c>
      <c r="P145" s="188" t="e">
        <f t="shared" si="16"/>
        <v>#N/A</v>
      </c>
      <c r="Q145" s="191" t="e">
        <f t="shared" si="14"/>
        <v>#N/A</v>
      </c>
      <c r="R145" s="191" t="e">
        <f t="shared" si="15"/>
        <v>#N/A</v>
      </c>
      <c r="S145" s="191" t="e">
        <f t="shared" si="13"/>
        <v>#N/A</v>
      </c>
      <c r="T145" s="192" t="e">
        <f>VLOOKUP(D145,'PC Receitas'!$N$4:$O$14,2,FALSE)</f>
        <v>#N/A</v>
      </c>
    </row>
    <row r="146" spans="3:20" ht="19.5" customHeight="1" thickTop="1" thickBot="1" x14ac:dyDescent="0.25">
      <c r="C146" s="58"/>
      <c r="D146" s="58"/>
      <c r="E146" s="58"/>
      <c r="F146" s="58"/>
      <c r="G146" s="58"/>
      <c r="H146" s="58"/>
      <c r="I146" s="59"/>
      <c r="J146" s="60"/>
      <c r="K146" s="57">
        <f t="shared" ca="1" si="12"/>
        <v>114050</v>
      </c>
      <c r="P146" s="188" t="e">
        <f t="shared" si="16"/>
        <v>#N/A</v>
      </c>
      <c r="Q146" s="191" t="e">
        <f t="shared" si="14"/>
        <v>#N/A</v>
      </c>
      <c r="R146" s="191" t="e">
        <f t="shared" si="15"/>
        <v>#N/A</v>
      </c>
      <c r="S146" s="191" t="e">
        <f t="shared" si="13"/>
        <v>#N/A</v>
      </c>
      <c r="T146" s="192"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114050</v>
      </c>
      <c r="P147" s="188" t="e">
        <f t="shared" si="16"/>
        <v>#N/A</v>
      </c>
      <c r="Q147" s="191" t="e">
        <f t="shared" si="14"/>
        <v>#N/A</v>
      </c>
      <c r="R147" s="191" t="e">
        <f t="shared" si="15"/>
        <v>#N/A</v>
      </c>
      <c r="S147" s="191" t="e">
        <f t="shared" si="13"/>
        <v>#N/A</v>
      </c>
      <c r="T147" s="192" t="e">
        <f>VLOOKUP(D147,'PC Receitas'!$N$4:$O$14,2,FALSE)</f>
        <v>#N/A</v>
      </c>
    </row>
    <row r="148" spans="3:20" ht="19.5" customHeight="1" thickTop="1" thickBot="1" x14ac:dyDescent="0.25">
      <c r="C148" s="58"/>
      <c r="D148" s="58"/>
      <c r="E148" s="58"/>
      <c r="F148" s="58"/>
      <c r="G148" s="58"/>
      <c r="H148" s="58"/>
      <c r="I148" s="59"/>
      <c r="J148" s="60"/>
      <c r="K148" s="57">
        <f t="shared" ca="1" si="17"/>
        <v>114050</v>
      </c>
      <c r="P148" s="188" t="e">
        <f t="shared" si="16"/>
        <v>#N/A</v>
      </c>
      <c r="Q148" s="191" t="e">
        <f t="shared" si="14"/>
        <v>#N/A</v>
      </c>
      <c r="R148" s="191" t="e">
        <f t="shared" si="15"/>
        <v>#N/A</v>
      </c>
      <c r="S148" s="191" t="e">
        <f t="shared" ref="S148:S211" si="18">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ca="1" si="17"/>
        <v>114050</v>
      </c>
      <c r="P149" s="188" t="e">
        <f t="shared" si="16"/>
        <v>#N/A</v>
      </c>
      <c r="Q149" s="191" t="e">
        <f t="shared" si="14"/>
        <v>#N/A</v>
      </c>
      <c r="R149" s="191" t="e">
        <f t="shared" si="15"/>
        <v>#N/A</v>
      </c>
      <c r="S149" s="191" t="e">
        <f t="shared" si="18"/>
        <v>#N/A</v>
      </c>
      <c r="T149" s="192" t="e">
        <f>VLOOKUP(D149,'PC Receitas'!$N$4:$O$14,2,FALSE)</f>
        <v>#N/A</v>
      </c>
    </row>
    <row r="150" spans="3:20" ht="19.5" customHeight="1" thickTop="1" thickBot="1" x14ac:dyDescent="0.25">
      <c r="C150" s="58"/>
      <c r="D150" s="58"/>
      <c r="E150" s="58"/>
      <c r="F150" s="58"/>
      <c r="G150" s="58"/>
      <c r="H150" s="58"/>
      <c r="I150" s="59"/>
      <c r="J150" s="60"/>
      <c r="K150" s="57">
        <f t="shared" ca="1" si="17"/>
        <v>114050</v>
      </c>
      <c r="P150" s="188" t="e">
        <f t="shared" si="16"/>
        <v>#N/A</v>
      </c>
      <c r="Q150" s="191" t="e">
        <f t="shared" si="14"/>
        <v>#N/A</v>
      </c>
      <c r="R150" s="191" t="e">
        <f t="shared" si="15"/>
        <v>#N/A</v>
      </c>
      <c r="S150" s="191" t="e">
        <f t="shared" si="18"/>
        <v>#N/A</v>
      </c>
      <c r="T150" s="192" t="e">
        <f>VLOOKUP(D150,'PC Receitas'!$N$4:$O$14,2,FALSE)</f>
        <v>#N/A</v>
      </c>
    </row>
    <row r="151" spans="3:20" ht="19.5" customHeight="1" thickTop="1" thickBot="1" x14ac:dyDescent="0.25">
      <c r="C151" s="58"/>
      <c r="D151" s="58"/>
      <c r="E151" s="58"/>
      <c r="F151" s="58"/>
      <c r="G151" s="58"/>
      <c r="H151" s="58"/>
      <c r="I151" s="59"/>
      <c r="J151" s="60"/>
      <c r="K151" s="57">
        <f t="shared" ca="1" si="17"/>
        <v>114050</v>
      </c>
      <c r="P151" s="188" t="e">
        <f t="shared" si="16"/>
        <v>#N/A</v>
      </c>
      <c r="Q151" s="191" t="e">
        <f t="shared" si="14"/>
        <v>#N/A</v>
      </c>
      <c r="R151" s="191" t="e">
        <f t="shared" si="15"/>
        <v>#N/A</v>
      </c>
      <c r="S151" s="191" t="e">
        <f t="shared" si="18"/>
        <v>#N/A</v>
      </c>
      <c r="T151" s="192" t="e">
        <f>VLOOKUP(D151,'PC Receitas'!$N$4:$O$14,2,FALSE)</f>
        <v>#N/A</v>
      </c>
    </row>
    <row r="152" spans="3:20" ht="19.5" customHeight="1" thickTop="1" thickBot="1" x14ac:dyDescent="0.25">
      <c r="C152" s="58"/>
      <c r="D152" s="58"/>
      <c r="E152" s="58"/>
      <c r="F152" s="58"/>
      <c r="G152" s="58"/>
      <c r="H152" s="58"/>
      <c r="I152" s="59"/>
      <c r="J152" s="60"/>
      <c r="K152" s="57">
        <f t="shared" ca="1" si="17"/>
        <v>114050</v>
      </c>
      <c r="P152" s="188" t="e">
        <f t="shared" si="16"/>
        <v>#N/A</v>
      </c>
      <c r="Q152" s="191" t="e">
        <f t="shared" si="14"/>
        <v>#N/A</v>
      </c>
      <c r="R152" s="191" t="e">
        <f t="shared" si="15"/>
        <v>#N/A</v>
      </c>
      <c r="S152" s="191" t="e">
        <f t="shared" si="18"/>
        <v>#N/A</v>
      </c>
      <c r="T152" s="192" t="e">
        <f>VLOOKUP(D152,'PC Receitas'!$N$4:$O$14,2,FALSE)</f>
        <v>#N/A</v>
      </c>
    </row>
    <row r="153" spans="3:20" ht="19.5" customHeight="1" thickTop="1" thickBot="1" x14ac:dyDescent="0.25">
      <c r="C153" s="58"/>
      <c r="D153" s="58"/>
      <c r="E153" s="58"/>
      <c r="F153" s="58"/>
      <c r="G153" s="58"/>
      <c r="H153" s="58"/>
      <c r="I153" s="59"/>
      <c r="J153" s="60"/>
      <c r="K153" s="57">
        <f t="shared" ca="1" si="17"/>
        <v>114050</v>
      </c>
      <c r="P153" s="188" t="e">
        <f t="shared" si="16"/>
        <v>#N/A</v>
      </c>
      <c r="Q153" s="191" t="e">
        <f t="shared" si="14"/>
        <v>#N/A</v>
      </c>
      <c r="R153" s="191" t="e">
        <f t="shared" si="15"/>
        <v>#N/A</v>
      </c>
      <c r="S153" s="191" t="e">
        <f t="shared" si="18"/>
        <v>#N/A</v>
      </c>
      <c r="T153" s="192" t="e">
        <f>VLOOKUP(D153,'PC Receitas'!$N$4:$O$14,2,FALSE)</f>
        <v>#N/A</v>
      </c>
    </row>
    <row r="154" spans="3:20" ht="19.5" customHeight="1" thickTop="1" thickBot="1" x14ac:dyDescent="0.25">
      <c r="C154" s="58"/>
      <c r="D154" s="58"/>
      <c r="E154" s="58"/>
      <c r="F154" s="58"/>
      <c r="G154" s="58"/>
      <c r="H154" s="58"/>
      <c r="I154" s="59"/>
      <c r="J154" s="60"/>
      <c r="K154" s="57">
        <f t="shared" ca="1" si="17"/>
        <v>114050</v>
      </c>
      <c r="P154" s="188" t="e">
        <f t="shared" si="16"/>
        <v>#N/A</v>
      </c>
      <c r="Q154" s="191" t="e">
        <f t="shared" si="14"/>
        <v>#N/A</v>
      </c>
      <c r="R154" s="191" t="e">
        <f t="shared" si="15"/>
        <v>#N/A</v>
      </c>
      <c r="S154" s="191" t="e">
        <f t="shared" si="18"/>
        <v>#N/A</v>
      </c>
      <c r="T154" s="192" t="e">
        <f>VLOOKUP(D154,'PC Receitas'!$N$4:$O$14,2,FALSE)</f>
        <v>#N/A</v>
      </c>
    </row>
    <row r="155" spans="3:20" ht="19.5" customHeight="1" thickTop="1" thickBot="1" x14ac:dyDescent="0.25">
      <c r="C155" s="58"/>
      <c r="D155" s="58"/>
      <c r="E155" s="58"/>
      <c r="F155" s="58"/>
      <c r="G155" s="58"/>
      <c r="H155" s="58"/>
      <c r="I155" s="59"/>
      <c r="J155" s="60"/>
      <c r="K155" s="57">
        <f t="shared" ca="1" si="17"/>
        <v>114050</v>
      </c>
      <c r="P155" s="188" t="e">
        <f t="shared" si="16"/>
        <v>#N/A</v>
      </c>
      <c r="Q155" s="191" t="e">
        <f t="shared" si="14"/>
        <v>#N/A</v>
      </c>
      <c r="R155" s="191" t="e">
        <f t="shared" si="15"/>
        <v>#N/A</v>
      </c>
      <c r="S155" s="191" t="e">
        <f t="shared" si="18"/>
        <v>#N/A</v>
      </c>
      <c r="T155" s="192" t="e">
        <f>VLOOKUP(D155,'PC Receitas'!$N$4:$O$14,2,FALSE)</f>
        <v>#N/A</v>
      </c>
    </row>
    <row r="156" spans="3:20" ht="19.5" customHeight="1" thickTop="1" thickBot="1" x14ac:dyDescent="0.25">
      <c r="C156" s="58"/>
      <c r="D156" s="58"/>
      <c r="E156" s="58"/>
      <c r="F156" s="58"/>
      <c r="G156" s="58"/>
      <c r="H156" s="58"/>
      <c r="I156" s="59"/>
      <c r="J156" s="60"/>
      <c r="K156" s="57">
        <f t="shared" ca="1" si="17"/>
        <v>114050</v>
      </c>
      <c r="P156" s="188" t="e">
        <f t="shared" si="16"/>
        <v>#N/A</v>
      </c>
      <c r="Q156" s="191" t="e">
        <f t="shared" si="14"/>
        <v>#N/A</v>
      </c>
      <c r="R156" s="191" t="e">
        <f t="shared" si="15"/>
        <v>#N/A</v>
      </c>
      <c r="S156" s="191" t="e">
        <f t="shared" si="18"/>
        <v>#N/A</v>
      </c>
      <c r="T156" s="192" t="e">
        <f>VLOOKUP(D156,'PC Receitas'!$N$4:$O$14,2,FALSE)</f>
        <v>#N/A</v>
      </c>
    </row>
    <row r="157" spans="3:20" ht="19.5" customHeight="1" thickTop="1" thickBot="1" x14ac:dyDescent="0.25">
      <c r="C157" s="58"/>
      <c r="D157" s="58"/>
      <c r="E157" s="58"/>
      <c r="F157" s="58"/>
      <c r="G157" s="58"/>
      <c r="H157" s="58"/>
      <c r="I157" s="59"/>
      <c r="J157" s="60"/>
      <c r="K157" s="57">
        <f t="shared" ca="1" si="17"/>
        <v>114050</v>
      </c>
      <c r="P157" s="188" t="e">
        <f t="shared" si="16"/>
        <v>#N/A</v>
      </c>
      <c r="Q157" s="191" t="e">
        <f t="shared" si="14"/>
        <v>#N/A</v>
      </c>
      <c r="R157" s="191" t="e">
        <f t="shared" si="15"/>
        <v>#N/A</v>
      </c>
      <c r="S157" s="191" t="e">
        <f t="shared" si="18"/>
        <v>#N/A</v>
      </c>
      <c r="T157" s="192" t="e">
        <f>VLOOKUP(D157,'PC Receitas'!$N$4:$O$14,2,FALSE)</f>
        <v>#N/A</v>
      </c>
    </row>
    <row r="158" spans="3:20" ht="19.5" customHeight="1" thickTop="1" thickBot="1" x14ac:dyDescent="0.25">
      <c r="C158" s="58"/>
      <c r="D158" s="58"/>
      <c r="E158" s="58"/>
      <c r="F158" s="58"/>
      <c r="G158" s="58"/>
      <c r="H158" s="58"/>
      <c r="I158" s="59"/>
      <c r="J158" s="60"/>
      <c r="K158" s="57">
        <f t="shared" ca="1" si="17"/>
        <v>114050</v>
      </c>
      <c r="P158" s="188" t="e">
        <f t="shared" si="16"/>
        <v>#N/A</v>
      </c>
      <c r="Q158" s="191" t="e">
        <f t="shared" si="14"/>
        <v>#N/A</v>
      </c>
      <c r="R158" s="191" t="e">
        <f t="shared" si="15"/>
        <v>#N/A</v>
      </c>
      <c r="S158" s="191" t="e">
        <f t="shared" si="18"/>
        <v>#N/A</v>
      </c>
      <c r="T158" s="192" t="e">
        <f>VLOOKUP(D158,'PC Receitas'!$N$4:$O$14,2,FALSE)</f>
        <v>#N/A</v>
      </c>
    </row>
    <row r="159" spans="3:20" ht="19.5" customHeight="1" thickTop="1" thickBot="1" x14ac:dyDescent="0.25">
      <c r="C159" s="58"/>
      <c r="D159" s="58"/>
      <c r="E159" s="58"/>
      <c r="F159" s="58"/>
      <c r="G159" s="58"/>
      <c r="H159" s="58"/>
      <c r="I159" s="59"/>
      <c r="J159" s="60"/>
      <c r="K159" s="57">
        <f t="shared" ca="1" si="17"/>
        <v>114050</v>
      </c>
      <c r="P159" s="188" t="e">
        <f t="shared" si="16"/>
        <v>#N/A</v>
      </c>
      <c r="Q159" s="191" t="e">
        <f t="shared" si="14"/>
        <v>#N/A</v>
      </c>
      <c r="R159" s="191" t="e">
        <f t="shared" si="15"/>
        <v>#N/A</v>
      </c>
      <c r="S159" s="191" t="e">
        <f t="shared" si="18"/>
        <v>#N/A</v>
      </c>
      <c r="T159" s="192" t="e">
        <f>VLOOKUP(D159,'PC Receitas'!$N$4:$O$14,2,FALSE)</f>
        <v>#N/A</v>
      </c>
    </row>
    <row r="160" spans="3:20" ht="19.5" customHeight="1" thickTop="1" thickBot="1" x14ac:dyDescent="0.25">
      <c r="C160" s="58"/>
      <c r="D160" s="58"/>
      <c r="E160" s="58"/>
      <c r="F160" s="58"/>
      <c r="G160" s="58"/>
      <c r="H160" s="58"/>
      <c r="I160" s="59"/>
      <c r="J160" s="60"/>
      <c r="K160" s="57">
        <f t="shared" ca="1" si="17"/>
        <v>114050</v>
      </c>
      <c r="P160" s="188" t="e">
        <f t="shared" si="16"/>
        <v>#N/A</v>
      </c>
      <c r="Q160" s="191" t="e">
        <f t="shared" si="14"/>
        <v>#N/A</v>
      </c>
      <c r="R160" s="191" t="e">
        <f t="shared" si="15"/>
        <v>#N/A</v>
      </c>
      <c r="S160" s="191" t="e">
        <f t="shared" si="18"/>
        <v>#N/A</v>
      </c>
      <c r="T160" s="192" t="e">
        <f>VLOOKUP(D160,'PC Receitas'!$N$4:$O$14,2,FALSE)</f>
        <v>#N/A</v>
      </c>
    </row>
    <row r="161" spans="3:20" ht="19.5" customHeight="1" thickTop="1" thickBot="1" x14ac:dyDescent="0.25">
      <c r="C161" s="58"/>
      <c r="D161" s="58"/>
      <c r="E161" s="58"/>
      <c r="F161" s="58"/>
      <c r="G161" s="58"/>
      <c r="H161" s="58"/>
      <c r="I161" s="59"/>
      <c r="J161" s="60"/>
      <c r="K161" s="57">
        <f t="shared" ca="1" si="17"/>
        <v>114050</v>
      </c>
      <c r="P161" s="188" t="e">
        <f t="shared" si="16"/>
        <v>#N/A</v>
      </c>
      <c r="Q161" s="191" t="e">
        <f t="shared" si="14"/>
        <v>#N/A</v>
      </c>
      <c r="R161" s="191" t="e">
        <f t="shared" si="15"/>
        <v>#N/A</v>
      </c>
      <c r="S161" s="191" t="e">
        <f t="shared" si="18"/>
        <v>#N/A</v>
      </c>
      <c r="T161" s="192" t="e">
        <f>VLOOKUP(D161,'PC Receitas'!$N$4:$O$14,2,FALSE)</f>
        <v>#N/A</v>
      </c>
    </row>
    <row r="162" spans="3:20" ht="19.5" customHeight="1" thickTop="1" thickBot="1" x14ac:dyDescent="0.25">
      <c r="C162" s="58"/>
      <c r="D162" s="58"/>
      <c r="E162" s="58"/>
      <c r="F162" s="58"/>
      <c r="G162" s="58"/>
      <c r="H162" s="58"/>
      <c r="I162" s="59"/>
      <c r="J162" s="60"/>
      <c r="K162" s="57">
        <f t="shared" ca="1" si="17"/>
        <v>114050</v>
      </c>
      <c r="P162" s="188" t="e">
        <f t="shared" si="16"/>
        <v>#N/A</v>
      </c>
      <c r="Q162" s="191" t="e">
        <f t="shared" si="14"/>
        <v>#N/A</v>
      </c>
      <c r="R162" s="191" t="e">
        <f t="shared" si="15"/>
        <v>#N/A</v>
      </c>
      <c r="S162" s="191" t="e">
        <f t="shared" si="18"/>
        <v>#N/A</v>
      </c>
      <c r="T162" s="192" t="e">
        <f>VLOOKUP(D162,'PC Receitas'!$N$4:$O$14,2,FALSE)</f>
        <v>#N/A</v>
      </c>
    </row>
    <row r="163" spans="3:20" ht="19.5" customHeight="1" thickTop="1" thickBot="1" x14ac:dyDescent="0.25">
      <c r="C163" s="58"/>
      <c r="D163" s="58"/>
      <c r="E163" s="58"/>
      <c r="F163" s="58"/>
      <c r="G163" s="58"/>
      <c r="H163" s="58"/>
      <c r="I163" s="59"/>
      <c r="J163" s="60"/>
      <c r="K163" s="57">
        <f t="shared" ca="1" si="17"/>
        <v>114050</v>
      </c>
      <c r="P163" s="188" t="e">
        <f t="shared" si="16"/>
        <v>#N/A</v>
      </c>
      <c r="Q163" s="191" t="e">
        <f t="shared" si="14"/>
        <v>#N/A</v>
      </c>
      <c r="R163" s="191" t="e">
        <f t="shared" si="15"/>
        <v>#N/A</v>
      </c>
      <c r="S163" s="191" t="e">
        <f t="shared" si="18"/>
        <v>#N/A</v>
      </c>
      <c r="T163" s="192" t="e">
        <f>VLOOKUP(D163,'PC Receitas'!$N$4:$O$14,2,FALSE)</f>
        <v>#N/A</v>
      </c>
    </row>
    <row r="164" spans="3:20" ht="19.5" customHeight="1" thickTop="1" thickBot="1" x14ac:dyDescent="0.25">
      <c r="C164" s="58"/>
      <c r="D164" s="58"/>
      <c r="E164" s="58"/>
      <c r="F164" s="58"/>
      <c r="G164" s="58"/>
      <c r="H164" s="58"/>
      <c r="I164" s="59"/>
      <c r="J164" s="60"/>
      <c r="K164" s="57">
        <f t="shared" ca="1" si="17"/>
        <v>114050</v>
      </c>
      <c r="P164" s="188" t="e">
        <f t="shared" si="16"/>
        <v>#N/A</v>
      </c>
      <c r="Q164" s="191" t="e">
        <f t="shared" si="14"/>
        <v>#N/A</v>
      </c>
      <c r="R164" s="191" t="e">
        <f t="shared" si="15"/>
        <v>#N/A</v>
      </c>
      <c r="S164" s="191" t="e">
        <f t="shared" si="18"/>
        <v>#N/A</v>
      </c>
      <c r="T164" s="192" t="e">
        <f>VLOOKUP(D164,'PC Receitas'!$N$4:$O$14,2,FALSE)</f>
        <v>#N/A</v>
      </c>
    </row>
    <row r="165" spans="3:20" ht="19.5" customHeight="1" thickTop="1" thickBot="1" x14ac:dyDescent="0.25">
      <c r="C165" s="58"/>
      <c r="D165" s="58"/>
      <c r="E165" s="58"/>
      <c r="F165" s="58"/>
      <c r="G165" s="58"/>
      <c r="H165" s="58"/>
      <c r="I165" s="59"/>
      <c r="J165" s="60"/>
      <c r="K165" s="57">
        <f t="shared" ca="1" si="17"/>
        <v>114050</v>
      </c>
      <c r="P165" s="188" t="e">
        <f t="shared" si="16"/>
        <v>#N/A</v>
      </c>
      <c r="Q165" s="191" t="e">
        <f t="shared" si="14"/>
        <v>#N/A</v>
      </c>
      <c r="R165" s="191" t="e">
        <f t="shared" si="15"/>
        <v>#N/A</v>
      </c>
      <c r="S165" s="191" t="e">
        <f t="shared" si="18"/>
        <v>#N/A</v>
      </c>
      <c r="T165" s="192" t="e">
        <f>VLOOKUP(D165,'PC Receitas'!$N$4:$O$14,2,FALSE)</f>
        <v>#N/A</v>
      </c>
    </row>
    <row r="166" spans="3:20" ht="19.5" customHeight="1" thickTop="1" thickBot="1" x14ac:dyDescent="0.25">
      <c r="C166" s="58"/>
      <c r="D166" s="58"/>
      <c r="E166" s="58"/>
      <c r="F166" s="58"/>
      <c r="G166" s="58"/>
      <c r="H166" s="58"/>
      <c r="I166" s="59"/>
      <c r="J166" s="60"/>
      <c r="K166" s="57">
        <f t="shared" ca="1" si="17"/>
        <v>114050</v>
      </c>
      <c r="P166" s="188" t="e">
        <f t="shared" si="16"/>
        <v>#N/A</v>
      </c>
      <c r="Q166" s="191" t="e">
        <f t="shared" si="14"/>
        <v>#N/A</v>
      </c>
      <c r="R166" s="191" t="e">
        <f t="shared" si="15"/>
        <v>#N/A</v>
      </c>
      <c r="S166" s="191" t="e">
        <f t="shared" si="18"/>
        <v>#N/A</v>
      </c>
      <c r="T166" s="192" t="e">
        <f>VLOOKUP(D166,'PC Receitas'!$N$4:$O$14,2,FALSE)</f>
        <v>#N/A</v>
      </c>
    </row>
    <row r="167" spans="3:20" ht="19.5" customHeight="1" thickTop="1" thickBot="1" x14ac:dyDescent="0.25">
      <c r="C167" s="58"/>
      <c r="D167" s="58"/>
      <c r="E167" s="58"/>
      <c r="F167" s="58"/>
      <c r="G167" s="58"/>
      <c r="H167" s="58"/>
      <c r="I167" s="59"/>
      <c r="J167" s="60"/>
      <c r="K167" s="57">
        <f t="shared" ca="1" si="17"/>
        <v>114050</v>
      </c>
      <c r="P167" s="188" t="e">
        <f t="shared" si="16"/>
        <v>#N/A</v>
      </c>
      <c r="Q167" s="191" t="e">
        <f t="shared" si="14"/>
        <v>#N/A</v>
      </c>
      <c r="R167" s="191" t="e">
        <f t="shared" si="15"/>
        <v>#N/A</v>
      </c>
      <c r="S167" s="191" t="e">
        <f t="shared" si="18"/>
        <v>#N/A</v>
      </c>
      <c r="T167" s="192" t="e">
        <f>VLOOKUP(D167,'PC Receitas'!$N$4:$O$14,2,FALSE)</f>
        <v>#N/A</v>
      </c>
    </row>
    <row r="168" spans="3:20" ht="19.5" customHeight="1" thickTop="1" thickBot="1" x14ac:dyDescent="0.25">
      <c r="C168" s="58"/>
      <c r="D168" s="58"/>
      <c r="E168" s="58"/>
      <c r="F168" s="58"/>
      <c r="G168" s="58"/>
      <c r="H168" s="58"/>
      <c r="I168" s="59"/>
      <c r="J168" s="60"/>
      <c r="K168" s="57">
        <f t="shared" ca="1" si="17"/>
        <v>114050</v>
      </c>
      <c r="P168" s="188" t="e">
        <f t="shared" si="16"/>
        <v>#N/A</v>
      </c>
      <c r="Q168" s="191" t="e">
        <f t="shared" si="14"/>
        <v>#N/A</v>
      </c>
      <c r="R168" s="191" t="e">
        <f t="shared" si="15"/>
        <v>#N/A</v>
      </c>
      <c r="S168" s="191" t="e">
        <f t="shared" si="18"/>
        <v>#N/A</v>
      </c>
      <c r="T168" s="192" t="e">
        <f>VLOOKUP(D168,'PC Receitas'!$N$4:$O$14,2,FALSE)</f>
        <v>#N/A</v>
      </c>
    </row>
    <row r="169" spans="3:20" ht="19.5" customHeight="1" thickTop="1" thickBot="1" x14ac:dyDescent="0.25">
      <c r="C169" s="58"/>
      <c r="D169" s="58"/>
      <c r="E169" s="58"/>
      <c r="F169" s="58"/>
      <c r="G169" s="58"/>
      <c r="H169" s="58"/>
      <c r="I169" s="59"/>
      <c r="J169" s="60"/>
      <c r="K169" s="57">
        <f t="shared" ca="1" si="17"/>
        <v>114050</v>
      </c>
      <c r="P169" s="188" t="e">
        <f t="shared" si="16"/>
        <v>#N/A</v>
      </c>
      <c r="Q169" s="191" t="e">
        <f t="shared" si="14"/>
        <v>#N/A</v>
      </c>
      <c r="R169" s="191" t="e">
        <f t="shared" si="15"/>
        <v>#N/A</v>
      </c>
      <c r="S169" s="191" t="e">
        <f t="shared" si="18"/>
        <v>#N/A</v>
      </c>
      <c r="T169" s="192" t="e">
        <f>VLOOKUP(D169,'PC Receitas'!$N$4:$O$14,2,FALSE)</f>
        <v>#N/A</v>
      </c>
    </row>
    <row r="170" spans="3:20" ht="19.5" customHeight="1" thickTop="1" thickBot="1" x14ac:dyDescent="0.25">
      <c r="C170" s="58"/>
      <c r="D170" s="58"/>
      <c r="E170" s="58"/>
      <c r="F170" s="58"/>
      <c r="G170" s="58"/>
      <c r="H170" s="58"/>
      <c r="I170" s="59"/>
      <c r="J170" s="60"/>
      <c r="K170" s="57">
        <f t="shared" ca="1" si="17"/>
        <v>114050</v>
      </c>
      <c r="P170" s="188" t="e">
        <f t="shared" si="16"/>
        <v>#N/A</v>
      </c>
      <c r="Q170" s="191" t="e">
        <f t="shared" si="14"/>
        <v>#N/A</v>
      </c>
      <c r="R170" s="191" t="e">
        <f t="shared" si="15"/>
        <v>#N/A</v>
      </c>
      <c r="S170" s="191" t="e">
        <f t="shared" si="18"/>
        <v>#N/A</v>
      </c>
      <c r="T170" s="192" t="e">
        <f>VLOOKUP(D170,'PC Receitas'!$N$4:$O$14,2,FALSE)</f>
        <v>#N/A</v>
      </c>
    </row>
    <row r="171" spans="3:20" ht="19.5" customHeight="1" thickTop="1" thickBot="1" x14ac:dyDescent="0.25">
      <c r="C171" s="58"/>
      <c r="D171" s="58"/>
      <c r="E171" s="58"/>
      <c r="F171" s="58"/>
      <c r="G171" s="58"/>
      <c r="H171" s="58"/>
      <c r="I171" s="59"/>
      <c r="J171" s="60"/>
      <c r="K171" s="57">
        <f t="shared" ca="1" si="17"/>
        <v>114050</v>
      </c>
      <c r="P171" s="188" t="e">
        <f t="shared" si="16"/>
        <v>#N/A</v>
      </c>
      <c r="Q171" s="191" t="e">
        <f t="shared" si="14"/>
        <v>#N/A</v>
      </c>
      <c r="R171" s="191" t="e">
        <f t="shared" si="15"/>
        <v>#N/A</v>
      </c>
      <c r="S171" s="191" t="e">
        <f t="shared" si="18"/>
        <v>#N/A</v>
      </c>
      <c r="T171" s="192" t="e">
        <f>VLOOKUP(D171,'PC Receitas'!$N$4:$O$14,2,FALSE)</f>
        <v>#N/A</v>
      </c>
    </row>
    <row r="172" spans="3:20" ht="19.5" customHeight="1" thickTop="1" thickBot="1" x14ac:dyDescent="0.25">
      <c r="C172" s="58"/>
      <c r="D172" s="58"/>
      <c r="E172" s="58"/>
      <c r="F172" s="58"/>
      <c r="G172" s="58"/>
      <c r="H172" s="58"/>
      <c r="I172" s="59"/>
      <c r="J172" s="60"/>
      <c r="K172" s="57">
        <f t="shared" ca="1" si="17"/>
        <v>114050</v>
      </c>
      <c r="P172" s="188" t="e">
        <f t="shared" si="16"/>
        <v>#N/A</v>
      </c>
      <c r="Q172" s="191" t="e">
        <f t="shared" si="14"/>
        <v>#N/A</v>
      </c>
      <c r="R172" s="191" t="e">
        <f t="shared" si="15"/>
        <v>#N/A</v>
      </c>
      <c r="S172" s="191" t="e">
        <f t="shared" si="18"/>
        <v>#N/A</v>
      </c>
      <c r="T172" s="192" t="e">
        <f>VLOOKUP(D172,'PC Receitas'!$N$4:$O$14,2,FALSE)</f>
        <v>#N/A</v>
      </c>
    </row>
    <row r="173" spans="3:20" ht="19.5" customHeight="1" thickTop="1" thickBot="1" x14ac:dyDescent="0.25">
      <c r="C173" s="58"/>
      <c r="D173" s="58"/>
      <c r="E173" s="58"/>
      <c r="F173" s="58"/>
      <c r="G173" s="58"/>
      <c r="H173" s="58"/>
      <c r="I173" s="59"/>
      <c r="J173" s="60"/>
      <c r="K173" s="57">
        <f t="shared" ca="1" si="17"/>
        <v>114050</v>
      </c>
      <c r="P173" s="188" t="e">
        <f t="shared" si="16"/>
        <v>#N/A</v>
      </c>
      <c r="Q173" s="191" t="e">
        <f t="shared" si="14"/>
        <v>#N/A</v>
      </c>
      <c r="R173" s="191" t="e">
        <f t="shared" si="15"/>
        <v>#N/A</v>
      </c>
      <c r="S173" s="191" t="e">
        <f t="shared" si="18"/>
        <v>#N/A</v>
      </c>
      <c r="T173" s="192" t="e">
        <f>VLOOKUP(D173,'PC Receitas'!$N$4:$O$14,2,FALSE)</f>
        <v>#N/A</v>
      </c>
    </row>
    <row r="174" spans="3:20" ht="19.5" customHeight="1" thickTop="1" thickBot="1" x14ac:dyDescent="0.25">
      <c r="C174" s="58"/>
      <c r="D174" s="58"/>
      <c r="E174" s="58"/>
      <c r="F174" s="58"/>
      <c r="G174" s="58"/>
      <c r="H174" s="58"/>
      <c r="I174" s="59"/>
      <c r="J174" s="60"/>
      <c r="K174" s="57">
        <f t="shared" ca="1" si="17"/>
        <v>114050</v>
      </c>
      <c r="P174" s="188" t="e">
        <f t="shared" si="16"/>
        <v>#N/A</v>
      </c>
      <c r="Q174" s="191" t="e">
        <f t="shared" si="14"/>
        <v>#N/A</v>
      </c>
      <c r="R174" s="191" t="e">
        <f t="shared" si="15"/>
        <v>#N/A</v>
      </c>
      <c r="S174" s="191" t="e">
        <f t="shared" si="18"/>
        <v>#N/A</v>
      </c>
      <c r="T174" s="192" t="e">
        <f>VLOOKUP(D174,'PC Receitas'!$N$4:$O$14,2,FALSE)</f>
        <v>#N/A</v>
      </c>
    </row>
    <row r="175" spans="3:20" ht="19.5" customHeight="1" thickTop="1" thickBot="1" x14ac:dyDescent="0.25">
      <c r="C175" s="58"/>
      <c r="D175" s="58"/>
      <c r="E175" s="58"/>
      <c r="F175" s="58"/>
      <c r="G175" s="58"/>
      <c r="H175" s="58"/>
      <c r="I175" s="59"/>
      <c r="J175" s="60"/>
      <c r="K175" s="57">
        <f t="shared" ca="1" si="17"/>
        <v>114050</v>
      </c>
      <c r="P175" s="188" t="e">
        <f t="shared" si="16"/>
        <v>#N/A</v>
      </c>
      <c r="Q175" s="191" t="e">
        <f t="shared" si="14"/>
        <v>#N/A</v>
      </c>
      <c r="R175" s="191" t="e">
        <f t="shared" si="15"/>
        <v>#N/A</v>
      </c>
      <c r="S175" s="191" t="e">
        <f t="shared" si="18"/>
        <v>#N/A</v>
      </c>
      <c r="T175" s="192" t="e">
        <f>VLOOKUP(D175,'PC Receitas'!$N$4:$O$14,2,FALSE)</f>
        <v>#N/A</v>
      </c>
    </row>
    <row r="176" spans="3:20" ht="19.5" customHeight="1" thickTop="1" thickBot="1" x14ac:dyDescent="0.25">
      <c r="C176" s="58"/>
      <c r="D176" s="58"/>
      <c r="E176" s="58"/>
      <c r="F176" s="58"/>
      <c r="G176" s="58"/>
      <c r="H176" s="58"/>
      <c r="I176" s="59"/>
      <c r="J176" s="60"/>
      <c r="K176" s="57">
        <f t="shared" ca="1" si="17"/>
        <v>114050</v>
      </c>
      <c r="P176" s="188" t="e">
        <f t="shared" si="16"/>
        <v>#N/A</v>
      </c>
      <c r="Q176" s="191" t="e">
        <f t="shared" si="14"/>
        <v>#N/A</v>
      </c>
      <c r="R176" s="191" t="e">
        <f t="shared" si="15"/>
        <v>#N/A</v>
      </c>
      <c r="S176" s="191" t="e">
        <f t="shared" si="18"/>
        <v>#N/A</v>
      </c>
      <c r="T176" s="192" t="e">
        <f>VLOOKUP(D176,'PC Receitas'!$N$4:$O$14,2,FALSE)</f>
        <v>#N/A</v>
      </c>
    </row>
    <row r="177" spans="3:20" ht="19.5" customHeight="1" thickTop="1" thickBot="1" x14ac:dyDescent="0.25">
      <c r="C177" s="58"/>
      <c r="D177" s="58"/>
      <c r="E177" s="58"/>
      <c r="F177" s="58"/>
      <c r="G177" s="58"/>
      <c r="H177" s="58"/>
      <c r="I177" s="59"/>
      <c r="J177" s="60"/>
      <c r="K177" s="57">
        <f t="shared" ca="1" si="17"/>
        <v>114050</v>
      </c>
      <c r="P177" s="188" t="e">
        <f t="shared" si="16"/>
        <v>#N/A</v>
      </c>
      <c r="Q177" s="191" t="e">
        <f t="shared" si="14"/>
        <v>#N/A</v>
      </c>
      <c r="R177" s="191" t="e">
        <f t="shared" si="15"/>
        <v>#N/A</v>
      </c>
      <c r="S177" s="191" t="e">
        <f t="shared" si="18"/>
        <v>#N/A</v>
      </c>
      <c r="T177" s="192" t="e">
        <f>VLOOKUP(D177,'PC Receitas'!$N$4:$O$14,2,FALSE)</f>
        <v>#N/A</v>
      </c>
    </row>
    <row r="178" spans="3:20" ht="19.5" customHeight="1" thickTop="1" thickBot="1" x14ac:dyDescent="0.25">
      <c r="C178" s="58"/>
      <c r="D178" s="58"/>
      <c r="E178" s="58"/>
      <c r="F178" s="58"/>
      <c r="G178" s="58"/>
      <c r="H178" s="58"/>
      <c r="I178" s="59"/>
      <c r="J178" s="60"/>
      <c r="K178" s="57">
        <f t="shared" ca="1" si="17"/>
        <v>114050</v>
      </c>
      <c r="P178" s="188" t="e">
        <f t="shared" si="16"/>
        <v>#N/A</v>
      </c>
      <c r="Q178" s="191" t="e">
        <f t="shared" si="14"/>
        <v>#N/A</v>
      </c>
      <c r="R178" s="191" t="e">
        <f t="shared" si="15"/>
        <v>#N/A</v>
      </c>
      <c r="S178" s="191" t="e">
        <f t="shared" si="18"/>
        <v>#N/A</v>
      </c>
      <c r="T178" s="192" t="e">
        <f>VLOOKUP(D178,'PC Receitas'!$N$4:$O$14,2,FALSE)</f>
        <v>#N/A</v>
      </c>
    </row>
    <row r="179" spans="3:20" ht="19.5" customHeight="1" thickTop="1" thickBot="1" x14ac:dyDescent="0.25">
      <c r="C179" s="58"/>
      <c r="D179" s="58"/>
      <c r="E179" s="58"/>
      <c r="F179" s="58"/>
      <c r="G179" s="58"/>
      <c r="H179" s="58"/>
      <c r="I179" s="59"/>
      <c r="J179" s="60"/>
      <c r="K179" s="57">
        <f t="shared" ca="1" si="17"/>
        <v>114050</v>
      </c>
      <c r="P179" s="188" t="e">
        <f t="shared" si="16"/>
        <v>#N/A</v>
      </c>
      <c r="Q179" s="191" t="e">
        <f t="shared" si="14"/>
        <v>#N/A</v>
      </c>
      <c r="R179" s="191" t="e">
        <f t="shared" si="15"/>
        <v>#N/A</v>
      </c>
      <c r="S179" s="191" t="e">
        <f t="shared" si="18"/>
        <v>#N/A</v>
      </c>
      <c r="T179" s="192" t="e">
        <f>VLOOKUP(D179,'PC Receitas'!$N$4:$O$14,2,FALSE)</f>
        <v>#N/A</v>
      </c>
    </row>
    <row r="180" spans="3:20" ht="19.5" customHeight="1" thickTop="1" thickBot="1" x14ac:dyDescent="0.25">
      <c r="C180" s="58"/>
      <c r="D180" s="58"/>
      <c r="E180" s="58"/>
      <c r="F180" s="58"/>
      <c r="G180" s="58"/>
      <c r="H180" s="58"/>
      <c r="I180" s="59"/>
      <c r="J180" s="60"/>
      <c r="K180" s="57">
        <f t="shared" ca="1" si="17"/>
        <v>114050</v>
      </c>
      <c r="P180" s="188" t="e">
        <f t="shared" si="16"/>
        <v>#N/A</v>
      </c>
      <c r="Q180" s="191" t="e">
        <f t="shared" si="14"/>
        <v>#N/A</v>
      </c>
      <c r="R180" s="191" t="e">
        <f t="shared" si="15"/>
        <v>#N/A</v>
      </c>
      <c r="S180" s="191" t="e">
        <f t="shared" si="18"/>
        <v>#N/A</v>
      </c>
      <c r="T180" s="192" t="e">
        <f>VLOOKUP(D180,'PC Receitas'!$N$4:$O$14,2,FALSE)</f>
        <v>#N/A</v>
      </c>
    </row>
    <row r="181" spans="3:20" ht="19.5" customHeight="1" thickTop="1" thickBot="1" x14ac:dyDescent="0.25">
      <c r="C181" s="58"/>
      <c r="D181" s="58"/>
      <c r="E181" s="58"/>
      <c r="F181" s="58"/>
      <c r="G181" s="58"/>
      <c r="H181" s="58"/>
      <c r="I181" s="59"/>
      <c r="J181" s="60"/>
      <c r="K181" s="57">
        <f t="shared" ca="1" si="17"/>
        <v>114050</v>
      </c>
      <c r="P181" s="188" t="e">
        <f t="shared" si="16"/>
        <v>#N/A</v>
      </c>
      <c r="Q181" s="191" t="e">
        <f t="shared" si="14"/>
        <v>#N/A</v>
      </c>
      <c r="R181" s="191" t="e">
        <f t="shared" si="15"/>
        <v>#N/A</v>
      </c>
      <c r="S181" s="191" t="e">
        <f t="shared" si="18"/>
        <v>#N/A</v>
      </c>
      <c r="T181" s="192" t="e">
        <f>VLOOKUP(D181,'PC Receitas'!$N$4:$O$14,2,FALSE)</f>
        <v>#N/A</v>
      </c>
    </row>
    <row r="182" spans="3:20" ht="19.5" customHeight="1" thickTop="1" thickBot="1" x14ac:dyDescent="0.25">
      <c r="C182" s="58"/>
      <c r="D182" s="58"/>
      <c r="E182" s="58"/>
      <c r="F182" s="58"/>
      <c r="G182" s="58"/>
      <c r="H182" s="58"/>
      <c r="I182" s="59"/>
      <c r="J182" s="60"/>
      <c r="K182" s="57">
        <f t="shared" ca="1" si="17"/>
        <v>114050</v>
      </c>
      <c r="P182" s="188" t="e">
        <f t="shared" si="16"/>
        <v>#N/A</v>
      </c>
      <c r="Q182" s="191" t="e">
        <f t="shared" si="14"/>
        <v>#N/A</v>
      </c>
      <c r="R182" s="191" t="e">
        <f t="shared" si="15"/>
        <v>#N/A</v>
      </c>
      <c r="S182" s="191" t="e">
        <f t="shared" si="18"/>
        <v>#N/A</v>
      </c>
      <c r="T182" s="192" t="e">
        <f>VLOOKUP(D182,'PC Receitas'!$N$4:$O$14,2,FALSE)</f>
        <v>#N/A</v>
      </c>
    </row>
    <row r="183" spans="3:20" ht="19.5" customHeight="1" thickTop="1" thickBot="1" x14ac:dyDescent="0.25">
      <c r="C183" s="58"/>
      <c r="D183" s="58"/>
      <c r="E183" s="58"/>
      <c r="F183" s="58"/>
      <c r="G183" s="58"/>
      <c r="H183" s="58"/>
      <c r="I183" s="59"/>
      <c r="J183" s="60"/>
      <c r="K183" s="57">
        <f t="shared" ca="1" si="17"/>
        <v>114050</v>
      </c>
      <c r="P183" s="188" t="e">
        <f t="shared" si="16"/>
        <v>#N/A</v>
      </c>
      <c r="Q183" s="191" t="e">
        <f t="shared" si="14"/>
        <v>#N/A</v>
      </c>
      <c r="R183" s="191" t="e">
        <f t="shared" si="15"/>
        <v>#N/A</v>
      </c>
      <c r="S183" s="191" t="e">
        <f t="shared" si="18"/>
        <v>#N/A</v>
      </c>
      <c r="T183" s="192" t="e">
        <f>VLOOKUP(D183,'PC Receitas'!$N$4:$O$14,2,FALSE)</f>
        <v>#N/A</v>
      </c>
    </row>
    <row r="184" spans="3:20" ht="19.5" customHeight="1" thickTop="1" thickBot="1" x14ac:dyDescent="0.25">
      <c r="C184" s="58"/>
      <c r="D184" s="58"/>
      <c r="E184" s="58"/>
      <c r="F184" s="58"/>
      <c r="G184" s="58"/>
      <c r="H184" s="58"/>
      <c r="I184" s="59"/>
      <c r="J184" s="60"/>
      <c r="K184" s="57">
        <f t="shared" ca="1" si="17"/>
        <v>114050</v>
      </c>
      <c r="P184" s="188" t="e">
        <f t="shared" si="16"/>
        <v>#N/A</v>
      </c>
      <c r="Q184" s="191" t="e">
        <f t="shared" si="14"/>
        <v>#N/A</v>
      </c>
      <c r="R184" s="191" t="e">
        <f t="shared" si="15"/>
        <v>#N/A</v>
      </c>
      <c r="S184" s="191" t="e">
        <f t="shared" si="18"/>
        <v>#N/A</v>
      </c>
      <c r="T184" s="192" t="e">
        <f>VLOOKUP(D184,'PC Receitas'!$N$4:$O$14,2,FALSE)</f>
        <v>#N/A</v>
      </c>
    </row>
    <row r="185" spans="3:20" ht="19.5" customHeight="1" thickTop="1" thickBot="1" x14ac:dyDescent="0.25">
      <c r="C185" s="58"/>
      <c r="D185" s="58"/>
      <c r="E185" s="58"/>
      <c r="F185" s="58"/>
      <c r="G185" s="58"/>
      <c r="H185" s="58"/>
      <c r="I185" s="59"/>
      <c r="J185" s="60"/>
      <c r="K185" s="57">
        <f t="shared" ca="1" si="17"/>
        <v>114050</v>
      </c>
      <c r="P185" s="188" t="e">
        <f t="shared" si="16"/>
        <v>#N/A</v>
      </c>
      <c r="Q185" s="191" t="e">
        <f t="shared" si="14"/>
        <v>#N/A</v>
      </c>
      <c r="R185" s="191" t="e">
        <f t="shared" si="15"/>
        <v>#N/A</v>
      </c>
      <c r="S185" s="191" t="e">
        <f t="shared" si="18"/>
        <v>#N/A</v>
      </c>
      <c r="T185" s="192" t="e">
        <f>VLOOKUP(D185,'PC Receitas'!$N$4:$O$14,2,FALSE)</f>
        <v>#N/A</v>
      </c>
    </row>
    <row r="186" spans="3:20" ht="19.5" customHeight="1" thickTop="1" thickBot="1" x14ac:dyDescent="0.25">
      <c r="C186" s="58"/>
      <c r="D186" s="58"/>
      <c r="E186" s="58"/>
      <c r="F186" s="58"/>
      <c r="G186" s="58"/>
      <c r="H186" s="58"/>
      <c r="I186" s="59"/>
      <c r="J186" s="60"/>
      <c r="K186" s="57">
        <f t="shared" ca="1" si="17"/>
        <v>114050</v>
      </c>
      <c r="P186" s="188" t="e">
        <f t="shared" si="16"/>
        <v>#N/A</v>
      </c>
      <c r="Q186" s="191" t="e">
        <f t="shared" si="14"/>
        <v>#N/A</v>
      </c>
      <c r="R186" s="191" t="e">
        <f t="shared" si="15"/>
        <v>#N/A</v>
      </c>
      <c r="S186" s="191" t="e">
        <f t="shared" si="18"/>
        <v>#N/A</v>
      </c>
      <c r="T186" s="192" t="e">
        <f>VLOOKUP(D186,'PC Receitas'!$N$4:$O$14,2,FALSE)</f>
        <v>#N/A</v>
      </c>
    </row>
    <row r="187" spans="3:20" ht="19.5" customHeight="1" thickTop="1" thickBot="1" x14ac:dyDescent="0.25">
      <c r="C187" s="58"/>
      <c r="D187" s="58"/>
      <c r="E187" s="58"/>
      <c r="F187" s="58"/>
      <c r="G187" s="58"/>
      <c r="H187" s="58"/>
      <c r="I187" s="59"/>
      <c r="J187" s="60"/>
      <c r="K187" s="57">
        <f t="shared" ca="1" si="17"/>
        <v>114050</v>
      </c>
      <c r="P187" s="188" t="e">
        <f t="shared" si="16"/>
        <v>#N/A</v>
      </c>
      <c r="Q187" s="191" t="e">
        <f t="shared" si="14"/>
        <v>#N/A</v>
      </c>
      <c r="R187" s="191" t="e">
        <f t="shared" si="15"/>
        <v>#N/A</v>
      </c>
      <c r="S187" s="191" t="e">
        <f t="shared" si="18"/>
        <v>#N/A</v>
      </c>
      <c r="T187" s="192" t="e">
        <f>VLOOKUP(D187,'PC Receitas'!$N$4:$O$14,2,FALSE)</f>
        <v>#N/A</v>
      </c>
    </row>
    <row r="188" spans="3:20" ht="19.5" customHeight="1" thickTop="1" thickBot="1" x14ac:dyDescent="0.25">
      <c r="C188" s="58"/>
      <c r="D188" s="58"/>
      <c r="E188" s="58"/>
      <c r="F188" s="58"/>
      <c r="G188" s="58"/>
      <c r="H188" s="58"/>
      <c r="I188" s="59"/>
      <c r="J188" s="60"/>
      <c r="K188" s="57">
        <f t="shared" ca="1" si="17"/>
        <v>114050</v>
      </c>
      <c r="P188" s="188" t="e">
        <f t="shared" si="16"/>
        <v>#N/A</v>
      </c>
      <c r="Q188" s="191" t="e">
        <f t="shared" si="14"/>
        <v>#N/A</v>
      </c>
      <c r="R188" s="191" t="e">
        <f t="shared" si="15"/>
        <v>#N/A</v>
      </c>
      <c r="S188" s="191" t="e">
        <f t="shared" si="18"/>
        <v>#N/A</v>
      </c>
      <c r="T188" s="192" t="e">
        <f>VLOOKUP(D188,'PC Receitas'!$N$4:$O$14,2,FALSE)</f>
        <v>#N/A</v>
      </c>
    </row>
    <row r="189" spans="3:20" ht="19.5" customHeight="1" thickTop="1" thickBot="1" x14ac:dyDescent="0.25">
      <c r="C189" s="58"/>
      <c r="D189" s="58"/>
      <c r="E189" s="58"/>
      <c r="F189" s="58"/>
      <c r="G189" s="58"/>
      <c r="H189" s="58"/>
      <c r="I189" s="59"/>
      <c r="J189" s="60"/>
      <c r="K189" s="57">
        <f t="shared" ca="1" si="17"/>
        <v>114050</v>
      </c>
      <c r="P189" s="188" t="e">
        <f t="shared" si="16"/>
        <v>#N/A</v>
      </c>
      <c r="Q189" s="191" t="e">
        <f t="shared" si="14"/>
        <v>#N/A</v>
      </c>
      <c r="R189" s="191" t="e">
        <f t="shared" si="15"/>
        <v>#N/A</v>
      </c>
      <c r="S189" s="191" t="e">
        <f t="shared" si="18"/>
        <v>#N/A</v>
      </c>
      <c r="T189" s="192" t="e">
        <f>VLOOKUP(D189,'PC Receitas'!$N$4:$O$14,2,FALSE)</f>
        <v>#N/A</v>
      </c>
    </row>
    <row r="190" spans="3:20" ht="19.5" customHeight="1" thickTop="1" thickBot="1" x14ac:dyDescent="0.25">
      <c r="C190" s="58"/>
      <c r="D190" s="58"/>
      <c r="E190" s="58"/>
      <c r="F190" s="58"/>
      <c r="G190" s="58"/>
      <c r="H190" s="58"/>
      <c r="I190" s="59"/>
      <c r="J190" s="60"/>
      <c r="K190" s="57">
        <f t="shared" ca="1" si="17"/>
        <v>114050</v>
      </c>
      <c r="P190" s="188" t="e">
        <f t="shared" si="16"/>
        <v>#N/A</v>
      </c>
      <c r="Q190" s="191" t="e">
        <f t="shared" si="14"/>
        <v>#N/A</v>
      </c>
      <c r="R190" s="191" t="e">
        <f t="shared" si="15"/>
        <v>#N/A</v>
      </c>
      <c r="S190" s="191" t="e">
        <f t="shared" si="18"/>
        <v>#N/A</v>
      </c>
      <c r="T190" s="192" t="e">
        <f>VLOOKUP(D190,'PC Receitas'!$N$4:$O$14,2,FALSE)</f>
        <v>#N/A</v>
      </c>
    </row>
    <row r="191" spans="3:20" ht="19.5" customHeight="1" thickTop="1" thickBot="1" x14ac:dyDescent="0.25">
      <c r="C191" s="58"/>
      <c r="D191" s="58"/>
      <c r="E191" s="58"/>
      <c r="F191" s="58"/>
      <c r="G191" s="58"/>
      <c r="H191" s="58"/>
      <c r="I191" s="59"/>
      <c r="J191" s="60"/>
      <c r="K191" s="57">
        <f t="shared" ca="1" si="17"/>
        <v>114050</v>
      </c>
      <c r="P191" s="188" t="e">
        <f t="shared" si="16"/>
        <v>#N/A</v>
      </c>
      <c r="Q191" s="191" t="e">
        <f t="shared" si="14"/>
        <v>#N/A</v>
      </c>
      <c r="R191" s="191" t="e">
        <f t="shared" si="15"/>
        <v>#N/A</v>
      </c>
      <c r="S191" s="191" t="e">
        <f t="shared" si="18"/>
        <v>#N/A</v>
      </c>
      <c r="T191" s="192" t="e">
        <f>VLOOKUP(D191,'PC Receitas'!$N$4:$O$14,2,FALSE)</f>
        <v>#N/A</v>
      </c>
    </row>
    <row r="192" spans="3:20" ht="19.5" customHeight="1" thickTop="1" thickBot="1" x14ac:dyDescent="0.25">
      <c r="C192" s="58"/>
      <c r="D192" s="58"/>
      <c r="E192" s="58"/>
      <c r="F192" s="58"/>
      <c r="G192" s="58"/>
      <c r="H192" s="58"/>
      <c r="I192" s="59"/>
      <c r="J192" s="60"/>
      <c r="K192" s="57">
        <f t="shared" ca="1" si="17"/>
        <v>114050</v>
      </c>
      <c r="P192" s="188" t="e">
        <f t="shared" si="16"/>
        <v>#N/A</v>
      </c>
      <c r="Q192" s="191" t="e">
        <f t="shared" si="14"/>
        <v>#N/A</v>
      </c>
      <c r="R192" s="191" t="e">
        <f t="shared" si="15"/>
        <v>#N/A</v>
      </c>
      <c r="S192" s="191" t="e">
        <f t="shared" si="18"/>
        <v>#N/A</v>
      </c>
      <c r="T192" s="192" t="e">
        <f>VLOOKUP(D192,'PC Receitas'!$N$4:$O$14,2,FALSE)</f>
        <v>#N/A</v>
      </c>
    </row>
    <row r="193" spans="3:20" ht="19.5" customHeight="1" thickTop="1" thickBot="1" x14ac:dyDescent="0.25">
      <c r="C193" s="58"/>
      <c r="D193" s="58"/>
      <c r="E193" s="58"/>
      <c r="F193" s="58"/>
      <c r="G193" s="58"/>
      <c r="H193" s="58"/>
      <c r="I193" s="59"/>
      <c r="J193" s="60"/>
      <c r="K193" s="57">
        <f t="shared" ca="1" si="17"/>
        <v>114050</v>
      </c>
      <c r="P193" s="188" t="e">
        <f t="shared" si="16"/>
        <v>#N/A</v>
      </c>
      <c r="Q193" s="191" t="e">
        <f t="shared" si="14"/>
        <v>#N/A</v>
      </c>
      <c r="R193" s="191" t="e">
        <f t="shared" si="15"/>
        <v>#N/A</v>
      </c>
      <c r="S193" s="191" t="e">
        <f t="shared" si="18"/>
        <v>#N/A</v>
      </c>
      <c r="T193" s="192" t="e">
        <f>VLOOKUP(D193,'PC Receitas'!$N$4:$O$14,2,FALSE)</f>
        <v>#N/A</v>
      </c>
    </row>
    <row r="194" spans="3:20" ht="19.5" customHeight="1" thickTop="1" thickBot="1" x14ac:dyDescent="0.25">
      <c r="C194" s="58"/>
      <c r="D194" s="58"/>
      <c r="E194" s="58"/>
      <c r="F194" s="58"/>
      <c r="G194" s="58"/>
      <c r="H194" s="58"/>
      <c r="I194" s="59"/>
      <c r="J194" s="60"/>
      <c r="K194" s="57">
        <f t="shared" ca="1" si="17"/>
        <v>114050</v>
      </c>
      <c r="P194" s="188" t="e">
        <f t="shared" si="16"/>
        <v>#N/A</v>
      </c>
      <c r="Q194" s="191" t="e">
        <f t="shared" si="14"/>
        <v>#N/A</v>
      </c>
      <c r="R194" s="191" t="e">
        <f t="shared" si="15"/>
        <v>#N/A</v>
      </c>
      <c r="S194" s="191" t="e">
        <f t="shared" si="18"/>
        <v>#N/A</v>
      </c>
      <c r="T194" s="192" t="e">
        <f>VLOOKUP(D194,'PC Receitas'!$N$4:$O$14,2,FALSE)</f>
        <v>#N/A</v>
      </c>
    </row>
    <row r="195" spans="3:20" ht="19.5" customHeight="1" thickTop="1" thickBot="1" x14ac:dyDescent="0.25">
      <c r="C195" s="58"/>
      <c r="D195" s="58"/>
      <c r="E195" s="58"/>
      <c r="F195" s="58"/>
      <c r="G195" s="58"/>
      <c r="H195" s="58"/>
      <c r="I195" s="59"/>
      <c r="J195" s="60"/>
      <c r="K195" s="57">
        <f t="shared" ca="1" si="17"/>
        <v>114050</v>
      </c>
      <c r="P195" s="188" t="e">
        <f t="shared" si="16"/>
        <v>#N/A</v>
      </c>
      <c r="Q195" s="191" t="e">
        <f t="shared" si="14"/>
        <v>#N/A</v>
      </c>
      <c r="R195" s="191" t="e">
        <f t="shared" si="15"/>
        <v>#N/A</v>
      </c>
      <c r="S195" s="191" t="e">
        <f t="shared" si="18"/>
        <v>#N/A</v>
      </c>
      <c r="T195" s="192" t="e">
        <f>VLOOKUP(D195,'PC Receitas'!$N$4:$O$14,2,FALSE)</f>
        <v>#N/A</v>
      </c>
    </row>
    <row r="196" spans="3:20" ht="19.5" customHeight="1" thickTop="1" thickBot="1" x14ac:dyDescent="0.25">
      <c r="C196" s="58"/>
      <c r="D196" s="58"/>
      <c r="E196" s="58"/>
      <c r="F196" s="58"/>
      <c r="G196" s="58"/>
      <c r="H196" s="58"/>
      <c r="I196" s="59"/>
      <c r="J196" s="60"/>
      <c r="K196" s="57">
        <f t="shared" ca="1" si="17"/>
        <v>114050</v>
      </c>
      <c r="P196" s="188" t="e">
        <f t="shared" si="16"/>
        <v>#N/A</v>
      </c>
      <c r="Q196" s="191" t="e">
        <f t="shared" si="14"/>
        <v>#N/A</v>
      </c>
      <c r="R196" s="191" t="e">
        <f t="shared" si="15"/>
        <v>#N/A</v>
      </c>
      <c r="S196" s="191" t="e">
        <f t="shared" si="18"/>
        <v>#N/A</v>
      </c>
      <c r="T196" s="192" t="e">
        <f>VLOOKUP(D196,'PC Receitas'!$N$4:$O$14,2,FALSE)</f>
        <v>#N/A</v>
      </c>
    </row>
    <row r="197" spans="3:20" ht="19.5" customHeight="1" thickTop="1" thickBot="1" x14ac:dyDescent="0.25">
      <c r="C197" s="58"/>
      <c r="D197" s="58"/>
      <c r="E197" s="58"/>
      <c r="F197" s="58"/>
      <c r="G197" s="58"/>
      <c r="H197" s="58"/>
      <c r="I197" s="59"/>
      <c r="J197" s="60"/>
      <c r="K197" s="57">
        <f t="shared" ca="1" si="17"/>
        <v>114050</v>
      </c>
      <c r="P197" s="188" t="e">
        <f t="shared" si="16"/>
        <v>#N/A</v>
      </c>
      <c r="Q197" s="191" t="e">
        <f t="shared" si="14"/>
        <v>#N/A</v>
      </c>
      <c r="R197" s="191" t="e">
        <f t="shared" si="15"/>
        <v>#N/A</v>
      </c>
      <c r="S197" s="191" t="e">
        <f t="shared" si="18"/>
        <v>#N/A</v>
      </c>
      <c r="T197" s="192" t="e">
        <f>VLOOKUP(D197,'PC Receitas'!$N$4:$O$14,2,FALSE)</f>
        <v>#N/A</v>
      </c>
    </row>
    <row r="198" spans="3:20" ht="19.5" customHeight="1" thickTop="1" thickBot="1" x14ac:dyDescent="0.25">
      <c r="C198" s="58"/>
      <c r="D198" s="58"/>
      <c r="E198" s="58"/>
      <c r="F198" s="58"/>
      <c r="G198" s="58"/>
      <c r="H198" s="58"/>
      <c r="I198" s="59"/>
      <c r="J198" s="60"/>
      <c r="K198" s="57">
        <f t="shared" ca="1" si="17"/>
        <v>114050</v>
      </c>
      <c r="P198" s="188" t="e">
        <f t="shared" si="16"/>
        <v>#N/A</v>
      </c>
      <c r="Q198" s="191" t="e">
        <f t="shared" ref="Q198:Q261" si="19">IF(T198="Despesas_de_Moradia","Despesa",IF(T198="Despesas_com_Alimentacao","Despesa",IF(T198="Despesas_com_Saude","Despesa","")))</f>
        <v>#N/A</v>
      </c>
      <c r="R198" s="191" t="e">
        <f t="shared" ref="R198:R261" si="20">IF(T198="Renda_Familiar","Receita",IF(T198="Receitas_com_Aplicacoes_Financeiras","Receita",IF(T198="Outras_Receitas","Receita","")))</f>
        <v>#N/A</v>
      </c>
      <c r="S198" s="191" t="e">
        <f t="shared" si="18"/>
        <v>#N/A</v>
      </c>
      <c r="T198" s="192" t="e">
        <f>VLOOKUP(D198,'PC Receitas'!$N$4:$O$14,2,FALSE)</f>
        <v>#N/A</v>
      </c>
    </row>
    <row r="199" spans="3:20" ht="19.5" customHeight="1" thickTop="1" thickBot="1" x14ac:dyDescent="0.25">
      <c r="C199" s="58"/>
      <c r="D199" s="58"/>
      <c r="E199" s="58"/>
      <c r="F199" s="58"/>
      <c r="G199" s="58"/>
      <c r="H199" s="58"/>
      <c r="I199" s="59"/>
      <c r="J199" s="60"/>
      <c r="K199" s="57">
        <f t="shared" ca="1" si="17"/>
        <v>114050</v>
      </c>
      <c r="P199" s="188" t="e">
        <f t="shared" si="16"/>
        <v>#N/A</v>
      </c>
      <c r="Q199" s="191" t="e">
        <f t="shared" si="19"/>
        <v>#N/A</v>
      </c>
      <c r="R199" s="191" t="e">
        <f t="shared" si="20"/>
        <v>#N/A</v>
      </c>
      <c r="S199" s="191" t="e">
        <f t="shared" si="18"/>
        <v>#N/A</v>
      </c>
      <c r="T199" s="192" t="e">
        <f>VLOOKUP(D199,'PC Receitas'!$N$4:$O$14,2,FALSE)</f>
        <v>#N/A</v>
      </c>
    </row>
    <row r="200" spans="3:20" ht="19.5" customHeight="1" thickTop="1" thickBot="1" x14ac:dyDescent="0.25">
      <c r="C200" s="58"/>
      <c r="D200" s="58"/>
      <c r="E200" s="58"/>
      <c r="F200" s="58"/>
      <c r="G200" s="58"/>
      <c r="H200" s="58"/>
      <c r="I200" s="59"/>
      <c r="J200" s="60"/>
      <c r="K200" s="57">
        <f t="shared" ca="1" si="17"/>
        <v>114050</v>
      </c>
      <c r="P200" s="188" t="e">
        <f t="shared" si="16"/>
        <v>#N/A</v>
      </c>
      <c r="Q200" s="191" t="e">
        <f t="shared" si="19"/>
        <v>#N/A</v>
      </c>
      <c r="R200" s="191" t="e">
        <f t="shared" si="20"/>
        <v>#N/A</v>
      </c>
      <c r="S200" s="191" t="e">
        <f t="shared" si="18"/>
        <v>#N/A</v>
      </c>
      <c r="T200" s="192" t="e">
        <f>VLOOKUP(D200,'PC Receitas'!$N$4:$O$14,2,FALSE)</f>
        <v>#N/A</v>
      </c>
    </row>
    <row r="201" spans="3:20" ht="19.5" customHeight="1" thickTop="1" thickBot="1" x14ac:dyDescent="0.25">
      <c r="C201" s="58"/>
      <c r="D201" s="58"/>
      <c r="E201" s="58"/>
      <c r="F201" s="58"/>
      <c r="G201" s="58"/>
      <c r="H201" s="58"/>
      <c r="I201" s="59"/>
      <c r="J201" s="60"/>
      <c r="K201" s="57">
        <f t="shared" ca="1" si="17"/>
        <v>114050</v>
      </c>
      <c r="P201" s="188" t="e">
        <f t="shared" si="16"/>
        <v>#N/A</v>
      </c>
      <c r="Q201" s="191" t="e">
        <f t="shared" si="19"/>
        <v>#N/A</v>
      </c>
      <c r="R201" s="191" t="e">
        <f t="shared" si="20"/>
        <v>#N/A</v>
      </c>
      <c r="S201" s="191" t="e">
        <f t="shared" si="18"/>
        <v>#N/A</v>
      </c>
      <c r="T201" s="192" t="e">
        <f>VLOOKUP(D201,'PC Receitas'!$N$4:$O$14,2,FALSE)</f>
        <v>#N/A</v>
      </c>
    </row>
    <row r="202" spans="3:20" ht="19.5" customHeight="1" thickTop="1" thickBot="1" x14ac:dyDescent="0.25">
      <c r="C202" s="58"/>
      <c r="D202" s="58"/>
      <c r="E202" s="58"/>
      <c r="F202" s="58"/>
      <c r="G202" s="58"/>
      <c r="H202" s="58"/>
      <c r="I202" s="59"/>
      <c r="J202" s="60"/>
      <c r="K202" s="57">
        <f t="shared" ca="1" si="17"/>
        <v>114050</v>
      </c>
      <c r="P202" s="188" t="e">
        <f t="shared" si="16"/>
        <v>#N/A</v>
      </c>
      <c r="Q202" s="191" t="e">
        <f t="shared" si="19"/>
        <v>#N/A</v>
      </c>
      <c r="R202" s="191" t="e">
        <f t="shared" si="20"/>
        <v>#N/A</v>
      </c>
      <c r="S202" s="191" t="e">
        <f t="shared" si="18"/>
        <v>#N/A</v>
      </c>
      <c r="T202" s="192" t="e">
        <f>VLOOKUP(D202,'PC Receitas'!$N$4:$O$14,2,FALSE)</f>
        <v>#N/A</v>
      </c>
    </row>
    <row r="203" spans="3:20" ht="19.5" customHeight="1" thickTop="1" thickBot="1" x14ac:dyDescent="0.25">
      <c r="C203" s="58"/>
      <c r="D203" s="58"/>
      <c r="E203" s="58"/>
      <c r="F203" s="58"/>
      <c r="G203" s="58"/>
      <c r="H203" s="58"/>
      <c r="I203" s="59"/>
      <c r="J203" s="60"/>
      <c r="K203" s="57">
        <f t="shared" ca="1" si="17"/>
        <v>114050</v>
      </c>
      <c r="P203" s="188" t="e">
        <f t="shared" si="16"/>
        <v>#N/A</v>
      </c>
      <c r="Q203" s="191" t="e">
        <f t="shared" si="19"/>
        <v>#N/A</v>
      </c>
      <c r="R203" s="191" t="e">
        <f t="shared" si="20"/>
        <v>#N/A</v>
      </c>
      <c r="S203" s="191" t="e">
        <f t="shared" si="18"/>
        <v>#N/A</v>
      </c>
      <c r="T203" s="192" t="e">
        <f>VLOOKUP(D203,'PC Receitas'!$N$4:$O$14,2,FALSE)</f>
        <v>#N/A</v>
      </c>
    </row>
    <row r="204" spans="3:20" ht="19.5" customHeight="1" thickTop="1" thickBot="1" x14ac:dyDescent="0.25">
      <c r="C204" s="58"/>
      <c r="D204" s="58"/>
      <c r="E204" s="58"/>
      <c r="F204" s="58"/>
      <c r="G204" s="58"/>
      <c r="H204" s="58"/>
      <c r="I204" s="59"/>
      <c r="J204" s="60"/>
      <c r="K204" s="57">
        <f t="shared" ca="1" si="17"/>
        <v>114050</v>
      </c>
      <c r="P204" s="188" t="e">
        <f t="shared" si="16"/>
        <v>#N/A</v>
      </c>
      <c r="Q204" s="191" t="e">
        <f t="shared" si="19"/>
        <v>#N/A</v>
      </c>
      <c r="R204" s="191" t="e">
        <f t="shared" si="20"/>
        <v>#N/A</v>
      </c>
      <c r="S204" s="191" t="e">
        <f t="shared" si="18"/>
        <v>#N/A</v>
      </c>
      <c r="T204" s="192" t="e">
        <f>VLOOKUP(D204,'PC Receitas'!$N$4:$O$14,2,FALSE)</f>
        <v>#N/A</v>
      </c>
    </row>
    <row r="205" spans="3:20" ht="19.5" customHeight="1" thickTop="1" thickBot="1" x14ac:dyDescent="0.25">
      <c r="C205" s="58"/>
      <c r="D205" s="58"/>
      <c r="E205" s="58"/>
      <c r="F205" s="58"/>
      <c r="G205" s="58"/>
      <c r="H205" s="58"/>
      <c r="I205" s="59"/>
      <c r="J205" s="60"/>
      <c r="K205" s="57">
        <f t="shared" ca="1" si="17"/>
        <v>114050</v>
      </c>
      <c r="P205" s="188" t="e">
        <f t="shared" si="16"/>
        <v>#N/A</v>
      </c>
      <c r="Q205" s="191" t="e">
        <f t="shared" si="19"/>
        <v>#N/A</v>
      </c>
      <c r="R205" s="191" t="e">
        <f t="shared" si="20"/>
        <v>#N/A</v>
      </c>
      <c r="S205" s="191" t="e">
        <f t="shared" si="18"/>
        <v>#N/A</v>
      </c>
      <c r="T205" s="192" t="e">
        <f>VLOOKUP(D205,'PC Receitas'!$N$4:$O$14,2,FALSE)</f>
        <v>#N/A</v>
      </c>
    </row>
    <row r="206" spans="3:20" ht="19.5" customHeight="1" thickTop="1" thickBot="1" x14ac:dyDescent="0.25">
      <c r="C206" s="58"/>
      <c r="D206" s="58"/>
      <c r="E206" s="58"/>
      <c r="F206" s="58"/>
      <c r="G206" s="58"/>
      <c r="H206" s="58"/>
      <c r="I206" s="59"/>
      <c r="J206" s="60"/>
      <c r="K206" s="57">
        <f t="shared" ca="1" si="17"/>
        <v>114050</v>
      </c>
      <c r="P206" s="188" t="e">
        <f t="shared" si="16"/>
        <v>#N/A</v>
      </c>
      <c r="Q206" s="191" t="e">
        <f t="shared" si="19"/>
        <v>#N/A</v>
      </c>
      <c r="R206" s="191" t="e">
        <f t="shared" si="20"/>
        <v>#N/A</v>
      </c>
      <c r="S206" s="191" t="e">
        <f t="shared" si="18"/>
        <v>#N/A</v>
      </c>
      <c r="T206" s="192" t="e">
        <f>VLOOKUP(D206,'PC Receitas'!$N$4:$O$14,2,FALSE)</f>
        <v>#N/A</v>
      </c>
    </row>
    <row r="207" spans="3:20" ht="19.5" customHeight="1" thickTop="1" thickBot="1" x14ac:dyDescent="0.25">
      <c r="C207" s="58"/>
      <c r="D207" s="58"/>
      <c r="E207" s="58"/>
      <c r="F207" s="58"/>
      <c r="G207" s="58"/>
      <c r="H207" s="58"/>
      <c r="I207" s="59"/>
      <c r="J207" s="60"/>
      <c r="K207" s="57">
        <f t="shared" ca="1" si="17"/>
        <v>114050</v>
      </c>
      <c r="P207" s="188" t="e">
        <f t="shared" si="16"/>
        <v>#N/A</v>
      </c>
      <c r="Q207" s="191" t="e">
        <f t="shared" si="19"/>
        <v>#N/A</v>
      </c>
      <c r="R207" s="191" t="e">
        <f t="shared" si="20"/>
        <v>#N/A</v>
      </c>
      <c r="S207" s="191" t="e">
        <f t="shared" si="18"/>
        <v>#N/A</v>
      </c>
      <c r="T207" s="192" t="e">
        <f>VLOOKUP(D207,'PC Receitas'!$N$4:$O$14,2,FALSE)</f>
        <v>#N/A</v>
      </c>
    </row>
    <row r="208" spans="3:20" ht="19.5" customHeight="1" thickTop="1" thickBot="1" x14ac:dyDescent="0.25">
      <c r="C208" s="58"/>
      <c r="D208" s="58"/>
      <c r="E208" s="58"/>
      <c r="F208" s="58"/>
      <c r="G208" s="58"/>
      <c r="H208" s="58"/>
      <c r="I208" s="59"/>
      <c r="J208" s="60"/>
      <c r="K208" s="57">
        <f t="shared" ca="1" si="17"/>
        <v>114050</v>
      </c>
      <c r="P208" s="188" t="e">
        <f t="shared" ref="P208:P271" si="21">IF(T208="Despesas_com_Transportes","Despesa",IF(T208="Despesas_com_Lazer_e_Informacao","Despesa",IF(T208="Outras_Despesas","Despesa",IF(T208="Imposto_de_Renda","Despesa",IF(T208="Investimentos_Bens","Despesa","")))))</f>
        <v>#N/A</v>
      </c>
      <c r="Q208" s="191" t="e">
        <f t="shared" si="19"/>
        <v>#N/A</v>
      </c>
      <c r="R208" s="191" t="e">
        <f t="shared" si="20"/>
        <v>#N/A</v>
      </c>
      <c r="S208" s="191" t="e">
        <f t="shared" si="18"/>
        <v>#N/A</v>
      </c>
      <c r="T208" s="192" t="e">
        <f>VLOOKUP(D208,'PC Receitas'!$N$4:$O$14,2,FALSE)</f>
        <v>#N/A</v>
      </c>
    </row>
    <row r="209" spans="3:20" ht="19.5" customHeight="1" thickTop="1" thickBot="1" x14ac:dyDescent="0.25">
      <c r="C209" s="58"/>
      <c r="D209" s="58"/>
      <c r="E209" s="58"/>
      <c r="F209" s="58"/>
      <c r="G209" s="58"/>
      <c r="H209" s="58"/>
      <c r="I209" s="59"/>
      <c r="J209" s="60"/>
      <c r="K209" s="57">
        <f t="shared" ca="1" si="17"/>
        <v>114050</v>
      </c>
      <c r="P209" s="188" t="e">
        <f t="shared" si="21"/>
        <v>#N/A</v>
      </c>
      <c r="Q209" s="191" t="e">
        <f t="shared" si="19"/>
        <v>#N/A</v>
      </c>
      <c r="R209" s="191" t="e">
        <f t="shared" si="20"/>
        <v>#N/A</v>
      </c>
      <c r="S209" s="191" t="e">
        <f t="shared" si="18"/>
        <v>#N/A</v>
      </c>
      <c r="T209" s="192" t="e">
        <f>VLOOKUP(D209,'PC Receitas'!$N$4:$O$14,2,FALSE)</f>
        <v>#N/A</v>
      </c>
    </row>
    <row r="210" spans="3:20" ht="19.5" customHeight="1" thickTop="1" thickBot="1" x14ac:dyDescent="0.25">
      <c r="C210" s="58"/>
      <c r="D210" s="58"/>
      <c r="E210" s="58"/>
      <c r="F210" s="58"/>
      <c r="G210" s="58"/>
      <c r="H210" s="58"/>
      <c r="I210" s="59"/>
      <c r="J210" s="60"/>
      <c r="K210" s="57">
        <f t="shared" ca="1" si="17"/>
        <v>114050</v>
      </c>
      <c r="P210" s="188" t="e">
        <f t="shared" si="21"/>
        <v>#N/A</v>
      </c>
      <c r="Q210" s="191" t="e">
        <f t="shared" si="19"/>
        <v>#N/A</v>
      </c>
      <c r="R210" s="191" t="e">
        <f t="shared" si="20"/>
        <v>#N/A</v>
      </c>
      <c r="S210" s="191" t="e">
        <f t="shared" si="18"/>
        <v>#N/A</v>
      </c>
      <c r="T210" s="192"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114050</v>
      </c>
      <c r="P211" s="188" t="e">
        <f t="shared" si="21"/>
        <v>#N/A</v>
      </c>
      <c r="Q211" s="191" t="e">
        <f t="shared" si="19"/>
        <v>#N/A</v>
      </c>
      <c r="R211" s="191" t="e">
        <f t="shared" si="20"/>
        <v>#N/A</v>
      </c>
      <c r="S211" s="191" t="e">
        <f t="shared" si="18"/>
        <v>#N/A</v>
      </c>
      <c r="T211" s="192" t="e">
        <f>VLOOKUP(D211,'PC Receitas'!$N$4:$O$14,2,FALSE)</f>
        <v>#N/A</v>
      </c>
    </row>
    <row r="212" spans="3:20" ht="19.5" customHeight="1" thickTop="1" thickBot="1" x14ac:dyDescent="0.25">
      <c r="C212" s="58"/>
      <c r="D212" s="58"/>
      <c r="E212" s="58"/>
      <c r="F212" s="58"/>
      <c r="G212" s="58"/>
      <c r="H212" s="58"/>
      <c r="I212" s="59"/>
      <c r="J212" s="60"/>
      <c r="K212" s="57">
        <f t="shared" ca="1" si="22"/>
        <v>114050</v>
      </c>
      <c r="P212" s="188" t="e">
        <f t="shared" si="21"/>
        <v>#N/A</v>
      </c>
      <c r="Q212" s="191" t="e">
        <f t="shared" si="19"/>
        <v>#N/A</v>
      </c>
      <c r="R212" s="191" t="e">
        <f t="shared" si="20"/>
        <v>#N/A</v>
      </c>
      <c r="S212" s="191" t="e">
        <f t="shared" ref="S212:S275" si="23">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ca="1" si="22"/>
        <v>114050</v>
      </c>
      <c r="P213" s="188" t="e">
        <f t="shared" si="21"/>
        <v>#N/A</v>
      </c>
      <c r="Q213" s="191" t="e">
        <f t="shared" si="19"/>
        <v>#N/A</v>
      </c>
      <c r="R213" s="191" t="e">
        <f t="shared" si="20"/>
        <v>#N/A</v>
      </c>
      <c r="S213" s="191" t="e">
        <f t="shared" si="23"/>
        <v>#N/A</v>
      </c>
      <c r="T213" s="192" t="e">
        <f>VLOOKUP(D213,'PC Receitas'!$N$4:$O$14,2,FALSE)</f>
        <v>#N/A</v>
      </c>
    </row>
    <row r="214" spans="3:20" ht="19.5" customHeight="1" thickTop="1" thickBot="1" x14ac:dyDescent="0.25">
      <c r="C214" s="58"/>
      <c r="D214" s="58"/>
      <c r="E214" s="58"/>
      <c r="F214" s="58"/>
      <c r="G214" s="58"/>
      <c r="H214" s="58"/>
      <c r="I214" s="59"/>
      <c r="J214" s="60"/>
      <c r="K214" s="57">
        <f t="shared" ca="1" si="22"/>
        <v>114050</v>
      </c>
      <c r="P214" s="188" t="e">
        <f t="shared" si="21"/>
        <v>#N/A</v>
      </c>
      <c r="Q214" s="191" t="e">
        <f t="shared" si="19"/>
        <v>#N/A</v>
      </c>
      <c r="R214" s="191" t="e">
        <f t="shared" si="20"/>
        <v>#N/A</v>
      </c>
      <c r="S214" s="191" t="e">
        <f t="shared" si="23"/>
        <v>#N/A</v>
      </c>
      <c r="T214" s="192" t="e">
        <f>VLOOKUP(D214,'PC Receitas'!$N$4:$O$14,2,FALSE)</f>
        <v>#N/A</v>
      </c>
    </row>
    <row r="215" spans="3:20" ht="19.5" customHeight="1" thickTop="1" thickBot="1" x14ac:dyDescent="0.25">
      <c r="C215" s="58"/>
      <c r="D215" s="58"/>
      <c r="E215" s="58"/>
      <c r="F215" s="58"/>
      <c r="G215" s="58"/>
      <c r="H215" s="58"/>
      <c r="I215" s="59"/>
      <c r="J215" s="60"/>
      <c r="K215" s="57">
        <f t="shared" ca="1" si="22"/>
        <v>114050</v>
      </c>
      <c r="P215" s="188" t="e">
        <f t="shared" si="21"/>
        <v>#N/A</v>
      </c>
      <c r="Q215" s="191" t="e">
        <f t="shared" si="19"/>
        <v>#N/A</v>
      </c>
      <c r="R215" s="191" t="e">
        <f t="shared" si="20"/>
        <v>#N/A</v>
      </c>
      <c r="S215" s="191" t="e">
        <f t="shared" si="23"/>
        <v>#N/A</v>
      </c>
      <c r="T215" s="192" t="e">
        <f>VLOOKUP(D215,'PC Receitas'!$N$4:$O$14,2,FALSE)</f>
        <v>#N/A</v>
      </c>
    </row>
    <row r="216" spans="3:20" ht="19.5" customHeight="1" thickTop="1" thickBot="1" x14ac:dyDescent="0.25">
      <c r="C216" s="58"/>
      <c r="D216" s="58"/>
      <c r="E216" s="58"/>
      <c r="F216" s="58"/>
      <c r="G216" s="58"/>
      <c r="H216" s="58"/>
      <c r="I216" s="59"/>
      <c r="J216" s="60"/>
      <c r="K216" s="57">
        <f t="shared" ca="1" si="22"/>
        <v>114050</v>
      </c>
      <c r="P216" s="188" t="e">
        <f t="shared" si="21"/>
        <v>#N/A</v>
      </c>
      <c r="Q216" s="191" t="e">
        <f t="shared" si="19"/>
        <v>#N/A</v>
      </c>
      <c r="R216" s="191" t="e">
        <f t="shared" si="20"/>
        <v>#N/A</v>
      </c>
      <c r="S216" s="191" t="e">
        <f t="shared" si="23"/>
        <v>#N/A</v>
      </c>
      <c r="T216" s="192" t="e">
        <f>VLOOKUP(D216,'PC Receitas'!$N$4:$O$14,2,FALSE)</f>
        <v>#N/A</v>
      </c>
    </row>
    <row r="217" spans="3:20" ht="19.5" customHeight="1" thickTop="1" thickBot="1" x14ac:dyDescent="0.25">
      <c r="C217" s="58"/>
      <c r="D217" s="58"/>
      <c r="E217" s="58"/>
      <c r="F217" s="58"/>
      <c r="G217" s="58"/>
      <c r="H217" s="58"/>
      <c r="I217" s="59"/>
      <c r="J217" s="60"/>
      <c r="K217" s="57">
        <f t="shared" ca="1" si="22"/>
        <v>114050</v>
      </c>
      <c r="P217" s="188" t="e">
        <f t="shared" si="21"/>
        <v>#N/A</v>
      </c>
      <c r="Q217" s="191" t="e">
        <f t="shared" si="19"/>
        <v>#N/A</v>
      </c>
      <c r="R217" s="191" t="e">
        <f t="shared" si="20"/>
        <v>#N/A</v>
      </c>
      <c r="S217" s="191" t="e">
        <f t="shared" si="23"/>
        <v>#N/A</v>
      </c>
      <c r="T217" s="192" t="e">
        <f>VLOOKUP(D217,'PC Receitas'!$N$4:$O$14,2,FALSE)</f>
        <v>#N/A</v>
      </c>
    </row>
    <row r="218" spans="3:20" ht="19.5" customHeight="1" thickTop="1" thickBot="1" x14ac:dyDescent="0.25">
      <c r="C218" s="58"/>
      <c r="D218" s="58"/>
      <c r="E218" s="58"/>
      <c r="F218" s="58"/>
      <c r="G218" s="58"/>
      <c r="H218" s="58"/>
      <c r="I218" s="59"/>
      <c r="J218" s="60"/>
      <c r="K218" s="57">
        <f t="shared" ca="1" si="22"/>
        <v>114050</v>
      </c>
      <c r="P218" s="188" t="e">
        <f t="shared" si="21"/>
        <v>#N/A</v>
      </c>
      <c r="Q218" s="191" t="e">
        <f t="shared" si="19"/>
        <v>#N/A</v>
      </c>
      <c r="R218" s="191" t="e">
        <f t="shared" si="20"/>
        <v>#N/A</v>
      </c>
      <c r="S218" s="191" t="e">
        <f t="shared" si="23"/>
        <v>#N/A</v>
      </c>
      <c r="T218" s="192" t="e">
        <f>VLOOKUP(D218,'PC Receitas'!$N$4:$O$14,2,FALSE)</f>
        <v>#N/A</v>
      </c>
    </row>
    <row r="219" spans="3:20" ht="19.5" customHeight="1" thickTop="1" thickBot="1" x14ac:dyDescent="0.25">
      <c r="C219" s="58"/>
      <c r="D219" s="58"/>
      <c r="E219" s="58"/>
      <c r="F219" s="58"/>
      <c r="G219" s="58"/>
      <c r="H219" s="58"/>
      <c r="I219" s="59"/>
      <c r="J219" s="60"/>
      <c r="K219" s="57">
        <f t="shared" ca="1" si="22"/>
        <v>114050</v>
      </c>
      <c r="P219" s="188" t="e">
        <f t="shared" si="21"/>
        <v>#N/A</v>
      </c>
      <c r="Q219" s="191" t="e">
        <f t="shared" si="19"/>
        <v>#N/A</v>
      </c>
      <c r="R219" s="191" t="e">
        <f t="shared" si="20"/>
        <v>#N/A</v>
      </c>
      <c r="S219" s="191" t="e">
        <f t="shared" si="23"/>
        <v>#N/A</v>
      </c>
      <c r="T219" s="192" t="e">
        <f>VLOOKUP(D219,'PC Receitas'!$N$4:$O$14,2,FALSE)</f>
        <v>#N/A</v>
      </c>
    </row>
    <row r="220" spans="3:20" ht="19.5" customHeight="1" thickTop="1" thickBot="1" x14ac:dyDescent="0.25">
      <c r="C220" s="58"/>
      <c r="D220" s="58"/>
      <c r="E220" s="58"/>
      <c r="F220" s="58"/>
      <c r="G220" s="58"/>
      <c r="H220" s="58"/>
      <c r="I220" s="59"/>
      <c r="J220" s="60"/>
      <c r="K220" s="57">
        <f t="shared" ca="1" si="22"/>
        <v>114050</v>
      </c>
      <c r="P220" s="188" t="e">
        <f t="shared" si="21"/>
        <v>#N/A</v>
      </c>
      <c r="Q220" s="191" t="e">
        <f t="shared" si="19"/>
        <v>#N/A</v>
      </c>
      <c r="R220" s="191" t="e">
        <f t="shared" si="20"/>
        <v>#N/A</v>
      </c>
      <c r="S220" s="191" t="e">
        <f t="shared" si="23"/>
        <v>#N/A</v>
      </c>
      <c r="T220" s="192" t="e">
        <f>VLOOKUP(D220,'PC Receitas'!$N$4:$O$14,2,FALSE)</f>
        <v>#N/A</v>
      </c>
    </row>
    <row r="221" spans="3:20" ht="19.5" customHeight="1" thickTop="1" thickBot="1" x14ac:dyDescent="0.25">
      <c r="C221" s="58"/>
      <c r="D221" s="58"/>
      <c r="E221" s="58"/>
      <c r="F221" s="58"/>
      <c r="G221" s="58"/>
      <c r="H221" s="58"/>
      <c r="I221" s="59"/>
      <c r="J221" s="60"/>
      <c r="K221" s="57">
        <f t="shared" ca="1" si="22"/>
        <v>114050</v>
      </c>
      <c r="P221" s="188" t="e">
        <f t="shared" si="21"/>
        <v>#N/A</v>
      </c>
      <c r="Q221" s="191" t="e">
        <f t="shared" si="19"/>
        <v>#N/A</v>
      </c>
      <c r="R221" s="191" t="e">
        <f t="shared" si="20"/>
        <v>#N/A</v>
      </c>
      <c r="S221" s="191" t="e">
        <f t="shared" si="23"/>
        <v>#N/A</v>
      </c>
      <c r="T221" s="192" t="e">
        <f>VLOOKUP(D221,'PC Receitas'!$N$4:$O$14,2,FALSE)</f>
        <v>#N/A</v>
      </c>
    </row>
    <row r="222" spans="3:20" ht="19.5" customHeight="1" thickTop="1" thickBot="1" x14ac:dyDescent="0.25">
      <c r="C222" s="58"/>
      <c r="D222" s="58"/>
      <c r="E222" s="58"/>
      <c r="F222" s="58"/>
      <c r="G222" s="58"/>
      <c r="H222" s="58"/>
      <c r="I222" s="59"/>
      <c r="J222" s="60"/>
      <c r="K222" s="57">
        <f t="shared" ca="1" si="22"/>
        <v>114050</v>
      </c>
      <c r="P222" s="188" t="e">
        <f t="shared" si="21"/>
        <v>#N/A</v>
      </c>
      <c r="Q222" s="191" t="e">
        <f t="shared" si="19"/>
        <v>#N/A</v>
      </c>
      <c r="R222" s="191" t="e">
        <f t="shared" si="20"/>
        <v>#N/A</v>
      </c>
      <c r="S222" s="191" t="e">
        <f t="shared" si="23"/>
        <v>#N/A</v>
      </c>
      <c r="T222" s="192" t="e">
        <f>VLOOKUP(D222,'PC Receitas'!$N$4:$O$14,2,FALSE)</f>
        <v>#N/A</v>
      </c>
    </row>
    <row r="223" spans="3:20" ht="19.5" customHeight="1" thickTop="1" thickBot="1" x14ac:dyDescent="0.25">
      <c r="C223" s="58"/>
      <c r="D223" s="58"/>
      <c r="E223" s="58"/>
      <c r="F223" s="58"/>
      <c r="G223" s="58"/>
      <c r="H223" s="58"/>
      <c r="I223" s="59"/>
      <c r="J223" s="60"/>
      <c r="K223" s="57">
        <f t="shared" ca="1" si="22"/>
        <v>114050</v>
      </c>
      <c r="P223" s="188" t="e">
        <f t="shared" si="21"/>
        <v>#N/A</v>
      </c>
      <c r="Q223" s="191" t="e">
        <f t="shared" si="19"/>
        <v>#N/A</v>
      </c>
      <c r="R223" s="191" t="e">
        <f t="shared" si="20"/>
        <v>#N/A</v>
      </c>
      <c r="S223" s="191" t="e">
        <f t="shared" si="23"/>
        <v>#N/A</v>
      </c>
      <c r="T223" s="192" t="e">
        <f>VLOOKUP(D223,'PC Receitas'!$N$4:$O$14,2,FALSE)</f>
        <v>#N/A</v>
      </c>
    </row>
    <row r="224" spans="3:20" ht="19.5" customHeight="1" thickTop="1" thickBot="1" x14ac:dyDescent="0.25">
      <c r="C224" s="58"/>
      <c r="D224" s="58"/>
      <c r="E224" s="58"/>
      <c r="F224" s="58"/>
      <c r="G224" s="58"/>
      <c r="H224" s="58"/>
      <c r="I224" s="59"/>
      <c r="J224" s="60"/>
      <c r="K224" s="57">
        <f t="shared" ca="1" si="22"/>
        <v>114050</v>
      </c>
      <c r="P224" s="188" t="e">
        <f t="shared" si="21"/>
        <v>#N/A</v>
      </c>
      <c r="Q224" s="191" t="e">
        <f t="shared" si="19"/>
        <v>#N/A</v>
      </c>
      <c r="R224" s="191" t="e">
        <f t="shared" si="20"/>
        <v>#N/A</v>
      </c>
      <c r="S224" s="191" t="e">
        <f t="shared" si="23"/>
        <v>#N/A</v>
      </c>
      <c r="T224" s="192" t="e">
        <f>VLOOKUP(D224,'PC Receitas'!$N$4:$O$14,2,FALSE)</f>
        <v>#N/A</v>
      </c>
    </row>
    <row r="225" spans="3:20" ht="19.5" customHeight="1" thickTop="1" thickBot="1" x14ac:dyDescent="0.25">
      <c r="C225" s="58"/>
      <c r="D225" s="58"/>
      <c r="E225" s="58"/>
      <c r="F225" s="58"/>
      <c r="G225" s="58"/>
      <c r="H225" s="58"/>
      <c r="I225" s="59"/>
      <c r="J225" s="60"/>
      <c r="K225" s="57">
        <f t="shared" ca="1" si="22"/>
        <v>114050</v>
      </c>
      <c r="P225" s="188" t="e">
        <f t="shared" si="21"/>
        <v>#N/A</v>
      </c>
      <c r="Q225" s="191" t="e">
        <f t="shared" si="19"/>
        <v>#N/A</v>
      </c>
      <c r="R225" s="191" t="e">
        <f t="shared" si="20"/>
        <v>#N/A</v>
      </c>
      <c r="S225" s="191" t="e">
        <f t="shared" si="23"/>
        <v>#N/A</v>
      </c>
      <c r="T225" s="192" t="e">
        <f>VLOOKUP(D225,'PC Receitas'!$N$4:$O$14,2,FALSE)</f>
        <v>#N/A</v>
      </c>
    </row>
    <row r="226" spans="3:20" ht="19.5" customHeight="1" thickTop="1" thickBot="1" x14ac:dyDescent="0.25">
      <c r="C226" s="58"/>
      <c r="D226" s="58"/>
      <c r="E226" s="58"/>
      <c r="F226" s="58"/>
      <c r="G226" s="58"/>
      <c r="H226" s="58"/>
      <c r="I226" s="59"/>
      <c r="J226" s="60"/>
      <c r="K226" s="57">
        <f t="shared" ca="1" si="22"/>
        <v>114050</v>
      </c>
      <c r="P226" s="188" t="e">
        <f t="shared" si="21"/>
        <v>#N/A</v>
      </c>
      <c r="Q226" s="191" t="e">
        <f t="shared" si="19"/>
        <v>#N/A</v>
      </c>
      <c r="R226" s="191" t="e">
        <f t="shared" si="20"/>
        <v>#N/A</v>
      </c>
      <c r="S226" s="191" t="e">
        <f t="shared" si="23"/>
        <v>#N/A</v>
      </c>
      <c r="T226" s="192" t="e">
        <f>VLOOKUP(D226,'PC Receitas'!$N$4:$O$14,2,FALSE)</f>
        <v>#N/A</v>
      </c>
    </row>
    <row r="227" spans="3:20" ht="19.5" customHeight="1" thickTop="1" thickBot="1" x14ac:dyDescent="0.25">
      <c r="C227" s="58"/>
      <c r="D227" s="58"/>
      <c r="E227" s="58"/>
      <c r="F227" s="58"/>
      <c r="G227" s="58"/>
      <c r="H227" s="58"/>
      <c r="I227" s="59"/>
      <c r="J227" s="60"/>
      <c r="K227" s="57">
        <f t="shared" ca="1" si="22"/>
        <v>114050</v>
      </c>
      <c r="P227" s="188" t="e">
        <f t="shared" si="21"/>
        <v>#N/A</v>
      </c>
      <c r="Q227" s="191" t="e">
        <f t="shared" si="19"/>
        <v>#N/A</v>
      </c>
      <c r="R227" s="191" t="e">
        <f t="shared" si="20"/>
        <v>#N/A</v>
      </c>
      <c r="S227" s="191" t="e">
        <f t="shared" si="23"/>
        <v>#N/A</v>
      </c>
      <c r="T227" s="192" t="e">
        <f>VLOOKUP(D227,'PC Receitas'!$N$4:$O$14,2,FALSE)</f>
        <v>#N/A</v>
      </c>
    </row>
    <row r="228" spans="3:20" ht="19.5" customHeight="1" thickTop="1" thickBot="1" x14ac:dyDescent="0.25">
      <c r="C228" s="58"/>
      <c r="D228" s="58"/>
      <c r="E228" s="58"/>
      <c r="F228" s="58"/>
      <c r="G228" s="58"/>
      <c r="H228" s="58"/>
      <c r="I228" s="59"/>
      <c r="J228" s="60"/>
      <c r="K228" s="57">
        <f t="shared" ca="1" si="22"/>
        <v>114050</v>
      </c>
      <c r="P228" s="188" t="e">
        <f t="shared" si="21"/>
        <v>#N/A</v>
      </c>
      <c r="Q228" s="191" t="e">
        <f t="shared" si="19"/>
        <v>#N/A</v>
      </c>
      <c r="R228" s="191" t="e">
        <f t="shared" si="20"/>
        <v>#N/A</v>
      </c>
      <c r="S228" s="191" t="e">
        <f t="shared" si="23"/>
        <v>#N/A</v>
      </c>
      <c r="T228" s="192" t="e">
        <f>VLOOKUP(D228,'PC Receitas'!$N$4:$O$14,2,FALSE)</f>
        <v>#N/A</v>
      </c>
    </row>
    <row r="229" spans="3:20" ht="19.5" customHeight="1" thickTop="1" thickBot="1" x14ac:dyDescent="0.25">
      <c r="C229" s="58"/>
      <c r="D229" s="58"/>
      <c r="E229" s="58"/>
      <c r="F229" s="58"/>
      <c r="G229" s="58"/>
      <c r="H229" s="58"/>
      <c r="I229" s="59"/>
      <c r="J229" s="60"/>
      <c r="K229" s="57">
        <f t="shared" ca="1" si="22"/>
        <v>114050</v>
      </c>
      <c r="P229" s="188" t="e">
        <f t="shared" si="21"/>
        <v>#N/A</v>
      </c>
      <c r="Q229" s="191" t="e">
        <f t="shared" si="19"/>
        <v>#N/A</v>
      </c>
      <c r="R229" s="191" t="e">
        <f t="shared" si="20"/>
        <v>#N/A</v>
      </c>
      <c r="S229" s="191" t="e">
        <f t="shared" si="23"/>
        <v>#N/A</v>
      </c>
      <c r="T229" s="192" t="e">
        <f>VLOOKUP(D229,'PC Receitas'!$N$4:$O$14,2,FALSE)</f>
        <v>#N/A</v>
      </c>
    </row>
    <row r="230" spans="3:20" ht="19.5" customHeight="1" thickTop="1" thickBot="1" x14ac:dyDescent="0.25">
      <c r="C230" s="58"/>
      <c r="D230" s="58"/>
      <c r="E230" s="58"/>
      <c r="F230" s="58"/>
      <c r="G230" s="58"/>
      <c r="H230" s="58"/>
      <c r="I230" s="59"/>
      <c r="J230" s="60"/>
      <c r="K230" s="57">
        <f t="shared" ca="1" si="22"/>
        <v>114050</v>
      </c>
      <c r="P230" s="188" t="e">
        <f t="shared" si="21"/>
        <v>#N/A</v>
      </c>
      <c r="Q230" s="191" t="e">
        <f t="shared" si="19"/>
        <v>#N/A</v>
      </c>
      <c r="R230" s="191" t="e">
        <f t="shared" si="20"/>
        <v>#N/A</v>
      </c>
      <c r="S230" s="191" t="e">
        <f t="shared" si="23"/>
        <v>#N/A</v>
      </c>
      <c r="T230" s="192" t="e">
        <f>VLOOKUP(D230,'PC Receitas'!$N$4:$O$14,2,FALSE)</f>
        <v>#N/A</v>
      </c>
    </row>
    <row r="231" spans="3:20" ht="19.5" customHeight="1" thickTop="1" thickBot="1" x14ac:dyDescent="0.25">
      <c r="C231" s="58"/>
      <c r="D231" s="58"/>
      <c r="E231" s="58"/>
      <c r="F231" s="58"/>
      <c r="G231" s="58"/>
      <c r="H231" s="58"/>
      <c r="I231" s="59"/>
      <c r="J231" s="60"/>
      <c r="K231" s="57">
        <f t="shared" ca="1" si="22"/>
        <v>114050</v>
      </c>
      <c r="P231" s="188" t="e">
        <f t="shared" si="21"/>
        <v>#N/A</v>
      </c>
      <c r="Q231" s="191" t="e">
        <f t="shared" si="19"/>
        <v>#N/A</v>
      </c>
      <c r="R231" s="191" t="e">
        <f t="shared" si="20"/>
        <v>#N/A</v>
      </c>
      <c r="S231" s="191" t="e">
        <f t="shared" si="23"/>
        <v>#N/A</v>
      </c>
      <c r="T231" s="192" t="e">
        <f>VLOOKUP(D231,'PC Receitas'!$N$4:$O$14,2,FALSE)</f>
        <v>#N/A</v>
      </c>
    </row>
    <row r="232" spans="3:20" ht="19.5" customHeight="1" thickTop="1" thickBot="1" x14ac:dyDescent="0.25">
      <c r="C232" s="58"/>
      <c r="D232" s="58"/>
      <c r="E232" s="58"/>
      <c r="F232" s="58"/>
      <c r="G232" s="58"/>
      <c r="H232" s="58"/>
      <c r="I232" s="59"/>
      <c r="J232" s="60"/>
      <c r="K232" s="57">
        <f t="shared" ca="1" si="22"/>
        <v>114050</v>
      </c>
      <c r="P232" s="188" t="e">
        <f t="shared" si="21"/>
        <v>#N/A</v>
      </c>
      <c r="Q232" s="191" t="e">
        <f t="shared" si="19"/>
        <v>#N/A</v>
      </c>
      <c r="R232" s="191" t="e">
        <f t="shared" si="20"/>
        <v>#N/A</v>
      </c>
      <c r="S232" s="191" t="e">
        <f t="shared" si="23"/>
        <v>#N/A</v>
      </c>
      <c r="T232" s="192" t="e">
        <f>VLOOKUP(D232,'PC Receitas'!$N$4:$O$14,2,FALSE)</f>
        <v>#N/A</v>
      </c>
    </row>
    <row r="233" spans="3:20" ht="19.5" customHeight="1" thickTop="1" thickBot="1" x14ac:dyDescent="0.25">
      <c r="C233" s="58"/>
      <c r="D233" s="58"/>
      <c r="E233" s="58"/>
      <c r="F233" s="58"/>
      <c r="G233" s="58"/>
      <c r="H233" s="58"/>
      <c r="I233" s="59"/>
      <c r="J233" s="60"/>
      <c r="K233" s="57">
        <f t="shared" ca="1" si="22"/>
        <v>114050</v>
      </c>
      <c r="P233" s="188" t="e">
        <f t="shared" si="21"/>
        <v>#N/A</v>
      </c>
      <c r="Q233" s="191" t="e">
        <f t="shared" si="19"/>
        <v>#N/A</v>
      </c>
      <c r="R233" s="191" t="e">
        <f t="shared" si="20"/>
        <v>#N/A</v>
      </c>
      <c r="S233" s="191" t="e">
        <f t="shared" si="23"/>
        <v>#N/A</v>
      </c>
      <c r="T233" s="192" t="e">
        <f>VLOOKUP(D233,'PC Receitas'!$N$4:$O$14,2,FALSE)</f>
        <v>#N/A</v>
      </c>
    </row>
    <row r="234" spans="3:20" ht="19.5" customHeight="1" thickTop="1" thickBot="1" x14ac:dyDescent="0.25">
      <c r="C234" s="58"/>
      <c r="D234" s="58"/>
      <c r="E234" s="58"/>
      <c r="F234" s="58"/>
      <c r="G234" s="58"/>
      <c r="H234" s="58"/>
      <c r="I234" s="59"/>
      <c r="J234" s="60"/>
      <c r="K234" s="57">
        <f t="shared" ca="1" si="22"/>
        <v>114050</v>
      </c>
      <c r="P234" s="188" t="e">
        <f t="shared" si="21"/>
        <v>#N/A</v>
      </c>
      <c r="Q234" s="191" t="e">
        <f t="shared" si="19"/>
        <v>#N/A</v>
      </c>
      <c r="R234" s="191" t="e">
        <f t="shared" si="20"/>
        <v>#N/A</v>
      </c>
      <c r="S234" s="191" t="e">
        <f t="shared" si="23"/>
        <v>#N/A</v>
      </c>
      <c r="T234" s="192" t="e">
        <f>VLOOKUP(D234,'PC Receitas'!$N$4:$O$14,2,FALSE)</f>
        <v>#N/A</v>
      </c>
    </row>
    <row r="235" spans="3:20" ht="19.5" customHeight="1" thickTop="1" thickBot="1" x14ac:dyDescent="0.25">
      <c r="C235" s="58"/>
      <c r="D235" s="58"/>
      <c r="E235" s="58"/>
      <c r="F235" s="58"/>
      <c r="G235" s="58"/>
      <c r="H235" s="58"/>
      <c r="I235" s="59"/>
      <c r="J235" s="60"/>
      <c r="K235" s="57">
        <f t="shared" ca="1" si="22"/>
        <v>114050</v>
      </c>
      <c r="P235" s="188" t="e">
        <f t="shared" si="21"/>
        <v>#N/A</v>
      </c>
      <c r="Q235" s="191" t="e">
        <f t="shared" si="19"/>
        <v>#N/A</v>
      </c>
      <c r="R235" s="191" t="e">
        <f t="shared" si="20"/>
        <v>#N/A</v>
      </c>
      <c r="S235" s="191" t="e">
        <f t="shared" si="23"/>
        <v>#N/A</v>
      </c>
      <c r="T235" s="192" t="e">
        <f>VLOOKUP(D235,'PC Receitas'!$N$4:$O$14,2,FALSE)</f>
        <v>#N/A</v>
      </c>
    </row>
    <row r="236" spans="3:20" ht="19.5" customHeight="1" thickTop="1" thickBot="1" x14ac:dyDescent="0.25">
      <c r="C236" s="58"/>
      <c r="D236" s="58"/>
      <c r="E236" s="58"/>
      <c r="F236" s="58"/>
      <c r="G236" s="58"/>
      <c r="H236" s="58"/>
      <c r="I236" s="59"/>
      <c r="J236" s="60"/>
      <c r="K236" s="57">
        <f t="shared" ca="1" si="22"/>
        <v>114050</v>
      </c>
      <c r="P236" s="188" t="e">
        <f t="shared" si="21"/>
        <v>#N/A</v>
      </c>
      <c r="Q236" s="191" t="e">
        <f t="shared" si="19"/>
        <v>#N/A</v>
      </c>
      <c r="R236" s="191" t="e">
        <f t="shared" si="20"/>
        <v>#N/A</v>
      </c>
      <c r="S236" s="191" t="e">
        <f t="shared" si="23"/>
        <v>#N/A</v>
      </c>
      <c r="T236" s="192" t="e">
        <f>VLOOKUP(D236,'PC Receitas'!$N$4:$O$14,2,FALSE)</f>
        <v>#N/A</v>
      </c>
    </row>
    <row r="237" spans="3:20" ht="19.5" customHeight="1" thickTop="1" thickBot="1" x14ac:dyDescent="0.25">
      <c r="C237" s="58"/>
      <c r="D237" s="58"/>
      <c r="E237" s="58"/>
      <c r="F237" s="58"/>
      <c r="G237" s="58"/>
      <c r="H237" s="58"/>
      <c r="I237" s="59"/>
      <c r="J237" s="60"/>
      <c r="K237" s="57">
        <f t="shared" ca="1" si="22"/>
        <v>114050</v>
      </c>
      <c r="P237" s="188" t="e">
        <f t="shared" si="21"/>
        <v>#N/A</v>
      </c>
      <c r="Q237" s="191" t="e">
        <f t="shared" si="19"/>
        <v>#N/A</v>
      </c>
      <c r="R237" s="191" t="e">
        <f t="shared" si="20"/>
        <v>#N/A</v>
      </c>
      <c r="S237" s="191" t="e">
        <f t="shared" si="23"/>
        <v>#N/A</v>
      </c>
      <c r="T237" s="192" t="e">
        <f>VLOOKUP(D237,'PC Receitas'!$N$4:$O$14,2,FALSE)</f>
        <v>#N/A</v>
      </c>
    </row>
    <row r="238" spans="3:20" ht="19.5" customHeight="1" thickTop="1" thickBot="1" x14ac:dyDescent="0.25">
      <c r="C238" s="58"/>
      <c r="D238" s="58"/>
      <c r="E238" s="58"/>
      <c r="F238" s="58"/>
      <c r="G238" s="58"/>
      <c r="H238" s="58"/>
      <c r="I238" s="59"/>
      <c r="J238" s="60"/>
      <c r="K238" s="57">
        <f t="shared" ca="1" si="22"/>
        <v>114050</v>
      </c>
      <c r="P238" s="188" t="e">
        <f t="shared" si="21"/>
        <v>#N/A</v>
      </c>
      <c r="Q238" s="191" t="e">
        <f t="shared" si="19"/>
        <v>#N/A</v>
      </c>
      <c r="R238" s="191" t="e">
        <f t="shared" si="20"/>
        <v>#N/A</v>
      </c>
      <c r="S238" s="191" t="e">
        <f t="shared" si="23"/>
        <v>#N/A</v>
      </c>
      <c r="T238" s="192" t="e">
        <f>VLOOKUP(D238,'PC Receitas'!$N$4:$O$14,2,FALSE)</f>
        <v>#N/A</v>
      </c>
    </row>
    <row r="239" spans="3:20" ht="19.5" customHeight="1" thickTop="1" thickBot="1" x14ac:dyDescent="0.25">
      <c r="C239" s="58"/>
      <c r="D239" s="58"/>
      <c r="E239" s="58"/>
      <c r="F239" s="58"/>
      <c r="G239" s="58"/>
      <c r="H239" s="58"/>
      <c r="I239" s="59"/>
      <c r="J239" s="60"/>
      <c r="K239" s="57">
        <f t="shared" ca="1" si="22"/>
        <v>114050</v>
      </c>
      <c r="P239" s="188" t="e">
        <f t="shared" si="21"/>
        <v>#N/A</v>
      </c>
      <c r="Q239" s="191" t="e">
        <f t="shared" si="19"/>
        <v>#N/A</v>
      </c>
      <c r="R239" s="191" t="e">
        <f t="shared" si="20"/>
        <v>#N/A</v>
      </c>
      <c r="S239" s="191" t="e">
        <f t="shared" si="23"/>
        <v>#N/A</v>
      </c>
      <c r="T239" s="192" t="e">
        <f>VLOOKUP(D239,'PC Receitas'!$N$4:$O$14,2,FALSE)</f>
        <v>#N/A</v>
      </c>
    </row>
    <row r="240" spans="3:20" ht="19.5" customHeight="1" thickTop="1" thickBot="1" x14ac:dyDescent="0.25">
      <c r="C240" s="58"/>
      <c r="D240" s="58"/>
      <c r="E240" s="58"/>
      <c r="F240" s="58"/>
      <c r="G240" s="58"/>
      <c r="H240" s="58"/>
      <c r="I240" s="59"/>
      <c r="J240" s="60"/>
      <c r="K240" s="57">
        <f t="shared" ca="1" si="22"/>
        <v>114050</v>
      </c>
      <c r="P240" s="188" t="e">
        <f t="shared" si="21"/>
        <v>#N/A</v>
      </c>
      <c r="Q240" s="191" t="e">
        <f t="shared" si="19"/>
        <v>#N/A</v>
      </c>
      <c r="R240" s="191" t="e">
        <f t="shared" si="20"/>
        <v>#N/A</v>
      </c>
      <c r="S240" s="191" t="e">
        <f t="shared" si="23"/>
        <v>#N/A</v>
      </c>
      <c r="T240" s="192" t="e">
        <f>VLOOKUP(D240,'PC Receitas'!$N$4:$O$14,2,FALSE)</f>
        <v>#N/A</v>
      </c>
    </row>
    <row r="241" spans="3:20" ht="19.5" customHeight="1" thickTop="1" thickBot="1" x14ac:dyDescent="0.25">
      <c r="C241" s="58"/>
      <c r="D241" s="58"/>
      <c r="E241" s="58"/>
      <c r="F241" s="58"/>
      <c r="G241" s="58"/>
      <c r="H241" s="58"/>
      <c r="I241" s="59"/>
      <c r="J241" s="60"/>
      <c r="K241" s="57">
        <f t="shared" ca="1" si="22"/>
        <v>114050</v>
      </c>
      <c r="P241" s="188" t="e">
        <f t="shared" si="21"/>
        <v>#N/A</v>
      </c>
      <c r="Q241" s="191" t="e">
        <f t="shared" si="19"/>
        <v>#N/A</v>
      </c>
      <c r="R241" s="191" t="e">
        <f t="shared" si="20"/>
        <v>#N/A</v>
      </c>
      <c r="S241" s="191" t="e">
        <f t="shared" si="23"/>
        <v>#N/A</v>
      </c>
      <c r="T241" s="192" t="e">
        <f>VLOOKUP(D241,'PC Receitas'!$N$4:$O$14,2,FALSE)</f>
        <v>#N/A</v>
      </c>
    </row>
    <row r="242" spans="3:20" ht="19.5" customHeight="1" thickTop="1" thickBot="1" x14ac:dyDescent="0.25">
      <c r="C242" s="58"/>
      <c r="D242" s="58"/>
      <c r="E242" s="58"/>
      <c r="F242" s="58"/>
      <c r="G242" s="58"/>
      <c r="H242" s="58"/>
      <c r="I242" s="59"/>
      <c r="J242" s="60"/>
      <c r="K242" s="57">
        <f t="shared" ca="1" si="22"/>
        <v>114050</v>
      </c>
      <c r="P242" s="188" t="e">
        <f t="shared" si="21"/>
        <v>#N/A</v>
      </c>
      <c r="Q242" s="191" t="e">
        <f t="shared" si="19"/>
        <v>#N/A</v>
      </c>
      <c r="R242" s="191" t="e">
        <f t="shared" si="20"/>
        <v>#N/A</v>
      </c>
      <c r="S242" s="191" t="e">
        <f t="shared" si="23"/>
        <v>#N/A</v>
      </c>
      <c r="T242" s="192" t="e">
        <f>VLOOKUP(D242,'PC Receitas'!$N$4:$O$14,2,FALSE)</f>
        <v>#N/A</v>
      </c>
    </row>
    <row r="243" spans="3:20" ht="19.5" customHeight="1" thickTop="1" thickBot="1" x14ac:dyDescent="0.25">
      <c r="C243" s="58"/>
      <c r="D243" s="58"/>
      <c r="E243" s="58"/>
      <c r="F243" s="58"/>
      <c r="G243" s="58"/>
      <c r="H243" s="58"/>
      <c r="I243" s="59"/>
      <c r="J243" s="60"/>
      <c r="K243" s="57">
        <f t="shared" ca="1" si="22"/>
        <v>114050</v>
      </c>
      <c r="P243" s="188" t="e">
        <f t="shared" si="21"/>
        <v>#N/A</v>
      </c>
      <c r="Q243" s="191" t="e">
        <f t="shared" si="19"/>
        <v>#N/A</v>
      </c>
      <c r="R243" s="191" t="e">
        <f t="shared" si="20"/>
        <v>#N/A</v>
      </c>
      <c r="S243" s="191" t="e">
        <f t="shared" si="23"/>
        <v>#N/A</v>
      </c>
      <c r="T243" s="192" t="e">
        <f>VLOOKUP(D243,'PC Receitas'!$N$4:$O$14,2,FALSE)</f>
        <v>#N/A</v>
      </c>
    </row>
    <row r="244" spans="3:20" ht="19.5" customHeight="1" thickTop="1" thickBot="1" x14ac:dyDescent="0.25">
      <c r="C244" s="58"/>
      <c r="D244" s="58"/>
      <c r="E244" s="58"/>
      <c r="F244" s="58"/>
      <c r="G244" s="58"/>
      <c r="H244" s="58"/>
      <c r="I244" s="59"/>
      <c r="J244" s="60"/>
      <c r="K244" s="57">
        <f t="shared" ca="1" si="22"/>
        <v>114050</v>
      </c>
      <c r="P244" s="188" t="e">
        <f t="shared" si="21"/>
        <v>#N/A</v>
      </c>
      <c r="Q244" s="191" t="e">
        <f t="shared" si="19"/>
        <v>#N/A</v>
      </c>
      <c r="R244" s="191" t="e">
        <f t="shared" si="20"/>
        <v>#N/A</v>
      </c>
      <c r="S244" s="191" t="e">
        <f t="shared" si="23"/>
        <v>#N/A</v>
      </c>
      <c r="T244" s="192" t="e">
        <f>VLOOKUP(D244,'PC Receitas'!$N$4:$O$14,2,FALSE)</f>
        <v>#N/A</v>
      </c>
    </row>
    <row r="245" spans="3:20" ht="19.5" customHeight="1" thickTop="1" thickBot="1" x14ac:dyDescent="0.25">
      <c r="C245" s="58"/>
      <c r="D245" s="58"/>
      <c r="E245" s="58"/>
      <c r="F245" s="58"/>
      <c r="G245" s="58"/>
      <c r="H245" s="58"/>
      <c r="I245" s="59"/>
      <c r="J245" s="60"/>
      <c r="K245" s="57">
        <f t="shared" ca="1" si="22"/>
        <v>114050</v>
      </c>
      <c r="P245" s="188" t="e">
        <f t="shared" si="21"/>
        <v>#N/A</v>
      </c>
      <c r="Q245" s="191" t="e">
        <f t="shared" si="19"/>
        <v>#N/A</v>
      </c>
      <c r="R245" s="191" t="e">
        <f t="shared" si="20"/>
        <v>#N/A</v>
      </c>
      <c r="S245" s="191" t="e">
        <f t="shared" si="23"/>
        <v>#N/A</v>
      </c>
      <c r="T245" s="192" t="e">
        <f>VLOOKUP(D245,'PC Receitas'!$N$4:$O$14,2,FALSE)</f>
        <v>#N/A</v>
      </c>
    </row>
    <row r="246" spans="3:20" ht="19.5" customHeight="1" thickTop="1" thickBot="1" x14ac:dyDescent="0.25">
      <c r="C246" s="58"/>
      <c r="D246" s="58"/>
      <c r="E246" s="58"/>
      <c r="F246" s="58"/>
      <c r="G246" s="58"/>
      <c r="H246" s="58"/>
      <c r="I246" s="59"/>
      <c r="J246" s="60"/>
      <c r="K246" s="57">
        <f t="shared" ca="1" si="22"/>
        <v>114050</v>
      </c>
      <c r="P246" s="188" t="e">
        <f t="shared" si="21"/>
        <v>#N/A</v>
      </c>
      <c r="Q246" s="191" t="e">
        <f t="shared" si="19"/>
        <v>#N/A</v>
      </c>
      <c r="R246" s="191" t="e">
        <f t="shared" si="20"/>
        <v>#N/A</v>
      </c>
      <c r="S246" s="191" t="e">
        <f t="shared" si="23"/>
        <v>#N/A</v>
      </c>
      <c r="T246" s="192" t="e">
        <f>VLOOKUP(D246,'PC Receitas'!$N$4:$O$14,2,FALSE)</f>
        <v>#N/A</v>
      </c>
    </row>
    <row r="247" spans="3:20" ht="19.5" customHeight="1" thickTop="1" thickBot="1" x14ac:dyDescent="0.25">
      <c r="C247" s="58"/>
      <c r="D247" s="58"/>
      <c r="E247" s="58"/>
      <c r="F247" s="58"/>
      <c r="G247" s="58"/>
      <c r="H247" s="58"/>
      <c r="I247" s="59"/>
      <c r="J247" s="60"/>
      <c r="K247" s="57">
        <f t="shared" ca="1" si="22"/>
        <v>114050</v>
      </c>
      <c r="P247" s="188" t="e">
        <f t="shared" si="21"/>
        <v>#N/A</v>
      </c>
      <c r="Q247" s="191" t="e">
        <f t="shared" si="19"/>
        <v>#N/A</v>
      </c>
      <c r="R247" s="191" t="e">
        <f t="shared" si="20"/>
        <v>#N/A</v>
      </c>
      <c r="S247" s="191" t="e">
        <f t="shared" si="23"/>
        <v>#N/A</v>
      </c>
      <c r="T247" s="192" t="e">
        <f>VLOOKUP(D247,'PC Receitas'!$N$4:$O$14,2,FALSE)</f>
        <v>#N/A</v>
      </c>
    </row>
    <row r="248" spans="3:20" ht="19.5" customHeight="1" thickTop="1" thickBot="1" x14ac:dyDescent="0.25">
      <c r="C248" s="58"/>
      <c r="D248" s="58"/>
      <c r="E248" s="58"/>
      <c r="F248" s="58"/>
      <c r="G248" s="58"/>
      <c r="H248" s="58"/>
      <c r="I248" s="59"/>
      <c r="J248" s="60"/>
      <c r="K248" s="57">
        <f t="shared" ca="1" si="22"/>
        <v>114050</v>
      </c>
      <c r="P248" s="188" t="e">
        <f t="shared" si="21"/>
        <v>#N/A</v>
      </c>
      <c r="Q248" s="191" t="e">
        <f t="shared" si="19"/>
        <v>#N/A</v>
      </c>
      <c r="R248" s="191" t="e">
        <f t="shared" si="20"/>
        <v>#N/A</v>
      </c>
      <c r="S248" s="191" t="e">
        <f t="shared" si="23"/>
        <v>#N/A</v>
      </c>
      <c r="T248" s="192" t="e">
        <f>VLOOKUP(D248,'PC Receitas'!$N$4:$O$14,2,FALSE)</f>
        <v>#N/A</v>
      </c>
    </row>
    <row r="249" spans="3:20" ht="19.5" customHeight="1" thickTop="1" thickBot="1" x14ac:dyDescent="0.25">
      <c r="C249" s="58"/>
      <c r="D249" s="58"/>
      <c r="E249" s="58"/>
      <c r="F249" s="58"/>
      <c r="G249" s="58"/>
      <c r="H249" s="58"/>
      <c r="I249" s="59"/>
      <c r="J249" s="60"/>
      <c r="K249" s="57">
        <f t="shared" ca="1" si="22"/>
        <v>114050</v>
      </c>
      <c r="P249" s="188" t="e">
        <f t="shared" si="21"/>
        <v>#N/A</v>
      </c>
      <c r="Q249" s="191" t="e">
        <f t="shared" si="19"/>
        <v>#N/A</v>
      </c>
      <c r="R249" s="191" t="e">
        <f t="shared" si="20"/>
        <v>#N/A</v>
      </c>
      <c r="S249" s="191" t="e">
        <f t="shared" si="23"/>
        <v>#N/A</v>
      </c>
      <c r="T249" s="192" t="e">
        <f>VLOOKUP(D249,'PC Receitas'!$N$4:$O$14,2,FALSE)</f>
        <v>#N/A</v>
      </c>
    </row>
    <row r="250" spans="3:20" ht="19.5" customHeight="1" thickTop="1" thickBot="1" x14ac:dyDescent="0.25">
      <c r="C250" s="58"/>
      <c r="D250" s="58"/>
      <c r="E250" s="58"/>
      <c r="F250" s="58"/>
      <c r="G250" s="58"/>
      <c r="H250" s="58"/>
      <c r="I250" s="59"/>
      <c r="J250" s="60"/>
      <c r="K250" s="57">
        <f t="shared" ca="1" si="22"/>
        <v>114050</v>
      </c>
      <c r="P250" s="188" t="e">
        <f t="shared" si="21"/>
        <v>#N/A</v>
      </c>
      <c r="Q250" s="191" t="e">
        <f t="shared" si="19"/>
        <v>#N/A</v>
      </c>
      <c r="R250" s="191" t="e">
        <f t="shared" si="20"/>
        <v>#N/A</v>
      </c>
      <c r="S250" s="191" t="e">
        <f t="shared" si="23"/>
        <v>#N/A</v>
      </c>
      <c r="T250" s="192" t="e">
        <f>VLOOKUP(D250,'PC Receitas'!$N$4:$O$14,2,FALSE)</f>
        <v>#N/A</v>
      </c>
    </row>
    <row r="251" spans="3:20" ht="19.5" customHeight="1" thickTop="1" thickBot="1" x14ac:dyDescent="0.25">
      <c r="C251" s="58"/>
      <c r="D251" s="58"/>
      <c r="E251" s="58"/>
      <c r="F251" s="58"/>
      <c r="G251" s="58"/>
      <c r="H251" s="58"/>
      <c r="I251" s="59"/>
      <c r="J251" s="60"/>
      <c r="K251" s="57">
        <f t="shared" ca="1" si="22"/>
        <v>114050</v>
      </c>
      <c r="P251" s="188" t="e">
        <f t="shared" si="21"/>
        <v>#N/A</v>
      </c>
      <c r="Q251" s="191" t="e">
        <f t="shared" si="19"/>
        <v>#N/A</v>
      </c>
      <c r="R251" s="191" t="e">
        <f t="shared" si="20"/>
        <v>#N/A</v>
      </c>
      <c r="S251" s="191" t="e">
        <f t="shared" si="23"/>
        <v>#N/A</v>
      </c>
      <c r="T251" s="192" t="e">
        <f>VLOOKUP(D251,'PC Receitas'!$N$4:$O$14,2,FALSE)</f>
        <v>#N/A</v>
      </c>
    </row>
    <row r="252" spans="3:20" ht="19.5" customHeight="1" thickTop="1" thickBot="1" x14ac:dyDescent="0.25">
      <c r="C252" s="58"/>
      <c r="D252" s="58"/>
      <c r="E252" s="58"/>
      <c r="F252" s="58"/>
      <c r="G252" s="58"/>
      <c r="H252" s="58"/>
      <c r="I252" s="59"/>
      <c r="J252" s="60"/>
      <c r="K252" s="57">
        <f t="shared" ca="1" si="22"/>
        <v>114050</v>
      </c>
      <c r="P252" s="188" t="e">
        <f t="shared" si="21"/>
        <v>#N/A</v>
      </c>
      <c r="Q252" s="191" t="e">
        <f t="shared" si="19"/>
        <v>#N/A</v>
      </c>
      <c r="R252" s="191" t="e">
        <f t="shared" si="20"/>
        <v>#N/A</v>
      </c>
      <c r="S252" s="191" t="e">
        <f t="shared" si="23"/>
        <v>#N/A</v>
      </c>
      <c r="T252" s="192" t="e">
        <f>VLOOKUP(D252,'PC Receitas'!$N$4:$O$14,2,FALSE)</f>
        <v>#N/A</v>
      </c>
    </row>
    <row r="253" spans="3:20" ht="19.5" customHeight="1" thickTop="1" thickBot="1" x14ac:dyDescent="0.25">
      <c r="C253" s="58"/>
      <c r="D253" s="58"/>
      <c r="E253" s="58"/>
      <c r="F253" s="58"/>
      <c r="G253" s="58"/>
      <c r="H253" s="58"/>
      <c r="I253" s="59"/>
      <c r="J253" s="60"/>
      <c r="K253" s="57">
        <f t="shared" ca="1" si="22"/>
        <v>114050</v>
      </c>
      <c r="P253" s="188" t="e">
        <f t="shared" si="21"/>
        <v>#N/A</v>
      </c>
      <c r="Q253" s="191" t="e">
        <f t="shared" si="19"/>
        <v>#N/A</v>
      </c>
      <c r="R253" s="191" t="e">
        <f t="shared" si="20"/>
        <v>#N/A</v>
      </c>
      <c r="S253" s="191" t="e">
        <f t="shared" si="23"/>
        <v>#N/A</v>
      </c>
      <c r="T253" s="192" t="e">
        <f>VLOOKUP(D253,'PC Receitas'!$N$4:$O$14,2,FALSE)</f>
        <v>#N/A</v>
      </c>
    </row>
    <row r="254" spans="3:20" ht="19.5" customHeight="1" thickTop="1" thickBot="1" x14ac:dyDescent="0.25">
      <c r="C254" s="58"/>
      <c r="D254" s="58"/>
      <c r="E254" s="58"/>
      <c r="F254" s="58"/>
      <c r="G254" s="58"/>
      <c r="H254" s="58"/>
      <c r="I254" s="59"/>
      <c r="J254" s="60"/>
      <c r="K254" s="57">
        <f t="shared" ca="1" si="22"/>
        <v>114050</v>
      </c>
      <c r="P254" s="188" t="e">
        <f t="shared" si="21"/>
        <v>#N/A</v>
      </c>
      <c r="Q254" s="191" t="e">
        <f t="shared" si="19"/>
        <v>#N/A</v>
      </c>
      <c r="R254" s="191" t="e">
        <f t="shared" si="20"/>
        <v>#N/A</v>
      </c>
      <c r="S254" s="191" t="e">
        <f t="shared" si="23"/>
        <v>#N/A</v>
      </c>
      <c r="T254" s="192" t="e">
        <f>VLOOKUP(D254,'PC Receitas'!$N$4:$O$14,2,FALSE)</f>
        <v>#N/A</v>
      </c>
    </row>
    <row r="255" spans="3:20" ht="19.5" customHeight="1" thickTop="1" thickBot="1" x14ac:dyDescent="0.25">
      <c r="C255" s="58"/>
      <c r="D255" s="58"/>
      <c r="E255" s="58"/>
      <c r="F255" s="58"/>
      <c r="G255" s="58"/>
      <c r="H255" s="58"/>
      <c r="I255" s="59"/>
      <c r="J255" s="60"/>
      <c r="K255" s="57">
        <f t="shared" ca="1" si="22"/>
        <v>114050</v>
      </c>
      <c r="P255" s="188" t="e">
        <f t="shared" si="21"/>
        <v>#N/A</v>
      </c>
      <c r="Q255" s="191" t="e">
        <f t="shared" si="19"/>
        <v>#N/A</v>
      </c>
      <c r="R255" s="191" t="e">
        <f t="shared" si="20"/>
        <v>#N/A</v>
      </c>
      <c r="S255" s="191" t="e">
        <f t="shared" si="23"/>
        <v>#N/A</v>
      </c>
      <c r="T255" s="192" t="e">
        <f>VLOOKUP(D255,'PC Receitas'!$N$4:$O$14,2,FALSE)</f>
        <v>#N/A</v>
      </c>
    </row>
    <row r="256" spans="3:20" ht="19.5" customHeight="1" thickTop="1" thickBot="1" x14ac:dyDescent="0.25">
      <c r="C256" s="58"/>
      <c r="D256" s="58"/>
      <c r="E256" s="58"/>
      <c r="F256" s="58"/>
      <c r="G256" s="58"/>
      <c r="H256" s="58"/>
      <c r="I256" s="59"/>
      <c r="J256" s="60"/>
      <c r="K256" s="57">
        <f t="shared" ca="1" si="22"/>
        <v>114050</v>
      </c>
      <c r="P256" s="188" t="e">
        <f t="shared" si="21"/>
        <v>#N/A</v>
      </c>
      <c r="Q256" s="191" t="e">
        <f t="shared" si="19"/>
        <v>#N/A</v>
      </c>
      <c r="R256" s="191" t="e">
        <f t="shared" si="20"/>
        <v>#N/A</v>
      </c>
      <c r="S256" s="191" t="e">
        <f t="shared" si="23"/>
        <v>#N/A</v>
      </c>
      <c r="T256" s="192" t="e">
        <f>VLOOKUP(D256,'PC Receitas'!$N$4:$O$14,2,FALSE)</f>
        <v>#N/A</v>
      </c>
    </row>
    <row r="257" spans="3:20" ht="19.5" customHeight="1" thickTop="1" thickBot="1" x14ac:dyDescent="0.25">
      <c r="C257" s="58"/>
      <c r="D257" s="58"/>
      <c r="E257" s="58"/>
      <c r="F257" s="58"/>
      <c r="G257" s="58"/>
      <c r="H257" s="58"/>
      <c r="I257" s="59"/>
      <c r="J257" s="60"/>
      <c r="K257" s="57">
        <f t="shared" ca="1" si="22"/>
        <v>114050</v>
      </c>
      <c r="P257" s="188" t="e">
        <f t="shared" si="21"/>
        <v>#N/A</v>
      </c>
      <c r="Q257" s="191" t="e">
        <f t="shared" si="19"/>
        <v>#N/A</v>
      </c>
      <c r="R257" s="191" t="e">
        <f t="shared" si="20"/>
        <v>#N/A</v>
      </c>
      <c r="S257" s="191" t="e">
        <f t="shared" si="23"/>
        <v>#N/A</v>
      </c>
      <c r="T257" s="192" t="e">
        <f>VLOOKUP(D257,'PC Receitas'!$N$4:$O$14,2,FALSE)</f>
        <v>#N/A</v>
      </c>
    </row>
    <row r="258" spans="3:20" ht="19.5" customHeight="1" thickTop="1" thickBot="1" x14ac:dyDescent="0.25">
      <c r="C258" s="58"/>
      <c r="D258" s="58"/>
      <c r="E258" s="58"/>
      <c r="F258" s="58"/>
      <c r="G258" s="58"/>
      <c r="H258" s="58"/>
      <c r="I258" s="59"/>
      <c r="J258" s="60"/>
      <c r="K258" s="57">
        <f t="shared" ca="1" si="22"/>
        <v>114050</v>
      </c>
      <c r="P258" s="188" t="e">
        <f t="shared" si="21"/>
        <v>#N/A</v>
      </c>
      <c r="Q258" s="191" t="e">
        <f t="shared" si="19"/>
        <v>#N/A</v>
      </c>
      <c r="R258" s="191" t="e">
        <f t="shared" si="20"/>
        <v>#N/A</v>
      </c>
      <c r="S258" s="191" t="e">
        <f t="shared" si="23"/>
        <v>#N/A</v>
      </c>
      <c r="T258" s="192" t="e">
        <f>VLOOKUP(D258,'PC Receitas'!$N$4:$O$14,2,FALSE)</f>
        <v>#N/A</v>
      </c>
    </row>
    <row r="259" spans="3:20" ht="19.5" customHeight="1" thickTop="1" thickBot="1" x14ac:dyDescent="0.25">
      <c r="C259" s="58"/>
      <c r="D259" s="58"/>
      <c r="E259" s="58"/>
      <c r="F259" s="58"/>
      <c r="G259" s="58"/>
      <c r="H259" s="58"/>
      <c r="I259" s="59"/>
      <c r="J259" s="60"/>
      <c r="K259" s="57">
        <f t="shared" ca="1" si="22"/>
        <v>114050</v>
      </c>
      <c r="P259" s="188" t="e">
        <f t="shared" si="21"/>
        <v>#N/A</v>
      </c>
      <c r="Q259" s="191" t="e">
        <f t="shared" si="19"/>
        <v>#N/A</v>
      </c>
      <c r="R259" s="191" t="e">
        <f t="shared" si="20"/>
        <v>#N/A</v>
      </c>
      <c r="S259" s="191" t="e">
        <f t="shared" si="23"/>
        <v>#N/A</v>
      </c>
      <c r="T259" s="192" t="e">
        <f>VLOOKUP(D259,'PC Receitas'!$N$4:$O$14,2,FALSE)</f>
        <v>#N/A</v>
      </c>
    </row>
    <row r="260" spans="3:20" ht="19.5" customHeight="1" thickTop="1" thickBot="1" x14ac:dyDescent="0.25">
      <c r="C260" s="58"/>
      <c r="D260" s="58"/>
      <c r="E260" s="58"/>
      <c r="F260" s="58"/>
      <c r="G260" s="58"/>
      <c r="H260" s="58"/>
      <c r="I260" s="59"/>
      <c r="J260" s="60"/>
      <c r="K260" s="57">
        <f t="shared" ca="1" si="22"/>
        <v>114050</v>
      </c>
      <c r="P260" s="188" t="e">
        <f t="shared" si="21"/>
        <v>#N/A</v>
      </c>
      <c r="Q260" s="191" t="e">
        <f t="shared" si="19"/>
        <v>#N/A</v>
      </c>
      <c r="R260" s="191" t="e">
        <f t="shared" si="20"/>
        <v>#N/A</v>
      </c>
      <c r="S260" s="191" t="e">
        <f t="shared" si="23"/>
        <v>#N/A</v>
      </c>
      <c r="T260" s="192" t="e">
        <f>VLOOKUP(D260,'PC Receitas'!$N$4:$O$14,2,FALSE)</f>
        <v>#N/A</v>
      </c>
    </row>
    <row r="261" spans="3:20" ht="19.5" customHeight="1" thickTop="1" thickBot="1" x14ac:dyDescent="0.25">
      <c r="C261" s="58"/>
      <c r="D261" s="58"/>
      <c r="E261" s="58"/>
      <c r="F261" s="58"/>
      <c r="G261" s="58"/>
      <c r="H261" s="58"/>
      <c r="I261" s="59"/>
      <c r="J261" s="60"/>
      <c r="K261" s="57">
        <f t="shared" ca="1" si="22"/>
        <v>114050</v>
      </c>
      <c r="P261" s="188" t="e">
        <f t="shared" si="21"/>
        <v>#N/A</v>
      </c>
      <c r="Q261" s="191" t="e">
        <f t="shared" si="19"/>
        <v>#N/A</v>
      </c>
      <c r="R261" s="191" t="e">
        <f t="shared" si="20"/>
        <v>#N/A</v>
      </c>
      <c r="S261" s="191" t="e">
        <f t="shared" si="23"/>
        <v>#N/A</v>
      </c>
      <c r="T261" s="192" t="e">
        <f>VLOOKUP(D261,'PC Receitas'!$N$4:$O$14,2,FALSE)</f>
        <v>#N/A</v>
      </c>
    </row>
    <row r="262" spans="3:20" ht="19.5" customHeight="1" thickTop="1" thickBot="1" x14ac:dyDescent="0.25">
      <c r="C262" s="58"/>
      <c r="D262" s="58"/>
      <c r="E262" s="58"/>
      <c r="F262" s="58"/>
      <c r="G262" s="58"/>
      <c r="H262" s="58"/>
      <c r="I262" s="59"/>
      <c r="J262" s="60"/>
      <c r="K262" s="57">
        <f t="shared" ca="1" si="22"/>
        <v>114050</v>
      </c>
      <c r="P262" s="188" t="e">
        <f t="shared" si="21"/>
        <v>#N/A</v>
      </c>
      <c r="Q262" s="191" t="e">
        <f t="shared" ref="Q262:Q325" si="24">IF(T262="Despesas_de_Moradia","Despesa",IF(T262="Despesas_com_Alimentacao","Despesa",IF(T262="Despesas_com_Saude","Despesa","")))</f>
        <v>#N/A</v>
      </c>
      <c r="R262" s="191" t="e">
        <f t="shared" ref="R262:R325" si="25">IF(T262="Renda_Familiar","Receita",IF(T262="Receitas_com_Aplicacoes_Financeiras","Receita",IF(T262="Outras_Receitas","Receita","")))</f>
        <v>#N/A</v>
      </c>
      <c r="S262" s="191" t="e">
        <f t="shared" si="23"/>
        <v>#N/A</v>
      </c>
      <c r="T262" s="192" t="e">
        <f>VLOOKUP(D262,'PC Receitas'!$N$4:$O$14,2,FALSE)</f>
        <v>#N/A</v>
      </c>
    </row>
    <row r="263" spans="3:20" ht="19.5" customHeight="1" thickTop="1" thickBot="1" x14ac:dyDescent="0.25">
      <c r="C263" s="58"/>
      <c r="D263" s="58"/>
      <c r="E263" s="58"/>
      <c r="F263" s="58"/>
      <c r="G263" s="58"/>
      <c r="H263" s="58"/>
      <c r="I263" s="59"/>
      <c r="J263" s="60"/>
      <c r="K263" s="57">
        <f t="shared" ca="1" si="22"/>
        <v>114050</v>
      </c>
      <c r="P263" s="188" t="e">
        <f t="shared" si="21"/>
        <v>#N/A</v>
      </c>
      <c r="Q263" s="191" t="e">
        <f t="shared" si="24"/>
        <v>#N/A</v>
      </c>
      <c r="R263" s="191" t="e">
        <f t="shared" si="25"/>
        <v>#N/A</v>
      </c>
      <c r="S263" s="191" t="e">
        <f t="shared" si="23"/>
        <v>#N/A</v>
      </c>
      <c r="T263" s="192" t="e">
        <f>VLOOKUP(D263,'PC Receitas'!$N$4:$O$14,2,FALSE)</f>
        <v>#N/A</v>
      </c>
    </row>
    <row r="264" spans="3:20" ht="19.5" customHeight="1" thickTop="1" thickBot="1" x14ac:dyDescent="0.25">
      <c r="C264" s="58"/>
      <c r="D264" s="58"/>
      <c r="E264" s="58"/>
      <c r="F264" s="58"/>
      <c r="G264" s="58"/>
      <c r="H264" s="58"/>
      <c r="I264" s="59"/>
      <c r="J264" s="60"/>
      <c r="K264" s="57">
        <f t="shared" ca="1" si="22"/>
        <v>114050</v>
      </c>
      <c r="P264" s="188" t="e">
        <f t="shared" si="21"/>
        <v>#N/A</v>
      </c>
      <c r="Q264" s="191" t="e">
        <f t="shared" si="24"/>
        <v>#N/A</v>
      </c>
      <c r="R264" s="191" t="e">
        <f t="shared" si="25"/>
        <v>#N/A</v>
      </c>
      <c r="S264" s="191" t="e">
        <f t="shared" si="23"/>
        <v>#N/A</v>
      </c>
      <c r="T264" s="192" t="e">
        <f>VLOOKUP(D264,'PC Receitas'!$N$4:$O$14,2,FALSE)</f>
        <v>#N/A</v>
      </c>
    </row>
    <row r="265" spans="3:20" ht="19.5" customHeight="1" thickTop="1" thickBot="1" x14ac:dyDescent="0.25">
      <c r="C265" s="58"/>
      <c r="D265" s="58"/>
      <c r="E265" s="58"/>
      <c r="F265" s="58"/>
      <c r="G265" s="58"/>
      <c r="H265" s="58"/>
      <c r="I265" s="59"/>
      <c r="J265" s="60"/>
      <c r="K265" s="57">
        <f t="shared" ca="1" si="22"/>
        <v>114050</v>
      </c>
      <c r="P265" s="188" t="e">
        <f t="shared" si="21"/>
        <v>#N/A</v>
      </c>
      <c r="Q265" s="191" t="e">
        <f t="shared" si="24"/>
        <v>#N/A</v>
      </c>
      <c r="R265" s="191" t="e">
        <f t="shared" si="25"/>
        <v>#N/A</v>
      </c>
      <c r="S265" s="191" t="e">
        <f t="shared" si="23"/>
        <v>#N/A</v>
      </c>
      <c r="T265" s="192" t="e">
        <f>VLOOKUP(D265,'PC Receitas'!$N$4:$O$14,2,FALSE)</f>
        <v>#N/A</v>
      </c>
    </row>
    <row r="266" spans="3:20" ht="19.5" customHeight="1" thickTop="1" thickBot="1" x14ac:dyDescent="0.25">
      <c r="C266" s="58"/>
      <c r="D266" s="58"/>
      <c r="E266" s="58"/>
      <c r="F266" s="58"/>
      <c r="G266" s="58"/>
      <c r="H266" s="58"/>
      <c r="I266" s="59"/>
      <c r="J266" s="60"/>
      <c r="K266" s="57">
        <f t="shared" ca="1" si="22"/>
        <v>114050</v>
      </c>
      <c r="P266" s="188" t="e">
        <f t="shared" si="21"/>
        <v>#N/A</v>
      </c>
      <c r="Q266" s="191" t="e">
        <f t="shared" si="24"/>
        <v>#N/A</v>
      </c>
      <c r="R266" s="191" t="e">
        <f t="shared" si="25"/>
        <v>#N/A</v>
      </c>
      <c r="S266" s="191" t="e">
        <f t="shared" si="23"/>
        <v>#N/A</v>
      </c>
      <c r="T266" s="192" t="e">
        <f>VLOOKUP(D266,'PC Receitas'!$N$4:$O$14,2,FALSE)</f>
        <v>#N/A</v>
      </c>
    </row>
    <row r="267" spans="3:20" ht="19.5" customHeight="1" thickTop="1" thickBot="1" x14ac:dyDescent="0.25">
      <c r="C267" s="58"/>
      <c r="D267" s="58"/>
      <c r="E267" s="58"/>
      <c r="F267" s="58"/>
      <c r="G267" s="58"/>
      <c r="H267" s="58"/>
      <c r="I267" s="59"/>
      <c r="J267" s="60"/>
      <c r="K267" s="57">
        <f t="shared" ca="1" si="22"/>
        <v>114050</v>
      </c>
      <c r="P267" s="188" t="e">
        <f t="shared" si="21"/>
        <v>#N/A</v>
      </c>
      <c r="Q267" s="191" t="e">
        <f t="shared" si="24"/>
        <v>#N/A</v>
      </c>
      <c r="R267" s="191" t="e">
        <f t="shared" si="25"/>
        <v>#N/A</v>
      </c>
      <c r="S267" s="191" t="e">
        <f t="shared" si="23"/>
        <v>#N/A</v>
      </c>
      <c r="T267" s="192" t="e">
        <f>VLOOKUP(D267,'PC Receitas'!$N$4:$O$14,2,FALSE)</f>
        <v>#N/A</v>
      </c>
    </row>
    <row r="268" spans="3:20" ht="19.5" customHeight="1" thickTop="1" thickBot="1" x14ac:dyDescent="0.25">
      <c r="C268" s="58"/>
      <c r="D268" s="58"/>
      <c r="E268" s="58"/>
      <c r="F268" s="58"/>
      <c r="G268" s="58"/>
      <c r="H268" s="58"/>
      <c r="I268" s="59"/>
      <c r="J268" s="60"/>
      <c r="K268" s="57">
        <f t="shared" ca="1" si="22"/>
        <v>114050</v>
      </c>
      <c r="P268" s="188" t="e">
        <f t="shared" si="21"/>
        <v>#N/A</v>
      </c>
      <c r="Q268" s="191" t="e">
        <f t="shared" si="24"/>
        <v>#N/A</v>
      </c>
      <c r="R268" s="191" t="e">
        <f t="shared" si="25"/>
        <v>#N/A</v>
      </c>
      <c r="S268" s="191" t="e">
        <f t="shared" si="23"/>
        <v>#N/A</v>
      </c>
      <c r="T268" s="192" t="e">
        <f>VLOOKUP(D268,'PC Receitas'!$N$4:$O$14,2,FALSE)</f>
        <v>#N/A</v>
      </c>
    </row>
    <row r="269" spans="3:20" ht="19.5" customHeight="1" thickTop="1" thickBot="1" x14ac:dyDescent="0.25">
      <c r="C269" s="58"/>
      <c r="D269" s="58"/>
      <c r="E269" s="58"/>
      <c r="F269" s="58"/>
      <c r="G269" s="58"/>
      <c r="H269" s="58"/>
      <c r="I269" s="59"/>
      <c r="J269" s="60"/>
      <c r="K269" s="57">
        <f t="shared" ca="1" si="22"/>
        <v>114050</v>
      </c>
      <c r="P269" s="188" t="e">
        <f t="shared" si="21"/>
        <v>#N/A</v>
      </c>
      <c r="Q269" s="191" t="e">
        <f t="shared" si="24"/>
        <v>#N/A</v>
      </c>
      <c r="R269" s="191" t="e">
        <f t="shared" si="25"/>
        <v>#N/A</v>
      </c>
      <c r="S269" s="191" t="e">
        <f t="shared" si="23"/>
        <v>#N/A</v>
      </c>
      <c r="T269" s="192" t="e">
        <f>VLOOKUP(D269,'PC Receitas'!$N$4:$O$14,2,FALSE)</f>
        <v>#N/A</v>
      </c>
    </row>
    <row r="270" spans="3:20" ht="19.5" customHeight="1" thickTop="1" thickBot="1" x14ac:dyDescent="0.25">
      <c r="C270" s="58"/>
      <c r="D270" s="58"/>
      <c r="E270" s="58"/>
      <c r="F270" s="58"/>
      <c r="G270" s="58"/>
      <c r="H270" s="58"/>
      <c r="I270" s="59"/>
      <c r="J270" s="60"/>
      <c r="K270" s="57">
        <f t="shared" ca="1" si="22"/>
        <v>114050</v>
      </c>
      <c r="P270" s="188" t="e">
        <f t="shared" si="21"/>
        <v>#N/A</v>
      </c>
      <c r="Q270" s="191" t="e">
        <f t="shared" si="24"/>
        <v>#N/A</v>
      </c>
      <c r="R270" s="191" t="e">
        <f t="shared" si="25"/>
        <v>#N/A</v>
      </c>
      <c r="S270" s="191" t="e">
        <f t="shared" si="23"/>
        <v>#N/A</v>
      </c>
      <c r="T270" s="192" t="e">
        <f>VLOOKUP(D270,'PC Receitas'!$N$4:$O$14,2,FALSE)</f>
        <v>#N/A</v>
      </c>
    </row>
    <row r="271" spans="3:20" ht="19.5" customHeight="1" thickTop="1" thickBot="1" x14ac:dyDescent="0.25">
      <c r="C271" s="58"/>
      <c r="D271" s="58"/>
      <c r="E271" s="58"/>
      <c r="F271" s="58"/>
      <c r="G271" s="58"/>
      <c r="H271" s="58"/>
      <c r="I271" s="59"/>
      <c r="J271" s="60"/>
      <c r="K271" s="57">
        <f t="shared" ca="1" si="22"/>
        <v>114050</v>
      </c>
      <c r="P271" s="188" t="e">
        <f t="shared" si="21"/>
        <v>#N/A</v>
      </c>
      <c r="Q271" s="191" t="e">
        <f t="shared" si="24"/>
        <v>#N/A</v>
      </c>
      <c r="R271" s="191" t="e">
        <f t="shared" si="25"/>
        <v>#N/A</v>
      </c>
      <c r="S271" s="191" t="e">
        <f t="shared" si="23"/>
        <v>#N/A</v>
      </c>
      <c r="T271" s="192" t="e">
        <f>VLOOKUP(D271,'PC Receitas'!$N$4:$O$14,2,FALSE)</f>
        <v>#N/A</v>
      </c>
    </row>
    <row r="272" spans="3:20" ht="19.5" customHeight="1" thickTop="1" thickBot="1" x14ac:dyDescent="0.25">
      <c r="C272" s="58"/>
      <c r="D272" s="58"/>
      <c r="E272" s="58"/>
      <c r="F272" s="58"/>
      <c r="G272" s="58"/>
      <c r="H272" s="58"/>
      <c r="I272" s="59"/>
      <c r="J272" s="60"/>
      <c r="K272" s="57">
        <f t="shared" ca="1" si="22"/>
        <v>114050</v>
      </c>
      <c r="P272" s="188" t="e">
        <f t="shared" ref="P272:P335" si="26">IF(T272="Despesas_com_Transportes","Despesa",IF(T272="Despesas_com_Lazer_e_Informacao","Despesa",IF(T272="Outras_Despesas","Despesa",IF(T272="Imposto_de_Renda","Despesa",IF(T272="Investimentos_Bens","Despesa","")))))</f>
        <v>#N/A</v>
      </c>
      <c r="Q272" s="191" t="e">
        <f t="shared" si="24"/>
        <v>#N/A</v>
      </c>
      <c r="R272" s="191" t="e">
        <f t="shared" si="25"/>
        <v>#N/A</v>
      </c>
      <c r="S272" s="191" t="e">
        <f t="shared" si="23"/>
        <v>#N/A</v>
      </c>
      <c r="T272" s="192" t="e">
        <f>VLOOKUP(D272,'PC Receitas'!$N$4:$O$14,2,FALSE)</f>
        <v>#N/A</v>
      </c>
    </row>
    <row r="273" spans="3:20" ht="19.5" customHeight="1" thickTop="1" thickBot="1" x14ac:dyDescent="0.25">
      <c r="C273" s="58"/>
      <c r="D273" s="58"/>
      <c r="E273" s="58"/>
      <c r="F273" s="58"/>
      <c r="G273" s="58"/>
      <c r="H273" s="58"/>
      <c r="I273" s="59"/>
      <c r="J273" s="60"/>
      <c r="K273" s="57">
        <f t="shared" ca="1" si="22"/>
        <v>114050</v>
      </c>
      <c r="P273" s="188" t="e">
        <f t="shared" si="26"/>
        <v>#N/A</v>
      </c>
      <c r="Q273" s="191" t="e">
        <f t="shared" si="24"/>
        <v>#N/A</v>
      </c>
      <c r="R273" s="191" t="e">
        <f t="shared" si="25"/>
        <v>#N/A</v>
      </c>
      <c r="S273" s="191" t="e">
        <f t="shared" si="23"/>
        <v>#N/A</v>
      </c>
      <c r="T273" s="192" t="e">
        <f>VLOOKUP(D273,'PC Receitas'!$N$4:$O$14,2,FALSE)</f>
        <v>#N/A</v>
      </c>
    </row>
    <row r="274" spans="3:20" ht="19.5" customHeight="1" thickTop="1" thickBot="1" x14ac:dyDescent="0.25">
      <c r="C274" s="58"/>
      <c r="D274" s="58"/>
      <c r="E274" s="58"/>
      <c r="F274" s="58"/>
      <c r="G274" s="58"/>
      <c r="H274" s="58"/>
      <c r="I274" s="59"/>
      <c r="J274" s="60"/>
      <c r="K274" s="57">
        <f t="shared" ca="1" si="22"/>
        <v>114050</v>
      </c>
      <c r="P274" s="188" t="e">
        <f t="shared" si="26"/>
        <v>#N/A</v>
      </c>
      <c r="Q274" s="191" t="e">
        <f t="shared" si="24"/>
        <v>#N/A</v>
      </c>
      <c r="R274" s="191" t="e">
        <f t="shared" si="25"/>
        <v>#N/A</v>
      </c>
      <c r="S274" s="191" t="e">
        <f t="shared" si="23"/>
        <v>#N/A</v>
      </c>
      <c r="T274" s="192"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114050</v>
      </c>
      <c r="P275" s="188" t="e">
        <f t="shared" si="26"/>
        <v>#N/A</v>
      </c>
      <c r="Q275" s="191" t="e">
        <f t="shared" si="24"/>
        <v>#N/A</v>
      </c>
      <c r="R275" s="191" t="e">
        <f t="shared" si="25"/>
        <v>#N/A</v>
      </c>
      <c r="S275" s="191" t="e">
        <f t="shared" si="23"/>
        <v>#N/A</v>
      </c>
      <c r="T275" s="192" t="e">
        <f>VLOOKUP(D275,'PC Receitas'!$N$4:$O$14,2,FALSE)</f>
        <v>#N/A</v>
      </c>
    </row>
    <row r="276" spans="3:20" ht="19.5" customHeight="1" thickTop="1" thickBot="1" x14ac:dyDescent="0.25">
      <c r="C276" s="58"/>
      <c r="D276" s="58"/>
      <c r="E276" s="58"/>
      <c r="F276" s="58"/>
      <c r="G276" s="58"/>
      <c r="H276" s="58"/>
      <c r="I276" s="59"/>
      <c r="J276" s="60"/>
      <c r="K276" s="57">
        <f t="shared" ca="1" si="27"/>
        <v>114050</v>
      </c>
      <c r="P276" s="188" t="e">
        <f t="shared" si="26"/>
        <v>#N/A</v>
      </c>
      <c r="Q276" s="191" t="e">
        <f t="shared" si="24"/>
        <v>#N/A</v>
      </c>
      <c r="R276" s="191" t="e">
        <f t="shared" si="25"/>
        <v>#N/A</v>
      </c>
      <c r="S276" s="191" t="e">
        <f t="shared" ref="S276:S339" si="28">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ca="1" si="27"/>
        <v>114050</v>
      </c>
      <c r="P277" s="188" t="e">
        <f t="shared" si="26"/>
        <v>#N/A</v>
      </c>
      <c r="Q277" s="191" t="e">
        <f t="shared" si="24"/>
        <v>#N/A</v>
      </c>
      <c r="R277" s="191" t="e">
        <f t="shared" si="25"/>
        <v>#N/A</v>
      </c>
      <c r="S277" s="191" t="e">
        <f t="shared" si="28"/>
        <v>#N/A</v>
      </c>
      <c r="T277" s="192" t="e">
        <f>VLOOKUP(D277,'PC Receitas'!$N$4:$O$14,2,FALSE)</f>
        <v>#N/A</v>
      </c>
    </row>
    <row r="278" spans="3:20" ht="19.5" customHeight="1" thickTop="1" thickBot="1" x14ac:dyDescent="0.25">
      <c r="C278" s="58"/>
      <c r="D278" s="58"/>
      <c r="E278" s="58"/>
      <c r="F278" s="58"/>
      <c r="G278" s="58"/>
      <c r="H278" s="58"/>
      <c r="I278" s="59"/>
      <c r="J278" s="60"/>
      <c r="K278" s="57">
        <f t="shared" ca="1" si="27"/>
        <v>114050</v>
      </c>
      <c r="P278" s="188" t="e">
        <f t="shared" si="26"/>
        <v>#N/A</v>
      </c>
      <c r="Q278" s="191" t="e">
        <f t="shared" si="24"/>
        <v>#N/A</v>
      </c>
      <c r="R278" s="191" t="e">
        <f t="shared" si="25"/>
        <v>#N/A</v>
      </c>
      <c r="S278" s="191" t="e">
        <f t="shared" si="28"/>
        <v>#N/A</v>
      </c>
      <c r="T278" s="192" t="e">
        <f>VLOOKUP(D278,'PC Receitas'!$N$4:$O$14,2,FALSE)</f>
        <v>#N/A</v>
      </c>
    </row>
    <row r="279" spans="3:20" ht="19.5" customHeight="1" thickTop="1" thickBot="1" x14ac:dyDescent="0.25">
      <c r="C279" s="58"/>
      <c r="D279" s="58"/>
      <c r="E279" s="58"/>
      <c r="F279" s="58"/>
      <c r="G279" s="58"/>
      <c r="H279" s="58"/>
      <c r="I279" s="59"/>
      <c r="J279" s="60"/>
      <c r="K279" s="57">
        <f t="shared" ca="1" si="27"/>
        <v>114050</v>
      </c>
      <c r="P279" s="188" t="e">
        <f t="shared" si="26"/>
        <v>#N/A</v>
      </c>
      <c r="Q279" s="191" t="e">
        <f t="shared" si="24"/>
        <v>#N/A</v>
      </c>
      <c r="R279" s="191" t="e">
        <f t="shared" si="25"/>
        <v>#N/A</v>
      </c>
      <c r="S279" s="191" t="e">
        <f t="shared" si="28"/>
        <v>#N/A</v>
      </c>
      <c r="T279" s="192" t="e">
        <f>VLOOKUP(D279,'PC Receitas'!$N$4:$O$14,2,FALSE)</f>
        <v>#N/A</v>
      </c>
    </row>
    <row r="280" spans="3:20" ht="19.5" customHeight="1" thickTop="1" thickBot="1" x14ac:dyDescent="0.25">
      <c r="C280" s="58"/>
      <c r="D280" s="58"/>
      <c r="E280" s="58"/>
      <c r="F280" s="58"/>
      <c r="G280" s="58"/>
      <c r="H280" s="58"/>
      <c r="I280" s="59"/>
      <c r="J280" s="60"/>
      <c r="K280" s="57">
        <f t="shared" ca="1" si="27"/>
        <v>114050</v>
      </c>
      <c r="P280" s="188" t="e">
        <f t="shared" si="26"/>
        <v>#N/A</v>
      </c>
      <c r="Q280" s="191" t="e">
        <f t="shared" si="24"/>
        <v>#N/A</v>
      </c>
      <c r="R280" s="191" t="e">
        <f t="shared" si="25"/>
        <v>#N/A</v>
      </c>
      <c r="S280" s="191" t="e">
        <f t="shared" si="28"/>
        <v>#N/A</v>
      </c>
      <c r="T280" s="192" t="e">
        <f>VLOOKUP(D280,'PC Receitas'!$N$4:$O$14,2,FALSE)</f>
        <v>#N/A</v>
      </c>
    </row>
    <row r="281" spans="3:20" ht="19.5" customHeight="1" thickTop="1" thickBot="1" x14ac:dyDescent="0.25">
      <c r="C281" s="58"/>
      <c r="D281" s="58"/>
      <c r="E281" s="58"/>
      <c r="F281" s="58"/>
      <c r="G281" s="58"/>
      <c r="H281" s="58"/>
      <c r="I281" s="59"/>
      <c r="J281" s="60"/>
      <c r="K281" s="57">
        <f t="shared" ca="1" si="27"/>
        <v>114050</v>
      </c>
      <c r="P281" s="188" t="e">
        <f t="shared" si="26"/>
        <v>#N/A</v>
      </c>
      <c r="Q281" s="191" t="e">
        <f t="shared" si="24"/>
        <v>#N/A</v>
      </c>
      <c r="R281" s="191" t="e">
        <f t="shared" si="25"/>
        <v>#N/A</v>
      </c>
      <c r="S281" s="191" t="e">
        <f t="shared" si="28"/>
        <v>#N/A</v>
      </c>
      <c r="T281" s="192" t="e">
        <f>VLOOKUP(D281,'PC Receitas'!$N$4:$O$14,2,FALSE)</f>
        <v>#N/A</v>
      </c>
    </row>
    <row r="282" spans="3:20" ht="19.5" customHeight="1" thickTop="1" thickBot="1" x14ac:dyDescent="0.25">
      <c r="C282" s="58"/>
      <c r="D282" s="58"/>
      <c r="E282" s="58"/>
      <c r="F282" s="58"/>
      <c r="G282" s="58"/>
      <c r="H282" s="58"/>
      <c r="I282" s="59"/>
      <c r="J282" s="60"/>
      <c r="K282" s="57">
        <f t="shared" ca="1" si="27"/>
        <v>114050</v>
      </c>
      <c r="P282" s="188" t="e">
        <f t="shared" si="26"/>
        <v>#N/A</v>
      </c>
      <c r="Q282" s="191" t="e">
        <f t="shared" si="24"/>
        <v>#N/A</v>
      </c>
      <c r="R282" s="191" t="e">
        <f t="shared" si="25"/>
        <v>#N/A</v>
      </c>
      <c r="S282" s="191" t="e">
        <f t="shared" si="28"/>
        <v>#N/A</v>
      </c>
      <c r="T282" s="192" t="e">
        <f>VLOOKUP(D282,'PC Receitas'!$N$4:$O$14,2,FALSE)</f>
        <v>#N/A</v>
      </c>
    </row>
    <row r="283" spans="3:20" ht="19.5" customHeight="1" thickTop="1" thickBot="1" x14ac:dyDescent="0.25">
      <c r="C283" s="58"/>
      <c r="D283" s="58"/>
      <c r="E283" s="58"/>
      <c r="F283" s="58"/>
      <c r="G283" s="58"/>
      <c r="H283" s="58"/>
      <c r="I283" s="59"/>
      <c r="J283" s="60"/>
      <c r="K283" s="57">
        <f t="shared" ca="1" si="27"/>
        <v>114050</v>
      </c>
      <c r="P283" s="188" t="e">
        <f t="shared" si="26"/>
        <v>#N/A</v>
      </c>
      <c r="Q283" s="191" t="e">
        <f t="shared" si="24"/>
        <v>#N/A</v>
      </c>
      <c r="R283" s="191" t="e">
        <f t="shared" si="25"/>
        <v>#N/A</v>
      </c>
      <c r="S283" s="191" t="e">
        <f t="shared" si="28"/>
        <v>#N/A</v>
      </c>
      <c r="T283" s="192" t="e">
        <f>VLOOKUP(D283,'PC Receitas'!$N$4:$O$14,2,FALSE)</f>
        <v>#N/A</v>
      </c>
    </row>
    <row r="284" spans="3:20" ht="19.5" customHeight="1" thickTop="1" thickBot="1" x14ac:dyDescent="0.25">
      <c r="C284" s="58"/>
      <c r="D284" s="58"/>
      <c r="E284" s="58"/>
      <c r="F284" s="58"/>
      <c r="G284" s="58"/>
      <c r="H284" s="58"/>
      <c r="I284" s="59"/>
      <c r="J284" s="60"/>
      <c r="K284" s="57">
        <f t="shared" ca="1" si="27"/>
        <v>114050</v>
      </c>
      <c r="P284" s="188" t="e">
        <f t="shared" si="26"/>
        <v>#N/A</v>
      </c>
      <c r="Q284" s="191" t="e">
        <f t="shared" si="24"/>
        <v>#N/A</v>
      </c>
      <c r="R284" s="191" t="e">
        <f t="shared" si="25"/>
        <v>#N/A</v>
      </c>
      <c r="S284" s="191" t="e">
        <f t="shared" si="28"/>
        <v>#N/A</v>
      </c>
      <c r="T284" s="192" t="e">
        <f>VLOOKUP(D284,'PC Receitas'!$N$4:$O$14,2,FALSE)</f>
        <v>#N/A</v>
      </c>
    </row>
    <row r="285" spans="3:20" ht="19.5" customHeight="1" thickTop="1" thickBot="1" x14ac:dyDescent="0.25">
      <c r="C285" s="58"/>
      <c r="D285" s="58"/>
      <c r="E285" s="58"/>
      <c r="F285" s="58"/>
      <c r="G285" s="58"/>
      <c r="H285" s="58"/>
      <c r="I285" s="59"/>
      <c r="J285" s="60"/>
      <c r="K285" s="57">
        <f t="shared" ca="1" si="27"/>
        <v>114050</v>
      </c>
      <c r="P285" s="188" t="e">
        <f t="shared" si="26"/>
        <v>#N/A</v>
      </c>
      <c r="Q285" s="191" t="e">
        <f t="shared" si="24"/>
        <v>#N/A</v>
      </c>
      <c r="R285" s="191" t="e">
        <f t="shared" si="25"/>
        <v>#N/A</v>
      </c>
      <c r="S285" s="191" t="e">
        <f t="shared" si="28"/>
        <v>#N/A</v>
      </c>
      <c r="T285" s="192" t="e">
        <f>VLOOKUP(D285,'PC Receitas'!$N$4:$O$14,2,FALSE)</f>
        <v>#N/A</v>
      </c>
    </row>
    <row r="286" spans="3:20" ht="19.5" customHeight="1" thickTop="1" thickBot="1" x14ac:dyDescent="0.25">
      <c r="C286" s="58"/>
      <c r="D286" s="58"/>
      <c r="E286" s="58"/>
      <c r="F286" s="58"/>
      <c r="G286" s="58"/>
      <c r="H286" s="58"/>
      <c r="I286" s="59"/>
      <c r="J286" s="60"/>
      <c r="K286" s="57">
        <f t="shared" ca="1" si="27"/>
        <v>114050</v>
      </c>
      <c r="P286" s="188" t="e">
        <f t="shared" si="26"/>
        <v>#N/A</v>
      </c>
      <c r="Q286" s="191" t="e">
        <f t="shared" si="24"/>
        <v>#N/A</v>
      </c>
      <c r="R286" s="191" t="e">
        <f t="shared" si="25"/>
        <v>#N/A</v>
      </c>
      <c r="S286" s="191" t="e">
        <f t="shared" si="28"/>
        <v>#N/A</v>
      </c>
      <c r="T286" s="192" t="e">
        <f>VLOOKUP(D286,'PC Receitas'!$N$4:$O$14,2,FALSE)</f>
        <v>#N/A</v>
      </c>
    </row>
    <row r="287" spans="3:20" ht="19.5" customHeight="1" thickTop="1" thickBot="1" x14ac:dyDescent="0.25">
      <c r="C287" s="58"/>
      <c r="D287" s="58"/>
      <c r="E287" s="58"/>
      <c r="F287" s="58"/>
      <c r="G287" s="58"/>
      <c r="H287" s="58"/>
      <c r="I287" s="59"/>
      <c r="J287" s="60"/>
      <c r="K287" s="57">
        <f t="shared" ca="1" si="27"/>
        <v>114050</v>
      </c>
      <c r="P287" s="188" t="e">
        <f t="shared" si="26"/>
        <v>#N/A</v>
      </c>
      <c r="Q287" s="191" t="e">
        <f t="shared" si="24"/>
        <v>#N/A</v>
      </c>
      <c r="R287" s="191" t="e">
        <f t="shared" si="25"/>
        <v>#N/A</v>
      </c>
      <c r="S287" s="191" t="e">
        <f t="shared" si="28"/>
        <v>#N/A</v>
      </c>
      <c r="T287" s="192" t="e">
        <f>VLOOKUP(D287,'PC Receitas'!$N$4:$O$14,2,FALSE)</f>
        <v>#N/A</v>
      </c>
    </row>
    <row r="288" spans="3:20" ht="19.5" customHeight="1" thickTop="1" thickBot="1" x14ac:dyDescent="0.25">
      <c r="C288" s="58"/>
      <c r="D288" s="58"/>
      <c r="E288" s="58"/>
      <c r="F288" s="58"/>
      <c r="G288" s="58"/>
      <c r="H288" s="58"/>
      <c r="I288" s="59"/>
      <c r="J288" s="60"/>
      <c r="K288" s="57">
        <f t="shared" ca="1" si="27"/>
        <v>114050</v>
      </c>
      <c r="P288" s="188" t="e">
        <f t="shared" si="26"/>
        <v>#N/A</v>
      </c>
      <c r="Q288" s="191" t="e">
        <f t="shared" si="24"/>
        <v>#N/A</v>
      </c>
      <c r="R288" s="191" t="e">
        <f t="shared" si="25"/>
        <v>#N/A</v>
      </c>
      <c r="S288" s="191" t="e">
        <f t="shared" si="28"/>
        <v>#N/A</v>
      </c>
      <c r="T288" s="192" t="e">
        <f>VLOOKUP(D288,'PC Receitas'!$N$4:$O$14,2,FALSE)</f>
        <v>#N/A</v>
      </c>
    </row>
    <row r="289" spans="3:20" ht="19.5" customHeight="1" thickTop="1" thickBot="1" x14ac:dyDescent="0.25">
      <c r="C289" s="58"/>
      <c r="D289" s="58"/>
      <c r="E289" s="58"/>
      <c r="F289" s="58"/>
      <c r="G289" s="58"/>
      <c r="H289" s="58"/>
      <c r="I289" s="59"/>
      <c r="J289" s="60"/>
      <c r="K289" s="57">
        <f t="shared" ca="1" si="27"/>
        <v>114050</v>
      </c>
      <c r="P289" s="188" t="e">
        <f t="shared" si="26"/>
        <v>#N/A</v>
      </c>
      <c r="Q289" s="191" t="e">
        <f t="shared" si="24"/>
        <v>#N/A</v>
      </c>
      <c r="R289" s="191" t="e">
        <f t="shared" si="25"/>
        <v>#N/A</v>
      </c>
      <c r="S289" s="191" t="e">
        <f t="shared" si="28"/>
        <v>#N/A</v>
      </c>
      <c r="T289" s="192" t="e">
        <f>VLOOKUP(D289,'PC Receitas'!$N$4:$O$14,2,FALSE)</f>
        <v>#N/A</v>
      </c>
    </row>
    <row r="290" spans="3:20" ht="19.5" customHeight="1" thickTop="1" thickBot="1" x14ac:dyDescent="0.25">
      <c r="C290" s="58"/>
      <c r="D290" s="58"/>
      <c r="E290" s="58"/>
      <c r="F290" s="58"/>
      <c r="G290" s="58"/>
      <c r="H290" s="58"/>
      <c r="I290" s="59"/>
      <c r="J290" s="60"/>
      <c r="K290" s="57">
        <f t="shared" ca="1" si="27"/>
        <v>114050</v>
      </c>
      <c r="P290" s="188" t="e">
        <f t="shared" si="26"/>
        <v>#N/A</v>
      </c>
      <c r="Q290" s="191" t="e">
        <f t="shared" si="24"/>
        <v>#N/A</v>
      </c>
      <c r="R290" s="191" t="e">
        <f t="shared" si="25"/>
        <v>#N/A</v>
      </c>
      <c r="S290" s="191" t="e">
        <f t="shared" si="28"/>
        <v>#N/A</v>
      </c>
      <c r="T290" s="192" t="e">
        <f>VLOOKUP(D290,'PC Receitas'!$N$4:$O$14,2,FALSE)</f>
        <v>#N/A</v>
      </c>
    </row>
    <row r="291" spans="3:20" ht="19.5" customHeight="1" thickTop="1" thickBot="1" x14ac:dyDescent="0.25">
      <c r="C291" s="58"/>
      <c r="D291" s="58"/>
      <c r="E291" s="58"/>
      <c r="F291" s="58"/>
      <c r="G291" s="58"/>
      <c r="H291" s="58"/>
      <c r="I291" s="59"/>
      <c r="J291" s="60"/>
      <c r="K291" s="57">
        <f t="shared" ca="1" si="27"/>
        <v>114050</v>
      </c>
      <c r="P291" s="188" t="e">
        <f t="shared" si="26"/>
        <v>#N/A</v>
      </c>
      <c r="Q291" s="191" t="e">
        <f t="shared" si="24"/>
        <v>#N/A</v>
      </c>
      <c r="R291" s="191" t="e">
        <f t="shared" si="25"/>
        <v>#N/A</v>
      </c>
      <c r="S291" s="191" t="e">
        <f t="shared" si="28"/>
        <v>#N/A</v>
      </c>
      <c r="T291" s="192" t="e">
        <f>VLOOKUP(D291,'PC Receitas'!$N$4:$O$14,2,FALSE)</f>
        <v>#N/A</v>
      </c>
    </row>
    <row r="292" spans="3:20" ht="19.5" customHeight="1" thickTop="1" thickBot="1" x14ac:dyDescent="0.25">
      <c r="C292" s="58"/>
      <c r="D292" s="58"/>
      <c r="E292" s="58"/>
      <c r="F292" s="58"/>
      <c r="G292" s="58"/>
      <c r="H292" s="58"/>
      <c r="I292" s="59"/>
      <c r="J292" s="60"/>
      <c r="K292" s="57">
        <f t="shared" ca="1" si="27"/>
        <v>114050</v>
      </c>
      <c r="P292" s="188" t="e">
        <f t="shared" si="26"/>
        <v>#N/A</v>
      </c>
      <c r="Q292" s="191" t="e">
        <f t="shared" si="24"/>
        <v>#N/A</v>
      </c>
      <c r="R292" s="191" t="e">
        <f t="shared" si="25"/>
        <v>#N/A</v>
      </c>
      <c r="S292" s="191" t="e">
        <f t="shared" si="28"/>
        <v>#N/A</v>
      </c>
      <c r="T292" s="192" t="e">
        <f>VLOOKUP(D292,'PC Receitas'!$N$4:$O$14,2,FALSE)</f>
        <v>#N/A</v>
      </c>
    </row>
    <row r="293" spans="3:20" ht="19.5" customHeight="1" thickTop="1" thickBot="1" x14ac:dyDescent="0.25">
      <c r="C293" s="58"/>
      <c r="D293" s="58"/>
      <c r="E293" s="58"/>
      <c r="F293" s="58"/>
      <c r="G293" s="58"/>
      <c r="H293" s="58"/>
      <c r="I293" s="59"/>
      <c r="J293" s="60"/>
      <c r="K293" s="57">
        <f t="shared" ca="1" si="27"/>
        <v>114050</v>
      </c>
      <c r="P293" s="188" t="e">
        <f t="shared" si="26"/>
        <v>#N/A</v>
      </c>
      <c r="Q293" s="191" t="e">
        <f t="shared" si="24"/>
        <v>#N/A</v>
      </c>
      <c r="R293" s="191" t="e">
        <f t="shared" si="25"/>
        <v>#N/A</v>
      </c>
      <c r="S293" s="191" t="e">
        <f t="shared" si="28"/>
        <v>#N/A</v>
      </c>
      <c r="T293" s="192" t="e">
        <f>VLOOKUP(D293,'PC Receitas'!$N$4:$O$14,2,FALSE)</f>
        <v>#N/A</v>
      </c>
    </row>
    <row r="294" spans="3:20" ht="19.5" customHeight="1" thickTop="1" thickBot="1" x14ac:dyDescent="0.25">
      <c r="C294" s="58"/>
      <c r="D294" s="58"/>
      <c r="E294" s="58"/>
      <c r="F294" s="58"/>
      <c r="G294" s="58"/>
      <c r="H294" s="58"/>
      <c r="I294" s="59"/>
      <c r="J294" s="60"/>
      <c r="K294" s="57">
        <f t="shared" ca="1" si="27"/>
        <v>114050</v>
      </c>
      <c r="P294" s="188" t="e">
        <f t="shared" si="26"/>
        <v>#N/A</v>
      </c>
      <c r="Q294" s="191" t="e">
        <f t="shared" si="24"/>
        <v>#N/A</v>
      </c>
      <c r="R294" s="191" t="e">
        <f t="shared" si="25"/>
        <v>#N/A</v>
      </c>
      <c r="S294" s="191" t="e">
        <f t="shared" si="28"/>
        <v>#N/A</v>
      </c>
      <c r="T294" s="192" t="e">
        <f>VLOOKUP(D294,'PC Receitas'!$N$4:$O$14,2,FALSE)</f>
        <v>#N/A</v>
      </c>
    </row>
    <row r="295" spans="3:20" ht="19.5" customHeight="1" thickTop="1" thickBot="1" x14ac:dyDescent="0.25">
      <c r="C295" s="58"/>
      <c r="D295" s="58"/>
      <c r="E295" s="58"/>
      <c r="F295" s="58"/>
      <c r="G295" s="58"/>
      <c r="H295" s="58"/>
      <c r="I295" s="59"/>
      <c r="J295" s="60"/>
      <c r="K295" s="57">
        <f t="shared" ca="1" si="27"/>
        <v>114050</v>
      </c>
      <c r="P295" s="188" t="e">
        <f t="shared" si="26"/>
        <v>#N/A</v>
      </c>
      <c r="Q295" s="191" t="e">
        <f t="shared" si="24"/>
        <v>#N/A</v>
      </c>
      <c r="R295" s="191" t="e">
        <f t="shared" si="25"/>
        <v>#N/A</v>
      </c>
      <c r="S295" s="191" t="e">
        <f t="shared" si="28"/>
        <v>#N/A</v>
      </c>
      <c r="T295" s="192" t="e">
        <f>VLOOKUP(D295,'PC Receitas'!$N$4:$O$14,2,FALSE)</f>
        <v>#N/A</v>
      </c>
    </row>
    <row r="296" spans="3:20" ht="19.5" customHeight="1" thickTop="1" thickBot="1" x14ac:dyDescent="0.25">
      <c r="C296" s="58"/>
      <c r="D296" s="58"/>
      <c r="E296" s="58"/>
      <c r="F296" s="58"/>
      <c r="G296" s="58"/>
      <c r="H296" s="58"/>
      <c r="I296" s="59"/>
      <c r="J296" s="60"/>
      <c r="K296" s="57">
        <f t="shared" ca="1" si="27"/>
        <v>114050</v>
      </c>
      <c r="P296" s="188" t="e">
        <f t="shared" si="26"/>
        <v>#N/A</v>
      </c>
      <c r="Q296" s="191" t="e">
        <f t="shared" si="24"/>
        <v>#N/A</v>
      </c>
      <c r="R296" s="191" t="e">
        <f t="shared" si="25"/>
        <v>#N/A</v>
      </c>
      <c r="S296" s="191" t="e">
        <f t="shared" si="28"/>
        <v>#N/A</v>
      </c>
      <c r="T296" s="192" t="e">
        <f>VLOOKUP(D296,'PC Receitas'!$N$4:$O$14,2,FALSE)</f>
        <v>#N/A</v>
      </c>
    </row>
    <row r="297" spans="3:20" ht="19.5" customHeight="1" thickTop="1" thickBot="1" x14ac:dyDescent="0.25">
      <c r="C297" s="58"/>
      <c r="D297" s="58"/>
      <c r="E297" s="58"/>
      <c r="F297" s="58"/>
      <c r="G297" s="58"/>
      <c r="H297" s="58"/>
      <c r="I297" s="59"/>
      <c r="J297" s="60"/>
      <c r="K297" s="57">
        <f t="shared" ca="1" si="27"/>
        <v>114050</v>
      </c>
      <c r="P297" s="188" t="e">
        <f t="shared" si="26"/>
        <v>#N/A</v>
      </c>
      <c r="Q297" s="191" t="e">
        <f t="shared" si="24"/>
        <v>#N/A</v>
      </c>
      <c r="R297" s="191" t="e">
        <f t="shared" si="25"/>
        <v>#N/A</v>
      </c>
      <c r="S297" s="191" t="e">
        <f t="shared" si="28"/>
        <v>#N/A</v>
      </c>
      <c r="T297" s="192" t="e">
        <f>VLOOKUP(D297,'PC Receitas'!$N$4:$O$14,2,FALSE)</f>
        <v>#N/A</v>
      </c>
    </row>
    <row r="298" spans="3:20" ht="19.5" customHeight="1" thickTop="1" thickBot="1" x14ac:dyDescent="0.25">
      <c r="C298" s="58"/>
      <c r="D298" s="58"/>
      <c r="E298" s="58"/>
      <c r="F298" s="58"/>
      <c r="G298" s="58"/>
      <c r="H298" s="58"/>
      <c r="I298" s="59"/>
      <c r="J298" s="60"/>
      <c r="K298" s="57">
        <f t="shared" ca="1" si="27"/>
        <v>114050</v>
      </c>
      <c r="P298" s="188" t="e">
        <f t="shared" si="26"/>
        <v>#N/A</v>
      </c>
      <c r="Q298" s="191" t="e">
        <f t="shared" si="24"/>
        <v>#N/A</v>
      </c>
      <c r="R298" s="191" t="e">
        <f t="shared" si="25"/>
        <v>#N/A</v>
      </c>
      <c r="S298" s="191" t="e">
        <f t="shared" si="28"/>
        <v>#N/A</v>
      </c>
      <c r="T298" s="192" t="e">
        <f>VLOOKUP(D298,'PC Receitas'!$N$4:$O$14,2,FALSE)</f>
        <v>#N/A</v>
      </c>
    </row>
    <row r="299" spans="3:20" ht="19.5" customHeight="1" thickTop="1" thickBot="1" x14ac:dyDescent="0.25">
      <c r="C299" s="58"/>
      <c r="D299" s="58"/>
      <c r="E299" s="58"/>
      <c r="F299" s="58"/>
      <c r="G299" s="58"/>
      <c r="H299" s="58"/>
      <c r="I299" s="59"/>
      <c r="J299" s="60"/>
      <c r="K299" s="57">
        <f t="shared" ca="1" si="27"/>
        <v>114050</v>
      </c>
      <c r="P299" s="188" t="e">
        <f t="shared" si="26"/>
        <v>#N/A</v>
      </c>
      <c r="Q299" s="191" t="e">
        <f t="shared" si="24"/>
        <v>#N/A</v>
      </c>
      <c r="R299" s="191" t="e">
        <f t="shared" si="25"/>
        <v>#N/A</v>
      </c>
      <c r="S299" s="191" t="e">
        <f t="shared" si="28"/>
        <v>#N/A</v>
      </c>
      <c r="T299" s="192" t="e">
        <f>VLOOKUP(D299,'PC Receitas'!$N$4:$O$14,2,FALSE)</f>
        <v>#N/A</v>
      </c>
    </row>
    <row r="300" spans="3:20" ht="19.5" customHeight="1" thickTop="1" thickBot="1" x14ac:dyDescent="0.25">
      <c r="C300" s="58"/>
      <c r="D300" s="58"/>
      <c r="E300" s="58"/>
      <c r="F300" s="58"/>
      <c r="G300" s="58"/>
      <c r="H300" s="58"/>
      <c r="I300" s="59"/>
      <c r="J300" s="60"/>
      <c r="K300" s="57">
        <f t="shared" ca="1" si="27"/>
        <v>114050</v>
      </c>
      <c r="P300" s="188" t="e">
        <f t="shared" si="26"/>
        <v>#N/A</v>
      </c>
      <c r="Q300" s="191" t="e">
        <f t="shared" si="24"/>
        <v>#N/A</v>
      </c>
      <c r="R300" s="191" t="e">
        <f t="shared" si="25"/>
        <v>#N/A</v>
      </c>
      <c r="S300" s="191" t="e">
        <f t="shared" si="28"/>
        <v>#N/A</v>
      </c>
      <c r="T300" s="192" t="e">
        <f>VLOOKUP(D300,'PC Receitas'!$N$4:$O$14,2,FALSE)</f>
        <v>#N/A</v>
      </c>
    </row>
    <row r="301" spans="3:20" ht="19.5" customHeight="1" thickTop="1" thickBot="1" x14ac:dyDescent="0.25">
      <c r="C301" s="58"/>
      <c r="D301" s="58"/>
      <c r="E301" s="58"/>
      <c r="F301" s="58"/>
      <c r="G301" s="58"/>
      <c r="H301" s="58"/>
      <c r="I301" s="59"/>
      <c r="J301" s="60"/>
      <c r="K301" s="57">
        <f t="shared" ca="1" si="27"/>
        <v>114050</v>
      </c>
      <c r="P301" s="188" t="e">
        <f t="shared" si="26"/>
        <v>#N/A</v>
      </c>
      <c r="Q301" s="191" t="e">
        <f t="shared" si="24"/>
        <v>#N/A</v>
      </c>
      <c r="R301" s="191" t="e">
        <f t="shared" si="25"/>
        <v>#N/A</v>
      </c>
      <c r="S301" s="191" t="e">
        <f t="shared" si="28"/>
        <v>#N/A</v>
      </c>
      <c r="T301" s="192" t="e">
        <f>VLOOKUP(D301,'PC Receitas'!$N$4:$O$14,2,FALSE)</f>
        <v>#N/A</v>
      </c>
    </row>
    <row r="302" spans="3:20" ht="19.5" customHeight="1" thickTop="1" thickBot="1" x14ac:dyDescent="0.25">
      <c r="C302" s="58"/>
      <c r="D302" s="58"/>
      <c r="E302" s="58"/>
      <c r="F302" s="58"/>
      <c r="G302" s="58"/>
      <c r="H302" s="58"/>
      <c r="I302" s="59"/>
      <c r="J302" s="60"/>
      <c r="K302" s="57">
        <f t="shared" ca="1" si="27"/>
        <v>114050</v>
      </c>
      <c r="P302" s="188" t="e">
        <f t="shared" si="26"/>
        <v>#N/A</v>
      </c>
      <c r="Q302" s="191" t="e">
        <f t="shared" si="24"/>
        <v>#N/A</v>
      </c>
      <c r="R302" s="191" t="e">
        <f t="shared" si="25"/>
        <v>#N/A</v>
      </c>
      <c r="S302" s="191" t="e">
        <f t="shared" si="28"/>
        <v>#N/A</v>
      </c>
      <c r="T302" s="192" t="e">
        <f>VLOOKUP(D302,'PC Receitas'!$N$4:$O$14,2,FALSE)</f>
        <v>#N/A</v>
      </c>
    </row>
    <row r="303" spans="3:20" ht="19.5" customHeight="1" thickTop="1" thickBot="1" x14ac:dyDescent="0.25">
      <c r="C303" s="58"/>
      <c r="D303" s="58"/>
      <c r="E303" s="58"/>
      <c r="F303" s="58"/>
      <c r="G303" s="58"/>
      <c r="H303" s="58"/>
      <c r="I303" s="59"/>
      <c r="J303" s="60"/>
      <c r="K303" s="57">
        <f t="shared" ca="1" si="27"/>
        <v>114050</v>
      </c>
      <c r="P303" s="188" t="e">
        <f t="shared" si="26"/>
        <v>#N/A</v>
      </c>
      <c r="Q303" s="191" t="e">
        <f t="shared" si="24"/>
        <v>#N/A</v>
      </c>
      <c r="R303" s="191" t="e">
        <f t="shared" si="25"/>
        <v>#N/A</v>
      </c>
      <c r="S303" s="191" t="e">
        <f t="shared" si="28"/>
        <v>#N/A</v>
      </c>
      <c r="T303" s="192" t="e">
        <f>VLOOKUP(D303,'PC Receitas'!$N$4:$O$14,2,FALSE)</f>
        <v>#N/A</v>
      </c>
    </row>
    <row r="304" spans="3:20" ht="19.5" customHeight="1" thickTop="1" thickBot="1" x14ac:dyDescent="0.25">
      <c r="C304" s="58"/>
      <c r="D304" s="58"/>
      <c r="E304" s="58"/>
      <c r="F304" s="58"/>
      <c r="G304" s="58"/>
      <c r="H304" s="58"/>
      <c r="I304" s="59"/>
      <c r="J304" s="60"/>
      <c r="K304" s="57">
        <f t="shared" ca="1" si="27"/>
        <v>114050</v>
      </c>
      <c r="P304" s="188" t="e">
        <f t="shared" si="26"/>
        <v>#N/A</v>
      </c>
      <c r="Q304" s="191" t="e">
        <f t="shared" si="24"/>
        <v>#N/A</v>
      </c>
      <c r="R304" s="191" t="e">
        <f t="shared" si="25"/>
        <v>#N/A</v>
      </c>
      <c r="S304" s="191" t="e">
        <f t="shared" si="28"/>
        <v>#N/A</v>
      </c>
      <c r="T304" s="192" t="e">
        <f>VLOOKUP(D304,'PC Receitas'!$N$4:$O$14,2,FALSE)</f>
        <v>#N/A</v>
      </c>
    </row>
    <row r="305" spans="3:20" ht="19.5" customHeight="1" thickTop="1" thickBot="1" x14ac:dyDescent="0.25">
      <c r="C305" s="58"/>
      <c r="D305" s="58"/>
      <c r="E305" s="58"/>
      <c r="F305" s="58"/>
      <c r="G305" s="58"/>
      <c r="H305" s="58"/>
      <c r="I305" s="59"/>
      <c r="J305" s="60"/>
      <c r="K305" s="57">
        <f t="shared" ca="1" si="27"/>
        <v>114050</v>
      </c>
      <c r="P305" s="188" t="e">
        <f t="shared" si="26"/>
        <v>#N/A</v>
      </c>
      <c r="Q305" s="191" t="e">
        <f t="shared" si="24"/>
        <v>#N/A</v>
      </c>
      <c r="R305" s="191" t="e">
        <f t="shared" si="25"/>
        <v>#N/A</v>
      </c>
      <c r="S305" s="191" t="e">
        <f t="shared" si="28"/>
        <v>#N/A</v>
      </c>
      <c r="T305" s="192" t="e">
        <f>VLOOKUP(D305,'PC Receitas'!$N$4:$O$14,2,FALSE)</f>
        <v>#N/A</v>
      </c>
    </row>
    <row r="306" spans="3:20" ht="19.5" customHeight="1" thickTop="1" thickBot="1" x14ac:dyDescent="0.25">
      <c r="C306" s="58"/>
      <c r="D306" s="58"/>
      <c r="E306" s="58"/>
      <c r="F306" s="58"/>
      <c r="G306" s="58"/>
      <c r="H306" s="58"/>
      <c r="I306" s="59"/>
      <c r="J306" s="60"/>
      <c r="K306" s="57">
        <f t="shared" ca="1" si="27"/>
        <v>114050</v>
      </c>
      <c r="P306" s="188" t="e">
        <f t="shared" si="26"/>
        <v>#N/A</v>
      </c>
      <c r="Q306" s="191" t="e">
        <f t="shared" si="24"/>
        <v>#N/A</v>
      </c>
      <c r="R306" s="191" t="e">
        <f t="shared" si="25"/>
        <v>#N/A</v>
      </c>
      <c r="S306" s="191" t="e">
        <f t="shared" si="28"/>
        <v>#N/A</v>
      </c>
      <c r="T306" s="192" t="e">
        <f>VLOOKUP(D306,'PC Receitas'!$N$4:$O$14,2,FALSE)</f>
        <v>#N/A</v>
      </c>
    </row>
    <row r="307" spans="3:20" ht="19.5" customHeight="1" thickTop="1" thickBot="1" x14ac:dyDescent="0.25">
      <c r="C307" s="58"/>
      <c r="D307" s="58"/>
      <c r="E307" s="58"/>
      <c r="F307" s="58"/>
      <c r="G307" s="58"/>
      <c r="H307" s="58"/>
      <c r="I307" s="59"/>
      <c r="J307" s="60"/>
      <c r="K307" s="57">
        <f t="shared" ca="1" si="27"/>
        <v>114050</v>
      </c>
      <c r="P307" s="188" t="e">
        <f t="shared" si="26"/>
        <v>#N/A</v>
      </c>
      <c r="Q307" s="191" t="e">
        <f t="shared" si="24"/>
        <v>#N/A</v>
      </c>
      <c r="R307" s="191" t="e">
        <f t="shared" si="25"/>
        <v>#N/A</v>
      </c>
      <c r="S307" s="191" t="e">
        <f t="shared" si="28"/>
        <v>#N/A</v>
      </c>
      <c r="T307" s="192" t="e">
        <f>VLOOKUP(D307,'PC Receitas'!$N$4:$O$14,2,FALSE)</f>
        <v>#N/A</v>
      </c>
    </row>
    <row r="308" spans="3:20" ht="19.5" customHeight="1" thickTop="1" thickBot="1" x14ac:dyDescent="0.25">
      <c r="C308" s="58"/>
      <c r="D308" s="58"/>
      <c r="E308" s="58"/>
      <c r="F308" s="58"/>
      <c r="G308" s="58"/>
      <c r="H308" s="58"/>
      <c r="I308" s="59"/>
      <c r="J308" s="60"/>
      <c r="K308" s="57">
        <f t="shared" ca="1" si="27"/>
        <v>114050</v>
      </c>
      <c r="P308" s="188" t="e">
        <f t="shared" si="26"/>
        <v>#N/A</v>
      </c>
      <c r="Q308" s="191" t="e">
        <f t="shared" si="24"/>
        <v>#N/A</v>
      </c>
      <c r="R308" s="191" t="e">
        <f t="shared" si="25"/>
        <v>#N/A</v>
      </c>
      <c r="S308" s="191" t="e">
        <f t="shared" si="28"/>
        <v>#N/A</v>
      </c>
      <c r="T308" s="192" t="e">
        <f>VLOOKUP(D308,'PC Receitas'!$N$4:$O$14,2,FALSE)</f>
        <v>#N/A</v>
      </c>
    </row>
    <row r="309" spans="3:20" ht="19.5" customHeight="1" thickTop="1" thickBot="1" x14ac:dyDescent="0.25">
      <c r="C309" s="58"/>
      <c r="D309" s="58"/>
      <c r="E309" s="58"/>
      <c r="F309" s="58"/>
      <c r="G309" s="58"/>
      <c r="H309" s="58"/>
      <c r="I309" s="59"/>
      <c r="J309" s="60"/>
      <c r="K309" s="57">
        <f t="shared" ca="1" si="27"/>
        <v>114050</v>
      </c>
      <c r="P309" s="188" t="e">
        <f t="shared" si="26"/>
        <v>#N/A</v>
      </c>
      <c r="Q309" s="191" t="e">
        <f t="shared" si="24"/>
        <v>#N/A</v>
      </c>
      <c r="R309" s="191" t="e">
        <f t="shared" si="25"/>
        <v>#N/A</v>
      </c>
      <c r="S309" s="191" t="e">
        <f t="shared" si="28"/>
        <v>#N/A</v>
      </c>
      <c r="T309" s="192" t="e">
        <f>VLOOKUP(D309,'PC Receitas'!$N$4:$O$14,2,FALSE)</f>
        <v>#N/A</v>
      </c>
    </row>
    <row r="310" spans="3:20" ht="19.5" customHeight="1" thickTop="1" thickBot="1" x14ac:dyDescent="0.25">
      <c r="C310" s="58"/>
      <c r="D310" s="58"/>
      <c r="E310" s="58"/>
      <c r="F310" s="58"/>
      <c r="G310" s="58"/>
      <c r="H310" s="58"/>
      <c r="I310" s="59"/>
      <c r="J310" s="60"/>
      <c r="K310" s="57">
        <f t="shared" ca="1" si="27"/>
        <v>114050</v>
      </c>
      <c r="P310" s="188" t="e">
        <f t="shared" si="26"/>
        <v>#N/A</v>
      </c>
      <c r="Q310" s="191" t="e">
        <f t="shared" si="24"/>
        <v>#N/A</v>
      </c>
      <c r="R310" s="191" t="e">
        <f t="shared" si="25"/>
        <v>#N/A</v>
      </c>
      <c r="S310" s="191" t="e">
        <f t="shared" si="28"/>
        <v>#N/A</v>
      </c>
      <c r="T310" s="192" t="e">
        <f>VLOOKUP(D310,'PC Receitas'!$N$4:$O$14,2,FALSE)</f>
        <v>#N/A</v>
      </c>
    </row>
    <row r="311" spans="3:20" ht="19.5" customHeight="1" thickTop="1" thickBot="1" x14ac:dyDescent="0.25">
      <c r="C311" s="58"/>
      <c r="D311" s="58"/>
      <c r="E311" s="58"/>
      <c r="F311" s="58"/>
      <c r="G311" s="58"/>
      <c r="H311" s="58"/>
      <c r="I311" s="59"/>
      <c r="J311" s="60"/>
      <c r="K311" s="57">
        <f t="shared" ca="1" si="27"/>
        <v>114050</v>
      </c>
      <c r="P311" s="188" t="e">
        <f t="shared" si="26"/>
        <v>#N/A</v>
      </c>
      <c r="Q311" s="191" t="e">
        <f t="shared" si="24"/>
        <v>#N/A</v>
      </c>
      <c r="R311" s="191" t="e">
        <f t="shared" si="25"/>
        <v>#N/A</v>
      </c>
      <c r="S311" s="191" t="e">
        <f t="shared" si="28"/>
        <v>#N/A</v>
      </c>
      <c r="T311" s="192" t="e">
        <f>VLOOKUP(D311,'PC Receitas'!$N$4:$O$14,2,FALSE)</f>
        <v>#N/A</v>
      </c>
    </row>
    <row r="312" spans="3:20" ht="19.5" customHeight="1" thickTop="1" thickBot="1" x14ac:dyDescent="0.25">
      <c r="C312" s="58"/>
      <c r="D312" s="58"/>
      <c r="E312" s="58"/>
      <c r="F312" s="58"/>
      <c r="G312" s="58"/>
      <c r="H312" s="58"/>
      <c r="I312" s="59"/>
      <c r="J312" s="60"/>
      <c r="K312" s="57">
        <f t="shared" ca="1" si="27"/>
        <v>114050</v>
      </c>
      <c r="P312" s="188" t="e">
        <f t="shared" si="26"/>
        <v>#N/A</v>
      </c>
      <c r="Q312" s="191" t="e">
        <f t="shared" si="24"/>
        <v>#N/A</v>
      </c>
      <c r="R312" s="191" t="e">
        <f t="shared" si="25"/>
        <v>#N/A</v>
      </c>
      <c r="S312" s="191" t="e">
        <f t="shared" si="28"/>
        <v>#N/A</v>
      </c>
      <c r="T312" s="192" t="e">
        <f>VLOOKUP(D312,'PC Receitas'!$N$4:$O$14,2,FALSE)</f>
        <v>#N/A</v>
      </c>
    </row>
    <row r="313" spans="3:20" ht="19.5" customHeight="1" thickTop="1" thickBot="1" x14ac:dyDescent="0.25">
      <c r="C313" s="58"/>
      <c r="D313" s="58"/>
      <c r="E313" s="58"/>
      <c r="F313" s="58"/>
      <c r="G313" s="58"/>
      <c r="H313" s="58"/>
      <c r="I313" s="59"/>
      <c r="J313" s="60"/>
      <c r="K313" s="57">
        <f t="shared" ca="1" si="27"/>
        <v>114050</v>
      </c>
      <c r="P313" s="188" t="e">
        <f t="shared" si="26"/>
        <v>#N/A</v>
      </c>
      <c r="Q313" s="191" t="e">
        <f t="shared" si="24"/>
        <v>#N/A</v>
      </c>
      <c r="R313" s="191" t="e">
        <f t="shared" si="25"/>
        <v>#N/A</v>
      </c>
      <c r="S313" s="191" t="e">
        <f t="shared" si="28"/>
        <v>#N/A</v>
      </c>
      <c r="T313" s="192" t="e">
        <f>VLOOKUP(D313,'PC Receitas'!$N$4:$O$14,2,FALSE)</f>
        <v>#N/A</v>
      </c>
    </row>
    <row r="314" spans="3:20" ht="19.5" customHeight="1" thickTop="1" thickBot="1" x14ac:dyDescent="0.25">
      <c r="C314" s="58"/>
      <c r="D314" s="58"/>
      <c r="E314" s="58"/>
      <c r="F314" s="58"/>
      <c r="G314" s="58"/>
      <c r="H314" s="58"/>
      <c r="I314" s="59"/>
      <c r="J314" s="60"/>
      <c r="K314" s="57">
        <f t="shared" ca="1" si="27"/>
        <v>114050</v>
      </c>
      <c r="P314" s="188" t="e">
        <f t="shared" si="26"/>
        <v>#N/A</v>
      </c>
      <c r="Q314" s="191" t="e">
        <f t="shared" si="24"/>
        <v>#N/A</v>
      </c>
      <c r="R314" s="191" t="e">
        <f t="shared" si="25"/>
        <v>#N/A</v>
      </c>
      <c r="S314" s="191" t="e">
        <f t="shared" si="28"/>
        <v>#N/A</v>
      </c>
      <c r="T314" s="192" t="e">
        <f>VLOOKUP(D314,'PC Receitas'!$N$4:$O$14,2,FALSE)</f>
        <v>#N/A</v>
      </c>
    </row>
    <row r="315" spans="3:20" ht="19.5" customHeight="1" thickTop="1" thickBot="1" x14ac:dyDescent="0.25">
      <c r="C315" s="58"/>
      <c r="D315" s="58"/>
      <c r="E315" s="58"/>
      <c r="F315" s="58"/>
      <c r="G315" s="58"/>
      <c r="H315" s="58"/>
      <c r="I315" s="59"/>
      <c r="J315" s="60"/>
      <c r="K315" s="57">
        <f t="shared" ca="1" si="27"/>
        <v>114050</v>
      </c>
      <c r="P315" s="188" t="e">
        <f t="shared" si="26"/>
        <v>#N/A</v>
      </c>
      <c r="Q315" s="191" t="e">
        <f t="shared" si="24"/>
        <v>#N/A</v>
      </c>
      <c r="R315" s="191" t="e">
        <f t="shared" si="25"/>
        <v>#N/A</v>
      </c>
      <c r="S315" s="191" t="e">
        <f t="shared" si="28"/>
        <v>#N/A</v>
      </c>
      <c r="T315" s="192" t="e">
        <f>VLOOKUP(D315,'PC Receitas'!$N$4:$O$14,2,FALSE)</f>
        <v>#N/A</v>
      </c>
    </row>
    <row r="316" spans="3:20" ht="19.5" customHeight="1" thickTop="1" thickBot="1" x14ac:dyDescent="0.25">
      <c r="C316" s="58"/>
      <c r="D316" s="58"/>
      <c r="E316" s="58"/>
      <c r="F316" s="58"/>
      <c r="G316" s="58"/>
      <c r="H316" s="58"/>
      <c r="I316" s="59"/>
      <c r="J316" s="60"/>
      <c r="K316" s="57">
        <f t="shared" ca="1" si="27"/>
        <v>114050</v>
      </c>
      <c r="P316" s="188" t="e">
        <f t="shared" si="26"/>
        <v>#N/A</v>
      </c>
      <c r="Q316" s="191" t="e">
        <f t="shared" si="24"/>
        <v>#N/A</v>
      </c>
      <c r="R316" s="191" t="e">
        <f t="shared" si="25"/>
        <v>#N/A</v>
      </c>
      <c r="S316" s="191" t="e">
        <f t="shared" si="28"/>
        <v>#N/A</v>
      </c>
      <c r="T316" s="192" t="e">
        <f>VLOOKUP(D316,'PC Receitas'!$N$4:$O$14,2,FALSE)</f>
        <v>#N/A</v>
      </c>
    </row>
    <row r="317" spans="3:20" ht="19.5" customHeight="1" thickTop="1" thickBot="1" x14ac:dyDescent="0.25">
      <c r="C317" s="58"/>
      <c r="D317" s="58"/>
      <c r="E317" s="58"/>
      <c r="F317" s="58"/>
      <c r="G317" s="58"/>
      <c r="H317" s="58"/>
      <c r="I317" s="59"/>
      <c r="J317" s="60"/>
      <c r="K317" s="57">
        <f t="shared" ca="1" si="27"/>
        <v>114050</v>
      </c>
      <c r="P317" s="188" t="e">
        <f t="shared" si="26"/>
        <v>#N/A</v>
      </c>
      <c r="Q317" s="191" t="e">
        <f t="shared" si="24"/>
        <v>#N/A</v>
      </c>
      <c r="R317" s="191" t="e">
        <f t="shared" si="25"/>
        <v>#N/A</v>
      </c>
      <c r="S317" s="191" t="e">
        <f t="shared" si="28"/>
        <v>#N/A</v>
      </c>
      <c r="T317" s="192" t="e">
        <f>VLOOKUP(D317,'PC Receitas'!$N$4:$O$14,2,FALSE)</f>
        <v>#N/A</v>
      </c>
    </row>
    <row r="318" spans="3:20" ht="19.5" customHeight="1" thickTop="1" thickBot="1" x14ac:dyDescent="0.25">
      <c r="C318" s="58"/>
      <c r="D318" s="58"/>
      <c r="E318" s="58"/>
      <c r="F318" s="58"/>
      <c r="G318" s="58"/>
      <c r="H318" s="58"/>
      <c r="I318" s="59"/>
      <c r="J318" s="60"/>
      <c r="K318" s="57">
        <f t="shared" ca="1" si="27"/>
        <v>114050</v>
      </c>
      <c r="P318" s="188" t="e">
        <f t="shared" si="26"/>
        <v>#N/A</v>
      </c>
      <c r="Q318" s="191" t="e">
        <f t="shared" si="24"/>
        <v>#N/A</v>
      </c>
      <c r="R318" s="191" t="e">
        <f t="shared" si="25"/>
        <v>#N/A</v>
      </c>
      <c r="S318" s="191" t="e">
        <f t="shared" si="28"/>
        <v>#N/A</v>
      </c>
      <c r="T318" s="192" t="e">
        <f>VLOOKUP(D318,'PC Receitas'!$N$4:$O$14,2,FALSE)</f>
        <v>#N/A</v>
      </c>
    </row>
    <row r="319" spans="3:20" ht="19.5" customHeight="1" thickTop="1" thickBot="1" x14ac:dyDescent="0.25">
      <c r="C319" s="58"/>
      <c r="D319" s="58"/>
      <c r="E319" s="58"/>
      <c r="F319" s="58"/>
      <c r="G319" s="58"/>
      <c r="H319" s="58"/>
      <c r="I319" s="59"/>
      <c r="J319" s="60"/>
      <c r="K319" s="57">
        <f t="shared" ca="1" si="27"/>
        <v>114050</v>
      </c>
      <c r="P319" s="188" t="e">
        <f t="shared" si="26"/>
        <v>#N/A</v>
      </c>
      <c r="Q319" s="191" t="e">
        <f t="shared" si="24"/>
        <v>#N/A</v>
      </c>
      <c r="R319" s="191" t="e">
        <f t="shared" si="25"/>
        <v>#N/A</v>
      </c>
      <c r="S319" s="191" t="e">
        <f t="shared" si="28"/>
        <v>#N/A</v>
      </c>
      <c r="T319" s="192" t="e">
        <f>VLOOKUP(D319,'PC Receitas'!$N$4:$O$14,2,FALSE)</f>
        <v>#N/A</v>
      </c>
    </row>
    <row r="320" spans="3:20" ht="19.5" customHeight="1" thickTop="1" thickBot="1" x14ac:dyDescent="0.25">
      <c r="C320" s="58"/>
      <c r="D320" s="58"/>
      <c r="E320" s="58"/>
      <c r="F320" s="58"/>
      <c r="G320" s="58"/>
      <c r="H320" s="58"/>
      <c r="I320" s="59"/>
      <c r="J320" s="60"/>
      <c r="K320" s="57">
        <f t="shared" ca="1" si="27"/>
        <v>114050</v>
      </c>
      <c r="P320" s="188" t="e">
        <f t="shared" si="26"/>
        <v>#N/A</v>
      </c>
      <c r="Q320" s="191" t="e">
        <f t="shared" si="24"/>
        <v>#N/A</v>
      </c>
      <c r="R320" s="191" t="e">
        <f t="shared" si="25"/>
        <v>#N/A</v>
      </c>
      <c r="S320" s="191" t="e">
        <f t="shared" si="28"/>
        <v>#N/A</v>
      </c>
      <c r="T320" s="192" t="e">
        <f>VLOOKUP(D320,'PC Receitas'!$N$4:$O$14,2,FALSE)</f>
        <v>#N/A</v>
      </c>
    </row>
    <row r="321" spans="3:20" ht="19.5" customHeight="1" thickTop="1" thickBot="1" x14ac:dyDescent="0.25">
      <c r="C321" s="58"/>
      <c r="D321" s="58"/>
      <c r="E321" s="58"/>
      <c r="F321" s="58"/>
      <c r="G321" s="58"/>
      <c r="H321" s="58"/>
      <c r="I321" s="59"/>
      <c r="J321" s="60"/>
      <c r="K321" s="57">
        <f t="shared" ca="1" si="27"/>
        <v>114050</v>
      </c>
      <c r="P321" s="188" t="e">
        <f t="shared" si="26"/>
        <v>#N/A</v>
      </c>
      <c r="Q321" s="191" t="e">
        <f t="shared" si="24"/>
        <v>#N/A</v>
      </c>
      <c r="R321" s="191" t="e">
        <f t="shared" si="25"/>
        <v>#N/A</v>
      </c>
      <c r="S321" s="191" t="e">
        <f t="shared" si="28"/>
        <v>#N/A</v>
      </c>
      <c r="T321" s="192" t="e">
        <f>VLOOKUP(D321,'PC Receitas'!$N$4:$O$14,2,FALSE)</f>
        <v>#N/A</v>
      </c>
    </row>
    <row r="322" spans="3:20" ht="19.5" customHeight="1" thickTop="1" thickBot="1" x14ac:dyDescent="0.25">
      <c r="C322" s="58"/>
      <c r="D322" s="58"/>
      <c r="E322" s="58"/>
      <c r="F322" s="58"/>
      <c r="G322" s="58"/>
      <c r="H322" s="58"/>
      <c r="I322" s="59"/>
      <c r="J322" s="60"/>
      <c r="K322" s="57">
        <f t="shared" ca="1" si="27"/>
        <v>114050</v>
      </c>
      <c r="P322" s="188" t="e">
        <f t="shared" si="26"/>
        <v>#N/A</v>
      </c>
      <c r="Q322" s="191" t="e">
        <f t="shared" si="24"/>
        <v>#N/A</v>
      </c>
      <c r="R322" s="191" t="e">
        <f t="shared" si="25"/>
        <v>#N/A</v>
      </c>
      <c r="S322" s="191" t="e">
        <f t="shared" si="28"/>
        <v>#N/A</v>
      </c>
      <c r="T322" s="192" t="e">
        <f>VLOOKUP(D322,'PC Receitas'!$N$4:$O$14,2,FALSE)</f>
        <v>#N/A</v>
      </c>
    </row>
    <row r="323" spans="3:20" ht="19.5" customHeight="1" thickTop="1" thickBot="1" x14ac:dyDescent="0.25">
      <c r="C323" s="58"/>
      <c r="D323" s="58"/>
      <c r="E323" s="58"/>
      <c r="F323" s="58"/>
      <c r="G323" s="58"/>
      <c r="H323" s="58"/>
      <c r="I323" s="59"/>
      <c r="J323" s="60"/>
      <c r="K323" s="57">
        <f t="shared" ca="1" si="27"/>
        <v>114050</v>
      </c>
      <c r="P323" s="188" t="e">
        <f t="shared" si="26"/>
        <v>#N/A</v>
      </c>
      <c r="Q323" s="191" t="e">
        <f t="shared" si="24"/>
        <v>#N/A</v>
      </c>
      <c r="R323" s="191" t="e">
        <f t="shared" si="25"/>
        <v>#N/A</v>
      </c>
      <c r="S323" s="191" t="e">
        <f t="shared" si="28"/>
        <v>#N/A</v>
      </c>
      <c r="T323" s="192" t="e">
        <f>VLOOKUP(D323,'PC Receitas'!$N$4:$O$14,2,FALSE)</f>
        <v>#N/A</v>
      </c>
    </row>
    <row r="324" spans="3:20" ht="19.5" customHeight="1" thickTop="1" thickBot="1" x14ac:dyDescent="0.25">
      <c r="C324" s="58"/>
      <c r="D324" s="58"/>
      <c r="E324" s="58"/>
      <c r="F324" s="58"/>
      <c r="G324" s="58"/>
      <c r="H324" s="58"/>
      <c r="I324" s="59"/>
      <c r="J324" s="60"/>
      <c r="K324" s="57">
        <f t="shared" ca="1" si="27"/>
        <v>114050</v>
      </c>
      <c r="P324" s="188" t="e">
        <f t="shared" si="26"/>
        <v>#N/A</v>
      </c>
      <c r="Q324" s="191" t="e">
        <f t="shared" si="24"/>
        <v>#N/A</v>
      </c>
      <c r="R324" s="191" t="e">
        <f t="shared" si="25"/>
        <v>#N/A</v>
      </c>
      <c r="S324" s="191" t="e">
        <f t="shared" si="28"/>
        <v>#N/A</v>
      </c>
      <c r="T324" s="192" t="e">
        <f>VLOOKUP(D324,'PC Receitas'!$N$4:$O$14,2,FALSE)</f>
        <v>#N/A</v>
      </c>
    </row>
    <row r="325" spans="3:20" ht="19.5" customHeight="1" thickTop="1" thickBot="1" x14ac:dyDescent="0.25">
      <c r="C325" s="58"/>
      <c r="D325" s="58"/>
      <c r="E325" s="58"/>
      <c r="F325" s="58"/>
      <c r="G325" s="58"/>
      <c r="H325" s="58"/>
      <c r="I325" s="59"/>
      <c r="J325" s="60"/>
      <c r="K325" s="57">
        <f t="shared" ca="1" si="27"/>
        <v>114050</v>
      </c>
      <c r="P325" s="188" t="e">
        <f t="shared" si="26"/>
        <v>#N/A</v>
      </c>
      <c r="Q325" s="191" t="e">
        <f t="shared" si="24"/>
        <v>#N/A</v>
      </c>
      <c r="R325" s="191" t="e">
        <f t="shared" si="25"/>
        <v>#N/A</v>
      </c>
      <c r="S325" s="191" t="e">
        <f t="shared" si="28"/>
        <v>#N/A</v>
      </c>
      <c r="T325" s="192" t="e">
        <f>VLOOKUP(D325,'PC Receitas'!$N$4:$O$14,2,FALSE)</f>
        <v>#N/A</v>
      </c>
    </row>
    <row r="326" spans="3:20" ht="19.5" customHeight="1" thickTop="1" thickBot="1" x14ac:dyDescent="0.25">
      <c r="C326" s="58"/>
      <c r="D326" s="58"/>
      <c r="E326" s="58"/>
      <c r="F326" s="58"/>
      <c r="G326" s="58"/>
      <c r="H326" s="58"/>
      <c r="I326" s="59"/>
      <c r="J326" s="60"/>
      <c r="K326" s="57">
        <f t="shared" ca="1" si="27"/>
        <v>114050</v>
      </c>
      <c r="P326" s="188" t="e">
        <f t="shared" si="26"/>
        <v>#N/A</v>
      </c>
      <c r="Q326" s="191" t="e">
        <f t="shared" ref="Q326:Q389" si="29">IF(T326="Despesas_de_Moradia","Despesa",IF(T326="Despesas_com_Alimentacao","Despesa",IF(T326="Despesas_com_Saude","Despesa","")))</f>
        <v>#N/A</v>
      </c>
      <c r="R326" s="191" t="e">
        <f t="shared" ref="R326:R389" si="30">IF(T326="Renda_Familiar","Receita",IF(T326="Receitas_com_Aplicacoes_Financeiras","Receita",IF(T326="Outras_Receitas","Receita","")))</f>
        <v>#N/A</v>
      </c>
      <c r="S326" s="191" t="e">
        <f t="shared" si="28"/>
        <v>#N/A</v>
      </c>
      <c r="T326" s="192" t="e">
        <f>VLOOKUP(D326,'PC Receitas'!$N$4:$O$14,2,FALSE)</f>
        <v>#N/A</v>
      </c>
    </row>
    <row r="327" spans="3:20" ht="19.5" customHeight="1" thickTop="1" thickBot="1" x14ac:dyDescent="0.25">
      <c r="C327" s="58"/>
      <c r="D327" s="58"/>
      <c r="E327" s="58"/>
      <c r="F327" s="58"/>
      <c r="G327" s="58"/>
      <c r="H327" s="58"/>
      <c r="I327" s="59"/>
      <c r="J327" s="60"/>
      <c r="K327" s="57">
        <f t="shared" ca="1" si="27"/>
        <v>114050</v>
      </c>
      <c r="P327" s="188" t="e">
        <f t="shared" si="26"/>
        <v>#N/A</v>
      </c>
      <c r="Q327" s="191" t="e">
        <f t="shared" si="29"/>
        <v>#N/A</v>
      </c>
      <c r="R327" s="191" t="e">
        <f t="shared" si="30"/>
        <v>#N/A</v>
      </c>
      <c r="S327" s="191" t="e">
        <f t="shared" si="28"/>
        <v>#N/A</v>
      </c>
      <c r="T327" s="192" t="e">
        <f>VLOOKUP(D327,'PC Receitas'!$N$4:$O$14,2,FALSE)</f>
        <v>#N/A</v>
      </c>
    </row>
    <row r="328" spans="3:20" ht="19.5" customHeight="1" thickTop="1" thickBot="1" x14ac:dyDescent="0.25">
      <c r="C328" s="58"/>
      <c r="D328" s="58"/>
      <c r="E328" s="58"/>
      <c r="F328" s="58"/>
      <c r="G328" s="58"/>
      <c r="H328" s="58"/>
      <c r="I328" s="59"/>
      <c r="J328" s="60"/>
      <c r="K328" s="57">
        <f t="shared" ca="1" si="27"/>
        <v>114050</v>
      </c>
      <c r="P328" s="188" t="e">
        <f t="shared" si="26"/>
        <v>#N/A</v>
      </c>
      <c r="Q328" s="191" t="e">
        <f t="shared" si="29"/>
        <v>#N/A</v>
      </c>
      <c r="R328" s="191" t="e">
        <f t="shared" si="30"/>
        <v>#N/A</v>
      </c>
      <c r="S328" s="191" t="e">
        <f t="shared" si="28"/>
        <v>#N/A</v>
      </c>
      <c r="T328" s="192" t="e">
        <f>VLOOKUP(D328,'PC Receitas'!$N$4:$O$14,2,FALSE)</f>
        <v>#N/A</v>
      </c>
    </row>
    <row r="329" spans="3:20" ht="19.5" customHeight="1" thickTop="1" thickBot="1" x14ac:dyDescent="0.25">
      <c r="C329" s="58"/>
      <c r="D329" s="58"/>
      <c r="E329" s="58"/>
      <c r="F329" s="58"/>
      <c r="G329" s="58"/>
      <c r="H329" s="58"/>
      <c r="I329" s="59"/>
      <c r="J329" s="60"/>
      <c r="K329" s="57">
        <f t="shared" ca="1" si="27"/>
        <v>114050</v>
      </c>
      <c r="P329" s="188" t="e">
        <f t="shared" si="26"/>
        <v>#N/A</v>
      </c>
      <c r="Q329" s="191" t="e">
        <f t="shared" si="29"/>
        <v>#N/A</v>
      </c>
      <c r="R329" s="191" t="e">
        <f t="shared" si="30"/>
        <v>#N/A</v>
      </c>
      <c r="S329" s="191" t="e">
        <f t="shared" si="28"/>
        <v>#N/A</v>
      </c>
      <c r="T329" s="192" t="e">
        <f>VLOOKUP(D329,'PC Receitas'!$N$4:$O$14,2,FALSE)</f>
        <v>#N/A</v>
      </c>
    </row>
    <row r="330" spans="3:20" ht="19.5" customHeight="1" thickTop="1" thickBot="1" x14ac:dyDescent="0.25">
      <c r="C330" s="58"/>
      <c r="D330" s="58"/>
      <c r="E330" s="58"/>
      <c r="F330" s="58"/>
      <c r="G330" s="58"/>
      <c r="H330" s="58"/>
      <c r="I330" s="59"/>
      <c r="J330" s="60"/>
      <c r="K330" s="57">
        <f t="shared" ca="1" si="27"/>
        <v>114050</v>
      </c>
      <c r="P330" s="188" t="e">
        <f t="shared" si="26"/>
        <v>#N/A</v>
      </c>
      <c r="Q330" s="191" t="e">
        <f t="shared" si="29"/>
        <v>#N/A</v>
      </c>
      <c r="R330" s="191" t="e">
        <f t="shared" si="30"/>
        <v>#N/A</v>
      </c>
      <c r="S330" s="191" t="e">
        <f t="shared" si="28"/>
        <v>#N/A</v>
      </c>
      <c r="T330" s="192" t="e">
        <f>VLOOKUP(D330,'PC Receitas'!$N$4:$O$14,2,FALSE)</f>
        <v>#N/A</v>
      </c>
    </row>
    <row r="331" spans="3:20" ht="19.5" customHeight="1" thickTop="1" thickBot="1" x14ac:dyDescent="0.25">
      <c r="C331" s="58"/>
      <c r="D331" s="58"/>
      <c r="E331" s="58"/>
      <c r="F331" s="58"/>
      <c r="G331" s="58"/>
      <c r="H331" s="58"/>
      <c r="I331" s="59"/>
      <c r="J331" s="60"/>
      <c r="K331" s="57">
        <f t="shared" ca="1" si="27"/>
        <v>114050</v>
      </c>
      <c r="P331" s="188" t="e">
        <f t="shared" si="26"/>
        <v>#N/A</v>
      </c>
      <c r="Q331" s="191" t="e">
        <f t="shared" si="29"/>
        <v>#N/A</v>
      </c>
      <c r="R331" s="191" t="e">
        <f t="shared" si="30"/>
        <v>#N/A</v>
      </c>
      <c r="S331" s="191" t="e">
        <f t="shared" si="28"/>
        <v>#N/A</v>
      </c>
      <c r="T331" s="192" t="e">
        <f>VLOOKUP(D331,'PC Receitas'!$N$4:$O$14,2,FALSE)</f>
        <v>#N/A</v>
      </c>
    </row>
    <row r="332" spans="3:20" ht="19.5" customHeight="1" thickTop="1" thickBot="1" x14ac:dyDescent="0.25">
      <c r="C332" s="58"/>
      <c r="D332" s="58"/>
      <c r="E332" s="58"/>
      <c r="F332" s="58"/>
      <c r="G332" s="58"/>
      <c r="H332" s="58"/>
      <c r="I332" s="59"/>
      <c r="J332" s="60"/>
      <c r="K332" s="57">
        <f t="shared" ca="1" si="27"/>
        <v>114050</v>
      </c>
      <c r="P332" s="188" t="e">
        <f t="shared" si="26"/>
        <v>#N/A</v>
      </c>
      <c r="Q332" s="191" t="e">
        <f t="shared" si="29"/>
        <v>#N/A</v>
      </c>
      <c r="R332" s="191" t="e">
        <f t="shared" si="30"/>
        <v>#N/A</v>
      </c>
      <c r="S332" s="191" t="e">
        <f t="shared" si="28"/>
        <v>#N/A</v>
      </c>
      <c r="T332" s="192" t="e">
        <f>VLOOKUP(D332,'PC Receitas'!$N$4:$O$14,2,FALSE)</f>
        <v>#N/A</v>
      </c>
    </row>
    <row r="333" spans="3:20" ht="19.5" customHeight="1" thickTop="1" thickBot="1" x14ac:dyDescent="0.25">
      <c r="C333" s="58"/>
      <c r="D333" s="58"/>
      <c r="E333" s="58"/>
      <c r="F333" s="58"/>
      <c r="G333" s="58"/>
      <c r="H333" s="58"/>
      <c r="I333" s="59"/>
      <c r="J333" s="60"/>
      <c r="K333" s="57">
        <f t="shared" ca="1" si="27"/>
        <v>114050</v>
      </c>
      <c r="P333" s="188" t="e">
        <f t="shared" si="26"/>
        <v>#N/A</v>
      </c>
      <c r="Q333" s="191" t="e">
        <f t="shared" si="29"/>
        <v>#N/A</v>
      </c>
      <c r="R333" s="191" t="e">
        <f t="shared" si="30"/>
        <v>#N/A</v>
      </c>
      <c r="S333" s="191" t="e">
        <f t="shared" si="28"/>
        <v>#N/A</v>
      </c>
      <c r="T333" s="192" t="e">
        <f>VLOOKUP(D333,'PC Receitas'!$N$4:$O$14,2,FALSE)</f>
        <v>#N/A</v>
      </c>
    </row>
    <row r="334" spans="3:20" ht="19.5" customHeight="1" thickTop="1" thickBot="1" x14ac:dyDescent="0.25">
      <c r="C334" s="58"/>
      <c r="D334" s="58"/>
      <c r="E334" s="58"/>
      <c r="F334" s="58"/>
      <c r="G334" s="58"/>
      <c r="H334" s="58"/>
      <c r="I334" s="59"/>
      <c r="J334" s="60"/>
      <c r="K334" s="57">
        <f t="shared" ca="1" si="27"/>
        <v>114050</v>
      </c>
      <c r="P334" s="188" t="e">
        <f t="shared" si="26"/>
        <v>#N/A</v>
      </c>
      <c r="Q334" s="191" t="e">
        <f t="shared" si="29"/>
        <v>#N/A</v>
      </c>
      <c r="R334" s="191" t="e">
        <f t="shared" si="30"/>
        <v>#N/A</v>
      </c>
      <c r="S334" s="191" t="e">
        <f t="shared" si="28"/>
        <v>#N/A</v>
      </c>
      <c r="T334" s="192" t="e">
        <f>VLOOKUP(D334,'PC Receitas'!$N$4:$O$14,2,FALSE)</f>
        <v>#N/A</v>
      </c>
    </row>
    <row r="335" spans="3:20" ht="19.5" customHeight="1" thickTop="1" thickBot="1" x14ac:dyDescent="0.25">
      <c r="C335" s="58"/>
      <c r="D335" s="58"/>
      <c r="E335" s="58"/>
      <c r="F335" s="58"/>
      <c r="G335" s="58"/>
      <c r="H335" s="58"/>
      <c r="I335" s="59"/>
      <c r="J335" s="60"/>
      <c r="K335" s="57">
        <f t="shared" ca="1" si="27"/>
        <v>114050</v>
      </c>
      <c r="P335" s="188" t="e">
        <f t="shared" si="26"/>
        <v>#N/A</v>
      </c>
      <c r="Q335" s="191" t="e">
        <f t="shared" si="29"/>
        <v>#N/A</v>
      </c>
      <c r="R335" s="191" t="e">
        <f t="shared" si="30"/>
        <v>#N/A</v>
      </c>
      <c r="S335" s="191" t="e">
        <f t="shared" si="28"/>
        <v>#N/A</v>
      </c>
      <c r="T335" s="192" t="e">
        <f>VLOOKUP(D335,'PC Receitas'!$N$4:$O$14,2,FALSE)</f>
        <v>#N/A</v>
      </c>
    </row>
    <row r="336" spans="3:20" ht="19.5" customHeight="1" thickTop="1" thickBot="1" x14ac:dyDescent="0.25">
      <c r="C336" s="58"/>
      <c r="D336" s="58"/>
      <c r="E336" s="58"/>
      <c r="F336" s="58"/>
      <c r="G336" s="58"/>
      <c r="H336" s="58"/>
      <c r="I336" s="59"/>
      <c r="J336" s="60"/>
      <c r="K336" s="57">
        <f t="shared" ca="1" si="27"/>
        <v>114050</v>
      </c>
      <c r="P336" s="188" t="e">
        <f t="shared" ref="P336:P399" si="31">IF(T336="Despesas_com_Transportes","Despesa",IF(T336="Despesas_com_Lazer_e_Informacao","Despesa",IF(T336="Outras_Despesas","Despesa",IF(T336="Imposto_de_Renda","Despesa",IF(T336="Investimentos_Bens","Despesa","")))))</f>
        <v>#N/A</v>
      </c>
      <c r="Q336" s="191" t="e">
        <f t="shared" si="29"/>
        <v>#N/A</v>
      </c>
      <c r="R336" s="191" t="e">
        <f t="shared" si="30"/>
        <v>#N/A</v>
      </c>
      <c r="S336" s="191" t="e">
        <f t="shared" si="28"/>
        <v>#N/A</v>
      </c>
      <c r="T336" s="192" t="e">
        <f>VLOOKUP(D336,'PC Receitas'!$N$4:$O$14,2,FALSE)</f>
        <v>#N/A</v>
      </c>
    </row>
    <row r="337" spans="3:20" ht="19.5" customHeight="1" thickTop="1" thickBot="1" x14ac:dyDescent="0.25">
      <c r="C337" s="58"/>
      <c r="D337" s="58"/>
      <c r="E337" s="58"/>
      <c r="F337" s="58"/>
      <c r="G337" s="58"/>
      <c r="H337" s="58"/>
      <c r="I337" s="59"/>
      <c r="J337" s="60"/>
      <c r="K337" s="57">
        <f t="shared" ca="1" si="27"/>
        <v>114050</v>
      </c>
      <c r="P337" s="188" t="e">
        <f t="shared" si="31"/>
        <v>#N/A</v>
      </c>
      <c r="Q337" s="191" t="e">
        <f t="shared" si="29"/>
        <v>#N/A</v>
      </c>
      <c r="R337" s="191" t="e">
        <f t="shared" si="30"/>
        <v>#N/A</v>
      </c>
      <c r="S337" s="191" t="e">
        <f t="shared" si="28"/>
        <v>#N/A</v>
      </c>
      <c r="T337" s="192" t="e">
        <f>VLOOKUP(D337,'PC Receitas'!$N$4:$O$14,2,FALSE)</f>
        <v>#N/A</v>
      </c>
    </row>
    <row r="338" spans="3:20" ht="19.5" customHeight="1" thickTop="1" thickBot="1" x14ac:dyDescent="0.25">
      <c r="C338" s="58"/>
      <c r="D338" s="58"/>
      <c r="E338" s="58"/>
      <c r="F338" s="58"/>
      <c r="G338" s="58"/>
      <c r="H338" s="58"/>
      <c r="I338" s="59"/>
      <c r="J338" s="60"/>
      <c r="K338" s="57">
        <f t="shared" ca="1" si="27"/>
        <v>114050</v>
      </c>
      <c r="P338" s="188" t="e">
        <f t="shared" si="31"/>
        <v>#N/A</v>
      </c>
      <c r="Q338" s="191" t="e">
        <f t="shared" si="29"/>
        <v>#N/A</v>
      </c>
      <c r="R338" s="191" t="e">
        <f t="shared" si="30"/>
        <v>#N/A</v>
      </c>
      <c r="S338" s="191" t="e">
        <f t="shared" si="28"/>
        <v>#N/A</v>
      </c>
      <c r="T338" s="192"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114050</v>
      </c>
      <c r="P339" s="188" t="e">
        <f t="shared" si="31"/>
        <v>#N/A</v>
      </c>
      <c r="Q339" s="191" t="e">
        <f t="shared" si="29"/>
        <v>#N/A</v>
      </c>
      <c r="R339" s="191" t="e">
        <f t="shared" si="30"/>
        <v>#N/A</v>
      </c>
      <c r="S339" s="191" t="e">
        <f t="shared" si="28"/>
        <v>#N/A</v>
      </c>
      <c r="T339" s="192" t="e">
        <f>VLOOKUP(D339,'PC Receitas'!$N$4:$O$14,2,FALSE)</f>
        <v>#N/A</v>
      </c>
    </row>
    <row r="340" spans="3:20" ht="19.5" customHeight="1" thickTop="1" thickBot="1" x14ac:dyDescent="0.25">
      <c r="C340" s="58"/>
      <c r="D340" s="58"/>
      <c r="E340" s="58"/>
      <c r="F340" s="58"/>
      <c r="G340" s="58"/>
      <c r="H340" s="58"/>
      <c r="I340" s="59"/>
      <c r="J340" s="60"/>
      <c r="K340" s="57">
        <f t="shared" ca="1" si="32"/>
        <v>114050</v>
      </c>
      <c r="P340" s="188" t="e">
        <f t="shared" si="31"/>
        <v>#N/A</v>
      </c>
      <c r="Q340" s="191" t="e">
        <f t="shared" si="29"/>
        <v>#N/A</v>
      </c>
      <c r="R340" s="191" t="e">
        <f t="shared" si="30"/>
        <v>#N/A</v>
      </c>
      <c r="S340" s="191" t="e">
        <f t="shared" ref="S340:S403" si="33">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ca="1" si="32"/>
        <v>114050</v>
      </c>
      <c r="P341" s="188" t="e">
        <f t="shared" si="31"/>
        <v>#N/A</v>
      </c>
      <c r="Q341" s="191" t="e">
        <f t="shared" si="29"/>
        <v>#N/A</v>
      </c>
      <c r="R341" s="191" t="e">
        <f t="shared" si="30"/>
        <v>#N/A</v>
      </c>
      <c r="S341" s="191" t="e">
        <f t="shared" si="33"/>
        <v>#N/A</v>
      </c>
      <c r="T341" s="192" t="e">
        <f>VLOOKUP(D341,'PC Receitas'!$N$4:$O$14,2,FALSE)</f>
        <v>#N/A</v>
      </c>
    </row>
    <row r="342" spans="3:20" ht="19.5" customHeight="1" thickTop="1" thickBot="1" x14ac:dyDescent="0.25">
      <c r="C342" s="58"/>
      <c r="D342" s="58"/>
      <c r="E342" s="58"/>
      <c r="F342" s="58"/>
      <c r="G342" s="58"/>
      <c r="H342" s="58"/>
      <c r="I342" s="59"/>
      <c r="J342" s="60"/>
      <c r="K342" s="57">
        <f t="shared" ca="1" si="32"/>
        <v>114050</v>
      </c>
      <c r="P342" s="188" t="e">
        <f t="shared" si="31"/>
        <v>#N/A</v>
      </c>
      <c r="Q342" s="191" t="e">
        <f t="shared" si="29"/>
        <v>#N/A</v>
      </c>
      <c r="R342" s="191" t="e">
        <f t="shared" si="30"/>
        <v>#N/A</v>
      </c>
      <c r="S342" s="191" t="e">
        <f t="shared" si="33"/>
        <v>#N/A</v>
      </c>
      <c r="T342" s="192" t="e">
        <f>VLOOKUP(D342,'PC Receitas'!$N$4:$O$14,2,FALSE)</f>
        <v>#N/A</v>
      </c>
    </row>
    <row r="343" spans="3:20" ht="19.5" customHeight="1" thickTop="1" thickBot="1" x14ac:dyDescent="0.25">
      <c r="C343" s="58"/>
      <c r="D343" s="58"/>
      <c r="E343" s="58"/>
      <c r="F343" s="58"/>
      <c r="G343" s="58"/>
      <c r="H343" s="58"/>
      <c r="I343" s="59"/>
      <c r="J343" s="60"/>
      <c r="K343" s="57">
        <f t="shared" ca="1" si="32"/>
        <v>114050</v>
      </c>
      <c r="P343" s="188" t="e">
        <f t="shared" si="31"/>
        <v>#N/A</v>
      </c>
      <c r="Q343" s="191" t="e">
        <f t="shared" si="29"/>
        <v>#N/A</v>
      </c>
      <c r="R343" s="191" t="e">
        <f t="shared" si="30"/>
        <v>#N/A</v>
      </c>
      <c r="S343" s="191" t="e">
        <f t="shared" si="33"/>
        <v>#N/A</v>
      </c>
      <c r="T343" s="192" t="e">
        <f>VLOOKUP(D343,'PC Receitas'!$N$4:$O$14,2,FALSE)</f>
        <v>#N/A</v>
      </c>
    </row>
    <row r="344" spans="3:20" ht="19.5" customHeight="1" thickTop="1" thickBot="1" x14ac:dyDescent="0.25">
      <c r="C344" s="58"/>
      <c r="D344" s="58"/>
      <c r="E344" s="58"/>
      <c r="F344" s="58"/>
      <c r="G344" s="58"/>
      <c r="H344" s="58"/>
      <c r="I344" s="59"/>
      <c r="J344" s="60"/>
      <c r="K344" s="57">
        <f t="shared" ca="1" si="32"/>
        <v>114050</v>
      </c>
      <c r="P344" s="188" t="e">
        <f t="shared" si="31"/>
        <v>#N/A</v>
      </c>
      <c r="Q344" s="191" t="e">
        <f t="shared" si="29"/>
        <v>#N/A</v>
      </c>
      <c r="R344" s="191" t="e">
        <f t="shared" si="30"/>
        <v>#N/A</v>
      </c>
      <c r="S344" s="191" t="e">
        <f t="shared" si="33"/>
        <v>#N/A</v>
      </c>
      <c r="T344" s="192" t="e">
        <f>VLOOKUP(D344,'PC Receitas'!$N$4:$O$14,2,FALSE)</f>
        <v>#N/A</v>
      </c>
    </row>
    <row r="345" spans="3:20" ht="19.5" customHeight="1" thickTop="1" thickBot="1" x14ac:dyDescent="0.25">
      <c r="C345" s="58"/>
      <c r="D345" s="58"/>
      <c r="E345" s="58"/>
      <c r="F345" s="58"/>
      <c r="G345" s="58"/>
      <c r="H345" s="58"/>
      <c r="I345" s="59"/>
      <c r="J345" s="60"/>
      <c r="K345" s="57">
        <f t="shared" ca="1" si="32"/>
        <v>114050</v>
      </c>
      <c r="P345" s="188" t="e">
        <f t="shared" si="31"/>
        <v>#N/A</v>
      </c>
      <c r="Q345" s="191" t="e">
        <f t="shared" si="29"/>
        <v>#N/A</v>
      </c>
      <c r="R345" s="191" t="e">
        <f t="shared" si="30"/>
        <v>#N/A</v>
      </c>
      <c r="S345" s="191" t="e">
        <f t="shared" si="33"/>
        <v>#N/A</v>
      </c>
      <c r="T345" s="192" t="e">
        <f>VLOOKUP(D345,'PC Receitas'!$N$4:$O$14,2,FALSE)</f>
        <v>#N/A</v>
      </c>
    </row>
    <row r="346" spans="3:20" ht="19.5" customHeight="1" thickTop="1" thickBot="1" x14ac:dyDescent="0.25">
      <c r="C346" s="58"/>
      <c r="D346" s="58"/>
      <c r="E346" s="58"/>
      <c r="F346" s="58"/>
      <c r="G346" s="58"/>
      <c r="H346" s="58"/>
      <c r="I346" s="59"/>
      <c r="J346" s="60"/>
      <c r="K346" s="57">
        <f t="shared" ca="1" si="32"/>
        <v>114050</v>
      </c>
      <c r="P346" s="188" t="e">
        <f t="shared" si="31"/>
        <v>#N/A</v>
      </c>
      <c r="Q346" s="191" t="e">
        <f t="shared" si="29"/>
        <v>#N/A</v>
      </c>
      <c r="R346" s="191" t="e">
        <f t="shared" si="30"/>
        <v>#N/A</v>
      </c>
      <c r="S346" s="191" t="e">
        <f t="shared" si="33"/>
        <v>#N/A</v>
      </c>
      <c r="T346" s="192" t="e">
        <f>VLOOKUP(D346,'PC Receitas'!$N$4:$O$14,2,FALSE)</f>
        <v>#N/A</v>
      </c>
    </row>
    <row r="347" spans="3:20" ht="19.5" customHeight="1" thickTop="1" thickBot="1" x14ac:dyDescent="0.25">
      <c r="C347" s="58"/>
      <c r="D347" s="58"/>
      <c r="E347" s="58"/>
      <c r="F347" s="58"/>
      <c r="G347" s="58"/>
      <c r="H347" s="58"/>
      <c r="I347" s="59"/>
      <c r="J347" s="60"/>
      <c r="K347" s="57">
        <f t="shared" ca="1" si="32"/>
        <v>114050</v>
      </c>
      <c r="P347" s="188" t="e">
        <f t="shared" si="31"/>
        <v>#N/A</v>
      </c>
      <c r="Q347" s="191" t="e">
        <f t="shared" si="29"/>
        <v>#N/A</v>
      </c>
      <c r="R347" s="191" t="e">
        <f t="shared" si="30"/>
        <v>#N/A</v>
      </c>
      <c r="S347" s="191" t="e">
        <f t="shared" si="33"/>
        <v>#N/A</v>
      </c>
      <c r="T347" s="192" t="e">
        <f>VLOOKUP(D347,'PC Receitas'!$N$4:$O$14,2,FALSE)</f>
        <v>#N/A</v>
      </c>
    </row>
    <row r="348" spans="3:20" ht="19.5" customHeight="1" thickTop="1" thickBot="1" x14ac:dyDescent="0.25">
      <c r="C348" s="58"/>
      <c r="D348" s="58"/>
      <c r="E348" s="58"/>
      <c r="F348" s="58"/>
      <c r="G348" s="58"/>
      <c r="H348" s="58"/>
      <c r="I348" s="59"/>
      <c r="J348" s="60"/>
      <c r="K348" s="57">
        <f t="shared" ca="1" si="32"/>
        <v>114050</v>
      </c>
      <c r="P348" s="188" t="e">
        <f t="shared" si="31"/>
        <v>#N/A</v>
      </c>
      <c r="Q348" s="191" t="e">
        <f t="shared" si="29"/>
        <v>#N/A</v>
      </c>
      <c r="R348" s="191" t="e">
        <f t="shared" si="30"/>
        <v>#N/A</v>
      </c>
      <c r="S348" s="191" t="e">
        <f t="shared" si="33"/>
        <v>#N/A</v>
      </c>
      <c r="T348" s="192" t="e">
        <f>VLOOKUP(D348,'PC Receitas'!$N$4:$O$14,2,FALSE)</f>
        <v>#N/A</v>
      </c>
    </row>
    <row r="349" spans="3:20" ht="19.5" customHeight="1" thickTop="1" thickBot="1" x14ac:dyDescent="0.25">
      <c r="C349" s="58"/>
      <c r="D349" s="58"/>
      <c r="E349" s="58"/>
      <c r="F349" s="58"/>
      <c r="G349" s="58"/>
      <c r="H349" s="58"/>
      <c r="I349" s="59"/>
      <c r="J349" s="60"/>
      <c r="K349" s="57">
        <f t="shared" ca="1" si="32"/>
        <v>114050</v>
      </c>
      <c r="P349" s="188" t="e">
        <f t="shared" si="31"/>
        <v>#N/A</v>
      </c>
      <c r="Q349" s="191" t="e">
        <f t="shared" si="29"/>
        <v>#N/A</v>
      </c>
      <c r="R349" s="191" t="e">
        <f t="shared" si="30"/>
        <v>#N/A</v>
      </c>
      <c r="S349" s="191" t="e">
        <f t="shared" si="33"/>
        <v>#N/A</v>
      </c>
      <c r="T349" s="192" t="e">
        <f>VLOOKUP(D349,'PC Receitas'!$N$4:$O$14,2,FALSE)</f>
        <v>#N/A</v>
      </c>
    </row>
    <row r="350" spans="3:20" ht="19.5" customHeight="1" thickTop="1" thickBot="1" x14ac:dyDescent="0.25">
      <c r="C350" s="58"/>
      <c r="D350" s="58"/>
      <c r="E350" s="58"/>
      <c r="F350" s="58"/>
      <c r="G350" s="58"/>
      <c r="H350" s="58"/>
      <c r="I350" s="59"/>
      <c r="J350" s="60"/>
      <c r="K350" s="57">
        <f t="shared" ca="1" si="32"/>
        <v>114050</v>
      </c>
      <c r="P350" s="188" t="e">
        <f t="shared" si="31"/>
        <v>#N/A</v>
      </c>
      <c r="Q350" s="191" t="e">
        <f t="shared" si="29"/>
        <v>#N/A</v>
      </c>
      <c r="R350" s="191" t="e">
        <f t="shared" si="30"/>
        <v>#N/A</v>
      </c>
      <c r="S350" s="191" t="e">
        <f t="shared" si="33"/>
        <v>#N/A</v>
      </c>
      <c r="T350" s="192" t="e">
        <f>VLOOKUP(D350,'PC Receitas'!$N$4:$O$14,2,FALSE)</f>
        <v>#N/A</v>
      </c>
    </row>
    <row r="351" spans="3:20" ht="19.5" customHeight="1" thickTop="1" thickBot="1" x14ac:dyDescent="0.25">
      <c r="C351" s="58"/>
      <c r="D351" s="58"/>
      <c r="E351" s="58"/>
      <c r="F351" s="58"/>
      <c r="G351" s="58"/>
      <c r="H351" s="58"/>
      <c r="I351" s="59"/>
      <c r="J351" s="60"/>
      <c r="K351" s="57">
        <f t="shared" ca="1" si="32"/>
        <v>114050</v>
      </c>
      <c r="P351" s="188" t="e">
        <f t="shared" si="31"/>
        <v>#N/A</v>
      </c>
      <c r="Q351" s="191" t="e">
        <f t="shared" si="29"/>
        <v>#N/A</v>
      </c>
      <c r="R351" s="191" t="e">
        <f t="shared" si="30"/>
        <v>#N/A</v>
      </c>
      <c r="S351" s="191" t="e">
        <f t="shared" si="33"/>
        <v>#N/A</v>
      </c>
      <c r="T351" s="192" t="e">
        <f>VLOOKUP(D351,'PC Receitas'!$N$4:$O$14,2,FALSE)</f>
        <v>#N/A</v>
      </c>
    </row>
    <row r="352" spans="3:20" ht="19.5" customHeight="1" thickTop="1" thickBot="1" x14ac:dyDescent="0.25">
      <c r="C352" s="58"/>
      <c r="D352" s="58"/>
      <c r="E352" s="58"/>
      <c r="F352" s="58"/>
      <c r="G352" s="58"/>
      <c r="H352" s="58"/>
      <c r="I352" s="59"/>
      <c r="J352" s="60"/>
      <c r="K352" s="57">
        <f t="shared" ca="1" si="32"/>
        <v>114050</v>
      </c>
      <c r="P352" s="188" t="e">
        <f t="shared" si="31"/>
        <v>#N/A</v>
      </c>
      <c r="Q352" s="191" t="e">
        <f t="shared" si="29"/>
        <v>#N/A</v>
      </c>
      <c r="R352" s="191" t="e">
        <f t="shared" si="30"/>
        <v>#N/A</v>
      </c>
      <c r="S352" s="191" t="e">
        <f t="shared" si="33"/>
        <v>#N/A</v>
      </c>
      <c r="T352" s="192" t="e">
        <f>VLOOKUP(D352,'PC Receitas'!$N$4:$O$14,2,FALSE)</f>
        <v>#N/A</v>
      </c>
    </row>
    <row r="353" spans="3:20" ht="19.5" customHeight="1" thickTop="1" thickBot="1" x14ac:dyDescent="0.25">
      <c r="C353" s="58"/>
      <c r="D353" s="58"/>
      <c r="E353" s="58"/>
      <c r="F353" s="58"/>
      <c r="G353" s="58"/>
      <c r="H353" s="58"/>
      <c r="I353" s="59"/>
      <c r="J353" s="60"/>
      <c r="K353" s="57">
        <f t="shared" ca="1" si="32"/>
        <v>114050</v>
      </c>
      <c r="P353" s="188" t="e">
        <f t="shared" si="31"/>
        <v>#N/A</v>
      </c>
      <c r="Q353" s="191" t="e">
        <f t="shared" si="29"/>
        <v>#N/A</v>
      </c>
      <c r="R353" s="191" t="e">
        <f t="shared" si="30"/>
        <v>#N/A</v>
      </c>
      <c r="S353" s="191" t="e">
        <f t="shared" si="33"/>
        <v>#N/A</v>
      </c>
      <c r="T353" s="192" t="e">
        <f>VLOOKUP(D353,'PC Receitas'!$N$4:$O$14,2,FALSE)</f>
        <v>#N/A</v>
      </c>
    </row>
    <row r="354" spans="3:20" ht="19.5" customHeight="1" thickTop="1" thickBot="1" x14ac:dyDescent="0.25">
      <c r="C354" s="58"/>
      <c r="D354" s="58"/>
      <c r="E354" s="58"/>
      <c r="F354" s="58"/>
      <c r="G354" s="58"/>
      <c r="H354" s="58"/>
      <c r="I354" s="59"/>
      <c r="J354" s="60"/>
      <c r="K354" s="57">
        <f t="shared" ca="1" si="32"/>
        <v>114050</v>
      </c>
      <c r="P354" s="188" t="e">
        <f t="shared" si="31"/>
        <v>#N/A</v>
      </c>
      <c r="Q354" s="191" t="e">
        <f t="shared" si="29"/>
        <v>#N/A</v>
      </c>
      <c r="R354" s="191" t="e">
        <f t="shared" si="30"/>
        <v>#N/A</v>
      </c>
      <c r="S354" s="191" t="e">
        <f t="shared" si="33"/>
        <v>#N/A</v>
      </c>
      <c r="T354" s="192" t="e">
        <f>VLOOKUP(D354,'PC Receitas'!$N$4:$O$14,2,FALSE)</f>
        <v>#N/A</v>
      </c>
    </row>
    <row r="355" spans="3:20" ht="19.5" customHeight="1" thickTop="1" thickBot="1" x14ac:dyDescent="0.25">
      <c r="C355" s="58"/>
      <c r="D355" s="58"/>
      <c r="E355" s="58"/>
      <c r="F355" s="58"/>
      <c r="G355" s="58"/>
      <c r="H355" s="58"/>
      <c r="I355" s="59"/>
      <c r="J355" s="60"/>
      <c r="K355" s="57">
        <f t="shared" ca="1" si="32"/>
        <v>114050</v>
      </c>
      <c r="P355" s="188" t="e">
        <f t="shared" si="31"/>
        <v>#N/A</v>
      </c>
      <c r="Q355" s="191" t="e">
        <f t="shared" si="29"/>
        <v>#N/A</v>
      </c>
      <c r="R355" s="191" t="e">
        <f t="shared" si="30"/>
        <v>#N/A</v>
      </c>
      <c r="S355" s="191" t="e">
        <f t="shared" si="33"/>
        <v>#N/A</v>
      </c>
      <c r="T355" s="192" t="e">
        <f>VLOOKUP(D355,'PC Receitas'!$N$4:$O$14,2,FALSE)</f>
        <v>#N/A</v>
      </c>
    </row>
    <row r="356" spans="3:20" ht="19.5" customHeight="1" thickTop="1" thickBot="1" x14ac:dyDescent="0.25">
      <c r="C356" s="58"/>
      <c r="D356" s="58"/>
      <c r="E356" s="58"/>
      <c r="F356" s="58"/>
      <c r="G356" s="58"/>
      <c r="H356" s="58"/>
      <c r="I356" s="59"/>
      <c r="J356" s="60"/>
      <c r="K356" s="57">
        <f t="shared" ca="1" si="32"/>
        <v>114050</v>
      </c>
      <c r="P356" s="188" t="e">
        <f t="shared" si="31"/>
        <v>#N/A</v>
      </c>
      <c r="Q356" s="191" t="e">
        <f t="shared" si="29"/>
        <v>#N/A</v>
      </c>
      <c r="R356" s="191" t="e">
        <f t="shared" si="30"/>
        <v>#N/A</v>
      </c>
      <c r="S356" s="191" t="e">
        <f t="shared" si="33"/>
        <v>#N/A</v>
      </c>
      <c r="T356" s="192" t="e">
        <f>VLOOKUP(D356,'PC Receitas'!$N$4:$O$14,2,FALSE)</f>
        <v>#N/A</v>
      </c>
    </row>
    <row r="357" spans="3:20" ht="19.5" customHeight="1" thickTop="1" thickBot="1" x14ac:dyDescent="0.25">
      <c r="C357" s="58"/>
      <c r="D357" s="58"/>
      <c r="E357" s="58"/>
      <c r="F357" s="58"/>
      <c r="G357" s="58"/>
      <c r="H357" s="58"/>
      <c r="I357" s="59"/>
      <c r="J357" s="60"/>
      <c r="K357" s="57">
        <f t="shared" ca="1" si="32"/>
        <v>114050</v>
      </c>
      <c r="P357" s="188" t="e">
        <f t="shared" si="31"/>
        <v>#N/A</v>
      </c>
      <c r="Q357" s="191" t="e">
        <f t="shared" si="29"/>
        <v>#N/A</v>
      </c>
      <c r="R357" s="191" t="e">
        <f t="shared" si="30"/>
        <v>#N/A</v>
      </c>
      <c r="S357" s="191" t="e">
        <f t="shared" si="33"/>
        <v>#N/A</v>
      </c>
      <c r="T357" s="192" t="e">
        <f>VLOOKUP(D357,'PC Receitas'!$N$4:$O$14,2,FALSE)</f>
        <v>#N/A</v>
      </c>
    </row>
    <row r="358" spans="3:20" ht="19.5" customHeight="1" thickTop="1" thickBot="1" x14ac:dyDescent="0.25">
      <c r="C358" s="58"/>
      <c r="D358" s="58"/>
      <c r="E358" s="58"/>
      <c r="F358" s="58"/>
      <c r="G358" s="58"/>
      <c r="H358" s="58"/>
      <c r="I358" s="59"/>
      <c r="J358" s="60"/>
      <c r="K358" s="57">
        <f t="shared" ca="1" si="32"/>
        <v>114050</v>
      </c>
      <c r="P358" s="188" t="e">
        <f t="shared" si="31"/>
        <v>#N/A</v>
      </c>
      <c r="Q358" s="191" t="e">
        <f t="shared" si="29"/>
        <v>#N/A</v>
      </c>
      <c r="R358" s="191" t="e">
        <f t="shared" si="30"/>
        <v>#N/A</v>
      </c>
      <c r="S358" s="191" t="e">
        <f t="shared" si="33"/>
        <v>#N/A</v>
      </c>
      <c r="T358" s="192" t="e">
        <f>VLOOKUP(D358,'PC Receitas'!$N$4:$O$14,2,FALSE)</f>
        <v>#N/A</v>
      </c>
    </row>
    <row r="359" spans="3:20" ht="19.5" customHeight="1" thickTop="1" thickBot="1" x14ac:dyDescent="0.25">
      <c r="C359" s="58"/>
      <c r="D359" s="58"/>
      <c r="E359" s="58"/>
      <c r="F359" s="58"/>
      <c r="G359" s="58"/>
      <c r="H359" s="58"/>
      <c r="I359" s="59"/>
      <c r="J359" s="60"/>
      <c r="K359" s="57">
        <f t="shared" ca="1" si="32"/>
        <v>114050</v>
      </c>
      <c r="P359" s="188" t="e">
        <f t="shared" si="31"/>
        <v>#N/A</v>
      </c>
      <c r="Q359" s="191" t="e">
        <f t="shared" si="29"/>
        <v>#N/A</v>
      </c>
      <c r="R359" s="191" t="e">
        <f t="shared" si="30"/>
        <v>#N/A</v>
      </c>
      <c r="S359" s="191" t="e">
        <f t="shared" si="33"/>
        <v>#N/A</v>
      </c>
      <c r="T359" s="192" t="e">
        <f>VLOOKUP(D359,'PC Receitas'!$N$4:$O$14,2,FALSE)</f>
        <v>#N/A</v>
      </c>
    </row>
    <row r="360" spans="3:20" ht="19.5" customHeight="1" thickTop="1" thickBot="1" x14ac:dyDescent="0.25">
      <c r="C360" s="58"/>
      <c r="D360" s="58"/>
      <c r="E360" s="58"/>
      <c r="F360" s="58"/>
      <c r="G360" s="58"/>
      <c r="H360" s="58"/>
      <c r="I360" s="59"/>
      <c r="J360" s="60"/>
      <c r="K360" s="57">
        <f t="shared" ca="1" si="32"/>
        <v>114050</v>
      </c>
      <c r="P360" s="188" t="e">
        <f t="shared" si="31"/>
        <v>#N/A</v>
      </c>
      <c r="Q360" s="191" t="e">
        <f t="shared" si="29"/>
        <v>#N/A</v>
      </c>
      <c r="R360" s="191" t="e">
        <f t="shared" si="30"/>
        <v>#N/A</v>
      </c>
      <c r="S360" s="191" t="e">
        <f t="shared" si="33"/>
        <v>#N/A</v>
      </c>
      <c r="T360" s="192" t="e">
        <f>VLOOKUP(D360,'PC Receitas'!$N$4:$O$14,2,FALSE)</f>
        <v>#N/A</v>
      </c>
    </row>
    <row r="361" spans="3:20" ht="19.5" customHeight="1" thickTop="1" thickBot="1" x14ac:dyDescent="0.25">
      <c r="C361" s="58"/>
      <c r="D361" s="58"/>
      <c r="E361" s="58"/>
      <c r="F361" s="58"/>
      <c r="G361" s="58"/>
      <c r="H361" s="58"/>
      <c r="I361" s="59"/>
      <c r="J361" s="60"/>
      <c r="K361" s="57">
        <f t="shared" ca="1" si="32"/>
        <v>114050</v>
      </c>
      <c r="P361" s="188" t="e">
        <f t="shared" si="31"/>
        <v>#N/A</v>
      </c>
      <c r="Q361" s="191" t="e">
        <f t="shared" si="29"/>
        <v>#N/A</v>
      </c>
      <c r="R361" s="191" t="e">
        <f t="shared" si="30"/>
        <v>#N/A</v>
      </c>
      <c r="S361" s="191" t="e">
        <f t="shared" si="33"/>
        <v>#N/A</v>
      </c>
      <c r="T361" s="192" t="e">
        <f>VLOOKUP(D361,'PC Receitas'!$N$4:$O$14,2,FALSE)</f>
        <v>#N/A</v>
      </c>
    </row>
    <row r="362" spans="3:20" ht="19.5" customHeight="1" thickTop="1" thickBot="1" x14ac:dyDescent="0.25">
      <c r="C362" s="58"/>
      <c r="D362" s="58"/>
      <c r="E362" s="58"/>
      <c r="F362" s="58"/>
      <c r="G362" s="58"/>
      <c r="H362" s="58"/>
      <c r="I362" s="59"/>
      <c r="J362" s="60"/>
      <c r="K362" s="57">
        <f t="shared" ca="1" si="32"/>
        <v>114050</v>
      </c>
      <c r="P362" s="188" t="e">
        <f t="shared" si="31"/>
        <v>#N/A</v>
      </c>
      <c r="Q362" s="191" t="e">
        <f t="shared" si="29"/>
        <v>#N/A</v>
      </c>
      <c r="R362" s="191" t="e">
        <f t="shared" si="30"/>
        <v>#N/A</v>
      </c>
      <c r="S362" s="191" t="e">
        <f t="shared" si="33"/>
        <v>#N/A</v>
      </c>
      <c r="T362" s="192" t="e">
        <f>VLOOKUP(D362,'PC Receitas'!$N$4:$O$14,2,FALSE)</f>
        <v>#N/A</v>
      </c>
    </row>
    <row r="363" spans="3:20" ht="19.5" customHeight="1" thickTop="1" thickBot="1" x14ac:dyDescent="0.25">
      <c r="C363" s="58"/>
      <c r="D363" s="58"/>
      <c r="E363" s="58"/>
      <c r="F363" s="58"/>
      <c r="G363" s="58"/>
      <c r="H363" s="58"/>
      <c r="I363" s="59"/>
      <c r="J363" s="60"/>
      <c r="K363" s="57">
        <f t="shared" ca="1" si="32"/>
        <v>114050</v>
      </c>
      <c r="P363" s="188" t="e">
        <f t="shared" si="31"/>
        <v>#N/A</v>
      </c>
      <c r="Q363" s="191" t="e">
        <f t="shared" si="29"/>
        <v>#N/A</v>
      </c>
      <c r="R363" s="191" t="e">
        <f t="shared" si="30"/>
        <v>#N/A</v>
      </c>
      <c r="S363" s="191" t="e">
        <f t="shared" si="33"/>
        <v>#N/A</v>
      </c>
      <c r="T363" s="192" t="e">
        <f>VLOOKUP(D363,'PC Receitas'!$N$4:$O$14,2,FALSE)</f>
        <v>#N/A</v>
      </c>
    </row>
    <row r="364" spans="3:20" ht="19.5" customHeight="1" thickTop="1" thickBot="1" x14ac:dyDescent="0.25">
      <c r="C364" s="58"/>
      <c r="D364" s="58"/>
      <c r="E364" s="58"/>
      <c r="F364" s="58"/>
      <c r="G364" s="58"/>
      <c r="H364" s="58"/>
      <c r="I364" s="59"/>
      <c r="J364" s="60"/>
      <c r="K364" s="57">
        <f t="shared" ca="1" si="32"/>
        <v>114050</v>
      </c>
      <c r="P364" s="188" t="e">
        <f t="shared" si="31"/>
        <v>#N/A</v>
      </c>
      <c r="Q364" s="191" t="e">
        <f t="shared" si="29"/>
        <v>#N/A</v>
      </c>
      <c r="R364" s="191" t="e">
        <f t="shared" si="30"/>
        <v>#N/A</v>
      </c>
      <c r="S364" s="191" t="e">
        <f t="shared" si="33"/>
        <v>#N/A</v>
      </c>
      <c r="T364" s="192" t="e">
        <f>VLOOKUP(D364,'PC Receitas'!$N$4:$O$14,2,FALSE)</f>
        <v>#N/A</v>
      </c>
    </row>
    <row r="365" spans="3:20" ht="19.5" customHeight="1" thickTop="1" thickBot="1" x14ac:dyDescent="0.25">
      <c r="C365" s="58"/>
      <c r="D365" s="58"/>
      <c r="E365" s="58"/>
      <c r="F365" s="58"/>
      <c r="G365" s="58"/>
      <c r="H365" s="58"/>
      <c r="I365" s="59"/>
      <c r="J365" s="60"/>
      <c r="K365" s="57">
        <f t="shared" ca="1" si="32"/>
        <v>114050</v>
      </c>
      <c r="P365" s="188" t="e">
        <f t="shared" si="31"/>
        <v>#N/A</v>
      </c>
      <c r="Q365" s="191" t="e">
        <f t="shared" si="29"/>
        <v>#N/A</v>
      </c>
      <c r="R365" s="191" t="e">
        <f t="shared" si="30"/>
        <v>#N/A</v>
      </c>
      <c r="S365" s="191" t="e">
        <f t="shared" si="33"/>
        <v>#N/A</v>
      </c>
      <c r="T365" s="192" t="e">
        <f>VLOOKUP(D365,'PC Receitas'!$N$4:$O$14,2,FALSE)</f>
        <v>#N/A</v>
      </c>
    </row>
    <row r="366" spans="3:20" ht="19.5" customHeight="1" thickTop="1" thickBot="1" x14ac:dyDescent="0.25">
      <c r="C366" s="58"/>
      <c r="D366" s="58"/>
      <c r="E366" s="58"/>
      <c r="F366" s="58"/>
      <c r="G366" s="58"/>
      <c r="H366" s="58"/>
      <c r="I366" s="59"/>
      <c r="J366" s="60"/>
      <c r="K366" s="57">
        <f t="shared" ca="1" si="32"/>
        <v>114050</v>
      </c>
      <c r="P366" s="188" t="e">
        <f t="shared" si="31"/>
        <v>#N/A</v>
      </c>
      <c r="Q366" s="191" t="e">
        <f t="shared" si="29"/>
        <v>#N/A</v>
      </c>
      <c r="R366" s="191" t="e">
        <f t="shared" si="30"/>
        <v>#N/A</v>
      </c>
      <c r="S366" s="191" t="e">
        <f t="shared" si="33"/>
        <v>#N/A</v>
      </c>
      <c r="T366" s="192" t="e">
        <f>VLOOKUP(D366,'PC Receitas'!$N$4:$O$14,2,FALSE)</f>
        <v>#N/A</v>
      </c>
    </row>
    <row r="367" spans="3:20" ht="19.5" customHeight="1" thickTop="1" thickBot="1" x14ac:dyDescent="0.25">
      <c r="C367" s="58"/>
      <c r="D367" s="58"/>
      <c r="E367" s="58"/>
      <c r="F367" s="58"/>
      <c r="G367" s="58"/>
      <c r="H367" s="58"/>
      <c r="I367" s="59"/>
      <c r="J367" s="60"/>
      <c r="K367" s="57">
        <f t="shared" ca="1" si="32"/>
        <v>114050</v>
      </c>
      <c r="P367" s="188" t="e">
        <f t="shared" si="31"/>
        <v>#N/A</v>
      </c>
      <c r="Q367" s="191" t="e">
        <f t="shared" si="29"/>
        <v>#N/A</v>
      </c>
      <c r="R367" s="191" t="e">
        <f t="shared" si="30"/>
        <v>#N/A</v>
      </c>
      <c r="S367" s="191" t="e">
        <f t="shared" si="33"/>
        <v>#N/A</v>
      </c>
      <c r="T367" s="192" t="e">
        <f>VLOOKUP(D367,'PC Receitas'!$N$4:$O$14,2,FALSE)</f>
        <v>#N/A</v>
      </c>
    </row>
    <row r="368" spans="3:20" ht="19.5" customHeight="1" thickTop="1" thickBot="1" x14ac:dyDescent="0.25">
      <c r="C368" s="58"/>
      <c r="D368" s="58"/>
      <c r="E368" s="58"/>
      <c r="F368" s="58"/>
      <c r="G368" s="58"/>
      <c r="H368" s="58"/>
      <c r="I368" s="59"/>
      <c r="J368" s="60"/>
      <c r="K368" s="57">
        <f t="shared" ca="1" si="32"/>
        <v>114050</v>
      </c>
      <c r="P368" s="188" t="e">
        <f t="shared" si="31"/>
        <v>#N/A</v>
      </c>
      <c r="Q368" s="191" t="e">
        <f t="shared" si="29"/>
        <v>#N/A</v>
      </c>
      <c r="R368" s="191" t="e">
        <f t="shared" si="30"/>
        <v>#N/A</v>
      </c>
      <c r="S368" s="191" t="e">
        <f t="shared" si="33"/>
        <v>#N/A</v>
      </c>
      <c r="T368" s="192" t="e">
        <f>VLOOKUP(D368,'PC Receitas'!$N$4:$O$14,2,FALSE)</f>
        <v>#N/A</v>
      </c>
    </row>
    <row r="369" spans="3:20" ht="19.5" customHeight="1" thickTop="1" thickBot="1" x14ac:dyDescent="0.25">
      <c r="C369" s="58"/>
      <c r="D369" s="58"/>
      <c r="E369" s="58"/>
      <c r="F369" s="58"/>
      <c r="G369" s="58"/>
      <c r="H369" s="58"/>
      <c r="I369" s="59"/>
      <c r="J369" s="60"/>
      <c r="K369" s="57">
        <f t="shared" ca="1" si="32"/>
        <v>114050</v>
      </c>
      <c r="P369" s="188" t="e">
        <f t="shared" si="31"/>
        <v>#N/A</v>
      </c>
      <c r="Q369" s="191" t="e">
        <f t="shared" si="29"/>
        <v>#N/A</v>
      </c>
      <c r="R369" s="191" t="e">
        <f t="shared" si="30"/>
        <v>#N/A</v>
      </c>
      <c r="S369" s="191" t="e">
        <f t="shared" si="33"/>
        <v>#N/A</v>
      </c>
      <c r="T369" s="192" t="e">
        <f>VLOOKUP(D369,'PC Receitas'!$N$4:$O$14,2,FALSE)</f>
        <v>#N/A</v>
      </c>
    </row>
    <row r="370" spans="3:20" ht="19.5" customHeight="1" thickTop="1" thickBot="1" x14ac:dyDescent="0.25">
      <c r="C370" s="58"/>
      <c r="D370" s="58"/>
      <c r="E370" s="58"/>
      <c r="F370" s="58"/>
      <c r="G370" s="58"/>
      <c r="H370" s="58"/>
      <c r="I370" s="59"/>
      <c r="J370" s="60"/>
      <c r="K370" s="57">
        <f t="shared" ca="1" si="32"/>
        <v>114050</v>
      </c>
      <c r="P370" s="188" t="e">
        <f t="shared" si="31"/>
        <v>#N/A</v>
      </c>
      <c r="Q370" s="191" t="e">
        <f t="shared" si="29"/>
        <v>#N/A</v>
      </c>
      <c r="R370" s="191" t="e">
        <f t="shared" si="30"/>
        <v>#N/A</v>
      </c>
      <c r="S370" s="191" t="e">
        <f t="shared" si="33"/>
        <v>#N/A</v>
      </c>
      <c r="T370" s="192" t="e">
        <f>VLOOKUP(D370,'PC Receitas'!$N$4:$O$14,2,FALSE)</f>
        <v>#N/A</v>
      </c>
    </row>
    <row r="371" spans="3:20" ht="19.5" customHeight="1" thickTop="1" thickBot="1" x14ac:dyDescent="0.25">
      <c r="C371" s="58"/>
      <c r="D371" s="58"/>
      <c r="E371" s="58"/>
      <c r="F371" s="58"/>
      <c r="G371" s="58"/>
      <c r="H371" s="58"/>
      <c r="I371" s="59"/>
      <c r="J371" s="60"/>
      <c r="K371" s="57">
        <f t="shared" ca="1" si="32"/>
        <v>114050</v>
      </c>
      <c r="P371" s="188" t="e">
        <f t="shared" si="31"/>
        <v>#N/A</v>
      </c>
      <c r="Q371" s="191" t="e">
        <f t="shared" si="29"/>
        <v>#N/A</v>
      </c>
      <c r="R371" s="191" t="e">
        <f t="shared" si="30"/>
        <v>#N/A</v>
      </c>
      <c r="S371" s="191" t="e">
        <f t="shared" si="33"/>
        <v>#N/A</v>
      </c>
      <c r="T371" s="192" t="e">
        <f>VLOOKUP(D371,'PC Receitas'!$N$4:$O$14,2,FALSE)</f>
        <v>#N/A</v>
      </c>
    </row>
    <row r="372" spans="3:20" ht="19.5" customHeight="1" thickTop="1" thickBot="1" x14ac:dyDescent="0.25">
      <c r="C372" s="58"/>
      <c r="D372" s="58"/>
      <c r="E372" s="58"/>
      <c r="F372" s="58"/>
      <c r="G372" s="58"/>
      <c r="H372" s="58"/>
      <c r="I372" s="59"/>
      <c r="J372" s="60"/>
      <c r="K372" s="57">
        <f t="shared" ca="1" si="32"/>
        <v>114050</v>
      </c>
      <c r="P372" s="188" t="e">
        <f t="shared" si="31"/>
        <v>#N/A</v>
      </c>
      <c r="Q372" s="191" t="e">
        <f t="shared" si="29"/>
        <v>#N/A</v>
      </c>
      <c r="R372" s="191" t="e">
        <f t="shared" si="30"/>
        <v>#N/A</v>
      </c>
      <c r="S372" s="191" t="e">
        <f t="shared" si="33"/>
        <v>#N/A</v>
      </c>
      <c r="T372" s="192" t="e">
        <f>VLOOKUP(D372,'PC Receitas'!$N$4:$O$14,2,FALSE)</f>
        <v>#N/A</v>
      </c>
    </row>
    <row r="373" spans="3:20" ht="19.5" customHeight="1" thickTop="1" thickBot="1" x14ac:dyDescent="0.25">
      <c r="C373" s="58"/>
      <c r="D373" s="58"/>
      <c r="E373" s="58"/>
      <c r="F373" s="58"/>
      <c r="G373" s="58"/>
      <c r="H373" s="58"/>
      <c r="I373" s="59"/>
      <c r="J373" s="60"/>
      <c r="K373" s="57">
        <f t="shared" ca="1" si="32"/>
        <v>114050</v>
      </c>
      <c r="P373" s="188" t="e">
        <f t="shared" si="31"/>
        <v>#N/A</v>
      </c>
      <c r="Q373" s="191" t="e">
        <f t="shared" si="29"/>
        <v>#N/A</v>
      </c>
      <c r="R373" s="191" t="e">
        <f t="shared" si="30"/>
        <v>#N/A</v>
      </c>
      <c r="S373" s="191" t="e">
        <f t="shared" si="33"/>
        <v>#N/A</v>
      </c>
      <c r="T373" s="192" t="e">
        <f>VLOOKUP(D373,'PC Receitas'!$N$4:$O$14,2,FALSE)</f>
        <v>#N/A</v>
      </c>
    </row>
    <row r="374" spans="3:20" ht="19.5" customHeight="1" thickTop="1" thickBot="1" x14ac:dyDescent="0.25">
      <c r="C374" s="58"/>
      <c r="D374" s="58"/>
      <c r="E374" s="58"/>
      <c r="F374" s="58"/>
      <c r="G374" s="58"/>
      <c r="H374" s="58"/>
      <c r="I374" s="59"/>
      <c r="J374" s="60"/>
      <c r="K374" s="57">
        <f t="shared" ca="1" si="32"/>
        <v>114050</v>
      </c>
      <c r="P374" s="188" t="e">
        <f t="shared" si="31"/>
        <v>#N/A</v>
      </c>
      <c r="Q374" s="191" t="e">
        <f t="shared" si="29"/>
        <v>#N/A</v>
      </c>
      <c r="R374" s="191" t="e">
        <f t="shared" si="30"/>
        <v>#N/A</v>
      </c>
      <c r="S374" s="191" t="e">
        <f t="shared" si="33"/>
        <v>#N/A</v>
      </c>
      <c r="T374" s="192" t="e">
        <f>VLOOKUP(D374,'PC Receitas'!$N$4:$O$14,2,FALSE)</f>
        <v>#N/A</v>
      </c>
    </row>
    <row r="375" spans="3:20" ht="19.5" customHeight="1" thickTop="1" thickBot="1" x14ac:dyDescent="0.25">
      <c r="C375" s="58"/>
      <c r="D375" s="58"/>
      <c r="E375" s="58"/>
      <c r="F375" s="58"/>
      <c r="G375" s="58"/>
      <c r="H375" s="58"/>
      <c r="I375" s="59"/>
      <c r="J375" s="60"/>
      <c r="K375" s="57">
        <f t="shared" ca="1" si="32"/>
        <v>114050</v>
      </c>
      <c r="P375" s="188" t="e">
        <f t="shared" si="31"/>
        <v>#N/A</v>
      </c>
      <c r="Q375" s="191" t="e">
        <f t="shared" si="29"/>
        <v>#N/A</v>
      </c>
      <c r="R375" s="191" t="e">
        <f t="shared" si="30"/>
        <v>#N/A</v>
      </c>
      <c r="S375" s="191" t="e">
        <f t="shared" si="33"/>
        <v>#N/A</v>
      </c>
      <c r="T375" s="192" t="e">
        <f>VLOOKUP(D375,'PC Receitas'!$N$4:$O$14,2,FALSE)</f>
        <v>#N/A</v>
      </c>
    </row>
    <row r="376" spans="3:20" ht="19.5" customHeight="1" thickTop="1" thickBot="1" x14ac:dyDescent="0.25">
      <c r="C376" s="58"/>
      <c r="D376" s="58"/>
      <c r="E376" s="58"/>
      <c r="F376" s="58"/>
      <c r="G376" s="58"/>
      <c r="H376" s="58"/>
      <c r="I376" s="59"/>
      <c r="J376" s="60"/>
      <c r="K376" s="57">
        <f t="shared" ca="1" si="32"/>
        <v>114050</v>
      </c>
      <c r="P376" s="188" t="e">
        <f t="shared" si="31"/>
        <v>#N/A</v>
      </c>
      <c r="Q376" s="191" t="e">
        <f t="shared" si="29"/>
        <v>#N/A</v>
      </c>
      <c r="R376" s="191" t="e">
        <f t="shared" si="30"/>
        <v>#N/A</v>
      </c>
      <c r="S376" s="191" t="e">
        <f t="shared" si="33"/>
        <v>#N/A</v>
      </c>
      <c r="T376" s="192" t="e">
        <f>VLOOKUP(D376,'PC Receitas'!$N$4:$O$14,2,FALSE)</f>
        <v>#N/A</v>
      </c>
    </row>
    <row r="377" spans="3:20" ht="19.5" customHeight="1" thickTop="1" thickBot="1" x14ac:dyDescent="0.25">
      <c r="C377" s="58"/>
      <c r="D377" s="58"/>
      <c r="E377" s="58"/>
      <c r="F377" s="58"/>
      <c r="G377" s="58"/>
      <c r="H377" s="58"/>
      <c r="I377" s="59"/>
      <c r="J377" s="60"/>
      <c r="K377" s="57">
        <f t="shared" ca="1" si="32"/>
        <v>114050</v>
      </c>
      <c r="P377" s="188" t="e">
        <f t="shared" si="31"/>
        <v>#N/A</v>
      </c>
      <c r="Q377" s="191" t="e">
        <f t="shared" si="29"/>
        <v>#N/A</v>
      </c>
      <c r="R377" s="191" t="e">
        <f t="shared" si="30"/>
        <v>#N/A</v>
      </c>
      <c r="S377" s="191" t="e">
        <f t="shared" si="33"/>
        <v>#N/A</v>
      </c>
      <c r="T377" s="192" t="e">
        <f>VLOOKUP(D377,'PC Receitas'!$N$4:$O$14,2,FALSE)</f>
        <v>#N/A</v>
      </c>
    </row>
    <row r="378" spans="3:20" ht="19.5" customHeight="1" thickTop="1" thickBot="1" x14ac:dyDescent="0.25">
      <c r="C378" s="58"/>
      <c r="D378" s="58"/>
      <c r="E378" s="58"/>
      <c r="F378" s="58"/>
      <c r="G378" s="58"/>
      <c r="H378" s="58"/>
      <c r="I378" s="59"/>
      <c r="J378" s="60"/>
      <c r="K378" s="57">
        <f t="shared" ca="1" si="32"/>
        <v>114050</v>
      </c>
      <c r="P378" s="188" t="e">
        <f t="shared" si="31"/>
        <v>#N/A</v>
      </c>
      <c r="Q378" s="191" t="e">
        <f t="shared" si="29"/>
        <v>#N/A</v>
      </c>
      <c r="R378" s="191" t="e">
        <f t="shared" si="30"/>
        <v>#N/A</v>
      </c>
      <c r="S378" s="191" t="e">
        <f t="shared" si="33"/>
        <v>#N/A</v>
      </c>
      <c r="T378" s="192" t="e">
        <f>VLOOKUP(D378,'PC Receitas'!$N$4:$O$14,2,FALSE)</f>
        <v>#N/A</v>
      </c>
    </row>
    <row r="379" spans="3:20" ht="19.5" customHeight="1" thickTop="1" thickBot="1" x14ac:dyDescent="0.25">
      <c r="C379" s="58"/>
      <c r="D379" s="58"/>
      <c r="E379" s="58"/>
      <c r="F379" s="58"/>
      <c r="G379" s="58"/>
      <c r="H379" s="58"/>
      <c r="I379" s="59"/>
      <c r="J379" s="60"/>
      <c r="K379" s="57">
        <f t="shared" ca="1" si="32"/>
        <v>114050</v>
      </c>
      <c r="P379" s="188" t="e">
        <f t="shared" si="31"/>
        <v>#N/A</v>
      </c>
      <c r="Q379" s="191" t="e">
        <f t="shared" si="29"/>
        <v>#N/A</v>
      </c>
      <c r="R379" s="191" t="e">
        <f t="shared" si="30"/>
        <v>#N/A</v>
      </c>
      <c r="S379" s="191" t="e">
        <f t="shared" si="33"/>
        <v>#N/A</v>
      </c>
      <c r="T379" s="192" t="e">
        <f>VLOOKUP(D379,'PC Receitas'!$N$4:$O$14,2,FALSE)</f>
        <v>#N/A</v>
      </c>
    </row>
    <row r="380" spans="3:20" ht="19.5" customHeight="1" thickTop="1" thickBot="1" x14ac:dyDescent="0.25">
      <c r="C380" s="58"/>
      <c r="D380" s="58"/>
      <c r="E380" s="58"/>
      <c r="F380" s="58"/>
      <c r="G380" s="58"/>
      <c r="H380" s="58"/>
      <c r="I380" s="59"/>
      <c r="J380" s="60"/>
      <c r="K380" s="57">
        <f t="shared" ca="1" si="32"/>
        <v>114050</v>
      </c>
      <c r="P380" s="188" t="e">
        <f t="shared" si="31"/>
        <v>#N/A</v>
      </c>
      <c r="Q380" s="191" t="e">
        <f t="shared" si="29"/>
        <v>#N/A</v>
      </c>
      <c r="R380" s="191" t="e">
        <f t="shared" si="30"/>
        <v>#N/A</v>
      </c>
      <c r="S380" s="191" t="e">
        <f t="shared" si="33"/>
        <v>#N/A</v>
      </c>
      <c r="T380" s="192" t="e">
        <f>VLOOKUP(D380,'PC Receitas'!$N$4:$O$14,2,FALSE)</f>
        <v>#N/A</v>
      </c>
    </row>
    <row r="381" spans="3:20" ht="19.5" customHeight="1" thickTop="1" thickBot="1" x14ac:dyDescent="0.25">
      <c r="C381" s="58"/>
      <c r="D381" s="58"/>
      <c r="E381" s="58"/>
      <c r="F381" s="58"/>
      <c r="G381" s="58"/>
      <c r="H381" s="58"/>
      <c r="I381" s="59"/>
      <c r="J381" s="60"/>
      <c r="K381" s="57">
        <f t="shared" ca="1" si="32"/>
        <v>114050</v>
      </c>
      <c r="P381" s="188" t="e">
        <f t="shared" si="31"/>
        <v>#N/A</v>
      </c>
      <c r="Q381" s="191" t="e">
        <f t="shared" si="29"/>
        <v>#N/A</v>
      </c>
      <c r="R381" s="191" t="e">
        <f t="shared" si="30"/>
        <v>#N/A</v>
      </c>
      <c r="S381" s="191" t="e">
        <f t="shared" si="33"/>
        <v>#N/A</v>
      </c>
      <c r="T381" s="192" t="e">
        <f>VLOOKUP(D381,'PC Receitas'!$N$4:$O$14,2,FALSE)</f>
        <v>#N/A</v>
      </c>
    </row>
    <row r="382" spans="3:20" ht="19.5" customHeight="1" thickTop="1" thickBot="1" x14ac:dyDescent="0.25">
      <c r="C382" s="58"/>
      <c r="D382" s="58"/>
      <c r="E382" s="58"/>
      <c r="F382" s="58"/>
      <c r="G382" s="58"/>
      <c r="H382" s="58"/>
      <c r="I382" s="59"/>
      <c r="J382" s="60"/>
      <c r="K382" s="57">
        <f t="shared" ca="1" si="32"/>
        <v>114050</v>
      </c>
      <c r="P382" s="188" t="e">
        <f t="shared" si="31"/>
        <v>#N/A</v>
      </c>
      <c r="Q382" s="191" t="e">
        <f t="shared" si="29"/>
        <v>#N/A</v>
      </c>
      <c r="R382" s="191" t="e">
        <f t="shared" si="30"/>
        <v>#N/A</v>
      </c>
      <c r="S382" s="191" t="e">
        <f t="shared" si="33"/>
        <v>#N/A</v>
      </c>
      <c r="T382" s="192" t="e">
        <f>VLOOKUP(D382,'PC Receitas'!$N$4:$O$14,2,FALSE)</f>
        <v>#N/A</v>
      </c>
    </row>
    <row r="383" spans="3:20" ht="19.5" customHeight="1" thickTop="1" thickBot="1" x14ac:dyDescent="0.25">
      <c r="C383" s="58"/>
      <c r="D383" s="58"/>
      <c r="E383" s="58"/>
      <c r="F383" s="58"/>
      <c r="G383" s="58"/>
      <c r="H383" s="58"/>
      <c r="I383" s="59"/>
      <c r="J383" s="60"/>
      <c r="K383" s="57">
        <f t="shared" ca="1" si="32"/>
        <v>114050</v>
      </c>
      <c r="P383" s="188" t="e">
        <f t="shared" si="31"/>
        <v>#N/A</v>
      </c>
      <c r="Q383" s="191" t="e">
        <f t="shared" si="29"/>
        <v>#N/A</v>
      </c>
      <c r="R383" s="191" t="e">
        <f t="shared" si="30"/>
        <v>#N/A</v>
      </c>
      <c r="S383" s="191" t="e">
        <f t="shared" si="33"/>
        <v>#N/A</v>
      </c>
      <c r="T383" s="192" t="e">
        <f>VLOOKUP(D383,'PC Receitas'!$N$4:$O$14,2,FALSE)</f>
        <v>#N/A</v>
      </c>
    </row>
    <row r="384" spans="3:20" ht="19.5" customHeight="1" thickTop="1" thickBot="1" x14ac:dyDescent="0.25">
      <c r="C384" s="58"/>
      <c r="D384" s="58"/>
      <c r="E384" s="58"/>
      <c r="F384" s="58"/>
      <c r="G384" s="58"/>
      <c r="H384" s="58"/>
      <c r="I384" s="59"/>
      <c r="J384" s="60"/>
      <c r="K384" s="57">
        <f t="shared" ca="1" si="32"/>
        <v>114050</v>
      </c>
      <c r="P384" s="188" t="e">
        <f t="shared" si="31"/>
        <v>#N/A</v>
      </c>
      <c r="Q384" s="191" t="e">
        <f t="shared" si="29"/>
        <v>#N/A</v>
      </c>
      <c r="R384" s="191" t="e">
        <f t="shared" si="30"/>
        <v>#N/A</v>
      </c>
      <c r="S384" s="191" t="e">
        <f t="shared" si="33"/>
        <v>#N/A</v>
      </c>
      <c r="T384" s="192" t="e">
        <f>VLOOKUP(D384,'PC Receitas'!$N$4:$O$14,2,FALSE)</f>
        <v>#N/A</v>
      </c>
    </row>
    <row r="385" spans="3:20" ht="19.5" customHeight="1" thickTop="1" thickBot="1" x14ac:dyDescent="0.25">
      <c r="C385" s="58"/>
      <c r="D385" s="58"/>
      <c r="E385" s="58"/>
      <c r="F385" s="58"/>
      <c r="G385" s="58"/>
      <c r="H385" s="58"/>
      <c r="I385" s="59"/>
      <c r="J385" s="60"/>
      <c r="K385" s="57">
        <f t="shared" ca="1" si="32"/>
        <v>114050</v>
      </c>
      <c r="P385" s="188" t="e">
        <f t="shared" si="31"/>
        <v>#N/A</v>
      </c>
      <c r="Q385" s="191" t="e">
        <f t="shared" si="29"/>
        <v>#N/A</v>
      </c>
      <c r="R385" s="191" t="e">
        <f t="shared" si="30"/>
        <v>#N/A</v>
      </c>
      <c r="S385" s="191" t="e">
        <f t="shared" si="33"/>
        <v>#N/A</v>
      </c>
      <c r="T385" s="192" t="e">
        <f>VLOOKUP(D385,'PC Receitas'!$N$4:$O$14,2,FALSE)</f>
        <v>#N/A</v>
      </c>
    </row>
    <row r="386" spans="3:20" ht="19.5" customHeight="1" thickTop="1" thickBot="1" x14ac:dyDescent="0.25">
      <c r="C386" s="58"/>
      <c r="D386" s="58"/>
      <c r="E386" s="58"/>
      <c r="F386" s="58"/>
      <c r="G386" s="58"/>
      <c r="H386" s="58"/>
      <c r="I386" s="59"/>
      <c r="J386" s="60"/>
      <c r="K386" s="57">
        <f t="shared" ca="1" si="32"/>
        <v>114050</v>
      </c>
      <c r="P386" s="188" t="e">
        <f t="shared" si="31"/>
        <v>#N/A</v>
      </c>
      <c r="Q386" s="191" t="e">
        <f t="shared" si="29"/>
        <v>#N/A</v>
      </c>
      <c r="R386" s="191" t="e">
        <f t="shared" si="30"/>
        <v>#N/A</v>
      </c>
      <c r="S386" s="191" t="e">
        <f t="shared" si="33"/>
        <v>#N/A</v>
      </c>
      <c r="T386" s="192" t="e">
        <f>VLOOKUP(D386,'PC Receitas'!$N$4:$O$14,2,FALSE)</f>
        <v>#N/A</v>
      </c>
    </row>
    <row r="387" spans="3:20" ht="19.5" customHeight="1" thickTop="1" thickBot="1" x14ac:dyDescent="0.25">
      <c r="C387" s="58"/>
      <c r="D387" s="58"/>
      <c r="E387" s="58"/>
      <c r="F387" s="58"/>
      <c r="G387" s="58"/>
      <c r="H387" s="58"/>
      <c r="I387" s="59"/>
      <c r="J387" s="60"/>
      <c r="K387" s="57">
        <f t="shared" ca="1" si="32"/>
        <v>114050</v>
      </c>
      <c r="P387" s="188" t="e">
        <f t="shared" si="31"/>
        <v>#N/A</v>
      </c>
      <c r="Q387" s="191" t="e">
        <f t="shared" si="29"/>
        <v>#N/A</v>
      </c>
      <c r="R387" s="191" t="e">
        <f t="shared" si="30"/>
        <v>#N/A</v>
      </c>
      <c r="S387" s="191" t="e">
        <f t="shared" si="33"/>
        <v>#N/A</v>
      </c>
      <c r="T387" s="192" t="e">
        <f>VLOOKUP(D387,'PC Receitas'!$N$4:$O$14,2,FALSE)</f>
        <v>#N/A</v>
      </c>
    </row>
    <row r="388" spans="3:20" ht="19.5" customHeight="1" thickTop="1" thickBot="1" x14ac:dyDescent="0.25">
      <c r="C388" s="58"/>
      <c r="D388" s="58"/>
      <c r="E388" s="58"/>
      <c r="F388" s="58"/>
      <c r="G388" s="58"/>
      <c r="H388" s="58"/>
      <c r="I388" s="59"/>
      <c r="J388" s="60"/>
      <c r="K388" s="57">
        <f t="shared" ca="1" si="32"/>
        <v>114050</v>
      </c>
      <c r="P388" s="188" t="e">
        <f t="shared" si="31"/>
        <v>#N/A</v>
      </c>
      <c r="Q388" s="191" t="e">
        <f t="shared" si="29"/>
        <v>#N/A</v>
      </c>
      <c r="R388" s="191" t="e">
        <f t="shared" si="30"/>
        <v>#N/A</v>
      </c>
      <c r="S388" s="191" t="e">
        <f t="shared" si="33"/>
        <v>#N/A</v>
      </c>
      <c r="T388" s="192" t="e">
        <f>VLOOKUP(D388,'PC Receitas'!$N$4:$O$14,2,FALSE)</f>
        <v>#N/A</v>
      </c>
    </row>
    <row r="389" spans="3:20" ht="19.5" customHeight="1" thickTop="1" thickBot="1" x14ac:dyDescent="0.25">
      <c r="C389" s="58"/>
      <c r="D389" s="58"/>
      <c r="E389" s="58"/>
      <c r="F389" s="58"/>
      <c r="G389" s="58"/>
      <c r="H389" s="58"/>
      <c r="I389" s="59"/>
      <c r="J389" s="60"/>
      <c r="K389" s="57">
        <f t="shared" ca="1" si="32"/>
        <v>114050</v>
      </c>
      <c r="P389" s="188" t="e">
        <f t="shared" si="31"/>
        <v>#N/A</v>
      </c>
      <c r="Q389" s="191" t="e">
        <f t="shared" si="29"/>
        <v>#N/A</v>
      </c>
      <c r="R389" s="191" t="e">
        <f t="shared" si="30"/>
        <v>#N/A</v>
      </c>
      <c r="S389" s="191" t="e">
        <f t="shared" si="33"/>
        <v>#N/A</v>
      </c>
      <c r="T389" s="192" t="e">
        <f>VLOOKUP(D389,'PC Receitas'!$N$4:$O$14,2,FALSE)</f>
        <v>#N/A</v>
      </c>
    </row>
    <row r="390" spans="3:20" ht="19.5" customHeight="1" thickTop="1" thickBot="1" x14ac:dyDescent="0.25">
      <c r="C390" s="58"/>
      <c r="D390" s="58"/>
      <c r="E390" s="58"/>
      <c r="F390" s="58"/>
      <c r="G390" s="58"/>
      <c r="H390" s="58"/>
      <c r="I390" s="59"/>
      <c r="J390" s="60"/>
      <c r="K390" s="57">
        <f t="shared" ca="1" si="32"/>
        <v>114050</v>
      </c>
      <c r="P390" s="188" t="e">
        <f t="shared" si="31"/>
        <v>#N/A</v>
      </c>
      <c r="Q390" s="191" t="e">
        <f t="shared" ref="Q390:Q453" si="34">IF(T390="Despesas_de_Moradia","Despesa",IF(T390="Despesas_com_Alimentacao","Despesa",IF(T390="Despesas_com_Saude","Despesa","")))</f>
        <v>#N/A</v>
      </c>
      <c r="R390" s="191" t="e">
        <f t="shared" ref="R390:R453" si="35">IF(T390="Renda_Familiar","Receita",IF(T390="Receitas_com_Aplicacoes_Financeiras","Receita",IF(T390="Outras_Receitas","Receita","")))</f>
        <v>#N/A</v>
      </c>
      <c r="S390" s="191" t="e">
        <f t="shared" si="33"/>
        <v>#N/A</v>
      </c>
      <c r="T390" s="192" t="e">
        <f>VLOOKUP(D390,'PC Receitas'!$N$4:$O$14,2,FALSE)</f>
        <v>#N/A</v>
      </c>
    </row>
    <row r="391" spans="3:20" ht="19.5" customHeight="1" thickTop="1" thickBot="1" x14ac:dyDescent="0.25">
      <c r="C391" s="58"/>
      <c r="D391" s="58"/>
      <c r="E391" s="58"/>
      <c r="F391" s="58"/>
      <c r="G391" s="58"/>
      <c r="H391" s="58"/>
      <c r="I391" s="59"/>
      <c r="J391" s="60"/>
      <c r="K391" s="57">
        <f t="shared" ca="1" si="32"/>
        <v>114050</v>
      </c>
      <c r="P391" s="188" t="e">
        <f t="shared" si="31"/>
        <v>#N/A</v>
      </c>
      <c r="Q391" s="191" t="e">
        <f t="shared" si="34"/>
        <v>#N/A</v>
      </c>
      <c r="R391" s="191" t="e">
        <f t="shared" si="35"/>
        <v>#N/A</v>
      </c>
      <c r="S391" s="191" t="e">
        <f t="shared" si="33"/>
        <v>#N/A</v>
      </c>
      <c r="T391" s="192" t="e">
        <f>VLOOKUP(D391,'PC Receitas'!$N$4:$O$14,2,FALSE)</f>
        <v>#N/A</v>
      </c>
    </row>
    <row r="392" spans="3:20" ht="19.5" customHeight="1" thickTop="1" thickBot="1" x14ac:dyDescent="0.25">
      <c r="C392" s="58"/>
      <c r="D392" s="58"/>
      <c r="E392" s="58"/>
      <c r="F392" s="58"/>
      <c r="G392" s="58"/>
      <c r="H392" s="58"/>
      <c r="I392" s="59"/>
      <c r="J392" s="60"/>
      <c r="K392" s="57">
        <f t="shared" ca="1" si="32"/>
        <v>114050</v>
      </c>
      <c r="P392" s="188" t="e">
        <f t="shared" si="31"/>
        <v>#N/A</v>
      </c>
      <c r="Q392" s="191" t="e">
        <f t="shared" si="34"/>
        <v>#N/A</v>
      </c>
      <c r="R392" s="191" t="e">
        <f t="shared" si="35"/>
        <v>#N/A</v>
      </c>
      <c r="S392" s="191" t="e">
        <f t="shared" si="33"/>
        <v>#N/A</v>
      </c>
      <c r="T392" s="192" t="e">
        <f>VLOOKUP(D392,'PC Receitas'!$N$4:$O$14,2,FALSE)</f>
        <v>#N/A</v>
      </c>
    </row>
    <row r="393" spans="3:20" ht="19.5" customHeight="1" thickTop="1" thickBot="1" x14ac:dyDescent="0.25">
      <c r="C393" s="58"/>
      <c r="D393" s="58"/>
      <c r="E393" s="58"/>
      <c r="F393" s="58"/>
      <c r="G393" s="58"/>
      <c r="H393" s="58"/>
      <c r="I393" s="59"/>
      <c r="J393" s="60"/>
      <c r="K393" s="57">
        <f t="shared" ca="1" si="32"/>
        <v>114050</v>
      </c>
      <c r="P393" s="188" t="e">
        <f t="shared" si="31"/>
        <v>#N/A</v>
      </c>
      <c r="Q393" s="191" t="e">
        <f t="shared" si="34"/>
        <v>#N/A</v>
      </c>
      <c r="R393" s="191" t="e">
        <f t="shared" si="35"/>
        <v>#N/A</v>
      </c>
      <c r="S393" s="191" t="e">
        <f t="shared" si="33"/>
        <v>#N/A</v>
      </c>
      <c r="T393" s="192" t="e">
        <f>VLOOKUP(D393,'PC Receitas'!$N$4:$O$14,2,FALSE)</f>
        <v>#N/A</v>
      </c>
    </row>
    <row r="394" spans="3:20" ht="19.5" customHeight="1" thickTop="1" thickBot="1" x14ac:dyDescent="0.25">
      <c r="C394" s="58"/>
      <c r="D394" s="58"/>
      <c r="E394" s="58"/>
      <c r="F394" s="58"/>
      <c r="G394" s="58"/>
      <c r="H394" s="58"/>
      <c r="I394" s="59"/>
      <c r="J394" s="60"/>
      <c r="K394" s="57">
        <f t="shared" ca="1" si="32"/>
        <v>114050</v>
      </c>
      <c r="P394" s="188" t="e">
        <f t="shared" si="31"/>
        <v>#N/A</v>
      </c>
      <c r="Q394" s="191" t="e">
        <f t="shared" si="34"/>
        <v>#N/A</v>
      </c>
      <c r="R394" s="191" t="e">
        <f t="shared" si="35"/>
        <v>#N/A</v>
      </c>
      <c r="S394" s="191" t="e">
        <f t="shared" si="33"/>
        <v>#N/A</v>
      </c>
      <c r="T394" s="192" t="e">
        <f>VLOOKUP(D394,'PC Receitas'!$N$4:$O$14,2,FALSE)</f>
        <v>#N/A</v>
      </c>
    </row>
    <row r="395" spans="3:20" ht="19.5" customHeight="1" thickTop="1" thickBot="1" x14ac:dyDescent="0.25">
      <c r="C395" s="58"/>
      <c r="D395" s="58"/>
      <c r="E395" s="58"/>
      <c r="F395" s="58"/>
      <c r="G395" s="58"/>
      <c r="H395" s="58"/>
      <c r="I395" s="59"/>
      <c r="J395" s="60"/>
      <c r="K395" s="57">
        <f t="shared" ca="1" si="32"/>
        <v>114050</v>
      </c>
      <c r="P395" s="188" t="e">
        <f t="shared" si="31"/>
        <v>#N/A</v>
      </c>
      <c r="Q395" s="191" t="e">
        <f t="shared" si="34"/>
        <v>#N/A</v>
      </c>
      <c r="R395" s="191" t="e">
        <f t="shared" si="35"/>
        <v>#N/A</v>
      </c>
      <c r="S395" s="191" t="e">
        <f t="shared" si="33"/>
        <v>#N/A</v>
      </c>
      <c r="T395" s="192" t="e">
        <f>VLOOKUP(D395,'PC Receitas'!$N$4:$O$14,2,FALSE)</f>
        <v>#N/A</v>
      </c>
    </row>
    <row r="396" spans="3:20" ht="19.5" customHeight="1" thickTop="1" thickBot="1" x14ac:dyDescent="0.25">
      <c r="C396" s="58"/>
      <c r="D396" s="58"/>
      <c r="E396" s="58"/>
      <c r="F396" s="58"/>
      <c r="G396" s="58"/>
      <c r="H396" s="58"/>
      <c r="I396" s="59"/>
      <c r="J396" s="60"/>
      <c r="K396" s="57">
        <f t="shared" ca="1" si="32"/>
        <v>114050</v>
      </c>
      <c r="P396" s="188" t="e">
        <f t="shared" si="31"/>
        <v>#N/A</v>
      </c>
      <c r="Q396" s="191" t="e">
        <f t="shared" si="34"/>
        <v>#N/A</v>
      </c>
      <c r="R396" s="191" t="e">
        <f t="shared" si="35"/>
        <v>#N/A</v>
      </c>
      <c r="S396" s="191" t="e">
        <f t="shared" si="33"/>
        <v>#N/A</v>
      </c>
      <c r="T396" s="192" t="e">
        <f>VLOOKUP(D396,'PC Receitas'!$N$4:$O$14,2,FALSE)</f>
        <v>#N/A</v>
      </c>
    </row>
    <row r="397" spans="3:20" ht="19.5" customHeight="1" thickTop="1" thickBot="1" x14ac:dyDescent="0.25">
      <c r="C397" s="58"/>
      <c r="D397" s="58"/>
      <c r="E397" s="58"/>
      <c r="F397" s="58"/>
      <c r="G397" s="58"/>
      <c r="H397" s="58"/>
      <c r="I397" s="59"/>
      <c r="J397" s="60"/>
      <c r="K397" s="57">
        <f t="shared" ca="1" si="32"/>
        <v>114050</v>
      </c>
      <c r="P397" s="188" t="e">
        <f t="shared" si="31"/>
        <v>#N/A</v>
      </c>
      <c r="Q397" s="191" t="e">
        <f t="shared" si="34"/>
        <v>#N/A</v>
      </c>
      <c r="R397" s="191" t="e">
        <f t="shared" si="35"/>
        <v>#N/A</v>
      </c>
      <c r="S397" s="191" t="e">
        <f t="shared" si="33"/>
        <v>#N/A</v>
      </c>
      <c r="T397" s="192" t="e">
        <f>VLOOKUP(D397,'PC Receitas'!$N$4:$O$14,2,FALSE)</f>
        <v>#N/A</v>
      </c>
    </row>
    <row r="398" spans="3:20" ht="19.5" customHeight="1" thickTop="1" thickBot="1" x14ac:dyDescent="0.25">
      <c r="C398" s="58"/>
      <c r="D398" s="58"/>
      <c r="E398" s="58"/>
      <c r="F398" s="58"/>
      <c r="G398" s="58"/>
      <c r="H398" s="58"/>
      <c r="I398" s="59"/>
      <c r="J398" s="60"/>
      <c r="K398" s="57">
        <f t="shared" ca="1" si="32"/>
        <v>114050</v>
      </c>
      <c r="P398" s="188" t="e">
        <f t="shared" si="31"/>
        <v>#N/A</v>
      </c>
      <c r="Q398" s="191" t="e">
        <f t="shared" si="34"/>
        <v>#N/A</v>
      </c>
      <c r="R398" s="191" t="e">
        <f t="shared" si="35"/>
        <v>#N/A</v>
      </c>
      <c r="S398" s="191" t="e">
        <f t="shared" si="33"/>
        <v>#N/A</v>
      </c>
      <c r="T398" s="192" t="e">
        <f>VLOOKUP(D398,'PC Receitas'!$N$4:$O$14,2,FALSE)</f>
        <v>#N/A</v>
      </c>
    </row>
    <row r="399" spans="3:20" ht="19.5" customHeight="1" thickTop="1" thickBot="1" x14ac:dyDescent="0.25">
      <c r="C399" s="58"/>
      <c r="D399" s="58"/>
      <c r="E399" s="58"/>
      <c r="F399" s="58"/>
      <c r="G399" s="58"/>
      <c r="H399" s="58"/>
      <c r="I399" s="59"/>
      <c r="J399" s="60"/>
      <c r="K399" s="57">
        <f t="shared" ca="1" si="32"/>
        <v>114050</v>
      </c>
      <c r="P399" s="188" t="e">
        <f t="shared" si="31"/>
        <v>#N/A</v>
      </c>
      <c r="Q399" s="191" t="e">
        <f t="shared" si="34"/>
        <v>#N/A</v>
      </c>
      <c r="R399" s="191" t="e">
        <f t="shared" si="35"/>
        <v>#N/A</v>
      </c>
      <c r="S399" s="191" t="e">
        <f t="shared" si="33"/>
        <v>#N/A</v>
      </c>
      <c r="T399" s="192" t="e">
        <f>VLOOKUP(D399,'PC Receitas'!$N$4:$O$14,2,FALSE)</f>
        <v>#N/A</v>
      </c>
    </row>
    <row r="400" spans="3:20" ht="19.5" customHeight="1" thickTop="1" thickBot="1" x14ac:dyDescent="0.25">
      <c r="C400" s="58"/>
      <c r="D400" s="58"/>
      <c r="E400" s="58"/>
      <c r="F400" s="58"/>
      <c r="G400" s="58"/>
      <c r="H400" s="58"/>
      <c r="I400" s="59"/>
      <c r="J400" s="60"/>
      <c r="K400" s="57">
        <f t="shared" ca="1" si="32"/>
        <v>114050</v>
      </c>
      <c r="P400" s="188" t="e">
        <f t="shared" ref="P400:P463" si="36">IF(T400="Despesas_com_Transportes","Despesa",IF(T400="Despesas_com_Lazer_e_Informacao","Despesa",IF(T400="Outras_Despesas","Despesa",IF(T400="Imposto_de_Renda","Despesa",IF(T400="Investimentos_Bens","Despesa","")))))</f>
        <v>#N/A</v>
      </c>
      <c r="Q400" s="191" t="e">
        <f t="shared" si="34"/>
        <v>#N/A</v>
      </c>
      <c r="R400" s="191" t="e">
        <f t="shared" si="35"/>
        <v>#N/A</v>
      </c>
      <c r="S400" s="191" t="e">
        <f t="shared" si="33"/>
        <v>#N/A</v>
      </c>
      <c r="T400" s="192" t="e">
        <f>VLOOKUP(D400,'PC Receitas'!$N$4:$O$14,2,FALSE)</f>
        <v>#N/A</v>
      </c>
    </row>
    <row r="401" spans="3:20" ht="19.5" customHeight="1" thickTop="1" thickBot="1" x14ac:dyDescent="0.25">
      <c r="C401" s="58"/>
      <c r="D401" s="58"/>
      <c r="E401" s="58"/>
      <c r="F401" s="58"/>
      <c r="G401" s="58"/>
      <c r="H401" s="58"/>
      <c r="I401" s="59"/>
      <c r="J401" s="60"/>
      <c r="K401" s="57">
        <f t="shared" ca="1" si="32"/>
        <v>114050</v>
      </c>
      <c r="P401" s="188" t="e">
        <f t="shared" si="36"/>
        <v>#N/A</v>
      </c>
      <c r="Q401" s="191" t="e">
        <f t="shared" si="34"/>
        <v>#N/A</v>
      </c>
      <c r="R401" s="191" t="e">
        <f t="shared" si="35"/>
        <v>#N/A</v>
      </c>
      <c r="S401" s="191" t="e">
        <f t="shared" si="33"/>
        <v>#N/A</v>
      </c>
      <c r="T401" s="192" t="e">
        <f>VLOOKUP(D401,'PC Receitas'!$N$4:$O$14,2,FALSE)</f>
        <v>#N/A</v>
      </c>
    </row>
    <row r="402" spans="3:20" ht="19.5" customHeight="1" thickTop="1" thickBot="1" x14ac:dyDescent="0.25">
      <c r="C402" s="58"/>
      <c r="D402" s="58"/>
      <c r="E402" s="58"/>
      <c r="F402" s="58"/>
      <c r="G402" s="58"/>
      <c r="H402" s="58"/>
      <c r="I402" s="59"/>
      <c r="J402" s="60"/>
      <c r="K402" s="57">
        <f t="shared" ca="1" si="32"/>
        <v>114050</v>
      </c>
      <c r="P402" s="188" t="e">
        <f t="shared" si="36"/>
        <v>#N/A</v>
      </c>
      <c r="Q402" s="191" t="e">
        <f t="shared" si="34"/>
        <v>#N/A</v>
      </c>
      <c r="R402" s="191" t="e">
        <f t="shared" si="35"/>
        <v>#N/A</v>
      </c>
      <c r="S402" s="191" t="e">
        <f t="shared" si="33"/>
        <v>#N/A</v>
      </c>
      <c r="T402" s="192"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114050</v>
      </c>
      <c r="P403" s="188" t="e">
        <f t="shared" si="36"/>
        <v>#N/A</v>
      </c>
      <c r="Q403" s="191" t="e">
        <f t="shared" si="34"/>
        <v>#N/A</v>
      </c>
      <c r="R403" s="191" t="e">
        <f t="shared" si="35"/>
        <v>#N/A</v>
      </c>
      <c r="S403" s="191" t="e">
        <f t="shared" si="33"/>
        <v>#N/A</v>
      </c>
      <c r="T403" s="192" t="e">
        <f>VLOOKUP(D403,'PC Receitas'!$N$4:$O$14,2,FALSE)</f>
        <v>#N/A</v>
      </c>
    </row>
    <row r="404" spans="3:20" ht="19.5" customHeight="1" thickTop="1" thickBot="1" x14ac:dyDescent="0.25">
      <c r="C404" s="58"/>
      <c r="D404" s="58"/>
      <c r="E404" s="58"/>
      <c r="F404" s="58"/>
      <c r="G404" s="58"/>
      <c r="H404" s="58"/>
      <c r="I404" s="59"/>
      <c r="J404" s="60"/>
      <c r="K404" s="57">
        <f t="shared" ca="1" si="37"/>
        <v>114050</v>
      </c>
      <c r="P404" s="188" t="e">
        <f t="shared" si="36"/>
        <v>#N/A</v>
      </c>
      <c r="Q404" s="191" t="e">
        <f t="shared" si="34"/>
        <v>#N/A</v>
      </c>
      <c r="R404" s="191" t="e">
        <f t="shared" si="35"/>
        <v>#N/A</v>
      </c>
      <c r="S404" s="191" t="e">
        <f t="shared" ref="S404:S467" si="38">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ca="1" si="37"/>
        <v>114050</v>
      </c>
      <c r="P405" s="188" t="e">
        <f t="shared" si="36"/>
        <v>#N/A</v>
      </c>
      <c r="Q405" s="191" t="e">
        <f t="shared" si="34"/>
        <v>#N/A</v>
      </c>
      <c r="R405" s="191" t="e">
        <f t="shared" si="35"/>
        <v>#N/A</v>
      </c>
      <c r="S405" s="191" t="e">
        <f t="shared" si="38"/>
        <v>#N/A</v>
      </c>
      <c r="T405" s="192" t="e">
        <f>VLOOKUP(D405,'PC Receitas'!$N$4:$O$14,2,FALSE)</f>
        <v>#N/A</v>
      </c>
    </row>
    <row r="406" spans="3:20" ht="19.5" customHeight="1" thickTop="1" thickBot="1" x14ac:dyDescent="0.25">
      <c r="C406" s="58"/>
      <c r="D406" s="58"/>
      <c r="E406" s="58"/>
      <c r="F406" s="58"/>
      <c r="G406" s="58"/>
      <c r="H406" s="58"/>
      <c r="I406" s="59"/>
      <c r="J406" s="60"/>
      <c r="K406" s="57">
        <f t="shared" ca="1" si="37"/>
        <v>114050</v>
      </c>
      <c r="P406" s="188" t="e">
        <f t="shared" si="36"/>
        <v>#N/A</v>
      </c>
      <c r="Q406" s="191" t="e">
        <f t="shared" si="34"/>
        <v>#N/A</v>
      </c>
      <c r="R406" s="191" t="e">
        <f t="shared" si="35"/>
        <v>#N/A</v>
      </c>
      <c r="S406" s="191" t="e">
        <f t="shared" si="38"/>
        <v>#N/A</v>
      </c>
      <c r="T406" s="192" t="e">
        <f>VLOOKUP(D406,'PC Receitas'!$N$4:$O$14,2,FALSE)</f>
        <v>#N/A</v>
      </c>
    </row>
    <row r="407" spans="3:20" ht="19.5" customHeight="1" thickTop="1" thickBot="1" x14ac:dyDescent="0.25">
      <c r="C407" s="58"/>
      <c r="D407" s="58"/>
      <c r="E407" s="58"/>
      <c r="F407" s="58"/>
      <c r="G407" s="58"/>
      <c r="H407" s="58"/>
      <c r="I407" s="59"/>
      <c r="J407" s="60"/>
      <c r="K407" s="57">
        <f t="shared" ca="1" si="37"/>
        <v>114050</v>
      </c>
      <c r="P407" s="188" t="e">
        <f t="shared" si="36"/>
        <v>#N/A</v>
      </c>
      <c r="Q407" s="191" t="e">
        <f t="shared" si="34"/>
        <v>#N/A</v>
      </c>
      <c r="R407" s="191" t="e">
        <f t="shared" si="35"/>
        <v>#N/A</v>
      </c>
      <c r="S407" s="191" t="e">
        <f t="shared" si="38"/>
        <v>#N/A</v>
      </c>
      <c r="T407" s="192" t="e">
        <f>VLOOKUP(D407,'PC Receitas'!$N$4:$O$14,2,FALSE)</f>
        <v>#N/A</v>
      </c>
    </row>
    <row r="408" spans="3:20" ht="19.5" customHeight="1" thickTop="1" thickBot="1" x14ac:dyDescent="0.25">
      <c r="C408" s="58"/>
      <c r="D408" s="58"/>
      <c r="E408" s="58"/>
      <c r="F408" s="58"/>
      <c r="G408" s="58"/>
      <c r="H408" s="58"/>
      <c r="I408" s="59"/>
      <c r="J408" s="60"/>
      <c r="K408" s="57">
        <f t="shared" ca="1" si="37"/>
        <v>114050</v>
      </c>
      <c r="P408" s="188" t="e">
        <f t="shared" si="36"/>
        <v>#N/A</v>
      </c>
      <c r="Q408" s="191" t="e">
        <f t="shared" si="34"/>
        <v>#N/A</v>
      </c>
      <c r="R408" s="191" t="e">
        <f t="shared" si="35"/>
        <v>#N/A</v>
      </c>
      <c r="S408" s="191" t="e">
        <f t="shared" si="38"/>
        <v>#N/A</v>
      </c>
      <c r="T408" s="192" t="e">
        <f>VLOOKUP(D408,'PC Receitas'!$N$4:$O$14,2,FALSE)</f>
        <v>#N/A</v>
      </c>
    </row>
    <row r="409" spans="3:20" ht="19.5" customHeight="1" thickTop="1" thickBot="1" x14ac:dyDescent="0.25">
      <c r="C409" s="58"/>
      <c r="D409" s="58"/>
      <c r="E409" s="58"/>
      <c r="F409" s="58"/>
      <c r="G409" s="58"/>
      <c r="H409" s="58"/>
      <c r="I409" s="59"/>
      <c r="J409" s="60"/>
      <c r="K409" s="57">
        <f t="shared" ca="1" si="37"/>
        <v>114050</v>
      </c>
      <c r="P409" s="188" t="e">
        <f t="shared" si="36"/>
        <v>#N/A</v>
      </c>
      <c r="Q409" s="191" t="e">
        <f t="shared" si="34"/>
        <v>#N/A</v>
      </c>
      <c r="R409" s="191" t="e">
        <f t="shared" si="35"/>
        <v>#N/A</v>
      </c>
      <c r="S409" s="191" t="e">
        <f t="shared" si="38"/>
        <v>#N/A</v>
      </c>
      <c r="T409" s="192" t="e">
        <f>VLOOKUP(D409,'PC Receitas'!$N$4:$O$14,2,FALSE)</f>
        <v>#N/A</v>
      </c>
    </row>
    <row r="410" spans="3:20" ht="19.5" customHeight="1" thickTop="1" thickBot="1" x14ac:dyDescent="0.25">
      <c r="C410" s="58"/>
      <c r="D410" s="58"/>
      <c r="E410" s="58"/>
      <c r="F410" s="58"/>
      <c r="G410" s="58"/>
      <c r="H410" s="58"/>
      <c r="I410" s="59"/>
      <c r="J410" s="60"/>
      <c r="K410" s="57">
        <f t="shared" ca="1" si="37"/>
        <v>114050</v>
      </c>
      <c r="P410" s="188" t="e">
        <f t="shared" si="36"/>
        <v>#N/A</v>
      </c>
      <c r="Q410" s="191" t="e">
        <f t="shared" si="34"/>
        <v>#N/A</v>
      </c>
      <c r="R410" s="191" t="e">
        <f t="shared" si="35"/>
        <v>#N/A</v>
      </c>
      <c r="S410" s="191" t="e">
        <f t="shared" si="38"/>
        <v>#N/A</v>
      </c>
      <c r="T410" s="192" t="e">
        <f>VLOOKUP(D410,'PC Receitas'!$N$4:$O$14,2,FALSE)</f>
        <v>#N/A</v>
      </c>
    </row>
    <row r="411" spans="3:20" ht="19.5" customHeight="1" thickTop="1" thickBot="1" x14ac:dyDescent="0.25">
      <c r="C411" s="58"/>
      <c r="D411" s="58"/>
      <c r="E411" s="58"/>
      <c r="F411" s="58"/>
      <c r="G411" s="58"/>
      <c r="H411" s="58"/>
      <c r="I411" s="59"/>
      <c r="J411" s="60"/>
      <c r="K411" s="57">
        <f t="shared" ca="1" si="37"/>
        <v>114050</v>
      </c>
      <c r="P411" s="188" t="e">
        <f t="shared" si="36"/>
        <v>#N/A</v>
      </c>
      <c r="Q411" s="191" t="e">
        <f t="shared" si="34"/>
        <v>#N/A</v>
      </c>
      <c r="R411" s="191" t="e">
        <f t="shared" si="35"/>
        <v>#N/A</v>
      </c>
      <c r="S411" s="191" t="e">
        <f t="shared" si="38"/>
        <v>#N/A</v>
      </c>
      <c r="T411" s="192" t="e">
        <f>VLOOKUP(D411,'PC Receitas'!$N$4:$O$14,2,FALSE)</f>
        <v>#N/A</v>
      </c>
    </row>
    <row r="412" spans="3:20" ht="19.5" customHeight="1" thickTop="1" thickBot="1" x14ac:dyDescent="0.25">
      <c r="C412" s="58"/>
      <c r="D412" s="58"/>
      <c r="E412" s="58"/>
      <c r="F412" s="58"/>
      <c r="G412" s="58"/>
      <c r="H412" s="58"/>
      <c r="I412" s="59"/>
      <c r="J412" s="60"/>
      <c r="K412" s="57">
        <f t="shared" ca="1" si="37"/>
        <v>114050</v>
      </c>
      <c r="P412" s="188" t="e">
        <f t="shared" si="36"/>
        <v>#N/A</v>
      </c>
      <c r="Q412" s="191" t="e">
        <f t="shared" si="34"/>
        <v>#N/A</v>
      </c>
      <c r="R412" s="191" t="e">
        <f t="shared" si="35"/>
        <v>#N/A</v>
      </c>
      <c r="S412" s="191" t="e">
        <f t="shared" si="38"/>
        <v>#N/A</v>
      </c>
      <c r="T412" s="192" t="e">
        <f>VLOOKUP(D412,'PC Receitas'!$N$4:$O$14,2,FALSE)</f>
        <v>#N/A</v>
      </c>
    </row>
    <row r="413" spans="3:20" ht="19.5" customHeight="1" thickTop="1" thickBot="1" x14ac:dyDescent="0.25">
      <c r="C413" s="58"/>
      <c r="D413" s="58"/>
      <c r="E413" s="58"/>
      <c r="F413" s="58"/>
      <c r="G413" s="58"/>
      <c r="H413" s="58"/>
      <c r="I413" s="59"/>
      <c r="J413" s="60"/>
      <c r="K413" s="57">
        <f t="shared" ca="1" si="37"/>
        <v>114050</v>
      </c>
      <c r="P413" s="188" t="e">
        <f t="shared" si="36"/>
        <v>#N/A</v>
      </c>
      <c r="Q413" s="191" t="e">
        <f t="shared" si="34"/>
        <v>#N/A</v>
      </c>
      <c r="R413" s="191" t="e">
        <f t="shared" si="35"/>
        <v>#N/A</v>
      </c>
      <c r="S413" s="191" t="e">
        <f t="shared" si="38"/>
        <v>#N/A</v>
      </c>
      <c r="T413" s="192" t="e">
        <f>VLOOKUP(D413,'PC Receitas'!$N$4:$O$14,2,FALSE)</f>
        <v>#N/A</v>
      </c>
    </row>
    <row r="414" spans="3:20" ht="19.5" customHeight="1" thickTop="1" thickBot="1" x14ac:dyDescent="0.25">
      <c r="C414" s="58"/>
      <c r="D414" s="58"/>
      <c r="E414" s="58"/>
      <c r="F414" s="58"/>
      <c r="G414" s="58"/>
      <c r="H414" s="58"/>
      <c r="I414" s="59"/>
      <c r="J414" s="60"/>
      <c r="K414" s="57">
        <f t="shared" ca="1" si="37"/>
        <v>114050</v>
      </c>
      <c r="P414" s="188" t="e">
        <f t="shared" si="36"/>
        <v>#N/A</v>
      </c>
      <c r="Q414" s="191" t="e">
        <f t="shared" si="34"/>
        <v>#N/A</v>
      </c>
      <c r="R414" s="191" t="e">
        <f t="shared" si="35"/>
        <v>#N/A</v>
      </c>
      <c r="S414" s="191" t="e">
        <f t="shared" si="38"/>
        <v>#N/A</v>
      </c>
      <c r="T414" s="192" t="e">
        <f>VLOOKUP(D414,'PC Receitas'!$N$4:$O$14,2,FALSE)</f>
        <v>#N/A</v>
      </c>
    </row>
    <row r="415" spans="3:20" ht="19.5" customHeight="1" thickTop="1" thickBot="1" x14ac:dyDescent="0.25">
      <c r="C415" s="58"/>
      <c r="D415" s="58"/>
      <c r="E415" s="58"/>
      <c r="F415" s="58"/>
      <c r="G415" s="58"/>
      <c r="H415" s="58"/>
      <c r="I415" s="59"/>
      <c r="J415" s="60"/>
      <c r="K415" s="57">
        <f t="shared" ca="1" si="37"/>
        <v>114050</v>
      </c>
      <c r="P415" s="188" t="e">
        <f t="shared" si="36"/>
        <v>#N/A</v>
      </c>
      <c r="Q415" s="191" t="e">
        <f t="shared" si="34"/>
        <v>#N/A</v>
      </c>
      <c r="R415" s="191" t="e">
        <f t="shared" si="35"/>
        <v>#N/A</v>
      </c>
      <c r="S415" s="191" t="e">
        <f t="shared" si="38"/>
        <v>#N/A</v>
      </c>
      <c r="T415" s="192" t="e">
        <f>VLOOKUP(D415,'PC Receitas'!$N$4:$O$14,2,FALSE)</f>
        <v>#N/A</v>
      </c>
    </row>
    <row r="416" spans="3:20" ht="19.5" customHeight="1" thickTop="1" thickBot="1" x14ac:dyDescent="0.25">
      <c r="C416" s="58"/>
      <c r="D416" s="58"/>
      <c r="E416" s="58"/>
      <c r="F416" s="58"/>
      <c r="G416" s="58"/>
      <c r="H416" s="58"/>
      <c r="I416" s="59"/>
      <c r="J416" s="60"/>
      <c r="K416" s="57">
        <f t="shared" ca="1" si="37"/>
        <v>114050</v>
      </c>
      <c r="P416" s="188" t="e">
        <f t="shared" si="36"/>
        <v>#N/A</v>
      </c>
      <c r="Q416" s="191" t="e">
        <f t="shared" si="34"/>
        <v>#N/A</v>
      </c>
      <c r="R416" s="191" t="e">
        <f t="shared" si="35"/>
        <v>#N/A</v>
      </c>
      <c r="S416" s="191" t="e">
        <f t="shared" si="38"/>
        <v>#N/A</v>
      </c>
      <c r="T416" s="192" t="e">
        <f>VLOOKUP(D416,'PC Receitas'!$N$4:$O$14,2,FALSE)</f>
        <v>#N/A</v>
      </c>
    </row>
    <row r="417" spans="3:20" ht="19.5" customHeight="1" thickTop="1" thickBot="1" x14ac:dyDescent="0.25">
      <c r="C417" s="58"/>
      <c r="D417" s="58"/>
      <c r="E417" s="58"/>
      <c r="F417" s="58"/>
      <c r="G417" s="58"/>
      <c r="H417" s="58"/>
      <c r="I417" s="59"/>
      <c r="J417" s="60"/>
      <c r="K417" s="57">
        <f t="shared" ca="1" si="37"/>
        <v>114050</v>
      </c>
      <c r="P417" s="188" t="e">
        <f t="shared" si="36"/>
        <v>#N/A</v>
      </c>
      <c r="Q417" s="191" t="e">
        <f t="shared" si="34"/>
        <v>#N/A</v>
      </c>
      <c r="R417" s="191" t="e">
        <f t="shared" si="35"/>
        <v>#N/A</v>
      </c>
      <c r="S417" s="191" t="e">
        <f t="shared" si="38"/>
        <v>#N/A</v>
      </c>
      <c r="T417" s="192" t="e">
        <f>VLOOKUP(D417,'PC Receitas'!$N$4:$O$14,2,FALSE)</f>
        <v>#N/A</v>
      </c>
    </row>
    <row r="418" spans="3:20" ht="19.5" customHeight="1" thickTop="1" thickBot="1" x14ac:dyDescent="0.25">
      <c r="C418" s="58"/>
      <c r="D418" s="58"/>
      <c r="E418" s="58"/>
      <c r="F418" s="58"/>
      <c r="G418" s="58"/>
      <c r="H418" s="58"/>
      <c r="I418" s="59"/>
      <c r="J418" s="60"/>
      <c r="K418" s="57">
        <f t="shared" ca="1" si="37"/>
        <v>114050</v>
      </c>
      <c r="P418" s="188" t="e">
        <f t="shared" si="36"/>
        <v>#N/A</v>
      </c>
      <c r="Q418" s="191" t="e">
        <f t="shared" si="34"/>
        <v>#N/A</v>
      </c>
      <c r="R418" s="191" t="e">
        <f t="shared" si="35"/>
        <v>#N/A</v>
      </c>
      <c r="S418" s="191" t="e">
        <f t="shared" si="38"/>
        <v>#N/A</v>
      </c>
      <c r="T418" s="192" t="e">
        <f>VLOOKUP(D418,'PC Receitas'!$N$4:$O$14,2,FALSE)</f>
        <v>#N/A</v>
      </c>
    </row>
    <row r="419" spans="3:20" ht="19.5" customHeight="1" thickTop="1" thickBot="1" x14ac:dyDescent="0.25">
      <c r="C419" s="58"/>
      <c r="D419" s="58"/>
      <c r="E419" s="58"/>
      <c r="F419" s="58"/>
      <c r="G419" s="58"/>
      <c r="H419" s="58"/>
      <c r="I419" s="59"/>
      <c r="J419" s="60"/>
      <c r="K419" s="57">
        <f t="shared" ca="1" si="37"/>
        <v>114050</v>
      </c>
      <c r="P419" s="188" t="e">
        <f t="shared" si="36"/>
        <v>#N/A</v>
      </c>
      <c r="Q419" s="191" t="e">
        <f t="shared" si="34"/>
        <v>#N/A</v>
      </c>
      <c r="R419" s="191" t="e">
        <f t="shared" si="35"/>
        <v>#N/A</v>
      </c>
      <c r="S419" s="191" t="e">
        <f t="shared" si="38"/>
        <v>#N/A</v>
      </c>
      <c r="T419" s="192" t="e">
        <f>VLOOKUP(D419,'PC Receitas'!$N$4:$O$14,2,FALSE)</f>
        <v>#N/A</v>
      </c>
    </row>
    <row r="420" spans="3:20" ht="19.5" customHeight="1" thickTop="1" thickBot="1" x14ac:dyDescent="0.25">
      <c r="C420" s="58"/>
      <c r="D420" s="58"/>
      <c r="E420" s="58"/>
      <c r="F420" s="58"/>
      <c r="G420" s="58"/>
      <c r="H420" s="58"/>
      <c r="I420" s="59"/>
      <c r="J420" s="60"/>
      <c r="K420" s="57">
        <f t="shared" ca="1" si="37"/>
        <v>114050</v>
      </c>
      <c r="P420" s="188" t="e">
        <f t="shared" si="36"/>
        <v>#N/A</v>
      </c>
      <c r="Q420" s="191" t="e">
        <f t="shared" si="34"/>
        <v>#N/A</v>
      </c>
      <c r="R420" s="191" t="e">
        <f t="shared" si="35"/>
        <v>#N/A</v>
      </c>
      <c r="S420" s="191" t="e">
        <f t="shared" si="38"/>
        <v>#N/A</v>
      </c>
      <c r="T420" s="192" t="e">
        <f>VLOOKUP(D420,'PC Receitas'!$N$4:$O$14,2,FALSE)</f>
        <v>#N/A</v>
      </c>
    </row>
    <row r="421" spans="3:20" ht="19.5" customHeight="1" thickTop="1" thickBot="1" x14ac:dyDescent="0.25">
      <c r="C421" s="58"/>
      <c r="D421" s="58"/>
      <c r="E421" s="58"/>
      <c r="F421" s="58"/>
      <c r="G421" s="58"/>
      <c r="H421" s="58"/>
      <c r="I421" s="59"/>
      <c r="J421" s="60"/>
      <c r="K421" s="57">
        <f t="shared" ca="1" si="37"/>
        <v>114050</v>
      </c>
      <c r="P421" s="188" t="e">
        <f t="shared" si="36"/>
        <v>#N/A</v>
      </c>
      <c r="Q421" s="191" t="e">
        <f t="shared" si="34"/>
        <v>#N/A</v>
      </c>
      <c r="R421" s="191" t="e">
        <f t="shared" si="35"/>
        <v>#N/A</v>
      </c>
      <c r="S421" s="191" t="e">
        <f t="shared" si="38"/>
        <v>#N/A</v>
      </c>
      <c r="T421" s="192" t="e">
        <f>VLOOKUP(D421,'PC Receitas'!$N$4:$O$14,2,FALSE)</f>
        <v>#N/A</v>
      </c>
    </row>
    <row r="422" spans="3:20" ht="19.5" customHeight="1" thickTop="1" thickBot="1" x14ac:dyDescent="0.25">
      <c r="C422" s="58"/>
      <c r="D422" s="58"/>
      <c r="E422" s="58"/>
      <c r="F422" s="58"/>
      <c r="G422" s="58"/>
      <c r="H422" s="58"/>
      <c r="I422" s="59"/>
      <c r="J422" s="60"/>
      <c r="K422" s="57">
        <f t="shared" ca="1" si="37"/>
        <v>114050</v>
      </c>
      <c r="P422" s="188" t="e">
        <f t="shared" si="36"/>
        <v>#N/A</v>
      </c>
      <c r="Q422" s="191" t="e">
        <f t="shared" si="34"/>
        <v>#N/A</v>
      </c>
      <c r="R422" s="191" t="e">
        <f t="shared" si="35"/>
        <v>#N/A</v>
      </c>
      <c r="S422" s="191" t="e">
        <f t="shared" si="38"/>
        <v>#N/A</v>
      </c>
      <c r="T422" s="192" t="e">
        <f>VLOOKUP(D422,'PC Receitas'!$N$4:$O$14,2,FALSE)</f>
        <v>#N/A</v>
      </c>
    </row>
    <row r="423" spans="3:20" ht="19.5" customHeight="1" thickTop="1" thickBot="1" x14ac:dyDescent="0.25">
      <c r="C423" s="58"/>
      <c r="D423" s="58"/>
      <c r="E423" s="58"/>
      <c r="F423" s="58"/>
      <c r="G423" s="58"/>
      <c r="H423" s="58"/>
      <c r="I423" s="59"/>
      <c r="J423" s="60"/>
      <c r="K423" s="57">
        <f t="shared" ca="1" si="37"/>
        <v>114050</v>
      </c>
      <c r="P423" s="188" t="e">
        <f t="shared" si="36"/>
        <v>#N/A</v>
      </c>
      <c r="Q423" s="191" t="e">
        <f t="shared" si="34"/>
        <v>#N/A</v>
      </c>
      <c r="R423" s="191" t="e">
        <f t="shared" si="35"/>
        <v>#N/A</v>
      </c>
      <c r="S423" s="191" t="e">
        <f t="shared" si="38"/>
        <v>#N/A</v>
      </c>
      <c r="T423" s="192" t="e">
        <f>VLOOKUP(D423,'PC Receitas'!$N$4:$O$14,2,FALSE)</f>
        <v>#N/A</v>
      </c>
    </row>
    <row r="424" spans="3:20" ht="19.5" customHeight="1" thickTop="1" thickBot="1" x14ac:dyDescent="0.25">
      <c r="C424" s="58"/>
      <c r="D424" s="58"/>
      <c r="E424" s="58"/>
      <c r="F424" s="58"/>
      <c r="G424" s="58"/>
      <c r="H424" s="58"/>
      <c r="I424" s="59"/>
      <c r="J424" s="60"/>
      <c r="K424" s="57">
        <f t="shared" ca="1" si="37"/>
        <v>114050</v>
      </c>
      <c r="P424" s="188" t="e">
        <f t="shared" si="36"/>
        <v>#N/A</v>
      </c>
      <c r="Q424" s="191" t="e">
        <f t="shared" si="34"/>
        <v>#N/A</v>
      </c>
      <c r="R424" s="191" t="e">
        <f t="shared" si="35"/>
        <v>#N/A</v>
      </c>
      <c r="S424" s="191" t="e">
        <f t="shared" si="38"/>
        <v>#N/A</v>
      </c>
      <c r="T424" s="192" t="e">
        <f>VLOOKUP(D424,'PC Receitas'!$N$4:$O$14,2,FALSE)</f>
        <v>#N/A</v>
      </c>
    </row>
    <row r="425" spans="3:20" ht="19.5" customHeight="1" thickTop="1" thickBot="1" x14ac:dyDescent="0.25">
      <c r="C425" s="58"/>
      <c r="D425" s="58"/>
      <c r="E425" s="58"/>
      <c r="F425" s="58"/>
      <c r="G425" s="58"/>
      <c r="H425" s="58"/>
      <c r="I425" s="59"/>
      <c r="J425" s="60"/>
      <c r="K425" s="57">
        <f t="shared" ca="1" si="37"/>
        <v>114050</v>
      </c>
      <c r="P425" s="188" t="e">
        <f t="shared" si="36"/>
        <v>#N/A</v>
      </c>
      <c r="Q425" s="191" t="e">
        <f t="shared" si="34"/>
        <v>#N/A</v>
      </c>
      <c r="R425" s="191" t="e">
        <f t="shared" si="35"/>
        <v>#N/A</v>
      </c>
      <c r="S425" s="191" t="e">
        <f t="shared" si="38"/>
        <v>#N/A</v>
      </c>
      <c r="T425" s="192" t="e">
        <f>VLOOKUP(D425,'PC Receitas'!$N$4:$O$14,2,FALSE)</f>
        <v>#N/A</v>
      </c>
    </row>
    <row r="426" spans="3:20" ht="19.5" customHeight="1" thickTop="1" thickBot="1" x14ac:dyDescent="0.25">
      <c r="C426" s="58"/>
      <c r="D426" s="58"/>
      <c r="E426" s="58"/>
      <c r="F426" s="58"/>
      <c r="G426" s="58"/>
      <c r="H426" s="58"/>
      <c r="I426" s="59"/>
      <c r="J426" s="60"/>
      <c r="K426" s="57">
        <f t="shared" ca="1" si="37"/>
        <v>114050</v>
      </c>
      <c r="P426" s="188" t="e">
        <f t="shared" si="36"/>
        <v>#N/A</v>
      </c>
      <c r="Q426" s="191" t="e">
        <f t="shared" si="34"/>
        <v>#N/A</v>
      </c>
      <c r="R426" s="191" t="e">
        <f t="shared" si="35"/>
        <v>#N/A</v>
      </c>
      <c r="S426" s="191" t="e">
        <f t="shared" si="38"/>
        <v>#N/A</v>
      </c>
      <c r="T426" s="192" t="e">
        <f>VLOOKUP(D426,'PC Receitas'!$N$4:$O$14,2,FALSE)</f>
        <v>#N/A</v>
      </c>
    </row>
    <row r="427" spans="3:20" ht="19.5" customHeight="1" thickTop="1" thickBot="1" x14ac:dyDescent="0.25">
      <c r="C427" s="58"/>
      <c r="D427" s="58"/>
      <c r="E427" s="58"/>
      <c r="F427" s="58"/>
      <c r="G427" s="58"/>
      <c r="H427" s="58"/>
      <c r="I427" s="59"/>
      <c r="J427" s="60"/>
      <c r="K427" s="57">
        <f t="shared" ca="1" si="37"/>
        <v>114050</v>
      </c>
      <c r="P427" s="188" t="e">
        <f t="shared" si="36"/>
        <v>#N/A</v>
      </c>
      <c r="Q427" s="191" t="e">
        <f t="shared" si="34"/>
        <v>#N/A</v>
      </c>
      <c r="R427" s="191" t="e">
        <f t="shared" si="35"/>
        <v>#N/A</v>
      </c>
      <c r="S427" s="191" t="e">
        <f t="shared" si="38"/>
        <v>#N/A</v>
      </c>
      <c r="T427" s="192" t="e">
        <f>VLOOKUP(D427,'PC Receitas'!$N$4:$O$14,2,FALSE)</f>
        <v>#N/A</v>
      </c>
    </row>
    <row r="428" spans="3:20" ht="19.5" customHeight="1" thickTop="1" thickBot="1" x14ac:dyDescent="0.25">
      <c r="C428" s="58"/>
      <c r="D428" s="58"/>
      <c r="E428" s="58"/>
      <c r="F428" s="58"/>
      <c r="G428" s="58"/>
      <c r="H428" s="58"/>
      <c r="I428" s="59"/>
      <c r="J428" s="60"/>
      <c r="K428" s="57">
        <f t="shared" ca="1" si="37"/>
        <v>114050</v>
      </c>
      <c r="P428" s="188" t="e">
        <f t="shared" si="36"/>
        <v>#N/A</v>
      </c>
      <c r="Q428" s="191" t="e">
        <f t="shared" si="34"/>
        <v>#N/A</v>
      </c>
      <c r="R428" s="191" t="e">
        <f t="shared" si="35"/>
        <v>#N/A</v>
      </c>
      <c r="S428" s="191" t="e">
        <f t="shared" si="38"/>
        <v>#N/A</v>
      </c>
      <c r="T428" s="192" t="e">
        <f>VLOOKUP(D428,'PC Receitas'!$N$4:$O$14,2,FALSE)</f>
        <v>#N/A</v>
      </c>
    </row>
    <row r="429" spans="3:20" ht="19.5" customHeight="1" thickTop="1" thickBot="1" x14ac:dyDescent="0.25">
      <c r="C429" s="58"/>
      <c r="D429" s="58"/>
      <c r="E429" s="58"/>
      <c r="F429" s="58"/>
      <c r="G429" s="58"/>
      <c r="H429" s="58"/>
      <c r="I429" s="59"/>
      <c r="J429" s="60"/>
      <c r="K429" s="57">
        <f t="shared" ca="1" si="37"/>
        <v>114050</v>
      </c>
      <c r="P429" s="188" t="e">
        <f t="shared" si="36"/>
        <v>#N/A</v>
      </c>
      <c r="Q429" s="191" t="e">
        <f t="shared" si="34"/>
        <v>#N/A</v>
      </c>
      <c r="R429" s="191" t="e">
        <f t="shared" si="35"/>
        <v>#N/A</v>
      </c>
      <c r="S429" s="191" t="e">
        <f t="shared" si="38"/>
        <v>#N/A</v>
      </c>
      <c r="T429" s="192" t="e">
        <f>VLOOKUP(D429,'PC Receitas'!$N$4:$O$14,2,FALSE)</f>
        <v>#N/A</v>
      </c>
    </row>
    <row r="430" spans="3:20" ht="19.5" customHeight="1" thickTop="1" thickBot="1" x14ac:dyDescent="0.25">
      <c r="C430" s="58"/>
      <c r="D430" s="58"/>
      <c r="E430" s="58"/>
      <c r="F430" s="58"/>
      <c r="G430" s="58"/>
      <c r="H430" s="58"/>
      <c r="I430" s="59"/>
      <c r="J430" s="60"/>
      <c r="K430" s="57">
        <f t="shared" ca="1" si="37"/>
        <v>114050</v>
      </c>
      <c r="P430" s="188" t="e">
        <f t="shared" si="36"/>
        <v>#N/A</v>
      </c>
      <c r="Q430" s="191" t="e">
        <f t="shared" si="34"/>
        <v>#N/A</v>
      </c>
      <c r="R430" s="191" t="e">
        <f t="shared" si="35"/>
        <v>#N/A</v>
      </c>
      <c r="S430" s="191" t="e">
        <f t="shared" si="38"/>
        <v>#N/A</v>
      </c>
      <c r="T430" s="192" t="e">
        <f>VLOOKUP(D430,'PC Receitas'!$N$4:$O$14,2,FALSE)</f>
        <v>#N/A</v>
      </c>
    </row>
    <row r="431" spans="3:20" ht="19.5" customHeight="1" thickTop="1" thickBot="1" x14ac:dyDescent="0.25">
      <c r="C431" s="58"/>
      <c r="D431" s="58"/>
      <c r="E431" s="58"/>
      <c r="F431" s="58"/>
      <c r="G431" s="58"/>
      <c r="H431" s="58"/>
      <c r="I431" s="59"/>
      <c r="J431" s="60"/>
      <c r="K431" s="57">
        <f t="shared" ca="1" si="37"/>
        <v>114050</v>
      </c>
      <c r="P431" s="188" t="e">
        <f t="shared" si="36"/>
        <v>#N/A</v>
      </c>
      <c r="Q431" s="191" t="e">
        <f t="shared" si="34"/>
        <v>#N/A</v>
      </c>
      <c r="R431" s="191" t="e">
        <f t="shared" si="35"/>
        <v>#N/A</v>
      </c>
      <c r="S431" s="191" t="e">
        <f t="shared" si="38"/>
        <v>#N/A</v>
      </c>
      <c r="T431" s="192" t="e">
        <f>VLOOKUP(D431,'PC Receitas'!$N$4:$O$14,2,FALSE)</f>
        <v>#N/A</v>
      </c>
    </row>
    <row r="432" spans="3:20" ht="19.5" customHeight="1" thickTop="1" thickBot="1" x14ac:dyDescent="0.25">
      <c r="C432" s="58"/>
      <c r="D432" s="58"/>
      <c r="E432" s="58"/>
      <c r="F432" s="58"/>
      <c r="G432" s="58"/>
      <c r="H432" s="58"/>
      <c r="I432" s="59"/>
      <c r="J432" s="60"/>
      <c r="K432" s="57">
        <f t="shared" ca="1" si="37"/>
        <v>114050</v>
      </c>
      <c r="P432" s="188" t="e">
        <f t="shared" si="36"/>
        <v>#N/A</v>
      </c>
      <c r="Q432" s="191" t="e">
        <f t="shared" si="34"/>
        <v>#N/A</v>
      </c>
      <c r="R432" s="191" t="e">
        <f t="shared" si="35"/>
        <v>#N/A</v>
      </c>
      <c r="S432" s="191" t="e">
        <f t="shared" si="38"/>
        <v>#N/A</v>
      </c>
      <c r="T432" s="192" t="e">
        <f>VLOOKUP(D432,'PC Receitas'!$N$4:$O$14,2,FALSE)</f>
        <v>#N/A</v>
      </c>
    </row>
    <row r="433" spans="3:20" ht="19.5" customHeight="1" thickTop="1" thickBot="1" x14ac:dyDescent="0.25">
      <c r="C433" s="58"/>
      <c r="D433" s="58"/>
      <c r="E433" s="58"/>
      <c r="F433" s="58"/>
      <c r="G433" s="58"/>
      <c r="H433" s="58"/>
      <c r="I433" s="59"/>
      <c r="J433" s="60"/>
      <c r="K433" s="57">
        <f t="shared" ca="1" si="37"/>
        <v>114050</v>
      </c>
      <c r="P433" s="188" t="e">
        <f t="shared" si="36"/>
        <v>#N/A</v>
      </c>
      <c r="Q433" s="191" t="e">
        <f t="shared" si="34"/>
        <v>#N/A</v>
      </c>
      <c r="R433" s="191" t="e">
        <f t="shared" si="35"/>
        <v>#N/A</v>
      </c>
      <c r="S433" s="191" t="e">
        <f t="shared" si="38"/>
        <v>#N/A</v>
      </c>
      <c r="T433" s="192" t="e">
        <f>VLOOKUP(D433,'PC Receitas'!$N$4:$O$14,2,FALSE)</f>
        <v>#N/A</v>
      </c>
    </row>
    <row r="434" spans="3:20" ht="19.5" customHeight="1" thickTop="1" thickBot="1" x14ac:dyDescent="0.25">
      <c r="C434" s="58"/>
      <c r="D434" s="58"/>
      <c r="E434" s="58"/>
      <c r="F434" s="58"/>
      <c r="G434" s="58"/>
      <c r="H434" s="58"/>
      <c r="I434" s="59"/>
      <c r="J434" s="60"/>
      <c r="K434" s="57">
        <f t="shared" ca="1" si="37"/>
        <v>114050</v>
      </c>
      <c r="P434" s="188" t="e">
        <f t="shared" si="36"/>
        <v>#N/A</v>
      </c>
      <c r="Q434" s="191" t="e">
        <f t="shared" si="34"/>
        <v>#N/A</v>
      </c>
      <c r="R434" s="191" t="e">
        <f t="shared" si="35"/>
        <v>#N/A</v>
      </c>
      <c r="S434" s="191" t="e">
        <f t="shared" si="38"/>
        <v>#N/A</v>
      </c>
      <c r="T434" s="192" t="e">
        <f>VLOOKUP(D434,'PC Receitas'!$N$4:$O$14,2,FALSE)</f>
        <v>#N/A</v>
      </c>
    </row>
    <row r="435" spans="3:20" ht="19.5" customHeight="1" thickTop="1" thickBot="1" x14ac:dyDescent="0.25">
      <c r="C435" s="58"/>
      <c r="D435" s="58"/>
      <c r="E435" s="58"/>
      <c r="F435" s="58"/>
      <c r="G435" s="58"/>
      <c r="H435" s="58"/>
      <c r="I435" s="59"/>
      <c r="J435" s="60"/>
      <c r="K435" s="57">
        <f t="shared" ca="1" si="37"/>
        <v>114050</v>
      </c>
      <c r="P435" s="188" t="e">
        <f t="shared" si="36"/>
        <v>#N/A</v>
      </c>
      <c r="Q435" s="191" t="e">
        <f t="shared" si="34"/>
        <v>#N/A</v>
      </c>
      <c r="R435" s="191" t="e">
        <f t="shared" si="35"/>
        <v>#N/A</v>
      </c>
      <c r="S435" s="191" t="e">
        <f t="shared" si="38"/>
        <v>#N/A</v>
      </c>
      <c r="T435" s="192" t="e">
        <f>VLOOKUP(D435,'PC Receitas'!$N$4:$O$14,2,FALSE)</f>
        <v>#N/A</v>
      </c>
    </row>
    <row r="436" spans="3:20" ht="19.5" customHeight="1" thickTop="1" thickBot="1" x14ac:dyDescent="0.25">
      <c r="C436" s="58"/>
      <c r="D436" s="58"/>
      <c r="E436" s="58"/>
      <c r="F436" s="58"/>
      <c r="G436" s="58"/>
      <c r="H436" s="58"/>
      <c r="I436" s="59"/>
      <c r="J436" s="60"/>
      <c r="K436" s="57">
        <f t="shared" ca="1" si="37"/>
        <v>114050</v>
      </c>
      <c r="P436" s="188" t="e">
        <f t="shared" si="36"/>
        <v>#N/A</v>
      </c>
      <c r="Q436" s="191" t="e">
        <f t="shared" si="34"/>
        <v>#N/A</v>
      </c>
      <c r="R436" s="191" t="e">
        <f t="shared" si="35"/>
        <v>#N/A</v>
      </c>
      <c r="S436" s="191" t="e">
        <f t="shared" si="38"/>
        <v>#N/A</v>
      </c>
      <c r="T436" s="192" t="e">
        <f>VLOOKUP(D436,'PC Receitas'!$N$4:$O$14,2,FALSE)</f>
        <v>#N/A</v>
      </c>
    </row>
    <row r="437" spans="3:20" ht="19.5" customHeight="1" thickTop="1" thickBot="1" x14ac:dyDescent="0.25">
      <c r="C437" s="58"/>
      <c r="D437" s="58"/>
      <c r="E437" s="58"/>
      <c r="F437" s="58"/>
      <c r="G437" s="58"/>
      <c r="H437" s="58"/>
      <c r="I437" s="59"/>
      <c r="J437" s="60"/>
      <c r="K437" s="57">
        <f t="shared" ca="1" si="37"/>
        <v>114050</v>
      </c>
      <c r="P437" s="188" t="e">
        <f t="shared" si="36"/>
        <v>#N/A</v>
      </c>
      <c r="Q437" s="191" t="e">
        <f t="shared" si="34"/>
        <v>#N/A</v>
      </c>
      <c r="R437" s="191" t="e">
        <f t="shared" si="35"/>
        <v>#N/A</v>
      </c>
      <c r="S437" s="191" t="e">
        <f t="shared" si="38"/>
        <v>#N/A</v>
      </c>
      <c r="T437" s="192" t="e">
        <f>VLOOKUP(D437,'PC Receitas'!$N$4:$O$14,2,FALSE)</f>
        <v>#N/A</v>
      </c>
    </row>
    <row r="438" spans="3:20" ht="19.5" customHeight="1" thickTop="1" thickBot="1" x14ac:dyDescent="0.25">
      <c r="C438" s="58"/>
      <c r="D438" s="58"/>
      <c r="E438" s="58"/>
      <c r="F438" s="58"/>
      <c r="G438" s="58"/>
      <c r="H438" s="58"/>
      <c r="I438" s="59"/>
      <c r="J438" s="60"/>
      <c r="K438" s="57">
        <f t="shared" ca="1" si="37"/>
        <v>114050</v>
      </c>
      <c r="P438" s="188" t="e">
        <f t="shared" si="36"/>
        <v>#N/A</v>
      </c>
      <c r="Q438" s="191" t="e">
        <f t="shared" si="34"/>
        <v>#N/A</v>
      </c>
      <c r="R438" s="191" t="e">
        <f t="shared" si="35"/>
        <v>#N/A</v>
      </c>
      <c r="S438" s="191" t="e">
        <f t="shared" si="38"/>
        <v>#N/A</v>
      </c>
      <c r="T438" s="192" t="e">
        <f>VLOOKUP(D438,'PC Receitas'!$N$4:$O$14,2,FALSE)</f>
        <v>#N/A</v>
      </c>
    </row>
    <row r="439" spans="3:20" ht="19.5" customHeight="1" thickTop="1" thickBot="1" x14ac:dyDescent="0.25">
      <c r="C439" s="58"/>
      <c r="D439" s="58"/>
      <c r="E439" s="58"/>
      <c r="F439" s="58"/>
      <c r="G439" s="58"/>
      <c r="H439" s="58"/>
      <c r="I439" s="59"/>
      <c r="J439" s="60"/>
      <c r="K439" s="57">
        <f t="shared" ca="1" si="37"/>
        <v>114050</v>
      </c>
      <c r="P439" s="188" t="e">
        <f t="shared" si="36"/>
        <v>#N/A</v>
      </c>
      <c r="Q439" s="191" t="e">
        <f t="shared" si="34"/>
        <v>#N/A</v>
      </c>
      <c r="R439" s="191" t="e">
        <f t="shared" si="35"/>
        <v>#N/A</v>
      </c>
      <c r="S439" s="191" t="e">
        <f t="shared" si="38"/>
        <v>#N/A</v>
      </c>
      <c r="T439" s="192" t="e">
        <f>VLOOKUP(D439,'PC Receitas'!$N$4:$O$14,2,FALSE)</f>
        <v>#N/A</v>
      </c>
    </row>
    <row r="440" spans="3:20" ht="19.5" customHeight="1" thickTop="1" thickBot="1" x14ac:dyDescent="0.25">
      <c r="C440" s="58"/>
      <c r="D440" s="58"/>
      <c r="E440" s="58"/>
      <c r="F440" s="58"/>
      <c r="G440" s="58"/>
      <c r="H440" s="58"/>
      <c r="I440" s="59"/>
      <c r="J440" s="60"/>
      <c r="K440" s="57">
        <f t="shared" ca="1" si="37"/>
        <v>114050</v>
      </c>
      <c r="P440" s="188" t="e">
        <f t="shared" si="36"/>
        <v>#N/A</v>
      </c>
      <c r="Q440" s="191" t="e">
        <f t="shared" si="34"/>
        <v>#N/A</v>
      </c>
      <c r="R440" s="191" t="e">
        <f t="shared" si="35"/>
        <v>#N/A</v>
      </c>
      <c r="S440" s="191" t="e">
        <f t="shared" si="38"/>
        <v>#N/A</v>
      </c>
      <c r="T440" s="192" t="e">
        <f>VLOOKUP(D440,'PC Receitas'!$N$4:$O$14,2,FALSE)</f>
        <v>#N/A</v>
      </c>
    </row>
    <row r="441" spans="3:20" ht="19.5" customHeight="1" thickTop="1" thickBot="1" x14ac:dyDescent="0.25">
      <c r="C441" s="58"/>
      <c r="D441" s="58"/>
      <c r="E441" s="58"/>
      <c r="F441" s="58"/>
      <c r="G441" s="58"/>
      <c r="H441" s="58"/>
      <c r="I441" s="59"/>
      <c r="J441" s="60"/>
      <c r="K441" s="57">
        <f t="shared" ca="1" si="37"/>
        <v>114050</v>
      </c>
      <c r="P441" s="188" t="e">
        <f t="shared" si="36"/>
        <v>#N/A</v>
      </c>
      <c r="Q441" s="191" t="e">
        <f t="shared" si="34"/>
        <v>#N/A</v>
      </c>
      <c r="R441" s="191" t="e">
        <f t="shared" si="35"/>
        <v>#N/A</v>
      </c>
      <c r="S441" s="191" t="e">
        <f t="shared" si="38"/>
        <v>#N/A</v>
      </c>
      <c r="T441" s="192" t="e">
        <f>VLOOKUP(D441,'PC Receitas'!$N$4:$O$14,2,FALSE)</f>
        <v>#N/A</v>
      </c>
    </row>
    <row r="442" spans="3:20" ht="19.5" customHeight="1" thickTop="1" thickBot="1" x14ac:dyDescent="0.25">
      <c r="C442" s="58"/>
      <c r="D442" s="58"/>
      <c r="E442" s="58"/>
      <c r="F442" s="58"/>
      <c r="G442" s="58"/>
      <c r="H442" s="58"/>
      <c r="I442" s="59"/>
      <c r="J442" s="60"/>
      <c r="K442" s="57">
        <f t="shared" ca="1" si="37"/>
        <v>114050</v>
      </c>
      <c r="P442" s="188" t="e">
        <f t="shared" si="36"/>
        <v>#N/A</v>
      </c>
      <c r="Q442" s="191" t="e">
        <f t="shared" si="34"/>
        <v>#N/A</v>
      </c>
      <c r="R442" s="191" t="e">
        <f t="shared" si="35"/>
        <v>#N/A</v>
      </c>
      <c r="S442" s="191" t="e">
        <f t="shared" si="38"/>
        <v>#N/A</v>
      </c>
      <c r="T442" s="192" t="e">
        <f>VLOOKUP(D442,'PC Receitas'!$N$4:$O$14,2,FALSE)</f>
        <v>#N/A</v>
      </c>
    </row>
    <row r="443" spans="3:20" ht="19.5" customHeight="1" thickTop="1" thickBot="1" x14ac:dyDescent="0.25">
      <c r="C443" s="58"/>
      <c r="D443" s="58"/>
      <c r="E443" s="58"/>
      <c r="F443" s="58"/>
      <c r="G443" s="58"/>
      <c r="H443" s="58"/>
      <c r="I443" s="59"/>
      <c r="J443" s="60"/>
      <c r="K443" s="57">
        <f t="shared" ca="1" si="37"/>
        <v>114050</v>
      </c>
      <c r="P443" s="188" t="e">
        <f t="shared" si="36"/>
        <v>#N/A</v>
      </c>
      <c r="Q443" s="191" t="e">
        <f t="shared" si="34"/>
        <v>#N/A</v>
      </c>
      <c r="R443" s="191" t="e">
        <f t="shared" si="35"/>
        <v>#N/A</v>
      </c>
      <c r="S443" s="191" t="e">
        <f t="shared" si="38"/>
        <v>#N/A</v>
      </c>
      <c r="T443" s="192" t="e">
        <f>VLOOKUP(D443,'PC Receitas'!$N$4:$O$14,2,FALSE)</f>
        <v>#N/A</v>
      </c>
    </row>
    <row r="444" spans="3:20" ht="19.5" customHeight="1" thickTop="1" thickBot="1" x14ac:dyDescent="0.25">
      <c r="C444" s="58"/>
      <c r="D444" s="58"/>
      <c r="E444" s="58"/>
      <c r="F444" s="58"/>
      <c r="G444" s="58"/>
      <c r="H444" s="58"/>
      <c r="I444" s="59"/>
      <c r="J444" s="60"/>
      <c r="K444" s="57">
        <f t="shared" ca="1" si="37"/>
        <v>114050</v>
      </c>
      <c r="P444" s="188" t="e">
        <f t="shared" si="36"/>
        <v>#N/A</v>
      </c>
      <c r="Q444" s="191" t="e">
        <f t="shared" si="34"/>
        <v>#N/A</v>
      </c>
      <c r="R444" s="191" t="e">
        <f t="shared" si="35"/>
        <v>#N/A</v>
      </c>
      <c r="S444" s="191" t="e">
        <f t="shared" si="38"/>
        <v>#N/A</v>
      </c>
      <c r="T444" s="192" t="e">
        <f>VLOOKUP(D444,'PC Receitas'!$N$4:$O$14,2,FALSE)</f>
        <v>#N/A</v>
      </c>
    </row>
    <row r="445" spans="3:20" ht="19.5" customHeight="1" thickTop="1" thickBot="1" x14ac:dyDescent="0.25">
      <c r="C445" s="58"/>
      <c r="D445" s="58"/>
      <c r="E445" s="58"/>
      <c r="F445" s="58"/>
      <c r="G445" s="58"/>
      <c r="H445" s="58"/>
      <c r="I445" s="59"/>
      <c r="J445" s="60"/>
      <c r="K445" s="57">
        <f t="shared" ca="1" si="37"/>
        <v>114050</v>
      </c>
      <c r="P445" s="188" t="e">
        <f t="shared" si="36"/>
        <v>#N/A</v>
      </c>
      <c r="Q445" s="191" t="e">
        <f t="shared" si="34"/>
        <v>#N/A</v>
      </c>
      <c r="R445" s="191" t="e">
        <f t="shared" si="35"/>
        <v>#N/A</v>
      </c>
      <c r="S445" s="191" t="e">
        <f t="shared" si="38"/>
        <v>#N/A</v>
      </c>
      <c r="T445" s="192" t="e">
        <f>VLOOKUP(D445,'PC Receitas'!$N$4:$O$14,2,FALSE)</f>
        <v>#N/A</v>
      </c>
    </row>
    <row r="446" spans="3:20" ht="19.5" customHeight="1" thickTop="1" thickBot="1" x14ac:dyDescent="0.25">
      <c r="C446" s="58"/>
      <c r="D446" s="58"/>
      <c r="E446" s="58"/>
      <c r="F446" s="58"/>
      <c r="G446" s="58"/>
      <c r="H446" s="58"/>
      <c r="I446" s="59"/>
      <c r="J446" s="60"/>
      <c r="K446" s="57">
        <f t="shared" ca="1" si="37"/>
        <v>114050</v>
      </c>
      <c r="P446" s="188" t="e">
        <f t="shared" si="36"/>
        <v>#N/A</v>
      </c>
      <c r="Q446" s="191" t="e">
        <f t="shared" si="34"/>
        <v>#N/A</v>
      </c>
      <c r="R446" s="191" t="e">
        <f t="shared" si="35"/>
        <v>#N/A</v>
      </c>
      <c r="S446" s="191" t="e">
        <f t="shared" si="38"/>
        <v>#N/A</v>
      </c>
      <c r="T446" s="192" t="e">
        <f>VLOOKUP(D446,'PC Receitas'!$N$4:$O$14,2,FALSE)</f>
        <v>#N/A</v>
      </c>
    </row>
    <row r="447" spans="3:20" ht="19.5" customHeight="1" thickTop="1" thickBot="1" x14ac:dyDescent="0.25">
      <c r="C447" s="58"/>
      <c r="D447" s="58"/>
      <c r="E447" s="58"/>
      <c r="F447" s="58"/>
      <c r="G447" s="58"/>
      <c r="H447" s="58"/>
      <c r="I447" s="59"/>
      <c r="J447" s="60"/>
      <c r="K447" s="57">
        <f t="shared" ca="1" si="37"/>
        <v>114050</v>
      </c>
      <c r="P447" s="188" t="e">
        <f t="shared" si="36"/>
        <v>#N/A</v>
      </c>
      <c r="Q447" s="191" t="e">
        <f t="shared" si="34"/>
        <v>#N/A</v>
      </c>
      <c r="R447" s="191" t="e">
        <f t="shared" si="35"/>
        <v>#N/A</v>
      </c>
      <c r="S447" s="191" t="e">
        <f t="shared" si="38"/>
        <v>#N/A</v>
      </c>
      <c r="T447" s="192" t="e">
        <f>VLOOKUP(D447,'PC Receitas'!$N$4:$O$14,2,FALSE)</f>
        <v>#N/A</v>
      </c>
    </row>
    <row r="448" spans="3:20" ht="19.5" customHeight="1" thickTop="1" thickBot="1" x14ac:dyDescent="0.25">
      <c r="C448" s="58"/>
      <c r="D448" s="58"/>
      <c r="E448" s="58"/>
      <c r="F448" s="58"/>
      <c r="G448" s="58"/>
      <c r="H448" s="58"/>
      <c r="I448" s="59"/>
      <c r="J448" s="60"/>
      <c r="K448" s="57">
        <f t="shared" ca="1" si="37"/>
        <v>114050</v>
      </c>
      <c r="P448" s="188" t="e">
        <f t="shared" si="36"/>
        <v>#N/A</v>
      </c>
      <c r="Q448" s="191" t="e">
        <f t="shared" si="34"/>
        <v>#N/A</v>
      </c>
      <c r="R448" s="191" t="e">
        <f t="shared" si="35"/>
        <v>#N/A</v>
      </c>
      <c r="S448" s="191" t="e">
        <f t="shared" si="38"/>
        <v>#N/A</v>
      </c>
      <c r="T448" s="192" t="e">
        <f>VLOOKUP(D448,'PC Receitas'!$N$4:$O$14,2,FALSE)</f>
        <v>#N/A</v>
      </c>
    </row>
    <row r="449" spans="3:20" ht="19.5" customHeight="1" thickTop="1" thickBot="1" x14ac:dyDescent="0.25">
      <c r="C449" s="58"/>
      <c r="D449" s="58"/>
      <c r="E449" s="58"/>
      <c r="F449" s="58"/>
      <c r="G449" s="58"/>
      <c r="H449" s="58"/>
      <c r="I449" s="59"/>
      <c r="J449" s="60"/>
      <c r="K449" s="57">
        <f t="shared" ca="1" si="37"/>
        <v>114050</v>
      </c>
      <c r="P449" s="188" t="e">
        <f t="shared" si="36"/>
        <v>#N/A</v>
      </c>
      <c r="Q449" s="191" t="e">
        <f t="shared" si="34"/>
        <v>#N/A</v>
      </c>
      <c r="R449" s="191" t="e">
        <f t="shared" si="35"/>
        <v>#N/A</v>
      </c>
      <c r="S449" s="191" t="e">
        <f t="shared" si="38"/>
        <v>#N/A</v>
      </c>
      <c r="T449" s="192" t="e">
        <f>VLOOKUP(D449,'PC Receitas'!$N$4:$O$14,2,FALSE)</f>
        <v>#N/A</v>
      </c>
    </row>
    <row r="450" spans="3:20" ht="19.5" customHeight="1" thickTop="1" thickBot="1" x14ac:dyDescent="0.25">
      <c r="C450" s="58"/>
      <c r="D450" s="58"/>
      <c r="E450" s="58"/>
      <c r="F450" s="58"/>
      <c r="G450" s="58"/>
      <c r="H450" s="58"/>
      <c r="I450" s="59"/>
      <c r="J450" s="60"/>
      <c r="K450" s="57">
        <f t="shared" ca="1" si="37"/>
        <v>114050</v>
      </c>
      <c r="P450" s="188" t="e">
        <f t="shared" si="36"/>
        <v>#N/A</v>
      </c>
      <c r="Q450" s="191" t="e">
        <f t="shared" si="34"/>
        <v>#N/A</v>
      </c>
      <c r="R450" s="191" t="e">
        <f t="shared" si="35"/>
        <v>#N/A</v>
      </c>
      <c r="S450" s="191" t="e">
        <f t="shared" si="38"/>
        <v>#N/A</v>
      </c>
      <c r="T450" s="192" t="e">
        <f>VLOOKUP(D450,'PC Receitas'!$N$4:$O$14,2,FALSE)</f>
        <v>#N/A</v>
      </c>
    </row>
    <row r="451" spans="3:20" ht="19.5" customHeight="1" thickTop="1" thickBot="1" x14ac:dyDescent="0.25">
      <c r="C451" s="58"/>
      <c r="D451" s="58"/>
      <c r="E451" s="58"/>
      <c r="F451" s="58"/>
      <c r="G451" s="58"/>
      <c r="H451" s="58"/>
      <c r="I451" s="59"/>
      <c r="J451" s="60"/>
      <c r="K451" s="57">
        <f t="shared" ca="1" si="37"/>
        <v>114050</v>
      </c>
      <c r="P451" s="188" t="e">
        <f t="shared" si="36"/>
        <v>#N/A</v>
      </c>
      <c r="Q451" s="191" t="e">
        <f t="shared" si="34"/>
        <v>#N/A</v>
      </c>
      <c r="R451" s="191" t="e">
        <f t="shared" si="35"/>
        <v>#N/A</v>
      </c>
      <c r="S451" s="191" t="e">
        <f t="shared" si="38"/>
        <v>#N/A</v>
      </c>
      <c r="T451" s="192" t="e">
        <f>VLOOKUP(D451,'PC Receitas'!$N$4:$O$14,2,FALSE)</f>
        <v>#N/A</v>
      </c>
    </row>
    <row r="452" spans="3:20" ht="19.5" customHeight="1" thickTop="1" thickBot="1" x14ac:dyDescent="0.25">
      <c r="C452" s="58"/>
      <c r="D452" s="58"/>
      <c r="E452" s="58"/>
      <c r="F452" s="58"/>
      <c r="G452" s="58"/>
      <c r="H452" s="58"/>
      <c r="I452" s="59"/>
      <c r="J452" s="60"/>
      <c r="K452" s="57">
        <f t="shared" ca="1" si="37"/>
        <v>114050</v>
      </c>
      <c r="P452" s="188" t="e">
        <f t="shared" si="36"/>
        <v>#N/A</v>
      </c>
      <c r="Q452" s="191" t="e">
        <f t="shared" si="34"/>
        <v>#N/A</v>
      </c>
      <c r="R452" s="191" t="e">
        <f t="shared" si="35"/>
        <v>#N/A</v>
      </c>
      <c r="S452" s="191" t="e">
        <f t="shared" si="38"/>
        <v>#N/A</v>
      </c>
      <c r="T452" s="192" t="e">
        <f>VLOOKUP(D452,'PC Receitas'!$N$4:$O$14,2,FALSE)</f>
        <v>#N/A</v>
      </c>
    </row>
    <row r="453" spans="3:20" ht="19.5" customHeight="1" thickTop="1" thickBot="1" x14ac:dyDescent="0.25">
      <c r="C453" s="58"/>
      <c r="D453" s="58"/>
      <c r="E453" s="58"/>
      <c r="F453" s="58"/>
      <c r="G453" s="58"/>
      <c r="H453" s="58"/>
      <c r="I453" s="59"/>
      <c r="J453" s="60"/>
      <c r="K453" s="57">
        <f t="shared" ca="1" si="37"/>
        <v>114050</v>
      </c>
      <c r="P453" s="188" t="e">
        <f t="shared" si="36"/>
        <v>#N/A</v>
      </c>
      <c r="Q453" s="191" t="e">
        <f t="shared" si="34"/>
        <v>#N/A</v>
      </c>
      <c r="R453" s="191" t="e">
        <f t="shared" si="35"/>
        <v>#N/A</v>
      </c>
      <c r="S453" s="191" t="e">
        <f t="shared" si="38"/>
        <v>#N/A</v>
      </c>
      <c r="T453" s="192" t="e">
        <f>VLOOKUP(D453,'PC Receitas'!$N$4:$O$14,2,FALSE)</f>
        <v>#N/A</v>
      </c>
    </row>
    <row r="454" spans="3:20" ht="19.5" customHeight="1" thickTop="1" thickBot="1" x14ac:dyDescent="0.25">
      <c r="C454" s="58"/>
      <c r="D454" s="58"/>
      <c r="E454" s="58"/>
      <c r="F454" s="58"/>
      <c r="G454" s="58"/>
      <c r="H454" s="58"/>
      <c r="I454" s="59"/>
      <c r="J454" s="60"/>
      <c r="K454" s="57">
        <f t="shared" ca="1" si="37"/>
        <v>114050</v>
      </c>
      <c r="P454" s="188" t="e">
        <f t="shared" si="36"/>
        <v>#N/A</v>
      </c>
      <c r="Q454" s="191" t="e">
        <f t="shared" ref="Q454:Q517" si="39">IF(T454="Despesas_de_Moradia","Despesa",IF(T454="Despesas_com_Alimentacao","Despesa",IF(T454="Despesas_com_Saude","Despesa","")))</f>
        <v>#N/A</v>
      </c>
      <c r="R454" s="191" t="e">
        <f t="shared" ref="R454:R517" si="40">IF(T454="Renda_Familiar","Receita",IF(T454="Receitas_com_Aplicacoes_Financeiras","Receita",IF(T454="Outras_Receitas","Receita","")))</f>
        <v>#N/A</v>
      </c>
      <c r="S454" s="191" t="e">
        <f t="shared" si="38"/>
        <v>#N/A</v>
      </c>
      <c r="T454" s="192" t="e">
        <f>VLOOKUP(D454,'PC Receitas'!$N$4:$O$14,2,FALSE)</f>
        <v>#N/A</v>
      </c>
    </row>
    <row r="455" spans="3:20" ht="19.5" customHeight="1" thickTop="1" thickBot="1" x14ac:dyDescent="0.25">
      <c r="C455" s="58"/>
      <c r="D455" s="58"/>
      <c r="E455" s="58"/>
      <c r="F455" s="58"/>
      <c r="G455" s="58"/>
      <c r="H455" s="58"/>
      <c r="I455" s="59"/>
      <c r="J455" s="60"/>
      <c r="K455" s="57">
        <f t="shared" ca="1" si="37"/>
        <v>114050</v>
      </c>
      <c r="P455" s="188" t="e">
        <f t="shared" si="36"/>
        <v>#N/A</v>
      </c>
      <c r="Q455" s="191" t="e">
        <f t="shared" si="39"/>
        <v>#N/A</v>
      </c>
      <c r="R455" s="191" t="e">
        <f t="shared" si="40"/>
        <v>#N/A</v>
      </c>
      <c r="S455" s="191" t="e">
        <f t="shared" si="38"/>
        <v>#N/A</v>
      </c>
      <c r="T455" s="192" t="e">
        <f>VLOOKUP(D455,'PC Receitas'!$N$4:$O$14,2,FALSE)</f>
        <v>#N/A</v>
      </c>
    </row>
    <row r="456" spans="3:20" ht="19.5" customHeight="1" thickTop="1" thickBot="1" x14ac:dyDescent="0.25">
      <c r="C456" s="58"/>
      <c r="D456" s="58"/>
      <c r="E456" s="58"/>
      <c r="F456" s="58"/>
      <c r="G456" s="58"/>
      <c r="H456" s="58"/>
      <c r="I456" s="59"/>
      <c r="J456" s="60"/>
      <c r="K456" s="57">
        <f t="shared" ca="1" si="37"/>
        <v>114050</v>
      </c>
      <c r="P456" s="188" t="e">
        <f t="shared" si="36"/>
        <v>#N/A</v>
      </c>
      <c r="Q456" s="191" t="e">
        <f t="shared" si="39"/>
        <v>#N/A</v>
      </c>
      <c r="R456" s="191" t="e">
        <f t="shared" si="40"/>
        <v>#N/A</v>
      </c>
      <c r="S456" s="191" t="e">
        <f t="shared" si="38"/>
        <v>#N/A</v>
      </c>
      <c r="T456" s="192" t="e">
        <f>VLOOKUP(D456,'PC Receitas'!$N$4:$O$14,2,FALSE)</f>
        <v>#N/A</v>
      </c>
    </row>
    <row r="457" spans="3:20" ht="19.5" customHeight="1" thickTop="1" thickBot="1" x14ac:dyDescent="0.25">
      <c r="C457" s="58"/>
      <c r="D457" s="58"/>
      <c r="E457" s="58"/>
      <c r="F457" s="58"/>
      <c r="G457" s="58"/>
      <c r="H457" s="58"/>
      <c r="I457" s="59"/>
      <c r="J457" s="60"/>
      <c r="K457" s="57">
        <f t="shared" ca="1" si="37"/>
        <v>114050</v>
      </c>
      <c r="P457" s="188" t="e">
        <f t="shared" si="36"/>
        <v>#N/A</v>
      </c>
      <c r="Q457" s="191" t="e">
        <f t="shared" si="39"/>
        <v>#N/A</v>
      </c>
      <c r="R457" s="191" t="e">
        <f t="shared" si="40"/>
        <v>#N/A</v>
      </c>
      <c r="S457" s="191" t="e">
        <f t="shared" si="38"/>
        <v>#N/A</v>
      </c>
      <c r="T457" s="192" t="e">
        <f>VLOOKUP(D457,'PC Receitas'!$N$4:$O$14,2,FALSE)</f>
        <v>#N/A</v>
      </c>
    </row>
    <row r="458" spans="3:20" ht="19.5" customHeight="1" thickTop="1" thickBot="1" x14ac:dyDescent="0.25">
      <c r="C458" s="58"/>
      <c r="D458" s="58"/>
      <c r="E458" s="58"/>
      <c r="F458" s="58"/>
      <c r="G458" s="58"/>
      <c r="H458" s="58"/>
      <c r="I458" s="59"/>
      <c r="J458" s="60"/>
      <c r="K458" s="57">
        <f t="shared" ca="1" si="37"/>
        <v>114050</v>
      </c>
      <c r="P458" s="188" t="e">
        <f t="shared" si="36"/>
        <v>#N/A</v>
      </c>
      <c r="Q458" s="191" t="e">
        <f t="shared" si="39"/>
        <v>#N/A</v>
      </c>
      <c r="R458" s="191" t="e">
        <f t="shared" si="40"/>
        <v>#N/A</v>
      </c>
      <c r="S458" s="191" t="e">
        <f t="shared" si="38"/>
        <v>#N/A</v>
      </c>
      <c r="T458" s="192" t="e">
        <f>VLOOKUP(D458,'PC Receitas'!$N$4:$O$14,2,FALSE)</f>
        <v>#N/A</v>
      </c>
    </row>
    <row r="459" spans="3:20" ht="19.5" customHeight="1" thickTop="1" thickBot="1" x14ac:dyDescent="0.25">
      <c r="C459" s="58"/>
      <c r="D459" s="58"/>
      <c r="E459" s="58"/>
      <c r="F459" s="58"/>
      <c r="G459" s="58"/>
      <c r="H459" s="58"/>
      <c r="I459" s="59"/>
      <c r="J459" s="60"/>
      <c r="K459" s="57">
        <f t="shared" ca="1" si="37"/>
        <v>114050</v>
      </c>
      <c r="P459" s="188" t="e">
        <f t="shared" si="36"/>
        <v>#N/A</v>
      </c>
      <c r="Q459" s="191" t="e">
        <f t="shared" si="39"/>
        <v>#N/A</v>
      </c>
      <c r="R459" s="191" t="e">
        <f t="shared" si="40"/>
        <v>#N/A</v>
      </c>
      <c r="S459" s="191" t="e">
        <f t="shared" si="38"/>
        <v>#N/A</v>
      </c>
      <c r="T459" s="192" t="e">
        <f>VLOOKUP(D459,'PC Receitas'!$N$4:$O$14,2,FALSE)</f>
        <v>#N/A</v>
      </c>
    </row>
    <row r="460" spans="3:20" ht="19.5" customHeight="1" thickTop="1" thickBot="1" x14ac:dyDescent="0.25">
      <c r="C460" s="58"/>
      <c r="D460" s="58"/>
      <c r="E460" s="58"/>
      <c r="F460" s="58"/>
      <c r="G460" s="58"/>
      <c r="H460" s="58"/>
      <c r="I460" s="59"/>
      <c r="J460" s="60"/>
      <c r="K460" s="57">
        <f t="shared" ca="1" si="37"/>
        <v>114050</v>
      </c>
      <c r="P460" s="188" t="e">
        <f t="shared" si="36"/>
        <v>#N/A</v>
      </c>
      <c r="Q460" s="191" t="e">
        <f t="shared" si="39"/>
        <v>#N/A</v>
      </c>
      <c r="R460" s="191" t="e">
        <f t="shared" si="40"/>
        <v>#N/A</v>
      </c>
      <c r="S460" s="191" t="e">
        <f t="shared" si="38"/>
        <v>#N/A</v>
      </c>
      <c r="T460" s="192" t="e">
        <f>VLOOKUP(D460,'PC Receitas'!$N$4:$O$14,2,FALSE)</f>
        <v>#N/A</v>
      </c>
    </row>
    <row r="461" spans="3:20" ht="19.5" customHeight="1" thickTop="1" thickBot="1" x14ac:dyDescent="0.25">
      <c r="C461" s="58"/>
      <c r="D461" s="58"/>
      <c r="E461" s="58"/>
      <c r="F461" s="58"/>
      <c r="G461" s="58"/>
      <c r="H461" s="58"/>
      <c r="I461" s="59"/>
      <c r="J461" s="60"/>
      <c r="K461" s="57">
        <f t="shared" ca="1" si="37"/>
        <v>114050</v>
      </c>
      <c r="P461" s="188" t="e">
        <f t="shared" si="36"/>
        <v>#N/A</v>
      </c>
      <c r="Q461" s="191" t="e">
        <f t="shared" si="39"/>
        <v>#N/A</v>
      </c>
      <c r="R461" s="191" t="e">
        <f t="shared" si="40"/>
        <v>#N/A</v>
      </c>
      <c r="S461" s="191" t="e">
        <f t="shared" si="38"/>
        <v>#N/A</v>
      </c>
      <c r="T461" s="192" t="e">
        <f>VLOOKUP(D461,'PC Receitas'!$N$4:$O$14,2,FALSE)</f>
        <v>#N/A</v>
      </c>
    </row>
    <row r="462" spans="3:20" ht="19.5" customHeight="1" thickTop="1" thickBot="1" x14ac:dyDescent="0.25">
      <c r="C462" s="58"/>
      <c r="D462" s="58"/>
      <c r="E462" s="58"/>
      <c r="F462" s="58"/>
      <c r="G462" s="58"/>
      <c r="H462" s="58"/>
      <c r="I462" s="59"/>
      <c r="J462" s="60"/>
      <c r="K462" s="57">
        <f t="shared" ca="1" si="37"/>
        <v>114050</v>
      </c>
      <c r="P462" s="188" t="e">
        <f t="shared" si="36"/>
        <v>#N/A</v>
      </c>
      <c r="Q462" s="191" t="e">
        <f t="shared" si="39"/>
        <v>#N/A</v>
      </c>
      <c r="R462" s="191" t="e">
        <f t="shared" si="40"/>
        <v>#N/A</v>
      </c>
      <c r="S462" s="191" t="e">
        <f t="shared" si="38"/>
        <v>#N/A</v>
      </c>
      <c r="T462" s="192" t="e">
        <f>VLOOKUP(D462,'PC Receitas'!$N$4:$O$14,2,FALSE)</f>
        <v>#N/A</v>
      </c>
    </row>
    <row r="463" spans="3:20" ht="19.5" customHeight="1" thickTop="1" thickBot="1" x14ac:dyDescent="0.25">
      <c r="C463" s="58"/>
      <c r="D463" s="58"/>
      <c r="E463" s="58"/>
      <c r="F463" s="58"/>
      <c r="G463" s="58"/>
      <c r="H463" s="58"/>
      <c r="I463" s="59"/>
      <c r="J463" s="60"/>
      <c r="K463" s="57">
        <f t="shared" ca="1" si="37"/>
        <v>114050</v>
      </c>
      <c r="P463" s="188" t="e">
        <f t="shared" si="36"/>
        <v>#N/A</v>
      </c>
      <c r="Q463" s="191" t="e">
        <f t="shared" si="39"/>
        <v>#N/A</v>
      </c>
      <c r="R463" s="191" t="e">
        <f t="shared" si="40"/>
        <v>#N/A</v>
      </c>
      <c r="S463" s="191" t="e">
        <f t="shared" si="38"/>
        <v>#N/A</v>
      </c>
      <c r="T463" s="192" t="e">
        <f>VLOOKUP(D463,'PC Receitas'!$N$4:$O$14,2,FALSE)</f>
        <v>#N/A</v>
      </c>
    </row>
    <row r="464" spans="3:20" ht="19.5" customHeight="1" thickTop="1" thickBot="1" x14ac:dyDescent="0.25">
      <c r="C464" s="58"/>
      <c r="D464" s="58"/>
      <c r="E464" s="58"/>
      <c r="F464" s="58"/>
      <c r="G464" s="58"/>
      <c r="H464" s="58"/>
      <c r="I464" s="59"/>
      <c r="J464" s="60"/>
      <c r="K464" s="57">
        <f t="shared" ca="1" si="37"/>
        <v>114050</v>
      </c>
      <c r="P464" s="188" t="e">
        <f t="shared" ref="P464:P527" si="41">IF(T464="Despesas_com_Transportes","Despesa",IF(T464="Despesas_com_Lazer_e_Informacao","Despesa",IF(T464="Outras_Despesas","Despesa",IF(T464="Imposto_de_Renda","Despesa",IF(T464="Investimentos_Bens","Despesa","")))))</f>
        <v>#N/A</v>
      </c>
      <c r="Q464" s="191" t="e">
        <f t="shared" si="39"/>
        <v>#N/A</v>
      </c>
      <c r="R464" s="191" t="e">
        <f t="shared" si="40"/>
        <v>#N/A</v>
      </c>
      <c r="S464" s="191" t="e">
        <f t="shared" si="38"/>
        <v>#N/A</v>
      </c>
      <c r="T464" s="192" t="e">
        <f>VLOOKUP(D464,'PC Receitas'!$N$4:$O$14,2,FALSE)</f>
        <v>#N/A</v>
      </c>
    </row>
    <row r="465" spans="3:20" ht="19.5" customHeight="1" thickTop="1" thickBot="1" x14ac:dyDescent="0.25">
      <c r="C465" s="58"/>
      <c r="D465" s="58"/>
      <c r="E465" s="58"/>
      <c r="F465" s="58"/>
      <c r="G465" s="58"/>
      <c r="H465" s="58"/>
      <c r="I465" s="59"/>
      <c r="J465" s="60"/>
      <c r="K465" s="57">
        <f t="shared" ca="1" si="37"/>
        <v>114050</v>
      </c>
      <c r="P465" s="188" t="e">
        <f t="shared" si="41"/>
        <v>#N/A</v>
      </c>
      <c r="Q465" s="191" t="e">
        <f t="shared" si="39"/>
        <v>#N/A</v>
      </c>
      <c r="R465" s="191" t="e">
        <f t="shared" si="40"/>
        <v>#N/A</v>
      </c>
      <c r="S465" s="191" t="e">
        <f t="shared" si="38"/>
        <v>#N/A</v>
      </c>
      <c r="T465" s="192" t="e">
        <f>VLOOKUP(D465,'PC Receitas'!$N$4:$O$14,2,FALSE)</f>
        <v>#N/A</v>
      </c>
    </row>
    <row r="466" spans="3:20" ht="19.5" customHeight="1" thickTop="1" thickBot="1" x14ac:dyDescent="0.25">
      <c r="C466" s="58"/>
      <c r="D466" s="58"/>
      <c r="E466" s="58"/>
      <c r="F466" s="58"/>
      <c r="G466" s="58"/>
      <c r="H466" s="58"/>
      <c r="I466" s="59"/>
      <c r="J466" s="60"/>
      <c r="K466" s="57">
        <f t="shared" ca="1" si="37"/>
        <v>114050</v>
      </c>
      <c r="P466" s="188" t="e">
        <f t="shared" si="41"/>
        <v>#N/A</v>
      </c>
      <c r="Q466" s="191" t="e">
        <f t="shared" si="39"/>
        <v>#N/A</v>
      </c>
      <c r="R466" s="191" t="e">
        <f t="shared" si="40"/>
        <v>#N/A</v>
      </c>
      <c r="S466" s="191" t="e">
        <f t="shared" si="38"/>
        <v>#N/A</v>
      </c>
      <c r="T466" s="192"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114050</v>
      </c>
      <c r="P467" s="188" t="e">
        <f t="shared" si="41"/>
        <v>#N/A</v>
      </c>
      <c r="Q467" s="191" t="e">
        <f t="shared" si="39"/>
        <v>#N/A</v>
      </c>
      <c r="R467" s="191" t="e">
        <f t="shared" si="40"/>
        <v>#N/A</v>
      </c>
      <c r="S467" s="191" t="e">
        <f t="shared" si="38"/>
        <v>#N/A</v>
      </c>
      <c r="T467" s="192" t="e">
        <f>VLOOKUP(D467,'PC Receitas'!$N$4:$O$14,2,FALSE)</f>
        <v>#N/A</v>
      </c>
    </row>
    <row r="468" spans="3:20" ht="19.5" customHeight="1" thickTop="1" thickBot="1" x14ac:dyDescent="0.25">
      <c r="C468" s="58"/>
      <c r="D468" s="58"/>
      <c r="E468" s="58"/>
      <c r="F468" s="58"/>
      <c r="G468" s="58"/>
      <c r="H468" s="58"/>
      <c r="I468" s="59"/>
      <c r="J468" s="60"/>
      <c r="K468" s="57">
        <f t="shared" ca="1" si="42"/>
        <v>114050</v>
      </c>
      <c r="P468" s="188" t="e">
        <f t="shared" si="41"/>
        <v>#N/A</v>
      </c>
      <c r="Q468" s="191" t="e">
        <f t="shared" si="39"/>
        <v>#N/A</v>
      </c>
      <c r="R468" s="191" t="e">
        <f t="shared" si="40"/>
        <v>#N/A</v>
      </c>
      <c r="S468" s="191" t="e">
        <f t="shared" ref="S468:S531" si="43">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ca="1" si="42"/>
        <v>114050</v>
      </c>
      <c r="P469" s="188" t="e">
        <f t="shared" si="41"/>
        <v>#N/A</v>
      </c>
      <c r="Q469" s="191" t="e">
        <f t="shared" si="39"/>
        <v>#N/A</v>
      </c>
      <c r="R469" s="191" t="e">
        <f t="shared" si="40"/>
        <v>#N/A</v>
      </c>
      <c r="S469" s="191" t="e">
        <f t="shared" si="43"/>
        <v>#N/A</v>
      </c>
      <c r="T469" s="192" t="e">
        <f>VLOOKUP(D469,'PC Receitas'!$N$4:$O$14,2,FALSE)</f>
        <v>#N/A</v>
      </c>
    </row>
    <row r="470" spans="3:20" ht="19.5" customHeight="1" thickTop="1" thickBot="1" x14ac:dyDescent="0.25">
      <c r="C470" s="58"/>
      <c r="D470" s="58"/>
      <c r="E470" s="58"/>
      <c r="F470" s="58"/>
      <c r="G470" s="58"/>
      <c r="H470" s="58"/>
      <c r="I470" s="59"/>
      <c r="J470" s="60"/>
      <c r="K470" s="57">
        <f t="shared" ca="1" si="42"/>
        <v>114050</v>
      </c>
      <c r="P470" s="188" t="e">
        <f t="shared" si="41"/>
        <v>#N/A</v>
      </c>
      <c r="Q470" s="191" t="e">
        <f t="shared" si="39"/>
        <v>#N/A</v>
      </c>
      <c r="R470" s="191" t="e">
        <f t="shared" si="40"/>
        <v>#N/A</v>
      </c>
      <c r="S470" s="191" t="e">
        <f t="shared" si="43"/>
        <v>#N/A</v>
      </c>
      <c r="T470" s="192" t="e">
        <f>VLOOKUP(D470,'PC Receitas'!$N$4:$O$14,2,FALSE)</f>
        <v>#N/A</v>
      </c>
    </row>
    <row r="471" spans="3:20" ht="19.5" customHeight="1" thickTop="1" thickBot="1" x14ac:dyDescent="0.25">
      <c r="C471" s="58"/>
      <c r="D471" s="58"/>
      <c r="E471" s="58"/>
      <c r="F471" s="58"/>
      <c r="G471" s="58"/>
      <c r="H471" s="58"/>
      <c r="I471" s="59"/>
      <c r="J471" s="60"/>
      <c r="K471" s="57">
        <f t="shared" ca="1" si="42"/>
        <v>114050</v>
      </c>
      <c r="P471" s="188" t="e">
        <f t="shared" si="41"/>
        <v>#N/A</v>
      </c>
      <c r="Q471" s="191" t="e">
        <f t="shared" si="39"/>
        <v>#N/A</v>
      </c>
      <c r="R471" s="191" t="e">
        <f t="shared" si="40"/>
        <v>#N/A</v>
      </c>
      <c r="S471" s="191" t="e">
        <f t="shared" si="43"/>
        <v>#N/A</v>
      </c>
      <c r="T471" s="192" t="e">
        <f>VLOOKUP(D471,'PC Receitas'!$N$4:$O$14,2,FALSE)</f>
        <v>#N/A</v>
      </c>
    </row>
    <row r="472" spans="3:20" ht="19.5" customHeight="1" thickTop="1" thickBot="1" x14ac:dyDescent="0.25">
      <c r="C472" s="58"/>
      <c r="D472" s="58"/>
      <c r="E472" s="58"/>
      <c r="F472" s="58"/>
      <c r="G472" s="58"/>
      <c r="H472" s="58"/>
      <c r="I472" s="59"/>
      <c r="J472" s="60"/>
      <c r="K472" s="57">
        <f t="shared" ca="1" si="42"/>
        <v>114050</v>
      </c>
      <c r="P472" s="188" t="e">
        <f t="shared" si="41"/>
        <v>#N/A</v>
      </c>
      <c r="Q472" s="191" t="e">
        <f t="shared" si="39"/>
        <v>#N/A</v>
      </c>
      <c r="R472" s="191" t="e">
        <f t="shared" si="40"/>
        <v>#N/A</v>
      </c>
      <c r="S472" s="191" t="e">
        <f t="shared" si="43"/>
        <v>#N/A</v>
      </c>
      <c r="T472" s="192" t="e">
        <f>VLOOKUP(D472,'PC Receitas'!$N$4:$O$14,2,FALSE)</f>
        <v>#N/A</v>
      </c>
    </row>
    <row r="473" spans="3:20" ht="19.5" customHeight="1" thickTop="1" thickBot="1" x14ac:dyDescent="0.25">
      <c r="C473" s="58"/>
      <c r="D473" s="58"/>
      <c r="E473" s="58"/>
      <c r="F473" s="58"/>
      <c r="G473" s="58"/>
      <c r="H473" s="58"/>
      <c r="I473" s="59"/>
      <c r="J473" s="60"/>
      <c r="K473" s="57">
        <f t="shared" ca="1" si="42"/>
        <v>114050</v>
      </c>
      <c r="P473" s="188" t="e">
        <f t="shared" si="41"/>
        <v>#N/A</v>
      </c>
      <c r="Q473" s="191" t="e">
        <f t="shared" si="39"/>
        <v>#N/A</v>
      </c>
      <c r="R473" s="191" t="e">
        <f t="shared" si="40"/>
        <v>#N/A</v>
      </c>
      <c r="S473" s="191" t="e">
        <f t="shared" si="43"/>
        <v>#N/A</v>
      </c>
      <c r="T473" s="192" t="e">
        <f>VLOOKUP(D473,'PC Receitas'!$N$4:$O$14,2,FALSE)</f>
        <v>#N/A</v>
      </c>
    </row>
    <row r="474" spans="3:20" ht="19.5" customHeight="1" thickTop="1" thickBot="1" x14ac:dyDescent="0.25">
      <c r="C474" s="58"/>
      <c r="D474" s="58"/>
      <c r="E474" s="58"/>
      <c r="F474" s="58"/>
      <c r="G474" s="58"/>
      <c r="H474" s="58"/>
      <c r="I474" s="59"/>
      <c r="J474" s="60"/>
      <c r="K474" s="57">
        <f t="shared" ca="1" si="42"/>
        <v>114050</v>
      </c>
      <c r="P474" s="188" t="e">
        <f t="shared" si="41"/>
        <v>#N/A</v>
      </c>
      <c r="Q474" s="191" t="e">
        <f t="shared" si="39"/>
        <v>#N/A</v>
      </c>
      <c r="R474" s="191" t="e">
        <f t="shared" si="40"/>
        <v>#N/A</v>
      </c>
      <c r="S474" s="191" t="e">
        <f t="shared" si="43"/>
        <v>#N/A</v>
      </c>
      <c r="T474" s="192" t="e">
        <f>VLOOKUP(D474,'PC Receitas'!$N$4:$O$14,2,FALSE)</f>
        <v>#N/A</v>
      </c>
    </row>
    <row r="475" spans="3:20" ht="19.5" customHeight="1" thickTop="1" thickBot="1" x14ac:dyDescent="0.25">
      <c r="C475" s="58"/>
      <c r="D475" s="58"/>
      <c r="E475" s="58"/>
      <c r="F475" s="58"/>
      <c r="G475" s="58"/>
      <c r="H475" s="58"/>
      <c r="I475" s="59"/>
      <c r="J475" s="60"/>
      <c r="K475" s="57">
        <f t="shared" ca="1" si="42"/>
        <v>114050</v>
      </c>
      <c r="P475" s="188" t="e">
        <f t="shared" si="41"/>
        <v>#N/A</v>
      </c>
      <c r="Q475" s="191" t="e">
        <f t="shared" si="39"/>
        <v>#N/A</v>
      </c>
      <c r="R475" s="191" t="e">
        <f t="shared" si="40"/>
        <v>#N/A</v>
      </c>
      <c r="S475" s="191" t="e">
        <f t="shared" si="43"/>
        <v>#N/A</v>
      </c>
      <c r="T475" s="192" t="e">
        <f>VLOOKUP(D475,'PC Receitas'!$N$4:$O$14,2,FALSE)</f>
        <v>#N/A</v>
      </c>
    </row>
    <row r="476" spans="3:20" ht="19.5" customHeight="1" thickTop="1" thickBot="1" x14ac:dyDescent="0.25">
      <c r="C476" s="58"/>
      <c r="D476" s="58"/>
      <c r="E476" s="58"/>
      <c r="F476" s="58"/>
      <c r="G476" s="58"/>
      <c r="H476" s="58"/>
      <c r="I476" s="59"/>
      <c r="J476" s="60"/>
      <c r="K476" s="57">
        <f t="shared" ca="1" si="42"/>
        <v>114050</v>
      </c>
      <c r="P476" s="188" t="e">
        <f t="shared" si="41"/>
        <v>#N/A</v>
      </c>
      <c r="Q476" s="191" t="e">
        <f t="shared" si="39"/>
        <v>#N/A</v>
      </c>
      <c r="R476" s="191" t="e">
        <f t="shared" si="40"/>
        <v>#N/A</v>
      </c>
      <c r="S476" s="191" t="e">
        <f t="shared" si="43"/>
        <v>#N/A</v>
      </c>
      <c r="T476" s="192" t="e">
        <f>VLOOKUP(D476,'PC Receitas'!$N$4:$O$14,2,FALSE)</f>
        <v>#N/A</v>
      </c>
    </row>
    <row r="477" spans="3:20" ht="19.5" customHeight="1" thickTop="1" thickBot="1" x14ac:dyDescent="0.25">
      <c r="C477" s="58"/>
      <c r="D477" s="58"/>
      <c r="E477" s="58"/>
      <c r="F477" s="58"/>
      <c r="G477" s="58"/>
      <c r="H477" s="58"/>
      <c r="I477" s="59"/>
      <c r="J477" s="60"/>
      <c r="K477" s="57">
        <f t="shared" ca="1" si="42"/>
        <v>114050</v>
      </c>
      <c r="P477" s="188" t="e">
        <f t="shared" si="41"/>
        <v>#N/A</v>
      </c>
      <c r="Q477" s="191" t="e">
        <f t="shared" si="39"/>
        <v>#N/A</v>
      </c>
      <c r="R477" s="191" t="e">
        <f t="shared" si="40"/>
        <v>#N/A</v>
      </c>
      <c r="S477" s="191" t="e">
        <f t="shared" si="43"/>
        <v>#N/A</v>
      </c>
      <c r="T477" s="192" t="e">
        <f>VLOOKUP(D477,'PC Receitas'!$N$4:$O$14,2,FALSE)</f>
        <v>#N/A</v>
      </c>
    </row>
    <row r="478" spans="3:20" ht="19.5" customHeight="1" thickTop="1" thickBot="1" x14ac:dyDescent="0.25">
      <c r="C478" s="58"/>
      <c r="D478" s="58"/>
      <c r="E478" s="58"/>
      <c r="F478" s="58"/>
      <c r="G478" s="58"/>
      <c r="H478" s="58"/>
      <c r="I478" s="59"/>
      <c r="J478" s="60"/>
      <c r="K478" s="57">
        <f t="shared" ca="1" si="42"/>
        <v>114050</v>
      </c>
      <c r="P478" s="188" t="e">
        <f t="shared" si="41"/>
        <v>#N/A</v>
      </c>
      <c r="Q478" s="191" t="e">
        <f t="shared" si="39"/>
        <v>#N/A</v>
      </c>
      <c r="R478" s="191" t="e">
        <f t="shared" si="40"/>
        <v>#N/A</v>
      </c>
      <c r="S478" s="191" t="e">
        <f t="shared" si="43"/>
        <v>#N/A</v>
      </c>
      <c r="T478" s="192" t="e">
        <f>VLOOKUP(D478,'PC Receitas'!$N$4:$O$14,2,FALSE)</f>
        <v>#N/A</v>
      </c>
    </row>
    <row r="479" spans="3:20" ht="19.5" customHeight="1" thickTop="1" thickBot="1" x14ac:dyDescent="0.25">
      <c r="C479" s="58"/>
      <c r="D479" s="58"/>
      <c r="E479" s="58"/>
      <c r="F479" s="58"/>
      <c r="G479" s="58"/>
      <c r="H479" s="58"/>
      <c r="I479" s="59"/>
      <c r="J479" s="60"/>
      <c r="K479" s="57">
        <f t="shared" ca="1" si="42"/>
        <v>114050</v>
      </c>
      <c r="P479" s="188" t="e">
        <f t="shared" si="41"/>
        <v>#N/A</v>
      </c>
      <c r="Q479" s="191" t="e">
        <f t="shared" si="39"/>
        <v>#N/A</v>
      </c>
      <c r="R479" s="191" t="e">
        <f t="shared" si="40"/>
        <v>#N/A</v>
      </c>
      <c r="S479" s="191" t="e">
        <f t="shared" si="43"/>
        <v>#N/A</v>
      </c>
      <c r="T479" s="192" t="e">
        <f>VLOOKUP(D479,'PC Receitas'!$N$4:$O$14,2,FALSE)</f>
        <v>#N/A</v>
      </c>
    </row>
    <row r="480" spans="3:20" ht="19.5" customHeight="1" thickTop="1" thickBot="1" x14ac:dyDescent="0.25">
      <c r="C480" s="58"/>
      <c r="D480" s="58"/>
      <c r="E480" s="58"/>
      <c r="F480" s="58"/>
      <c r="G480" s="58"/>
      <c r="H480" s="58"/>
      <c r="I480" s="59"/>
      <c r="J480" s="60"/>
      <c r="K480" s="57">
        <f t="shared" ca="1" si="42"/>
        <v>114050</v>
      </c>
      <c r="P480" s="188" t="e">
        <f t="shared" si="41"/>
        <v>#N/A</v>
      </c>
      <c r="Q480" s="191" t="e">
        <f t="shared" si="39"/>
        <v>#N/A</v>
      </c>
      <c r="R480" s="191" t="e">
        <f t="shared" si="40"/>
        <v>#N/A</v>
      </c>
      <c r="S480" s="191" t="e">
        <f t="shared" si="43"/>
        <v>#N/A</v>
      </c>
      <c r="T480" s="192" t="e">
        <f>VLOOKUP(D480,'PC Receitas'!$N$4:$O$14,2,FALSE)</f>
        <v>#N/A</v>
      </c>
    </row>
    <row r="481" spans="3:20" ht="19.5" customHeight="1" thickTop="1" thickBot="1" x14ac:dyDescent="0.25">
      <c r="C481" s="58"/>
      <c r="D481" s="58"/>
      <c r="E481" s="58"/>
      <c r="F481" s="58"/>
      <c r="G481" s="58"/>
      <c r="H481" s="58"/>
      <c r="I481" s="59"/>
      <c r="J481" s="60"/>
      <c r="K481" s="57">
        <f t="shared" ca="1" si="42"/>
        <v>114050</v>
      </c>
      <c r="P481" s="188" t="e">
        <f t="shared" si="41"/>
        <v>#N/A</v>
      </c>
      <c r="Q481" s="191" t="e">
        <f t="shared" si="39"/>
        <v>#N/A</v>
      </c>
      <c r="R481" s="191" t="e">
        <f t="shared" si="40"/>
        <v>#N/A</v>
      </c>
      <c r="S481" s="191" t="e">
        <f t="shared" si="43"/>
        <v>#N/A</v>
      </c>
      <c r="T481" s="192" t="e">
        <f>VLOOKUP(D481,'PC Receitas'!$N$4:$O$14,2,FALSE)</f>
        <v>#N/A</v>
      </c>
    </row>
    <row r="482" spans="3:20" ht="19.5" customHeight="1" thickTop="1" thickBot="1" x14ac:dyDescent="0.25">
      <c r="C482" s="58"/>
      <c r="D482" s="58"/>
      <c r="E482" s="58"/>
      <c r="F482" s="58"/>
      <c r="G482" s="58"/>
      <c r="H482" s="58"/>
      <c r="I482" s="59"/>
      <c r="J482" s="60"/>
      <c r="K482" s="57">
        <f t="shared" ca="1" si="42"/>
        <v>114050</v>
      </c>
      <c r="P482" s="188" t="e">
        <f t="shared" si="41"/>
        <v>#N/A</v>
      </c>
      <c r="Q482" s="191" t="e">
        <f t="shared" si="39"/>
        <v>#N/A</v>
      </c>
      <c r="R482" s="191" t="e">
        <f t="shared" si="40"/>
        <v>#N/A</v>
      </c>
      <c r="S482" s="191" t="e">
        <f t="shared" si="43"/>
        <v>#N/A</v>
      </c>
      <c r="T482" s="192" t="e">
        <f>VLOOKUP(D482,'PC Receitas'!$N$4:$O$14,2,FALSE)</f>
        <v>#N/A</v>
      </c>
    </row>
    <row r="483" spans="3:20" ht="19.5" customHeight="1" thickTop="1" thickBot="1" x14ac:dyDescent="0.25">
      <c r="C483" s="58"/>
      <c r="D483" s="58"/>
      <c r="E483" s="58"/>
      <c r="F483" s="58"/>
      <c r="G483" s="58"/>
      <c r="H483" s="58"/>
      <c r="I483" s="59"/>
      <c r="J483" s="60"/>
      <c r="K483" s="57">
        <f t="shared" ca="1" si="42"/>
        <v>114050</v>
      </c>
      <c r="P483" s="188" t="e">
        <f t="shared" si="41"/>
        <v>#N/A</v>
      </c>
      <c r="Q483" s="191" t="e">
        <f t="shared" si="39"/>
        <v>#N/A</v>
      </c>
      <c r="R483" s="191" t="e">
        <f t="shared" si="40"/>
        <v>#N/A</v>
      </c>
      <c r="S483" s="191" t="e">
        <f t="shared" si="43"/>
        <v>#N/A</v>
      </c>
      <c r="T483" s="192" t="e">
        <f>VLOOKUP(D483,'PC Receitas'!$N$4:$O$14,2,FALSE)</f>
        <v>#N/A</v>
      </c>
    </row>
    <row r="484" spans="3:20" ht="19.5" customHeight="1" thickTop="1" thickBot="1" x14ac:dyDescent="0.25">
      <c r="C484" s="58"/>
      <c r="D484" s="58"/>
      <c r="E484" s="58"/>
      <c r="F484" s="58"/>
      <c r="G484" s="58"/>
      <c r="H484" s="58"/>
      <c r="I484" s="59"/>
      <c r="J484" s="60"/>
      <c r="K484" s="57">
        <f t="shared" ca="1" si="42"/>
        <v>114050</v>
      </c>
      <c r="P484" s="188" t="e">
        <f t="shared" si="41"/>
        <v>#N/A</v>
      </c>
      <c r="Q484" s="191" t="e">
        <f t="shared" si="39"/>
        <v>#N/A</v>
      </c>
      <c r="R484" s="191" t="e">
        <f t="shared" si="40"/>
        <v>#N/A</v>
      </c>
      <c r="S484" s="191" t="e">
        <f t="shared" si="43"/>
        <v>#N/A</v>
      </c>
      <c r="T484" s="192" t="e">
        <f>VLOOKUP(D484,'PC Receitas'!$N$4:$O$14,2,FALSE)</f>
        <v>#N/A</v>
      </c>
    </row>
    <row r="485" spans="3:20" ht="19.5" customHeight="1" thickTop="1" thickBot="1" x14ac:dyDescent="0.25">
      <c r="C485" s="58"/>
      <c r="D485" s="58"/>
      <c r="E485" s="58"/>
      <c r="F485" s="58"/>
      <c r="G485" s="58"/>
      <c r="H485" s="58"/>
      <c r="I485" s="59"/>
      <c r="J485" s="60"/>
      <c r="K485" s="57">
        <f t="shared" ca="1" si="42"/>
        <v>114050</v>
      </c>
      <c r="P485" s="188" t="e">
        <f t="shared" si="41"/>
        <v>#N/A</v>
      </c>
      <c r="Q485" s="191" t="e">
        <f t="shared" si="39"/>
        <v>#N/A</v>
      </c>
      <c r="R485" s="191" t="e">
        <f t="shared" si="40"/>
        <v>#N/A</v>
      </c>
      <c r="S485" s="191" t="e">
        <f t="shared" si="43"/>
        <v>#N/A</v>
      </c>
      <c r="T485" s="192" t="e">
        <f>VLOOKUP(D485,'PC Receitas'!$N$4:$O$14,2,FALSE)</f>
        <v>#N/A</v>
      </c>
    </row>
    <row r="486" spans="3:20" ht="19.5" customHeight="1" thickTop="1" thickBot="1" x14ac:dyDescent="0.25">
      <c r="C486" s="58"/>
      <c r="D486" s="58"/>
      <c r="E486" s="58"/>
      <c r="F486" s="58"/>
      <c r="G486" s="58"/>
      <c r="H486" s="58"/>
      <c r="I486" s="59"/>
      <c r="J486" s="60"/>
      <c r="K486" s="57">
        <f t="shared" ca="1" si="42"/>
        <v>114050</v>
      </c>
      <c r="P486" s="188" t="e">
        <f t="shared" si="41"/>
        <v>#N/A</v>
      </c>
      <c r="Q486" s="191" t="e">
        <f t="shared" si="39"/>
        <v>#N/A</v>
      </c>
      <c r="R486" s="191" t="e">
        <f t="shared" si="40"/>
        <v>#N/A</v>
      </c>
      <c r="S486" s="191" t="e">
        <f t="shared" si="43"/>
        <v>#N/A</v>
      </c>
      <c r="T486" s="192" t="e">
        <f>VLOOKUP(D486,'PC Receitas'!$N$4:$O$14,2,FALSE)</f>
        <v>#N/A</v>
      </c>
    </row>
    <row r="487" spans="3:20" ht="19.5" customHeight="1" thickTop="1" thickBot="1" x14ac:dyDescent="0.25">
      <c r="C487" s="58"/>
      <c r="D487" s="58"/>
      <c r="E487" s="58"/>
      <c r="F487" s="58"/>
      <c r="G487" s="58"/>
      <c r="H487" s="58"/>
      <c r="I487" s="59"/>
      <c r="J487" s="60"/>
      <c r="K487" s="57">
        <f t="shared" ca="1" si="42"/>
        <v>114050</v>
      </c>
      <c r="P487" s="188" t="e">
        <f t="shared" si="41"/>
        <v>#N/A</v>
      </c>
      <c r="Q487" s="191" t="e">
        <f t="shared" si="39"/>
        <v>#N/A</v>
      </c>
      <c r="R487" s="191" t="e">
        <f t="shared" si="40"/>
        <v>#N/A</v>
      </c>
      <c r="S487" s="191" t="e">
        <f t="shared" si="43"/>
        <v>#N/A</v>
      </c>
      <c r="T487" s="192" t="e">
        <f>VLOOKUP(D487,'PC Receitas'!$N$4:$O$14,2,FALSE)</f>
        <v>#N/A</v>
      </c>
    </row>
    <row r="488" spans="3:20" ht="19.5" customHeight="1" thickTop="1" thickBot="1" x14ac:dyDescent="0.25">
      <c r="C488" s="58"/>
      <c r="D488" s="58"/>
      <c r="E488" s="58"/>
      <c r="F488" s="58"/>
      <c r="G488" s="58"/>
      <c r="H488" s="58"/>
      <c r="I488" s="59"/>
      <c r="J488" s="60"/>
      <c r="K488" s="57">
        <f t="shared" ca="1" si="42"/>
        <v>114050</v>
      </c>
      <c r="P488" s="188" t="e">
        <f t="shared" si="41"/>
        <v>#N/A</v>
      </c>
      <c r="Q488" s="191" t="e">
        <f t="shared" si="39"/>
        <v>#N/A</v>
      </c>
      <c r="R488" s="191" t="e">
        <f t="shared" si="40"/>
        <v>#N/A</v>
      </c>
      <c r="S488" s="191" t="e">
        <f t="shared" si="43"/>
        <v>#N/A</v>
      </c>
      <c r="T488" s="192" t="e">
        <f>VLOOKUP(D488,'PC Receitas'!$N$4:$O$14,2,FALSE)</f>
        <v>#N/A</v>
      </c>
    </row>
    <row r="489" spans="3:20" ht="19.5" customHeight="1" thickTop="1" thickBot="1" x14ac:dyDescent="0.25">
      <c r="C489" s="58"/>
      <c r="D489" s="58"/>
      <c r="E489" s="58"/>
      <c r="F489" s="58"/>
      <c r="G489" s="58"/>
      <c r="H489" s="58"/>
      <c r="I489" s="59"/>
      <c r="J489" s="60"/>
      <c r="K489" s="57">
        <f t="shared" ca="1" si="42"/>
        <v>114050</v>
      </c>
      <c r="P489" s="188" t="e">
        <f t="shared" si="41"/>
        <v>#N/A</v>
      </c>
      <c r="Q489" s="191" t="e">
        <f t="shared" si="39"/>
        <v>#N/A</v>
      </c>
      <c r="R489" s="191" t="e">
        <f t="shared" si="40"/>
        <v>#N/A</v>
      </c>
      <c r="S489" s="191" t="e">
        <f t="shared" si="43"/>
        <v>#N/A</v>
      </c>
      <c r="T489" s="192" t="e">
        <f>VLOOKUP(D489,'PC Receitas'!$N$4:$O$14,2,FALSE)</f>
        <v>#N/A</v>
      </c>
    </row>
    <row r="490" spans="3:20" ht="19.5" customHeight="1" thickTop="1" thickBot="1" x14ac:dyDescent="0.25">
      <c r="C490" s="58"/>
      <c r="D490" s="58"/>
      <c r="E490" s="58"/>
      <c r="F490" s="58"/>
      <c r="G490" s="58"/>
      <c r="H490" s="58"/>
      <c r="I490" s="59"/>
      <c r="J490" s="60"/>
      <c r="K490" s="57">
        <f t="shared" ca="1" si="42"/>
        <v>114050</v>
      </c>
      <c r="P490" s="188" t="e">
        <f t="shared" si="41"/>
        <v>#N/A</v>
      </c>
      <c r="Q490" s="191" t="e">
        <f t="shared" si="39"/>
        <v>#N/A</v>
      </c>
      <c r="R490" s="191" t="e">
        <f t="shared" si="40"/>
        <v>#N/A</v>
      </c>
      <c r="S490" s="191" t="e">
        <f t="shared" si="43"/>
        <v>#N/A</v>
      </c>
      <c r="T490" s="192" t="e">
        <f>VLOOKUP(D490,'PC Receitas'!$N$4:$O$14,2,FALSE)</f>
        <v>#N/A</v>
      </c>
    </row>
    <row r="491" spans="3:20" ht="19.5" customHeight="1" thickTop="1" thickBot="1" x14ac:dyDescent="0.25">
      <c r="C491" s="58"/>
      <c r="D491" s="58"/>
      <c r="E491" s="58"/>
      <c r="F491" s="58"/>
      <c r="G491" s="58"/>
      <c r="H491" s="58"/>
      <c r="I491" s="59"/>
      <c r="J491" s="60"/>
      <c r="K491" s="57">
        <f t="shared" ca="1" si="42"/>
        <v>114050</v>
      </c>
      <c r="P491" s="188" t="e">
        <f t="shared" si="41"/>
        <v>#N/A</v>
      </c>
      <c r="Q491" s="191" t="e">
        <f t="shared" si="39"/>
        <v>#N/A</v>
      </c>
      <c r="R491" s="191" t="e">
        <f t="shared" si="40"/>
        <v>#N/A</v>
      </c>
      <c r="S491" s="191" t="e">
        <f t="shared" si="43"/>
        <v>#N/A</v>
      </c>
      <c r="T491" s="192" t="e">
        <f>VLOOKUP(D491,'PC Receitas'!$N$4:$O$14,2,FALSE)</f>
        <v>#N/A</v>
      </c>
    </row>
    <row r="492" spans="3:20" ht="19.5" customHeight="1" thickTop="1" thickBot="1" x14ac:dyDescent="0.25">
      <c r="C492" s="58"/>
      <c r="D492" s="58"/>
      <c r="E492" s="58"/>
      <c r="F492" s="58"/>
      <c r="G492" s="58"/>
      <c r="H492" s="58"/>
      <c r="I492" s="59"/>
      <c r="J492" s="60"/>
      <c r="K492" s="57">
        <f t="shared" ca="1" si="42"/>
        <v>114050</v>
      </c>
      <c r="P492" s="188" t="e">
        <f t="shared" si="41"/>
        <v>#N/A</v>
      </c>
      <c r="Q492" s="191" t="e">
        <f t="shared" si="39"/>
        <v>#N/A</v>
      </c>
      <c r="R492" s="191" t="e">
        <f t="shared" si="40"/>
        <v>#N/A</v>
      </c>
      <c r="S492" s="191" t="e">
        <f t="shared" si="43"/>
        <v>#N/A</v>
      </c>
      <c r="T492" s="192" t="e">
        <f>VLOOKUP(D492,'PC Receitas'!$N$4:$O$14,2,FALSE)</f>
        <v>#N/A</v>
      </c>
    </row>
    <row r="493" spans="3:20" ht="19.5" customHeight="1" thickTop="1" thickBot="1" x14ac:dyDescent="0.25">
      <c r="C493" s="58"/>
      <c r="D493" s="58"/>
      <c r="E493" s="58"/>
      <c r="F493" s="58"/>
      <c r="G493" s="58"/>
      <c r="H493" s="58"/>
      <c r="I493" s="59"/>
      <c r="J493" s="60"/>
      <c r="K493" s="57">
        <f t="shared" ca="1" si="42"/>
        <v>114050</v>
      </c>
      <c r="P493" s="188" t="e">
        <f t="shared" si="41"/>
        <v>#N/A</v>
      </c>
      <c r="Q493" s="191" t="e">
        <f t="shared" si="39"/>
        <v>#N/A</v>
      </c>
      <c r="R493" s="191" t="e">
        <f t="shared" si="40"/>
        <v>#N/A</v>
      </c>
      <c r="S493" s="191" t="e">
        <f t="shared" si="43"/>
        <v>#N/A</v>
      </c>
      <c r="T493" s="192" t="e">
        <f>VLOOKUP(D493,'PC Receitas'!$N$4:$O$14,2,FALSE)</f>
        <v>#N/A</v>
      </c>
    </row>
    <row r="494" spans="3:20" ht="19.5" customHeight="1" thickTop="1" thickBot="1" x14ac:dyDescent="0.25">
      <c r="C494" s="58"/>
      <c r="D494" s="58"/>
      <c r="E494" s="58"/>
      <c r="F494" s="58"/>
      <c r="G494" s="58"/>
      <c r="H494" s="58"/>
      <c r="I494" s="59"/>
      <c r="J494" s="60"/>
      <c r="K494" s="57">
        <f t="shared" ca="1" si="42"/>
        <v>114050</v>
      </c>
      <c r="P494" s="188" t="e">
        <f t="shared" si="41"/>
        <v>#N/A</v>
      </c>
      <c r="Q494" s="191" t="e">
        <f t="shared" si="39"/>
        <v>#N/A</v>
      </c>
      <c r="R494" s="191" t="e">
        <f t="shared" si="40"/>
        <v>#N/A</v>
      </c>
      <c r="S494" s="191" t="e">
        <f t="shared" si="43"/>
        <v>#N/A</v>
      </c>
      <c r="T494" s="192" t="e">
        <f>VLOOKUP(D494,'PC Receitas'!$N$4:$O$14,2,FALSE)</f>
        <v>#N/A</v>
      </c>
    </row>
    <row r="495" spans="3:20" ht="19.5" customHeight="1" thickTop="1" thickBot="1" x14ac:dyDescent="0.25">
      <c r="C495" s="58"/>
      <c r="D495" s="58"/>
      <c r="E495" s="58"/>
      <c r="F495" s="58"/>
      <c r="G495" s="58"/>
      <c r="H495" s="58"/>
      <c r="I495" s="59"/>
      <c r="J495" s="60"/>
      <c r="K495" s="57">
        <f t="shared" ca="1" si="42"/>
        <v>114050</v>
      </c>
      <c r="P495" s="188" t="e">
        <f t="shared" si="41"/>
        <v>#N/A</v>
      </c>
      <c r="Q495" s="191" t="e">
        <f t="shared" si="39"/>
        <v>#N/A</v>
      </c>
      <c r="R495" s="191" t="e">
        <f t="shared" si="40"/>
        <v>#N/A</v>
      </c>
      <c r="S495" s="191" t="e">
        <f t="shared" si="43"/>
        <v>#N/A</v>
      </c>
      <c r="T495" s="192" t="e">
        <f>VLOOKUP(D495,'PC Receitas'!$N$4:$O$14,2,FALSE)</f>
        <v>#N/A</v>
      </c>
    </row>
    <row r="496" spans="3:20" ht="19.5" customHeight="1" thickTop="1" thickBot="1" x14ac:dyDescent="0.25">
      <c r="C496" s="58"/>
      <c r="D496" s="58"/>
      <c r="E496" s="58"/>
      <c r="F496" s="58"/>
      <c r="G496" s="58"/>
      <c r="H496" s="58"/>
      <c r="I496" s="59"/>
      <c r="J496" s="60"/>
      <c r="K496" s="57">
        <f t="shared" ca="1" si="42"/>
        <v>114050</v>
      </c>
      <c r="P496" s="188" t="e">
        <f t="shared" si="41"/>
        <v>#N/A</v>
      </c>
      <c r="Q496" s="191" t="e">
        <f t="shared" si="39"/>
        <v>#N/A</v>
      </c>
      <c r="R496" s="191" t="e">
        <f t="shared" si="40"/>
        <v>#N/A</v>
      </c>
      <c r="S496" s="191" t="e">
        <f t="shared" si="43"/>
        <v>#N/A</v>
      </c>
      <c r="T496" s="192" t="e">
        <f>VLOOKUP(D496,'PC Receitas'!$N$4:$O$14,2,FALSE)</f>
        <v>#N/A</v>
      </c>
    </row>
    <row r="497" spans="3:20" ht="19.5" customHeight="1" thickTop="1" thickBot="1" x14ac:dyDescent="0.25">
      <c r="C497" s="58"/>
      <c r="D497" s="58"/>
      <c r="E497" s="58"/>
      <c r="F497" s="58"/>
      <c r="G497" s="58"/>
      <c r="H497" s="58"/>
      <c r="I497" s="59"/>
      <c r="J497" s="60"/>
      <c r="K497" s="57">
        <f t="shared" ca="1" si="42"/>
        <v>114050</v>
      </c>
      <c r="P497" s="188" t="e">
        <f t="shared" si="41"/>
        <v>#N/A</v>
      </c>
      <c r="Q497" s="191" t="e">
        <f t="shared" si="39"/>
        <v>#N/A</v>
      </c>
      <c r="R497" s="191" t="e">
        <f t="shared" si="40"/>
        <v>#N/A</v>
      </c>
      <c r="S497" s="191" t="e">
        <f t="shared" si="43"/>
        <v>#N/A</v>
      </c>
      <c r="T497" s="192" t="e">
        <f>VLOOKUP(D497,'PC Receitas'!$N$4:$O$14,2,FALSE)</f>
        <v>#N/A</v>
      </c>
    </row>
    <row r="498" spans="3:20" ht="19.5" customHeight="1" thickTop="1" thickBot="1" x14ac:dyDescent="0.25">
      <c r="C498" s="58"/>
      <c r="D498" s="58"/>
      <c r="E498" s="58"/>
      <c r="F498" s="58"/>
      <c r="G498" s="58"/>
      <c r="H498" s="58"/>
      <c r="I498" s="59"/>
      <c r="J498" s="60"/>
      <c r="K498" s="57">
        <f t="shared" ca="1" si="42"/>
        <v>114050</v>
      </c>
      <c r="P498" s="188" t="e">
        <f t="shared" si="41"/>
        <v>#N/A</v>
      </c>
      <c r="Q498" s="191" t="e">
        <f t="shared" si="39"/>
        <v>#N/A</v>
      </c>
      <c r="R498" s="191" t="e">
        <f t="shared" si="40"/>
        <v>#N/A</v>
      </c>
      <c r="S498" s="191" t="e">
        <f t="shared" si="43"/>
        <v>#N/A</v>
      </c>
      <c r="T498" s="192" t="e">
        <f>VLOOKUP(D498,'PC Receitas'!$N$4:$O$14,2,FALSE)</f>
        <v>#N/A</v>
      </c>
    </row>
    <row r="499" spans="3:20" ht="19.5" customHeight="1" thickTop="1" thickBot="1" x14ac:dyDescent="0.25">
      <c r="C499" s="58"/>
      <c r="D499" s="58"/>
      <c r="E499" s="58"/>
      <c r="F499" s="58"/>
      <c r="G499" s="58"/>
      <c r="H499" s="58"/>
      <c r="I499" s="59"/>
      <c r="J499" s="60"/>
      <c r="K499" s="57">
        <f t="shared" ca="1" si="42"/>
        <v>114050</v>
      </c>
      <c r="P499" s="188" t="e">
        <f t="shared" si="41"/>
        <v>#N/A</v>
      </c>
      <c r="Q499" s="191" t="e">
        <f t="shared" si="39"/>
        <v>#N/A</v>
      </c>
      <c r="R499" s="191" t="e">
        <f t="shared" si="40"/>
        <v>#N/A</v>
      </c>
      <c r="S499" s="191" t="e">
        <f t="shared" si="43"/>
        <v>#N/A</v>
      </c>
      <c r="T499" s="192" t="e">
        <f>VLOOKUP(D499,'PC Receitas'!$N$4:$O$14,2,FALSE)</f>
        <v>#N/A</v>
      </c>
    </row>
    <row r="500" spans="3:20" ht="19.5" customHeight="1" thickTop="1" thickBot="1" x14ac:dyDescent="0.25">
      <c r="C500" s="58"/>
      <c r="D500" s="58"/>
      <c r="E500" s="58"/>
      <c r="F500" s="58"/>
      <c r="G500" s="58"/>
      <c r="H500" s="58"/>
      <c r="I500" s="59"/>
      <c r="J500" s="60"/>
      <c r="K500" s="57">
        <f t="shared" ca="1" si="42"/>
        <v>114050</v>
      </c>
      <c r="P500" s="188" t="e">
        <f t="shared" si="41"/>
        <v>#N/A</v>
      </c>
      <c r="Q500" s="191" t="e">
        <f t="shared" si="39"/>
        <v>#N/A</v>
      </c>
      <c r="R500" s="191" t="e">
        <f t="shared" si="40"/>
        <v>#N/A</v>
      </c>
      <c r="S500" s="191" t="e">
        <f t="shared" si="43"/>
        <v>#N/A</v>
      </c>
      <c r="T500" s="192" t="e">
        <f>VLOOKUP(D500,'PC Receitas'!$N$4:$O$14,2,FALSE)</f>
        <v>#N/A</v>
      </c>
    </row>
    <row r="501" spans="3:20" ht="19.5" customHeight="1" thickTop="1" thickBot="1" x14ac:dyDescent="0.25">
      <c r="C501" s="58"/>
      <c r="D501" s="58"/>
      <c r="E501" s="58"/>
      <c r="F501" s="58"/>
      <c r="G501" s="58"/>
      <c r="H501" s="58"/>
      <c r="I501" s="59"/>
      <c r="J501" s="60"/>
      <c r="K501" s="57">
        <f t="shared" ca="1" si="42"/>
        <v>114050</v>
      </c>
      <c r="P501" s="188" t="e">
        <f t="shared" si="41"/>
        <v>#N/A</v>
      </c>
      <c r="Q501" s="191" t="e">
        <f t="shared" si="39"/>
        <v>#N/A</v>
      </c>
      <c r="R501" s="191" t="e">
        <f t="shared" si="40"/>
        <v>#N/A</v>
      </c>
      <c r="S501" s="191" t="e">
        <f t="shared" si="43"/>
        <v>#N/A</v>
      </c>
      <c r="T501" s="192" t="e">
        <f>VLOOKUP(D501,'PC Receitas'!$N$4:$O$14,2,FALSE)</f>
        <v>#N/A</v>
      </c>
    </row>
    <row r="502" spans="3:20" ht="19.5" customHeight="1" thickTop="1" thickBot="1" x14ac:dyDescent="0.25">
      <c r="C502" s="58"/>
      <c r="D502" s="58"/>
      <c r="E502" s="58"/>
      <c r="F502" s="58"/>
      <c r="G502" s="58"/>
      <c r="H502" s="58"/>
      <c r="I502" s="59"/>
      <c r="J502" s="60"/>
      <c r="K502" s="57">
        <f t="shared" ca="1" si="42"/>
        <v>114050</v>
      </c>
      <c r="P502" s="188" t="e">
        <f t="shared" si="41"/>
        <v>#N/A</v>
      </c>
      <c r="Q502" s="191" t="e">
        <f t="shared" si="39"/>
        <v>#N/A</v>
      </c>
      <c r="R502" s="191" t="e">
        <f t="shared" si="40"/>
        <v>#N/A</v>
      </c>
      <c r="S502" s="191" t="e">
        <f t="shared" si="43"/>
        <v>#N/A</v>
      </c>
      <c r="T502" s="192" t="e">
        <f>VLOOKUP(D502,'PC Receitas'!$N$4:$O$14,2,FALSE)</f>
        <v>#N/A</v>
      </c>
    </row>
    <row r="503" spans="3:20" ht="19.5" customHeight="1" thickTop="1" thickBot="1" x14ac:dyDescent="0.25">
      <c r="C503" s="58"/>
      <c r="D503" s="58"/>
      <c r="E503" s="58"/>
      <c r="F503" s="58"/>
      <c r="G503" s="58"/>
      <c r="H503" s="58"/>
      <c r="I503" s="59"/>
      <c r="J503" s="60"/>
      <c r="K503" s="57">
        <f t="shared" ca="1" si="42"/>
        <v>114050</v>
      </c>
      <c r="P503" s="188" t="e">
        <f t="shared" si="41"/>
        <v>#N/A</v>
      </c>
      <c r="Q503" s="191" t="e">
        <f t="shared" si="39"/>
        <v>#N/A</v>
      </c>
      <c r="R503" s="191" t="e">
        <f t="shared" si="40"/>
        <v>#N/A</v>
      </c>
      <c r="S503" s="191" t="e">
        <f t="shared" si="43"/>
        <v>#N/A</v>
      </c>
      <c r="T503" s="192" t="e">
        <f>VLOOKUP(D503,'PC Receitas'!$N$4:$O$14,2,FALSE)</f>
        <v>#N/A</v>
      </c>
    </row>
    <row r="504" spans="3:20" ht="19.5" customHeight="1" thickTop="1" thickBot="1" x14ac:dyDescent="0.25">
      <c r="C504" s="58"/>
      <c r="D504" s="58"/>
      <c r="E504" s="58"/>
      <c r="F504" s="58"/>
      <c r="G504" s="58"/>
      <c r="H504" s="58"/>
      <c r="I504" s="59"/>
      <c r="J504" s="60"/>
      <c r="K504" s="57">
        <f t="shared" ca="1" si="42"/>
        <v>114050</v>
      </c>
      <c r="P504" s="188" t="e">
        <f t="shared" si="41"/>
        <v>#N/A</v>
      </c>
      <c r="Q504" s="191" t="e">
        <f t="shared" si="39"/>
        <v>#N/A</v>
      </c>
      <c r="R504" s="191" t="e">
        <f t="shared" si="40"/>
        <v>#N/A</v>
      </c>
      <c r="S504" s="191" t="e">
        <f t="shared" si="43"/>
        <v>#N/A</v>
      </c>
      <c r="T504" s="192" t="e">
        <f>VLOOKUP(D504,'PC Receitas'!$N$4:$O$14,2,FALSE)</f>
        <v>#N/A</v>
      </c>
    </row>
    <row r="505" spans="3:20" ht="19.5" customHeight="1" thickTop="1" thickBot="1" x14ac:dyDescent="0.25">
      <c r="C505" s="58"/>
      <c r="D505" s="58"/>
      <c r="E505" s="58"/>
      <c r="F505" s="58"/>
      <c r="G505" s="58"/>
      <c r="H505" s="58"/>
      <c r="I505" s="59"/>
      <c r="J505" s="60"/>
      <c r="K505" s="57">
        <f t="shared" ca="1" si="42"/>
        <v>114050</v>
      </c>
      <c r="P505" s="188" t="e">
        <f t="shared" si="41"/>
        <v>#N/A</v>
      </c>
      <c r="Q505" s="191" t="e">
        <f t="shared" si="39"/>
        <v>#N/A</v>
      </c>
      <c r="R505" s="191" t="e">
        <f t="shared" si="40"/>
        <v>#N/A</v>
      </c>
      <c r="S505" s="191" t="e">
        <f t="shared" si="43"/>
        <v>#N/A</v>
      </c>
      <c r="T505" s="192" t="e">
        <f>VLOOKUP(D505,'PC Receitas'!$N$4:$O$14,2,FALSE)</f>
        <v>#N/A</v>
      </c>
    </row>
    <row r="506" spans="3:20" ht="19.5" customHeight="1" thickTop="1" thickBot="1" x14ac:dyDescent="0.25">
      <c r="C506" s="58"/>
      <c r="D506" s="58"/>
      <c r="E506" s="58"/>
      <c r="F506" s="58"/>
      <c r="G506" s="58"/>
      <c r="H506" s="58"/>
      <c r="I506" s="59"/>
      <c r="J506" s="60"/>
      <c r="K506" s="57">
        <f t="shared" ca="1" si="42"/>
        <v>114050</v>
      </c>
      <c r="P506" s="188" t="e">
        <f t="shared" si="41"/>
        <v>#N/A</v>
      </c>
      <c r="Q506" s="191" t="e">
        <f t="shared" si="39"/>
        <v>#N/A</v>
      </c>
      <c r="R506" s="191" t="e">
        <f t="shared" si="40"/>
        <v>#N/A</v>
      </c>
      <c r="S506" s="191" t="e">
        <f t="shared" si="43"/>
        <v>#N/A</v>
      </c>
      <c r="T506" s="192" t="e">
        <f>VLOOKUP(D506,'PC Receitas'!$N$4:$O$14,2,FALSE)</f>
        <v>#N/A</v>
      </c>
    </row>
    <row r="507" spans="3:20" ht="19.5" customHeight="1" thickTop="1" thickBot="1" x14ac:dyDescent="0.25">
      <c r="C507" s="58"/>
      <c r="D507" s="58"/>
      <c r="E507" s="58"/>
      <c r="F507" s="58"/>
      <c r="G507" s="58"/>
      <c r="H507" s="58"/>
      <c r="I507" s="59"/>
      <c r="J507" s="60"/>
      <c r="K507" s="57">
        <f t="shared" ca="1" si="42"/>
        <v>114050</v>
      </c>
      <c r="P507" s="188" t="e">
        <f t="shared" si="41"/>
        <v>#N/A</v>
      </c>
      <c r="Q507" s="191" t="e">
        <f t="shared" si="39"/>
        <v>#N/A</v>
      </c>
      <c r="R507" s="191" t="e">
        <f t="shared" si="40"/>
        <v>#N/A</v>
      </c>
      <c r="S507" s="191" t="e">
        <f t="shared" si="43"/>
        <v>#N/A</v>
      </c>
      <c r="T507" s="192" t="e">
        <f>VLOOKUP(D507,'PC Receitas'!$N$4:$O$14,2,FALSE)</f>
        <v>#N/A</v>
      </c>
    </row>
    <row r="508" spans="3:20" ht="19.5" customHeight="1" thickTop="1" thickBot="1" x14ac:dyDescent="0.25">
      <c r="C508" s="58"/>
      <c r="D508" s="58"/>
      <c r="E508" s="58"/>
      <c r="F508" s="58"/>
      <c r="G508" s="58"/>
      <c r="H508" s="58"/>
      <c r="I508" s="59"/>
      <c r="J508" s="60"/>
      <c r="K508" s="57">
        <f t="shared" ca="1" si="42"/>
        <v>114050</v>
      </c>
      <c r="P508" s="188" t="e">
        <f t="shared" si="41"/>
        <v>#N/A</v>
      </c>
      <c r="Q508" s="191" t="e">
        <f t="shared" si="39"/>
        <v>#N/A</v>
      </c>
      <c r="R508" s="191" t="e">
        <f t="shared" si="40"/>
        <v>#N/A</v>
      </c>
      <c r="S508" s="191" t="e">
        <f t="shared" si="43"/>
        <v>#N/A</v>
      </c>
      <c r="T508" s="192" t="e">
        <f>VLOOKUP(D508,'PC Receitas'!$N$4:$O$14,2,FALSE)</f>
        <v>#N/A</v>
      </c>
    </row>
    <row r="509" spans="3:20" ht="19.5" customHeight="1" thickTop="1" thickBot="1" x14ac:dyDescent="0.25">
      <c r="C509" s="58"/>
      <c r="D509" s="58"/>
      <c r="E509" s="58"/>
      <c r="F509" s="58"/>
      <c r="G509" s="58"/>
      <c r="H509" s="58"/>
      <c r="I509" s="59"/>
      <c r="J509" s="60"/>
      <c r="K509" s="57">
        <f t="shared" ca="1" si="42"/>
        <v>114050</v>
      </c>
      <c r="P509" s="188" t="e">
        <f t="shared" si="41"/>
        <v>#N/A</v>
      </c>
      <c r="Q509" s="191" t="e">
        <f t="shared" si="39"/>
        <v>#N/A</v>
      </c>
      <c r="R509" s="191" t="e">
        <f t="shared" si="40"/>
        <v>#N/A</v>
      </c>
      <c r="S509" s="191" t="e">
        <f t="shared" si="43"/>
        <v>#N/A</v>
      </c>
      <c r="T509" s="192" t="e">
        <f>VLOOKUP(D509,'PC Receitas'!$N$4:$O$14,2,FALSE)</f>
        <v>#N/A</v>
      </c>
    </row>
    <row r="510" spans="3:20" ht="19.5" customHeight="1" thickTop="1" thickBot="1" x14ac:dyDescent="0.25">
      <c r="C510" s="58"/>
      <c r="D510" s="58"/>
      <c r="E510" s="58"/>
      <c r="F510" s="58"/>
      <c r="G510" s="58"/>
      <c r="H510" s="58"/>
      <c r="I510" s="59"/>
      <c r="J510" s="60"/>
      <c r="K510" s="57">
        <f t="shared" ca="1" si="42"/>
        <v>114050</v>
      </c>
      <c r="P510" s="188" t="e">
        <f t="shared" si="41"/>
        <v>#N/A</v>
      </c>
      <c r="Q510" s="191" t="e">
        <f t="shared" si="39"/>
        <v>#N/A</v>
      </c>
      <c r="R510" s="191" t="e">
        <f t="shared" si="40"/>
        <v>#N/A</v>
      </c>
      <c r="S510" s="191" t="e">
        <f t="shared" si="43"/>
        <v>#N/A</v>
      </c>
      <c r="T510" s="192" t="e">
        <f>VLOOKUP(D510,'PC Receitas'!$N$4:$O$14,2,FALSE)</f>
        <v>#N/A</v>
      </c>
    </row>
    <row r="511" spans="3:20" ht="19.5" customHeight="1" thickTop="1" thickBot="1" x14ac:dyDescent="0.25">
      <c r="C511" s="58"/>
      <c r="D511" s="58"/>
      <c r="E511" s="58"/>
      <c r="F511" s="58"/>
      <c r="G511" s="58"/>
      <c r="H511" s="58"/>
      <c r="I511" s="59"/>
      <c r="J511" s="60"/>
      <c r="K511" s="57">
        <f t="shared" ca="1" si="42"/>
        <v>114050</v>
      </c>
      <c r="P511" s="188" t="e">
        <f t="shared" si="41"/>
        <v>#N/A</v>
      </c>
      <c r="Q511" s="191" t="e">
        <f t="shared" si="39"/>
        <v>#N/A</v>
      </c>
      <c r="R511" s="191" t="e">
        <f t="shared" si="40"/>
        <v>#N/A</v>
      </c>
      <c r="S511" s="191" t="e">
        <f t="shared" si="43"/>
        <v>#N/A</v>
      </c>
      <c r="T511" s="192" t="e">
        <f>VLOOKUP(D511,'PC Receitas'!$N$4:$O$14,2,FALSE)</f>
        <v>#N/A</v>
      </c>
    </row>
    <row r="512" spans="3:20" ht="19.5" customHeight="1" thickTop="1" thickBot="1" x14ac:dyDescent="0.25">
      <c r="C512" s="58"/>
      <c r="D512" s="58"/>
      <c r="E512" s="58"/>
      <c r="F512" s="58"/>
      <c r="G512" s="58"/>
      <c r="H512" s="58"/>
      <c r="I512" s="59"/>
      <c r="J512" s="60"/>
      <c r="K512" s="57">
        <f t="shared" ca="1" si="42"/>
        <v>114050</v>
      </c>
      <c r="P512" s="188" t="e">
        <f t="shared" si="41"/>
        <v>#N/A</v>
      </c>
      <c r="Q512" s="191" t="e">
        <f t="shared" si="39"/>
        <v>#N/A</v>
      </c>
      <c r="R512" s="191" t="e">
        <f t="shared" si="40"/>
        <v>#N/A</v>
      </c>
      <c r="S512" s="191" t="e">
        <f t="shared" si="43"/>
        <v>#N/A</v>
      </c>
      <c r="T512" s="192" t="e">
        <f>VLOOKUP(D512,'PC Receitas'!$N$4:$O$14,2,FALSE)</f>
        <v>#N/A</v>
      </c>
    </row>
    <row r="513" spans="3:20" ht="19.5" customHeight="1" thickTop="1" thickBot="1" x14ac:dyDescent="0.25">
      <c r="C513" s="58"/>
      <c r="D513" s="58"/>
      <c r="E513" s="58"/>
      <c r="F513" s="58"/>
      <c r="G513" s="58"/>
      <c r="H513" s="58"/>
      <c r="I513" s="59"/>
      <c r="J513" s="60"/>
      <c r="K513" s="57">
        <f t="shared" ca="1" si="42"/>
        <v>114050</v>
      </c>
      <c r="P513" s="188" t="e">
        <f t="shared" si="41"/>
        <v>#N/A</v>
      </c>
      <c r="Q513" s="191" t="e">
        <f t="shared" si="39"/>
        <v>#N/A</v>
      </c>
      <c r="R513" s="191" t="e">
        <f t="shared" si="40"/>
        <v>#N/A</v>
      </c>
      <c r="S513" s="191" t="e">
        <f t="shared" si="43"/>
        <v>#N/A</v>
      </c>
      <c r="T513" s="192" t="e">
        <f>VLOOKUP(D513,'PC Receitas'!$N$4:$O$14,2,FALSE)</f>
        <v>#N/A</v>
      </c>
    </row>
    <row r="514" spans="3:20" ht="19.5" customHeight="1" thickTop="1" thickBot="1" x14ac:dyDescent="0.25">
      <c r="C514" s="58"/>
      <c r="D514" s="58"/>
      <c r="E514" s="58"/>
      <c r="F514" s="58"/>
      <c r="G514" s="58"/>
      <c r="H514" s="58"/>
      <c r="I514" s="59"/>
      <c r="J514" s="60"/>
      <c r="K514" s="57">
        <f t="shared" ca="1" si="42"/>
        <v>114050</v>
      </c>
      <c r="P514" s="188" t="e">
        <f t="shared" si="41"/>
        <v>#N/A</v>
      </c>
      <c r="Q514" s="191" t="e">
        <f t="shared" si="39"/>
        <v>#N/A</v>
      </c>
      <c r="R514" s="191" t="e">
        <f t="shared" si="40"/>
        <v>#N/A</v>
      </c>
      <c r="S514" s="191" t="e">
        <f t="shared" si="43"/>
        <v>#N/A</v>
      </c>
      <c r="T514" s="192" t="e">
        <f>VLOOKUP(D514,'PC Receitas'!$N$4:$O$14,2,FALSE)</f>
        <v>#N/A</v>
      </c>
    </row>
    <row r="515" spans="3:20" ht="19.5" customHeight="1" thickTop="1" thickBot="1" x14ac:dyDescent="0.25">
      <c r="C515" s="58"/>
      <c r="D515" s="58"/>
      <c r="E515" s="58"/>
      <c r="F515" s="58"/>
      <c r="G515" s="58"/>
      <c r="H515" s="58"/>
      <c r="I515" s="59"/>
      <c r="J515" s="60"/>
      <c r="K515" s="57">
        <f t="shared" ca="1" si="42"/>
        <v>114050</v>
      </c>
      <c r="P515" s="188" t="e">
        <f t="shared" si="41"/>
        <v>#N/A</v>
      </c>
      <c r="Q515" s="191" t="e">
        <f t="shared" si="39"/>
        <v>#N/A</v>
      </c>
      <c r="R515" s="191" t="e">
        <f t="shared" si="40"/>
        <v>#N/A</v>
      </c>
      <c r="S515" s="191" t="e">
        <f t="shared" si="43"/>
        <v>#N/A</v>
      </c>
      <c r="T515" s="192" t="e">
        <f>VLOOKUP(D515,'PC Receitas'!$N$4:$O$14,2,FALSE)</f>
        <v>#N/A</v>
      </c>
    </row>
    <row r="516" spans="3:20" ht="19.5" customHeight="1" thickTop="1" thickBot="1" x14ac:dyDescent="0.25">
      <c r="C516" s="58"/>
      <c r="D516" s="58"/>
      <c r="E516" s="58"/>
      <c r="F516" s="58"/>
      <c r="G516" s="58"/>
      <c r="H516" s="58"/>
      <c r="I516" s="59"/>
      <c r="J516" s="60"/>
      <c r="K516" s="57">
        <f t="shared" ca="1" si="42"/>
        <v>114050</v>
      </c>
      <c r="P516" s="188" t="e">
        <f t="shared" si="41"/>
        <v>#N/A</v>
      </c>
      <c r="Q516" s="191" t="e">
        <f t="shared" si="39"/>
        <v>#N/A</v>
      </c>
      <c r="R516" s="191" t="e">
        <f t="shared" si="40"/>
        <v>#N/A</v>
      </c>
      <c r="S516" s="191" t="e">
        <f t="shared" si="43"/>
        <v>#N/A</v>
      </c>
      <c r="T516" s="192" t="e">
        <f>VLOOKUP(D516,'PC Receitas'!$N$4:$O$14,2,FALSE)</f>
        <v>#N/A</v>
      </c>
    </row>
    <row r="517" spans="3:20" ht="19.5" customHeight="1" thickTop="1" thickBot="1" x14ac:dyDescent="0.25">
      <c r="C517" s="58"/>
      <c r="D517" s="58"/>
      <c r="E517" s="58"/>
      <c r="F517" s="58"/>
      <c r="G517" s="58"/>
      <c r="H517" s="58"/>
      <c r="I517" s="59"/>
      <c r="J517" s="60"/>
      <c r="K517" s="57">
        <f t="shared" ca="1" si="42"/>
        <v>114050</v>
      </c>
      <c r="P517" s="188" t="e">
        <f t="shared" si="41"/>
        <v>#N/A</v>
      </c>
      <c r="Q517" s="191" t="e">
        <f t="shared" si="39"/>
        <v>#N/A</v>
      </c>
      <c r="R517" s="191" t="e">
        <f t="shared" si="40"/>
        <v>#N/A</v>
      </c>
      <c r="S517" s="191" t="e">
        <f t="shared" si="43"/>
        <v>#N/A</v>
      </c>
      <c r="T517" s="192" t="e">
        <f>VLOOKUP(D517,'PC Receitas'!$N$4:$O$14,2,FALSE)</f>
        <v>#N/A</v>
      </c>
    </row>
    <row r="518" spans="3:20" ht="19.5" customHeight="1" thickTop="1" thickBot="1" x14ac:dyDescent="0.25">
      <c r="C518" s="58"/>
      <c r="D518" s="58"/>
      <c r="E518" s="58"/>
      <c r="F518" s="58"/>
      <c r="G518" s="58"/>
      <c r="H518" s="58"/>
      <c r="I518" s="59"/>
      <c r="J518" s="60"/>
      <c r="K518" s="57">
        <f t="shared" ca="1" si="42"/>
        <v>114050</v>
      </c>
      <c r="P518" s="188" t="e">
        <f t="shared" si="41"/>
        <v>#N/A</v>
      </c>
      <c r="Q518" s="191" t="e">
        <f t="shared" ref="Q518:Q581" si="44">IF(T518="Despesas_de_Moradia","Despesa",IF(T518="Despesas_com_Alimentacao","Despesa",IF(T518="Despesas_com_Saude","Despesa","")))</f>
        <v>#N/A</v>
      </c>
      <c r="R518" s="191" t="e">
        <f t="shared" ref="R518:R581" si="45">IF(T518="Renda_Familiar","Receita",IF(T518="Receitas_com_Aplicacoes_Financeiras","Receita",IF(T518="Outras_Receitas","Receita","")))</f>
        <v>#N/A</v>
      </c>
      <c r="S518" s="191" t="e">
        <f t="shared" si="43"/>
        <v>#N/A</v>
      </c>
      <c r="T518" s="192" t="e">
        <f>VLOOKUP(D518,'PC Receitas'!$N$4:$O$14,2,FALSE)</f>
        <v>#N/A</v>
      </c>
    </row>
    <row r="519" spans="3:20" ht="19.5" customHeight="1" thickTop="1" thickBot="1" x14ac:dyDescent="0.25">
      <c r="C519" s="58"/>
      <c r="D519" s="58"/>
      <c r="E519" s="58"/>
      <c r="F519" s="58"/>
      <c r="G519" s="58"/>
      <c r="H519" s="58"/>
      <c r="I519" s="59"/>
      <c r="J519" s="60"/>
      <c r="K519" s="57">
        <f t="shared" ca="1" si="42"/>
        <v>114050</v>
      </c>
      <c r="P519" s="188" t="e">
        <f t="shared" si="41"/>
        <v>#N/A</v>
      </c>
      <c r="Q519" s="191" t="e">
        <f t="shared" si="44"/>
        <v>#N/A</v>
      </c>
      <c r="R519" s="191" t="e">
        <f t="shared" si="45"/>
        <v>#N/A</v>
      </c>
      <c r="S519" s="191" t="e">
        <f t="shared" si="43"/>
        <v>#N/A</v>
      </c>
      <c r="T519" s="192" t="e">
        <f>VLOOKUP(D519,'PC Receitas'!$N$4:$O$14,2,FALSE)</f>
        <v>#N/A</v>
      </c>
    </row>
    <row r="520" spans="3:20" ht="19.5" customHeight="1" thickTop="1" thickBot="1" x14ac:dyDescent="0.25">
      <c r="C520" s="58"/>
      <c r="D520" s="58"/>
      <c r="E520" s="58"/>
      <c r="F520" s="58"/>
      <c r="G520" s="58"/>
      <c r="H520" s="58"/>
      <c r="I520" s="59"/>
      <c r="J520" s="60"/>
      <c r="K520" s="57">
        <f t="shared" ca="1" si="42"/>
        <v>114050</v>
      </c>
      <c r="P520" s="188" t="e">
        <f t="shared" si="41"/>
        <v>#N/A</v>
      </c>
      <c r="Q520" s="191" t="e">
        <f t="shared" si="44"/>
        <v>#N/A</v>
      </c>
      <c r="R520" s="191" t="e">
        <f t="shared" si="45"/>
        <v>#N/A</v>
      </c>
      <c r="S520" s="191" t="e">
        <f t="shared" si="43"/>
        <v>#N/A</v>
      </c>
      <c r="T520" s="192" t="e">
        <f>VLOOKUP(D520,'PC Receitas'!$N$4:$O$14,2,FALSE)</f>
        <v>#N/A</v>
      </c>
    </row>
    <row r="521" spans="3:20" ht="19.5" customHeight="1" thickTop="1" thickBot="1" x14ac:dyDescent="0.25">
      <c r="C521" s="58"/>
      <c r="D521" s="58"/>
      <c r="E521" s="58"/>
      <c r="F521" s="58"/>
      <c r="G521" s="58"/>
      <c r="H521" s="58"/>
      <c r="I521" s="59"/>
      <c r="J521" s="60"/>
      <c r="K521" s="57">
        <f t="shared" ca="1" si="42"/>
        <v>114050</v>
      </c>
      <c r="P521" s="188" t="e">
        <f t="shared" si="41"/>
        <v>#N/A</v>
      </c>
      <c r="Q521" s="191" t="e">
        <f t="shared" si="44"/>
        <v>#N/A</v>
      </c>
      <c r="R521" s="191" t="e">
        <f t="shared" si="45"/>
        <v>#N/A</v>
      </c>
      <c r="S521" s="191" t="e">
        <f t="shared" si="43"/>
        <v>#N/A</v>
      </c>
      <c r="T521" s="192" t="e">
        <f>VLOOKUP(D521,'PC Receitas'!$N$4:$O$14,2,FALSE)</f>
        <v>#N/A</v>
      </c>
    </row>
    <row r="522" spans="3:20" ht="19.5" customHeight="1" thickTop="1" thickBot="1" x14ac:dyDescent="0.25">
      <c r="C522" s="58"/>
      <c r="D522" s="58"/>
      <c r="E522" s="58"/>
      <c r="F522" s="58"/>
      <c r="G522" s="58"/>
      <c r="H522" s="58"/>
      <c r="I522" s="59"/>
      <c r="J522" s="60"/>
      <c r="K522" s="57">
        <f t="shared" ca="1" si="42"/>
        <v>114050</v>
      </c>
      <c r="P522" s="188" t="e">
        <f t="shared" si="41"/>
        <v>#N/A</v>
      </c>
      <c r="Q522" s="191" t="e">
        <f t="shared" si="44"/>
        <v>#N/A</v>
      </c>
      <c r="R522" s="191" t="e">
        <f t="shared" si="45"/>
        <v>#N/A</v>
      </c>
      <c r="S522" s="191" t="e">
        <f t="shared" si="43"/>
        <v>#N/A</v>
      </c>
      <c r="T522" s="192" t="e">
        <f>VLOOKUP(D522,'PC Receitas'!$N$4:$O$14,2,FALSE)</f>
        <v>#N/A</v>
      </c>
    </row>
    <row r="523" spans="3:20" ht="19.5" customHeight="1" thickTop="1" thickBot="1" x14ac:dyDescent="0.25">
      <c r="C523" s="58"/>
      <c r="D523" s="58"/>
      <c r="E523" s="58"/>
      <c r="F523" s="58"/>
      <c r="G523" s="58"/>
      <c r="H523" s="58"/>
      <c r="I523" s="59"/>
      <c r="J523" s="60"/>
      <c r="K523" s="57">
        <f t="shared" ca="1" si="42"/>
        <v>114050</v>
      </c>
      <c r="P523" s="188" t="e">
        <f t="shared" si="41"/>
        <v>#N/A</v>
      </c>
      <c r="Q523" s="191" t="e">
        <f t="shared" si="44"/>
        <v>#N/A</v>
      </c>
      <c r="R523" s="191" t="e">
        <f t="shared" si="45"/>
        <v>#N/A</v>
      </c>
      <c r="S523" s="191" t="e">
        <f t="shared" si="43"/>
        <v>#N/A</v>
      </c>
      <c r="T523" s="192" t="e">
        <f>VLOOKUP(D523,'PC Receitas'!$N$4:$O$14,2,FALSE)</f>
        <v>#N/A</v>
      </c>
    </row>
    <row r="524" spans="3:20" ht="19.5" customHeight="1" thickTop="1" thickBot="1" x14ac:dyDescent="0.25">
      <c r="C524" s="58"/>
      <c r="D524" s="58"/>
      <c r="E524" s="58"/>
      <c r="F524" s="58"/>
      <c r="G524" s="58"/>
      <c r="H524" s="58"/>
      <c r="I524" s="59"/>
      <c r="J524" s="60"/>
      <c r="K524" s="57">
        <f t="shared" ca="1" si="42"/>
        <v>114050</v>
      </c>
      <c r="P524" s="188" t="e">
        <f t="shared" si="41"/>
        <v>#N/A</v>
      </c>
      <c r="Q524" s="191" t="e">
        <f t="shared" si="44"/>
        <v>#N/A</v>
      </c>
      <c r="R524" s="191" t="e">
        <f t="shared" si="45"/>
        <v>#N/A</v>
      </c>
      <c r="S524" s="191" t="e">
        <f t="shared" si="43"/>
        <v>#N/A</v>
      </c>
      <c r="T524" s="192" t="e">
        <f>VLOOKUP(D524,'PC Receitas'!$N$4:$O$14,2,FALSE)</f>
        <v>#N/A</v>
      </c>
    </row>
    <row r="525" spans="3:20" ht="19.5" customHeight="1" thickTop="1" thickBot="1" x14ac:dyDescent="0.25">
      <c r="C525" s="58"/>
      <c r="D525" s="58"/>
      <c r="E525" s="58"/>
      <c r="F525" s="58"/>
      <c r="G525" s="58"/>
      <c r="H525" s="58"/>
      <c r="I525" s="59"/>
      <c r="J525" s="60"/>
      <c r="K525" s="57">
        <f t="shared" ca="1" si="42"/>
        <v>114050</v>
      </c>
      <c r="P525" s="188" t="e">
        <f t="shared" si="41"/>
        <v>#N/A</v>
      </c>
      <c r="Q525" s="191" t="e">
        <f t="shared" si="44"/>
        <v>#N/A</v>
      </c>
      <c r="R525" s="191" t="e">
        <f t="shared" si="45"/>
        <v>#N/A</v>
      </c>
      <c r="S525" s="191" t="e">
        <f t="shared" si="43"/>
        <v>#N/A</v>
      </c>
      <c r="T525" s="192" t="e">
        <f>VLOOKUP(D525,'PC Receitas'!$N$4:$O$14,2,FALSE)</f>
        <v>#N/A</v>
      </c>
    </row>
    <row r="526" spans="3:20" ht="19.5" customHeight="1" thickTop="1" thickBot="1" x14ac:dyDescent="0.25">
      <c r="C526" s="58"/>
      <c r="D526" s="58"/>
      <c r="E526" s="58"/>
      <c r="F526" s="58"/>
      <c r="G526" s="58"/>
      <c r="H526" s="58"/>
      <c r="I526" s="59"/>
      <c r="J526" s="60"/>
      <c r="K526" s="57">
        <f t="shared" ca="1" si="42"/>
        <v>114050</v>
      </c>
      <c r="P526" s="188" t="e">
        <f t="shared" si="41"/>
        <v>#N/A</v>
      </c>
      <c r="Q526" s="191" t="e">
        <f t="shared" si="44"/>
        <v>#N/A</v>
      </c>
      <c r="R526" s="191" t="e">
        <f t="shared" si="45"/>
        <v>#N/A</v>
      </c>
      <c r="S526" s="191" t="e">
        <f t="shared" si="43"/>
        <v>#N/A</v>
      </c>
      <c r="T526" s="192" t="e">
        <f>VLOOKUP(D526,'PC Receitas'!$N$4:$O$14,2,FALSE)</f>
        <v>#N/A</v>
      </c>
    </row>
    <row r="527" spans="3:20" ht="19.5" customHeight="1" thickTop="1" thickBot="1" x14ac:dyDescent="0.25">
      <c r="C527" s="58"/>
      <c r="D527" s="58"/>
      <c r="E527" s="58"/>
      <c r="F527" s="58"/>
      <c r="G527" s="58"/>
      <c r="H527" s="58"/>
      <c r="I527" s="59"/>
      <c r="J527" s="60"/>
      <c r="K527" s="57">
        <f t="shared" ca="1" si="42"/>
        <v>114050</v>
      </c>
      <c r="P527" s="188" t="e">
        <f t="shared" si="41"/>
        <v>#N/A</v>
      </c>
      <c r="Q527" s="191" t="e">
        <f t="shared" si="44"/>
        <v>#N/A</v>
      </c>
      <c r="R527" s="191" t="e">
        <f t="shared" si="45"/>
        <v>#N/A</v>
      </c>
      <c r="S527" s="191" t="e">
        <f t="shared" si="43"/>
        <v>#N/A</v>
      </c>
      <c r="T527" s="192" t="e">
        <f>VLOOKUP(D527,'PC Receitas'!$N$4:$O$14,2,FALSE)</f>
        <v>#N/A</v>
      </c>
    </row>
    <row r="528" spans="3:20" ht="19.5" customHeight="1" thickTop="1" thickBot="1" x14ac:dyDescent="0.25">
      <c r="C528" s="58"/>
      <c r="D528" s="58"/>
      <c r="E528" s="58"/>
      <c r="F528" s="58"/>
      <c r="G528" s="58"/>
      <c r="H528" s="58"/>
      <c r="I528" s="59"/>
      <c r="J528" s="60"/>
      <c r="K528" s="57">
        <f t="shared" ca="1" si="42"/>
        <v>114050</v>
      </c>
      <c r="P528" s="188" t="e">
        <f t="shared" ref="P528:P591" si="46">IF(T528="Despesas_com_Transportes","Despesa",IF(T528="Despesas_com_Lazer_e_Informacao","Despesa",IF(T528="Outras_Despesas","Despesa",IF(T528="Imposto_de_Renda","Despesa",IF(T528="Investimentos_Bens","Despesa","")))))</f>
        <v>#N/A</v>
      </c>
      <c r="Q528" s="191" t="e">
        <f t="shared" si="44"/>
        <v>#N/A</v>
      </c>
      <c r="R528" s="191" t="e">
        <f t="shared" si="45"/>
        <v>#N/A</v>
      </c>
      <c r="S528" s="191" t="e">
        <f t="shared" si="43"/>
        <v>#N/A</v>
      </c>
      <c r="T528" s="192" t="e">
        <f>VLOOKUP(D528,'PC Receitas'!$N$4:$O$14,2,FALSE)</f>
        <v>#N/A</v>
      </c>
    </row>
    <row r="529" spans="3:20" ht="19.5" customHeight="1" thickTop="1" thickBot="1" x14ac:dyDescent="0.25">
      <c r="C529" s="58"/>
      <c r="D529" s="58"/>
      <c r="E529" s="58"/>
      <c r="F529" s="58"/>
      <c r="G529" s="58"/>
      <c r="H529" s="58"/>
      <c r="I529" s="59"/>
      <c r="J529" s="60"/>
      <c r="K529" s="57">
        <f t="shared" ca="1" si="42"/>
        <v>114050</v>
      </c>
      <c r="P529" s="188" t="e">
        <f t="shared" si="46"/>
        <v>#N/A</v>
      </c>
      <c r="Q529" s="191" t="e">
        <f t="shared" si="44"/>
        <v>#N/A</v>
      </c>
      <c r="R529" s="191" t="e">
        <f t="shared" si="45"/>
        <v>#N/A</v>
      </c>
      <c r="S529" s="191" t="e">
        <f t="shared" si="43"/>
        <v>#N/A</v>
      </c>
      <c r="T529" s="192" t="e">
        <f>VLOOKUP(D529,'PC Receitas'!$N$4:$O$14,2,FALSE)</f>
        <v>#N/A</v>
      </c>
    </row>
    <row r="530" spans="3:20" ht="19.5" customHeight="1" thickTop="1" thickBot="1" x14ac:dyDescent="0.25">
      <c r="C530" s="58"/>
      <c r="D530" s="58"/>
      <c r="E530" s="58"/>
      <c r="F530" s="58"/>
      <c r="G530" s="58"/>
      <c r="H530" s="58"/>
      <c r="I530" s="59"/>
      <c r="J530" s="60"/>
      <c r="K530" s="57">
        <f t="shared" ca="1" si="42"/>
        <v>114050</v>
      </c>
      <c r="P530" s="188" t="e">
        <f t="shared" si="46"/>
        <v>#N/A</v>
      </c>
      <c r="Q530" s="191" t="e">
        <f t="shared" si="44"/>
        <v>#N/A</v>
      </c>
      <c r="R530" s="191" t="e">
        <f t="shared" si="45"/>
        <v>#N/A</v>
      </c>
      <c r="S530" s="191" t="e">
        <f t="shared" si="43"/>
        <v>#N/A</v>
      </c>
      <c r="T530" s="192"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114050</v>
      </c>
      <c r="P531" s="188" t="e">
        <f t="shared" si="46"/>
        <v>#N/A</v>
      </c>
      <c r="Q531" s="191" t="e">
        <f t="shared" si="44"/>
        <v>#N/A</v>
      </c>
      <c r="R531" s="191" t="e">
        <f t="shared" si="45"/>
        <v>#N/A</v>
      </c>
      <c r="S531" s="191" t="e">
        <f t="shared" si="43"/>
        <v>#N/A</v>
      </c>
      <c r="T531" s="192" t="e">
        <f>VLOOKUP(D531,'PC Receitas'!$N$4:$O$14,2,FALSE)</f>
        <v>#N/A</v>
      </c>
    </row>
    <row r="532" spans="3:20" ht="19.5" customHeight="1" thickTop="1" thickBot="1" x14ac:dyDescent="0.25">
      <c r="C532" s="58"/>
      <c r="D532" s="58"/>
      <c r="E532" s="58"/>
      <c r="F532" s="58"/>
      <c r="G532" s="58"/>
      <c r="H532" s="58"/>
      <c r="I532" s="59"/>
      <c r="J532" s="60"/>
      <c r="K532" s="57">
        <f t="shared" ca="1" si="47"/>
        <v>114050</v>
      </c>
      <c r="P532" s="188" t="e">
        <f t="shared" si="46"/>
        <v>#N/A</v>
      </c>
      <c r="Q532" s="191" t="e">
        <f t="shared" si="44"/>
        <v>#N/A</v>
      </c>
      <c r="R532" s="191" t="e">
        <f t="shared" si="45"/>
        <v>#N/A</v>
      </c>
      <c r="S532" s="191" t="e">
        <f t="shared" ref="S532:S595" si="48">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ca="1" si="47"/>
        <v>114050</v>
      </c>
      <c r="P533" s="188" t="e">
        <f t="shared" si="46"/>
        <v>#N/A</v>
      </c>
      <c r="Q533" s="191" t="e">
        <f t="shared" si="44"/>
        <v>#N/A</v>
      </c>
      <c r="R533" s="191" t="e">
        <f t="shared" si="45"/>
        <v>#N/A</v>
      </c>
      <c r="S533" s="191" t="e">
        <f t="shared" si="48"/>
        <v>#N/A</v>
      </c>
      <c r="T533" s="192" t="e">
        <f>VLOOKUP(D533,'PC Receitas'!$N$4:$O$14,2,FALSE)</f>
        <v>#N/A</v>
      </c>
    </row>
    <row r="534" spans="3:20" ht="19.5" customHeight="1" thickTop="1" thickBot="1" x14ac:dyDescent="0.25">
      <c r="C534" s="58"/>
      <c r="D534" s="58"/>
      <c r="E534" s="58"/>
      <c r="F534" s="58"/>
      <c r="G534" s="58"/>
      <c r="H534" s="58"/>
      <c r="I534" s="59"/>
      <c r="J534" s="60"/>
      <c r="K534" s="57">
        <f t="shared" ca="1" si="47"/>
        <v>114050</v>
      </c>
      <c r="P534" s="188" t="e">
        <f t="shared" si="46"/>
        <v>#N/A</v>
      </c>
      <c r="Q534" s="191" t="e">
        <f t="shared" si="44"/>
        <v>#N/A</v>
      </c>
      <c r="R534" s="191" t="e">
        <f t="shared" si="45"/>
        <v>#N/A</v>
      </c>
      <c r="S534" s="191" t="e">
        <f t="shared" si="48"/>
        <v>#N/A</v>
      </c>
      <c r="T534" s="192" t="e">
        <f>VLOOKUP(D534,'PC Receitas'!$N$4:$O$14,2,FALSE)</f>
        <v>#N/A</v>
      </c>
    </row>
    <row r="535" spans="3:20" ht="19.5" customHeight="1" thickTop="1" thickBot="1" x14ac:dyDescent="0.25">
      <c r="C535" s="58"/>
      <c r="D535" s="58"/>
      <c r="E535" s="58"/>
      <c r="F535" s="58"/>
      <c r="G535" s="58"/>
      <c r="H535" s="58"/>
      <c r="I535" s="59"/>
      <c r="J535" s="60"/>
      <c r="K535" s="57">
        <f t="shared" ca="1" si="47"/>
        <v>114050</v>
      </c>
      <c r="P535" s="188" t="e">
        <f t="shared" si="46"/>
        <v>#N/A</v>
      </c>
      <c r="Q535" s="191" t="e">
        <f t="shared" si="44"/>
        <v>#N/A</v>
      </c>
      <c r="R535" s="191" t="e">
        <f t="shared" si="45"/>
        <v>#N/A</v>
      </c>
      <c r="S535" s="191" t="e">
        <f t="shared" si="48"/>
        <v>#N/A</v>
      </c>
      <c r="T535" s="192" t="e">
        <f>VLOOKUP(D535,'PC Receitas'!$N$4:$O$14,2,FALSE)</f>
        <v>#N/A</v>
      </c>
    </row>
    <row r="536" spans="3:20" ht="19.5" customHeight="1" thickTop="1" thickBot="1" x14ac:dyDescent="0.25">
      <c r="C536" s="58"/>
      <c r="D536" s="58"/>
      <c r="E536" s="58"/>
      <c r="F536" s="58"/>
      <c r="G536" s="58"/>
      <c r="H536" s="58"/>
      <c r="I536" s="59"/>
      <c r="J536" s="60"/>
      <c r="K536" s="57">
        <f t="shared" ca="1" si="47"/>
        <v>114050</v>
      </c>
      <c r="P536" s="188" t="e">
        <f t="shared" si="46"/>
        <v>#N/A</v>
      </c>
      <c r="Q536" s="191" t="e">
        <f t="shared" si="44"/>
        <v>#N/A</v>
      </c>
      <c r="R536" s="191" t="e">
        <f t="shared" si="45"/>
        <v>#N/A</v>
      </c>
      <c r="S536" s="191" t="e">
        <f t="shared" si="48"/>
        <v>#N/A</v>
      </c>
      <c r="T536" s="192" t="e">
        <f>VLOOKUP(D536,'PC Receitas'!$N$4:$O$14,2,FALSE)</f>
        <v>#N/A</v>
      </c>
    </row>
    <row r="537" spans="3:20" ht="19.5" customHeight="1" thickTop="1" thickBot="1" x14ac:dyDescent="0.25">
      <c r="C537" s="58"/>
      <c r="D537" s="58"/>
      <c r="E537" s="58"/>
      <c r="F537" s="58"/>
      <c r="G537" s="58"/>
      <c r="H537" s="58"/>
      <c r="I537" s="59"/>
      <c r="J537" s="60"/>
      <c r="K537" s="57">
        <f t="shared" ca="1" si="47"/>
        <v>114050</v>
      </c>
      <c r="P537" s="188" t="e">
        <f t="shared" si="46"/>
        <v>#N/A</v>
      </c>
      <c r="Q537" s="191" t="e">
        <f t="shared" si="44"/>
        <v>#N/A</v>
      </c>
      <c r="R537" s="191" t="e">
        <f t="shared" si="45"/>
        <v>#N/A</v>
      </c>
      <c r="S537" s="191" t="e">
        <f t="shared" si="48"/>
        <v>#N/A</v>
      </c>
      <c r="T537" s="192" t="e">
        <f>VLOOKUP(D537,'PC Receitas'!$N$4:$O$14,2,FALSE)</f>
        <v>#N/A</v>
      </c>
    </row>
    <row r="538" spans="3:20" ht="19.5" customHeight="1" thickTop="1" thickBot="1" x14ac:dyDescent="0.25">
      <c r="C538" s="58"/>
      <c r="D538" s="58"/>
      <c r="E538" s="58"/>
      <c r="F538" s="58"/>
      <c r="G538" s="58"/>
      <c r="H538" s="58"/>
      <c r="I538" s="59"/>
      <c r="J538" s="60"/>
      <c r="K538" s="57">
        <f t="shared" ca="1" si="47"/>
        <v>114050</v>
      </c>
      <c r="P538" s="188" t="e">
        <f t="shared" si="46"/>
        <v>#N/A</v>
      </c>
      <c r="Q538" s="191" t="e">
        <f t="shared" si="44"/>
        <v>#N/A</v>
      </c>
      <c r="R538" s="191" t="e">
        <f t="shared" si="45"/>
        <v>#N/A</v>
      </c>
      <c r="S538" s="191" t="e">
        <f t="shared" si="48"/>
        <v>#N/A</v>
      </c>
      <c r="T538" s="192" t="e">
        <f>VLOOKUP(D538,'PC Receitas'!$N$4:$O$14,2,FALSE)</f>
        <v>#N/A</v>
      </c>
    </row>
    <row r="539" spans="3:20" ht="19.5" customHeight="1" thickTop="1" thickBot="1" x14ac:dyDescent="0.25">
      <c r="C539" s="58"/>
      <c r="D539" s="58"/>
      <c r="E539" s="58"/>
      <c r="F539" s="58"/>
      <c r="G539" s="58"/>
      <c r="H539" s="58"/>
      <c r="I539" s="59"/>
      <c r="J539" s="60"/>
      <c r="K539" s="57">
        <f t="shared" ca="1" si="47"/>
        <v>114050</v>
      </c>
      <c r="P539" s="188" t="e">
        <f t="shared" si="46"/>
        <v>#N/A</v>
      </c>
      <c r="Q539" s="191" t="e">
        <f t="shared" si="44"/>
        <v>#N/A</v>
      </c>
      <c r="R539" s="191" t="e">
        <f t="shared" si="45"/>
        <v>#N/A</v>
      </c>
      <c r="S539" s="191" t="e">
        <f t="shared" si="48"/>
        <v>#N/A</v>
      </c>
      <c r="T539" s="192" t="e">
        <f>VLOOKUP(D539,'PC Receitas'!$N$4:$O$14,2,FALSE)</f>
        <v>#N/A</v>
      </c>
    </row>
    <row r="540" spans="3:20" ht="19.5" customHeight="1" thickTop="1" thickBot="1" x14ac:dyDescent="0.25">
      <c r="C540" s="58"/>
      <c r="D540" s="58"/>
      <c r="E540" s="58"/>
      <c r="F540" s="58"/>
      <c r="G540" s="58"/>
      <c r="H540" s="58"/>
      <c r="I540" s="59"/>
      <c r="J540" s="60"/>
      <c r="K540" s="57">
        <f t="shared" ca="1" si="47"/>
        <v>114050</v>
      </c>
      <c r="P540" s="188" t="e">
        <f t="shared" si="46"/>
        <v>#N/A</v>
      </c>
      <c r="Q540" s="191" t="e">
        <f t="shared" si="44"/>
        <v>#N/A</v>
      </c>
      <c r="R540" s="191" t="e">
        <f t="shared" si="45"/>
        <v>#N/A</v>
      </c>
      <c r="S540" s="191" t="e">
        <f t="shared" si="48"/>
        <v>#N/A</v>
      </c>
      <c r="T540" s="192" t="e">
        <f>VLOOKUP(D540,'PC Receitas'!$N$4:$O$14,2,FALSE)</f>
        <v>#N/A</v>
      </c>
    </row>
    <row r="541" spans="3:20" ht="19.5" customHeight="1" thickTop="1" thickBot="1" x14ac:dyDescent="0.25">
      <c r="C541" s="58"/>
      <c r="D541" s="58"/>
      <c r="E541" s="58"/>
      <c r="F541" s="58"/>
      <c r="G541" s="58"/>
      <c r="H541" s="58"/>
      <c r="I541" s="59"/>
      <c r="J541" s="60"/>
      <c r="K541" s="57">
        <f t="shared" ca="1" si="47"/>
        <v>114050</v>
      </c>
      <c r="P541" s="188" t="e">
        <f t="shared" si="46"/>
        <v>#N/A</v>
      </c>
      <c r="Q541" s="191" t="e">
        <f t="shared" si="44"/>
        <v>#N/A</v>
      </c>
      <c r="R541" s="191" t="e">
        <f t="shared" si="45"/>
        <v>#N/A</v>
      </c>
      <c r="S541" s="191" t="e">
        <f t="shared" si="48"/>
        <v>#N/A</v>
      </c>
      <c r="T541" s="192" t="e">
        <f>VLOOKUP(D541,'PC Receitas'!$N$4:$O$14,2,FALSE)</f>
        <v>#N/A</v>
      </c>
    </row>
    <row r="542" spans="3:20" ht="19.5" customHeight="1" thickTop="1" thickBot="1" x14ac:dyDescent="0.25">
      <c r="C542" s="58"/>
      <c r="D542" s="58"/>
      <c r="E542" s="58"/>
      <c r="F542" s="58"/>
      <c r="G542" s="58"/>
      <c r="H542" s="58"/>
      <c r="I542" s="59"/>
      <c r="J542" s="60"/>
      <c r="K542" s="57">
        <f t="shared" ca="1" si="47"/>
        <v>114050</v>
      </c>
      <c r="P542" s="188" t="e">
        <f t="shared" si="46"/>
        <v>#N/A</v>
      </c>
      <c r="Q542" s="191" t="e">
        <f t="shared" si="44"/>
        <v>#N/A</v>
      </c>
      <c r="R542" s="191" t="e">
        <f t="shared" si="45"/>
        <v>#N/A</v>
      </c>
      <c r="S542" s="191" t="e">
        <f t="shared" si="48"/>
        <v>#N/A</v>
      </c>
      <c r="T542" s="192" t="e">
        <f>VLOOKUP(D542,'PC Receitas'!$N$4:$O$14,2,FALSE)</f>
        <v>#N/A</v>
      </c>
    </row>
    <row r="543" spans="3:20" ht="19.5" customHeight="1" thickTop="1" thickBot="1" x14ac:dyDescent="0.25">
      <c r="C543" s="58"/>
      <c r="D543" s="58"/>
      <c r="E543" s="58"/>
      <c r="F543" s="58"/>
      <c r="G543" s="58"/>
      <c r="H543" s="58"/>
      <c r="I543" s="59"/>
      <c r="J543" s="60"/>
      <c r="K543" s="57">
        <f t="shared" ca="1" si="47"/>
        <v>114050</v>
      </c>
      <c r="P543" s="188" t="e">
        <f t="shared" si="46"/>
        <v>#N/A</v>
      </c>
      <c r="Q543" s="191" t="e">
        <f t="shared" si="44"/>
        <v>#N/A</v>
      </c>
      <c r="R543" s="191" t="e">
        <f t="shared" si="45"/>
        <v>#N/A</v>
      </c>
      <c r="S543" s="191" t="e">
        <f t="shared" si="48"/>
        <v>#N/A</v>
      </c>
      <c r="T543" s="192" t="e">
        <f>VLOOKUP(D543,'PC Receitas'!$N$4:$O$14,2,FALSE)</f>
        <v>#N/A</v>
      </c>
    </row>
    <row r="544" spans="3:20" ht="19.5" customHeight="1" thickTop="1" thickBot="1" x14ac:dyDescent="0.25">
      <c r="C544" s="58"/>
      <c r="D544" s="58"/>
      <c r="E544" s="58"/>
      <c r="F544" s="58"/>
      <c r="G544" s="58"/>
      <c r="H544" s="58"/>
      <c r="I544" s="59"/>
      <c r="J544" s="60"/>
      <c r="K544" s="57">
        <f t="shared" ca="1" si="47"/>
        <v>114050</v>
      </c>
      <c r="P544" s="188" t="e">
        <f t="shared" si="46"/>
        <v>#N/A</v>
      </c>
      <c r="Q544" s="191" t="e">
        <f t="shared" si="44"/>
        <v>#N/A</v>
      </c>
      <c r="R544" s="191" t="e">
        <f t="shared" si="45"/>
        <v>#N/A</v>
      </c>
      <c r="S544" s="191" t="e">
        <f t="shared" si="48"/>
        <v>#N/A</v>
      </c>
      <c r="T544" s="192" t="e">
        <f>VLOOKUP(D544,'PC Receitas'!$N$4:$O$14,2,FALSE)</f>
        <v>#N/A</v>
      </c>
    </row>
    <row r="545" spans="3:20" ht="19.5" customHeight="1" thickTop="1" thickBot="1" x14ac:dyDescent="0.25">
      <c r="C545" s="58"/>
      <c r="D545" s="58"/>
      <c r="E545" s="58"/>
      <c r="F545" s="58"/>
      <c r="G545" s="58"/>
      <c r="H545" s="58"/>
      <c r="I545" s="59"/>
      <c r="J545" s="60"/>
      <c r="K545" s="57">
        <f t="shared" ca="1" si="47"/>
        <v>114050</v>
      </c>
      <c r="P545" s="188" t="e">
        <f t="shared" si="46"/>
        <v>#N/A</v>
      </c>
      <c r="Q545" s="191" t="e">
        <f t="shared" si="44"/>
        <v>#N/A</v>
      </c>
      <c r="R545" s="191" t="e">
        <f t="shared" si="45"/>
        <v>#N/A</v>
      </c>
      <c r="S545" s="191" t="e">
        <f t="shared" si="48"/>
        <v>#N/A</v>
      </c>
      <c r="T545" s="192" t="e">
        <f>VLOOKUP(D545,'PC Receitas'!$N$4:$O$14,2,FALSE)</f>
        <v>#N/A</v>
      </c>
    </row>
    <row r="546" spans="3:20" ht="19.5" customHeight="1" thickTop="1" thickBot="1" x14ac:dyDescent="0.25">
      <c r="C546" s="58"/>
      <c r="D546" s="58"/>
      <c r="E546" s="58"/>
      <c r="F546" s="58"/>
      <c r="G546" s="58"/>
      <c r="H546" s="58"/>
      <c r="I546" s="59"/>
      <c r="J546" s="60"/>
      <c r="K546" s="57">
        <f t="shared" ca="1" si="47"/>
        <v>114050</v>
      </c>
      <c r="P546" s="188" t="e">
        <f t="shared" si="46"/>
        <v>#N/A</v>
      </c>
      <c r="Q546" s="191" t="e">
        <f t="shared" si="44"/>
        <v>#N/A</v>
      </c>
      <c r="R546" s="191" t="e">
        <f t="shared" si="45"/>
        <v>#N/A</v>
      </c>
      <c r="S546" s="191" t="e">
        <f t="shared" si="48"/>
        <v>#N/A</v>
      </c>
      <c r="T546" s="192" t="e">
        <f>VLOOKUP(D546,'PC Receitas'!$N$4:$O$14,2,FALSE)</f>
        <v>#N/A</v>
      </c>
    </row>
    <row r="547" spans="3:20" ht="19.5" customHeight="1" thickTop="1" thickBot="1" x14ac:dyDescent="0.25">
      <c r="C547" s="58"/>
      <c r="D547" s="58"/>
      <c r="E547" s="58"/>
      <c r="F547" s="58"/>
      <c r="G547" s="58"/>
      <c r="H547" s="58"/>
      <c r="I547" s="59"/>
      <c r="J547" s="60"/>
      <c r="K547" s="57">
        <f t="shared" ca="1" si="47"/>
        <v>114050</v>
      </c>
      <c r="P547" s="188" t="e">
        <f t="shared" si="46"/>
        <v>#N/A</v>
      </c>
      <c r="Q547" s="191" t="e">
        <f t="shared" si="44"/>
        <v>#N/A</v>
      </c>
      <c r="R547" s="191" t="e">
        <f t="shared" si="45"/>
        <v>#N/A</v>
      </c>
      <c r="S547" s="191" t="e">
        <f t="shared" si="48"/>
        <v>#N/A</v>
      </c>
      <c r="T547" s="192" t="e">
        <f>VLOOKUP(D547,'PC Receitas'!$N$4:$O$14,2,FALSE)</f>
        <v>#N/A</v>
      </c>
    </row>
    <row r="548" spans="3:20" ht="19.5" customHeight="1" thickTop="1" thickBot="1" x14ac:dyDescent="0.25">
      <c r="C548" s="58"/>
      <c r="D548" s="58"/>
      <c r="E548" s="58"/>
      <c r="F548" s="58"/>
      <c r="G548" s="58"/>
      <c r="H548" s="58"/>
      <c r="I548" s="59"/>
      <c r="J548" s="60"/>
      <c r="K548" s="57">
        <f t="shared" ca="1" si="47"/>
        <v>114050</v>
      </c>
      <c r="P548" s="188" t="e">
        <f t="shared" si="46"/>
        <v>#N/A</v>
      </c>
      <c r="Q548" s="191" t="e">
        <f t="shared" si="44"/>
        <v>#N/A</v>
      </c>
      <c r="R548" s="191" t="e">
        <f t="shared" si="45"/>
        <v>#N/A</v>
      </c>
      <c r="S548" s="191" t="e">
        <f t="shared" si="48"/>
        <v>#N/A</v>
      </c>
      <c r="T548" s="192" t="e">
        <f>VLOOKUP(D548,'PC Receitas'!$N$4:$O$14,2,FALSE)</f>
        <v>#N/A</v>
      </c>
    </row>
    <row r="549" spans="3:20" ht="19.5" customHeight="1" thickTop="1" thickBot="1" x14ac:dyDescent="0.25">
      <c r="C549" s="58"/>
      <c r="D549" s="58"/>
      <c r="E549" s="58"/>
      <c r="F549" s="58"/>
      <c r="G549" s="58"/>
      <c r="H549" s="58"/>
      <c r="I549" s="59"/>
      <c r="J549" s="60"/>
      <c r="K549" s="57">
        <f t="shared" ca="1" si="47"/>
        <v>114050</v>
      </c>
      <c r="P549" s="188" t="e">
        <f t="shared" si="46"/>
        <v>#N/A</v>
      </c>
      <c r="Q549" s="191" t="e">
        <f t="shared" si="44"/>
        <v>#N/A</v>
      </c>
      <c r="R549" s="191" t="e">
        <f t="shared" si="45"/>
        <v>#N/A</v>
      </c>
      <c r="S549" s="191" t="e">
        <f t="shared" si="48"/>
        <v>#N/A</v>
      </c>
      <c r="T549" s="192" t="e">
        <f>VLOOKUP(D549,'PC Receitas'!$N$4:$O$14,2,FALSE)</f>
        <v>#N/A</v>
      </c>
    </row>
    <row r="550" spans="3:20" ht="19.5" customHeight="1" thickTop="1" thickBot="1" x14ac:dyDescent="0.25">
      <c r="C550" s="58"/>
      <c r="D550" s="58"/>
      <c r="E550" s="58"/>
      <c r="F550" s="58"/>
      <c r="G550" s="58"/>
      <c r="H550" s="58"/>
      <c r="I550" s="59"/>
      <c r="J550" s="60"/>
      <c r="K550" s="57">
        <f t="shared" ca="1" si="47"/>
        <v>114050</v>
      </c>
      <c r="P550" s="188" t="e">
        <f t="shared" si="46"/>
        <v>#N/A</v>
      </c>
      <c r="Q550" s="191" t="e">
        <f t="shared" si="44"/>
        <v>#N/A</v>
      </c>
      <c r="R550" s="191" t="e">
        <f t="shared" si="45"/>
        <v>#N/A</v>
      </c>
      <c r="S550" s="191" t="e">
        <f t="shared" si="48"/>
        <v>#N/A</v>
      </c>
      <c r="T550" s="192" t="e">
        <f>VLOOKUP(D550,'PC Receitas'!$N$4:$O$14,2,FALSE)</f>
        <v>#N/A</v>
      </c>
    </row>
    <row r="551" spans="3:20" ht="19.5" customHeight="1" thickTop="1" thickBot="1" x14ac:dyDescent="0.25">
      <c r="C551" s="58"/>
      <c r="D551" s="58"/>
      <c r="E551" s="58"/>
      <c r="F551" s="58"/>
      <c r="G551" s="58"/>
      <c r="H551" s="58"/>
      <c r="I551" s="59"/>
      <c r="J551" s="60"/>
      <c r="K551" s="57">
        <f t="shared" ca="1" si="47"/>
        <v>114050</v>
      </c>
      <c r="P551" s="188" t="e">
        <f t="shared" si="46"/>
        <v>#N/A</v>
      </c>
      <c r="Q551" s="191" t="e">
        <f t="shared" si="44"/>
        <v>#N/A</v>
      </c>
      <c r="R551" s="191" t="e">
        <f t="shared" si="45"/>
        <v>#N/A</v>
      </c>
      <c r="S551" s="191" t="e">
        <f t="shared" si="48"/>
        <v>#N/A</v>
      </c>
      <c r="T551" s="192" t="e">
        <f>VLOOKUP(D551,'PC Receitas'!$N$4:$O$14,2,FALSE)</f>
        <v>#N/A</v>
      </c>
    </row>
    <row r="552" spans="3:20" ht="19.5" customHeight="1" thickTop="1" thickBot="1" x14ac:dyDescent="0.25">
      <c r="C552" s="58"/>
      <c r="D552" s="58"/>
      <c r="E552" s="58"/>
      <c r="F552" s="58"/>
      <c r="G552" s="58"/>
      <c r="H552" s="58"/>
      <c r="I552" s="59"/>
      <c r="J552" s="60"/>
      <c r="K552" s="57">
        <f t="shared" ca="1" si="47"/>
        <v>114050</v>
      </c>
      <c r="P552" s="188" t="e">
        <f t="shared" si="46"/>
        <v>#N/A</v>
      </c>
      <c r="Q552" s="191" t="e">
        <f t="shared" si="44"/>
        <v>#N/A</v>
      </c>
      <c r="R552" s="191" t="e">
        <f t="shared" si="45"/>
        <v>#N/A</v>
      </c>
      <c r="S552" s="191" t="e">
        <f t="shared" si="48"/>
        <v>#N/A</v>
      </c>
      <c r="T552" s="192" t="e">
        <f>VLOOKUP(D552,'PC Receitas'!$N$4:$O$14,2,FALSE)</f>
        <v>#N/A</v>
      </c>
    </row>
    <row r="553" spans="3:20" ht="19.5" customHeight="1" thickTop="1" thickBot="1" x14ac:dyDescent="0.25">
      <c r="C553" s="58"/>
      <c r="D553" s="58"/>
      <c r="E553" s="58"/>
      <c r="F553" s="58"/>
      <c r="G553" s="58"/>
      <c r="H553" s="58"/>
      <c r="I553" s="59"/>
      <c r="J553" s="60"/>
      <c r="K553" s="57">
        <f t="shared" ca="1" si="47"/>
        <v>114050</v>
      </c>
      <c r="P553" s="188" t="e">
        <f t="shared" si="46"/>
        <v>#N/A</v>
      </c>
      <c r="Q553" s="191" t="e">
        <f t="shared" si="44"/>
        <v>#N/A</v>
      </c>
      <c r="R553" s="191" t="e">
        <f t="shared" si="45"/>
        <v>#N/A</v>
      </c>
      <c r="S553" s="191" t="e">
        <f t="shared" si="48"/>
        <v>#N/A</v>
      </c>
      <c r="T553" s="192" t="e">
        <f>VLOOKUP(D553,'PC Receitas'!$N$4:$O$14,2,FALSE)</f>
        <v>#N/A</v>
      </c>
    </row>
    <row r="554" spans="3:20" ht="19.5" customHeight="1" thickTop="1" thickBot="1" x14ac:dyDescent="0.25">
      <c r="C554" s="58"/>
      <c r="D554" s="58"/>
      <c r="E554" s="58"/>
      <c r="F554" s="58"/>
      <c r="G554" s="58"/>
      <c r="H554" s="58"/>
      <c r="I554" s="59"/>
      <c r="J554" s="60"/>
      <c r="K554" s="57">
        <f t="shared" ca="1" si="47"/>
        <v>114050</v>
      </c>
      <c r="P554" s="188" t="e">
        <f t="shared" si="46"/>
        <v>#N/A</v>
      </c>
      <c r="Q554" s="191" t="e">
        <f t="shared" si="44"/>
        <v>#N/A</v>
      </c>
      <c r="R554" s="191" t="e">
        <f t="shared" si="45"/>
        <v>#N/A</v>
      </c>
      <c r="S554" s="191" t="e">
        <f t="shared" si="48"/>
        <v>#N/A</v>
      </c>
      <c r="T554" s="192" t="e">
        <f>VLOOKUP(D554,'PC Receitas'!$N$4:$O$14,2,FALSE)</f>
        <v>#N/A</v>
      </c>
    </row>
    <row r="555" spans="3:20" ht="19.5" customHeight="1" thickTop="1" thickBot="1" x14ac:dyDescent="0.25">
      <c r="C555" s="58"/>
      <c r="D555" s="58"/>
      <c r="E555" s="58"/>
      <c r="F555" s="58"/>
      <c r="G555" s="58"/>
      <c r="H555" s="58"/>
      <c r="I555" s="59"/>
      <c r="J555" s="60"/>
      <c r="K555" s="57">
        <f t="shared" ca="1" si="47"/>
        <v>114050</v>
      </c>
      <c r="P555" s="188" t="e">
        <f t="shared" si="46"/>
        <v>#N/A</v>
      </c>
      <c r="Q555" s="191" t="e">
        <f t="shared" si="44"/>
        <v>#N/A</v>
      </c>
      <c r="R555" s="191" t="e">
        <f t="shared" si="45"/>
        <v>#N/A</v>
      </c>
      <c r="S555" s="191" t="e">
        <f t="shared" si="48"/>
        <v>#N/A</v>
      </c>
      <c r="T555" s="192" t="e">
        <f>VLOOKUP(D555,'PC Receitas'!$N$4:$O$14,2,FALSE)</f>
        <v>#N/A</v>
      </c>
    </row>
    <row r="556" spans="3:20" ht="19.5" customHeight="1" thickTop="1" thickBot="1" x14ac:dyDescent="0.25">
      <c r="C556" s="58"/>
      <c r="D556" s="58"/>
      <c r="E556" s="58"/>
      <c r="F556" s="58"/>
      <c r="G556" s="58"/>
      <c r="H556" s="58"/>
      <c r="I556" s="59"/>
      <c r="J556" s="60"/>
      <c r="K556" s="57">
        <f t="shared" ca="1" si="47"/>
        <v>114050</v>
      </c>
      <c r="P556" s="188" t="e">
        <f t="shared" si="46"/>
        <v>#N/A</v>
      </c>
      <c r="Q556" s="191" t="e">
        <f t="shared" si="44"/>
        <v>#N/A</v>
      </c>
      <c r="R556" s="191" t="e">
        <f t="shared" si="45"/>
        <v>#N/A</v>
      </c>
      <c r="S556" s="191" t="e">
        <f t="shared" si="48"/>
        <v>#N/A</v>
      </c>
      <c r="T556" s="192" t="e">
        <f>VLOOKUP(D556,'PC Receitas'!$N$4:$O$14,2,FALSE)</f>
        <v>#N/A</v>
      </c>
    </row>
    <row r="557" spans="3:20" ht="19.5" customHeight="1" thickTop="1" thickBot="1" x14ac:dyDescent="0.25">
      <c r="C557" s="58"/>
      <c r="D557" s="58"/>
      <c r="E557" s="58"/>
      <c r="F557" s="58"/>
      <c r="G557" s="58"/>
      <c r="H557" s="58"/>
      <c r="I557" s="59"/>
      <c r="J557" s="60"/>
      <c r="K557" s="57">
        <f t="shared" ca="1" si="47"/>
        <v>114050</v>
      </c>
      <c r="P557" s="188" t="e">
        <f t="shared" si="46"/>
        <v>#N/A</v>
      </c>
      <c r="Q557" s="191" t="e">
        <f t="shared" si="44"/>
        <v>#N/A</v>
      </c>
      <c r="R557" s="191" t="e">
        <f t="shared" si="45"/>
        <v>#N/A</v>
      </c>
      <c r="S557" s="191" t="e">
        <f t="shared" si="48"/>
        <v>#N/A</v>
      </c>
      <c r="T557" s="192" t="e">
        <f>VLOOKUP(D557,'PC Receitas'!$N$4:$O$14,2,FALSE)</f>
        <v>#N/A</v>
      </c>
    </row>
    <row r="558" spans="3:20" ht="19.5" customHeight="1" thickTop="1" thickBot="1" x14ac:dyDescent="0.25">
      <c r="C558" s="58"/>
      <c r="D558" s="58"/>
      <c r="E558" s="58"/>
      <c r="F558" s="58"/>
      <c r="G558" s="58"/>
      <c r="H558" s="58"/>
      <c r="I558" s="59"/>
      <c r="J558" s="60"/>
      <c r="K558" s="57">
        <f t="shared" ca="1" si="47"/>
        <v>114050</v>
      </c>
      <c r="P558" s="188" t="e">
        <f t="shared" si="46"/>
        <v>#N/A</v>
      </c>
      <c r="Q558" s="191" t="e">
        <f t="shared" si="44"/>
        <v>#N/A</v>
      </c>
      <c r="R558" s="191" t="e">
        <f t="shared" si="45"/>
        <v>#N/A</v>
      </c>
      <c r="S558" s="191" t="e">
        <f t="shared" si="48"/>
        <v>#N/A</v>
      </c>
      <c r="T558" s="192" t="e">
        <f>VLOOKUP(D558,'PC Receitas'!$N$4:$O$14,2,FALSE)</f>
        <v>#N/A</v>
      </c>
    </row>
    <row r="559" spans="3:20" ht="19.5" customHeight="1" thickTop="1" thickBot="1" x14ac:dyDescent="0.25">
      <c r="C559" s="58"/>
      <c r="D559" s="58"/>
      <c r="E559" s="58"/>
      <c r="F559" s="58"/>
      <c r="G559" s="58"/>
      <c r="H559" s="58"/>
      <c r="I559" s="59"/>
      <c r="J559" s="60"/>
      <c r="K559" s="57">
        <f t="shared" ca="1" si="47"/>
        <v>114050</v>
      </c>
      <c r="P559" s="188" t="e">
        <f t="shared" si="46"/>
        <v>#N/A</v>
      </c>
      <c r="Q559" s="191" t="e">
        <f t="shared" si="44"/>
        <v>#N/A</v>
      </c>
      <c r="R559" s="191" t="e">
        <f t="shared" si="45"/>
        <v>#N/A</v>
      </c>
      <c r="S559" s="191" t="e">
        <f t="shared" si="48"/>
        <v>#N/A</v>
      </c>
      <c r="T559" s="192" t="e">
        <f>VLOOKUP(D559,'PC Receitas'!$N$4:$O$14,2,FALSE)</f>
        <v>#N/A</v>
      </c>
    </row>
    <row r="560" spans="3:20" ht="19.5" customHeight="1" thickTop="1" thickBot="1" x14ac:dyDescent="0.25">
      <c r="C560" s="58"/>
      <c r="D560" s="58"/>
      <c r="E560" s="58"/>
      <c r="F560" s="58"/>
      <c r="G560" s="58"/>
      <c r="H560" s="58"/>
      <c r="I560" s="59"/>
      <c r="J560" s="60"/>
      <c r="K560" s="57">
        <f t="shared" ca="1" si="47"/>
        <v>114050</v>
      </c>
      <c r="P560" s="188" t="e">
        <f t="shared" si="46"/>
        <v>#N/A</v>
      </c>
      <c r="Q560" s="191" t="e">
        <f t="shared" si="44"/>
        <v>#N/A</v>
      </c>
      <c r="R560" s="191" t="e">
        <f t="shared" si="45"/>
        <v>#N/A</v>
      </c>
      <c r="S560" s="191" t="e">
        <f t="shared" si="48"/>
        <v>#N/A</v>
      </c>
      <c r="T560" s="192" t="e">
        <f>VLOOKUP(D560,'PC Receitas'!$N$4:$O$14,2,FALSE)</f>
        <v>#N/A</v>
      </c>
    </row>
    <row r="561" spans="3:20" ht="19.5" customHeight="1" thickTop="1" thickBot="1" x14ac:dyDescent="0.25">
      <c r="C561" s="58"/>
      <c r="D561" s="58"/>
      <c r="E561" s="58"/>
      <c r="F561" s="58"/>
      <c r="G561" s="58"/>
      <c r="H561" s="58"/>
      <c r="I561" s="59"/>
      <c r="J561" s="60"/>
      <c r="K561" s="57">
        <f t="shared" ca="1" si="47"/>
        <v>114050</v>
      </c>
      <c r="P561" s="188" t="e">
        <f t="shared" si="46"/>
        <v>#N/A</v>
      </c>
      <c r="Q561" s="191" t="e">
        <f t="shared" si="44"/>
        <v>#N/A</v>
      </c>
      <c r="R561" s="191" t="e">
        <f t="shared" si="45"/>
        <v>#N/A</v>
      </c>
      <c r="S561" s="191" t="e">
        <f t="shared" si="48"/>
        <v>#N/A</v>
      </c>
      <c r="T561" s="192" t="e">
        <f>VLOOKUP(D561,'PC Receitas'!$N$4:$O$14,2,FALSE)</f>
        <v>#N/A</v>
      </c>
    </row>
    <row r="562" spans="3:20" ht="19.5" customHeight="1" thickTop="1" thickBot="1" x14ac:dyDescent="0.25">
      <c r="C562" s="58"/>
      <c r="D562" s="58"/>
      <c r="E562" s="58"/>
      <c r="F562" s="58"/>
      <c r="G562" s="58"/>
      <c r="H562" s="58"/>
      <c r="I562" s="59"/>
      <c r="J562" s="60"/>
      <c r="K562" s="57">
        <f t="shared" ca="1" si="47"/>
        <v>114050</v>
      </c>
      <c r="P562" s="188" t="e">
        <f t="shared" si="46"/>
        <v>#N/A</v>
      </c>
      <c r="Q562" s="191" t="e">
        <f t="shared" si="44"/>
        <v>#N/A</v>
      </c>
      <c r="R562" s="191" t="e">
        <f t="shared" si="45"/>
        <v>#N/A</v>
      </c>
      <c r="S562" s="191" t="e">
        <f t="shared" si="48"/>
        <v>#N/A</v>
      </c>
      <c r="T562" s="192" t="e">
        <f>VLOOKUP(D562,'PC Receitas'!$N$4:$O$14,2,FALSE)</f>
        <v>#N/A</v>
      </c>
    </row>
    <row r="563" spans="3:20" ht="19.5" customHeight="1" thickTop="1" thickBot="1" x14ac:dyDescent="0.25">
      <c r="C563" s="58"/>
      <c r="D563" s="58"/>
      <c r="E563" s="58"/>
      <c r="F563" s="58"/>
      <c r="G563" s="58"/>
      <c r="H563" s="58"/>
      <c r="I563" s="59"/>
      <c r="J563" s="60"/>
      <c r="K563" s="57">
        <f t="shared" ca="1" si="47"/>
        <v>114050</v>
      </c>
      <c r="P563" s="188" t="e">
        <f t="shared" si="46"/>
        <v>#N/A</v>
      </c>
      <c r="Q563" s="191" t="e">
        <f t="shared" si="44"/>
        <v>#N/A</v>
      </c>
      <c r="R563" s="191" t="e">
        <f t="shared" si="45"/>
        <v>#N/A</v>
      </c>
      <c r="S563" s="191" t="e">
        <f t="shared" si="48"/>
        <v>#N/A</v>
      </c>
      <c r="T563" s="192" t="e">
        <f>VLOOKUP(D563,'PC Receitas'!$N$4:$O$14,2,FALSE)</f>
        <v>#N/A</v>
      </c>
    </row>
    <row r="564" spans="3:20" ht="19.5" customHeight="1" thickTop="1" thickBot="1" x14ac:dyDescent="0.25">
      <c r="C564" s="58"/>
      <c r="D564" s="58"/>
      <c r="E564" s="58"/>
      <c r="F564" s="58"/>
      <c r="G564" s="58"/>
      <c r="H564" s="58"/>
      <c r="I564" s="59"/>
      <c r="J564" s="60"/>
      <c r="K564" s="57">
        <f t="shared" ca="1" si="47"/>
        <v>114050</v>
      </c>
      <c r="P564" s="188" t="e">
        <f t="shared" si="46"/>
        <v>#N/A</v>
      </c>
      <c r="Q564" s="191" t="e">
        <f t="shared" si="44"/>
        <v>#N/A</v>
      </c>
      <c r="R564" s="191" t="e">
        <f t="shared" si="45"/>
        <v>#N/A</v>
      </c>
      <c r="S564" s="191" t="e">
        <f t="shared" si="48"/>
        <v>#N/A</v>
      </c>
      <c r="T564" s="192" t="e">
        <f>VLOOKUP(D564,'PC Receitas'!$N$4:$O$14,2,FALSE)</f>
        <v>#N/A</v>
      </c>
    </row>
    <row r="565" spans="3:20" ht="19.5" customHeight="1" thickTop="1" thickBot="1" x14ac:dyDescent="0.25">
      <c r="C565" s="58"/>
      <c r="D565" s="58"/>
      <c r="E565" s="58"/>
      <c r="F565" s="58"/>
      <c r="G565" s="58"/>
      <c r="H565" s="58"/>
      <c r="I565" s="59"/>
      <c r="J565" s="60"/>
      <c r="K565" s="57">
        <f t="shared" ca="1" si="47"/>
        <v>114050</v>
      </c>
      <c r="P565" s="188" t="e">
        <f t="shared" si="46"/>
        <v>#N/A</v>
      </c>
      <c r="Q565" s="191" t="e">
        <f t="shared" si="44"/>
        <v>#N/A</v>
      </c>
      <c r="R565" s="191" t="e">
        <f t="shared" si="45"/>
        <v>#N/A</v>
      </c>
      <c r="S565" s="191" t="e">
        <f t="shared" si="48"/>
        <v>#N/A</v>
      </c>
      <c r="T565" s="192" t="e">
        <f>VLOOKUP(D565,'PC Receitas'!$N$4:$O$14,2,FALSE)</f>
        <v>#N/A</v>
      </c>
    </row>
    <row r="566" spans="3:20" ht="19.5" customHeight="1" thickTop="1" thickBot="1" x14ac:dyDescent="0.25">
      <c r="C566" s="58"/>
      <c r="D566" s="58"/>
      <c r="E566" s="58"/>
      <c r="F566" s="58"/>
      <c r="G566" s="58"/>
      <c r="H566" s="58"/>
      <c r="I566" s="59"/>
      <c r="J566" s="60"/>
      <c r="K566" s="57">
        <f t="shared" ca="1" si="47"/>
        <v>114050</v>
      </c>
      <c r="P566" s="188" t="e">
        <f t="shared" si="46"/>
        <v>#N/A</v>
      </c>
      <c r="Q566" s="191" t="e">
        <f t="shared" si="44"/>
        <v>#N/A</v>
      </c>
      <c r="R566" s="191" t="e">
        <f t="shared" si="45"/>
        <v>#N/A</v>
      </c>
      <c r="S566" s="191" t="e">
        <f t="shared" si="48"/>
        <v>#N/A</v>
      </c>
      <c r="T566" s="192" t="e">
        <f>VLOOKUP(D566,'PC Receitas'!$N$4:$O$14,2,FALSE)</f>
        <v>#N/A</v>
      </c>
    </row>
    <row r="567" spans="3:20" ht="19.5" customHeight="1" thickTop="1" thickBot="1" x14ac:dyDescent="0.25">
      <c r="C567" s="58"/>
      <c r="D567" s="58"/>
      <c r="E567" s="58"/>
      <c r="F567" s="58"/>
      <c r="G567" s="58"/>
      <c r="H567" s="58"/>
      <c r="I567" s="59"/>
      <c r="J567" s="60"/>
      <c r="K567" s="57">
        <f t="shared" ca="1" si="47"/>
        <v>114050</v>
      </c>
      <c r="P567" s="188" t="e">
        <f t="shared" si="46"/>
        <v>#N/A</v>
      </c>
      <c r="Q567" s="191" t="e">
        <f t="shared" si="44"/>
        <v>#N/A</v>
      </c>
      <c r="R567" s="191" t="e">
        <f t="shared" si="45"/>
        <v>#N/A</v>
      </c>
      <c r="S567" s="191" t="e">
        <f t="shared" si="48"/>
        <v>#N/A</v>
      </c>
      <c r="T567" s="192" t="e">
        <f>VLOOKUP(D567,'PC Receitas'!$N$4:$O$14,2,FALSE)</f>
        <v>#N/A</v>
      </c>
    </row>
    <row r="568" spans="3:20" ht="19.5" customHeight="1" thickTop="1" thickBot="1" x14ac:dyDescent="0.25">
      <c r="C568" s="58"/>
      <c r="D568" s="58"/>
      <c r="E568" s="58"/>
      <c r="F568" s="58"/>
      <c r="G568" s="58"/>
      <c r="H568" s="58"/>
      <c r="I568" s="59"/>
      <c r="J568" s="60"/>
      <c r="K568" s="57">
        <f t="shared" ca="1" si="47"/>
        <v>114050</v>
      </c>
      <c r="P568" s="188" t="e">
        <f t="shared" si="46"/>
        <v>#N/A</v>
      </c>
      <c r="Q568" s="191" t="e">
        <f t="shared" si="44"/>
        <v>#N/A</v>
      </c>
      <c r="R568" s="191" t="e">
        <f t="shared" si="45"/>
        <v>#N/A</v>
      </c>
      <c r="S568" s="191" t="e">
        <f t="shared" si="48"/>
        <v>#N/A</v>
      </c>
      <c r="T568" s="192" t="e">
        <f>VLOOKUP(D568,'PC Receitas'!$N$4:$O$14,2,FALSE)</f>
        <v>#N/A</v>
      </c>
    </row>
    <row r="569" spans="3:20" ht="19.5" customHeight="1" thickTop="1" thickBot="1" x14ac:dyDescent="0.25">
      <c r="C569" s="58"/>
      <c r="D569" s="58"/>
      <c r="E569" s="58"/>
      <c r="F569" s="58"/>
      <c r="G569" s="58"/>
      <c r="H569" s="58"/>
      <c r="I569" s="59"/>
      <c r="J569" s="60"/>
      <c r="K569" s="57">
        <f t="shared" ca="1" si="47"/>
        <v>114050</v>
      </c>
      <c r="P569" s="188" t="e">
        <f t="shared" si="46"/>
        <v>#N/A</v>
      </c>
      <c r="Q569" s="191" t="e">
        <f t="shared" si="44"/>
        <v>#N/A</v>
      </c>
      <c r="R569" s="191" t="e">
        <f t="shared" si="45"/>
        <v>#N/A</v>
      </c>
      <c r="S569" s="191" t="e">
        <f t="shared" si="48"/>
        <v>#N/A</v>
      </c>
      <c r="T569" s="192" t="e">
        <f>VLOOKUP(D569,'PC Receitas'!$N$4:$O$14,2,FALSE)</f>
        <v>#N/A</v>
      </c>
    </row>
    <row r="570" spans="3:20" ht="19.5" customHeight="1" thickTop="1" thickBot="1" x14ac:dyDescent="0.25">
      <c r="C570" s="58"/>
      <c r="D570" s="58"/>
      <c r="E570" s="58"/>
      <c r="F570" s="58"/>
      <c r="G570" s="58"/>
      <c r="H570" s="58"/>
      <c r="I570" s="59"/>
      <c r="J570" s="60"/>
      <c r="K570" s="57">
        <f t="shared" ca="1" si="47"/>
        <v>114050</v>
      </c>
      <c r="P570" s="188" t="e">
        <f t="shared" si="46"/>
        <v>#N/A</v>
      </c>
      <c r="Q570" s="191" t="e">
        <f t="shared" si="44"/>
        <v>#N/A</v>
      </c>
      <c r="R570" s="191" t="e">
        <f t="shared" si="45"/>
        <v>#N/A</v>
      </c>
      <c r="S570" s="191" t="e">
        <f t="shared" si="48"/>
        <v>#N/A</v>
      </c>
      <c r="T570" s="192" t="e">
        <f>VLOOKUP(D570,'PC Receitas'!$N$4:$O$14,2,FALSE)</f>
        <v>#N/A</v>
      </c>
    </row>
    <row r="571" spans="3:20" ht="19.5" customHeight="1" thickTop="1" thickBot="1" x14ac:dyDescent="0.25">
      <c r="C571" s="58"/>
      <c r="D571" s="58"/>
      <c r="E571" s="58"/>
      <c r="F571" s="58"/>
      <c r="G571" s="58"/>
      <c r="H571" s="58"/>
      <c r="I571" s="59"/>
      <c r="J571" s="60"/>
      <c r="K571" s="57">
        <f t="shared" ca="1" si="47"/>
        <v>114050</v>
      </c>
      <c r="P571" s="188" t="e">
        <f t="shared" si="46"/>
        <v>#N/A</v>
      </c>
      <c r="Q571" s="191" t="e">
        <f t="shared" si="44"/>
        <v>#N/A</v>
      </c>
      <c r="R571" s="191" t="e">
        <f t="shared" si="45"/>
        <v>#N/A</v>
      </c>
      <c r="S571" s="191" t="e">
        <f t="shared" si="48"/>
        <v>#N/A</v>
      </c>
      <c r="T571" s="192" t="e">
        <f>VLOOKUP(D571,'PC Receitas'!$N$4:$O$14,2,FALSE)</f>
        <v>#N/A</v>
      </c>
    </row>
    <row r="572" spans="3:20" ht="19.5" customHeight="1" thickTop="1" thickBot="1" x14ac:dyDescent="0.25">
      <c r="C572" s="58"/>
      <c r="D572" s="58"/>
      <c r="E572" s="58"/>
      <c r="F572" s="58"/>
      <c r="G572" s="58"/>
      <c r="H572" s="58"/>
      <c r="I572" s="59"/>
      <c r="J572" s="60"/>
      <c r="K572" s="57">
        <f t="shared" ca="1" si="47"/>
        <v>114050</v>
      </c>
      <c r="P572" s="188" t="e">
        <f t="shared" si="46"/>
        <v>#N/A</v>
      </c>
      <c r="Q572" s="191" t="e">
        <f t="shared" si="44"/>
        <v>#N/A</v>
      </c>
      <c r="R572" s="191" t="e">
        <f t="shared" si="45"/>
        <v>#N/A</v>
      </c>
      <c r="S572" s="191" t="e">
        <f t="shared" si="48"/>
        <v>#N/A</v>
      </c>
      <c r="T572" s="192" t="e">
        <f>VLOOKUP(D572,'PC Receitas'!$N$4:$O$14,2,FALSE)</f>
        <v>#N/A</v>
      </c>
    </row>
    <row r="573" spans="3:20" ht="19.5" customHeight="1" thickTop="1" thickBot="1" x14ac:dyDescent="0.25">
      <c r="C573" s="58"/>
      <c r="D573" s="58"/>
      <c r="E573" s="58"/>
      <c r="F573" s="58"/>
      <c r="G573" s="58"/>
      <c r="H573" s="58"/>
      <c r="I573" s="59"/>
      <c r="J573" s="60"/>
      <c r="K573" s="57">
        <f t="shared" ca="1" si="47"/>
        <v>114050</v>
      </c>
      <c r="P573" s="188" t="e">
        <f t="shared" si="46"/>
        <v>#N/A</v>
      </c>
      <c r="Q573" s="191" t="e">
        <f t="shared" si="44"/>
        <v>#N/A</v>
      </c>
      <c r="R573" s="191" t="e">
        <f t="shared" si="45"/>
        <v>#N/A</v>
      </c>
      <c r="S573" s="191" t="e">
        <f t="shared" si="48"/>
        <v>#N/A</v>
      </c>
      <c r="T573" s="192" t="e">
        <f>VLOOKUP(D573,'PC Receitas'!$N$4:$O$14,2,FALSE)</f>
        <v>#N/A</v>
      </c>
    </row>
    <row r="574" spans="3:20" ht="19.5" customHeight="1" thickTop="1" thickBot="1" x14ac:dyDescent="0.25">
      <c r="C574" s="58"/>
      <c r="D574" s="58"/>
      <c r="E574" s="58"/>
      <c r="F574" s="58"/>
      <c r="G574" s="58"/>
      <c r="H574" s="58"/>
      <c r="I574" s="59"/>
      <c r="J574" s="60"/>
      <c r="K574" s="57">
        <f t="shared" ca="1" si="47"/>
        <v>114050</v>
      </c>
      <c r="P574" s="188" t="e">
        <f t="shared" si="46"/>
        <v>#N/A</v>
      </c>
      <c r="Q574" s="191" t="e">
        <f t="shared" si="44"/>
        <v>#N/A</v>
      </c>
      <c r="R574" s="191" t="e">
        <f t="shared" si="45"/>
        <v>#N/A</v>
      </c>
      <c r="S574" s="191" t="e">
        <f t="shared" si="48"/>
        <v>#N/A</v>
      </c>
      <c r="T574" s="192" t="e">
        <f>VLOOKUP(D574,'PC Receitas'!$N$4:$O$14,2,FALSE)</f>
        <v>#N/A</v>
      </c>
    </row>
    <row r="575" spans="3:20" ht="19.5" customHeight="1" thickTop="1" thickBot="1" x14ac:dyDescent="0.25">
      <c r="C575" s="58"/>
      <c r="D575" s="58"/>
      <c r="E575" s="58"/>
      <c r="F575" s="58"/>
      <c r="G575" s="58"/>
      <c r="H575" s="58"/>
      <c r="I575" s="59"/>
      <c r="J575" s="60"/>
      <c r="K575" s="57">
        <f t="shared" ca="1" si="47"/>
        <v>114050</v>
      </c>
      <c r="P575" s="188" t="e">
        <f t="shared" si="46"/>
        <v>#N/A</v>
      </c>
      <c r="Q575" s="191" t="e">
        <f t="shared" si="44"/>
        <v>#N/A</v>
      </c>
      <c r="R575" s="191" t="e">
        <f t="shared" si="45"/>
        <v>#N/A</v>
      </c>
      <c r="S575" s="191" t="e">
        <f t="shared" si="48"/>
        <v>#N/A</v>
      </c>
      <c r="T575" s="192" t="e">
        <f>VLOOKUP(D575,'PC Receitas'!$N$4:$O$14,2,FALSE)</f>
        <v>#N/A</v>
      </c>
    </row>
    <row r="576" spans="3:20" ht="19.5" customHeight="1" thickTop="1" thickBot="1" x14ac:dyDescent="0.25">
      <c r="C576" s="58"/>
      <c r="D576" s="58"/>
      <c r="E576" s="58"/>
      <c r="F576" s="58"/>
      <c r="G576" s="58"/>
      <c r="H576" s="58"/>
      <c r="I576" s="59"/>
      <c r="J576" s="60"/>
      <c r="K576" s="57">
        <f t="shared" ca="1" si="47"/>
        <v>114050</v>
      </c>
      <c r="P576" s="188" t="e">
        <f t="shared" si="46"/>
        <v>#N/A</v>
      </c>
      <c r="Q576" s="191" t="e">
        <f t="shared" si="44"/>
        <v>#N/A</v>
      </c>
      <c r="R576" s="191" t="e">
        <f t="shared" si="45"/>
        <v>#N/A</v>
      </c>
      <c r="S576" s="191" t="e">
        <f t="shared" si="48"/>
        <v>#N/A</v>
      </c>
      <c r="T576" s="192" t="e">
        <f>VLOOKUP(D576,'PC Receitas'!$N$4:$O$14,2,FALSE)</f>
        <v>#N/A</v>
      </c>
    </row>
    <row r="577" spans="3:20" ht="19.5" customHeight="1" thickTop="1" thickBot="1" x14ac:dyDescent="0.25">
      <c r="C577" s="58"/>
      <c r="D577" s="58"/>
      <c r="E577" s="58"/>
      <c r="F577" s="58"/>
      <c r="G577" s="58"/>
      <c r="H577" s="58"/>
      <c r="I577" s="59"/>
      <c r="J577" s="60"/>
      <c r="K577" s="57">
        <f t="shared" ca="1" si="47"/>
        <v>114050</v>
      </c>
      <c r="P577" s="188" t="e">
        <f t="shared" si="46"/>
        <v>#N/A</v>
      </c>
      <c r="Q577" s="191" t="e">
        <f t="shared" si="44"/>
        <v>#N/A</v>
      </c>
      <c r="R577" s="191" t="e">
        <f t="shared" si="45"/>
        <v>#N/A</v>
      </c>
      <c r="S577" s="191" t="e">
        <f t="shared" si="48"/>
        <v>#N/A</v>
      </c>
      <c r="T577" s="192" t="e">
        <f>VLOOKUP(D577,'PC Receitas'!$N$4:$O$14,2,FALSE)</f>
        <v>#N/A</v>
      </c>
    </row>
    <row r="578" spans="3:20" ht="19.5" customHeight="1" thickTop="1" thickBot="1" x14ac:dyDescent="0.25">
      <c r="C578" s="58"/>
      <c r="D578" s="58"/>
      <c r="E578" s="58"/>
      <c r="F578" s="58"/>
      <c r="G578" s="58"/>
      <c r="H578" s="58"/>
      <c r="I578" s="59"/>
      <c r="J578" s="60"/>
      <c r="K578" s="57">
        <f t="shared" ca="1" si="47"/>
        <v>114050</v>
      </c>
      <c r="P578" s="188" t="e">
        <f t="shared" si="46"/>
        <v>#N/A</v>
      </c>
      <c r="Q578" s="191" t="e">
        <f t="shared" si="44"/>
        <v>#N/A</v>
      </c>
      <c r="R578" s="191" t="e">
        <f t="shared" si="45"/>
        <v>#N/A</v>
      </c>
      <c r="S578" s="191" t="e">
        <f t="shared" si="48"/>
        <v>#N/A</v>
      </c>
      <c r="T578" s="192" t="e">
        <f>VLOOKUP(D578,'PC Receitas'!$N$4:$O$14,2,FALSE)</f>
        <v>#N/A</v>
      </c>
    </row>
    <row r="579" spans="3:20" ht="19.5" customHeight="1" thickTop="1" thickBot="1" x14ac:dyDescent="0.25">
      <c r="C579" s="58"/>
      <c r="D579" s="58"/>
      <c r="E579" s="58"/>
      <c r="F579" s="58"/>
      <c r="G579" s="58"/>
      <c r="H579" s="58"/>
      <c r="I579" s="59"/>
      <c r="J579" s="60"/>
      <c r="K579" s="57">
        <f t="shared" ca="1" si="47"/>
        <v>114050</v>
      </c>
      <c r="P579" s="188" t="e">
        <f t="shared" si="46"/>
        <v>#N/A</v>
      </c>
      <c r="Q579" s="191" t="e">
        <f t="shared" si="44"/>
        <v>#N/A</v>
      </c>
      <c r="R579" s="191" t="e">
        <f t="shared" si="45"/>
        <v>#N/A</v>
      </c>
      <c r="S579" s="191" t="e">
        <f t="shared" si="48"/>
        <v>#N/A</v>
      </c>
      <c r="T579" s="192" t="e">
        <f>VLOOKUP(D579,'PC Receitas'!$N$4:$O$14,2,FALSE)</f>
        <v>#N/A</v>
      </c>
    </row>
    <row r="580" spans="3:20" ht="19.5" customHeight="1" thickTop="1" thickBot="1" x14ac:dyDescent="0.25">
      <c r="C580" s="58"/>
      <c r="D580" s="58"/>
      <c r="E580" s="58"/>
      <c r="F580" s="58"/>
      <c r="G580" s="58"/>
      <c r="H580" s="58"/>
      <c r="I580" s="59"/>
      <c r="J580" s="60"/>
      <c r="K580" s="57">
        <f t="shared" ca="1" si="47"/>
        <v>114050</v>
      </c>
      <c r="P580" s="188" t="e">
        <f t="shared" si="46"/>
        <v>#N/A</v>
      </c>
      <c r="Q580" s="191" t="e">
        <f t="shared" si="44"/>
        <v>#N/A</v>
      </c>
      <c r="R580" s="191" t="e">
        <f t="shared" si="45"/>
        <v>#N/A</v>
      </c>
      <c r="S580" s="191" t="e">
        <f t="shared" si="48"/>
        <v>#N/A</v>
      </c>
      <c r="T580" s="192" t="e">
        <f>VLOOKUP(D580,'PC Receitas'!$N$4:$O$14,2,FALSE)</f>
        <v>#N/A</v>
      </c>
    </row>
    <row r="581" spans="3:20" ht="19.5" customHeight="1" thickTop="1" thickBot="1" x14ac:dyDescent="0.25">
      <c r="C581" s="58"/>
      <c r="D581" s="58"/>
      <c r="E581" s="58"/>
      <c r="F581" s="58"/>
      <c r="G581" s="58"/>
      <c r="H581" s="58"/>
      <c r="I581" s="59"/>
      <c r="J581" s="60"/>
      <c r="K581" s="57">
        <f t="shared" ca="1" si="47"/>
        <v>114050</v>
      </c>
      <c r="P581" s="188" t="e">
        <f t="shared" si="46"/>
        <v>#N/A</v>
      </c>
      <c r="Q581" s="191" t="e">
        <f t="shared" si="44"/>
        <v>#N/A</v>
      </c>
      <c r="R581" s="191" t="e">
        <f t="shared" si="45"/>
        <v>#N/A</v>
      </c>
      <c r="S581" s="191" t="e">
        <f t="shared" si="48"/>
        <v>#N/A</v>
      </c>
      <c r="T581" s="192" t="e">
        <f>VLOOKUP(D581,'PC Receitas'!$N$4:$O$14,2,FALSE)</f>
        <v>#N/A</v>
      </c>
    </row>
    <row r="582" spans="3:20" ht="19.5" customHeight="1" thickTop="1" thickBot="1" x14ac:dyDescent="0.25">
      <c r="C582" s="58"/>
      <c r="D582" s="58"/>
      <c r="E582" s="58"/>
      <c r="F582" s="58"/>
      <c r="G582" s="58"/>
      <c r="H582" s="58"/>
      <c r="I582" s="59"/>
      <c r="J582" s="60"/>
      <c r="K582" s="57">
        <f t="shared" ca="1" si="47"/>
        <v>114050</v>
      </c>
      <c r="P582" s="188" t="e">
        <f t="shared" si="46"/>
        <v>#N/A</v>
      </c>
      <c r="Q582" s="191" t="e">
        <f t="shared" ref="Q582:Q619" si="49">IF(T582="Despesas_de_Moradia","Despesa",IF(T582="Despesas_com_Alimentacao","Despesa",IF(T582="Despesas_com_Saude","Despesa","")))</f>
        <v>#N/A</v>
      </c>
      <c r="R582" s="191" t="e">
        <f t="shared" ref="R582:R619" si="50">IF(T582="Renda_Familiar","Receita",IF(T582="Receitas_com_Aplicacoes_Financeiras","Receita",IF(T582="Outras_Receitas","Receita","")))</f>
        <v>#N/A</v>
      </c>
      <c r="S582" s="191" t="e">
        <f t="shared" si="48"/>
        <v>#N/A</v>
      </c>
      <c r="T582" s="192" t="e">
        <f>VLOOKUP(D582,'PC Receitas'!$N$4:$O$14,2,FALSE)</f>
        <v>#N/A</v>
      </c>
    </row>
    <row r="583" spans="3:20" ht="19.5" customHeight="1" thickTop="1" thickBot="1" x14ac:dyDescent="0.25">
      <c r="C583" s="58"/>
      <c r="D583" s="58"/>
      <c r="E583" s="58"/>
      <c r="F583" s="58"/>
      <c r="G583" s="58"/>
      <c r="H583" s="58"/>
      <c r="I583" s="59"/>
      <c r="J583" s="60"/>
      <c r="K583" s="57">
        <f t="shared" ca="1" si="47"/>
        <v>114050</v>
      </c>
      <c r="P583" s="188" t="e">
        <f t="shared" si="46"/>
        <v>#N/A</v>
      </c>
      <c r="Q583" s="191" t="e">
        <f t="shared" si="49"/>
        <v>#N/A</v>
      </c>
      <c r="R583" s="191" t="e">
        <f t="shared" si="50"/>
        <v>#N/A</v>
      </c>
      <c r="S583" s="191" t="e">
        <f t="shared" si="48"/>
        <v>#N/A</v>
      </c>
      <c r="T583" s="192" t="e">
        <f>VLOOKUP(D583,'PC Receitas'!$N$4:$O$14,2,FALSE)</f>
        <v>#N/A</v>
      </c>
    </row>
    <row r="584" spans="3:20" ht="19.5" customHeight="1" thickTop="1" thickBot="1" x14ac:dyDescent="0.25">
      <c r="C584" s="58"/>
      <c r="D584" s="58"/>
      <c r="E584" s="58"/>
      <c r="F584" s="58"/>
      <c r="G584" s="58"/>
      <c r="H584" s="58"/>
      <c r="I584" s="59"/>
      <c r="J584" s="60"/>
      <c r="K584" s="57">
        <f t="shared" ca="1" si="47"/>
        <v>114050</v>
      </c>
      <c r="P584" s="188" t="e">
        <f t="shared" si="46"/>
        <v>#N/A</v>
      </c>
      <c r="Q584" s="191" t="e">
        <f t="shared" si="49"/>
        <v>#N/A</v>
      </c>
      <c r="R584" s="191" t="e">
        <f t="shared" si="50"/>
        <v>#N/A</v>
      </c>
      <c r="S584" s="191" t="e">
        <f t="shared" si="48"/>
        <v>#N/A</v>
      </c>
      <c r="T584" s="192" t="e">
        <f>VLOOKUP(D584,'PC Receitas'!$N$4:$O$14,2,FALSE)</f>
        <v>#N/A</v>
      </c>
    </row>
    <row r="585" spans="3:20" ht="19.5" customHeight="1" thickTop="1" thickBot="1" x14ac:dyDescent="0.25">
      <c r="C585" s="58"/>
      <c r="D585" s="58"/>
      <c r="E585" s="58"/>
      <c r="F585" s="58"/>
      <c r="G585" s="58"/>
      <c r="H585" s="58"/>
      <c r="I585" s="59"/>
      <c r="J585" s="60"/>
      <c r="K585" s="57">
        <f t="shared" ca="1" si="47"/>
        <v>114050</v>
      </c>
      <c r="P585" s="188" t="e">
        <f t="shared" si="46"/>
        <v>#N/A</v>
      </c>
      <c r="Q585" s="191" t="e">
        <f t="shared" si="49"/>
        <v>#N/A</v>
      </c>
      <c r="R585" s="191" t="e">
        <f t="shared" si="50"/>
        <v>#N/A</v>
      </c>
      <c r="S585" s="191" t="e">
        <f t="shared" si="48"/>
        <v>#N/A</v>
      </c>
      <c r="T585" s="192" t="e">
        <f>VLOOKUP(D585,'PC Receitas'!$N$4:$O$14,2,FALSE)</f>
        <v>#N/A</v>
      </c>
    </row>
    <row r="586" spans="3:20" ht="19.5" customHeight="1" thickTop="1" thickBot="1" x14ac:dyDescent="0.25">
      <c r="C586" s="58"/>
      <c r="D586" s="58"/>
      <c r="E586" s="58"/>
      <c r="F586" s="58"/>
      <c r="G586" s="58"/>
      <c r="H586" s="58"/>
      <c r="I586" s="59"/>
      <c r="J586" s="60"/>
      <c r="K586" s="57">
        <f t="shared" ca="1" si="47"/>
        <v>114050</v>
      </c>
      <c r="P586" s="188" t="e">
        <f t="shared" si="46"/>
        <v>#N/A</v>
      </c>
      <c r="Q586" s="191" t="e">
        <f t="shared" si="49"/>
        <v>#N/A</v>
      </c>
      <c r="R586" s="191" t="e">
        <f t="shared" si="50"/>
        <v>#N/A</v>
      </c>
      <c r="S586" s="191" t="e">
        <f t="shared" si="48"/>
        <v>#N/A</v>
      </c>
      <c r="T586" s="192" t="e">
        <f>VLOOKUP(D586,'PC Receitas'!$N$4:$O$14,2,FALSE)</f>
        <v>#N/A</v>
      </c>
    </row>
    <row r="587" spans="3:20" ht="19.5" customHeight="1" thickTop="1" thickBot="1" x14ac:dyDescent="0.25">
      <c r="C587" s="58"/>
      <c r="D587" s="58"/>
      <c r="E587" s="58"/>
      <c r="F587" s="58"/>
      <c r="G587" s="58"/>
      <c r="H587" s="58"/>
      <c r="I587" s="59"/>
      <c r="J587" s="60"/>
      <c r="K587" s="57">
        <f t="shared" ca="1" si="47"/>
        <v>114050</v>
      </c>
      <c r="P587" s="188" t="e">
        <f t="shared" si="46"/>
        <v>#N/A</v>
      </c>
      <c r="Q587" s="191" t="e">
        <f t="shared" si="49"/>
        <v>#N/A</v>
      </c>
      <c r="R587" s="191" t="e">
        <f t="shared" si="50"/>
        <v>#N/A</v>
      </c>
      <c r="S587" s="191" t="e">
        <f t="shared" si="48"/>
        <v>#N/A</v>
      </c>
      <c r="T587" s="192" t="e">
        <f>VLOOKUP(D587,'PC Receitas'!$N$4:$O$14,2,FALSE)</f>
        <v>#N/A</v>
      </c>
    </row>
    <row r="588" spans="3:20" ht="19.5" customHeight="1" thickTop="1" thickBot="1" x14ac:dyDescent="0.25">
      <c r="C588" s="58"/>
      <c r="D588" s="58"/>
      <c r="E588" s="58"/>
      <c r="F588" s="58"/>
      <c r="G588" s="58"/>
      <c r="H588" s="58"/>
      <c r="I588" s="59"/>
      <c r="J588" s="60"/>
      <c r="K588" s="57">
        <f t="shared" ca="1" si="47"/>
        <v>114050</v>
      </c>
      <c r="P588" s="188" t="e">
        <f t="shared" si="46"/>
        <v>#N/A</v>
      </c>
      <c r="Q588" s="191" t="e">
        <f t="shared" si="49"/>
        <v>#N/A</v>
      </c>
      <c r="R588" s="191" t="e">
        <f t="shared" si="50"/>
        <v>#N/A</v>
      </c>
      <c r="S588" s="191" t="e">
        <f t="shared" si="48"/>
        <v>#N/A</v>
      </c>
      <c r="T588" s="192" t="e">
        <f>VLOOKUP(D588,'PC Receitas'!$N$4:$O$14,2,FALSE)</f>
        <v>#N/A</v>
      </c>
    </row>
    <row r="589" spans="3:20" ht="19.5" customHeight="1" thickTop="1" thickBot="1" x14ac:dyDescent="0.25">
      <c r="C589" s="58"/>
      <c r="D589" s="58"/>
      <c r="E589" s="58"/>
      <c r="F589" s="58"/>
      <c r="G589" s="58"/>
      <c r="H589" s="58"/>
      <c r="I589" s="59"/>
      <c r="J589" s="60"/>
      <c r="K589" s="57">
        <f t="shared" ca="1" si="47"/>
        <v>114050</v>
      </c>
      <c r="P589" s="188" t="e">
        <f t="shared" si="46"/>
        <v>#N/A</v>
      </c>
      <c r="Q589" s="191" t="e">
        <f t="shared" si="49"/>
        <v>#N/A</v>
      </c>
      <c r="R589" s="191" t="e">
        <f t="shared" si="50"/>
        <v>#N/A</v>
      </c>
      <c r="S589" s="191" t="e">
        <f t="shared" si="48"/>
        <v>#N/A</v>
      </c>
      <c r="T589" s="192" t="e">
        <f>VLOOKUP(D589,'PC Receitas'!$N$4:$O$14,2,FALSE)</f>
        <v>#N/A</v>
      </c>
    </row>
    <row r="590" spans="3:20" ht="19.5" customHeight="1" thickTop="1" thickBot="1" x14ac:dyDescent="0.25">
      <c r="C590" s="58"/>
      <c r="D590" s="58"/>
      <c r="E590" s="58"/>
      <c r="F590" s="58"/>
      <c r="G590" s="58"/>
      <c r="H590" s="58"/>
      <c r="I590" s="59"/>
      <c r="J590" s="60"/>
      <c r="K590" s="57">
        <f t="shared" ca="1" si="47"/>
        <v>114050</v>
      </c>
      <c r="P590" s="188" t="e">
        <f t="shared" si="46"/>
        <v>#N/A</v>
      </c>
      <c r="Q590" s="191" t="e">
        <f t="shared" si="49"/>
        <v>#N/A</v>
      </c>
      <c r="R590" s="191" t="e">
        <f t="shared" si="50"/>
        <v>#N/A</v>
      </c>
      <c r="S590" s="191" t="e">
        <f t="shared" si="48"/>
        <v>#N/A</v>
      </c>
      <c r="T590" s="192" t="e">
        <f>VLOOKUP(D590,'PC Receitas'!$N$4:$O$14,2,FALSE)</f>
        <v>#N/A</v>
      </c>
    </row>
    <row r="591" spans="3:20" ht="19.5" customHeight="1" thickTop="1" thickBot="1" x14ac:dyDescent="0.25">
      <c r="C591" s="58"/>
      <c r="D591" s="58"/>
      <c r="E591" s="58"/>
      <c r="F591" s="58"/>
      <c r="G591" s="58"/>
      <c r="H591" s="58"/>
      <c r="I591" s="59"/>
      <c r="J591" s="60"/>
      <c r="K591" s="57">
        <f t="shared" ca="1" si="47"/>
        <v>114050</v>
      </c>
      <c r="P591" s="188" t="e">
        <f t="shared" si="46"/>
        <v>#N/A</v>
      </c>
      <c r="Q591" s="191" t="e">
        <f t="shared" si="49"/>
        <v>#N/A</v>
      </c>
      <c r="R591" s="191" t="e">
        <f t="shared" si="50"/>
        <v>#N/A</v>
      </c>
      <c r="S591" s="191" t="e">
        <f t="shared" si="48"/>
        <v>#N/A</v>
      </c>
      <c r="T591" s="192" t="e">
        <f>VLOOKUP(D591,'PC Receitas'!$N$4:$O$14,2,FALSE)</f>
        <v>#N/A</v>
      </c>
    </row>
    <row r="592" spans="3:20" ht="19.5" customHeight="1" thickTop="1" thickBot="1" x14ac:dyDescent="0.25">
      <c r="C592" s="58"/>
      <c r="D592" s="58"/>
      <c r="E592" s="58"/>
      <c r="F592" s="58"/>
      <c r="G592" s="58"/>
      <c r="H592" s="58"/>
      <c r="I592" s="59"/>
      <c r="J592" s="60"/>
      <c r="K592" s="57">
        <f t="shared" ca="1" si="47"/>
        <v>114050</v>
      </c>
      <c r="P592" s="188" t="e">
        <f t="shared" ref="P592:P619" si="51">IF(T592="Despesas_com_Transportes","Despesa",IF(T592="Despesas_com_Lazer_e_Informacao","Despesa",IF(T592="Outras_Despesas","Despesa",IF(T592="Imposto_de_Renda","Despesa",IF(T592="Investimentos_Bens","Despesa","")))))</f>
        <v>#N/A</v>
      </c>
      <c r="Q592" s="191" t="e">
        <f t="shared" si="49"/>
        <v>#N/A</v>
      </c>
      <c r="R592" s="191" t="e">
        <f t="shared" si="50"/>
        <v>#N/A</v>
      </c>
      <c r="S592" s="191" t="e">
        <f t="shared" si="48"/>
        <v>#N/A</v>
      </c>
      <c r="T592" s="192" t="e">
        <f>VLOOKUP(D592,'PC Receitas'!$N$4:$O$14,2,FALSE)</f>
        <v>#N/A</v>
      </c>
    </row>
    <row r="593" spans="3:20" ht="19.5" customHeight="1" thickTop="1" thickBot="1" x14ac:dyDescent="0.25">
      <c r="C593" s="58"/>
      <c r="D593" s="58"/>
      <c r="E593" s="58"/>
      <c r="F593" s="58"/>
      <c r="G593" s="58"/>
      <c r="H593" s="58"/>
      <c r="I593" s="59"/>
      <c r="J593" s="60"/>
      <c r="K593" s="57">
        <f t="shared" ca="1" si="47"/>
        <v>114050</v>
      </c>
      <c r="P593" s="188" t="e">
        <f t="shared" si="51"/>
        <v>#N/A</v>
      </c>
      <c r="Q593" s="191" t="e">
        <f t="shared" si="49"/>
        <v>#N/A</v>
      </c>
      <c r="R593" s="191" t="e">
        <f t="shared" si="50"/>
        <v>#N/A</v>
      </c>
      <c r="S593" s="191" t="e">
        <f t="shared" si="48"/>
        <v>#N/A</v>
      </c>
      <c r="T593" s="192" t="e">
        <f>VLOOKUP(D593,'PC Receitas'!$N$4:$O$14,2,FALSE)</f>
        <v>#N/A</v>
      </c>
    </row>
    <row r="594" spans="3:20" ht="19.5" customHeight="1" thickTop="1" thickBot="1" x14ac:dyDescent="0.25">
      <c r="C594" s="58"/>
      <c r="D594" s="58"/>
      <c r="E594" s="58"/>
      <c r="F594" s="58"/>
      <c r="G594" s="58"/>
      <c r="H594" s="58"/>
      <c r="I594" s="59"/>
      <c r="J594" s="60"/>
      <c r="K594" s="57">
        <f t="shared" ca="1" si="47"/>
        <v>114050</v>
      </c>
      <c r="P594" s="188" t="e">
        <f t="shared" si="51"/>
        <v>#N/A</v>
      </c>
      <c r="Q594" s="191" t="e">
        <f t="shared" si="49"/>
        <v>#N/A</v>
      </c>
      <c r="R594" s="191" t="e">
        <f t="shared" si="50"/>
        <v>#N/A</v>
      </c>
      <c r="S594" s="191" t="e">
        <f t="shared" si="48"/>
        <v>#N/A</v>
      </c>
      <c r="T594" s="192" t="e">
        <f>VLOOKUP(D594,'PC Receitas'!$N$4:$O$14,2,FALSE)</f>
        <v>#N/A</v>
      </c>
    </row>
    <row r="595" spans="3:20" ht="19.5" customHeight="1" thickTop="1" thickBot="1" x14ac:dyDescent="0.25">
      <c r="C595" s="58"/>
      <c r="D595" s="58"/>
      <c r="E595" s="58"/>
      <c r="F595" s="58"/>
      <c r="G595" s="58"/>
      <c r="H595" s="58"/>
      <c r="I595" s="59"/>
      <c r="J595" s="60"/>
      <c r="K595" s="57">
        <f t="shared" ref="K595:K605" ca="1" si="52">K594+IF(AND(J595="Pago",OR(D595=$V$5,D595=$V$6,D595=$V$7)),I595,IF(AND(J595="Pago",OR(D595=$V$8,D595=$V$9,D595=$V$10,D595=$V$11,D595=$V$12,D595=$V$13,D595=$V$14,D595=$V$15)),-I595,IF(G595="À Vista",IF(J595="Pago",-I595,0),0)))</f>
        <v>114050</v>
      </c>
      <c r="P595" s="188" t="e">
        <f t="shared" si="51"/>
        <v>#N/A</v>
      </c>
      <c r="Q595" s="191" t="e">
        <f t="shared" si="49"/>
        <v>#N/A</v>
      </c>
      <c r="R595" s="191" t="e">
        <f t="shared" si="50"/>
        <v>#N/A</v>
      </c>
      <c r="S595" s="191" t="e">
        <f t="shared" si="48"/>
        <v>#N/A</v>
      </c>
      <c r="T595" s="192" t="e">
        <f>VLOOKUP(D595,'PC Receitas'!$N$4:$O$14,2,FALSE)</f>
        <v>#N/A</v>
      </c>
    </row>
    <row r="596" spans="3:20" ht="19.5" customHeight="1" thickTop="1" thickBot="1" x14ac:dyDescent="0.25">
      <c r="C596" s="58"/>
      <c r="D596" s="58"/>
      <c r="E596" s="58"/>
      <c r="F596" s="58"/>
      <c r="G596" s="58"/>
      <c r="H596" s="58"/>
      <c r="I596" s="59"/>
      <c r="J596" s="60"/>
      <c r="K596" s="57">
        <f t="shared" ca="1" si="52"/>
        <v>114050</v>
      </c>
      <c r="P596" s="188" t="e">
        <f t="shared" si="51"/>
        <v>#N/A</v>
      </c>
      <c r="Q596" s="191" t="e">
        <f t="shared" si="49"/>
        <v>#N/A</v>
      </c>
      <c r="R596" s="191" t="e">
        <f t="shared" si="50"/>
        <v>#N/A</v>
      </c>
      <c r="S596" s="191" t="e">
        <f t="shared" ref="S596:S619" si="53">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ca="1" si="52"/>
        <v>114050</v>
      </c>
      <c r="P597" s="188" t="e">
        <f t="shared" si="51"/>
        <v>#N/A</v>
      </c>
      <c r="Q597" s="191" t="e">
        <f t="shared" si="49"/>
        <v>#N/A</v>
      </c>
      <c r="R597" s="191" t="e">
        <f t="shared" si="50"/>
        <v>#N/A</v>
      </c>
      <c r="S597" s="191" t="e">
        <f t="shared" si="53"/>
        <v>#N/A</v>
      </c>
      <c r="T597" s="192" t="e">
        <f>VLOOKUP(D597,'PC Receitas'!$N$4:$O$14,2,FALSE)</f>
        <v>#N/A</v>
      </c>
    </row>
    <row r="598" spans="3:20" ht="19.5" customHeight="1" thickTop="1" thickBot="1" x14ac:dyDescent="0.25">
      <c r="C598" s="58"/>
      <c r="D598" s="58"/>
      <c r="E598" s="58"/>
      <c r="F598" s="58"/>
      <c r="G598" s="58"/>
      <c r="H598" s="58"/>
      <c r="I598" s="59"/>
      <c r="J598" s="60"/>
      <c r="K598" s="57">
        <f t="shared" ca="1" si="52"/>
        <v>114050</v>
      </c>
      <c r="P598" s="188" t="e">
        <f t="shared" si="51"/>
        <v>#N/A</v>
      </c>
      <c r="Q598" s="191" t="e">
        <f t="shared" si="49"/>
        <v>#N/A</v>
      </c>
      <c r="R598" s="191" t="e">
        <f t="shared" si="50"/>
        <v>#N/A</v>
      </c>
      <c r="S598" s="191" t="e">
        <f t="shared" si="53"/>
        <v>#N/A</v>
      </c>
      <c r="T598" s="192" t="e">
        <f>VLOOKUP(D598,'PC Receitas'!$N$4:$O$14,2,FALSE)</f>
        <v>#N/A</v>
      </c>
    </row>
    <row r="599" spans="3:20" ht="19.5" customHeight="1" thickTop="1" thickBot="1" x14ac:dyDescent="0.25">
      <c r="C599" s="58"/>
      <c r="D599" s="58"/>
      <c r="E599" s="58"/>
      <c r="F599" s="58"/>
      <c r="G599" s="58"/>
      <c r="H599" s="58"/>
      <c r="I599" s="59"/>
      <c r="J599" s="60"/>
      <c r="K599" s="57">
        <f t="shared" ca="1" si="52"/>
        <v>114050</v>
      </c>
      <c r="P599" s="188" t="e">
        <f t="shared" si="51"/>
        <v>#N/A</v>
      </c>
      <c r="Q599" s="191" t="e">
        <f t="shared" si="49"/>
        <v>#N/A</v>
      </c>
      <c r="R599" s="191" t="e">
        <f t="shared" si="50"/>
        <v>#N/A</v>
      </c>
      <c r="S599" s="191" t="e">
        <f t="shared" si="53"/>
        <v>#N/A</v>
      </c>
      <c r="T599" s="192" t="e">
        <f>VLOOKUP(D599,'PC Receitas'!$N$4:$O$14,2,FALSE)</f>
        <v>#N/A</v>
      </c>
    </row>
    <row r="600" spans="3:20" ht="19.5" customHeight="1" thickTop="1" thickBot="1" x14ac:dyDescent="0.25">
      <c r="C600" s="58"/>
      <c r="D600" s="58"/>
      <c r="E600" s="58"/>
      <c r="F600" s="58"/>
      <c r="G600" s="58"/>
      <c r="H600" s="58"/>
      <c r="I600" s="59"/>
      <c r="J600" s="60"/>
      <c r="K600" s="57">
        <f t="shared" ca="1" si="52"/>
        <v>114050</v>
      </c>
      <c r="P600" s="188" t="e">
        <f t="shared" si="51"/>
        <v>#N/A</v>
      </c>
      <c r="Q600" s="191" t="e">
        <f t="shared" si="49"/>
        <v>#N/A</v>
      </c>
      <c r="R600" s="191" t="e">
        <f t="shared" si="50"/>
        <v>#N/A</v>
      </c>
      <c r="S600" s="191" t="e">
        <f t="shared" si="53"/>
        <v>#N/A</v>
      </c>
      <c r="T600" s="192" t="e">
        <f>VLOOKUP(D600,'PC Receitas'!$N$4:$O$14,2,FALSE)</f>
        <v>#N/A</v>
      </c>
    </row>
    <row r="601" spans="3:20" ht="19.5" customHeight="1" thickTop="1" thickBot="1" x14ac:dyDescent="0.25">
      <c r="C601" s="58"/>
      <c r="D601" s="58"/>
      <c r="E601" s="58"/>
      <c r="F601" s="58"/>
      <c r="G601" s="58"/>
      <c r="H601" s="58"/>
      <c r="I601" s="59"/>
      <c r="J601" s="60"/>
      <c r="K601" s="57">
        <f t="shared" ca="1" si="52"/>
        <v>114050</v>
      </c>
      <c r="P601" s="188" t="e">
        <f t="shared" si="51"/>
        <v>#N/A</v>
      </c>
      <c r="Q601" s="191" t="e">
        <f t="shared" si="49"/>
        <v>#N/A</v>
      </c>
      <c r="R601" s="191" t="e">
        <f t="shared" si="50"/>
        <v>#N/A</v>
      </c>
      <c r="S601" s="191" t="e">
        <f t="shared" si="53"/>
        <v>#N/A</v>
      </c>
      <c r="T601" s="192" t="e">
        <f>VLOOKUP(D601,'PC Receitas'!$N$4:$O$14,2,FALSE)</f>
        <v>#N/A</v>
      </c>
    </row>
    <row r="602" spans="3:20" ht="19.5" customHeight="1" thickTop="1" thickBot="1" x14ac:dyDescent="0.25">
      <c r="C602" s="58"/>
      <c r="D602" s="58"/>
      <c r="E602" s="58"/>
      <c r="F602" s="58"/>
      <c r="G602" s="58"/>
      <c r="H602" s="58"/>
      <c r="I602" s="59"/>
      <c r="J602" s="60"/>
      <c r="K602" s="57">
        <f t="shared" ca="1" si="52"/>
        <v>114050</v>
      </c>
      <c r="P602" s="188" t="e">
        <f t="shared" si="51"/>
        <v>#N/A</v>
      </c>
      <c r="Q602" s="191" t="e">
        <f t="shared" si="49"/>
        <v>#N/A</v>
      </c>
      <c r="R602" s="191" t="e">
        <f t="shared" si="50"/>
        <v>#N/A</v>
      </c>
      <c r="S602" s="191" t="e">
        <f t="shared" si="53"/>
        <v>#N/A</v>
      </c>
      <c r="T602" s="192" t="e">
        <f>VLOOKUP(D602,'PC Receitas'!$N$4:$O$14,2,FALSE)</f>
        <v>#N/A</v>
      </c>
    </row>
    <row r="603" spans="3:20" ht="19.5" customHeight="1" thickTop="1" thickBot="1" x14ac:dyDescent="0.25">
      <c r="C603" s="58"/>
      <c r="D603" s="58"/>
      <c r="E603" s="58"/>
      <c r="F603" s="58"/>
      <c r="G603" s="58"/>
      <c r="H603" s="58"/>
      <c r="I603" s="59"/>
      <c r="J603" s="60"/>
      <c r="K603" s="57">
        <f t="shared" ca="1" si="52"/>
        <v>114050</v>
      </c>
      <c r="P603" s="188" t="e">
        <f t="shared" si="51"/>
        <v>#N/A</v>
      </c>
      <c r="Q603" s="191" t="e">
        <f t="shared" si="49"/>
        <v>#N/A</v>
      </c>
      <c r="R603" s="191" t="e">
        <f t="shared" si="50"/>
        <v>#N/A</v>
      </c>
      <c r="S603" s="191" t="e">
        <f t="shared" si="53"/>
        <v>#N/A</v>
      </c>
      <c r="T603" s="192" t="e">
        <f>VLOOKUP(D603,'PC Receitas'!$N$4:$O$14,2,FALSE)</f>
        <v>#N/A</v>
      </c>
    </row>
    <row r="604" spans="3:20" ht="19.5" customHeight="1" thickTop="1" thickBot="1" x14ac:dyDescent="0.25">
      <c r="C604" s="58"/>
      <c r="D604" s="58"/>
      <c r="E604" s="58"/>
      <c r="F604" s="58"/>
      <c r="G604" s="58"/>
      <c r="H604" s="58"/>
      <c r="I604" s="59"/>
      <c r="J604" s="60"/>
      <c r="K604" s="57">
        <f t="shared" ca="1" si="52"/>
        <v>114050</v>
      </c>
      <c r="P604" s="188" t="e">
        <f t="shared" si="51"/>
        <v>#N/A</v>
      </c>
      <c r="Q604" s="191" t="e">
        <f t="shared" si="49"/>
        <v>#N/A</v>
      </c>
      <c r="R604" s="191" t="e">
        <f t="shared" si="50"/>
        <v>#N/A</v>
      </c>
      <c r="S604" s="191" t="e">
        <f t="shared" si="53"/>
        <v>#N/A</v>
      </c>
      <c r="T604" s="192" t="e">
        <f>VLOOKUP(D604,'PC Receitas'!$N$4:$O$14,2,FALSE)</f>
        <v>#N/A</v>
      </c>
    </row>
    <row r="605" spans="3:20" ht="19.5" customHeight="1" thickTop="1" thickBot="1" x14ac:dyDescent="0.25">
      <c r="C605" s="58"/>
      <c r="D605" s="58"/>
      <c r="E605" s="58"/>
      <c r="F605" s="58"/>
      <c r="G605" s="58"/>
      <c r="H605" s="58"/>
      <c r="I605" s="59"/>
      <c r="J605" s="60"/>
      <c r="K605" s="57">
        <f t="shared" ca="1" si="52"/>
        <v>114050</v>
      </c>
      <c r="P605" s="188" t="e">
        <f t="shared" si="51"/>
        <v>#N/A</v>
      </c>
      <c r="Q605" s="191" t="e">
        <f t="shared" si="49"/>
        <v>#N/A</v>
      </c>
      <c r="R605" s="191" t="e">
        <f t="shared" si="50"/>
        <v>#N/A</v>
      </c>
      <c r="S605" s="191" t="e">
        <f t="shared" si="53"/>
        <v>#N/A</v>
      </c>
      <c r="T605" s="192" t="e">
        <f>VLOOKUP(D605,'PC Receitas'!$N$4:$O$14,2,FALSE)</f>
        <v>#N/A</v>
      </c>
    </row>
    <row r="606" spans="3:20" ht="19.5" customHeight="1" thickTop="1" thickBot="1" x14ac:dyDescent="0.25">
      <c r="C606" s="58"/>
      <c r="D606" s="58"/>
      <c r="E606" s="58"/>
      <c r="F606" s="58"/>
      <c r="G606" s="58"/>
      <c r="H606" s="58"/>
      <c r="I606" s="59"/>
      <c r="J606" s="60"/>
      <c r="K606" s="57">
        <f t="shared" ref="K606:K619" ca="1" si="54">K605+IF(AND(J606="Pago",OR(D606=$V$5,D606=$V$6,D606=$V$7)),I606,IF(AND(J606="Pago",OR(D606=$V$8,D606=$V$9,D606=$V$10,D606=$V$11,D606=$V$12,D606=$V$13,D606=$V$14,D606=$V$15)),-I606,IF(G606="À Vista",IF(J606="Pago",-I606,0),0)))</f>
        <v>114050</v>
      </c>
      <c r="P606" s="188" t="e">
        <f t="shared" si="51"/>
        <v>#N/A</v>
      </c>
      <c r="Q606" s="191" t="e">
        <f t="shared" si="49"/>
        <v>#N/A</v>
      </c>
      <c r="R606" s="191" t="e">
        <f t="shared" si="50"/>
        <v>#N/A</v>
      </c>
      <c r="S606" s="191" t="e">
        <f t="shared" si="53"/>
        <v>#N/A</v>
      </c>
      <c r="T606" s="192" t="e">
        <f>VLOOKUP(D606,'PC Receitas'!$N$4:$O$14,2,FALSE)</f>
        <v>#N/A</v>
      </c>
    </row>
    <row r="607" spans="3:20" ht="19.5" customHeight="1" thickTop="1" thickBot="1" x14ac:dyDescent="0.25">
      <c r="C607" s="58"/>
      <c r="D607" s="58"/>
      <c r="E607" s="58"/>
      <c r="F607" s="58"/>
      <c r="G607" s="58"/>
      <c r="H607" s="58"/>
      <c r="I607" s="59"/>
      <c r="J607" s="60"/>
      <c r="K607" s="57">
        <f t="shared" ca="1" si="54"/>
        <v>114050</v>
      </c>
      <c r="P607" s="188" t="e">
        <f t="shared" si="51"/>
        <v>#N/A</v>
      </c>
      <c r="Q607" s="191" t="e">
        <f t="shared" si="49"/>
        <v>#N/A</v>
      </c>
      <c r="R607" s="191" t="e">
        <f t="shared" si="50"/>
        <v>#N/A</v>
      </c>
      <c r="S607" s="191" t="e">
        <f t="shared" si="53"/>
        <v>#N/A</v>
      </c>
      <c r="T607" s="192" t="e">
        <f>VLOOKUP(D607,'PC Receitas'!$N$4:$O$14,2,FALSE)</f>
        <v>#N/A</v>
      </c>
    </row>
    <row r="608" spans="3:20" ht="19.5" customHeight="1" thickTop="1" thickBot="1" x14ac:dyDescent="0.25">
      <c r="C608" s="58"/>
      <c r="D608" s="58"/>
      <c r="E608" s="58"/>
      <c r="F608" s="58"/>
      <c r="G608" s="58"/>
      <c r="H608" s="58"/>
      <c r="I608" s="59"/>
      <c r="J608" s="60"/>
      <c r="K608" s="57">
        <f t="shared" ca="1" si="54"/>
        <v>114050</v>
      </c>
      <c r="P608" s="188" t="e">
        <f t="shared" si="51"/>
        <v>#N/A</v>
      </c>
      <c r="Q608" s="191" t="e">
        <f t="shared" si="49"/>
        <v>#N/A</v>
      </c>
      <c r="R608" s="191" t="e">
        <f t="shared" si="50"/>
        <v>#N/A</v>
      </c>
      <c r="S608" s="191" t="e">
        <f t="shared" si="53"/>
        <v>#N/A</v>
      </c>
      <c r="T608" s="192" t="e">
        <f>VLOOKUP(D608,'PC Receitas'!$N$4:$O$14,2,FALSE)</f>
        <v>#N/A</v>
      </c>
    </row>
    <row r="609" spans="3:20" ht="19.5" customHeight="1" thickTop="1" thickBot="1" x14ac:dyDescent="0.25">
      <c r="C609" s="58"/>
      <c r="D609" s="58"/>
      <c r="E609" s="58"/>
      <c r="F609" s="58"/>
      <c r="G609" s="58"/>
      <c r="H609" s="58"/>
      <c r="I609" s="59"/>
      <c r="J609" s="60"/>
      <c r="K609" s="57">
        <f t="shared" ca="1" si="54"/>
        <v>114050</v>
      </c>
      <c r="P609" s="188" t="e">
        <f t="shared" si="51"/>
        <v>#N/A</v>
      </c>
      <c r="Q609" s="191" t="e">
        <f t="shared" si="49"/>
        <v>#N/A</v>
      </c>
      <c r="R609" s="191" t="e">
        <f t="shared" si="50"/>
        <v>#N/A</v>
      </c>
      <c r="S609" s="191" t="e">
        <f t="shared" si="53"/>
        <v>#N/A</v>
      </c>
      <c r="T609" s="192" t="e">
        <f>VLOOKUP(D609,'PC Receitas'!$N$4:$O$14,2,FALSE)</f>
        <v>#N/A</v>
      </c>
    </row>
    <row r="610" spans="3:20" ht="19.5" customHeight="1" thickTop="1" thickBot="1" x14ac:dyDescent="0.25">
      <c r="C610" s="58"/>
      <c r="D610" s="58"/>
      <c r="E610" s="58"/>
      <c r="F610" s="58"/>
      <c r="G610" s="58"/>
      <c r="H610" s="58"/>
      <c r="I610" s="59"/>
      <c r="J610" s="60"/>
      <c r="K610" s="57">
        <f t="shared" ca="1" si="54"/>
        <v>114050</v>
      </c>
      <c r="P610" s="188" t="e">
        <f t="shared" si="51"/>
        <v>#N/A</v>
      </c>
      <c r="Q610" s="191" t="e">
        <f t="shared" si="49"/>
        <v>#N/A</v>
      </c>
      <c r="R610" s="191" t="e">
        <f t="shared" si="50"/>
        <v>#N/A</v>
      </c>
      <c r="S610" s="191" t="e">
        <f t="shared" si="53"/>
        <v>#N/A</v>
      </c>
      <c r="T610" s="192" t="e">
        <f>VLOOKUP(D610,'PC Receitas'!$N$4:$O$14,2,FALSE)</f>
        <v>#N/A</v>
      </c>
    </row>
    <row r="611" spans="3:20" ht="19.5" customHeight="1" thickTop="1" thickBot="1" x14ac:dyDescent="0.25">
      <c r="C611" s="58"/>
      <c r="D611" s="58"/>
      <c r="E611" s="58"/>
      <c r="F611" s="58"/>
      <c r="G611" s="58"/>
      <c r="H611" s="58"/>
      <c r="I611" s="59"/>
      <c r="J611" s="60"/>
      <c r="K611" s="57">
        <f t="shared" ca="1" si="54"/>
        <v>114050</v>
      </c>
      <c r="P611" s="188" t="e">
        <f t="shared" si="51"/>
        <v>#N/A</v>
      </c>
      <c r="Q611" s="191" t="e">
        <f t="shared" si="49"/>
        <v>#N/A</v>
      </c>
      <c r="R611" s="191" t="e">
        <f t="shared" si="50"/>
        <v>#N/A</v>
      </c>
      <c r="S611" s="191" t="e">
        <f t="shared" si="53"/>
        <v>#N/A</v>
      </c>
      <c r="T611" s="192" t="e">
        <f>VLOOKUP(D611,'PC Receitas'!$N$4:$O$14,2,FALSE)</f>
        <v>#N/A</v>
      </c>
    </row>
    <row r="612" spans="3:20" ht="19.5" customHeight="1" thickTop="1" thickBot="1" x14ac:dyDescent="0.25">
      <c r="C612" s="58"/>
      <c r="D612" s="58"/>
      <c r="E612" s="58"/>
      <c r="F612" s="58"/>
      <c r="G612" s="58"/>
      <c r="H612" s="58"/>
      <c r="I612" s="59"/>
      <c r="J612" s="60"/>
      <c r="K612" s="57">
        <f t="shared" ca="1" si="54"/>
        <v>114050</v>
      </c>
      <c r="P612" s="188" t="e">
        <f t="shared" si="51"/>
        <v>#N/A</v>
      </c>
      <c r="Q612" s="191" t="e">
        <f t="shared" si="49"/>
        <v>#N/A</v>
      </c>
      <c r="R612" s="191" t="e">
        <f t="shared" si="50"/>
        <v>#N/A</v>
      </c>
      <c r="S612" s="191" t="e">
        <f t="shared" si="53"/>
        <v>#N/A</v>
      </c>
      <c r="T612" s="192" t="e">
        <f>VLOOKUP(D612,'PC Receitas'!$N$4:$O$14,2,FALSE)</f>
        <v>#N/A</v>
      </c>
    </row>
    <row r="613" spans="3:20" ht="19.5" customHeight="1" thickTop="1" thickBot="1" x14ac:dyDescent="0.25">
      <c r="C613" s="58"/>
      <c r="D613" s="58"/>
      <c r="E613" s="58"/>
      <c r="F613" s="58"/>
      <c r="G613" s="58"/>
      <c r="H613" s="58"/>
      <c r="I613" s="59"/>
      <c r="J613" s="60"/>
      <c r="K613" s="57">
        <f t="shared" ca="1" si="54"/>
        <v>114050</v>
      </c>
      <c r="P613" s="188" t="e">
        <f t="shared" si="51"/>
        <v>#N/A</v>
      </c>
      <c r="Q613" s="191" t="e">
        <f t="shared" si="49"/>
        <v>#N/A</v>
      </c>
      <c r="R613" s="191" t="e">
        <f t="shared" si="50"/>
        <v>#N/A</v>
      </c>
      <c r="S613" s="191" t="e">
        <f t="shared" si="53"/>
        <v>#N/A</v>
      </c>
      <c r="T613" s="192" t="e">
        <f>VLOOKUP(D613,'PC Receitas'!$N$4:$O$14,2,FALSE)</f>
        <v>#N/A</v>
      </c>
    </row>
    <row r="614" spans="3:20" ht="19.5" customHeight="1" thickTop="1" thickBot="1" x14ac:dyDescent="0.25">
      <c r="C614" s="58"/>
      <c r="D614" s="58"/>
      <c r="E614" s="58"/>
      <c r="F614" s="58"/>
      <c r="G614" s="58"/>
      <c r="H614" s="58"/>
      <c r="I614" s="59"/>
      <c r="J614" s="60"/>
      <c r="K614" s="57">
        <f t="shared" ca="1" si="54"/>
        <v>114050</v>
      </c>
      <c r="P614" s="188" t="e">
        <f t="shared" si="51"/>
        <v>#N/A</v>
      </c>
      <c r="Q614" s="191" t="e">
        <f t="shared" si="49"/>
        <v>#N/A</v>
      </c>
      <c r="R614" s="191" t="e">
        <f t="shared" si="50"/>
        <v>#N/A</v>
      </c>
      <c r="S614" s="191" t="e">
        <f t="shared" si="53"/>
        <v>#N/A</v>
      </c>
      <c r="T614" s="192" t="e">
        <f>VLOOKUP(D614,'PC Receitas'!$N$4:$O$14,2,FALSE)</f>
        <v>#N/A</v>
      </c>
    </row>
    <row r="615" spans="3:20" ht="19.5" customHeight="1" thickTop="1" thickBot="1" x14ac:dyDescent="0.25">
      <c r="C615" s="58"/>
      <c r="D615" s="58"/>
      <c r="E615" s="58"/>
      <c r="F615" s="58"/>
      <c r="G615" s="58"/>
      <c r="H615" s="58"/>
      <c r="I615" s="59"/>
      <c r="J615" s="60"/>
      <c r="K615" s="57">
        <f t="shared" ca="1" si="54"/>
        <v>114050</v>
      </c>
      <c r="P615" s="188" t="e">
        <f t="shared" si="51"/>
        <v>#N/A</v>
      </c>
      <c r="Q615" s="191" t="e">
        <f t="shared" si="49"/>
        <v>#N/A</v>
      </c>
      <c r="R615" s="191" t="e">
        <f t="shared" si="50"/>
        <v>#N/A</v>
      </c>
      <c r="S615" s="191" t="e">
        <f t="shared" si="53"/>
        <v>#N/A</v>
      </c>
      <c r="T615" s="192" t="e">
        <f>VLOOKUP(D615,'PC Receitas'!$N$4:$O$14,2,FALSE)</f>
        <v>#N/A</v>
      </c>
    </row>
    <row r="616" spans="3:20" ht="19.5" customHeight="1" thickTop="1" thickBot="1" x14ac:dyDescent="0.25">
      <c r="C616" s="58"/>
      <c r="D616" s="58"/>
      <c r="E616" s="58"/>
      <c r="F616" s="58"/>
      <c r="G616" s="58"/>
      <c r="H616" s="58"/>
      <c r="I616" s="59"/>
      <c r="J616" s="60"/>
      <c r="K616" s="57">
        <f t="shared" ca="1" si="54"/>
        <v>114050</v>
      </c>
      <c r="P616" s="188" t="e">
        <f t="shared" si="51"/>
        <v>#N/A</v>
      </c>
      <c r="Q616" s="191" t="e">
        <f t="shared" si="49"/>
        <v>#N/A</v>
      </c>
      <c r="R616" s="191" t="e">
        <f t="shared" si="50"/>
        <v>#N/A</v>
      </c>
      <c r="S616" s="191" t="e">
        <f t="shared" si="53"/>
        <v>#N/A</v>
      </c>
      <c r="T616" s="192" t="e">
        <f>VLOOKUP(D616,'PC Receitas'!$N$4:$O$14,2,FALSE)</f>
        <v>#N/A</v>
      </c>
    </row>
    <row r="617" spans="3:20" ht="19.5" customHeight="1" thickTop="1" thickBot="1" x14ac:dyDescent="0.25">
      <c r="C617" s="58"/>
      <c r="D617" s="58"/>
      <c r="E617" s="58"/>
      <c r="F617" s="58"/>
      <c r="G617" s="58"/>
      <c r="H617" s="58"/>
      <c r="I617" s="59"/>
      <c r="J617" s="60"/>
      <c r="K617" s="57">
        <f t="shared" ca="1" si="54"/>
        <v>114050</v>
      </c>
      <c r="P617" s="188" t="e">
        <f t="shared" si="51"/>
        <v>#N/A</v>
      </c>
      <c r="Q617" s="191" t="e">
        <f t="shared" si="49"/>
        <v>#N/A</v>
      </c>
      <c r="R617" s="191" t="e">
        <f t="shared" si="50"/>
        <v>#N/A</v>
      </c>
      <c r="S617" s="191" t="e">
        <f t="shared" si="53"/>
        <v>#N/A</v>
      </c>
      <c r="T617" s="192" t="e">
        <f>VLOOKUP(D617,'PC Receitas'!$N$4:$O$14,2,FALSE)</f>
        <v>#N/A</v>
      </c>
    </row>
    <row r="618" spans="3:20" ht="19.5" customHeight="1" thickTop="1" thickBot="1" x14ac:dyDescent="0.25">
      <c r="C618" s="58"/>
      <c r="D618" s="58"/>
      <c r="E618" s="58"/>
      <c r="F618" s="58"/>
      <c r="G618" s="58"/>
      <c r="H618" s="58"/>
      <c r="I618" s="59"/>
      <c r="J618" s="60"/>
      <c r="K618" s="57">
        <f t="shared" ca="1" si="54"/>
        <v>114050</v>
      </c>
      <c r="P618" s="188" t="e">
        <f t="shared" si="51"/>
        <v>#N/A</v>
      </c>
      <c r="Q618" s="191" t="e">
        <f t="shared" si="49"/>
        <v>#N/A</v>
      </c>
      <c r="R618" s="191" t="e">
        <f t="shared" si="50"/>
        <v>#N/A</v>
      </c>
      <c r="S618" s="191" t="e">
        <f t="shared" si="53"/>
        <v>#N/A</v>
      </c>
      <c r="T618" s="192" t="e">
        <f>VLOOKUP(D618,'PC Receitas'!$N$4:$O$14,2,FALSE)</f>
        <v>#N/A</v>
      </c>
    </row>
    <row r="619" spans="3:20" ht="19.5" customHeight="1" thickTop="1" thickBot="1" x14ac:dyDescent="0.25">
      <c r="C619" s="58"/>
      <c r="D619" s="58"/>
      <c r="E619" s="58"/>
      <c r="F619" s="58"/>
      <c r="G619" s="58"/>
      <c r="H619" s="58"/>
      <c r="I619" s="59"/>
      <c r="J619" s="60"/>
      <c r="K619" s="57">
        <f t="shared" ca="1" si="54"/>
        <v>114050</v>
      </c>
      <c r="P619" s="188" t="e">
        <f t="shared" si="51"/>
        <v>#N/A</v>
      </c>
      <c r="Q619" s="191" t="e">
        <f t="shared" si="49"/>
        <v>#N/A</v>
      </c>
      <c r="R619" s="191" t="e">
        <f t="shared" si="50"/>
        <v>#N/A</v>
      </c>
      <c r="S619" s="191" t="e">
        <f t="shared" si="53"/>
        <v>#N/A</v>
      </c>
      <c r="T619" s="192" t="e">
        <f>VLOOKUP(D619,'PC Receitas'!$N$4:$O$14,2,FALSE)</f>
        <v>#N/A</v>
      </c>
    </row>
    <row r="620" spans="3:20" ht="19.5" customHeight="1" thickTop="1" x14ac:dyDescent="0.2">
      <c r="C620" s="160"/>
      <c r="D620" s="160"/>
      <c r="E620" s="160"/>
      <c r="F620" s="166"/>
      <c r="G620" s="160"/>
      <c r="H620" s="160"/>
      <c r="I620" s="161"/>
      <c r="J620" s="160"/>
      <c r="K620" s="159"/>
    </row>
    <row r="621" spans="3:20" x14ac:dyDescent="0.2">
      <c r="E621" s="12"/>
      <c r="G621" s="160"/>
      <c r="H621" s="160"/>
      <c r="K621" s="34"/>
    </row>
    <row r="622" spans="3:20" x14ac:dyDescent="0.2">
      <c r="E622" s="12"/>
      <c r="G622" s="160"/>
      <c r="H622" s="160"/>
      <c r="K622" s="34"/>
    </row>
    <row r="623" spans="3:20" x14ac:dyDescent="0.2">
      <c r="G623" s="160"/>
      <c r="H623" s="160"/>
      <c r="K623" s="34"/>
    </row>
    <row r="624" spans="3:20" x14ac:dyDescent="0.2">
      <c r="G624" s="160"/>
      <c r="H624" s="160"/>
      <c r="K624" s="34"/>
    </row>
    <row r="625" spans="7:11" x14ac:dyDescent="0.2">
      <c r="G625" s="160"/>
      <c r="H625" s="160"/>
      <c r="K625" s="34"/>
    </row>
    <row r="626" spans="7:11" ht="14" hidden="1" customHeight="1" x14ac:dyDescent="0.2">
      <c r="K626" s="34"/>
    </row>
    <row r="627" spans="7:11" ht="14" hidden="1" customHeight="1" x14ac:dyDescent="0.2">
      <c r="K627" s="34"/>
    </row>
    <row r="628" spans="7:11" ht="14" hidden="1" customHeight="1" x14ac:dyDescent="0.2">
      <c r="K628" s="34"/>
    </row>
    <row r="629" spans="7:11" ht="14" hidden="1" customHeight="1" x14ac:dyDescent="0.2">
      <c r="K629" s="34"/>
    </row>
    <row r="630" spans="7:11" ht="14" hidden="1" customHeight="1" x14ac:dyDescent="0.2">
      <c r="K630" s="34"/>
    </row>
    <row r="631" spans="7:11" ht="14" hidden="1" customHeight="1" x14ac:dyDescent="0.2">
      <c r="K631" s="34"/>
    </row>
    <row r="632" spans="7:11" ht="14" hidden="1" customHeight="1" x14ac:dyDescent="0.2">
      <c r="K632" s="34"/>
    </row>
    <row r="633" spans="7:11" ht="14" hidden="1" customHeight="1" x14ac:dyDescent="0.2">
      <c r="K633" s="34"/>
    </row>
    <row r="634" spans="7:11" ht="14" hidden="1" customHeight="1" x14ac:dyDescent="0.2">
      <c r="K634" s="34"/>
    </row>
    <row r="635" spans="7:11" ht="14" hidden="1" customHeight="1" x14ac:dyDescent="0.2">
      <c r="K635" s="34"/>
    </row>
    <row r="636" spans="7:11" ht="14" hidden="1" customHeight="1" x14ac:dyDescent="0.2">
      <c r="K636" s="34"/>
    </row>
    <row r="637" spans="7:11" ht="14" hidden="1" customHeight="1" x14ac:dyDescent="0.2">
      <c r="K637" s="34"/>
    </row>
    <row r="638" spans="7:11" ht="14" hidden="1" customHeight="1" x14ac:dyDescent="0.2">
      <c r="K638" s="34"/>
    </row>
    <row r="639" spans="7:11" ht="14" hidden="1" customHeight="1" x14ac:dyDescent="0.2">
      <c r="K639" s="34"/>
    </row>
    <row r="640" spans="7:11" ht="14" hidden="1" customHeight="1" x14ac:dyDescent="0.2">
      <c r="K640" s="34"/>
    </row>
    <row r="641" spans="11:11" ht="14" hidden="1" customHeight="1" x14ac:dyDescent="0.2">
      <c r="K641" s="34"/>
    </row>
    <row r="642" spans="11:11" ht="14" hidden="1" customHeight="1" x14ac:dyDescent="0.2">
      <c r="K642" s="34"/>
    </row>
    <row r="643" spans="11:11" ht="14" hidden="1" customHeight="1" x14ac:dyDescent="0.2">
      <c r="K643" s="34"/>
    </row>
    <row r="644" spans="11:11" ht="14" hidden="1" customHeight="1" x14ac:dyDescent="0.2">
      <c r="K644" s="34"/>
    </row>
    <row r="645" spans="11:11" ht="14" hidden="1" customHeight="1" x14ac:dyDescent="0.2">
      <c r="K645" s="34"/>
    </row>
    <row r="646" spans="11:11" ht="14" hidden="1" customHeight="1" x14ac:dyDescent="0.2">
      <c r="K646" s="34"/>
    </row>
    <row r="647" spans="11:11" ht="14" hidden="1" customHeight="1" x14ac:dyDescent="0.2">
      <c r="K647" s="34"/>
    </row>
    <row r="648" spans="11:11" ht="14" hidden="1" customHeight="1" x14ac:dyDescent="0.2">
      <c r="K648" s="34"/>
    </row>
    <row r="649" spans="11:11" ht="14" hidden="1" customHeight="1" x14ac:dyDescent="0.2">
      <c r="K649" s="34"/>
    </row>
    <row r="650" spans="11:11" ht="14" hidden="1" customHeight="1" x14ac:dyDescent="0.2">
      <c r="K650" s="34"/>
    </row>
    <row r="651" spans="11:11" ht="14" hidden="1" customHeight="1" x14ac:dyDescent="0.2">
      <c r="K651" s="34"/>
    </row>
    <row r="652" spans="11:11" ht="14" hidden="1" customHeight="1" x14ac:dyDescent="0.2">
      <c r="K652" s="34"/>
    </row>
    <row r="653" spans="11:11" ht="14" hidden="1" customHeight="1" x14ac:dyDescent="0.2">
      <c r="K653" s="34"/>
    </row>
    <row r="654" spans="11:11" ht="14" hidden="1" customHeight="1" x14ac:dyDescent="0.2">
      <c r="K654" s="34"/>
    </row>
    <row r="655" spans="11:11" ht="14" hidden="1" customHeight="1" x14ac:dyDescent="0.2">
      <c r="K655" s="34"/>
    </row>
    <row r="656" spans="11:11" ht="14" hidden="1" customHeight="1" x14ac:dyDescent="0.2">
      <c r="K656" s="34"/>
    </row>
    <row r="657" spans="11:11" ht="14" hidden="1" customHeight="1" x14ac:dyDescent="0.2">
      <c r="K657" s="34"/>
    </row>
    <row r="658" spans="11:11" ht="14" hidden="1" customHeight="1" x14ac:dyDescent="0.2">
      <c r="K658" s="34"/>
    </row>
    <row r="659" spans="11:11" ht="14" hidden="1" customHeight="1" x14ac:dyDescent="0.2">
      <c r="K659" s="34"/>
    </row>
    <row r="660" spans="11:11" ht="14" hidden="1" customHeight="1" x14ac:dyDescent="0.2">
      <c r="K660" s="34"/>
    </row>
    <row r="661" spans="11:11" ht="14" hidden="1" customHeight="1" x14ac:dyDescent="0.2">
      <c r="K661" s="34"/>
    </row>
    <row r="662" spans="11:11" ht="14" hidden="1" customHeight="1" x14ac:dyDescent="0.2">
      <c r="K662" s="34"/>
    </row>
    <row r="663" spans="11:11" ht="14" hidden="1" customHeight="1" x14ac:dyDescent="0.2">
      <c r="K663" s="34"/>
    </row>
    <row r="664" spans="11:11" ht="14" hidden="1" customHeight="1" x14ac:dyDescent="0.2">
      <c r="K664" s="34"/>
    </row>
    <row r="665" spans="11:11" ht="14" hidden="1" customHeight="1" x14ac:dyDescent="0.2">
      <c r="K665" s="34"/>
    </row>
    <row r="666" spans="11:11" ht="14" hidden="1" customHeight="1" x14ac:dyDescent="0.2">
      <c r="K666" s="34"/>
    </row>
    <row r="667" spans="11:11" ht="14" hidden="1" customHeight="1" x14ac:dyDescent="0.2">
      <c r="K667" s="34"/>
    </row>
    <row r="668" spans="11:11" ht="14" hidden="1" customHeight="1" x14ac:dyDescent="0.2">
      <c r="K668" s="34"/>
    </row>
    <row r="669" spans="11:11" ht="14" hidden="1" customHeight="1" x14ac:dyDescent="0.2">
      <c r="K669" s="34"/>
    </row>
    <row r="670" spans="11:11" ht="14" hidden="1" customHeight="1" x14ac:dyDescent="0.2">
      <c r="K670" s="34"/>
    </row>
    <row r="671" spans="11:11" ht="14" hidden="1" customHeight="1" x14ac:dyDescent="0.2">
      <c r="K671" s="34"/>
    </row>
    <row r="672" spans="11:11" ht="14" hidden="1" customHeight="1" x14ac:dyDescent="0.2">
      <c r="K672" s="34"/>
    </row>
    <row r="673" spans="11:11" ht="14" hidden="1" customHeight="1" x14ac:dyDescent="0.2">
      <c r="K673" s="35"/>
    </row>
    <row r="674" spans="11:11" ht="14" hidden="1" customHeight="1" x14ac:dyDescent="0.2"/>
    <row r="675" spans="11:11" ht="14" hidden="1" customHeight="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J620">
    <cfRule type="containsText" dxfId="1324" priority="199" operator="containsText" text="Não Pago">
      <formula>NOT(ISERROR(SEARCH("Não Pago",J620)))</formula>
    </cfRule>
    <cfRule type="containsText" dxfId="1323" priority="200" operator="containsText" text="Pago">
      <formula>NOT(ISERROR(SEARCH("Pago",J620)))</formula>
    </cfRule>
  </conditionalFormatting>
  <conditionalFormatting sqref="N5:N6">
    <cfRule type="cellIs" dxfId="1322" priority="196" operator="lessThan">
      <formula>0</formula>
    </cfRule>
    <cfRule type="cellIs" dxfId="1321" priority="197" operator="greaterThan">
      <formula>0</formula>
    </cfRule>
    <cfRule type="cellIs" dxfId="1320" priority="198" operator="greaterThan">
      <formula>0</formula>
    </cfRule>
  </conditionalFormatting>
  <conditionalFormatting sqref="K620">
    <cfRule type="cellIs" dxfId="1319" priority="180" operator="greaterThan">
      <formula>0</formula>
    </cfRule>
    <cfRule type="cellIs" dxfId="1318" priority="181" operator="lessThan">
      <formula>0</formula>
    </cfRule>
  </conditionalFormatting>
  <conditionalFormatting sqref="D58:D620">
    <cfRule type="containsText" dxfId="1317" priority="147" operator="containsText" text="Renda">
      <formula>NOT(ISERROR(SEARCH("Renda",D58)))</formula>
    </cfRule>
    <cfRule type="beginsWith" dxfId="1316" priority="148" operator="beginsWith" text="imposto">
      <formula>LEFT(D58,LEN("imposto"))="imposto"</formula>
    </cfRule>
    <cfRule type="containsText" dxfId="1315" priority="149" operator="containsText" text="Investimentos">
      <formula>NOT(ISERROR(SEARCH("Investimentos",D58)))</formula>
    </cfRule>
    <cfRule type="containsText" dxfId="1314" priority="150" operator="containsText" text="Despesa">
      <formula>NOT(ISERROR(SEARCH("Despesa",D58)))</formula>
    </cfRule>
    <cfRule type="containsText" dxfId="1313" priority="151" operator="containsText" text="Receita">
      <formula>NOT(ISERROR(SEARCH("Receita",D58)))</formula>
    </cfRule>
  </conditionalFormatting>
  <conditionalFormatting sqref="N13:N14">
    <cfRule type="cellIs" dxfId="1312" priority="129" operator="lessThan">
      <formula>0</formula>
    </cfRule>
    <cfRule type="cellIs" dxfId="1311" priority="130" operator="greaterThan">
      <formula>0</formula>
    </cfRule>
  </conditionalFormatting>
  <conditionalFormatting sqref="N7:N8">
    <cfRule type="cellIs" dxfId="1310" priority="134" operator="greaterThan">
      <formula>0</formula>
    </cfRule>
  </conditionalFormatting>
  <conditionalFormatting sqref="N9:N10">
    <cfRule type="cellIs" dxfId="1309" priority="133" operator="greaterThan">
      <formula>0</formula>
    </cfRule>
  </conditionalFormatting>
  <conditionalFormatting sqref="N11:N12">
    <cfRule type="cellIs" dxfId="1308" priority="131" operator="greaterThan">
      <formula>0</formula>
    </cfRule>
    <cfRule type="cellIs" dxfId="1307" priority="132" operator="lessThan">
      <formula>0</formula>
    </cfRule>
  </conditionalFormatting>
  <conditionalFormatting sqref="K606:K619">
    <cfRule type="cellIs" dxfId="1306" priority="125" operator="greaterThan">
      <formula>0</formula>
    </cfRule>
    <cfRule type="cellIs" dxfId="1305" priority="126" operator="lessThan">
      <formula>0</formula>
    </cfRule>
  </conditionalFormatting>
  <conditionalFormatting sqref="K19:K605">
    <cfRule type="cellIs" dxfId="1304" priority="121" operator="greaterThan">
      <formula>0</formula>
    </cfRule>
    <cfRule type="cellIs" dxfId="1303" priority="122" operator="lessThan">
      <formula>0</formula>
    </cfRule>
  </conditionalFormatting>
  <conditionalFormatting sqref="J5:J18 J58:J619">
    <cfRule type="containsText" dxfId="1297" priority="107" operator="containsText" text="Não Pago">
      <formula>NOT(ISERROR(SEARCH("Não Pago",J5)))</formula>
    </cfRule>
    <cfRule type="containsText" dxfId="1296" priority="108" operator="containsText" text="Pago">
      <formula>NOT(ISERROR(SEARCH("Pago",J5)))</formula>
    </cfRule>
  </conditionalFormatting>
  <conditionalFormatting sqref="J5:J18 J58:J619">
    <cfRule type="expression" dxfId="1295" priority="106">
      <formula>AND(G5&lt;&gt;"À VISTA",G5&lt;&gt;"")</formula>
    </cfRule>
  </conditionalFormatting>
  <conditionalFormatting sqref="K5:K18">
    <cfRule type="cellIs" dxfId="1294" priority="104" operator="greaterThan">
      <formula>0</formula>
    </cfRule>
    <cfRule type="cellIs" dxfId="1293" priority="105" operator="lessThan">
      <formula>0</formula>
    </cfRule>
  </conditionalFormatting>
  <conditionalFormatting sqref="D19:D20">
    <cfRule type="beginsWith" dxfId="707" priority="99" operator="beginsWith" text="imposto">
      <formula>LEFT(D19,LEN("imposto"))="imposto"</formula>
    </cfRule>
    <cfRule type="containsText" dxfId="706" priority="100" operator="containsText" text="Renda">
      <formula>NOT(ISERROR(SEARCH("Renda",D19)))</formula>
    </cfRule>
    <cfRule type="containsText" dxfId="705" priority="101" operator="containsText" text="Investimentos">
      <formula>NOT(ISERROR(SEARCH("Investimentos",D19)))</formula>
    </cfRule>
    <cfRule type="containsText" dxfId="704" priority="102" operator="containsText" text="Despesa">
      <formula>NOT(ISERROR(SEARCH("Despesa",D19)))</formula>
    </cfRule>
    <cfRule type="containsText" dxfId="703" priority="103" operator="containsText" text="Receita">
      <formula>NOT(ISERROR(SEARCH("Receita",D19)))</formula>
    </cfRule>
  </conditionalFormatting>
  <conditionalFormatting sqref="J19:J22">
    <cfRule type="containsText" dxfId="697" priority="97" operator="containsText" text="Não Pago">
      <formula>NOT(ISERROR(SEARCH("Não Pago",J19)))</formula>
    </cfRule>
    <cfRule type="containsText" dxfId="696" priority="98" operator="containsText" text="Pago">
      <formula>NOT(ISERROR(SEARCH("Pago",J19)))</formula>
    </cfRule>
  </conditionalFormatting>
  <conditionalFormatting sqref="J19:J22">
    <cfRule type="expression" dxfId="693" priority="96">
      <formula>AND(G19&lt;&gt;"À VISTA",G19&lt;&gt;"")</formula>
    </cfRule>
  </conditionalFormatting>
  <conditionalFormatting sqref="D21:D22">
    <cfRule type="beginsWith" dxfId="691" priority="91" operator="beginsWith" text="imposto">
      <formula>LEFT(D21,LEN("imposto"))="imposto"</formula>
    </cfRule>
    <cfRule type="containsText" dxfId="690" priority="92" operator="containsText" text="Renda">
      <formula>NOT(ISERROR(SEARCH("Renda",D21)))</formula>
    </cfRule>
    <cfRule type="containsText" dxfId="689" priority="93" operator="containsText" text="Investimentos">
      <formula>NOT(ISERROR(SEARCH("Investimentos",D21)))</formula>
    </cfRule>
    <cfRule type="containsText" dxfId="688" priority="94" operator="containsText" text="Despesa">
      <formula>NOT(ISERROR(SEARCH("Despesa",D21)))</formula>
    </cfRule>
    <cfRule type="containsText" dxfId="687" priority="95" operator="containsText" text="Receita">
      <formula>NOT(ISERROR(SEARCH("Receita",D21)))</formula>
    </cfRule>
  </conditionalFormatting>
  <conditionalFormatting sqref="J21:J22">
    <cfRule type="containsText" dxfId="681" priority="89" operator="containsText" text="Não Pago">
      <formula>NOT(ISERROR(SEARCH("Não Pago",J21)))</formula>
    </cfRule>
    <cfRule type="containsText" dxfId="680" priority="90" operator="containsText" text="Pago">
      <formula>NOT(ISERROR(SEARCH("Pago",J21)))</formula>
    </cfRule>
  </conditionalFormatting>
  <conditionalFormatting sqref="J21:J22">
    <cfRule type="expression" dxfId="677" priority="88">
      <formula>AND(G21&lt;&gt;"À VISTA",G21&lt;&gt;"")</formula>
    </cfRule>
  </conditionalFormatting>
  <conditionalFormatting sqref="D23:D24">
    <cfRule type="beginsWith" dxfId="675" priority="83" operator="beginsWith" text="imposto">
      <formula>LEFT(D23,LEN("imposto"))="imposto"</formula>
    </cfRule>
    <cfRule type="containsText" dxfId="674" priority="84" operator="containsText" text="Renda">
      <formula>NOT(ISERROR(SEARCH("Renda",D23)))</formula>
    </cfRule>
    <cfRule type="containsText" dxfId="673" priority="85" operator="containsText" text="Investimentos">
      <formula>NOT(ISERROR(SEARCH("Investimentos",D23)))</formula>
    </cfRule>
    <cfRule type="containsText" dxfId="672" priority="86" operator="containsText" text="Despesa">
      <formula>NOT(ISERROR(SEARCH("Despesa",D23)))</formula>
    </cfRule>
    <cfRule type="containsText" dxfId="671" priority="87" operator="containsText" text="Receita">
      <formula>NOT(ISERROR(SEARCH("Receita",D23)))</formula>
    </cfRule>
  </conditionalFormatting>
  <conditionalFormatting sqref="J23:J29">
    <cfRule type="containsText" dxfId="665" priority="81" operator="containsText" text="Não Pago">
      <formula>NOT(ISERROR(SEARCH("Não Pago",J23)))</formula>
    </cfRule>
    <cfRule type="containsText" dxfId="664" priority="82" operator="containsText" text="Pago">
      <formula>NOT(ISERROR(SEARCH("Pago",J23)))</formula>
    </cfRule>
  </conditionalFormatting>
  <conditionalFormatting sqref="J23:J29">
    <cfRule type="expression" dxfId="661" priority="80">
      <formula>AND(G23&lt;&gt;"À VISTA",G23&lt;&gt;"")</formula>
    </cfRule>
  </conditionalFormatting>
  <conditionalFormatting sqref="D25:D29">
    <cfRule type="beginsWith" dxfId="659" priority="75" operator="beginsWith" text="imposto">
      <formula>LEFT(D25,LEN("imposto"))="imposto"</formula>
    </cfRule>
    <cfRule type="containsText" dxfId="658" priority="76" operator="containsText" text="Renda">
      <formula>NOT(ISERROR(SEARCH("Renda",D25)))</formula>
    </cfRule>
    <cfRule type="containsText" dxfId="657" priority="77" operator="containsText" text="Investimentos">
      <formula>NOT(ISERROR(SEARCH("Investimentos",D25)))</formula>
    </cfRule>
    <cfRule type="containsText" dxfId="656" priority="78" operator="containsText" text="Despesa">
      <formula>NOT(ISERROR(SEARCH("Despesa",D25)))</formula>
    </cfRule>
    <cfRule type="containsText" dxfId="655" priority="79" operator="containsText" text="Receita">
      <formula>NOT(ISERROR(SEARCH("Receita",D25)))</formula>
    </cfRule>
  </conditionalFormatting>
  <conditionalFormatting sqref="J25:J29">
    <cfRule type="containsText" dxfId="649" priority="73" operator="containsText" text="Não Pago">
      <formula>NOT(ISERROR(SEARCH("Não Pago",J25)))</formula>
    </cfRule>
    <cfRule type="containsText" dxfId="648" priority="74" operator="containsText" text="Pago">
      <formula>NOT(ISERROR(SEARCH("Pago",J25)))</formula>
    </cfRule>
  </conditionalFormatting>
  <conditionalFormatting sqref="J25:J29">
    <cfRule type="expression" dxfId="645" priority="72">
      <formula>AND(G25&lt;&gt;"À VISTA",G25&lt;&gt;"")</formula>
    </cfRule>
  </conditionalFormatting>
  <conditionalFormatting sqref="D30:D31">
    <cfRule type="beginsWith" dxfId="643" priority="67" operator="beginsWith" text="imposto">
      <formula>LEFT(D30,LEN("imposto"))="imposto"</formula>
    </cfRule>
    <cfRule type="containsText" dxfId="642" priority="68" operator="containsText" text="Renda">
      <formula>NOT(ISERROR(SEARCH("Renda",D30)))</formula>
    </cfRule>
    <cfRule type="containsText" dxfId="641" priority="69" operator="containsText" text="Investimentos">
      <formula>NOT(ISERROR(SEARCH("Investimentos",D30)))</formula>
    </cfRule>
    <cfRule type="containsText" dxfId="640" priority="70" operator="containsText" text="Despesa">
      <formula>NOT(ISERROR(SEARCH("Despesa",D30)))</formula>
    </cfRule>
    <cfRule type="containsText" dxfId="639" priority="71" operator="containsText" text="Receita">
      <formula>NOT(ISERROR(SEARCH("Receita",D30)))</formula>
    </cfRule>
  </conditionalFormatting>
  <conditionalFormatting sqref="J30:J36">
    <cfRule type="containsText" dxfId="633" priority="65" operator="containsText" text="Não Pago">
      <formula>NOT(ISERROR(SEARCH("Não Pago",J30)))</formula>
    </cfRule>
    <cfRule type="containsText" dxfId="632" priority="66" operator="containsText" text="Pago">
      <formula>NOT(ISERROR(SEARCH("Pago",J30)))</formula>
    </cfRule>
  </conditionalFormatting>
  <conditionalFormatting sqref="J30:J36">
    <cfRule type="expression" dxfId="629" priority="64">
      <formula>AND(G30&lt;&gt;"À VISTA",G30&lt;&gt;"")</formula>
    </cfRule>
  </conditionalFormatting>
  <conditionalFormatting sqref="D32:D36">
    <cfRule type="beginsWith" dxfId="627" priority="59" operator="beginsWith" text="imposto">
      <formula>LEFT(D32,LEN("imposto"))="imposto"</formula>
    </cfRule>
    <cfRule type="containsText" dxfId="626" priority="60" operator="containsText" text="Renda">
      <formula>NOT(ISERROR(SEARCH("Renda",D32)))</formula>
    </cfRule>
    <cfRule type="containsText" dxfId="625" priority="61" operator="containsText" text="Investimentos">
      <formula>NOT(ISERROR(SEARCH("Investimentos",D32)))</formula>
    </cfRule>
    <cfRule type="containsText" dxfId="624" priority="62" operator="containsText" text="Despesa">
      <formula>NOT(ISERROR(SEARCH("Despesa",D32)))</formula>
    </cfRule>
    <cfRule type="containsText" dxfId="623" priority="63" operator="containsText" text="Receita">
      <formula>NOT(ISERROR(SEARCH("Receita",D32)))</formula>
    </cfRule>
  </conditionalFormatting>
  <conditionalFormatting sqref="J32:J36">
    <cfRule type="containsText" dxfId="617" priority="57" operator="containsText" text="Não Pago">
      <formula>NOT(ISERROR(SEARCH("Não Pago",J32)))</formula>
    </cfRule>
    <cfRule type="containsText" dxfId="616" priority="58" operator="containsText" text="Pago">
      <formula>NOT(ISERROR(SEARCH("Pago",J32)))</formula>
    </cfRule>
  </conditionalFormatting>
  <conditionalFormatting sqref="J32:J36">
    <cfRule type="expression" dxfId="613" priority="56">
      <formula>AND(G32&lt;&gt;"À VISTA",G32&lt;&gt;"")</formula>
    </cfRule>
  </conditionalFormatting>
  <conditionalFormatting sqref="J37:J41">
    <cfRule type="containsText" dxfId="373" priority="54" operator="containsText" text="Não Pago">
      <formula>NOT(ISERROR(SEARCH("Não Pago",J37)))</formula>
    </cfRule>
    <cfRule type="containsText" dxfId="372" priority="55" operator="containsText" text="Pago">
      <formula>NOT(ISERROR(SEARCH("Pago",J37)))</formula>
    </cfRule>
  </conditionalFormatting>
  <conditionalFormatting sqref="J37:J41">
    <cfRule type="expression" dxfId="369" priority="53">
      <formula>AND(G37&lt;&gt;"À VISTA",G37&lt;&gt;"")</formula>
    </cfRule>
  </conditionalFormatting>
  <conditionalFormatting sqref="D37:D41">
    <cfRule type="beginsWith" dxfId="367" priority="48" operator="beginsWith" text="imposto">
      <formula>LEFT(D37,LEN("imposto"))="imposto"</formula>
    </cfRule>
    <cfRule type="containsText" dxfId="366" priority="49" operator="containsText" text="Renda">
      <formula>NOT(ISERROR(SEARCH("Renda",D37)))</formula>
    </cfRule>
    <cfRule type="containsText" dxfId="365" priority="50" operator="containsText" text="Investimentos">
      <formula>NOT(ISERROR(SEARCH("Investimentos",D37)))</formula>
    </cfRule>
    <cfRule type="containsText" dxfId="364" priority="51" operator="containsText" text="Despesa">
      <formula>NOT(ISERROR(SEARCH("Despesa",D37)))</formula>
    </cfRule>
    <cfRule type="containsText" dxfId="363" priority="52" operator="containsText" text="Receita">
      <formula>NOT(ISERROR(SEARCH("Receita",D37)))</formula>
    </cfRule>
  </conditionalFormatting>
  <conditionalFormatting sqref="J37:J41">
    <cfRule type="containsText" dxfId="357" priority="46" operator="containsText" text="Não Pago">
      <formula>NOT(ISERROR(SEARCH("Não Pago",J37)))</formula>
    </cfRule>
    <cfRule type="containsText" dxfId="356" priority="47" operator="containsText" text="Pago">
      <formula>NOT(ISERROR(SEARCH("Pago",J37)))</formula>
    </cfRule>
  </conditionalFormatting>
  <conditionalFormatting sqref="J37:J41">
    <cfRule type="expression" dxfId="353" priority="45">
      <formula>AND(G37&lt;&gt;"À VISTA",G37&lt;&gt;"")</formula>
    </cfRule>
  </conditionalFormatting>
  <conditionalFormatting sqref="J42:J46">
    <cfRule type="containsText" dxfId="351" priority="43" operator="containsText" text="Não Pago">
      <formula>NOT(ISERROR(SEARCH("Não Pago",J42)))</formula>
    </cfRule>
    <cfRule type="containsText" dxfId="350" priority="44" operator="containsText" text="Pago">
      <formula>NOT(ISERROR(SEARCH("Pago",J42)))</formula>
    </cfRule>
  </conditionalFormatting>
  <conditionalFormatting sqref="J42:J46">
    <cfRule type="expression" dxfId="347" priority="42">
      <formula>AND(G42&lt;&gt;"À VISTA",G42&lt;&gt;"")</formula>
    </cfRule>
  </conditionalFormatting>
  <conditionalFormatting sqref="D42:D46">
    <cfRule type="beginsWith" dxfId="345" priority="37" operator="beginsWith" text="imposto">
      <formula>LEFT(D42,LEN("imposto"))="imposto"</formula>
    </cfRule>
    <cfRule type="containsText" dxfId="344" priority="38" operator="containsText" text="Renda">
      <formula>NOT(ISERROR(SEARCH("Renda",D42)))</formula>
    </cfRule>
    <cfRule type="containsText" dxfId="343" priority="39" operator="containsText" text="Investimentos">
      <formula>NOT(ISERROR(SEARCH("Investimentos",D42)))</formula>
    </cfRule>
    <cfRule type="containsText" dxfId="342" priority="40" operator="containsText" text="Despesa">
      <formula>NOT(ISERROR(SEARCH("Despesa",D42)))</formula>
    </cfRule>
    <cfRule type="containsText" dxfId="341" priority="41" operator="containsText" text="Receita">
      <formula>NOT(ISERROR(SEARCH("Receita",D42)))</formula>
    </cfRule>
  </conditionalFormatting>
  <conditionalFormatting sqref="J42:J46">
    <cfRule type="containsText" dxfId="335" priority="35" operator="containsText" text="Não Pago">
      <formula>NOT(ISERROR(SEARCH("Não Pago",J42)))</formula>
    </cfRule>
    <cfRule type="containsText" dxfId="334" priority="36" operator="containsText" text="Pago">
      <formula>NOT(ISERROR(SEARCH("Pago",J42)))</formula>
    </cfRule>
  </conditionalFormatting>
  <conditionalFormatting sqref="J42:J46">
    <cfRule type="expression" dxfId="331" priority="34">
      <formula>AND(G42&lt;&gt;"À VISTA",G42&lt;&gt;"")</formula>
    </cfRule>
  </conditionalFormatting>
  <conditionalFormatting sqref="J52">
    <cfRule type="containsText" dxfId="329" priority="32" operator="containsText" text="Não Pago">
      <formula>NOT(ISERROR(SEARCH("Não Pago",J52)))</formula>
    </cfRule>
    <cfRule type="containsText" dxfId="328" priority="33" operator="containsText" text="Pago">
      <formula>NOT(ISERROR(SEARCH("Pago",J52)))</formula>
    </cfRule>
  </conditionalFormatting>
  <conditionalFormatting sqref="J52">
    <cfRule type="expression" dxfId="325" priority="31">
      <formula>AND(G52&lt;&gt;"À VISTA",G52&lt;&gt;"")</formula>
    </cfRule>
  </conditionalFormatting>
  <conditionalFormatting sqref="D52">
    <cfRule type="beginsWith" dxfId="323" priority="26" operator="beginsWith" text="imposto">
      <formula>LEFT(D52,LEN("imposto"))="imposto"</formula>
    </cfRule>
    <cfRule type="containsText" dxfId="322" priority="27" operator="containsText" text="Renda">
      <formula>NOT(ISERROR(SEARCH("Renda",D52)))</formula>
    </cfRule>
    <cfRule type="containsText" dxfId="321" priority="28" operator="containsText" text="Investimentos">
      <formula>NOT(ISERROR(SEARCH("Investimentos",D52)))</formula>
    </cfRule>
    <cfRule type="containsText" dxfId="320" priority="29" operator="containsText" text="Despesa">
      <formula>NOT(ISERROR(SEARCH("Despesa",D52)))</formula>
    </cfRule>
    <cfRule type="containsText" dxfId="319" priority="30" operator="containsText" text="Receita">
      <formula>NOT(ISERROR(SEARCH("Receita",D52)))</formula>
    </cfRule>
  </conditionalFormatting>
  <conditionalFormatting sqref="J52">
    <cfRule type="containsText" dxfId="313" priority="24" operator="containsText" text="Não Pago">
      <formula>NOT(ISERROR(SEARCH("Não Pago",J52)))</formula>
    </cfRule>
    <cfRule type="containsText" dxfId="312" priority="25" operator="containsText" text="Pago">
      <formula>NOT(ISERROR(SEARCH("Pago",J52)))</formula>
    </cfRule>
  </conditionalFormatting>
  <conditionalFormatting sqref="J52">
    <cfRule type="expression" dxfId="309" priority="23">
      <formula>AND(G52&lt;&gt;"À VISTA",G52&lt;&gt;"")</formula>
    </cfRule>
  </conditionalFormatting>
  <conditionalFormatting sqref="J47:J51">
    <cfRule type="containsText" dxfId="307" priority="21" operator="containsText" text="Não Pago">
      <formula>NOT(ISERROR(SEARCH("Não Pago",J47)))</formula>
    </cfRule>
    <cfRule type="containsText" dxfId="306" priority="22" operator="containsText" text="Pago">
      <formula>NOT(ISERROR(SEARCH("Pago",J47)))</formula>
    </cfRule>
  </conditionalFormatting>
  <conditionalFormatting sqref="J47:J51">
    <cfRule type="expression" dxfId="303" priority="20">
      <formula>AND(G47&lt;&gt;"À VISTA",G47&lt;&gt;"")</formula>
    </cfRule>
  </conditionalFormatting>
  <conditionalFormatting sqref="D47:D51">
    <cfRule type="beginsWith" dxfId="301" priority="15" operator="beginsWith" text="imposto">
      <formula>LEFT(D47,LEN("imposto"))="imposto"</formula>
    </cfRule>
    <cfRule type="containsText" dxfId="300" priority="16" operator="containsText" text="Renda">
      <formula>NOT(ISERROR(SEARCH("Renda",D47)))</formula>
    </cfRule>
    <cfRule type="containsText" dxfId="299" priority="17" operator="containsText" text="Investimentos">
      <formula>NOT(ISERROR(SEARCH("Investimentos",D47)))</formula>
    </cfRule>
    <cfRule type="containsText" dxfId="298" priority="18" operator="containsText" text="Despesa">
      <formula>NOT(ISERROR(SEARCH("Despesa",D47)))</formula>
    </cfRule>
    <cfRule type="containsText" dxfId="297" priority="19" operator="containsText" text="Receita">
      <formula>NOT(ISERROR(SEARCH("Receita",D47)))</formula>
    </cfRule>
  </conditionalFormatting>
  <conditionalFormatting sqref="J47:J51">
    <cfRule type="containsText" dxfId="291" priority="13" operator="containsText" text="Não Pago">
      <formula>NOT(ISERROR(SEARCH("Não Pago",J47)))</formula>
    </cfRule>
    <cfRule type="containsText" dxfId="290" priority="14" operator="containsText" text="Pago">
      <formula>NOT(ISERROR(SEARCH("Pago",J47)))</formula>
    </cfRule>
  </conditionalFormatting>
  <conditionalFormatting sqref="J47:J51">
    <cfRule type="expression" dxfId="287" priority="12">
      <formula>AND(G47&lt;&gt;"À VISTA",G47&lt;&gt;"")</formula>
    </cfRule>
  </conditionalFormatting>
  <conditionalFormatting sqref="J53:J57">
    <cfRule type="containsText" dxfId="285" priority="10" operator="containsText" text="Não Pago">
      <formula>NOT(ISERROR(SEARCH("Não Pago",J53)))</formula>
    </cfRule>
    <cfRule type="containsText" dxfId="284" priority="11" operator="containsText" text="Pago">
      <formula>NOT(ISERROR(SEARCH("Pago",J53)))</formula>
    </cfRule>
  </conditionalFormatting>
  <conditionalFormatting sqref="J53:J57">
    <cfRule type="expression" dxfId="281" priority="9">
      <formula>AND(G53&lt;&gt;"À VISTA",G53&lt;&gt;"")</formula>
    </cfRule>
  </conditionalFormatting>
  <conditionalFormatting sqref="D53:D57">
    <cfRule type="beginsWith" dxfId="279" priority="4" operator="beginsWith" text="imposto">
      <formula>LEFT(D53,LEN("imposto"))="imposto"</formula>
    </cfRule>
    <cfRule type="containsText" dxfId="278" priority="5" operator="containsText" text="Renda">
      <formula>NOT(ISERROR(SEARCH("Renda",D53)))</formula>
    </cfRule>
    <cfRule type="containsText" dxfId="277" priority="6" operator="containsText" text="Investimentos">
      <formula>NOT(ISERROR(SEARCH("Investimentos",D53)))</formula>
    </cfRule>
    <cfRule type="containsText" dxfId="276" priority="7" operator="containsText" text="Despesa">
      <formula>NOT(ISERROR(SEARCH("Despesa",D53)))</formula>
    </cfRule>
    <cfRule type="containsText" dxfId="275" priority="8" operator="containsText" text="Receita">
      <formula>NOT(ISERROR(SEARCH("Receita",D53)))</formula>
    </cfRule>
  </conditionalFormatting>
  <conditionalFormatting sqref="J53:J57">
    <cfRule type="containsText" dxfId="269" priority="2" operator="containsText" text="Não Pago">
      <formula>NOT(ISERROR(SEARCH("Não Pago",J53)))</formula>
    </cfRule>
    <cfRule type="containsText" dxfId="268" priority="3" operator="containsText" text="Pago">
      <formula>NOT(ISERROR(SEARCH("Pago",J53)))</formula>
    </cfRule>
  </conditionalFormatting>
  <conditionalFormatting sqref="J53:J57">
    <cfRule type="expression" dxfId="265" priority="1">
      <formula>AND(G53&lt;&gt;"À VISTA",G53&lt;&gt;"")</formula>
    </cfRule>
  </conditionalFormatting>
  <dataValidations count="6">
    <dataValidation type="list" allowBlank="1" showInputMessage="1" showErrorMessage="1" sqref="C5:C620">
      <formula1>"1,2,3,4,5,6,7,8,9,10,11,12,13,14,15,16,17,18,19,20,21,22,23,24,25,26,27,28,29,30,31"</formula1>
    </dataValidation>
    <dataValidation type="list" allowBlank="1" showInputMessage="1" showErrorMessage="1" sqref="J5:J620">
      <formula1>"Pago,Não Pago"</formula1>
    </dataValidation>
    <dataValidation type="list" allowBlank="1" showInputMessage="1" showErrorMessage="1" sqref="D19:D620">
      <formula1>$V$5:$V$15</formula1>
    </dataValidation>
    <dataValidation type="list" allowBlank="1" showInputMessage="1" showErrorMessage="1" sqref="H19:H619">
      <formula1>$W$5:$W$18</formula1>
    </dataValidation>
    <dataValidation type="list" allowBlank="1" showInputMessage="1" showErrorMessage="1" sqref="G19:G619">
      <formula1>$X$5:$X$17</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pageSetup paperSize="9" orientation="portrait" horizontalDpi="0" verticalDpi="0"/>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30" activePane="bottomRight" state="frozen"/>
      <selection pane="topRight"/>
      <selection pane="bottomLeft"/>
      <selection pane="bottomRight" activeCell="J63" sqref="C43:J63"/>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191" customWidth="1"/>
    <col min="20" max="20" width="5.5" style="192" customWidth="1"/>
    <col min="21" max="28" width="8.6640625" style="191" customWidth="1"/>
    <col min="29" max="16384" width="8.6640625" style="5" hidden="1"/>
  </cols>
  <sheetData>
    <row r="1" spans="1:28" s="10" customFormat="1" ht="34.25" customHeight="1" x14ac:dyDescent="0.3">
      <c r="A1" s="228" t="s">
        <v>1425</v>
      </c>
      <c r="C1" s="115" t="s">
        <v>250</v>
      </c>
      <c r="D1" s="115"/>
      <c r="E1" s="115"/>
      <c r="F1" s="115"/>
      <c r="G1" s="115"/>
      <c r="H1" s="115"/>
      <c r="I1" s="115"/>
      <c r="J1" s="115"/>
      <c r="K1" s="115"/>
      <c r="L1" s="115"/>
      <c r="M1" s="115"/>
      <c r="O1" s="189"/>
      <c r="P1" s="189"/>
      <c r="Q1" s="189"/>
      <c r="R1" s="189"/>
      <c r="S1" s="189"/>
      <c r="T1" s="190"/>
      <c r="U1" s="189"/>
      <c r="V1" s="189"/>
      <c r="W1" s="189"/>
      <c r="X1" s="189"/>
      <c r="Y1" s="189"/>
      <c r="Z1" s="189"/>
      <c r="AA1" s="189"/>
      <c r="AB1" s="189"/>
    </row>
    <row r="2" spans="1:28" s="10" customFormat="1" ht="37.5" customHeight="1" thickBot="1" x14ac:dyDescent="0.25">
      <c r="A2" s="76"/>
      <c r="C2" s="134"/>
      <c r="D2" s="134"/>
      <c r="E2" s="134"/>
      <c r="F2" s="134"/>
      <c r="G2" s="134"/>
      <c r="H2" s="134"/>
      <c r="I2" s="134"/>
      <c r="J2" s="134"/>
      <c r="K2" s="134"/>
      <c r="L2" s="134"/>
      <c r="M2" s="134"/>
      <c r="N2" s="134"/>
      <c r="O2" s="189"/>
      <c r="P2" s="189"/>
      <c r="Q2" s="189"/>
      <c r="R2" s="189"/>
      <c r="S2" s="189"/>
      <c r="T2" s="190"/>
      <c r="U2" s="189"/>
      <c r="V2" s="189"/>
      <c r="W2" s="189"/>
      <c r="X2" s="189"/>
      <c r="Y2" s="189"/>
      <c r="Z2" s="189"/>
      <c r="AA2" s="189"/>
      <c r="AB2" s="189"/>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73" t="s">
        <v>19</v>
      </c>
      <c r="N4" s="274"/>
      <c r="T4" s="193"/>
    </row>
    <row r="5" spans="1:28" ht="19.5" customHeight="1" thickTop="1" thickBot="1" x14ac:dyDescent="0.25">
      <c r="C5" s="58"/>
      <c r="D5" s="186" t="s">
        <v>1363</v>
      </c>
      <c r="E5" s="186" t="s">
        <v>96</v>
      </c>
      <c r="F5" s="186" t="str">
        <f>D5</f>
        <v>Faturas de Cartão</v>
      </c>
      <c r="G5" s="186" t="s">
        <v>1364</v>
      </c>
      <c r="H5" s="186" t="str">
        <f>W5</f>
        <v>Mastercard</v>
      </c>
      <c r="I5" s="187">
        <f ca="1">'Resumo (3)'!K7</f>
        <v>0</v>
      </c>
      <c r="J5" s="60"/>
      <c r="K5" s="57">
        <f ca="1">N5-IF(J5="pago",I5,0)</f>
        <v>114050</v>
      </c>
      <c r="M5" s="269" t="s">
        <v>199</v>
      </c>
      <c r="N5" s="275">
        <f ca="1">Jun!N13</f>
        <v>114050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c r="D6" s="186" t="s">
        <v>1363</v>
      </c>
      <c r="E6" s="186" t="s">
        <v>96</v>
      </c>
      <c r="F6" s="186" t="str">
        <f t="shared" ref="F6:F18" si="0">D6</f>
        <v>Faturas de Cartão</v>
      </c>
      <c r="G6" s="186" t="s">
        <v>1364</v>
      </c>
      <c r="H6" s="186" t="str">
        <f t="shared" ref="H6:H18" si="1">W6</f>
        <v>Itaú</v>
      </c>
      <c r="I6" s="187">
        <f ca="1">'Resumo (3)'!K8</f>
        <v>2500</v>
      </c>
      <c r="J6" s="60"/>
      <c r="K6" s="57">
        <f ca="1">K5-IF(J6="pago",I6,0)</f>
        <v>114050</v>
      </c>
      <c r="M6" s="270"/>
      <c r="N6" s="276"/>
      <c r="O6" s="194"/>
      <c r="P6" s="188" t="str">
        <f t="shared" ref="P6:P14" si="2">IF(T6="Despesas_com_Transportes","Despesa",IF(T6="Despesas_com_Lazer_e_Informacao","Despesa",IF(T6="Outras_Despesas","Despesa",IF(T6="Imposto_de_Renda","Despesa",IF(T6="Investimentos_Bens","Despesa","")))))</f>
        <v/>
      </c>
      <c r="Q6" s="191" t="str">
        <f t="shared" ref="Q6:Q69" si="3">IF(T6="Despesas_de_Moradia","Despesa",IF(T6="Despesas_com_Alimentacao","Despesa",IF(T6="Despesas_com_Saude","Despesa","")))</f>
        <v/>
      </c>
      <c r="R6" s="191" t="str">
        <f t="shared" ref="R6:R69"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(3)'!K9</f>
        <v>0</v>
      </c>
      <c r="J7" s="60"/>
      <c r="K7" s="57">
        <f t="shared" ref="K7:K18" ca="1" si="5">K6-IF(J7="pago",I7,0)</f>
        <v>114050</v>
      </c>
      <c r="M7" s="269" t="s">
        <v>20</v>
      </c>
      <c r="N7" s="271">
        <f>SUMIFS($I$5:$I$619,$S$5:$S$619,"Receita",$J$5:$J$619,"Pago",$G$5:$G$619,"À Vista")</f>
        <v>60000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(3)'!K10</f>
        <v>0</v>
      </c>
      <c r="J8" s="60"/>
      <c r="K8" s="57">
        <f t="shared" ca="1" si="5"/>
        <v>114050</v>
      </c>
      <c r="M8" s="270"/>
      <c r="N8" s="272"/>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(3)'!K11</f>
        <v>0</v>
      </c>
      <c r="J9" s="60"/>
      <c r="K9" s="57">
        <f t="shared" ca="1" si="5"/>
        <v>114050</v>
      </c>
      <c r="M9" s="269" t="s">
        <v>21</v>
      </c>
      <c r="N9" s="277">
        <f>SUMIFS($I$5:$I$619,$S$5:$S$619,"Despesa",$J$5:$J$619,"Pago",$G$5:$G$619,"À Vista")</f>
        <v>3850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(3)'!K12</f>
        <v>0</v>
      </c>
      <c r="J10" s="60"/>
      <c r="K10" s="57">
        <f t="shared" ca="1" si="5"/>
        <v>114050</v>
      </c>
      <c r="M10" s="270"/>
      <c r="N10" s="278"/>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(3)'!K13</f>
        <v>0</v>
      </c>
      <c r="J11" s="60"/>
      <c r="K11" s="57">
        <f t="shared" ca="1" si="5"/>
        <v>114050</v>
      </c>
      <c r="M11" s="269" t="s">
        <v>23</v>
      </c>
      <c r="N11" s="277">
        <f>N7-N9</f>
        <v>56150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(3)'!K14</f>
        <v>0</v>
      </c>
      <c r="J12" s="60"/>
      <c r="K12" s="57">
        <f t="shared" ca="1" si="5"/>
        <v>114050</v>
      </c>
      <c r="M12" s="270"/>
      <c r="N12" s="278"/>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(3)'!K15</f>
        <v>0</v>
      </c>
      <c r="J13" s="60"/>
      <c r="K13" s="57">
        <f t="shared" ca="1" si="5"/>
        <v>114050</v>
      </c>
      <c r="M13" s="269" t="s">
        <v>57</v>
      </c>
      <c r="N13" s="277">
        <f ca="1">K619</f>
        <v>167800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(3)'!K16</f>
        <v>0</v>
      </c>
      <c r="J14" s="60"/>
      <c r="K14" s="57">
        <f t="shared" ca="1" si="5"/>
        <v>114050</v>
      </c>
      <c r="M14" s="270"/>
      <c r="N14" s="279"/>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(3)'!K17</f>
        <v>0</v>
      </c>
      <c r="J15" s="60"/>
      <c r="K15" s="57">
        <f t="shared" ca="1" si="5"/>
        <v>114050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(3)'!K18</f>
        <v>0</v>
      </c>
      <c r="J16" s="60"/>
      <c r="K16" s="57">
        <f t="shared" ca="1" si="5"/>
        <v>114050</v>
      </c>
      <c r="P16" s="188" t="str">
        <f t="shared" ref="P16:P79" si="6">IF(T16="Despesas_com_Transportes","Despesa",IF(T16="Despesas_com_Lazer_e_Informacao","Despesa",IF(T16="Outras_Despesas","Despesa",IF(T16="Imposto_de_Renda","Despesa",IF(T16="Investimentos_Bens","Despesa","")))))</f>
        <v/>
      </c>
      <c r="Q16" s="191" t="str">
        <f t="shared" si="3"/>
        <v/>
      </c>
      <c r="R16" s="191" t="str">
        <f t="shared" si="4"/>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(3)'!K19</f>
        <v>0</v>
      </c>
      <c r="J17" s="60"/>
      <c r="K17" s="57">
        <f t="shared" ca="1" si="5"/>
        <v>114050</v>
      </c>
      <c r="P17" s="188" t="str">
        <f t="shared" si="6"/>
        <v/>
      </c>
      <c r="Q17" s="191" t="str">
        <f t="shared" si="3"/>
        <v/>
      </c>
      <c r="R17" s="191" t="str">
        <f t="shared" si="4"/>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(3)'!K20</f>
        <v>0</v>
      </c>
      <c r="J18" s="60"/>
      <c r="K18" s="57">
        <f t="shared" ca="1" si="5"/>
        <v>114050</v>
      </c>
      <c r="P18" s="188" t="str">
        <f t="shared" si="6"/>
        <v/>
      </c>
      <c r="Q18" s="191" t="str">
        <f t="shared" si="3"/>
        <v/>
      </c>
      <c r="R18" s="191" t="str">
        <f t="shared" si="4"/>
        <v/>
      </c>
      <c r="S18" s="191" t="s">
        <v>17</v>
      </c>
      <c r="W18" s="191" t="str">
        <f>'Bancos e Cartões'!D20</f>
        <v>-</v>
      </c>
    </row>
    <row r="19" spans="3:24" ht="19.5" customHeight="1" thickTop="1" thickBot="1" x14ac:dyDescent="0.25">
      <c r="C19" s="58"/>
      <c r="D19" s="58" t="s">
        <v>1283</v>
      </c>
      <c r="E19" s="58" t="s">
        <v>1437</v>
      </c>
      <c r="F19" s="58" t="s">
        <v>1431</v>
      </c>
      <c r="G19" s="58" t="s">
        <v>1364</v>
      </c>
      <c r="H19" s="58" t="s">
        <v>1405</v>
      </c>
      <c r="I19" s="59">
        <v>7000</v>
      </c>
      <c r="J19" s="60" t="s">
        <v>1419</v>
      </c>
      <c r="K19" s="57">
        <f t="shared" ref="K19:K82" ca="1" si="7">K18+IF(AND(J19="Pago",OR(D19=$V$5,D19=$V$6,D19=$V$7)),I19,IF(AND(J19="Pago",OR(D19=$V$8,D19=$V$9,D19=$V$10,D19=$V$11,D19=$V$12,D19=$V$13,D19=$V$14,D19=$V$15)),-I19,IF(G19="À Vista",IF(J19="Pago",-I19,0),0)))</f>
        <v>121050</v>
      </c>
      <c r="P19" s="188" t="str">
        <f t="shared" si="6"/>
        <v/>
      </c>
      <c r="Q19" s="191" t="str">
        <f t="shared" si="3"/>
        <v/>
      </c>
      <c r="R19" s="191" t="str">
        <f t="shared" si="4"/>
        <v>Receita</v>
      </c>
      <c r="S19" s="191" t="str">
        <f>IF(P19&lt;&gt;"",P19,IF(Q19&lt;&gt;"",Q19,IF(R19&lt;&gt;"",R19,"")))</f>
        <v>Receita</v>
      </c>
      <c r="T19" s="192" t="str">
        <f>VLOOKUP(D19,'PC Receitas'!$N$4:$O$14,2,FALSE)</f>
        <v>Renda_Familiar</v>
      </c>
    </row>
    <row r="20" spans="3:24" ht="19.5" customHeight="1" thickTop="1" thickBot="1" x14ac:dyDescent="0.25">
      <c r="C20" s="58"/>
      <c r="D20" s="58" t="s">
        <v>1283</v>
      </c>
      <c r="E20" s="58" t="s">
        <v>1424</v>
      </c>
      <c r="F20" s="58" t="s">
        <v>1432</v>
      </c>
      <c r="G20" s="58" t="s">
        <v>1364</v>
      </c>
      <c r="H20" s="58"/>
      <c r="I20" s="59">
        <v>6000</v>
      </c>
      <c r="J20" s="60" t="s">
        <v>1419</v>
      </c>
      <c r="K20" s="57">
        <f t="shared" ca="1" si="7"/>
        <v>127050</v>
      </c>
      <c r="P20" s="188" t="str">
        <f t="shared" si="6"/>
        <v/>
      </c>
      <c r="Q20" s="191" t="str">
        <f t="shared" si="3"/>
        <v/>
      </c>
      <c r="R20" s="191" t="str">
        <f t="shared" si="4"/>
        <v>Receita</v>
      </c>
      <c r="S20" s="191" t="str">
        <f t="shared" ref="S20:S83" si="8">IF(P20&lt;&gt;"",P20,IF(Q20&lt;&gt;"",Q20,IF(R20&lt;&gt;"",R20,"")))</f>
        <v>Receita</v>
      </c>
      <c r="T20" s="192" t="str">
        <f>VLOOKUP(D20,'PC Receitas'!$N$4:$O$14,2,FALSE)</f>
        <v>Renda_Familiar</v>
      </c>
    </row>
    <row r="21" spans="3:24" ht="19.5" customHeight="1" thickTop="1" thickBot="1" x14ac:dyDescent="0.25">
      <c r="C21" s="58">
        <v>2</v>
      </c>
      <c r="D21" s="58" t="s">
        <v>1403</v>
      </c>
      <c r="E21" s="58" t="s">
        <v>1415</v>
      </c>
      <c r="F21" s="58" t="s">
        <v>1404</v>
      </c>
      <c r="G21" s="58" t="s">
        <v>1364</v>
      </c>
      <c r="H21" s="58" t="s">
        <v>1405</v>
      </c>
      <c r="I21" s="59">
        <v>100</v>
      </c>
      <c r="J21" s="60" t="s">
        <v>1419</v>
      </c>
      <c r="K21" s="57">
        <f t="shared" ca="1" si="7"/>
        <v>126950</v>
      </c>
      <c r="P21" s="188" t="str">
        <f t="shared" si="6"/>
        <v/>
      </c>
      <c r="Q21" s="191" t="str">
        <f t="shared" si="3"/>
        <v>Despesa</v>
      </c>
      <c r="R21" s="191" t="str">
        <f t="shared" si="4"/>
        <v/>
      </c>
      <c r="S21" s="191" t="str">
        <f t="shared" si="8"/>
        <v>Despesa</v>
      </c>
      <c r="T21" s="192" t="str">
        <f>VLOOKUP(D21,'PC Receitas'!$N$4:$O$14,2,FALSE)</f>
        <v>Despesas_de_Moradia</v>
      </c>
    </row>
    <row r="22" spans="3:24" ht="19.5" customHeight="1" thickTop="1" thickBot="1" x14ac:dyDescent="0.25">
      <c r="C22" s="58">
        <v>3</v>
      </c>
      <c r="D22" s="58" t="s">
        <v>1403</v>
      </c>
      <c r="E22" s="58" t="s">
        <v>1416</v>
      </c>
      <c r="F22" s="58" t="s">
        <v>1404</v>
      </c>
      <c r="G22" s="58" t="s">
        <v>1364</v>
      </c>
      <c r="H22" s="58" t="s">
        <v>1405</v>
      </c>
      <c r="I22" s="59">
        <v>150</v>
      </c>
      <c r="J22" s="60" t="s">
        <v>1419</v>
      </c>
      <c r="K22" s="57">
        <f t="shared" ca="1" si="7"/>
        <v>126800</v>
      </c>
      <c r="P22" s="188" t="str">
        <f t="shared" si="6"/>
        <v/>
      </c>
      <c r="Q22" s="191" t="str">
        <f t="shared" si="3"/>
        <v>Despesa</v>
      </c>
      <c r="R22" s="191" t="str">
        <f t="shared" si="4"/>
        <v/>
      </c>
      <c r="S22" s="191" t="str">
        <f>IF(P22&lt;&gt;"",P22,IF(Q22&lt;&gt;"",Q22,IF(R22&lt;&gt;"",R22,"")))</f>
        <v>Despesa</v>
      </c>
      <c r="T22" s="192" t="str">
        <f>VLOOKUP(D22,'PC Receitas'!$N$4:$O$14,2,FALSE)</f>
        <v>Despesas_de_Moradia</v>
      </c>
    </row>
    <row r="23" spans="3:24" ht="19.5" customHeight="1" thickTop="1" thickBot="1" x14ac:dyDescent="0.25">
      <c r="C23" s="58">
        <v>3</v>
      </c>
      <c r="D23" s="58" t="s">
        <v>1403</v>
      </c>
      <c r="E23" s="58" t="s">
        <v>1417</v>
      </c>
      <c r="F23" s="58" t="s">
        <v>1404</v>
      </c>
      <c r="G23" s="58" t="s">
        <v>1364</v>
      </c>
      <c r="H23" s="58" t="s">
        <v>1405</v>
      </c>
      <c r="I23" s="59">
        <v>200</v>
      </c>
      <c r="J23" s="60" t="s">
        <v>1419</v>
      </c>
      <c r="K23" s="57">
        <f t="shared" ca="1" si="7"/>
        <v>126600</v>
      </c>
      <c r="P23" s="188" t="str">
        <f t="shared" si="6"/>
        <v/>
      </c>
      <c r="Q23" s="191" t="str">
        <f t="shared" si="3"/>
        <v>Despesa</v>
      </c>
      <c r="R23" s="191" t="str">
        <f t="shared" si="4"/>
        <v/>
      </c>
      <c r="S23" s="191" t="str">
        <f t="shared" si="8"/>
        <v>Despesa</v>
      </c>
      <c r="T23" s="192" t="str">
        <f>VLOOKUP(D23,'PC Receitas'!$N$4:$O$14,2,FALSE)</f>
        <v>Despesas_de_Moradia</v>
      </c>
    </row>
    <row r="24" spans="3:24" ht="19.5" customHeight="1" thickTop="1" thickBot="1" x14ac:dyDescent="0.25">
      <c r="C24" s="58">
        <v>3</v>
      </c>
      <c r="D24" s="58" t="s">
        <v>1403</v>
      </c>
      <c r="E24" s="58" t="s">
        <v>1418</v>
      </c>
      <c r="F24" s="58" t="s">
        <v>1404</v>
      </c>
      <c r="G24" s="58" t="s">
        <v>1364</v>
      </c>
      <c r="H24" s="58"/>
      <c r="I24" s="59">
        <v>100</v>
      </c>
      <c r="J24" s="60" t="s">
        <v>1419</v>
      </c>
      <c r="K24" s="57">
        <f t="shared" ca="1" si="7"/>
        <v>126500</v>
      </c>
      <c r="P24" s="188" t="str">
        <f t="shared" si="6"/>
        <v/>
      </c>
      <c r="Q24" s="191" t="str">
        <f t="shared" si="3"/>
        <v>Despesa</v>
      </c>
      <c r="R24" s="191" t="str">
        <f t="shared" si="4"/>
        <v/>
      </c>
      <c r="S24" s="191" t="str">
        <f t="shared" si="8"/>
        <v>Despesa</v>
      </c>
      <c r="T24" s="192" t="str">
        <f>VLOOKUP(D24,'PC Receitas'!$N$4:$O$14,2,FALSE)</f>
        <v>Despesas_de_Moradia</v>
      </c>
    </row>
    <row r="25" spans="3:24" ht="19.5" customHeight="1" thickTop="1" thickBot="1" x14ac:dyDescent="0.25">
      <c r="C25" s="58">
        <v>5</v>
      </c>
      <c r="D25" s="58" t="s">
        <v>1295</v>
      </c>
      <c r="E25" s="58" t="s">
        <v>1421</v>
      </c>
      <c r="F25" s="58" t="s">
        <v>1412</v>
      </c>
      <c r="G25" s="58" t="s">
        <v>1368</v>
      </c>
      <c r="H25" s="58" t="s">
        <v>1413</v>
      </c>
      <c r="I25" s="59">
        <v>300</v>
      </c>
      <c r="J25" s="60" t="s">
        <v>1419</v>
      </c>
      <c r="K25" s="57">
        <f t="shared" ca="1" si="7"/>
        <v>126200</v>
      </c>
      <c r="P25" s="188" t="str">
        <f t="shared" si="6"/>
        <v>Despesa</v>
      </c>
      <c r="Q25" s="191" t="str">
        <f t="shared" si="3"/>
        <v/>
      </c>
      <c r="R25" s="191" t="str">
        <f t="shared" si="4"/>
        <v/>
      </c>
      <c r="S25" s="191" t="str">
        <f t="shared" si="8"/>
        <v>Despesa</v>
      </c>
      <c r="T25" s="192" t="str">
        <f>VLOOKUP(D25,'PC Receitas'!$N$4:$O$14,2,FALSE)</f>
        <v>Despesas_com_Lazer_e_Informacao</v>
      </c>
    </row>
    <row r="26" spans="3:24" ht="19.5" customHeight="1" thickTop="1" thickBot="1" x14ac:dyDescent="0.25">
      <c r="C26" s="58"/>
      <c r="D26" s="58" t="s">
        <v>1283</v>
      </c>
      <c r="E26" s="58" t="s">
        <v>1437</v>
      </c>
      <c r="F26" s="58" t="s">
        <v>1431</v>
      </c>
      <c r="G26" s="58" t="s">
        <v>1364</v>
      </c>
      <c r="H26" s="58" t="s">
        <v>1405</v>
      </c>
      <c r="I26" s="59">
        <v>7000</v>
      </c>
      <c r="J26" s="60" t="s">
        <v>1419</v>
      </c>
      <c r="K26" s="57">
        <f t="shared" ca="1" si="7"/>
        <v>133200</v>
      </c>
      <c r="P26" s="188" t="str">
        <f t="shared" si="6"/>
        <v/>
      </c>
      <c r="Q26" s="191" t="str">
        <f t="shared" si="3"/>
        <v/>
      </c>
      <c r="R26" s="191" t="str">
        <f t="shared" si="4"/>
        <v>Receita</v>
      </c>
      <c r="S26" s="191" t="str">
        <f t="shared" si="8"/>
        <v>Receita</v>
      </c>
      <c r="T26" s="192" t="str">
        <f>VLOOKUP(D26,'PC Receitas'!$N$4:$O$14,2,FALSE)</f>
        <v>Renda_Familiar</v>
      </c>
    </row>
    <row r="27" spans="3:24" ht="19.5" customHeight="1" thickTop="1" thickBot="1" x14ac:dyDescent="0.25">
      <c r="C27" s="58"/>
      <c r="D27" s="58" t="s">
        <v>1283</v>
      </c>
      <c r="E27" s="58" t="s">
        <v>1437</v>
      </c>
      <c r="F27" s="58" t="s">
        <v>1431</v>
      </c>
      <c r="G27" s="58" t="s">
        <v>1364</v>
      </c>
      <c r="H27" s="58" t="s">
        <v>1405</v>
      </c>
      <c r="I27" s="59">
        <v>7000</v>
      </c>
      <c r="J27" s="60" t="s">
        <v>1419</v>
      </c>
      <c r="K27" s="57">
        <f t="shared" ca="1" si="7"/>
        <v>140200</v>
      </c>
      <c r="P27" s="188" t="str">
        <f t="shared" si="6"/>
        <v/>
      </c>
      <c r="Q27" s="191" t="str">
        <f t="shared" si="3"/>
        <v/>
      </c>
      <c r="R27" s="191" t="str">
        <f t="shared" si="4"/>
        <v>Receita</v>
      </c>
      <c r="S27" s="191" t="str">
        <f t="shared" si="8"/>
        <v>Receita</v>
      </c>
      <c r="T27" s="192" t="str">
        <f>VLOOKUP(D27,'PC Receitas'!$N$4:$O$14,2,FALSE)</f>
        <v>Renda_Familiar</v>
      </c>
    </row>
    <row r="28" spans="3:24" ht="19.5" customHeight="1" thickTop="1" thickBot="1" x14ac:dyDescent="0.25">
      <c r="C28" s="58"/>
      <c r="D28" s="58" t="s">
        <v>1283</v>
      </c>
      <c r="E28" s="58" t="s">
        <v>1424</v>
      </c>
      <c r="F28" s="58" t="s">
        <v>1432</v>
      </c>
      <c r="G28" s="58" t="s">
        <v>1364</v>
      </c>
      <c r="H28" s="58"/>
      <c r="I28" s="59">
        <v>6000</v>
      </c>
      <c r="J28" s="60" t="s">
        <v>1419</v>
      </c>
      <c r="K28" s="57">
        <f t="shared" ca="1" si="7"/>
        <v>146200</v>
      </c>
      <c r="P28" s="188" t="str">
        <f t="shared" si="6"/>
        <v/>
      </c>
      <c r="Q28" s="191" t="str">
        <f t="shared" si="3"/>
        <v/>
      </c>
      <c r="R28" s="191" t="str">
        <f t="shared" si="4"/>
        <v>Receita</v>
      </c>
      <c r="S28" s="191" t="str">
        <f t="shared" si="8"/>
        <v>Receita</v>
      </c>
      <c r="T28" s="192" t="str">
        <f>VLOOKUP(D28,'PC Receitas'!$N$4:$O$14,2,FALSE)</f>
        <v>Renda_Familiar</v>
      </c>
    </row>
    <row r="29" spans="3:24" ht="19.5" customHeight="1" thickTop="1" thickBot="1" x14ac:dyDescent="0.25">
      <c r="C29" s="58">
        <v>2</v>
      </c>
      <c r="D29" s="58" t="s">
        <v>1403</v>
      </c>
      <c r="E29" s="58" t="s">
        <v>1415</v>
      </c>
      <c r="F29" s="58" t="s">
        <v>1404</v>
      </c>
      <c r="G29" s="58" t="s">
        <v>1364</v>
      </c>
      <c r="H29" s="58" t="s">
        <v>1405</v>
      </c>
      <c r="I29" s="59">
        <v>100</v>
      </c>
      <c r="J29" s="60" t="s">
        <v>1419</v>
      </c>
      <c r="K29" s="57">
        <f t="shared" ca="1" si="7"/>
        <v>146100</v>
      </c>
      <c r="P29" s="188" t="str">
        <f t="shared" si="6"/>
        <v/>
      </c>
      <c r="Q29" s="191" t="str">
        <f t="shared" si="3"/>
        <v>Despesa</v>
      </c>
      <c r="R29" s="191" t="str">
        <f t="shared" si="4"/>
        <v/>
      </c>
      <c r="S29" s="191" t="str">
        <f t="shared" si="8"/>
        <v>Despesa</v>
      </c>
      <c r="T29" s="192" t="str">
        <f>VLOOKUP(D29,'PC Receitas'!$N$4:$O$14,2,FALSE)</f>
        <v>Despesas_de_Moradia</v>
      </c>
    </row>
    <row r="30" spans="3:24" ht="19.5" customHeight="1" thickTop="1" thickBot="1" x14ac:dyDescent="0.25">
      <c r="C30" s="58">
        <v>3</v>
      </c>
      <c r="D30" s="58" t="s">
        <v>1403</v>
      </c>
      <c r="E30" s="58" t="s">
        <v>1416</v>
      </c>
      <c r="F30" s="58" t="s">
        <v>1404</v>
      </c>
      <c r="G30" s="58" t="s">
        <v>1364</v>
      </c>
      <c r="H30" s="58" t="s">
        <v>1405</v>
      </c>
      <c r="I30" s="59">
        <v>150</v>
      </c>
      <c r="J30" s="60" t="s">
        <v>1419</v>
      </c>
      <c r="K30" s="57">
        <f t="shared" ca="1" si="7"/>
        <v>145950</v>
      </c>
      <c r="P30" s="188" t="str">
        <f t="shared" si="6"/>
        <v/>
      </c>
      <c r="Q30" s="191" t="str">
        <f t="shared" si="3"/>
        <v>Despesa</v>
      </c>
      <c r="R30" s="191" t="str">
        <f t="shared" si="4"/>
        <v/>
      </c>
      <c r="S30" s="191" t="str">
        <f t="shared" si="8"/>
        <v>Despesa</v>
      </c>
      <c r="T30" s="192" t="str">
        <f>VLOOKUP(D30,'PC Receitas'!$N$4:$O$14,2,FALSE)</f>
        <v>Despesas_de_Moradia</v>
      </c>
    </row>
    <row r="31" spans="3:24" ht="19.5" customHeight="1" thickTop="1" thickBot="1" x14ac:dyDescent="0.25">
      <c r="C31" s="58">
        <v>3</v>
      </c>
      <c r="D31" s="58" t="s">
        <v>1403</v>
      </c>
      <c r="E31" s="58" t="s">
        <v>1417</v>
      </c>
      <c r="F31" s="58" t="s">
        <v>1404</v>
      </c>
      <c r="G31" s="58" t="s">
        <v>1364</v>
      </c>
      <c r="H31" s="58" t="s">
        <v>1405</v>
      </c>
      <c r="I31" s="59">
        <v>200</v>
      </c>
      <c r="J31" s="60" t="s">
        <v>1419</v>
      </c>
      <c r="K31" s="57">
        <f t="shared" ca="1" si="7"/>
        <v>145750</v>
      </c>
      <c r="P31" s="188" t="str">
        <f t="shared" si="6"/>
        <v/>
      </c>
      <c r="Q31" s="191" t="str">
        <f t="shared" si="3"/>
        <v>Despesa</v>
      </c>
      <c r="R31" s="191" t="str">
        <f t="shared" si="4"/>
        <v/>
      </c>
      <c r="S31" s="191" t="str">
        <f t="shared" si="8"/>
        <v>Despesa</v>
      </c>
      <c r="T31" s="192" t="str">
        <f>VLOOKUP(D31,'PC Receitas'!$N$4:$O$14,2,FALSE)</f>
        <v>Despesas_de_Moradia</v>
      </c>
    </row>
    <row r="32" spans="3:24" ht="19.5" customHeight="1" thickTop="1" thickBot="1" x14ac:dyDescent="0.25">
      <c r="C32" s="58">
        <v>3</v>
      </c>
      <c r="D32" s="58" t="s">
        <v>1403</v>
      </c>
      <c r="E32" s="58" t="s">
        <v>1418</v>
      </c>
      <c r="F32" s="58" t="s">
        <v>1404</v>
      </c>
      <c r="G32" s="58" t="s">
        <v>1364</v>
      </c>
      <c r="H32" s="58"/>
      <c r="I32" s="59">
        <v>100</v>
      </c>
      <c r="J32" s="60" t="s">
        <v>1419</v>
      </c>
      <c r="K32" s="57">
        <f t="shared" ca="1" si="7"/>
        <v>145650</v>
      </c>
      <c r="P32" s="188" t="str">
        <f t="shared" si="6"/>
        <v/>
      </c>
      <c r="Q32" s="191" t="str">
        <f t="shared" si="3"/>
        <v>Despesa</v>
      </c>
      <c r="R32" s="191" t="str">
        <f t="shared" si="4"/>
        <v/>
      </c>
      <c r="S32" s="191" t="str">
        <f t="shared" si="8"/>
        <v>Despesa</v>
      </c>
      <c r="T32" s="192" t="str">
        <f>VLOOKUP(D32,'PC Receitas'!$N$4:$O$14,2,FALSE)</f>
        <v>Despesas_de_Moradia</v>
      </c>
    </row>
    <row r="33" spans="3:20" ht="19.5" customHeight="1" thickTop="1" thickBot="1" x14ac:dyDescent="0.25">
      <c r="C33" s="58">
        <v>5</v>
      </c>
      <c r="D33" s="58" t="s">
        <v>1295</v>
      </c>
      <c r="E33" s="58" t="s">
        <v>1421</v>
      </c>
      <c r="F33" s="58" t="s">
        <v>1412</v>
      </c>
      <c r="G33" s="58" t="s">
        <v>1368</v>
      </c>
      <c r="H33" s="58" t="s">
        <v>1413</v>
      </c>
      <c r="I33" s="59">
        <v>300</v>
      </c>
      <c r="J33" s="60" t="s">
        <v>1419</v>
      </c>
      <c r="K33" s="57">
        <f t="shared" ca="1" si="7"/>
        <v>145350</v>
      </c>
      <c r="P33" s="188" t="str">
        <f t="shared" si="6"/>
        <v>Despesa</v>
      </c>
      <c r="Q33" s="191" t="str">
        <f t="shared" si="3"/>
        <v/>
      </c>
      <c r="R33" s="191" t="str">
        <f t="shared" si="4"/>
        <v/>
      </c>
      <c r="S33" s="191" t="str">
        <f t="shared" si="8"/>
        <v>Despesa</v>
      </c>
      <c r="T33" s="192" t="str">
        <f>VLOOKUP(D33,'PC Receitas'!$N$4:$O$14,2,FALSE)</f>
        <v>Despesas_com_Lazer_e_Informacao</v>
      </c>
    </row>
    <row r="34" spans="3:20" ht="19.5" customHeight="1" thickTop="1" thickBot="1" x14ac:dyDescent="0.25">
      <c r="C34" s="58"/>
      <c r="D34" s="58" t="s">
        <v>1283</v>
      </c>
      <c r="E34" s="58" t="s">
        <v>1437</v>
      </c>
      <c r="F34" s="58" t="s">
        <v>1431</v>
      </c>
      <c r="G34" s="58" t="s">
        <v>1364</v>
      </c>
      <c r="H34" s="58" t="s">
        <v>1405</v>
      </c>
      <c r="I34" s="59">
        <v>7000</v>
      </c>
      <c r="J34" s="60" t="s">
        <v>1419</v>
      </c>
      <c r="K34" s="57">
        <f t="shared" ca="1" si="7"/>
        <v>152350</v>
      </c>
      <c r="P34" s="188" t="str">
        <f t="shared" si="6"/>
        <v/>
      </c>
      <c r="Q34" s="191" t="str">
        <f t="shared" si="3"/>
        <v/>
      </c>
      <c r="R34" s="191" t="str">
        <f t="shared" si="4"/>
        <v>Receita</v>
      </c>
      <c r="S34" s="191" t="str">
        <f t="shared" si="8"/>
        <v>Receita</v>
      </c>
      <c r="T34" s="192" t="str">
        <f>VLOOKUP(D34,'PC Receitas'!$N$4:$O$14,2,FALSE)</f>
        <v>Renda_Familiar</v>
      </c>
    </row>
    <row r="35" spans="3:20" ht="19.5" customHeight="1" thickTop="1" thickBot="1" x14ac:dyDescent="0.25">
      <c r="C35" s="58"/>
      <c r="D35" s="58" t="s">
        <v>1283</v>
      </c>
      <c r="E35" s="58" t="s">
        <v>1437</v>
      </c>
      <c r="F35" s="58" t="s">
        <v>1431</v>
      </c>
      <c r="G35" s="58" t="s">
        <v>1364</v>
      </c>
      <c r="H35" s="58" t="s">
        <v>1405</v>
      </c>
      <c r="I35" s="59">
        <v>7000</v>
      </c>
      <c r="J35" s="60" t="s">
        <v>1419</v>
      </c>
      <c r="K35" s="57">
        <f t="shared" ca="1" si="7"/>
        <v>159350</v>
      </c>
      <c r="P35" s="188" t="str">
        <f t="shared" si="6"/>
        <v/>
      </c>
      <c r="Q35" s="191" t="str">
        <f t="shared" si="3"/>
        <v/>
      </c>
      <c r="R35" s="191" t="str">
        <f t="shared" si="4"/>
        <v>Receita</v>
      </c>
      <c r="S35" s="191" t="str">
        <f t="shared" si="8"/>
        <v>Receita</v>
      </c>
      <c r="T35" s="192" t="str">
        <f>VLOOKUP(D35,'PC Receitas'!$N$4:$O$14,2,FALSE)</f>
        <v>Renda_Familiar</v>
      </c>
    </row>
    <row r="36" spans="3:20" ht="19.5" customHeight="1" thickTop="1" thickBot="1" x14ac:dyDescent="0.25">
      <c r="C36" s="58"/>
      <c r="D36" s="58" t="s">
        <v>1283</v>
      </c>
      <c r="E36" s="58" t="s">
        <v>1424</v>
      </c>
      <c r="F36" s="58" t="s">
        <v>1432</v>
      </c>
      <c r="G36" s="58" t="s">
        <v>1364</v>
      </c>
      <c r="H36" s="58"/>
      <c r="I36" s="59">
        <v>6000</v>
      </c>
      <c r="J36" s="60" t="s">
        <v>1419</v>
      </c>
      <c r="K36" s="57">
        <f t="shared" ca="1" si="7"/>
        <v>165350</v>
      </c>
      <c r="P36" s="188" t="str">
        <f t="shared" si="6"/>
        <v/>
      </c>
      <c r="Q36" s="191" t="str">
        <f t="shared" si="3"/>
        <v/>
      </c>
      <c r="R36" s="191" t="str">
        <f t="shared" si="4"/>
        <v>Receita</v>
      </c>
      <c r="S36" s="191" t="str">
        <f t="shared" si="8"/>
        <v>Receita</v>
      </c>
      <c r="T36" s="192" t="str">
        <f>VLOOKUP(D36,'PC Receitas'!$N$4:$O$14,2,FALSE)</f>
        <v>Renda_Familiar</v>
      </c>
    </row>
    <row r="37" spans="3:20" ht="19.5" customHeight="1" thickTop="1" thickBot="1" x14ac:dyDescent="0.25">
      <c r="C37" s="58">
        <v>2</v>
      </c>
      <c r="D37" s="58" t="s">
        <v>1403</v>
      </c>
      <c r="E37" s="58" t="s">
        <v>1415</v>
      </c>
      <c r="F37" s="58" t="s">
        <v>1404</v>
      </c>
      <c r="G37" s="58" t="s">
        <v>1364</v>
      </c>
      <c r="H37" s="58" t="s">
        <v>1405</v>
      </c>
      <c r="I37" s="59">
        <v>100</v>
      </c>
      <c r="J37" s="60" t="s">
        <v>1419</v>
      </c>
      <c r="K37" s="57">
        <f t="shared" ca="1" si="7"/>
        <v>165250</v>
      </c>
      <c r="P37" s="188" t="str">
        <f t="shared" si="6"/>
        <v/>
      </c>
      <c r="Q37" s="191" t="str">
        <f t="shared" si="3"/>
        <v>Despesa</v>
      </c>
      <c r="R37" s="191" t="str">
        <f t="shared" si="4"/>
        <v/>
      </c>
      <c r="S37" s="191" t="str">
        <f t="shared" si="8"/>
        <v>Despesa</v>
      </c>
      <c r="T37" s="192" t="str">
        <f>VLOOKUP(D37,'PC Receitas'!$N$4:$O$14,2,FALSE)</f>
        <v>Despesas_de_Moradia</v>
      </c>
    </row>
    <row r="38" spans="3:20" ht="19.5" customHeight="1" thickTop="1" thickBot="1" x14ac:dyDescent="0.25">
      <c r="C38" s="58">
        <v>3</v>
      </c>
      <c r="D38" s="58" t="s">
        <v>1403</v>
      </c>
      <c r="E38" s="58" t="s">
        <v>1416</v>
      </c>
      <c r="F38" s="58" t="s">
        <v>1404</v>
      </c>
      <c r="G38" s="58" t="s">
        <v>1364</v>
      </c>
      <c r="H38" s="58" t="s">
        <v>1405</v>
      </c>
      <c r="I38" s="59">
        <v>150</v>
      </c>
      <c r="J38" s="60" t="s">
        <v>1419</v>
      </c>
      <c r="K38" s="57">
        <f t="shared" ca="1" si="7"/>
        <v>165100</v>
      </c>
      <c r="P38" s="188" t="str">
        <f t="shared" si="6"/>
        <v/>
      </c>
      <c r="Q38" s="191" t="str">
        <f t="shared" si="3"/>
        <v>Despesa</v>
      </c>
      <c r="R38" s="191" t="str">
        <f t="shared" si="4"/>
        <v/>
      </c>
      <c r="S38" s="191" t="str">
        <f t="shared" si="8"/>
        <v>Despesa</v>
      </c>
      <c r="T38" s="192" t="str">
        <f>VLOOKUP(D38,'PC Receitas'!$N$4:$O$14,2,FALSE)</f>
        <v>Despesas_de_Moradia</v>
      </c>
    </row>
    <row r="39" spans="3:20" ht="19.5" customHeight="1" thickTop="1" thickBot="1" x14ac:dyDescent="0.25">
      <c r="C39" s="58">
        <v>3</v>
      </c>
      <c r="D39" s="58" t="s">
        <v>1403</v>
      </c>
      <c r="E39" s="58" t="s">
        <v>1417</v>
      </c>
      <c r="F39" s="58" t="s">
        <v>1404</v>
      </c>
      <c r="G39" s="58" t="s">
        <v>1364</v>
      </c>
      <c r="H39" s="58" t="s">
        <v>1405</v>
      </c>
      <c r="I39" s="59">
        <v>200</v>
      </c>
      <c r="J39" s="60" t="s">
        <v>1419</v>
      </c>
      <c r="K39" s="57">
        <f t="shared" ca="1" si="7"/>
        <v>164900</v>
      </c>
      <c r="P39" s="188" t="str">
        <f t="shared" si="6"/>
        <v/>
      </c>
      <c r="Q39" s="191" t="str">
        <f t="shared" si="3"/>
        <v>Despesa</v>
      </c>
      <c r="R39" s="191" t="str">
        <f t="shared" si="4"/>
        <v/>
      </c>
      <c r="S39" s="191" t="str">
        <f t="shared" si="8"/>
        <v>Despesa</v>
      </c>
      <c r="T39" s="192" t="str">
        <f>VLOOKUP(D39,'PC Receitas'!$N$4:$O$14,2,FALSE)</f>
        <v>Despesas_de_Moradia</v>
      </c>
    </row>
    <row r="40" spans="3:20" ht="19.5" customHeight="1" thickTop="1" thickBot="1" x14ac:dyDescent="0.25">
      <c r="C40" s="58">
        <v>3</v>
      </c>
      <c r="D40" s="58" t="s">
        <v>1403</v>
      </c>
      <c r="E40" s="58" t="s">
        <v>1418</v>
      </c>
      <c r="F40" s="58" t="s">
        <v>1404</v>
      </c>
      <c r="G40" s="58" t="s">
        <v>1364</v>
      </c>
      <c r="H40" s="58"/>
      <c r="I40" s="59">
        <v>100</v>
      </c>
      <c r="J40" s="60" t="s">
        <v>1419</v>
      </c>
      <c r="K40" s="57">
        <f t="shared" ca="1" si="7"/>
        <v>164800</v>
      </c>
      <c r="P40" s="188" t="str">
        <f t="shared" si="6"/>
        <v/>
      </c>
      <c r="Q40" s="191" t="str">
        <f t="shared" si="3"/>
        <v>Despesa</v>
      </c>
      <c r="R40" s="191" t="str">
        <f t="shared" si="4"/>
        <v/>
      </c>
      <c r="S40" s="191" t="str">
        <f t="shared" si="8"/>
        <v>Despesa</v>
      </c>
      <c r="T40" s="192" t="str">
        <f>VLOOKUP(D40,'PC Receitas'!$N$4:$O$14,2,FALSE)</f>
        <v>Despesas_de_Moradia</v>
      </c>
    </row>
    <row r="41" spans="3:20" ht="19.5" customHeight="1" thickTop="1" thickBot="1" x14ac:dyDescent="0.25">
      <c r="C41" s="58">
        <v>5</v>
      </c>
      <c r="D41" s="58" t="s">
        <v>1295</v>
      </c>
      <c r="E41" s="58" t="s">
        <v>1421</v>
      </c>
      <c r="F41" s="58" t="s">
        <v>1412</v>
      </c>
      <c r="G41" s="58" t="s">
        <v>1368</v>
      </c>
      <c r="H41" s="58" t="s">
        <v>1413</v>
      </c>
      <c r="I41" s="59">
        <v>300</v>
      </c>
      <c r="J41" s="60" t="s">
        <v>1419</v>
      </c>
      <c r="K41" s="57">
        <f t="shared" ca="1" si="7"/>
        <v>164500</v>
      </c>
      <c r="P41" s="188" t="str">
        <f t="shared" si="6"/>
        <v>Despesa</v>
      </c>
      <c r="Q41" s="191" t="str">
        <f t="shared" si="3"/>
        <v/>
      </c>
      <c r="R41" s="191" t="str">
        <f t="shared" si="4"/>
        <v/>
      </c>
      <c r="S41" s="191" t="str">
        <f t="shared" si="8"/>
        <v>Despesa</v>
      </c>
      <c r="T41" s="192" t="str">
        <f>VLOOKUP(D41,'PC Receitas'!$N$4:$O$14,2,FALSE)</f>
        <v>Despesas_com_Lazer_e_Informacao</v>
      </c>
    </row>
    <row r="42" spans="3:20" ht="19.5" customHeight="1" thickTop="1" thickBot="1" x14ac:dyDescent="0.25">
      <c r="C42" s="58"/>
      <c r="D42" s="58" t="s">
        <v>1283</v>
      </c>
      <c r="E42" s="58" t="s">
        <v>1437</v>
      </c>
      <c r="F42" s="58" t="s">
        <v>1431</v>
      </c>
      <c r="G42" s="58" t="s">
        <v>1364</v>
      </c>
      <c r="H42" s="58" t="s">
        <v>1405</v>
      </c>
      <c r="I42" s="59">
        <v>7000</v>
      </c>
      <c r="J42" s="60" t="s">
        <v>1419</v>
      </c>
      <c r="K42" s="57">
        <f t="shared" ca="1" si="7"/>
        <v>171500</v>
      </c>
      <c r="P42" s="188" t="str">
        <f t="shared" si="6"/>
        <v/>
      </c>
      <c r="Q42" s="191" t="str">
        <f t="shared" si="3"/>
        <v/>
      </c>
      <c r="R42" s="191" t="str">
        <f t="shared" si="4"/>
        <v>Receita</v>
      </c>
      <c r="S42" s="191" t="str">
        <f t="shared" si="8"/>
        <v>Receita</v>
      </c>
      <c r="T42" s="192" t="str">
        <f>VLOOKUP(D42,'PC Receitas'!$N$4:$O$14,2,FALSE)</f>
        <v>Renda_Familiar</v>
      </c>
    </row>
    <row r="43" spans="3:20" ht="19.5" customHeight="1" thickTop="1" thickBot="1" x14ac:dyDescent="0.25">
      <c r="C43" s="58">
        <v>2</v>
      </c>
      <c r="D43" s="58" t="s">
        <v>1403</v>
      </c>
      <c r="E43" s="58" t="s">
        <v>1415</v>
      </c>
      <c r="F43" s="58" t="s">
        <v>1404</v>
      </c>
      <c r="G43" s="58" t="s">
        <v>1364</v>
      </c>
      <c r="H43" s="58" t="s">
        <v>1405</v>
      </c>
      <c r="I43" s="59">
        <v>100</v>
      </c>
      <c r="J43" s="60" t="s">
        <v>1419</v>
      </c>
      <c r="K43" s="57">
        <f t="shared" ca="1" si="7"/>
        <v>171400</v>
      </c>
      <c r="P43" s="188" t="str">
        <f t="shared" si="6"/>
        <v/>
      </c>
      <c r="Q43" s="191" t="str">
        <f t="shared" si="3"/>
        <v>Despesa</v>
      </c>
      <c r="R43" s="191" t="str">
        <f t="shared" si="4"/>
        <v/>
      </c>
      <c r="S43" s="191" t="str">
        <f t="shared" si="8"/>
        <v>Despesa</v>
      </c>
      <c r="T43" s="192" t="str">
        <f>VLOOKUP(D43,'PC Receitas'!$N$4:$O$14,2,FALSE)</f>
        <v>Despesas_de_Moradia</v>
      </c>
    </row>
    <row r="44" spans="3:20" ht="19.5" customHeight="1" thickTop="1" thickBot="1" x14ac:dyDescent="0.25">
      <c r="C44" s="58">
        <v>3</v>
      </c>
      <c r="D44" s="58" t="s">
        <v>1403</v>
      </c>
      <c r="E44" s="58" t="s">
        <v>1416</v>
      </c>
      <c r="F44" s="58" t="s">
        <v>1404</v>
      </c>
      <c r="G44" s="58" t="s">
        <v>1364</v>
      </c>
      <c r="H44" s="58" t="s">
        <v>1405</v>
      </c>
      <c r="I44" s="59">
        <v>150</v>
      </c>
      <c r="J44" s="60" t="s">
        <v>1419</v>
      </c>
      <c r="K44" s="57">
        <f t="shared" ca="1" si="7"/>
        <v>171250</v>
      </c>
      <c r="P44" s="188" t="str">
        <f t="shared" si="6"/>
        <v/>
      </c>
      <c r="Q44" s="191" t="str">
        <f t="shared" si="3"/>
        <v>Despesa</v>
      </c>
      <c r="R44" s="191" t="str">
        <f t="shared" si="4"/>
        <v/>
      </c>
      <c r="S44" s="191" t="str">
        <f t="shared" si="8"/>
        <v>Despesa</v>
      </c>
      <c r="T44" s="192" t="str">
        <f>VLOOKUP(D44,'PC Receitas'!$N$4:$O$14,2,FALSE)</f>
        <v>Despesas_de_Moradia</v>
      </c>
    </row>
    <row r="45" spans="3:20" ht="19.5" customHeight="1" thickTop="1" thickBot="1" x14ac:dyDescent="0.25">
      <c r="C45" s="58">
        <v>3</v>
      </c>
      <c r="D45" s="58" t="s">
        <v>1403</v>
      </c>
      <c r="E45" s="58" t="s">
        <v>1417</v>
      </c>
      <c r="F45" s="58" t="s">
        <v>1404</v>
      </c>
      <c r="G45" s="58" t="s">
        <v>1364</v>
      </c>
      <c r="H45" s="58" t="s">
        <v>1405</v>
      </c>
      <c r="I45" s="59">
        <v>200</v>
      </c>
      <c r="J45" s="60" t="s">
        <v>1419</v>
      </c>
      <c r="K45" s="57">
        <f t="shared" ca="1" si="7"/>
        <v>171050</v>
      </c>
      <c r="P45" s="188" t="str">
        <f t="shared" si="6"/>
        <v/>
      </c>
      <c r="Q45" s="191" t="str">
        <f t="shared" si="3"/>
        <v>Despesa</v>
      </c>
      <c r="R45" s="191" t="str">
        <f t="shared" si="4"/>
        <v/>
      </c>
      <c r="S45" s="191" t="str">
        <f t="shared" si="8"/>
        <v>Despesa</v>
      </c>
      <c r="T45" s="192" t="str">
        <f>VLOOKUP(D45,'PC Receitas'!$N$4:$O$14,2,FALSE)</f>
        <v>Despesas_de_Moradia</v>
      </c>
    </row>
    <row r="46" spans="3:20" ht="19.5" customHeight="1" thickTop="1" thickBot="1" x14ac:dyDescent="0.25">
      <c r="C46" s="58">
        <v>3</v>
      </c>
      <c r="D46" s="58" t="s">
        <v>1403</v>
      </c>
      <c r="E46" s="58" t="s">
        <v>1418</v>
      </c>
      <c r="F46" s="58" t="s">
        <v>1404</v>
      </c>
      <c r="G46" s="58" t="s">
        <v>1364</v>
      </c>
      <c r="H46" s="58"/>
      <c r="I46" s="59">
        <v>100</v>
      </c>
      <c r="J46" s="60" t="s">
        <v>1419</v>
      </c>
      <c r="K46" s="57">
        <f t="shared" ca="1" si="7"/>
        <v>170950</v>
      </c>
      <c r="P46" s="188" t="str">
        <f t="shared" si="6"/>
        <v/>
      </c>
      <c r="Q46" s="191" t="str">
        <f t="shared" si="3"/>
        <v>Despesa</v>
      </c>
      <c r="R46" s="191" t="str">
        <f t="shared" si="4"/>
        <v/>
      </c>
      <c r="S46" s="191" t="str">
        <f t="shared" si="8"/>
        <v>Despesa</v>
      </c>
      <c r="T46" s="192" t="str">
        <f>VLOOKUP(D46,'PC Receitas'!$N$4:$O$14,2,FALSE)</f>
        <v>Despesas_de_Moradia</v>
      </c>
    </row>
    <row r="47" spans="3:20" ht="19.5" customHeight="1" thickTop="1" thickBot="1" x14ac:dyDescent="0.25">
      <c r="C47" s="58">
        <v>5</v>
      </c>
      <c r="D47" s="58" t="s">
        <v>1295</v>
      </c>
      <c r="E47" s="58" t="s">
        <v>1421</v>
      </c>
      <c r="F47" s="58" t="s">
        <v>1412</v>
      </c>
      <c r="G47" s="58" t="s">
        <v>1368</v>
      </c>
      <c r="H47" s="58" t="s">
        <v>1413</v>
      </c>
      <c r="I47" s="59">
        <v>300</v>
      </c>
      <c r="J47" s="60" t="s">
        <v>1419</v>
      </c>
      <c r="K47" s="57">
        <f t="shared" ca="1" si="7"/>
        <v>170650</v>
      </c>
      <c r="P47" s="188" t="str">
        <f t="shared" si="6"/>
        <v>Despesa</v>
      </c>
      <c r="Q47" s="191" t="str">
        <f t="shared" si="3"/>
        <v/>
      </c>
      <c r="R47" s="191" t="str">
        <f t="shared" si="4"/>
        <v/>
      </c>
      <c r="S47" s="191" t="str">
        <f t="shared" si="8"/>
        <v>Despesa</v>
      </c>
      <c r="T47" s="192" t="str">
        <f>VLOOKUP(D47,'PC Receitas'!$N$4:$O$14,2,FALSE)</f>
        <v>Despesas_com_Lazer_e_Informacao</v>
      </c>
    </row>
    <row r="48" spans="3:20" ht="19.5" customHeight="1" thickTop="1" thickBot="1" x14ac:dyDescent="0.25">
      <c r="C48" s="58">
        <v>2</v>
      </c>
      <c r="D48" s="58" t="s">
        <v>1403</v>
      </c>
      <c r="E48" s="58" t="s">
        <v>1415</v>
      </c>
      <c r="F48" s="58" t="s">
        <v>1404</v>
      </c>
      <c r="G48" s="58" t="s">
        <v>1364</v>
      </c>
      <c r="H48" s="58" t="s">
        <v>1405</v>
      </c>
      <c r="I48" s="59">
        <v>100</v>
      </c>
      <c r="J48" s="60" t="s">
        <v>1419</v>
      </c>
      <c r="K48" s="57">
        <f t="shared" ca="1" si="7"/>
        <v>170550</v>
      </c>
      <c r="P48" s="188" t="str">
        <f t="shared" si="6"/>
        <v/>
      </c>
      <c r="Q48" s="191" t="str">
        <f t="shared" si="3"/>
        <v>Despesa</v>
      </c>
      <c r="R48" s="191" t="str">
        <f t="shared" si="4"/>
        <v/>
      </c>
      <c r="S48" s="191" t="str">
        <f t="shared" si="8"/>
        <v>Despesa</v>
      </c>
      <c r="T48" s="192" t="str">
        <f>VLOOKUP(D48,'PC Receitas'!$N$4:$O$14,2,FALSE)</f>
        <v>Despesas_de_Moradia</v>
      </c>
    </row>
    <row r="49" spans="3:20" ht="19.5" customHeight="1" thickTop="1" thickBot="1" x14ac:dyDescent="0.25">
      <c r="C49" s="58">
        <v>3</v>
      </c>
      <c r="D49" s="58" t="s">
        <v>1403</v>
      </c>
      <c r="E49" s="58" t="s">
        <v>1416</v>
      </c>
      <c r="F49" s="58" t="s">
        <v>1404</v>
      </c>
      <c r="G49" s="58" t="s">
        <v>1364</v>
      </c>
      <c r="H49" s="58" t="s">
        <v>1405</v>
      </c>
      <c r="I49" s="59">
        <v>150</v>
      </c>
      <c r="J49" s="60" t="s">
        <v>1419</v>
      </c>
      <c r="K49" s="57">
        <f t="shared" ca="1" si="7"/>
        <v>170400</v>
      </c>
      <c r="P49" s="188" t="str">
        <f t="shared" si="6"/>
        <v/>
      </c>
      <c r="Q49" s="191" t="str">
        <f t="shared" si="3"/>
        <v>Despesa</v>
      </c>
      <c r="R49" s="191" t="str">
        <f t="shared" si="4"/>
        <v/>
      </c>
      <c r="S49" s="191" t="str">
        <f t="shared" si="8"/>
        <v>Despesa</v>
      </c>
      <c r="T49" s="192" t="str">
        <f>VLOOKUP(D49,'PC Receitas'!$N$4:$O$14,2,FALSE)</f>
        <v>Despesas_de_Moradia</v>
      </c>
    </row>
    <row r="50" spans="3:20" ht="19.5" customHeight="1" thickTop="1" thickBot="1" x14ac:dyDescent="0.25">
      <c r="C50" s="58">
        <v>3</v>
      </c>
      <c r="D50" s="58" t="s">
        <v>1403</v>
      </c>
      <c r="E50" s="58" t="s">
        <v>1417</v>
      </c>
      <c r="F50" s="58" t="s">
        <v>1404</v>
      </c>
      <c r="G50" s="58" t="s">
        <v>1364</v>
      </c>
      <c r="H50" s="58" t="s">
        <v>1405</v>
      </c>
      <c r="I50" s="59">
        <v>200</v>
      </c>
      <c r="J50" s="60" t="s">
        <v>1419</v>
      </c>
      <c r="K50" s="57">
        <f t="shared" ca="1" si="7"/>
        <v>170200</v>
      </c>
      <c r="P50" s="188" t="str">
        <f t="shared" si="6"/>
        <v/>
      </c>
      <c r="Q50" s="191" t="str">
        <f t="shared" si="3"/>
        <v>Despesa</v>
      </c>
      <c r="R50" s="191" t="str">
        <f t="shared" si="4"/>
        <v/>
      </c>
      <c r="S50" s="191" t="str">
        <f t="shared" si="8"/>
        <v>Despesa</v>
      </c>
      <c r="T50" s="192" t="str">
        <f>VLOOKUP(D50,'PC Receitas'!$N$4:$O$14,2,FALSE)</f>
        <v>Despesas_de_Moradia</v>
      </c>
    </row>
    <row r="51" spans="3:20" ht="19.5" customHeight="1" thickTop="1" thickBot="1" x14ac:dyDescent="0.25">
      <c r="C51" s="58">
        <v>3</v>
      </c>
      <c r="D51" s="58" t="s">
        <v>1403</v>
      </c>
      <c r="E51" s="58" t="s">
        <v>1418</v>
      </c>
      <c r="F51" s="58" t="s">
        <v>1404</v>
      </c>
      <c r="G51" s="58" t="s">
        <v>1364</v>
      </c>
      <c r="H51" s="58"/>
      <c r="I51" s="59">
        <v>100</v>
      </c>
      <c r="J51" s="60" t="s">
        <v>1419</v>
      </c>
      <c r="K51" s="57">
        <f t="shared" ca="1" si="7"/>
        <v>170100</v>
      </c>
      <c r="P51" s="188" t="str">
        <f t="shared" si="6"/>
        <v/>
      </c>
      <c r="Q51" s="191" t="str">
        <f t="shared" si="3"/>
        <v>Despesa</v>
      </c>
      <c r="R51" s="191" t="str">
        <f t="shared" si="4"/>
        <v/>
      </c>
      <c r="S51" s="191" t="str">
        <f t="shared" si="8"/>
        <v>Despesa</v>
      </c>
      <c r="T51" s="192" t="str">
        <f>VLOOKUP(D51,'PC Receitas'!$N$4:$O$14,2,FALSE)</f>
        <v>Despesas_de_Moradia</v>
      </c>
    </row>
    <row r="52" spans="3:20" ht="19.5" customHeight="1" thickTop="1" thickBot="1" x14ac:dyDescent="0.25">
      <c r="C52" s="58">
        <v>5</v>
      </c>
      <c r="D52" s="58" t="s">
        <v>1295</v>
      </c>
      <c r="E52" s="58" t="s">
        <v>1421</v>
      </c>
      <c r="F52" s="58" t="s">
        <v>1412</v>
      </c>
      <c r="G52" s="58" t="s">
        <v>1368</v>
      </c>
      <c r="H52" s="58" t="s">
        <v>1413</v>
      </c>
      <c r="I52" s="59">
        <v>300</v>
      </c>
      <c r="J52" s="60" t="s">
        <v>1419</v>
      </c>
      <c r="K52" s="57">
        <f t="shared" ca="1" si="7"/>
        <v>169800</v>
      </c>
      <c r="P52" s="188" t="str">
        <f t="shared" si="6"/>
        <v>Despesa</v>
      </c>
      <c r="Q52" s="191" t="str">
        <f t="shared" si="3"/>
        <v/>
      </c>
      <c r="R52" s="191" t="str">
        <f t="shared" si="4"/>
        <v/>
      </c>
      <c r="S52" s="191" t="str">
        <f t="shared" si="8"/>
        <v>Despesa</v>
      </c>
      <c r="T52" s="192" t="str">
        <f>VLOOKUP(D52,'PC Receitas'!$N$4:$O$14,2,FALSE)</f>
        <v>Despesas_com_Lazer_e_Informacao</v>
      </c>
    </row>
    <row r="53" spans="3:20" ht="19.5" customHeight="1" thickTop="1" thickBot="1" x14ac:dyDescent="0.25">
      <c r="C53" s="58">
        <v>2</v>
      </c>
      <c r="D53" s="58" t="s">
        <v>1403</v>
      </c>
      <c r="E53" s="58" t="s">
        <v>1415</v>
      </c>
      <c r="F53" s="58" t="s">
        <v>1404</v>
      </c>
      <c r="G53" s="58" t="s">
        <v>1364</v>
      </c>
      <c r="H53" s="58" t="s">
        <v>1405</v>
      </c>
      <c r="I53" s="59">
        <v>100</v>
      </c>
      <c r="J53" s="60" t="s">
        <v>1419</v>
      </c>
      <c r="K53" s="57">
        <f t="shared" ca="1" si="7"/>
        <v>169700</v>
      </c>
      <c r="P53" s="188" t="str">
        <f t="shared" si="6"/>
        <v/>
      </c>
      <c r="Q53" s="191" t="str">
        <f t="shared" si="3"/>
        <v>Despesa</v>
      </c>
      <c r="R53" s="191" t="str">
        <f t="shared" si="4"/>
        <v/>
      </c>
      <c r="S53" s="191" t="str">
        <f t="shared" si="8"/>
        <v>Despesa</v>
      </c>
      <c r="T53" s="192" t="str">
        <f>VLOOKUP(D53,'PC Receitas'!$N$4:$O$14,2,FALSE)</f>
        <v>Despesas_de_Moradia</v>
      </c>
    </row>
    <row r="54" spans="3:20" ht="19.5" customHeight="1" thickTop="1" thickBot="1" x14ac:dyDescent="0.25">
      <c r="C54" s="58">
        <v>3</v>
      </c>
      <c r="D54" s="58" t="s">
        <v>1403</v>
      </c>
      <c r="E54" s="58" t="s">
        <v>1416</v>
      </c>
      <c r="F54" s="58" t="s">
        <v>1404</v>
      </c>
      <c r="G54" s="58" t="s">
        <v>1364</v>
      </c>
      <c r="H54" s="58" t="s">
        <v>1405</v>
      </c>
      <c r="I54" s="59">
        <v>150</v>
      </c>
      <c r="J54" s="60" t="s">
        <v>1419</v>
      </c>
      <c r="K54" s="57">
        <f t="shared" ca="1" si="7"/>
        <v>169550</v>
      </c>
      <c r="P54" s="188" t="str">
        <f t="shared" si="6"/>
        <v/>
      </c>
      <c r="Q54" s="191" t="str">
        <f t="shared" si="3"/>
        <v>Despesa</v>
      </c>
      <c r="R54" s="191" t="str">
        <f t="shared" si="4"/>
        <v/>
      </c>
      <c r="S54" s="191" t="str">
        <f t="shared" si="8"/>
        <v>Despesa</v>
      </c>
      <c r="T54" s="192" t="str">
        <f>VLOOKUP(D54,'PC Receitas'!$N$4:$O$14,2,FALSE)</f>
        <v>Despesas_de_Moradia</v>
      </c>
    </row>
    <row r="55" spans="3:20" ht="19.5" customHeight="1" thickTop="1" thickBot="1" x14ac:dyDescent="0.25">
      <c r="C55" s="58">
        <v>3</v>
      </c>
      <c r="D55" s="58" t="s">
        <v>1403</v>
      </c>
      <c r="E55" s="58" t="s">
        <v>1417</v>
      </c>
      <c r="F55" s="58" t="s">
        <v>1404</v>
      </c>
      <c r="G55" s="58" t="s">
        <v>1364</v>
      </c>
      <c r="H55" s="58" t="s">
        <v>1405</v>
      </c>
      <c r="I55" s="59">
        <v>200</v>
      </c>
      <c r="J55" s="60" t="s">
        <v>1419</v>
      </c>
      <c r="K55" s="57">
        <f t="shared" ca="1" si="7"/>
        <v>169350</v>
      </c>
      <c r="P55" s="188" t="str">
        <f t="shared" si="6"/>
        <v/>
      </c>
      <c r="Q55" s="191" t="str">
        <f t="shared" si="3"/>
        <v>Despesa</v>
      </c>
      <c r="R55" s="191" t="str">
        <f t="shared" si="4"/>
        <v/>
      </c>
      <c r="S55" s="191" t="str">
        <f t="shared" si="8"/>
        <v>Despesa</v>
      </c>
      <c r="T55" s="192" t="str">
        <f>VLOOKUP(D55,'PC Receitas'!$N$4:$O$14,2,FALSE)</f>
        <v>Despesas_de_Moradia</v>
      </c>
    </row>
    <row r="56" spans="3:20" ht="19.5" customHeight="1" thickTop="1" thickBot="1" x14ac:dyDescent="0.25">
      <c r="C56" s="58">
        <v>3</v>
      </c>
      <c r="D56" s="58" t="s">
        <v>1403</v>
      </c>
      <c r="E56" s="58" t="s">
        <v>1418</v>
      </c>
      <c r="F56" s="58" t="s">
        <v>1404</v>
      </c>
      <c r="G56" s="58" t="s">
        <v>1364</v>
      </c>
      <c r="H56" s="58"/>
      <c r="I56" s="59">
        <v>100</v>
      </c>
      <c r="J56" s="60" t="s">
        <v>1419</v>
      </c>
      <c r="K56" s="57">
        <f t="shared" ca="1" si="7"/>
        <v>169250</v>
      </c>
      <c r="P56" s="188" t="str">
        <f t="shared" si="6"/>
        <v/>
      </c>
      <c r="Q56" s="191" t="str">
        <f t="shared" si="3"/>
        <v>Despesa</v>
      </c>
      <c r="R56" s="191" t="str">
        <f t="shared" si="4"/>
        <v/>
      </c>
      <c r="S56" s="191" t="str">
        <f t="shared" si="8"/>
        <v>Despesa</v>
      </c>
      <c r="T56" s="192" t="str">
        <f>VLOOKUP(D56,'PC Receitas'!$N$4:$O$14,2,FALSE)</f>
        <v>Despesas_de_Moradia</v>
      </c>
    </row>
    <row r="57" spans="3:20" ht="19.5" customHeight="1" thickTop="1" thickBot="1" x14ac:dyDescent="0.25">
      <c r="C57" s="58">
        <v>5</v>
      </c>
      <c r="D57" s="58" t="s">
        <v>1295</v>
      </c>
      <c r="E57" s="58" t="s">
        <v>1421</v>
      </c>
      <c r="F57" s="58" t="s">
        <v>1412</v>
      </c>
      <c r="G57" s="58" t="s">
        <v>1368</v>
      </c>
      <c r="H57" s="58" t="s">
        <v>1413</v>
      </c>
      <c r="I57" s="59">
        <v>300</v>
      </c>
      <c r="J57" s="60" t="s">
        <v>1419</v>
      </c>
      <c r="K57" s="57">
        <f t="shared" ca="1" si="7"/>
        <v>168950</v>
      </c>
      <c r="P57" s="188" t="str">
        <f t="shared" si="6"/>
        <v>Despesa</v>
      </c>
      <c r="Q57" s="191" t="str">
        <f t="shared" si="3"/>
        <v/>
      </c>
      <c r="R57" s="191" t="str">
        <f t="shared" si="4"/>
        <v/>
      </c>
      <c r="S57" s="191" t="str">
        <f t="shared" si="8"/>
        <v>Despesa</v>
      </c>
      <c r="T57" s="192" t="str">
        <f>VLOOKUP(D57,'PC Receitas'!$N$4:$O$14,2,FALSE)</f>
        <v>Despesas_com_Lazer_e_Informacao</v>
      </c>
    </row>
    <row r="58" spans="3:20" ht="19.5" customHeight="1" thickTop="1" thickBot="1" x14ac:dyDescent="0.25">
      <c r="C58" s="58">
        <v>5</v>
      </c>
      <c r="D58" s="58" t="s">
        <v>1295</v>
      </c>
      <c r="E58" s="58" t="s">
        <v>1421</v>
      </c>
      <c r="F58" s="58" t="s">
        <v>1412</v>
      </c>
      <c r="G58" s="58" t="s">
        <v>1368</v>
      </c>
      <c r="H58" s="58" t="s">
        <v>1413</v>
      </c>
      <c r="I58" s="59">
        <v>300</v>
      </c>
      <c r="J58" s="60" t="s">
        <v>1419</v>
      </c>
      <c r="K58" s="57">
        <f t="shared" ca="1" si="7"/>
        <v>168650</v>
      </c>
      <c r="P58" s="188" t="str">
        <f t="shared" si="6"/>
        <v>Despesa</v>
      </c>
      <c r="Q58" s="191" t="str">
        <f t="shared" si="3"/>
        <v/>
      </c>
      <c r="R58" s="191" t="str">
        <f t="shared" si="4"/>
        <v/>
      </c>
      <c r="S58" s="191" t="str">
        <f t="shared" si="8"/>
        <v>Despesa</v>
      </c>
      <c r="T58" s="192" t="str">
        <f>VLOOKUP(D58,'PC Receitas'!$N$4:$O$14,2,FALSE)</f>
        <v>Despesas_com_Lazer_e_Informacao</v>
      </c>
    </row>
    <row r="59" spans="3:20" ht="19.5" customHeight="1" thickTop="1" thickBot="1" x14ac:dyDescent="0.25">
      <c r="C59" s="58">
        <v>2</v>
      </c>
      <c r="D59" s="58" t="s">
        <v>1403</v>
      </c>
      <c r="E59" s="58" t="s">
        <v>1415</v>
      </c>
      <c r="F59" s="58" t="s">
        <v>1404</v>
      </c>
      <c r="G59" s="58" t="s">
        <v>1364</v>
      </c>
      <c r="H59" s="58" t="s">
        <v>1405</v>
      </c>
      <c r="I59" s="59">
        <v>100</v>
      </c>
      <c r="J59" s="60" t="s">
        <v>1419</v>
      </c>
      <c r="K59" s="57">
        <f t="shared" ca="1" si="7"/>
        <v>168550</v>
      </c>
      <c r="P59" s="188" t="str">
        <f t="shared" si="6"/>
        <v/>
      </c>
      <c r="Q59" s="191" t="str">
        <f t="shared" si="3"/>
        <v>Despesa</v>
      </c>
      <c r="R59" s="191" t="str">
        <f t="shared" si="4"/>
        <v/>
      </c>
      <c r="S59" s="191" t="str">
        <f t="shared" si="8"/>
        <v>Despesa</v>
      </c>
      <c r="T59" s="192" t="str">
        <f>VLOOKUP(D59,'PC Receitas'!$N$4:$O$14,2,FALSE)</f>
        <v>Despesas_de_Moradia</v>
      </c>
    </row>
    <row r="60" spans="3:20" ht="19.5" customHeight="1" thickTop="1" thickBot="1" x14ac:dyDescent="0.25">
      <c r="C60" s="58">
        <v>3</v>
      </c>
      <c r="D60" s="58" t="s">
        <v>1403</v>
      </c>
      <c r="E60" s="58" t="s">
        <v>1416</v>
      </c>
      <c r="F60" s="58" t="s">
        <v>1404</v>
      </c>
      <c r="G60" s="58" t="s">
        <v>1364</v>
      </c>
      <c r="H60" s="58" t="s">
        <v>1405</v>
      </c>
      <c r="I60" s="59">
        <v>150</v>
      </c>
      <c r="J60" s="60" t="s">
        <v>1419</v>
      </c>
      <c r="K60" s="57">
        <f t="shared" ca="1" si="7"/>
        <v>168400</v>
      </c>
      <c r="P60" s="188" t="str">
        <f t="shared" si="6"/>
        <v/>
      </c>
      <c r="Q60" s="191" t="str">
        <f t="shared" si="3"/>
        <v>Despesa</v>
      </c>
      <c r="R60" s="191" t="str">
        <f t="shared" si="4"/>
        <v/>
      </c>
      <c r="S60" s="191" t="str">
        <f t="shared" si="8"/>
        <v>Despesa</v>
      </c>
      <c r="T60" s="192" t="str">
        <f>VLOOKUP(D60,'PC Receitas'!$N$4:$O$14,2,FALSE)</f>
        <v>Despesas_de_Moradia</v>
      </c>
    </row>
    <row r="61" spans="3:20" ht="19.5" customHeight="1" thickTop="1" thickBot="1" x14ac:dyDescent="0.25">
      <c r="C61" s="58">
        <v>3</v>
      </c>
      <c r="D61" s="58" t="s">
        <v>1403</v>
      </c>
      <c r="E61" s="58" t="s">
        <v>1417</v>
      </c>
      <c r="F61" s="58" t="s">
        <v>1404</v>
      </c>
      <c r="G61" s="58" t="s">
        <v>1364</v>
      </c>
      <c r="H61" s="58" t="s">
        <v>1405</v>
      </c>
      <c r="I61" s="59">
        <v>200</v>
      </c>
      <c r="J61" s="60" t="s">
        <v>1419</v>
      </c>
      <c r="K61" s="57">
        <f t="shared" ca="1" si="7"/>
        <v>168200</v>
      </c>
      <c r="P61" s="188" t="str">
        <f t="shared" si="6"/>
        <v/>
      </c>
      <c r="Q61" s="191" t="str">
        <f t="shared" si="3"/>
        <v>Despesa</v>
      </c>
      <c r="R61" s="191" t="str">
        <f t="shared" si="4"/>
        <v/>
      </c>
      <c r="S61" s="191" t="str">
        <f t="shared" si="8"/>
        <v>Despesa</v>
      </c>
      <c r="T61" s="192" t="str">
        <f>VLOOKUP(D61,'PC Receitas'!$N$4:$O$14,2,FALSE)</f>
        <v>Despesas_de_Moradia</v>
      </c>
    </row>
    <row r="62" spans="3:20" ht="19.5" customHeight="1" thickTop="1" thickBot="1" x14ac:dyDescent="0.25">
      <c r="C62" s="58">
        <v>3</v>
      </c>
      <c r="D62" s="58" t="s">
        <v>1403</v>
      </c>
      <c r="E62" s="58" t="s">
        <v>1418</v>
      </c>
      <c r="F62" s="58" t="s">
        <v>1404</v>
      </c>
      <c r="G62" s="58" t="s">
        <v>1364</v>
      </c>
      <c r="H62" s="58"/>
      <c r="I62" s="59">
        <v>100</v>
      </c>
      <c r="J62" s="60" t="s">
        <v>1419</v>
      </c>
      <c r="K62" s="57">
        <f t="shared" ca="1" si="7"/>
        <v>168100</v>
      </c>
      <c r="P62" s="188" t="str">
        <f t="shared" si="6"/>
        <v/>
      </c>
      <c r="Q62" s="191" t="str">
        <f t="shared" si="3"/>
        <v>Despesa</v>
      </c>
      <c r="R62" s="191" t="str">
        <f t="shared" si="4"/>
        <v/>
      </c>
      <c r="S62" s="191" t="str">
        <f t="shared" si="8"/>
        <v>Despesa</v>
      </c>
      <c r="T62" s="192" t="str">
        <f>VLOOKUP(D62,'PC Receitas'!$N$4:$O$14,2,FALSE)</f>
        <v>Despesas_de_Moradia</v>
      </c>
    </row>
    <row r="63" spans="3:20" ht="19.5" customHeight="1" thickTop="1" thickBot="1" x14ac:dyDescent="0.25">
      <c r="C63" s="58">
        <v>5</v>
      </c>
      <c r="D63" s="58" t="s">
        <v>1295</v>
      </c>
      <c r="E63" s="58" t="s">
        <v>1421</v>
      </c>
      <c r="F63" s="58" t="s">
        <v>1412</v>
      </c>
      <c r="G63" s="58" t="s">
        <v>1368</v>
      </c>
      <c r="H63" s="58" t="s">
        <v>1413</v>
      </c>
      <c r="I63" s="59">
        <v>300</v>
      </c>
      <c r="J63" s="60" t="s">
        <v>1419</v>
      </c>
      <c r="K63" s="57">
        <f t="shared" ca="1" si="7"/>
        <v>167800</v>
      </c>
      <c r="P63" s="188" t="str">
        <f t="shared" si="6"/>
        <v>Despesa</v>
      </c>
      <c r="Q63" s="191" t="str">
        <f t="shared" si="3"/>
        <v/>
      </c>
      <c r="R63" s="191" t="str">
        <f t="shared" si="4"/>
        <v/>
      </c>
      <c r="S63" s="191" t="str">
        <f t="shared" si="8"/>
        <v>Despesa</v>
      </c>
      <c r="T63" s="192" t="str">
        <f>VLOOKUP(D63,'PC Receitas'!$N$4:$O$14,2,FALSE)</f>
        <v>Despesas_com_Lazer_e_Informacao</v>
      </c>
    </row>
    <row r="64" spans="3:20" ht="19.5" customHeight="1" thickTop="1" thickBot="1" x14ac:dyDescent="0.25">
      <c r="C64" s="58"/>
      <c r="D64" s="58"/>
      <c r="E64" s="58"/>
      <c r="F64" s="58"/>
      <c r="G64" s="58"/>
      <c r="H64" s="58"/>
      <c r="I64" s="59"/>
      <c r="J64" s="60"/>
      <c r="K64" s="57">
        <f t="shared" ca="1" si="7"/>
        <v>167800</v>
      </c>
      <c r="P64" s="188" t="e">
        <f t="shared" si="6"/>
        <v>#N/A</v>
      </c>
      <c r="Q64" s="191" t="e">
        <f t="shared" si="3"/>
        <v>#N/A</v>
      </c>
      <c r="R64" s="191" t="e">
        <f t="shared" si="4"/>
        <v>#N/A</v>
      </c>
      <c r="S64" s="191" t="e">
        <f t="shared" si="8"/>
        <v>#N/A</v>
      </c>
      <c r="T64" s="192" t="e">
        <f>VLOOKUP(D64,'PC Receitas'!$N$4:$O$14,2,FALSE)</f>
        <v>#N/A</v>
      </c>
    </row>
    <row r="65" spans="3:20" ht="19.5" customHeight="1" thickTop="1" thickBot="1" x14ac:dyDescent="0.25">
      <c r="C65" s="58"/>
      <c r="D65" s="58"/>
      <c r="E65" s="58"/>
      <c r="F65" s="58"/>
      <c r="G65" s="58"/>
      <c r="H65" s="58"/>
      <c r="I65" s="59"/>
      <c r="J65" s="60"/>
      <c r="K65" s="57">
        <f t="shared" ca="1" si="7"/>
        <v>167800</v>
      </c>
      <c r="P65" s="188" t="e">
        <f t="shared" si="6"/>
        <v>#N/A</v>
      </c>
      <c r="Q65" s="191" t="e">
        <f t="shared" si="3"/>
        <v>#N/A</v>
      </c>
      <c r="R65" s="191" t="e">
        <f t="shared" si="4"/>
        <v>#N/A</v>
      </c>
      <c r="S65" s="191" t="e">
        <f t="shared" si="8"/>
        <v>#N/A</v>
      </c>
      <c r="T65" s="192" t="e">
        <f>VLOOKUP(D65,'PC Receitas'!$N$4:$O$14,2,FALSE)</f>
        <v>#N/A</v>
      </c>
    </row>
    <row r="66" spans="3:20" ht="19.5" customHeight="1" thickTop="1" thickBot="1" x14ac:dyDescent="0.25">
      <c r="C66" s="58"/>
      <c r="D66" s="58"/>
      <c r="E66" s="58"/>
      <c r="F66" s="58"/>
      <c r="G66" s="58"/>
      <c r="H66" s="58"/>
      <c r="I66" s="59"/>
      <c r="J66" s="60"/>
      <c r="K66" s="57">
        <f t="shared" ca="1" si="7"/>
        <v>167800</v>
      </c>
      <c r="P66" s="188" t="e">
        <f t="shared" si="6"/>
        <v>#N/A</v>
      </c>
      <c r="Q66" s="191" t="e">
        <f t="shared" si="3"/>
        <v>#N/A</v>
      </c>
      <c r="R66" s="191" t="e">
        <f t="shared" si="4"/>
        <v>#N/A</v>
      </c>
      <c r="S66" s="191" t="e">
        <f t="shared" si="8"/>
        <v>#N/A</v>
      </c>
      <c r="T66" s="192" t="e">
        <f>VLOOKUP(D66,'PC Receitas'!$N$4:$O$14,2,FALSE)</f>
        <v>#N/A</v>
      </c>
    </row>
    <row r="67" spans="3:20" ht="19.5" customHeight="1" thickTop="1" thickBot="1" x14ac:dyDescent="0.25">
      <c r="C67" s="58"/>
      <c r="D67" s="58"/>
      <c r="E67" s="58"/>
      <c r="F67" s="58"/>
      <c r="G67" s="58"/>
      <c r="H67" s="58"/>
      <c r="I67" s="59"/>
      <c r="J67" s="60"/>
      <c r="K67" s="57">
        <f t="shared" ca="1" si="7"/>
        <v>167800</v>
      </c>
      <c r="P67" s="188" t="e">
        <f t="shared" si="6"/>
        <v>#N/A</v>
      </c>
      <c r="Q67" s="191" t="e">
        <f t="shared" si="3"/>
        <v>#N/A</v>
      </c>
      <c r="R67" s="191" t="e">
        <f t="shared" si="4"/>
        <v>#N/A</v>
      </c>
      <c r="S67" s="191" t="e">
        <f t="shared" si="8"/>
        <v>#N/A</v>
      </c>
      <c r="T67" s="192" t="e">
        <f>VLOOKUP(D67,'PC Receitas'!$N$4:$O$14,2,FALSE)</f>
        <v>#N/A</v>
      </c>
    </row>
    <row r="68" spans="3:20" ht="19.5" customHeight="1" thickTop="1" thickBot="1" x14ac:dyDescent="0.25">
      <c r="C68" s="58"/>
      <c r="D68" s="58"/>
      <c r="E68" s="58"/>
      <c r="F68" s="58"/>
      <c r="G68" s="58"/>
      <c r="H68" s="58"/>
      <c r="I68" s="59"/>
      <c r="J68" s="60"/>
      <c r="K68" s="57">
        <f t="shared" ca="1" si="7"/>
        <v>167800</v>
      </c>
      <c r="P68" s="188" t="e">
        <f t="shared" si="6"/>
        <v>#N/A</v>
      </c>
      <c r="Q68" s="191" t="e">
        <f t="shared" si="3"/>
        <v>#N/A</v>
      </c>
      <c r="R68" s="191" t="e">
        <f t="shared" si="4"/>
        <v>#N/A</v>
      </c>
      <c r="S68" s="191" t="e">
        <f t="shared" si="8"/>
        <v>#N/A</v>
      </c>
      <c r="T68" s="192" t="e">
        <f>VLOOKUP(D68,'PC Receitas'!$N$4:$O$14,2,FALSE)</f>
        <v>#N/A</v>
      </c>
    </row>
    <row r="69" spans="3:20" ht="19.5" customHeight="1" thickTop="1" thickBot="1" x14ac:dyDescent="0.25">
      <c r="C69" s="58"/>
      <c r="D69" s="58"/>
      <c r="E69" s="58"/>
      <c r="F69" s="58"/>
      <c r="G69" s="58"/>
      <c r="H69" s="58"/>
      <c r="I69" s="59"/>
      <c r="J69" s="60"/>
      <c r="K69" s="57">
        <f t="shared" ca="1" si="7"/>
        <v>167800</v>
      </c>
      <c r="P69" s="188" t="e">
        <f t="shared" si="6"/>
        <v>#N/A</v>
      </c>
      <c r="Q69" s="191" t="e">
        <f t="shared" si="3"/>
        <v>#N/A</v>
      </c>
      <c r="R69" s="191" t="e">
        <f t="shared" si="4"/>
        <v>#N/A</v>
      </c>
      <c r="S69" s="191" t="e">
        <f t="shared" si="8"/>
        <v>#N/A</v>
      </c>
      <c r="T69" s="192" t="e">
        <f>VLOOKUP(D69,'PC Receitas'!$N$4:$O$14,2,FALSE)</f>
        <v>#N/A</v>
      </c>
    </row>
    <row r="70" spans="3:20" ht="19.5" customHeight="1" thickTop="1" thickBot="1" x14ac:dyDescent="0.25">
      <c r="C70" s="58"/>
      <c r="D70" s="58"/>
      <c r="E70" s="58"/>
      <c r="F70" s="58"/>
      <c r="G70" s="58"/>
      <c r="H70" s="58"/>
      <c r="I70" s="59"/>
      <c r="J70" s="60"/>
      <c r="K70" s="57">
        <f t="shared" ca="1" si="7"/>
        <v>167800</v>
      </c>
      <c r="P70" s="188" t="e">
        <f t="shared" si="6"/>
        <v>#N/A</v>
      </c>
      <c r="Q70" s="191" t="e">
        <f t="shared" ref="Q70:Q133" si="9">IF(T70="Despesas_de_Moradia","Despesa",IF(T70="Despesas_com_Alimentacao","Despesa",IF(T70="Despesas_com_Saude","Despesa","")))</f>
        <v>#N/A</v>
      </c>
      <c r="R70" s="191" t="e">
        <f t="shared" ref="R70:R133" si="10">IF(T70="Renda_Familiar","Receita",IF(T70="Receitas_com_Aplicacoes_Financeiras","Receita",IF(T70="Outras_Receitas","Receita","")))</f>
        <v>#N/A</v>
      </c>
      <c r="S70" s="191" t="e">
        <f t="shared" si="8"/>
        <v>#N/A</v>
      </c>
      <c r="T70" s="192" t="e">
        <f>VLOOKUP(D70,'PC Receitas'!$N$4:$O$14,2,FALSE)</f>
        <v>#N/A</v>
      </c>
    </row>
    <row r="71" spans="3:20" ht="19.5" customHeight="1" thickTop="1" thickBot="1" x14ac:dyDescent="0.25">
      <c r="C71" s="58"/>
      <c r="D71" s="58"/>
      <c r="E71" s="58"/>
      <c r="F71" s="58"/>
      <c r="G71" s="58"/>
      <c r="H71" s="58"/>
      <c r="I71" s="59"/>
      <c r="J71" s="60"/>
      <c r="K71" s="57">
        <f t="shared" ca="1" si="7"/>
        <v>167800</v>
      </c>
      <c r="P71" s="188" t="e">
        <f t="shared" si="6"/>
        <v>#N/A</v>
      </c>
      <c r="Q71" s="191" t="e">
        <f t="shared" si="9"/>
        <v>#N/A</v>
      </c>
      <c r="R71" s="191" t="e">
        <f t="shared" si="10"/>
        <v>#N/A</v>
      </c>
      <c r="S71" s="191" t="e">
        <f t="shared" si="8"/>
        <v>#N/A</v>
      </c>
      <c r="T71" s="192" t="e">
        <f>VLOOKUP(D71,'PC Receitas'!$N$4:$O$14,2,FALSE)</f>
        <v>#N/A</v>
      </c>
    </row>
    <row r="72" spans="3:20" ht="19.5" customHeight="1" thickTop="1" thickBot="1" x14ac:dyDescent="0.25">
      <c r="C72" s="58"/>
      <c r="D72" s="58"/>
      <c r="E72" s="58"/>
      <c r="F72" s="58"/>
      <c r="G72" s="58"/>
      <c r="H72" s="58"/>
      <c r="I72" s="59"/>
      <c r="J72" s="60"/>
      <c r="K72" s="57">
        <f t="shared" ca="1" si="7"/>
        <v>167800</v>
      </c>
      <c r="P72" s="188" t="e">
        <f t="shared" si="6"/>
        <v>#N/A</v>
      </c>
      <c r="Q72" s="191" t="e">
        <f t="shared" si="9"/>
        <v>#N/A</v>
      </c>
      <c r="R72" s="191" t="e">
        <f t="shared" si="10"/>
        <v>#N/A</v>
      </c>
      <c r="S72" s="191" t="e">
        <f t="shared" si="8"/>
        <v>#N/A</v>
      </c>
      <c r="T72" s="192" t="e">
        <f>VLOOKUP(D72,'PC Receitas'!$N$4:$O$14,2,FALSE)</f>
        <v>#N/A</v>
      </c>
    </row>
    <row r="73" spans="3:20" ht="19.5" customHeight="1" thickTop="1" thickBot="1" x14ac:dyDescent="0.25">
      <c r="C73" s="58"/>
      <c r="D73" s="58"/>
      <c r="E73" s="58"/>
      <c r="F73" s="58"/>
      <c r="G73" s="58"/>
      <c r="H73" s="58"/>
      <c r="I73" s="59"/>
      <c r="J73" s="60"/>
      <c r="K73" s="57">
        <f t="shared" ca="1" si="7"/>
        <v>167800</v>
      </c>
      <c r="P73" s="188" t="e">
        <f t="shared" si="6"/>
        <v>#N/A</v>
      </c>
      <c r="Q73" s="191" t="e">
        <f t="shared" si="9"/>
        <v>#N/A</v>
      </c>
      <c r="R73" s="191" t="e">
        <f t="shared" si="10"/>
        <v>#N/A</v>
      </c>
      <c r="S73" s="191" t="e">
        <f t="shared" si="8"/>
        <v>#N/A</v>
      </c>
      <c r="T73" s="192" t="e">
        <f>VLOOKUP(D73,'PC Receitas'!$N$4:$O$14,2,FALSE)</f>
        <v>#N/A</v>
      </c>
    </row>
    <row r="74" spans="3:20" ht="19.5" customHeight="1" thickTop="1" thickBot="1" x14ac:dyDescent="0.25">
      <c r="C74" s="58"/>
      <c r="D74" s="58"/>
      <c r="E74" s="58"/>
      <c r="F74" s="58"/>
      <c r="G74" s="58"/>
      <c r="H74" s="58"/>
      <c r="I74" s="59"/>
      <c r="J74" s="60"/>
      <c r="K74" s="57">
        <f t="shared" ca="1" si="7"/>
        <v>167800</v>
      </c>
      <c r="P74" s="188" t="e">
        <f t="shared" si="6"/>
        <v>#N/A</v>
      </c>
      <c r="Q74" s="191" t="e">
        <f t="shared" si="9"/>
        <v>#N/A</v>
      </c>
      <c r="R74" s="191" t="e">
        <f t="shared" si="10"/>
        <v>#N/A</v>
      </c>
      <c r="S74" s="191" t="e">
        <f t="shared" si="8"/>
        <v>#N/A</v>
      </c>
      <c r="T74" s="192" t="e">
        <f>VLOOKUP(D74,'PC Receitas'!$N$4:$O$14,2,FALSE)</f>
        <v>#N/A</v>
      </c>
    </row>
    <row r="75" spans="3:20" ht="19.5" customHeight="1" thickTop="1" thickBot="1" x14ac:dyDescent="0.25">
      <c r="C75" s="58"/>
      <c r="D75" s="58"/>
      <c r="E75" s="58"/>
      <c r="F75" s="58"/>
      <c r="G75" s="58"/>
      <c r="H75" s="58"/>
      <c r="I75" s="59"/>
      <c r="J75" s="60"/>
      <c r="K75" s="57">
        <f t="shared" ca="1" si="7"/>
        <v>167800</v>
      </c>
      <c r="P75" s="188" t="e">
        <f t="shared" si="6"/>
        <v>#N/A</v>
      </c>
      <c r="Q75" s="191" t="e">
        <f t="shared" si="9"/>
        <v>#N/A</v>
      </c>
      <c r="R75" s="191" t="e">
        <f t="shared" si="10"/>
        <v>#N/A</v>
      </c>
      <c r="S75" s="191" t="e">
        <f t="shared" si="8"/>
        <v>#N/A</v>
      </c>
      <c r="T75" s="192" t="e">
        <f>VLOOKUP(D75,'PC Receitas'!$N$4:$O$14,2,FALSE)</f>
        <v>#N/A</v>
      </c>
    </row>
    <row r="76" spans="3:20" ht="19.5" customHeight="1" thickTop="1" thickBot="1" x14ac:dyDescent="0.25">
      <c r="C76" s="58"/>
      <c r="D76" s="58"/>
      <c r="E76" s="58"/>
      <c r="F76" s="58"/>
      <c r="G76" s="58"/>
      <c r="H76" s="58"/>
      <c r="I76" s="59"/>
      <c r="J76" s="60"/>
      <c r="K76" s="57">
        <f t="shared" ca="1" si="7"/>
        <v>167800</v>
      </c>
      <c r="P76" s="188" t="e">
        <f t="shared" si="6"/>
        <v>#N/A</v>
      </c>
      <c r="Q76" s="191" t="e">
        <f t="shared" si="9"/>
        <v>#N/A</v>
      </c>
      <c r="R76" s="191" t="e">
        <f t="shared" si="10"/>
        <v>#N/A</v>
      </c>
      <c r="S76" s="191" t="e">
        <f t="shared" si="8"/>
        <v>#N/A</v>
      </c>
      <c r="T76" s="192" t="e">
        <f>VLOOKUP(D76,'PC Receitas'!$N$4:$O$14,2,FALSE)</f>
        <v>#N/A</v>
      </c>
    </row>
    <row r="77" spans="3:20" ht="19.5" customHeight="1" thickTop="1" thickBot="1" x14ac:dyDescent="0.25">
      <c r="C77" s="58"/>
      <c r="D77" s="58"/>
      <c r="E77" s="58"/>
      <c r="F77" s="58"/>
      <c r="G77" s="58"/>
      <c r="H77" s="58"/>
      <c r="I77" s="59"/>
      <c r="J77" s="60"/>
      <c r="K77" s="57">
        <f t="shared" ca="1" si="7"/>
        <v>167800</v>
      </c>
      <c r="P77" s="188" t="e">
        <f t="shared" si="6"/>
        <v>#N/A</v>
      </c>
      <c r="Q77" s="191" t="e">
        <f t="shared" si="9"/>
        <v>#N/A</v>
      </c>
      <c r="R77" s="191" t="e">
        <f t="shared" si="10"/>
        <v>#N/A</v>
      </c>
      <c r="S77" s="191" t="e">
        <f t="shared" si="8"/>
        <v>#N/A</v>
      </c>
      <c r="T77" s="192" t="e">
        <f>VLOOKUP(D77,'PC Receitas'!$N$4:$O$14,2,FALSE)</f>
        <v>#N/A</v>
      </c>
    </row>
    <row r="78" spans="3:20" ht="19.5" customHeight="1" thickTop="1" thickBot="1" x14ac:dyDescent="0.25">
      <c r="C78" s="58"/>
      <c r="D78" s="58"/>
      <c r="E78" s="58"/>
      <c r="F78" s="58"/>
      <c r="G78" s="58"/>
      <c r="H78" s="58"/>
      <c r="I78" s="59"/>
      <c r="J78" s="60"/>
      <c r="K78" s="57">
        <f t="shared" ca="1" si="7"/>
        <v>167800</v>
      </c>
      <c r="P78" s="188" t="e">
        <f t="shared" si="6"/>
        <v>#N/A</v>
      </c>
      <c r="Q78" s="191" t="e">
        <f t="shared" si="9"/>
        <v>#N/A</v>
      </c>
      <c r="R78" s="191" t="e">
        <f t="shared" si="10"/>
        <v>#N/A</v>
      </c>
      <c r="S78" s="191" t="e">
        <f t="shared" si="8"/>
        <v>#N/A</v>
      </c>
      <c r="T78" s="192" t="e">
        <f>VLOOKUP(D78,'PC Receitas'!$N$4:$O$14,2,FALSE)</f>
        <v>#N/A</v>
      </c>
    </row>
    <row r="79" spans="3:20" ht="19.5" customHeight="1" thickTop="1" thickBot="1" x14ac:dyDescent="0.25">
      <c r="C79" s="58"/>
      <c r="D79" s="58"/>
      <c r="E79" s="58"/>
      <c r="F79" s="58"/>
      <c r="G79" s="58"/>
      <c r="H79" s="58"/>
      <c r="I79" s="59"/>
      <c r="J79" s="60"/>
      <c r="K79" s="57">
        <f t="shared" ca="1" si="7"/>
        <v>167800</v>
      </c>
      <c r="P79" s="188" t="e">
        <f t="shared" si="6"/>
        <v>#N/A</v>
      </c>
      <c r="Q79" s="191" t="e">
        <f t="shared" si="9"/>
        <v>#N/A</v>
      </c>
      <c r="R79" s="191" t="e">
        <f t="shared" si="10"/>
        <v>#N/A</v>
      </c>
      <c r="S79" s="191" t="e">
        <f t="shared" si="8"/>
        <v>#N/A</v>
      </c>
      <c r="T79" s="192" t="e">
        <f>VLOOKUP(D79,'PC Receitas'!$N$4:$O$14,2,FALSE)</f>
        <v>#N/A</v>
      </c>
    </row>
    <row r="80" spans="3:20" ht="19.5" customHeight="1" thickTop="1" thickBot="1" x14ac:dyDescent="0.25">
      <c r="C80" s="58"/>
      <c r="D80" s="58"/>
      <c r="E80" s="58"/>
      <c r="F80" s="58"/>
      <c r="G80" s="58"/>
      <c r="H80" s="58"/>
      <c r="I80" s="59"/>
      <c r="J80" s="60"/>
      <c r="K80" s="57">
        <f t="shared" ca="1" si="7"/>
        <v>167800</v>
      </c>
      <c r="P80" s="188" t="e">
        <f t="shared" ref="P80:P143" si="11">IF(T80="Despesas_com_Transportes","Despesa",IF(T80="Despesas_com_Lazer_e_Informacao","Despesa",IF(T80="Outras_Despesas","Despesa",IF(T80="Imposto_de_Renda","Despesa",IF(T80="Investimentos_Bens","Despesa","")))))</f>
        <v>#N/A</v>
      </c>
      <c r="Q80" s="191" t="e">
        <f t="shared" si="9"/>
        <v>#N/A</v>
      </c>
      <c r="R80" s="191" t="e">
        <f t="shared" si="10"/>
        <v>#N/A</v>
      </c>
      <c r="S80" s="191" t="e">
        <f t="shared" si="8"/>
        <v>#N/A</v>
      </c>
      <c r="T80" s="192" t="e">
        <f>VLOOKUP(D80,'PC Receitas'!$N$4:$O$14,2,FALSE)</f>
        <v>#N/A</v>
      </c>
    </row>
    <row r="81" spans="3:20" ht="19.5" customHeight="1" thickTop="1" thickBot="1" x14ac:dyDescent="0.25">
      <c r="C81" s="58"/>
      <c r="D81" s="58"/>
      <c r="E81" s="58"/>
      <c r="F81" s="58"/>
      <c r="G81" s="58"/>
      <c r="H81" s="58"/>
      <c r="I81" s="59"/>
      <c r="J81" s="60"/>
      <c r="K81" s="57">
        <f t="shared" ca="1" si="7"/>
        <v>167800</v>
      </c>
      <c r="P81" s="188" t="e">
        <f t="shared" si="11"/>
        <v>#N/A</v>
      </c>
      <c r="Q81" s="191" t="e">
        <f t="shared" si="9"/>
        <v>#N/A</v>
      </c>
      <c r="R81" s="191" t="e">
        <f t="shared" si="10"/>
        <v>#N/A</v>
      </c>
      <c r="S81" s="191" t="e">
        <f t="shared" si="8"/>
        <v>#N/A</v>
      </c>
      <c r="T81" s="192" t="e">
        <f>VLOOKUP(D81,'PC Receitas'!$N$4:$O$14,2,FALSE)</f>
        <v>#N/A</v>
      </c>
    </row>
    <row r="82" spans="3:20" ht="19.5" customHeight="1" thickTop="1" thickBot="1" x14ac:dyDescent="0.25">
      <c r="C82" s="58"/>
      <c r="D82" s="58"/>
      <c r="E82" s="58"/>
      <c r="F82" s="58"/>
      <c r="G82" s="58"/>
      <c r="H82" s="58"/>
      <c r="I82" s="59"/>
      <c r="J82" s="60"/>
      <c r="K82" s="57">
        <f t="shared" ca="1" si="7"/>
        <v>167800</v>
      </c>
      <c r="P82" s="188" t="e">
        <f t="shared" si="11"/>
        <v>#N/A</v>
      </c>
      <c r="Q82" s="191" t="e">
        <f t="shared" si="9"/>
        <v>#N/A</v>
      </c>
      <c r="R82" s="191" t="e">
        <f t="shared" si="10"/>
        <v>#N/A</v>
      </c>
      <c r="S82" s="191" t="e">
        <f t="shared" si="8"/>
        <v>#N/A</v>
      </c>
      <c r="T82" s="192" t="e">
        <f>VLOOKUP(D82,'PC Receitas'!$N$4:$O$14,2,FALSE)</f>
        <v>#N/A</v>
      </c>
    </row>
    <row r="83" spans="3:20" ht="19.5" customHeight="1" thickTop="1" thickBot="1" x14ac:dyDescent="0.25">
      <c r="C83" s="58"/>
      <c r="D83" s="58"/>
      <c r="E83" s="58"/>
      <c r="F83" s="58"/>
      <c r="G83" s="58"/>
      <c r="H83" s="58"/>
      <c r="I83" s="59"/>
      <c r="J83" s="60"/>
      <c r="K83" s="57">
        <f t="shared" ref="K83:K146" ca="1" si="12">K82+IF(AND(J83="Pago",OR(D83=$V$5,D83=$V$6,D83=$V$7)),I83,IF(AND(J83="Pago",OR(D83=$V$8,D83=$V$9,D83=$V$10,D83=$V$11,D83=$V$12,D83=$V$13,D83=$V$14,D83=$V$15)),-I83,IF(G83="À Vista",IF(J83="Pago",-I83,0),0)))</f>
        <v>167800</v>
      </c>
      <c r="P83" s="188" t="e">
        <f t="shared" si="11"/>
        <v>#N/A</v>
      </c>
      <c r="Q83" s="191" t="e">
        <f t="shared" si="9"/>
        <v>#N/A</v>
      </c>
      <c r="R83" s="191" t="e">
        <f t="shared" si="10"/>
        <v>#N/A</v>
      </c>
      <c r="S83" s="191" t="e">
        <f t="shared" si="8"/>
        <v>#N/A</v>
      </c>
      <c r="T83" s="192" t="e">
        <f>VLOOKUP(D83,'PC Receitas'!$N$4:$O$14,2,FALSE)</f>
        <v>#N/A</v>
      </c>
    </row>
    <row r="84" spans="3:20" ht="19.5" customHeight="1" thickTop="1" thickBot="1" x14ac:dyDescent="0.25">
      <c r="C84" s="58"/>
      <c r="D84" s="58"/>
      <c r="E84" s="58"/>
      <c r="F84" s="58"/>
      <c r="G84" s="58"/>
      <c r="H84" s="58"/>
      <c r="I84" s="59"/>
      <c r="J84" s="60"/>
      <c r="K84" s="57">
        <f t="shared" ca="1" si="12"/>
        <v>167800</v>
      </c>
      <c r="P84" s="188" t="e">
        <f t="shared" si="11"/>
        <v>#N/A</v>
      </c>
      <c r="Q84" s="191" t="e">
        <f t="shared" si="9"/>
        <v>#N/A</v>
      </c>
      <c r="R84" s="191" t="e">
        <f t="shared" si="10"/>
        <v>#N/A</v>
      </c>
      <c r="S84" s="191" t="e">
        <f t="shared" ref="S84:S147" si="13">IF(P84&lt;&gt;"",P84,IF(Q84&lt;&gt;"",Q84,IF(R84&lt;&gt;"",R84,"")))</f>
        <v>#N/A</v>
      </c>
      <c r="T84" s="192" t="e">
        <f>VLOOKUP(D84,'PC Receitas'!$N$4:$O$14,2,FALSE)</f>
        <v>#N/A</v>
      </c>
    </row>
    <row r="85" spans="3:20" ht="19.5" customHeight="1" thickTop="1" thickBot="1" x14ac:dyDescent="0.25">
      <c r="C85" s="58"/>
      <c r="D85" s="58"/>
      <c r="E85" s="58"/>
      <c r="F85" s="58"/>
      <c r="G85" s="58"/>
      <c r="H85" s="58"/>
      <c r="I85" s="59"/>
      <c r="J85" s="60"/>
      <c r="K85" s="57">
        <f t="shared" ca="1" si="12"/>
        <v>167800</v>
      </c>
      <c r="P85" s="188" t="e">
        <f t="shared" si="11"/>
        <v>#N/A</v>
      </c>
      <c r="Q85" s="191" t="e">
        <f t="shared" si="9"/>
        <v>#N/A</v>
      </c>
      <c r="R85" s="191" t="e">
        <f t="shared" si="10"/>
        <v>#N/A</v>
      </c>
      <c r="S85" s="191" t="e">
        <f t="shared" si="13"/>
        <v>#N/A</v>
      </c>
      <c r="T85" s="192" t="e">
        <f>VLOOKUP(D85,'PC Receitas'!$N$4:$O$14,2,FALSE)</f>
        <v>#N/A</v>
      </c>
    </row>
    <row r="86" spans="3:20" ht="19.5" customHeight="1" thickTop="1" thickBot="1" x14ac:dyDescent="0.25">
      <c r="C86" s="58"/>
      <c r="D86" s="58"/>
      <c r="E86" s="58"/>
      <c r="F86" s="58"/>
      <c r="G86" s="58"/>
      <c r="H86" s="58"/>
      <c r="I86" s="59"/>
      <c r="J86" s="60"/>
      <c r="K86" s="57">
        <f t="shared" ca="1" si="12"/>
        <v>167800</v>
      </c>
      <c r="P86" s="188" t="e">
        <f t="shared" si="11"/>
        <v>#N/A</v>
      </c>
      <c r="Q86" s="191" t="e">
        <f t="shared" si="9"/>
        <v>#N/A</v>
      </c>
      <c r="R86" s="191" t="e">
        <f t="shared" si="10"/>
        <v>#N/A</v>
      </c>
      <c r="S86" s="191" t="e">
        <f t="shared" si="13"/>
        <v>#N/A</v>
      </c>
      <c r="T86" s="192" t="e">
        <f>VLOOKUP(D86,'PC Receitas'!$N$4:$O$14,2,FALSE)</f>
        <v>#N/A</v>
      </c>
    </row>
    <row r="87" spans="3:20" ht="19.5" customHeight="1" thickTop="1" thickBot="1" x14ac:dyDescent="0.25">
      <c r="C87" s="58"/>
      <c r="D87" s="58"/>
      <c r="E87" s="58"/>
      <c r="F87" s="58"/>
      <c r="G87" s="58"/>
      <c r="H87" s="58"/>
      <c r="I87" s="59"/>
      <c r="J87" s="60"/>
      <c r="K87" s="57">
        <f t="shared" ca="1" si="12"/>
        <v>167800</v>
      </c>
      <c r="P87" s="188" t="e">
        <f t="shared" si="11"/>
        <v>#N/A</v>
      </c>
      <c r="Q87" s="191" t="e">
        <f t="shared" si="9"/>
        <v>#N/A</v>
      </c>
      <c r="R87" s="191" t="e">
        <f t="shared" si="10"/>
        <v>#N/A</v>
      </c>
      <c r="S87" s="191" t="e">
        <f t="shared" si="13"/>
        <v>#N/A</v>
      </c>
      <c r="T87" s="192" t="e">
        <f>VLOOKUP(D87,'PC Receitas'!$N$4:$O$14,2,FALSE)</f>
        <v>#N/A</v>
      </c>
    </row>
    <row r="88" spans="3:20" ht="19.5" customHeight="1" thickTop="1" thickBot="1" x14ac:dyDescent="0.25">
      <c r="C88" s="58"/>
      <c r="D88" s="58"/>
      <c r="E88" s="58"/>
      <c r="F88" s="58"/>
      <c r="G88" s="58"/>
      <c r="H88" s="58"/>
      <c r="I88" s="59"/>
      <c r="J88" s="60"/>
      <c r="K88" s="57">
        <f t="shared" ca="1" si="12"/>
        <v>167800</v>
      </c>
      <c r="P88" s="188" t="e">
        <f t="shared" si="11"/>
        <v>#N/A</v>
      </c>
      <c r="Q88" s="191" t="e">
        <f t="shared" si="9"/>
        <v>#N/A</v>
      </c>
      <c r="R88" s="191" t="e">
        <f t="shared" si="10"/>
        <v>#N/A</v>
      </c>
      <c r="S88" s="191" t="e">
        <f t="shared" si="13"/>
        <v>#N/A</v>
      </c>
      <c r="T88" s="192" t="e">
        <f>VLOOKUP(D88,'PC Receitas'!$N$4:$O$14,2,FALSE)</f>
        <v>#N/A</v>
      </c>
    </row>
    <row r="89" spans="3:20" ht="19.5" customHeight="1" thickTop="1" thickBot="1" x14ac:dyDescent="0.25">
      <c r="C89" s="58"/>
      <c r="D89" s="58"/>
      <c r="E89" s="58"/>
      <c r="F89" s="58"/>
      <c r="G89" s="58"/>
      <c r="H89" s="58"/>
      <c r="I89" s="59"/>
      <c r="J89" s="60"/>
      <c r="K89" s="57">
        <f t="shared" ca="1" si="12"/>
        <v>167800</v>
      </c>
      <c r="P89" s="188" t="e">
        <f t="shared" si="11"/>
        <v>#N/A</v>
      </c>
      <c r="Q89" s="191" t="e">
        <f t="shared" si="9"/>
        <v>#N/A</v>
      </c>
      <c r="R89" s="191" t="e">
        <f t="shared" si="10"/>
        <v>#N/A</v>
      </c>
      <c r="S89" s="191" t="e">
        <f t="shared" si="13"/>
        <v>#N/A</v>
      </c>
      <c r="T89" s="192" t="e">
        <f>VLOOKUP(D89,'PC Receitas'!$N$4:$O$14,2,FALSE)</f>
        <v>#N/A</v>
      </c>
    </row>
    <row r="90" spans="3:20" ht="19.5" customHeight="1" thickTop="1" thickBot="1" x14ac:dyDescent="0.25">
      <c r="C90" s="58"/>
      <c r="D90" s="58"/>
      <c r="E90" s="58"/>
      <c r="F90" s="58"/>
      <c r="G90" s="58"/>
      <c r="H90" s="58"/>
      <c r="I90" s="59"/>
      <c r="J90" s="60"/>
      <c r="K90" s="57">
        <f t="shared" ca="1" si="12"/>
        <v>167800</v>
      </c>
      <c r="P90" s="188" t="e">
        <f t="shared" si="11"/>
        <v>#N/A</v>
      </c>
      <c r="Q90" s="191" t="e">
        <f t="shared" si="9"/>
        <v>#N/A</v>
      </c>
      <c r="R90" s="191" t="e">
        <f t="shared" si="10"/>
        <v>#N/A</v>
      </c>
      <c r="S90" s="191" t="e">
        <f t="shared" si="13"/>
        <v>#N/A</v>
      </c>
      <c r="T90" s="192" t="e">
        <f>VLOOKUP(D90,'PC Receitas'!$N$4:$O$14,2,FALSE)</f>
        <v>#N/A</v>
      </c>
    </row>
    <row r="91" spans="3:20" ht="19.5" customHeight="1" thickTop="1" thickBot="1" x14ac:dyDescent="0.25">
      <c r="C91" s="58"/>
      <c r="D91" s="58"/>
      <c r="E91" s="58"/>
      <c r="F91" s="58"/>
      <c r="G91" s="58"/>
      <c r="H91" s="58"/>
      <c r="I91" s="59"/>
      <c r="J91" s="60"/>
      <c r="K91" s="57">
        <f t="shared" ca="1" si="12"/>
        <v>167800</v>
      </c>
      <c r="P91" s="188" t="e">
        <f t="shared" si="11"/>
        <v>#N/A</v>
      </c>
      <c r="Q91" s="191" t="e">
        <f t="shared" si="9"/>
        <v>#N/A</v>
      </c>
      <c r="R91" s="191" t="e">
        <f t="shared" si="10"/>
        <v>#N/A</v>
      </c>
      <c r="S91" s="191" t="e">
        <f t="shared" si="13"/>
        <v>#N/A</v>
      </c>
      <c r="T91" s="192" t="e">
        <f>VLOOKUP(D91,'PC Receitas'!$N$4:$O$14,2,FALSE)</f>
        <v>#N/A</v>
      </c>
    </row>
    <row r="92" spans="3:20" ht="19.5" customHeight="1" thickTop="1" thickBot="1" x14ac:dyDescent="0.25">
      <c r="C92" s="58"/>
      <c r="D92" s="58"/>
      <c r="E92" s="58"/>
      <c r="F92" s="58"/>
      <c r="G92" s="58"/>
      <c r="H92" s="58"/>
      <c r="I92" s="59"/>
      <c r="J92" s="60"/>
      <c r="K92" s="57">
        <f t="shared" ca="1" si="12"/>
        <v>167800</v>
      </c>
      <c r="P92" s="188" t="e">
        <f t="shared" si="11"/>
        <v>#N/A</v>
      </c>
      <c r="Q92" s="191" t="e">
        <f t="shared" si="9"/>
        <v>#N/A</v>
      </c>
      <c r="R92" s="191" t="e">
        <f t="shared" si="10"/>
        <v>#N/A</v>
      </c>
      <c r="S92" s="191" t="e">
        <f t="shared" si="13"/>
        <v>#N/A</v>
      </c>
      <c r="T92" s="192" t="e">
        <f>VLOOKUP(D92,'PC Receitas'!$N$4:$O$14,2,FALSE)</f>
        <v>#N/A</v>
      </c>
    </row>
    <row r="93" spans="3:20" ht="19.5" customHeight="1" thickTop="1" thickBot="1" x14ac:dyDescent="0.25">
      <c r="C93" s="58"/>
      <c r="D93" s="58"/>
      <c r="E93" s="58"/>
      <c r="F93" s="58"/>
      <c r="G93" s="58"/>
      <c r="H93" s="58"/>
      <c r="I93" s="59"/>
      <c r="J93" s="60"/>
      <c r="K93" s="57">
        <f t="shared" ca="1" si="12"/>
        <v>167800</v>
      </c>
      <c r="P93" s="188" t="e">
        <f t="shared" si="11"/>
        <v>#N/A</v>
      </c>
      <c r="Q93" s="191" t="e">
        <f t="shared" si="9"/>
        <v>#N/A</v>
      </c>
      <c r="R93" s="191" t="e">
        <f t="shared" si="10"/>
        <v>#N/A</v>
      </c>
      <c r="S93" s="191" t="e">
        <f t="shared" si="13"/>
        <v>#N/A</v>
      </c>
      <c r="T93" s="192" t="e">
        <f>VLOOKUP(D93,'PC Receitas'!$N$4:$O$14,2,FALSE)</f>
        <v>#N/A</v>
      </c>
    </row>
    <row r="94" spans="3:20" ht="19.5" customHeight="1" thickTop="1" thickBot="1" x14ac:dyDescent="0.25">
      <c r="C94" s="58"/>
      <c r="D94" s="58"/>
      <c r="E94" s="58"/>
      <c r="F94" s="58"/>
      <c r="G94" s="58"/>
      <c r="H94" s="58"/>
      <c r="I94" s="59"/>
      <c r="J94" s="60"/>
      <c r="K94" s="57">
        <f t="shared" ca="1" si="12"/>
        <v>167800</v>
      </c>
      <c r="P94" s="188" t="e">
        <f t="shared" si="11"/>
        <v>#N/A</v>
      </c>
      <c r="Q94" s="191" t="e">
        <f t="shared" si="9"/>
        <v>#N/A</v>
      </c>
      <c r="R94" s="191" t="e">
        <f t="shared" si="10"/>
        <v>#N/A</v>
      </c>
      <c r="S94" s="191" t="e">
        <f t="shared" si="13"/>
        <v>#N/A</v>
      </c>
      <c r="T94" s="192" t="e">
        <f>VLOOKUP(D94,'PC Receitas'!$N$4:$O$14,2,FALSE)</f>
        <v>#N/A</v>
      </c>
    </row>
    <row r="95" spans="3:20" ht="19.5" customHeight="1" thickTop="1" thickBot="1" x14ac:dyDescent="0.25">
      <c r="C95" s="58"/>
      <c r="D95" s="58"/>
      <c r="E95" s="58"/>
      <c r="F95" s="58"/>
      <c r="G95" s="58"/>
      <c r="H95" s="58"/>
      <c r="I95" s="59"/>
      <c r="J95" s="60"/>
      <c r="K95" s="57">
        <f t="shared" ca="1" si="12"/>
        <v>167800</v>
      </c>
      <c r="P95" s="188" t="e">
        <f t="shared" si="11"/>
        <v>#N/A</v>
      </c>
      <c r="Q95" s="191" t="e">
        <f t="shared" si="9"/>
        <v>#N/A</v>
      </c>
      <c r="R95" s="191" t="e">
        <f t="shared" si="10"/>
        <v>#N/A</v>
      </c>
      <c r="S95" s="191" t="e">
        <f t="shared" si="13"/>
        <v>#N/A</v>
      </c>
      <c r="T95" s="192" t="e">
        <f>VLOOKUP(D95,'PC Receitas'!$N$4:$O$14,2,FALSE)</f>
        <v>#N/A</v>
      </c>
    </row>
    <row r="96" spans="3:20" ht="19.5" customHeight="1" thickTop="1" thickBot="1" x14ac:dyDescent="0.25">
      <c r="C96" s="58"/>
      <c r="D96" s="58"/>
      <c r="E96" s="58"/>
      <c r="F96" s="58"/>
      <c r="G96" s="58"/>
      <c r="H96" s="58"/>
      <c r="I96" s="59"/>
      <c r="J96" s="60"/>
      <c r="K96" s="57">
        <f t="shared" ca="1" si="12"/>
        <v>167800</v>
      </c>
      <c r="P96" s="188" t="e">
        <f t="shared" si="11"/>
        <v>#N/A</v>
      </c>
      <c r="Q96" s="191" t="e">
        <f t="shared" si="9"/>
        <v>#N/A</v>
      </c>
      <c r="R96" s="191" t="e">
        <f t="shared" si="10"/>
        <v>#N/A</v>
      </c>
      <c r="S96" s="191" t="e">
        <f t="shared" si="13"/>
        <v>#N/A</v>
      </c>
      <c r="T96" s="192" t="e">
        <f>VLOOKUP(D96,'PC Receitas'!$N$4:$O$14,2,FALSE)</f>
        <v>#N/A</v>
      </c>
    </row>
    <row r="97" spans="3:20" ht="19.5" customHeight="1" thickTop="1" thickBot="1" x14ac:dyDescent="0.25">
      <c r="C97" s="58"/>
      <c r="D97" s="58"/>
      <c r="E97" s="58"/>
      <c r="F97" s="58"/>
      <c r="G97" s="58"/>
      <c r="H97" s="58"/>
      <c r="I97" s="59"/>
      <c r="J97" s="60"/>
      <c r="K97" s="57">
        <f t="shared" ca="1" si="12"/>
        <v>167800</v>
      </c>
      <c r="P97" s="188" t="e">
        <f t="shared" si="11"/>
        <v>#N/A</v>
      </c>
      <c r="Q97" s="191" t="e">
        <f t="shared" si="9"/>
        <v>#N/A</v>
      </c>
      <c r="R97" s="191" t="e">
        <f t="shared" si="10"/>
        <v>#N/A</v>
      </c>
      <c r="S97" s="191" t="e">
        <f t="shared" si="13"/>
        <v>#N/A</v>
      </c>
      <c r="T97" s="192" t="e">
        <f>VLOOKUP(D97,'PC Receitas'!$N$4:$O$14,2,FALSE)</f>
        <v>#N/A</v>
      </c>
    </row>
    <row r="98" spans="3:20" ht="19.5" customHeight="1" thickTop="1" thickBot="1" x14ac:dyDescent="0.25">
      <c r="C98" s="58"/>
      <c r="D98" s="58"/>
      <c r="E98" s="58"/>
      <c r="F98" s="58"/>
      <c r="G98" s="58"/>
      <c r="H98" s="58"/>
      <c r="I98" s="59"/>
      <c r="J98" s="60"/>
      <c r="K98" s="57">
        <f t="shared" ca="1" si="12"/>
        <v>167800</v>
      </c>
      <c r="P98" s="188" t="e">
        <f t="shared" si="11"/>
        <v>#N/A</v>
      </c>
      <c r="Q98" s="191" t="e">
        <f t="shared" si="9"/>
        <v>#N/A</v>
      </c>
      <c r="R98" s="191" t="e">
        <f t="shared" si="10"/>
        <v>#N/A</v>
      </c>
      <c r="S98" s="191" t="e">
        <f t="shared" si="13"/>
        <v>#N/A</v>
      </c>
      <c r="T98" s="192" t="e">
        <f>VLOOKUP(D98,'PC Receitas'!$N$4:$O$14,2,FALSE)</f>
        <v>#N/A</v>
      </c>
    </row>
    <row r="99" spans="3:20" ht="19.5" customHeight="1" thickTop="1" thickBot="1" x14ac:dyDescent="0.25">
      <c r="C99" s="58"/>
      <c r="D99" s="58"/>
      <c r="E99" s="58"/>
      <c r="F99" s="58"/>
      <c r="G99" s="58"/>
      <c r="H99" s="58"/>
      <c r="I99" s="59"/>
      <c r="J99" s="60"/>
      <c r="K99" s="57">
        <f t="shared" ca="1" si="12"/>
        <v>167800</v>
      </c>
      <c r="P99" s="188" t="e">
        <f t="shared" si="11"/>
        <v>#N/A</v>
      </c>
      <c r="Q99" s="191" t="e">
        <f t="shared" si="9"/>
        <v>#N/A</v>
      </c>
      <c r="R99" s="191" t="e">
        <f t="shared" si="10"/>
        <v>#N/A</v>
      </c>
      <c r="S99" s="191" t="e">
        <f t="shared" si="13"/>
        <v>#N/A</v>
      </c>
      <c r="T99" s="192" t="e">
        <f>VLOOKUP(D99,'PC Receitas'!$N$4:$O$14,2,FALSE)</f>
        <v>#N/A</v>
      </c>
    </row>
    <row r="100" spans="3:20" ht="19.5" customHeight="1" thickTop="1" thickBot="1" x14ac:dyDescent="0.25">
      <c r="C100" s="58"/>
      <c r="D100" s="58"/>
      <c r="E100" s="58"/>
      <c r="F100" s="58"/>
      <c r="G100" s="58"/>
      <c r="H100" s="58"/>
      <c r="I100" s="59"/>
      <c r="J100" s="60"/>
      <c r="K100" s="57">
        <f t="shared" ca="1" si="12"/>
        <v>167800</v>
      </c>
      <c r="P100" s="188" t="e">
        <f t="shared" si="11"/>
        <v>#N/A</v>
      </c>
      <c r="Q100" s="191" t="e">
        <f t="shared" si="9"/>
        <v>#N/A</v>
      </c>
      <c r="R100" s="191" t="e">
        <f t="shared" si="10"/>
        <v>#N/A</v>
      </c>
      <c r="S100" s="191" t="e">
        <f t="shared" si="13"/>
        <v>#N/A</v>
      </c>
      <c r="T100" s="192" t="e">
        <f>VLOOKUP(D100,'PC Receitas'!$N$4:$O$14,2,FALSE)</f>
        <v>#N/A</v>
      </c>
    </row>
    <row r="101" spans="3:20" ht="19.5" customHeight="1" thickTop="1" thickBot="1" x14ac:dyDescent="0.25">
      <c r="C101" s="58"/>
      <c r="D101" s="58"/>
      <c r="E101" s="58"/>
      <c r="F101" s="58"/>
      <c r="G101" s="58"/>
      <c r="H101" s="58"/>
      <c r="I101" s="59"/>
      <c r="J101" s="60"/>
      <c r="K101" s="57">
        <f t="shared" ca="1" si="12"/>
        <v>167800</v>
      </c>
      <c r="P101" s="188" t="e">
        <f t="shared" si="11"/>
        <v>#N/A</v>
      </c>
      <c r="Q101" s="191" t="e">
        <f t="shared" si="9"/>
        <v>#N/A</v>
      </c>
      <c r="R101" s="191" t="e">
        <f t="shared" si="10"/>
        <v>#N/A</v>
      </c>
      <c r="S101" s="191" t="e">
        <f t="shared" si="13"/>
        <v>#N/A</v>
      </c>
      <c r="T101" s="192" t="e">
        <f>VLOOKUP(D101,'PC Receitas'!$N$4:$O$14,2,FALSE)</f>
        <v>#N/A</v>
      </c>
    </row>
    <row r="102" spans="3:20" ht="19.5" customHeight="1" thickTop="1" thickBot="1" x14ac:dyDescent="0.25">
      <c r="C102" s="58"/>
      <c r="D102" s="58"/>
      <c r="E102" s="58"/>
      <c r="F102" s="58"/>
      <c r="G102" s="58"/>
      <c r="H102" s="58"/>
      <c r="I102" s="59"/>
      <c r="J102" s="60"/>
      <c r="K102" s="57">
        <f t="shared" ca="1" si="12"/>
        <v>167800</v>
      </c>
      <c r="P102" s="188" t="e">
        <f t="shared" si="11"/>
        <v>#N/A</v>
      </c>
      <c r="Q102" s="191" t="e">
        <f t="shared" si="9"/>
        <v>#N/A</v>
      </c>
      <c r="R102" s="191" t="e">
        <f t="shared" si="10"/>
        <v>#N/A</v>
      </c>
      <c r="S102" s="191" t="e">
        <f t="shared" si="13"/>
        <v>#N/A</v>
      </c>
      <c r="T102" s="192" t="e">
        <f>VLOOKUP(D102,'PC Receitas'!$N$4:$O$14,2,FALSE)</f>
        <v>#N/A</v>
      </c>
    </row>
    <row r="103" spans="3:20" ht="19.5" customHeight="1" thickTop="1" thickBot="1" x14ac:dyDescent="0.25">
      <c r="C103" s="58"/>
      <c r="D103" s="58"/>
      <c r="E103" s="58"/>
      <c r="F103" s="58"/>
      <c r="G103" s="58"/>
      <c r="H103" s="58"/>
      <c r="I103" s="59"/>
      <c r="J103" s="60"/>
      <c r="K103" s="57">
        <f t="shared" ca="1" si="12"/>
        <v>167800</v>
      </c>
      <c r="P103" s="188" t="e">
        <f t="shared" si="11"/>
        <v>#N/A</v>
      </c>
      <c r="Q103" s="191" t="e">
        <f t="shared" si="9"/>
        <v>#N/A</v>
      </c>
      <c r="R103" s="191" t="e">
        <f t="shared" si="10"/>
        <v>#N/A</v>
      </c>
      <c r="S103" s="191" t="e">
        <f t="shared" si="13"/>
        <v>#N/A</v>
      </c>
      <c r="T103" s="192" t="e">
        <f>VLOOKUP(D103,'PC Receitas'!$N$4:$O$14,2,FALSE)</f>
        <v>#N/A</v>
      </c>
    </row>
    <row r="104" spans="3:20" ht="19.5" customHeight="1" thickTop="1" thickBot="1" x14ac:dyDescent="0.25">
      <c r="C104" s="58"/>
      <c r="D104" s="58"/>
      <c r="E104" s="58"/>
      <c r="F104" s="58"/>
      <c r="G104" s="58"/>
      <c r="H104" s="58"/>
      <c r="I104" s="59"/>
      <c r="J104" s="60"/>
      <c r="K104" s="57">
        <f t="shared" ca="1" si="12"/>
        <v>167800</v>
      </c>
      <c r="P104" s="188" t="e">
        <f t="shared" si="11"/>
        <v>#N/A</v>
      </c>
      <c r="Q104" s="191" t="e">
        <f t="shared" si="9"/>
        <v>#N/A</v>
      </c>
      <c r="R104" s="191" t="e">
        <f t="shared" si="10"/>
        <v>#N/A</v>
      </c>
      <c r="S104" s="191" t="e">
        <f t="shared" si="13"/>
        <v>#N/A</v>
      </c>
      <c r="T104" s="192" t="e">
        <f>VLOOKUP(D104,'PC Receitas'!$N$4:$O$14,2,FALSE)</f>
        <v>#N/A</v>
      </c>
    </row>
    <row r="105" spans="3:20" ht="19.5" customHeight="1" thickTop="1" thickBot="1" x14ac:dyDescent="0.25">
      <c r="C105" s="58"/>
      <c r="D105" s="58"/>
      <c r="E105" s="58"/>
      <c r="F105" s="58"/>
      <c r="G105" s="58"/>
      <c r="H105" s="58"/>
      <c r="I105" s="59"/>
      <c r="J105" s="60"/>
      <c r="K105" s="57">
        <f t="shared" ca="1" si="12"/>
        <v>167800</v>
      </c>
      <c r="P105" s="188" t="e">
        <f t="shared" si="11"/>
        <v>#N/A</v>
      </c>
      <c r="Q105" s="191" t="e">
        <f t="shared" si="9"/>
        <v>#N/A</v>
      </c>
      <c r="R105" s="191" t="e">
        <f t="shared" si="10"/>
        <v>#N/A</v>
      </c>
      <c r="S105" s="191" t="e">
        <f t="shared" si="13"/>
        <v>#N/A</v>
      </c>
      <c r="T105" s="192" t="e">
        <f>VLOOKUP(D105,'PC Receitas'!$N$4:$O$14,2,FALSE)</f>
        <v>#N/A</v>
      </c>
    </row>
    <row r="106" spans="3:20" ht="19.5" customHeight="1" thickTop="1" thickBot="1" x14ac:dyDescent="0.25">
      <c r="C106" s="58"/>
      <c r="D106" s="58"/>
      <c r="E106" s="58"/>
      <c r="F106" s="58"/>
      <c r="G106" s="58"/>
      <c r="H106" s="58"/>
      <c r="I106" s="59"/>
      <c r="J106" s="60"/>
      <c r="K106" s="57">
        <f t="shared" ca="1" si="12"/>
        <v>167800</v>
      </c>
      <c r="P106" s="188" t="e">
        <f t="shared" si="11"/>
        <v>#N/A</v>
      </c>
      <c r="Q106" s="191" t="e">
        <f t="shared" si="9"/>
        <v>#N/A</v>
      </c>
      <c r="R106" s="191" t="e">
        <f t="shared" si="10"/>
        <v>#N/A</v>
      </c>
      <c r="S106" s="191" t="e">
        <f t="shared" si="13"/>
        <v>#N/A</v>
      </c>
      <c r="T106" s="192" t="e">
        <f>VLOOKUP(D106,'PC Receitas'!$N$4:$O$14,2,FALSE)</f>
        <v>#N/A</v>
      </c>
    </row>
    <row r="107" spans="3:20" ht="19.5" customHeight="1" thickTop="1" thickBot="1" x14ac:dyDescent="0.25">
      <c r="C107" s="58"/>
      <c r="D107" s="58"/>
      <c r="E107" s="58"/>
      <c r="F107" s="58"/>
      <c r="G107" s="58"/>
      <c r="H107" s="58"/>
      <c r="I107" s="59"/>
      <c r="J107" s="60"/>
      <c r="K107" s="57">
        <f t="shared" ca="1" si="12"/>
        <v>167800</v>
      </c>
      <c r="P107" s="188" t="e">
        <f t="shared" si="11"/>
        <v>#N/A</v>
      </c>
      <c r="Q107" s="191" t="e">
        <f t="shared" si="9"/>
        <v>#N/A</v>
      </c>
      <c r="R107" s="191" t="e">
        <f t="shared" si="10"/>
        <v>#N/A</v>
      </c>
      <c r="S107" s="191" t="e">
        <f t="shared" si="13"/>
        <v>#N/A</v>
      </c>
      <c r="T107" s="192" t="e">
        <f>VLOOKUP(D107,'PC Receitas'!$N$4:$O$14,2,FALSE)</f>
        <v>#N/A</v>
      </c>
    </row>
    <row r="108" spans="3:20" ht="19.5" customHeight="1" thickTop="1" thickBot="1" x14ac:dyDescent="0.25">
      <c r="C108" s="58"/>
      <c r="D108" s="58"/>
      <c r="E108" s="58"/>
      <c r="F108" s="58"/>
      <c r="G108" s="58"/>
      <c r="H108" s="58"/>
      <c r="I108" s="59"/>
      <c r="J108" s="60"/>
      <c r="K108" s="57">
        <f t="shared" ca="1" si="12"/>
        <v>167800</v>
      </c>
      <c r="P108" s="188" t="e">
        <f t="shared" si="11"/>
        <v>#N/A</v>
      </c>
      <c r="Q108" s="191" t="e">
        <f t="shared" si="9"/>
        <v>#N/A</v>
      </c>
      <c r="R108" s="191" t="e">
        <f t="shared" si="10"/>
        <v>#N/A</v>
      </c>
      <c r="S108" s="191" t="e">
        <f t="shared" si="13"/>
        <v>#N/A</v>
      </c>
      <c r="T108" s="192" t="e">
        <f>VLOOKUP(D108,'PC Receitas'!$N$4:$O$14,2,FALSE)</f>
        <v>#N/A</v>
      </c>
    </row>
    <row r="109" spans="3:20" ht="19.5" customHeight="1" thickTop="1" thickBot="1" x14ac:dyDescent="0.25">
      <c r="C109" s="58"/>
      <c r="D109" s="58"/>
      <c r="E109" s="58"/>
      <c r="F109" s="58"/>
      <c r="G109" s="58"/>
      <c r="H109" s="58"/>
      <c r="I109" s="59"/>
      <c r="J109" s="60"/>
      <c r="K109" s="57">
        <f t="shared" ca="1" si="12"/>
        <v>167800</v>
      </c>
      <c r="P109" s="188" t="e">
        <f t="shared" si="11"/>
        <v>#N/A</v>
      </c>
      <c r="Q109" s="191" t="e">
        <f t="shared" si="9"/>
        <v>#N/A</v>
      </c>
      <c r="R109" s="191" t="e">
        <f t="shared" si="10"/>
        <v>#N/A</v>
      </c>
      <c r="S109" s="191" t="e">
        <f t="shared" si="13"/>
        <v>#N/A</v>
      </c>
      <c r="T109" s="192" t="e">
        <f>VLOOKUP(D109,'PC Receitas'!$N$4:$O$14,2,FALSE)</f>
        <v>#N/A</v>
      </c>
    </row>
    <row r="110" spans="3:20" ht="19.5" customHeight="1" thickTop="1" thickBot="1" x14ac:dyDescent="0.25">
      <c r="C110" s="58"/>
      <c r="D110" s="58"/>
      <c r="E110" s="58"/>
      <c r="F110" s="58"/>
      <c r="G110" s="58"/>
      <c r="H110" s="58"/>
      <c r="I110" s="59"/>
      <c r="J110" s="60"/>
      <c r="K110" s="57">
        <f t="shared" ca="1" si="12"/>
        <v>167800</v>
      </c>
      <c r="P110" s="188" t="e">
        <f t="shared" si="11"/>
        <v>#N/A</v>
      </c>
      <c r="Q110" s="191" t="e">
        <f t="shared" si="9"/>
        <v>#N/A</v>
      </c>
      <c r="R110" s="191" t="e">
        <f t="shared" si="10"/>
        <v>#N/A</v>
      </c>
      <c r="S110" s="191" t="e">
        <f t="shared" si="13"/>
        <v>#N/A</v>
      </c>
      <c r="T110" s="192" t="e">
        <f>VLOOKUP(D110,'PC Receitas'!$N$4:$O$14,2,FALSE)</f>
        <v>#N/A</v>
      </c>
    </row>
    <row r="111" spans="3:20" ht="19.5" customHeight="1" thickTop="1" thickBot="1" x14ac:dyDescent="0.25">
      <c r="C111" s="58"/>
      <c r="D111" s="58"/>
      <c r="E111" s="58"/>
      <c r="F111" s="58"/>
      <c r="G111" s="58"/>
      <c r="H111" s="58"/>
      <c r="I111" s="59"/>
      <c r="J111" s="60"/>
      <c r="K111" s="57">
        <f t="shared" ca="1" si="12"/>
        <v>167800</v>
      </c>
      <c r="P111" s="188" t="e">
        <f t="shared" si="11"/>
        <v>#N/A</v>
      </c>
      <c r="Q111" s="191" t="e">
        <f t="shared" si="9"/>
        <v>#N/A</v>
      </c>
      <c r="R111" s="191" t="e">
        <f t="shared" si="10"/>
        <v>#N/A</v>
      </c>
      <c r="S111" s="191" t="e">
        <f t="shared" si="13"/>
        <v>#N/A</v>
      </c>
      <c r="T111" s="192" t="e">
        <f>VLOOKUP(D111,'PC Receitas'!$N$4:$O$14,2,FALSE)</f>
        <v>#N/A</v>
      </c>
    </row>
    <row r="112" spans="3:20" ht="19.5" customHeight="1" thickTop="1" thickBot="1" x14ac:dyDescent="0.25">
      <c r="C112" s="58"/>
      <c r="D112" s="58"/>
      <c r="E112" s="58"/>
      <c r="F112" s="58"/>
      <c r="G112" s="58"/>
      <c r="H112" s="58"/>
      <c r="I112" s="59"/>
      <c r="J112" s="60"/>
      <c r="K112" s="57">
        <f t="shared" ca="1" si="12"/>
        <v>167800</v>
      </c>
      <c r="P112" s="188" t="e">
        <f t="shared" si="11"/>
        <v>#N/A</v>
      </c>
      <c r="Q112" s="191" t="e">
        <f t="shared" si="9"/>
        <v>#N/A</v>
      </c>
      <c r="R112" s="191" t="e">
        <f t="shared" si="10"/>
        <v>#N/A</v>
      </c>
      <c r="S112" s="191" t="e">
        <f t="shared" si="13"/>
        <v>#N/A</v>
      </c>
      <c r="T112" s="192" t="e">
        <f>VLOOKUP(D112,'PC Receitas'!$N$4:$O$14,2,FALSE)</f>
        <v>#N/A</v>
      </c>
    </row>
    <row r="113" spans="3:20" ht="19.5" customHeight="1" thickTop="1" thickBot="1" x14ac:dyDescent="0.25">
      <c r="C113" s="58"/>
      <c r="D113" s="58"/>
      <c r="E113" s="58"/>
      <c r="F113" s="58"/>
      <c r="G113" s="58"/>
      <c r="H113" s="58"/>
      <c r="I113" s="59"/>
      <c r="J113" s="60"/>
      <c r="K113" s="57">
        <f t="shared" ca="1" si="12"/>
        <v>167800</v>
      </c>
      <c r="P113" s="188" t="e">
        <f t="shared" si="11"/>
        <v>#N/A</v>
      </c>
      <c r="Q113" s="191" t="e">
        <f t="shared" si="9"/>
        <v>#N/A</v>
      </c>
      <c r="R113" s="191" t="e">
        <f t="shared" si="10"/>
        <v>#N/A</v>
      </c>
      <c r="S113" s="191" t="e">
        <f t="shared" si="13"/>
        <v>#N/A</v>
      </c>
      <c r="T113" s="192" t="e">
        <f>VLOOKUP(D113,'PC Receitas'!$N$4:$O$14,2,FALSE)</f>
        <v>#N/A</v>
      </c>
    </row>
    <row r="114" spans="3:20" ht="19.5" customHeight="1" thickTop="1" thickBot="1" x14ac:dyDescent="0.25">
      <c r="C114" s="58"/>
      <c r="D114" s="58"/>
      <c r="E114" s="58"/>
      <c r="F114" s="58"/>
      <c r="G114" s="58"/>
      <c r="H114" s="58"/>
      <c r="I114" s="59"/>
      <c r="J114" s="60"/>
      <c r="K114" s="57">
        <f t="shared" ca="1" si="12"/>
        <v>167800</v>
      </c>
      <c r="P114" s="188" t="e">
        <f t="shared" si="11"/>
        <v>#N/A</v>
      </c>
      <c r="Q114" s="191" t="e">
        <f t="shared" si="9"/>
        <v>#N/A</v>
      </c>
      <c r="R114" s="191" t="e">
        <f t="shared" si="10"/>
        <v>#N/A</v>
      </c>
      <c r="S114" s="191" t="e">
        <f t="shared" si="13"/>
        <v>#N/A</v>
      </c>
      <c r="T114" s="192" t="e">
        <f>VLOOKUP(D114,'PC Receitas'!$N$4:$O$14,2,FALSE)</f>
        <v>#N/A</v>
      </c>
    </row>
    <row r="115" spans="3:20" ht="19.5" customHeight="1" thickTop="1" thickBot="1" x14ac:dyDescent="0.25">
      <c r="C115" s="58"/>
      <c r="D115" s="58"/>
      <c r="E115" s="58"/>
      <c r="F115" s="58"/>
      <c r="G115" s="58"/>
      <c r="H115" s="58"/>
      <c r="I115" s="59"/>
      <c r="J115" s="60"/>
      <c r="K115" s="57">
        <f t="shared" ca="1" si="12"/>
        <v>167800</v>
      </c>
      <c r="P115" s="188" t="e">
        <f t="shared" si="11"/>
        <v>#N/A</v>
      </c>
      <c r="Q115" s="191" t="e">
        <f t="shared" si="9"/>
        <v>#N/A</v>
      </c>
      <c r="R115" s="191" t="e">
        <f t="shared" si="10"/>
        <v>#N/A</v>
      </c>
      <c r="S115" s="191" t="e">
        <f t="shared" si="13"/>
        <v>#N/A</v>
      </c>
      <c r="T115" s="192" t="e">
        <f>VLOOKUP(D115,'PC Receitas'!$N$4:$O$14,2,FALSE)</f>
        <v>#N/A</v>
      </c>
    </row>
    <row r="116" spans="3:20" ht="19.5" customHeight="1" thickTop="1" thickBot="1" x14ac:dyDescent="0.25">
      <c r="C116" s="58"/>
      <c r="D116" s="58"/>
      <c r="E116" s="58"/>
      <c r="F116" s="58"/>
      <c r="G116" s="58"/>
      <c r="H116" s="58"/>
      <c r="I116" s="59"/>
      <c r="J116" s="60"/>
      <c r="K116" s="57">
        <f t="shared" ca="1" si="12"/>
        <v>167800</v>
      </c>
      <c r="P116" s="188" t="e">
        <f t="shared" si="11"/>
        <v>#N/A</v>
      </c>
      <c r="Q116" s="191" t="e">
        <f t="shared" si="9"/>
        <v>#N/A</v>
      </c>
      <c r="R116" s="191" t="e">
        <f t="shared" si="10"/>
        <v>#N/A</v>
      </c>
      <c r="S116" s="191" t="e">
        <f t="shared" si="13"/>
        <v>#N/A</v>
      </c>
      <c r="T116" s="192" t="e">
        <f>VLOOKUP(D116,'PC Receitas'!$N$4:$O$14,2,FALSE)</f>
        <v>#N/A</v>
      </c>
    </row>
    <row r="117" spans="3:20" ht="19.5" customHeight="1" thickTop="1" thickBot="1" x14ac:dyDescent="0.25">
      <c r="C117" s="58"/>
      <c r="D117" s="58"/>
      <c r="E117" s="58"/>
      <c r="F117" s="58"/>
      <c r="G117" s="58"/>
      <c r="H117" s="58"/>
      <c r="I117" s="59"/>
      <c r="J117" s="60"/>
      <c r="K117" s="57">
        <f t="shared" ca="1" si="12"/>
        <v>167800</v>
      </c>
      <c r="P117" s="188" t="e">
        <f t="shared" si="11"/>
        <v>#N/A</v>
      </c>
      <c r="Q117" s="191" t="e">
        <f t="shared" si="9"/>
        <v>#N/A</v>
      </c>
      <c r="R117" s="191" t="e">
        <f t="shared" si="10"/>
        <v>#N/A</v>
      </c>
      <c r="S117" s="191" t="e">
        <f t="shared" si="13"/>
        <v>#N/A</v>
      </c>
      <c r="T117" s="192" t="e">
        <f>VLOOKUP(D117,'PC Receitas'!$N$4:$O$14,2,FALSE)</f>
        <v>#N/A</v>
      </c>
    </row>
    <row r="118" spans="3:20" ht="19.5" customHeight="1" thickTop="1" thickBot="1" x14ac:dyDescent="0.25">
      <c r="C118" s="58"/>
      <c r="D118" s="58"/>
      <c r="E118" s="58"/>
      <c r="F118" s="58"/>
      <c r="G118" s="58"/>
      <c r="H118" s="58"/>
      <c r="I118" s="59"/>
      <c r="J118" s="60"/>
      <c r="K118" s="57">
        <f t="shared" ca="1" si="12"/>
        <v>167800</v>
      </c>
      <c r="P118" s="188" t="e">
        <f t="shared" si="11"/>
        <v>#N/A</v>
      </c>
      <c r="Q118" s="191" t="e">
        <f t="shared" si="9"/>
        <v>#N/A</v>
      </c>
      <c r="R118" s="191" t="e">
        <f t="shared" si="10"/>
        <v>#N/A</v>
      </c>
      <c r="S118" s="191" t="e">
        <f t="shared" si="13"/>
        <v>#N/A</v>
      </c>
      <c r="T118" s="192" t="e">
        <f>VLOOKUP(D118,'PC Receitas'!$N$4:$O$14,2,FALSE)</f>
        <v>#N/A</v>
      </c>
    </row>
    <row r="119" spans="3:20" ht="19.5" customHeight="1" thickTop="1" thickBot="1" x14ac:dyDescent="0.25">
      <c r="C119" s="58"/>
      <c r="D119" s="58"/>
      <c r="E119" s="58"/>
      <c r="F119" s="58"/>
      <c r="G119" s="58"/>
      <c r="H119" s="58"/>
      <c r="I119" s="59"/>
      <c r="J119" s="60"/>
      <c r="K119" s="57">
        <f t="shared" ca="1" si="12"/>
        <v>167800</v>
      </c>
      <c r="P119" s="188" t="e">
        <f t="shared" si="11"/>
        <v>#N/A</v>
      </c>
      <c r="Q119" s="191" t="e">
        <f t="shared" si="9"/>
        <v>#N/A</v>
      </c>
      <c r="R119" s="191" t="e">
        <f t="shared" si="10"/>
        <v>#N/A</v>
      </c>
      <c r="S119" s="191" t="e">
        <f t="shared" si="13"/>
        <v>#N/A</v>
      </c>
      <c r="T119" s="192" t="e">
        <f>VLOOKUP(D119,'PC Receitas'!$N$4:$O$14,2,FALSE)</f>
        <v>#N/A</v>
      </c>
    </row>
    <row r="120" spans="3:20" ht="19.5" customHeight="1" thickTop="1" thickBot="1" x14ac:dyDescent="0.25">
      <c r="C120" s="58"/>
      <c r="D120" s="58"/>
      <c r="E120" s="58"/>
      <c r="F120" s="58"/>
      <c r="G120" s="58"/>
      <c r="H120" s="58"/>
      <c r="I120" s="59"/>
      <c r="J120" s="60"/>
      <c r="K120" s="57">
        <f t="shared" ca="1" si="12"/>
        <v>167800</v>
      </c>
      <c r="P120" s="188" t="e">
        <f t="shared" si="11"/>
        <v>#N/A</v>
      </c>
      <c r="Q120" s="191" t="e">
        <f t="shared" si="9"/>
        <v>#N/A</v>
      </c>
      <c r="R120" s="191" t="e">
        <f t="shared" si="10"/>
        <v>#N/A</v>
      </c>
      <c r="S120" s="191" t="e">
        <f t="shared" si="13"/>
        <v>#N/A</v>
      </c>
      <c r="T120" s="192" t="e">
        <f>VLOOKUP(D120,'PC Receitas'!$N$4:$O$14,2,FALSE)</f>
        <v>#N/A</v>
      </c>
    </row>
    <row r="121" spans="3:20" ht="19.5" customHeight="1" thickTop="1" thickBot="1" x14ac:dyDescent="0.25">
      <c r="C121" s="58"/>
      <c r="D121" s="58"/>
      <c r="E121" s="58"/>
      <c r="F121" s="58"/>
      <c r="G121" s="58"/>
      <c r="H121" s="58"/>
      <c r="I121" s="59"/>
      <c r="J121" s="60"/>
      <c r="K121" s="57">
        <f t="shared" ca="1" si="12"/>
        <v>167800</v>
      </c>
      <c r="P121" s="188" t="e">
        <f t="shared" si="11"/>
        <v>#N/A</v>
      </c>
      <c r="Q121" s="191" t="e">
        <f t="shared" si="9"/>
        <v>#N/A</v>
      </c>
      <c r="R121" s="191" t="e">
        <f t="shared" si="10"/>
        <v>#N/A</v>
      </c>
      <c r="S121" s="191" t="e">
        <f t="shared" si="13"/>
        <v>#N/A</v>
      </c>
      <c r="T121" s="192" t="e">
        <f>VLOOKUP(D121,'PC Receitas'!$N$4:$O$14,2,FALSE)</f>
        <v>#N/A</v>
      </c>
    </row>
    <row r="122" spans="3:20" ht="19.5" customHeight="1" thickTop="1" thickBot="1" x14ac:dyDescent="0.25">
      <c r="C122" s="58"/>
      <c r="D122" s="58"/>
      <c r="E122" s="58"/>
      <c r="F122" s="58"/>
      <c r="G122" s="58"/>
      <c r="H122" s="58"/>
      <c r="I122" s="59"/>
      <c r="J122" s="60"/>
      <c r="K122" s="57">
        <f t="shared" ca="1" si="12"/>
        <v>167800</v>
      </c>
      <c r="P122" s="188" t="e">
        <f t="shared" si="11"/>
        <v>#N/A</v>
      </c>
      <c r="Q122" s="191" t="e">
        <f t="shared" si="9"/>
        <v>#N/A</v>
      </c>
      <c r="R122" s="191" t="e">
        <f t="shared" si="10"/>
        <v>#N/A</v>
      </c>
      <c r="S122" s="191" t="e">
        <f t="shared" si="13"/>
        <v>#N/A</v>
      </c>
      <c r="T122" s="192" t="e">
        <f>VLOOKUP(D122,'PC Receitas'!$N$4:$O$14,2,FALSE)</f>
        <v>#N/A</v>
      </c>
    </row>
    <row r="123" spans="3:20" ht="19.5" customHeight="1" thickTop="1" thickBot="1" x14ac:dyDescent="0.25">
      <c r="C123" s="58"/>
      <c r="D123" s="58"/>
      <c r="E123" s="58"/>
      <c r="F123" s="58"/>
      <c r="G123" s="58"/>
      <c r="H123" s="58"/>
      <c r="I123" s="59"/>
      <c r="J123" s="60"/>
      <c r="K123" s="57">
        <f t="shared" ca="1" si="12"/>
        <v>167800</v>
      </c>
      <c r="P123" s="188" t="e">
        <f t="shared" si="11"/>
        <v>#N/A</v>
      </c>
      <c r="Q123" s="191" t="e">
        <f t="shared" si="9"/>
        <v>#N/A</v>
      </c>
      <c r="R123" s="191" t="e">
        <f t="shared" si="10"/>
        <v>#N/A</v>
      </c>
      <c r="S123" s="191" t="e">
        <f t="shared" si="13"/>
        <v>#N/A</v>
      </c>
      <c r="T123" s="192" t="e">
        <f>VLOOKUP(D123,'PC Receitas'!$N$4:$O$14,2,FALSE)</f>
        <v>#N/A</v>
      </c>
    </row>
    <row r="124" spans="3:20" ht="19.5" customHeight="1" thickTop="1" thickBot="1" x14ac:dyDescent="0.25">
      <c r="C124" s="58"/>
      <c r="D124" s="58"/>
      <c r="E124" s="58"/>
      <c r="F124" s="58"/>
      <c r="G124" s="58"/>
      <c r="H124" s="58"/>
      <c r="I124" s="59"/>
      <c r="J124" s="60"/>
      <c r="K124" s="57">
        <f t="shared" ca="1" si="12"/>
        <v>167800</v>
      </c>
      <c r="P124" s="188" t="e">
        <f t="shared" si="11"/>
        <v>#N/A</v>
      </c>
      <c r="Q124" s="191" t="e">
        <f t="shared" si="9"/>
        <v>#N/A</v>
      </c>
      <c r="R124" s="191" t="e">
        <f t="shared" si="10"/>
        <v>#N/A</v>
      </c>
      <c r="S124" s="191" t="e">
        <f t="shared" si="13"/>
        <v>#N/A</v>
      </c>
      <c r="T124" s="192" t="e">
        <f>VLOOKUP(D124,'PC Receitas'!$N$4:$O$14,2,FALSE)</f>
        <v>#N/A</v>
      </c>
    </row>
    <row r="125" spans="3:20" ht="19.5" customHeight="1" thickTop="1" thickBot="1" x14ac:dyDescent="0.25">
      <c r="C125" s="58"/>
      <c r="D125" s="58"/>
      <c r="E125" s="58"/>
      <c r="F125" s="58"/>
      <c r="G125" s="58"/>
      <c r="H125" s="58"/>
      <c r="I125" s="59"/>
      <c r="J125" s="60"/>
      <c r="K125" s="57">
        <f t="shared" ca="1" si="12"/>
        <v>167800</v>
      </c>
      <c r="P125" s="188" t="e">
        <f t="shared" si="11"/>
        <v>#N/A</v>
      </c>
      <c r="Q125" s="191" t="e">
        <f t="shared" si="9"/>
        <v>#N/A</v>
      </c>
      <c r="R125" s="191" t="e">
        <f t="shared" si="10"/>
        <v>#N/A</v>
      </c>
      <c r="S125" s="191" t="e">
        <f t="shared" si="13"/>
        <v>#N/A</v>
      </c>
      <c r="T125" s="192" t="e">
        <f>VLOOKUP(D125,'PC Receitas'!$N$4:$O$14,2,FALSE)</f>
        <v>#N/A</v>
      </c>
    </row>
    <row r="126" spans="3:20" ht="19.5" customHeight="1" thickTop="1" thickBot="1" x14ac:dyDescent="0.25">
      <c r="C126" s="58"/>
      <c r="D126" s="58"/>
      <c r="E126" s="58"/>
      <c r="F126" s="58"/>
      <c r="G126" s="58"/>
      <c r="H126" s="58"/>
      <c r="I126" s="59"/>
      <c r="J126" s="60"/>
      <c r="K126" s="57">
        <f t="shared" ca="1" si="12"/>
        <v>167800</v>
      </c>
      <c r="P126" s="188" t="e">
        <f t="shared" si="11"/>
        <v>#N/A</v>
      </c>
      <c r="Q126" s="191" t="e">
        <f t="shared" si="9"/>
        <v>#N/A</v>
      </c>
      <c r="R126" s="191" t="e">
        <f t="shared" si="10"/>
        <v>#N/A</v>
      </c>
      <c r="S126" s="191" t="e">
        <f t="shared" si="13"/>
        <v>#N/A</v>
      </c>
      <c r="T126" s="192" t="e">
        <f>VLOOKUP(D126,'PC Receitas'!$N$4:$O$14,2,FALSE)</f>
        <v>#N/A</v>
      </c>
    </row>
    <row r="127" spans="3:20" ht="19.5" customHeight="1" thickTop="1" thickBot="1" x14ac:dyDescent="0.25">
      <c r="C127" s="58"/>
      <c r="D127" s="58"/>
      <c r="E127" s="58"/>
      <c r="F127" s="58"/>
      <c r="G127" s="58"/>
      <c r="H127" s="58"/>
      <c r="I127" s="59"/>
      <c r="J127" s="60"/>
      <c r="K127" s="57">
        <f t="shared" ca="1" si="12"/>
        <v>167800</v>
      </c>
      <c r="P127" s="188" t="e">
        <f t="shared" si="11"/>
        <v>#N/A</v>
      </c>
      <c r="Q127" s="191" t="e">
        <f t="shared" si="9"/>
        <v>#N/A</v>
      </c>
      <c r="R127" s="191" t="e">
        <f t="shared" si="10"/>
        <v>#N/A</v>
      </c>
      <c r="S127" s="191" t="e">
        <f t="shared" si="13"/>
        <v>#N/A</v>
      </c>
      <c r="T127" s="192" t="e">
        <f>VLOOKUP(D127,'PC Receitas'!$N$4:$O$14,2,FALSE)</f>
        <v>#N/A</v>
      </c>
    </row>
    <row r="128" spans="3:20" ht="19.5" customHeight="1" thickTop="1" thickBot="1" x14ac:dyDescent="0.25">
      <c r="C128" s="58"/>
      <c r="D128" s="58"/>
      <c r="E128" s="58"/>
      <c r="F128" s="58"/>
      <c r="G128" s="58"/>
      <c r="H128" s="58"/>
      <c r="I128" s="59"/>
      <c r="J128" s="60"/>
      <c r="K128" s="57">
        <f t="shared" ca="1" si="12"/>
        <v>167800</v>
      </c>
      <c r="P128" s="188" t="e">
        <f t="shared" si="11"/>
        <v>#N/A</v>
      </c>
      <c r="Q128" s="191" t="e">
        <f t="shared" si="9"/>
        <v>#N/A</v>
      </c>
      <c r="R128" s="191" t="e">
        <f t="shared" si="10"/>
        <v>#N/A</v>
      </c>
      <c r="S128" s="191" t="e">
        <f t="shared" si="13"/>
        <v>#N/A</v>
      </c>
      <c r="T128" s="192" t="e">
        <f>VLOOKUP(D128,'PC Receitas'!$N$4:$O$14,2,FALSE)</f>
        <v>#N/A</v>
      </c>
    </row>
    <row r="129" spans="3:20" ht="19.5" customHeight="1" thickTop="1" thickBot="1" x14ac:dyDescent="0.25">
      <c r="C129" s="58"/>
      <c r="D129" s="58"/>
      <c r="E129" s="58"/>
      <c r="F129" s="58"/>
      <c r="G129" s="58"/>
      <c r="H129" s="58"/>
      <c r="I129" s="59"/>
      <c r="J129" s="60"/>
      <c r="K129" s="57">
        <f t="shared" ca="1" si="12"/>
        <v>167800</v>
      </c>
      <c r="P129" s="188" t="e">
        <f t="shared" si="11"/>
        <v>#N/A</v>
      </c>
      <c r="Q129" s="191" t="e">
        <f t="shared" si="9"/>
        <v>#N/A</v>
      </c>
      <c r="R129" s="191" t="e">
        <f t="shared" si="10"/>
        <v>#N/A</v>
      </c>
      <c r="S129" s="191" t="e">
        <f t="shared" si="13"/>
        <v>#N/A</v>
      </c>
      <c r="T129" s="192" t="e">
        <f>VLOOKUP(D129,'PC Receitas'!$N$4:$O$14,2,FALSE)</f>
        <v>#N/A</v>
      </c>
    </row>
    <row r="130" spans="3:20" ht="19.5" customHeight="1" thickTop="1" thickBot="1" x14ac:dyDescent="0.25">
      <c r="C130" s="58"/>
      <c r="D130" s="58"/>
      <c r="E130" s="58"/>
      <c r="F130" s="58"/>
      <c r="G130" s="58"/>
      <c r="H130" s="58"/>
      <c r="I130" s="59"/>
      <c r="J130" s="60"/>
      <c r="K130" s="57">
        <f t="shared" ca="1" si="12"/>
        <v>167800</v>
      </c>
      <c r="P130" s="188" t="e">
        <f t="shared" si="11"/>
        <v>#N/A</v>
      </c>
      <c r="Q130" s="191" t="e">
        <f t="shared" si="9"/>
        <v>#N/A</v>
      </c>
      <c r="R130" s="191" t="e">
        <f t="shared" si="10"/>
        <v>#N/A</v>
      </c>
      <c r="S130" s="191" t="e">
        <f t="shared" si="13"/>
        <v>#N/A</v>
      </c>
      <c r="T130" s="192" t="e">
        <f>VLOOKUP(D130,'PC Receitas'!$N$4:$O$14,2,FALSE)</f>
        <v>#N/A</v>
      </c>
    </row>
    <row r="131" spans="3:20" ht="19.5" customHeight="1" thickTop="1" thickBot="1" x14ac:dyDescent="0.25">
      <c r="C131" s="58"/>
      <c r="D131" s="58"/>
      <c r="E131" s="58"/>
      <c r="F131" s="58"/>
      <c r="G131" s="58"/>
      <c r="H131" s="58"/>
      <c r="I131" s="59"/>
      <c r="J131" s="60"/>
      <c r="K131" s="57">
        <f t="shared" ca="1" si="12"/>
        <v>167800</v>
      </c>
      <c r="P131" s="188" t="e">
        <f t="shared" si="11"/>
        <v>#N/A</v>
      </c>
      <c r="Q131" s="191" t="e">
        <f t="shared" si="9"/>
        <v>#N/A</v>
      </c>
      <c r="R131" s="191" t="e">
        <f t="shared" si="10"/>
        <v>#N/A</v>
      </c>
      <c r="S131" s="191" t="e">
        <f t="shared" si="13"/>
        <v>#N/A</v>
      </c>
      <c r="T131" s="192" t="e">
        <f>VLOOKUP(D131,'PC Receitas'!$N$4:$O$14,2,FALSE)</f>
        <v>#N/A</v>
      </c>
    </row>
    <row r="132" spans="3:20" ht="19.5" customHeight="1" thickTop="1" thickBot="1" x14ac:dyDescent="0.25">
      <c r="C132" s="58"/>
      <c r="D132" s="58"/>
      <c r="E132" s="58"/>
      <c r="F132" s="58"/>
      <c r="G132" s="58"/>
      <c r="H132" s="58"/>
      <c r="I132" s="59"/>
      <c r="J132" s="60"/>
      <c r="K132" s="57">
        <f t="shared" ca="1" si="12"/>
        <v>167800</v>
      </c>
      <c r="P132" s="188" t="e">
        <f t="shared" si="11"/>
        <v>#N/A</v>
      </c>
      <c r="Q132" s="191" t="e">
        <f t="shared" si="9"/>
        <v>#N/A</v>
      </c>
      <c r="R132" s="191" t="e">
        <f t="shared" si="10"/>
        <v>#N/A</v>
      </c>
      <c r="S132" s="191" t="e">
        <f t="shared" si="13"/>
        <v>#N/A</v>
      </c>
      <c r="T132" s="192" t="e">
        <f>VLOOKUP(D132,'PC Receitas'!$N$4:$O$14,2,FALSE)</f>
        <v>#N/A</v>
      </c>
    </row>
    <row r="133" spans="3:20" ht="19.5" customHeight="1" thickTop="1" thickBot="1" x14ac:dyDescent="0.25">
      <c r="C133" s="58"/>
      <c r="D133" s="58"/>
      <c r="E133" s="58"/>
      <c r="F133" s="58"/>
      <c r="G133" s="58"/>
      <c r="H133" s="58"/>
      <c r="I133" s="59"/>
      <c r="J133" s="60"/>
      <c r="K133" s="57">
        <f t="shared" ca="1" si="12"/>
        <v>167800</v>
      </c>
      <c r="P133" s="188" t="e">
        <f t="shared" si="11"/>
        <v>#N/A</v>
      </c>
      <c r="Q133" s="191" t="e">
        <f t="shared" si="9"/>
        <v>#N/A</v>
      </c>
      <c r="R133" s="191" t="e">
        <f t="shared" si="10"/>
        <v>#N/A</v>
      </c>
      <c r="S133" s="191" t="e">
        <f t="shared" si="13"/>
        <v>#N/A</v>
      </c>
      <c r="T133" s="192" t="e">
        <f>VLOOKUP(D133,'PC Receitas'!$N$4:$O$14,2,FALSE)</f>
        <v>#N/A</v>
      </c>
    </row>
    <row r="134" spans="3:20" ht="19.5" customHeight="1" thickTop="1" thickBot="1" x14ac:dyDescent="0.25">
      <c r="C134" s="58"/>
      <c r="D134" s="58"/>
      <c r="E134" s="58"/>
      <c r="F134" s="58"/>
      <c r="G134" s="58"/>
      <c r="H134" s="58"/>
      <c r="I134" s="59"/>
      <c r="J134" s="60"/>
      <c r="K134" s="57">
        <f t="shared" ca="1" si="12"/>
        <v>167800</v>
      </c>
      <c r="P134" s="188" t="e">
        <f t="shared" si="11"/>
        <v>#N/A</v>
      </c>
      <c r="Q134" s="191" t="e">
        <f t="shared" ref="Q134:Q197" si="14">IF(T134="Despesas_de_Moradia","Despesa",IF(T134="Despesas_com_Alimentacao","Despesa",IF(T134="Despesas_com_Saude","Despesa","")))</f>
        <v>#N/A</v>
      </c>
      <c r="R134" s="191" t="e">
        <f t="shared" ref="R134:R197" si="15">IF(T134="Renda_Familiar","Receita",IF(T134="Receitas_com_Aplicacoes_Financeiras","Receita",IF(T134="Outras_Receitas","Receita","")))</f>
        <v>#N/A</v>
      </c>
      <c r="S134" s="191" t="e">
        <f t="shared" si="13"/>
        <v>#N/A</v>
      </c>
      <c r="T134" s="192" t="e">
        <f>VLOOKUP(D134,'PC Receitas'!$N$4:$O$14,2,FALSE)</f>
        <v>#N/A</v>
      </c>
    </row>
    <row r="135" spans="3:20" ht="19.5" customHeight="1" thickTop="1" thickBot="1" x14ac:dyDescent="0.25">
      <c r="C135" s="58"/>
      <c r="D135" s="58"/>
      <c r="E135" s="58"/>
      <c r="F135" s="58"/>
      <c r="G135" s="58"/>
      <c r="H135" s="58"/>
      <c r="I135" s="59"/>
      <c r="J135" s="60"/>
      <c r="K135" s="57">
        <f t="shared" ca="1" si="12"/>
        <v>167800</v>
      </c>
      <c r="P135" s="188" t="e">
        <f t="shared" si="11"/>
        <v>#N/A</v>
      </c>
      <c r="Q135" s="191" t="e">
        <f t="shared" si="14"/>
        <v>#N/A</v>
      </c>
      <c r="R135" s="191" t="e">
        <f t="shared" si="15"/>
        <v>#N/A</v>
      </c>
      <c r="S135" s="191" t="e">
        <f t="shared" si="13"/>
        <v>#N/A</v>
      </c>
      <c r="T135" s="192" t="e">
        <f>VLOOKUP(D135,'PC Receitas'!$N$4:$O$14,2,FALSE)</f>
        <v>#N/A</v>
      </c>
    </row>
    <row r="136" spans="3:20" ht="19.5" customHeight="1" thickTop="1" thickBot="1" x14ac:dyDescent="0.25">
      <c r="C136" s="58"/>
      <c r="D136" s="58"/>
      <c r="E136" s="58"/>
      <c r="F136" s="58"/>
      <c r="G136" s="58"/>
      <c r="H136" s="58"/>
      <c r="I136" s="59"/>
      <c r="J136" s="60"/>
      <c r="K136" s="57">
        <f t="shared" ca="1" si="12"/>
        <v>167800</v>
      </c>
      <c r="P136" s="188" t="e">
        <f t="shared" si="11"/>
        <v>#N/A</v>
      </c>
      <c r="Q136" s="191" t="e">
        <f t="shared" si="14"/>
        <v>#N/A</v>
      </c>
      <c r="R136" s="191" t="e">
        <f t="shared" si="15"/>
        <v>#N/A</v>
      </c>
      <c r="S136" s="191" t="e">
        <f t="shared" si="13"/>
        <v>#N/A</v>
      </c>
      <c r="T136" s="192" t="e">
        <f>VLOOKUP(D136,'PC Receitas'!$N$4:$O$14,2,FALSE)</f>
        <v>#N/A</v>
      </c>
    </row>
    <row r="137" spans="3:20" ht="19.5" customHeight="1" thickTop="1" thickBot="1" x14ac:dyDescent="0.25">
      <c r="C137" s="58"/>
      <c r="D137" s="58"/>
      <c r="E137" s="58"/>
      <c r="F137" s="58"/>
      <c r="G137" s="58"/>
      <c r="H137" s="58"/>
      <c r="I137" s="59"/>
      <c r="J137" s="60"/>
      <c r="K137" s="57">
        <f t="shared" ca="1" si="12"/>
        <v>167800</v>
      </c>
      <c r="P137" s="188" t="e">
        <f t="shared" si="11"/>
        <v>#N/A</v>
      </c>
      <c r="Q137" s="191" t="e">
        <f t="shared" si="14"/>
        <v>#N/A</v>
      </c>
      <c r="R137" s="191" t="e">
        <f t="shared" si="15"/>
        <v>#N/A</v>
      </c>
      <c r="S137" s="191" t="e">
        <f t="shared" si="13"/>
        <v>#N/A</v>
      </c>
      <c r="T137" s="192" t="e">
        <f>VLOOKUP(D137,'PC Receitas'!$N$4:$O$14,2,FALSE)</f>
        <v>#N/A</v>
      </c>
    </row>
    <row r="138" spans="3:20" ht="19.5" customHeight="1" thickTop="1" thickBot="1" x14ac:dyDescent="0.25">
      <c r="C138" s="58"/>
      <c r="D138" s="58"/>
      <c r="E138" s="58"/>
      <c r="F138" s="58"/>
      <c r="G138" s="58"/>
      <c r="H138" s="58"/>
      <c r="I138" s="59"/>
      <c r="J138" s="60"/>
      <c r="K138" s="57">
        <f t="shared" ca="1" si="12"/>
        <v>167800</v>
      </c>
      <c r="P138" s="188" t="e">
        <f t="shared" si="11"/>
        <v>#N/A</v>
      </c>
      <c r="Q138" s="191" t="e">
        <f t="shared" si="14"/>
        <v>#N/A</v>
      </c>
      <c r="R138" s="191" t="e">
        <f t="shared" si="15"/>
        <v>#N/A</v>
      </c>
      <c r="S138" s="191" t="e">
        <f t="shared" si="13"/>
        <v>#N/A</v>
      </c>
      <c r="T138" s="192" t="e">
        <f>VLOOKUP(D138,'PC Receitas'!$N$4:$O$14,2,FALSE)</f>
        <v>#N/A</v>
      </c>
    </row>
    <row r="139" spans="3:20" ht="19.5" customHeight="1" thickTop="1" thickBot="1" x14ac:dyDescent="0.25">
      <c r="C139" s="58"/>
      <c r="D139" s="58"/>
      <c r="E139" s="58"/>
      <c r="F139" s="58"/>
      <c r="G139" s="58"/>
      <c r="H139" s="58"/>
      <c r="I139" s="59"/>
      <c r="J139" s="60"/>
      <c r="K139" s="57">
        <f t="shared" ca="1" si="12"/>
        <v>167800</v>
      </c>
      <c r="P139" s="188" t="e">
        <f t="shared" si="11"/>
        <v>#N/A</v>
      </c>
      <c r="Q139" s="191" t="e">
        <f t="shared" si="14"/>
        <v>#N/A</v>
      </c>
      <c r="R139" s="191" t="e">
        <f t="shared" si="15"/>
        <v>#N/A</v>
      </c>
      <c r="S139" s="191" t="e">
        <f t="shared" si="13"/>
        <v>#N/A</v>
      </c>
      <c r="T139" s="192" t="e">
        <f>VLOOKUP(D139,'PC Receitas'!$N$4:$O$14,2,FALSE)</f>
        <v>#N/A</v>
      </c>
    </row>
    <row r="140" spans="3:20" ht="19.5" customHeight="1" thickTop="1" thickBot="1" x14ac:dyDescent="0.25">
      <c r="C140" s="58"/>
      <c r="D140" s="58"/>
      <c r="E140" s="58"/>
      <c r="F140" s="58"/>
      <c r="G140" s="58"/>
      <c r="H140" s="58"/>
      <c r="I140" s="59"/>
      <c r="J140" s="60"/>
      <c r="K140" s="57">
        <f t="shared" ca="1" si="12"/>
        <v>167800</v>
      </c>
      <c r="P140" s="188" t="e">
        <f t="shared" si="11"/>
        <v>#N/A</v>
      </c>
      <c r="Q140" s="191" t="e">
        <f t="shared" si="14"/>
        <v>#N/A</v>
      </c>
      <c r="R140" s="191" t="e">
        <f t="shared" si="15"/>
        <v>#N/A</v>
      </c>
      <c r="S140" s="191" t="e">
        <f t="shared" si="13"/>
        <v>#N/A</v>
      </c>
      <c r="T140" s="192" t="e">
        <f>VLOOKUP(D140,'PC Receitas'!$N$4:$O$14,2,FALSE)</f>
        <v>#N/A</v>
      </c>
    </row>
    <row r="141" spans="3:20" ht="19.5" customHeight="1" thickTop="1" thickBot="1" x14ac:dyDescent="0.25">
      <c r="C141" s="58"/>
      <c r="D141" s="58"/>
      <c r="E141" s="58"/>
      <c r="F141" s="58"/>
      <c r="G141" s="58"/>
      <c r="H141" s="58"/>
      <c r="I141" s="59"/>
      <c r="J141" s="60"/>
      <c r="K141" s="57">
        <f t="shared" ca="1" si="12"/>
        <v>167800</v>
      </c>
      <c r="P141" s="188" t="e">
        <f t="shared" si="11"/>
        <v>#N/A</v>
      </c>
      <c r="Q141" s="191" t="e">
        <f t="shared" si="14"/>
        <v>#N/A</v>
      </c>
      <c r="R141" s="191" t="e">
        <f t="shared" si="15"/>
        <v>#N/A</v>
      </c>
      <c r="S141" s="191" t="e">
        <f t="shared" si="13"/>
        <v>#N/A</v>
      </c>
      <c r="T141" s="192" t="e">
        <f>VLOOKUP(D141,'PC Receitas'!$N$4:$O$14,2,FALSE)</f>
        <v>#N/A</v>
      </c>
    </row>
    <row r="142" spans="3:20" ht="19.5" customHeight="1" thickTop="1" thickBot="1" x14ac:dyDescent="0.25">
      <c r="C142" s="58"/>
      <c r="D142" s="58"/>
      <c r="E142" s="58"/>
      <c r="F142" s="58"/>
      <c r="G142" s="58"/>
      <c r="H142" s="58"/>
      <c r="I142" s="59"/>
      <c r="J142" s="60"/>
      <c r="K142" s="57">
        <f t="shared" ca="1" si="12"/>
        <v>167800</v>
      </c>
      <c r="P142" s="188" t="e">
        <f t="shared" si="11"/>
        <v>#N/A</v>
      </c>
      <c r="Q142" s="191" t="e">
        <f t="shared" si="14"/>
        <v>#N/A</v>
      </c>
      <c r="R142" s="191" t="e">
        <f t="shared" si="15"/>
        <v>#N/A</v>
      </c>
      <c r="S142" s="191" t="e">
        <f t="shared" si="13"/>
        <v>#N/A</v>
      </c>
      <c r="T142" s="192" t="e">
        <f>VLOOKUP(D142,'PC Receitas'!$N$4:$O$14,2,FALSE)</f>
        <v>#N/A</v>
      </c>
    </row>
    <row r="143" spans="3:20" ht="19.5" customHeight="1" thickTop="1" thickBot="1" x14ac:dyDescent="0.25">
      <c r="C143" s="58"/>
      <c r="D143" s="58"/>
      <c r="E143" s="58"/>
      <c r="F143" s="58"/>
      <c r="G143" s="58"/>
      <c r="H143" s="58"/>
      <c r="I143" s="59"/>
      <c r="J143" s="60"/>
      <c r="K143" s="57">
        <f t="shared" ca="1" si="12"/>
        <v>167800</v>
      </c>
      <c r="P143" s="188" t="e">
        <f t="shared" si="11"/>
        <v>#N/A</v>
      </c>
      <c r="Q143" s="191" t="e">
        <f t="shared" si="14"/>
        <v>#N/A</v>
      </c>
      <c r="R143" s="191" t="e">
        <f t="shared" si="15"/>
        <v>#N/A</v>
      </c>
      <c r="S143" s="191" t="e">
        <f t="shared" si="13"/>
        <v>#N/A</v>
      </c>
      <c r="T143" s="192" t="e">
        <f>VLOOKUP(D143,'PC Receitas'!$N$4:$O$14,2,FALSE)</f>
        <v>#N/A</v>
      </c>
    </row>
    <row r="144" spans="3:20" ht="19.5" customHeight="1" thickTop="1" thickBot="1" x14ac:dyDescent="0.25">
      <c r="C144" s="58"/>
      <c r="D144" s="58"/>
      <c r="E144" s="58"/>
      <c r="F144" s="58"/>
      <c r="G144" s="58"/>
      <c r="H144" s="58"/>
      <c r="I144" s="59"/>
      <c r="J144" s="60"/>
      <c r="K144" s="57">
        <f t="shared" ca="1" si="12"/>
        <v>167800</v>
      </c>
      <c r="P144" s="188" t="e">
        <f t="shared" ref="P144:P207" si="16">IF(T144="Despesas_com_Transportes","Despesa",IF(T144="Despesas_com_Lazer_e_Informacao","Despesa",IF(T144="Outras_Despesas","Despesa",IF(T144="Imposto_de_Renda","Despesa",IF(T144="Investimentos_Bens","Despesa","")))))</f>
        <v>#N/A</v>
      </c>
      <c r="Q144" s="191" t="e">
        <f t="shared" si="14"/>
        <v>#N/A</v>
      </c>
      <c r="R144" s="191" t="e">
        <f t="shared" si="15"/>
        <v>#N/A</v>
      </c>
      <c r="S144" s="191" t="e">
        <f t="shared" si="13"/>
        <v>#N/A</v>
      </c>
      <c r="T144" s="192" t="e">
        <f>VLOOKUP(D144,'PC Receitas'!$N$4:$O$14,2,FALSE)</f>
        <v>#N/A</v>
      </c>
    </row>
    <row r="145" spans="3:20" ht="19.5" customHeight="1" thickTop="1" thickBot="1" x14ac:dyDescent="0.25">
      <c r="C145" s="58"/>
      <c r="D145" s="58"/>
      <c r="E145" s="58"/>
      <c r="F145" s="58"/>
      <c r="G145" s="58"/>
      <c r="H145" s="58"/>
      <c r="I145" s="59"/>
      <c r="J145" s="60"/>
      <c r="K145" s="57">
        <f t="shared" ca="1" si="12"/>
        <v>167800</v>
      </c>
      <c r="P145" s="188" t="e">
        <f t="shared" si="16"/>
        <v>#N/A</v>
      </c>
      <c r="Q145" s="191" t="e">
        <f t="shared" si="14"/>
        <v>#N/A</v>
      </c>
      <c r="R145" s="191" t="e">
        <f t="shared" si="15"/>
        <v>#N/A</v>
      </c>
      <c r="S145" s="191" t="e">
        <f t="shared" si="13"/>
        <v>#N/A</v>
      </c>
      <c r="T145" s="192" t="e">
        <f>VLOOKUP(D145,'PC Receitas'!$N$4:$O$14,2,FALSE)</f>
        <v>#N/A</v>
      </c>
    </row>
    <row r="146" spans="3:20" ht="19.5" customHeight="1" thickTop="1" thickBot="1" x14ac:dyDescent="0.25">
      <c r="C146" s="58"/>
      <c r="D146" s="58"/>
      <c r="E146" s="58"/>
      <c r="F146" s="58"/>
      <c r="G146" s="58"/>
      <c r="H146" s="58"/>
      <c r="I146" s="59"/>
      <c r="J146" s="60"/>
      <c r="K146" s="57">
        <f t="shared" ca="1" si="12"/>
        <v>167800</v>
      </c>
      <c r="P146" s="188" t="e">
        <f t="shared" si="16"/>
        <v>#N/A</v>
      </c>
      <c r="Q146" s="191" t="e">
        <f t="shared" si="14"/>
        <v>#N/A</v>
      </c>
      <c r="R146" s="191" t="e">
        <f t="shared" si="15"/>
        <v>#N/A</v>
      </c>
      <c r="S146" s="191" t="e">
        <f t="shared" si="13"/>
        <v>#N/A</v>
      </c>
      <c r="T146" s="192"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167800</v>
      </c>
      <c r="P147" s="188" t="e">
        <f t="shared" si="16"/>
        <v>#N/A</v>
      </c>
      <c r="Q147" s="191" t="e">
        <f t="shared" si="14"/>
        <v>#N/A</v>
      </c>
      <c r="R147" s="191" t="e">
        <f t="shared" si="15"/>
        <v>#N/A</v>
      </c>
      <c r="S147" s="191" t="e">
        <f t="shared" si="13"/>
        <v>#N/A</v>
      </c>
      <c r="T147" s="192" t="e">
        <f>VLOOKUP(D147,'PC Receitas'!$N$4:$O$14,2,FALSE)</f>
        <v>#N/A</v>
      </c>
    </row>
    <row r="148" spans="3:20" ht="19.5" customHeight="1" thickTop="1" thickBot="1" x14ac:dyDescent="0.25">
      <c r="C148" s="58"/>
      <c r="D148" s="58"/>
      <c r="E148" s="58"/>
      <c r="F148" s="58"/>
      <c r="G148" s="58"/>
      <c r="H148" s="58"/>
      <c r="I148" s="59"/>
      <c r="J148" s="60"/>
      <c r="K148" s="57">
        <f t="shared" ca="1" si="17"/>
        <v>167800</v>
      </c>
      <c r="P148" s="188" t="e">
        <f t="shared" si="16"/>
        <v>#N/A</v>
      </c>
      <c r="Q148" s="191" t="e">
        <f t="shared" si="14"/>
        <v>#N/A</v>
      </c>
      <c r="R148" s="191" t="e">
        <f t="shared" si="15"/>
        <v>#N/A</v>
      </c>
      <c r="S148" s="191" t="e">
        <f t="shared" ref="S148:S211" si="18">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ca="1" si="17"/>
        <v>167800</v>
      </c>
      <c r="P149" s="188" t="e">
        <f t="shared" si="16"/>
        <v>#N/A</v>
      </c>
      <c r="Q149" s="191" t="e">
        <f t="shared" si="14"/>
        <v>#N/A</v>
      </c>
      <c r="R149" s="191" t="e">
        <f t="shared" si="15"/>
        <v>#N/A</v>
      </c>
      <c r="S149" s="191" t="e">
        <f t="shared" si="18"/>
        <v>#N/A</v>
      </c>
      <c r="T149" s="192" t="e">
        <f>VLOOKUP(D149,'PC Receitas'!$N$4:$O$14,2,FALSE)</f>
        <v>#N/A</v>
      </c>
    </row>
    <row r="150" spans="3:20" ht="19.5" customHeight="1" thickTop="1" thickBot="1" x14ac:dyDescent="0.25">
      <c r="C150" s="58"/>
      <c r="D150" s="58"/>
      <c r="E150" s="58"/>
      <c r="F150" s="58"/>
      <c r="G150" s="58"/>
      <c r="H150" s="58"/>
      <c r="I150" s="59"/>
      <c r="J150" s="60"/>
      <c r="K150" s="57">
        <f t="shared" ca="1" si="17"/>
        <v>167800</v>
      </c>
      <c r="P150" s="188" t="e">
        <f t="shared" si="16"/>
        <v>#N/A</v>
      </c>
      <c r="Q150" s="191" t="e">
        <f t="shared" si="14"/>
        <v>#N/A</v>
      </c>
      <c r="R150" s="191" t="e">
        <f t="shared" si="15"/>
        <v>#N/A</v>
      </c>
      <c r="S150" s="191" t="e">
        <f t="shared" si="18"/>
        <v>#N/A</v>
      </c>
      <c r="T150" s="192" t="e">
        <f>VLOOKUP(D150,'PC Receitas'!$N$4:$O$14,2,FALSE)</f>
        <v>#N/A</v>
      </c>
    </row>
    <row r="151" spans="3:20" ht="19.5" customHeight="1" thickTop="1" thickBot="1" x14ac:dyDescent="0.25">
      <c r="C151" s="58"/>
      <c r="D151" s="58"/>
      <c r="E151" s="58"/>
      <c r="F151" s="58"/>
      <c r="G151" s="58"/>
      <c r="H151" s="58"/>
      <c r="I151" s="59"/>
      <c r="J151" s="60"/>
      <c r="K151" s="57">
        <f t="shared" ca="1" si="17"/>
        <v>167800</v>
      </c>
      <c r="P151" s="188" t="e">
        <f t="shared" si="16"/>
        <v>#N/A</v>
      </c>
      <c r="Q151" s="191" t="e">
        <f t="shared" si="14"/>
        <v>#N/A</v>
      </c>
      <c r="R151" s="191" t="e">
        <f t="shared" si="15"/>
        <v>#N/A</v>
      </c>
      <c r="S151" s="191" t="e">
        <f t="shared" si="18"/>
        <v>#N/A</v>
      </c>
      <c r="T151" s="192" t="e">
        <f>VLOOKUP(D151,'PC Receitas'!$N$4:$O$14,2,FALSE)</f>
        <v>#N/A</v>
      </c>
    </row>
    <row r="152" spans="3:20" ht="19.5" customHeight="1" thickTop="1" thickBot="1" x14ac:dyDescent="0.25">
      <c r="C152" s="58"/>
      <c r="D152" s="58"/>
      <c r="E152" s="58"/>
      <c r="F152" s="58"/>
      <c r="G152" s="58"/>
      <c r="H152" s="58"/>
      <c r="I152" s="59"/>
      <c r="J152" s="60"/>
      <c r="K152" s="57">
        <f t="shared" ca="1" si="17"/>
        <v>167800</v>
      </c>
      <c r="P152" s="188" t="e">
        <f t="shared" si="16"/>
        <v>#N/A</v>
      </c>
      <c r="Q152" s="191" t="e">
        <f t="shared" si="14"/>
        <v>#N/A</v>
      </c>
      <c r="R152" s="191" t="e">
        <f t="shared" si="15"/>
        <v>#N/A</v>
      </c>
      <c r="S152" s="191" t="e">
        <f t="shared" si="18"/>
        <v>#N/A</v>
      </c>
      <c r="T152" s="192" t="e">
        <f>VLOOKUP(D152,'PC Receitas'!$N$4:$O$14,2,FALSE)</f>
        <v>#N/A</v>
      </c>
    </row>
    <row r="153" spans="3:20" ht="19.5" customHeight="1" thickTop="1" thickBot="1" x14ac:dyDescent="0.25">
      <c r="C153" s="58"/>
      <c r="D153" s="58"/>
      <c r="E153" s="58"/>
      <c r="F153" s="58"/>
      <c r="G153" s="58"/>
      <c r="H153" s="58"/>
      <c r="I153" s="59"/>
      <c r="J153" s="60"/>
      <c r="K153" s="57">
        <f t="shared" ca="1" si="17"/>
        <v>167800</v>
      </c>
      <c r="P153" s="188" t="e">
        <f t="shared" si="16"/>
        <v>#N/A</v>
      </c>
      <c r="Q153" s="191" t="e">
        <f t="shared" si="14"/>
        <v>#N/A</v>
      </c>
      <c r="R153" s="191" t="e">
        <f t="shared" si="15"/>
        <v>#N/A</v>
      </c>
      <c r="S153" s="191" t="e">
        <f t="shared" si="18"/>
        <v>#N/A</v>
      </c>
      <c r="T153" s="192" t="e">
        <f>VLOOKUP(D153,'PC Receitas'!$N$4:$O$14,2,FALSE)</f>
        <v>#N/A</v>
      </c>
    </row>
    <row r="154" spans="3:20" ht="19.5" customHeight="1" thickTop="1" thickBot="1" x14ac:dyDescent="0.25">
      <c r="C154" s="58"/>
      <c r="D154" s="58"/>
      <c r="E154" s="58"/>
      <c r="F154" s="58"/>
      <c r="G154" s="58"/>
      <c r="H154" s="58"/>
      <c r="I154" s="59"/>
      <c r="J154" s="60"/>
      <c r="K154" s="57">
        <f t="shared" ca="1" si="17"/>
        <v>167800</v>
      </c>
      <c r="P154" s="188" t="e">
        <f t="shared" si="16"/>
        <v>#N/A</v>
      </c>
      <c r="Q154" s="191" t="e">
        <f t="shared" si="14"/>
        <v>#N/A</v>
      </c>
      <c r="R154" s="191" t="e">
        <f t="shared" si="15"/>
        <v>#N/A</v>
      </c>
      <c r="S154" s="191" t="e">
        <f t="shared" si="18"/>
        <v>#N/A</v>
      </c>
      <c r="T154" s="192" t="e">
        <f>VLOOKUP(D154,'PC Receitas'!$N$4:$O$14,2,FALSE)</f>
        <v>#N/A</v>
      </c>
    </row>
    <row r="155" spans="3:20" ht="19.5" customHeight="1" thickTop="1" thickBot="1" x14ac:dyDescent="0.25">
      <c r="C155" s="58"/>
      <c r="D155" s="58"/>
      <c r="E155" s="58"/>
      <c r="F155" s="58"/>
      <c r="G155" s="58"/>
      <c r="H155" s="58"/>
      <c r="I155" s="59"/>
      <c r="J155" s="60"/>
      <c r="K155" s="57">
        <f t="shared" ca="1" si="17"/>
        <v>167800</v>
      </c>
      <c r="P155" s="188" t="e">
        <f t="shared" si="16"/>
        <v>#N/A</v>
      </c>
      <c r="Q155" s="191" t="e">
        <f t="shared" si="14"/>
        <v>#N/A</v>
      </c>
      <c r="R155" s="191" t="e">
        <f t="shared" si="15"/>
        <v>#N/A</v>
      </c>
      <c r="S155" s="191" t="e">
        <f t="shared" si="18"/>
        <v>#N/A</v>
      </c>
      <c r="T155" s="192" t="e">
        <f>VLOOKUP(D155,'PC Receitas'!$N$4:$O$14,2,FALSE)</f>
        <v>#N/A</v>
      </c>
    </row>
    <row r="156" spans="3:20" ht="19.5" customHeight="1" thickTop="1" thickBot="1" x14ac:dyDescent="0.25">
      <c r="C156" s="58"/>
      <c r="D156" s="58"/>
      <c r="E156" s="58"/>
      <c r="F156" s="58"/>
      <c r="G156" s="58"/>
      <c r="H156" s="58"/>
      <c r="I156" s="59"/>
      <c r="J156" s="60"/>
      <c r="K156" s="57">
        <f t="shared" ca="1" si="17"/>
        <v>167800</v>
      </c>
      <c r="P156" s="188" t="e">
        <f t="shared" si="16"/>
        <v>#N/A</v>
      </c>
      <c r="Q156" s="191" t="e">
        <f t="shared" si="14"/>
        <v>#N/A</v>
      </c>
      <c r="R156" s="191" t="e">
        <f t="shared" si="15"/>
        <v>#N/A</v>
      </c>
      <c r="S156" s="191" t="e">
        <f t="shared" si="18"/>
        <v>#N/A</v>
      </c>
      <c r="T156" s="192" t="e">
        <f>VLOOKUP(D156,'PC Receitas'!$N$4:$O$14,2,FALSE)</f>
        <v>#N/A</v>
      </c>
    </row>
    <row r="157" spans="3:20" ht="19.5" customHeight="1" thickTop="1" thickBot="1" x14ac:dyDescent="0.25">
      <c r="C157" s="58"/>
      <c r="D157" s="58"/>
      <c r="E157" s="58"/>
      <c r="F157" s="58"/>
      <c r="G157" s="58"/>
      <c r="H157" s="58"/>
      <c r="I157" s="59"/>
      <c r="J157" s="60"/>
      <c r="K157" s="57">
        <f t="shared" ca="1" si="17"/>
        <v>167800</v>
      </c>
      <c r="P157" s="188" t="e">
        <f t="shared" si="16"/>
        <v>#N/A</v>
      </c>
      <c r="Q157" s="191" t="e">
        <f t="shared" si="14"/>
        <v>#N/A</v>
      </c>
      <c r="R157" s="191" t="e">
        <f t="shared" si="15"/>
        <v>#N/A</v>
      </c>
      <c r="S157" s="191" t="e">
        <f t="shared" si="18"/>
        <v>#N/A</v>
      </c>
      <c r="T157" s="192" t="e">
        <f>VLOOKUP(D157,'PC Receitas'!$N$4:$O$14,2,FALSE)</f>
        <v>#N/A</v>
      </c>
    </row>
    <row r="158" spans="3:20" ht="19.5" customHeight="1" thickTop="1" thickBot="1" x14ac:dyDescent="0.25">
      <c r="C158" s="58"/>
      <c r="D158" s="58"/>
      <c r="E158" s="58"/>
      <c r="F158" s="58"/>
      <c r="G158" s="58"/>
      <c r="H158" s="58"/>
      <c r="I158" s="59"/>
      <c r="J158" s="60"/>
      <c r="K158" s="57">
        <f t="shared" ca="1" si="17"/>
        <v>167800</v>
      </c>
      <c r="P158" s="188" t="e">
        <f t="shared" si="16"/>
        <v>#N/A</v>
      </c>
      <c r="Q158" s="191" t="e">
        <f t="shared" si="14"/>
        <v>#N/A</v>
      </c>
      <c r="R158" s="191" t="e">
        <f t="shared" si="15"/>
        <v>#N/A</v>
      </c>
      <c r="S158" s="191" t="e">
        <f t="shared" si="18"/>
        <v>#N/A</v>
      </c>
      <c r="T158" s="192" t="e">
        <f>VLOOKUP(D158,'PC Receitas'!$N$4:$O$14,2,FALSE)</f>
        <v>#N/A</v>
      </c>
    </row>
    <row r="159" spans="3:20" ht="19.5" customHeight="1" thickTop="1" thickBot="1" x14ac:dyDescent="0.25">
      <c r="C159" s="58"/>
      <c r="D159" s="58"/>
      <c r="E159" s="58"/>
      <c r="F159" s="58"/>
      <c r="G159" s="58"/>
      <c r="H159" s="58"/>
      <c r="I159" s="59"/>
      <c r="J159" s="60"/>
      <c r="K159" s="57">
        <f t="shared" ca="1" si="17"/>
        <v>167800</v>
      </c>
      <c r="P159" s="188" t="e">
        <f t="shared" si="16"/>
        <v>#N/A</v>
      </c>
      <c r="Q159" s="191" t="e">
        <f t="shared" si="14"/>
        <v>#N/A</v>
      </c>
      <c r="R159" s="191" t="e">
        <f t="shared" si="15"/>
        <v>#N/A</v>
      </c>
      <c r="S159" s="191" t="e">
        <f t="shared" si="18"/>
        <v>#N/A</v>
      </c>
      <c r="T159" s="192" t="e">
        <f>VLOOKUP(D159,'PC Receitas'!$N$4:$O$14,2,FALSE)</f>
        <v>#N/A</v>
      </c>
    </row>
    <row r="160" spans="3:20" ht="19.5" customHeight="1" thickTop="1" thickBot="1" x14ac:dyDescent="0.25">
      <c r="C160" s="58"/>
      <c r="D160" s="58"/>
      <c r="E160" s="58"/>
      <c r="F160" s="58"/>
      <c r="G160" s="58"/>
      <c r="H160" s="58"/>
      <c r="I160" s="59"/>
      <c r="J160" s="60"/>
      <c r="K160" s="57">
        <f t="shared" ca="1" si="17"/>
        <v>167800</v>
      </c>
      <c r="P160" s="188" t="e">
        <f t="shared" si="16"/>
        <v>#N/A</v>
      </c>
      <c r="Q160" s="191" t="e">
        <f t="shared" si="14"/>
        <v>#N/A</v>
      </c>
      <c r="R160" s="191" t="e">
        <f t="shared" si="15"/>
        <v>#N/A</v>
      </c>
      <c r="S160" s="191" t="e">
        <f t="shared" si="18"/>
        <v>#N/A</v>
      </c>
      <c r="T160" s="192" t="e">
        <f>VLOOKUP(D160,'PC Receitas'!$N$4:$O$14,2,FALSE)</f>
        <v>#N/A</v>
      </c>
    </row>
    <row r="161" spans="3:20" ht="19.5" customHeight="1" thickTop="1" thickBot="1" x14ac:dyDescent="0.25">
      <c r="C161" s="58"/>
      <c r="D161" s="58"/>
      <c r="E161" s="58"/>
      <c r="F161" s="58"/>
      <c r="G161" s="58"/>
      <c r="H161" s="58"/>
      <c r="I161" s="59"/>
      <c r="J161" s="60"/>
      <c r="K161" s="57">
        <f t="shared" ca="1" si="17"/>
        <v>167800</v>
      </c>
      <c r="P161" s="188" t="e">
        <f t="shared" si="16"/>
        <v>#N/A</v>
      </c>
      <c r="Q161" s="191" t="e">
        <f t="shared" si="14"/>
        <v>#N/A</v>
      </c>
      <c r="R161" s="191" t="e">
        <f t="shared" si="15"/>
        <v>#N/A</v>
      </c>
      <c r="S161" s="191" t="e">
        <f t="shared" si="18"/>
        <v>#N/A</v>
      </c>
      <c r="T161" s="192" t="e">
        <f>VLOOKUP(D161,'PC Receitas'!$N$4:$O$14,2,FALSE)</f>
        <v>#N/A</v>
      </c>
    </row>
    <row r="162" spans="3:20" ht="19.5" customHeight="1" thickTop="1" thickBot="1" x14ac:dyDescent="0.25">
      <c r="C162" s="58"/>
      <c r="D162" s="58"/>
      <c r="E162" s="58"/>
      <c r="F162" s="58"/>
      <c r="G162" s="58"/>
      <c r="H162" s="58"/>
      <c r="I162" s="59"/>
      <c r="J162" s="60"/>
      <c r="K162" s="57">
        <f t="shared" ca="1" si="17"/>
        <v>167800</v>
      </c>
      <c r="P162" s="188" t="e">
        <f t="shared" si="16"/>
        <v>#N/A</v>
      </c>
      <c r="Q162" s="191" t="e">
        <f t="shared" si="14"/>
        <v>#N/A</v>
      </c>
      <c r="R162" s="191" t="e">
        <f t="shared" si="15"/>
        <v>#N/A</v>
      </c>
      <c r="S162" s="191" t="e">
        <f t="shared" si="18"/>
        <v>#N/A</v>
      </c>
      <c r="T162" s="192" t="e">
        <f>VLOOKUP(D162,'PC Receitas'!$N$4:$O$14,2,FALSE)</f>
        <v>#N/A</v>
      </c>
    </row>
    <row r="163" spans="3:20" ht="19.5" customHeight="1" thickTop="1" thickBot="1" x14ac:dyDescent="0.25">
      <c r="C163" s="58"/>
      <c r="D163" s="58"/>
      <c r="E163" s="58"/>
      <c r="F163" s="58"/>
      <c r="G163" s="58"/>
      <c r="H163" s="58"/>
      <c r="I163" s="59"/>
      <c r="J163" s="60"/>
      <c r="K163" s="57">
        <f t="shared" ca="1" si="17"/>
        <v>167800</v>
      </c>
      <c r="P163" s="188" t="e">
        <f t="shared" si="16"/>
        <v>#N/A</v>
      </c>
      <c r="Q163" s="191" t="e">
        <f t="shared" si="14"/>
        <v>#N/A</v>
      </c>
      <c r="R163" s="191" t="e">
        <f t="shared" si="15"/>
        <v>#N/A</v>
      </c>
      <c r="S163" s="191" t="e">
        <f t="shared" si="18"/>
        <v>#N/A</v>
      </c>
      <c r="T163" s="192" t="e">
        <f>VLOOKUP(D163,'PC Receitas'!$N$4:$O$14,2,FALSE)</f>
        <v>#N/A</v>
      </c>
    </row>
    <row r="164" spans="3:20" ht="19.5" customHeight="1" thickTop="1" thickBot="1" x14ac:dyDescent="0.25">
      <c r="C164" s="58"/>
      <c r="D164" s="58"/>
      <c r="E164" s="58"/>
      <c r="F164" s="58"/>
      <c r="G164" s="58"/>
      <c r="H164" s="58"/>
      <c r="I164" s="59"/>
      <c r="J164" s="60"/>
      <c r="K164" s="57">
        <f t="shared" ca="1" si="17"/>
        <v>167800</v>
      </c>
      <c r="P164" s="188" t="e">
        <f t="shared" si="16"/>
        <v>#N/A</v>
      </c>
      <c r="Q164" s="191" t="e">
        <f t="shared" si="14"/>
        <v>#N/A</v>
      </c>
      <c r="R164" s="191" t="e">
        <f t="shared" si="15"/>
        <v>#N/A</v>
      </c>
      <c r="S164" s="191" t="e">
        <f t="shared" si="18"/>
        <v>#N/A</v>
      </c>
      <c r="T164" s="192" t="e">
        <f>VLOOKUP(D164,'PC Receitas'!$N$4:$O$14,2,FALSE)</f>
        <v>#N/A</v>
      </c>
    </row>
    <row r="165" spans="3:20" ht="19.5" customHeight="1" thickTop="1" thickBot="1" x14ac:dyDescent="0.25">
      <c r="C165" s="58"/>
      <c r="D165" s="58"/>
      <c r="E165" s="58"/>
      <c r="F165" s="58"/>
      <c r="G165" s="58"/>
      <c r="H165" s="58"/>
      <c r="I165" s="59"/>
      <c r="J165" s="60"/>
      <c r="K165" s="57">
        <f t="shared" ca="1" si="17"/>
        <v>167800</v>
      </c>
      <c r="P165" s="188" t="e">
        <f t="shared" si="16"/>
        <v>#N/A</v>
      </c>
      <c r="Q165" s="191" t="e">
        <f t="shared" si="14"/>
        <v>#N/A</v>
      </c>
      <c r="R165" s="191" t="e">
        <f t="shared" si="15"/>
        <v>#N/A</v>
      </c>
      <c r="S165" s="191" t="e">
        <f t="shared" si="18"/>
        <v>#N/A</v>
      </c>
      <c r="T165" s="192" t="e">
        <f>VLOOKUP(D165,'PC Receitas'!$N$4:$O$14,2,FALSE)</f>
        <v>#N/A</v>
      </c>
    </row>
    <row r="166" spans="3:20" ht="19.5" customHeight="1" thickTop="1" thickBot="1" x14ac:dyDescent="0.25">
      <c r="C166" s="58"/>
      <c r="D166" s="58"/>
      <c r="E166" s="58"/>
      <c r="F166" s="58"/>
      <c r="G166" s="58"/>
      <c r="H166" s="58"/>
      <c r="I166" s="59"/>
      <c r="J166" s="60"/>
      <c r="K166" s="57">
        <f t="shared" ca="1" si="17"/>
        <v>167800</v>
      </c>
      <c r="P166" s="188" t="e">
        <f t="shared" si="16"/>
        <v>#N/A</v>
      </c>
      <c r="Q166" s="191" t="e">
        <f t="shared" si="14"/>
        <v>#N/A</v>
      </c>
      <c r="R166" s="191" t="e">
        <f t="shared" si="15"/>
        <v>#N/A</v>
      </c>
      <c r="S166" s="191" t="e">
        <f t="shared" si="18"/>
        <v>#N/A</v>
      </c>
      <c r="T166" s="192" t="e">
        <f>VLOOKUP(D166,'PC Receitas'!$N$4:$O$14,2,FALSE)</f>
        <v>#N/A</v>
      </c>
    </row>
    <row r="167" spans="3:20" ht="19.5" customHeight="1" thickTop="1" thickBot="1" x14ac:dyDescent="0.25">
      <c r="C167" s="58"/>
      <c r="D167" s="58"/>
      <c r="E167" s="58"/>
      <c r="F167" s="58"/>
      <c r="G167" s="58"/>
      <c r="H167" s="58"/>
      <c r="I167" s="59"/>
      <c r="J167" s="60"/>
      <c r="K167" s="57">
        <f t="shared" ca="1" si="17"/>
        <v>167800</v>
      </c>
      <c r="P167" s="188" t="e">
        <f t="shared" si="16"/>
        <v>#N/A</v>
      </c>
      <c r="Q167" s="191" t="e">
        <f t="shared" si="14"/>
        <v>#N/A</v>
      </c>
      <c r="R167" s="191" t="e">
        <f t="shared" si="15"/>
        <v>#N/A</v>
      </c>
      <c r="S167" s="191" t="e">
        <f t="shared" si="18"/>
        <v>#N/A</v>
      </c>
      <c r="T167" s="192" t="e">
        <f>VLOOKUP(D167,'PC Receitas'!$N$4:$O$14,2,FALSE)</f>
        <v>#N/A</v>
      </c>
    </row>
    <row r="168" spans="3:20" ht="19.5" customHeight="1" thickTop="1" thickBot="1" x14ac:dyDescent="0.25">
      <c r="C168" s="58"/>
      <c r="D168" s="58"/>
      <c r="E168" s="58"/>
      <c r="F168" s="58"/>
      <c r="G168" s="58"/>
      <c r="H168" s="58"/>
      <c r="I168" s="59"/>
      <c r="J168" s="60"/>
      <c r="K168" s="57">
        <f t="shared" ca="1" si="17"/>
        <v>167800</v>
      </c>
      <c r="P168" s="188" t="e">
        <f t="shared" si="16"/>
        <v>#N/A</v>
      </c>
      <c r="Q168" s="191" t="e">
        <f t="shared" si="14"/>
        <v>#N/A</v>
      </c>
      <c r="R168" s="191" t="e">
        <f t="shared" si="15"/>
        <v>#N/A</v>
      </c>
      <c r="S168" s="191" t="e">
        <f t="shared" si="18"/>
        <v>#N/A</v>
      </c>
      <c r="T168" s="192" t="e">
        <f>VLOOKUP(D168,'PC Receitas'!$N$4:$O$14,2,FALSE)</f>
        <v>#N/A</v>
      </c>
    </row>
    <row r="169" spans="3:20" ht="19.5" customHeight="1" thickTop="1" thickBot="1" x14ac:dyDescent="0.25">
      <c r="C169" s="58"/>
      <c r="D169" s="58"/>
      <c r="E169" s="58"/>
      <c r="F169" s="58"/>
      <c r="G169" s="58"/>
      <c r="H169" s="58"/>
      <c r="I169" s="59"/>
      <c r="J169" s="60"/>
      <c r="K169" s="57">
        <f t="shared" ca="1" si="17"/>
        <v>167800</v>
      </c>
      <c r="P169" s="188" t="e">
        <f t="shared" si="16"/>
        <v>#N/A</v>
      </c>
      <c r="Q169" s="191" t="e">
        <f t="shared" si="14"/>
        <v>#N/A</v>
      </c>
      <c r="R169" s="191" t="e">
        <f t="shared" si="15"/>
        <v>#N/A</v>
      </c>
      <c r="S169" s="191" t="e">
        <f t="shared" si="18"/>
        <v>#N/A</v>
      </c>
      <c r="T169" s="192" t="e">
        <f>VLOOKUP(D169,'PC Receitas'!$N$4:$O$14,2,FALSE)</f>
        <v>#N/A</v>
      </c>
    </row>
    <row r="170" spans="3:20" ht="19.5" customHeight="1" thickTop="1" thickBot="1" x14ac:dyDescent="0.25">
      <c r="C170" s="58"/>
      <c r="D170" s="58"/>
      <c r="E170" s="58"/>
      <c r="F170" s="58"/>
      <c r="G170" s="58"/>
      <c r="H170" s="58"/>
      <c r="I170" s="59"/>
      <c r="J170" s="60"/>
      <c r="K170" s="57">
        <f t="shared" ca="1" si="17"/>
        <v>167800</v>
      </c>
      <c r="P170" s="188" t="e">
        <f t="shared" si="16"/>
        <v>#N/A</v>
      </c>
      <c r="Q170" s="191" t="e">
        <f t="shared" si="14"/>
        <v>#N/A</v>
      </c>
      <c r="R170" s="191" t="e">
        <f t="shared" si="15"/>
        <v>#N/A</v>
      </c>
      <c r="S170" s="191" t="e">
        <f t="shared" si="18"/>
        <v>#N/A</v>
      </c>
      <c r="T170" s="192" t="e">
        <f>VLOOKUP(D170,'PC Receitas'!$N$4:$O$14,2,FALSE)</f>
        <v>#N/A</v>
      </c>
    </row>
    <row r="171" spans="3:20" ht="19.5" customHeight="1" thickTop="1" thickBot="1" x14ac:dyDescent="0.25">
      <c r="C171" s="58"/>
      <c r="D171" s="58"/>
      <c r="E171" s="58"/>
      <c r="F171" s="58"/>
      <c r="G171" s="58"/>
      <c r="H171" s="58"/>
      <c r="I171" s="59"/>
      <c r="J171" s="60"/>
      <c r="K171" s="57">
        <f t="shared" ca="1" si="17"/>
        <v>167800</v>
      </c>
      <c r="P171" s="188" t="e">
        <f t="shared" si="16"/>
        <v>#N/A</v>
      </c>
      <c r="Q171" s="191" t="e">
        <f t="shared" si="14"/>
        <v>#N/A</v>
      </c>
      <c r="R171" s="191" t="e">
        <f t="shared" si="15"/>
        <v>#N/A</v>
      </c>
      <c r="S171" s="191" t="e">
        <f t="shared" si="18"/>
        <v>#N/A</v>
      </c>
      <c r="T171" s="192" t="e">
        <f>VLOOKUP(D171,'PC Receitas'!$N$4:$O$14,2,FALSE)</f>
        <v>#N/A</v>
      </c>
    </row>
    <row r="172" spans="3:20" ht="19.5" customHeight="1" thickTop="1" thickBot="1" x14ac:dyDescent="0.25">
      <c r="C172" s="58"/>
      <c r="D172" s="58"/>
      <c r="E172" s="58"/>
      <c r="F172" s="58"/>
      <c r="G172" s="58"/>
      <c r="H172" s="58"/>
      <c r="I172" s="59"/>
      <c r="J172" s="60"/>
      <c r="K172" s="57">
        <f t="shared" ca="1" si="17"/>
        <v>167800</v>
      </c>
      <c r="P172" s="188" t="e">
        <f t="shared" si="16"/>
        <v>#N/A</v>
      </c>
      <c r="Q172" s="191" t="e">
        <f t="shared" si="14"/>
        <v>#N/A</v>
      </c>
      <c r="R172" s="191" t="e">
        <f t="shared" si="15"/>
        <v>#N/A</v>
      </c>
      <c r="S172" s="191" t="e">
        <f t="shared" si="18"/>
        <v>#N/A</v>
      </c>
      <c r="T172" s="192" t="e">
        <f>VLOOKUP(D172,'PC Receitas'!$N$4:$O$14,2,FALSE)</f>
        <v>#N/A</v>
      </c>
    </row>
    <row r="173" spans="3:20" ht="19.5" customHeight="1" thickTop="1" thickBot="1" x14ac:dyDescent="0.25">
      <c r="C173" s="58"/>
      <c r="D173" s="58"/>
      <c r="E173" s="58"/>
      <c r="F173" s="58"/>
      <c r="G173" s="58"/>
      <c r="H173" s="58"/>
      <c r="I173" s="59"/>
      <c r="J173" s="60"/>
      <c r="K173" s="57">
        <f t="shared" ca="1" si="17"/>
        <v>167800</v>
      </c>
      <c r="P173" s="188" t="e">
        <f t="shared" si="16"/>
        <v>#N/A</v>
      </c>
      <c r="Q173" s="191" t="e">
        <f t="shared" si="14"/>
        <v>#N/A</v>
      </c>
      <c r="R173" s="191" t="e">
        <f t="shared" si="15"/>
        <v>#N/A</v>
      </c>
      <c r="S173" s="191" t="e">
        <f t="shared" si="18"/>
        <v>#N/A</v>
      </c>
      <c r="T173" s="192" t="e">
        <f>VLOOKUP(D173,'PC Receitas'!$N$4:$O$14,2,FALSE)</f>
        <v>#N/A</v>
      </c>
    </row>
    <row r="174" spans="3:20" ht="19.5" customHeight="1" thickTop="1" thickBot="1" x14ac:dyDescent="0.25">
      <c r="C174" s="58"/>
      <c r="D174" s="58"/>
      <c r="E174" s="58"/>
      <c r="F174" s="58"/>
      <c r="G174" s="58"/>
      <c r="H174" s="58"/>
      <c r="I174" s="59"/>
      <c r="J174" s="60"/>
      <c r="K174" s="57">
        <f t="shared" ca="1" si="17"/>
        <v>167800</v>
      </c>
      <c r="P174" s="188" t="e">
        <f t="shared" si="16"/>
        <v>#N/A</v>
      </c>
      <c r="Q174" s="191" t="e">
        <f t="shared" si="14"/>
        <v>#N/A</v>
      </c>
      <c r="R174" s="191" t="e">
        <f t="shared" si="15"/>
        <v>#N/A</v>
      </c>
      <c r="S174" s="191" t="e">
        <f t="shared" si="18"/>
        <v>#N/A</v>
      </c>
      <c r="T174" s="192" t="e">
        <f>VLOOKUP(D174,'PC Receitas'!$N$4:$O$14,2,FALSE)</f>
        <v>#N/A</v>
      </c>
    </row>
    <row r="175" spans="3:20" ht="19.5" customHeight="1" thickTop="1" thickBot="1" x14ac:dyDescent="0.25">
      <c r="C175" s="58"/>
      <c r="D175" s="58"/>
      <c r="E175" s="58"/>
      <c r="F175" s="58"/>
      <c r="G175" s="58"/>
      <c r="H175" s="58"/>
      <c r="I175" s="59"/>
      <c r="J175" s="60"/>
      <c r="K175" s="57">
        <f t="shared" ca="1" si="17"/>
        <v>167800</v>
      </c>
      <c r="P175" s="188" t="e">
        <f t="shared" si="16"/>
        <v>#N/A</v>
      </c>
      <c r="Q175" s="191" t="e">
        <f t="shared" si="14"/>
        <v>#N/A</v>
      </c>
      <c r="R175" s="191" t="e">
        <f t="shared" si="15"/>
        <v>#N/A</v>
      </c>
      <c r="S175" s="191" t="e">
        <f t="shared" si="18"/>
        <v>#N/A</v>
      </c>
      <c r="T175" s="192" t="e">
        <f>VLOOKUP(D175,'PC Receitas'!$N$4:$O$14,2,FALSE)</f>
        <v>#N/A</v>
      </c>
    </row>
    <row r="176" spans="3:20" ht="19.5" customHeight="1" thickTop="1" thickBot="1" x14ac:dyDescent="0.25">
      <c r="C176" s="58"/>
      <c r="D176" s="58"/>
      <c r="E176" s="58"/>
      <c r="F176" s="58"/>
      <c r="G176" s="58"/>
      <c r="H176" s="58"/>
      <c r="I176" s="59"/>
      <c r="J176" s="60"/>
      <c r="K176" s="57">
        <f t="shared" ca="1" si="17"/>
        <v>167800</v>
      </c>
      <c r="P176" s="188" t="e">
        <f t="shared" si="16"/>
        <v>#N/A</v>
      </c>
      <c r="Q176" s="191" t="e">
        <f t="shared" si="14"/>
        <v>#N/A</v>
      </c>
      <c r="R176" s="191" t="e">
        <f t="shared" si="15"/>
        <v>#N/A</v>
      </c>
      <c r="S176" s="191" t="e">
        <f t="shared" si="18"/>
        <v>#N/A</v>
      </c>
      <c r="T176" s="192" t="e">
        <f>VLOOKUP(D176,'PC Receitas'!$N$4:$O$14,2,FALSE)</f>
        <v>#N/A</v>
      </c>
    </row>
    <row r="177" spans="3:20" ht="19.5" customHeight="1" thickTop="1" thickBot="1" x14ac:dyDescent="0.25">
      <c r="C177" s="58"/>
      <c r="D177" s="58"/>
      <c r="E177" s="58"/>
      <c r="F177" s="58"/>
      <c r="G177" s="58"/>
      <c r="H177" s="58"/>
      <c r="I177" s="59"/>
      <c r="J177" s="60"/>
      <c r="K177" s="57">
        <f t="shared" ca="1" si="17"/>
        <v>167800</v>
      </c>
      <c r="P177" s="188" t="e">
        <f t="shared" si="16"/>
        <v>#N/A</v>
      </c>
      <c r="Q177" s="191" t="e">
        <f t="shared" si="14"/>
        <v>#N/A</v>
      </c>
      <c r="R177" s="191" t="e">
        <f t="shared" si="15"/>
        <v>#N/A</v>
      </c>
      <c r="S177" s="191" t="e">
        <f t="shared" si="18"/>
        <v>#N/A</v>
      </c>
      <c r="T177" s="192" t="e">
        <f>VLOOKUP(D177,'PC Receitas'!$N$4:$O$14,2,FALSE)</f>
        <v>#N/A</v>
      </c>
    </row>
    <row r="178" spans="3:20" ht="19.5" customHeight="1" thickTop="1" thickBot="1" x14ac:dyDescent="0.25">
      <c r="C178" s="58"/>
      <c r="D178" s="58"/>
      <c r="E178" s="58"/>
      <c r="F178" s="58"/>
      <c r="G178" s="58"/>
      <c r="H178" s="58"/>
      <c r="I178" s="59"/>
      <c r="J178" s="60"/>
      <c r="K178" s="57">
        <f t="shared" ca="1" si="17"/>
        <v>167800</v>
      </c>
      <c r="P178" s="188" t="e">
        <f t="shared" si="16"/>
        <v>#N/A</v>
      </c>
      <c r="Q178" s="191" t="e">
        <f t="shared" si="14"/>
        <v>#N/A</v>
      </c>
      <c r="R178" s="191" t="e">
        <f t="shared" si="15"/>
        <v>#N/A</v>
      </c>
      <c r="S178" s="191" t="e">
        <f t="shared" si="18"/>
        <v>#N/A</v>
      </c>
      <c r="T178" s="192" t="e">
        <f>VLOOKUP(D178,'PC Receitas'!$N$4:$O$14,2,FALSE)</f>
        <v>#N/A</v>
      </c>
    </row>
    <row r="179" spans="3:20" ht="19.5" customHeight="1" thickTop="1" thickBot="1" x14ac:dyDescent="0.25">
      <c r="C179" s="58"/>
      <c r="D179" s="58"/>
      <c r="E179" s="58"/>
      <c r="F179" s="58"/>
      <c r="G179" s="58"/>
      <c r="H179" s="58"/>
      <c r="I179" s="59"/>
      <c r="J179" s="60"/>
      <c r="K179" s="57">
        <f t="shared" ca="1" si="17"/>
        <v>167800</v>
      </c>
      <c r="P179" s="188" t="e">
        <f t="shared" si="16"/>
        <v>#N/A</v>
      </c>
      <c r="Q179" s="191" t="e">
        <f t="shared" si="14"/>
        <v>#N/A</v>
      </c>
      <c r="R179" s="191" t="e">
        <f t="shared" si="15"/>
        <v>#N/A</v>
      </c>
      <c r="S179" s="191" t="e">
        <f t="shared" si="18"/>
        <v>#N/A</v>
      </c>
      <c r="T179" s="192" t="e">
        <f>VLOOKUP(D179,'PC Receitas'!$N$4:$O$14,2,FALSE)</f>
        <v>#N/A</v>
      </c>
    </row>
    <row r="180" spans="3:20" ht="19.5" customHeight="1" thickTop="1" thickBot="1" x14ac:dyDescent="0.25">
      <c r="C180" s="58"/>
      <c r="D180" s="58"/>
      <c r="E180" s="58"/>
      <c r="F180" s="58"/>
      <c r="G180" s="58"/>
      <c r="H180" s="58"/>
      <c r="I180" s="59"/>
      <c r="J180" s="60"/>
      <c r="K180" s="57">
        <f t="shared" ca="1" si="17"/>
        <v>167800</v>
      </c>
      <c r="P180" s="188" t="e">
        <f t="shared" si="16"/>
        <v>#N/A</v>
      </c>
      <c r="Q180" s="191" t="e">
        <f t="shared" si="14"/>
        <v>#N/A</v>
      </c>
      <c r="R180" s="191" t="e">
        <f t="shared" si="15"/>
        <v>#N/A</v>
      </c>
      <c r="S180" s="191" t="e">
        <f t="shared" si="18"/>
        <v>#N/A</v>
      </c>
      <c r="T180" s="192" t="e">
        <f>VLOOKUP(D180,'PC Receitas'!$N$4:$O$14,2,FALSE)</f>
        <v>#N/A</v>
      </c>
    </row>
    <row r="181" spans="3:20" ht="19.5" customHeight="1" thickTop="1" thickBot="1" x14ac:dyDescent="0.25">
      <c r="C181" s="58"/>
      <c r="D181" s="58"/>
      <c r="E181" s="58"/>
      <c r="F181" s="58"/>
      <c r="G181" s="58"/>
      <c r="H181" s="58"/>
      <c r="I181" s="59"/>
      <c r="J181" s="60"/>
      <c r="K181" s="57">
        <f t="shared" ca="1" si="17"/>
        <v>167800</v>
      </c>
      <c r="P181" s="188" t="e">
        <f t="shared" si="16"/>
        <v>#N/A</v>
      </c>
      <c r="Q181" s="191" t="e">
        <f t="shared" si="14"/>
        <v>#N/A</v>
      </c>
      <c r="R181" s="191" t="e">
        <f t="shared" si="15"/>
        <v>#N/A</v>
      </c>
      <c r="S181" s="191" t="e">
        <f t="shared" si="18"/>
        <v>#N/A</v>
      </c>
      <c r="T181" s="192" t="e">
        <f>VLOOKUP(D181,'PC Receitas'!$N$4:$O$14,2,FALSE)</f>
        <v>#N/A</v>
      </c>
    </row>
    <row r="182" spans="3:20" ht="19.5" customHeight="1" thickTop="1" thickBot="1" x14ac:dyDescent="0.25">
      <c r="C182" s="58"/>
      <c r="D182" s="58"/>
      <c r="E182" s="58"/>
      <c r="F182" s="58"/>
      <c r="G182" s="58"/>
      <c r="H182" s="58"/>
      <c r="I182" s="59"/>
      <c r="J182" s="60"/>
      <c r="K182" s="57">
        <f t="shared" ca="1" si="17"/>
        <v>167800</v>
      </c>
      <c r="P182" s="188" t="e">
        <f t="shared" si="16"/>
        <v>#N/A</v>
      </c>
      <c r="Q182" s="191" t="e">
        <f t="shared" si="14"/>
        <v>#N/A</v>
      </c>
      <c r="R182" s="191" t="e">
        <f t="shared" si="15"/>
        <v>#N/A</v>
      </c>
      <c r="S182" s="191" t="e">
        <f t="shared" si="18"/>
        <v>#N/A</v>
      </c>
      <c r="T182" s="192" t="e">
        <f>VLOOKUP(D182,'PC Receitas'!$N$4:$O$14,2,FALSE)</f>
        <v>#N/A</v>
      </c>
    </row>
    <row r="183" spans="3:20" ht="19.5" customHeight="1" thickTop="1" thickBot="1" x14ac:dyDescent="0.25">
      <c r="C183" s="58"/>
      <c r="D183" s="58"/>
      <c r="E183" s="58"/>
      <c r="F183" s="58"/>
      <c r="G183" s="58"/>
      <c r="H183" s="58"/>
      <c r="I183" s="59"/>
      <c r="J183" s="60"/>
      <c r="K183" s="57">
        <f t="shared" ca="1" si="17"/>
        <v>167800</v>
      </c>
      <c r="P183" s="188" t="e">
        <f t="shared" si="16"/>
        <v>#N/A</v>
      </c>
      <c r="Q183" s="191" t="e">
        <f t="shared" si="14"/>
        <v>#N/A</v>
      </c>
      <c r="R183" s="191" t="e">
        <f t="shared" si="15"/>
        <v>#N/A</v>
      </c>
      <c r="S183" s="191" t="e">
        <f t="shared" si="18"/>
        <v>#N/A</v>
      </c>
      <c r="T183" s="192" t="e">
        <f>VLOOKUP(D183,'PC Receitas'!$N$4:$O$14,2,FALSE)</f>
        <v>#N/A</v>
      </c>
    </row>
    <row r="184" spans="3:20" ht="19.5" customHeight="1" thickTop="1" thickBot="1" x14ac:dyDescent="0.25">
      <c r="C184" s="58"/>
      <c r="D184" s="58"/>
      <c r="E184" s="58"/>
      <c r="F184" s="58"/>
      <c r="G184" s="58"/>
      <c r="H184" s="58"/>
      <c r="I184" s="59"/>
      <c r="J184" s="60"/>
      <c r="K184" s="57">
        <f t="shared" ca="1" si="17"/>
        <v>167800</v>
      </c>
      <c r="P184" s="188" t="e">
        <f t="shared" si="16"/>
        <v>#N/A</v>
      </c>
      <c r="Q184" s="191" t="e">
        <f t="shared" si="14"/>
        <v>#N/A</v>
      </c>
      <c r="R184" s="191" t="e">
        <f t="shared" si="15"/>
        <v>#N/A</v>
      </c>
      <c r="S184" s="191" t="e">
        <f t="shared" si="18"/>
        <v>#N/A</v>
      </c>
      <c r="T184" s="192" t="e">
        <f>VLOOKUP(D184,'PC Receitas'!$N$4:$O$14,2,FALSE)</f>
        <v>#N/A</v>
      </c>
    </row>
    <row r="185" spans="3:20" ht="19.5" customHeight="1" thickTop="1" thickBot="1" x14ac:dyDescent="0.25">
      <c r="C185" s="58"/>
      <c r="D185" s="58"/>
      <c r="E185" s="58"/>
      <c r="F185" s="58"/>
      <c r="G185" s="58"/>
      <c r="H185" s="58"/>
      <c r="I185" s="59"/>
      <c r="J185" s="60"/>
      <c r="K185" s="57">
        <f t="shared" ca="1" si="17"/>
        <v>167800</v>
      </c>
      <c r="P185" s="188" t="e">
        <f t="shared" si="16"/>
        <v>#N/A</v>
      </c>
      <c r="Q185" s="191" t="e">
        <f t="shared" si="14"/>
        <v>#N/A</v>
      </c>
      <c r="R185" s="191" t="e">
        <f t="shared" si="15"/>
        <v>#N/A</v>
      </c>
      <c r="S185" s="191" t="e">
        <f t="shared" si="18"/>
        <v>#N/A</v>
      </c>
      <c r="T185" s="192" t="e">
        <f>VLOOKUP(D185,'PC Receitas'!$N$4:$O$14,2,FALSE)</f>
        <v>#N/A</v>
      </c>
    </row>
    <row r="186" spans="3:20" ht="19.5" customHeight="1" thickTop="1" thickBot="1" x14ac:dyDescent="0.25">
      <c r="C186" s="58"/>
      <c r="D186" s="58"/>
      <c r="E186" s="58"/>
      <c r="F186" s="58"/>
      <c r="G186" s="58"/>
      <c r="H186" s="58"/>
      <c r="I186" s="59"/>
      <c r="J186" s="60"/>
      <c r="K186" s="57">
        <f t="shared" ca="1" si="17"/>
        <v>167800</v>
      </c>
      <c r="P186" s="188" t="e">
        <f t="shared" si="16"/>
        <v>#N/A</v>
      </c>
      <c r="Q186" s="191" t="e">
        <f t="shared" si="14"/>
        <v>#N/A</v>
      </c>
      <c r="R186" s="191" t="e">
        <f t="shared" si="15"/>
        <v>#N/A</v>
      </c>
      <c r="S186" s="191" t="e">
        <f t="shared" si="18"/>
        <v>#N/A</v>
      </c>
      <c r="T186" s="192" t="e">
        <f>VLOOKUP(D186,'PC Receitas'!$N$4:$O$14,2,FALSE)</f>
        <v>#N/A</v>
      </c>
    </row>
    <row r="187" spans="3:20" ht="19.5" customHeight="1" thickTop="1" thickBot="1" x14ac:dyDescent="0.25">
      <c r="C187" s="58"/>
      <c r="D187" s="58"/>
      <c r="E187" s="58"/>
      <c r="F187" s="58"/>
      <c r="G187" s="58"/>
      <c r="H187" s="58"/>
      <c r="I187" s="59"/>
      <c r="J187" s="60"/>
      <c r="K187" s="57">
        <f t="shared" ca="1" si="17"/>
        <v>167800</v>
      </c>
      <c r="P187" s="188" t="e">
        <f t="shared" si="16"/>
        <v>#N/A</v>
      </c>
      <c r="Q187" s="191" t="e">
        <f t="shared" si="14"/>
        <v>#N/A</v>
      </c>
      <c r="R187" s="191" t="e">
        <f t="shared" si="15"/>
        <v>#N/A</v>
      </c>
      <c r="S187" s="191" t="e">
        <f t="shared" si="18"/>
        <v>#N/A</v>
      </c>
      <c r="T187" s="192" t="e">
        <f>VLOOKUP(D187,'PC Receitas'!$N$4:$O$14,2,FALSE)</f>
        <v>#N/A</v>
      </c>
    </row>
    <row r="188" spans="3:20" ht="19.5" customHeight="1" thickTop="1" thickBot="1" x14ac:dyDescent="0.25">
      <c r="C188" s="58"/>
      <c r="D188" s="58"/>
      <c r="E188" s="58"/>
      <c r="F188" s="58"/>
      <c r="G188" s="58"/>
      <c r="H188" s="58"/>
      <c r="I188" s="59"/>
      <c r="J188" s="60"/>
      <c r="K188" s="57">
        <f t="shared" ca="1" si="17"/>
        <v>167800</v>
      </c>
      <c r="P188" s="188" t="e">
        <f t="shared" si="16"/>
        <v>#N/A</v>
      </c>
      <c r="Q188" s="191" t="e">
        <f t="shared" si="14"/>
        <v>#N/A</v>
      </c>
      <c r="R188" s="191" t="e">
        <f t="shared" si="15"/>
        <v>#N/A</v>
      </c>
      <c r="S188" s="191" t="e">
        <f t="shared" si="18"/>
        <v>#N/A</v>
      </c>
      <c r="T188" s="192" t="e">
        <f>VLOOKUP(D188,'PC Receitas'!$N$4:$O$14,2,FALSE)</f>
        <v>#N/A</v>
      </c>
    </row>
    <row r="189" spans="3:20" ht="19.5" customHeight="1" thickTop="1" thickBot="1" x14ac:dyDescent="0.25">
      <c r="C189" s="58"/>
      <c r="D189" s="58"/>
      <c r="E189" s="58"/>
      <c r="F189" s="58"/>
      <c r="G189" s="58"/>
      <c r="H189" s="58"/>
      <c r="I189" s="59"/>
      <c r="J189" s="60"/>
      <c r="K189" s="57">
        <f t="shared" ca="1" si="17"/>
        <v>167800</v>
      </c>
      <c r="P189" s="188" t="e">
        <f t="shared" si="16"/>
        <v>#N/A</v>
      </c>
      <c r="Q189" s="191" t="e">
        <f t="shared" si="14"/>
        <v>#N/A</v>
      </c>
      <c r="R189" s="191" t="e">
        <f t="shared" si="15"/>
        <v>#N/A</v>
      </c>
      <c r="S189" s="191" t="e">
        <f t="shared" si="18"/>
        <v>#N/A</v>
      </c>
      <c r="T189" s="192" t="e">
        <f>VLOOKUP(D189,'PC Receitas'!$N$4:$O$14,2,FALSE)</f>
        <v>#N/A</v>
      </c>
    </row>
    <row r="190" spans="3:20" ht="19.5" customHeight="1" thickTop="1" thickBot="1" x14ac:dyDescent="0.25">
      <c r="C190" s="58"/>
      <c r="D190" s="58"/>
      <c r="E190" s="58"/>
      <c r="F190" s="58"/>
      <c r="G190" s="58"/>
      <c r="H190" s="58"/>
      <c r="I190" s="59"/>
      <c r="J190" s="60"/>
      <c r="K190" s="57">
        <f t="shared" ca="1" si="17"/>
        <v>167800</v>
      </c>
      <c r="P190" s="188" t="e">
        <f t="shared" si="16"/>
        <v>#N/A</v>
      </c>
      <c r="Q190" s="191" t="e">
        <f t="shared" si="14"/>
        <v>#N/A</v>
      </c>
      <c r="R190" s="191" t="e">
        <f t="shared" si="15"/>
        <v>#N/A</v>
      </c>
      <c r="S190" s="191" t="e">
        <f t="shared" si="18"/>
        <v>#N/A</v>
      </c>
      <c r="T190" s="192" t="e">
        <f>VLOOKUP(D190,'PC Receitas'!$N$4:$O$14,2,FALSE)</f>
        <v>#N/A</v>
      </c>
    </row>
    <row r="191" spans="3:20" ht="19.5" customHeight="1" thickTop="1" thickBot="1" x14ac:dyDescent="0.25">
      <c r="C191" s="58"/>
      <c r="D191" s="58"/>
      <c r="E191" s="58"/>
      <c r="F191" s="58"/>
      <c r="G191" s="58"/>
      <c r="H191" s="58"/>
      <c r="I191" s="59"/>
      <c r="J191" s="60"/>
      <c r="K191" s="57">
        <f t="shared" ca="1" si="17"/>
        <v>167800</v>
      </c>
      <c r="P191" s="188" t="e">
        <f t="shared" si="16"/>
        <v>#N/A</v>
      </c>
      <c r="Q191" s="191" t="e">
        <f t="shared" si="14"/>
        <v>#N/A</v>
      </c>
      <c r="R191" s="191" t="e">
        <f t="shared" si="15"/>
        <v>#N/A</v>
      </c>
      <c r="S191" s="191" t="e">
        <f t="shared" si="18"/>
        <v>#N/A</v>
      </c>
      <c r="T191" s="192" t="e">
        <f>VLOOKUP(D191,'PC Receitas'!$N$4:$O$14,2,FALSE)</f>
        <v>#N/A</v>
      </c>
    </row>
    <row r="192" spans="3:20" ht="19.5" customHeight="1" thickTop="1" thickBot="1" x14ac:dyDescent="0.25">
      <c r="C192" s="58"/>
      <c r="D192" s="58"/>
      <c r="E192" s="58"/>
      <c r="F192" s="58"/>
      <c r="G192" s="58"/>
      <c r="H192" s="58"/>
      <c r="I192" s="59"/>
      <c r="J192" s="60"/>
      <c r="K192" s="57">
        <f t="shared" ca="1" si="17"/>
        <v>167800</v>
      </c>
      <c r="P192" s="188" t="e">
        <f t="shared" si="16"/>
        <v>#N/A</v>
      </c>
      <c r="Q192" s="191" t="e">
        <f t="shared" si="14"/>
        <v>#N/A</v>
      </c>
      <c r="R192" s="191" t="e">
        <f t="shared" si="15"/>
        <v>#N/A</v>
      </c>
      <c r="S192" s="191" t="e">
        <f t="shared" si="18"/>
        <v>#N/A</v>
      </c>
      <c r="T192" s="192" t="e">
        <f>VLOOKUP(D192,'PC Receitas'!$N$4:$O$14,2,FALSE)</f>
        <v>#N/A</v>
      </c>
    </row>
    <row r="193" spans="3:20" ht="19.5" customHeight="1" thickTop="1" thickBot="1" x14ac:dyDescent="0.25">
      <c r="C193" s="58"/>
      <c r="D193" s="58"/>
      <c r="E193" s="58"/>
      <c r="F193" s="58"/>
      <c r="G193" s="58"/>
      <c r="H193" s="58"/>
      <c r="I193" s="59"/>
      <c r="J193" s="60"/>
      <c r="K193" s="57">
        <f t="shared" ca="1" si="17"/>
        <v>167800</v>
      </c>
      <c r="P193" s="188" t="e">
        <f t="shared" si="16"/>
        <v>#N/A</v>
      </c>
      <c r="Q193" s="191" t="e">
        <f t="shared" si="14"/>
        <v>#N/A</v>
      </c>
      <c r="R193" s="191" t="e">
        <f t="shared" si="15"/>
        <v>#N/A</v>
      </c>
      <c r="S193" s="191" t="e">
        <f t="shared" si="18"/>
        <v>#N/A</v>
      </c>
      <c r="T193" s="192" t="e">
        <f>VLOOKUP(D193,'PC Receitas'!$N$4:$O$14,2,FALSE)</f>
        <v>#N/A</v>
      </c>
    </row>
    <row r="194" spans="3:20" ht="19.5" customHeight="1" thickTop="1" thickBot="1" x14ac:dyDescent="0.25">
      <c r="C194" s="58"/>
      <c r="D194" s="58"/>
      <c r="E194" s="58"/>
      <c r="F194" s="58"/>
      <c r="G194" s="58"/>
      <c r="H194" s="58"/>
      <c r="I194" s="59"/>
      <c r="J194" s="60"/>
      <c r="K194" s="57">
        <f t="shared" ca="1" si="17"/>
        <v>167800</v>
      </c>
      <c r="P194" s="188" t="e">
        <f t="shared" si="16"/>
        <v>#N/A</v>
      </c>
      <c r="Q194" s="191" t="e">
        <f t="shared" si="14"/>
        <v>#N/A</v>
      </c>
      <c r="R194" s="191" t="e">
        <f t="shared" si="15"/>
        <v>#N/A</v>
      </c>
      <c r="S194" s="191" t="e">
        <f t="shared" si="18"/>
        <v>#N/A</v>
      </c>
      <c r="T194" s="192" t="e">
        <f>VLOOKUP(D194,'PC Receitas'!$N$4:$O$14,2,FALSE)</f>
        <v>#N/A</v>
      </c>
    </row>
    <row r="195" spans="3:20" ht="19.5" customHeight="1" thickTop="1" thickBot="1" x14ac:dyDescent="0.25">
      <c r="C195" s="58"/>
      <c r="D195" s="58"/>
      <c r="E195" s="58"/>
      <c r="F195" s="58"/>
      <c r="G195" s="58"/>
      <c r="H195" s="58"/>
      <c r="I195" s="59"/>
      <c r="J195" s="60"/>
      <c r="K195" s="57">
        <f t="shared" ca="1" si="17"/>
        <v>167800</v>
      </c>
      <c r="P195" s="188" t="e">
        <f t="shared" si="16"/>
        <v>#N/A</v>
      </c>
      <c r="Q195" s="191" t="e">
        <f t="shared" si="14"/>
        <v>#N/A</v>
      </c>
      <c r="R195" s="191" t="e">
        <f t="shared" si="15"/>
        <v>#N/A</v>
      </c>
      <c r="S195" s="191" t="e">
        <f t="shared" si="18"/>
        <v>#N/A</v>
      </c>
      <c r="T195" s="192" t="e">
        <f>VLOOKUP(D195,'PC Receitas'!$N$4:$O$14,2,FALSE)</f>
        <v>#N/A</v>
      </c>
    </row>
    <row r="196" spans="3:20" ht="19.5" customHeight="1" thickTop="1" thickBot="1" x14ac:dyDescent="0.25">
      <c r="C196" s="58"/>
      <c r="D196" s="58"/>
      <c r="E196" s="58"/>
      <c r="F196" s="58"/>
      <c r="G196" s="58"/>
      <c r="H196" s="58"/>
      <c r="I196" s="59"/>
      <c r="J196" s="60"/>
      <c r="K196" s="57">
        <f t="shared" ca="1" si="17"/>
        <v>167800</v>
      </c>
      <c r="P196" s="188" t="e">
        <f t="shared" si="16"/>
        <v>#N/A</v>
      </c>
      <c r="Q196" s="191" t="e">
        <f t="shared" si="14"/>
        <v>#N/A</v>
      </c>
      <c r="R196" s="191" t="e">
        <f t="shared" si="15"/>
        <v>#N/A</v>
      </c>
      <c r="S196" s="191" t="e">
        <f t="shared" si="18"/>
        <v>#N/A</v>
      </c>
      <c r="T196" s="192" t="e">
        <f>VLOOKUP(D196,'PC Receitas'!$N$4:$O$14,2,FALSE)</f>
        <v>#N/A</v>
      </c>
    </row>
    <row r="197" spans="3:20" ht="19.5" customHeight="1" thickTop="1" thickBot="1" x14ac:dyDescent="0.25">
      <c r="C197" s="58"/>
      <c r="D197" s="58"/>
      <c r="E197" s="58"/>
      <c r="F197" s="58"/>
      <c r="G197" s="58"/>
      <c r="H197" s="58"/>
      <c r="I197" s="59"/>
      <c r="J197" s="60"/>
      <c r="K197" s="57">
        <f t="shared" ca="1" si="17"/>
        <v>167800</v>
      </c>
      <c r="P197" s="188" t="e">
        <f t="shared" si="16"/>
        <v>#N/A</v>
      </c>
      <c r="Q197" s="191" t="e">
        <f t="shared" si="14"/>
        <v>#N/A</v>
      </c>
      <c r="R197" s="191" t="e">
        <f t="shared" si="15"/>
        <v>#N/A</v>
      </c>
      <c r="S197" s="191" t="e">
        <f t="shared" si="18"/>
        <v>#N/A</v>
      </c>
      <c r="T197" s="192" t="e">
        <f>VLOOKUP(D197,'PC Receitas'!$N$4:$O$14,2,FALSE)</f>
        <v>#N/A</v>
      </c>
    </row>
    <row r="198" spans="3:20" ht="19.5" customHeight="1" thickTop="1" thickBot="1" x14ac:dyDescent="0.25">
      <c r="C198" s="58"/>
      <c r="D198" s="58"/>
      <c r="E198" s="58"/>
      <c r="F198" s="58"/>
      <c r="G198" s="58"/>
      <c r="H198" s="58"/>
      <c r="I198" s="59"/>
      <c r="J198" s="60"/>
      <c r="K198" s="57">
        <f t="shared" ca="1" si="17"/>
        <v>167800</v>
      </c>
      <c r="P198" s="188" t="e">
        <f t="shared" si="16"/>
        <v>#N/A</v>
      </c>
      <c r="Q198" s="191" t="e">
        <f t="shared" ref="Q198:Q261" si="19">IF(T198="Despesas_de_Moradia","Despesa",IF(T198="Despesas_com_Alimentacao","Despesa",IF(T198="Despesas_com_Saude","Despesa","")))</f>
        <v>#N/A</v>
      </c>
      <c r="R198" s="191" t="e">
        <f t="shared" ref="R198:R261" si="20">IF(T198="Renda_Familiar","Receita",IF(T198="Receitas_com_Aplicacoes_Financeiras","Receita",IF(T198="Outras_Receitas","Receita","")))</f>
        <v>#N/A</v>
      </c>
      <c r="S198" s="191" t="e">
        <f t="shared" si="18"/>
        <v>#N/A</v>
      </c>
      <c r="T198" s="192" t="e">
        <f>VLOOKUP(D198,'PC Receitas'!$N$4:$O$14,2,FALSE)</f>
        <v>#N/A</v>
      </c>
    </row>
    <row r="199" spans="3:20" ht="19.5" customHeight="1" thickTop="1" thickBot="1" x14ac:dyDescent="0.25">
      <c r="C199" s="58"/>
      <c r="D199" s="58"/>
      <c r="E199" s="58"/>
      <c r="F199" s="58"/>
      <c r="G199" s="58"/>
      <c r="H199" s="58"/>
      <c r="I199" s="59"/>
      <c r="J199" s="60"/>
      <c r="K199" s="57">
        <f t="shared" ca="1" si="17"/>
        <v>167800</v>
      </c>
      <c r="P199" s="188" t="e">
        <f t="shared" si="16"/>
        <v>#N/A</v>
      </c>
      <c r="Q199" s="191" t="e">
        <f t="shared" si="19"/>
        <v>#N/A</v>
      </c>
      <c r="R199" s="191" t="e">
        <f t="shared" si="20"/>
        <v>#N/A</v>
      </c>
      <c r="S199" s="191" t="e">
        <f t="shared" si="18"/>
        <v>#N/A</v>
      </c>
      <c r="T199" s="192" t="e">
        <f>VLOOKUP(D199,'PC Receitas'!$N$4:$O$14,2,FALSE)</f>
        <v>#N/A</v>
      </c>
    </row>
    <row r="200" spans="3:20" ht="19.5" customHeight="1" thickTop="1" thickBot="1" x14ac:dyDescent="0.25">
      <c r="C200" s="58"/>
      <c r="D200" s="58"/>
      <c r="E200" s="58"/>
      <c r="F200" s="58"/>
      <c r="G200" s="58"/>
      <c r="H200" s="58"/>
      <c r="I200" s="59"/>
      <c r="J200" s="60"/>
      <c r="K200" s="57">
        <f t="shared" ca="1" si="17"/>
        <v>167800</v>
      </c>
      <c r="P200" s="188" t="e">
        <f t="shared" si="16"/>
        <v>#N/A</v>
      </c>
      <c r="Q200" s="191" t="e">
        <f t="shared" si="19"/>
        <v>#N/A</v>
      </c>
      <c r="R200" s="191" t="e">
        <f t="shared" si="20"/>
        <v>#N/A</v>
      </c>
      <c r="S200" s="191" t="e">
        <f t="shared" si="18"/>
        <v>#N/A</v>
      </c>
      <c r="T200" s="192" t="e">
        <f>VLOOKUP(D200,'PC Receitas'!$N$4:$O$14,2,FALSE)</f>
        <v>#N/A</v>
      </c>
    </row>
    <row r="201" spans="3:20" ht="19.5" customHeight="1" thickTop="1" thickBot="1" x14ac:dyDescent="0.25">
      <c r="C201" s="58"/>
      <c r="D201" s="58"/>
      <c r="E201" s="58"/>
      <c r="F201" s="58"/>
      <c r="G201" s="58"/>
      <c r="H201" s="58"/>
      <c r="I201" s="59"/>
      <c r="J201" s="60"/>
      <c r="K201" s="57">
        <f t="shared" ca="1" si="17"/>
        <v>167800</v>
      </c>
      <c r="P201" s="188" t="e">
        <f t="shared" si="16"/>
        <v>#N/A</v>
      </c>
      <c r="Q201" s="191" t="e">
        <f t="shared" si="19"/>
        <v>#N/A</v>
      </c>
      <c r="R201" s="191" t="e">
        <f t="shared" si="20"/>
        <v>#N/A</v>
      </c>
      <c r="S201" s="191" t="e">
        <f t="shared" si="18"/>
        <v>#N/A</v>
      </c>
      <c r="T201" s="192" t="e">
        <f>VLOOKUP(D201,'PC Receitas'!$N$4:$O$14,2,FALSE)</f>
        <v>#N/A</v>
      </c>
    </row>
    <row r="202" spans="3:20" ht="19.5" customHeight="1" thickTop="1" thickBot="1" x14ac:dyDescent="0.25">
      <c r="C202" s="58"/>
      <c r="D202" s="58"/>
      <c r="E202" s="58"/>
      <c r="F202" s="58"/>
      <c r="G202" s="58"/>
      <c r="H202" s="58"/>
      <c r="I202" s="59"/>
      <c r="J202" s="60"/>
      <c r="K202" s="57">
        <f t="shared" ca="1" si="17"/>
        <v>167800</v>
      </c>
      <c r="P202" s="188" t="e">
        <f t="shared" si="16"/>
        <v>#N/A</v>
      </c>
      <c r="Q202" s="191" t="e">
        <f t="shared" si="19"/>
        <v>#N/A</v>
      </c>
      <c r="R202" s="191" t="e">
        <f t="shared" si="20"/>
        <v>#N/A</v>
      </c>
      <c r="S202" s="191" t="e">
        <f t="shared" si="18"/>
        <v>#N/A</v>
      </c>
      <c r="T202" s="192" t="e">
        <f>VLOOKUP(D202,'PC Receitas'!$N$4:$O$14,2,FALSE)</f>
        <v>#N/A</v>
      </c>
    </row>
    <row r="203" spans="3:20" ht="19.5" customHeight="1" thickTop="1" thickBot="1" x14ac:dyDescent="0.25">
      <c r="C203" s="58"/>
      <c r="D203" s="58"/>
      <c r="E203" s="58"/>
      <c r="F203" s="58"/>
      <c r="G203" s="58"/>
      <c r="H203" s="58"/>
      <c r="I203" s="59"/>
      <c r="J203" s="60"/>
      <c r="K203" s="57">
        <f t="shared" ca="1" si="17"/>
        <v>167800</v>
      </c>
      <c r="P203" s="188" t="e">
        <f t="shared" si="16"/>
        <v>#N/A</v>
      </c>
      <c r="Q203" s="191" t="e">
        <f t="shared" si="19"/>
        <v>#N/A</v>
      </c>
      <c r="R203" s="191" t="e">
        <f t="shared" si="20"/>
        <v>#N/A</v>
      </c>
      <c r="S203" s="191" t="e">
        <f t="shared" si="18"/>
        <v>#N/A</v>
      </c>
      <c r="T203" s="192" t="e">
        <f>VLOOKUP(D203,'PC Receitas'!$N$4:$O$14,2,FALSE)</f>
        <v>#N/A</v>
      </c>
    </row>
    <row r="204" spans="3:20" ht="19.5" customHeight="1" thickTop="1" thickBot="1" x14ac:dyDescent="0.25">
      <c r="C204" s="58"/>
      <c r="D204" s="58"/>
      <c r="E204" s="58"/>
      <c r="F204" s="58"/>
      <c r="G204" s="58"/>
      <c r="H204" s="58"/>
      <c r="I204" s="59"/>
      <c r="J204" s="60"/>
      <c r="K204" s="57">
        <f t="shared" ca="1" si="17"/>
        <v>167800</v>
      </c>
      <c r="P204" s="188" t="e">
        <f t="shared" si="16"/>
        <v>#N/A</v>
      </c>
      <c r="Q204" s="191" t="e">
        <f t="shared" si="19"/>
        <v>#N/A</v>
      </c>
      <c r="R204" s="191" t="e">
        <f t="shared" si="20"/>
        <v>#N/A</v>
      </c>
      <c r="S204" s="191" t="e">
        <f t="shared" si="18"/>
        <v>#N/A</v>
      </c>
      <c r="T204" s="192" t="e">
        <f>VLOOKUP(D204,'PC Receitas'!$N$4:$O$14,2,FALSE)</f>
        <v>#N/A</v>
      </c>
    </row>
    <row r="205" spans="3:20" ht="19.5" customHeight="1" thickTop="1" thickBot="1" x14ac:dyDescent="0.25">
      <c r="C205" s="58"/>
      <c r="D205" s="58"/>
      <c r="E205" s="58"/>
      <c r="F205" s="58"/>
      <c r="G205" s="58"/>
      <c r="H205" s="58"/>
      <c r="I205" s="59"/>
      <c r="J205" s="60"/>
      <c r="K205" s="57">
        <f t="shared" ca="1" si="17"/>
        <v>167800</v>
      </c>
      <c r="P205" s="188" t="e">
        <f t="shared" si="16"/>
        <v>#N/A</v>
      </c>
      <c r="Q205" s="191" t="e">
        <f t="shared" si="19"/>
        <v>#N/A</v>
      </c>
      <c r="R205" s="191" t="e">
        <f t="shared" si="20"/>
        <v>#N/A</v>
      </c>
      <c r="S205" s="191" t="e">
        <f t="shared" si="18"/>
        <v>#N/A</v>
      </c>
      <c r="T205" s="192" t="e">
        <f>VLOOKUP(D205,'PC Receitas'!$N$4:$O$14,2,FALSE)</f>
        <v>#N/A</v>
      </c>
    </row>
    <row r="206" spans="3:20" ht="19.5" customHeight="1" thickTop="1" thickBot="1" x14ac:dyDescent="0.25">
      <c r="C206" s="58"/>
      <c r="D206" s="58"/>
      <c r="E206" s="58"/>
      <c r="F206" s="58"/>
      <c r="G206" s="58"/>
      <c r="H206" s="58"/>
      <c r="I206" s="59"/>
      <c r="J206" s="60"/>
      <c r="K206" s="57">
        <f t="shared" ca="1" si="17"/>
        <v>167800</v>
      </c>
      <c r="P206" s="188" t="e">
        <f t="shared" si="16"/>
        <v>#N/A</v>
      </c>
      <c r="Q206" s="191" t="e">
        <f t="shared" si="19"/>
        <v>#N/A</v>
      </c>
      <c r="R206" s="191" t="e">
        <f t="shared" si="20"/>
        <v>#N/A</v>
      </c>
      <c r="S206" s="191" t="e">
        <f t="shared" si="18"/>
        <v>#N/A</v>
      </c>
      <c r="T206" s="192" t="e">
        <f>VLOOKUP(D206,'PC Receitas'!$N$4:$O$14,2,FALSE)</f>
        <v>#N/A</v>
      </c>
    </row>
    <row r="207" spans="3:20" ht="19.5" customHeight="1" thickTop="1" thickBot="1" x14ac:dyDescent="0.25">
      <c r="C207" s="58"/>
      <c r="D207" s="58"/>
      <c r="E207" s="58"/>
      <c r="F207" s="58"/>
      <c r="G207" s="58"/>
      <c r="H207" s="58"/>
      <c r="I207" s="59"/>
      <c r="J207" s="60"/>
      <c r="K207" s="57">
        <f t="shared" ca="1" si="17"/>
        <v>167800</v>
      </c>
      <c r="P207" s="188" t="e">
        <f t="shared" si="16"/>
        <v>#N/A</v>
      </c>
      <c r="Q207" s="191" t="e">
        <f t="shared" si="19"/>
        <v>#N/A</v>
      </c>
      <c r="R207" s="191" t="e">
        <f t="shared" si="20"/>
        <v>#N/A</v>
      </c>
      <c r="S207" s="191" t="e">
        <f t="shared" si="18"/>
        <v>#N/A</v>
      </c>
      <c r="T207" s="192" t="e">
        <f>VLOOKUP(D207,'PC Receitas'!$N$4:$O$14,2,FALSE)</f>
        <v>#N/A</v>
      </c>
    </row>
    <row r="208" spans="3:20" ht="19.5" customHeight="1" thickTop="1" thickBot="1" x14ac:dyDescent="0.25">
      <c r="C208" s="58"/>
      <c r="D208" s="58"/>
      <c r="E208" s="58"/>
      <c r="F208" s="58"/>
      <c r="G208" s="58"/>
      <c r="H208" s="58"/>
      <c r="I208" s="59"/>
      <c r="J208" s="60"/>
      <c r="K208" s="57">
        <f t="shared" ca="1" si="17"/>
        <v>167800</v>
      </c>
      <c r="P208" s="188" t="e">
        <f t="shared" ref="P208:P271" si="21">IF(T208="Despesas_com_Transportes","Despesa",IF(T208="Despesas_com_Lazer_e_Informacao","Despesa",IF(T208="Outras_Despesas","Despesa",IF(T208="Imposto_de_Renda","Despesa",IF(T208="Investimentos_Bens","Despesa","")))))</f>
        <v>#N/A</v>
      </c>
      <c r="Q208" s="191" t="e">
        <f t="shared" si="19"/>
        <v>#N/A</v>
      </c>
      <c r="R208" s="191" t="e">
        <f t="shared" si="20"/>
        <v>#N/A</v>
      </c>
      <c r="S208" s="191" t="e">
        <f t="shared" si="18"/>
        <v>#N/A</v>
      </c>
      <c r="T208" s="192" t="e">
        <f>VLOOKUP(D208,'PC Receitas'!$N$4:$O$14,2,FALSE)</f>
        <v>#N/A</v>
      </c>
    </row>
    <row r="209" spans="3:20" ht="19.5" customHeight="1" thickTop="1" thickBot="1" x14ac:dyDescent="0.25">
      <c r="C209" s="58"/>
      <c r="D209" s="58"/>
      <c r="E209" s="58"/>
      <c r="F209" s="58"/>
      <c r="G209" s="58"/>
      <c r="H209" s="58"/>
      <c r="I209" s="59"/>
      <c r="J209" s="60"/>
      <c r="K209" s="57">
        <f t="shared" ca="1" si="17"/>
        <v>167800</v>
      </c>
      <c r="P209" s="188" t="e">
        <f t="shared" si="21"/>
        <v>#N/A</v>
      </c>
      <c r="Q209" s="191" t="e">
        <f t="shared" si="19"/>
        <v>#N/A</v>
      </c>
      <c r="R209" s="191" t="e">
        <f t="shared" si="20"/>
        <v>#N/A</v>
      </c>
      <c r="S209" s="191" t="e">
        <f t="shared" si="18"/>
        <v>#N/A</v>
      </c>
      <c r="T209" s="192" t="e">
        <f>VLOOKUP(D209,'PC Receitas'!$N$4:$O$14,2,FALSE)</f>
        <v>#N/A</v>
      </c>
    </row>
    <row r="210" spans="3:20" ht="19.5" customHeight="1" thickTop="1" thickBot="1" x14ac:dyDescent="0.25">
      <c r="C210" s="58"/>
      <c r="D210" s="58"/>
      <c r="E210" s="58"/>
      <c r="F210" s="58"/>
      <c r="G210" s="58"/>
      <c r="H210" s="58"/>
      <c r="I210" s="59"/>
      <c r="J210" s="60"/>
      <c r="K210" s="57">
        <f t="shared" ca="1" si="17"/>
        <v>167800</v>
      </c>
      <c r="P210" s="188" t="e">
        <f t="shared" si="21"/>
        <v>#N/A</v>
      </c>
      <c r="Q210" s="191" t="e">
        <f t="shared" si="19"/>
        <v>#N/A</v>
      </c>
      <c r="R210" s="191" t="e">
        <f t="shared" si="20"/>
        <v>#N/A</v>
      </c>
      <c r="S210" s="191" t="e">
        <f t="shared" si="18"/>
        <v>#N/A</v>
      </c>
      <c r="T210" s="192"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167800</v>
      </c>
      <c r="P211" s="188" t="e">
        <f t="shared" si="21"/>
        <v>#N/A</v>
      </c>
      <c r="Q211" s="191" t="e">
        <f t="shared" si="19"/>
        <v>#N/A</v>
      </c>
      <c r="R211" s="191" t="e">
        <f t="shared" si="20"/>
        <v>#N/A</v>
      </c>
      <c r="S211" s="191" t="e">
        <f t="shared" si="18"/>
        <v>#N/A</v>
      </c>
      <c r="T211" s="192" t="e">
        <f>VLOOKUP(D211,'PC Receitas'!$N$4:$O$14,2,FALSE)</f>
        <v>#N/A</v>
      </c>
    </row>
    <row r="212" spans="3:20" ht="19.5" customHeight="1" thickTop="1" thickBot="1" x14ac:dyDescent="0.25">
      <c r="C212" s="58"/>
      <c r="D212" s="58"/>
      <c r="E212" s="58"/>
      <c r="F212" s="58"/>
      <c r="G212" s="58"/>
      <c r="H212" s="58"/>
      <c r="I212" s="59"/>
      <c r="J212" s="60"/>
      <c r="K212" s="57">
        <f t="shared" ca="1" si="22"/>
        <v>167800</v>
      </c>
      <c r="P212" s="188" t="e">
        <f t="shared" si="21"/>
        <v>#N/A</v>
      </c>
      <c r="Q212" s="191" t="e">
        <f t="shared" si="19"/>
        <v>#N/A</v>
      </c>
      <c r="R212" s="191" t="e">
        <f t="shared" si="20"/>
        <v>#N/A</v>
      </c>
      <c r="S212" s="191" t="e">
        <f t="shared" ref="S212:S275" si="23">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ca="1" si="22"/>
        <v>167800</v>
      </c>
      <c r="P213" s="188" t="e">
        <f t="shared" si="21"/>
        <v>#N/A</v>
      </c>
      <c r="Q213" s="191" t="e">
        <f t="shared" si="19"/>
        <v>#N/A</v>
      </c>
      <c r="R213" s="191" t="e">
        <f t="shared" si="20"/>
        <v>#N/A</v>
      </c>
      <c r="S213" s="191" t="e">
        <f t="shared" si="23"/>
        <v>#N/A</v>
      </c>
      <c r="T213" s="192" t="e">
        <f>VLOOKUP(D213,'PC Receitas'!$N$4:$O$14,2,FALSE)</f>
        <v>#N/A</v>
      </c>
    </row>
    <row r="214" spans="3:20" ht="19.5" customHeight="1" thickTop="1" thickBot="1" x14ac:dyDescent="0.25">
      <c r="C214" s="58"/>
      <c r="D214" s="58"/>
      <c r="E214" s="58"/>
      <c r="F214" s="58"/>
      <c r="G214" s="58"/>
      <c r="H214" s="58"/>
      <c r="I214" s="59"/>
      <c r="J214" s="60"/>
      <c r="K214" s="57">
        <f t="shared" ca="1" si="22"/>
        <v>167800</v>
      </c>
      <c r="P214" s="188" t="e">
        <f t="shared" si="21"/>
        <v>#N/A</v>
      </c>
      <c r="Q214" s="191" t="e">
        <f t="shared" si="19"/>
        <v>#N/A</v>
      </c>
      <c r="R214" s="191" t="e">
        <f t="shared" si="20"/>
        <v>#N/A</v>
      </c>
      <c r="S214" s="191" t="e">
        <f t="shared" si="23"/>
        <v>#N/A</v>
      </c>
      <c r="T214" s="192" t="e">
        <f>VLOOKUP(D214,'PC Receitas'!$N$4:$O$14,2,FALSE)</f>
        <v>#N/A</v>
      </c>
    </row>
    <row r="215" spans="3:20" ht="19.5" customHeight="1" thickTop="1" thickBot="1" x14ac:dyDescent="0.25">
      <c r="C215" s="58"/>
      <c r="D215" s="58"/>
      <c r="E215" s="58"/>
      <c r="F215" s="58"/>
      <c r="G215" s="58"/>
      <c r="H215" s="58"/>
      <c r="I215" s="59"/>
      <c r="J215" s="60"/>
      <c r="K215" s="57">
        <f t="shared" ca="1" si="22"/>
        <v>167800</v>
      </c>
      <c r="P215" s="188" t="e">
        <f t="shared" si="21"/>
        <v>#N/A</v>
      </c>
      <c r="Q215" s="191" t="e">
        <f t="shared" si="19"/>
        <v>#N/A</v>
      </c>
      <c r="R215" s="191" t="e">
        <f t="shared" si="20"/>
        <v>#N/A</v>
      </c>
      <c r="S215" s="191" t="e">
        <f t="shared" si="23"/>
        <v>#N/A</v>
      </c>
      <c r="T215" s="192" t="e">
        <f>VLOOKUP(D215,'PC Receitas'!$N$4:$O$14,2,FALSE)</f>
        <v>#N/A</v>
      </c>
    </row>
    <row r="216" spans="3:20" ht="19.5" customHeight="1" thickTop="1" thickBot="1" x14ac:dyDescent="0.25">
      <c r="C216" s="58"/>
      <c r="D216" s="58"/>
      <c r="E216" s="58"/>
      <c r="F216" s="58"/>
      <c r="G216" s="58"/>
      <c r="H216" s="58"/>
      <c r="I216" s="59"/>
      <c r="J216" s="60"/>
      <c r="K216" s="57">
        <f t="shared" ca="1" si="22"/>
        <v>167800</v>
      </c>
      <c r="P216" s="188" t="e">
        <f t="shared" si="21"/>
        <v>#N/A</v>
      </c>
      <c r="Q216" s="191" t="e">
        <f t="shared" si="19"/>
        <v>#N/A</v>
      </c>
      <c r="R216" s="191" t="e">
        <f t="shared" si="20"/>
        <v>#N/A</v>
      </c>
      <c r="S216" s="191" t="e">
        <f t="shared" si="23"/>
        <v>#N/A</v>
      </c>
      <c r="T216" s="192" t="e">
        <f>VLOOKUP(D216,'PC Receitas'!$N$4:$O$14,2,FALSE)</f>
        <v>#N/A</v>
      </c>
    </row>
    <row r="217" spans="3:20" ht="19.5" customHeight="1" thickTop="1" thickBot="1" x14ac:dyDescent="0.25">
      <c r="C217" s="58"/>
      <c r="D217" s="58"/>
      <c r="E217" s="58"/>
      <c r="F217" s="58"/>
      <c r="G217" s="58"/>
      <c r="H217" s="58"/>
      <c r="I217" s="59"/>
      <c r="J217" s="60"/>
      <c r="K217" s="57">
        <f t="shared" ca="1" si="22"/>
        <v>167800</v>
      </c>
      <c r="P217" s="188" t="e">
        <f t="shared" si="21"/>
        <v>#N/A</v>
      </c>
      <c r="Q217" s="191" t="e">
        <f t="shared" si="19"/>
        <v>#N/A</v>
      </c>
      <c r="R217" s="191" t="e">
        <f t="shared" si="20"/>
        <v>#N/A</v>
      </c>
      <c r="S217" s="191" t="e">
        <f t="shared" si="23"/>
        <v>#N/A</v>
      </c>
      <c r="T217" s="192" t="e">
        <f>VLOOKUP(D217,'PC Receitas'!$N$4:$O$14,2,FALSE)</f>
        <v>#N/A</v>
      </c>
    </row>
    <row r="218" spans="3:20" ht="19.5" customHeight="1" thickTop="1" thickBot="1" x14ac:dyDescent="0.25">
      <c r="C218" s="58"/>
      <c r="D218" s="58"/>
      <c r="E218" s="58"/>
      <c r="F218" s="58"/>
      <c r="G218" s="58"/>
      <c r="H218" s="58"/>
      <c r="I218" s="59"/>
      <c r="J218" s="60"/>
      <c r="K218" s="57">
        <f t="shared" ca="1" si="22"/>
        <v>167800</v>
      </c>
      <c r="P218" s="188" t="e">
        <f t="shared" si="21"/>
        <v>#N/A</v>
      </c>
      <c r="Q218" s="191" t="e">
        <f t="shared" si="19"/>
        <v>#N/A</v>
      </c>
      <c r="R218" s="191" t="e">
        <f t="shared" si="20"/>
        <v>#N/A</v>
      </c>
      <c r="S218" s="191" t="e">
        <f t="shared" si="23"/>
        <v>#N/A</v>
      </c>
      <c r="T218" s="192" t="e">
        <f>VLOOKUP(D218,'PC Receitas'!$N$4:$O$14,2,FALSE)</f>
        <v>#N/A</v>
      </c>
    </row>
    <row r="219" spans="3:20" ht="19.5" customHeight="1" thickTop="1" thickBot="1" x14ac:dyDescent="0.25">
      <c r="C219" s="58"/>
      <c r="D219" s="58"/>
      <c r="E219" s="58"/>
      <c r="F219" s="58"/>
      <c r="G219" s="58"/>
      <c r="H219" s="58"/>
      <c r="I219" s="59"/>
      <c r="J219" s="60"/>
      <c r="K219" s="57">
        <f t="shared" ca="1" si="22"/>
        <v>167800</v>
      </c>
      <c r="P219" s="188" t="e">
        <f t="shared" si="21"/>
        <v>#N/A</v>
      </c>
      <c r="Q219" s="191" t="e">
        <f t="shared" si="19"/>
        <v>#N/A</v>
      </c>
      <c r="R219" s="191" t="e">
        <f t="shared" si="20"/>
        <v>#N/A</v>
      </c>
      <c r="S219" s="191" t="e">
        <f t="shared" si="23"/>
        <v>#N/A</v>
      </c>
      <c r="T219" s="192" t="e">
        <f>VLOOKUP(D219,'PC Receitas'!$N$4:$O$14,2,FALSE)</f>
        <v>#N/A</v>
      </c>
    </row>
    <row r="220" spans="3:20" ht="19.5" customHeight="1" thickTop="1" thickBot="1" x14ac:dyDescent="0.25">
      <c r="C220" s="58"/>
      <c r="D220" s="58"/>
      <c r="E220" s="58"/>
      <c r="F220" s="58"/>
      <c r="G220" s="58"/>
      <c r="H220" s="58"/>
      <c r="I220" s="59"/>
      <c r="J220" s="60"/>
      <c r="K220" s="57">
        <f t="shared" ca="1" si="22"/>
        <v>167800</v>
      </c>
      <c r="P220" s="188" t="e">
        <f t="shared" si="21"/>
        <v>#N/A</v>
      </c>
      <c r="Q220" s="191" t="e">
        <f t="shared" si="19"/>
        <v>#N/A</v>
      </c>
      <c r="R220" s="191" t="e">
        <f t="shared" si="20"/>
        <v>#N/A</v>
      </c>
      <c r="S220" s="191" t="e">
        <f t="shared" si="23"/>
        <v>#N/A</v>
      </c>
      <c r="T220" s="192" t="e">
        <f>VLOOKUP(D220,'PC Receitas'!$N$4:$O$14,2,FALSE)</f>
        <v>#N/A</v>
      </c>
    </row>
    <row r="221" spans="3:20" ht="19.5" customHeight="1" thickTop="1" thickBot="1" x14ac:dyDescent="0.25">
      <c r="C221" s="58"/>
      <c r="D221" s="58"/>
      <c r="E221" s="58"/>
      <c r="F221" s="58"/>
      <c r="G221" s="58"/>
      <c r="H221" s="58"/>
      <c r="I221" s="59"/>
      <c r="J221" s="60"/>
      <c r="K221" s="57">
        <f t="shared" ca="1" si="22"/>
        <v>167800</v>
      </c>
      <c r="P221" s="188" t="e">
        <f t="shared" si="21"/>
        <v>#N/A</v>
      </c>
      <c r="Q221" s="191" t="e">
        <f t="shared" si="19"/>
        <v>#N/A</v>
      </c>
      <c r="R221" s="191" t="e">
        <f t="shared" si="20"/>
        <v>#N/A</v>
      </c>
      <c r="S221" s="191" t="e">
        <f t="shared" si="23"/>
        <v>#N/A</v>
      </c>
      <c r="T221" s="192" t="e">
        <f>VLOOKUP(D221,'PC Receitas'!$N$4:$O$14,2,FALSE)</f>
        <v>#N/A</v>
      </c>
    </row>
    <row r="222" spans="3:20" ht="19.5" customHeight="1" thickTop="1" thickBot="1" x14ac:dyDescent="0.25">
      <c r="C222" s="58"/>
      <c r="D222" s="58"/>
      <c r="E222" s="58"/>
      <c r="F222" s="58"/>
      <c r="G222" s="58"/>
      <c r="H222" s="58"/>
      <c r="I222" s="59"/>
      <c r="J222" s="60"/>
      <c r="K222" s="57">
        <f t="shared" ca="1" si="22"/>
        <v>167800</v>
      </c>
      <c r="P222" s="188" t="e">
        <f t="shared" si="21"/>
        <v>#N/A</v>
      </c>
      <c r="Q222" s="191" t="e">
        <f t="shared" si="19"/>
        <v>#N/A</v>
      </c>
      <c r="R222" s="191" t="e">
        <f t="shared" si="20"/>
        <v>#N/A</v>
      </c>
      <c r="S222" s="191" t="e">
        <f t="shared" si="23"/>
        <v>#N/A</v>
      </c>
      <c r="T222" s="192" t="e">
        <f>VLOOKUP(D222,'PC Receitas'!$N$4:$O$14,2,FALSE)</f>
        <v>#N/A</v>
      </c>
    </row>
    <row r="223" spans="3:20" ht="19.5" customHeight="1" thickTop="1" thickBot="1" x14ac:dyDescent="0.25">
      <c r="C223" s="58"/>
      <c r="D223" s="58"/>
      <c r="E223" s="58"/>
      <c r="F223" s="58"/>
      <c r="G223" s="58"/>
      <c r="H223" s="58"/>
      <c r="I223" s="59"/>
      <c r="J223" s="60"/>
      <c r="K223" s="57">
        <f t="shared" ca="1" si="22"/>
        <v>167800</v>
      </c>
      <c r="P223" s="188" t="e">
        <f t="shared" si="21"/>
        <v>#N/A</v>
      </c>
      <c r="Q223" s="191" t="e">
        <f t="shared" si="19"/>
        <v>#N/A</v>
      </c>
      <c r="R223" s="191" t="e">
        <f t="shared" si="20"/>
        <v>#N/A</v>
      </c>
      <c r="S223" s="191" t="e">
        <f t="shared" si="23"/>
        <v>#N/A</v>
      </c>
      <c r="T223" s="192" t="e">
        <f>VLOOKUP(D223,'PC Receitas'!$N$4:$O$14,2,FALSE)</f>
        <v>#N/A</v>
      </c>
    </row>
    <row r="224" spans="3:20" ht="19.5" customHeight="1" thickTop="1" thickBot="1" x14ac:dyDescent="0.25">
      <c r="C224" s="58"/>
      <c r="D224" s="58"/>
      <c r="E224" s="58"/>
      <c r="F224" s="58"/>
      <c r="G224" s="58"/>
      <c r="H224" s="58"/>
      <c r="I224" s="59"/>
      <c r="J224" s="60"/>
      <c r="K224" s="57">
        <f t="shared" ca="1" si="22"/>
        <v>167800</v>
      </c>
      <c r="P224" s="188" t="e">
        <f t="shared" si="21"/>
        <v>#N/A</v>
      </c>
      <c r="Q224" s="191" t="e">
        <f t="shared" si="19"/>
        <v>#N/A</v>
      </c>
      <c r="R224" s="191" t="e">
        <f t="shared" si="20"/>
        <v>#N/A</v>
      </c>
      <c r="S224" s="191" t="e">
        <f t="shared" si="23"/>
        <v>#N/A</v>
      </c>
      <c r="T224" s="192" t="e">
        <f>VLOOKUP(D224,'PC Receitas'!$N$4:$O$14,2,FALSE)</f>
        <v>#N/A</v>
      </c>
    </row>
    <row r="225" spans="3:20" ht="19.5" customHeight="1" thickTop="1" thickBot="1" x14ac:dyDescent="0.25">
      <c r="C225" s="58"/>
      <c r="D225" s="58"/>
      <c r="E225" s="58"/>
      <c r="F225" s="58"/>
      <c r="G225" s="58"/>
      <c r="H225" s="58"/>
      <c r="I225" s="59"/>
      <c r="J225" s="60"/>
      <c r="K225" s="57">
        <f t="shared" ca="1" si="22"/>
        <v>167800</v>
      </c>
      <c r="P225" s="188" t="e">
        <f t="shared" si="21"/>
        <v>#N/A</v>
      </c>
      <c r="Q225" s="191" t="e">
        <f t="shared" si="19"/>
        <v>#N/A</v>
      </c>
      <c r="R225" s="191" t="e">
        <f t="shared" si="20"/>
        <v>#N/A</v>
      </c>
      <c r="S225" s="191" t="e">
        <f t="shared" si="23"/>
        <v>#N/A</v>
      </c>
      <c r="T225" s="192" t="e">
        <f>VLOOKUP(D225,'PC Receitas'!$N$4:$O$14,2,FALSE)</f>
        <v>#N/A</v>
      </c>
    </row>
    <row r="226" spans="3:20" ht="19.5" customHeight="1" thickTop="1" thickBot="1" x14ac:dyDescent="0.25">
      <c r="C226" s="58"/>
      <c r="D226" s="58"/>
      <c r="E226" s="58"/>
      <c r="F226" s="58"/>
      <c r="G226" s="58"/>
      <c r="H226" s="58"/>
      <c r="I226" s="59"/>
      <c r="J226" s="60"/>
      <c r="K226" s="57">
        <f t="shared" ca="1" si="22"/>
        <v>167800</v>
      </c>
      <c r="P226" s="188" t="e">
        <f t="shared" si="21"/>
        <v>#N/A</v>
      </c>
      <c r="Q226" s="191" t="e">
        <f t="shared" si="19"/>
        <v>#N/A</v>
      </c>
      <c r="R226" s="191" t="e">
        <f t="shared" si="20"/>
        <v>#N/A</v>
      </c>
      <c r="S226" s="191" t="e">
        <f t="shared" si="23"/>
        <v>#N/A</v>
      </c>
      <c r="T226" s="192" t="e">
        <f>VLOOKUP(D226,'PC Receitas'!$N$4:$O$14,2,FALSE)</f>
        <v>#N/A</v>
      </c>
    </row>
    <row r="227" spans="3:20" ht="19.5" customHeight="1" thickTop="1" thickBot="1" x14ac:dyDescent="0.25">
      <c r="C227" s="58"/>
      <c r="D227" s="58"/>
      <c r="E227" s="58"/>
      <c r="F227" s="58"/>
      <c r="G227" s="58"/>
      <c r="H227" s="58"/>
      <c r="I227" s="59"/>
      <c r="J227" s="60"/>
      <c r="K227" s="57">
        <f t="shared" ca="1" si="22"/>
        <v>167800</v>
      </c>
      <c r="P227" s="188" t="e">
        <f t="shared" si="21"/>
        <v>#N/A</v>
      </c>
      <c r="Q227" s="191" t="e">
        <f t="shared" si="19"/>
        <v>#N/A</v>
      </c>
      <c r="R227" s="191" t="e">
        <f t="shared" si="20"/>
        <v>#N/A</v>
      </c>
      <c r="S227" s="191" t="e">
        <f t="shared" si="23"/>
        <v>#N/A</v>
      </c>
      <c r="T227" s="192" t="e">
        <f>VLOOKUP(D227,'PC Receitas'!$N$4:$O$14,2,FALSE)</f>
        <v>#N/A</v>
      </c>
    </row>
    <row r="228" spans="3:20" ht="19.5" customHeight="1" thickTop="1" thickBot="1" x14ac:dyDescent="0.25">
      <c r="C228" s="58"/>
      <c r="D228" s="58"/>
      <c r="E228" s="58"/>
      <c r="F228" s="58"/>
      <c r="G228" s="58"/>
      <c r="H228" s="58"/>
      <c r="I228" s="59"/>
      <c r="J228" s="60"/>
      <c r="K228" s="57">
        <f t="shared" ca="1" si="22"/>
        <v>167800</v>
      </c>
      <c r="P228" s="188" t="e">
        <f t="shared" si="21"/>
        <v>#N/A</v>
      </c>
      <c r="Q228" s="191" t="e">
        <f t="shared" si="19"/>
        <v>#N/A</v>
      </c>
      <c r="R228" s="191" t="e">
        <f t="shared" si="20"/>
        <v>#N/A</v>
      </c>
      <c r="S228" s="191" t="e">
        <f t="shared" si="23"/>
        <v>#N/A</v>
      </c>
      <c r="T228" s="192" t="e">
        <f>VLOOKUP(D228,'PC Receitas'!$N$4:$O$14,2,FALSE)</f>
        <v>#N/A</v>
      </c>
    </row>
    <row r="229" spans="3:20" ht="19.5" customHeight="1" thickTop="1" thickBot="1" x14ac:dyDescent="0.25">
      <c r="C229" s="58"/>
      <c r="D229" s="58"/>
      <c r="E229" s="58"/>
      <c r="F229" s="58"/>
      <c r="G229" s="58"/>
      <c r="H229" s="58"/>
      <c r="I229" s="59"/>
      <c r="J229" s="60"/>
      <c r="K229" s="57">
        <f t="shared" ca="1" si="22"/>
        <v>167800</v>
      </c>
      <c r="P229" s="188" t="e">
        <f t="shared" si="21"/>
        <v>#N/A</v>
      </c>
      <c r="Q229" s="191" t="e">
        <f t="shared" si="19"/>
        <v>#N/A</v>
      </c>
      <c r="R229" s="191" t="e">
        <f t="shared" si="20"/>
        <v>#N/A</v>
      </c>
      <c r="S229" s="191" t="e">
        <f t="shared" si="23"/>
        <v>#N/A</v>
      </c>
      <c r="T229" s="192" t="e">
        <f>VLOOKUP(D229,'PC Receitas'!$N$4:$O$14,2,FALSE)</f>
        <v>#N/A</v>
      </c>
    </row>
    <row r="230" spans="3:20" ht="19.5" customHeight="1" thickTop="1" thickBot="1" x14ac:dyDescent="0.25">
      <c r="C230" s="58"/>
      <c r="D230" s="58"/>
      <c r="E230" s="58"/>
      <c r="F230" s="58"/>
      <c r="G230" s="58"/>
      <c r="H230" s="58"/>
      <c r="I230" s="59"/>
      <c r="J230" s="60"/>
      <c r="K230" s="57">
        <f t="shared" ca="1" si="22"/>
        <v>167800</v>
      </c>
      <c r="P230" s="188" t="e">
        <f t="shared" si="21"/>
        <v>#N/A</v>
      </c>
      <c r="Q230" s="191" t="e">
        <f t="shared" si="19"/>
        <v>#N/A</v>
      </c>
      <c r="R230" s="191" t="e">
        <f t="shared" si="20"/>
        <v>#N/A</v>
      </c>
      <c r="S230" s="191" t="e">
        <f t="shared" si="23"/>
        <v>#N/A</v>
      </c>
      <c r="T230" s="192" t="e">
        <f>VLOOKUP(D230,'PC Receitas'!$N$4:$O$14,2,FALSE)</f>
        <v>#N/A</v>
      </c>
    </row>
    <row r="231" spans="3:20" ht="19.5" customHeight="1" thickTop="1" thickBot="1" x14ac:dyDescent="0.25">
      <c r="C231" s="58"/>
      <c r="D231" s="58"/>
      <c r="E231" s="58"/>
      <c r="F231" s="58"/>
      <c r="G231" s="58"/>
      <c r="H231" s="58"/>
      <c r="I231" s="59"/>
      <c r="J231" s="60"/>
      <c r="K231" s="57">
        <f t="shared" ca="1" si="22"/>
        <v>167800</v>
      </c>
      <c r="P231" s="188" t="e">
        <f t="shared" si="21"/>
        <v>#N/A</v>
      </c>
      <c r="Q231" s="191" t="e">
        <f t="shared" si="19"/>
        <v>#N/A</v>
      </c>
      <c r="R231" s="191" t="e">
        <f t="shared" si="20"/>
        <v>#N/A</v>
      </c>
      <c r="S231" s="191" t="e">
        <f t="shared" si="23"/>
        <v>#N/A</v>
      </c>
      <c r="T231" s="192" t="e">
        <f>VLOOKUP(D231,'PC Receitas'!$N$4:$O$14,2,FALSE)</f>
        <v>#N/A</v>
      </c>
    </row>
    <row r="232" spans="3:20" ht="19.5" customHeight="1" thickTop="1" thickBot="1" x14ac:dyDescent="0.25">
      <c r="C232" s="58"/>
      <c r="D232" s="58"/>
      <c r="E232" s="58"/>
      <c r="F232" s="58"/>
      <c r="G232" s="58"/>
      <c r="H232" s="58"/>
      <c r="I232" s="59"/>
      <c r="J232" s="60"/>
      <c r="K232" s="57">
        <f t="shared" ca="1" si="22"/>
        <v>167800</v>
      </c>
      <c r="P232" s="188" t="e">
        <f t="shared" si="21"/>
        <v>#N/A</v>
      </c>
      <c r="Q232" s="191" t="e">
        <f t="shared" si="19"/>
        <v>#N/A</v>
      </c>
      <c r="R232" s="191" t="e">
        <f t="shared" si="20"/>
        <v>#N/A</v>
      </c>
      <c r="S232" s="191" t="e">
        <f t="shared" si="23"/>
        <v>#N/A</v>
      </c>
      <c r="T232" s="192" t="e">
        <f>VLOOKUP(D232,'PC Receitas'!$N$4:$O$14,2,FALSE)</f>
        <v>#N/A</v>
      </c>
    </row>
    <row r="233" spans="3:20" ht="19.5" customHeight="1" thickTop="1" thickBot="1" x14ac:dyDescent="0.25">
      <c r="C233" s="58"/>
      <c r="D233" s="58"/>
      <c r="E233" s="58"/>
      <c r="F233" s="58"/>
      <c r="G233" s="58"/>
      <c r="H233" s="58"/>
      <c r="I233" s="59"/>
      <c r="J233" s="60"/>
      <c r="K233" s="57">
        <f t="shared" ca="1" si="22"/>
        <v>167800</v>
      </c>
      <c r="P233" s="188" t="e">
        <f t="shared" si="21"/>
        <v>#N/A</v>
      </c>
      <c r="Q233" s="191" t="e">
        <f t="shared" si="19"/>
        <v>#N/A</v>
      </c>
      <c r="R233" s="191" t="e">
        <f t="shared" si="20"/>
        <v>#N/A</v>
      </c>
      <c r="S233" s="191" t="e">
        <f t="shared" si="23"/>
        <v>#N/A</v>
      </c>
      <c r="T233" s="192" t="e">
        <f>VLOOKUP(D233,'PC Receitas'!$N$4:$O$14,2,FALSE)</f>
        <v>#N/A</v>
      </c>
    </row>
    <row r="234" spans="3:20" ht="19.5" customHeight="1" thickTop="1" thickBot="1" x14ac:dyDescent="0.25">
      <c r="C234" s="58"/>
      <c r="D234" s="58"/>
      <c r="E234" s="58"/>
      <c r="F234" s="58"/>
      <c r="G234" s="58"/>
      <c r="H234" s="58"/>
      <c r="I234" s="59"/>
      <c r="J234" s="60"/>
      <c r="K234" s="57">
        <f t="shared" ca="1" si="22"/>
        <v>167800</v>
      </c>
      <c r="P234" s="188" t="e">
        <f t="shared" si="21"/>
        <v>#N/A</v>
      </c>
      <c r="Q234" s="191" t="e">
        <f t="shared" si="19"/>
        <v>#N/A</v>
      </c>
      <c r="R234" s="191" t="e">
        <f t="shared" si="20"/>
        <v>#N/A</v>
      </c>
      <c r="S234" s="191" t="e">
        <f t="shared" si="23"/>
        <v>#N/A</v>
      </c>
      <c r="T234" s="192" t="e">
        <f>VLOOKUP(D234,'PC Receitas'!$N$4:$O$14,2,FALSE)</f>
        <v>#N/A</v>
      </c>
    </row>
    <row r="235" spans="3:20" ht="19.5" customHeight="1" thickTop="1" thickBot="1" x14ac:dyDescent="0.25">
      <c r="C235" s="58"/>
      <c r="D235" s="58"/>
      <c r="E235" s="58"/>
      <c r="F235" s="58"/>
      <c r="G235" s="58"/>
      <c r="H235" s="58"/>
      <c r="I235" s="59"/>
      <c r="J235" s="60"/>
      <c r="K235" s="57">
        <f t="shared" ca="1" si="22"/>
        <v>167800</v>
      </c>
      <c r="P235" s="188" t="e">
        <f t="shared" si="21"/>
        <v>#N/A</v>
      </c>
      <c r="Q235" s="191" t="e">
        <f t="shared" si="19"/>
        <v>#N/A</v>
      </c>
      <c r="R235" s="191" t="e">
        <f t="shared" si="20"/>
        <v>#N/A</v>
      </c>
      <c r="S235" s="191" t="e">
        <f t="shared" si="23"/>
        <v>#N/A</v>
      </c>
      <c r="T235" s="192" t="e">
        <f>VLOOKUP(D235,'PC Receitas'!$N$4:$O$14,2,FALSE)</f>
        <v>#N/A</v>
      </c>
    </row>
    <row r="236" spans="3:20" ht="19.5" customHeight="1" thickTop="1" thickBot="1" x14ac:dyDescent="0.25">
      <c r="C236" s="58"/>
      <c r="D236" s="58"/>
      <c r="E236" s="58"/>
      <c r="F236" s="58"/>
      <c r="G236" s="58"/>
      <c r="H236" s="58"/>
      <c r="I236" s="59"/>
      <c r="J236" s="60"/>
      <c r="K236" s="57">
        <f t="shared" ca="1" si="22"/>
        <v>167800</v>
      </c>
      <c r="P236" s="188" t="e">
        <f t="shared" si="21"/>
        <v>#N/A</v>
      </c>
      <c r="Q236" s="191" t="e">
        <f t="shared" si="19"/>
        <v>#N/A</v>
      </c>
      <c r="R236" s="191" t="e">
        <f t="shared" si="20"/>
        <v>#N/A</v>
      </c>
      <c r="S236" s="191" t="e">
        <f t="shared" si="23"/>
        <v>#N/A</v>
      </c>
      <c r="T236" s="192" t="e">
        <f>VLOOKUP(D236,'PC Receitas'!$N$4:$O$14,2,FALSE)</f>
        <v>#N/A</v>
      </c>
    </row>
    <row r="237" spans="3:20" ht="19.5" customHeight="1" thickTop="1" thickBot="1" x14ac:dyDescent="0.25">
      <c r="C237" s="58"/>
      <c r="D237" s="58"/>
      <c r="E237" s="58"/>
      <c r="F237" s="58"/>
      <c r="G237" s="58"/>
      <c r="H237" s="58"/>
      <c r="I237" s="59"/>
      <c r="J237" s="60"/>
      <c r="K237" s="57">
        <f t="shared" ca="1" si="22"/>
        <v>167800</v>
      </c>
      <c r="P237" s="188" t="e">
        <f t="shared" si="21"/>
        <v>#N/A</v>
      </c>
      <c r="Q237" s="191" t="e">
        <f t="shared" si="19"/>
        <v>#N/A</v>
      </c>
      <c r="R237" s="191" t="e">
        <f t="shared" si="20"/>
        <v>#N/A</v>
      </c>
      <c r="S237" s="191" t="e">
        <f t="shared" si="23"/>
        <v>#N/A</v>
      </c>
      <c r="T237" s="192" t="e">
        <f>VLOOKUP(D237,'PC Receitas'!$N$4:$O$14,2,FALSE)</f>
        <v>#N/A</v>
      </c>
    </row>
    <row r="238" spans="3:20" ht="19.5" customHeight="1" thickTop="1" thickBot="1" x14ac:dyDescent="0.25">
      <c r="C238" s="58"/>
      <c r="D238" s="58"/>
      <c r="E238" s="58"/>
      <c r="F238" s="58"/>
      <c r="G238" s="58"/>
      <c r="H238" s="58"/>
      <c r="I238" s="59"/>
      <c r="J238" s="60"/>
      <c r="K238" s="57">
        <f t="shared" ca="1" si="22"/>
        <v>167800</v>
      </c>
      <c r="P238" s="188" t="e">
        <f t="shared" si="21"/>
        <v>#N/A</v>
      </c>
      <c r="Q238" s="191" t="e">
        <f t="shared" si="19"/>
        <v>#N/A</v>
      </c>
      <c r="R238" s="191" t="e">
        <f t="shared" si="20"/>
        <v>#N/A</v>
      </c>
      <c r="S238" s="191" t="e">
        <f t="shared" si="23"/>
        <v>#N/A</v>
      </c>
      <c r="T238" s="192" t="e">
        <f>VLOOKUP(D238,'PC Receitas'!$N$4:$O$14,2,FALSE)</f>
        <v>#N/A</v>
      </c>
    </row>
    <row r="239" spans="3:20" ht="19.5" customHeight="1" thickTop="1" thickBot="1" x14ac:dyDescent="0.25">
      <c r="C239" s="58"/>
      <c r="D239" s="58"/>
      <c r="E239" s="58"/>
      <c r="F239" s="58"/>
      <c r="G239" s="58"/>
      <c r="H239" s="58"/>
      <c r="I239" s="59"/>
      <c r="J239" s="60"/>
      <c r="K239" s="57">
        <f t="shared" ca="1" si="22"/>
        <v>167800</v>
      </c>
      <c r="P239" s="188" t="e">
        <f t="shared" si="21"/>
        <v>#N/A</v>
      </c>
      <c r="Q239" s="191" t="e">
        <f t="shared" si="19"/>
        <v>#N/A</v>
      </c>
      <c r="R239" s="191" t="e">
        <f t="shared" si="20"/>
        <v>#N/A</v>
      </c>
      <c r="S239" s="191" t="e">
        <f t="shared" si="23"/>
        <v>#N/A</v>
      </c>
      <c r="T239" s="192" t="e">
        <f>VLOOKUP(D239,'PC Receitas'!$N$4:$O$14,2,FALSE)</f>
        <v>#N/A</v>
      </c>
    </row>
    <row r="240" spans="3:20" ht="19.5" customHeight="1" thickTop="1" thickBot="1" x14ac:dyDescent="0.25">
      <c r="C240" s="58"/>
      <c r="D240" s="58"/>
      <c r="E240" s="58"/>
      <c r="F240" s="58"/>
      <c r="G240" s="58"/>
      <c r="H240" s="58"/>
      <c r="I240" s="59"/>
      <c r="J240" s="60"/>
      <c r="K240" s="57">
        <f t="shared" ca="1" si="22"/>
        <v>167800</v>
      </c>
      <c r="P240" s="188" t="e">
        <f t="shared" si="21"/>
        <v>#N/A</v>
      </c>
      <c r="Q240" s="191" t="e">
        <f t="shared" si="19"/>
        <v>#N/A</v>
      </c>
      <c r="R240" s="191" t="e">
        <f t="shared" si="20"/>
        <v>#N/A</v>
      </c>
      <c r="S240" s="191" t="e">
        <f t="shared" si="23"/>
        <v>#N/A</v>
      </c>
      <c r="T240" s="192" t="e">
        <f>VLOOKUP(D240,'PC Receitas'!$N$4:$O$14,2,FALSE)</f>
        <v>#N/A</v>
      </c>
    </row>
    <row r="241" spans="3:20" ht="19.5" customHeight="1" thickTop="1" thickBot="1" x14ac:dyDescent="0.25">
      <c r="C241" s="58"/>
      <c r="D241" s="58"/>
      <c r="E241" s="58"/>
      <c r="F241" s="58"/>
      <c r="G241" s="58"/>
      <c r="H241" s="58"/>
      <c r="I241" s="59"/>
      <c r="J241" s="60"/>
      <c r="K241" s="57">
        <f t="shared" ca="1" si="22"/>
        <v>167800</v>
      </c>
      <c r="P241" s="188" t="e">
        <f t="shared" si="21"/>
        <v>#N/A</v>
      </c>
      <c r="Q241" s="191" t="e">
        <f t="shared" si="19"/>
        <v>#N/A</v>
      </c>
      <c r="R241" s="191" t="e">
        <f t="shared" si="20"/>
        <v>#N/A</v>
      </c>
      <c r="S241" s="191" t="e">
        <f t="shared" si="23"/>
        <v>#N/A</v>
      </c>
      <c r="T241" s="192" t="e">
        <f>VLOOKUP(D241,'PC Receitas'!$N$4:$O$14,2,FALSE)</f>
        <v>#N/A</v>
      </c>
    </row>
    <row r="242" spans="3:20" ht="19.5" customHeight="1" thickTop="1" thickBot="1" x14ac:dyDescent="0.25">
      <c r="C242" s="58"/>
      <c r="D242" s="58"/>
      <c r="E242" s="58"/>
      <c r="F242" s="58"/>
      <c r="G242" s="58"/>
      <c r="H242" s="58"/>
      <c r="I242" s="59"/>
      <c r="J242" s="60"/>
      <c r="K242" s="57">
        <f t="shared" ca="1" si="22"/>
        <v>167800</v>
      </c>
      <c r="P242" s="188" t="e">
        <f t="shared" si="21"/>
        <v>#N/A</v>
      </c>
      <c r="Q242" s="191" t="e">
        <f t="shared" si="19"/>
        <v>#N/A</v>
      </c>
      <c r="R242" s="191" t="e">
        <f t="shared" si="20"/>
        <v>#N/A</v>
      </c>
      <c r="S242" s="191" t="e">
        <f t="shared" si="23"/>
        <v>#N/A</v>
      </c>
      <c r="T242" s="192" t="e">
        <f>VLOOKUP(D242,'PC Receitas'!$N$4:$O$14,2,FALSE)</f>
        <v>#N/A</v>
      </c>
    </row>
    <row r="243" spans="3:20" ht="19.5" customHeight="1" thickTop="1" thickBot="1" x14ac:dyDescent="0.25">
      <c r="C243" s="58"/>
      <c r="D243" s="58"/>
      <c r="E243" s="58"/>
      <c r="F243" s="58"/>
      <c r="G243" s="58"/>
      <c r="H243" s="58"/>
      <c r="I243" s="59"/>
      <c r="J243" s="60"/>
      <c r="K243" s="57">
        <f t="shared" ca="1" si="22"/>
        <v>167800</v>
      </c>
      <c r="P243" s="188" t="e">
        <f t="shared" si="21"/>
        <v>#N/A</v>
      </c>
      <c r="Q243" s="191" t="e">
        <f t="shared" si="19"/>
        <v>#N/A</v>
      </c>
      <c r="R243" s="191" t="e">
        <f t="shared" si="20"/>
        <v>#N/A</v>
      </c>
      <c r="S243" s="191" t="e">
        <f t="shared" si="23"/>
        <v>#N/A</v>
      </c>
      <c r="T243" s="192" t="e">
        <f>VLOOKUP(D243,'PC Receitas'!$N$4:$O$14,2,FALSE)</f>
        <v>#N/A</v>
      </c>
    </row>
    <row r="244" spans="3:20" ht="19.5" customHeight="1" thickTop="1" thickBot="1" x14ac:dyDescent="0.25">
      <c r="C244" s="58"/>
      <c r="D244" s="58"/>
      <c r="E244" s="58"/>
      <c r="F244" s="58"/>
      <c r="G244" s="58"/>
      <c r="H244" s="58"/>
      <c r="I244" s="59"/>
      <c r="J244" s="60"/>
      <c r="K244" s="57">
        <f t="shared" ca="1" si="22"/>
        <v>167800</v>
      </c>
      <c r="P244" s="188" t="e">
        <f t="shared" si="21"/>
        <v>#N/A</v>
      </c>
      <c r="Q244" s="191" t="e">
        <f t="shared" si="19"/>
        <v>#N/A</v>
      </c>
      <c r="R244" s="191" t="e">
        <f t="shared" si="20"/>
        <v>#N/A</v>
      </c>
      <c r="S244" s="191" t="e">
        <f t="shared" si="23"/>
        <v>#N/A</v>
      </c>
      <c r="T244" s="192" t="e">
        <f>VLOOKUP(D244,'PC Receitas'!$N$4:$O$14,2,FALSE)</f>
        <v>#N/A</v>
      </c>
    </row>
    <row r="245" spans="3:20" ht="19.5" customHeight="1" thickTop="1" thickBot="1" x14ac:dyDescent="0.25">
      <c r="C245" s="58"/>
      <c r="D245" s="58"/>
      <c r="E245" s="58"/>
      <c r="F245" s="58"/>
      <c r="G245" s="58"/>
      <c r="H245" s="58"/>
      <c r="I245" s="59"/>
      <c r="J245" s="60"/>
      <c r="K245" s="57">
        <f t="shared" ca="1" si="22"/>
        <v>167800</v>
      </c>
      <c r="P245" s="188" t="e">
        <f t="shared" si="21"/>
        <v>#N/A</v>
      </c>
      <c r="Q245" s="191" t="e">
        <f t="shared" si="19"/>
        <v>#N/A</v>
      </c>
      <c r="R245" s="191" t="e">
        <f t="shared" si="20"/>
        <v>#N/A</v>
      </c>
      <c r="S245" s="191" t="e">
        <f t="shared" si="23"/>
        <v>#N/A</v>
      </c>
      <c r="T245" s="192" t="e">
        <f>VLOOKUP(D245,'PC Receitas'!$N$4:$O$14,2,FALSE)</f>
        <v>#N/A</v>
      </c>
    </row>
    <row r="246" spans="3:20" ht="19.5" customHeight="1" thickTop="1" thickBot="1" x14ac:dyDescent="0.25">
      <c r="C246" s="58"/>
      <c r="D246" s="58"/>
      <c r="E246" s="58"/>
      <c r="F246" s="58"/>
      <c r="G246" s="58"/>
      <c r="H246" s="58"/>
      <c r="I246" s="59"/>
      <c r="J246" s="60"/>
      <c r="K246" s="57">
        <f t="shared" ca="1" si="22"/>
        <v>167800</v>
      </c>
      <c r="P246" s="188" t="e">
        <f t="shared" si="21"/>
        <v>#N/A</v>
      </c>
      <c r="Q246" s="191" t="e">
        <f t="shared" si="19"/>
        <v>#N/A</v>
      </c>
      <c r="R246" s="191" t="e">
        <f t="shared" si="20"/>
        <v>#N/A</v>
      </c>
      <c r="S246" s="191" t="e">
        <f t="shared" si="23"/>
        <v>#N/A</v>
      </c>
      <c r="T246" s="192" t="e">
        <f>VLOOKUP(D246,'PC Receitas'!$N$4:$O$14,2,FALSE)</f>
        <v>#N/A</v>
      </c>
    </row>
    <row r="247" spans="3:20" ht="19.5" customHeight="1" thickTop="1" thickBot="1" x14ac:dyDescent="0.25">
      <c r="C247" s="58"/>
      <c r="D247" s="58"/>
      <c r="E247" s="58"/>
      <c r="F247" s="58"/>
      <c r="G247" s="58"/>
      <c r="H247" s="58"/>
      <c r="I247" s="59"/>
      <c r="J247" s="60"/>
      <c r="K247" s="57">
        <f t="shared" ca="1" si="22"/>
        <v>167800</v>
      </c>
      <c r="P247" s="188" t="e">
        <f t="shared" si="21"/>
        <v>#N/A</v>
      </c>
      <c r="Q247" s="191" t="e">
        <f t="shared" si="19"/>
        <v>#N/A</v>
      </c>
      <c r="R247" s="191" t="e">
        <f t="shared" si="20"/>
        <v>#N/A</v>
      </c>
      <c r="S247" s="191" t="e">
        <f t="shared" si="23"/>
        <v>#N/A</v>
      </c>
      <c r="T247" s="192" t="e">
        <f>VLOOKUP(D247,'PC Receitas'!$N$4:$O$14,2,FALSE)</f>
        <v>#N/A</v>
      </c>
    </row>
    <row r="248" spans="3:20" ht="19.5" customHeight="1" thickTop="1" thickBot="1" x14ac:dyDescent="0.25">
      <c r="C248" s="58"/>
      <c r="D248" s="58"/>
      <c r="E248" s="58"/>
      <c r="F248" s="58"/>
      <c r="G248" s="58"/>
      <c r="H248" s="58"/>
      <c r="I248" s="59"/>
      <c r="J248" s="60"/>
      <c r="K248" s="57">
        <f t="shared" ca="1" si="22"/>
        <v>167800</v>
      </c>
      <c r="P248" s="188" t="e">
        <f t="shared" si="21"/>
        <v>#N/A</v>
      </c>
      <c r="Q248" s="191" t="e">
        <f t="shared" si="19"/>
        <v>#N/A</v>
      </c>
      <c r="R248" s="191" t="e">
        <f t="shared" si="20"/>
        <v>#N/A</v>
      </c>
      <c r="S248" s="191" t="e">
        <f t="shared" si="23"/>
        <v>#N/A</v>
      </c>
      <c r="T248" s="192" t="e">
        <f>VLOOKUP(D248,'PC Receitas'!$N$4:$O$14,2,FALSE)</f>
        <v>#N/A</v>
      </c>
    </row>
    <row r="249" spans="3:20" ht="19.5" customHeight="1" thickTop="1" thickBot="1" x14ac:dyDescent="0.25">
      <c r="C249" s="58"/>
      <c r="D249" s="58"/>
      <c r="E249" s="58"/>
      <c r="F249" s="58"/>
      <c r="G249" s="58"/>
      <c r="H249" s="58"/>
      <c r="I249" s="59"/>
      <c r="J249" s="60"/>
      <c r="K249" s="57">
        <f t="shared" ca="1" si="22"/>
        <v>167800</v>
      </c>
      <c r="P249" s="188" t="e">
        <f t="shared" si="21"/>
        <v>#N/A</v>
      </c>
      <c r="Q249" s="191" t="e">
        <f t="shared" si="19"/>
        <v>#N/A</v>
      </c>
      <c r="R249" s="191" t="e">
        <f t="shared" si="20"/>
        <v>#N/A</v>
      </c>
      <c r="S249" s="191" t="e">
        <f t="shared" si="23"/>
        <v>#N/A</v>
      </c>
      <c r="T249" s="192" t="e">
        <f>VLOOKUP(D249,'PC Receitas'!$N$4:$O$14,2,FALSE)</f>
        <v>#N/A</v>
      </c>
    </row>
    <row r="250" spans="3:20" ht="19.5" customHeight="1" thickTop="1" thickBot="1" x14ac:dyDescent="0.25">
      <c r="C250" s="58"/>
      <c r="D250" s="58"/>
      <c r="E250" s="58"/>
      <c r="F250" s="58"/>
      <c r="G250" s="58"/>
      <c r="H250" s="58"/>
      <c r="I250" s="59"/>
      <c r="J250" s="60"/>
      <c r="K250" s="57">
        <f t="shared" ca="1" si="22"/>
        <v>167800</v>
      </c>
      <c r="P250" s="188" t="e">
        <f t="shared" si="21"/>
        <v>#N/A</v>
      </c>
      <c r="Q250" s="191" t="e">
        <f t="shared" si="19"/>
        <v>#N/A</v>
      </c>
      <c r="R250" s="191" t="e">
        <f t="shared" si="20"/>
        <v>#N/A</v>
      </c>
      <c r="S250" s="191" t="e">
        <f t="shared" si="23"/>
        <v>#N/A</v>
      </c>
      <c r="T250" s="192" t="e">
        <f>VLOOKUP(D250,'PC Receitas'!$N$4:$O$14,2,FALSE)</f>
        <v>#N/A</v>
      </c>
    </row>
    <row r="251" spans="3:20" ht="19.5" customHeight="1" thickTop="1" thickBot="1" x14ac:dyDescent="0.25">
      <c r="C251" s="58"/>
      <c r="D251" s="58"/>
      <c r="E251" s="58"/>
      <c r="F251" s="58"/>
      <c r="G251" s="58"/>
      <c r="H251" s="58"/>
      <c r="I251" s="59"/>
      <c r="J251" s="60"/>
      <c r="K251" s="57">
        <f t="shared" ca="1" si="22"/>
        <v>167800</v>
      </c>
      <c r="P251" s="188" t="e">
        <f t="shared" si="21"/>
        <v>#N/A</v>
      </c>
      <c r="Q251" s="191" t="e">
        <f t="shared" si="19"/>
        <v>#N/A</v>
      </c>
      <c r="R251" s="191" t="e">
        <f t="shared" si="20"/>
        <v>#N/A</v>
      </c>
      <c r="S251" s="191" t="e">
        <f t="shared" si="23"/>
        <v>#N/A</v>
      </c>
      <c r="T251" s="192" t="e">
        <f>VLOOKUP(D251,'PC Receitas'!$N$4:$O$14,2,FALSE)</f>
        <v>#N/A</v>
      </c>
    </row>
    <row r="252" spans="3:20" ht="19.5" customHeight="1" thickTop="1" thickBot="1" x14ac:dyDescent="0.25">
      <c r="C252" s="58"/>
      <c r="D252" s="58"/>
      <c r="E252" s="58"/>
      <c r="F252" s="58"/>
      <c r="G252" s="58"/>
      <c r="H252" s="58"/>
      <c r="I252" s="59"/>
      <c r="J252" s="60"/>
      <c r="K252" s="57">
        <f t="shared" ca="1" si="22"/>
        <v>167800</v>
      </c>
      <c r="P252" s="188" t="e">
        <f t="shared" si="21"/>
        <v>#N/A</v>
      </c>
      <c r="Q252" s="191" t="e">
        <f t="shared" si="19"/>
        <v>#N/A</v>
      </c>
      <c r="R252" s="191" t="e">
        <f t="shared" si="20"/>
        <v>#N/A</v>
      </c>
      <c r="S252" s="191" t="e">
        <f t="shared" si="23"/>
        <v>#N/A</v>
      </c>
      <c r="T252" s="192" t="e">
        <f>VLOOKUP(D252,'PC Receitas'!$N$4:$O$14,2,FALSE)</f>
        <v>#N/A</v>
      </c>
    </row>
    <row r="253" spans="3:20" ht="19.5" customHeight="1" thickTop="1" thickBot="1" x14ac:dyDescent="0.25">
      <c r="C253" s="58"/>
      <c r="D253" s="58"/>
      <c r="E253" s="58"/>
      <c r="F253" s="58"/>
      <c r="G253" s="58"/>
      <c r="H253" s="58"/>
      <c r="I253" s="59"/>
      <c r="J253" s="60"/>
      <c r="K253" s="57">
        <f t="shared" ca="1" si="22"/>
        <v>167800</v>
      </c>
      <c r="P253" s="188" t="e">
        <f t="shared" si="21"/>
        <v>#N/A</v>
      </c>
      <c r="Q253" s="191" t="e">
        <f t="shared" si="19"/>
        <v>#N/A</v>
      </c>
      <c r="R253" s="191" t="e">
        <f t="shared" si="20"/>
        <v>#N/A</v>
      </c>
      <c r="S253" s="191" t="e">
        <f t="shared" si="23"/>
        <v>#N/A</v>
      </c>
      <c r="T253" s="192" t="e">
        <f>VLOOKUP(D253,'PC Receitas'!$N$4:$O$14,2,FALSE)</f>
        <v>#N/A</v>
      </c>
    </row>
    <row r="254" spans="3:20" ht="19.5" customHeight="1" thickTop="1" thickBot="1" x14ac:dyDescent="0.25">
      <c r="C254" s="58"/>
      <c r="D254" s="58"/>
      <c r="E254" s="58"/>
      <c r="F254" s="58"/>
      <c r="G254" s="58"/>
      <c r="H254" s="58"/>
      <c r="I254" s="59"/>
      <c r="J254" s="60"/>
      <c r="K254" s="57">
        <f t="shared" ca="1" si="22"/>
        <v>167800</v>
      </c>
      <c r="P254" s="188" t="e">
        <f t="shared" si="21"/>
        <v>#N/A</v>
      </c>
      <c r="Q254" s="191" t="e">
        <f t="shared" si="19"/>
        <v>#N/A</v>
      </c>
      <c r="R254" s="191" t="e">
        <f t="shared" si="20"/>
        <v>#N/A</v>
      </c>
      <c r="S254" s="191" t="e">
        <f t="shared" si="23"/>
        <v>#N/A</v>
      </c>
      <c r="T254" s="192" t="e">
        <f>VLOOKUP(D254,'PC Receitas'!$N$4:$O$14,2,FALSE)</f>
        <v>#N/A</v>
      </c>
    </row>
    <row r="255" spans="3:20" ht="19.5" customHeight="1" thickTop="1" thickBot="1" x14ac:dyDescent="0.25">
      <c r="C255" s="58"/>
      <c r="D255" s="58"/>
      <c r="E255" s="58"/>
      <c r="F255" s="58"/>
      <c r="G255" s="58"/>
      <c r="H255" s="58"/>
      <c r="I255" s="59"/>
      <c r="J255" s="60"/>
      <c r="K255" s="57">
        <f t="shared" ca="1" si="22"/>
        <v>167800</v>
      </c>
      <c r="P255" s="188" t="e">
        <f t="shared" si="21"/>
        <v>#N/A</v>
      </c>
      <c r="Q255" s="191" t="e">
        <f t="shared" si="19"/>
        <v>#N/A</v>
      </c>
      <c r="R255" s="191" t="e">
        <f t="shared" si="20"/>
        <v>#N/A</v>
      </c>
      <c r="S255" s="191" t="e">
        <f t="shared" si="23"/>
        <v>#N/A</v>
      </c>
      <c r="T255" s="192" t="e">
        <f>VLOOKUP(D255,'PC Receitas'!$N$4:$O$14,2,FALSE)</f>
        <v>#N/A</v>
      </c>
    </row>
    <row r="256" spans="3:20" ht="19.5" customHeight="1" thickTop="1" thickBot="1" x14ac:dyDescent="0.25">
      <c r="C256" s="58"/>
      <c r="D256" s="58"/>
      <c r="E256" s="58"/>
      <c r="F256" s="58"/>
      <c r="G256" s="58"/>
      <c r="H256" s="58"/>
      <c r="I256" s="59"/>
      <c r="J256" s="60"/>
      <c r="K256" s="57">
        <f t="shared" ca="1" si="22"/>
        <v>167800</v>
      </c>
      <c r="P256" s="188" t="e">
        <f t="shared" si="21"/>
        <v>#N/A</v>
      </c>
      <c r="Q256" s="191" t="e">
        <f t="shared" si="19"/>
        <v>#N/A</v>
      </c>
      <c r="R256" s="191" t="e">
        <f t="shared" si="20"/>
        <v>#N/A</v>
      </c>
      <c r="S256" s="191" t="e">
        <f t="shared" si="23"/>
        <v>#N/A</v>
      </c>
      <c r="T256" s="192" t="e">
        <f>VLOOKUP(D256,'PC Receitas'!$N$4:$O$14,2,FALSE)</f>
        <v>#N/A</v>
      </c>
    </row>
    <row r="257" spans="3:20" ht="19.5" customHeight="1" thickTop="1" thickBot="1" x14ac:dyDescent="0.25">
      <c r="C257" s="58"/>
      <c r="D257" s="58"/>
      <c r="E257" s="58"/>
      <c r="F257" s="58"/>
      <c r="G257" s="58"/>
      <c r="H257" s="58"/>
      <c r="I257" s="59"/>
      <c r="J257" s="60"/>
      <c r="K257" s="57">
        <f t="shared" ca="1" si="22"/>
        <v>167800</v>
      </c>
      <c r="P257" s="188" t="e">
        <f t="shared" si="21"/>
        <v>#N/A</v>
      </c>
      <c r="Q257" s="191" t="e">
        <f t="shared" si="19"/>
        <v>#N/A</v>
      </c>
      <c r="R257" s="191" t="e">
        <f t="shared" si="20"/>
        <v>#N/A</v>
      </c>
      <c r="S257" s="191" t="e">
        <f t="shared" si="23"/>
        <v>#N/A</v>
      </c>
      <c r="T257" s="192" t="e">
        <f>VLOOKUP(D257,'PC Receitas'!$N$4:$O$14,2,FALSE)</f>
        <v>#N/A</v>
      </c>
    </row>
    <row r="258" spans="3:20" ht="19.5" customHeight="1" thickTop="1" thickBot="1" x14ac:dyDescent="0.25">
      <c r="C258" s="58"/>
      <c r="D258" s="58"/>
      <c r="E258" s="58"/>
      <c r="F258" s="58"/>
      <c r="G258" s="58"/>
      <c r="H258" s="58"/>
      <c r="I258" s="59"/>
      <c r="J258" s="60"/>
      <c r="K258" s="57">
        <f t="shared" ca="1" si="22"/>
        <v>167800</v>
      </c>
      <c r="P258" s="188" t="e">
        <f t="shared" si="21"/>
        <v>#N/A</v>
      </c>
      <c r="Q258" s="191" t="e">
        <f t="shared" si="19"/>
        <v>#N/A</v>
      </c>
      <c r="R258" s="191" t="e">
        <f t="shared" si="20"/>
        <v>#N/A</v>
      </c>
      <c r="S258" s="191" t="e">
        <f t="shared" si="23"/>
        <v>#N/A</v>
      </c>
      <c r="T258" s="192" t="e">
        <f>VLOOKUP(D258,'PC Receitas'!$N$4:$O$14,2,FALSE)</f>
        <v>#N/A</v>
      </c>
    </row>
    <row r="259" spans="3:20" ht="19.5" customHeight="1" thickTop="1" thickBot="1" x14ac:dyDescent="0.25">
      <c r="C259" s="58"/>
      <c r="D259" s="58"/>
      <c r="E259" s="58"/>
      <c r="F259" s="58"/>
      <c r="G259" s="58"/>
      <c r="H259" s="58"/>
      <c r="I259" s="59"/>
      <c r="J259" s="60"/>
      <c r="K259" s="57">
        <f t="shared" ca="1" si="22"/>
        <v>167800</v>
      </c>
      <c r="P259" s="188" t="e">
        <f t="shared" si="21"/>
        <v>#N/A</v>
      </c>
      <c r="Q259" s="191" t="e">
        <f t="shared" si="19"/>
        <v>#N/A</v>
      </c>
      <c r="R259" s="191" t="e">
        <f t="shared" si="20"/>
        <v>#N/A</v>
      </c>
      <c r="S259" s="191" t="e">
        <f t="shared" si="23"/>
        <v>#N/A</v>
      </c>
      <c r="T259" s="192" t="e">
        <f>VLOOKUP(D259,'PC Receitas'!$N$4:$O$14,2,FALSE)</f>
        <v>#N/A</v>
      </c>
    </row>
    <row r="260" spans="3:20" ht="19.5" customHeight="1" thickTop="1" thickBot="1" x14ac:dyDescent="0.25">
      <c r="C260" s="58"/>
      <c r="D260" s="58"/>
      <c r="E260" s="58"/>
      <c r="F260" s="58"/>
      <c r="G260" s="58"/>
      <c r="H260" s="58"/>
      <c r="I260" s="59"/>
      <c r="J260" s="60"/>
      <c r="K260" s="57">
        <f t="shared" ca="1" si="22"/>
        <v>167800</v>
      </c>
      <c r="P260" s="188" t="e">
        <f t="shared" si="21"/>
        <v>#N/A</v>
      </c>
      <c r="Q260" s="191" t="e">
        <f t="shared" si="19"/>
        <v>#N/A</v>
      </c>
      <c r="R260" s="191" t="e">
        <f t="shared" si="20"/>
        <v>#N/A</v>
      </c>
      <c r="S260" s="191" t="e">
        <f t="shared" si="23"/>
        <v>#N/A</v>
      </c>
      <c r="T260" s="192" t="e">
        <f>VLOOKUP(D260,'PC Receitas'!$N$4:$O$14,2,FALSE)</f>
        <v>#N/A</v>
      </c>
    </row>
    <row r="261" spans="3:20" ht="19.5" customHeight="1" thickTop="1" thickBot="1" x14ac:dyDescent="0.25">
      <c r="C261" s="58"/>
      <c r="D261" s="58"/>
      <c r="E261" s="58"/>
      <c r="F261" s="58"/>
      <c r="G261" s="58"/>
      <c r="H261" s="58"/>
      <c r="I261" s="59"/>
      <c r="J261" s="60"/>
      <c r="K261" s="57">
        <f t="shared" ca="1" si="22"/>
        <v>167800</v>
      </c>
      <c r="P261" s="188" t="e">
        <f t="shared" si="21"/>
        <v>#N/A</v>
      </c>
      <c r="Q261" s="191" t="e">
        <f t="shared" si="19"/>
        <v>#N/A</v>
      </c>
      <c r="R261" s="191" t="e">
        <f t="shared" si="20"/>
        <v>#N/A</v>
      </c>
      <c r="S261" s="191" t="e">
        <f t="shared" si="23"/>
        <v>#N/A</v>
      </c>
      <c r="T261" s="192" t="e">
        <f>VLOOKUP(D261,'PC Receitas'!$N$4:$O$14,2,FALSE)</f>
        <v>#N/A</v>
      </c>
    </row>
    <row r="262" spans="3:20" ht="19.5" customHeight="1" thickTop="1" thickBot="1" x14ac:dyDescent="0.25">
      <c r="C262" s="58"/>
      <c r="D262" s="58"/>
      <c r="E262" s="58"/>
      <c r="F262" s="58"/>
      <c r="G262" s="58"/>
      <c r="H262" s="58"/>
      <c r="I262" s="59"/>
      <c r="J262" s="60"/>
      <c r="K262" s="57">
        <f t="shared" ca="1" si="22"/>
        <v>167800</v>
      </c>
      <c r="P262" s="188" t="e">
        <f t="shared" si="21"/>
        <v>#N/A</v>
      </c>
      <c r="Q262" s="191" t="e">
        <f t="shared" ref="Q262:Q325" si="24">IF(T262="Despesas_de_Moradia","Despesa",IF(T262="Despesas_com_Alimentacao","Despesa",IF(T262="Despesas_com_Saude","Despesa","")))</f>
        <v>#N/A</v>
      </c>
      <c r="R262" s="191" t="e">
        <f t="shared" ref="R262:R325" si="25">IF(T262="Renda_Familiar","Receita",IF(T262="Receitas_com_Aplicacoes_Financeiras","Receita",IF(T262="Outras_Receitas","Receita","")))</f>
        <v>#N/A</v>
      </c>
      <c r="S262" s="191" t="e">
        <f t="shared" si="23"/>
        <v>#N/A</v>
      </c>
      <c r="T262" s="192" t="e">
        <f>VLOOKUP(D262,'PC Receitas'!$N$4:$O$14,2,FALSE)</f>
        <v>#N/A</v>
      </c>
    </row>
    <row r="263" spans="3:20" ht="19.5" customHeight="1" thickTop="1" thickBot="1" x14ac:dyDescent="0.25">
      <c r="C263" s="58"/>
      <c r="D263" s="58"/>
      <c r="E263" s="58"/>
      <c r="F263" s="58"/>
      <c r="G263" s="58"/>
      <c r="H263" s="58"/>
      <c r="I263" s="59"/>
      <c r="J263" s="60"/>
      <c r="K263" s="57">
        <f t="shared" ca="1" si="22"/>
        <v>167800</v>
      </c>
      <c r="P263" s="188" t="e">
        <f t="shared" si="21"/>
        <v>#N/A</v>
      </c>
      <c r="Q263" s="191" t="e">
        <f t="shared" si="24"/>
        <v>#N/A</v>
      </c>
      <c r="R263" s="191" t="e">
        <f t="shared" si="25"/>
        <v>#N/A</v>
      </c>
      <c r="S263" s="191" t="e">
        <f t="shared" si="23"/>
        <v>#N/A</v>
      </c>
      <c r="T263" s="192" t="e">
        <f>VLOOKUP(D263,'PC Receitas'!$N$4:$O$14,2,FALSE)</f>
        <v>#N/A</v>
      </c>
    </row>
    <row r="264" spans="3:20" ht="19.5" customHeight="1" thickTop="1" thickBot="1" x14ac:dyDescent="0.25">
      <c r="C264" s="58"/>
      <c r="D264" s="58"/>
      <c r="E264" s="58"/>
      <c r="F264" s="58"/>
      <c r="G264" s="58"/>
      <c r="H264" s="58"/>
      <c r="I264" s="59"/>
      <c r="J264" s="60"/>
      <c r="K264" s="57">
        <f t="shared" ca="1" si="22"/>
        <v>167800</v>
      </c>
      <c r="P264" s="188" t="e">
        <f t="shared" si="21"/>
        <v>#N/A</v>
      </c>
      <c r="Q264" s="191" t="e">
        <f t="shared" si="24"/>
        <v>#N/A</v>
      </c>
      <c r="R264" s="191" t="e">
        <f t="shared" si="25"/>
        <v>#N/A</v>
      </c>
      <c r="S264" s="191" t="e">
        <f t="shared" si="23"/>
        <v>#N/A</v>
      </c>
      <c r="T264" s="192" t="e">
        <f>VLOOKUP(D264,'PC Receitas'!$N$4:$O$14,2,FALSE)</f>
        <v>#N/A</v>
      </c>
    </row>
    <row r="265" spans="3:20" ht="19.5" customHeight="1" thickTop="1" thickBot="1" x14ac:dyDescent="0.25">
      <c r="C265" s="58"/>
      <c r="D265" s="58"/>
      <c r="E265" s="58"/>
      <c r="F265" s="58"/>
      <c r="G265" s="58"/>
      <c r="H265" s="58"/>
      <c r="I265" s="59"/>
      <c r="J265" s="60"/>
      <c r="K265" s="57">
        <f t="shared" ca="1" si="22"/>
        <v>167800</v>
      </c>
      <c r="P265" s="188" t="e">
        <f t="shared" si="21"/>
        <v>#N/A</v>
      </c>
      <c r="Q265" s="191" t="e">
        <f t="shared" si="24"/>
        <v>#N/A</v>
      </c>
      <c r="R265" s="191" t="e">
        <f t="shared" si="25"/>
        <v>#N/A</v>
      </c>
      <c r="S265" s="191" t="e">
        <f t="shared" si="23"/>
        <v>#N/A</v>
      </c>
      <c r="T265" s="192" t="e">
        <f>VLOOKUP(D265,'PC Receitas'!$N$4:$O$14,2,FALSE)</f>
        <v>#N/A</v>
      </c>
    </row>
    <row r="266" spans="3:20" ht="19.5" customHeight="1" thickTop="1" thickBot="1" x14ac:dyDescent="0.25">
      <c r="C266" s="58"/>
      <c r="D266" s="58"/>
      <c r="E266" s="58"/>
      <c r="F266" s="58"/>
      <c r="G266" s="58"/>
      <c r="H266" s="58"/>
      <c r="I266" s="59"/>
      <c r="J266" s="60"/>
      <c r="K266" s="57">
        <f t="shared" ca="1" si="22"/>
        <v>167800</v>
      </c>
      <c r="P266" s="188" t="e">
        <f t="shared" si="21"/>
        <v>#N/A</v>
      </c>
      <c r="Q266" s="191" t="e">
        <f t="shared" si="24"/>
        <v>#N/A</v>
      </c>
      <c r="R266" s="191" t="e">
        <f t="shared" si="25"/>
        <v>#N/A</v>
      </c>
      <c r="S266" s="191" t="e">
        <f t="shared" si="23"/>
        <v>#N/A</v>
      </c>
      <c r="T266" s="192" t="e">
        <f>VLOOKUP(D266,'PC Receitas'!$N$4:$O$14,2,FALSE)</f>
        <v>#N/A</v>
      </c>
    </row>
    <row r="267" spans="3:20" ht="19.5" customHeight="1" thickTop="1" thickBot="1" x14ac:dyDescent="0.25">
      <c r="C267" s="58"/>
      <c r="D267" s="58"/>
      <c r="E267" s="58"/>
      <c r="F267" s="58"/>
      <c r="G267" s="58"/>
      <c r="H267" s="58"/>
      <c r="I267" s="59"/>
      <c r="J267" s="60"/>
      <c r="K267" s="57">
        <f t="shared" ca="1" si="22"/>
        <v>167800</v>
      </c>
      <c r="P267" s="188" t="e">
        <f t="shared" si="21"/>
        <v>#N/A</v>
      </c>
      <c r="Q267" s="191" t="e">
        <f t="shared" si="24"/>
        <v>#N/A</v>
      </c>
      <c r="R267" s="191" t="e">
        <f t="shared" si="25"/>
        <v>#N/A</v>
      </c>
      <c r="S267" s="191" t="e">
        <f t="shared" si="23"/>
        <v>#N/A</v>
      </c>
      <c r="T267" s="192" t="e">
        <f>VLOOKUP(D267,'PC Receitas'!$N$4:$O$14,2,FALSE)</f>
        <v>#N/A</v>
      </c>
    </row>
    <row r="268" spans="3:20" ht="19.5" customHeight="1" thickTop="1" thickBot="1" x14ac:dyDescent="0.25">
      <c r="C268" s="58"/>
      <c r="D268" s="58"/>
      <c r="E268" s="58"/>
      <c r="F268" s="58"/>
      <c r="G268" s="58"/>
      <c r="H268" s="58"/>
      <c r="I268" s="59"/>
      <c r="J268" s="60"/>
      <c r="K268" s="57">
        <f t="shared" ca="1" si="22"/>
        <v>167800</v>
      </c>
      <c r="P268" s="188" t="e">
        <f t="shared" si="21"/>
        <v>#N/A</v>
      </c>
      <c r="Q268" s="191" t="e">
        <f t="shared" si="24"/>
        <v>#N/A</v>
      </c>
      <c r="R268" s="191" t="e">
        <f t="shared" si="25"/>
        <v>#N/A</v>
      </c>
      <c r="S268" s="191" t="e">
        <f t="shared" si="23"/>
        <v>#N/A</v>
      </c>
      <c r="T268" s="192" t="e">
        <f>VLOOKUP(D268,'PC Receitas'!$N$4:$O$14,2,FALSE)</f>
        <v>#N/A</v>
      </c>
    </row>
    <row r="269" spans="3:20" ht="19.5" customHeight="1" thickTop="1" thickBot="1" x14ac:dyDescent="0.25">
      <c r="C269" s="58"/>
      <c r="D269" s="58"/>
      <c r="E269" s="58"/>
      <c r="F269" s="58"/>
      <c r="G269" s="58"/>
      <c r="H269" s="58"/>
      <c r="I269" s="59"/>
      <c r="J269" s="60"/>
      <c r="K269" s="57">
        <f t="shared" ca="1" si="22"/>
        <v>167800</v>
      </c>
      <c r="P269" s="188" t="e">
        <f t="shared" si="21"/>
        <v>#N/A</v>
      </c>
      <c r="Q269" s="191" t="e">
        <f t="shared" si="24"/>
        <v>#N/A</v>
      </c>
      <c r="R269" s="191" t="e">
        <f t="shared" si="25"/>
        <v>#N/A</v>
      </c>
      <c r="S269" s="191" t="e">
        <f t="shared" si="23"/>
        <v>#N/A</v>
      </c>
      <c r="T269" s="192" t="e">
        <f>VLOOKUP(D269,'PC Receitas'!$N$4:$O$14,2,FALSE)</f>
        <v>#N/A</v>
      </c>
    </row>
    <row r="270" spans="3:20" ht="19.5" customHeight="1" thickTop="1" thickBot="1" x14ac:dyDescent="0.25">
      <c r="C270" s="58"/>
      <c r="D270" s="58"/>
      <c r="E270" s="58"/>
      <c r="F270" s="58"/>
      <c r="G270" s="58"/>
      <c r="H270" s="58"/>
      <c r="I270" s="59"/>
      <c r="J270" s="60"/>
      <c r="K270" s="57">
        <f t="shared" ca="1" si="22"/>
        <v>167800</v>
      </c>
      <c r="P270" s="188" t="e">
        <f t="shared" si="21"/>
        <v>#N/A</v>
      </c>
      <c r="Q270" s="191" t="e">
        <f t="shared" si="24"/>
        <v>#N/A</v>
      </c>
      <c r="R270" s="191" t="e">
        <f t="shared" si="25"/>
        <v>#N/A</v>
      </c>
      <c r="S270" s="191" t="e">
        <f t="shared" si="23"/>
        <v>#N/A</v>
      </c>
      <c r="T270" s="192" t="e">
        <f>VLOOKUP(D270,'PC Receitas'!$N$4:$O$14,2,FALSE)</f>
        <v>#N/A</v>
      </c>
    </row>
    <row r="271" spans="3:20" ht="19.5" customHeight="1" thickTop="1" thickBot="1" x14ac:dyDescent="0.25">
      <c r="C271" s="58"/>
      <c r="D271" s="58"/>
      <c r="E271" s="58"/>
      <c r="F271" s="58"/>
      <c r="G271" s="58"/>
      <c r="H271" s="58"/>
      <c r="I271" s="59"/>
      <c r="J271" s="60"/>
      <c r="K271" s="57">
        <f t="shared" ca="1" si="22"/>
        <v>167800</v>
      </c>
      <c r="P271" s="188" t="e">
        <f t="shared" si="21"/>
        <v>#N/A</v>
      </c>
      <c r="Q271" s="191" t="e">
        <f t="shared" si="24"/>
        <v>#N/A</v>
      </c>
      <c r="R271" s="191" t="e">
        <f t="shared" si="25"/>
        <v>#N/A</v>
      </c>
      <c r="S271" s="191" t="e">
        <f t="shared" si="23"/>
        <v>#N/A</v>
      </c>
      <c r="T271" s="192" t="e">
        <f>VLOOKUP(D271,'PC Receitas'!$N$4:$O$14,2,FALSE)</f>
        <v>#N/A</v>
      </c>
    </row>
    <row r="272" spans="3:20" ht="19.5" customHeight="1" thickTop="1" thickBot="1" x14ac:dyDescent="0.25">
      <c r="C272" s="58"/>
      <c r="D272" s="58"/>
      <c r="E272" s="58"/>
      <c r="F272" s="58"/>
      <c r="G272" s="58"/>
      <c r="H272" s="58"/>
      <c r="I272" s="59"/>
      <c r="J272" s="60"/>
      <c r="K272" s="57">
        <f t="shared" ca="1" si="22"/>
        <v>167800</v>
      </c>
      <c r="P272" s="188" t="e">
        <f t="shared" ref="P272:P335" si="26">IF(T272="Despesas_com_Transportes","Despesa",IF(T272="Despesas_com_Lazer_e_Informacao","Despesa",IF(T272="Outras_Despesas","Despesa",IF(T272="Imposto_de_Renda","Despesa",IF(T272="Investimentos_Bens","Despesa","")))))</f>
        <v>#N/A</v>
      </c>
      <c r="Q272" s="191" t="e">
        <f t="shared" si="24"/>
        <v>#N/A</v>
      </c>
      <c r="R272" s="191" t="e">
        <f t="shared" si="25"/>
        <v>#N/A</v>
      </c>
      <c r="S272" s="191" t="e">
        <f t="shared" si="23"/>
        <v>#N/A</v>
      </c>
      <c r="T272" s="192" t="e">
        <f>VLOOKUP(D272,'PC Receitas'!$N$4:$O$14,2,FALSE)</f>
        <v>#N/A</v>
      </c>
    </row>
    <row r="273" spans="3:20" ht="19.5" customHeight="1" thickTop="1" thickBot="1" x14ac:dyDescent="0.25">
      <c r="C273" s="58"/>
      <c r="D273" s="58"/>
      <c r="E273" s="58"/>
      <c r="F273" s="58"/>
      <c r="G273" s="58"/>
      <c r="H273" s="58"/>
      <c r="I273" s="59"/>
      <c r="J273" s="60"/>
      <c r="K273" s="57">
        <f t="shared" ca="1" si="22"/>
        <v>167800</v>
      </c>
      <c r="P273" s="188" t="e">
        <f t="shared" si="26"/>
        <v>#N/A</v>
      </c>
      <c r="Q273" s="191" t="e">
        <f t="shared" si="24"/>
        <v>#N/A</v>
      </c>
      <c r="R273" s="191" t="e">
        <f t="shared" si="25"/>
        <v>#N/A</v>
      </c>
      <c r="S273" s="191" t="e">
        <f t="shared" si="23"/>
        <v>#N/A</v>
      </c>
      <c r="T273" s="192" t="e">
        <f>VLOOKUP(D273,'PC Receitas'!$N$4:$O$14,2,FALSE)</f>
        <v>#N/A</v>
      </c>
    </row>
    <row r="274" spans="3:20" ht="19.5" customHeight="1" thickTop="1" thickBot="1" x14ac:dyDescent="0.25">
      <c r="C274" s="58"/>
      <c r="D274" s="58"/>
      <c r="E274" s="58"/>
      <c r="F274" s="58"/>
      <c r="G274" s="58"/>
      <c r="H274" s="58"/>
      <c r="I274" s="59"/>
      <c r="J274" s="60"/>
      <c r="K274" s="57">
        <f t="shared" ca="1" si="22"/>
        <v>167800</v>
      </c>
      <c r="P274" s="188" t="e">
        <f t="shared" si="26"/>
        <v>#N/A</v>
      </c>
      <c r="Q274" s="191" t="e">
        <f t="shared" si="24"/>
        <v>#N/A</v>
      </c>
      <c r="R274" s="191" t="e">
        <f t="shared" si="25"/>
        <v>#N/A</v>
      </c>
      <c r="S274" s="191" t="e">
        <f t="shared" si="23"/>
        <v>#N/A</v>
      </c>
      <c r="T274" s="192"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167800</v>
      </c>
      <c r="P275" s="188" t="e">
        <f t="shared" si="26"/>
        <v>#N/A</v>
      </c>
      <c r="Q275" s="191" t="e">
        <f t="shared" si="24"/>
        <v>#N/A</v>
      </c>
      <c r="R275" s="191" t="e">
        <f t="shared" si="25"/>
        <v>#N/A</v>
      </c>
      <c r="S275" s="191" t="e">
        <f t="shared" si="23"/>
        <v>#N/A</v>
      </c>
      <c r="T275" s="192" t="e">
        <f>VLOOKUP(D275,'PC Receitas'!$N$4:$O$14,2,FALSE)</f>
        <v>#N/A</v>
      </c>
    </row>
    <row r="276" spans="3:20" ht="19.5" customHeight="1" thickTop="1" thickBot="1" x14ac:dyDescent="0.25">
      <c r="C276" s="58"/>
      <c r="D276" s="58"/>
      <c r="E276" s="58"/>
      <c r="F276" s="58"/>
      <c r="G276" s="58"/>
      <c r="H276" s="58"/>
      <c r="I276" s="59"/>
      <c r="J276" s="60"/>
      <c r="K276" s="57">
        <f t="shared" ca="1" si="27"/>
        <v>167800</v>
      </c>
      <c r="P276" s="188" t="e">
        <f t="shared" si="26"/>
        <v>#N/A</v>
      </c>
      <c r="Q276" s="191" t="e">
        <f t="shared" si="24"/>
        <v>#N/A</v>
      </c>
      <c r="R276" s="191" t="e">
        <f t="shared" si="25"/>
        <v>#N/A</v>
      </c>
      <c r="S276" s="191" t="e">
        <f t="shared" ref="S276:S339" si="28">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ca="1" si="27"/>
        <v>167800</v>
      </c>
      <c r="P277" s="188" t="e">
        <f t="shared" si="26"/>
        <v>#N/A</v>
      </c>
      <c r="Q277" s="191" t="e">
        <f t="shared" si="24"/>
        <v>#N/A</v>
      </c>
      <c r="R277" s="191" t="e">
        <f t="shared" si="25"/>
        <v>#N/A</v>
      </c>
      <c r="S277" s="191" t="e">
        <f t="shared" si="28"/>
        <v>#N/A</v>
      </c>
      <c r="T277" s="192" t="e">
        <f>VLOOKUP(D277,'PC Receitas'!$N$4:$O$14,2,FALSE)</f>
        <v>#N/A</v>
      </c>
    </row>
    <row r="278" spans="3:20" ht="19.5" customHeight="1" thickTop="1" thickBot="1" x14ac:dyDescent="0.25">
      <c r="C278" s="58"/>
      <c r="D278" s="58"/>
      <c r="E278" s="58"/>
      <c r="F278" s="58"/>
      <c r="G278" s="58"/>
      <c r="H278" s="58"/>
      <c r="I278" s="59"/>
      <c r="J278" s="60"/>
      <c r="K278" s="57">
        <f t="shared" ca="1" si="27"/>
        <v>167800</v>
      </c>
      <c r="P278" s="188" t="e">
        <f t="shared" si="26"/>
        <v>#N/A</v>
      </c>
      <c r="Q278" s="191" t="e">
        <f t="shared" si="24"/>
        <v>#N/A</v>
      </c>
      <c r="R278" s="191" t="e">
        <f t="shared" si="25"/>
        <v>#N/A</v>
      </c>
      <c r="S278" s="191" t="e">
        <f t="shared" si="28"/>
        <v>#N/A</v>
      </c>
      <c r="T278" s="192" t="e">
        <f>VLOOKUP(D278,'PC Receitas'!$N$4:$O$14,2,FALSE)</f>
        <v>#N/A</v>
      </c>
    </row>
    <row r="279" spans="3:20" ht="19.5" customHeight="1" thickTop="1" thickBot="1" x14ac:dyDescent="0.25">
      <c r="C279" s="58"/>
      <c r="D279" s="58"/>
      <c r="E279" s="58"/>
      <c r="F279" s="58"/>
      <c r="G279" s="58"/>
      <c r="H279" s="58"/>
      <c r="I279" s="59"/>
      <c r="J279" s="60"/>
      <c r="K279" s="57">
        <f t="shared" ca="1" si="27"/>
        <v>167800</v>
      </c>
      <c r="P279" s="188" t="e">
        <f t="shared" si="26"/>
        <v>#N/A</v>
      </c>
      <c r="Q279" s="191" t="e">
        <f t="shared" si="24"/>
        <v>#N/A</v>
      </c>
      <c r="R279" s="191" t="e">
        <f t="shared" si="25"/>
        <v>#N/A</v>
      </c>
      <c r="S279" s="191" t="e">
        <f t="shared" si="28"/>
        <v>#N/A</v>
      </c>
      <c r="T279" s="192" t="e">
        <f>VLOOKUP(D279,'PC Receitas'!$N$4:$O$14,2,FALSE)</f>
        <v>#N/A</v>
      </c>
    </row>
    <row r="280" spans="3:20" ht="19.5" customHeight="1" thickTop="1" thickBot="1" x14ac:dyDescent="0.25">
      <c r="C280" s="58"/>
      <c r="D280" s="58"/>
      <c r="E280" s="58"/>
      <c r="F280" s="58"/>
      <c r="G280" s="58"/>
      <c r="H280" s="58"/>
      <c r="I280" s="59"/>
      <c r="J280" s="60"/>
      <c r="K280" s="57">
        <f t="shared" ca="1" si="27"/>
        <v>167800</v>
      </c>
      <c r="P280" s="188" t="e">
        <f t="shared" si="26"/>
        <v>#N/A</v>
      </c>
      <c r="Q280" s="191" t="e">
        <f t="shared" si="24"/>
        <v>#N/A</v>
      </c>
      <c r="R280" s="191" t="e">
        <f t="shared" si="25"/>
        <v>#N/A</v>
      </c>
      <c r="S280" s="191" t="e">
        <f t="shared" si="28"/>
        <v>#N/A</v>
      </c>
      <c r="T280" s="192" t="e">
        <f>VLOOKUP(D280,'PC Receitas'!$N$4:$O$14,2,FALSE)</f>
        <v>#N/A</v>
      </c>
    </row>
    <row r="281" spans="3:20" ht="19.5" customHeight="1" thickTop="1" thickBot="1" x14ac:dyDescent="0.25">
      <c r="C281" s="58"/>
      <c r="D281" s="58"/>
      <c r="E281" s="58"/>
      <c r="F281" s="58"/>
      <c r="G281" s="58"/>
      <c r="H281" s="58"/>
      <c r="I281" s="59"/>
      <c r="J281" s="60"/>
      <c r="K281" s="57">
        <f t="shared" ca="1" si="27"/>
        <v>167800</v>
      </c>
      <c r="P281" s="188" t="e">
        <f t="shared" si="26"/>
        <v>#N/A</v>
      </c>
      <c r="Q281" s="191" t="e">
        <f t="shared" si="24"/>
        <v>#N/A</v>
      </c>
      <c r="R281" s="191" t="e">
        <f t="shared" si="25"/>
        <v>#N/A</v>
      </c>
      <c r="S281" s="191" t="e">
        <f t="shared" si="28"/>
        <v>#N/A</v>
      </c>
      <c r="T281" s="192" t="e">
        <f>VLOOKUP(D281,'PC Receitas'!$N$4:$O$14,2,FALSE)</f>
        <v>#N/A</v>
      </c>
    </row>
    <row r="282" spans="3:20" ht="19.5" customHeight="1" thickTop="1" thickBot="1" x14ac:dyDescent="0.25">
      <c r="C282" s="58"/>
      <c r="D282" s="58"/>
      <c r="E282" s="58"/>
      <c r="F282" s="58"/>
      <c r="G282" s="58"/>
      <c r="H282" s="58"/>
      <c r="I282" s="59"/>
      <c r="J282" s="60"/>
      <c r="K282" s="57">
        <f t="shared" ca="1" si="27"/>
        <v>167800</v>
      </c>
      <c r="P282" s="188" t="e">
        <f t="shared" si="26"/>
        <v>#N/A</v>
      </c>
      <c r="Q282" s="191" t="e">
        <f t="shared" si="24"/>
        <v>#N/A</v>
      </c>
      <c r="R282" s="191" t="e">
        <f t="shared" si="25"/>
        <v>#N/A</v>
      </c>
      <c r="S282" s="191" t="e">
        <f t="shared" si="28"/>
        <v>#N/A</v>
      </c>
      <c r="T282" s="192" t="e">
        <f>VLOOKUP(D282,'PC Receitas'!$N$4:$O$14,2,FALSE)</f>
        <v>#N/A</v>
      </c>
    </row>
    <row r="283" spans="3:20" ht="19.5" customHeight="1" thickTop="1" thickBot="1" x14ac:dyDescent="0.25">
      <c r="C283" s="58"/>
      <c r="D283" s="58"/>
      <c r="E283" s="58"/>
      <c r="F283" s="58"/>
      <c r="G283" s="58"/>
      <c r="H283" s="58"/>
      <c r="I283" s="59"/>
      <c r="J283" s="60"/>
      <c r="K283" s="57">
        <f t="shared" ca="1" si="27"/>
        <v>167800</v>
      </c>
      <c r="P283" s="188" t="e">
        <f t="shared" si="26"/>
        <v>#N/A</v>
      </c>
      <c r="Q283" s="191" t="e">
        <f t="shared" si="24"/>
        <v>#N/A</v>
      </c>
      <c r="R283" s="191" t="e">
        <f t="shared" si="25"/>
        <v>#N/A</v>
      </c>
      <c r="S283" s="191" t="e">
        <f t="shared" si="28"/>
        <v>#N/A</v>
      </c>
      <c r="T283" s="192" t="e">
        <f>VLOOKUP(D283,'PC Receitas'!$N$4:$O$14,2,FALSE)</f>
        <v>#N/A</v>
      </c>
    </row>
    <row r="284" spans="3:20" ht="19.5" customHeight="1" thickTop="1" thickBot="1" x14ac:dyDescent="0.25">
      <c r="C284" s="58"/>
      <c r="D284" s="58"/>
      <c r="E284" s="58"/>
      <c r="F284" s="58"/>
      <c r="G284" s="58"/>
      <c r="H284" s="58"/>
      <c r="I284" s="59"/>
      <c r="J284" s="60"/>
      <c r="K284" s="57">
        <f t="shared" ca="1" si="27"/>
        <v>167800</v>
      </c>
      <c r="P284" s="188" t="e">
        <f t="shared" si="26"/>
        <v>#N/A</v>
      </c>
      <c r="Q284" s="191" t="e">
        <f t="shared" si="24"/>
        <v>#N/A</v>
      </c>
      <c r="R284" s="191" t="e">
        <f t="shared" si="25"/>
        <v>#N/A</v>
      </c>
      <c r="S284" s="191" t="e">
        <f t="shared" si="28"/>
        <v>#N/A</v>
      </c>
      <c r="T284" s="192" t="e">
        <f>VLOOKUP(D284,'PC Receitas'!$N$4:$O$14,2,FALSE)</f>
        <v>#N/A</v>
      </c>
    </row>
    <row r="285" spans="3:20" ht="19.5" customHeight="1" thickTop="1" thickBot="1" x14ac:dyDescent="0.25">
      <c r="C285" s="58"/>
      <c r="D285" s="58"/>
      <c r="E285" s="58"/>
      <c r="F285" s="58"/>
      <c r="G285" s="58"/>
      <c r="H285" s="58"/>
      <c r="I285" s="59"/>
      <c r="J285" s="60"/>
      <c r="K285" s="57">
        <f t="shared" ca="1" si="27"/>
        <v>167800</v>
      </c>
      <c r="P285" s="188" t="e">
        <f t="shared" si="26"/>
        <v>#N/A</v>
      </c>
      <c r="Q285" s="191" t="e">
        <f t="shared" si="24"/>
        <v>#N/A</v>
      </c>
      <c r="R285" s="191" t="e">
        <f t="shared" si="25"/>
        <v>#N/A</v>
      </c>
      <c r="S285" s="191" t="e">
        <f t="shared" si="28"/>
        <v>#N/A</v>
      </c>
      <c r="T285" s="192" t="e">
        <f>VLOOKUP(D285,'PC Receitas'!$N$4:$O$14,2,FALSE)</f>
        <v>#N/A</v>
      </c>
    </row>
    <row r="286" spans="3:20" ht="19.5" customHeight="1" thickTop="1" thickBot="1" x14ac:dyDescent="0.25">
      <c r="C286" s="58"/>
      <c r="D286" s="58"/>
      <c r="E286" s="58"/>
      <c r="F286" s="58"/>
      <c r="G286" s="58"/>
      <c r="H286" s="58"/>
      <c r="I286" s="59"/>
      <c r="J286" s="60"/>
      <c r="K286" s="57">
        <f t="shared" ca="1" si="27"/>
        <v>167800</v>
      </c>
      <c r="P286" s="188" t="e">
        <f t="shared" si="26"/>
        <v>#N/A</v>
      </c>
      <c r="Q286" s="191" t="e">
        <f t="shared" si="24"/>
        <v>#N/A</v>
      </c>
      <c r="R286" s="191" t="e">
        <f t="shared" si="25"/>
        <v>#N/A</v>
      </c>
      <c r="S286" s="191" t="e">
        <f t="shared" si="28"/>
        <v>#N/A</v>
      </c>
      <c r="T286" s="192" t="e">
        <f>VLOOKUP(D286,'PC Receitas'!$N$4:$O$14,2,FALSE)</f>
        <v>#N/A</v>
      </c>
    </row>
    <row r="287" spans="3:20" ht="19.5" customHeight="1" thickTop="1" thickBot="1" x14ac:dyDescent="0.25">
      <c r="C287" s="58"/>
      <c r="D287" s="58"/>
      <c r="E287" s="58"/>
      <c r="F287" s="58"/>
      <c r="G287" s="58"/>
      <c r="H287" s="58"/>
      <c r="I287" s="59"/>
      <c r="J287" s="60"/>
      <c r="K287" s="57">
        <f t="shared" ca="1" si="27"/>
        <v>167800</v>
      </c>
      <c r="P287" s="188" t="e">
        <f t="shared" si="26"/>
        <v>#N/A</v>
      </c>
      <c r="Q287" s="191" t="e">
        <f t="shared" si="24"/>
        <v>#N/A</v>
      </c>
      <c r="R287" s="191" t="e">
        <f t="shared" si="25"/>
        <v>#N/A</v>
      </c>
      <c r="S287" s="191" t="e">
        <f t="shared" si="28"/>
        <v>#N/A</v>
      </c>
      <c r="T287" s="192" t="e">
        <f>VLOOKUP(D287,'PC Receitas'!$N$4:$O$14,2,FALSE)</f>
        <v>#N/A</v>
      </c>
    </row>
    <row r="288" spans="3:20" ht="19.5" customHeight="1" thickTop="1" thickBot="1" x14ac:dyDescent="0.25">
      <c r="C288" s="58"/>
      <c r="D288" s="58"/>
      <c r="E288" s="58"/>
      <c r="F288" s="58"/>
      <c r="G288" s="58"/>
      <c r="H288" s="58"/>
      <c r="I288" s="59"/>
      <c r="J288" s="60"/>
      <c r="K288" s="57">
        <f t="shared" ca="1" si="27"/>
        <v>167800</v>
      </c>
      <c r="P288" s="188" t="e">
        <f t="shared" si="26"/>
        <v>#N/A</v>
      </c>
      <c r="Q288" s="191" t="e">
        <f t="shared" si="24"/>
        <v>#N/A</v>
      </c>
      <c r="R288" s="191" t="e">
        <f t="shared" si="25"/>
        <v>#N/A</v>
      </c>
      <c r="S288" s="191" t="e">
        <f t="shared" si="28"/>
        <v>#N/A</v>
      </c>
      <c r="T288" s="192" t="e">
        <f>VLOOKUP(D288,'PC Receitas'!$N$4:$O$14,2,FALSE)</f>
        <v>#N/A</v>
      </c>
    </row>
    <row r="289" spans="3:20" ht="19.5" customHeight="1" thickTop="1" thickBot="1" x14ac:dyDescent="0.25">
      <c r="C289" s="58"/>
      <c r="D289" s="58"/>
      <c r="E289" s="58"/>
      <c r="F289" s="58"/>
      <c r="G289" s="58"/>
      <c r="H289" s="58"/>
      <c r="I289" s="59"/>
      <c r="J289" s="60"/>
      <c r="K289" s="57">
        <f t="shared" ca="1" si="27"/>
        <v>167800</v>
      </c>
      <c r="P289" s="188" t="e">
        <f t="shared" si="26"/>
        <v>#N/A</v>
      </c>
      <c r="Q289" s="191" t="e">
        <f t="shared" si="24"/>
        <v>#N/A</v>
      </c>
      <c r="R289" s="191" t="e">
        <f t="shared" si="25"/>
        <v>#N/A</v>
      </c>
      <c r="S289" s="191" t="e">
        <f t="shared" si="28"/>
        <v>#N/A</v>
      </c>
      <c r="T289" s="192" t="e">
        <f>VLOOKUP(D289,'PC Receitas'!$N$4:$O$14,2,FALSE)</f>
        <v>#N/A</v>
      </c>
    </row>
    <row r="290" spans="3:20" ht="19.5" customHeight="1" thickTop="1" thickBot="1" x14ac:dyDescent="0.25">
      <c r="C290" s="58"/>
      <c r="D290" s="58"/>
      <c r="E290" s="58"/>
      <c r="F290" s="58"/>
      <c r="G290" s="58"/>
      <c r="H290" s="58"/>
      <c r="I290" s="59"/>
      <c r="J290" s="60"/>
      <c r="K290" s="57">
        <f t="shared" ca="1" si="27"/>
        <v>167800</v>
      </c>
      <c r="P290" s="188" t="e">
        <f t="shared" si="26"/>
        <v>#N/A</v>
      </c>
      <c r="Q290" s="191" t="e">
        <f t="shared" si="24"/>
        <v>#N/A</v>
      </c>
      <c r="R290" s="191" t="e">
        <f t="shared" si="25"/>
        <v>#N/A</v>
      </c>
      <c r="S290" s="191" t="e">
        <f t="shared" si="28"/>
        <v>#N/A</v>
      </c>
      <c r="T290" s="192" t="e">
        <f>VLOOKUP(D290,'PC Receitas'!$N$4:$O$14,2,FALSE)</f>
        <v>#N/A</v>
      </c>
    </row>
    <row r="291" spans="3:20" ht="19.5" customHeight="1" thickTop="1" thickBot="1" x14ac:dyDescent="0.25">
      <c r="C291" s="58"/>
      <c r="D291" s="58"/>
      <c r="E291" s="58"/>
      <c r="F291" s="58"/>
      <c r="G291" s="58"/>
      <c r="H291" s="58"/>
      <c r="I291" s="59"/>
      <c r="J291" s="60"/>
      <c r="K291" s="57">
        <f t="shared" ca="1" si="27"/>
        <v>167800</v>
      </c>
      <c r="P291" s="188" t="e">
        <f t="shared" si="26"/>
        <v>#N/A</v>
      </c>
      <c r="Q291" s="191" t="e">
        <f t="shared" si="24"/>
        <v>#N/A</v>
      </c>
      <c r="R291" s="191" t="e">
        <f t="shared" si="25"/>
        <v>#N/A</v>
      </c>
      <c r="S291" s="191" t="e">
        <f t="shared" si="28"/>
        <v>#N/A</v>
      </c>
      <c r="T291" s="192" t="e">
        <f>VLOOKUP(D291,'PC Receitas'!$N$4:$O$14,2,FALSE)</f>
        <v>#N/A</v>
      </c>
    </row>
    <row r="292" spans="3:20" ht="19.5" customHeight="1" thickTop="1" thickBot="1" x14ac:dyDescent="0.25">
      <c r="C292" s="58"/>
      <c r="D292" s="58"/>
      <c r="E292" s="58"/>
      <c r="F292" s="58"/>
      <c r="G292" s="58"/>
      <c r="H292" s="58"/>
      <c r="I292" s="59"/>
      <c r="J292" s="60"/>
      <c r="K292" s="57">
        <f t="shared" ca="1" si="27"/>
        <v>167800</v>
      </c>
      <c r="P292" s="188" t="e">
        <f t="shared" si="26"/>
        <v>#N/A</v>
      </c>
      <c r="Q292" s="191" t="e">
        <f t="shared" si="24"/>
        <v>#N/A</v>
      </c>
      <c r="R292" s="191" t="e">
        <f t="shared" si="25"/>
        <v>#N/A</v>
      </c>
      <c r="S292" s="191" t="e">
        <f t="shared" si="28"/>
        <v>#N/A</v>
      </c>
      <c r="T292" s="192" t="e">
        <f>VLOOKUP(D292,'PC Receitas'!$N$4:$O$14,2,FALSE)</f>
        <v>#N/A</v>
      </c>
    </row>
    <row r="293" spans="3:20" ht="19.5" customHeight="1" thickTop="1" thickBot="1" x14ac:dyDescent="0.25">
      <c r="C293" s="58"/>
      <c r="D293" s="58"/>
      <c r="E293" s="58"/>
      <c r="F293" s="58"/>
      <c r="G293" s="58"/>
      <c r="H293" s="58"/>
      <c r="I293" s="59"/>
      <c r="J293" s="60"/>
      <c r="K293" s="57">
        <f t="shared" ca="1" si="27"/>
        <v>167800</v>
      </c>
      <c r="P293" s="188" t="e">
        <f t="shared" si="26"/>
        <v>#N/A</v>
      </c>
      <c r="Q293" s="191" t="e">
        <f t="shared" si="24"/>
        <v>#N/A</v>
      </c>
      <c r="R293" s="191" t="e">
        <f t="shared" si="25"/>
        <v>#N/A</v>
      </c>
      <c r="S293" s="191" t="e">
        <f t="shared" si="28"/>
        <v>#N/A</v>
      </c>
      <c r="T293" s="192" t="e">
        <f>VLOOKUP(D293,'PC Receitas'!$N$4:$O$14,2,FALSE)</f>
        <v>#N/A</v>
      </c>
    </row>
    <row r="294" spans="3:20" ht="19.5" customHeight="1" thickTop="1" thickBot="1" x14ac:dyDescent="0.25">
      <c r="C294" s="58"/>
      <c r="D294" s="58"/>
      <c r="E294" s="58"/>
      <c r="F294" s="58"/>
      <c r="G294" s="58"/>
      <c r="H294" s="58"/>
      <c r="I294" s="59"/>
      <c r="J294" s="60"/>
      <c r="K294" s="57">
        <f t="shared" ca="1" si="27"/>
        <v>167800</v>
      </c>
      <c r="P294" s="188" t="e">
        <f t="shared" si="26"/>
        <v>#N/A</v>
      </c>
      <c r="Q294" s="191" t="e">
        <f t="shared" si="24"/>
        <v>#N/A</v>
      </c>
      <c r="R294" s="191" t="e">
        <f t="shared" si="25"/>
        <v>#N/A</v>
      </c>
      <c r="S294" s="191" t="e">
        <f t="shared" si="28"/>
        <v>#N/A</v>
      </c>
      <c r="T294" s="192" t="e">
        <f>VLOOKUP(D294,'PC Receitas'!$N$4:$O$14,2,FALSE)</f>
        <v>#N/A</v>
      </c>
    </row>
    <row r="295" spans="3:20" ht="19.5" customHeight="1" thickTop="1" thickBot="1" x14ac:dyDescent="0.25">
      <c r="C295" s="58"/>
      <c r="D295" s="58"/>
      <c r="E295" s="58"/>
      <c r="F295" s="58"/>
      <c r="G295" s="58"/>
      <c r="H295" s="58"/>
      <c r="I295" s="59"/>
      <c r="J295" s="60"/>
      <c r="K295" s="57">
        <f t="shared" ca="1" si="27"/>
        <v>167800</v>
      </c>
      <c r="P295" s="188" t="e">
        <f t="shared" si="26"/>
        <v>#N/A</v>
      </c>
      <c r="Q295" s="191" t="e">
        <f t="shared" si="24"/>
        <v>#N/A</v>
      </c>
      <c r="R295" s="191" t="e">
        <f t="shared" si="25"/>
        <v>#N/A</v>
      </c>
      <c r="S295" s="191" t="e">
        <f t="shared" si="28"/>
        <v>#N/A</v>
      </c>
      <c r="T295" s="192" t="e">
        <f>VLOOKUP(D295,'PC Receitas'!$N$4:$O$14,2,FALSE)</f>
        <v>#N/A</v>
      </c>
    </row>
    <row r="296" spans="3:20" ht="19.5" customHeight="1" thickTop="1" thickBot="1" x14ac:dyDescent="0.25">
      <c r="C296" s="58"/>
      <c r="D296" s="58"/>
      <c r="E296" s="58"/>
      <c r="F296" s="58"/>
      <c r="G296" s="58"/>
      <c r="H296" s="58"/>
      <c r="I296" s="59"/>
      <c r="J296" s="60"/>
      <c r="K296" s="57">
        <f t="shared" ca="1" si="27"/>
        <v>167800</v>
      </c>
      <c r="P296" s="188" t="e">
        <f t="shared" si="26"/>
        <v>#N/A</v>
      </c>
      <c r="Q296" s="191" t="e">
        <f t="shared" si="24"/>
        <v>#N/A</v>
      </c>
      <c r="R296" s="191" t="e">
        <f t="shared" si="25"/>
        <v>#N/A</v>
      </c>
      <c r="S296" s="191" t="e">
        <f t="shared" si="28"/>
        <v>#N/A</v>
      </c>
      <c r="T296" s="192" t="e">
        <f>VLOOKUP(D296,'PC Receitas'!$N$4:$O$14,2,FALSE)</f>
        <v>#N/A</v>
      </c>
    </row>
    <row r="297" spans="3:20" ht="19.5" customHeight="1" thickTop="1" thickBot="1" x14ac:dyDescent="0.25">
      <c r="C297" s="58"/>
      <c r="D297" s="58"/>
      <c r="E297" s="58"/>
      <c r="F297" s="58"/>
      <c r="G297" s="58"/>
      <c r="H297" s="58"/>
      <c r="I297" s="59"/>
      <c r="J297" s="60"/>
      <c r="K297" s="57">
        <f t="shared" ca="1" si="27"/>
        <v>167800</v>
      </c>
      <c r="P297" s="188" t="e">
        <f t="shared" si="26"/>
        <v>#N/A</v>
      </c>
      <c r="Q297" s="191" t="e">
        <f t="shared" si="24"/>
        <v>#N/A</v>
      </c>
      <c r="R297" s="191" t="e">
        <f t="shared" si="25"/>
        <v>#N/A</v>
      </c>
      <c r="S297" s="191" t="e">
        <f t="shared" si="28"/>
        <v>#N/A</v>
      </c>
      <c r="T297" s="192" t="e">
        <f>VLOOKUP(D297,'PC Receitas'!$N$4:$O$14,2,FALSE)</f>
        <v>#N/A</v>
      </c>
    </row>
    <row r="298" spans="3:20" ht="19.5" customHeight="1" thickTop="1" thickBot="1" x14ac:dyDescent="0.25">
      <c r="C298" s="58"/>
      <c r="D298" s="58"/>
      <c r="E298" s="58"/>
      <c r="F298" s="58"/>
      <c r="G298" s="58"/>
      <c r="H298" s="58"/>
      <c r="I298" s="59"/>
      <c r="J298" s="60"/>
      <c r="K298" s="57">
        <f t="shared" ca="1" si="27"/>
        <v>167800</v>
      </c>
      <c r="P298" s="188" t="e">
        <f t="shared" si="26"/>
        <v>#N/A</v>
      </c>
      <c r="Q298" s="191" t="e">
        <f t="shared" si="24"/>
        <v>#N/A</v>
      </c>
      <c r="R298" s="191" t="e">
        <f t="shared" si="25"/>
        <v>#N/A</v>
      </c>
      <c r="S298" s="191" t="e">
        <f t="shared" si="28"/>
        <v>#N/A</v>
      </c>
      <c r="T298" s="192" t="e">
        <f>VLOOKUP(D298,'PC Receitas'!$N$4:$O$14,2,FALSE)</f>
        <v>#N/A</v>
      </c>
    </row>
    <row r="299" spans="3:20" ht="19.5" customHeight="1" thickTop="1" thickBot="1" x14ac:dyDescent="0.25">
      <c r="C299" s="58"/>
      <c r="D299" s="58"/>
      <c r="E299" s="58"/>
      <c r="F299" s="58"/>
      <c r="G299" s="58"/>
      <c r="H299" s="58"/>
      <c r="I299" s="59"/>
      <c r="J299" s="60"/>
      <c r="K299" s="57">
        <f t="shared" ca="1" si="27"/>
        <v>167800</v>
      </c>
      <c r="P299" s="188" t="e">
        <f t="shared" si="26"/>
        <v>#N/A</v>
      </c>
      <c r="Q299" s="191" t="e">
        <f t="shared" si="24"/>
        <v>#N/A</v>
      </c>
      <c r="R299" s="191" t="e">
        <f t="shared" si="25"/>
        <v>#N/A</v>
      </c>
      <c r="S299" s="191" t="e">
        <f t="shared" si="28"/>
        <v>#N/A</v>
      </c>
      <c r="T299" s="192" t="e">
        <f>VLOOKUP(D299,'PC Receitas'!$N$4:$O$14,2,FALSE)</f>
        <v>#N/A</v>
      </c>
    </row>
    <row r="300" spans="3:20" ht="19.5" customHeight="1" thickTop="1" thickBot="1" x14ac:dyDescent="0.25">
      <c r="C300" s="58"/>
      <c r="D300" s="58"/>
      <c r="E300" s="58"/>
      <c r="F300" s="58"/>
      <c r="G300" s="58"/>
      <c r="H300" s="58"/>
      <c r="I300" s="59"/>
      <c r="J300" s="60"/>
      <c r="K300" s="57">
        <f t="shared" ca="1" si="27"/>
        <v>167800</v>
      </c>
      <c r="P300" s="188" t="e">
        <f t="shared" si="26"/>
        <v>#N/A</v>
      </c>
      <c r="Q300" s="191" t="e">
        <f t="shared" si="24"/>
        <v>#N/A</v>
      </c>
      <c r="R300" s="191" t="e">
        <f t="shared" si="25"/>
        <v>#N/A</v>
      </c>
      <c r="S300" s="191" t="e">
        <f t="shared" si="28"/>
        <v>#N/A</v>
      </c>
      <c r="T300" s="192" t="e">
        <f>VLOOKUP(D300,'PC Receitas'!$N$4:$O$14,2,FALSE)</f>
        <v>#N/A</v>
      </c>
    </row>
    <row r="301" spans="3:20" ht="19.5" customHeight="1" thickTop="1" thickBot="1" x14ac:dyDescent="0.25">
      <c r="C301" s="58"/>
      <c r="D301" s="58"/>
      <c r="E301" s="58"/>
      <c r="F301" s="58"/>
      <c r="G301" s="58"/>
      <c r="H301" s="58"/>
      <c r="I301" s="59"/>
      <c r="J301" s="60"/>
      <c r="K301" s="57">
        <f t="shared" ca="1" si="27"/>
        <v>167800</v>
      </c>
      <c r="P301" s="188" t="e">
        <f t="shared" si="26"/>
        <v>#N/A</v>
      </c>
      <c r="Q301" s="191" t="e">
        <f t="shared" si="24"/>
        <v>#N/A</v>
      </c>
      <c r="R301" s="191" t="e">
        <f t="shared" si="25"/>
        <v>#N/A</v>
      </c>
      <c r="S301" s="191" t="e">
        <f t="shared" si="28"/>
        <v>#N/A</v>
      </c>
      <c r="T301" s="192" t="e">
        <f>VLOOKUP(D301,'PC Receitas'!$N$4:$O$14,2,FALSE)</f>
        <v>#N/A</v>
      </c>
    </row>
    <row r="302" spans="3:20" ht="19.5" customHeight="1" thickTop="1" thickBot="1" x14ac:dyDescent="0.25">
      <c r="C302" s="58"/>
      <c r="D302" s="58"/>
      <c r="E302" s="58"/>
      <c r="F302" s="58"/>
      <c r="G302" s="58"/>
      <c r="H302" s="58"/>
      <c r="I302" s="59"/>
      <c r="J302" s="60"/>
      <c r="K302" s="57">
        <f t="shared" ca="1" si="27"/>
        <v>167800</v>
      </c>
      <c r="P302" s="188" t="e">
        <f t="shared" si="26"/>
        <v>#N/A</v>
      </c>
      <c r="Q302" s="191" t="e">
        <f t="shared" si="24"/>
        <v>#N/A</v>
      </c>
      <c r="R302" s="191" t="e">
        <f t="shared" si="25"/>
        <v>#N/A</v>
      </c>
      <c r="S302" s="191" t="e">
        <f t="shared" si="28"/>
        <v>#N/A</v>
      </c>
      <c r="T302" s="192" t="e">
        <f>VLOOKUP(D302,'PC Receitas'!$N$4:$O$14,2,FALSE)</f>
        <v>#N/A</v>
      </c>
    </row>
    <row r="303" spans="3:20" ht="19.5" customHeight="1" thickTop="1" thickBot="1" x14ac:dyDescent="0.25">
      <c r="C303" s="58"/>
      <c r="D303" s="58"/>
      <c r="E303" s="58"/>
      <c r="F303" s="58"/>
      <c r="G303" s="58"/>
      <c r="H303" s="58"/>
      <c r="I303" s="59"/>
      <c r="J303" s="60"/>
      <c r="K303" s="57">
        <f t="shared" ca="1" si="27"/>
        <v>167800</v>
      </c>
      <c r="P303" s="188" t="e">
        <f t="shared" si="26"/>
        <v>#N/A</v>
      </c>
      <c r="Q303" s="191" t="e">
        <f t="shared" si="24"/>
        <v>#N/A</v>
      </c>
      <c r="R303" s="191" t="e">
        <f t="shared" si="25"/>
        <v>#N/A</v>
      </c>
      <c r="S303" s="191" t="e">
        <f t="shared" si="28"/>
        <v>#N/A</v>
      </c>
      <c r="T303" s="192" t="e">
        <f>VLOOKUP(D303,'PC Receitas'!$N$4:$O$14,2,FALSE)</f>
        <v>#N/A</v>
      </c>
    </row>
    <row r="304" spans="3:20" ht="19.5" customHeight="1" thickTop="1" thickBot="1" x14ac:dyDescent="0.25">
      <c r="C304" s="58"/>
      <c r="D304" s="58"/>
      <c r="E304" s="58"/>
      <c r="F304" s="58"/>
      <c r="G304" s="58"/>
      <c r="H304" s="58"/>
      <c r="I304" s="59"/>
      <c r="J304" s="60"/>
      <c r="K304" s="57">
        <f t="shared" ca="1" si="27"/>
        <v>167800</v>
      </c>
      <c r="P304" s="188" t="e">
        <f t="shared" si="26"/>
        <v>#N/A</v>
      </c>
      <c r="Q304" s="191" t="e">
        <f t="shared" si="24"/>
        <v>#N/A</v>
      </c>
      <c r="R304" s="191" t="e">
        <f t="shared" si="25"/>
        <v>#N/A</v>
      </c>
      <c r="S304" s="191" t="e">
        <f t="shared" si="28"/>
        <v>#N/A</v>
      </c>
      <c r="T304" s="192" t="e">
        <f>VLOOKUP(D304,'PC Receitas'!$N$4:$O$14,2,FALSE)</f>
        <v>#N/A</v>
      </c>
    </row>
    <row r="305" spans="3:20" ht="19.5" customHeight="1" thickTop="1" thickBot="1" x14ac:dyDescent="0.25">
      <c r="C305" s="58"/>
      <c r="D305" s="58"/>
      <c r="E305" s="58"/>
      <c r="F305" s="58"/>
      <c r="G305" s="58"/>
      <c r="H305" s="58"/>
      <c r="I305" s="59"/>
      <c r="J305" s="60"/>
      <c r="K305" s="57">
        <f t="shared" ca="1" si="27"/>
        <v>167800</v>
      </c>
      <c r="P305" s="188" t="e">
        <f t="shared" si="26"/>
        <v>#N/A</v>
      </c>
      <c r="Q305" s="191" t="e">
        <f t="shared" si="24"/>
        <v>#N/A</v>
      </c>
      <c r="R305" s="191" t="e">
        <f t="shared" si="25"/>
        <v>#N/A</v>
      </c>
      <c r="S305" s="191" t="e">
        <f t="shared" si="28"/>
        <v>#N/A</v>
      </c>
      <c r="T305" s="192" t="e">
        <f>VLOOKUP(D305,'PC Receitas'!$N$4:$O$14,2,FALSE)</f>
        <v>#N/A</v>
      </c>
    </row>
    <row r="306" spans="3:20" ht="19.5" customHeight="1" thickTop="1" thickBot="1" x14ac:dyDescent="0.25">
      <c r="C306" s="58"/>
      <c r="D306" s="58"/>
      <c r="E306" s="58"/>
      <c r="F306" s="58"/>
      <c r="G306" s="58"/>
      <c r="H306" s="58"/>
      <c r="I306" s="59"/>
      <c r="J306" s="60"/>
      <c r="K306" s="57">
        <f t="shared" ca="1" si="27"/>
        <v>167800</v>
      </c>
      <c r="P306" s="188" t="e">
        <f t="shared" si="26"/>
        <v>#N/A</v>
      </c>
      <c r="Q306" s="191" t="e">
        <f t="shared" si="24"/>
        <v>#N/A</v>
      </c>
      <c r="R306" s="191" t="e">
        <f t="shared" si="25"/>
        <v>#N/A</v>
      </c>
      <c r="S306" s="191" t="e">
        <f t="shared" si="28"/>
        <v>#N/A</v>
      </c>
      <c r="T306" s="192" t="e">
        <f>VLOOKUP(D306,'PC Receitas'!$N$4:$O$14,2,FALSE)</f>
        <v>#N/A</v>
      </c>
    </row>
    <row r="307" spans="3:20" ht="19.5" customHeight="1" thickTop="1" thickBot="1" x14ac:dyDescent="0.25">
      <c r="C307" s="58"/>
      <c r="D307" s="58"/>
      <c r="E307" s="58"/>
      <c r="F307" s="58"/>
      <c r="G307" s="58"/>
      <c r="H307" s="58"/>
      <c r="I307" s="59"/>
      <c r="J307" s="60"/>
      <c r="K307" s="57">
        <f t="shared" ca="1" si="27"/>
        <v>167800</v>
      </c>
      <c r="P307" s="188" t="e">
        <f t="shared" si="26"/>
        <v>#N/A</v>
      </c>
      <c r="Q307" s="191" t="e">
        <f t="shared" si="24"/>
        <v>#N/A</v>
      </c>
      <c r="R307" s="191" t="e">
        <f t="shared" si="25"/>
        <v>#N/A</v>
      </c>
      <c r="S307" s="191" t="e">
        <f t="shared" si="28"/>
        <v>#N/A</v>
      </c>
      <c r="T307" s="192" t="e">
        <f>VLOOKUP(D307,'PC Receitas'!$N$4:$O$14,2,FALSE)</f>
        <v>#N/A</v>
      </c>
    </row>
    <row r="308" spans="3:20" ht="19.5" customHeight="1" thickTop="1" thickBot="1" x14ac:dyDescent="0.25">
      <c r="C308" s="58"/>
      <c r="D308" s="58"/>
      <c r="E308" s="58"/>
      <c r="F308" s="58"/>
      <c r="G308" s="58"/>
      <c r="H308" s="58"/>
      <c r="I308" s="59"/>
      <c r="J308" s="60"/>
      <c r="K308" s="57">
        <f t="shared" ca="1" si="27"/>
        <v>167800</v>
      </c>
      <c r="P308" s="188" t="e">
        <f t="shared" si="26"/>
        <v>#N/A</v>
      </c>
      <c r="Q308" s="191" t="e">
        <f t="shared" si="24"/>
        <v>#N/A</v>
      </c>
      <c r="R308" s="191" t="e">
        <f t="shared" si="25"/>
        <v>#N/A</v>
      </c>
      <c r="S308" s="191" t="e">
        <f t="shared" si="28"/>
        <v>#N/A</v>
      </c>
      <c r="T308" s="192" t="e">
        <f>VLOOKUP(D308,'PC Receitas'!$N$4:$O$14,2,FALSE)</f>
        <v>#N/A</v>
      </c>
    </row>
    <row r="309" spans="3:20" ht="19.5" customHeight="1" thickTop="1" thickBot="1" x14ac:dyDescent="0.25">
      <c r="C309" s="58"/>
      <c r="D309" s="58"/>
      <c r="E309" s="58"/>
      <c r="F309" s="58"/>
      <c r="G309" s="58"/>
      <c r="H309" s="58"/>
      <c r="I309" s="59"/>
      <c r="J309" s="60"/>
      <c r="K309" s="57">
        <f t="shared" ca="1" si="27"/>
        <v>167800</v>
      </c>
      <c r="P309" s="188" t="e">
        <f t="shared" si="26"/>
        <v>#N/A</v>
      </c>
      <c r="Q309" s="191" t="e">
        <f t="shared" si="24"/>
        <v>#N/A</v>
      </c>
      <c r="R309" s="191" t="e">
        <f t="shared" si="25"/>
        <v>#N/A</v>
      </c>
      <c r="S309" s="191" t="e">
        <f t="shared" si="28"/>
        <v>#N/A</v>
      </c>
      <c r="T309" s="192" t="e">
        <f>VLOOKUP(D309,'PC Receitas'!$N$4:$O$14,2,FALSE)</f>
        <v>#N/A</v>
      </c>
    </row>
    <row r="310" spans="3:20" ht="19.5" customHeight="1" thickTop="1" thickBot="1" x14ac:dyDescent="0.25">
      <c r="C310" s="58"/>
      <c r="D310" s="58"/>
      <c r="E310" s="58"/>
      <c r="F310" s="58"/>
      <c r="G310" s="58"/>
      <c r="H310" s="58"/>
      <c r="I310" s="59"/>
      <c r="J310" s="60"/>
      <c r="K310" s="57">
        <f t="shared" ca="1" si="27"/>
        <v>167800</v>
      </c>
      <c r="P310" s="188" t="e">
        <f t="shared" si="26"/>
        <v>#N/A</v>
      </c>
      <c r="Q310" s="191" t="e">
        <f t="shared" si="24"/>
        <v>#N/A</v>
      </c>
      <c r="R310" s="191" t="e">
        <f t="shared" si="25"/>
        <v>#N/A</v>
      </c>
      <c r="S310" s="191" t="e">
        <f t="shared" si="28"/>
        <v>#N/A</v>
      </c>
      <c r="T310" s="192" t="e">
        <f>VLOOKUP(D310,'PC Receitas'!$N$4:$O$14,2,FALSE)</f>
        <v>#N/A</v>
      </c>
    </row>
    <row r="311" spans="3:20" ht="19.5" customHeight="1" thickTop="1" thickBot="1" x14ac:dyDescent="0.25">
      <c r="C311" s="58"/>
      <c r="D311" s="58"/>
      <c r="E311" s="58"/>
      <c r="F311" s="58"/>
      <c r="G311" s="58"/>
      <c r="H311" s="58"/>
      <c r="I311" s="59"/>
      <c r="J311" s="60"/>
      <c r="K311" s="57">
        <f t="shared" ca="1" si="27"/>
        <v>167800</v>
      </c>
      <c r="P311" s="188" t="e">
        <f t="shared" si="26"/>
        <v>#N/A</v>
      </c>
      <c r="Q311" s="191" t="e">
        <f t="shared" si="24"/>
        <v>#N/A</v>
      </c>
      <c r="R311" s="191" t="e">
        <f t="shared" si="25"/>
        <v>#N/A</v>
      </c>
      <c r="S311" s="191" t="e">
        <f t="shared" si="28"/>
        <v>#N/A</v>
      </c>
      <c r="T311" s="192" t="e">
        <f>VLOOKUP(D311,'PC Receitas'!$N$4:$O$14,2,FALSE)</f>
        <v>#N/A</v>
      </c>
    </row>
    <row r="312" spans="3:20" ht="19.5" customHeight="1" thickTop="1" thickBot="1" x14ac:dyDescent="0.25">
      <c r="C312" s="58"/>
      <c r="D312" s="58"/>
      <c r="E312" s="58"/>
      <c r="F312" s="58"/>
      <c r="G312" s="58"/>
      <c r="H312" s="58"/>
      <c r="I312" s="59"/>
      <c r="J312" s="60"/>
      <c r="K312" s="57">
        <f t="shared" ca="1" si="27"/>
        <v>167800</v>
      </c>
      <c r="P312" s="188" t="e">
        <f t="shared" si="26"/>
        <v>#N/A</v>
      </c>
      <c r="Q312" s="191" t="e">
        <f t="shared" si="24"/>
        <v>#N/A</v>
      </c>
      <c r="R312" s="191" t="e">
        <f t="shared" si="25"/>
        <v>#N/A</v>
      </c>
      <c r="S312" s="191" t="e">
        <f t="shared" si="28"/>
        <v>#N/A</v>
      </c>
      <c r="T312" s="192" t="e">
        <f>VLOOKUP(D312,'PC Receitas'!$N$4:$O$14,2,FALSE)</f>
        <v>#N/A</v>
      </c>
    </row>
    <row r="313" spans="3:20" ht="19.5" customHeight="1" thickTop="1" thickBot="1" x14ac:dyDescent="0.25">
      <c r="C313" s="58"/>
      <c r="D313" s="58"/>
      <c r="E313" s="58"/>
      <c r="F313" s="58"/>
      <c r="G313" s="58"/>
      <c r="H313" s="58"/>
      <c r="I313" s="59"/>
      <c r="J313" s="60"/>
      <c r="K313" s="57">
        <f t="shared" ca="1" si="27"/>
        <v>167800</v>
      </c>
      <c r="P313" s="188" t="e">
        <f t="shared" si="26"/>
        <v>#N/A</v>
      </c>
      <c r="Q313" s="191" t="e">
        <f t="shared" si="24"/>
        <v>#N/A</v>
      </c>
      <c r="R313" s="191" t="e">
        <f t="shared" si="25"/>
        <v>#N/A</v>
      </c>
      <c r="S313" s="191" t="e">
        <f t="shared" si="28"/>
        <v>#N/A</v>
      </c>
      <c r="T313" s="192" t="e">
        <f>VLOOKUP(D313,'PC Receitas'!$N$4:$O$14,2,FALSE)</f>
        <v>#N/A</v>
      </c>
    </row>
    <row r="314" spans="3:20" ht="19.5" customHeight="1" thickTop="1" thickBot="1" x14ac:dyDescent="0.25">
      <c r="C314" s="58"/>
      <c r="D314" s="58"/>
      <c r="E314" s="58"/>
      <c r="F314" s="58"/>
      <c r="G314" s="58"/>
      <c r="H314" s="58"/>
      <c r="I314" s="59"/>
      <c r="J314" s="60"/>
      <c r="K314" s="57">
        <f t="shared" ca="1" si="27"/>
        <v>167800</v>
      </c>
      <c r="P314" s="188" t="e">
        <f t="shared" si="26"/>
        <v>#N/A</v>
      </c>
      <c r="Q314" s="191" t="e">
        <f t="shared" si="24"/>
        <v>#N/A</v>
      </c>
      <c r="R314" s="191" t="e">
        <f t="shared" si="25"/>
        <v>#N/A</v>
      </c>
      <c r="S314" s="191" t="e">
        <f t="shared" si="28"/>
        <v>#N/A</v>
      </c>
      <c r="T314" s="192" t="e">
        <f>VLOOKUP(D314,'PC Receitas'!$N$4:$O$14,2,FALSE)</f>
        <v>#N/A</v>
      </c>
    </row>
    <row r="315" spans="3:20" ht="19.5" customHeight="1" thickTop="1" thickBot="1" x14ac:dyDescent="0.25">
      <c r="C315" s="58"/>
      <c r="D315" s="58"/>
      <c r="E315" s="58"/>
      <c r="F315" s="58"/>
      <c r="G315" s="58"/>
      <c r="H315" s="58"/>
      <c r="I315" s="59"/>
      <c r="J315" s="60"/>
      <c r="K315" s="57">
        <f t="shared" ca="1" si="27"/>
        <v>167800</v>
      </c>
      <c r="P315" s="188" t="e">
        <f t="shared" si="26"/>
        <v>#N/A</v>
      </c>
      <c r="Q315" s="191" t="e">
        <f t="shared" si="24"/>
        <v>#N/A</v>
      </c>
      <c r="R315" s="191" t="e">
        <f t="shared" si="25"/>
        <v>#N/A</v>
      </c>
      <c r="S315" s="191" t="e">
        <f t="shared" si="28"/>
        <v>#N/A</v>
      </c>
      <c r="T315" s="192" t="e">
        <f>VLOOKUP(D315,'PC Receitas'!$N$4:$O$14,2,FALSE)</f>
        <v>#N/A</v>
      </c>
    </row>
    <row r="316" spans="3:20" ht="19.5" customHeight="1" thickTop="1" thickBot="1" x14ac:dyDescent="0.25">
      <c r="C316" s="58"/>
      <c r="D316" s="58"/>
      <c r="E316" s="58"/>
      <c r="F316" s="58"/>
      <c r="G316" s="58"/>
      <c r="H316" s="58"/>
      <c r="I316" s="59"/>
      <c r="J316" s="60"/>
      <c r="K316" s="57">
        <f t="shared" ca="1" si="27"/>
        <v>167800</v>
      </c>
      <c r="P316" s="188" t="e">
        <f t="shared" si="26"/>
        <v>#N/A</v>
      </c>
      <c r="Q316" s="191" t="e">
        <f t="shared" si="24"/>
        <v>#N/A</v>
      </c>
      <c r="R316" s="191" t="e">
        <f t="shared" si="25"/>
        <v>#N/A</v>
      </c>
      <c r="S316" s="191" t="e">
        <f t="shared" si="28"/>
        <v>#N/A</v>
      </c>
      <c r="T316" s="192" t="e">
        <f>VLOOKUP(D316,'PC Receitas'!$N$4:$O$14,2,FALSE)</f>
        <v>#N/A</v>
      </c>
    </row>
    <row r="317" spans="3:20" ht="19.5" customHeight="1" thickTop="1" thickBot="1" x14ac:dyDescent="0.25">
      <c r="C317" s="58"/>
      <c r="D317" s="58"/>
      <c r="E317" s="58"/>
      <c r="F317" s="58"/>
      <c r="G317" s="58"/>
      <c r="H317" s="58"/>
      <c r="I317" s="59"/>
      <c r="J317" s="60"/>
      <c r="K317" s="57">
        <f t="shared" ca="1" si="27"/>
        <v>167800</v>
      </c>
      <c r="P317" s="188" t="e">
        <f t="shared" si="26"/>
        <v>#N/A</v>
      </c>
      <c r="Q317" s="191" t="e">
        <f t="shared" si="24"/>
        <v>#N/A</v>
      </c>
      <c r="R317" s="191" t="e">
        <f t="shared" si="25"/>
        <v>#N/A</v>
      </c>
      <c r="S317" s="191" t="e">
        <f t="shared" si="28"/>
        <v>#N/A</v>
      </c>
      <c r="T317" s="192" t="e">
        <f>VLOOKUP(D317,'PC Receitas'!$N$4:$O$14,2,FALSE)</f>
        <v>#N/A</v>
      </c>
    </row>
    <row r="318" spans="3:20" ht="19.5" customHeight="1" thickTop="1" thickBot="1" x14ac:dyDescent="0.25">
      <c r="C318" s="58"/>
      <c r="D318" s="58"/>
      <c r="E318" s="58"/>
      <c r="F318" s="58"/>
      <c r="G318" s="58"/>
      <c r="H318" s="58"/>
      <c r="I318" s="59"/>
      <c r="J318" s="60"/>
      <c r="K318" s="57">
        <f t="shared" ca="1" si="27"/>
        <v>167800</v>
      </c>
      <c r="P318" s="188" t="e">
        <f t="shared" si="26"/>
        <v>#N/A</v>
      </c>
      <c r="Q318" s="191" t="e">
        <f t="shared" si="24"/>
        <v>#N/A</v>
      </c>
      <c r="R318" s="191" t="e">
        <f t="shared" si="25"/>
        <v>#N/A</v>
      </c>
      <c r="S318" s="191" t="e">
        <f t="shared" si="28"/>
        <v>#N/A</v>
      </c>
      <c r="T318" s="192" t="e">
        <f>VLOOKUP(D318,'PC Receitas'!$N$4:$O$14,2,FALSE)</f>
        <v>#N/A</v>
      </c>
    </row>
    <row r="319" spans="3:20" ht="19.5" customHeight="1" thickTop="1" thickBot="1" x14ac:dyDescent="0.25">
      <c r="C319" s="58"/>
      <c r="D319" s="58"/>
      <c r="E319" s="58"/>
      <c r="F319" s="58"/>
      <c r="G319" s="58"/>
      <c r="H319" s="58"/>
      <c r="I319" s="59"/>
      <c r="J319" s="60"/>
      <c r="K319" s="57">
        <f t="shared" ca="1" si="27"/>
        <v>167800</v>
      </c>
      <c r="P319" s="188" t="e">
        <f t="shared" si="26"/>
        <v>#N/A</v>
      </c>
      <c r="Q319" s="191" t="e">
        <f t="shared" si="24"/>
        <v>#N/A</v>
      </c>
      <c r="R319" s="191" t="e">
        <f t="shared" si="25"/>
        <v>#N/A</v>
      </c>
      <c r="S319" s="191" t="e">
        <f t="shared" si="28"/>
        <v>#N/A</v>
      </c>
      <c r="T319" s="192" t="e">
        <f>VLOOKUP(D319,'PC Receitas'!$N$4:$O$14,2,FALSE)</f>
        <v>#N/A</v>
      </c>
    </row>
    <row r="320" spans="3:20" ht="19.5" customHeight="1" thickTop="1" thickBot="1" x14ac:dyDescent="0.25">
      <c r="C320" s="58"/>
      <c r="D320" s="58"/>
      <c r="E320" s="58"/>
      <c r="F320" s="58"/>
      <c r="G320" s="58"/>
      <c r="H320" s="58"/>
      <c r="I320" s="59"/>
      <c r="J320" s="60"/>
      <c r="K320" s="57">
        <f t="shared" ca="1" si="27"/>
        <v>167800</v>
      </c>
      <c r="P320" s="188" t="e">
        <f t="shared" si="26"/>
        <v>#N/A</v>
      </c>
      <c r="Q320" s="191" t="e">
        <f t="shared" si="24"/>
        <v>#N/A</v>
      </c>
      <c r="R320" s="191" t="e">
        <f t="shared" si="25"/>
        <v>#N/A</v>
      </c>
      <c r="S320" s="191" t="e">
        <f t="shared" si="28"/>
        <v>#N/A</v>
      </c>
      <c r="T320" s="192" t="e">
        <f>VLOOKUP(D320,'PC Receitas'!$N$4:$O$14,2,FALSE)</f>
        <v>#N/A</v>
      </c>
    </row>
    <row r="321" spans="3:20" ht="19.5" customHeight="1" thickTop="1" thickBot="1" x14ac:dyDescent="0.25">
      <c r="C321" s="58"/>
      <c r="D321" s="58"/>
      <c r="E321" s="58"/>
      <c r="F321" s="58"/>
      <c r="G321" s="58"/>
      <c r="H321" s="58"/>
      <c r="I321" s="59"/>
      <c r="J321" s="60"/>
      <c r="K321" s="57">
        <f t="shared" ca="1" si="27"/>
        <v>167800</v>
      </c>
      <c r="P321" s="188" t="e">
        <f t="shared" si="26"/>
        <v>#N/A</v>
      </c>
      <c r="Q321" s="191" t="e">
        <f t="shared" si="24"/>
        <v>#N/A</v>
      </c>
      <c r="R321" s="191" t="e">
        <f t="shared" si="25"/>
        <v>#N/A</v>
      </c>
      <c r="S321" s="191" t="e">
        <f t="shared" si="28"/>
        <v>#N/A</v>
      </c>
      <c r="T321" s="192" t="e">
        <f>VLOOKUP(D321,'PC Receitas'!$N$4:$O$14,2,FALSE)</f>
        <v>#N/A</v>
      </c>
    </row>
    <row r="322" spans="3:20" ht="19.5" customHeight="1" thickTop="1" thickBot="1" x14ac:dyDescent="0.25">
      <c r="C322" s="58"/>
      <c r="D322" s="58"/>
      <c r="E322" s="58"/>
      <c r="F322" s="58"/>
      <c r="G322" s="58"/>
      <c r="H322" s="58"/>
      <c r="I322" s="59"/>
      <c r="J322" s="60"/>
      <c r="K322" s="57">
        <f t="shared" ca="1" si="27"/>
        <v>167800</v>
      </c>
      <c r="P322" s="188" t="e">
        <f t="shared" si="26"/>
        <v>#N/A</v>
      </c>
      <c r="Q322" s="191" t="e">
        <f t="shared" si="24"/>
        <v>#N/A</v>
      </c>
      <c r="R322" s="191" t="e">
        <f t="shared" si="25"/>
        <v>#N/A</v>
      </c>
      <c r="S322" s="191" t="e">
        <f t="shared" si="28"/>
        <v>#N/A</v>
      </c>
      <c r="T322" s="192" t="e">
        <f>VLOOKUP(D322,'PC Receitas'!$N$4:$O$14,2,FALSE)</f>
        <v>#N/A</v>
      </c>
    </row>
    <row r="323" spans="3:20" ht="19.5" customHeight="1" thickTop="1" thickBot="1" x14ac:dyDescent="0.25">
      <c r="C323" s="58"/>
      <c r="D323" s="58"/>
      <c r="E323" s="58"/>
      <c r="F323" s="58"/>
      <c r="G323" s="58"/>
      <c r="H323" s="58"/>
      <c r="I323" s="59"/>
      <c r="J323" s="60"/>
      <c r="K323" s="57">
        <f t="shared" ca="1" si="27"/>
        <v>167800</v>
      </c>
      <c r="P323" s="188" t="e">
        <f t="shared" si="26"/>
        <v>#N/A</v>
      </c>
      <c r="Q323" s="191" t="e">
        <f t="shared" si="24"/>
        <v>#N/A</v>
      </c>
      <c r="R323" s="191" t="e">
        <f t="shared" si="25"/>
        <v>#N/A</v>
      </c>
      <c r="S323" s="191" t="e">
        <f t="shared" si="28"/>
        <v>#N/A</v>
      </c>
      <c r="T323" s="192" t="e">
        <f>VLOOKUP(D323,'PC Receitas'!$N$4:$O$14,2,FALSE)</f>
        <v>#N/A</v>
      </c>
    </row>
    <row r="324" spans="3:20" ht="19.5" customHeight="1" thickTop="1" thickBot="1" x14ac:dyDescent="0.25">
      <c r="C324" s="58"/>
      <c r="D324" s="58"/>
      <c r="E324" s="58"/>
      <c r="F324" s="58"/>
      <c r="G324" s="58"/>
      <c r="H324" s="58"/>
      <c r="I324" s="59"/>
      <c r="J324" s="60"/>
      <c r="K324" s="57">
        <f t="shared" ca="1" si="27"/>
        <v>167800</v>
      </c>
      <c r="P324" s="188" t="e">
        <f t="shared" si="26"/>
        <v>#N/A</v>
      </c>
      <c r="Q324" s="191" t="e">
        <f t="shared" si="24"/>
        <v>#N/A</v>
      </c>
      <c r="R324" s="191" t="e">
        <f t="shared" si="25"/>
        <v>#N/A</v>
      </c>
      <c r="S324" s="191" t="e">
        <f t="shared" si="28"/>
        <v>#N/A</v>
      </c>
      <c r="T324" s="192" t="e">
        <f>VLOOKUP(D324,'PC Receitas'!$N$4:$O$14,2,FALSE)</f>
        <v>#N/A</v>
      </c>
    </row>
    <row r="325" spans="3:20" ht="19.5" customHeight="1" thickTop="1" thickBot="1" x14ac:dyDescent="0.25">
      <c r="C325" s="58"/>
      <c r="D325" s="58"/>
      <c r="E325" s="58"/>
      <c r="F325" s="58"/>
      <c r="G325" s="58"/>
      <c r="H325" s="58"/>
      <c r="I325" s="59"/>
      <c r="J325" s="60"/>
      <c r="K325" s="57">
        <f t="shared" ca="1" si="27"/>
        <v>167800</v>
      </c>
      <c r="P325" s="188" t="e">
        <f t="shared" si="26"/>
        <v>#N/A</v>
      </c>
      <c r="Q325" s="191" t="e">
        <f t="shared" si="24"/>
        <v>#N/A</v>
      </c>
      <c r="R325" s="191" t="e">
        <f t="shared" si="25"/>
        <v>#N/A</v>
      </c>
      <c r="S325" s="191" t="e">
        <f t="shared" si="28"/>
        <v>#N/A</v>
      </c>
      <c r="T325" s="192" t="e">
        <f>VLOOKUP(D325,'PC Receitas'!$N$4:$O$14,2,FALSE)</f>
        <v>#N/A</v>
      </c>
    </row>
    <row r="326" spans="3:20" ht="19.5" customHeight="1" thickTop="1" thickBot="1" x14ac:dyDescent="0.25">
      <c r="C326" s="58"/>
      <c r="D326" s="58"/>
      <c r="E326" s="58"/>
      <c r="F326" s="58"/>
      <c r="G326" s="58"/>
      <c r="H326" s="58"/>
      <c r="I326" s="59"/>
      <c r="J326" s="60"/>
      <c r="K326" s="57">
        <f t="shared" ca="1" si="27"/>
        <v>167800</v>
      </c>
      <c r="P326" s="188" t="e">
        <f t="shared" si="26"/>
        <v>#N/A</v>
      </c>
      <c r="Q326" s="191" t="e">
        <f t="shared" ref="Q326:Q389" si="29">IF(T326="Despesas_de_Moradia","Despesa",IF(T326="Despesas_com_Alimentacao","Despesa",IF(T326="Despesas_com_Saude","Despesa","")))</f>
        <v>#N/A</v>
      </c>
      <c r="R326" s="191" t="e">
        <f t="shared" ref="R326:R389" si="30">IF(T326="Renda_Familiar","Receita",IF(T326="Receitas_com_Aplicacoes_Financeiras","Receita",IF(T326="Outras_Receitas","Receita","")))</f>
        <v>#N/A</v>
      </c>
      <c r="S326" s="191" t="e">
        <f t="shared" si="28"/>
        <v>#N/A</v>
      </c>
      <c r="T326" s="192" t="e">
        <f>VLOOKUP(D326,'PC Receitas'!$N$4:$O$14,2,FALSE)</f>
        <v>#N/A</v>
      </c>
    </row>
    <row r="327" spans="3:20" ht="19.5" customHeight="1" thickTop="1" thickBot="1" x14ac:dyDescent="0.25">
      <c r="C327" s="58"/>
      <c r="D327" s="58"/>
      <c r="E327" s="58"/>
      <c r="F327" s="58"/>
      <c r="G327" s="58"/>
      <c r="H327" s="58"/>
      <c r="I327" s="59"/>
      <c r="J327" s="60"/>
      <c r="K327" s="57">
        <f t="shared" ca="1" si="27"/>
        <v>167800</v>
      </c>
      <c r="P327" s="188" t="e">
        <f t="shared" si="26"/>
        <v>#N/A</v>
      </c>
      <c r="Q327" s="191" t="e">
        <f t="shared" si="29"/>
        <v>#N/A</v>
      </c>
      <c r="R327" s="191" t="e">
        <f t="shared" si="30"/>
        <v>#N/A</v>
      </c>
      <c r="S327" s="191" t="e">
        <f t="shared" si="28"/>
        <v>#N/A</v>
      </c>
      <c r="T327" s="192" t="e">
        <f>VLOOKUP(D327,'PC Receitas'!$N$4:$O$14,2,FALSE)</f>
        <v>#N/A</v>
      </c>
    </row>
    <row r="328" spans="3:20" ht="19.5" customHeight="1" thickTop="1" thickBot="1" x14ac:dyDescent="0.25">
      <c r="C328" s="58"/>
      <c r="D328" s="58"/>
      <c r="E328" s="58"/>
      <c r="F328" s="58"/>
      <c r="G328" s="58"/>
      <c r="H328" s="58"/>
      <c r="I328" s="59"/>
      <c r="J328" s="60"/>
      <c r="K328" s="57">
        <f t="shared" ca="1" si="27"/>
        <v>167800</v>
      </c>
      <c r="P328" s="188" t="e">
        <f t="shared" si="26"/>
        <v>#N/A</v>
      </c>
      <c r="Q328" s="191" t="e">
        <f t="shared" si="29"/>
        <v>#N/A</v>
      </c>
      <c r="R328" s="191" t="e">
        <f t="shared" si="30"/>
        <v>#N/A</v>
      </c>
      <c r="S328" s="191" t="e">
        <f t="shared" si="28"/>
        <v>#N/A</v>
      </c>
      <c r="T328" s="192" t="e">
        <f>VLOOKUP(D328,'PC Receitas'!$N$4:$O$14,2,FALSE)</f>
        <v>#N/A</v>
      </c>
    </row>
    <row r="329" spans="3:20" ht="19.5" customHeight="1" thickTop="1" thickBot="1" x14ac:dyDescent="0.25">
      <c r="C329" s="58"/>
      <c r="D329" s="58"/>
      <c r="E329" s="58"/>
      <c r="F329" s="58"/>
      <c r="G329" s="58"/>
      <c r="H329" s="58"/>
      <c r="I329" s="59"/>
      <c r="J329" s="60"/>
      <c r="K329" s="57">
        <f t="shared" ca="1" si="27"/>
        <v>167800</v>
      </c>
      <c r="P329" s="188" t="e">
        <f t="shared" si="26"/>
        <v>#N/A</v>
      </c>
      <c r="Q329" s="191" t="e">
        <f t="shared" si="29"/>
        <v>#N/A</v>
      </c>
      <c r="R329" s="191" t="e">
        <f t="shared" si="30"/>
        <v>#N/A</v>
      </c>
      <c r="S329" s="191" t="e">
        <f t="shared" si="28"/>
        <v>#N/A</v>
      </c>
      <c r="T329" s="192" t="e">
        <f>VLOOKUP(D329,'PC Receitas'!$N$4:$O$14,2,FALSE)</f>
        <v>#N/A</v>
      </c>
    </row>
    <row r="330" spans="3:20" ht="19.5" customHeight="1" thickTop="1" thickBot="1" x14ac:dyDescent="0.25">
      <c r="C330" s="58"/>
      <c r="D330" s="58"/>
      <c r="E330" s="58"/>
      <c r="F330" s="58"/>
      <c r="G330" s="58"/>
      <c r="H330" s="58"/>
      <c r="I330" s="59"/>
      <c r="J330" s="60"/>
      <c r="K330" s="57">
        <f t="shared" ca="1" si="27"/>
        <v>167800</v>
      </c>
      <c r="P330" s="188" t="e">
        <f t="shared" si="26"/>
        <v>#N/A</v>
      </c>
      <c r="Q330" s="191" t="e">
        <f t="shared" si="29"/>
        <v>#N/A</v>
      </c>
      <c r="R330" s="191" t="e">
        <f t="shared" si="30"/>
        <v>#N/A</v>
      </c>
      <c r="S330" s="191" t="e">
        <f t="shared" si="28"/>
        <v>#N/A</v>
      </c>
      <c r="T330" s="192" t="e">
        <f>VLOOKUP(D330,'PC Receitas'!$N$4:$O$14,2,FALSE)</f>
        <v>#N/A</v>
      </c>
    </row>
    <row r="331" spans="3:20" ht="19.5" customHeight="1" thickTop="1" thickBot="1" x14ac:dyDescent="0.25">
      <c r="C331" s="58"/>
      <c r="D331" s="58"/>
      <c r="E331" s="58"/>
      <c r="F331" s="58"/>
      <c r="G331" s="58"/>
      <c r="H331" s="58"/>
      <c r="I331" s="59"/>
      <c r="J331" s="60"/>
      <c r="K331" s="57">
        <f t="shared" ca="1" si="27"/>
        <v>167800</v>
      </c>
      <c r="P331" s="188" t="e">
        <f t="shared" si="26"/>
        <v>#N/A</v>
      </c>
      <c r="Q331" s="191" t="e">
        <f t="shared" si="29"/>
        <v>#N/A</v>
      </c>
      <c r="R331" s="191" t="e">
        <f t="shared" si="30"/>
        <v>#N/A</v>
      </c>
      <c r="S331" s="191" t="e">
        <f t="shared" si="28"/>
        <v>#N/A</v>
      </c>
      <c r="T331" s="192" t="e">
        <f>VLOOKUP(D331,'PC Receitas'!$N$4:$O$14,2,FALSE)</f>
        <v>#N/A</v>
      </c>
    </row>
    <row r="332" spans="3:20" ht="19.5" customHeight="1" thickTop="1" thickBot="1" x14ac:dyDescent="0.25">
      <c r="C332" s="58"/>
      <c r="D332" s="58"/>
      <c r="E332" s="58"/>
      <c r="F332" s="58"/>
      <c r="G332" s="58"/>
      <c r="H332" s="58"/>
      <c r="I332" s="59"/>
      <c r="J332" s="60"/>
      <c r="K332" s="57">
        <f t="shared" ca="1" si="27"/>
        <v>167800</v>
      </c>
      <c r="P332" s="188" t="e">
        <f t="shared" si="26"/>
        <v>#N/A</v>
      </c>
      <c r="Q332" s="191" t="e">
        <f t="shared" si="29"/>
        <v>#N/A</v>
      </c>
      <c r="R332" s="191" t="e">
        <f t="shared" si="30"/>
        <v>#N/A</v>
      </c>
      <c r="S332" s="191" t="e">
        <f t="shared" si="28"/>
        <v>#N/A</v>
      </c>
      <c r="T332" s="192" t="e">
        <f>VLOOKUP(D332,'PC Receitas'!$N$4:$O$14,2,FALSE)</f>
        <v>#N/A</v>
      </c>
    </row>
    <row r="333" spans="3:20" ht="19.5" customHeight="1" thickTop="1" thickBot="1" x14ac:dyDescent="0.25">
      <c r="C333" s="58"/>
      <c r="D333" s="58"/>
      <c r="E333" s="58"/>
      <c r="F333" s="58"/>
      <c r="G333" s="58"/>
      <c r="H333" s="58"/>
      <c r="I333" s="59"/>
      <c r="J333" s="60"/>
      <c r="K333" s="57">
        <f t="shared" ca="1" si="27"/>
        <v>167800</v>
      </c>
      <c r="P333" s="188" t="e">
        <f t="shared" si="26"/>
        <v>#N/A</v>
      </c>
      <c r="Q333" s="191" t="e">
        <f t="shared" si="29"/>
        <v>#N/A</v>
      </c>
      <c r="R333" s="191" t="e">
        <f t="shared" si="30"/>
        <v>#N/A</v>
      </c>
      <c r="S333" s="191" t="e">
        <f t="shared" si="28"/>
        <v>#N/A</v>
      </c>
      <c r="T333" s="192" t="e">
        <f>VLOOKUP(D333,'PC Receitas'!$N$4:$O$14,2,FALSE)</f>
        <v>#N/A</v>
      </c>
    </row>
    <row r="334" spans="3:20" ht="19.5" customHeight="1" thickTop="1" thickBot="1" x14ac:dyDescent="0.25">
      <c r="C334" s="58"/>
      <c r="D334" s="58"/>
      <c r="E334" s="58"/>
      <c r="F334" s="58"/>
      <c r="G334" s="58"/>
      <c r="H334" s="58"/>
      <c r="I334" s="59"/>
      <c r="J334" s="60"/>
      <c r="K334" s="57">
        <f t="shared" ca="1" si="27"/>
        <v>167800</v>
      </c>
      <c r="P334" s="188" t="e">
        <f t="shared" si="26"/>
        <v>#N/A</v>
      </c>
      <c r="Q334" s="191" t="e">
        <f t="shared" si="29"/>
        <v>#N/A</v>
      </c>
      <c r="R334" s="191" t="e">
        <f t="shared" si="30"/>
        <v>#N/A</v>
      </c>
      <c r="S334" s="191" t="e">
        <f t="shared" si="28"/>
        <v>#N/A</v>
      </c>
      <c r="T334" s="192" t="e">
        <f>VLOOKUP(D334,'PC Receitas'!$N$4:$O$14,2,FALSE)</f>
        <v>#N/A</v>
      </c>
    </row>
    <row r="335" spans="3:20" ht="19.5" customHeight="1" thickTop="1" thickBot="1" x14ac:dyDescent="0.25">
      <c r="C335" s="58"/>
      <c r="D335" s="58"/>
      <c r="E335" s="58"/>
      <c r="F335" s="58"/>
      <c r="G335" s="58"/>
      <c r="H335" s="58"/>
      <c r="I335" s="59"/>
      <c r="J335" s="60"/>
      <c r="K335" s="57">
        <f t="shared" ca="1" si="27"/>
        <v>167800</v>
      </c>
      <c r="P335" s="188" t="e">
        <f t="shared" si="26"/>
        <v>#N/A</v>
      </c>
      <c r="Q335" s="191" t="e">
        <f t="shared" si="29"/>
        <v>#N/A</v>
      </c>
      <c r="R335" s="191" t="e">
        <f t="shared" si="30"/>
        <v>#N/A</v>
      </c>
      <c r="S335" s="191" t="e">
        <f t="shared" si="28"/>
        <v>#N/A</v>
      </c>
      <c r="T335" s="192" t="e">
        <f>VLOOKUP(D335,'PC Receitas'!$N$4:$O$14,2,FALSE)</f>
        <v>#N/A</v>
      </c>
    </row>
    <row r="336" spans="3:20" ht="19.5" customHeight="1" thickTop="1" thickBot="1" x14ac:dyDescent="0.25">
      <c r="C336" s="58"/>
      <c r="D336" s="58"/>
      <c r="E336" s="58"/>
      <c r="F336" s="58"/>
      <c r="G336" s="58"/>
      <c r="H336" s="58"/>
      <c r="I336" s="59"/>
      <c r="J336" s="60"/>
      <c r="K336" s="57">
        <f t="shared" ca="1" si="27"/>
        <v>167800</v>
      </c>
      <c r="P336" s="188" t="e">
        <f t="shared" ref="P336:P399" si="31">IF(T336="Despesas_com_Transportes","Despesa",IF(T336="Despesas_com_Lazer_e_Informacao","Despesa",IF(T336="Outras_Despesas","Despesa",IF(T336="Imposto_de_Renda","Despesa",IF(T336="Investimentos_Bens","Despesa","")))))</f>
        <v>#N/A</v>
      </c>
      <c r="Q336" s="191" t="e">
        <f t="shared" si="29"/>
        <v>#N/A</v>
      </c>
      <c r="R336" s="191" t="e">
        <f t="shared" si="30"/>
        <v>#N/A</v>
      </c>
      <c r="S336" s="191" t="e">
        <f t="shared" si="28"/>
        <v>#N/A</v>
      </c>
      <c r="T336" s="192" t="e">
        <f>VLOOKUP(D336,'PC Receitas'!$N$4:$O$14,2,FALSE)</f>
        <v>#N/A</v>
      </c>
    </row>
    <row r="337" spans="3:20" ht="19.5" customHeight="1" thickTop="1" thickBot="1" x14ac:dyDescent="0.25">
      <c r="C337" s="58"/>
      <c r="D337" s="58"/>
      <c r="E337" s="58"/>
      <c r="F337" s="58"/>
      <c r="G337" s="58"/>
      <c r="H337" s="58"/>
      <c r="I337" s="59"/>
      <c r="J337" s="60"/>
      <c r="K337" s="57">
        <f t="shared" ca="1" si="27"/>
        <v>167800</v>
      </c>
      <c r="P337" s="188" t="e">
        <f t="shared" si="31"/>
        <v>#N/A</v>
      </c>
      <c r="Q337" s="191" t="e">
        <f t="shared" si="29"/>
        <v>#N/A</v>
      </c>
      <c r="R337" s="191" t="e">
        <f t="shared" si="30"/>
        <v>#N/A</v>
      </c>
      <c r="S337" s="191" t="e">
        <f t="shared" si="28"/>
        <v>#N/A</v>
      </c>
      <c r="T337" s="192" t="e">
        <f>VLOOKUP(D337,'PC Receitas'!$N$4:$O$14,2,FALSE)</f>
        <v>#N/A</v>
      </c>
    </row>
    <row r="338" spans="3:20" ht="19.5" customHeight="1" thickTop="1" thickBot="1" x14ac:dyDescent="0.25">
      <c r="C338" s="58"/>
      <c r="D338" s="58"/>
      <c r="E338" s="58"/>
      <c r="F338" s="58"/>
      <c r="G338" s="58"/>
      <c r="H338" s="58"/>
      <c r="I338" s="59"/>
      <c r="J338" s="60"/>
      <c r="K338" s="57">
        <f t="shared" ca="1" si="27"/>
        <v>167800</v>
      </c>
      <c r="P338" s="188" t="e">
        <f t="shared" si="31"/>
        <v>#N/A</v>
      </c>
      <c r="Q338" s="191" t="e">
        <f t="shared" si="29"/>
        <v>#N/A</v>
      </c>
      <c r="R338" s="191" t="e">
        <f t="shared" si="30"/>
        <v>#N/A</v>
      </c>
      <c r="S338" s="191" t="e">
        <f t="shared" si="28"/>
        <v>#N/A</v>
      </c>
      <c r="T338" s="192"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167800</v>
      </c>
      <c r="P339" s="188" t="e">
        <f t="shared" si="31"/>
        <v>#N/A</v>
      </c>
      <c r="Q339" s="191" t="e">
        <f t="shared" si="29"/>
        <v>#N/A</v>
      </c>
      <c r="R339" s="191" t="e">
        <f t="shared" si="30"/>
        <v>#N/A</v>
      </c>
      <c r="S339" s="191" t="e">
        <f t="shared" si="28"/>
        <v>#N/A</v>
      </c>
      <c r="T339" s="192" t="e">
        <f>VLOOKUP(D339,'PC Receitas'!$N$4:$O$14,2,FALSE)</f>
        <v>#N/A</v>
      </c>
    </row>
    <row r="340" spans="3:20" ht="19.5" customHeight="1" thickTop="1" thickBot="1" x14ac:dyDescent="0.25">
      <c r="C340" s="58"/>
      <c r="D340" s="58"/>
      <c r="E340" s="58"/>
      <c r="F340" s="58"/>
      <c r="G340" s="58"/>
      <c r="H340" s="58"/>
      <c r="I340" s="59"/>
      <c r="J340" s="60"/>
      <c r="K340" s="57">
        <f t="shared" ca="1" si="32"/>
        <v>167800</v>
      </c>
      <c r="P340" s="188" t="e">
        <f t="shared" si="31"/>
        <v>#N/A</v>
      </c>
      <c r="Q340" s="191" t="e">
        <f t="shared" si="29"/>
        <v>#N/A</v>
      </c>
      <c r="R340" s="191" t="e">
        <f t="shared" si="30"/>
        <v>#N/A</v>
      </c>
      <c r="S340" s="191" t="e">
        <f t="shared" ref="S340:S403" si="33">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ca="1" si="32"/>
        <v>167800</v>
      </c>
      <c r="P341" s="188" t="e">
        <f t="shared" si="31"/>
        <v>#N/A</v>
      </c>
      <c r="Q341" s="191" t="e">
        <f t="shared" si="29"/>
        <v>#N/A</v>
      </c>
      <c r="R341" s="191" t="e">
        <f t="shared" si="30"/>
        <v>#N/A</v>
      </c>
      <c r="S341" s="191" t="e">
        <f t="shared" si="33"/>
        <v>#N/A</v>
      </c>
      <c r="T341" s="192" t="e">
        <f>VLOOKUP(D341,'PC Receitas'!$N$4:$O$14,2,FALSE)</f>
        <v>#N/A</v>
      </c>
    </row>
    <row r="342" spans="3:20" ht="19.5" customHeight="1" thickTop="1" thickBot="1" x14ac:dyDescent="0.25">
      <c r="C342" s="58"/>
      <c r="D342" s="58"/>
      <c r="E342" s="58"/>
      <c r="F342" s="58"/>
      <c r="G342" s="58"/>
      <c r="H342" s="58"/>
      <c r="I342" s="59"/>
      <c r="J342" s="60"/>
      <c r="K342" s="57">
        <f t="shared" ca="1" si="32"/>
        <v>167800</v>
      </c>
      <c r="P342" s="188" t="e">
        <f t="shared" si="31"/>
        <v>#N/A</v>
      </c>
      <c r="Q342" s="191" t="e">
        <f t="shared" si="29"/>
        <v>#N/A</v>
      </c>
      <c r="R342" s="191" t="e">
        <f t="shared" si="30"/>
        <v>#N/A</v>
      </c>
      <c r="S342" s="191" t="e">
        <f t="shared" si="33"/>
        <v>#N/A</v>
      </c>
      <c r="T342" s="192" t="e">
        <f>VLOOKUP(D342,'PC Receitas'!$N$4:$O$14,2,FALSE)</f>
        <v>#N/A</v>
      </c>
    </row>
    <row r="343" spans="3:20" ht="19.5" customHeight="1" thickTop="1" thickBot="1" x14ac:dyDescent="0.25">
      <c r="C343" s="58"/>
      <c r="D343" s="58"/>
      <c r="E343" s="58"/>
      <c r="F343" s="58"/>
      <c r="G343" s="58"/>
      <c r="H343" s="58"/>
      <c r="I343" s="59"/>
      <c r="J343" s="60"/>
      <c r="K343" s="57">
        <f t="shared" ca="1" si="32"/>
        <v>167800</v>
      </c>
      <c r="P343" s="188" t="e">
        <f t="shared" si="31"/>
        <v>#N/A</v>
      </c>
      <c r="Q343" s="191" t="e">
        <f t="shared" si="29"/>
        <v>#N/A</v>
      </c>
      <c r="R343" s="191" t="e">
        <f t="shared" si="30"/>
        <v>#N/A</v>
      </c>
      <c r="S343" s="191" t="e">
        <f t="shared" si="33"/>
        <v>#N/A</v>
      </c>
      <c r="T343" s="192" t="e">
        <f>VLOOKUP(D343,'PC Receitas'!$N$4:$O$14,2,FALSE)</f>
        <v>#N/A</v>
      </c>
    </row>
    <row r="344" spans="3:20" ht="19.5" customHeight="1" thickTop="1" thickBot="1" x14ac:dyDescent="0.25">
      <c r="C344" s="58"/>
      <c r="D344" s="58"/>
      <c r="E344" s="58"/>
      <c r="F344" s="58"/>
      <c r="G344" s="58"/>
      <c r="H344" s="58"/>
      <c r="I344" s="59"/>
      <c r="J344" s="60"/>
      <c r="K344" s="57">
        <f t="shared" ca="1" si="32"/>
        <v>167800</v>
      </c>
      <c r="P344" s="188" t="e">
        <f t="shared" si="31"/>
        <v>#N/A</v>
      </c>
      <c r="Q344" s="191" t="e">
        <f t="shared" si="29"/>
        <v>#N/A</v>
      </c>
      <c r="R344" s="191" t="e">
        <f t="shared" si="30"/>
        <v>#N/A</v>
      </c>
      <c r="S344" s="191" t="e">
        <f t="shared" si="33"/>
        <v>#N/A</v>
      </c>
      <c r="T344" s="192" t="e">
        <f>VLOOKUP(D344,'PC Receitas'!$N$4:$O$14,2,FALSE)</f>
        <v>#N/A</v>
      </c>
    </row>
    <row r="345" spans="3:20" ht="19.5" customHeight="1" thickTop="1" thickBot="1" x14ac:dyDescent="0.25">
      <c r="C345" s="58"/>
      <c r="D345" s="58"/>
      <c r="E345" s="58"/>
      <c r="F345" s="58"/>
      <c r="G345" s="58"/>
      <c r="H345" s="58"/>
      <c r="I345" s="59"/>
      <c r="J345" s="60"/>
      <c r="K345" s="57">
        <f t="shared" ca="1" si="32"/>
        <v>167800</v>
      </c>
      <c r="P345" s="188" t="e">
        <f t="shared" si="31"/>
        <v>#N/A</v>
      </c>
      <c r="Q345" s="191" t="e">
        <f t="shared" si="29"/>
        <v>#N/A</v>
      </c>
      <c r="R345" s="191" t="e">
        <f t="shared" si="30"/>
        <v>#N/A</v>
      </c>
      <c r="S345" s="191" t="e">
        <f t="shared" si="33"/>
        <v>#N/A</v>
      </c>
      <c r="T345" s="192" t="e">
        <f>VLOOKUP(D345,'PC Receitas'!$N$4:$O$14,2,FALSE)</f>
        <v>#N/A</v>
      </c>
    </row>
    <row r="346" spans="3:20" ht="19.5" customHeight="1" thickTop="1" thickBot="1" x14ac:dyDescent="0.25">
      <c r="C346" s="58"/>
      <c r="D346" s="58"/>
      <c r="E346" s="58"/>
      <c r="F346" s="58"/>
      <c r="G346" s="58"/>
      <c r="H346" s="58"/>
      <c r="I346" s="59"/>
      <c r="J346" s="60"/>
      <c r="K346" s="57">
        <f t="shared" ca="1" si="32"/>
        <v>167800</v>
      </c>
      <c r="P346" s="188" t="e">
        <f t="shared" si="31"/>
        <v>#N/A</v>
      </c>
      <c r="Q346" s="191" t="e">
        <f t="shared" si="29"/>
        <v>#N/A</v>
      </c>
      <c r="R346" s="191" t="e">
        <f t="shared" si="30"/>
        <v>#N/A</v>
      </c>
      <c r="S346" s="191" t="e">
        <f t="shared" si="33"/>
        <v>#N/A</v>
      </c>
      <c r="T346" s="192" t="e">
        <f>VLOOKUP(D346,'PC Receitas'!$N$4:$O$14,2,FALSE)</f>
        <v>#N/A</v>
      </c>
    </row>
    <row r="347" spans="3:20" ht="19.5" customHeight="1" thickTop="1" thickBot="1" x14ac:dyDescent="0.25">
      <c r="C347" s="58"/>
      <c r="D347" s="58"/>
      <c r="E347" s="58"/>
      <c r="F347" s="58"/>
      <c r="G347" s="58"/>
      <c r="H347" s="58"/>
      <c r="I347" s="59"/>
      <c r="J347" s="60"/>
      <c r="K347" s="57">
        <f t="shared" ca="1" si="32"/>
        <v>167800</v>
      </c>
      <c r="P347" s="188" t="e">
        <f t="shared" si="31"/>
        <v>#N/A</v>
      </c>
      <c r="Q347" s="191" t="e">
        <f t="shared" si="29"/>
        <v>#N/A</v>
      </c>
      <c r="R347" s="191" t="e">
        <f t="shared" si="30"/>
        <v>#N/A</v>
      </c>
      <c r="S347" s="191" t="e">
        <f t="shared" si="33"/>
        <v>#N/A</v>
      </c>
      <c r="T347" s="192" t="e">
        <f>VLOOKUP(D347,'PC Receitas'!$N$4:$O$14,2,FALSE)</f>
        <v>#N/A</v>
      </c>
    </row>
    <row r="348" spans="3:20" ht="19.5" customHeight="1" thickTop="1" thickBot="1" x14ac:dyDescent="0.25">
      <c r="C348" s="58"/>
      <c r="D348" s="58"/>
      <c r="E348" s="58"/>
      <c r="F348" s="58"/>
      <c r="G348" s="58"/>
      <c r="H348" s="58"/>
      <c r="I348" s="59"/>
      <c r="J348" s="60"/>
      <c r="K348" s="57">
        <f t="shared" ca="1" si="32"/>
        <v>167800</v>
      </c>
      <c r="P348" s="188" t="e">
        <f t="shared" si="31"/>
        <v>#N/A</v>
      </c>
      <c r="Q348" s="191" t="e">
        <f t="shared" si="29"/>
        <v>#N/A</v>
      </c>
      <c r="R348" s="191" t="e">
        <f t="shared" si="30"/>
        <v>#N/A</v>
      </c>
      <c r="S348" s="191" t="e">
        <f t="shared" si="33"/>
        <v>#N/A</v>
      </c>
      <c r="T348" s="192" t="e">
        <f>VLOOKUP(D348,'PC Receitas'!$N$4:$O$14,2,FALSE)</f>
        <v>#N/A</v>
      </c>
    </row>
    <row r="349" spans="3:20" ht="19.5" customHeight="1" thickTop="1" thickBot="1" x14ac:dyDescent="0.25">
      <c r="C349" s="58"/>
      <c r="D349" s="58"/>
      <c r="E349" s="58"/>
      <c r="F349" s="58"/>
      <c r="G349" s="58"/>
      <c r="H349" s="58"/>
      <c r="I349" s="59"/>
      <c r="J349" s="60"/>
      <c r="K349" s="57">
        <f t="shared" ca="1" si="32"/>
        <v>167800</v>
      </c>
      <c r="P349" s="188" t="e">
        <f t="shared" si="31"/>
        <v>#N/A</v>
      </c>
      <c r="Q349" s="191" t="e">
        <f t="shared" si="29"/>
        <v>#N/A</v>
      </c>
      <c r="R349" s="191" t="e">
        <f t="shared" si="30"/>
        <v>#N/A</v>
      </c>
      <c r="S349" s="191" t="e">
        <f t="shared" si="33"/>
        <v>#N/A</v>
      </c>
      <c r="T349" s="192" t="e">
        <f>VLOOKUP(D349,'PC Receitas'!$N$4:$O$14,2,FALSE)</f>
        <v>#N/A</v>
      </c>
    </row>
    <row r="350" spans="3:20" ht="19.5" customHeight="1" thickTop="1" thickBot="1" x14ac:dyDescent="0.25">
      <c r="C350" s="58"/>
      <c r="D350" s="58"/>
      <c r="E350" s="58"/>
      <c r="F350" s="58"/>
      <c r="G350" s="58"/>
      <c r="H350" s="58"/>
      <c r="I350" s="59"/>
      <c r="J350" s="60"/>
      <c r="K350" s="57">
        <f t="shared" ca="1" si="32"/>
        <v>167800</v>
      </c>
      <c r="P350" s="188" t="e">
        <f t="shared" si="31"/>
        <v>#N/A</v>
      </c>
      <c r="Q350" s="191" t="e">
        <f t="shared" si="29"/>
        <v>#N/A</v>
      </c>
      <c r="R350" s="191" t="e">
        <f t="shared" si="30"/>
        <v>#N/A</v>
      </c>
      <c r="S350" s="191" t="e">
        <f t="shared" si="33"/>
        <v>#N/A</v>
      </c>
      <c r="T350" s="192" t="e">
        <f>VLOOKUP(D350,'PC Receitas'!$N$4:$O$14,2,FALSE)</f>
        <v>#N/A</v>
      </c>
    </row>
    <row r="351" spans="3:20" ht="19.5" customHeight="1" thickTop="1" thickBot="1" x14ac:dyDescent="0.25">
      <c r="C351" s="58"/>
      <c r="D351" s="58"/>
      <c r="E351" s="58"/>
      <c r="F351" s="58"/>
      <c r="G351" s="58"/>
      <c r="H351" s="58"/>
      <c r="I351" s="59"/>
      <c r="J351" s="60"/>
      <c r="K351" s="57">
        <f t="shared" ca="1" si="32"/>
        <v>167800</v>
      </c>
      <c r="P351" s="188" t="e">
        <f t="shared" si="31"/>
        <v>#N/A</v>
      </c>
      <c r="Q351" s="191" t="e">
        <f t="shared" si="29"/>
        <v>#N/A</v>
      </c>
      <c r="R351" s="191" t="e">
        <f t="shared" si="30"/>
        <v>#N/A</v>
      </c>
      <c r="S351" s="191" t="e">
        <f t="shared" si="33"/>
        <v>#N/A</v>
      </c>
      <c r="T351" s="192" t="e">
        <f>VLOOKUP(D351,'PC Receitas'!$N$4:$O$14,2,FALSE)</f>
        <v>#N/A</v>
      </c>
    </row>
    <row r="352" spans="3:20" ht="19.5" customHeight="1" thickTop="1" thickBot="1" x14ac:dyDescent="0.25">
      <c r="C352" s="58"/>
      <c r="D352" s="58"/>
      <c r="E352" s="58"/>
      <c r="F352" s="58"/>
      <c r="G352" s="58"/>
      <c r="H352" s="58"/>
      <c r="I352" s="59"/>
      <c r="J352" s="60"/>
      <c r="K352" s="57">
        <f t="shared" ca="1" si="32"/>
        <v>167800</v>
      </c>
      <c r="P352" s="188" t="e">
        <f t="shared" si="31"/>
        <v>#N/A</v>
      </c>
      <c r="Q352" s="191" t="e">
        <f t="shared" si="29"/>
        <v>#N/A</v>
      </c>
      <c r="R352" s="191" t="e">
        <f t="shared" si="30"/>
        <v>#N/A</v>
      </c>
      <c r="S352" s="191" t="e">
        <f t="shared" si="33"/>
        <v>#N/A</v>
      </c>
      <c r="T352" s="192" t="e">
        <f>VLOOKUP(D352,'PC Receitas'!$N$4:$O$14,2,FALSE)</f>
        <v>#N/A</v>
      </c>
    </row>
    <row r="353" spans="3:20" ht="19.5" customHeight="1" thickTop="1" thickBot="1" x14ac:dyDescent="0.25">
      <c r="C353" s="58"/>
      <c r="D353" s="58"/>
      <c r="E353" s="58"/>
      <c r="F353" s="58"/>
      <c r="G353" s="58"/>
      <c r="H353" s="58"/>
      <c r="I353" s="59"/>
      <c r="J353" s="60"/>
      <c r="K353" s="57">
        <f t="shared" ca="1" si="32"/>
        <v>167800</v>
      </c>
      <c r="P353" s="188" t="e">
        <f t="shared" si="31"/>
        <v>#N/A</v>
      </c>
      <c r="Q353" s="191" t="e">
        <f t="shared" si="29"/>
        <v>#N/A</v>
      </c>
      <c r="R353" s="191" t="e">
        <f t="shared" si="30"/>
        <v>#N/A</v>
      </c>
      <c r="S353" s="191" t="e">
        <f t="shared" si="33"/>
        <v>#N/A</v>
      </c>
      <c r="T353" s="192" t="e">
        <f>VLOOKUP(D353,'PC Receitas'!$N$4:$O$14,2,FALSE)</f>
        <v>#N/A</v>
      </c>
    </row>
    <row r="354" spans="3:20" ht="19.5" customHeight="1" thickTop="1" thickBot="1" x14ac:dyDescent="0.25">
      <c r="C354" s="58"/>
      <c r="D354" s="58"/>
      <c r="E354" s="58"/>
      <c r="F354" s="58"/>
      <c r="G354" s="58"/>
      <c r="H354" s="58"/>
      <c r="I354" s="59"/>
      <c r="J354" s="60"/>
      <c r="K354" s="57">
        <f t="shared" ca="1" si="32"/>
        <v>167800</v>
      </c>
      <c r="P354" s="188" t="e">
        <f t="shared" si="31"/>
        <v>#N/A</v>
      </c>
      <c r="Q354" s="191" t="e">
        <f t="shared" si="29"/>
        <v>#N/A</v>
      </c>
      <c r="R354" s="191" t="e">
        <f t="shared" si="30"/>
        <v>#N/A</v>
      </c>
      <c r="S354" s="191" t="e">
        <f t="shared" si="33"/>
        <v>#N/A</v>
      </c>
      <c r="T354" s="192" t="e">
        <f>VLOOKUP(D354,'PC Receitas'!$N$4:$O$14,2,FALSE)</f>
        <v>#N/A</v>
      </c>
    </row>
    <row r="355" spans="3:20" ht="19.5" customHeight="1" thickTop="1" thickBot="1" x14ac:dyDescent="0.25">
      <c r="C355" s="58"/>
      <c r="D355" s="58"/>
      <c r="E355" s="58"/>
      <c r="F355" s="58"/>
      <c r="G355" s="58"/>
      <c r="H355" s="58"/>
      <c r="I355" s="59"/>
      <c r="J355" s="60"/>
      <c r="K355" s="57">
        <f t="shared" ca="1" si="32"/>
        <v>167800</v>
      </c>
      <c r="P355" s="188" t="e">
        <f t="shared" si="31"/>
        <v>#N/A</v>
      </c>
      <c r="Q355" s="191" t="e">
        <f t="shared" si="29"/>
        <v>#N/A</v>
      </c>
      <c r="R355" s="191" t="e">
        <f t="shared" si="30"/>
        <v>#N/A</v>
      </c>
      <c r="S355" s="191" t="e">
        <f t="shared" si="33"/>
        <v>#N/A</v>
      </c>
      <c r="T355" s="192" t="e">
        <f>VLOOKUP(D355,'PC Receitas'!$N$4:$O$14,2,FALSE)</f>
        <v>#N/A</v>
      </c>
    </row>
    <row r="356" spans="3:20" ht="19.5" customHeight="1" thickTop="1" thickBot="1" x14ac:dyDescent="0.25">
      <c r="C356" s="58"/>
      <c r="D356" s="58"/>
      <c r="E356" s="58"/>
      <c r="F356" s="58"/>
      <c r="G356" s="58"/>
      <c r="H356" s="58"/>
      <c r="I356" s="59"/>
      <c r="J356" s="60"/>
      <c r="K356" s="57">
        <f t="shared" ca="1" si="32"/>
        <v>167800</v>
      </c>
      <c r="P356" s="188" t="e">
        <f t="shared" si="31"/>
        <v>#N/A</v>
      </c>
      <c r="Q356" s="191" t="e">
        <f t="shared" si="29"/>
        <v>#N/A</v>
      </c>
      <c r="R356" s="191" t="e">
        <f t="shared" si="30"/>
        <v>#N/A</v>
      </c>
      <c r="S356" s="191" t="e">
        <f t="shared" si="33"/>
        <v>#N/A</v>
      </c>
      <c r="T356" s="192" t="e">
        <f>VLOOKUP(D356,'PC Receitas'!$N$4:$O$14,2,FALSE)</f>
        <v>#N/A</v>
      </c>
    </row>
    <row r="357" spans="3:20" ht="19.5" customHeight="1" thickTop="1" thickBot="1" x14ac:dyDescent="0.25">
      <c r="C357" s="58"/>
      <c r="D357" s="58"/>
      <c r="E357" s="58"/>
      <c r="F357" s="58"/>
      <c r="G357" s="58"/>
      <c r="H357" s="58"/>
      <c r="I357" s="59"/>
      <c r="J357" s="60"/>
      <c r="K357" s="57">
        <f t="shared" ca="1" si="32"/>
        <v>167800</v>
      </c>
      <c r="P357" s="188" t="e">
        <f t="shared" si="31"/>
        <v>#N/A</v>
      </c>
      <c r="Q357" s="191" t="e">
        <f t="shared" si="29"/>
        <v>#N/A</v>
      </c>
      <c r="R357" s="191" t="e">
        <f t="shared" si="30"/>
        <v>#N/A</v>
      </c>
      <c r="S357" s="191" t="e">
        <f t="shared" si="33"/>
        <v>#N/A</v>
      </c>
      <c r="T357" s="192" t="e">
        <f>VLOOKUP(D357,'PC Receitas'!$N$4:$O$14,2,FALSE)</f>
        <v>#N/A</v>
      </c>
    </row>
    <row r="358" spans="3:20" ht="19.5" customHeight="1" thickTop="1" thickBot="1" x14ac:dyDescent="0.25">
      <c r="C358" s="58"/>
      <c r="D358" s="58"/>
      <c r="E358" s="58"/>
      <c r="F358" s="58"/>
      <c r="G358" s="58"/>
      <c r="H358" s="58"/>
      <c r="I358" s="59"/>
      <c r="J358" s="60"/>
      <c r="K358" s="57">
        <f t="shared" ca="1" si="32"/>
        <v>167800</v>
      </c>
      <c r="P358" s="188" t="e">
        <f t="shared" si="31"/>
        <v>#N/A</v>
      </c>
      <c r="Q358" s="191" t="e">
        <f t="shared" si="29"/>
        <v>#N/A</v>
      </c>
      <c r="R358" s="191" t="e">
        <f t="shared" si="30"/>
        <v>#N/A</v>
      </c>
      <c r="S358" s="191" t="e">
        <f t="shared" si="33"/>
        <v>#N/A</v>
      </c>
      <c r="T358" s="192" t="e">
        <f>VLOOKUP(D358,'PC Receitas'!$N$4:$O$14,2,FALSE)</f>
        <v>#N/A</v>
      </c>
    </row>
    <row r="359" spans="3:20" ht="19.5" customHeight="1" thickTop="1" thickBot="1" x14ac:dyDescent="0.25">
      <c r="C359" s="58"/>
      <c r="D359" s="58"/>
      <c r="E359" s="58"/>
      <c r="F359" s="58"/>
      <c r="G359" s="58"/>
      <c r="H359" s="58"/>
      <c r="I359" s="59"/>
      <c r="J359" s="60"/>
      <c r="K359" s="57">
        <f t="shared" ca="1" si="32"/>
        <v>167800</v>
      </c>
      <c r="P359" s="188" t="e">
        <f t="shared" si="31"/>
        <v>#N/A</v>
      </c>
      <c r="Q359" s="191" t="e">
        <f t="shared" si="29"/>
        <v>#N/A</v>
      </c>
      <c r="R359" s="191" t="e">
        <f t="shared" si="30"/>
        <v>#N/A</v>
      </c>
      <c r="S359" s="191" t="e">
        <f t="shared" si="33"/>
        <v>#N/A</v>
      </c>
      <c r="T359" s="192" t="e">
        <f>VLOOKUP(D359,'PC Receitas'!$N$4:$O$14,2,FALSE)</f>
        <v>#N/A</v>
      </c>
    </row>
    <row r="360" spans="3:20" ht="19.5" customHeight="1" thickTop="1" thickBot="1" x14ac:dyDescent="0.25">
      <c r="C360" s="58"/>
      <c r="D360" s="58"/>
      <c r="E360" s="58"/>
      <c r="F360" s="58"/>
      <c r="G360" s="58"/>
      <c r="H360" s="58"/>
      <c r="I360" s="59"/>
      <c r="J360" s="60"/>
      <c r="K360" s="57">
        <f t="shared" ca="1" si="32"/>
        <v>167800</v>
      </c>
      <c r="P360" s="188" t="e">
        <f t="shared" si="31"/>
        <v>#N/A</v>
      </c>
      <c r="Q360" s="191" t="e">
        <f t="shared" si="29"/>
        <v>#N/A</v>
      </c>
      <c r="R360" s="191" t="e">
        <f t="shared" si="30"/>
        <v>#N/A</v>
      </c>
      <c r="S360" s="191" t="e">
        <f t="shared" si="33"/>
        <v>#N/A</v>
      </c>
      <c r="T360" s="192" t="e">
        <f>VLOOKUP(D360,'PC Receitas'!$N$4:$O$14,2,FALSE)</f>
        <v>#N/A</v>
      </c>
    </row>
    <row r="361" spans="3:20" ht="19.5" customHeight="1" thickTop="1" thickBot="1" x14ac:dyDescent="0.25">
      <c r="C361" s="58"/>
      <c r="D361" s="58"/>
      <c r="E361" s="58"/>
      <c r="F361" s="58"/>
      <c r="G361" s="58"/>
      <c r="H361" s="58"/>
      <c r="I361" s="59"/>
      <c r="J361" s="60"/>
      <c r="K361" s="57">
        <f t="shared" ca="1" si="32"/>
        <v>167800</v>
      </c>
      <c r="P361" s="188" t="e">
        <f t="shared" si="31"/>
        <v>#N/A</v>
      </c>
      <c r="Q361" s="191" t="e">
        <f t="shared" si="29"/>
        <v>#N/A</v>
      </c>
      <c r="R361" s="191" t="e">
        <f t="shared" si="30"/>
        <v>#N/A</v>
      </c>
      <c r="S361" s="191" t="e">
        <f t="shared" si="33"/>
        <v>#N/A</v>
      </c>
      <c r="T361" s="192" t="e">
        <f>VLOOKUP(D361,'PC Receitas'!$N$4:$O$14,2,FALSE)</f>
        <v>#N/A</v>
      </c>
    </row>
    <row r="362" spans="3:20" ht="19.5" customHeight="1" thickTop="1" thickBot="1" x14ac:dyDescent="0.25">
      <c r="C362" s="58"/>
      <c r="D362" s="58"/>
      <c r="E362" s="58"/>
      <c r="F362" s="58"/>
      <c r="G362" s="58"/>
      <c r="H362" s="58"/>
      <c r="I362" s="59"/>
      <c r="J362" s="60"/>
      <c r="K362" s="57">
        <f t="shared" ca="1" si="32"/>
        <v>167800</v>
      </c>
      <c r="P362" s="188" t="e">
        <f t="shared" si="31"/>
        <v>#N/A</v>
      </c>
      <c r="Q362" s="191" t="e">
        <f t="shared" si="29"/>
        <v>#N/A</v>
      </c>
      <c r="R362" s="191" t="e">
        <f t="shared" si="30"/>
        <v>#N/A</v>
      </c>
      <c r="S362" s="191" t="e">
        <f t="shared" si="33"/>
        <v>#N/A</v>
      </c>
      <c r="T362" s="192" t="e">
        <f>VLOOKUP(D362,'PC Receitas'!$N$4:$O$14,2,FALSE)</f>
        <v>#N/A</v>
      </c>
    </row>
    <row r="363" spans="3:20" ht="19.5" customHeight="1" thickTop="1" thickBot="1" x14ac:dyDescent="0.25">
      <c r="C363" s="58"/>
      <c r="D363" s="58"/>
      <c r="E363" s="58"/>
      <c r="F363" s="58"/>
      <c r="G363" s="58"/>
      <c r="H363" s="58"/>
      <c r="I363" s="59"/>
      <c r="J363" s="60"/>
      <c r="K363" s="57">
        <f t="shared" ca="1" si="32"/>
        <v>167800</v>
      </c>
      <c r="P363" s="188" t="e">
        <f t="shared" si="31"/>
        <v>#N/A</v>
      </c>
      <c r="Q363" s="191" t="e">
        <f t="shared" si="29"/>
        <v>#N/A</v>
      </c>
      <c r="R363" s="191" t="e">
        <f t="shared" si="30"/>
        <v>#N/A</v>
      </c>
      <c r="S363" s="191" t="e">
        <f t="shared" si="33"/>
        <v>#N/A</v>
      </c>
      <c r="T363" s="192" t="e">
        <f>VLOOKUP(D363,'PC Receitas'!$N$4:$O$14,2,FALSE)</f>
        <v>#N/A</v>
      </c>
    </row>
    <row r="364" spans="3:20" ht="19.5" customHeight="1" thickTop="1" thickBot="1" x14ac:dyDescent="0.25">
      <c r="C364" s="58"/>
      <c r="D364" s="58"/>
      <c r="E364" s="58"/>
      <c r="F364" s="58"/>
      <c r="G364" s="58"/>
      <c r="H364" s="58"/>
      <c r="I364" s="59"/>
      <c r="J364" s="60"/>
      <c r="K364" s="57">
        <f t="shared" ca="1" si="32"/>
        <v>167800</v>
      </c>
      <c r="P364" s="188" t="e">
        <f t="shared" si="31"/>
        <v>#N/A</v>
      </c>
      <c r="Q364" s="191" t="e">
        <f t="shared" si="29"/>
        <v>#N/A</v>
      </c>
      <c r="R364" s="191" t="e">
        <f t="shared" si="30"/>
        <v>#N/A</v>
      </c>
      <c r="S364" s="191" t="e">
        <f t="shared" si="33"/>
        <v>#N/A</v>
      </c>
      <c r="T364" s="192" t="e">
        <f>VLOOKUP(D364,'PC Receitas'!$N$4:$O$14,2,FALSE)</f>
        <v>#N/A</v>
      </c>
    </row>
    <row r="365" spans="3:20" ht="19.5" customHeight="1" thickTop="1" thickBot="1" x14ac:dyDescent="0.25">
      <c r="C365" s="58"/>
      <c r="D365" s="58"/>
      <c r="E365" s="58"/>
      <c r="F365" s="58"/>
      <c r="G365" s="58"/>
      <c r="H365" s="58"/>
      <c r="I365" s="59"/>
      <c r="J365" s="60"/>
      <c r="K365" s="57">
        <f t="shared" ca="1" si="32"/>
        <v>167800</v>
      </c>
      <c r="P365" s="188" t="e">
        <f t="shared" si="31"/>
        <v>#N/A</v>
      </c>
      <c r="Q365" s="191" t="e">
        <f t="shared" si="29"/>
        <v>#N/A</v>
      </c>
      <c r="R365" s="191" t="e">
        <f t="shared" si="30"/>
        <v>#N/A</v>
      </c>
      <c r="S365" s="191" t="e">
        <f t="shared" si="33"/>
        <v>#N/A</v>
      </c>
      <c r="T365" s="192" t="e">
        <f>VLOOKUP(D365,'PC Receitas'!$N$4:$O$14,2,FALSE)</f>
        <v>#N/A</v>
      </c>
    </row>
    <row r="366" spans="3:20" ht="19.5" customHeight="1" thickTop="1" thickBot="1" x14ac:dyDescent="0.25">
      <c r="C366" s="58"/>
      <c r="D366" s="58"/>
      <c r="E366" s="58"/>
      <c r="F366" s="58"/>
      <c r="G366" s="58"/>
      <c r="H366" s="58"/>
      <c r="I366" s="59"/>
      <c r="J366" s="60"/>
      <c r="K366" s="57">
        <f t="shared" ca="1" si="32"/>
        <v>167800</v>
      </c>
      <c r="P366" s="188" t="e">
        <f t="shared" si="31"/>
        <v>#N/A</v>
      </c>
      <c r="Q366" s="191" t="e">
        <f t="shared" si="29"/>
        <v>#N/A</v>
      </c>
      <c r="R366" s="191" t="e">
        <f t="shared" si="30"/>
        <v>#N/A</v>
      </c>
      <c r="S366" s="191" t="e">
        <f t="shared" si="33"/>
        <v>#N/A</v>
      </c>
      <c r="T366" s="192" t="e">
        <f>VLOOKUP(D366,'PC Receitas'!$N$4:$O$14,2,FALSE)</f>
        <v>#N/A</v>
      </c>
    </row>
    <row r="367" spans="3:20" ht="19.5" customHeight="1" thickTop="1" thickBot="1" x14ac:dyDescent="0.25">
      <c r="C367" s="58"/>
      <c r="D367" s="58"/>
      <c r="E367" s="58"/>
      <c r="F367" s="58"/>
      <c r="G367" s="58"/>
      <c r="H367" s="58"/>
      <c r="I367" s="59"/>
      <c r="J367" s="60"/>
      <c r="K367" s="57">
        <f t="shared" ca="1" si="32"/>
        <v>167800</v>
      </c>
      <c r="P367" s="188" t="e">
        <f t="shared" si="31"/>
        <v>#N/A</v>
      </c>
      <c r="Q367" s="191" t="e">
        <f t="shared" si="29"/>
        <v>#N/A</v>
      </c>
      <c r="R367" s="191" t="e">
        <f t="shared" si="30"/>
        <v>#N/A</v>
      </c>
      <c r="S367" s="191" t="e">
        <f t="shared" si="33"/>
        <v>#N/A</v>
      </c>
      <c r="T367" s="192" t="e">
        <f>VLOOKUP(D367,'PC Receitas'!$N$4:$O$14,2,FALSE)</f>
        <v>#N/A</v>
      </c>
    </row>
    <row r="368" spans="3:20" ht="19.5" customHeight="1" thickTop="1" thickBot="1" x14ac:dyDescent="0.25">
      <c r="C368" s="58"/>
      <c r="D368" s="58"/>
      <c r="E368" s="58"/>
      <c r="F368" s="58"/>
      <c r="G368" s="58"/>
      <c r="H368" s="58"/>
      <c r="I368" s="59"/>
      <c r="J368" s="60"/>
      <c r="K368" s="57">
        <f t="shared" ca="1" si="32"/>
        <v>167800</v>
      </c>
      <c r="P368" s="188" t="e">
        <f t="shared" si="31"/>
        <v>#N/A</v>
      </c>
      <c r="Q368" s="191" t="e">
        <f t="shared" si="29"/>
        <v>#N/A</v>
      </c>
      <c r="R368" s="191" t="e">
        <f t="shared" si="30"/>
        <v>#N/A</v>
      </c>
      <c r="S368" s="191" t="e">
        <f t="shared" si="33"/>
        <v>#N/A</v>
      </c>
      <c r="T368" s="192" t="e">
        <f>VLOOKUP(D368,'PC Receitas'!$N$4:$O$14,2,FALSE)</f>
        <v>#N/A</v>
      </c>
    </row>
    <row r="369" spans="3:20" ht="19.5" customHeight="1" thickTop="1" thickBot="1" x14ac:dyDescent="0.25">
      <c r="C369" s="58"/>
      <c r="D369" s="58"/>
      <c r="E369" s="58"/>
      <c r="F369" s="58"/>
      <c r="G369" s="58"/>
      <c r="H369" s="58"/>
      <c r="I369" s="59"/>
      <c r="J369" s="60"/>
      <c r="K369" s="57">
        <f t="shared" ca="1" si="32"/>
        <v>167800</v>
      </c>
      <c r="P369" s="188" t="e">
        <f t="shared" si="31"/>
        <v>#N/A</v>
      </c>
      <c r="Q369" s="191" t="e">
        <f t="shared" si="29"/>
        <v>#N/A</v>
      </c>
      <c r="R369" s="191" t="e">
        <f t="shared" si="30"/>
        <v>#N/A</v>
      </c>
      <c r="S369" s="191" t="e">
        <f t="shared" si="33"/>
        <v>#N/A</v>
      </c>
      <c r="T369" s="192" t="e">
        <f>VLOOKUP(D369,'PC Receitas'!$N$4:$O$14,2,FALSE)</f>
        <v>#N/A</v>
      </c>
    </row>
    <row r="370" spans="3:20" ht="19.5" customHeight="1" thickTop="1" thickBot="1" x14ac:dyDescent="0.25">
      <c r="C370" s="58"/>
      <c r="D370" s="58"/>
      <c r="E370" s="58"/>
      <c r="F370" s="58"/>
      <c r="G370" s="58"/>
      <c r="H370" s="58"/>
      <c r="I370" s="59"/>
      <c r="J370" s="60"/>
      <c r="K370" s="57">
        <f t="shared" ca="1" si="32"/>
        <v>167800</v>
      </c>
      <c r="P370" s="188" t="e">
        <f t="shared" si="31"/>
        <v>#N/A</v>
      </c>
      <c r="Q370" s="191" t="e">
        <f t="shared" si="29"/>
        <v>#N/A</v>
      </c>
      <c r="R370" s="191" t="e">
        <f t="shared" si="30"/>
        <v>#N/A</v>
      </c>
      <c r="S370" s="191" t="e">
        <f t="shared" si="33"/>
        <v>#N/A</v>
      </c>
      <c r="T370" s="192" t="e">
        <f>VLOOKUP(D370,'PC Receitas'!$N$4:$O$14,2,FALSE)</f>
        <v>#N/A</v>
      </c>
    </row>
    <row r="371" spans="3:20" ht="19.5" customHeight="1" thickTop="1" thickBot="1" x14ac:dyDescent="0.25">
      <c r="C371" s="58"/>
      <c r="D371" s="58"/>
      <c r="E371" s="58"/>
      <c r="F371" s="58"/>
      <c r="G371" s="58"/>
      <c r="H371" s="58"/>
      <c r="I371" s="59"/>
      <c r="J371" s="60"/>
      <c r="K371" s="57">
        <f t="shared" ca="1" si="32"/>
        <v>167800</v>
      </c>
      <c r="P371" s="188" t="e">
        <f t="shared" si="31"/>
        <v>#N/A</v>
      </c>
      <c r="Q371" s="191" t="e">
        <f t="shared" si="29"/>
        <v>#N/A</v>
      </c>
      <c r="R371" s="191" t="e">
        <f t="shared" si="30"/>
        <v>#N/A</v>
      </c>
      <c r="S371" s="191" t="e">
        <f t="shared" si="33"/>
        <v>#N/A</v>
      </c>
      <c r="T371" s="192" t="e">
        <f>VLOOKUP(D371,'PC Receitas'!$N$4:$O$14,2,FALSE)</f>
        <v>#N/A</v>
      </c>
    </row>
    <row r="372" spans="3:20" ht="19.5" customHeight="1" thickTop="1" thickBot="1" x14ac:dyDescent="0.25">
      <c r="C372" s="58"/>
      <c r="D372" s="58"/>
      <c r="E372" s="58"/>
      <c r="F372" s="58"/>
      <c r="G372" s="58"/>
      <c r="H372" s="58"/>
      <c r="I372" s="59"/>
      <c r="J372" s="60"/>
      <c r="K372" s="57">
        <f t="shared" ca="1" si="32"/>
        <v>167800</v>
      </c>
      <c r="P372" s="188" t="e">
        <f t="shared" si="31"/>
        <v>#N/A</v>
      </c>
      <c r="Q372" s="191" t="e">
        <f t="shared" si="29"/>
        <v>#N/A</v>
      </c>
      <c r="R372" s="191" t="e">
        <f t="shared" si="30"/>
        <v>#N/A</v>
      </c>
      <c r="S372" s="191" t="e">
        <f t="shared" si="33"/>
        <v>#N/A</v>
      </c>
      <c r="T372" s="192" t="e">
        <f>VLOOKUP(D372,'PC Receitas'!$N$4:$O$14,2,FALSE)</f>
        <v>#N/A</v>
      </c>
    </row>
    <row r="373" spans="3:20" ht="19.5" customHeight="1" thickTop="1" thickBot="1" x14ac:dyDescent="0.25">
      <c r="C373" s="58"/>
      <c r="D373" s="58"/>
      <c r="E373" s="58"/>
      <c r="F373" s="58"/>
      <c r="G373" s="58"/>
      <c r="H373" s="58"/>
      <c r="I373" s="59"/>
      <c r="J373" s="60"/>
      <c r="K373" s="57">
        <f t="shared" ca="1" si="32"/>
        <v>167800</v>
      </c>
      <c r="P373" s="188" t="e">
        <f t="shared" si="31"/>
        <v>#N/A</v>
      </c>
      <c r="Q373" s="191" t="e">
        <f t="shared" si="29"/>
        <v>#N/A</v>
      </c>
      <c r="R373" s="191" t="e">
        <f t="shared" si="30"/>
        <v>#N/A</v>
      </c>
      <c r="S373" s="191" t="e">
        <f t="shared" si="33"/>
        <v>#N/A</v>
      </c>
      <c r="T373" s="192" t="e">
        <f>VLOOKUP(D373,'PC Receitas'!$N$4:$O$14,2,FALSE)</f>
        <v>#N/A</v>
      </c>
    </row>
    <row r="374" spans="3:20" ht="19.5" customHeight="1" thickTop="1" thickBot="1" x14ac:dyDescent="0.25">
      <c r="C374" s="58"/>
      <c r="D374" s="58"/>
      <c r="E374" s="58"/>
      <c r="F374" s="58"/>
      <c r="G374" s="58"/>
      <c r="H374" s="58"/>
      <c r="I374" s="59"/>
      <c r="J374" s="60"/>
      <c r="K374" s="57">
        <f t="shared" ca="1" si="32"/>
        <v>167800</v>
      </c>
      <c r="P374" s="188" t="e">
        <f t="shared" si="31"/>
        <v>#N/A</v>
      </c>
      <c r="Q374" s="191" t="e">
        <f t="shared" si="29"/>
        <v>#N/A</v>
      </c>
      <c r="R374" s="191" t="e">
        <f t="shared" si="30"/>
        <v>#N/A</v>
      </c>
      <c r="S374" s="191" t="e">
        <f t="shared" si="33"/>
        <v>#N/A</v>
      </c>
      <c r="T374" s="192" t="e">
        <f>VLOOKUP(D374,'PC Receitas'!$N$4:$O$14,2,FALSE)</f>
        <v>#N/A</v>
      </c>
    </row>
    <row r="375" spans="3:20" ht="19.5" customHeight="1" thickTop="1" thickBot="1" x14ac:dyDescent="0.25">
      <c r="C375" s="58"/>
      <c r="D375" s="58"/>
      <c r="E375" s="58"/>
      <c r="F375" s="58"/>
      <c r="G375" s="58"/>
      <c r="H375" s="58"/>
      <c r="I375" s="59"/>
      <c r="J375" s="60"/>
      <c r="K375" s="57">
        <f t="shared" ca="1" si="32"/>
        <v>167800</v>
      </c>
      <c r="P375" s="188" t="e">
        <f t="shared" si="31"/>
        <v>#N/A</v>
      </c>
      <c r="Q375" s="191" t="e">
        <f t="shared" si="29"/>
        <v>#N/A</v>
      </c>
      <c r="R375" s="191" t="e">
        <f t="shared" si="30"/>
        <v>#N/A</v>
      </c>
      <c r="S375" s="191" t="e">
        <f t="shared" si="33"/>
        <v>#N/A</v>
      </c>
      <c r="T375" s="192" t="e">
        <f>VLOOKUP(D375,'PC Receitas'!$N$4:$O$14,2,FALSE)</f>
        <v>#N/A</v>
      </c>
    </row>
    <row r="376" spans="3:20" ht="19.5" customHeight="1" thickTop="1" thickBot="1" x14ac:dyDescent="0.25">
      <c r="C376" s="58"/>
      <c r="D376" s="58"/>
      <c r="E376" s="58"/>
      <c r="F376" s="58"/>
      <c r="G376" s="58"/>
      <c r="H376" s="58"/>
      <c r="I376" s="59"/>
      <c r="J376" s="60"/>
      <c r="K376" s="57">
        <f t="shared" ca="1" si="32"/>
        <v>167800</v>
      </c>
      <c r="P376" s="188" t="e">
        <f t="shared" si="31"/>
        <v>#N/A</v>
      </c>
      <c r="Q376" s="191" t="e">
        <f t="shared" si="29"/>
        <v>#N/A</v>
      </c>
      <c r="R376" s="191" t="e">
        <f t="shared" si="30"/>
        <v>#N/A</v>
      </c>
      <c r="S376" s="191" t="e">
        <f t="shared" si="33"/>
        <v>#N/A</v>
      </c>
      <c r="T376" s="192" t="e">
        <f>VLOOKUP(D376,'PC Receitas'!$N$4:$O$14,2,FALSE)</f>
        <v>#N/A</v>
      </c>
    </row>
    <row r="377" spans="3:20" ht="19.5" customHeight="1" thickTop="1" thickBot="1" x14ac:dyDescent="0.25">
      <c r="C377" s="58"/>
      <c r="D377" s="58"/>
      <c r="E377" s="58"/>
      <c r="F377" s="58"/>
      <c r="G377" s="58"/>
      <c r="H377" s="58"/>
      <c r="I377" s="59"/>
      <c r="J377" s="60"/>
      <c r="K377" s="57">
        <f t="shared" ca="1" si="32"/>
        <v>167800</v>
      </c>
      <c r="P377" s="188" t="e">
        <f t="shared" si="31"/>
        <v>#N/A</v>
      </c>
      <c r="Q377" s="191" t="e">
        <f t="shared" si="29"/>
        <v>#N/A</v>
      </c>
      <c r="R377" s="191" t="e">
        <f t="shared" si="30"/>
        <v>#N/A</v>
      </c>
      <c r="S377" s="191" t="e">
        <f t="shared" si="33"/>
        <v>#N/A</v>
      </c>
      <c r="T377" s="192" t="e">
        <f>VLOOKUP(D377,'PC Receitas'!$N$4:$O$14,2,FALSE)</f>
        <v>#N/A</v>
      </c>
    </row>
    <row r="378" spans="3:20" ht="19.5" customHeight="1" thickTop="1" thickBot="1" x14ac:dyDescent="0.25">
      <c r="C378" s="58"/>
      <c r="D378" s="58"/>
      <c r="E378" s="58"/>
      <c r="F378" s="58"/>
      <c r="G378" s="58"/>
      <c r="H378" s="58"/>
      <c r="I378" s="59"/>
      <c r="J378" s="60"/>
      <c r="K378" s="57">
        <f t="shared" ca="1" si="32"/>
        <v>167800</v>
      </c>
      <c r="P378" s="188" t="e">
        <f t="shared" si="31"/>
        <v>#N/A</v>
      </c>
      <c r="Q378" s="191" t="e">
        <f t="shared" si="29"/>
        <v>#N/A</v>
      </c>
      <c r="R378" s="191" t="e">
        <f t="shared" si="30"/>
        <v>#N/A</v>
      </c>
      <c r="S378" s="191" t="e">
        <f t="shared" si="33"/>
        <v>#N/A</v>
      </c>
      <c r="T378" s="192" t="e">
        <f>VLOOKUP(D378,'PC Receitas'!$N$4:$O$14,2,FALSE)</f>
        <v>#N/A</v>
      </c>
    </row>
    <row r="379" spans="3:20" ht="19.5" customHeight="1" thickTop="1" thickBot="1" x14ac:dyDescent="0.25">
      <c r="C379" s="58"/>
      <c r="D379" s="58"/>
      <c r="E379" s="58"/>
      <c r="F379" s="58"/>
      <c r="G379" s="58"/>
      <c r="H379" s="58"/>
      <c r="I379" s="59"/>
      <c r="J379" s="60"/>
      <c r="K379" s="57">
        <f t="shared" ca="1" si="32"/>
        <v>167800</v>
      </c>
      <c r="P379" s="188" t="e">
        <f t="shared" si="31"/>
        <v>#N/A</v>
      </c>
      <c r="Q379" s="191" t="e">
        <f t="shared" si="29"/>
        <v>#N/A</v>
      </c>
      <c r="R379" s="191" t="e">
        <f t="shared" si="30"/>
        <v>#N/A</v>
      </c>
      <c r="S379" s="191" t="e">
        <f t="shared" si="33"/>
        <v>#N/A</v>
      </c>
      <c r="T379" s="192" t="e">
        <f>VLOOKUP(D379,'PC Receitas'!$N$4:$O$14,2,FALSE)</f>
        <v>#N/A</v>
      </c>
    </row>
    <row r="380" spans="3:20" ht="19.5" customHeight="1" thickTop="1" thickBot="1" x14ac:dyDescent="0.25">
      <c r="C380" s="58"/>
      <c r="D380" s="58"/>
      <c r="E380" s="58"/>
      <c r="F380" s="58"/>
      <c r="G380" s="58"/>
      <c r="H380" s="58"/>
      <c r="I380" s="59"/>
      <c r="J380" s="60"/>
      <c r="K380" s="57">
        <f t="shared" ca="1" si="32"/>
        <v>167800</v>
      </c>
      <c r="P380" s="188" t="e">
        <f t="shared" si="31"/>
        <v>#N/A</v>
      </c>
      <c r="Q380" s="191" t="e">
        <f t="shared" si="29"/>
        <v>#N/A</v>
      </c>
      <c r="R380" s="191" t="e">
        <f t="shared" si="30"/>
        <v>#N/A</v>
      </c>
      <c r="S380" s="191" t="e">
        <f t="shared" si="33"/>
        <v>#N/A</v>
      </c>
      <c r="T380" s="192" t="e">
        <f>VLOOKUP(D380,'PC Receitas'!$N$4:$O$14,2,FALSE)</f>
        <v>#N/A</v>
      </c>
    </row>
    <row r="381" spans="3:20" ht="19.5" customHeight="1" thickTop="1" thickBot="1" x14ac:dyDescent="0.25">
      <c r="C381" s="58"/>
      <c r="D381" s="58"/>
      <c r="E381" s="58"/>
      <c r="F381" s="58"/>
      <c r="G381" s="58"/>
      <c r="H381" s="58"/>
      <c r="I381" s="59"/>
      <c r="J381" s="60"/>
      <c r="K381" s="57">
        <f t="shared" ca="1" si="32"/>
        <v>167800</v>
      </c>
      <c r="P381" s="188" t="e">
        <f t="shared" si="31"/>
        <v>#N/A</v>
      </c>
      <c r="Q381" s="191" t="e">
        <f t="shared" si="29"/>
        <v>#N/A</v>
      </c>
      <c r="R381" s="191" t="e">
        <f t="shared" si="30"/>
        <v>#N/A</v>
      </c>
      <c r="S381" s="191" t="e">
        <f t="shared" si="33"/>
        <v>#N/A</v>
      </c>
      <c r="T381" s="192" t="e">
        <f>VLOOKUP(D381,'PC Receitas'!$N$4:$O$14,2,FALSE)</f>
        <v>#N/A</v>
      </c>
    </row>
    <row r="382" spans="3:20" ht="19.5" customHeight="1" thickTop="1" thickBot="1" x14ac:dyDescent="0.25">
      <c r="C382" s="58"/>
      <c r="D382" s="58"/>
      <c r="E382" s="58"/>
      <c r="F382" s="58"/>
      <c r="G382" s="58"/>
      <c r="H382" s="58"/>
      <c r="I382" s="59"/>
      <c r="J382" s="60"/>
      <c r="K382" s="57">
        <f t="shared" ca="1" si="32"/>
        <v>167800</v>
      </c>
      <c r="P382" s="188" t="e">
        <f t="shared" si="31"/>
        <v>#N/A</v>
      </c>
      <c r="Q382" s="191" t="e">
        <f t="shared" si="29"/>
        <v>#N/A</v>
      </c>
      <c r="R382" s="191" t="e">
        <f t="shared" si="30"/>
        <v>#N/A</v>
      </c>
      <c r="S382" s="191" t="e">
        <f t="shared" si="33"/>
        <v>#N/A</v>
      </c>
      <c r="T382" s="192" t="e">
        <f>VLOOKUP(D382,'PC Receitas'!$N$4:$O$14,2,FALSE)</f>
        <v>#N/A</v>
      </c>
    </row>
    <row r="383" spans="3:20" ht="19.5" customHeight="1" thickTop="1" thickBot="1" x14ac:dyDescent="0.25">
      <c r="C383" s="58"/>
      <c r="D383" s="58"/>
      <c r="E383" s="58"/>
      <c r="F383" s="58"/>
      <c r="G383" s="58"/>
      <c r="H383" s="58"/>
      <c r="I383" s="59"/>
      <c r="J383" s="60"/>
      <c r="K383" s="57">
        <f t="shared" ca="1" si="32"/>
        <v>167800</v>
      </c>
      <c r="P383" s="188" t="e">
        <f t="shared" si="31"/>
        <v>#N/A</v>
      </c>
      <c r="Q383" s="191" t="e">
        <f t="shared" si="29"/>
        <v>#N/A</v>
      </c>
      <c r="R383" s="191" t="e">
        <f t="shared" si="30"/>
        <v>#N/A</v>
      </c>
      <c r="S383" s="191" t="e">
        <f t="shared" si="33"/>
        <v>#N/A</v>
      </c>
      <c r="T383" s="192" t="e">
        <f>VLOOKUP(D383,'PC Receitas'!$N$4:$O$14,2,FALSE)</f>
        <v>#N/A</v>
      </c>
    </row>
    <row r="384" spans="3:20" ht="19.5" customHeight="1" thickTop="1" thickBot="1" x14ac:dyDescent="0.25">
      <c r="C384" s="58"/>
      <c r="D384" s="58"/>
      <c r="E384" s="58"/>
      <c r="F384" s="58"/>
      <c r="G384" s="58"/>
      <c r="H384" s="58"/>
      <c r="I384" s="59"/>
      <c r="J384" s="60"/>
      <c r="K384" s="57">
        <f t="shared" ca="1" si="32"/>
        <v>167800</v>
      </c>
      <c r="P384" s="188" t="e">
        <f t="shared" si="31"/>
        <v>#N/A</v>
      </c>
      <c r="Q384" s="191" t="e">
        <f t="shared" si="29"/>
        <v>#N/A</v>
      </c>
      <c r="R384" s="191" t="e">
        <f t="shared" si="30"/>
        <v>#N/A</v>
      </c>
      <c r="S384" s="191" t="e">
        <f t="shared" si="33"/>
        <v>#N/A</v>
      </c>
      <c r="T384" s="192" t="e">
        <f>VLOOKUP(D384,'PC Receitas'!$N$4:$O$14,2,FALSE)</f>
        <v>#N/A</v>
      </c>
    </row>
    <row r="385" spans="3:20" ht="19.5" customHeight="1" thickTop="1" thickBot="1" x14ac:dyDescent="0.25">
      <c r="C385" s="58"/>
      <c r="D385" s="58"/>
      <c r="E385" s="58"/>
      <c r="F385" s="58"/>
      <c r="G385" s="58"/>
      <c r="H385" s="58"/>
      <c r="I385" s="59"/>
      <c r="J385" s="60"/>
      <c r="K385" s="57">
        <f t="shared" ca="1" si="32"/>
        <v>167800</v>
      </c>
      <c r="P385" s="188" t="e">
        <f t="shared" si="31"/>
        <v>#N/A</v>
      </c>
      <c r="Q385" s="191" t="e">
        <f t="shared" si="29"/>
        <v>#N/A</v>
      </c>
      <c r="R385" s="191" t="e">
        <f t="shared" si="30"/>
        <v>#N/A</v>
      </c>
      <c r="S385" s="191" t="e">
        <f t="shared" si="33"/>
        <v>#N/A</v>
      </c>
      <c r="T385" s="192" t="e">
        <f>VLOOKUP(D385,'PC Receitas'!$N$4:$O$14,2,FALSE)</f>
        <v>#N/A</v>
      </c>
    </row>
    <row r="386" spans="3:20" ht="19.5" customHeight="1" thickTop="1" thickBot="1" x14ac:dyDescent="0.25">
      <c r="C386" s="58"/>
      <c r="D386" s="58"/>
      <c r="E386" s="58"/>
      <c r="F386" s="58"/>
      <c r="G386" s="58"/>
      <c r="H386" s="58"/>
      <c r="I386" s="59"/>
      <c r="J386" s="60"/>
      <c r="K386" s="57">
        <f t="shared" ca="1" si="32"/>
        <v>167800</v>
      </c>
      <c r="P386" s="188" t="e">
        <f t="shared" si="31"/>
        <v>#N/A</v>
      </c>
      <c r="Q386" s="191" t="e">
        <f t="shared" si="29"/>
        <v>#N/A</v>
      </c>
      <c r="R386" s="191" t="e">
        <f t="shared" si="30"/>
        <v>#N/A</v>
      </c>
      <c r="S386" s="191" t="e">
        <f t="shared" si="33"/>
        <v>#N/A</v>
      </c>
      <c r="T386" s="192" t="e">
        <f>VLOOKUP(D386,'PC Receitas'!$N$4:$O$14,2,FALSE)</f>
        <v>#N/A</v>
      </c>
    </row>
    <row r="387" spans="3:20" ht="19.5" customHeight="1" thickTop="1" thickBot="1" x14ac:dyDescent="0.25">
      <c r="C387" s="58"/>
      <c r="D387" s="58"/>
      <c r="E387" s="58"/>
      <c r="F387" s="58"/>
      <c r="G387" s="58"/>
      <c r="H387" s="58"/>
      <c r="I387" s="59"/>
      <c r="J387" s="60"/>
      <c r="K387" s="57">
        <f t="shared" ca="1" si="32"/>
        <v>167800</v>
      </c>
      <c r="P387" s="188" t="e">
        <f t="shared" si="31"/>
        <v>#N/A</v>
      </c>
      <c r="Q387" s="191" t="e">
        <f t="shared" si="29"/>
        <v>#N/A</v>
      </c>
      <c r="R387" s="191" t="e">
        <f t="shared" si="30"/>
        <v>#N/A</v>
      </c>
      <c r="S387" s="191" t="e">
        <f t="shared" si="33"/>
        <v>#N/A</v>
      </c>
      <c r="T387" s="192" t="e">
        <f>VLOOKUP(D387,'PC Receitas'!$N$4:$O$14,2,FALSE)</f>
        <v>#N/A</v>
      </c>
    </row>
    <row r="388" spans="3:20" ht="19.5" customHeight="1" thickTop="1" thickBot="1" x14ac:dyDescent="0.25">
      <c r="C388" s="58"/>
      <c r="D388" s="58"/>
      <c r="E388" s="58"/>
      <c r="F388" s="58"/>
      <c r="G388" s="58"/>
      <c r="H388" s="58"/>
      <c r="I388" s="59"/>
      <c r="J388" s="60"/>
      <c r="K388" s="57">
        <f t="shared" ca="1" si="32"/>
        <v>167800</v>
      </c>
      <c r="P388" s="188" t="e">
        <f t="shared" si="31"/>
        <v>#N/A</v>
      </c>
      <c r="Q388" s="191" t="e">
        <f t="shared" si="29"/>
        <v>#N/A</v>
      </c>
      <c r="R388" s="191" t="e">
        <f t="shared" si="30"/>
        <v>#N/A</v>
      </c>
      <c r="S388" s="191" t="e">
        <f t="shared" si="33"/>
        <v>#N/A</v>
      </c>
      <c r="T388" s="192" t="e">
        <f>VLOOKUP(D388,'PC Receitas'!$N$4:$O$14,2,FALSE)</f>
        <v>#N/A</v>
      </c>
    </row>
    <row r="389" spans="3:20" ht="19.5" customHeight="1" thickTop="1" thickBot="1" x14ac:dyDescent="0.25">
      <c r="C389" s="58"/>
      <c r="D389" s="58"/>
      <c r="E389" s="58"/>
      <c r="F389" s="58"/>
      <c r="G389" s="58"/>
      <c r="H389" s="58"/>
      <c r="I389" s="59"/>
      <c r="J389" s="60"/>
      <c r="K389" s="57">
        <f t="shared" ca="1" si="32"/>
        <v>167800</v>
      </c>
      <c r="P389" s="188" t="e">
        <f t="shared" si="31"/>
        <v>#N/A</v>
      </c>
      <c r="Q389" s="191" t="e">
        <f t="shared" si="29"/>
        <v>#N/A</v>
      </c>
      <c r="R389" s="191" t="e">
        <f t="shared" si="30"/>
        <v>#N/A</v>
      </c>
      <c r="S389" s="191" t="e">
        <f t="shared" si="33"/>
        <v>#N/A</v>
      </c>
      <c r="T389" s="192" t="e">
        <f>VLOOKUP(D389,'PC Receitas'!$N$4:$O$14,2,FALSE)</f>
        <v>#N/A</v>
      </c>
    </row>
    <row r="390" spans="3:20" ht="19.5" customHeight="1" thickTop="1" thickBot="1" x14ac:dyDescent="0.25">
      <c r="C390" s="58"/>
      <c r="D390" s="58"/>
      <c r="E390" s="58"/>
      <c r="F390" s="58"/>
      <c r="G390" s="58"/>
      <c r="H390" s="58"/>
      <c r="I390" s="59"/>
      <c r="J390" s="60"/>
      <c r="K390" s="57">
        <f t="shared" ca="1" si="32"/>
        <v>167800</v>
      </c>
      <c r="P390" s="188" t="e">
        <f t="shared" si="31"/>
        <v>#N/A</v>
      </c>
      <c r="Q390" s="191" t="e">
        <f t="shared" ref="Q390:Q453" si="34">IF(T390="Despesas_de_Moradia","Despesa",IF(T390="Despesas_com_Alimentacao","Despesa",IF(T390="Despesas_com_Saude","Despesa","")))</f>
        <v>#N/A</v>
      </c>
      <c r="R390" s="191" t="e">
        <f t="shared" ref="R390:R453" si="35">IF(T390="Renda_Familiar","Receita",IF(T390="Receitas_com_Aplicacoes_Financeiras","Receita",IF(T390="Outras_Receitas","Receita","")))</f>
        <v>#N/A</v>
      </c>
      <c r="S390" s="191" t="e">
        <f t="shared" si="33"/>
        <v>#N/A</v>
      </c>
      <c r="T390" s="192" t="e">
        <f>VLOOKUP(D390,'PC Receitas'!$N$4:$O$14,2,FALSE)</f>
        <v>#N/A</v>
      </c>
    </row>
    <row r="391" spans="3:20" ht="19.5" customHeight="1" thickTop="1" thickBot="1" x14ac:dyDescent="0.25">
      <c r="C391" s="58"/>
      <c r="D391" s="58"/>
      <c r="E391" s="58"/>
      <c r="F391" s="58"/>
      <c r="G391" s="58"/>
      <c r="H391" s="58"/>
      <c r="I391" s="59"/>
      <c r="J391" s="60"/>
      <c r="K391" s="57">
        <f t="shared" ca="1" si="32"/>
        <v>167800</v>
      </c>
      <c r="P391" s="188" t="e">
        <f t="shared" si="31"/>
        <v>#N/A</v>
      </c>
      <c r="Q391" s="191" t="e">
        <f t="shared" si="34"/>
        <v>#N/A</v>
      </c>
      <c r="R391" s="191" t="e">
        <f t="shared" si="35"/>
        <v>#N/A</v>
      </c>
      <c r="S391" s="191" t="e">
        <f t="shared" si="33"/>
        <v>#N/A</v>
      </c>
      <c r="T391" s="192" t="e">
        <f>VLOOKUP(D391,'PC Receitas'!$N$4:$O$14,2,FALSE)</f>
        <v>#N/A</v>
      </c>
    </row>
    <row r="392" spans="3:20" ht="19.5" customHeight="1" thickTop="1" thickBot="1" x14ac:dyDescent="0.25">
      <c r="C392" s="58"/>
      <c r="D392" s="58"/>
      <c r="E392" s="58"/>
      <c r="F392" s="58"/>
      <c r="G392" s="58"/>
      <c r="H392" s="58"/>
      <c r="I392" s="59"/>
      <c r="J392" s="60"/>
      <c r="K392" s="57">
        <f t="shared" ca="1" si="32"/>
        <v>167800</v>
      </c>
      <c r="P392" s="188" t="e">
        <f t="shared" si="31"/>
        <v>#N/A</v>
      </c>
      <c r="Q392" s="191" t="e">
        <f t="shared" si="34"/>
        <v>#N/A</v>
      </c>
      <c r="R392" s="191" t="e">
        <f t="shared" si="35"/>
        <v>#N/A</v>
      </c>
      <c r="S392" s="191" t="e">
        <f t="shared" si="33"/>
        <v>#N/A</v>
      </c>
      <c r="T392" s="192" t="e">
        <f>VLOOKUP(D392,'PC Receitas'!$N$4:$O$14,2,FALSE)</f>
        <v>#N/A</v>
      </c>
    </row>
    <row r="393" spans="3:20" ht="19.5" customHeight="1" thickTop="1" thickBot="1" x14ac:dyDescent="0.25">
      <c r="C393" s="58"/>
      <c r="D393" s="58"/>
      <c r="E393" s="58"/>
      <c r="F393" s="58"/>
      <c r="G393" s="58"/>
      <c r="H393" s="58"/>
      <c r="I393" s="59"/>
      <c r="J393" s="60"/>
      <c r="K393" s="57">
        <f t="shared" ca="1" si="32"/>
        <v>167800</v>
      </c>
      <c r="P393" s="188" t="e">
        <f t="shared" si="31"/>
        <v>#N/A</v>
      </c>
      <c r="Q393" s="191" t="e">
        <f t="shared" si="34"/>
        <v>#N/A</v>
      </c>
      <c r="R393" s="191" t="e">
        <f t="shared" si="35"/>
        <v>#N/A</v>
      </c>
      <c r="S393" s="191" t="e">
        <f t="shared" si="33"/>
        <v>#N/A</v>
      </c>
      <c r="T393" s="192" t="e">
        <f>VLOOKUP(D393,'PC Receitas'!$N$4:$O$14,2,FALSE)</f>
        <v>#N/A</v>
      </c>
    </row>
    <row r="394" spans="3:20" ht="19.5" customHeight="1" thickTop="1" thickBot="1" x14ac:dyDescent="0.25">
      <c r="C394" s="58"/>
      <c r="D394" s="58"/>
      <c r="E394" s="58"/>
      <c r="F394" s="58"/>
      <c r="G394" s="58"/>
      <c r="H394" s="58"/>
      <c r="I394" s="59"/>
      <c r="J394" s="60"/>
      <c r="K394" s="57">
        <f t="shared" ca="1" si="32"/>
        <v>167800</v>
      </c>
      <c r="P394" s="188" t="e">
        <f t="shared" si="31"/>
        <v>#N/A</v>
      </c>
      <c r="Q394" s="191" t="e">
        <f t="shared" si="34"/>
        <v>#N/A</v>
      </c>
      <c r="R394" s="191" t="e">
        <f t="shared" si="35"/>
        <v>#N/A</v>
      </c>
      <c r="S394" s="191" t="e">
        <f t="shared" si="33"/>
        <v>#N/A</v>
      </c>
      <c r="T394" s="192" t="e">
        <f>VLOOKUP(D394,'PC Receitas'!$N$4:$O$14,2,FALSE)</f>
        <v>#N/A</v>
      </c>
    </row>
    <row r="395" spans="3:20" ht="19.5" customHeight="1" thickTop="1" thickBot="1" x14ac:dyDescent="0.25">
      <c r="C395" s="58"/>
      <c r="D395" s="58"/>
      <c r="E395" s="58"/>
      <c r="F395" s="58"/>
      <c r="G395" s="58"/>
      <c r="H395" s="58"/>
      <c r="I395" s="59"/>
      <c r="J395" s="60"/>
      <c r="K395" s="57">
        <f t="shared" ca="1" si="32"/>
        <v>167800</v>
      </c>
      <c r="P395" s="188" t="e">
        <f t="shared" si="31"/>
        <v>#N/A</v>
      </c>
      <c r="Q395" s="191" t="e">
        <f t="shared" si="34"/>
        <v>#N/A</v>
      </c>
      <c r="R395" s="191" t="e">
        <f t="shared" si="35"/>
        <v>#N/A</v>
      </c>
      <c r="S395" s="191" t="e">
        <f t="shared" si="33"/>
        <v>#N/A</v>
      </c>
      <c r="T395" s="192" t="e">
        <f>VLOOKUP(D395,'PC Receitas'!$N$4:$O$14,2,FALSE)</f>
        <v>#N/A</v>
      </c>
    </row>
    <row r="396" spans="3:20" ht="19.5" customHeight="1" thickTop="1" thickBot="1" x14ac:dyDescent="0.25">
      <c r="C396" s="58"/>
      <c r="D396" s="58"/>
      <c r="E396" s="58"/>
      <c r="F396" s="58"/>
      <c r="G396" s="58"/>
      <c r="H396" s="58"/>
      <c r="I396" s="59"/>
      <c r="J396" s="60"/>
      <c r="K396" s="57">
        <f t="shared" ca="1" si="32"/>
        <v>167800</v>
      </c>
      <c r="P396" s="188" t="e">
        <f t="shared" si="31"/>
        <v>#N/A</v>
      </c>
      <c r="Q396" s="191" t="e">
        <f t="shared" si="34"/>
        <v>#N/A</v>
      </c>
      <c r="R396" s="191" t="e">
        <f t="shared" si="35"/>
        <v>#N/A</v>
      </c>
      <c r="S396" s="191" t="e">
        <f t="shared" si="33"/>
        <v>#N/A</v>
      </c>
      <c r="T396" s="192" t="e">
        <f>VLOOKUP(D396,'PC Receitas'!$N$4:$O$14,2,FALSE)</f>
        <v>#N/A</v>
      </c>
    </row>
    <row r="397" spans="3:20" ht="19.5" customHeight="1" thickTop="1" thickBot="1" x14ac:dyDescent="0.25">
      <c r="C397" s="58"/>
      <c r="D397" s="58"/>
      <c r="E397" s="58"/>
      <c r="F397" s="58"/>
      <c r="G397" s="58"/>
      <c r="H397" s="58"/>
      <c r="I397" s="59"/>
      <c r="J397" s="60"/>
      <c r="K397" s="57">
        <f t="shared" ca="1" si="32"/>
        <v>167800</v>
      </c>
      <c r="P397" s="188" t="e">
        <f t="shared" si="31"/>
        <v>#N/A</v>
      </c>
      <c r="Q397" s="191" t="e">
        <f t="shared" si="34"/>
        <v>#N/A</v>
      </c>
      <c r="R397" s="191" t="e">
        <f t="shared" si="35"/>
        <v>#N/A</v>
      </c>
      <c r="S397" s="191" t="e">
        <f t="shared" si="33"/>
        <v>#N/A</v>
      </c>
      <c r="T397" s="192" t="e">
        <f>VLOOKUP(D397,'PC Receitas'!$N$4:$O$14,2,FALSE)</f>
        <v>#N/A</v>
      </c>
    </row>
    <row r="398" spans="3:20" ht="19.5" customHeight="1" thickTop="1" thickBot="1" x14ac:dyDescent="0.25">
      <c r="C398" s="58"/>
      <c r="D398" s="58"/>
      <c r="E398" s="58"/>
      <c r="F398" s="58"/>
      <c r="G398" s="58"/>
      <c r="H398" s="58"/>
      <c r="I398" s="59"/>
      <c r="J398" s="60"/>
      <c r="K398" s="57">
        <f t="shared" ca="1" si="32"/>
        <v>167800</v>
      </c>
      <c r="P398" s="188" t="e">
        <f t="shared" si="31"/>
        <v>#N/A</v>
      </c>
      <c r="Q398" s="191" t="e">
        <f t="shared" si="34"/>
        <v>#N/A</v>
      </c>
      <c r="R398" s="191" t="e">
        <f t="shared" si="35"/>
        <v>#N/A</v>
      </c>
      <c r="S398" s="191" t="e">
        <f t="shared" si="33"/>
        <v>#N/A</v>
      </c>
      <c r="T398" s="192" t="e">
        <f>VLOOKUP(D398,'PC Receitas'!$N$4:$O$14,2,FALSE)</f>
        <v>#N/A</v>
      </c>
    </row>
    <row r="399" spans="3:20" ht="19.5" customHeight="1" thickTop="1" thickBot="1" x14ac:dyDescent="0.25">
      <c r="C399" s="58"/>
      <c r="D399" s="58"/>
      <c r="E399" s="58"/>
      <c r="F399" s="58"/>
      <c r="G399" s="58"/>
      <c r="H399" s="58"/>
      <c r="I399" s="59"/>
      <c r="J399" s="60"/>
      <c r="K399" s="57">
        <f t="shared" ca="1" si="32"/>
        <v>167800</v>
      </c>
      <c r="P399" s="188" t="e">
        <f t="shared" si="31"/>
        <v>#N/A</v>
      </c>
      <c r="Q399" s="191" t="e">
        <f t="shared" si="34"/>
        <v>#N/A</v>
      </c>
      <c r="R399" s="191" t="e">
        <f t="shared" si="35"/>
        <v>#N/A</v>
      </c>
      <c r="S399" s="191" t="e">
        <f t="shared" si="33"/>
        <v>#N/A</v>
      </c>
      <c r="T399" s="192" t="e">
        <f>VLOOKUP(D399,'PC Receitas'!$N$4:$O$14,2,FALSE)</f>
        <v>#N/A</v>
      </c>
    </row>
    <row r="400" spans="3:20" ht="19.5" customHeight="1" thickTop="1" thickBot="1" x14ac:dyDescent="0.25">
      <c r="C400" s="58"/>
      <c r="D400" s="58"/>
      <c r="E400" s="58"/>
      <c r="F400" s="58"/>
      <c r="G400" s="58"/>
      <c r="H400" s="58"/>
      <c r="I400" s="59"/>
      <c r="J400" s="60"/>
      <c r="K400" s="57">
        <f t="shared" ca="1" si="32"/>
        <v>167800</v>
      </c>
      <c r="P400" s="188" t="e">
        <f t="shared" ref="P400:P463" si="36">IF(T400="Despesas_com_Transportes","Despesa",IF(T400="Despesas_com_Lazer_e_Informacao","Despesa",IF(T400="Outras_Despesas","Despesa",IF(T400="Imposto_de_Renda","Despesa",IF(T400="Investimentos_Bens","Despesa","")))))</f>
        <v>#N/A</v>
      </c>
      <c r="Q400" s="191" t="e">
        <f t="shared" si="34"/>
        <v>#N/A</v>
      </c>
      <c r="R400" s="191" t="e">
        <f t="shared" si="35"/>
        <v>#N/A</v>
      </c>
      <c r="S400" s="191" t="e">
        <f t="shared" si="33"/>
        <v>#N/A</v>
      </c>
      <c r="T400" s="192" t="e">
        <f>VLOOKUP(D400,'PC Receitas'!$N$4:$O$14,2,FALSE)</f>
        <v>#N/A</v>
      </c>
    </row>
    <row r="401" spans="3:20" ht="19.5" customHeight="1" thickTop="1" thickBot="1" x14ac:dyDescent="0.25">
      <c r="C401" s="58"/>
      <c r="D401" s="58"/>
      <c r="E401" s="58"/>
      <c r="F401" s="58"/>
      <c r="G401" s="58"/>
      <c r="H401" s="58"/>
      <c r="I401" s="59"/>
      <c r="J401" s="60"/>
      <c r="K401" s="57">
        <f t="shared" ca="1" si="32"/>
        <v>167800</v>
      </c>
      <c r="P401" s="188" t="e">
        <f t="shared" si="36"/>
        <v>#N/A</v>
      </c>
      <c r="Q401" s="191" t="e">
        <f t="shared" si="34"/>
        <v>#N/A</v>
      </c>
      <c r="R401" s="191" t="e">
        <f t="shared" si="35"/>
        <v>#N/A</v>
      </c>
      <c r="S401" s="191" t="e">
        <f t="shared" si="33"/>
        <v>#N/A</v>
      </c>
      <c r="T401" s="192" t="e">
        <f>VLOOKUP(D401,'PC Receitas'!$N$4:$O$14,2,FALSE)</f>
        <v>#N/A</v>
      </c>
    </row>
    <row r="402" spans="3:20" ht="19.5" customHeight="1" thickTop="1" thickBot="1" x14ac:dyDescent="0.25">
      <c r="C402" s="58"/>
      <c r="D402" s="58"/>
      <c r="E402" s="58"/>
      <c r="F402" s="58"/>
      <c r="G402" s="58"/>
      <c r="H402" s="58"/>
      <c r="I402" s="59"/>
      <c r="J402" s="60"/>
      <c r="K402" s="57">
        <f t="shared" ca="1" si="32"/>
        <v>167800</v>
      </c>
      <c r="P402" s="188" t="e">
        <f t="shared" si="36"/>
        <v>#N/A</v>
      </c>
      <c r="Q402" s="191" t="e">
        <f t="shared" si="34"/>
        <v>#N/A</v>
      </c>
      <c r="R402" s="191" t="e">
        <f t="shared" si="35"/>
        <v>#N/A</v>
      </c>
      <c r="S402" s="191" t="e">
        <f t="shared" si="33"/>
        <v>#N/A</v>
      </c>
      <c r="T402" s="192"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167800</v>
      </c>
      <c r="P403" s="188" t="e">
        <f t="shared" si="36"/>
        <v>#N/A</v>
      </c>
      <c r="Q403" s="191" t="e">
        <f t="shared" si="34"/>
        <v>#N/A</v>
      </c>
      <c r="R403" s="191" t="e">
        <f t="shared" si="35"/>
        <v>#N/A</v>
      </c>
      <c r="S403" s="191" t="e">
        <f t="shared" si="33"/>
        <v>#N/A</v>
      </c>
      <c r="T403" s="192" t="e">
        <f>VLOOKUP(D403,'PC Receitas'!$N$4:$O$14,2,FALSE)</f>
        <v>#N/A</v>
      </c>
    </row>
    <row r="404" spans="3:20" ht="19.5" customHeight="1" thickTop="1" thickBot="1" x14ac:dyDescent="0.25">
      <c r="C404" s="58"/>
      <c r="D404" s="58"/>
      <c r="E404" s="58"/>
      <c r="F404" s="58"/>
      <c r="G404" s="58"/>
      <c r="H404" s="58"/>
      <c r="I404" s="59"/>
      <c r="J404" s="60"/>
      <c r="K404" s="57">
        <f t="shared" ca="1" si="37"/>
        <v>167800</v>
      </c>
      <c r="P404" s="188" t="e">
        <f t="shared" si="36"/>
        <v>#N/A</v>
      </c>
      <c r="Q404" s="191" t="e">
        <f t="shared" si="34"/>
        <v>#N/A</v>
      </c>
      <c r="R404" s="191" t="e">
        <f t="shared" si="35"/>
        <v>#N/A</v>
      </c>
      <c r="S404" s="191" t="e">
        <f t="shared" ref="S404:S467" si="38">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ca="1" si="37"/>
        <v>167800</v>
      </c>
      <c r="P405" s="188" t="e">
        <f t="shared" si="36"/>
        <v>#N/A</v>
      </c>
      <c r="Q405" s="191" t="e">
        <f t="shared" si="34"/>
        <v>#N/A</v>
      </c>
      <c r="R405" s="191" t="e">
        <f t="shared" si="35"/>
        <v>#N/A</v>
      </c>
      <c r="S405" s="191" t="e">
        <f t="shared" si="38"/>
        <v>#N/A</v>
      </c>
      <c r="T405" s="192" t="e">
        <f>VLOOKUP(D405,'PC Receitas'!$N$4:$O$14,2,FALSE)</f>
        <v>#N/A</v>
      </c>
    </row>
    <row r="406" spans="3:20" ht="19.5" customHeight="1" thickTop="1" thickBot="1" x14ac:dyDescent="0.25">
      <c r="C406" s="58"/>
      <c r="D406" s="58"/>
      <c r="E406" s="58"/>
      <c r="F406" s="58"/>
      <c r="G406" s="58"/>
      <c r="H406" s="58"/>
      <c r="I406" s="59"/>
      <c r="J406" s="60"/>
      <c r="K406" s="57">
        <f t="shared" ca="1" si="37"/>
        <v>167800</v>
      </c>
      <c r="P406" s="188" t="e">
        <f t="shared" si="36"/>
        <v>#N/A</v>
      </c>
      <c r="Q406" s="191" t="e">
        <f t="shared" si="34"/>
        <v>#N/A</v>
      </c>
      <c r="R406" s="191" t="e">
        <f t="shared" si="35"/>
        <v>#N/A</v>
      </c>
      <c r="S406" s="191" t="e">
        <f t="shared" si="38"/>
        <v>#N/A</v>
      </c>
      <c r="T406" s="192" t="e">
        <f>VLOOKUP(D406,'PC Receitas'!$N$4:$O$14,2,FALSE)</f>
        <v>#N/A</v>
      </c>
    </row>
    <row r="407" spans="3:20" ht="19.5" customHeight="1" thickTop="1" thickBot="1" x14ac:dyDescent="0.25">
      <c r="C407" s="58"/>
      <c r="D407" s="58"/>
      <c r="E407" s="58"/>
      <c r="F407" s="58"/>
      <c r="G407" s="58"/>
      <c r="H407" s="58"/>
      <c r="I407" s="59"/>
      <c r="J407" s="60"/>
      <c r="K407" s="57">
        <f t="shared" ca="1" si="37"/>
        <v>167800</v>
      </c>
      <c r="P407" s="188" t="e">
        <f t="shared" si="36"/>
        <v>#N/A</v>
      </c>
      <c r="Q407" s="191" t="e">
        <f t="shared" si="34"/>
        <v>#N/A</v>
      </c>
      <c r="R407" s="191" t="e">
        <f t="shared" si="35"/>
        <v>#N/A</v>
      </c>
      <c r="S407" s="191" t="e">
        <f t="shared" si="38"/>
        <v>#N/A</v>
      </c>
      <c r="T407" s="192" t="e">
        <f>VLOOKUP(D407,'PC Receitas'!$N$4:$O$14,2,FALSE)</f>
        <v>#N/A</v>
      </c>
    </row>
    <row r="408" spans="3:20" ht="19.5" customHeight="1" thickTop="1" thickBot="1" x14ac:dyDescent="0.25">
      <c r="C408" s="58"/>
      <c r="D408" s="58"/>
      <c r="E408" s="58"/>
      <c r="F408" s="58"/>
      <c r="G408" s="58"/>
      <c r="H408" s="58"/>
      <c r="I408" s="59"/>
      <c r="J408" s="60"/>
      <c r="K408" s="57">
        <f t="shared" ca="1" si="37"/>
        <v>167800</v>
      </c>
      <c r="P408" s="188" t="e">
        <f t="shared" si="36"/>
        <v>#N/A</v>
      </c>
      <c r="Q408" s="191" t="e">
        <f t="shared" si="34"/>
        <v>#N/A</v>
      </c>
      <c r="R408" s="191" t="e">
        <f t="shared" si="35"/>
        <v>#N/A</v>
      </c>
      <c r="S408" s="191" t="e">
        <f t="shared" si="38"/>
        <v>#N/A</v>
      </c>
      <c r="T408" s="192" t="e">
        <f>VLOOKUP(D408,'PC Receitas'!$N$4:$O$14,2,FALSE)</f>
        <v>#N/A</v>
      </c>
    </row>
    <row r="409" spans="3:20" ht="19.5" customHeight="1" thickTop="1" thickBot="1" x14ac:dyDescent="0.25">
      <c r="C409" s="58"/>
      <c r="D409" s="58"/>
      <c r="E409" s="58"/>
      <c r="F409" s="58"/>
      <c r="G409" s="58"/>
      <c r="H409" s="58"/>
      <c r="I409" s="59"/>
      <c r="J409" s="60"/>
      <c r="K409" s="57">
        <f t="shared" ca="1" si="37"/>
        <v>167800</v>
      </c>
      <c r="P409" s="188" t="e">
        <f t="shared" si="36"/>
        <v>#N/A</v>
      </c>
      <c r="Q409" s="191" t="e">
        <f t="shared" si="34"/>
        <v>#N/A</v>
      </c>
      <c r="R409" s="191" t="e">
        <f t="shared" si="35"/>
        <v>#N/A</v>
      </c>
      <c r="S409" s="191" t="e">
        <f t="shared" si="38"/>
        <v>#N/A</v>
      </c>
      <c r="T409" s="192" t="e">
        <f>VLOOKUP(D409,'PC Receitas'!$N$4:$O$14,2,FALSE)</f>
        <v>#N/A</v>
      </c>
    </row>
    <row r="410" spans="3:20" ht="19.5" customHeight="1" thickTop="1" thickBot="1" x14ac:dyDescent="0.25">
      <c r="C410" s="58"/>
      <c r="D410" s="58"/>
      <c r="E410" s="58"/>
      <c r="F410" s="58"/>
      <c r="G410" s="58"/>
      <c r="H410" s="58"/>
      <c r="I410" s="59"/>
      <c r="J410" s="60"/>
      <c r="K410" s="57">
        <f t="shared" ca="1" si="37"/>
        <v>167800</v>
      </c>
      <c r="P410" s="188" t="e">
        <f t="shared" si="36"/>
        <v>#N/A</v>
      </c>
      <c r="Q410" s="191" t="e">
        <f t="shared" si="34"/>
        <v>#N/A</v>
      </c>
      <c r="R410" s="191" t="e">
        <f t="shared" si="35"/>
        <v>#N/A</v>
      </c>
      <c r="S410" s="191" t="e">
        <f t="shared" si="38"/>
        <v>#N/A</v>
      </c>
      <c r="T410" s="192" t="e">
        <f>VLOOKUP(D410,'PC Receitas'!$N$4:$O$14,2,FALSE)</f>
        <v>#N/A</v>
      </c>
    </row>
    <row r="411" spans="3:20" ht="19.5" customHeight="1" thickTop="1" thickBot="1" x14ac:dyDescent="0.25">
      <c r="C411" s="58"/>
      <c r="D411" s="58"/>
      <c r="E411" s="58"/>
      <c r="F411" s="58"/>
      <c r="G411" s="58"/>
      <c r="H411" s="58"/>
      <c r="I411" s="59"/>
      <c r="J411" s="60"/>
      <c r="K411" s="57">
        <f t="shared" ca="1" si="37"/>
        <v>167800</v>
      </c>
      <c r="P411" s="188" t="e">
        <f t="shared" si="36"/>
        <v>#N/A</v>
      </c>
      <c r="Q411" s="191" t="e">
        <f t="shared" si="34"/>
        <v>#N/A</v>
      </c>
      <c r="R411" s="191" t="e">
        <f t="shared" si="35"/>
        <v>#N/A</v>
      </c>
      <c r="S411" s="191" t="e">
        <f t="shared" si="38"/>
        <v>#N/A</v>
      </c>
      <c r="T411" s="192" t="e">
        <f>VLOOKUP(D411,'PC Receitas'!$N$4:$O$14,2,FALSE)</f>
        <v>#N/A</v>
      </c>
    </row>
    <row r="412" spans="3:20" ht="19.5" customHeight="1" thickTop="1" thickBot="1" x14ac:dyDescent="0.25">
      <c r="C412" s="58"/>
      <c r="D412" s="58"/>
      <c r="E412" s="58"/>
      <c r="F412" s="58"/>
      <c r="G412" s="58"/>
      <c r="H412" s="58"/>
      <c r="I412" s="59"/>
      <c r="J412" s="60"/>
      <c r="K412" s="57">
        <f t="shared" ca="1" si="37"/>
        <v>167800</v>
      </c>
      <c r="P412" s="188" t="e">
        <f t="shared" si="36"/>
        <v>#N/A</v>
      </c>
      <c r="Q412" s="191" t="e">
        <f t="shared" si="34"/>
        <v>#N/A</v>
      </c>
      <c r="R412" s="191" t="e">
        <f t="shared" si="35"/>
        <v>#N/A</v>
      </c>
      <c r="S412" s="191" t="e">
        <f t="shared" si="38"/>
        <v>#N/A</v>
      </c>
      <c r="T412" s="192" t="e">
        <f>VLOOKUP(D412,'PC Receitas'!$N$4:$O$14,2,FALSE)</f>
        <v>#N/A</v>
      </c>
    </row>
    <row r="413" spans="3:20" ht="19.5" customHeight="1" thickTop="1" thickBot="1" x14ac:dyDescent="0.25">
      <c r="C413" s="58"/>
      <c r="D413" s="58"/>
      <c r="E413" s="58"/>
      <c r="F413" s="58"/>
      <c r="G413" s="58"/>
      <c r="H413" s="58"/>
      <c r="I413" s="59"/>
      <c r="J413" s="60"/>
      <c r="K413" s="57">
        <f t="shared" ca="1" si="37"/>
        <v>167800</v>
      </c>
      <c r="P413" s="188" t="e">
        <f t="shared" si="36"/>
        <v>#N/A</v>
      </c>
      <c r="Q413" s="191" t="e">
        <f t="shared" si="34"/>
        <v>#N/A</v>
      </c>
      <c r="R413" s="191" t="e">
        <f t="shared" si="35"/>
        <v>#N/A</v>
      </c>
      <c r="S413" s="191" t="e">
        <f t="shared" si="38"/>
        <v>#N/A</v>
      </c>
      <c r="T413" s="192" t="e">
        <f>VLOOKUP(D413,'PC Receitas'!$N$4:$O$14,2,FALSE)</f>
        <v>#N/A</v>
      </c>
    </row>
    <row r="414" spans="3:20" ht="19.5" customHeight="1" thickTop="1" thickBot="1" x14ac:dyDescent="0.25">
      <c r="C414" s="58"/>
      <c r="D414" s="58"/>
      <c r="E414" s="58"/>
      <c r="F414" s="58"/>
      <c r="G414" s="58"/>
      <c r="H414" s="58"/>
      <c r="I414" s="59"/>
      <c r="J414" s="60"/>
      <c r="K414" s="57">
        <f t="shared" ca="1" si="37"/>
        <v>167800</v>
      </c>
      <c r="P414" s="188" t="e">
        <f t="shared" si="36"/>
        <v>#N/A</v>
      </c>
      <c r="Q414" s="191" t="e">
        <f t="shared" si="34"/>
        <v>#N/A</v>
      </c>
      <c r="R414" s="191" t="e">
        <f t="shared" si="35"/>
        <v>#N/A</v>
      </c>
      <c r="S414" s="191" t="e">
        <f t="shared" si="38"/>
        <v>#N/A</v>
      </c>
      <c r="T414" s="192" t="e">
        <f>VLOOKUP(D414,'PC Receitas'!$N$4:$O$14,2,FALSE)</f>
        <v>#N/A</v>
      </c>
    </row>
    <row r="415" spans="3:20" ht="19.5" customHeight="1" thickTop="1" thickBot="1" x14ac:dyDescent="0.25">
      <c r="C415" s="58"/>
      <c r="D415" s="58"/>
      <c r="E415" s="58"/>
      <c r="F415" s="58"/>
      <c r="G415" s="58"/>
      <c r="H415" s="58"/>
      <c r="I415" s="59"/>
      <c r="J415" s="60"/>
      <c r="K415" s="57">
        <f t="shared" ca="1" si="37"/>
        <v>167800</v>
      </c>
      <c r="P415" s="188" t="e">
        <f t="shared" si="36"/>
        <v>#N/A</v>
      </c>
      <c r="Q415" s="191" t="e">
        <f t="shared" si="34"/>
        <v>#N/A</v>
      </c>
      <c r="R415" s="191" t="e">
        <f t="shared" si="35"/>
        <v>#N/A</v>
      </c>
      <c r="S415" s="191" t="e">
        <f t="shared" si="38"/>
        <v>#N/A</v>
      </c>
      <c r="T415" s="192" t="e">
        <f>VLOOKUP(D415,'PC Receitas'!$N$4:$O$14,2,FALSE)</f>
        <v>#N/A</v>
      </c>
    </row>
    <row r="416" spans="3:20" ht="19.5" customHeight="1" thickTop="1" thickBot="1" x14ac:dyDescent="0.25">
      <c r="C416" s="58"/>
      <c r="D416" s="58"/>
      <c r="E416" s="58"/>
      <c r="F416" s="58"/>
      <c r="G416" s="58"/>
      <c r="H416" s="58"/>
      <c r="I416" s="59"/>
      <c r="J416" s="60"/>
      <c r="K416" s="57">
        <f t="shared" ca="1" si="37"/>
        <v>167800</v>
      </c>
      <c r="P416" s="188" t="e">
        <f t="shared" si="36"/>
        <v>#N/A</v>
      </c>
      <c r="Q416" s="191" t="e">
        <f t="shared" si="34"/>
        <v>#N/A</v>
      </c>
      <c r="R416" s="191" t="e">
        <f t="shared" si="35"/>
        <v>#N/A</v>
      </c>
      <c r="S416" s="191" t="e">
        <f t="shared" si="38"/>
        <v>#N/A</v>
      </c>
      <c r="T416" s="192" t="e">
        <f>VLOOKUP(D416,'PC Receitas'!$N$4:$O$14,2,FALSE)</f>
        <v>#N/A</v>
      </c>
    </row>
    <row r="417" spans="3:20" ht="19.5" customHeight="1" thickTop="1" thickBot="1" x14ac:dyDescent="0.25">
      <c r="C417" s="58"/>
      <c r="D417" s="58"/>
      <c r="E417" s="58"/>
      <c r="F417" s="58"/>
      <c r="G417" s="58"/>
      <c r="H417" s="58"/>
      <c r="I417" s="59"/>
      <c r="J417" s="60"/>
      <c r="K417" s="57">
        <f t="shared" ca="1" si="37"/>
        <v>167800</v>
      </c>
      <c r="P417" s="188" t="e">
        <f t="shared" si="36"/>
        <v>#N/A</v>
      </c>
      <c r="Q417" s="191" t="e">
        <f t="shared" si="34"/>
        <v>#N/A</v>
      </c>
      <c r="R417" s="191" t="e">
        <f t="shared" si="35"/>
        <v>#N/A</v>
      </c>
      <c r="S417" s="191" t="e">
        <f t="shared" si="38"/>
        <v>#N/A</v>
      </c>
      <c r="T417" s="192" t="e">
        <f>VLOOKUP(D417,'PC Receitas'!$N$4:$O$14,2,FALSE)</f>
        <v>#N/A</v>
      </c>
    </row>
    <row r="418" spans="3:20" ht="19.5" customHeight="1" thickTop="1" thickBot="1" x14ac:dyDescent="0.25">
      <c r="C418" s="58"/>
      <c r="D418" s="58"/>
      <c r="E418" s="58"/>
      <c r="F418" s="58"/>
      <c r="G418" s="58"/>
      <c r="H418" s="58"/>
      <c r="I418" s="59"/>
      <c r="J418" s="60"/>
      <c r="K418" s="57">
        <f t="shared" ca="1" si="37"/>
        <v>167800</v>
      </c>
      <c r="P418" s="188" t="e">
        <f t="shared" si="36"/>
        <v>#N/A</v>
      </c>
      <c r="Q418" s="191" t="e">
        <f t="shared" si="34"/>
        <v>#N/A</v>
      </c>
      <c r="R418" s="191" t="e">
        <f t="shared" si="35"/>
        <v>#N/A</v>
      </c>
      <c r="S418" s="191" t="e">
        <f t="shared" si="38"/>
        <v>#N/A</v>
      </c>
      <c r="T418" s="192" t="e">
        <f>VLOOKUP(D418,'PC Receitas'!$N$4:$O$14,2,FALSE)</f>
        <v>#N/A</v>
      </c>
    </row>
    <row r="419" spans="3:20" ht="19.5" customHeight="1" thickTop="1" thickBot="1" x14ac:dyDescent="0.25">
      <c r="C419" s="58"/>
      <c r="D419" s="58"/>
      <c r="E419" s="58"/>
      <c r="F419" s="58"/>
      <c r="G419" s="58"/>
      <c r="H419" s="58"/>
      <c r="I419" s="59"/>
      <c r="J419" s="60"/>
      <c r="K419" s="57">
        <f t="shared" ca="1" si="37"/>
        <v>167800</v>
      </c>
      <c r="P419" s="188" t="e">
        <f t="shared" si="36"/>
        <v>#N/A</v>
      </c>
      <c r="Q419" s="191" t="e">
        <f t="shared" si="34"/>
        <v>#N/A</v>
      </c>
      <c r="R419" s="191" t="e">
        <f t="shared" si="35"/>
        <v>#N/A</v>
      </c>
      <c r="S419" s="191" t="e">
        <f t="shared" si="38"/>
        <v>#N/A</v>
      </c>
      <c r="T419" s="192" t="e">
        <f>VLOOKUP(D419,'PC Receitas'!$N$4:$O$14,2,FALSE)</f>
        <v>#N/A</v>
      </c>
    </row>
    <row r="420" spans="3:20" ht="19.5" customHeight="1" thickTop="1" thickBot="1" x14ac:dyDescent="0.25">
      <c r="C420" s="58"/>
      <c r="D420" s="58"/>
      <c r="E420" s="58"/>
      <c r="F420" s="58"/>
      <c r="G420" s="58"/>
      <c r="H420" s="58"/>
      <c r="I420" s="59"/>
      <c r="J420" s="60"/>
      <c r="K420" s="57">
        <f t="shared" ca="1" si="37"/>
        <v>167800</v>
      </c>
      <c r="P420" s="188" t="e">
        <f t="shared" si="36"/>
        <v>#N/A</v>
      </c>
      <c r="Q420" s="191" t="e">
        <f t="shared" si="34"/>
        <v>#N/A</v>
      </c>
      <c r="R420" s="191" t="e">
        <f t="shared" si="35"/>
        <v>#N/A</v>
      </c>
      <c r="S420" s="191" t="e">
        <f t="shared" si="38"/>
        <v>#N/A</v>
      </c>
      <c r="T420" s="192" t="e">
        <f>VLOOKUP(D420,'PC Receitas'!$N$4:$O$14,2,FALSE)</f>
        <v>#N/A</v>
      </c>
    </row>
    <row r="421" spans="3:20" ht="19.5" customHeight="1" thickTop="1" thickBot="1" x14ac:dyDescent="0.25">
      <c r="C421" s="58"/>
      <c r="D421" s="58"/>
      <c r="E421" s="58"/>
      <c r="F421" s="58"/>
      <c r="G421" s="58"/>
      <c r="H421" s="58"/>
      <c r="I421" s="59"/>
      <c r="J421" s="60"/>
      <c r="K421" s="57">
        <f t="shared" ca="1" si="37"/>
        <v>167800</v>
      </c>
      <c r="P421" s="188" t="e">
        <f t="shared" si="36"/>
        <v>#N/A</v>
      </c>
      <c r="Q421" s="191" t="e">
        <f t="shared" si="34"/>
        <v>#N/A</v>
      </c>
      <c r="R421" s="191" t="e">
        <f t="shared" si="35"/>
        <v>#N/A</v>
      </c>
      <c r="S421" s="191" t="e">
        <f t="shared" si="38"/>
        <v>#N/A</v>
      </c>
      <c r="T421" s="192" t="e">
        <f>VLOOKUP(D421,'PC Receitas'!$N$4:$O$14,2,FALSE)</f>
        <v>#N/A</v>
      </c>
    </row>
    <row r="422" spans="3:20" ht="19.5" customHeight="1" thickTop="1" thickBot="1" x14ac:dyDescent="0.25">
      <c r="C422" s="58"/>
      <c r="D422" s="58"/>
      <c r="E422" s="58"/>
      <c r="F422" s="58"/>
      <c r="G422" s="58"/>
      <c r="H422" s="58"/>
      <c r="I422" s="59"/>
      <c r="J422" s="60"/>
      <c r="K422" s="57">
        <f t="shared" ca="1" si="37"/>
        <v>167800</v>
      </c>
      <c r="P422" s="188" t="e">
        <f t="shared" si="36"/>
        <v>#N/A</v>
      </c>
      <c r="Q422" s="191" t="e">
        <f t="shared" si="34"/>
        <v>#N/A</v>
      </c>
      <c r="R422" s="191" t="e">
        <f t="shared" si="35"/>
        <v>#N/A</v>
      </c>
      <c r="S422" s="191" t="e">
        <f t="shared" si="38"/>
        <v>#N/A</v>
      </c>
      <c r="T422" s="192" t="e">
        <f>VLOOKUP(D422,'PC Receitas'!$N$4:$O$14,2,FALSE)</f>
        <v>#N/A</v>
      </c>
    </row>
    <row r="423" spans="3:20" ht="19.5" customHeight="1" thickTop="1" thickBot="1" x14ac:dyDescent="0.25">
      <c r="C423" s="58"/>
      <c r="D423" s="58"/>
      <c r="E423" s="58"/>
      <c r="F423" s="58"/>
      <c r="G423" s="58"/>
      <c r="H423" s="58"/>
      <c r="I423" s="59"/>
      <c r="J423" s="60"/>
      <c r="K423" s="57">
        <f t="shared" ca="1" si="37"/>
        <v>167800</v>
      </c>
      <c r="P423" s="188" t="e">
        <f t="shared" si="36"/>
        <v>#N/A</v>
      </c>
      <c r="Q423" s="191" t="e">
        <f t="shared" si="34"/>
        <v>#N/A</v>
      </c>
      <c r="R423" s="191" t="e">
        <f t="shared" si="35"/>
        <v>#N/A</v>
      </c>
      <c r="S423" s="191" t="e">
        <f t="shared" si="38"/>
        <v>#N/A</v>
      </c>
      <c r="T423" s="192" t="e">
        <f>VLOOKUP(D423,'PC Receitas'!$N$4:$O$14,2,FALSE)</f>
        <v>#N/A</v>
      </c>
    </row>
    <row r="424" spans="3:20" ht="19.5" customHeight="1" thickTop="1" thickBot="1" x14ac:dyDescent="0.25">
      <c r="C424" s="58"/>
      <c r="D424" s="58"/>
      <c r="E424" s="58"/>
      <c r="F424" s="58"/>
      <c r="G424" s="58"/>
      <c r="H424" s="58"/>
      <c r="I424" s="59"/>
      <c r="J424" s="60"/>
      <c r="K424" s="57">
        <f t="shared" ca="1" si="37"/>
        <v>167800</v>
      </c>
      <c r="P424" s="188" t="e">
        <f t="shared" si="36"/>
        <v>#N/A</v>
      </c>
      <c r="Q424" s="191" t="e">
        <f t="shared" si="34"/>
        <v>#N/A</v>
      </c>
      <c r="R424" s="191" t="e">
        <f t="shared" si="35"/>
        <v>#N/A</v>
      </c>
      <c r="S424" s="191" t="e">
        <f t="shared" si="38"/>
        <v>#N/A</v>
      </c>
      <c r="T424" s="192" t="e">
        <f>VLOOKUP(D424,'PC Receitas'!$N$4:$O$14,2,FALSE)</f>
        <v>#N/A</v>
      </c>
    </row>
    <row r="425" spans="3:20" ht="19.5" customHeight="1" thickTop="1" thickBot="1" x14ac:dyDescent="0.25">
      <c r="C425" s="58"/>
      <c r="D425" s="58"/>
      <c r="E425" s="58"/>
      <c r="F425" s="58"/>
      <c r="G425" s="58"/>
      <c r="H425" s="58"/>
      <c r="I425" s="59"/>
      <c r="J425" s="60"/>
      <c r="K425" s="57">
        <f t="shared" ca="1" si="37"/>
        <v>167800</v>
      </c>
      <c r="P425" s="188" t="e">
        <f t="shared" si="36"/>
        <v>#N/A</v>
      </c>
      <c r="Q425" s="191" t="e">
        <f t="shared" si="34"/>
        <v>#N/A</v>
      </c>
      <c r="R425" s="191" t="e">
        <f t="shared" si="35"/>
        <v>#N/A</v>
      </c>
      <c r="S425" s="191" t="e">
        <f t="shared" si="38"/>
        <v>#N/A</v>
      </c>
      <c r="T425" s="192" t="e">
        <f>VLOOKUP(D425,'PC Receitas'!$N$4:$O$14,2,FALSE)</f>
        <v>#N/A</v>
      </c>
    </row>
    <row r="426" spans="3:20" ht="19.5" customHeight="1" thickTop="1" thickBot="1" x14ac:dyDescent="0.25">
      <c r="C426" s="58"/>
      <c r="D426" s="58"/>
      <c r="E426" s="58"/>
      <c r="F426" s="58"/>
      <c r="G426" s="58"/>
      <c r="H426" s="58"/>
      <c r="I426" s="59"/>
      <c r="J426" s="60"/>
      <c r="K426" s="57">
        <f t="shared" ca="1" si="37"/>
        <v>167800</v>
      </c>
      <c r="P426" s="188" t="e">
        <f t="shared" si="36"/>
        <v>#N/A</v>
      </c>
      <c r="Q426" s="191" t="e">
        <f t="shared" si="34"/>
        <v>#N/A</v>
      </c>
      <c r="R426" s="191" t="e">
        <f t="shared" si="35"/>
        <v>#N/A</v>
      </c>
      <c r="S426" s="191" t="e">
        <f t="shared" si="38"/>
        <v>#N/A</v>
      </c>
      <c r="T426" s="192" t="e">
        <f>VLOOKUP(D426,'PC Receitas'!$N$4:$O$14,2,FALSE)</f>
        <v>#N/A</v>
      </c>
    </row>
    <row r="427" spans="3:20" ht="19.5" customHeight="1" thickTop="1" thickBot="1" x14ac:dyDescent="0.25">
      <c r="C427" s="58"/>
      <c r="D427" s="58"/>
      <c r="E427" s="58"/>
      <c r="F427" s="58"/>
      <c r="G427" s="58"/>
      <c r="H427" s="58"/>
      <c r="I427" s="59"/>
      <c r="J427" s="60"/>
      <c r="K427" s="57">
        <f t="shared" ca="1" si="37"/>
        <v>167800</v>
      </c>
      <c r="P427" s="188" t="e">
        <f t="shared" si="36"/>
        <v>#N/A</v>
      </c>
      <c r="Q427" s="191" t="e">
        <f t="shared" si="34"/>
        <v>#N/A</v>
      </c>
      <c r="R427" s="191" t="e">
        <f t="shared" si="35"/>
        <v>#N/A</v>
      </c>
      <c r="S427" s="191" t="e">
        <f t="shared" si="38"/>
        <v>#N/A</v>
      </c>
      <c r="T427" s="192" t="e">
        <f>VLOOKUP(D427,'PC Receitas'!$N$4:$O$14,2,FALSE)</f>
        <v>#N/A</v>
      </c>
    </row>
    <row r="428" spans="3:20" ht="19.5" customHeight="1" thickTop="1" thickBot="1" x14ac:dyDescent="0.25">
      <c r="C428" s="58"/>
      <c r="D428" s="58"/>
      <c r="E428" s="58"/>
      <c r="F428" s="58"/>
      <c r="G428" s="58"/>
      <c r="H428" s="58"/>
      <c r="I428" s="59"/>
      <c r="J428" s="60"/>
      <c r="K428" s="57">
        <f t="shared" ca="1" si="37"/>
        <v>167800</v>
      </c>
      <c r="P428" s="188" t="e">
        <f t="shared" si="36"/>
        <v>#N/A</v>
      </c>
      <c r="Q428" s="191" t="e">
        <f t="shared" si="34"/>
        <v>#N/A</v>
      </c>
      <c r="R428" s="191" t="e">
        <f t="shared" si="35"/>
        <v>#N/A</v>
      </c>
      <c r="S428" s="191" t="e">
        <f t="shared" si="38"/>
        <v>#N/A</v>
      </c>
      <c r="T428" s="192" t="e">
        <f>VLOOKUP(D428,'PC Receitas'!$N$4:$O$14,2,FALSE)</f>
        <v>#N/A</v>
      </c>
    </row>
    <row r="429" spans="3:20" ht="19.5" customHeight="1" thickTop="1" thickBot="1" x14ac:dyDescent="0.25">
      <c r="C429" s="58"/>
      <c r="D429" s="58"/>
      <c r="E429" s="58"/>
      <c r="F429" s="58"/>
      <c r="G429" s="58"/>
      <c r="H429" s="58"/>
      <c r="I429" s="59"/>
      <c r="J429" s="60"/>
      <c r="K429" s="57">
        <f t="shared" ca="1" si="37"/>
        <v>167800</v>
      </c>
      <c r="P429" s="188" t="e">
        <f t="shared" si="36"/>
        <v>#N/A</v>
      </c>
      <c r="Q429" s="191" t="e">
        <f t="shared" si="34"/>
        <v>#N/A</v>
      </c>
      <c r="R429" s="191" t="e">
        <f t="shared" si="35"/>
        <v>#N/A</v>
      </c>
      <c r="S429" s="191" t="e">
        <f t="shared" si="38"/>
        <v>#N/A</v>
      </c>
      <c r="T429" s="192" t="e">
        <f>VLOOKUP(D429,'PC Receitas'!$N$4:$O$14,2,FALSE)</f>
        <v>#N/A</v>
      </c>
    </row>
    <row r="430" spans="3:20" ht="19.5" customHeight="1" thickTop="1" thickBot="1" x14ac:dyDescent="0.25">
      <c r="C430" s="58"/>
      <c r="D430" s="58"/>
      <c r="E430" s="58"/>
      <c r="F430" s="58"/>
      <c r="G430" s="58"/>
      <c r="H430" s="58"/>
      <c r="I430" s="59"/>
      <c r="J430" s="60"/>
      <c r="K430" s="57">
        <f t="shared" ca="1" si="37"/>
        <v>167800</v>
      </c>
      <c r="P430" s="188" t="e">
        <f t="shared" si="36"/>
        <v>#N/A</v>
      </c>
      <c r="Q430" s="191" t="e">
        <f t="shared" si="34"/>
        <v>#N/A</v>
      </c>
      <c r="R430" s="191" t="e">
        <f t="shared" si="35"/>
        <v>#N/A</v>
      </c>
      <c r="S430" s="191" t="e">
        <f t="shared" si="38"/>
        <v>#N/A</v>
      </c>
      <c r="T430" s="192" t="e">
        <f>VLOOKUP(D430,'PC Receitas'!$N$4:$O$14,2,FALSE)</f>
        <v>#N/A</v>
      </c>
    </row>
    <row r="431" spans="3:20" ht="19.5" customHeight="1" thickTop="1" thickBot="1" x14ac:dyDescent="0.25">
      <c r="C431" s="58"/>
      <c r="D431" s="58"/>
      <c r="E431" s="58"/>
      <c r="F431" s="58"/>
      <c r="G431" s="58"/>
      <c r="H431" s="58"/>
      <c r="I431" s="59"/>
      <c r="J431" s="60"/>
      <c r="K431" s="57">
        <f t="shared" ca="1" si="37"/>
        <v>167800</v>
      </c>
      <c r="P431" s="188" t="e">
        <f t="shared" si="36"/>
        <v>#N/A</v>
      </c>
      <c r="Q431" s="191" t="e">
        <f t="shared" si="34"/>
        <v>#N/A</v>
      </c>
      <c r="R431" s="191" t="e">
        <f t="shared" si="35"/>
        <v>#N/A</v>
      </c>
      <c r="S431" s="191" t="e">
        <f t="shared" si="38"/>
        <v>#N/A</v>
      </c>
      <c r="T431" s="192" t="e">
        <f>VLOOKUP(D431,'PC Receitas'!$N$4:$O$14,2,FALSE)</f>
        <v>#N/A</v>
      </c>
    </row>
    <row r="432" spans="3:20" ht="19.5" customHeight="1" thickTop="1" thickBot="1" x14ac:dyDescent="0.25">
      <c r="C432" s="58"/>
      <c r="D432" s="58"/>
      <c r="E432" s="58"/>
      <c r="F432" s="58"/>
      <c r="G432" s="58"/>
      <c r="H432" s="58"/>
      <c r="I432" s="59"/>
      <c r="J432" s="60"/>
      <c r="K432" s="57">
        <f t="shared" ca="1" si="37"/>
        <v>167800</v>
      </c>
      <c r="P432" s="188" t="e">
        <f t="shared" si="36"/>
        <v>#N/A</v>
      </c>
      <c r="Q432" s="191" t="e">
        <f t="shared" si="34"/>
        <v>#N/A</v>
      </c>
      <c r="R432" s="191" t="e">
        <f t="shared" si="35"/>
        <v>#N/A</v>
      </c>
      <c r="S432" s="191" t="e">
        <f t="shared" si="38"/>
        <v>#N/A</v>
      </c>
      <c r="T432" s="192" t="e">
        <f>VLOOKUP(D432,'PC Receitas'!$N$4:$O$14,2,FALSE)</f>
        <v>#N/A</v>
      </c>
    </row>
    <row r="433" spans="3:20" ht="19.5" customHeight="1" thickTop="1" thickBot="1" x14ac:dyDescent="0.25">
      <c r="C433" s="58"/>
      <c r="D433" s="58"/>
      <c r="E433" s="58"/>
      <c r="F433" s="58"/>
      <c r="G433" s="58"/>
      <c r="H433" s="58"/>
      <c r="I433" s="59"/>
      <c r="J433" s="60"/>
      <c r="K433" s="57">
        <f t="shared" ca="1" si="37"/>
        <v>167800</v>
      </c>
      <c r="P433" s="188" t="e">
        <f t="shared" si="36"/>
        <v>#N/A</v>
      </c>
      <c r="Q433" s="191" t="e">
        <f t="shared" si="34"/>
        <v>#N/A</v>
      </c>
      <c r="R433" s="191" t="e">
        <f t="shared" si="35"/>
        <v>#N/A</v>
      </c>
      <c r="S433" s="191" t="e">
        <f t="shared" si="38"/>
        <v>#N/A</v>
      </c>
      <c r="T433" s="192" t="e">
        <f>VLOOKUP(D433,'PC Receitas'!$N$4:$O$14,2,FALSE)</f>
        <v>#N/A</v>
      </c>
    </row>
    <row r="434" spans="3:20" ht="19.5" customHeight="1" thickTop="1" thickBot="1" x14ac:dyDescent="0.25">
      <c r="C434" s="58"/>
      <c r="D434" s="58"/>
      <c r="E434" s="58"/>
      <c r="F434" s="58"/>
      <c r="G434" s="58"/>
      <c r="H434" s="58"/>
      <c r="I434" s="59"/>
      <c r="J434" s="60"/>
      <c r="K434" s="57">
        <f t="shared" ca="1" si="37"/>
        <v>167800</v>
      </c>
      <c r="P434" s="188" t="e">
        <f t="shared" si="36"/>
        <v>#N/A</v>
      </c>
      <c r="Q434" s="191" t="e">
        <f t="shared" si="34"/>
        <v>#N/A</v>
      </c>
      <c r="R434" s="191" t="e">
        <f t="shared" si="35"/>
        <v>#N/A</v>
      </c>
      <c r="S434" s="191" t="e">
        <f t="shared" si="38"/>
        <v>#N/A</v>
      </c>
      <c r="T434" s="192" t="e">
        <f>VLOOKUP(D434,'PC Receitas'!$N$4:$O$14,2,FALSE)</f>
        <v>#N/A</v>
      </c>
    </row>
    <row r="435" spans="3:20" ht="19.5" customHeight="1" thickTop="1" thickBot="1" x14ac:dyDescent="0.25">
      <c r="C435" s="58"/>
      <c r="D435" s="58"/>
      <c r="E435" s="58"/>
      <c r="F435" s="58"/>
      <c r="G435" s="58"/>
      <c r="H435" s="58"/>
      <c r="I435" s="59"/>
      <c r="J435" s="60"/>
      <c r="K435" s="57">
        <f t="shared" ca="1" si="37"/>
        <v>167800</v>
      </c>
      <c r="P435" s="188" t="e">
        <f t="shared" si="36"/>
        <v>#N/A</v>
      </c>
      <c r="Q435" s="191" t="e">
        <f t="shared" si="34"/>
        <v>#N/A</v>
      </c>
      <c r="R435" s="191" t="e">
        <f t="shared" si="35"/>
        <v>#N/A</v>
      </c>
      <c r="S435" s="191" t="e">
        <f t="shared" si="38"/>
        <v>#N/A</v>
      </c>
      <c r="T435" s="192" t="e">
        <f>VLOOKUP(D435,'PC Receitas'!$N$4:$O$14,2,FALSE)</f>
        <v>#N/A</v>
      </c>
    </row>
    <row r="436" spans="3:20" ht="19.5" customHeight="1" thickTop="1" thickBot="1" x14ac:dyDescent="0.25">
      <c r="C436" s="58"/>
      <c r="D436" s="58"/>
      <c r="E436" s="58"/>
      <c r="F436" s="58"/>
      <c r="G436" s="58"/>
      <c r="H436" s="58"/>
      <c r="I436" s="59"/>
      <c r="J436" s="60"/>
      <c r="K436" s="57">
        <f t="shared" ca="1" si="37"/>
        <v>167800</v>
      </c>
      <c r="P436" s="188" t="e">
        <f t="shared" si="36"/>
        <v>#N/A</v>
      </c>
      <c r="Q436" s="191" t="e">
        <f t="shared" si="34"/>
        <v>#N/A</v>
      </c>
      <c r="R436" s="191" t="e">
        <f t="shared" si="35"/>
        <v>#N/A</v>
      </c>
      <c r="S436" s="191" t="e">
        <f t="shared" si="38"/>
        <v>#N/A</v>
      </c>
      <c r="T436" s="192" t="e">
        <f>VLOOKUP(D436,'PC Receitas'!$N$4:$O$14,2,FALSE)</f>
        <v>#N/A</v>
      </c>
    </row>
    <row r="437" spans="3:20" ht="19.5" customHeight="1" thickTop="1" thickBot="1" x14ac:dyDescent="0.25">
      <c r="C437" s="58"/>
      <c r="D437" s="58"/>
      <c r="E437" s="58"/>
      <c r="F437" s="58"/>
      <c r="G437" s="58"/>
      <c r="H437" s="58"/>
      <c r="I437" s="59"/>
      <c r="J437" s="60"/>
      <c r="K437" s="57">
        <f t="shared" ca="1" si="37"/>
        <v>167800</v>
      </c>
      <c r="P437" s="188" t="e">
        <f t="shared" si="36"/>
        <v>#N/A</v>
      </c>
      <c r="Q437" s="191" t="e">
        <f t="shared" si="34"/>
        <v>#N/A</v>
      </c>
      <c r="R437" s="191" t="e">
        <f t="shared" si="35"/>
        <v>#N/A</v>
      </c>
      <c r="S437" s="191" t="e">
        <f t="shared" si="38"/>
        <v>#N/A</v>
      </c>
      <c r="T437" s="192" t="e">
        <f>VLOOKUP(D437,'PC Receitas'!$N$4:$O$14,2,FALSE)</f>
        <v>#N/A</v>
      </c>
    </row>
    <row r="438" spans="3:20" ht="19.5" customHeight="1" thickTop="1" thickBot="1" x14ac:dyDescent="0.25">
      <c r="C438" s="58"/>
      <c r="D438" s="58"/>
      <c r="E438" s="58"/>
      <c r="F438" s="58"/>
      <c r="G438" s="58"/>
      <c r="H438" s="58"/>
      <c r="I438" s="59"/>
      <c r="J438" s="60"/>
      <c r="K438" s="57">
        <f t="shared" ca="1" si="37"/>
        <v>167800</v>
      </c>
      <c r="P438" s="188" t="e">
        <f t="shared" si="36"/>
        <v>#N/A</v>
      </c>
      <c r="Q438" s="191" t="e">
        <f t="shared" si="34"/>
        <v>#N/A</v>
      </c>
      <c r="R438" s="191" t="e">
        <f t="shared" si="35"/>
        <v>#N/A</v>
      </c>
      <c r="S438" s="191" t="e">
        <f t="shared" si="38"/>
        <v>#N/A</v>
      </c>
      <c r="T438" s="192" t="e">
        <f>VLOOKUP(D438,'PC Receitas'!$N$4:$O$14,2,FALSE)</f>
        <v>#N/A</v>
      </c>
    </row>
    <row r="439" spans="3:20" ht="19.5" customHeight="1" thickTop="1" thickBot="1" x14ac:dyDescent="0.25">
      <c r="C439" s="58"/>
      <c r="D439" s="58"/>
      <c r="E439" s="58"/>
      <c r="F439" s="58"/>
      <c r="G439" s="58"/>
      <c r="H439" s="58"/>
      <c r="I439" s="59"/>
      <c r="J439" s="60"/>
      <c r="K439" s="57">
        <f t="shared" ca="1" si="37"/>
        <v>167800</v>
      </c>
      <c r="P439" s="188" t="e">
        <f t="shared" si="36"/>
        <v>#N/A</v>
      </c>
      <c r="Q439" s="191" t="e">
        <f t="shared" si="34"/>
        <v>#N/A</v>
      </c>
      <c r="R439" s="191" t="e">
        <f t="shared" si="35"/>
        <v>#N/A</v>
      </c>
      <c r="S439" s="191" t="e">
        <f t="shared" si="38"/>
        <v>#N/A</v>
      </c>
      <c r="T439" s="192" t="e">
        <f>VLOOKUP(D439,'PC Receitas'!$N$4:$O$14,2,FALSE)</f>
        <v>#N/A</v>
      </c>
    </row>
    <row r="440" spans="3:20" ht="19.5" customHeight="1" thickTop="1" thickBot="1" x14ac:dyDescent="0.25">
      <c r="C440" s="58"/>
      <c r="D440" s="58"/>
      <c r="E440" s="58"/>
      <c r="F440" s="58"/>
      <c r="G440" s="58"/>
      <c r="H440" s="58"/>
      <c r="I440" s="59"/>
      <c r="J440" s="60"/>
      <c r="K440" s="57">
        <f t="shared" ca="1" si="37"/>
        <v>167800</v>
      </c>
      <c r="P440" s="188" t="e">
        <f t="shared" si="36"/>
        <v>#N/A</v>
      </c>
      <c r="Q440" s="191" t="e">
        <f t="shared" si="34"/>
        <v>#N/A</v>
      </c>
      <c r="R440" s="191" t="e">
        <f t="shared" si="35"/>
        <v>#N/A</v>
      </c>
      <c r="S440" s="191" t="e">
        <f t="shared" si="38"/>
        <v>#N/A</v>
      </c>
      <c r="T440" s="192" t="e">
        <f>VLOOKUP(D440,'PC Receitas'!$N$4:$O$14,2,FALSE)</f>
        <v>#N/A</v>
      </c>
    </row>
    <row r="441" spans="3:20" ht="19.5" customHeight="1" thickTop="1" thickBot="1" x14ac:dyDescent="0.25">
      <c r="C441" s="58"/>
      <c r="D441" s="58"/>
      <c r="E441" s="58"/>
      <c r="F441" s="58"/>
      <c r="G441" s="58"/>
      <c r="H441" s="58"/>
      <c r="I441" s="59"/>
      <c r="J441" s="60"/>
      <c r="K441" s="57">
        <f t="shared" ca="1" si="37"/>
        <v>167800</v>
      </c>
      <c r="P441" s="188" t="e">
        <f t="shared" si="36"/>
        <v>#N/A</v>
      </c>
      <c r="Q441" s="191" t="e">
        <f t="shared" si="34"/>
        <v>#N/A</v>
      </c>
      <c r="R441" s="191" t="e">
        <f t="shared" si="35"/>
        <v>#N/A</v>
      </c>
      <c r="S441" s="191" t="e">
        <f t="shared" si="38"/>
        <v>#N/A</v>
      </c>
      <c r="T441" s="192" t="e">
        <f>VLOOKUP(D441,'PC Receitas'!$N$4:$O$14,2,FALSE)</f>
        <v>#N/A</v>
      </c>
    </row>
    <row r="442" spans="3:20" ht="19.5" customHeight="1" thickTop="1" thickBot="1" x14ac:dyDescent="0.25">
      <c r="C442" s="58"/>
      <c r="D442" s="58"/>
      <c r="E442" s="58"/>
      <c r="F442" s="58"/>
      <c r="G442" s="58"/>
      <c r="H442" s="58"/>
      <c r="I442" s="59"/>
      <c r="J442" s="60"/>
      <c r="K442" s="57">
        <f t="shared" ca="1" si="37"/>
        <v>167800</v>
      </c>
      <c r="P442" s="188" t="e">
        <f t="shared" si="36"/>
        <v>#N/A</v>
      </c>
      <c r="Q442" s="191" t="e">
        <f t="shared" si="34"/>
        <v>#N/A</v>
      </c>
      <c r="R442" s="191" t="e">
        <f t="shared" si="35"/>
        <v>#N/A</v>
      </c>
      <c r="S442" s="191" t="e">
        <f t="shared" si="38"/>
        <v>#N/A</v>
      </c>
      <c r="T442" s="192" t="e">
        <f>VLOOKUP(D442,'PC Receitas'!$N$4:$O$14,2,FALSE)</f>
        <v>#N/A</v>
      </c>
    </row>
    <row r="443" spans="3:20" ht="19.5" customHeight="1" thickTop="1" thickBot="1" x14ac:dyDescent="0.25">
      <c r="C443" s="58"/>
      <c r="D443" s="58"/>
      <c r="E443" s="58"/>
      <c r="F443" s="58"/>
      <c r="G443" s="58"/>
      <c r="H443" s="58"/>
      <c r="I443" s="59"/>
      <c r="J443" s="60"/>
      <c r="K443" s="57">
        <f t="shared" ca="1" si="37"/>
        <v>167800</v>
      </c>
      <c r="P443" s="188" t="e">
        <f t="shared" si="36"/>
        <v>#N/A</v>
      </c>
      <c r="Q443" s="191" t="e">
        <f t="shared" si="34"/>
        <v>#N/A</v>
      </c>
      <c r="R443" s="191" t="e">
        <f t="shared" si="35"/>
        <v>#N/A</v>
      </c>
      <c r="S443" s="191" t="e">
        <f t="shared" si="38"/>
        <v>#N/A</v>
      </c>
      <c r="T443" s="192" t="e">
        <f>VLOOKUP(D443,'PC Receitas'!$N$4:$O$14,2,FALSE)</f>
        <v>#N/A</v>
      </c>
    </row>
    <row r="444" spans="3:20" ht="19.5" customHeight="1" thickTop="1" thickBot="1" x14ac:dyDescent="0.25">
      <c r="C444" s="58"/>
      <c r="D444" s="58"/>
      <c r="E444" s="58"/>
      <c r="F444" s="58"/>
      <c r="G444" s="58"/>
      <c r="H444" s="58"/>
      <c r="I444" s="59"/>
      <c r="J444" s="60"/>
      <c r="K444" s="57">
        <f t="shared" ca="1" si="37"/>
        <v>167800</v>
      </c>
      <c r="P444" s="188" t="e">
        <f t="shared" si="36"/>
        <v>#N/A</v>
      </c>
      <c r="Q444" s="191" t="e">
        <f t="shared" si="34"/>
        <v>#N/A</v>
      </c>
      <c r="R444" s="191" t="e">
        <f t="shared" si="35"/>
        <v>#N/A</v>
      </c>
      <c r="S444" s="191" t="e">
        <f t="shared" si="38"/>
        <v>#N/A</v>
      </c>
      <c r="T444" s="192" t="e">
        <f>VLOOKUP(D444,'PC Receitas'!$N$4:$O$14,2,FALSE)</f>
        <v>#N/A</v>
      </c>
    </row>
    <row r="445" spans="3:20" ht="19.5" customHeight="1" thickTop="1" thickBot="1" x14ac:dyDescent="0.25">
      <c r="C445" s="58"/>
      <c r="D445" s="58"/>
      <c r="E445" s="58"/>
      <c r="F445" s="58"/>
      <c r="G445" s="58"/>
      <c r="H445" s="58"/>
      <c r="I445" s="59"/>
      <c r="J445" s="60"/>
      <c r="K445" s="57">
        <f t="shared" ca="1" si="37"/>
        <v>167800</v>
      </c>
      <c r="P445" s="188" t="e">
        <f t="shared" si="36"/>
        <v>#N/A</v>
      </c>
      <c r="Q445" s="191" t="e">
        <f t="shared" si="34"/>
        <v>#N/A</v>
      </c>
      <c r="R445" s="191" t="e">
        <f t="shared" si="35"/>
        <v>#N/A</v>
      </c>
      <c r="S445" s="191" t="e">
        <f t="shared" si="38"/>
        <v>#N/A</v>
      </c>
      <c r="T445" s="192" t="e">
        <f>VLOOKUP(D445,'PC Receitas'!$N$4:$O$14,2,FALSE)</f>
        <v>#N/A</v>
      </c>
    </row>
    <row r="446" spans="3:20" ht="19.5" customHeight="1" thickTop="1" thickBot="1" x14ac:dyDescent="0.25">
      <c r="C446" s="58"/>
      <c r="D446" s="58"/>
      <c r="E446" s="58"/>
      <c r="F446" s="58"/>
      <c r="G446" s="58"/>
      <c r="H446" s="58"/>
      <c r="I446" s="59"/>
      <c r="J446" s="60"/>
      <c r="K446" s="57">
        <f t="shared" ca="1" si="37"/>
        <v>167800</v>
      </c>
      <c r="P446" s="188" t="e">
        <f t="shared" si="36"/>
        <v>#N/A</v>
      </c>
      <c r="Q446" s="191" t="e">
        <f t="shared" si="34"/>
        <v>#N/A</v>
      </c>
      <c r="R446" s="191" t="e">
        <f t="shared" si="35"/>
        <v>#N/A</v>
      </c>
      <c r="S446" s="191" t="e">
        <f t="shared" si="38"/>
        <v>#N/A</v>
      </c>
      <c r="T446" s="192" t="e">
        <f>VLOOKUP(D446,'PC Receitas'!$N$4:$O$14,2,FALSE)</f>
        <v>#N/A</v>
      </c>
    </row>
    <row r="447" spans="3:20" ht="19.5" customHeight="1" thickTop="1" thickBot="1" x14ac:dyDescent="0.25">
      <c r="C447" s="58"/>
      <c r="D447" s="58"/>
      <c r="E447" s="58"/>
      <c r="F447" s="58"/>
      <c r="G447" s="58"/>
      <c r="H447" s="58"/>
      <c r="I447" s="59"/>
      <c r="J447" s="60"/>
      <c r="K447" s="57">
        <f t="shared" ca="1" si="37"/>
        <v>167800</v>
      </c>
      <c r="P447" s="188" t="e">
        <f t="shared" si="36"/>
        <v>#N/A</v>
      </c>
      <c r="Q447" s="191" t="e">
        <f t="shared" si="34"/>
        <v>#N/A</v>
      </c>
      <c r="R447" s="191" t="e">
        <f t="shared" si="35"/>
        <v>#N/A</v>
      </c>
      <c r="S447" s="191" t="e">
        <f t="shared" si="38"/>
        <v>#N/A</v>
      </c>
      <c r="T447" s="192" t="e">
        <f>VLOOKUP(D447,'PC Receitas'!$N$4:$O$14,2,FALSE)</f>
        <v>#N/A</v>
      </c>
    </row>
    <row r="448" spans="3:20" ht="19.5" customHeight="1" thickTop="1" thickBot="1" x14ac:dyDescent="0.25">
      <c r="C448" s="58"/>
      <c r="D448" s="58"/>
      <c r="E448" s="58"/>
      <c r="F448" s="58"/>
      <c r="G448" s="58"/>
      <c r="H448" s="58"/>
      <c r="I448" s="59"/>
      <c r="J448" s="60"/>
      <c r="K448" s="57">
        <f t="shared" ca="1" si="37"/>
        <v>167800</v>
      </c>
      <c r="P448" s="188" t="e">
        <f t="shared" si="36"/>
        <v>#N/A</v>
      </c>
      <c r="Q448" s="191" t="e">
        <f t="shared" si="34"/>
        <v>#N/A</v>
      </c>
      <c r="R448" s="191" t="e">
        <f t="shared" si="35"/>
        <v>#N/A</v>
      </c>
      <c r="S448" s="191" t="e">
        <f t="shared" si="38"/>
        <v>#N/A</v>
      </c>
      <c r="T448" s="192" t="e">
        <f>VLOOKUP(D448,'PC Receitas'!$N$4:$O$14,2,FALSE)</f>
        <v>#N/A</v>
      </c>
    </row>
    <row r="449" spans="3:20" ht="19.5" customHeight="1" thickTop="1" thickBot="1" x14ac:dyDescent="0.25">
      <c r="C449" s="58"/>
      <c r="D449" s="58"/>
      <c r="E449" s="58"/>
      <c r="F449" s="58"/>
      <c r="G449" s="58"/>
      <c r="H449" s="58"/>
      <c r="I449" s="59"/>
      <c r="J449" s="60"/>
      <c r="K449" s="57">
        <f t="shared" ca="1" si="37"/>
        <v>167800</v>
      </c>
      <c r="P449" s="188" t="e">
        <f t="shared" si="36"/>
        <v>#N/A</v>
      </c>
      <c r="Q449" s="191" t="e">
        <f t="shared" si="34"/>
        <v>#N/A</v>
      </c>
      <c r="R449" s="191" t="e">
        <f t="shared" si="35"/>
        <v>#N/A</v>
      </c>
      <c r="S449" s="191" t="e">
        <f t="shared" si="38"/>
        <v>#N/A</v>
      </c>
      <c r="T449" s="192" t="e">
        <f>VLOOKUP(D449,'PC Receitas'!$N$4:$O$14,2,FALSE)</f>
        <v>#N/A</v>
      </c>
    </row>
    <row r="450" spans="3:20" ht="19.5" customHeight="1" thickTop="1" thickBot="1" x14ac:dyDescent="0.25">
      <c r="C450" s="58"/>
      <c r="D450" s="58"/>
      <c r="E450" s="58"/>
      <c r="F450" s="58"/>
      <c r="G450" s="58"/>
      <c r="H450" s="58"/>
      <c r="I450" s="59"/>
      <c r="J450" s="60"/>
      <c r="K450" s="57">
        <f t="shared" ca="1" si="37"/>
        <v>167800</v>
      </c>
      <c r="P450" s="188" t="e">
        <f t="shared" si="36"/>
        <v>#N/A</v>
      </c>
      <c r="Q450" s="191" t="e">
        <f t="shared" si="34"/>
        <v>#N/A</v>
      </c>
      <c r="R450" s="191" t="e">
        <f t="shared" si="35"/>
        <v>#N/A</v>
      </c>
      <c r="S450" s="191" t="e">
        <f t="shared" si="38"/>
        <v>#N/A</v>
      </c>
      <c r="T450" s="192" t="e">
        <f>VLOOKUP(D450,'PC Receitas'!$N$4:$O$14,2,FALSE)</f>
        <v>#N/A</v>
      </c>
    </row>
    <row r="451" spans="3:20" ht="19.5" customHeight="1" thickTop="1" thickBot="1" x14ac:dyDescent="0.25">
      <c r="C451" s="58"/>
      <c r="D451" s="58"/>
      <c r="E451" s="58"/>
      <c r="F451" s="58"/>
      <c r="G451" s="58"/>
      <c r="H451" s="58"/>
      <c r="I451" s="59"/>
      <c r="J451" s="60"/>
      <c r="K451" s="57">
        <f t="shared" ca="1" si="37"/>
        <v>167800</v>
      </c>
      <c r="P451" s="188" t="e">
        <f t="shared" si="36"/>
        <v>#N/A</v>
      </c>
      <c r="Q451" s="191" t="e">
        <f t="shared" si="34"/>
        <v>#N/A</v>
      </c>
      <c r="R451" s="191" t="e">
        <f t="shared" si="35"/>
        <v>#N/A</v>
      </c>
      <c r="S451" s="191" t="e">
        <f t="shared" si="38"/>
        <v>#N/A</v>
      </c>
      <c r="T451" s="192" t="e">
        <f>VLOOKUP(D451,'PC Receitas'!$N$4:$O$14,2,FALSE)</f>
        <v>#N/A</v>
      </c>
    </row>
    <row r="452" spans="3:20" ht="19.5" customHeight="1" thickTop="1" thickBot="1" x14ac:dyDescent="0.25">
      <c r="C452" s="58"/>
      <c r="D452" s="58"/>
      <c r="E452" s="58"/>
      <c r="F452" s="58"/>
      <c r="G452" s="58"/>
      <c r="H452" s="58"/>
      <c r="I452" s="59"/>
      <c r="J452" s="60"/>
      <c r="K452" s="57">
        <f t="shared" ca="1" si="37"/>
        <v>167800</v>
      </c>
      <c r="P452" s="188" t="e">
        <f t="shared" si="36"/>
        <v>#N/A</v>
      </c>
      <c r="Q452" s="191" t="e">
        <f t="shared" si="34"/>
        <v>#N/A</v>
      </c>
      <c r="R452" s="191" t="e">
        <f t="shared" si="35"/>
        <v>#N/A</v>
      </c>
      <c r="S452" s="191" t="e">
        <f t="shared" si="38"/>
        <v>#N/A</v>
      </c>
      <c r="T452" s="192" t="e">
        <f>VLOOKUP(D452,'PC Receitas'!$N$4:$O$14,2,FALSE)</f>
        <v>#N/A</v>
      </c>
    </row>
    <row r="453" spans="3:20" ht="19.5" customHeight="1" thickTop="1" thickBot="1" x14ac:dyDescent="0.25">
      <c r="C453" s="58"/>
      <c r="D453" s="58"/>
      <c r="E453" s="58"/>
      <c r="F453" s="58"/>
      <c r="G453" s="58"/>
      <c r="H453" s="58"/>
      <c r="I453" s="59"/>
      <c r="J453" s="60"/>
      <c r="K453" s="57">
        <f t="shared" ca="1" si="37"/>
        <v>167800</v>
      </c>
      <c r="P453" s="188" t="e">
        <f t="shared" si="36"/>
        <v>#N/A</v>
      </c>
      <c r="Q453" s="191" t="e">
        <f t="shared" si="34"/>
        <v>#N/A</v>
      </c>
      <c r="R453" s="191" t="e">
        <f t="shared" si="35"/>
        <v>#N/A</v>
      </c>
      <c r="S453" s="191" t="e">
        <f t="shared" si="38"/>
        <v>#N/A</v>
      </c>
      <c r="T453" s="192" t="e">
        <f>VLOOKUP(D453,'PC Receitas'!$N$4:$O$14,2,FALSE)</f>
        <v>#N/A</v>
      </c>
    </row>
    <row r="454" spans="3:20" ht="19.5" customHeight="1" thickTop="1" thickBot="1" x14ac:dyDescent="0.25">
      <c r="C454" s="58"/>
      <c r="D454" s="58"/>
      <c r="E454" s="58"/>
      <c r="F454" s="58"/>
      <c r="G454" s="58"/>
      <c r="H454" s="58"/>
      <c r="I454" s="59"/>
      <c r="J454" s="60"/>
      <c r="K454" s="57">
        <f t="shared" ca="1" si="37"/>
        <v>167800</v>
      </c>
      <c r="P454" s="188" t="e">
        <f t="shared" si="36"/>
        <v>#N/A</v>
      </c>
      <c r="Q454" s="191" t="e">
        <f t="shared" ref="Q454:Q517" si="39">IF(T454="Despesas_de_Moradia","Despesa",IF(T454="Despesas_com_Alimentacao","Despesa",IF(T454="Despesas_com_Saude","Despesa","")))</f>
        <v>#N/A</v>
      </c>
      <c r="R454" s="191" t="e">
        <f t="shared" ref="R454:R517" si="40">IF(T454="Renda_Familiar","Receita",IF(T454="Receitas_com_Aplicacoes_Financeiras","Receita",IF(T454="Outras_Receitas","Receita","")))</f>
        <v>#N/A</v>
      </c>
      <c r="S454" s="191" t="e">
        <f t="shared" si="38"/>
        <v>#N/A</v>
      </c>
      <c r="T454" s="192" t="e">
        <f>VLOOKUP(D454,'PC Receitas'!$N$4:$O$14,2,FALSE)</f>
        <v>#N/A</v>
      </c>
    </row>
    <row r="455" spans="3:20" ht="19.5" customHeight="1" thickTop="1" thickBot="1" x14ac:dyDescent="0.25">
      <c r="C455" s="58"/>
      <c r="D455" s="58"/>
      <c r="E455" s="58"/>
      <c r="F455" s="58"/>
      <c r="G455" s="58"/>
      <c r="H455" s="58"/>
      <c r="I455" s="59"/>
      <c r="J455" s="60"/>
      <c r="K455" s="57">
        <f t="shared" ca="1" si="37"/>
        <v>167800</v>
      </c>
      <c r="P455" s="188" t="e">
        <f t="shared" si="36"/>
        <v>#N/A</v>
      </c>
      <c r="Q455" s="191" t="e">
        <f t="shared" si="39"/>
        <v>#N/A</v>
      </c>
      <c r="R455" s="191" t="e">
        <f t="shared" si="40"/>
        <v>#N/A</v>
      </c>
      <c r="S455" s="191" t="e">
        <f t="shared" si="38"/>
        <v>#N/A</v>
      </c>
      <c r="T455" s="192" t="e">
        <f>VLOOKUP(D455,'PC Receitas'!$N$4:$O$14,2,FALSE)</f>
        <v>#N/A</v>
      </c>
    </row>
    <row r="456" spans="3:20" ht="19.5" customHeight="1" thickTop="1" thickBot="1" x14ac:dyDescent="0.25">
      <c r="C456" s="58"/>
      <c r="D456" s="58"/>
      <c r="E456" s="58"/>
      <c r="F456" s="58"/>
      <c r="G456" s="58"/>
      <c r="H456" s="58"/>
      <c r="I456" s="59"/>
      <c r="J456" s="60"/>
      <c r="K456" s="57">
        <f t="shared" ca="1" si="37"/>
        <v>167800</v>
      </c>
      <c r="P456" s="188" t="e">
        <f t="shared" si="36"/>
        <v>#N/A</v>
      </c>
      <c r="Q456" s="191" t="e">
        <f t="shared" si="39"/>
        <v>#N/A</v>
      </c>
      <c r="R456" s="191" t="e">
        <f t="shared" si="40"/>
        <v>#N/A</v>
      </c>
      <c r="S456" s="191" t="e">
        <f t="shared" si="38"/>
        <v>#N/A</v>
      </c>
      <c r="T456" s="192" t="e">
        <f>VLOOKUP(D456,'PC Receitas'!$N$4:$O$14,2,FALSE)</f>
        <v>#N/A</v>
      </c>
    </row>
    <row r="457" spans="3:20" ht="19.5" customHeight="1" thickTop="1" thickBot="1" x14ac:dyDescent="0.25">
      <c r="C457" s="58"/>
      <c r="D457" s="58"/>
      <c r="E457" s="58"/>
      <c r="F457" s="58"/>
      <c r="G457" s="58"/>
      <c r="H457" s="58"/>
      <c r="I457" s="59"/>
      <c r="J457" s="60"/>
      <c r="K457" s="57">
        <f t="shared" ca="1" si="37"/>
        <v>167800</v>
      </c>
      <c r="P457" s="188" t="e">
        <f t="shared" si="36"/>
        <v>#N/A</v>
      </c>
      <c r="Q457" s="191" t="e">
        <f t="shared" si="39"/>
        <v>#N/A</v>
      </c>
      <c r="R457" s="191" t="e">
        <f t="shared" si="40"/>
        <v>#N/A</v>
      </c>
      <c r="S457" s="191" t="e">
        <f t="shared" si="38"/>
        <v>#N/A</v>
      </c>
      <c r="T457" s="192" t="e">
        <f>VLOOKUP(D457,'PC Receitas'!$N$4:$O$14,2,FALSE)</f>
        <v>#N/A</v>
      </c>
    </row>
    <row r="458" spans="3:20" ht="19.5" customHeight="1" thickTop="1" thickBot="1" x14ac:dyDescent="0.25">
      <c r="C458" s="58"/>
      <c r="D458" s="58"/>
      <c r="E458" s="58"/>
      <c r="F458" s="58"/>
      <c r="G458" s="58"/>
      <c r="H458" s="58"/>
      <c r="I458" s="59"/>
      <c r="J458" s="60"/>
      <c r="K458" s="57">
        <f t="shared" ca="1" si="37"/>
        <v>167800</v>
      </c>
      <c r="P458" s="188" t="e">
        <f t="shared" si="36"/>
        <v>#N/A</v>
      </c>
      <c r="Q458" s="191" t="e">
        <f t="shared" si="39"/>
        <v>#N/A</v>
      </c>
      <c r="R458" s="191" t="e">
        <f t="shared" si="40"/>
        <v>#N/A</v>
      </c>
      <c r="S458" s="191" t="e">
        <f t="shared" si="38"/>
        <v>#N/A</v>
      </c>
      <c r="T458" s="192" t="e">
        <f>VLOOKUP(D458,'PC Receitas'!$N$4:$O$14,2,FALSE)</f>
        <v>#N/A</v>
      </c>
    </row>
    <row r="459" spans="3:20" ht="19.5" customHeight="1" thickTop="1" thickBot="1" x14ac:dyDescent="0.25">
      <c r="C459" s="58"/>
      <c r="D459" s="58"/>
      <c r="E459" s="58"/>
      <c r="F459" s="58"/>
      <c r="G459" s="58"/>
      <c r="H459" s="58"/>
      <c r="I459" s="59"/>
      <c r="J459" s="60"/>
      <c r="K459" s="57">
        <f t="shared" ca="1" si="37"/>
        <v>167800</v>
      </c>
      <c r="P459" s="188" t="e">
        <f t="shared" si="36"/>
        <v>#N/A</v>
      </c>
      <c r="Q459" s="191" t="e">
        <f t="shared" si="39"/>
        <v>#N/A</v>
      </c>
      <c r="R459" s="191" t="e">
        <f t="shared" si="40"/>
        <v>#N/A</v>
      </c>
      <c r="S459" s="191" t="e">
        <f t="shared" si="38"/>
        <v>#N/A</v>
      </c>
      <c r="T459" s="192" t="e">
        <f>VLOOKUP(D459,'PC Receitas'!$N$4:$O$14,2,FALSE)</f>
        <v>#N/A</v>
      </c>
    </row>
    <row r="460" spans="3:20" ht="19.5" customHeight="1" thickTop="1" thickBot="1" x14ac:dyDescent="0.25">
      <c r="C460" s="58"/>
      <c r="D460" s="58"/>
      <c r="E460" s="58"/>
      <c r="F460" s="58"/>
      <c r="G460" s="58"/>
      <c r="H460" s="58"/>
      <c r="I460" s="59"/>
      <c r="J460" s="60"/>
      <c r="K460" s="57">
        <f t="shared" ca="1" si="37"/>
        <v>167800</v>
      </c>
      <c r="P460" s="188" t="e">
        <f t="shared" si="36"/>
        <v>#N/A</v>
      </c>
      <c r="Q460" s="191" t="e">
        <f t="shared" si="39"/>
        <v>#N/A</v>
      </c>
      <c r="R460" s="191" t="e">
        <f t="shared" si="40"/>
        <v>#N/A</v>
      </c>
      <c r="S460" s="191" t="e">
        <f t="shared" si="38"/>
        <v>#N/A</v>
      </c>
      <c r="T460" s="192" t="e">
        <f>VLOOKUP(D460,'PC Receitas'!$N$4:$O$14,2,FALSE)</f>
        <v>#N/A</v>
      </c>
    </row>
    <row r="461" spans="3:20" ht="19.5" customHeight="1" thickTop="1" thickBot="1" x14ac:dyDescent="0.25">
      <c r="C461" s="58"/>
      <c r="D461" s="58"/>
      <c r="E461" s="58"/>
      <c r="F461" s="58"/>
      <c r="G461" s="58"/>
      <c r="H461" s="58"/>
      <c r="I461" s="59"/>
      <c r="J461" s="60"/>
      <c r="K461" s="57">
        <f t="shared" ca="1" si="37"/>
        <v>167800</v>
      </c>
      <c r="P461" s="188" t="e">
        <f t="shared" si="36"/>
        <v>#N/A</v>
      </c>
      <c r="Q461" s="191" t="e">
        <f t="shared" si="39"/>
        <v>#N/A</v>
      </c>
      <c r="R461" s="191" t="e">
        <f t="shared" si="40"/>
        <v>#N/A</v>
      </c>
      <c r="S461" s="191" t="e">
        <f t="shared" si="38"/>
        <v>#N/A</v>
      </c>
      <c r="T461" s="192" t="e">
        <f>VLOOKUP(D461,'PC Receitas'!$N$4:$O$14,2,FALSE)</f>
        <v>#N/A</v>
      </c>
    </row>
    <row r="462" spans="3:20" ht="19.5" customHeight="1" thickTop="1" thickBot="1" x14ac:dyDescent="0.25">
      <c r="C462" s="58"/>
      <c r="D462" s="58"/>
      <c r="E462" s="58"/>
      <c r="F462" s="58"/>
      <c r="G462" s="58"/>
      <c r="H462" s="58"/>
      <c r="I462" s="59"/>
      <c r="J462" s="60"/>
      <c r="K462" s="57">
        <f t="shared" ca="1" si="37"/>
        <v>167800</v>
      </c>
      <c r="P462" s="188" t="e">
        <f t="shared" si="36"/>
        <v>#N/A</v>
      </c>
      <c r="Q462" s="191" t="e">
        <f t="shared" si="39"/>
        <v>#N/A</v>
      </c>
      <c r="R462" s="191" t="e">
        <f t="shared" si="40"/>
        <v>#N/A</v>
      </c>
      <c r="S462" s="191" t="e">
        <f t="shared" si="38"/>
        <v>#N/A</v>
      </c>
      <c r="T462" s="192" t="e">
        <f>VLOOKUP(D462,'PC Receitas'!$N$4:$O$14,2,FALSE)</f>
        <v>#N/A</v>
      </c>
    </row>
    <row r="463" spans="3:20" ht="19.5" customHeight="1" thickTop="1" thickBot="1" x14ac:dyDescent="0.25">
      <c r="C463" s="58"/>
      <c r="D463" s="58"/>
      <c r="E463" s="58"/>
      <c r="F463" s="58"/>
      <c r="G463" s="58"/>
      <c r="H463" s="58"/>
      <c r="I463" s="59"/>
      <c r="J463" s="60"/>
      <c r="K463" s="57">
        <f t="shared" ca="1" si="37"/>
        <v>167800</v>
      </c>
      <c r="P463" s="188" t="e">
        <f t="shared" si="36"/>
        <v>#N/A</v>
      </c>
      <c r="Q463" s="191" t="e">
        <f t="shared" si="39"/>
        <v>#N/A</v>
      </c>
      <c r="R463" s="191" t="e">
        <f t="shared" si="40"/>
        <v>#N/A</v>
      </c>
      <c r="S463" s="191" t="e">
        <f t="shared" si="38"/>
        <v>#N/A</v>
      </c>
      <c r="T463" s="192" t="e">
        <f>VLOOKUP(D463,'PC Receitas'!$N$4:$O$14,2,FALSE)</f>
        <v>#N/A</v>
      </c>
    </row>
    <row r="464" spans="3:20" ht="19.5" customHeight="1" thickTop="1" thickBot="1" x14ac:dyDescent="0.25">
      <c r="C464" s="58"/>
      <c r="D464" s="58"/>
      <c r="E464" s="58"/>
      <c r="F464" s="58"/>
      <c r="G464" s="58"/>
      <c r="H464" s="58"/>
      <c r="I464" s="59"/>
      <c r="J464" s="60"/>
      <c r="K464" s="57">
        <f t="shared" ca="1" si="37"/>
        <v>167800</v>
      </c>
      <c r="P464" s="188" t="e">
        <f t="shared" ref="P464:P527" si="41">IF(T464="Despesas_com_Transportes","Despesa",IF(T464="Despesas_com_Lazer_e_Informacao","Despesa",IF(T464="Outras_Despesas","Despesa",IF(T464="Imposto_de_Renda","Despesa",IF(T464="Investimentos_Bens","Despesa","")))))</f>
        <v>#N/A</v>
      </c>
      <c r="Q464" s="191" t="e">
        <f t="shared" si="39"/>
        <v>#N/A</v>
      </c>
      <c r="R464" s="191" t="e">
        <f t="shared" si="40"/>
        <v>#N/A</v>
      </c>
      <c r="S464" s="191" t="e">
        <f t="shared" si="38"/>
        <v>#N/A</v>
      </c>
      <c r="T464" s="192" t="e">
        <f>VLOOKUP(D464,'PC Receitas'!$N$4:$O$14,2,FALSE)</f>
        <v>#N/A</v>
      </c>
    </row>
    <row r="465" spans="3:20" ht="19.5" customHeight="1" thickTop="1" thickBot="1" x14ac:dyDescent="0.25">
      <c r="C465" s="58"/>
      <c r="D465" s="58"/>
      <c r="E465" s="58"/>
      <c r="F465" s="58"/>
      <c r="G465" s="58"/>
      <c r="H465" s="58"/>
      <c r="I465" s="59"/>
      <c r="J465" s="60"/>
      <c r="K465" s="57">
        <f t="shared" ca="1" si="37"/>
        <v>167800</v>
      </c>
      <c r="P465" s="188" t="e">
        <f t="shared" si="41"/>
        <v>#N/A</v>
      </c>
      <c r="Q465" s="191" t="e">
        <f t="shared" si="39"/>
        <v>#N/A</v>
      </c>
      <c r="R465" s="191" t="e">
        <f t="shared" si="40"/>
        <v>#N/A</v>
      </c>
      <c r="S465" s="191" t="e">
        <f t="shared" si="38"/>
        <v>#N/A</v>
      </c>
      <c r="T465" s="192" t="e">
        <f>VLOOKUP(D465,'PC Receitas'!$N$4:$O$14,2,FALSE)</f>
        <v>#N/A</v>
      </c>
    </row>
    <row r="466" spans="3:20" ht="19.5" customHeight="1" thickTop="1" thickBot="1" x14ac:dyDescent="0.25">
      <c r="C466" s="58"/>
      <c r="D466" s="58"/>
      <c r="E466" s="58"/>
      <c r="F466" s="58"/>
      <c r="G466" s="58"/>
      <c r="H466" s="58"/>
      <c r="I466" s="59"/>
      <c r="J466" s="60"/>
      <c r="K466" s="57">
        <f t="shared" ca="1" si="37"/>
        <v>167800</v>
      </c>
      <c r="P466" s="188" t="e">
        <f t="shared" si="41"/>
        <v>#N/A</v>
      </c>
      <c r="Q466" s="191" t="e">
        <f t="shared" si="39"/>
        <v>#N/A</v>
      </c>
      <c r="R466" s="191" t="e">
        <f t="shared" si="40"/>
        <v>#N/A</v>
      </c>
      <c r="S466" s="191" t="e">
        <f t="shared" si="38"/>
        <v>#N/A</v>
      </c>
      <c r="T466" s="192"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167800</v>
      </c>
      <c r="P467" s="188" t="e">
        <f t="shared" si="41"/>
        <v>#N/A</v>
      </c>
      <c r="Q467" s="191" t="e">
        <f t="shared" si="39"/>
        <v>#N/A</v>
      </c>
      <c r="R467" s="191" t="e">
        <f t="shared" si="40"/>
        <v>#N/A</v>
      </c>
      <c r="S467" s="191" t="e">
        <f t="shared" si="38"/>
        <v>#N/A</v>
      </c>
      <c r="T467" s="192" t="e">
        <f>VLOOKUP(D467,'PC Receitas'!$N$4:$O$14,2,FALSE)</f>
        <v>#N/A</v>
      </c>
    </row>
    <row r="468" spans="3:20" ht="19.5" customHeight="1" thickTop="1" thickBot="1" x14ac:dyDescent="0.25">
      <c r="C468" s="58"/>
      <c r="D468" s="58"/>
      <c r="E468" s="58"/>
      <c r="F468" s="58"/>
      <c r="G468" s="58"/>
      <c r="H468" s="58"/>
      <c r="I468" s="59"/>
      <c r="J468" s="60"/>
      <c r="K468" s="57">
        <f t="shared" ca="1" si="42"/>
        <v>167800</v>
      </c>
      <c r="P468" s="188" t="e">
        <f t="shared" si="41"/>
        <v>#N/A</v>
      </c>
      <c r="Q468" s="191" t="e">
        <f t="shared" si="39"/>
        <v>#N/A</v>
      </c>
      <c r="R468" s="191" t="e">
        <f t="shared" si="40"/>
        <v>#N/A</v>
      </c>
      <c r="S468" s="191" t="e">
        <f t="shared" ref="S468:S531" si="43">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ca="1" si="42"/>
        <v>167800</v>
      </c>
      <c r="P469" s="188" t="e">
        <f t="shared" si="41"/>
        <v>#N/A</v>
      </c>
      <c r="Q469" s="191" t="e">
        <f t="shared" si="39"/>
        <v>#N/A</v>
      </c>
      <c r="R469" s="191" t="e">
        <f t="shared" si="40"/>
        <v>#N/A</v>
      </c>
      <c r="S469" s="191" t="e">
        <f t="shared" si="43"/>
        <v>#N/A</v>
      </c>
      <c r="T469" s="192" t="e">
        <f>VLOOKUP(D469,'PC Receitas'!$N$4:$O$14,2,FALSE)</f>
        <v>#N/A</v>
      </c>
    </row>
    <row r="470" spans="3:20" ht="19.5" customHeight="1" thickTop="1" thickBot="1" x14ac:dyDescent="0.25">
      <c r="C470" s="58"/>
      <c r="D470" s="58"/>
      <c r="E470" s="58"/>
      <c r="F470" s="58"/>
      <c r="G470" s="58"/>
      <c r="H470" s="58"/>
      <c r="I470" s="59"/>
      <c r="J470" s="60"/>
      <c r="K470" s="57">
        <f t="shared" ca="1" si="42"/>
        <v>167800</v>
      </c>
      <c r="P470" s="188" t="e">
        <f t="shared" si="41"/>
        <v>#N/A</v>
      </c>
      <c r="Q470" s="191" t="e">
        <f t="shared" si="39"/>
        <v>#N/A</v>
      </c>
      <c r="R470" s="191" t="e">
        <f t="shared" si="40"/>
        <v>#N/A</v>
      </c>
      <c r="S470" s="191" t="e">
        <f t="shared" si="43"/>
        <v>#N/A</v>
      </c>
      <c r="T470" s="192" t="e">
        <f>VLOOKUP(D470,'PC Receitas'!$N$4:$O$14,2,FALSE)</f>
        <v>#N/A</v>
      </c>
    </row>
    <row r="471" spans="3:20" ht="19.5" customHeight="1" thickTop="1" thickBot="1" x14ac:dyDescent="0.25">
      <c r="C471" s="58"/>
      <c r="D471" s="58"/>
      <c r="E471" s="58"/>
      <c r="F471" s="58"/>
      <c r="G471" s="58"/>
      <c r="H471" s="58"/>
      <c r="I471" s="59"/>
      <c r="J471" s="60"/>
      <c r="K471" s="57">
        <f t="shared" ca="1" si="42"/>
        <v>167800</v>
      </c>
      <c r="P471" s="188" t="e">
        <f t="shared" si="41"/>
        <v>#N/A</v>
      </c>
      <c r="Q471" s="191" t="e">
        <f t="shared" si="39"/>
        <v>#N/A</v>
      </c>
      <c r="R471" s="191" t="e">
        <f t="shared" si="40"/>
        <v>#N/A</v>
      </c>
      <c r="S471" s="191" t="e">
        <f t="shared" si="43"/>
        <v>#N/A</v>
      </c>
      <c r="T471" s="192" t="e">
        <f>VLOOKUP(D471,'PC Receitas'!$N$4:$O$14,2,FALSE)</f>
        <v>#N/A</v>
      </c>
    </row>
    <row r="472" spans="3:20" ht="19.5" customHeight="1" thickTop="1" thickBot="1" x14ac:dyDescent="0.25">
      <c r="C472" s="58"/>
      <c r="D472" s="58"/>
      <c r="E472" s="58"/>
      <c r="F472" s="58"/>
      <c r="G472" s="58"/>
      <c r="H472" s="58"/>
      <c r="I472" s="59"/>
      <c r="J472" s="60"/>
      <c r="K472" s="57">
        <f t="shared" ca="1" si="42"/>
        <v>167800</v>
      </c>
      <c r="P472" s="188" t="e">
        <f t="shared" si="41"/>
        <v>#N/A</v>
      </c>
      <c r="Q472" s="191" t="e">
        <f t="shared" si="39"/>
        <v>#N/A</v>
      </c>
      <c r="R472" s="191" t="e">
        <f t="shared" si="40"/>
        <v>#N/A</v>
      </c>
      <c r="S472" s="191" t="e">
        <f t="shared" si="43"/>
        <v>#N/A</v>
      </c>
      <c r="T472" s="192" t="e">
        <f>VLOOKUP(D472,'PC Receitas'!$N$4:$O$14,2,FALSE)</f>
        <v>#N/A</v>
      </c>
    </row>
    <row r="473" spans="3:20" ht="19.5" customHeight="1" thickTop="1" thickBot="1" x14ac:dyDescent="0.25">
      <c r="C473" s="58"/>
      <c r="D473" s="58"/>
      <c r="E473" s="58"/>
      <c r="F473" s="58"/>
      <c r="G473" s="58"/>
      <c r="H473" s="58"/>
      <c r="I473" s="59"/>
      <c r="J473" s="60"/>
      <c r="K473" s="57">
        <f t="shared" ca="1" si="42"/>
        <v>167800</v>
      </c>
      <c r="P473" s="188" t="e">
        <f t="shared" si="41"/>
        <v>#N/A</v>
      </c>
      <c r="Q473" s="191" t="e">
        <f t="shared" si="39"/>
        <v>#N/A</v>
      </c>
      <c r="R473" s="191" t="e">
        <f t="shared" si="40"/>
        <v>#N/A</v>
      </c>
      <c r="S473" s="191" t="e">
        <f t="shared" si="43"/>
        <v>#N/A</v>
      </c>
      <c r="T473" s="192" t="e">
        <f>VLOOKUP(D473,'PC Receitas'!$N$4:$O$14,2,FALSE)</f>
        <v>#N/A</v>
      </c>
    </row>
    <row r="474" spans="3:20" ht="19.5" customHeight="1" thickTop="1" thickBot="1" x14ac:dyDescent="0.25">
      <c r="C474" s="58"/>
      <c r="D474" s="58"/>
      <c r="E474" s="58"/>
      <c r="F474" s="58"/>
      <c r="G474" s="58"/>
      <c r="H474" s="58"/>
      <c r="I474" s="59"/>
      <c r="J474" s="60"/>
      <c r="K474" s="57">
        <f t="shared" ca="1" si="42"/>
        <v>167800</v>
      </c>
      <c r="P474" s="188" t="e">
        <f t="shared" si="41"/>
        <v>#N/A</v>
      </c>
      <c r="Q474" s="191" t="e">
        <f t="shared" si="39"/>
        <v>#N/A</v>
      </c>
      <c r="R474" s="191" t="e">
        <f t="shared" si="40"/>
        <v>#N/A</v>
      </c>
      <c r="S474" s="191" t="e">
        <f t="shared" si="43"/>
        <v>#N/A</v>
      </c>
      <c r="T474" s="192" t="e">
        <f>VLOOKUP(D474,'PC Receitas'!$N$4:$O$14,2,FALSE)</f>
        <v>#N/A</v>
      </c>
    </row>
    <row r="475" spans="3:20" ht="19.5" customHeight="1" thickTop="1" thickBot="1" x14ac:dyDescent="0.25">
      <c r="C475" s="58"/>
      <c r="D475" s="58"/>
      <c r="E475" s="58"/>
      <c r="F475" s="58"/>
      <c r="G475" s="58"/>
      <c r="H475" s="58"/>
      <c r="I475" s="59"/>
      <c r="J475" s="60"/>
      <c r="K475" s="57">
        <f t="shared" ca="1" si="42"/>
        <v>167800</v>
      </c>
      <c r="P475" s="188" t="e">
        <f t="shared" si="41"/>
        <v>#N/A</v>
      </c>
      <c r="Q475" s="191" t="e">
        <f t="shared" si="39"/>
        <v>#N/A</v>
      </c>
      <c r="R475" s="191" t="e">
        <f t="shared" si="40"/>
        <v>#N/A</v>
      </c>
      <c r="S475" s="191" t="e">
        <f t="shared" si="43"/>
        <v>#N/A</v>
      </c>
      <c r="T475" s="192" t="e">
        <f>VLOOKUP(D475,'PC Receitas'!$N$4:$O$14,2,FALSE)</f>
        <v>#N/A</v>
      </c>
    </row>
    <row r="476" spans="3:20" ht="19.5" customHeight="1" thickTop="1" thickBot="1" x14ac:dyDescent="0.25">
      <c r="C476" s="58"/>
      <c r="D476" s="58"/>
      <c r="E476" s="58"/>
      <c r="F476" s="58"/>
      <c r="G476" s="58"/>
      <c r="H476" s="58"/>
      <c r="I476" s="59"/>
      <c r="J476" s="60"/>
      <c r="K476" s="57">
        <f t="shared" ca="1" si="42"/>
        <v>167800</v>
      </c>
      <c r="P476" s="188" t="e">
        <f t="shared" si="41"/>
        <v>#N/A</v>
      </c>
      <c r="Q476" s="191" t="e">
        <f t="shared" si="39"/>
        <v>#N/A</v>
      </c>
      <c r="R476" s="191" t="e">
        <f t="shared" si="40"/>
        <v>#N/A</v>
      </c>
      <c r="S476" s="191" t="e">
        <f t="shared" si="43"/>
        <v>#N/A</v>
      </c>
      <c r="T476" s="192" t="e">
        <f>VLOOKUP(D476,'PC Receitas'!$N$4:$O$14,2,FALSE)</f>
        <v>#N/A</v>
      </c>
    </row>
    <row r="477" spans="3:20" ht="19.5" customHeight="1" thickTop="1" thickBot="1" x14ac:dyDescent="0.25">
      <c r="C477" s="58"/>
      <c r="D477" s="58"/>
      <c r="E477" s="58"/>
      <c r="F477" s="58"/>
      <c r="G477" s="58"/>
      <c r="H477" s="58"/>
      <c r="I477" s="59"/>
      <c r="J477" s="60"/>
      <c r="K477" s="57">
        <f t="shared" ca="1" si="42"/>
        <v>167800</v>
      </c>
      <c r="P477" s="188" t="e">
        <f t="shared" si="41"/>
        <v>#N/A</v>
      </c>
      <c r="Q477" s="191" t="e">
        <f t="shared" si="39"/>
        <v>#N/A</v>
      </c>
      <c r="R477" s="191" t="e">
        <f t="shared" si="40"/>
        <v>#N/A</v>
      </c>
      <c r="S477" s="191" t="e">
        <f t="shared" si="43"/>
        <v>#N/A</v>
      </c>
      <c r="T477" s="192" t="e">
        <f>VLOOKUP(D477,'PC Receitas'!$N$4:$O$14,2,FALSE)</f>
        <v>#N/A</v>
      </c>
    </row>
    <row r="478" spans="3:20" ht="19.5" customHeight="1" thickTop="1" thickBot="1" x14ac:dyDescent="0.25">
      <c r="C478" s="58"/>
      <c r="D478" s="58"/>
      <c r="E478" s="58"/>
      <c r="F478" s="58"/>
      <c r="G478" s="58"/>
      <c r="H478" s="58"/>
      <c r="I478" s="59"/>
      <c r="J478" s="60"/>
      <c r="K478" s="57">
        <f t="shared" ca="1" si="42"/>
        <v>167800</v>
      </c>
      <c r="P478" s="188" t="e">
        <f t="shared" si="41"/>
        <v>#N/A</v>
      </c>
      <c r="Q478" s="191" t="e">
        <f t="shared" si="39"/>
        <v>#N/A</v>
      </c>
      <c r="R478" s="191" t="e">
        <f t="shared" si="40"/>
        <v>#N/A</v>
      </c>
      <c r="S478" s="191" t="e">
        <f t="shared" si="43"/>
        <v>#N/A</v>
      </c>
      <c r="T478" s="192" t="e">
        <f>VLOOKUP(D478,'PC Receitas'!$N$4:$O$14,2,FALSE)</f>
        <v>#N/A</v>
      </c>
    </row>
    <row r="479" spans="3:20" ht="19.5" customHeight="1" thickTop="1" thickBot="1" x14ac:dyDescent="0.25">
      <c r="C479" s="58"/>
      <c r="D479" s="58"/>
      <c r="E479" s="58"/>
      <c r="F479" s="58"/>
      <c r="G479" s="58"/>
      <c r="H479" s="58"/>
      <c r="I479" s="59"/>
      <c r="J479" s="60"/>
      <c r="K479" s="57">
        <f t="shared" ca="1" si="42"/>
        <v>167800</v>
      </c>
      <c r="P479" s="188" t="e">
        <f t="shared" si="41"/>
        <v>#N/A</v>
      </c>
      <c r="Q479" s="191" t="e">
        <f t="shared" si="39"/>
        <v>#N/A</v>
      </c>
      <c r="R479" s="191" t="e">
        <f t="shared" si="40"/>
        <v>#N/A</v>
      </c>
      <c r="S479" s="191" t="e">
        <f t="shared" si="43"/>
        <v>#N/A</v>
      </c>
      <c r="T479" s="192" t="e">
        <f>VLOOKUP(D479,'PC Receitas'!$N$4:$O$14,2,FALSE)</f>
        <v>#N/A</v>
      </c>
    </row>
    <row r="480" spans="3:20" ht="19.5" customHeight="1" thickTop="1" thickBot="1" x14ac:dyDescent="0.25">
      <c r="C480" s="58"/>
      <c r="D480" s="58"/>
      <c r="E480" s="58"/>
      <c r="F480" s="58"/>
      <c r="G480" s="58"/>
      <c r="H480" s="58"/>
      <c r="I480" s="59"/>
      <c r="J480" s="60"/>
      <c r="K480" s="57">
        <f t="shared" ca="1" si="42"/>
        <v>167800</v>
      </c>
      <c r="P480" s="188" t="e">
        <f t="shared" si="41"/>
        <v>#N/A</v>
      </c>
      <c r="Q480" s="191" t="e">
        <f t="shared" si="39"/>
        <v>#N/A</v>
      </c>
      <c r="R480" s="191" t="e">
        <f t="shared" si="40"/>
        <v>#N/A</v>
      </c>
      <c r="S480" s="191" t="e">
        <f t="shared" si="43"/>
        <v>#N/A</v>
      </c>
      <c r="T480" s="192" t="e">
        <f>VLOOKUP(D480,'PC Receitas'!$N$4:$O$14,2,FALSE)</f>
        <v>#N/A</v>
      </c>
    </row>
    <row r="481" spans="3:20" ht="19.5" customHeight="1" thickTop="1" thickBot="1" x14ac:dyDescent="0.25">
      <c r="C481" s="58"/>
      <c r="D481" s="58"/>
      <c r="E481" s="58"/>
      <c r="F481" s="58"/>
      <c r="G481" s="58"/>
      <c r="H481" s="58"/>
      <c r="I481" s="59"/>
      <c r="J481" s="60"/>
      <c r="K481" s="57">
        <f t="shared" ca="1" si="42"/>
        <v>167800</v>
      </c>
      <c r="P481" s="188" t="e">
        <f t="shared" si="41"/>
        <v>#N/A</v>
      </c>
      <c r="Q481" s="191" t="e">
        <f t="shared" si="39"/>
        <v>#N/A</v>
      </c>
      <c r="R481" s="191" t="e">
        <f t="shared" si="40"/>
        <v>#N/A</v>
      </c>
      <c r="S481" s="191" t="e">
        <f t="shared" si="43"/>
        <v>#N/A</v>
      </c>
      <c r="T481" s="192" t="e">
        <f>VLOOKUP(D481,'PC Receitas'!$N$4:$O$14,2,FALSE)</f>
        <v>#N/A</v>
      </c>
    </row>
    <row r="482" spans="3:20" ht="19.5" customHeight="1" thickTop="1" thickBot="1" x14ac:dyDescent="0.25">
      <c r="C482" s="58"/>
      <c r="D482" s="58"/>
      <c r="E482" s="58"/>
      <c r="F482" s="58"/>
      <c r="G482" s="58"/>
      <c r="H482" s="58"/>
      <c r="I482" s="59"/>
      <c r="J482" s="60"/>
      <c r="K482" s="57">
        <f t="shared" ca="1" si="42"/>
        <v>167800</v>
      </c>
      <c r="P482" s="188" t="e">
        <f t="shared" si="41"/>
        <v>#N/A</v>
      </c>
      <c r="Q482" s="191" t="e">
        <f t="shared" si="39"/>
        <v>#N/A</v>
      </c>
      <c r="R482" s="191" t="e">
        <f t="shared" si="40"/>
        <v>#N/A</v>
      </c>
      <c r="S482" s="191" t="e">
        <f t="shared" si="43"/>
        <v>#N/A</v>
      </c>
      <c r="T482" s="192" t="e">
        <f>VLOOKUP(D482,'PC Receitas'!$N$4:$O$14,2,FALSE)</f>
        <v>#N/A</v>
      </c>
    </row>
    <row r="483" spans="3:20" ht="19.5" customHeight="1" thickTop="1" thickBot="1" x14ac:dyDescent="0.25">
      <c r="C483" s="58"/>
      <c r="D483" s="58"/>
      <c r="E483" s="58"/>
      <c r="F483" s="58"/>
      <c r="G483" s="58"/>
      <c r="H483" s="58"/>
      <c r="I483" s="59"/>
      <c r="J483" s="60"/>
      <c r="K483" s="57">
        <f t="shared" ca="1" si="42"/>
        <v>167800</v>
      </c>
      <c r="P483" s="188" t="e">
        <f t="shared" si="41"/>
        <v>#N/A</v>
      </c>
      <c r="Q483" s="191" t="e">
        <f t="shared" si="39"/>
        <v>#N/A</v>
      </c>
      <c r="R483" s="191" t="e">
        <f t="shared" si="40"/>
        <v>#N/A</v>
      </c>
      <c r="S483" s="191" t="e">
        <f t="shared" si="43"/>
        <v>#N/A</v>
      </c>
      <c r="T483" s="192" t="e">
        <f>VLOOKUP(D483,'PC Receitas'!$N$4:$O$14,2,FALSE)</f>
        <v>#N/A</v>
      </c>
    </row>
    <row r="484" spans="3:20" ht="19.5" customHeight="1" thickTop="1" thickBot="1" x14ac:dyDescent="0.25">
      <c r="C484" s="58"/>
      <c r="D484" s="58"/>
      <c r="E484" s="58"/>
      <c r="F484" s="58"/>
      <c r="G484" s="58"/>
      <c r="H484" s="58"/>
      <c r="I484" s="59"/>
      <c r="J484" s="60"/>
      <c r="K484" s="57">
        <f t="shared" ca="1" si="42"/>
        <v>167800</v>
      </c>
      <c r="P484" s="188" t="e">
        <f t="shared" si="41"/>
        <v>#N/A</v>
      </c>
      <c r="Q484" s="191" t="e">
        <f t="shared" si="39"/>
        <v>#N/A</v>
      </c>
      <c r="R484" s="191" t="e">
        <f t="shared" si="40"/>
        <v>#N/A</v>
      </c>
      <c r="S484" s="191" t="e">
        <f t="shared" si="43"/>
        <v>#N/A</v>
      </c>
      <c r="T484" s="192" t="e">
        <f>VLOOKUP(D484,'PC Receitas'!$N$4:$O$14,2,FALSE)</f>
        <v>#N/A</v>
      </c>
    </row>
    <row r="485" spans="3:20" ht="19.5" customHeight="1" thickTop="1" thickBot="1" x14ac:dyDescent="0.25">
      <c r="C485" s="58"/>
      <c r="D485" s="58"/>
      <c r="E485" s="58"/>
      <c r="F485" s="58"/>
      <c r="G485" s="58"/>
      <c r="H485" s="58"/>
      <c r="I485" s="59"/>
      <c r="J485" s="60"/>
      <c r="K485" s="57">
        <f t="shared" ca="1" si="42"/>
        <v>167800</v>
      </c>
      <c r="P485" s="188" t="e">
        <f t="shared" si="41"/>
        <v>#N/A</v>
      </c>
      <c r="Q485" s="191" t="e">
        <f t="shared" si="39"/>
        <v>#N/A</v>
      </c>
      <c r="R485" s="191" t="e">
        <f t="shared" si="40"/>
        <v>#N/A</v>
      </c>
      <c r="S485" s="191" t="e">
        <f t="shared" si="43"/>
        <v>#N/A</v>
      </c>
      <c r="T485" s="192" t="e">
        <f>VLOOKUP(D485,'PC Receitas'!$N$4:$O$14,2,FALSE)</f>
        <v>#N/A</v>
      </c>
    </row>
    <row r="486" spans="3:20" ht="19.5" customHeight="1" thickTop="1" thickBot="1" x14ac:dyDescent="0.25">
      <c r="C486" s="58"/>
      <c r="D486" s="58"/>
      <c r="E486" s="58"/>
      <c r="F486" s="58"/>
      <c r="G486" s="58"/>
      <c r="H486" s="58"/>
      <c r="I486" s="59"/>
      <c r="J486" s="60"/>
      <c r="K486" s="57">
        <f t="shared" ca="1" si="42"/>
        <v>167800</v>
      </c>
      <c r="P486" s="188" t="e">
        <f t="shared" si="41"/>
        <v>#N/A</v>
      </c>
      <c r="Q486" s="191" t="e">
        <f t="shared" si="39"/>
        <v>#N/A</v>
      </c>
      <c r="R486" s="191" t="e">
        <f t="shared" si="40"/>
        <v>#N/A</v>
      </c>
      <c r="S486" s="191" t="e">
        <f t="shared" si="43"/>
        <v>#N/A</v>
      </c>
      <c r="T486" s="192" t="e">
        <f>VLOOKUP(D486,'PC Receitas'!$N$4:$O$14,2,FALSE)</f>
        <v>#N/A</v>
      </c>
    </row>
    <row r="487" spans="3:20" ht="19.5" customHeight="1" thickTop="1" thickBot="1" x14ac:dyDescent="0.25">
      <c r="C487" s="58"/>
      <c r="D487" s="58"/>
      <c r="E487" s="58"/>
      <c r="F487" s="58"/>
      <c r="G487" s="58"/>
      <c r="H487" s="58"/>
      <c r="I487" s="59"/>
      <c r="J487" s="60"/>
      <c r="K487" s="57">
        <f t="shared" ca="1" si="42"/>
        <v>167800</v>
      </c>
      <c r="P487" s="188" t="e">
        <f t="shared" si="41"/>
        <v>#N/A</v>
      </c>
      <c r="Q487" s="191" t="e">
        <f t="shared" si="39"/>
        <v>#N/A</v>
      </c>
      <c r="R487" s="191" t="e">
        <f t="shared" si="40"/>
        <v>#N/A</v>
      </c>
      <c r="S487" s="191" t="e">
        <f t="shared" si="43"/>
        <v>#N/A</v>
      </c>
      <c r="T487" s="192" t="e">
        <f>VLOOKUP(D487,'PC Receitas'!$N$4:$O$14,2,FALSE)</f>
        <v>#N/A</v>
      </c>
    </row>
    <row r="488" spans="3:20" ht="19.5" customHeight="1" thickTop="1" thickBot="1" x14ac:dyDescent="0.25">
      <c r="C488" s="58"/>
      <c r="D488" s="58"/>
      <c r="E488" s="58"/>
      <c r="F488" s="58"/>
      <c r="G488" s="58"/>
      <c r="H488" s="58"/>
      <c r="I488" s="59"/>
      <c r="J488" s="60"/>
      <c r="K488" s="57">
        <f t="shared" ca="1" si="42"/>
        <v>167800</v>
      </c>
      <c r="P488" s="188" t="e">
        <f t="shared" si="41"/>
        <v>#N/A</v>
      </c>
      <c r="Q488" s="191" t="e">
        <f t="shared" si="39"/>
        <v>#N/A</v>
      </c>
      <c r="R488" s="191" t="e">
        <f t="shared" si="40"/>
        <v>#N/A</v>
      </c>
      <c r="S488" s="191" t="e">
        <f t="shared" si="43"/>
        <v>#N/A</v>
      </c>
      <c r="T488" s="192" t="e">
        <f>VLOOKUP(D488,'PC Receitas'!$N$4:$O$14,2,FALSE)</f>
        <v>#N/A</v>
      </c>
    </row>
    <row r="489" spans="3:20" ht="19.5" customHeight="1" thickTop="1" thickBot="1" x14ac:dyDescent="0.25">
      <c r="C489" s="58"/>
      <c r="D489" s="58"/>
      <c r="E489" s="58"/>
      <c r="F489" s="58"/>
      <c r="G489" s="58"/>
      <c r="H489" s="58"/>
      <c r="I489" s="59"/>
      <c r="J489" s="60"/>
      <c r="K489" s="57">
        <f t="shared" ca="1" si="42"/>
        <v>167800</v>
      </c>
      <c r="P489" s="188" t="e">
        <f t="shared" si="41"/>
        <v>#N/A</v>
      </c>
      <c r="Q489" s="191" t="e">
        <f t="shared" si="39"/>
        <v>#N/A</v>
      </c>
      <c r="R489" s="191" t="e">
        <f t="shared" si="40"/>
        <v>#N/A</v>
      </c>
      <c r="S489" s="191" t="e">
        <f t="shared" si="43"/>
        <v>#N/A</v>
      </c>
      <c r="T489" s="192" t="e">
        <f>VLOOKUP(D489,'PC Receitas'!$N$4:$O$14,2,FALSE)</f>
        <v>#N/A</v>
      </c>
    </row>
    <row r="490" spans="3:20" ht="19.5" customHeight="1" thickTop="1" thickBot="1" x14ac:dyDescent="0.25">
      <c r="C490" s="58"/>
      <c r="D490" s="58"/>
      <c r="E490" s="58"/>
      <c r="F490" s="58"/>
      <c r="G490" s="58"/>
      <c r="H490" s="58"/>
      <c r="I490" s="59"/>
      <c r="J490" s="60"/>
      <c r="K490" s="57">
        <f t="shared" ca="1" si="42"/>
        <v>167800</v>
      </c>
      <c r="P490" s="188" t="e">
        <f t="shared" si="41"/>
        <v>#N/A</v>
      </c>
      <c r="Q490" s="191" t="e">
        <f t="shared" si="39"/>
        <v>#N/A</v>
      </c>
      <c r="R490" s="191" t="e">
        <f t="shared" si="40"/>
        <v>#N/A</v>
      </c>
      <c r="S490" s="191" t="e">
        <f t="shared" si="43"/>
        <v>#N/A</v>
      </c>
      <c r="T490" s="192" t="e">
        <f>VLOOKUP(D490,'PC Receitas'!$N$4:$O$14,2,FALSE)</f>
        <v>#N/A</v>
      </c>
    </row>
    <row r="491" spans="3:20" ht="19.5" customHeight="1" thickTop="1" thickBot="1" x14ac:dyDescent="0.25">
      <c r="C491" s="58"/>
      <c r="D491" s="58"/>
      <c r="E491" s="58"/>
      <c r="F491" s="58"/>
      <c r="G491" s="58"/>
      <c r="H491" s="58"/>
      <c r="I491" s="59"/>
      <c r="J491" s="60"/>
      <c r="K491" s="57">
        <f t="shared" ca="1" si="42"/>
        <v>167800</v>
      </c>
      <c r="P491" s="188" t="e">
        <f t="shared" si="41"/>
        <v>#N/A</v>
      </c>
      <c r="Q491" s="191" t="e">
        <f t="shared" si="39"/>
        <v>#N/A</v>
      </c>
      <c r="R491" s="191" t="e">
        <f t="shared" si="40"/>
        <v>#N/A</v>
      </c>
      <c r="S491" s="191" t="e">
        <f t="shared" si="43"/>
        <v>#N/A</v>
      </c>
      <c r="T491" s="192" t="e">
        <f>VLOOKUP(D491,'PC Receitas'!$N$4:$O$14,2,FALSE)</f>
        <v>#N/A</v>
      </c>
    </row>
    <row r="492" spans="3:20" ht="19.5" customHeight="1" thickTop="1" thickBot="1" x14ac:dyDescent="0.25">
      <c r="C492" s="58"/>
      <c r="D492" s="58"/>
      <c r="E492" s="58"/>
      <c r="F492" s="58"/>
      <c r="G492" s="58"/>
      <c r="H492" s="58"/>
      <c r="I492" s="59"/>
      <c r="J492" s="60"/>
      <c r="K492" s="57">
        <f t="shared" ca="1" si="42"/>
        <v>167800</v>
      </c>
      <c r="P492" s="188" t="e">
        <f t="shared" si="41"/>
        <v>#N/A</v>
      </c>
      <c r="Q492" s="191" t="e">
        <f t="shared" si="39"/>
        <v>#N/A</v>
      </c>
      <c r="R492" s="191" t="e">
        <f t="shared" si="40"/>
        <v>#N/A</v>
      </c>
      <c r="S492" s="191" t="e">
        <f t="shared" si="43"/>
        <v>#N/A</v>
      </c>
      <c r="T492" s="192" t="e">
        <f>VLOOKUP(D492,'PC Receitas'!$N$4:$O$14,2,FALSE)</f>
        <v>#N/A</v>
      </c>
    </row>
    <row r="493" spans="3:20" ht="19.5" customHeight="1" thickTop="1" thickBot="1" x14ac:dyDescent="0.25">
      <c r="C493" s="58"/>
      <c r="D493" s="58"/>
      <c r="E493" s="58"/>
      <c r="F493" s="58"/>
      <c r="G493" s="58"/>
      <c r="H493" s="58"/>
      <c r="I493" s="59"/>
      <c r="J493" s="60"/>
      <c r="K493" s="57">
        <f t="shared" ca="1" si="42"/>
        <v>167800</v>
      </c>
      <c r="P493" s="188" t="e">
        <f t="shared" si="41"/>
        <v>#N/A</v>
      </c>
      <c r="Q493" s="191" t="e">
        <f t="shared" si="39"/>
        <v>#N/A</v>
      </c>
      <c r="R493" s="191" t="e">
        <f t="shared" si="40"/>
        <v>#N/A</v>
      </c>
      <c r="S493" s="191" t="e">
        <f t="shared" si="43"/>
        <v>#N/A</v>
      </c>
      <c r="T493" s="192" t="e">
        <f>VLOOKUP(D493,'PC Receitas'!$N$4:$O$14,2,FALSE)</f>
        <v>#N/A</v>
      </c>
    </row>
    <row r="494" spans="3:20" ht="19.5" customHeight="1" thickTop="1" thickBot="1" x14ac:dyDescent="0.25">
      <c r="C494" s="58"/>
      <c r="D494" s="58"/>
      <c r="E494" s="58"/>
      <c r="F494" s="58"/>
      <c r="G494" s="58"/>
      <c r="H494" s="58"/>
      <c r="I494" s="59"/>
      <c r="J494" s="60"/>
      <c r="K494" s="57">
        <f t="shared" ca="1" si="42"/>
        <v>167800</v>
      </c>
      <c r="P494" s="188" t="e">
        <f t="shared" si="41"/>
        <v>#N/A</v>
      </c>
      <c r="Q494" s="191" t="e">
        <f t="shared" si="39"/>
        <v>#N/A</v>
      </c>
      <c r="R494" s="191" t="e">
        <f t="shared" si="40"/>
        <v>#N/A</v>
      </c>
      <c r="S494" s="191" t="e">
        <f t="shared" si="43"/>
        <v>#N/A</v>
      </c>
      <c r="T494" s="192" t="e">
        <f>VLOOKUP(D494,'PC Receitas'!$N$4:$O$14,2,FALSE)</f>
        <v>#N/A</v>
      </c>
    </row>
    <row r="495" spans="3:20" ht="19.5" customHeight="1" thickTop="1" thickBot="1" x14ac:dyDescent="0.25">
      <c r="C495" s="58"/>
      <c r="D495" s="58"/>
      <c r="E495" s="58"/>
      <c r="F495" s="58"/>
      <c r="G495" s="58"/>
      <c r="H495" s="58"/>
      <c r="I495" s="59"/>
      <c r="J495" s="60"/>
      <c r="K495" s="57">
        <f t="shared" ca="1" si="42"/>
        <v>167800</v>
      </c>
      <c r="P495" s="188" t="e">
        <f t="shared" si="41"/>
        <v>#N/A</v>
      </c>
      <c r="Q495" s="191" t="e">
        <f t="shared" si="39"/>
        <v>#N/A</v>
      </c>
      <c r="R495" s="191" t="e">
        <f t="shared" si="40"/>
        <v>#N/A</v>
      </c>
      <c r="S495" s="191" t="e">
        <f t="shared" si="43"/>
        <v>#N/A</v>
      </c>
      <c r="T495" s="192" t="e">
        <f>VLOOKUP(D495,'PC Receitas'!$N$4:$O$14,2,FALSE)</f>
        <v>#N/A</v>
      </c>
    </row>
    <row r="496" spans="3:20" ht="19.5" customHeight="1" thickTop="1" thickBot="1" x14ac:dyDescent="0.25">
      <c r="C496" s="58"/>
      <c r="D496" s="58"/>
      <c r="E496" s="58"/>
      <c r="F496" s="58"/>
      <c r="G496" s="58"/>
      <c r="H496" s="58"/>
      <c r="I496" s="59"/>
      <c r="J496" s="60"/>
      <c r="K496" s="57">
        <f t="shared" ca="1" si="42"/>
        <v>167800</v>
      </c>
      <c r="P496" s="188" t="e">
        <f t="shared" si="41"/>
        <v>#N/A</v>
      </c>
      <c r="Q496" s="191" t="e">
        <f t="shared" si="39"/>
        <v>#N/A</v>
      </c>
      <c r="R496" s="191" t="e">
        <f t="shared" si="40"/>
        <v>#N/A</v>
      </c>
      <c r="S496" s="191" t="e">
        <f t="shared" si="43"/>
        <v>#N/A</v>
      </c>
      <c r="T496" s="192" t="e">
        <f>VLOOKUP(D496,'PC Receitas'!$N$4:$O$14,2,FALSE)</f>
        <v>#N/A</v>
      </c>
    </row>
    <row r="497" spans="3:20" ht="19.5" customHeight="1" thickTop="1" thickBot="1" x14ac:dyDescent="0.25">
      <c r="C497" s="58"/>
      <c r="D497" s="58"/>
      <c r="E497" s="58"/>
      <c r="F497" s="58"/>
      <c r="G497" s="58"/>
      <c r="H497" s="58"/>
      <c r="I497" s="59"/>
      <c r="J497" s="60"/>
      <c r="K497" s="57">
        <f t="shared" ca="1" si="42"/>
        <v>167800</v>
      </c>
      <c r="P497" s="188" t="e">
        <f t="shared" si="41"/>
        <v>#N/A</v>
      </c>
      <c r="Q497" s="191" t="e">
        <f t="shared" si="39"/>
        <v>#N/A</v>
      </c>
      <c r="R497" s="191" t="e">
        <f t="shared" si="40"/>
        <v>#N/A</v>
      </c>
      <c r="S497" s="191" t="e">
        <f t="shared" si="43"/>
        <v>#N/A</v>
      </c>
      <c r="T497" s="192" t="e">
        <f>VLOOKUP(D497,'PC Receitas'!$N$4:$O$14,2,FALSE)</f>
        <v>#N/A</v>
      </c>
    </row>
    <row r="498" spans="3:20" ht="19.5" customHeight="1" thickTop="1" thickBot="1" x14ac:dyDescent="0.25">
      <c r="C498" s="58"/>
      <c r="D498" s="58"/>
      <c r="E498" s="58"/>
      <c r="F498" s="58"/>
      <c r="G498" s="58"/>
      <c r="H498" s="58"/>
      <c r="I498" s="59"/>
      <c r="J498" s="60"/>
      <c r="K498" s="57">
        <f t="shared" ca="1" si="42"/>
        <v>167800</v>
      </c>
      <c r="P498" s="188" t="e">
        <f t="shared" si="41"/>
        <v>#N/A</v>
      </c>
      <c r="Q498" s="191" t="e">
        <f t="shared" si="39"/>
        <v>#N/A</v>
      </c>
      <c r="R498" s="191" t="e">
        <f t="shared" si="40"/>
        <v>#N/A</v>
      </c>
      <c r="S498" s="191" t="e">
        <f t="shared" si="43"/>
        <v>#N/A</v>
      </c>
      <c r="T498" s="192" t="e">
        <f>VLOOKUP(D498,'PC Receitas'!$N$4:$O$14,2,FALSE)</f>
        <v>#N/A</v>
      </c>
    </row>
    <row r="499" spans="3:20" ht="19.5" customHeight="1" thickTop="1" thickBot="1" x14ac:dyDescent="0.25">
      <c r="C499" s="58"/>
      <c r="D499" s="58"/>
      <c r="E499" s="58"/>
      <c r="F499" s="58"/>
      <c r="G499" s="58"/>
      <c r="H499" s="58"/>
      <c r="I499" s="59"/>
      <c r="J499" s="60"/>
      <c r="K499" s="57">
        <f t="shared" ca="1" si="42"/>
        <v>167800</v>
      </c>
      <c r="P499" s="188" t="e">
        <f t="shared" si="41"/>
        <v>#N/A</v>
      </c>
      <c r="Q499" s="191" t="e">
        <f t="shared" si="39"/>
        <v>#N/A</v>
      </c>
      <c r="R499" s="191" t="e">
        <f t="shared" si="40"/>
        <v>#N/A</v>
      </c>
      <c r="S499" s="191" t="e">
        <f t="shared" si="43"/>
        <v>#N/A</v>
      </c>
      <c r="T499" s="192" t="e">
        <f>VLOOKUP(D499,'PC Receitas'!$N$4:$O$14,2,FALSE)</f>
        <v>#N/A</v>
      </c>
    </row>
    <row r="500" spans="3:20" ht="19.5" customHeight="1" thickTop="1" thickBot="1" x14ac:dyDescent="0.25">
      <c r="C500" s="58"/>
      <c r="D500" s="58"/>
      <c r="E500" s="58"/>
      <c r="F500" s="58"/>
      <c r="G500" s="58"/>
      <c r="H500" s="58"/>
      <c r="I500" s="59"/>
      <c r="J500" s="60"/>
      <c r="K500" s="57">
        <f t="shared" ca="1" si="42"/>
        <v>167800</v>
      </c>
      <c r="P500" s="188" t="e">
        <f t="shared" si="41"/>
        <v>#N/A</v>
      </c>
      <c r="Q500" s="191" t="e">
        <f t="shared" si="39"/>
        <v>#N/A</v>
      </c>
      <c r="R500" s="191" t="e">
        <f t="shared" si="40"/>
        <v>#N/A</v>
      </c>
      <c r="S500" s="191" t="e">
        <f t="shared" si="43"/>
        <v>#N/A</v>
      </c>
      <c r="T500" s="192" t="e">
        <f>VLOOKUP(D500,'PC Receitas'!$N$4:$O$14,2,FALSE)</f>
        <v>#N/A</v>
      </c>
    </row>
    <row r="501" spans="3:20" ht="19.5" customHeight="1" thickTop="1" thickBot="1" x14ac:dyDescent="0.25">
      <c r="C501" s="58"/>
      <c r="D501" s="58"/>
      <c r="E501" s="58"/>
      <c r="F501" s="58"/>
      <c r="G501" s="58"/>
      <c r="H501" s="58"/>
      <c r="I501" s="59"/>
      <c r="J501" s="60"/>
      <c r="K501" s="57">
        <f t="shared" ca="1" si="42"/>
        <v>167800</v>
      </c>
      <c r="P501" s="188" t="e">
        <f t="shared" si="41"/>
        <v>#N/A</v>
      </c>
      <c r="Q501" s="191" t="e">
        <f t="shared" si="39"/>
        <v>#N/A</v>
      </c>
      <c r="R501" s="191" t="e">
        <f t="shared" si="40"/>
        <v>#N/A</v>
      </c>
      <c r="S501" s="191" t="e">
        <f t="shared" si="43"/>
        <v>#N/A</v>
      </c>
      <c r="T501" s="192" t="e">
        <f>VLOOKUP(D501,'PC Receitas'!$N$4:$O$14,2,FALSE)</f>
        <v>#N/A</v>
      </c>
    </row>
    <row r="502" spans="3:20" ht="19.5" customHeight="1" thickTop="1" thickBot="1" x14ac:dyDescent="0.25">
      <c r="C502" s="58"/>
      <c r="D502" s="58"/>
      <c r="E502" s="58"/>
      <c r="F502" s="58"/>
      <c r="G502" s="58"/>
      <c r="H502" s="58"/>
      <c r="I502" s="59"/>
      <c r="J502" s="60"/>
      <c r="K502" s="57">
        <f t="shared" ca="1" si="42"/>
        <v>167800</v>
      </c>
      <c r="P502" s="188" t="e">
        <f t="shared" si="41"/>
        <v>#N/A</v>
      </c>
      <c r="Q502" s="191" t="e">
        <f t="shared" si="39"/>
        <v>#N/A</v>
      </c>
      <c r="R502" s="191" t="e">
        <f t="shared" si="40"/>
        <v>#N/A</v>
      </c>
      <c r="S502" s="191" t="e">
        <f t="shared" si="43"/>
        <v>#N/A</v>
      </c>
      <c r="T502" s="192" t="e">
        <f>VLOOKUP(D502,'PC Receitas'!$N$4:$O$14,2,FALSE)</f>
        <v>#N/A</v>
      </c>
    </row>
    <row r="503" spans="3:20" ht="19.5" customHeight="1" thickTop="1" thickBot="1" x14ac:dyDescent="0.25">
      <c r="C503" s="58"/>
      <c r="D503" s="58"/>
      <c r="E503" s="58"/>
      <c r="F503" s="58"/>
      <c r="G503" s="58"/>
      <c r="H503" s="58"/>
      <c r="I503" s="59"/>
      <c r="J503" s="60"/>
      <c r="K503" s="57">
        <f t="shared" ca="1" si="42"/>
        <v>167800</v>
      </c>
      <c r="P503" s="188" t="e">
        <f t="shared" si="41"/>
        <v>#N/A</v>
      </c>
      <c r="Q503" s="191" t="e">
        <f t="shared" si="39"/>
        <v>#N/A</v>
      </c>
      <c r="R503" s="191" t="e">
        <f t="shared" si="40"/>
        <v>#N/A</v>
      </c>
      <c r="S503" s="191" t="e">
        <f t="shared" si="43"/>
        <v>#N/A</v>
      </c>
      <c r="T503" s="192" t="e">
        <f>VLOOKUP(D503,'PC Receitas'!$N$4:$O$14,2,FALSE)</f>
        <v>#N/A</v>
      </c>
    </row>
    <row r="504" spans="3:20" ht="19.5" customHeight="1" thickTop="1" thickBot="1" x14ac:dyDescent="0.25">
      <c r="C504" s="58"/>
      <c r="D504" s="58"/>
      <c r="E504" s="58"/>
      <c r="F504" s="58"/>
      <c r="G504" s="58"/>
      <c r="H504" s="58"/>
      <c r="I504" s="59"/>
      <c r="J504" s="60"/>
      <c r="K504" s="57">
        <f t="shared" ca="1" si="42"/>
        <v>167800</v>
      </c>
      <c r="P504" s="188" t="e">
        <f t="shared" si="41"/>
        <v>#N/A</v>
      </c>
      <c r="Q504" s="191" t="e">
        <f t="shared" si="39"/>
        <v>#N/A</v>
      </c>
      <c r="R504" s="191" t="e">
        <f t="shared" si="40"/>
        <v>#N/A</v>
      </c>
      <c r="S504" s="191" t="e">
        <f t="shared" si="43"/>
        <v>#N/A</v>
      </c>
      <c r="T504" s="192" t="e">
        <f>VLOOKUP(D504,'PC Receitas'!$N$4:$O$14,2,FALSE)</f>
        <v>#N/A</v>
      </c>
    </row>
    <row r="505" spans="3:20" ht="19.5" customHeight="1" thickTop="1" thickBot="1" x14ac:dyDescent="0.25">
      <c r="C505" s="58"/>
      <c r="D505" s="58"/>
      <c r="E505" s="58"/>
      <c r="F505" s="58"/>
      <c r="G505" s="58"/>
      <c r="H505" s="58"/>
      <c r="I505" s="59"/>
      <c r="J505" s="60"/>
      <c r="K505" s="57">
        <f t="shared" ca="1" si="42"/>
        <v>167800</v>
      </c>
      <c r="P505" s="188" t="e">
        <f t="shared" si="41"/>
        <v>#N/A</v>
      </c>
      <c r="Q505" s="191" t="e">
        <f t="shared" si="39"/>
        <v>#N/A</v>
      </c>
      <c r="R505" s="191" t="e">
        <f t="shared" si="40"/>
        <v>#N/A</v>
      </c>
      <c r="S505" s="191" t="e">
        <f t="shared" si="43"/>
        <v>#N/A</v>
      </c>
      <c r="T505" s="192" t="e">
        <f>VLOOKUP(D505,'PC Receitas'!$N$4:$O$14,2,FALSE)</f>
        <v>#N/A</v>
      </c>
    </row>
    <row r="506" spans="3:20" ht="19.5" customHeight="1" thickTop="1" thickBot="1" x14ac:dyDescent="0.25">
      <c r="C506" s="58"/>
      <c r="D506" s="58"/>
      <c r="E506" s="58"/>
      <c r="F506" s="58"/>
      <c r="G506" s="58"/>
      <c r="H506" s="58"/>
      <c r="I506" s="59"/>
      <c r="J506" s="60"/>
      <c r="K506" s="57">
        <f t="shared" ca="1" si="42"/>
        <v>167800</v>
      </c>
      <c r="P506" s="188" t="e">
        <f t="shared" si="41"/>
        <v>#N/A</v>
      </c>
      <c r="Q506" s="191" t="e">
        <f t="shared" si="39"/>
        <v>#N/A</v>
      </c>
      <c r="R506" s="191" t="e">
        <f t="shared" si="40"/>
        <v>#N/A</v>
      </c>
      <c r="S506" s="191" t="e">
        <f t="shared" si="43"/>
        <v>#N/A</v>
      </c>
      <c r="T506" s="192" t="e">
        <f>VLOOKUP(D506,'PC Receitas'!$N$4:$O$14,2,FALSE)</f>
        <v>#N/A</v>
      </c>
    </row>
    <row r="507" spans="3:20" ht="19.5" customHeight="1" thickTop="1" thickBot="1" x14ac:dyDescent="0.25">
      <c r="C507" s="58"/>
      <c r="D507" s="58"/>
      <c r="E507" s="58"/>
      <c r="F507" s="58"/>
      <c r="G507" s="58"/>
      <c r="H507" s="58"/>
      <c r="I507" s="59"/>
      <c r="J507" s="60"/>
      <c r="K507" s="57">
        <f t="shared" ca="1" si="42"/>
        <v>167800</v>
      </c>
      <c r="P507" s="188" t="e">
        <f t="shared" si="41"/>
        <v>#N/A</v>
      </c>
      <c r="Q507" s="191" t="e">
        <f t="shared" si="39"/>
        <v>#N/A</v>
      </c>
      <c r="R507" s="191" t="e">
        <f t="shared" si="40"/>
        <v>#N/A</v>
      </c>
      <c r="S507" s="191" t="e">
        <f t="shared" si="43"/>
        <v>#N/A</v>
      </c>
      <c r="T507" s="192" t="e">
        <f>VLOOKUP(D507,'PC Receitas'!$N$4:$O$14,2,FALSE)</f>
        <v>#N/A</v>
      </c>
    </row>
    <row r="508" spans="3:20" ht="19.5" customHeight="1" thickTop="1" thickBot="1" x14ac:dyDescent="0.25">
      <c r="C508" s="58"/>
      <c r="D508" s="58"/>
      <c r="E508" s="58"/>
      <c r="F508" s="58"/>
      <c r="G508" s="58"/>
      <c r="H508" s="58"/>
      <c r="I508" s="59"/>
      <c r="J508" s="60"/>
      <c r="K508" s="57">
        <f t="shared" ca="1" si="42"/>
        <v>167800</v>
      </c>
      <c r="P508" s="188" t="e">
        <f t="shared" si="41"/>
        <v>#N/A</v>
      </c>
      <c r="Q508" s="191" t="e">
        <f t="shared" si="39"/>
        <v>#N/A</v>
      </c>
      <c r="R508" s="191" t="e">
        <f t="shared" si="40"/>
        <v>#N/A</v>
      </c>
      <c r="S508" s="191" t="e">
        <f t="shared" si="43"/>
        <v>#N/A</v>
      </c>
      <c r="T508" s="192" t="e">
        <f>VLOOKUP(D508,'PC Receitas'!$N$4:$O$14,2,FALSE)</f>
        <v>#N/A</v>
      </c>
    </row>
    <row r="509" spans="3:20" ht="19.5" customHeight="1" thickTop="1" thickBot="1" x14ac:dyDescent="0.25">
      <c r="C509" s="58"/>
      <c r="D509" s="58"/>
      <c r="E509" s="58"/>
      <c r="F509" s="58"/>
      <c r="G509" s="58"/>
      <c r="H509" s="58"/>
      <c r="I509" s="59"/>
      <c r="J509" s="60"/>
      <c r="K509" s="57">
        <f t="shared" ca="1" si="42"/>
        <v>167800</v>
      </c>
      <c r="P509" s="188" t="e">
        <f t="shared" si="41"/>
        <v>#N/A</v>
      </c>
      <c r="Q509" s="191" t="e">
        <f t="shared" si="39"/>
        <v>#N/A</v>
      </c>
      <c r="R509" s="191" t="e">
        <f t="shared" si="40"/>
        <v>#N/A</v>
      </c>
      <c r="S509" s="191" t="e">
        <f t="shared" si="43"/>
        <v>#N/A</v>
      </c>
      <c r="T509" s="192" t="e">
        <f>VLOOKUP(D509,'PC Receitas'!$N$4:$O$14,2,FALSE)</f>
        <v>#N/A</v>
      </c>
    </row>
    <row r="510" spans="3:20" ht="19.5" customHeight="1" thickTop="1" thickBot="1" x14ac:dyDescent="0.25">
      <c r="C510" s="58"/>
      <c r="D510" s="58"/>
      <c r="E510" s="58"/>
      <c r="F510" s="58"/>
      <c r="G510" s="58"/>
      <c r="H510" s="58"/>
      <c r="I510" s="59"/>
      <c r="J510" s="60"/>
      <c r="K510" s="57">
        <f t="shared" ca="1" si="42"/>
        <v>167800</v>
      </c>
      <c r="P510" s="188" t="e">
        <f t="shared" si="41"/>
        <v>#N/A</v>
      </c>
      <c r="Q510" s="191" t="e">
        <f t="shared" si="39"/>
        <v>#N/A</v>
      </c>
      <c r="R510" s="191" t="e">
        <f t="shared" si="40"/>
        <v>#N/A</v>
      </c>
      <c r="S510" s="191" t="e">
        <f t="shared" si="43"/>
        <v>#N/A</v>
      </c>
      <c r="T510" s="192" t="e">
        <f>VLOOKUP(D510,'PC Receitas'!$N$4:$O$14,2,FALSE)</f>
        <v>#N/A</v>
      </c>
    </row>
    <row r="511" spans="3:20" ht="19.5" customHeight="1" thickTop="1" thickBot="1" x14ac:dyDescent="0.25">
      <c r="C511" s="58"/>
      <c r="D511" s="58"/>
      <c r="E511" s="58"/>
      <c r="F511" s="58"/>
      <c r="G511" s="58"/>
      <c r="H511" s="58"/>
      <c r="I511" s="59"/>
      <c r="J511" s="60"/>
      <c r="K511" s="57">
        <f t="shared" ca="1" si="42"/>
        <v>167800</v>
      </c>
      <c r="P511" s="188" t="e">
        <f t="shared" si="41"/>
        <v>#N/A</v>
      </c>
      <c r="Q511" s="191" t="e">
        <f t="shared" si="39"/>
        <v>#N/A</v>
      </c>
      <c r="R511" s="191" t="e">
        <f t="shared" si="40"/>
        <v>#N/A</v>
      </c>
      <c r="S511" s="191" t="e">
        <f t="shared" si="43"/>
        <v>#N/A</v>
      </c>
      <c r="T511" s="192" t="e">
        <f>VLOOKUP(D511,'PC Receitas'!$N$4:$O$14,2,FALSE)</f>
        <v>#N/A</v>
      </c>
    </row>
    <row r="512" spans="3:20" ht="19.5" customHeight="1" thickTop="1" thickBot="1" x14ac:dyDescent="0.25">
      <c r="C512" s="58"/>
      <c r="D512" s="58"/>
      <c r="E512" s="58"/>
      <c r="F512" s="58"/>
      <c r="G512" s="58"/>
      <c r="H512" s="58"/>
      <c r="I512" s="59"/>
      <c r="J512" s="60"/>
      <c r="K512" s="57">
        <f t="shared" ca="1" si="42"/>
        <v>167800</v>
      </c>
      <c r="P512" s="188" t="e">
        <f t="shared" si="41"/>
        <v>#N/A</v>
      </c>
      <c r="Q512" s="191" t="e">
        <f t="shared" si="39"/>
        <v>#N/A</v>
      </c>
      <c r="R512" s="191" t="e">
        <f t="shared" si="40"/>
        <v>#N/A</v>
      </c>
      <c r="S512" s="191" t="e">
        <f t="shared" si="43"/>
        <v>#N/A</v>
      </c>
      <c r="T512" s="192" t="e">
        <f>VLOOKUP(D512,'PC Receitas'!$N$4:$O$14,2,FALSE)</f>
        <v>#N/A</v>
      </c>
    </row>
    <row r="513" spans="3:20" ht="19.5" customHeight="1" thickTop="1" thickBot="1" x14ac:dyDescent="0.25">
      <c r="C513" s="58"/>
      <c r="D513" s="58"/>
      <c r="E513" s="58"/>
      <c r="F513" s="58"/>
      <c r="G513" s="58"/>
      <c r="H513" s="58"/>
      <c r="I513" s="59"/>
      <c r="J513" s="60"/>
      <c r="K513" s="57">
        <f t="shared" ca="1" si="42"/>
        <v>167800</v>
      </c>
      <c r="P513" s="188" t="e">
        <f t="shared" si="41"/>
        <v>#N/A</v>
      </c>
      <c r="Q513" s="191" t="e">
        <f t="shared" si="39"/>
        <v>#N/A</v>
      </c>
      <c r="R513" s="191" t="e">
        <f t="shared" si="40"/>
        <v>#N/A</v>
      </c>
      <c r="S513" s="191" t="e">
        <f t="shared" si="43"/>
        <v>#N/A</v>
      </c>
      <c r="T513" s="192" t="e">
        <f>VLOOKUP(D513,'PC Receitas'!$N$4:$O$14,2,FALSE)</f>
        <v>#N/A</v>
      </c>
    </row>
    <row r="514" spans="3:20" ht="19.5" customHeight="1" thickTop="1" thickBot="1" x14ac:dyDescent="0.25">
      <c r="C514" s="58"/>
      <c r="D514" s="58"/>
      <c r="E514" s="58"/>
      <c r="F514" s="58"/>
      <c r="G514" s="58"/>
      <c r="H514" s="58"/>
      <c r="I514" s="59"/>
      <c r="J514" s="60"/>
      <c r="K514" s="57">
        <f t="shared" ca="1" si="42"/>
        <v>167800</v>
      </c>
      <c r="P514" s="188" t="e">
        <f t="shared" si="41"/>
        <v>#N/A</v>
      </c>
      <c r="Q514" s="191" t="e">
        <f t="shared" si="39"/>
        <v>#N/A</v>
      </c>
      <c r="R514" s="191" t="e">
        <f t="shared" si="40"/>
        <v>#N/A</v>
      </c>
      <c r="S514" s="191" t="e">
        <f t="shared" si="43"/>
        <v>#N/A</v>
      </c>
      <c r="T514" s="192" t="e">
        <f>VLOOKUP(D514,'PC Receitas'!$N$4:$O$14,2,FALSE)</f>
        <v>#N/A</v>
      </c>
    </row>
    <row r="515" spans="3:20" ht="19.5" customHeight="1" thickTop="1" thickBot="1" x14ac:dyDescent="0.25">
      <c r="C515" s="58"/>
      <c r="D515" s="58"/>
      <c r="E515" s="58"/>
      <c r="F515" s="58"/>
      <c r="G515" s="58"/>
      <c r="H515" s="58"/>
      <c r="I515" s="59"/>
      <c r="J515" s="60"/>
      <c r="K515" s="57">
        <f t="shared" ca="1" si="42"/>
        <v>167800</v>
      </c>
      <c r="P515" s="188" t="e">
        <f t="shared" si="41"/>
        <v>#N/A</v>
      </c>
      <c r="Q515" s="191" t="e">
        <f t="shared" si="39"/>
        <v>#N/A</v>
      </c>
      <c r="R515" s="191" t="e">
        <f t="shared" si="40"/>
        <v>#N/A</v>
      </c>
      <c r="S515" s="191" t="e">
        <f t="shared" si="43"/>
        <v>#N/A</v>
      </c>
      <c r="T515" s="192" t="e">
        <f>VLOOKUP(D515,'PC Receitas'!$N$4:$O$14,2,FALSE)</f>
        <v>#N/A</v>
      </c>
    </row>
    <row r="516" spans="3:20" ht="19.5" customHeight="1" thickTop="1" thickBot="1" x14ac:dyDescent="0.25">
      <c r="C516" s="58"/>
      <c r="D516" s="58"/>
      <c r="E516" s="58"/>
      <c r="F516" s="58"/>
      <c r="G516" s="58"/>
      <c r="H516" s="58"/>
      <c r="I516" s="59"/>
      <c r="J516" s="60"/>
      <c r="K516" s="57">
        <f t="shared" ca="1" si="42"/>
        <v>167800</v>
      </c>
      <c r="P516" s="188" t="e">
        <f t="shared" si="41"/>
        <v>#N/A</v>
      </c>
      <c r="Q516" s="191" t="e">
        <f t="shared" si="39"/>
        <v>#N/A</v>
      </c>
      <c r="R516" s="191" t="e">
        <f t="shared" si="40"/>
        <v>#N/A</v>
      </c>
      <c r="S516" s="191" t="e">
        <f t="shared" si="43"/>
        <v>#N/A</v>
      </c>
      <c r="T516" s="192" t="e">
        <f>VLOOKUP(D516,'PC Receitas'!$N$4:$O$14,2,FALSE)</f>
        <v>#N/A</v>
      </c>
    </row>
    <row r="517" spans="3:20" ht="19.5" customHeight="1" thickTop="1" thickBot="1" x14ac:dyDescent="0.25">
      <c r="C517" s="58"/>
      <c r="D517" s="58"/>
      <c r="E517" s="58"/>
      <c r="F517" s="58"/>
      <c r="G517" s="58"/>
      <c r="H517" s="58"/>
      <c r="I517" s="59"/>
      <c r="J517" s="60"/>
      <c r="K517" s="57">
        <f t="shared" ca="1" si="42"/>
        <v>167800</v>
      </c>
      <c r="P517" s="188" t="e">
        <f t="shared" si="41"/>
        <v>#N/A</v>
      </c>
      <c r="Q517" s="191" t="e">
        <f t="shared" si="39"/>
        <v>#N/A</v>
      </c>
      <c r="R517" s="191" t="e">
        <f t="shared" si="40"/>
        <v>#N/A</v>
      </c>
      <c r="S517" s="191" t="e">
        <f t="shared" si="43"/>
        <v>#N/A</v>
      </c>
      <c r="T517" s="192" t="e">
        <f>VLOOKUP(D517,'PC Receitas'!$N$4:$O$14,2,FALSE)</f>
        <v>#N/A</v>
      </c>
    </row>
    <row r="518" spans="3:20" ht="19.5" customHeight="1" thickTop="1" thickBot="1" x14ac:dyDescent="0.25">
      <c r="C518" s="58"/>
      <c r="D518" s="58"/>
      <c r="E518" s="58"/>
      <c r="F518" s="58"/>
      <c r="G518" s="58"/>
      <c r="H518" s="58"/>
      <c r="I518" s="59"/>
      <c r="J518" s="60"/>
      <c r="K518" s="57">
        <f t="shared" ca="1" si="42"/>
        <v>167800</v>
      </c>
      <c r="P518" s="188" t="e">
        <f t="shared" si="41"/>
        <v>#N/A</v>
      </c>
      <c r="Q518" s="191" t="e">
        <f t="shared" ref="Q518:Q581" si="44">IF(T518="Despesas_de_Moradia","Despesa",IF(T518="Despesas_com_Alimentacao","Despesa",IF(T518="Despesas_com_Saude","Despesa","")))</f>
        <v>#N/A</v>
      </c>
      <c r="R518" s="191" t="e">
        <f t="shared" ref="R518:R581" si="45">IF(T518="Renda_Familiar","Receita",IF(T518="Receitas_com_Aplicacoes_Financeiras","Receita",IF(T518="Outras_Receitas","Receita","")))</f>
        <v>#N/A</v>
      </c>
      <c r="S518" s="191" t="e">
        <f t="shared" si="43"/>
        <v>#N/A</v>
      </c>
      <c r="T518" s="192" t="e">
        <f>VLOOKUP(D518,'PC Receitas'!$N$4:$O$14,2,FALSE)</f>
        <v>#N/A</v>
      </c>
    </row>
    <row r="519" spans="3:20" ht="19.5" customHeight="1" thickTop="1" thickBot="1" x14ac:dyDescent="0.25">
      <c r="C519" s="58"/>
      <c r="D519" s="58"/>
      <c r="E519" s="58"/>
      <c r="F519" s="58"/>
      <c r="G519" s="58"/>
      <c r="H519" s="58"/>
      <c r="I519" s="59"/>
      <c r="J519" s="60"/>
      <c r="K519" s="57">
        <f t="shared" ca="1" si="42"/>
        <v>167800</v>
      </c>
      <c r="P519" s="188" t="e">
        <f t="shared" si="41"/>
        <v>#N/A</v>
      </c>
      <c r="Q519" s="191" t="e">
        <f t="shared" si="44"/>
        <v>#N/A</v>
      </c>
      <c r="R519" s="191" t="e">
        <f t="shared" si="45"/>
        <v>#N/A</v>
      </c>
      <c r="S519" s="191" t="e">
        <f t="shared" si="43"/>
        <v>#N/A</v>
      </c>
      <c r="T519" s="192" t="e">
        <f>VLOOKUP(D519,'PC Receitas'!$N$4:$O$14,2,FALSE)</f>
        <v>#N/A</v>
      </c>
    </row>
    <row r="520" spans="3:20" ht="19.5" customHeight="1" thickTop="1" thickBot="1" x14ac:dyDescent="0.25">
      <c r="C520" s="58"/>
      <c r="D520" s="58"/>
      <c r="E520" s="58"/>
      <c r="F520" s="58"/>
      <c r="G520" s="58"/>
      <c r="H520" s="58"/>
      <c r="I520" s="59"/>
      <c r="J520" s="60"/>
      <c r="K520" s="57">
        <f t="shared" ca="1" si="42"/>
        <v>167800</v>
      </c>
      <c r="P520" s="188" t="e">
        <f t="shared" si="41"/>
        <v>#N/A</v>
      </c>
      <c r="Q520" s="191" t="e">
        <f t="shared" si="44"/>
        <v>#N/A</v>
      </c>
      <c r="R520" s="191" t="e">
        <f t="shared" si="45"/>
        <v>#N/A</v>
      </c>
      <c r="S520" s="191" t="e">
        <f t="shared" si="43"/>
        <v>#N/A</v>
      </c>
      <c r="T520" s="192" t="e">
        <f>VLOOKUP(D520,'PC Receitas'!$N$4:$O$14,2,FALSE)</f>
        <v>#N/A</v>
      </c>
    </row>
    <row r="521" spans="3:20" ht="19.5" customHeight="1" thickTop="1" thickBot="1" x14ac:dyDescent="0.25">
      <c r="C521" s="58"/>
      <c r="D521" s="58"/>
      <c r="E521" s="58"/>
      <c r="F521" s="58"/>
      <c r="G521" s="58"/>
      <c r="H521" s="58"/>
      <c r="I521" s="59"/>
      <c r="J521" s="60"/>
      <c r="K521" s="57">
        <f t="shared" ca="1" si="42"/>
        <v>167800</v>
      </c>
      <c r="P521" s="188" t="e">
        <f t="shared" si="41"/>
        <v>#N/A</v>
      </c>
      <c r="Q521" s="191" t="e">
        <f t="shared" si="44"/>
        <v>#N/A</v>
      </c>
      <c r="R521" s="191" t="e">
        <f t="shared" si="45"/>
        <v>#N/A</v>
      </c>
      <c r="S521" s="191" t="e">
        <f t="shared" si="43"/>
        <v>#N/A</v>
      </c>
      <c r="T521" s="192" t="e">
        <f>VLOOKUP(D521,'PC Receitas'!$N$4:$O$14,2,FALSE)</f>
        <v>#N/A</v>
      </c>
    </row>
    <row r="522" spans="3:20" ht="19.5" customHeight="1" thickTop="1" thickBot="1" x14ac:dyDescent="0.25">
      <c r="C522" s="58"/>
      <c r="D522" s="58"/>
      <c r="E522" s="58"/>
      <c r="F522" s="58"/>
      <c r="G522" s="58"/>
      <c r="H522" s="58"/>
      <c r="I522" s="59"/>
      <c r="J522" s="60"/>
      <c r="K522" s="57">
        <f t="shared" ca="1" si="42"/>
        <v>167800</v>
      </c>
      <c r="P522" s="188" t="e">
        <f t="shared" si="41"/>
        <v>#N/A</v>
      </c>
      <c r="Q522" s="191" t="e">
        <f t="shared" si="44"/>
        <v>#N/A</v>
      </c>
      <c r="R522" s="191" t="e">
        <f t="shared" si="45"/>
        <v>#N/A</v>
      </c>
      <c r="S522" s="191" t="e">
        <f t="shared" si="43"/>
        <v>#N/A</v>
      </c>
      <c r="T522" s="192" t="e">
        <f>VLOOKUP(D522,'PC Receitas'!$N$4:$O$14,2,FALSE)</f>
        <v>#N/A</v>
      </c>
    </row>
    <row r="523" spans="3:20" ht="19.5" customHeight="1" thickTop="1" thickBot="1" x14ac:dyDescent="0.25">
      <c r="C523" s="58"/>
      <c r="D523" s="58"/>
      <c r="E523" s="58"/>
      <c r="F523" s="58"/>
      <c r="G523" s="58"/>
      <c r="H523" s="58"/>
      <c r="I523" s="59"/>
      <c r="J523" s="60"/>
      <c r="K523" s="57">
        <f t="shared" ca="1" si="42"/>
        <v>167800</v>
      </c>
      <c r="P523" s="188" t="e">
        <f t="shared" si="41"/>
        <v>#N/A</v>
      </c>
      <c r="Q523" s="191" t="e">
        <f t="shared" si="44"/>
        <v>#N/A</v>
      </c>
      <c r="R523" s="191" t="e">
        <f t="shared" si="45"/>
        <v>#N/A</v>
      </c>
      <c r="S523" s="191" t="e">
        <f t="shared" si="43"/>
        <v>#N/A</v>
      </c>
      <c r="T523" s="192" t="e">
        <f>VLOOKUP(D523,'PC Receitas'!$N$4:$O$14,2,FALSE)</f>
        <v>#N/A</v>
      </c>
    </row>
    <row r="524" spans="3:20" ht="19.5" customHeight="1" thickTop="1" thickBot="1" x14ac:dyDescent="0.25">
      <c r="C524" s="58"/>
      <c r="D524" s="58"/>
      <c r="E524" s="58"/>
      <c r="F524" s="58"/>
      <c r="G524" s="58"/>
      <c r="H524" s="58"/>
      <c r="I524" s="59"/>
      <c r="J524" s="60"/>
      <c r="K524" s="57">
        <f t="shared" ca="1" si="42"/>
        <v>167800</v>
      </c>
      <c r="P524" s="188" t="e">
        <f t="shared" si="41"/>
        <v>#N/A</v>
      </c>
      <c r="Q524" s="191" t="e">
        <f t="shared" si="44"/>
        <v>#N/A</v>
      </c>
      <c r="R524" s="191" t="e">
        <f t="shared" si="45"/>
        <v>#N/A</v>
      </c>
      <c r="S524" s="191" t="e">
        <f t="shared" si="43"/>
        <v>#N/A</v>
      </c>
      <c r="T524" s="192" t="e">
        <f>VLOOKUP(D524,'PC Receitas'!$N$4:$O$14,2,FALSE)</f>
        <v>#N/A</v>
      </c>
    </row>
    <row r="525" spans="3:20" ht="19.5" customHeight="1" thickTop="1" thickBot="1" x14ac:dyDescent="0.25">
      <c r="C525" s="58"/>
      <c r="D525" s="58"/>
      <c r="E525" s="58"/>
      <c r="F525" s="58"/>
      <c r="G525" s="58"/>
      <c r="H525" s="58"/>
      <c r="I525" s="59"/>
      <c r="J525" s="60"/>
      <c r="K525" s="57">
        <f t="shared" ca="1" si="42"/>
        <v>167800</v>
      </c>
      <c r="P525" s="188" t="e">
        <f t="shared" si="41"/>
        <v>#N/A</v>
      </c>
      <c r="Q525" s="191" t="e">
        <f t="shared" si="44"/>
        <v>#N/A</v>
      </c>
      <c r="R525" s="191" t="e">
        <f t="shared" si="45"/>
        <v>#N/A</v>
      </c>
      <c r="S525" s="191" t="e">
        <f t="shared" si="43"/>
        <v>#N/A</v>
      </c>
      <c r="T525" s="192" t="e">
        <f>VLOOKUP(D525,'PC Receitas'!$N$4:$O$14,2,FALSE)</f>
        <v>#N/A</v>
      </c>
    </row>
    <row r="526" spans="3:20" ht="19.5" customHeight="1" thickTop="1" thickBot="1" x14ac:dyDescent="0.25">
      <c r="C526" s="58"/>
      <c r="D526" s="58"/>
      <c r="E526" s="58"/>
      <c r="F526" s="58"/>
      <c r="G526" s="58"/>
      <c r="H526" s="58"/>
      <c r="I526" s="59"/>
      <c r="J526" s="60"/>
      <c r="K526" s="57">
        <f t="shared" ca="1" si="42"/>
        <v>167800</v>
      </c>
      <c r="P526" s="188" t="e">
        <f t="shared" si="41"/>
        <v>#N/A</v>
      </c>
      <c r="Q526" s="191" t="e">
        <f t="shared" si="44"/>
        <v>#N/A</v>
      </c>
      <c r="R526" s="191" t="e">
        <f t="shared" si="45"/>
        <v>#N/A</v>
      </c>
      <c r="S526" s="191" t="e">
        <f t="shared" si="43"/>
        <v>#N/A</v>
      </c>
      <c r="T526" s="192" t="e">
        <f>VLOOKUP(D526,'PC Receitas'!$N$4:$O$14,2,FALSE)</f>
        <v>#N/A</v>
      </c>
    </row>
    <row r="527" spans="3:20" ht="19.5" customHeight="1" thickTop="1" thickBot="1" x14ac:dyDescent="0.25">
      <c r="C527" s="58"/>
      <c r="D527" s="58"/>
      <c r="E527" s="58"/>
      <c r="F527" s="58"/>
      <c r="G527" s="58"/>
      <c r="H527" s="58"/>
      <c r="I527" s="59"/>
      <c r="J527" s="60"/>
      <c r="K527" s="57">
        <f t="shared" ca="1" si="42"/>
        <v>167800</v>
      </c>
      <c r="P527" s="188" t="e">
        <f t="shared" si="41"/>
        <v>#N/A</v>
      </c>
      <c r="Q527" s="191" t="e">
        <f t="shared" si="44"/>
        <v>#N/A</v>
      </c>
      <c r="R527" s="191" t="e">
        <f t="shared" si="45"/>
        <v>#N/A</v>
      </c>
      <c r="S527" s="191" t="e">
        <f t="shared" si="43"/>
        <v>#N/A</v>
      </c>
      <c r="T527" s="192" t="e">
        <f>VLOOKUP(D527,'PC Receitas'!$N$4:$O$14,2,FALSE)</f>
        <v>#N/A</v>
      </c>
    </row>
    <row r="528" spans="3:20" ht="19.5" customHeight="1" thickTop="1" thickBot="1" x14ac:dyDescent="0.25">
      <c r="C528" s="58"/>
      <c r="D528" s="58"/>
      <c r="E528" s="58"/>
      <c r="F528" s="58"/>
      <c r="G528" s="58"/>
      <c r="H528" s="58"/>
      <c r="I528" s="59"/>
      <c r="J528" s="60"/>
      <c r="K528" s="57">
        <f t="shared" ca="1" si="42"/>
        <v>167800</v>
      </c>
      <c r="P528" s="188" t="e">
        <f t="shared" ref="P528:P591" si="46">IF(T528="Despesas_com_Transportes","Despesa",IF(T528="Despesas_com_Lazer_e_Informacao","Despesa",IF(T528="Outras_Despesas","Despesa",IF(T528="Imposto_de_Renda","Despesa",IF(T528="Investimentos_Bens","Despesa","")))))</f>
        <v>#N/A</v>
      </c>
      <c r="Q528" s="191" t="e">
        <f t="shared" si="44"/>
        <v>#N/A</v>
      </c>
      <c r="R528" s="191" t="e">
        <f t="shared" si="45"/>
        <v>#N/A</v>
      </c>
      <c r="S528" s="191" t="e">
        <f t="shared" si="43"/>
        <v>#N/A</v>
      </c>
      <c r="T528" s="192" t="e">
        <f>VLOOKUP(D528,'PC Receitas'!$N$4:$O$14,2,FALSE)</f>
        <v>#N/A</v>
      </c>
    </row>
    <row r="529" spans="3:20" ht="19.5" customHeight="1" thickTop="1" thickBot="1" x14ac:dyDescent="0.25">
      <c r="C529" s="58"/>
      <c r="D529" s="58"/>
      <c r="E529" s="58"/>
      <c r="F529" s="58"/>
      <c r="G529" s="58"/>
      <c r="H529" s="58"/>
      <c r="I529" s="59"/>
      <c r="J529" s="60"/>
      <c r="K529" s="57">
        <f t="shared" ca="1" si="42"/>
        <v>167800</v>
      </c>
      <c r="P529" s="188" t="e">
        <f t="shared" si="46"/>
        <v>#N/A</v>
      </c>
      <c r="Q529" s="191" t="e">
        <f t="shared" si="44"/>
        <v>#N/A</v>
      </c>
      <c r="R529" s="191" t="e">
        <f t="shared" si="45"/>
        <v>#N/A</v>
      </c>
      <c r="S529" s="191" t="e">
        <f t="shared" si="43"/>
        <v>#N/A</v>
      </c>
      <c r="T529" s="192" t="e">
        <f>VLOOKUP(D529,'PC Receitas'!$N$4:$O$14,2,FALSE)</f>
        <v>#N/A</v>
      </c>
    </row>
    <row r="530" spans="3:20" ht="19.5" customHeight="1" thickTop="1" thickBot="1" x14ac:dyDescent="0.25">
      <c r="C530" s="58"/>
      <c r="D530" s="58"/>
      <c r="E530" s="58"/>
      <c r="F530" s="58"/>
      <c r="G530" s="58"/>
      <c r="H530" s="58"/>
      <c r="I530" s="59"/>
      <c r="J530" s="60"/>
      <c r="K530" s="57">
        <f t="shared" ca="1" si="42"/>
        <v>167800</v>
      </c>
      <c r="P530" s="188" t="e">
        <f t="shared" si="46"/>
        <v>#N/A</v>
      </c>
      <c r="Q530" s="191" t="e">
        <f t="shared" si="44"/>
        <v>#N/A</v>
      </c>
      <c r="R530" s="191" t="e">
        <f t="shared" si="45"/>
        <v>#N/A</v>
      </c>
      <c r="S530" s="191" t="e">
        <f t="shared" si="43"/>
        <v>#N/A</v>
      </c>
      <c r="T530" s="192"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167800</v>
      </c>
      <c r="P531" s="188" t="e">
        <f t="shared" si="46"/>
        <v>#N/A</v>
      </c>
      <c r="Q531" s="191" t="e">
        <f t="shared" si="44"/>
        <v>#N/A</v>
      </c>
      <c r="R531" s="191" t="e">
        <f t="shared" si="45"/>
        <v>#N/A</v>
      </c>
      <c r="S531" s="191" t="e">
        <f t="shared" si="43"/>
        <v>#N/A</v>
      </c>
      <c r="T531" s="192" t="e">
        <f>VLOOKUP(D531,'PC Receitas'!$N$4:$O$14,2,FALSE)</f>
        <v>#N/A</v>
      </c>
    </row>
    <row r="532" spans="3:20" ht="19.5" customHeight="1" thickTop="1" thickBot="1" x14ac:dyDescent="0.25">
      <c r="C532" s="58"/>
      <c r="D532" s="58"/>
      <c r="E532" s="58"/>
      <c r="F532" s="58"/>
      <c r="G532" s="58"/>
      <c r="H532" s="58"/>
      <c r="I532" s="59"/>
      <c r="J532" s="60"/>
      <c r="K532" s="57">
        <f t="shared" ca="1" si="47"/>
        <v>167800</v>
      </c>
      <c r="P532" s="188" t="e">
        <f t="shared" si="46"/>
        <v>#N/A</v>
      </c>
      <c r="Q532" s="191" t="e">
        <f t="shared" si="44"/>
        <v>#N/A</v>
      </c>
      <c r="R532" s="191" t="e">
        <f t="shared" si="45"/>
        <v>#N/A</v>
      </c>
      <c r="S532" s="191" t="e">
        <f t="shared" ref="S532:S595" si="48">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ca="1" si="47"/>
        <v>167800</v>
      </c>
      <c r="P533" s="188" t="e">
        <f t="shared" si="46"/>
        <v>#N/A</v>
      </c>
      <c r="Q533" s="191" t="e">
        <f t="shared" si="44"/>
        <v>#N/A</v>
      </c>
      <c r="R533" s="191" t="e">
        <f t="shared" si="45"/>
        <v>#N/A</v>
      </c>
      <c r="S533" s="191" t="e">
        <f t="shared" si="48"/>
        <v>#N/A</v>
      </c>
      <c r="T533" s="192" t="e">
        <f>VLOOKUP(D533,'PC Receitas'!$N$4:$O$14,2,FALSE)</f>
        <v>#N/A</v>
      </c>
    </row>
    <row r="534" spans="3:20" ht="19.5" customHeight="1" thickTop="1" thickBot="1" x14ac:dyDescent="0.25">
      <c r="C534" s="58"/>
      <c r="D534" s="58"/>
      <c r="E534" s="58"/>
      <c r="F534" s="58"/>
      <c r="G534" s="58"/>
      <c r="H534" s="58"/>
      <c r="I534" s="59"/>
      <c r="J534" s="60"/>
      <c r="K534" s="57">
        <f t="shared" ca="1" si="47"/>
        <v>167800</v>
      </c>
      <c r="P534" s="188" t="e">
        <f t="shared" si="46"/>
        <v>#N/A</v>
      </c>
      <c r="Q534" s="191" t="e">
        <f t="shared" si="44"/>
        <v>#N/A</v>
      </c>
      <c r="R534" s="191" t="e">
        <f t="shared" si="45"/>
        <v>#N/A</v>
      </c>
      <c r="S534" s="191" t="e">
        <f t="shared" si="48"/>
        <v>#N/A</v>
      </c>
      <c r="T534" s="192" t="e">
        <f>VLOOKUP(D534,'PC Receitas'!$N$4:$O$14,2,FALSE)</f>
        <v>#N/A</v>
      </c>
    </row>
    <row r="535" spans="3:20" ht="19.5" customHeight="1" thickTop="1" thickBot="1" x14ac:dyDescent="0.25">
      <c r="C535" s="58"/>
      <c r="D535" s="58"/>
      <c r="E535" s="58"/>
      <c r="F535" s="58"/>
      <c r="G535" s="58"/>
      <c r="H535" s="58"/>
      <c r="I535" s="59"/>
      <c r="J535" s="60"/>
      <c r="K535" s="57">
        <f t="shared" ca="1" si="47"/>
        <v>167800</v>
      </c>
      <c r="P535" s="188" t="e">
        <f t="shared" si="46"/>
        <v>#N/A</v>
      </c>
      <c r="Q535" s="191" t="e">
        <f t="shared" si="44"/>
        <v>#N/A</v>
      </c>
      <c r="R535" s="191" t="e">
        <f t="shared" si="45"/>
        <v>#N/A</v>
      </c>
      <c r="S535" s="191" t="e">
        <f t="shared" si="48"/>
        <v>#N/A</v>
      </c>
      <c r="T535" s="192" t="e">
        <f>VLOOKUP(D535,'PC Receitas'!$N$4:$O$14,2,FALSE)</f>
        <v>#N/A</v>
      </c>
    </row>
    <row r="536" spans="3:20" ht="19.5" customHeight="1" thickTop="1" thickBot="1" x14ac:dyDescent="0.25">
      <c r="C536" s="58"/>
      <c r="D536" s="58"/>
      <c r="E536" s="58"/>
      <c r="F536" s="58"/>
      <c r="G536" s="58"/>
      <c r="H536" s="58"/>
      <c r="I536" s="59"/>
      <c r="J536" s="60"/>
      <c r="K536" s="57">
        <f t="shared" ca="1" si="47"/>
        <v>167800</v>
      </c>
      <c r="P536" s="188" t="e">
        <f t="shared" si="46"/>
        <v>#N/A</v>
      </c>
      <c r="Q536" s="191" t="e">
        <f t="shared" si="44"/>
        <v>#N/A</v>
      </c>
      <c r="R536" s="191" t="e">
        <f t="shared" si="45"/>
        <v>#N/A</v>
      </c>
      <c r="S536" s="191" t="e">
        <f t="shared" si="48"/>
        <v>#N/A</v>
      </c>
      <c r="T536" s="192" t="e">
        <f>VLOOKUP(D536,'PC Receitas'!$N$4:$O$14,2,FALSE)</f>
        <v>#N/A</v>
      </c>
    </row>
    <row r="537" spans="3:20" ht="19.5" customHeight="1" thickTop="1" thickBot="1" x14ac:dyDescent="0.25">
      <c r="C537" s="58"/>
      <c r="D537" s="58"/>
      <c r="E537" s="58"/>
      <c r="F537" s="58"/>
      <c r="G537" s="58"/>
      <c r="H537" s="58"/>
      <c r="I537" s="59"/>
      <c r="J537" s="60"/>
      <c r="K537" s="57">
        <f t="shared" ca="1" si="47"/>
        <v>167800</v>
      </c>
      <c r="P537" s="188" t="e">
        <f t="shared" si="46"/>
        <v>#N/A</v>
      </c>
      <c r="Q537" s="191" t="e">
        <f t="shared" si="44"/>
        <v>#N/A</v>
      </c>
      <c r="R537" s="191" t="e">
        <f t="shared" si="45"/>
        <v>#N/A</v>
      </c>
      <c r="S537" s="191" t="e">
        <f t="shared" si="48"/>
        <v>#N/A</v>
      </c>
      <c r="T537" s="192" t="e">
        <f>VLOOKUP(D537,'PC Receitas'!$N$4:$O$14,2,FALSE)</f>
        <v>#N/A</v>
      </c>
    </row>
    <row r="538" spans="3:20" ht="19.5" customHeight="1" thickTop="1" thickBot="1" x14ac:dyDescent="0.25">
      <c r="C538" s="58"/>
      <c r="D538" s="58"/>
      <c r="E538" s="58"/>
      <c r="F538" s="58"/>
      <c r="G538" s="58"/>
      <c r="H538" s="58"/>
      <c r="I538" s="59"/>
      <c r="J538" s="60"/>
      <c r="K538" s="57">
        <f t="shared" ca="1" si="47"/>
        <v>167800</v>
      </c>
      <c r="P538" s="188" t="e">
        <f t="shared" si="46"/>
        <v>#N/A</v>
      </c>
      <c r="Q538" s="191" t="e">
        <f t="shared" si="44"/>
        <v>#N/A</v>
      </c>
      <c r="R538" s="191" t="e">
        <f t="shared" si="45"/>
        <v>#N/A</v>
      </c>
      <c r="S538" s="191" t="e">
        <f t="shared" si="48"/>
        <v>#N/A</v>
      </c>
      <c r="T538" s="192" t="e">
        <f>VLOOKUP(D538,'PC Receitas'!$N$4:$O$14,2,FALSE)</f>
        <v>#N/A</v>
      </c>
    </row>
    <row r="539" spans="3:20" ht="19.5" customHeight="1" thickTop="1" thickBot="1" x14ac:dyDescent="0.25">
      <c r="C539" s="58"/>
      <c r="D539" s="58"/>
      <c r="E539" s="58"/>
      <c r="F539" s="58"/>
      <c r="G539" s="58"/>
      <c r="H539" s="58"/>
      <c r="I539" s="59"/>
      <c r="J539" s="60"/>
      <c r="K539" s="57">
        <f t="shared" ca="1" si="47"/>
        <v>167800</v>
      </c>
      <c r="P539" s="188" t="e">
        <f t="shared" si="46"/>
        <v>#N/A</v>
      </c>
      <c r="Q539" s="191" t="e">
        <f t="shared" si="44"/>
        <v>#N/A</v>
      </c>
      <c r="R539" s="191" t="e">
        <f t="shared" si="45"/>
        <v>#N/A</v>
      </c>
      <c r="S539" s="191" t="e">
        <f t="shared" si="48"/>
        <v>#N/A</v>
      </c>
      <c r="T539" s="192" t="e">
        <f>VLOOKUP(D539,'PC Receitas'!$N$4:$O$14,2,FALSE)</f>
        <v>#N/A</v>
      </c>
    </row>
    <row r="540" spans="3:20" ht="19.5" customHeight="1" thickTop="1" thickBot="1" x14ac:dyDescent="0.25">
      <c r="C540" s="58"/>
      <c r="D540" s="58"/>
      <c r="E540" s="58"/>
      <c r="F540" s="58"/>
      <c r="G540" s="58"/>
      <c r="H540" s="58"/>
      <c r="I540" s="59"/>
      <c r="J540" s="60"/>
      <c r="K540" s="57">
        <f t="shared" ca="1" si="47"/>
        <v>167800</v>
      </c>
      <c r="P540" s="188" t="e">
        <f t="shared" si="46"/>
        <v>#N/A</v>
      </c>
      <c r="Q540" s="191" t="e">
        <f t="shared" si="44"/>
        <v>#N/A</v>
      </c>
      <c r="R540" s="191" t="e">
        <f t="shared" si="45"/>
        <v>#N/A</v>
      </c>
      <c r="S540" s="191" t="e">
        <f t="shared" si="48"/>
        <v>#N/A</v>
      </c>
      <c r="T540" s="192" t="e">
        <f>VLOOKUP(D540,'PC Receitas'!$N$4:$O$14,2,FALSE)</f>
        <v>#N/A</v>
      </c>
    </row>
    <row r="541" spans="3:20" ht="19.5" customHeight="1" thickTop="1" thickBot="1" x14ac:dyDescent="0.25">
      <c r="C541" s="58"/>
      <c r="D541" s="58"/>
      <c r="E541" s="58"/>
      <c r="F541" s="58"/>
      <c r="G541" s="58"/>
      <c r="H541" s="58"/>
      <c r="I541" s="59"/>
      <c r="J541" s="60"/>
      <c r="K541" s="57">
        <f t="shared" ca="1" si="47"/>
        <v>167800</v>
      </c>
      <c r="P541" s="188" t="e">
        <f t="shared" si="46"/>
        <v>#N/A</v>
      </c>
      <c r="Q541" s="191" t="e">
        <f t="shared" si="44"/>
        <v>#N/A</v>
      </c>
      <c r="R541" s="191" t="e">
        <f t="shared" si="45"/>
        <v>#N/A</v>
      </c>
      <c r="S541" s="191" t="e">
        <f t="shared" si="48"/>
        <v>#N/A</v>
      </c>
      <c r="T541" s="192" t="e">
        <f>VLOOKUP(D541,'PC Receitas'!$N$4:$O$14,2,FALSE)</f>
        <v>#N/A</v>
      </c>
    </row>
    <row r="542" spans="3:20" ht="19.5" customHeight="1" thickTop="1" thickBot="1" x14ac:dyDescent="0.25">
      <c r="C542" s="58"/>
      <c r="D542" s="58"/>
      <c r="E542" s="58"/>
      <c r="F542" s="58"/>
      <c r="G542" s="58"/>
      <c r="H542" s="58"/>
      <c r="I542" s="59"/>
      <c r="J542" s="60"/>
      <c r="K542" s="57">
        <f t="shared" ca="1" si="47"/>
        <v>167800</v>
      </c>
      <c r="P542" s="188" t="e">
        <f t="shared" si="46"/>
        <v>#N/A</v>
      </c>
      <c r="Q542" s="191" t="e">
        <f t="shared" si="44"/>
        <v>#N/A</v>
      </c>
      <c r="R542" s="191" t="e">
        <f t="shared" si="45"/>
        <v>#N/A</v>
      </c>
      <c r="S542" s="191" t="e">
        <f t="shared" si="48"/>
        <v>#N/A</v>
      </c>
      <c r="T542" s="192" t="e">
        <f>VLOOKUP(D542,'PC Receitas'!$N$4:$O$14,2,FALSE)</f>
        <v>#N/A</v>
      </c>
    </row>
    <row r="543" spans="3:20" ht="19.5" customHeight="1" thickTop="1" thickBot="1" x14ac:dyDescent="0.25">
      <c r="C543" s="58"/>
      <c r="D543" s="58"/>
      <c r="E543" s="58"/>
      <c r="F543" s="58"/>
      <c r="G543" s="58"/>
      <c r="H543" s="58"/>
      <c r="I543" s="59"/>
      <c r="J543" s="60"/>
      <c r="K543" s="57">
        <f t="shared" ca="1" si="47"/>
        <v>167800</v>
      </c>
      <c r="P543" s="188" t="e">
        <f t="shared" si="46"/>
        <v>#N/A</v>
      </c>
      <c r="Q543" s="191" t="e">
        <f t="shared" si="44"/>
        <v>#N/A</v>
      </c>
      <c r="R543" s="191" t="e">
        <f t="shared" si="45"/>
        <v>#N/A</v>
      </c>
      <c r="S543" s="191" t="e">
        <f t="shared" si="48"/>
        <v>#N/A</v>
      </c>
      <c r="T543" s="192" t="e">
        <f>VLOOKUP(D543,'PC Receitas'!$N$4:$O$14,2,FALSE)</f>
        <v>#N/A</v>
      </c>
    </row>
    <row r="544" spans="3:20" ht="19.5" customHeight="1" thickTop="1" thickBot="1" x14ac:dyDescent="0.25">
      <c r="C544" s="58"/>
      <c r="D544" s="58"/>
      <c r="E544" s="58"/>
      <c r="F544" s="58"/>
      <c r="G544" s="58"/>
      <c r="H544" s="58"/>
      <c r="I544" s="59"/>
      <c r="J544" s="60"/>
      <c r="K544" s="57">
        <f t="shared" ca="1" si="47"/>
        <v>167800</v>
      </c>
      <c r="P544" s="188" t="e">
        <f t="shared" si="46"/>
        <v>#N/A</v>
      </c>
      <c r="Q544" s="191" t="e">
        <f t="shared" si="44"/>
        <v>#N/A</v>
      </c>
      <c r="R544" s="191" t="e">
        <f t="shared" si="45"/>
        <v>#N/A</v>
      </c>
      <c r="S544" s="191" t="e">
        <f t="shared" si="48"/>
        <v>#N/A</v>
      </c>
      <c r="T544" s="192" t="e">
        <f>VLOOKUP(D544,'PC Receitas'!$N$4:$O$14,2,FALSE)</f>
        <v>#N/A</v>
      </c>
    </row>
    <row r="545" spans="3:20" ht="19.5" customHeight="1" thickTop="1" thickBot="1" x14ac:dyDescent="0.25">
      <c r="C545" s="58"/>
      <c r="D545" s="58"/>
      <c r="E545" s="58"/>
      <c r="F545" s="58"/>
      <c r="G545" s="58"/>
      <c r="H545" s="58"/>
      <c r="I545" s="59"/>
      <c r="J545" s="60"/>
      <c r="K545" s="57">
        <f t="shared" ca="1" si="47"/>
        <v>167800</v>
      </c>
      <c r="P545" s="188" t="e">
        <f t="shared" si="46"/>
        <v>#N/A</v>
      </c>
      <c r="Q545" s="191" t="e">
        <f t="shared" si="44"/>
        <v>#N/A</v>
      </c>
      <c r="R545" s="191" t="e">
        <f t="shared" si="45"/>
        <v>#N/A</v>
      </c>
      <c r="S545" s="191" t="e">
        <f t="shared" si="48"/>
        <v>#N/A</v>
      </c>
      <c r="T545" s="192" t="e">
        <f>VLOOKUP(D545,'PC Receitas'!$N$4:$O$14,2,FALSE)</f>
        <v>#N/A</v>
      </c>
    </row>
    <row r="546" spans="3:20" ht="19.5" customHeight="1" thickTop="1" thickBot="1" x14ac:dyDescent="0.25">
      <c r="C546" s="58"/>
      <c r="D546" s="58"/>
      <c r="E546" s="58"/>
      <c r="F546" s="58"/>
      <c r="G546" s="58"/>
      <c r="H546" s="58"/>
      <c r="I546" s="59"/>
      <c r="J546" s="60"/>
      <c r="K546" s="57">
        <f t="shared" ca="1" si="47"/>
        <v>167800</v>
      </c>
      <c r="P546" s="188" t="e">
        <f t="shared" si="46"/>
        <v>#N/A</v>
      </c>
      <c r="Q546" s="191" t="e">
        <f t="shared" si="44"/>
        <v>#N/A</v>
      </c>
      <c r="R546" s="191" t="e">
        <f t="shared" si="45"/>
        <v>#N/A</v>
      </c>
      <c r="S546" s="191" t="e">
        <f t="shared" si="48"/>
        <v>#N/A</v>
      </c>
      <c r="T546" s="192" t="e">
        <f>VLOOKUP(D546,'PC Receitas'!$N$4:$O$14,2,FALSE)</f>
        <v>#N/A</v>
      </c>
    </row>
    <row r="547" spans="3:20" ht="19.5" customHeight="1" thickTop="1" thickBot="1" x14ac:dyDescent="0.25">
      <c r="C547" s="58"/>
      <c r="D547" s="58"/>
      <c r="E547" s="58"/>
      <c r="F547" s="58"/>
      <c r="G547" s="58"/>
      <c r="H547" s="58"/>
      <c r="I547" s="59"/>
      <c r="J547" s="60"/>
      <c r="K547" s="57">
        <f t="shared" ca="1" si="47"/>
        <v>167800</v>
      </c>
      <c r="P547" s="188" t="e">
        <f t="shared" si="46"/>
        <v>#N/A</v>
      </c>
      <c r="Q547" s="191" t="e">
        <f t="shared" si="44"/>
        <v>#N/A</v>
      </c>
      <c r="R547" s="191" t="e">
        <f t="shared" si="45"/>
        <v>#N/A</v>
      </c>
      <c r="S547" s="191" t="e">
        <f t="shared" si="48"/>
        <v>#N/A</v>
      </c>
      <c r="T547" s="192" t="e">
        <f>VLOOKUP(D547,'PC Receitas'!$N$4:$O$14,2,FALSE)</f>
        <v>#N/A</v>
      </c>
    </row>
    <row r="548" spans="3:20" ht="19.5" customHeight="1" thickTop="1" thickBot="1" x14ac:dyDescent="0.25">
      <c r="C548" s="58"/>
      <c r="D548" s="58"/>
      <c r="E548" s="58"/>
      <c r="F548" s="58"/>
      <c r="G548" s="58"/>
      <c r="H548" s="58"/>
      <c r="I548" s="59"/>
      <c r="J548" s="60"/>
      <c r="K548" s="57">
        <f t="shared" ca="1" si="47"/>
        <v>167800</v>
      </c>
      <c r="P548" s="188" t="e">
        <f t="shared" si="46"/>
        <v>#N/A</v>
      </c>
      <c r="Q548" s="191" t="e">
        <f t="shared" si="44"/>
        <v>#N/A</v>
      </c>
      <c r="R548" s="191" t="e">
        <f t="shared" si="45"/>
        <v>#N/A</v>
      </c>
      <c r="S548" s="191" t="e">
        <f t="shared" si="48"/>
        <v>#N/A</v>
      </c>
      <c r="T548" s="192" t="e">
        <f>VLOOKUP(D548,'PC Receitas'!$N$4:$O$14,2,FALSE)</f>
        <v>#N/A</v>
      </c>
    </row>
    <row r="549" spans="3:20" ht="19.5" customHeight="1" thickTop="1" thickBot="1" x14ac:dyDescent="0.25">
      <c r="C549" s="58"/>
      <c r="D549" s="58"/>
      <c r="E549" s="58"/>
      <c r="F549" s="58"/>
      <c r="G549" s="58"/>
      <c r="H549" s="58"/>
      <c r="I549" s="59"/>
      <c r="J549" s="60"/>
      <c r="K549" s="57">
        <f t="shared" ca="1" si="47"/>
        <v>167800</v>
      </c>
      <c r="P549" s="188" t="e">
        <f t="shared" si="46"/>
        <v>#N/A</v>
      </c>
      <c r="Q549" s="191" t="e">
        <f t="shared" si="44"/>
        <v>#N/A</v>
      </c>
      <c r="R549" s="191" t="e">
        <f t="shared" si="45"/>
        <v>#N/A</v>
      </c>
      <c r="S549" s="191" t="e">
        <f t="shared" si="48"/>
        <v>#N/A</v>
      </c>
      <c r="T549" s="192" t="e">
        <f>VLOOKUP(D549,'PC Receitas'!$N$4:$O$14,2,FALSE)</f>
        <v>#N/A</v>
      </c>
    </row>
    <row r="550" spans="3:20" ht="19.5" customHeight="1" thickTop="1" thickBot="1" x14ac:dyDescent="0.25">
      <c r="C550" s="58"/>
      <c r="D550" s="58"/>
      <c r="E550" s="58"/>
      <c r="F550" s="58"/>
      <c r="G550" s="58"/>
      <c r="H550" s="58"/>
      <c r="I550" s="59"/>
      <c r="J550" s="60"/>
      <c r="K550" s="57">
        <f t="shared" ca="1" si="47"/>
        <v>167800</v>
      </c>
      <c r="P550" s="188" t="e">
        <f t="shared" si="46"/>
        <v>#N/A</v>
      </c>
      <c r="Q550" s="191" t="e">
        <f t="shared" si="44"/>
        <v>#N/A</v>
      </c>
      <c r="R550" s="191" t="e">
        <f t="shared" si="45"/>
        <v>#N/A</v>
      </c>
      <c r="S550" s="191" t="e">
        <f t="shared" si="48"/>
        <v>#N/A</v>
      </c>
      <c r="T550" s="192" t="e">
        <f>VLOOKUP(D550,'PC Receitas'!$N$4:$O$14,2,FALSE)</f>
        <v>#N/A</v>
      </c>
    </row>
    <row r="551" spans="3:20" ht="19.5" customHeight="1" thickTop="1" thickBot="1" x14ac:dyDescent="0.25">
      <c r="C551" s="58"/>
      <c r="D551" s="58"/>
      <c r="E551" s="58"/>
      <c r="F551" s="58"/>
      <c r="G551" s="58"/>
      <c r="H551" s="58"/>
      <c r="I551" s="59"/>
      <c r="J551" s="60"/>
      <c r="K551" s="57">
        <f t="shared" ca="1" si="47"/>
        <v>167800</v>
      </c>
      <c r="P551" s="188" t="e">
        <f t="shared" si="46"/>
        <v>#N/A</v>
      </c>
      <c r="Q551" s="191" t="e">
        <f t="shared" si="44"/>
        <v>#N/A</v>
      </c>
      <c r="R551" s="191" t="e">
        <f t="shared" si="45"/>
        <v>#N/A</v>
      </c>
      <c r="S551" s="191" t="e">
        <f t="shared" si="48"/>
        <v>#N/A</v>
      </c>
      <c r="T551" s="192" t="e">
        <f>VLOOKUP(D551,'PC Receitas'!$N$4:$O$14,2,FALSE)</f>
        <v>#N/A</v>
      </c>
    </row>
    <row r="552" spans="3:20" ht="19.5" customHeight="1" thickTop="1" thickBot="1" x14ac:dyDescent="0.25">
      <c r="C552" s="58"/>
      <c r="D552" s="58"/>
      <c r="E552" s="58"/>
      <c r="F552" s="58"/>
      <c r="G552" s="58"/>
      <c r="H552" s="58"/>
      <c r="I552" s="59"/>
      <c r="J552" s="60"/>
      <c r="K552" s="57">
        <f t="shared" ca="1" si="47"/>
        <v>167800</v>
      </c>
      <c r="P552" s="188" t="e">
        <f t="shared" si="46"/>
        <v>#N/A</v>
      </c>
      <c r="Q552" s="191" t="e">
        <f t="shared" si="44"/>
        <v>#N/A</v>
      </c>
      <c r="R552" s="191" t="e">
        <f t="shared" si="45"/>
        <v>#N/A</v>
      </c>
      <c r="S552" s="191" t="e">
        <f t="shared" si="48"/>
        <v>#N/A</v>
      </c>
      <c r="T552" s="192" t="e">
        <f>VLOOKUP(D552,'PC Receitas'!$N$4:$O$14,2,FALSE)</f>
        <v>#N/A</v>
      </c>
    </row>
    <row r="553" spans="3:20" ht="19.5" customHeight="1" thickTop="1" thickBot="1" x14ac:dyDescent="0.25">
      <c r="C553" s="58"/>
      <c r="D553" s="58"/>
      <c r="E553" s="58"/>
      <c r="F553" s="58"/>
      <c r="G553" s="58"/>
      <c r="H553" s="58"/>
      <c r="I553" s="59"/>
      <c r="J553" s="60"/>
      <c r="K553" s="57">
        <f t="shared" ca="1" si="47"/>
        <v>167800</v>
      </c>
      <c r="P553" s="188" t="e">
        <f t="shared" si="46"/>
        <v>#N/A</v>
      </c>
      <c r="Q553" s="191" t="e">
        <f t="shared" si="44"/>
        <v>#N/A</v>
      </c>
      <c r="R553" s="191" t="e">
        <f t="shared" si="45"/>
        <v>#N/A</v>
      </c>
      <c r="S553" s="191" t="e">
        <f t="shared" si="48"/>
        <v>#N/A</v>
      </c>
      <c r="T553" s="192" t="e">
        <f>VLOOKUP(D553,'PC Receitas'!$N$4:$O$14,2,FALSE)</f>
        <v>#N/A</v>
      </c>
    </row>
    <row r="554" spans="3:20" ht="19.5" customHeight="1" thickTop="1" thickBot="1" x14ac:dyDescent="0.25">
      <c r="C554" s="58"/>
      <c r="D554" s="58"/>
      <c r="E554" s="58"/>
      <c r="F554" s="58"/>
      <c r="G554" s="58"/>
      <c r="H554" s="58"/>
      <c r="I554" s="59"/>
      <c r="J554" s="60"/>
      <c r="K554" s="57">
        <f t="shared" ca="1" si="47"/>
        <v>167800</v>
      </c>
      <c r="P554" s="188" t="e">
        <f t="shared" si="46"/>
        <v>#N/A</v>
      </c>
      <c r="Q554" s="191" t="e">
        <f t="shared" si="44"/>
        <v>#N/A</v>
      </c>
      <c r="R554" s="191" t="e">
        <f t="shared" si="45"/>
        <v>#N/A</v>
      </c>
      <c r="S554" s="191" t="e">
        <f t="shared" si="48"/>
        <v>#N/A</v>
      </c>
      <c r="T554" s="192" t="e">
        <f>VLOOKUP(D554,'PC Receitas'!$N$4:$O$14,2,FALSE)</f>
        <v>#N/A</v>
      </c>
    </row>
    <row r="555" spans="3:20" ht="19.5" customHeight="1" thickTop="1" thickBot="1" x14ac:dyDescent="0.25">
      <c r="C555" s="58"/>
      <c r="D555" s="58"/>
      <c r="E555" s="58"/>
      <c r="F555" s="58"/>
      <c r="G555" s="58"/>
      <c r="H555" s="58"/>
      <c r="I555" s="59"/>
      <c r="J555" s="60"/>
      <c r="K555" s="57">
        <f t="shared" ca="1" si="47"/>
        <v>167800</v>
      </c>
      <c r="P555" s="188" t="e">
        <f t="shared" si="46"/>
        <v>#N/A</v>
      </c>
      <c r="Q555" s="191" t="e">
        <f t="shared" si="44"/>
        <v>#N/A</v>
      </c>
      <c r="R555" s="191" t="e">
        <f t="shared" si="45"/>
        <v>#N/A</v>
      </c>
      <c r="S555" s="191" t="e">
        <f t="shared" si="48"/>
        <v>#N/A</v>
      </c>
      <c r="T555" s="192" t="e">
        <f>VLOOKUP(D555,'PC Receitas'!$N$4:$O$14,2,FALSE)</f>
        <v>#N/A</v>
      </c>
    </row>
    <row r="556" spans="3:20" ht="19.5" customHeight="1" thickTop="1" thickBot="1" x14ac:dyDescent="0.25">
      <c r="C556" s="58"/>
      <c r="D556" s="58"/>
      <c r="E556" s="58"/>
      <c r="F556" s="58"/>
      <c r="G556" s="58"/>
      <c r="H556" s="58"/>
      <c r="I556" s="59"/>
      <c r="J556" s="60"/>
      <c r="K556" s="57">
        <f t="shared" ca="1" si="47"/>
        <v>167800</v>
      </c>
      <c r="P556" s="188" t="e">
        <f t="shared" si="46"/>
        <v>#N/A</v>
      </c>
      <c r="Q556" s="191" t="e">
        <f t="shared" si="44"/>
        <v>#N/A</v>
      </c>
      <c r="R556" s="191" t="e">
        <f t="shared" si="45"/>
        <v>#N/A</v>
      </c>
      <c r="S556" s="191" t="e">
        <f t="shared" si="48"/>
        <v>#N/A</v>
      </c>
      <c r="T556" s="192" t="e">
        <f>VLOOKUP(D556,'PC Receitas'!$N$4:$O$14,2,FALSE)</f>
        <v>#N/A</v>
      </c>
    </row>
    <row r="557" spans="3:20" ht="19.5" customHeight="1" thickTop="1" thickBot="1" x14ac:dyDescent="0.25">
      <c r="C557" s="58"/>
      <c r="D557" s="58"/>
      <c r="E557" s="58"/>
      <c r="F557" s="58"/>
      <c r="G557" s="58"/>
      <c r="H557" s="58"/>
      <c r="I557" s="59"/>
      <c r="J557" s="60"/>
      <c r="K557" s="57">
        <f t="shared" ca="1" si="47"/>
        <v>167800</v>
      </c>
      <c r="P557" s="188" t="e">
        <f t="shared" si="46"/>
        <v>#N/A</v>
      </c>
      <c r="Q557" s="191" t="e">
        <f t="shared" si="44"/>
        <v>#N/A</v>
      </c>
      <c r="R557" s="191" t="e">
        <f t="shared" si="45"/>
        <v>#N/A</v>
      </c>
      <c r="S557" s="191" t="e">
        <f t="shared" si="48"/>
        <v>#N/A</v>
      </c>
      <c r="T557" s="192" t="e">
        <f>VLOOKUP(D557,'PC Receitas'!$N$4:$O$14,2,FALSE)</f>
        <v>#N/A</v>
      </c>
    </row>
    <row r="558" spans="3:20" ht="19.5" customHeight="1" thickTop="1" thickBot="1" x14ac:dyDescent="0.25">
      <c r="C558" s="58"/>
      <c r="D558" s="58"/>
      <c r="E558" s="58"/>
      <c r="F558" s="58"/>
      <c r="G558" s="58"/>
      <c r="H558" s="58"/>
      <c r="I558" s="59"/>
      <c r="J558" s="60"/>
      <c r="K558" s="57">
        <f t="shared" ca="1" si="47"/>
        <v>167800</v>
      </c>
      <c r="P558" s="188" t="e">
        <f t="shared" si="46"/>
        <v>#N/A</v>
      </c>
      <c r="Q558" s="191" t="e">
        <f t="shared" si="44"/>
        <v>#N/A</v>
      </c>
      <c r="R558" s="191" t="e">
        <f t="shared" si="45"/>
        <v>#N/A</v>
      </c>
      <c r="S558" s="191" t="e">
        <f t="shared" si="48"/>
        <v>#N/A</v>
      </c>
      <c r="T558" s="192" t="e">
        <f>VLOOKUP(D558,'PC Receitas'!$N$4:$O$14,2,FALSE)</f>
        <v>#N/A</v>
      </c>
    </row>
    <row r="559" spans="3:20" ht="19.5" customHeight="1" thickTop="1" thickBot="1" x14ac:dyDescent="0.25">
      <c r="C559" s="58"/>
      <c r="D559" s="58"/>
      <c r="E559" s="58"/>
      <c r="F559" s="58"/>
      <c r="G559" s="58"/>
      <c r="H559" s="58"/>
      <c r="I559" s="59"/>
      <c r="J559" s="60"/>
      <c r="K559" s="57">
        <f t="shared" ca="1" si="47"/>
        <v>167800</v>
      </c>
      <c r="P559" s="188" t="e">
        <f t="shared" si="46"/>
        <v>#N/A</v>
      </c>
      <c r="Q559" s="191" t="e">
        <f t="shared" si="44"/>
        <v>#N/A</v>
      </c>
      <c r="R559" s="191" t="e">
        <f t="shared" si="45"/>
        <v>#N/A</v>
      </c>
      <c r="S559" s="191" t="e">
        <f t="shared" si="48"/>
        <v>#N/A</v>
      </c>
      <c r="T559" s="192" t="e">
        <f>VLOOKUP(D559,'PC Receitas'!$N$4:$O$14,2,FALSE)</f>
        <v>#N/A</v>
      </c>
    </row>
    <row r="560" spans="3:20" ht="19.5" customHeight="1" thickTop="1" thickBot="1" x14ac:dyDescent="0.25">
      <c r="C560" s="58"/>
      <c r="D560" s="58"/>
      <c r="E560" s="58"/>
      <c r="F560" s="58"/>
      <c r="G560" s="58"/>
      <c r="H560" s="58"/>
      <c r="I560" s="59"/>
      <c r="J560" s="60"/>
      <c r="K560" s="57">
        <f t="shared" ca="1" si="47"/>
        <v>167800</v>
      </c>
      <c r="P560" s="188" t="e">
        <f t="shared" si="46"/>
        <v>#N/A</v>
      </c>
      <c r="Q560" s="191" t="e">
        <f t="shared" si="44"/>
        <v>#N/A</v>
      </c>
      <c r="R560" s="191" t="e">
        <f t="shared" si="45"/>
        <v>#N/A</v>
      </c>
      <c r="S560" s="191" t="e">
        <f t="shared" si="48"/>
        <v>#N/A</v>
      </c>
      <c r="T560" s="192" t="e">
        <f>VLOOKUP(D560,'PC Receitas'!$N$4:$O$14,2,FALSE)</f>
        <v>#N/A</v>
      </c>
    </row>
    <row r="561" spans="3:20" ht="19.5" customHeight="1" thickTop="1" thickBot="1" x14ac:dyDescent="0.25">
      <c r="C561" s="58"/>
      <c r="D561" s="58"/>
      <c r="E561" s="58"/>
      <c r="F561" s="58"/>
      <c r="G561" s="58"/>
      <c r="H561" s="58"/>
      <c r="I561" s="59"/>
      <c r="J561" s="60"/>
      <c r="K561" s="57">
        <f t="shared" ca="1" si="47"/>
        <v>167800</v>
      </c>
      <c r="P561" s="188" t="e">
        <f t="shared" si="46"/>
        <v>#N/A</v>
      </c>
      <c r="Q561" s="191" t="e">
        <f t="shared" si="44"/>
        <v>#N/A</v>
      </c>
      <c r="R561" s="191" t="e">
        <f t="shared" si="45"/>
        <v>#N/A</v>
      </c>
      <c r="S561" s="191" t="e">
        <f t="shared" si="48"/>
        <v>#N/A</v>
      </c>
      <c r="T561" s="192" t="e">
        <f>VLOOKUP(D561,'PC Receitas'!$N$4:$O$14,2,FALSE)</f>
        <v>#N/A</v>
      </c>
    </row>
    <row r="562" spans="3:20" ht="19.5" customHeight="1" thickTop="1" thickBot="1" x14ac:dyDescent="0.25">
      <c r="C562" s="58"/>
      <c r="D562" s="58"/>
      <c r="E562" s="58"/>
      <c r="F562" s="58"/>
      <c r="G562" s="58"/>
      <c r="H562" s="58"/>
      <c r="I562" s="59"/>
      <c r="J562" s="60"/>
      <c r="K562" s="57">
        <f t="shared" ca="1" si="47"/>
        <v>167800</v>
      </c>
      <c r="P562" s="188" t="e">
        <f t="shared" si="46"/>
        <v>#N/A</v>
      </c>
      <c r="Q562" s="191" t="e">
        <f t="shared" si="44"/>
        <v>#N/A</v>
      </c>
      <c r="R562" s="191" t="e">
        <f t="shared" si="45"/>
        <v>#N/A</v>
      </c>
      <c r="S562" s="191" t="e">
        <f t="shared" si="48"/>
        <v>#N/A</v>
      </c>
      <c r="T562" s="192" t="e">
        <f>VLOOKUP(D562,'PC Receitas'!$N$4:$O$14,2,FALSE)</f>
        <v>#N/A</v>
      </c>
    </row>
    <row r="563" spans="3:20" ht="19.5" customHeight="1" thickTop="1" thickBot="1" x14ac:dyDescent="0.25">
      <c r="C563" s="58"/>
      <c r="D563" s="58"/>
      <c r="E563" s="58"/>
      <c r="F563" s="58"/>
      <c r="G563" s="58"/>
      <c r="H563" s="58"/>
      <c r="I563" s="59"/>
      <c r="J563" s="60"/>
      <c r="K563" s="57">
        <f t="shared" ca="1" si="47"/>
        <v>167800</v>
      </c>
      <c r="P563" s="188" t="e">
        <f t="shared" si="46"/>
        <v>#N/A</v>
      </c>
      <c r="Q563" s="191" t="e">
        <f t="shared" si="44"/>
        <v>#N/A</v>
      </c>
      <c r="R563" s="191" t="e">
        <f t="shared" si="45"/>
        <v>#N/A</v>
      </c>
      <c r="S563" s="191" t="e">
        <f t="shared" si="48"/>
        <v>#N/A</v>
      </c>
      <c r="T563" s="192" t="e">
        <f>VLOOKUP(D563,'PC Receitas'!$N$4:$O$14,2,FALSE)</f>
        <v>#N/A</v>
      </c>
    </row>
    <row r="564" spans="3:20" ht="19.5" customHeight="1" thickTop="1" thickBot="1" x14ac:dyDescent="0.25">
      <c r="C564" s="58"/>
      <c r="D564" s="58"/>
      <c r="E564" s="58"/>
      <c r="F564" s="58"/>
      <c r="G564" s="58"/>
      <c r="H564" s="58"/>
      <c r="I564" s="59"/>
      <c r="J564" s="60"/>
      <c r="K564" s="57">
        <f t="shared" ca="1" si="47"/>
        <v>167800</v>
      </c>
      <c r="P564" s="188" t="e">
        <f t="shared" si="46"/>
        <v>#N/A</v>
      </c>
      <c r="Q564" s="191" t="e">
        <f t="shared" si="44"/>
        <v>#N/A</v>
      </c>
      <c r="R564" s="191" t="e">
        <f t="shared" si="45"/>
        <v>#N/A</v>
      </c>
      <c r="S564" s="191" t="e">
        <f t="shared" si="48"/>
        <v>#N/A</v>
      </c>
      <c r="T564" s="192" t="e">
        <f>VLOOKUP(D564,'PC Receitas'!$N$4:$O$14,2,FALSE)</f>
        <v>#N/A</v>
      </c>
    </row>
    <row r="565" spans="3:20" ht="19.5" customHeight="1" thickTop="1" thickBot="1" x14ac:dyDescent="0.25">
      <c r="C565" s="58"/>
      <c r="D565" s="58"/>
      <c r="E565" s="58"/>
      <c r="F565" s="58"/>
      <c r="G565" s="58"/>
      <c r="H565" s="58"/>
      <c r="I565" s="59"/>
      <c r="J565" s="60"/>
      <c r="K565" s="57">
        <f t="shared" ca="1" si="47"/>
        <v>167800</v>
      </c>
      <c r="P565" s="188" t="e">
        <f t="shared" si="46"/>
        <v>#N/A</v>
      </c>
      <c r="Q565" s="191" t="e">
        <f t="shared" si="44"/>
        <v>#N/A</v>
      </c>
      <c r="R565" s="191" t="e">
        <f t="shared" si="45"/>
        <v>#N/A</v>
      </c>
      <c r="S565" s="191" t="e">
        <f t="shared" si="48"/>
        <v>#N/A</v>
      </c>
      <c r="T565" s="192" t="e">
        <f>VLOOKUP(D565,'PC Receitas'!$N$4:$O$14,2,FALSE)</f>
        <v>#N/A</v>
      </c>
    </row>
    <row r="566" spans="3:20" ht="19.5" customHeight="1" thickTop="1" thickBot="1" x14ac:dyDescent="0.25">
      <c r="C566" s="58"/>
      <c r="D566" s="58"/>
      <c r="E566" s="58"/>
      <c r="F566" s="58"/>
      <c r="G566" s="58"/>
      <c r="H566" s="58"/>
      <c r="I566" s="59"/>
      <c r="J566" s="60"/>
      <c r="K566" s="57">
        <f t="shared" ca="1" si="47"/>
        <v>167800</v>
      </c>
      <c r="P566" s="188" t="e">
        <f t="shared" si="46"/>
        <v>#N/A</v>
      </c>
      <c r="Q566" s="191" t="e">
        <f t="shared" si="44"/>
        <v>#N/A</v>
      </c>
      <c r="R566" s="191" t="e">
        <f t="shared" si="45"/>
        <v>#N/A</v>
      </c>
      <c r="S566" s="191" t="e">
        <f t="shared" si="48"/>
        <v>#N/A</v>
      </c>
      <c r="T566" s="192" t="e">
        <f>VLOOKUP(D566,'PC Receitas'!$N$4:$O$14,2,FALSE)</f>
        <v>#N/A</v>
      </c>
    </row>
    <row r="567" spans="3:20" ht="19.5" customHeight="1" thickTop="1" thickBot="1" x14ac:dyDescent="0.25">
      <c r="C567" s="58"/>
      <c r="D567" s="58"/>
      <c r="E567" s="58"/>
      <c r="F567" s="58"/>
      <c r="G567" s="58"/>
      <c r="H567" s="58"/>
      <c r="I567" s="59"/>
      <c r="J567" s="60"/>
      <c r="K567" s="57">
        <f t="shared" ca="1" si="47"/>
        <v>167800</v>
      </c>
      <c r="P567" s="188" t="e">
        <f t="shared" si="46"/>
        <v>#N/A</v>
      </c>
      <c r="Q567" s="191" t="e">
        <f t="shared" si="44"/>
        <v>#N/A</v>
      </c>
      <c r="R567" s="191" t="e">
        <f t="shared" si="45"/>
        <v>#N/A</v>
      </c>
      <c r="S567" s="191" t="e">
        <f t="shared" si="48"/>
        <v>#N/A</v>
      </c>
      <c r="T567" s="192" t="e">
        <f>VLOOKUP(D567,'PC Receitas'!$N$4:$O$14,2,FALSE)</f>
        <v>#N/A</v>
      </c>
    </row>
    <row r="568" spans="3:20" ht="19.5" customHeight="1" thickTop="1" thickBot="1" x14ac:dyDescent="0.25">
      <c r="C568" s="58"/>
      <c r="D568" s="58"/>
      <c r="E568" s="58"/>
      <c r="F568" s="58"/>
      <c r="G568" s="58"/>
      <c r="H568" s="58"/>
      <c r="I568" s="59"/>
      <c r="J568" s="60"/>
      <c r="K568" s="57">
        <f t="shared" ca="1" si="47"/>
        <v>167800</v>
      </c>
      <c r="P568" s="188" t="e">
        <f t="shared" si="46"/>
        <v>#N/A</v>
      </c>
      <c r="Q568" s="191" t="e">
        <f t="shared" si="44"/>
        <v>#N/A</v>
      </c>
      <c r="R568" s="191" t="e">
        <f t="shared" si="45"/>
        <v>#N/A</v>
      </c>
      <c r="S568" s="191" t="e">
        <f t="shared" si="48"/>
        <v>#N/A</v>
      </c>
      <c r="T568" s="192" t="e">
        <f>VLOOKUP(D568,'PC Receitas'!$N$4:$O$14,2,FALSE)</f>
        <v>#N/A</v>
      </c>
    </row>
    <row r="569" spans="3:20" ht="19.5" customHeight="1" thickTop="1" thickBot="1" x14ac:dyDescent="0.25">
      <c r="C569" s="58"/>
      <c r="D569" s="58"/>
      <c r="E569" s="58"/>
      <c r="F569" s="58"/>
      <c r="G569" s="58"/>
      <c r="H569" s="58"/>
      <c r="I569" s="59"/>
      <c r="J569" s="60"/>
      <c r="K569" s="57">
        <f t="shared" ca="1" si="47"/>
        <v>167800</v>
      </c>
      <c r="P569" s="188" t="e">
        <f t="shared" si="46"/>
        <v>#N/A</v>
      </c>
      <c r="Q569" s="191" t="e">
        <f t="shared" si="44"/>
        <v>#N/A</v>
      </c>
      <c r="R569" s="191" t="e">
        <f t="shared" si="45"/>
        <v>#N/A</v>
      </c>
      <c r="S569" s="191" t="e">
        <f t="shared" si="48"/>
        <v>#N/A</v>
      </c>
      <c r="T569" s="192" t="e">
        <f>VLOOKUP(D569,'PC Receitas'!$N$4:$O$14,2,FALSE)</f>
        <v>#N/A</v>
      </c>
    </row>
    <row r="570" spans="3:20" ht="19.5" customHeight="1" thickTop="1" thickBot="1" x14ac:dyDescent="0.25">
      <c r="C570" s="58"/>
      <c r="D570" s="58"/>
      <c r="E570" s="58"/>
      <c r="F570" s="58"/>
      <c r="G570" s="58"/>
      <c r="H570" s="58"/>
      <c r="I570" s="59"/>
      <c r="J570" s="60"/>
      <c r="K570" s="57">
        <f t="shared" ca="1" si="47"/>
        <v>167800</v>
      </c>
      <c r="P570" s="188" t="e">
        <f t="shared" si="46"/>
        <v>#N/A</v>
      </c>
      <c r="Q570" s="191" t="e">
        <f t="shared" si="44"/>
        <v>#N/A</v>
      </c>
      <c r="R570" s="191" t="e">
        <f t="shared" si="45"/>
        <v>#N/A</v>
      </c>
      <c r="S570" s="191" t="e">
        <f t="shared" si="48"/>
        <v>#N/A</v>
      </c>
      <c r="T570" s="192" t="e">
        <f>VLOOKUP(D570,'PC Receitas'!$N$4:$O$14,2,FALSE)</f>
        <v>#N/A</v>
      </c>
    </row>
    <row r="571" spans="3:20" ht="19.5" customHeight="1" thickTop="1" thickBot="1" x14ac:dyDescent="0.25">
      <c r="C571" s="58"/>
      <c r="D571" s="58"/>
      <c r="E571" s="58"/>
      <c r="F571" s="58"/>
      <c r="G571" s="58"/>
      <c r="H571" s="58"/>
      <c r="I571" s="59"/>
      <c r="J571" s="60"/>
      <c r="K571" s="57">
        <f t="shared" ca="1" si="47"/>
        <v>167800</v>
      </c>
      <c r="P571" s="188" t="e">
        <f t="shared" si="46"/>
        <v>#N/A</v>
      </c>
      <c r="Q571" s="191" t="e">
        <f t="shared" si="44"/>
        <v>#N/A</v>
      </c>
      <c r="R571" s="191" t="e">
        <f t="shared" si="45"/>
        <v>#N/A</v>
      </c>
      <c r="S571" s="191" t="e">
        <f t="shared" si="48"/>
        <v>#N/A</v>
      </c>
      <c r="T571" s="192" t="e">
        <f>VLOOKUP(D571,'PC Receitas'!$N$4:$O$14,2,FALSE)</f>
        <v>#N/A</v>
      </c>
    </row>
    <row r="572" spans="3:20" ht="19.5" customHeight="1" thickTop="1" thickBot="1" x14ac:dyDescent="0.25">
      <c r="C572" s="58"/>
      <c r="D572" s="58"/>
      <c r="E572" s="58"/>
      <c r="F572" s="58"/>
      <c r="G572" s="58"/>
      <c r="H572" s="58"/>
      <c r="I572" s="59"/>
      <c r="J572" s="60"/>
      <c r="K572" s="57">
        <f t="shared" ca="1" si="47"/>
        <v>167800</v>
      </c>
      <c r="P572" s="188" t="e">
        <f t="shared" si="46"/>
        <v>#N/A</v>
      </c>
      <c r="Q572" s="191" t="e">
        <f t="shared" si="44"/>
        <v>#N/A</v>
      </c>
      <c r="R572" s="191" t="e">
        <f t="shared" si="45"/>
        <v>#N/A</v>
      </c>
      <c r="S572" s="191" t="e">
        <f t="shared" si="48"/>
        <v>#N/A</v>
      </c>
      <c r="T572" s="192" t="e">
        <f>VLOOKUP(D572,'PC Receitas'!$N$4:$O$14,2,FALSE)</f>
        <v>#N/A</v>
      </c>
    </row>
    <row r="573" spans="3:20" ht="19.5" customHeight="1" thickTop="1" thickBot="1" x14ac:dyDescent="0.25">
      <c r="C573" s="58"/>
      <c r="D573" s="58"/>
      <c r="E573" s="58"/>
      <c r="F573" s="58"/>
      <c r="G573" s="58"/>
      <c r="H573" s="58"/>
      <c r="I573" s="59"/>
      <c r="J573" s="60"/>
      <c r="K573" s="57">
        <f t="shared" ca="1" si="47"/>
        <v>167800</v>
      </c>
      <c r="P573" s="188" t="e">
        <f t="shared" si="46"/>
        <v>#N/A</v>
      </c>
      <c r="Q573" s="191" t="e">
        <f t="shared" si="44"/>
        <v>#N/A</v>
      </c>
      <c r="R573" s="191" t="e">
        <f t="shared" si="45"/>
        <v>#N/A</v>
      </c>
      <c r="S573" s="191" t="e">
        <f t="shared" si="48"/>
        <v>#N/A</v>
      </c>
      <c r="T573" s="192" t="e">
        <f>VLOOKUP(D573,'PC Receitas'!$N$4:$O$14,2,FALSE)</f>
        <v>#N/A</v>
      </c>
    </row>
    <row r="574" spans="3:20" ht="19.5" customHeight="1" thickTop="1" thickBot="1" x14ac:dyDescent="0.25">
      <c r="C574" s="58"/>
      <c r="D574" s="58"/>
      <c r="E574" s="58"/>
      <c r="F574" s="58"/>
      <c r="G574" s="58"/>
      <c r="H574" s="58"/>
      <c r="I574" s="59"/>
      <c r="J574" s="60"/>
      <c r="K574" s="57">
        <f t="shared" ca="1" si="47"/>
        <v>167800</v>
      </c>
      <c r="P574" s="188" t="e">
        <f t="shared" si="46"/>
        <v>#N/A</v>
      </c>
      <c r="Q574" s="191" t="e">
        <f t="shared" si="44"/>
        <v>#N/A</v>
      </c>
      <c r="R574" s="191" t="e">
        <f t="shared" si="45"/>
        <v>#N/A</v>
      </c>
      <c r="S574" s="191" t="e">
        <f t="shared" si="48"/>
        <v>#N/A</v>
      </c>
      <c r="T574" s="192" t="e">
        <f>VLOOKUP(D574,'PC Receitas'!$N$4:$O$14,2,FALSE)</f>
        <v>#N/A</v>
      </c>
    </row>
    <row r="575" spans="3:20" ht="19.5" customHeight="1" thickTop="1" thickBot="1" x14ac:dyDescent="0.25">
      <c r="C575" s="58"/>
      <c r="D575" s="58"/>
      <c r="E575" s="58"/>
      <c r="F575" s="58"/>
      <c r="G575" s="58"/>
      <c r="H575" s="58"/>
      <c r="I575" s="59"/>
      <c r="J575" s="60"/>
      <c r="K575" s="57">
        <f t="shared" ca="1" si="47"/>
        <v>167800</v>
      </c>
      <c r="P575" s="188" t="e">
        <f t="shared" si="46"/>
        <v>#N/A</v>
      </c>
      <c r="Q575" s="191" t="e">
        <f t="shared" si="44"/>
        <v>#N/A</v>
      </c>
      <c r="R575" s="191" t="e">
        <f t="shared" si="45"/>
        <v>#N/A</v>
      </c>
      <c r="S575" s="191" t="e">
        <f t="shared" si="48"/>
        <v>#N/A</v>
      </c>
      <c r="T575" s="192" t="e">
        <f>VLOOKUP(D575,'PC Receitas'!$N$4:$O$14,2,FALSE)</f>
        <v>#N/A</v>
      </c>
    </row>
    <row r="576" spans="3:20" ht="19.5" customHeight="1" thickTop="1" thickBot="1" x14ac:dyDescent="0.25">
      <c r="C576" s="58"/>
      <c r="D576" s="58"/>
      <c r="E576" s="58"/>
      <c r="F576" s="58"/>
      <c r="G576" s="58"/>
      <c r="H576" s="58"/>
      <c r="I576" s="59"/>
      <c r="J576" s="60"/>
      <c r="K576" s="57">
        <f t="shared" ca="1" si="47"/>
        <v>167800</v>
      </c>
      <c r="P576" s="188" t="e">
        <f t="shared" si="46"/>
        <v>#N/A</v>
      </c>
      <c r="Q576" s="191" t="e">
        <f t="shared" si="44"/>
        <v>#N/A</v>
      </c>
      <c r="R576" s="191" t="e">
        <f t="shared" si="45"/>
        <v>#N/A</v>
      </c>
      <c r="S576" s="191" t="e">
        <f t="shared" si="48"/>
        <v>#N/A</v>
      </c>
      <c r="T576" s="192" t="e">
        <f>VLOOKUP(D576,'PC Receitas'!$N$4:$O$14,2,FALSE)</f>
        <v>#N/A</v>
      </c>
    </row>
    <row r="577" spans="3:20" ht="19.5" customHeight="1" thickTop="1" thickBot="1" x14ac:dyDescent="0.25">
      <c r="C577" s="58"/>
      <c r="D577" s="58"/>
      <c r="E577" s="58"/>
      <c r="F577" s="58"/>
      <c r="G577" s="58"/>
      <c r="H577" s="58"/>
      <c r="I577" s="59"/>
      <c r="J577" s="60"/>
      <c r="K577" s="57">
        <f t="shared" ca="1" si="47"/>
        <v>167800</v>
      </c>
      <c r="P577" s="188" t="e">
        <f t="shared" si="46"/>
        <v>#N/A</v>
      </c>
      <c r="Q577" s="191" t="e">
        <f t="shared" si="44"/>
        <v>#N/A</v>
      </c>
      <c r="R577" s="191" t="e">
        <f t="shared" si="45"/>
        <v>#N/A</v>
      </c>
      <c r="S577" s="191" t="e">
        <f t="shared" si="48"/>
        <v>#N/A</v>
      </c>
      <c r="T577" s="192" t="e">
        <f>VLOOKUP(D577,'PC Receitas'!$N$4:$O$14,2,FALSE)</f>
        <v>#N/A</v>
      </c>
    </row>
    <row r="578" spans="3:20" ht="19.5" customHeight="1" thickTop="1" thickBot="1" x14ac:dyDescent="0.25">
      <c r="C578" s="58"/>
      <c r="D578" s="58"/>
      <c r="E578" s="58"/>
      <c r="F578" s="58"/>
      <c r="G578" s="58"/>
      <c r="H578" s="58"/>
      <c r="I578" s="59"/>
      <c r="J578" s="60"/>
      <c r="K578" s="57">
        <f t="shared" ca="1" si="47"/>
        <v>167800</v>
      </c>
      <c r="P578" s="188" t="e">
        <f t="shared" si="46"/>
        <v>#N/A</v>
      </c>
      <c r="Q578" s="191" t="e">
        <f t="shared" si="44"/>
        <v>#N/A</v>
      </c>
      <c r="R578" s="191" t="e">
        <f t="shared" si="45"/>
        <v>#N/A</v>
      </c>
      <c r="S578" s="191" t="e">
        <f t="shared" si="48"/>
        <v>#N/A</v>
      </c>
      <c r="T578" s="192" t="e">
        <f>VLOOKUP(D578,'PC Receitas'!$N$4:$O$14,2,FALSE)</f>
        <v>#N/A</v>
      </c>
    </row>
    <row r="579" spans="3:20" ht="19.5" customHeight="1" thickTop="1" thickBot="1" x14ac:dyDescent="0.25">
      <c r="C579" s="58"/>
      <c r="D579" s="58"/>
      <c r="E579" s="58"/>
      <c r="F579" s="58"/>
      <c r="G579" s="58"/>
      <c r="H579" s="58"/>
      <c r="I579" s="59"/>
      <c r="J579" s="60"/>
      <c r="K579" s="57">
        <f t="shared" ca="1" si="47"/>
        <v>167800</v>
      </c>
      <c r="P579" s="188" t="e">
        <f t="shared" si="46"/>
        <v>#N/A</v>
      </c>
      <c r="Q579" s="191" t="e">
        <f t="shared" si="44"/>
        <v>#N/A</v>
      </c>
      <c r="R579" s="191" t="e">
        <f t="shared" si="45"/>
        <v>#N/A</v>
      </c>
      <c r="S579" s="191" t="e">
        <f t="shared" si="48"/>
        <v>#N/A</v>
      </c>
      <c r="T579" s="192" t="e">
        <f>VLOOKUP(D579,'PC Receitas'!$N$4:$O$14,2,FALSE)</f>
        <v>#N/A</v>
      </c>
    </row>
    <row r="580" spans="3:20" ht="19.5" customHeight="1" thickTop="1" thickBot="1" x14ac:dyDescent="0.25">
      <c r="C580" s="58"/>
      <c r="D580" s="58"/>
      <c r="E580" s="58"/>
      <c r="F580" s="58"/>
      <c r="G580" s="58"/>
      <c r="H580" s="58"/>
      <c r="I580" s="59"/>
      <c r="J580" s="60"/>
      <c r="K580" s="57">
        <f t="shared" ca="1" si="47"/>
        <v>167800</v>
      </c>
      <c r="P580" s="188" t="e">
        <f t="shared" si="46"/>
        <v>#N/A</v>
      </c>
      <c r="Q580" s="191" t="e">
        <f t="shared" si="44"/>
        <v>#N/A</v>
      </c>
      <c r="R580" s="191" t="e">
        <f t="shared" si="45"/>
        <v>#N/A</v>
      </c>
      <c r="S580" s="191" t="e">
        <f t="shared" si="48"/>
        <v>#N/A</v>
      </c>
      <c r="T580" s="192" t="e">
        <f>VLOOKUP(D580,'PC Receitas'!$N$4:$O$14,2,FALSE)</f>
        <v>#N/A</v>
      </c>
    </row>
    <row r="581" spans="3:20" ht="19.5" customHeight="1" thickTop="1" thickBot="1" x14ac:dyDescent="0.25">
      <c r="C581" s="58"/>
      <c r="D581" s="58"/>
      <c r="E581" s="58"/>
      <c r="F581" s="58"/>
      <c r="G581" s="58"/>
      <c r="H581" s="58"/>
      <c r="I581" s="59"/>
      <c r="J581" s="60"/>
      <c r="K581" s="57">
        <f t="shared" ca="1" si="47"/>
        <v>167800</v>
      </c>
      <c r="P581" s="188" t="e">
        <f t="shared" si="46"/>
        <v>#N/A</v>
      </c>
      <c r="Q581" s="191" t="e">
        <f t="shared" si="44"/>
        <v>#N/A</v>
      </c>
      <c r="R581" s="191" t="e">
        <f t="shared" si="45"/>
        <v>#N/A</v>
      </c>
      <c r="S581" s="191" t="e">
        <f t="shared" si="48"/>
        <v>#N/A</v>
      </c>
      <c r="T581" s="192" t="e">
        <f>VLOOKUP(D581,'PC Receitas'!$N$4:$O$14,2,FALSE)</f>
        <v>#N/A</v>
      </c>
    </row>
    <row r="582" spans="3:20" ht="19.5" customHeight="1" thickTop="1" thickBot="1" x14ac:dyDescent="0.25">
      <c r="C582" s="58"/>
      <c r="D582" s="58"/>
      <c r="E582" s="58"/>
      <c r="F582" s="58"/>
      <c r="G582" s="58"/>
      <c r="H582" s="58"/>
      <c r="I582" s="59"/>
      <c r="J582" s="60"/>
      <c r="K582" s="57">
        <f t="shared" ca="1" si="47"/>
        <v>167800</v>
      </c>
      <c r="P582" s="188" t="e">
        <f t="shared" si="46"/>
        <v>#N/A</v>
      </c>
      <c r="Q582" s="191" t="e">
        <f t="shared" ref="Q582:Q619" si="49">IF(T582="Despesas_de_Moradia","Despesa",IF(T582="Despesas_com_Alimentacao","Despesa",IF(T582="Despesas_com_Saude","Despesa","")))</f>
        <v>#N/A</v>
      </c>
      <c r="R582" s="191" t="e">
        <f t="shared" ref="R582:R619" si="50">IF(T582="Renda_Familiar","Receita",IF(T582="Receitas_com_Aplicacoes_Financeiras","Receita",IF(T582="Outras_Receitas","Receita","")))</f>
        <v>#N/A</v>
      </c>
      <c r="S582" s="191" t="e">
        <f t="shared" si="48"/>
        <v>#N/A</v>
      </c>
      <c r="T582" s="192" t="e">
        <f>VLOOKUP(D582,'PC Receitas'!$N$4:$O$14,2,FALSE)</f>
        <v>#N/A</v>
      </c>
    </row>
    <row r="583" spans="3:20" ht="19.5" customHeight="1" thickTop="1" thickBot="1" x14ac:dyDescent="0.25">
      <c r="C583" s="58"/>
      <c r="D583" s="58"/>
      <c r="E583" s="58"/>
      <c r="F583" s="58"/>
      <c r="G583" s="58"/>
      <c r="H583" s="58"/>
      <c r="I583" s="59"/>
      <c r="J583" s="60"/>
      <c r="K583" s="57">
        <f t="shared" ca="1" si="47"/>
        <v>167800</v>
      </c>
      <c r="P583" s="188" t="e">
        <f t="shared" si="46"/>
        <v>#N/A</v>
      </c>
      <c r="Q583" s="191" t="e">
        <f t="shared" si="49"/>
        <v>#N/A</v>
      </c>
      <c r="R583" s="191" t="e">
        <f t="shared" si="50"/>
        <v>#N/A</v>
      </c>
      <c r="S583" s="191" t="e">
        <f t="shared" si="48"/>
        <v>#N/A</v>
      </c>
      <c r="T583" s="192" t="e">
        <f>VLOOKUP(D583,'PC Receitas'!$N$4:$O$14,2,FALSE)</f>
        <v>#N/A</v>
      </c>
    </row>
    <row r="584" spans="3:20" ht="19.5" customHeight="1" thickTop="1" thickBot="1" x14ac:dyDescent="0.25">
      <c r="C584" s="58"/>
      <c r="D584" s="58"/>
      <c r="E584" s="58"/>
      <c r="F584" s="58"/>
      <c r="G584" s="58"/>
      <c r="H584" s="58"/>
      <c r="I584" s="59"/>
      <c r="J584" s="60"/>
      <c r="K584" s="57">
        <f t="shared" ca="1" si="47"/>
        <v>167800</v>
      </c>
      <c r="P584" s="188" t="e">
        <f t="shared" si="46"/>
        <v>#N/A</v>
      </c>
      <c r="Q584" s="191" t="e">
        <f t="shared" si="49"/>
        <v>#N/A</v>
      </c>
      <c r="R584" s="191" t="e">
        <f t="shared" si="50"/>
        <v>#N/A</v>
      </c>
      <c r="S584" s="191" t="e">
        <f t="shared" si="48"/>
        <v>#N/A</v>
      </c>
      <c r="T584" s="192" t="e">
        <f>VLOOKUP(D584,'PC Receitas'!$N$4:$O$14,2,FALSE)</f>
        <v>#N/A</v>
      </c>
    </row>
    <row r="585" spans="3:20" ht="19.5" customHeight="1" thickTop="1" thickBot="1" x14ac:dyDescent="0.25">
      <c r="C585" s="58"/>
      <c r="D585" s="58"/>
      <c r="E585" s="58"/>
      <c r="F585" s="58"/>
      <c r="G585" s="58"/>
      <c r="H585" s="58"/>
      <c r="I585" s="59"/>
      <c r="J585" s="60"/>
      <c r="K585" s="57">
        <f t="shared" ca="1" si="47"/>
        <v>167800</v>
      </c>
      <c r="P585" s="188" t="e">
        <f t="shared" si="46"/>
        <v>#N/A</v>
      </c>
      <c r="Q585" s="191" t="e">
        <f t="shared" si="49"/>
        <v>#N/A</v>
      </c>
      <c r="R585" s="191" t="e">
        <f t="shared" si="50"/>
        <v>#N/A</v>
      </c>
      <c r="S585" s="191" t="e">
        <f t="shared" si="48"/>
        <v>#N/A</v>
      </c>
      <c r="T585" s="192" t="e">
        <f>VLOOKUP(D585,'PC Receitas'!$N$4:$O$14,2,FALSE)</f>
        <v>#N/A</v>
      </c>
    </row>
    <row r="586" spans="3:20" ht="19.5" customHeight="1" thickTop="1" thickBot="1" x14ac:dyDescent="0.25">
      <c r="C586" s="58"/>
      <c r="D586" s="58"/>
      <c r="E586" s="58"/>
      <c r="F586" s="58"/>
      <c r="G586" s="58"/>
      <c r="H586" s="58"/>
      <c r="I586" s="59"/>
      <c r="J586" s="60"/>
      <c r="K586" s="57">
        <f t="shared" ca="1" si="47"/>
        <v>167800</v>
      </c>
      <c r="P586" s="188" t="e">
        <f t="shared" si="46"/>
        <v>#N/A</v>
      </c>
      <c r="Q586" s="191" t="e">
        <f t="shared" si="49"/>
        <v>#N/A</v>
      </c>
      <c r="R586" s="191" t="e">
        <f t="shared" si="50"/>
        <v>#N/A</v>
      </c>
      <c r="S586" s="191" t="e">
        <f t="shared" si="48"/>
        <v>#N/A</v>
      </c>
      <c r="T586" s="192" t="e">
        <f>VLOOKUP(D586,'PC Receitas'!$N$4:$O$14,2,FALSE)</f>
        <v>#N/A</v>
      </c>
    </row>
    <row r="587" spans="3:20" ht="19.5" customHeight="1" thickTop="1" thickBot="1" x14ac:dyDescent="0.25">
      <c r="C587" s="58"/>
      <c r="D587" s="58"/>
      <c r="E587" s="58"/>
      <c r="F587" s="58"/>
      <c r="G587" s="58"/>
      <c r="H587" s="58"/>
      <c r="I587" s="59"/>
      <c r="J587" s="60"/>
      <c r="K587" s="57">
        <f t="shared" ca="1" si="47"/>
        <v>167800</v>
      </c>
      <c r="P587" s="188" t="e">
        <f t="shared" si="46"/>
        <v>#N/A</v>
      </c>
      <c r="Q587" s="191" t="e">
        <f t="shared" si="49"/>
        <v>#N/A</v>
      </c>
      <c r="R587" s="191" t="e">
        <f t="shared" si="50"/>
        <v>#N/A</v>
      </c>
      <c r="S587" s="191" t="e">
        <f t="shared" si="48"/>
        <v>#N/A</v>
      </c>
      <c r="T587" s="192" t="e">
        <f>VLOOKUP(D587,'PC Receitas'!$N$4:$O$14,2,FALSE)</f>
        <v>#N/A</v>
      </c>
    </row>
    <row r="588" spans="3:20" ht="19.5" customHeight="1" thickTop="1" thickBot="1" x14ac:dyDescent="0.25">
      <c r="C588" s="58"/>
      <c r="D588" s="58"/>
      <c r="E588" s="58"/>
      <c r="F588" s="58"/>
      <c r="G588" s="58"/>
      <c r="H588" s="58"/>
      <c r="I588" s="59"/>
      <c r="J588" s="60"/>
      <c r="K588" s="57">
        <f t="shared" ca="1" si="47"/>
        <v>167800</v>
      </c>
      <c r="P588" s="188" t="e">
        <f t="shared" si="46"/>
        <v>#N/A</v>
      </c>
      <c r="Q588" s="191" t="e">
        <f t="shared" si="49"/>
        <v>#N/A</v>
      </c>
      <c r="R588" s="191" t="e">
        <f t="shared" si="50"/>
        <v>#N/A</v>
      </c>
      <c r="S588" s="191" t="e">
        <f t="shared" si="48"/>
        <v>#N/A</v>
      </c>
      <c r="T588" s="192" t="e">
        <f>VLOOKUP(D588,'PC Receitas'!$N$4:$O$14,2,FALSE)</f>
        <v>#N/A</v>
      </c>
    </row>
    <row r="589" spans="3:20" ht="19.5" customHeight="1" thickTop="1" thickBot="1" x14ac:dyDescent="0.25">
      <c r="C589" s="58"/>
      <c r="D589" s="58"/>
      <c r="E589" s="58"/>
      <c r="F589" s="58"/>
      <c r="G589" s="58"/>
      <c r="H589" s="58"/>
      <c r="I589" s="59"/>
      <c r="J589" s="60"/>
      <c r="K589" s="57">
        <f t="shared" ca="1" si="47"/>
        <v>167800</v>
      </c>
      <c r="P589" s="188" t="e">
        <f t="shared" si="46"/>
        <v>#N/A</v>
      </c>
      <c r="Q589" s="191" t="e">
        <f t="shared" si="49"/>
        <v>#N/A</v>
      </c>
      <c r="R589" s="191" t="e">
        <f t="shared" si="50"/>
        <v>#N/A</v>
      </c>
      <c r="S589" s="191" t="e">
        <f t="shared" si="48"/>
        <v>#N/A</v>
      </c>
      <c r="T589" s="192" t="e">
        <f>VLOOKUP(D589,'PC Receitas'!$N$4:$O$14,2,FALSE)</f>
        <v>#N/A</v>
      </c>
    </row>
    <row r="590" spans="3:20" ht="19.5" customHeight="1" thickTop="1" thickBot="1" x14ac:dyDescent="0.25">
      <c r="C590" s="58"/>
      <c r="D590" s="58"/>
      <c r="E590" s="58"/>
      <c r="F590" s="58"/>
      <c r="G590" s="58"/>
      <c r="H590" s="58"/>
      <c r="I590" s="59"/>
      <c r="J590" s="60"/>
      <c r="K590" s="57">
        <f t="shared" ca="1" si="47"/>
        <v>167800</v>
      </c>
      <c r="P590" s="188" t="e">
        <f t="shared" si="46"/>
        <v>#N/A</v>
      </c>
      <c r="Q590" s="191" t="e">
        <f t="shared" si="49"/>
        <v>#N/A</v>
      </c>
      <c r="R590" s="191" t="e">
        <f t="shared" si="50"/>
        <v>#N/A</v>
      </c>
      <c r="S590" s="191" t="e">
        <f t="shared" si="48"/>
        <v>#N/A</v>
      </c>
      <c r="T590" s="192" t="e">
        <f>VLOOKUP(D590,'PC Receitas'!$N$4:$O$14,2,FALSE)</f>
        <v>#N/A</v>
      </c>
    </row>
    <row r="591" spans="3:20" ht="19.5" customHeight="1" thickTop="1" thickBot="1" x14ac:dyDescent="0.25">
      <c r="C591" s="58"/>
      <c r="D591" s="58"/>
      <c r="E591" s="58"/>
      <c r="F591" s="58"/>
      <c r="G591" s="58"/>
      <c r="H591" s="58"/>
      <c r="I591" s="59"/>
      <c r="J591" s="60"/>
      <c r="K591" s="57">
        <f t="shared" ca="1" si="47"/>
        <v>167800</v>
      </c>
      <c r="P591" s="188" t="e">
        <f t="shared" si="46"/>
        <v>#N/A</v>
      </c>
      <c r="Q591" s="191" t="e">
        <f t="shared" si="49"/>
        <v>#N/A</v>
      </c>
      <c r="R591" s="191" t="e">
        <f t="shared" si="50"/>
        <v>#N/A</v>
      </c>
      <c r="S591" s="191" t="e">
        <f t="shared" si="48"/>
        <v>#N/A</v>
      </c>
      <c r="T591" s="192" t="e">
        <f>VLOOKUP(D591,'PC Receitas'!$N$4:$O$14,2,FALSE)</f>
        <v>#N/A</v>
      </c>
    </row>
    <row r="592" spans="3:20" ht="19.5" customHeight="1" thickTop="1" thickBot="1" x14ac:dyDescent="0.25">
      <c r="C592" s="58"/>
      <c r="D592" s="58"/>
      <c r="E592" s="58"/>
      <c r="F592" s="58"/>
      <c r="G592" s="58"/>
      <c r="H592" s="58"/>
      <c r="I592" s="59"/>
      <c r="J592" s="60"/>
      <c r="K592" s="57">
        <f t="shared" ca="1" si="47"/>
        <v>167800</v>
      </c>
      <c r="P592" s="188" t="e">
        <f t="shared" ref="P592:P619" si="51">IF(T592="Despesas_com_Transportes","Despesa",IF(T592="Despesas_com_Lazer_e_Informacao","Despesa",IF(T592="Outras_Despesas","Despesa",IF(T592="Imposto_de_Renda","Despesa",IF(T592="Investimentos_Bens","Despesa","")))))</f>
        <v>#N/A</v>
      </c>
      <c r="Q592" s="191" t="e">
        <f t="shared" si="49"/>
        <v>#N/A</v>
      </c>
      <c r="R592" s="191" t="e">
        <f t="shared" si="50"/>
        <v>#N/A</v>
      </c>
      <c r="S592" s="191" t="e">
        <f t="shared" si="48"/>
        <v>#N/A</v>
      </c>
      <c r="T592" s="192" t="e">
        <f>VLOOKUP(D592,'PC Receitas'!$N$4:$O$14,2,FALSE)</f>
        <v>#N/A</v>
      </c>
    </row>
    <row r="593" spans="3:20" ht="19.5" customHeight="1" thickTop="1" thickBot="1" x14ac:dyDescent="0.25">
      <c r="C593" s="58"/>
      <c r="D593" s="58"/>
      <c r="E593" s="58"/>
      <c r="F593" s="58"/>
      <c r="G593" s="58"/>
      <c r="H593" s="58"/>
      <c r="I593" s="59"/>
      <c r="J593" s="60"/>
      <c r="K593" s="57">
        <f t="shared" ca="1" si="47"/>
        <v>167800</v>
      </c>
      <c r="P593" s="188" t="e">
        <f t="shared" si="51"/>
        <v>#N/A</v>
      </c>
      <c r="Q593" s="191" t="e">
        <f t="shared" si="49"/>
        <v>#N/A</v>
      </c>
      <c r="R593" s="191" t="e">
        <f t="shared" si="50"/>
        <v>#N/A</v>
      </c>
      <c r="S593" s="191" t="e">
        <f t="shared" si="48"/>
        <v>#N/A</v>
      </c>
      <c r="T593" s="192" t="e">
        <f>VLOOKUP(D593,'PC Receitas'!$N$4:$O$14,2,FALSE)</f>
        <v>#N/A</v>
      </c>
    </row>
    <row r="594" spans="3:20" ht="19.5" customHeight="1" thickTop="1" thickBot="1" x14ac:dyDescent="0.25">
      <c r="C594" s="58"/>
      <c r="D594" s="58"/>
      <c r="E594" s="58"/>
      <c r="F594" s="58"/>
      <c r="G594" s="58"/>
      <c r="H594" s="58"/>
      <c r="I594" s="59"/>
      <c r="J594" s="60"/>
      <c r="K594" s="57">
        <f t="shared" ca="1" si="47"/>
        <v>167800</v>
      </c>
      <c r="P594" s="188" t="e">
        <f t="shared" si="51"/>
        <v>#N/A</v>
      </c>
      <c r="Q594" s="191" t="e">
        <f t="shared" si="49"/>
        <v>#N/A</v>
      </c>
      <c r="R594" s="191" t="e">
        <f t="shared" si="50"/>
        <v>#N/A</v>
      </c>
      <c r="S594" s="191" t="e">
        <f t="shared" si="48"/>
        <v>#N/A</v>
      </c>
      <c r="T594" s="192" t="e">
        <f>VLOOKUP(D594,'PC Receitas'!$N$4:$O$14,2,FALSE)</f>
        <v>#N/A</v>
      </c>
    </row>
    <row r="595" spans="3:20" ht="19.5" customHeight="1" thickTop="1" thickBot="1" x14ac:dyDescent="0.25">
      <c r="C595" s="58"/>
      <c r="D595" s="58"/>
      <c r="E595" s="58"/>
      <c r="F595" s="58"/>
      <c r="G595" s="58"/>
      <c r="H595" s="58"/>
      <c r="I595" s="59"/>
      <c r="J595" s="60"/>
      <c r="K595" s="57">
        <f t="shared" ref="K595:K605" ca="1" si="52">K594+IF(AND(J595="Pago",OR(D595=$V$5,D595=$V$6,D595=$V$7)),I595,IF(AND(J595="Pago",OR(D595=$V$8,D595=$V$9,D595=$V$10,D595=$V$11,D595=$V$12,D595=$V$13,D595=$V$14,D595=$V$15)),-I595,IF(G595="À Vista",IF(J595="Pago",-I595,0),0)))</f>
        <v>167800</v>
      </c>
      <c r="P595" s="188" t="e">
        <f t="shared" si="51"/>
        <v>#N/A</v>
      </c>
      <c r="Q595" s="191" t="e">
        <f t="shared" si="49"/>
        <v>#N/A</v>
      </c>
      <c r="R595" s="191" t="e">
        <f t="shared" si="50"/>
        <v>#N/A</v>
      </c>
      <c r="S595" s="191" t="e">
        <f t="shared" si="48"/>
        <v>#N/A</v>
      </c>
      <c r="T595" s="192" t="e">
        <f>VLOOKUP(D595,'PC Receitas'!$N$4:$O$14,2,FALSE)</f>
        <v>#N/A</v>
      </c>
    </row>
    <row r="596" spans="3:20" ht="19.5" customHeight="1" thickTop="1" thickBot="1" x14ac:dyDescent="0.25">
      <c r="C596" s="58"/>
      <c r="D596" s="58"/>
      <c r="E596" s="58"/>
      <c r="F596" s="58"/>
      <c r="G596" s="58"/>
      <c r="H596" s="58"/>
      <c r="I596" s="59"/>
      <c r="J596" s="60"/>
      <c r="K596" s="57">
        <f t="shared" ca="1" si="52"/>
        <v>167800</v>
      </c>
      <c r="P596" s="188" t="e">
        <f t="shared" si="51"/>
        <v>#N/A</v>
      </c>
      <c r="Q596" s="191" t="e">
        <f t="shared" si="49"/>
        <v>#N/A</v>
      </c>
      <c r="R596" s="191" t="e">
        <f t="shared" si="50"/>
        <v>#N/A</v>
      </c>
      <c r="S596" s="191" t="e">
        <f t="shared" ref="S596:S619" si="53">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ca="1" si="52"/>
        <v>167800</v>
      </c>
      <c r="P597" s="188" t="e">
        <f t="shared" si="51"/>
        <v>#N/A</v>
      </c>
      <c r="Q597" s="191" t="e">
        <f t="shared" si="49"/>
        <v>#N/A</v>
      </c>
      <c r="R597" s="191" t="e">
        <f t="shared" si="50"/>
        <v>#N/A</v>
      </c>
      <c r="S597" s="191" t="e">
        <f t="shared" si="53"/>
        <v>#N/A</v>
      </c>
      <c r="T597" s="192" t="e">
        <f>VLOOKUP(D597,'PC Receitas'!$N$4:$O$14,2,FALSE)</f>
        <v>#N/A</v>
      </c>
    </row>
    <row r="598" spans="3:20" ht="19.5" customHeight="1" thickTop="1" thickBot="1" x14ac:dyDescent="0.25">
      <c r="C598" s="58"/>
      <c r="D598" s="58"/>
      <c r="E598" s="58"/>
      <c r="F598" s="58"/>
      <c r="G598" s="58"/>
      <c r="H598" s="58"/>
      <c r="I598" s="59"/>
      <c r="J598" s="60"/>
      <c r="K598" s="57">
        <f t="shared" ca="1" si="52"/>
        <v>167800</v>
      </c>
      <c r="P598" s="188" t="e">
        <f t="shared" si="51"/>
        <v>#N/A</v>
      </c>
      <c r="Q598" s="191" t="e">
        <f t="shared" si="49"/>
        <v>#N/A</v>
      </c>
      <c r="R598" s="191" t="e">
        <f t="shared" si="50"/>
        <v>#N/A</v>
      </c>
      <c r="S598" s="191" t="e">
        <f t="shared" si="53"/>
        <v>#N/A</v>
      </c>
      <c r="T598" s="192" t="e">
        <f>VLOOKUP(D598,'PC Receitas'!$N$4:$O$14,2,FALSE)</f>
        <v>#N/A</v>
      </c>
    </row>
    <row r="599" spans="3:20" ht="19.5" customHeight="1" thickTop="1" thickBot="1" x14ac:dyDescent="0.25">
      <c r="C599" s="58"/>
      <c r="D599" s="58"/>
      <c r="E599" s="58"/>
      <c r="F599" s="58"/>
      <c r="G599" s="58"/>
      <c r="H599" s="58"/>
      <c r="I599" s="59"/>
      <c r="J599" s="60"/>
      <c r="K599" s="57">
        <f t="shared" ca="1" si="52"/>
        <v>167800</v>
      </c>
      <c r="P599" s="188" t="e">
        <f t="shared" si="51"/>
        <v>#N/A</v>
      </c>
      <c r="Q599" s="191" t="e">
        <f t="shared" si="49"/>
        <v>#N/A</v>
      </c>
      <c r="R599" s="191" t="e">
        <f t="shared" si="50"/>
        <v>#N/A</v>
      </c>
      <c r="S599" s="191" t="e">
        <f t="shared" si="53"/>
        <v>#N/A</v>
      </c>
      <c r="T599" s="192" t="e">
        <f>VLOOKUP(D599,'PC Receitas'!$N$4:$O$14,2,FALSE)</f>
        <v>#N/A</v>
      </c>
    </row>
    <row r="600" spans="3:20" ht="19.5" customHeight="1" thickTop="1" thickBot="1" x14ac:dyDescent="0.25">
      <c r="C600" s="58"/>
      <c r="D600" s="58"/>
      <c r="E600" s="58"/>
      <c r="F600" s="58"/>
      <c r="G600" s="58"/>
      <c r="H600" s="58"/>
      <c r="I600" s="59"/>
      <c r="J600" s="60"/>
      <c r="K600" s="57">
        <f t="shared" ca="1" si="52"/>
        <v>167800</v>
      </c>
      <c r="P600" s="188" t="e">
        <f t="shared" si="51"/>
        <v>#N/A</v>
      </c>
      <c r="Q600" s="191" t="e">
        <f t="shared" si="49"/>
        <v>#N/A</v>
      </c>
      <c r="R600" s="191" t="e">
        <f t="shared" si="50"/>
        <v>#N/A</v>
      </c>
      <c r="S600" s="191" t="e">
        <f t="shared" si="53"/>
        <v>#N/A</v>
      </c>
      <c r="T600" s="192" t="e">
        <f>VLOOKUP(D600,'PC Receitas'!$N$4:$O$14,2,FALSE)</f>
        <v>#N/A</v>
      </c>
    </row>
    <row r="601" spans="3:20" ht="19.5" customHeight="1" thickTop="1" thickBot="1" x14ac:dyDescent="0.25">
      <c r="C601" s="58"/>
      <c r="D601" s="58"/>
      <c r="E601" s="58"/>
      <c r="F601" s="58"/>
      <c r="G601" s="58"/>
      <c r="H601" s="58"/>
      <c r="I601" s="59"/>
      <c r="J601" s="60"/>
      <c r="K601" s="57">
        <f t="shared" ca="1" si="52"/>
        <v>167800</v>
      </c>
      <c r="P601" s="188" t="e">
        <f t="shared" si="51"/>
        <v>#N/A</v>
      </c>
      <c r="Q601" s="191" t="e">
        <f t="shared" si="49"/>
        <v>#N/A</v>
      </c>
      <c r="R601" s="191" t="e">
        <f t="shared" si="50"/>
        <v>#N/A</v>
      </c>
      <c r="S601" s="191" t="e">
        <f t="shared" si="53"/>
        <v>#N/A</v>
      </c>
      <c r="T601" s="192" t="e">
        <f>VLOOKUP(D601,'PC Receitas'!$N$4:$O$14,2,FALSE)</f>
        <v>#N/A</v>
      </c>
    </row>
    <row r="602" spans="3:20" ht="19.5" customHeight="1" thickTop="1" thickBot="1" x14ac:dyDescent="0.25">
      <c r="C602" s="58"/>
      <c r="D602" s="58"/>
      <c r="E602" s="58"/>
      <c r="F602" s="58"/>
      <c r="G602" s="58"/>
      <c r="H602" s="58"/>
      <c r="I602" s="59"/>
      <c r="J602" s="60"/>
      <c r="K602" s="57">
        <f t="shared" ca="1" si="52"/>
        <v>167800</v>
      </c>
      <c r="P602" s="188" t="e">
        <f t="shared" si="51"/>
        <v>#N/A</v>
      </c>
      <c r="Q602" s="191" t="e">
        <f t="shared" si="49"/>
        <v>#N/A</v>
      </c>
      <c r="R602" s="191" t="e">
        <f t="shared" si="50"/>
        <v>#N/A</v>
      </c>
      <c r="S602" s="191" t="e">
        <f t="shared" si="53"/>
        <v>#N/A</v>
      </c>
      <c r="T602" s="192" t="e">
        <f>VLOOKUP(D602,'PC Receitas'!$N$4:$O$14,2,FALSE)</f>
        <v>#N/A</v>
      </c>
    </row>
    <row r="603" spans="3:20" ht="19.5" customHeight="1" thickTop="1" thickBot="1" x14ac:dyDescent="0.25">
      <c r="C603" s="58"/>
      <c r="D603" s="58"/>
      <c r="E603" s="58"/>
      <c r="F603" s="58"/>
      <c r="G603" s="58"/>
      <c r="H603" s="58"/>
      <c r="I603" s="59"/>
      <c r="J603" s="60"/>
      <c r="K603" s="57">
        <f t="shared" ca="1" si="52"/>
        <v>167800</v>
      </c>
      <c r="P603" s="188" t="e">
        <f t="shared" si="51"/>
        <v>#N/A</v>
      </c>
      <c r="Q603" s="191" t="e">
        <f t="shared" si="49"/>
        <v>#N/A</v>
      </c>
      <c r="R603" s="191" t="e">
        <f t="shared" si="50"/>
        <v>#N/A</v>
      </c>
      <c r="S603" s="191" t="e">
        <f t="shared" si="53"/>
        <v>#N/A</v>
      </c>
      <c r="T603" s="192" t="e">
        <f>VLOOKUP(D603,'PC Receitas'!$N$4:$O$14,2,FALSE)</f>
        <v>#N/A</v>
      </c>
    </row>
    <row r="604" spans="3:20" ht="19.5" customHeight="1" thickTop="1" thickBot="1" x14ac:dyDescent="0.25">
      <c r="C604" s="58"/>
      <c r="D604" s="58"/>
      <c r="E604" s="58"/>
      <c r="F604" s="58"/>
      <c r="G604" s="58"/>
      <c r="H604" s="58"/>
      <c r="I604" s="59"/>
      <c r="J604" s="60"/>
      <c r="K604" s="57">
        <f t="shared" ca="1" si="52"/>
        <v>167800</v>
      </c>
      <c r="P604" s="188" t="e">
        <f t="shared" si="51"/>
        <v>#N/A</v>
      </c>
      <c r="Q604" s="191" t="e">
        <f t="shared" si="49"/>
        <v>#N/A</v>
      </c>
      <c r="R604" s="191" t="e">
        <f t="shared" si="50"/>
        <v>#N/A</v>
      </c>
      <c r="S604" s="191" t="e">
        <f t="shared" si="53"/>
        <v>#N/A</v>
      </c>
      <c r="T604" s="192" t="e">
        <f>VLOOKUP(D604,'PC Receitas'!$N$4:$O$14,2,FALSE)</f>
        <v>#N/A</v>
      </c>
    </row>
    <row r="605" spans="3:20" ht="19.5" customHeight="1" thickTop="1" thickBot="1" x14ac:dyDescent="0.25">
      <c r="C605" s="58"/>
      <c r="D605" s="58"/>
      <c r="E605" s="58"/>
      <c r="F605" s="58"/>
      <c r="G605" s="58"/>
      <c r="H605" s="58"/>
      <c r="I605" s="59"/>
      <c r="J605" s="60"/>
      <c r="K605" s="57">
        <f t="shared" ca="1" si="52"/>
        <v>167800</v>
      </c>
      <c r="P605" s="188" t="e">
        <f t="shared" si="51"/>
        <v>#N/A</v>
      </c>
      <c r="Q605" s="191" t="e">
        <f t="shared" si="49"/>
        <v>#N/A</v>
      </c>
      <c r="R605" s="191" t="e">
        <f t="shared" si="50"/>
        <v>#N/A</v>
      </c>
      <c r="S605" s="191" t="e">
        <f t="shared" si="53"/>
        <v>#N/A</v>
      </c>
      <c r="T605" s="192" t="e">
        <f>VLOOKUP(D605,'PC Receitas'!$N$4:$O$14,2,FALSE)</f>
        <v>#N/A</v>
      </c>
    </row>
    <row r="606" spans="3:20" ht="19.5" customHeight="1" thickTop="1" thickBot="1" x14ac:dyDescent="0.25">
      <c r="C606" s="58"/>
      <c r="D606" s="58"/>
      <c r="E606" s="58"/>
      <c r="F606" s="58"/>
      <c r="G606" s="58"/>
      <c r="H606" s="58"/>
      <c r="I606" s="59"/>
      <c r="J606" s="60"/>
      <c r="K606" s="57">
        <f t="shared" ref="K606:K619" ca="1" si="54">K605+IF(AND(J606="Pago",OR(D606=$V$5,D606=$V$6,D606=$V$7)),I606,IF(AND(J606="Pago",OR(D606=$V$8,D606=$V$9,D606=$V$10,D606=$V$11,D606=$V$12,D606=$V$13,D606=$V$14,D606=$V$15)),-I606,IF(G606="À Vista",IF(J606="Pago",-I606,0),0)))</f>
        <v>167800</v>
      </c>
      <c r="P606" s="188" t="e">
        <f t="shared" si="51"/>
        <v>#N/A</v>
      </c>
      <c r="Q606" s="191" t="e">
        <f t="shared" si="49"/>
        <v>#N/A</v>
      </c>
      <c r="R606" s="191" t="e">
        <f t="shared" si="50"/>
        <v>#N/A</v>
      </c>
      <c r="S606" s="191" t="e">
        <f t="shared" si="53"/>
        <v>#N/A</v>
      </c>
      <c r="T606" s="192" t="e">
        <f>VLOOKUP(D606,'PC Receitas'!$N$4:$O$14,2,FALSE)</f>
        <v>#N/A</v>
      </c>
    </row>
    <row r="607" spans="3:20" ht="19.5" customHeight="1" thickTop="1" thickBot="1" x14ac:dyDescent="0.25">
      <c r="C607" s="58"/>
      <c r="D607" s="58"/>
      <c r="E607" s="58"/>
      <c r="F607" s="58"/>
      <c r="G607" s="58"/>
      <c r="H607" s="58"/>
      <c r="I607" s="59"/>
      <c r="J607" s="60"/>
      <c r="K607" s="57">
        <f t="shared" ca="1" si="54"/>
        <v>167800</v>
      </c>
      <c r="P607" s="188" t="e">
        <f t="shared" si="51"/>
        <v>#N/A</v>
      </c>
      <c r="Q607" s="191" t="e">
        <f t="shared" si="49"/>
        <v>#N/A</v>
      </c>
      <c r="R607" s="191" t="e">
        <f t="shared" si="50"/>
        <v>#N/A</v>
      </c>
      <c r="S607" s="191" t="e">
        <f t="shared" si="53"/>
        <v>#N/A</v>
      </c>
      <c r="T607" s="192" t="e">
        <f>VLOOKUP(D607,'PC Receitas'!$N$4:$O$14,2,FALSE)</f>
        <v>#N/A</v>
      </c>
    </row>
    <row r="608" spans="3:20" ht="19.5" customHeight="1" thickTop="1" thickBot="1" x14ac:dyDescent="0.25">
      <c r="C608" s="58"/>
      <c r="D608" s="58"/>
      <c r="E608" s="58"/>
      <c r="F608" s="58"/>
      <c r="G608" s="58"/>
      <c r="H608" s="58"/>
      <c r="I608" s="59"/>
      <c r="J608" s="60"/>
      <c r="K608" s="57">
        <f t="shared" ca="1" si="54"/>
        <v>167800</v>
      </c>
      <c r="P608" s="188" t="e">
        <f t="shared" si="51"/>
        <v>#N/A</v>
      </c>
      <c r="Q608" s="191" t="e">
        <f t="shared" si="49"/>
        <v>#N/A</v>
      </c>
      <c r="R608" s="191" t="e">
        <f t="shared" si="50"/>
        <v>#N/A</v>
      </c>
      <c r="S608" s="191" t="e">
        <f t="shared" si="53"/>
        <v>#N/A</v>
      </c>
      <c r="T608" s="192" t="e">
        <f>VLOOKUP(D608,'PC Receitas'!$N$4:$O$14,2,FALSE)</f>
        <v>#N/A</v>
      </c>
    </row>
    <row r="609" spans="3:20" ht="19.5" customHeight="1" thickTop="1" thickBot="1" x14ac:dyDescent="0.25">
      <c r="C609" s="58"/>
      <c r="D609" s="58"/>
      <c r="E609" s="58"/>
      <c r="F609" s="58"/>
      <c r="G609" s="58"/>
      <c r="H609" s="58"/>
      <c r="I609" s="59"/>
      <c r="J609" s="60"/>
      <c r="K609" s="57">
        <f t="shared" ca="1" si="54"/>
        <v>167800</v>
      </c>
      <c r="P609" s="188" t="e">
        <f t="shared" si="51"/>
        <v>#N/A</v>
      </c>
      <c r="Q609" s="191" t="e">
        <f t="shared" si="49"/>
        <v>#N/A</v>
      </c>
      <c r="R609" s="191" t="e">
        <f t="shared" si="50"/>
        <v>#N/A</v>
      </c>
      <c r="S609" s="191" t="e">
        <f t="shared" si="53"/>
        <v>#N/A</v>
      </c>
      <c r="T609" s="192" t="e">
        <f>VLOOKUP(D609,'PC Receitas'!$N$4:$O$14,2,FALSE)</f>
        <v>#N/A</v>
      </c>
    </row>
    <row r="610" spans="3:20" ht="19.5" customHeight="1" thickTop="1" thickBot="1" x14ac:dyDescent="0.25">
      <c r="C610" s="58"/>
      <c r="D610" s="58"/>
      <c r="E610" s="58"/>
      <c r="F610" s="58"/>
      <c r="G610" s="58"/>
      <c r="H610" s="58"/>
      <c r="I610" s="59"/>
      <c r="J610" s="60"/>
      <c r="K610" s="57">
        <f t="shared" ca="1" si="54"/>
        <v>167800</v>
      </c>
      <c r="P610" s="188" t="e">
        <f t="shared" si="51"/>
        <v>#N/A</v>
      </c>
      <c r="Q610" s="191" t="e">
        <f t="shared" si="49"/>
        <v>#N/A</v>
      </c>
      <c r="R610" s="191" t="e">
        <f t="shared" si="50"/>
        <v>#N/A</v>
      </c>
      <c r="S610" s="191" t="e">
        <f t="shared" si="53"/>
        <v>#N/A</v>
      </c>
      <c r="T610" s="192" t="e">
        <f>VLOOKUP(D610,'PC Receitas'!$N$4:$O$14,2,FALSE)</f>
        <v>#N/A</v>
      </c>
    </row>
    <row r="611" spans="3:20" ht="19.5" customHeight="1" thickTop="1" thickBot="1" x14ac:dyDescent="0.25">
      <c r="C611" s="58"/>
      <c r="D611" s="58"/>
      <c r="E611" s="58"/>
      <c r="F611" s="58"/>
      <c r="G611" s="58"/>
      <c r="H611" s="58"/>
      <c r="I611" s="59"/>
      <c r="J611" s="60"/>
      <c r="K611" s="57">
        <f t="shared" ca="1" si="54"/>
        <v>167800</v>
      </c>
      <c r="P611" s="188" t="e">
        <f t="shared" si="51"/>
        <v>#N/A</v>
      </c>
      <c r="Q611" s="191" t="e">
        <f t="shared" si="49"/>
        <v>#N/A</v>
      </c>
      <c r="R611" s="191" t="e">
        <f t="shared" si="50"/>
        <v>#N/A</v>
      </c>
      <c r="S611" s="191" t="e">
        <f t="shared" si="53"/>
        <v>#N/A</v>
      </c>
      <c r="T611" s="192" t="e">
        <f>VLOOKUP(D611,'PC Receitas'!$N$4:$O$14,2,FALSE)</f>
        <v>#N/A</v>
      </c>
    </row>
    <row r="612" spans="3:20" ht="19.5" customHeight="1" thickTop="1" thickBot="1" x14ac:dyDescent="0.25">
      <c r="C612" s="58"/>
      <c r="D612" s="58"/>
      <c r="E612" s="58"/>
      <c r="F612" s="58"/>
      <c r="G612" s="58"/>
      <c r="H612" s="58"/>
      <c r="I612" s="59"/>
      <c r="J612" s="60"/>
      <c r="K612" s="57">
        <f t="shared" ca="1" si="54"/>
        <v>167800</v>
      </c>
      <c r="P612" s="188" t="e">
        <f t="shared" si="51"/>
        <v>#N/A</v>
      </c>
      <c r="Q612" s="191" t="e">
        <f t="shared" si="49"/>
        <v>#N/A</v>
      </c>
      <c r="R612" s="191" t="e">
        <f t="shared" si="50"/>
        <v>#N/A</v>
      </c>
      <c r="S612" s="191" t="e">
        <f t="shared" si="53"/>
        <v>#N/A</v>
      </c>
      <c r="T612" s="192" t="e">
        <f>VLOOKUP(D612,'PC Receitas'!$N$4:$O$14,2,FALSE)</f>
        <v>#N/A</v>
      </c>
    </row>
    <row r="613" spans="3:20" ht="19.5" customHeight="1" thickTop="1" thickBot="1" x14ac:dyDescent="0.25">
      <c r="C613" s="58"/>
      <c r="D613" s="58"/>
      <c r="E613" s="58"/>
      <c r="F613" s="58"/>
      <c r="G613" s="58"/>
      <c r="H613" s="58"/>
      <c r="I613" s="59"/>
      <c r="J613" s="60"/>
      <c r="K613" s="57">
        <f t="shared" ca="1" si="54"/>
        <v>167800</v>
      </c>
      <c r="P613" s="188" t="e">
        <f t="shared" si="51"/>
        <v>#N/A</v>
      </c>
      <c r="Q613" s="191" t="e">
        <f t="shared" si="49"/>
        <v>#N/A</v>
      </c>
      <c r="R613" s="191" t="e">
        <f t="shared" si="50"/>
        <v>#N/A</v>
      </c>
      <c r="S613" s="191" t="e">
        <f t="shared" si="53"/>
        <v>#N/A</v>
      </c>
      <c r="T613" s="192" t="e">
        <f>VLOOKUP(D613,'PC Receitas'!$N$4:$O$14,2,FALSE)</f>
        <v>#N/A</v>
      </c>
    </row>
    <row r="614" spans="3:20" ht="19.5" customHeight="1" thickTop="1" thickBot="1" x14ac:dyDescent="0.25">
      <c r="C614" s="58"/>
      <c r="D614" s="58"/>
      <c r="E614" s="58"/>
      <c r="F614" s="58"/>
      <c r="G614" s="58"/>
      <c r="H614" s="58"/>
      <c r="I614" s="59"/>
      <c r="J614" s="60"/>
      <c r="K614" s="57">
        <f t="shared" ca="1" si="54"/>
        <v>167800</v>
      </c>
      <c r="P614" s="188" t="e">
        <f t="shared" si="51"/>
        <v>#N/A</v>
      </c>
      <c r="Q614" s="191" t="e">
        <f t="shared" si="49"/>
        <v>#N/A</v>
      </c>
      <c r="R614" s="191" t="e">
        <f t="shared" si="50"/>
        <v>#N/A</v>
      </c>
      <c r="S614" s="191" t="e">
        <f t="shared" si="53"/>
        <v>#N/A</v>
      </c>
      <c r="T614" s="192" t="e">
        <f>VLOOKUP(D614,'PC Receitas'!$N$4:$O$14,2,FALSE)</f>
        <v>#N/A</v>
      </c>
    </row>
    <row r="615" spans="3:20" ht="19.5" customHeight="1" thickTop="1" thickBot="1" x14ac:dyDescent="0.25">
      <c r="C615" s="58"/>
      <c r="D615" s="58"/>
      <c r="E615" s="58"/>
      <c r="F615" s="58"/>
      <c r="G615" s="58"/>
      <c r="H615" s="58"/>
      <c r="I615" s="59"/>
      <c r="J615" s="60"/>
      <c r="K615" s="57">
        <f t="shared" ca="1" si="54"/>
        <v>167800</v>
      </c>
      <c r="P615" s="188" t="e">
        <f t="shared" si="51"/>
        <v>#N/A</v>
      </c>
      <c r="Q615" s="191" t="e">
        <f t="shared" si="49"/>
        <v>#N/A</v>
      </c>
      <c r="R615" s="191" t="e">
        <f t="shared" si="50"/>
        <v>#N/A</v>
      </c>
      <c r="S615" s="191" t="e">
        <f t="shared" si="53"/>
        <v>#N/A</v>
      </c>
      <c r="T615" s="192" t="e">
        <f>VLOOKUP(D615,'PC Receitas'!$N$4:$O$14,2,FALSE)</f>
        <v>#N/A</v>
      </c>
    </row>
    <row r="616" spans="3:20" ht="19.5" customHeight="1" thickTop="1" thickBot="1" x14ac:dyDescent="0.25">
      <c r="C616" s="58"/>
      <c r="D616" s="58"/>
      <c r="E616" s="58"/>
      <c r="F616" s="58"/>
      <c r="G616" s="58"/>
      <c r="H616" s="58"/>
      <c r="I616" s="59"/>
      <c r="J616" s="60"/>
      <c r="K616" s="57">
        <f t="shared" ca="1" si="54"/>
        <v>167800</v>
      </c>
      <c r="P616" s="188" t="e">
        <f t="shared" si="51"/>
        <v>#N/A</v>
      </c>
      <c r="Q616" s="191" t="e">
        <f t="shared" si="49"/>
        <v>#N/A</v>
      </c>
      <c r="R616" s="191" t="e">
        <f t="shared" si="50"/>
        <v>#N/A</v>
      </c>
      <c r="S616" s="191" t="e">
        <f t="shared" si="53"/>
        <v>#N/A</v>
      </c>
      <c r="T616" s="192" t="e">
        <f>VLOOKUP(D616,'PC Receitas'!$N$4:$O$14,2,FALSE)</f>
        <v>#N/A</v>
      </c>
    </row>
    <row r="617" spans="3:20" ht="19.5" customHeight="1" thickTop="1" thickBot="1" x14ac:dyDescent="0.25">
      <c r="C617" s="58"/>
      <c r="D617" s="58"/>
      <c r="E617" s="58"/>
      <c r="F617" s="58"/>
      <c r="G617" s="58"/>
      <c r="H617" s="58"/>
      <c r="I617" s="59"/>
      <c r="J617" s="60"/>
      <c r="K617" s="57">
        <f t="shared" ca="1" si="54"/>
        <v>167800</v>
      </c>
      <c r="P617" s="188" t="e">
        <f t="shared" si="51"/>
        <v>#N/A</v>
      </c>
      <c r="Q617" s="191" t="e">
        <f t="shared" si="49"/>
        <v>#N/A</v>
      </c>
      <c r="R617" s="191" t="e">
        <f t="shared" si="50"/>
        <v>#N/A</v>
      </c>
      <c r="S617" s="191" t="e">
        <f t="shared" si="53"/>
        <v>#N/A</v>
      </c>
      <c r="T617" s="192" t="e">
        <f>VLOOKUP(D617,'PC Receitas'!$N$4:$O$14,2,FALSE)</f>
        <v>#N/A</v>
      </c>
    </row>
    <row r="618" spans="3:20" ht="19.5" customHeight="1" thickTop="1" thickBot="1" x14ac:dyDescent="0.25">
      <c r="C618" s="58"/>
      <c r="D618" s="58"/>
      <c r="E618" s="58"/>
      <c r="F618" s="58"/>
      <c r="G618" s="58"/>
      <c r="H618" s="58"/>
      <c r="I618" s="59"/>
      <c r="J618" s="60"/>
      <c r="K618" s="57">
        <f t="shared" ca="1" si="54"/>
        <v>167800</v>
      </c>
      <c r="P618" s="188" t="e">
        <f t="shared" si="51"/>
        <v>#N/A</v>
      </c>
      <c r="Q618" s="191" t="e">
        <f t="shared" si="49"/>
        <v>#N/A</v>
      </c>
      <c r="R618" s="191" t="e">
        <f t="shared" si="50"/>
        <v>#N/A</v>
      </c>
      <c r="S618" s="191" t="e">
        <f t="shared" si="53"/>
        <v>#N/A</v>
      </c>
      <c r="T618" s="192" t="e">
        <f>VLOOKUP(D618,'PC Receitas'!$N$4:$O$14,2,FALSE)</f>
        <v>#N/A</v>
      </c>
    </row>
    <row r="619" spans="3:20" ht="19.5" customHeight="1" thickTop="1" thickBot="1" x14ac:dyDescent="0.25">
      <c r="C619" s="58"/>
      <c r="D619" s="58"/>
      <c r="E619" s="58"/>
      <c r="F619" s="58"/>
      <c r="G619" s="58"/>
      <c r="H619" s="58"/>
      <c r="I619" s="59"/>
      <c r="J619" s="60"/>
      <c r="K619" s="57">
        <f t="shared" ca="1" si="54"/>
        <v>167800</v>
      </c>
      <c r="P619" s="188" t="e">
        <f t="shared" si="51"/>
        <v>#N/A</v>
      </c>
      <c r="Q619" s="191" t="e">
        <f t="shared" si="49"/>
        <v>#N/A</v>
      </c>
      <c r="R619" s="191" t="e">
        <f t="shared" si="50"/>
        <v>#N/A</v>
      </c>
      <c r="S619" s="191" t="e">
        <f t="shared" si="53"/>
        <v>#N/A</v>
      </c>
      <c r="T619" s="192" t="e">
        <f>VLOOKUP(D619,'PC Receitas'!$N$4:$O$14,2,FALSE)</f>
        <v>#N/A</v>
      </c>
    </row>
    <row r="620" spans="3:20" ht="19.5" customHeight="1" thickTop="1" x14ac:dyDescent="0.2">
      <c r="C620" s="160"/>
      <c r="D620" s="160"/>
      <c r="E620" s="160"/>
      <c r="F620" s="166"/>
      <c r="G620" s="160"/>
      <c r="H620" s="160"/>
      <c r="I620" s="161"/>
      <c r="J620" s="160"/>
      <c r="K620" s="159"/>
    </row>
    <row r="621" spans="3:20" x14ac:dyDescent="0.2">
      <c r="E621" s="12"/>
      <c r="G621" s="160"/>
      <c r="H621" s="160"/>
      <c r="K621" s="34"/>
    </row>
    <row r="622" spans="3:20" x14ac:dyDescent="0.2">
      <c r="E622" s="12"/>
      <c r="G622" s="160"/>
      <c r="H622" s="160"/>
      <c r="K622" s="34"/>
    </row>
    <row r="623" spans="3:20" x14ac:dyDescent="0.2">
      <c r="G623" s="160"/>
      <c r="H623" s="160"/>
      <c r="K623" s="34"/>
    </row>
    <row r="624" spans="3:20" x14ac:dyDescent="0.2">
      <c r="G624" s="160"/>
      <c r="H624" s="160"/>
      <c r="K624" s="34"/>
    </row>
    <row r="625" spans="7:11" x14ac:dyDescent="0.2">
      <c r="G625" s="160"/>
      <c r="H625" s="160"/>
      <c r="K625" s="34"/>
    </row>
    <row r="626" spans="7:11" ht="14" hidden="1" customHeight="1" x14ac:dyDescent="0.2">
      <c r="K626" s="34"/>
    </row>
    <row r="627" spans="7:11" ht="14" hidden="1" customHeight="1" x14ac:dyDescent="0.2">
      <c r="K627" s="34"/>
    </row>
    <row r="628" spans="7:11" ht="14" hidden="1" customHeight="1" x14ac:dyDescent="0.2">
      <c r="K628" s="34"/>
    </row>
    <row r="629" spans="7:11" ht="14" hidden="1" customHeight="1" x14ac:dyDescent="0.2">
      <c r="K629" s="34"/>
    </row>
    <row r="630" spans="7:11" ht="14" hidden="1" customHeight="1" x14ac:dyDescent="0.2">
      <c r="K630" s="34"/>
    </row>
    <row r="631" spans="7:11" ht="14" hidden="1" customHeight="1" x14ac:dyDescent="0.2">
      <c r="K631" s="34"/>
    </row>
    <row r="632" spans="7:11" ht="14" hidden="1" customHeight="1" x14ac:dyDescent="0.2">
      <c r="K632" s="34"/>
    </row>
    <row r="633" spans="7:11" ht="14" hidden="1" customHeight="1" x14ac:dyDescent="0.2">
      <c r="K633" s="34"/>
    </row>
    <row r="634" spans="7:11" ht="14" hidden="1" customHeight="1" x14ac:dyDescent="0.2">
      <c r="K634" s="34"/>
    </row>
    <row r="635" spans="7:11" ht="14" hidden="1" customHeight="1" x14ac:dyDescent="0.2">
      <c r="K635" s="34"/>
    </row>
    <row r="636" spans="7:11" ht="14" hidden="1" customHeight="1" x14ac:dyDescent="0.2">
      <c r="K636" s="34"/>
    </row>
    <row r="637" spans="7:11" ht="14" hidden="1" customHeight="1" x14ac:dyDescent="0.2">
      <c r="K637" s="34"/>
    </row>
    <row r="638" spans="7:11" ht="14" hidden="1" customHeight="1" x14ac:dyDescent="0.2">
      <c r="K638" s="34"/>
    </row>
    <row r="639" spans="7:11" ht="14" hidden="1" customHeight="1" x14ac:dyDescent="0.2">
      <c r="K639" s="34"/>
    </row>
    <row r="640" spans="7:11" ht="14" hidden="1" customHeight="1" x14ac:dyDescent="0.2">
      <c r="K640" s="34"/>
    </row>
    <row r="641" spans="11:11" ht="14" hidden="1" customHeight="1" x14ac:dyDescent="0.2">
      <c r="K641" s="34"/>
    </row>
    <row r="642" spans="11:11" ht="14" hidden="1" customHeight="1" x14ac:dyDescent="0.2">
      <c r="K642" s="34"/>
    </row>
    <row r="643" spans="11:11" ht="14" hidden="1" customHeight="1" x14ac:dyDescent="0.2">
      <c r="K643" s="34"/>
    </row>
    <row r="644" spans="11:11" ht="14" hidden="1" customHeight="1" x14ac:dyDescent="0.2">
      <c r="K644" s="34"/>
    </row>
    <row r="645" spans="11:11" ht="14" hidden="1" customHeight="1" x14ac:dyDescent="0.2">
      <c r="K645" s="34"/>
    </row>
    <row r="646" spans="11:11" ht="14" hidden="1" customHeight="1" x14ac:dyDescent="0.2">
      <c r="K646" s="34"/>
    </row>
    <row r="647" spans="11:11" ht="14" hidden="1" customHeight="1" x14ac:dyDescent="0.2">
      <c r="K647" s="34"/>
    </row>
    <row r="648" spans="11:11" ht="14" hidden="1" customHeight="1" x14ac:dyDescent="0.2">
      <c r="K648" s="34"/>
    </row>
    <row r="649" spans="11:11" ht="14" hidden="1" customHeight="1" x14ac:dyDescent="0.2">
      <c r="K649" s="34"/>
    </row>
    <row r="650" spans="11:11" ht="14" hidden="1" customHeight="1" x14ac:dyDescent="0.2">
      <c r="K650" s="34"/>
    </row>
    <row r="651" spans="11:11" ht="14" hidden="1" customHeight="1" x14ac:dyDescent="0.2">
      <c r="K651" s="34"/>
    </row>
    <row r="652" spans="11:11" ht="14" hidden="1" customHeight="1" x14ac:dyDescent="0.2">
      <c r="K652" s="34"/>
    </row>
    <row r="653" spans="11:11" ht="14" hidden="1" customHeight="1" x14ac:dyDescent="0.2">
      <c r="K653" s="34"/>
    </row>
    <row r="654" spans="11:11" ht="14" hidden="1" customHeight="1" x14ac:dyDescent="0.2">
      <c r="K654" s="34"/>
    </row>
    <row r="655" spans="11:11" ht="14" hidden="1" customHeight="1" x14ac:dyDescent="0.2">
      <c r="K655" s="34"/>
    </row>
    <row r="656" spans="11:11" ht="14" hidden="1" customHeight="1" x14ac:dyDescent="0.2">
      <c r="K656" s="34"/>
    </row>
    <row r="657" spans="11:11" ht="14" hidden="1" customHeight="1" x14ac:dyDescent="0.2">
      <c r="K657" s="34"/>
    </row>
    <row r="658" spans="11:11" ht="14" hidden="1" customHeight="1" x14ac:dyDescent="0.2">
      <c r="K658" s="34"/>
    </row>
    <row r="659" spans="11:11" ht="14" hidden="1" customHeight="1" x14ac:dyDescent="0.2">
      <c r="K659" s="34"/>
    </row>
    <row r="660" spans="11:11" ht="14" hidden="1" customHeight="1" x14ac:dyDescent="0.2">
      <c r="K660" s="34"/>
    </row>
    <row r="661" spans="11:11" ht="14" hidden="1" customHeight="1" x14ac:dyDescent="0.2">
      <c r="K661" s="34"/>
    </row>
    <row r="662" spans="11:11" ht="14" hidden="1" customHeight="1" x14ac:dyDescent="0.2">
      <c r="K662" s="34"/>
    </row>
    <row r="663" spans="11:11" ht="14" hidden="1" customHeight="1" x14ac:dyDescent="0.2">
      <c r="K663" s="34"/>
    </row>
    <row r="664" spans="11:11" ht="14" hidden="1" customHeight="1" x14ac:dyDescent="0.2">
      <c r="K664" s="34"/>
    </row>
    <row r="665" spans="11:11" ht="14" hidden="1" customHeight="1" x14ac:dyDescent="0.2">
      <c r="K665" s="34"/>
    </row>
    <row r="666" spans="11:11" ht="14" hidden="1" customHeight="1" x14ac:dyDescent="0.2">
      <c r="K666" s="34"/>
    </row>
    <row r="667" spans="11:11" ht="14" hidden="1" customHeight="1" x14ac:dyDescent="0.2">
      <c r="K667" s="34"/>
    </row>
    <row r="668" spans="11:11" ht="14" hidden="1" customHeight="1" x14ac:dyDescent="0.2">
      <c r="K668" s="34"/>
    </row>
    <row r="669" spans="11:11" ht="14" hidden="1" customHeight="1" x14ac:dyDescent="0.2">
      <c r="K669" s="34"/>
    </row>
    <row r="670" spans="11:11" ht="14" hidden="1" customHeight="1" x14ac:dyDescent="0.2">
      <c r="K670" s="34"/>
    </row>
    <row r="671" spans="11:11" ht="14" hidden="1" customHeight="1" x14ac:dyDescent="0.2">
      <c r="K671" s="34"/>
    </row>
    <row r="672" spans="11:11" ht="14" hidden="1" customHeight="1" x14ac:dyDescent="0.2">
      <c r="K672" s="34"/>
    </row>
    <row r="673" spans="11:11" ht="14" hidden="1" customHeight="1" x14ac:dyDescent="0.2">
      <c r="K673" s="35"/>
    </row>
    <row r="674" spans="11:11" ht="14" hidden="1" customHeight="1" x14ac:dyDescent="0.2"/>
    <row r="675" spans="11:11" ht="14" hidden="1" customHeight="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J620">
    <cfRule type="containsText" dxfId="1292" priority="217" operator="containsText" text="Não Pago">
      <formula>NOT(ISERROR(SEARCH("Não Pago",J620)))</formula>
    </cfRule>
    <cfRule type="containsText" dxfId="1291" priority="218" operator="containsText" text="Pago">
      <formula>NOT(ISERROR(SEARCH("Pago",J620)))</formula>
    </cfRule>
  </conditionalFormatting>
  <conditionalFormatting sqref="N5:N6">
    <cfRule type="cellIs" dxfId="1290" priority="214" operator="lessThan">
      <formula>0</formula>
    </cfRule>
    <cfRule type="cellIs" dxfId="1289" priority="215" operator="greaterThan">
      <formula>0</formula>
    </cfRule>
    <cfRule type="cellIs" dxfId="1288" priority="216" operator="greaterThan">
      <formula>0</formula>
    </cfRule>
  </conditionalFormatting>
  <conditionalFormatting sqref="K620">
    <cfRule type="cellIs" dxfId="1287" priority="198" operator="greaterThan">
      <formula>0</formula>
    </cfRule>
    <cfRule type="cellIs" dxfId="1286" priority="199" operator="lessThan">
      <formula>0</formula>
    </cfRule>
  </conditionalFormatting>
  <conditionalFormatting sqref="D64:D620">
    <cfRule type="containsText" dxfId="1285" priority="165" operator="containsText" text="Renda">
      <formula>NOT(ISERROR(SEARCH("Renda",D64)))</formula>
    </cfRule>
    <cfRule type="beginsWith" dxfId="1284" priority="166" operator="beginsWith" text="imposto">
      <formula>LEFT(D64,LEN("imposto"))="imposto"</formula>
    </cfRule>
    <cfRule type="containsText" dxfId="1283" priority="167" operator="containsText" text="Investimentos">
      <formula>NOT(ISERROR(SEARCH("Investimentos",D64)))</formula>
    </cfRule>
    <cfRule type="containsText" dxfId="1282" priority="168" operator="containsText" text="Despesa">
      <formula>NOT(ISERROR(SEARCH("Despesa",D64)))</formula>
    </cfRule>
    <cfRule type="containsText" dxfId="1281" priority="169" operator="containsText" text="Receita">
      <formula>NOT(ISERROR(SEARCH("Receita",D64)))</formula>
    </cfRule>
  </conditionalFormatting>
  <conditionalFormatting sqref="N13:N14">
    <cfRule type="cellIs" dxfId="1280" priority="145" operator="lessThan">
      <formula>0</formula>
    </cfRule>
    <cfRule type="cellIs" dxfId="1279" priority="146" operator="greaterThan">
      <formula>0</formula>
    </cfRule>
  </conditionalFormatting>
  <conditionalFormatting sqref="N7:N8">
    <cfRule type="cellIs" dxfId="1278" priority="150" operator="greaterThan">
      <formula>0</formula>
    </cfRule>
  </conditionalFormatting>
  <conditionalFormatting sqref="N9:N10">
    <cfRule type="cellIs" dxfId="1277" priority="149" operator="greaterThan">
      <formula>0</formula>
    </cfRule>
  </conditionalFormatting>
  <conditionalFormatting sqref="N11:N12">
    <cfRule type="cellIs" dxfId="1276" priority="147" operator="greaterThan">
      <formula>0</formula>
    </cfRule>
    <cfRule type="cellIs" dxfId="1275" priority="148" operator="lessThan">
      <formula>0</formula>
    </cfRule>
  </conditionalFormatting>
  <conditionalFormatting sqref="K606:K619">
    <cfRule type="cellIs" dxfId="1274" priority="141" operator="greaterThan">
      <formula>0</formula>
    </cfRule>
    <cfRule type="cellIs" dxfId="1273" priority="142" operator="lessThan">
      <formula>0</formula>
    </cfRule>
  </conditionalFormatting>
  <conditionalFormatting sqref="K19:K605">
    <cfRule type="cellIs" dxfId="1272" priority="137" operator="greaterThan">
      <formula>0</formula>
    </cfRule>
    <cfRule type="cellIs" dxfId="1271" priority="138" operator="lessThan">
      <formula>0</formula>
    </cfRule>
  </conditionalFormatting>
  <conditionalFormatting sqref="J5:J18 J64:J619">
    <cfRule type="containsText" dxfId="1265" priority="123" operator="containsText" text="Não Pago">
      <formula>NOT(ISERROR(SEARCH("Não Pago",J5)))</formula>
    </cfRule>
    <cfRule type="containsText" dxfId="1264" priority="124" operator="containsText" text="Pago">
      <formula>NOT(ISERROR(SEARCH("Pago",J5)))</formula>
    </cfRule>
  </conditionalFormatting>
  <conditionalFormatting sqref="J5:J18 J64:J619">
    <cfRule type="expression" dxfId="1263" priority="122">
      <formula>AND(G5&lt;&gt;"À VISTA",G5&lt;&gt;"")</formula>
    </cfRule>
  </conditionalFormatting>
  <conditionalFormatting sqref="K5:K18">
    <cfRule type="cellIs" dxfId="1262" priority="120" operator="greaterThan">
      <formula>0</formula>
    </cfRule>
    <cfRule type="cellIs" dxfId="1261" priority="121" operator="lessThan">
      <formula>0</formula>
    </cfRule>
  </conditionalFormatting>
  <conditionalFormatting sqref="D19:D20">
    <cfRule type="beginsWith" dxfId="611" priority="115" operator="beginsWith" text="imposto">
      <formula>LEFT(D19,LEN("imposto"))="imposto"</formula>
    </cfRule>
    <cfRule type="containsText" dxfId="610" priority="116" operator="containsText" text="Renda">
      <formula>NOT(ISERROR(SEARCH("Renda",D19)))</formula>
    </cfRule>
    <cfRule type="containsText" dxfId="609" priority="117" operator="containsText" text="Investimentos">
      <formula>NOT(ISERROR(SEARCH("Investimentos",D19)))</formula>
    </cfRule>
    <cfRule type="containsText" dxfId="608" priority="118" operator="containsText" text="Despesa">
      <formula>NOT(ISERROR(SEARCH("Despesa",D19)))</formula>
    </cfRule>
    <cfRule type="containsText" dxfId="607" priority="119" operator="containsText" text="Receita">
      <formula>NOT(ISERROR(SEARCH("Receita",D19)))</formula>
    </cfRule>
  </conditionalFormatting>
  <conditionalFormatting sqref="J19:J26">
    <cfRule type="containsText" dxfId="601" priority="113" operator="containsText" text="Não Pago">
      <formula>NOT(ISERROR(SEARCH("Não Pago",J19)))</formula>
    </cfRule>
    <cfRule type="containsText" dxfId="600" priority="114" operator="containsText" text="Pago">
      <formula>NOT(ISERROR(SEARCH("Pago",J19)))</formula>
    </cfRule>
  </conditionalFormatting>
  <conditionalFormatting sqref="J19:J26">
    <cfRule type="expression" dxfId="597" priority="112">
      <formula>AND(G19&lt;&gt;"À VISTA",G19&lt;&gt;"")</formula>
    </cfRule>
  </conditionalFormatting>
  <conditionalFormatting sqref="D21:D26">
    <cfRule type="beginsWith" dxfId="595" priority="107" operator="beginsWith" text="imposto">
      <formula>LEFT(D21,LEN("imposto"))="imposto"</formula>
    </cfRule>
    <cfRule type="containsText" dxfId="594" priority="108" operator="containsText" text="Renda">
      <formula>NOT(ISERROR(SEARCH("Renda",D21)))</formula>
    </cfRule>
    <cfRule type="containsText" dxfId="593" priority="109" operator="containsText" text="Investimentos">
      <formula>NOT(ISERROR(SEARCH("Investimentos",D21)))</formula>
    </cfRule>
    <cfRule type="containsText" dxfId="592" priority="110" operator="containsText" text="Despesa">
      <formula>NOT(ISERROR(SEARCH("Despesa",D21)))</formula>
    </cfRule>
    <cfRule type="containsText" dxfId="591" priority="111" operator="containsText" text="Receita">
      <formula>NOT(ISERROR(SEARCH("Receita",D21)))</formula>
    </cfRule>
  </conditionalFormatting>
  <conditionalFormatting sqref="J21:J26">
    <cfRule type="containsText" dxfId="585" priority="105" operator="containsText" text="Não Pago">
      <formula>NOT(ISERROR(SEARCH("Não Pago",J21)))</formula>
    </cfRule>
    <cfRule type="containsText" dxfId="584" priority="106" operator="containsText" text="Pago">
      <formula>NOT(ISERROR(SEARCH("Pago",J21)))</formula>
    </cfRule>
  </conditionalFormatting>
  <conditionalFormatting sqref="J21:J26">
    <cfRule type="expression" dxfId="581" priority="104">
      <formula>AND(G21&lt;&gt;"À VISTA",G21&lt;&gt;"")</formula>
    </cfRule>
  </conditionalFormatting>
  <conditionalFormatting sqref="D27:D28">
    <cfRule type="beginsWith" dxfId="547" priority="83" operator="beginsWith" text="imposto">
      <formula>LEFT(D27,LEN("imposto"))="imposto"</formula>
    </cfRule>
    <cfRule type="containsText" dxfId="546" priority="84" operator="containsText" text="Renda">
      <formula>NOT(ISERROR(SEARCH("Renda",D27)))</formula>
    </cfRule>
    <cfRule type="containsText" dxfId="545" priority="85" operator="containsText" text="Investimentos">
      <formula>NOT(ISERROR(SEARCH("Investimentos",D27)))</formula>
    </cfRule>
    <cfRule type="containsText" dxfId="544" priority="86" operator="containsText" text="Despesa">
      <formula>NOT(ISERROR(SEARCH("Despesa",D27)))</formula>
    </cfRule>
    <cfRule type="containsText" dxfId="543" priority="87" operator="containsText" text="Receita">
      <formula>NOT(ISERROR(SEARCH("Receita",D27)))</formula>
    </cfRule>
  </conditionalFormatting>
  <conditionalFormatting sqref="J27:J34">
    <cfRule type="containsText" dxfId="537" priority="81" operator="containsText" text="Não Pago">
      <formula>NOT(ISERROR(SEARCH("Não Pago",J27)))</formula>
    </cfRule>
    <cfRule type="containsText" dxfId="536" priority="82" operator="containsText" text="Pago">
      <formula>NOT(ISERROR(SEARCH("Pago",J27)))</formula>
    </cfRule>
  </conditionalFormatting>
  <conditionalFormatting sqref="J27:J34">
    <cfRule type="expression" dxfId="533" priority="80">
      <formula>AND(G27&lt;&gt;"À VISTA",G27&lt;&gt;"")</formula>
    </cfRule>
  </conditionalFormatting>
  <conditionalFormatting sqref="D29:D34">
    <cfRule type="beginsWith" dxfId="531" priority="75" operator="beginsWith" text="imposto">
      <formula>LEFT(D29,LEN("imposto"))="imposto"</formula>
    </cfRule>
    <cfRule type="containsText" dxfId="530" priority="76" operator="containsText" text="Renda">
      <formula>NOT(ISERROR(SEARCH("Renda",D29)))</formula>
    </cfRule>
    <cfRule type="containsText" dxfId="529" priority="77" operator="containsText" text="Investimentos">
      <formula>NOT(ISERROR(SEARCH("Investimentos",D29)))</formula>
    </cfRule>
    <cfRule type="containsText" dxfId="528" priority="78" operator="containsText" text="Despesa">
      <formula>NOT(ISERROR(SEARCH("Despesa",D29)))</formula>
    </cfRule>
    <cfRule type="containsText" dxfId="527" priority="79" operator="containsText" text="Receita">
      <formula>NOT(ISERROR(SEARCH("Receita",D29)))</formula>
    </cfRule>
  </conditionalFormatting>
  <conditionalFormatting sqref="J29:J34">
    <cfRule type="containsText" dxfId="521" priority="73" operator="containsText" text="Não Pago">
      <formula>NOT(ISERROR(SEARCH("Não Pago",J29)))</formula>
    </cfRule>
    <cfRule type="containsText" dxfId="520" priority="74" operator="containsText" text="Pago">
      <formula>NOT(ISERROR(SEARCH("Pago",J29)))</formula>
    </cfRule>
  </conditionalFormatting>
  <conditionalFormatting sqref="J29:J34">
    <cfRule type="expression" dxfId="517" priority="72">
      <formula>AND(G29&lt;&gt;"À VISTA",G29&lt;&gt;"")</formula>
    </cfRule>
  </conditionalFormatting>
  <conditionalFormatting sqref="D35:D36">
    <cfRule type="beginsWith" dxfId="515" priority="67" operator="beginsWith" text="imposto">
      <formula>LEFT(D35,LEN("imposto"))="imposto"</formula>
    </cfRule>
    <cfRule type="containsText" dxfId="514" priority="68" operator="containsText" text="Renda">
      <formula>NOT(ISERROR(SEARCH("Renda",D35)))</formula>
    </cfRule>
    <cfRule type="containsText" dxfId="513" priority="69" operator="containsText" text="Investimentos">
      <formula>NOT(ISERROR(SEARCH("Investimentos",D35)))</formula>
    </cfRule>
    <cfRule type="containsText" dxfId="512" priority="70" operator="containsText" text="Despesa">
      <formula>NOT(ISERROR(SEARCH("Despesa",D35)))</formula>
    </cfRule>
    <cfRule type="containsText" dxfId="511" priority="71" operator="containsText" text="Receita">
      <formula>NOT(ISERROR(SEARCH("Receita",D35)))</formula>
    </cfRule>
  </conditionalFormatting>
  <conditionalFormatting sqref="J35:J42">
    <cfRule type="containsText" dxfId="505" priority="65" operator="containsText" text="Não Pago">
      <formula>NOT(ISERROR(SEARCH("Não Pago",J35)))</formula>
    </cfRule>
    <cfRule type="containsText" dxfId="504" priority="66" operator="containsText" text="Pago">
      <formula>NOT(ISERROR(SEARCH("Pago",J35)))</formula>
    </cfRule>
  </conditionalFormatting>
  <conditionalFormatting sqref="J35:J42">
    <cfRule type="expression" dxfId="501" priority="64">
      <formula>AND(G35&lt;&gt;"À VISTA",G35&lt;&gt;"")</formula>
    </cfRule>
  </conditionalFormatting>
  <conditionalFormatting sqref="D37:D42">
    <cfRule type="beginsWith" dxfId="499" priority="59" operator="beginsWith" text="imposto">
      <formula>LEFT(D37,LEN("imposto"))="imposto"</formula>
    </cfRule>
    <cfRule type="containsText" dxfId="498" priority="60" operator="containsText" text="Renda">
      <formula>NOT(ISERROR(SEARCH("Renda",D37)))</formula>
    </cfRule>
    <cfRule type="containsText" dxfId="497" priority="61" operator="containsText" text="Investimentos">
      <formula>NOT(ISERROR(SEARCH("Investimentos",D37)))</formula>
    </cfRule>
    <cfRule type="containsText" dxfId="496" priority="62" operator="containsText" text="Despesa">
      <formula>NOT(ISERROR(SEARCH("Despesa",D37)))</formula>
    </cfRule>
    <cfRule type="containsText" dxfId="495" priority="63" operator="containsText" text="Receita">
      <formula>NOT(ISERROR(SEARCH("Receita",D37)))</formula>
    </cfRule>
  </conditionalFormatting>
  <conditionalFormatting sqref="J37:J42">
    <cfRule type="containsText" dxfId="489" priority="57" operator="containsText" text="Não Pago">
      <formula>NOT(ISERROR(SEARCH("Não Pago",J37)))</formula>
    </cfRule>
    <cfRule type="containsText" dxfId="488" priority="58" operator="containsText" text="Pago">
      <formula>NOT(ISERROR(SEARCH("Pago",J37)))</formula>
    </cfRule>
  </conditionalFormatting>
  <conditionalFormatting sqref="J37:J42">
    <cfRule type="expression" dxfId="485" priority="56">
      <formula>AND(G37&lt;&gt;"À VISTA",G37&lt;&gt;"")</formula>
    </cfRule>
  </conditionalFormatting>
  <conditionalFormatting sqref="J43:J47">
    <cfRule type="containsText" dxfId="483" priority="54" operator="containsText" text="Não Pago">
      <formula>NOT(ISERROR(SEARCH("Não Pago",J43)))</formula>
    </cfRule>
    <cfRule type="containsText" dxfId="482" priority="55" operator="containsText" text="Pago">
      <formula>NOT(ISERROR(SEARCH("Pago",J43)))</formula>
    </cfRule>
  </conditionalFormatting>
  <conditionalFormatting sqref="J43:J47">
    <cfRule type="expression" dxfId="479" priority="53">
      <formula>AND(G43&lt;&gt;"À VISTA",G43&lt;&gt;"")</formula>
    </cfRule>
  </conditionalFormatting>
  <conditionalFormatting sqref="D43:D47">
    <cfRule type="beginsWith" dxfId="477" priority="48" operator="beginsWith" text="imposto">
      <formula>LEFT(D43,LEN("imposto"))="imposto"</formula>
    </cfRule>
    <cfRule type="containsText" dxfId="476" priority="49" operator="containsText" text="Renda">
      <formula>NOT(ISERROR(SEARCH("Renda",D43)))</formula>
    </cfRule>
    <cfRule type="containsText" dxfId="475" priority="50" operator="containsText" text="Investimentos">
      <formula>NOT(ISERROR(SEARCH("Investimentos",D43)))</formula>
    </cfRule>
    <cfRule type="containsText" dxfId="474" priority="51" operator="containsText" text="Despesa">
      <formula>NOT(ISERROR(SEARCH("Despesa",D43)))</formula>
    </cfRule>
    <cfRule type="containsText" dxfId="473" priority="52" operator="containsText" text="Receita">
      <formula>NOT(ISERROR(SEARCH("Receita",D43)))</formula>
    </cfRule>
  </conditionalFormatting>
  <conditionalFormatting sqref="J43:J47">
    <cfRule type="containsText" dxfId="467" priority="46" operator="containsText" text="Não Pago">
      <formula>NOT(ISERROR(SEARCH("Não Pago",J43)))</formula>
    </cfRule>
    <cfRule type="containsText" dxfId="466" priority="47" operator="containsText" text="Pago">
      <formula>NOT(ISERROR(SEARCH("Pago",J43)))</formula>
    </cfRule>
  </conditionalFormatting>
  <conditionalFormatting sqref="J43:J47">
    <cfRule type="expression" dxfId="463" priority="45">
      <formula>AND(G43&lt;&gt;"À VISTA",G43&lt;&gt;"")</formula>
    </cfRule>
  </conditionalFormatting>
  <conditionalFormatting sqref="J48:J52">
    <cfRule type="containsText" dxfId="461" priority="43" operator="containsText" text="Não Pago">
      <formula>NOT(ISERROR(SEARCH("Não Pago",J48)))</formula>
    </cfRule>
    <cfRule type="containsText" dxfId="460" priority="44" operator="containsText" text="Pago">
      <formula>NOT(ISERROR(SEARCH("Pago",J48)))</formula>
    </cfRule>
  </conditionalFormatting>
  <conditionalFormatting sqref="J48:J52">
    <cfRule type="expression" dxfId="457" priority="42">
      <formula>AND(G48&lt;&gt;"À VISTA",G48&lt;&gt;"")</formula>
    </cfRule>
  </conditionalFormatting>
  <conditionalFormatting sqref="D48:D52">
    <cfRule type="beginsWith" dxfId="455" priority="37" operator="beginsWith" text="imposto">
      <formula>LEFT(D48,LEN("imposto"))="imposto"</formula>
    </cfRule>
    <cfRule type="containsText" dxfId="454" priority="38" operator="containsText" text="Renda">
      <formula>NOT(ISERROR(SEARCH("Renda",D48)))</formula>
    </cfRule>
    <cfRule type="containsText" dxfId="453" priority="39" operator="containsText" text="Investimentos">
      <formula>NOT(ISERROR(SEARCH("Investimentos",D48)))</formula>
    </cfRule>
    <cfRule type="containsText" dxfId="452" priority="40" operator="containsText" text="Despesa">
      <formula>NOT(ISERROR(SEARCH("Despesa",D48)))</formula>
    </cfRule>
    <cfRule type="containsText" dxfId="451" priority="41" operator="containsText" text="Receita">
      <formula>NOT(ISERROR(SEARCH("Receita",D48)))</formula>
    </cfRule>
  </conditionalFormatting>
  <conditionalFormatting sqref="J48:J52">
    <cfRule type="containsText" dxfId="445" priority="35" operator="containsText" text="Não Pago">
      <formula>NOT(ISERROR(SEARCH("Não Pago",J48)))</formula>
    </cfRule>
    <cfRule type="containsText" dxfId="444" priority="36" operator="containsText" text="Pago">
      <formula>NOT(ISERROR(SEARCH("Pago",J48)))</formula>
    </cfRule>
  </conditionalFormatting>
  <conditionalFormatting sqref="J48:J52">
    <cfRule type="expression" dxfId="441" priority="34">
      <formula>AND(G48&lt;&gt;"À VISTA",G48&lt;&gt;"")</formula>
    </cfRule>
  </conditionalFormatting>
  <conditionalFormatting sqref="J58">
    <cfRule type="containsText" dxfId="439" priority="32" operator="containsText" text="Não Pago">
      <formula>NOT(ISERROR(SEARCH("Não Pago",J58)))</formula>
    </cfRule>
    <cfRule type="containsText" dxfId="438" priority="33" operator="containsText" text="Pago">
      <formula>NOT(ISERROR(SEARCH("Pago",J58)))</formula>
    </cfRule>
  </conditionalFormatting>
  <conditionalFormatting sqref="J58">
    <cfRule type="expression" dxfId="435" priority="31">
      <formula>AND(G58&lt;&gt;"À VISTA",G58&lt;&gt;"")</formula>
    </cfRule>
  </conditionalFormatting>
  <conditionalFormatting sqref="D58">
    <cfRule type="beginsWith" dxfId="433" priority="26" operator="beginsWith" text="imposto">
      <formula>LEFT(D58,LEN("imposto"))="imposto"</formula>
    </cfRule>
    <cfRule type="containsText" dxfId="432" priority="27" operator="containsText" text="Renda">
      <formula>NOT(ISERROR(SEARCH("Renda",D58)))</formula>
    </cfRule>
    <cfRule type="containsText" dxfId="431" priority="28" operator="containsText" text="Investimentos">
      <formula>NOT(ISERROR(SEARCH("Investimentos",D58)))</formula>
    </cfRule>
    <cfRule type="containsText" dxfId="430" priority="29" operator="containsText" text="Despesa">
      <formula>NOT(ISERROR(SEARCH("Despesa",D58)))</formula>
    </cfRule>
    <cfRule type="containsText" dxfId="429" priority="30" operator="containsText" text="Receita">
      <formula>NOT(ISERROR(SEARCH("Receita",D58)))</formula>
    </cfRule>
  </conditionalFormatting>
  <conditionalFormatting sqref="J58">
    <cfRule type="containsText" dxfId="423" priority="24" operator="containsText" text="Não Pago">
      <formula>NOT(ISERROR(SEARCH("Não Pago",J58)))</formula>
    </cfRule>
    <cfRule type="containsText" dxfId="422" priority="25" operator="containsText" text="Pago">
      <formula>NOT(ISERROR(SEARCH("Pago",J58)))</formula>
    </cfRule>
  </conditionalFormatting>
  <conditionalFormatting sqref="J58">
    <cfRule type="expression" dxfId="419" priority="23">
      <formula>AND(G58&lt;&gt;"À VISTA",G58&lt;&gt;"")</formula>
    </cfRule>
  </conditionalFormatting>
  <conditionalFormatting sqref="J53:J57">
    <cfRule type="containsText" dxfId="417" priority="21" operator="containsText" text="Não Pago">
      <formula>NOT(ISERROR(SEARCH("Não Pago",J53)))</formula>
    </cfRule>
    <cfRule type="containsText" dxfId="416" priority="22" operator="containsText" text="Pago">
      <formula>NOT(ISERROR(SEARCH("Pago",J53)))</formula>
    </cfRule>
  </conditionalFormatting>
  <conditionalFormatting sqref="J53:J57">
    <cfRule type="expression" dxfId="413" priority="20">
      <formula>AND(G53&lt;&gt;"À VISTA",G53&lt;&gt;"")</formula>
    </cfRule>
  </conditionalFormatting>
  <conditionalFormatting sqref="D53:D57">
    <cfRule type="beginsWith" dxfId="411" priority="15" operator="beginsWith" text="imposto">
      <formula>LEFT(D53,LEN("imposto"))="imposto"</formula>
    </cfRule>
    <cfRule type="containsText" dxfId="410" priority="16" operator="containsText" text="Renda">
      <formula>NOT(ISERROR(SEARCH("Renda",D53)))</formula>
    </cfRule>
    <cfRule type="containsText" dxfId="409" priority="17" operator="containsText" text="Investimentos">
      <formula>NOT(ISERROR(SEARCH("Investimentos",D53)))</formula>
    </cfRule>
    <cfRule type="containsText" dxfId="408" priority="18" operator="containsText" text="Despesa">
      <formula>NOT(ISERROR(SEARCH("Despesa",D53)))</formula>
    </cfRule>
    <cfRule type="containsText" dxfId="407" priority="19" operator="containsText" text="Receita">
      <formula>NOT(ISERROR(SEARCH("Receita",D53)))</formula>
    </cfRule>
  </conditionalFormatting>
  <conditionalFormatting sqref="J53:J57">
    <cfRule type="containsText" dxfId="401" priority="13" operator="containsText" text="Não Pago">
      <formula>NOT(ISERROR(SEARCH("Não Pago",J53)))</formula>
    </cfRule>
    <cfRule type="containsText" dxfId="400" priority="14" operator="containsText" text="Pago">
      <formula>NOT(ISERROR(SEARCH("Pago",J53)))</formula>
    </cfRule>
  </conditionalFormatting>
  <conditionalFormatting sqref="J53:J57">
    <cfRule type="expression" dxfId="397" priority="12">
      <formula>AND(G53&lt;&gt;"À VISTA",G53&lt;&gt;"")</formula>
    </cfRule>
  </conditionalFormatting>
  <conditionalFormatting sqref="J59:J63">
    <cfRule type="containsText" dxfId="395" priority="10" operator="containsText" text="Não Pago">
      <formula>NOT(ISERROR(SEARCH("Não Pago",J59)))</formula>
    </cfRule>
    <cfRule type="containsText" dxfId="394" priority="11" operator="containsText" text="Pago">
      <formula>NOT(ISERROR(SEARCH("Pago",J59)))</formula>
    </cfRule>
  </conditionalFormatting>
  <conditionalFormatting sqref="J59:J63">
    <cfRule type="expression" dxfId="391" priority="9">
      <formula>AND(G59&lt;&gt;"À VISTA",G59&lt;&gt;"")</formula>
    </cfRule>
  </conditionalFormatting>
  <conditionalFormatting sqref="D59:D63">
    <cfRule type="beginsWith" dxfId="389" priority="4" operator="beginsWith" text="imposto">
      <formula>LEFT(D59,LEN("imposto"))="imposto"</formula>
    </cfRule>
    <cfRule type="containsText" dxfId="388" priority="5" operator="containsText" text="Renda">
      <formula>NOT(ISERROR(SEARCH("Renda",D59)))</formula>
    </cfRule>
    <cfRule type="containsText" dxfId="387" priority="6" operator="containsText" text="Investimentos">
      <formula>NOT(ISERROR(SEARCH("Investimentos",D59)))</formula>
    </cfRule>
    <cfRule type="containsText" dxfId="386" priority="7" operator="containsText" text="Despesa">
      <formula>NOT(ISERROR(SEARCH("Despesa",D59)))</formula>
    </cfRule>
    <cfRule type="containsText" dxfId="385" priority="8" operator="containsText" text="Receita">
      <formula>NOT(ISERROR(SEARCH("Receita",D59)))</formula>
    </cfRule>
  </conditionalFormatting>
  <conditionalFormatting sqref="J59:J63">
    <cfRule type="containsText" dxfId="379" priority="2" operator="containsText" text="Não Pago">
      <formula>NOT(ISERROR(SEARCH("Não Pago",J59)))</formula>
    </cfRule>
    <cfRule type="containsText" dxfId="378" priority="3" operator="containsText" text="Pago">
      <formula>NOT(ISERROR(SEARCH("Pago",J59)))</formula>
    </cfRule>
  </conditionalFormatting>
  <conditionalFormatting sqref="J59:J63">
    <cfRule type="expression" dxfId="375" priority="1">
      <formula>AND(G59&lt;&gt;"À VISTA",G59&lt;&gt;"")</formula>
    </cfRule>
  </conditionalFormatting>
  <dataValidations count="6">
    <dataValidation type="list" allowBlank="1" showInputMessage="1" showErrorMessage="1" sqref="J5:J620">
      <formula1>"Pago,Não Pago"</formula1>
    </dataValidation>
    <dataValidation type="list" allowBlank="1" showInputMessage="1" showErrorMessage="1" sqref="C5:C620">
      <formula1>"1,2,3,4,5,6,7,8,9,10,11,12,13,14,15,16,17,18,19,20,21,22,23,24,25,26,27,28,29,30,31"</formula1>
    </dataValidation>
    <dataValidation type="list" allowBlank="1" showInputMessage="1" showErrorMessage="1" sqref="D19:D620">
      <formula1>$V$5:$V$15</formula1>
    </dataValidation>
    <dataValidation type="list" allowBlank="1" showInputMessage="1" showErrorMessage="1" sqref="G19:G619">
      <formula1>$X$5:$X$17</formula1>
    </dataValidation>
    <dataValidation type="list" allowBlank="1" showInputMessage="1" showErrorMessage="1" sqref="H19:H619">
      <formula1>$W$5:$W$18</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pageSetup paperSize="9" orientation="portrait" horizontalDpi="0" verticalDpi="0"/>
  <drawing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5" activePane="bottomRight" state="frozen"/>
      <selection pane="topRight"/>
      <selection pane="bottomLeft"/>
      <selection pane="bottomRight" activeCell="G4" sqref="G4"/>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191" customWidth="1"/>
    <col min="20" max="20" width="5.5" style="192" customWidth="1"/>
    <col min="21" max="28" width="8.6640625" style="191" customWidth="1"/>
    <col min="29" max="16384" width="8.6640625" style="5" hidden="1"/>
  </cols>
  <sheetData>
    <row r="1" spans="1:28" s="10" customFormat="1" ht="34.25" customHeight="1" x14ac:dyDescent="0.3">
      <c r="A1" s="228" t="s">
        <v>1425</v>
      </c>
      <c r="C1" s="115" t="s">
        <v>251</v>
      </c>
      <c r="D1" s="115"/>
      <c r="E1" s="115"/>
      <c r="F1" s="115"/>
      <c r="G1" s="115"/>
      <c r="H1" s="115"/>
      <c r="I1" s="115"/>
      <c r="J1" s="115"/>
      <c r="K1" s="115"/>
      <c r="L1" s="115"/>
      <c r="M1" s="115"/>
      <c r="O1" s="189"/>
      <c r="P1" s="189"/>
      <c r="Q1" s="189"/>
      <c r="R1" s="189"/>
      <c r="S1" s="189"/>
      <c r="T1" s="190"/>
      <c r="U1" s="189"/>
      <c r="V1" s="189"/>
      <c r="W1" s="189"/>
      <c r="X1" s="189"/>
      <c r="Y1" s="189"/>
      <c r="Z1" s="189"/>
      <c r="AA1" s="189"/>
      <c r="AB1" s="189"/>
    </row>
    <row r="2" spans="1:28" s="10" customFormat="1" ht="37.5" customHeight="1" thickBot="1" x14ac:dyDescent="0.25">
      <c r="A2" s="76"/>
      <c r="C2" s="134"/>
      <c r="D2" s="134"/>
      <c r="E2" s="134"/>
      <c r="F2" s="134"/>
      <c r="G2" s="134"/>
      <c r="H2" s="134"/>
      <c r="I2" s="134"/>
      <c r="J2" s="134"/>
      <c r="K2" s="134"/>
      <c r="L2" s="134"/>
      <c r="M2" s="134"/>
      <c r="N2" s="134"/>
      <c r="O2" s="189"/>
      <c r="P2" s="189"/>
      <c r="Q2" s="189"/>
      <c r="R2" s="189"/>
      <c r="S2" s="189"/>
      <c r="T2" s="190"/>
      <c r="U2" s="189"/>
      <c r="V2" s="189"/>
      <c r="W2" s="189"/>
      <c r="X2" s="189"/>
      <c r="Y2" s="189"/>
      <c r="Z2" s="189"/>
      <c r="AA2" s="189"/>
      <c r="AB2" s="189"/>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73" t="s">
        <v>19</v>
      </c>
      <c r="N4" s="274"/>
      <c r="T4" s="193"/>
    </row>
    <row r="5" spans="1:28" ht="19.5" customHeight="1" thickTop="1" thickBot="1" x14ac:dyDescent="0.25">
      <c r="C5" s="58"/>
      <c r="D5" s="186" t="s">
        <v>1363</v>
      </c>
      <c r="E5" s="186" t="s">
        <v>96</v>
      </c>
      <c r="F5" s="186" t="str">
        <f>D5</f>
        <v>Faturas de Cartão</v>
      </c>
      <c r="G5" s="186" t="s">
        <v>1364</v>
      </c>
      <c r="H5" s="186" t="str">
        <f>W5</f>
        <v>Mastercard</v>
      </c>
      <c r="I5" s="187">
        <f ca="1">'Resumo (3)'!L7</f>
        <v>0</v>
      </c>
      <c r="J5" s="60"/>
      <c r="K5" s="57">
        <f ca="1">N5-IF(J5="pago",I5,0)</f>
        <v>167800</v>
      </c>
      <c r="M5" s="269" t="s">
        <v>200</v>
      </c>
      <c r="N5" s="275">
        <f ca="1">Jul!N13</f>
        <v>167800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c r="D6" s="186" t="s">
        <v>1363</v>
      </c>
      <c r="E6" s="186" t="s">
        <v>96</v>
      </c>
      <c r="F6" s="186" t="str">
        <f t="shared" ref="F6:F18" si="0">D6</f>
        <v>Faturas de Cartão</v>
      </c>
      <c r="G6" s="186" t="s">
        <v>1364</v>
      </c>
      <c r="H6" s="186" t="str">
        <f t="shared" ref="H6:H18" si="1">W6</f>
        <v>Itaú</v>
      </c>
      <c r="I6" s="187">
        <f ca="1">'Resumo (3)'!L8</f>
        <v>3000</v>
      </c>
      <c r="J6" s="60"/>
      <c r="K6" s="57">
        <f ca="1">K5-IF(J6="pago",I6,0)</f>
        <v>167800</v>
      </c>
      <c r="M6" s="270"/>
      <c r="N6" s="276"/>
      <c r="O6" s="194"/>
      <c r="P6" s="188" t="str">
        <f t="shared" ref="P6:P14" si="2">IF(T6="Despesas_com_Transportes","Despesa",IF(T6="Despesas_com_Lazer_e_Informacao","Despesa",IF(T6="Outras_Despesas","Despesa",IF(T6="Imposto_de_Renda","Despesa",IF(T6="Investimentos_Bens","Despesa","")))))</f>
        <v/>
      </c>
      <c r="Q6" s="191" t="str">
        <f t="shared" ref="Q6:Q69" si="3">IF(T6="Despesas_de_Moradia","Despesa",IF(T6="Despesas_com_Alimentacao","Despesa",IF(T6="Despesas_com_Saude","Despesa","")))</f>
        <v/>
      </c>
      <c r="R6" s="191" t="str">
        <f t="shared" ref="R6:R69"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(3)'!L9</f>
        <v>0</v>
      </c>
      <c r="J7" s="60"/>
      <c r="K7" s="57">
        <f t="shared" ref="K7:K18" ca="1" si="5">K6-IF(J7="pago",I7,0)</f>
        <v>167800</v>
      </c>
      <c r="M7" s="269" t="s">
        <v>20</v>
      </c>
      <c r="N7" s="271">
        <f>SUMIFS($I$5:$I$619,$S$5:$S$619,"Receita",$J$5:$J$619,"Pago",$G$5:$G$619,"À Vista")</f>
        <v>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(3)'!L10</f>
        <v>0</v>
      </c>
      <c r="J8" s="60"/>
      <c r="K8" s="57">
        <f t="shared" ca="1" si="5"/>
        <v>167800</v>
      </c>
      <c r="M8" s="270"/>
      <c r="N8" s="272"/>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(3)'!L11</f>
        <v>0</v>
      </c>
      <c r="J9" s="60"/>
      <c r="K9" s="57">
        <f t="shared" ca="1" si="5"/>
        <v>167800</v>
      </c>
      <c r="M9" s="269" t="s">
        <v>21</v>
      </c>
      <c r="N9" s="277">
        <f>SUMIFS($I$5:$I$619,$S$5:$S$619,"Despesa",$J$5:$J$619,"Pago",$G$5:$G$619,"À Vista")</f>
        <v>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(3)'!L12</f>
        <v>0</v>
      </c>
      <c r="J10" s="60"/>
      <c r="K10" s="57">
        <f t="shared" ca="1" si="5"/>
        <v>167800</v>
      </c>
      <c r="M10" s="270"/>
      <c r="N10" s="278"/>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(3)'!L13</f>
        <v>0</v>
      </c>
      <c r="J11" s="60"/>
      <c r="K11" s="57">
        <f t="shared" ca="1" si="5"/>
        <v>167800</v>
      </c>
      <c r="M11" s="269" t="s">
        <v>23</v>
      </c>
      <c r="N11" s="277">
        <f>N7-N9</f>
        <v>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(3)'!L14</f>
        <v>0</v>
      </c>
      <c r="J12" s="60"/>
      <c r="K12" s="57">
        <f t="shared" ca="1" si="5"/>
        <v>167800</v>
      </c>
      <c r="M12" s="270"/>
      <c r="N12" s="278"/>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(3)'!L15</f>
        <v>0</v>
      </c>
      <c r="J13" s="60"/>
      <c r="K13" s="57">
        <f t="shared" ca="1" si="5"/>
        <v>167800</v>
      </c>
      <c r="M13" s="269" t="s">
        <v>57</v>
      </c>
      <c r="N13" s="277">
        <f ca="1">K619</f>
        <v>167800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(3)'!L16</f>
        <v>0</v>
      </c>
      <c r="J14" s="60"/>
      <c r="K14" s="57">
        <f t="shared" ca="1" si="5"/>
        <v>167800</v>
      </c>
      <c r="M14" s="270"/>
      <c r="N14" s="279"/>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(3)'!L17</f>
        <v>0</v>
      </c>
      <c r="J15" s="60"/>
      <c r="K15" s="57">
        <f t="shared" ca="1" si="5"/>
        <v>167800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(3)'!L18</f>
        <v>0</v>
      </c>
      <c r="J16" s="60"/>
      <c r="K16" s="57">
        <f t="shared" ca="1" si="5"/>
        <v>167800</v>
      </c>
      <c r="P16" s="188" t="str">
        <f t="shared" ref="P16:P79" si="6">IF(T16="Despesas_com_Transportes","Despesa",IF(T16="Despesas_com_Lazer_e_Informacao","Despesa",IF(T16="Outras_Despesas","Despesa",IF(T16="Imposto_de_Renda","Despesa",IF(T16="Investimentos_Bens","Despesa","")))))</f>
        <v/>
      </c>
      <c r="Q16" s="191" t="str">
        <f t="shared" si="3"/>
        <v/>
      </c>
      <c r="R16" s="191" t="str">
        <f t="shared" si="4"/>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(3)'!L19</f>
        <v>0</v>
      </c>
      <c r="J17" s="60"/>
      <c r="K17" s="57">
        <f t="shared" ca="1" si="5"/>
        <v>167800</v>
      </c>
      <c r="P17" s="188" t="str">
        <f t="shared" si="6"/>
        <v/>
      </c>
      <c r="Q17" s="191" t="str">
        <f t="shared" si="3"/>
        <v/>
      </c>
      <c r="R17" s="191" t="str">
        <f t="shared" si="4"/>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(3)'!L20</f>
        <v>0</v>
      </c>
      <c r="J18" s="60"/>
      <c r="K18" s="57">
        <f t="shared" ca="1" si="5"/>
        <v>167800</v>
      </c>
      <c r="P18" s="188" t="str">
        <f t="shared" si="6"/>
        <v/>
      </c>
      <c r="Q18" s="191" t="str">
        <f t="shared" si="3"/>
        <v/>
      </c>
      <c r="R18" s="191" t="str">
        <f t="shared" si="4"/>
        <v/>
      </c>
      <c r="S18" s="191" t="s">
        <v>17</v>
      </c>
      <c r="W18" s="191" t="str">
        <f>'Bancos e Cartões'!D20</f>
        <v>-</v>
      </c>
    </row>
    <row r="19" spans="3:24" ht="19.5" customHeight="1" thickTop="1" thickBot="1" x14ac:dyDescent="0.25">
      <c r="C19" s="58"/>
      <c r="D19" s="58"/>
      <c r="E19" s="58"/>
      <c r="F19" s="58"/>
      <c r="G19" s="58"/>
      <c r="H19" s="58"/>
      <c r="I19" s="59"/>
      <c r="J19" s="60"/>
      <c r="K19" s="57">
        <f t="shared" ref="K19:K82" ca="1" si="7">K18+IF(AND(J19="Pago",OR(D19=$V$5,D19=$V$6,D19=$V$7)),I19,IF(AND(J19="Pago",OR(D19=$V$8,D19=$V$9,D19=$V$10,D19=$V$11,D19=$V$12,D19=$V$13,D19=$V$14,D19=$V$15)),-I19,IF(G19="À Vista",IF(J19="Pago",-I19,0),0)))</f>
        <v>167800</v>
      </c>
      <c r="P19" s="188" t="e">
        <f t="shared" si="6"/>
        <v>#N/A</v>
      </c>
      <c r="Q19" s="191" t="e">
        <f t="shared" si="3"/>
        <v>#N/A</v>
      </c>
      <c r="R19" s="191" t="e">
        <f t="shared" si="4"/>
        <v>#N/A</v>
      </c>
      <c r="S19" s="191" t="e">
        <f>IF(P19&lt;&gt;"",P19,IF(Q19&lt;&gt;"",Q19,IF(R19&lt;&gt;"",R19,"")))</f>
        <v>#N/A</v>
      </c>
      <c r="T19" s="192" t="e">
        <f>VLOOKUP(D19,'PC Receitas'!$N$4:$O$14,2,FALSE)</f>
        <v>#N/A</v>
      </c>
    </row>
    <row r="20" spans="3:24" ht="19.5" customHeight="1" thickTop="1" thickBot="1" x14ac:dyDescent="0.25">
      <c r="C20" s="58"/>
      <c r="D20" s="58"/>
      <c r="E20" s="58"/>
      <c r="F20" s="58"/>
      <c r="G20" s="58"/>
      <c r="H20" s="58"/>
      <c r="I20" s="59"/>
      <c r="J20" s="60"/>
      <c r="K20" s="57">
        <f t="shared" ca="1" si="7"/>
        <v>167800</v>
      </c>
      <c r="P20" s="188" t="e">
        <f t="shared" si="6"/>
        <v>#N/A</v>
      </c>
      <c r="Q20" s="191" t="e">
        <f t="shared" si="3"/>
        <v>#N/A</v>
      </c>
      <c r="R20" s="191" t="e">
        <f t="shared" si="4"/>
        <v>#N/A</v>
      </c>
      <c r="S20" s="191" t="e">
        <f t="shared" ref="S20:S83" si="8">IF(P20&lt;&gt;"",P20,IF(Q20&lt;&gt;"",Q20,IF(R20&lt;&gt;"",R20,"")))</f>
        <v>#N/A</v>
      </c>
      <c r="T20" s="192" t="e">
        <f>VLOOKUP(D20,'PC Receitas'!$N$4:$O$14,2,FALSE)</f>
        <v>#N/A</v>
      </c>
    </row>
    <row r="21" spans="3:24" ht="19.5" customHeight="1" thickTop="1" thickBot="1" x14ac:dyDescent="0.25">
      <c r="C21" s="58"/>
      <c r="D21" s="58"/>
      <c r="E21" s="58"/>
      <c r="F21" s="58"/>
      <c r="G21" s="58"/>
      <c r="H21" s="58"/>
      <c r="I21" s="59"/>
      <c r="J21" s="60"/>
      <c r="K21" s="57">
        <f t="shared" ca="1" si="7"/>
        <v>167800</v>
      </c>
      <c r="P21" s="188" t="e">
        <f t="shared" si="6"/>
        <v>#N/A</v>
      </c>
      <c r="Q21" s="191" t="e">
        <f t="shared" si="3"/>
        <v>#N/A</v>
      </c>
      <c r="R21" s="191" t="e">
        <f t="shared" si="4"/>
        <v>#N/A</v>
      </c>
      <c r="S21" s="191" t="e">
        <f t="shared" si="8"/>
        <v>#N/A</v>
      </c>
      <c r="T21" s="192" t="e">
        <f>VLOOKUP(D21,'PC Receitas'!$N$4:$O$14,2,FALSE)</f>
        <v>#N/A</v>
      </c>
    </row>
    <row r="22" spans="3:24" ht="19.5" customHeight="1" thickTop="1" thickBot="1" x14ac:dyDescent="0.25">
      <c r="C22" s="58"/>
      <c r="D22" s="58"/>
      <c r="E22" s="58"/>
      <c r="F22" s="58"/>
      <c r="G22" s="58"/>
      <c r="H22" s="58"/>
      <c r="I22" s="59"/>
      <c r="J22" s="60"/>
      <c r="K22" s="57">
        <f t="shared" ca="1" si="7"/>
        <v>167800</v>
      </c>
      <c r="P22" s="188" t="e">
        <f t="shared" si="6"/>
        <v>#N/A</v>
      </c>
      <c r="Q22" s="191" t="e">
        <f t="shared" si="3"/>
        <v>#N/A</v>
      </c>
      <c r="R22" s="191" t="e">
        <f t="shared" si="4"/>
        <v>#N/A</v>
      </c>
      <c r="S22" s="191" t="e">
        <f>IF(P22&lt;&gt;"",P22,IF(Q22&lt;&gt;"",Q22,IF(R22&lt;&gt;"",R22,"")))</f>
        <v>#N/A</v>
      </c>
      <c r="T22" s="192" t="e">
        <f>VLOOKUP(D22,'PC Receitas'!$N$4:$O$14,2,FALSE)</f>
        <v>#N/A</v>
      </c>
    </row>
    <row r="23" spans="3:24" ht="19.5" customHeight="1" thickTop="1" thickBot="1" x14ac:dyDescent="0.25">
      <c r="C23" s="58"/>
      <c r="D23" s="58"/>
      <c r="E23" s="58"/>
      <c r="F23" s="58"/>
      <c r="G23" s="58"/>
      <c r="H23" s="58"/>
      <c r="I23" s="59"/>
      <c r="J23" s="60"/>
      <c r="K23" s="57">
        <f t="shared" ca="1" si="7"/>
        <v>167800</v>
      </c>
      <c r="P23" s="188" t="e">
        <f t="shared" si="6"/>
        <v>#N/A</v>
      </c>
      <c r="Q23" s="191" t="e">
        <f t="shared" si="3"/>
        <v>#N/A</v>
      </c>
      <c r="R23" s="191" t="e">
        <f t="shared" si="4"/>
        <v>#N/A</v>
      </c>
      <c r="S23" s="191" t="e">
        <f t="shared" si="8"/>
        <v>#N/A</v>
      </c>
      <c r="T23" s="192" t="e">
        <f>VLOOKUP(D23,'PC Receitas'!$N$4:$O$14,2,FALSE)</f>
        <v>#N/A</v>
      </c>
    </row>
    <row r="24" spans="3:24" ht="19.5" customHeight="1" thickTop="1" thickBot="1" x14ac:dyDescent="0.25">
      <c r="C24" s="58"/>
      <c r="D24" s="58"/>
      <c r="E24" s="58"/>
      <c r="F24" s="58"/>
      <c r="G24" s="58"/>
      <c r="H24" s="58"/>
      <c r="I24" s="59"/>
      <c r="J24" s="60"/>
      <c r="K24" s="57">
        <f t="shared" ca="1" si="7"/>
        <v>167800</v>
      </c>
      <c r="P24" s="188" t="e">
        <f t="shared" si="6"/>
        <v>#N/A</v>
      </c>
      <c r="Q24" s="191" t="e">
        <f t="shared" si="3"/>
        <v>#N/A</v>
      </c>
      <c r="R24" s="191" t="e">
        <f t="shared" si="4"/>
        <v>#N/A</v>
      </c>
      <c r="S24" s="191" t="e">
        <f t="shared" si="8"/>
        <v>#N/A</v>
      </c>
      <c r="T24" s="192" t="e">
        <f>VLOOKUP(D24,'PC Receitas'!$N$4:$O$14,2,FALSE)</f>
        <v>#N/A</v>
      </c>
    </row>
    <row r="25" spans="3:24" ht="19.5" customHeight="1" thickTop="1" thickBot="1" x14ac:dyDescent="0.25">
      <c r="C25" s="58"/>
      <c r="D25" s="58"/>
      <c r="E25" s="58"/>
      <c r="F25" s="58"/>
      <c r="G25" s="58"/>
      <c r="H25" s="58"/>
      <c r="I25" s="59"/>
      <c r="J25" s="60"/>
      <c r="K25" s="57">
        <f t="shared" ca="1" si="7"/>
        <v>167800</v>
      </c>
      <c r="P25" s="188" t="e">
        <f t="shared" si="6"/>
        <v>#N/A</v>
      </c>
      <c r="Q25" s="191" t="e">
        <f t="shared" si="3"/>
        <v>#N/A</v>
      </c>
      <c r="R25" s="191" t="e">
        <f t="shared" si="4"/>
        <v>#N/A</v>
      </c>
      <c r="S25" s="191" t="e">
        <f t="shared" si="8"/>
        <v>#N/A</v>
      </c>
      <c r="T25" s="192" t="e">
        <f>VLOOKUP(D25,'PC Receitas'!$N$4:$O$14,2,FALSE)</f>
        <v>#N/A</v>
      </c>
    </row>
    <row r="26" spans="3:24" ht="19.5" customHeight="1" thickTop="1" thickBot="1" x14ac:dyDescent="0.25">
      <c r="C26" s="58"/>
      <c r="D26" s="58"/>
      <c r="E26" s="58"/>
      <c r="F26" s="58"/>
      <c r="G26" s="58"/>
      <c r="H26" s="58"/>
      <c r="I26" s="59"/>
      <c r="J26" s="60"/>
      <c r="K26" s="57">
        <f t="shared" ca="1" si="7"/>
        <v>167800</v>
      </c>
      <c r="P26" s="188" t="e">
        <f t="shared" si="6"/>
        <v>#N/A</v>
      </c>
      <c r="Q26" s="191" t="e">
        <f t="shared" si="3"/>
        <v>#N/A</v>
      </c>
      <c r="R26" s="191" t="e">
        <f t="shared" si="4"/>
        <v>#N/A</v>
      </c>
      <c r="S26" s="191" t="e">
        <f t="shared" si="8"/>
        <v>#N/A</v>
      </c>
      <c r="T26" s="192" t="e">
        <f>VLOOKUP(D26,'PC Receitas'!$N$4:$O$14,2,FALSE)</f>
        <v>#N/A</v>
      </c>
    </row>
    <row r="27" spans="3:24" ht="19.5" customHeight="1" thickTop="1" thickBot="1" x14ac:dyDescent="0.25">
      <c r="C27" s="58"/>
      <c r="D27" s="58"/>
      <c r="E27" s="58"/>
      <c r="F27" s="58"/>
      <c r="G27" s="58"/>
      <c r="H27" s="58"/>
      <c r="I27" s="59"/>
      <c r="J27" s="60"/>
      <c r="K27" s="57">
        <f t="shared" ca="1" si="7"/>
        <v>167800</v>
      </c>
      <c r="P27" s="188" t="e">
        <f t="shared" si="6"/>
        <v>#N/A</v>
      </c>
      <c r="Q27" s="191" t="e">
        <f t="shared" si="3"/>
        <v>#N/A</v>
      </c>
      <c r="R27" s="191" t="e">
        <f t="shared" si="4"/>
        <v>#N/A</v>
      </c>
      <c r="S27" s="191" t="e">
        <f t="shared" si="8"/>
        <v>#N/A</v>
      </c>
      <c r="T27" s="192" t="e">
        <f>VLOOKUP(D27,'PC Receitas'!$N$4:$O$14,2,FALSE)</f>
        <v>#N/A</v>
      </c>
    </row>
    <row r="28" spans="3:24" ht="19.5" customHeight="1" thickTop="1" thickBot="1" x14ac:dyDescent="0.25">
      <c r="C28" s="58"/>
      <c r="D28" s="58"/>
      <c r="E28" s="58"/>
      <c r="F28" s="58"/>
      <c r="G28" s="58"/>
      <c r="H28" s="58"/>
      <c r="I28" s="59"/>
      <c r="J28" s="60"/>
      <c r="K28" s="57">
        <f t="shared" ca="1" si="7"/>
        <v>167800</v>
      </c>
      <c r="P28" s="188" t="e">
        <f t="shared" si="6"/>
        <v>#N/A</v>
      </c>
      <c r="Q28" s="191" t="e">
        <f t="shared" si="3"/>
        <v>#N/A</v>
      </c>
      <c r="R28" s="191" t="e">
        <f t="shared" si="4"/>
        <v>#N/A</v>
      </c>
      <c r="S28" s="191" t="e">
        <f t="shared" si="8"/>
        <v>#N/A</v>
      </c>
      <c r="T28" s="192" t="e">
        <f>VLOOKUP(D28,'PC Receitas'!$N$4:$O$14,2,FALSE)</f>
        <v>#N/A</v>
      </c>
    </row>
    <row r="29" spans="3:24" ht="19.5" customHeight="1" thickTop="1" thickBot="1" x14ac:dyDescent="0.25">
      <c r="C29" s="58"/>
      <c r="D29" s="58"/>
      <c r="E29" s="58"/>
      <c r="F29" s="58"/>
      <c r="G29" s="58"/>
      <c r="H29" s="58"/>
      <c r="I29" s="59"/>
      <c r="J29" s="60"/>
      <c r="K29" s="57">
        <f t="shared" ca="1" si="7"/>
        <v>167800</v>
      </c>
      <c r="P29" s="188" t="e">
        <f t="shared" si="6"/>
        <v>#N/A</v>
      </c>
      <c r="Q29" s="191" t="e">
        <f t="shared" si="3"/>
        <v>#N/A</v>
      </c>
      <c r="R29" s="191" t="e">
        <f t="shared" si="4"/>
        <v>#N/A</v>
      </c>
      <c r="S29" s="191" t="e">
        <f t="shared" si="8"/>
        <v>#N/A</v>
      </c>
      <c r="T29" s="192" t="e">
        <f>VLOOKUP(D29,'PC Receitas'!$N$4:$O$14,2,FALSE)</f>
        <v>#N/A</v>
      </c>
    </row>
    <row r="30" spans="3:24" ht="19.5" customHeight="1" thickTop="1" thickBot="1" x14ac:dyDescent="0.25">
      <c r="C30" s="58"/>
      <c r="D30" s="58"/>
      <c r="E30" s="58"/>
      <c r="F30" s="58"/>
      <c r="G30" s="58"/>
      <c r="H30" s="58"/>
      <c r="I30" s="59"/>
      <c r="J30" s="60"/>
      <c r="K30" s="57">
        <f t="shared" ca="1" si="7"/>
        <v>167800</v>
      </c>
      <c r="P30" s="188" t="e">
        <f t="shared" si="6"/>
        <v>#N/A</v>
      </c>
      <c r="Q30" s="191" t="e">
        <f t="shared" si="3"/>
        <v>#N/A</v>
      </c>
      <c r="R30" s="191" t="e">
        <f t="shared" si="4"/>
        <v>#N/A</v>
      </c>
      <c r="S30" s="191" t="e">
        <f t="shared" si="8"/>
        <v>#N/A</v>
      </c>
      <c r="T30" s="192" t="e">
        <f>VLOOKUP(D30,'PC Receitas'!$N$4:$O$14,2,FALSE)</f>
        <v>#N/A</v>
      </c>
    </row>
    <row r="31" spans="3:24" ht="19.5" customHeight="1" thickTop="1" thickBot="1" x14ac:dyDescent="0.25">
      <c r="C31" s="58"/>
      <c r="D31" s="58"/>
      <c r="E31" s="58"/>
      <c r="F31" s="58"/>
      <c r="G31" s="58"/>
      <c r="H31" s="58"/>
      <c r="I31" s="59"/>
      <c r="J31" s="60"/>
      <c r="K31" s="57">
        <f t="shared" ca="1" si="7"/>
        <v>167800</v>
      </c>
      <c r="P31" s="188" t="e">
        <f t="shared" si="6"/>
        <v>#N/A</v>
      </c>
      <c r="Q31" s="191" t="e">
        <f t="shared" si="3"/>
        <v>#N/A</v>
      </c>
      <c r="R31" s="191" t="e">
        <f t="shared" si="4"/>
        <v>#N/A</v>
      </c>
      <c r="S31" s="191" t="e">
        <f t="shared" si="8"/>
        <v>#N/A</v>
      </c>
      <c r="T31" s="192" t="e">
        <f>VLOOKUP(D31,'PC Receitas'!$N$4:$O$14,2,FALSE)</f>
        <v>#N/A</v>
      </c>
    </row>
    <row r="32" spans="3:24" ht="19.5" customHeight="1" thickTop="1" thickBot="1" x14ac:dyDescent="0.25">
      <c r="C32" s="58"/>
      <c r="D32" s="58"/>
      <c r="E32" s="58"/>
      <c r="F32" s="58"/>
      <c r="G32" s="58"/>
      <c r="H32" s="58"/>
      <c r="I32" s="59"/>
      <c r="J32" s="60"/>
      <c r="K32" s="57">
        <f t="shared" ca="1" si="7"/>
        <v>167800</v>
      </c>
      <c r="P32" s="188" t="e">
        <f t="shared" si="6"/>
        <v>#N/A</v>
      </c>
      <c r="Q32" s="191" t="e">
        <f t="shared" si="3"/>
        <v>#N/A</v>
      </c>
      <c r="R32" s="191" t="e">
        <f t="shared" si="4"/>
        <v>#N/A</v>
      </c>
      <c r="S32" s="191" t="e">
        <f t="shared" si="8"/>
        <v>#N/A</v>
      </c>
      <c r="T32" s="192" t="e">
        <f>VLOOKUP(D32,'PC Receitas'!$N$4:$O$14,2,FALSE)</f>
        <v>#N/A</v>
      </c>
    </row>
    <row r="33" spans="3:20" ht="19.5" customHeight="1" thickTop="1" thickBot="1" x14ac:dyDescent="0.25">
      <c r="C33" s="58"/>
      <c r="D33" s="58"/>
      <c r="E33" s="58"/>
      <c r="F33" s="58"/>
      <c r="G33" s="58"/>
      <c r="H33" s="58"/>
      <c r="I33" s="59"/>
      <c r="J33" s="60"/>
      <c r="K33" s="57">
        <f t="shared" ca="1" si="7"/>
        <v>167800</v>
      </c>
      <c r="P33" s="188" t="e">
        <f t="shared" si="6"/>
        <v>#N/A</v>
      </c>
      <c r="Q33" s="191" t="e">
        <f t="shared" si="3"/>
        <v>#N/A</v>
      </c>
      <c r="R33" s="191" t="e">
        <f t="shared" si="4"/>
        <v>#N/A</v>
      </c>
      <c r="S33" s="191" t="e">
        <f t="shared" si="8"/>
        <v>#N/A</v>
      </c>
      <c r="T33" s="192" t="e">
        <f>VLOOKUP(D33,'PC Receitas'!$N$4:$O$14,2,FALSE)</f>
        <v>#N/A</v>
      </c>
    </row>
    <row r="34" spans="3:20" ht="19.5" customHeight="1" thickTop="1" thickBot="1" x14ac:dyDescent="0.25">
      <c r="C34" s="58"/>
      <c r="D34" s="58"/>
      <c r="E34" s="58"/>
      <c r="F34" s="58"/>
      <c r="G34" s="58"/>
      <c r="H34" s="58"/>
      <c r="I34" s="59"/>
      <c r="J34" s="60"/>
      <c r="K34" s="57">
        <f t="shared" ca="1" si="7"/>
        <v>167800</v>
      </c>
      <c r="P34" s="188" t="e">
        <f t="shared" si="6"/>
        <v>#N/A</v>
      </c>
      <c r="Q34" s="191" t="e">
        <f t="shared" si="3"/>
        <v>#N/A</v>
      </c>
      <c r="R34" s="191" t="e">
        <f t="shared" si="4"/>
        <v>#N/A</v>
      </c>
      <c r="S34" s="191" t="e">
        <f t="shared" si="8"/>
        <v>#N/A</v>
      </c>
      <c r="T34" s="192" t="e">
        <f>VLOOKUP(D34,'PC Receitas'!$N$4:$O$14,2,FALSE)</f>
        <v>#N/A</v>
      </c>
    </row>
    <row r="35" spans="3:20" ht="19.5" customHeight="1" thickTop="1" thickBot="1" x14ac:dyDescent="0.25">
      <c r="C35" s="58"/>
      <c r="D35" s="58"/>
      <c r="E35" s="58"/>
      <c r="F35" s="58"/>
      <c r="G35" s="58"/>
      <c r="H35" s="58"/>
      <c r="I35" s="59"/>
      <c r="J35" s="60"/>
      <c r="K35" s="57">
        <f t="shared" ca="1" si="7"/>
        <v>167800</v>
      </c>
      <c r="P35" s="188" t="e">
        <f t="shared" si="6"/>
        <v>#N/A</v>
      </c>
      <c r="Q35" s="191" t="e">
        <f t="shared" si="3"/>
        <v>#N/A</v>
      </c>
      <c r="R35" s="191" t="e">
        <f t="shared" si="4"/>
        <v>#N/A</v>
      </c>
      <c r="S35" s="191" t="e">
        <f t="shared" si="8"/>
        <v>#N/A</v>
      </c>
      <c r="T35" s="192" t="e">
        <f>VLOOKUP(D35,'PC Receitas'!$N$4:$O$14,2,FALSE)</f>
        <v>#N/A</v>
      </c>
    </row>
    <row r="36" spans="3:20" ht="19.5" customHeight="1" thickTop="1" thickBot="1" x14ac:dyDescent="0.25">
      <c r="C36" s="58"/>
      <c r="D36" s="58"/>
      <c r="E36" s="58"/>
      <c r="F36" s="58"/>
      <c r="G36" s="58"/>
      <c r="H36" s="58"/>
      <c r="I36" s="59"/>
      <c r="J36" s="60"/>
      <c r="K36" s="57">
        <f t="shared" ca="1" si="7"/>
        <v>167800</v>
      </c>
      <c r="P36" s="188" t="e">
        <f t="shared" si="6"/>
        <v>#N/A</v>
      </c>
      <c r="Q36" s="191" t="e">
        <f t="shared" si="3"/>
        <v>#N/A</v>
      </c>
      <c r="R36" s="191" t="e">
        <f t="shared" si="4"/>
        <v>#N/A</v>
      </c>
      <c r="S36" s="191" t="e">
        <f t="shared" si="8"/>
        <v>#N/A</v>
      </c>
      <c r="T36" s="192" t="e">
        <f>VLOOKUP(D36,'PC Receitas'!$N$4:$O$14,2,FALSE)</f>
        <v>#N/A</v>
      </c>
    </row>
    <row r="37" spans="3:20" ht="19.5" customHeight="1" thickTop="1" thickBot="1" x14ac:dyDescent="0.25">
      <c r="C37" s="58"/>
      <c r="D37" s="58"/>
      <c r="E37" s="58"/>
      <c r="F37" s="58"/>
      <c r="G37" s="58"/>
      <c r="H37" s="58"/>
      <c r="I37" s="59"/>
      <c r="J37" s="60"/>
      <c r="K37" s="57">
        <f t="shared" ca="1" si="7"/>
        <v>167800</v>
      </c>
      <c r="P37" s="188" t="e">
        <f t="shared" si="6"/>
        <v>#N/A</v>
      </c>
      <c r="Q37" s="191" t="e">
        <f t="shared" si="3"/>
        <v>#N/A</v>
      </c>
      <c r="R37" s="191" t="e">
        <f t="shared" si="4"/>
        <v>#N/A</v>
      </c>
      <c r="S37" s="191" t="e">
        <f t="shared" si="8"/>
        <v>#N/A</v>
      </c>
      <c r="T37" s="192" t="e">
        <f>VLOOKUP(D37,'PC Receitas'!$N$4:$O$14,2,FALSE)</f>
        <v>#N/A</v>
      </c>
    </row>
    <row r="38" spans="3:20" ht="19.5" customHeight="1" thickTop="1" thickBot="1" x14ac:dyDescent="0.25">
      <c r="C38" s="58"/>
      <c r="D38" s="58"/>
      <c r="E38" s="58"/>
      <c r="F38" s="58"/>
      <c r="G38" s="58"/>
      <c r="H38" s="58"/>
      <c r="I38" s="59"/>
      <c r="J38" s="60"/>
      <c r="K38" s="57">
        <f t="shared" ca="1" si="7"/>
        <v>167800</v>
      </c>
      <c r="P38" s="188" t="e">
        <f t="shared" si="6"/>
        <v>#N/A</v>
      </c>
      <c r="Q38" s="191" t="e">
        <f t="shared" si="3"/>
        <v>#N/A</v>
      </c>
      <c r="R38" s="191" t="e">
        <f t="shared" si="4"/>
        <v>#N/A</v>
      </c>
      <c r="S38" s="191" t="e">
        <f t="shared" si="8"/>
        <v>#N/A</v>
      </c>
      <c r="T38" s="192" t="e">
        <f>VLOOKUP(D38,'PC Receitas'!$N$4:$O$14,2,FALSE)</f>
        <v>#N/A</v>
      </c>
    </row>
    <row r="39" spans="3:20" ht="19.5" customHeight="1" thickTop="1" thickBot="1" x14ac:dyDescent="0.25">
      <c r="C39" s="58"/>
      <c r="D39" s="58"/>
      <c r="E39" s="58"/>
      <c r="F39" s="58"/>
      <c r="G39" s="58"/>
      <c r="H39" s="58"/>
      <c r="I39" s="59"/>
      <c r="J39" s="60"/>
      <c r="K39" s="57">
        <f t="shared" ca="1" si="7"/>
        <v>167800</v>
      </c>
      <c r="P39" s="188" t="e">
        <f t="shared" si="6"/>
        <v>#N/A</v>
      </c>
      <c r="Q39" s="191" t="e">
        <f t="shared" si="3"/>
        <v>#N/A</v>
      </c>
      <c r="R39" s="191" t="e">
        <f t="shared" si="4"/>
        <v>#N/A</v>
      </c>
      <c r="S39" s="191" t="e">
        <f t="shared" si="8"/>
        <v>#N/A</v>
      </c>
      <c r="T39" s="192" t="e">
        <f>VLOOKUP(D39,'PC Receitas'!$N$4:$O$14,2,FALSE)</f>
        <v>#N/A</v>
      </c>
    </row>
    <row r="40" spans="3:20" ht="19.5" customHeight="1" thickTop="1" thickBot="1" x14ac:dyDescent="0.25">
      <c r="C40" s="58"/>
      <c r="D40" s="58"/>
      <c r="E40" s="58"/>
      <c r="F40" s="58"/>
      <c r="G40" s="58"/>
      <c r="H40" s="58"/>
      <c r="I40" s="59"/>
      <c r="J40" s="60"/>
      <c r="K40" s="57">
        <f t="shared" ca="1" si="7"/>
        <v>167800</v>
      </c>
      <c r="P40" s="188" t="e">
        <f t="shared" si="6"/>
        <v>#N/A</v>
      </c>
      <c r="Q40" s="191" t="e">
        <f t="shared" si="3"/>
        <v>#N/A</v>
      </c>
      <c r="R40" s="191" t="e">
        <f t="shared" si="4"/>
        <v>#N/A</v>
      </c>
      <c r="S40" s="191" t="e">
        <f t="shared" si="8"/>
        <v>#N/A</v>
      </c>
      <c r="T40" s="192" t="e">
        <f>VLOOKUP(D40,'PC Receitas'!$N$4:$O$14,2,FALSE)</f>
        <v>#N/A</v>
      </c>
    </row>
    <row r="41" spans="3:20" ht="19.5" customHeight="1" thickTop="1" thickBot="1" x14ac:dyDescent="0.25">
      <c r="C41" s="58"/>
      <c r="D41" s="58"/>
      <c r="E41" s="58"/>
      <c r="F41" s="58"/>
      <c r="G41" s="58"/>
      <c r="H41" s="58"/>
      <c r="I41" s="59"/>
      <c r="J41" s="60"/>
      <c r="K41" s="57">
        <f t="shared" ca="1" si="7"/>
        <v>167800</v>
      </c>
      <c r="P41" s="188" t="e">
        <f t="shared" si="6"/>
        <v>#N/A</v>
      </c>
      <c r="Q41" s="191" t="e">
        <f t="shared" si="3"/>
        <v>#N/A</v>
      </c>
      <c r="R41" s="191" t="e">
        <f t="shared" si="4"/>
        <v>#N/A</v>
      </c>
      <c r="S41" s="191" t="e">
        <f t="shared" si="8"/>
        <v>#N/A</v>
      </c>
      <c r="T41" s="192" t="e">
        <f>VLOOKUP(D41,'PC Receitas'!$N$4:$O$14,2,FALSE)</f>
        <v>#N/A</v>
      </c>
    </row>
    <row r="42" spans="3:20" ht="19.5" customHeight="1" thickTop="1" thickBot="1" x14ac:dyDescent="0.25">
      <c r="C42" s="58"/>
      <c r="D42" s="58"/>
      <c r="E42" s="58"/>
      <c r="F42" s="58"/>
      <c r="G42" s="58"/>
      <c r="H42" s="58"/>
      <c r="I42" s="59"/>
      <c r="J42" s="60"/>
      <c r="K42" s="57">
        <f t="shared" ca="1" si="7"/>
        <v>167800</v>
      </c>
      <c r="P42" s="188" t="e">
        <f t="shared" si="6"/>
        <v>#N/A</v>
      </c>
      <c r="Q42" s="191" t="e">
        <f t="shared" si="3"/>
        <v>#N/A</v>
      </c>
      <c r="R42" s="191" t="e">
        <f t="shared" si="4"/>
        <v>#N/A</v>
      </c>
      <c r="S42" s="191" t="e">
        <f t="shared" si="8"/>
        <v>#N/A</v>
      </c>
      <c r="T42" s="192" t="e">
        <f>VLOOKUP(D42,'PC Receitas'!$N$4:$O$14,2,FALSE)</f>
        <v>#N/A</v>
      </c>
    </row>
    <row r="43" spans="3:20" ht="19.5" customHeight="1" thickTop="1" thickBot="1" x14ac:dyDescent="0.25">
      <c r="C43" s="58"/>
      <c r="D43" s="58"/>
      <c r="E43" s="58"/>
      <c r="F43" s="58"/>
      <c r="G43" s="58"/>
      <c r="H43" s="58"/>
      <c r="I43" s="59"/>
      <c r="J43" s="60"/>
      <c r="K43" s="57">
        <f t="shared" ca="1" si="7"/>
        <v>167800</v>
      </c>
      <c r="P43" s="188" t="e">
        <f t="shared" si="6"/>
        <v>#N/A</v>
      </c>
      <c r="Q43" s="191" t="e">
        <f t="shared" si="3"/>
        <v>#N/A</v>
      </c>
      <c r="R43" s="191" t="e">
        <f t="shared" si="4"/>
        <v>#N/A</v>
      </c>
      <c r="S43" s="191" t="e">
        <f t="shared" si="8"/>
        <v>#N/A</v>
      </c>
      <c r="T43" s="192" t="e">
        <f>VLOOKUP(D43,'PC Receitas'!$N$4:$O$14,2,FALSE)</f>
        <v>#N/A</v>
      </c>
    </row>
    <row r="44" spans="3:20" ht="19.5" customHeight="1" thickTop="1" thickBot="1" x14ac:dyDescent="0.25">
      <c r="C44" s="58"/>
      <c r="D44" s="58"/>
      <c r="E44" s="58"/>
      <c r="F44" s="58"/>
      <c r="G44" s="58"/>
      <c r="H44" s="58"/>
      <c r="I44" s="59"/>
      <c r="J44" s="60"/>
      <c r="K44" s="57">
        <f t="shared" ca="1" si="7"/>
        <v>167800</v>
      </c>
      <c r="P44" s="188" t="e">
        <f t="shared" si="6"/>
        <v>#N/A</v>
      </c>
      <c r="Q44" s="191" t="e">
        <f t="shared" si="3"/>
        <v>#N/A</v>
      </c>
      <c r="R44" s="191" t="e">
        <f t="shared" si="4"/>
        <v>#N/A</v>
      </c>
      <c r="S44" s="191" t="e">
        <f t="shared" si="8"/>
        <v>#N/A</v>
      </c>
      <c r="T44" s="192" t="e">
        <f>VLOOKUP(D44,'PC Receitas'!$N$4:$O$14,2,FALSE)</f>
        <v>#N/A</v>
      </c>
    </row>
    <row r="45" spans="3:20" ht="19.5" customHeight="1" thickTop="1" thickBot="1" x14ac:dyDescent="0.25">
      <c r="C45" s="58"/>
      <c r="D45" s="58"/>
      <c r="E45" s="58"/>
      <c r="F45" s="58"/>
      <c r="G45" s="58"/>
      <c r="H45" s="58"/>
      <c r="I45" s="59"/>
      <c r="J45" s="60"/>
      <c r="K45" s="57">
        <f t="shared" ca="1" si="7"/>
        <v>167800</v>
      </c>
      <c r="P45" s="188" t="e">
        <f t="shared" si="6"/>
        <v>#N/A</v>
      </c>
      <c r="Q45" s="191" t="e">
        <f t="shared" si="3"/>
        <v>#N/A</v>
      </c>
      <c r="R45" s="191" t="e">
        <f t="shared" si="4"/>
        <v>#N/A</v>
      </c>
      <c r="S45" s="191" t="e">
        <f t="shared" si="8"/>
        <v>#N/A</v>
      </c>
      <c r="T45" s="192" t="e">
        <f>VLOOKUP(D45,'PC Receitas'!$N$4:$O$14,2,FALSE)</f>
        <v>#N/A</v>
      </c>
    </row>
    <row r="46" spans="3:20" ht="19.5" customHeight="1" thickTop="1" thickBot="1" x14ac:dyDescent="0.25">
      <c r="C46" s="58"/>
      <c r="D46" s="58"/>
      <c r="E46" s="58"/>
      <c r="F46" s="58"/>
      <c r="G46" s="58"/>
      <c r="H46" s="58"/>
      <c r="I46" s="59"/>
      <c r="J46" s="60"/>
      <c r="K46" s="57">
        <f t="shared" ca="1" si="7"/>
        <v>167800</v>
      </c>
      <c r="P46" s="188" t="e">
        <f t="shared" si="6"/>
        <v>#N/A</v>
      </c>
      <c r="Q46" s="191" t="e">
        <f t="shared" si="3"/>
        <v>#N/A</v>
      </c>
      <c r="R46" s="191" t="e">
        <f t="shared" si="4"/>
        <v>#N/A</v>
      </c>
      <c r="S46" s="191" t="e">
        <f t="shared" si="8"/>
        <v>#N/A</v>
      </c>
      <c r="T46" s="192" t="e">
        <f>VLOOKUP(D46,'PC Receitas'!$N$4:$O$14,2,FALSE)</f>
        <v>#N/A</v>
      </c>
    </row>
    <row r="47" spans="3:20" ht="19.5" customHeight="1" thickTop="1" thickBot="1" x14ac:dyDescent="0.25">
      <c r="C47" s="58"/>
      <c r="D47" s="58"/>
      <c r="E47" s="58"/>
      <c r="F47" s="58"/>
      <c r="G47" s="58"/>
      <c r="H47" s="58"/>
      <c r="I47" s="59"/>
      <c r="J47" s="60"/>
      <c r="K47" s="57">
        <f t="shared" ca="1" si="7"/>
        <v>167800</v>
      </c>
      <c r="P47" s="188" t="e">
        <f t="shared" si="6"/>
        <v>#N/A</v>
      </c>
      <c r="Q47" s="191" t="e">
        <f t="shared" si="3"/>
        <v>#N/A</v>
      </c>
      <c r="R47" s="191" t="e">
        <f t="shared" si="4"/>
        <v>#N/A</v>
      </c>
      <c r="S47" s="191" t="e">
        <f t="shared" si="8"/>
        <v>#N/A</v>
      </c>
      <c r="T47" s="192" t="e">
        <f>VLOOKUP(D47,'PC Receitas'!$N$4:$O$14,2,FALSE)</f>
        <v>#N/A</v>
      </c>
    </row>
    <row r="48" spans="3:20" ht="19.5" customHeight="1" thickTop="1" thickBot="1" x14ac:dyDescent="0.25">
      <c r="C48" s="58"/>
      <c r="D48" s="58"/>
      <c r="E48" s="58"/>
      <c r="F48" s="58"/>
      <c r="G48" s="58"/>
      <c r="H48" s="58"/>
      <c r="I48" s="59"/>
      <c r="J48" s="60"/>
      <c r="K48" s="57">
        <f t="shared" ca="1" si="7"/>
        <v>167800</v>
      </c>
      <c r="P48" s="188" t="e">
        <f t="shared" si="6"/>
        <v>#N/A</v>
      </c>
      <c r="Q48" s="191" t="e">
        <f t="shared" si="3"/>
        <v>#N/A</v>
      </c>
      <c r="R48" s="191" t="e">
        <f t="shared" si="4"/>
        <v>#N/A</v>
      </c>
      <c r="S48" s="191" t="e">
        <f t="shared" si="8"/>
        <v>#N/A</v>
      </c>
      <c r="T48" s="192" t="e">
        <f>VLOOKUP(D48,'PC Receitas'!$N$4:$O$14,2,FALSE)</f>
        <v>#N/A</v>
      </c>
    </row>
    <row r="49" spans="3:20" ht="19.5" customHeight="1" thickTop="1" thickBot="1" x14ac:dyDescent="0.25">
      <c r="C49" s="58"/>
      <c r="D49" s="58"/>
      <c r="E49" s="58"/>
      <c r="F49" s="58"/>
      <c r="G49" s="58"/>
      <c r="H49" s="58"/>
      <c r="I49" s="59"/>
      <c r="J49" s="60"/>
      <c r="K49" s="57">
        <f t="shared" ca="1" si="7"/>
        <v>167800</v>
      </c>
      <c r="P49" s="188" t="e">
        <f t="shared" si="6"/>
        <v>#N/A</v>
      </c>
      <c r="Q49" s="191" t="e">
        <f t="shared" si="3"/>
        <v>#N/A</v>
      </c>
      <c r="R49" s="191" t="e">
        <f t="shared" si="4"/>
        <v>#N/A</v>
      </c>
      <c r="S49" s="191" t="e">
        <f t="shared" si="8"/>
        <v>#N/A</v>
      </c>
      <c r="T49" s="192" t="e">
        <f>VLOOKUP(D49,'PC Receitas'!$N$4:$O$14,2,FALSE)</f>
        <v>#N/A</v>
      </c>
    </row>
    <row r="50" spans="3:20" ht="19.5" customHeight="1" thickTop="1" thickBot="1" x14ac:dyDescent="0.25">
      <c r="C50" s="58"/>
      <c r="D50" s="58"/>
      <c r="E50" s="58"/>
      <c r="F50" s="58"/>
      <c r="G50" s="58"/>
      <c r="H50" s="58"/>
      <c r="I50" s="59"/>
      <c r="J50" s="60"/>
      <c r="K50" s="57">
        <f t="shared" ca="1" si="7"/>
        <v>167800</v>
      </c>
      <c r="P50" s="188" t="e">
        <f t="shared" si="6"/>
        <v>#N/A</v>
      </c>
      <c r="Q50" s="191" t="e">
        <f t="shared" si="3"/>
        <v>#N/A</v>
      </c>
      <c r="R50" s="191" t="e">
        <f t="shared" si="4"/>
        <v>#N/A</v>
      </c>
      <c r="S50" s="191" t="e">
        <f t="shared" si="8"/>
        <v>#N/A</v>
      </c>
      <c r="T50" s="192" t="e">
        <f>VLOOKUP(D50,'PC Receitas'!$N$4:$O$14,2,FALSE)</f>
        <v>#N/A</v>
      </c>
    </row>
    <row r="51" spans="3:20" ht="19.5" customHeight="1" thickTop="1" thickBot="1" x14ac:dyDescent="0.25">
      <c r="C51" s="58"/>
      <c r="D51" s="58"/>
      <c r="E51" s="58"/>
      <c r="F51" s="58"/>
      <c r="G51" s="58"/>
      <c r="H51" s="58"/>
      <c r="I51" s="59"/>
      <c r="J51" s="60"/>
      <c r="K51" s="57">
        <f t="shared" ca="1" si="7"/>
        <v>167800</v>
      </c>
      <c r="P51" s="188" t="e">
        <f t="shared" si="6"/>
        <v>#N/A</v>
      </c>
      <c r="Q51" s="191" t="e">
        <f t="shared" si="3"/>
        <v>#N/A</v>
      </c>
      <c r="R51" s="191" t="e">
        <f t="shared" si="4"/>
        <v>#N/A</v>
      </c>
      <c r="S51" s="191" t="e">
        <f t="shared" si="8"/>
        <v>#N/A</v>
      </c>
      <c r="T51" s="192" t="e">
        <f>VLOOKUP(D51,'PC Receitas'!$N$4:$O$14,2,FALSE)</f>
        <v>#N/A</v>
      </c>
    </row>
    <row r="52" spans="3:20" ht="19.5" customHeight="1" thickTop="1" thickBot="1" x14ac:dyDescent="0.25">
      <c r="C52" s="58"/>
      <c r="D52" s="58"/>
      <c r="E52" s="58"/>
      <c r="F52" s="58"/>
      <c r="G52" s="58"/>
      <c r="H52" s="58"/>
      <c r="I52" s="59"/>
      <c r="J52" s="60"/>
      <c r="K52" s="57">
        <f t="shared" ca="1" si="7"/>
        <v>167800</v>
      </c>
      <c r="P52" s="188" t="e">
        <f t="shared" si="6"/>
        <v>#N/A</v>
      </c>
      <c r="Q52" s="191" t="e">
        <f t="shared" si="3"/>
        <v>#N/A</v>
      </c>
      <c r="R52" s="191" t="e">
        <f t="shared" si="4"/>
        <v>#N/A</v>
      </c>
      <c r="S52" s="191" t="e">
        <f t="shared" si="8"/>
        <v>#N/A</v>
      </c>
      <c r="T52" s="192" t="e">
        <f>VLOOKUP(D52,'PC Receitas'!$N$4:$O$14,2,FALSE)</f>
        <v>#N/A</v>
      </c>
    </row>
    <row r="53" spans="3:20" ht="19.5" customHeight="1" thickTop="1" thickBot="1" x14ac:dyDescent="0.25">
      <c r="C53" s="58"/>
      <c r="D53" s="58"/>
      <c r="E53" s="58"/>
      <c r="F53" s="58"/>
      <c r="G53" s="58"/>
      <c r="H53" s="58"/>
      <c r="I53" s="59"/>
      <c r="J53" s="60"/>
      <c r="K53" s="57">
        <f t="shared" ca="1" si="7"/>
        <v>167800</v>
      </c>
      <c r="P53" s="188" t="e">
        <f t="shared" si="6"/>
        <v>#N/A</v>
      </c>
      <c r="Q53" s="191" t="e">
        <f t="shared" si="3"/>
        <v>#N/A</v>
      </c>
      <c r="R53" s="191" t="e">
        <f t="shared" si="4"/>
        <v>#N/A</v>
      </c>
      <c r="S53" s="191" t="e">
        <f t="shared" si="8"/>
        <v>#N/A</v>
      </c>
      <c r="T53" s="192" t="e">
        <f>VLOOKUP(D53,'PC Receitas'!$N$4:$O$14,2,FALSE)</f>
        <v>#N/A</v>
      </c>
    </row>
    <row r="54" spans="3:20" ht="19.5" customHeight="1" thickTop="1" thickBot="1" x14ac:dyDescent="0.25">
      <c r="C54" s="58"/>
      <c r="D54" s="58"/>
      <c r="E54" s="58"/>
      <c r="F54" s="58"/>
      <c r="G54" s="58"/>
      <c r="H54" s="58"/>
      <c r="I54" s="59"/>
      <c r="J54" s="60"/>
      <c r="K54" s="57">
        <f t="shared" ca="1" si="7"/>
        <v>167800</v>
      </c>
      <c r="P54" s="188" t="e">
        <f t="shared" si="6"/>
        <v>#N/A</v>
      </c>
      <c r="Q54" s="191" t="e">
        <f t="shared" si="3"/>
        <v>#N/A</v>
      </c>
      <c r="R54" s="191" t="e">
        <f t="shared" si="4"/>
        <v>#N/A</v>
      </c>
      <c r="S54" s="191" t="e">
        <f t="shared" si="8"/>
        <v>#N/A</v>
      </c>
      <c r="T54" s="192" t="e">
        <f>VLOOKUP(D54,'PC Receitas'!$N$4:$O$14,2,FALSE)</f>
        <v>#N/A</v>
      </c>
    </row>
    <row r="55" spans="3:20" ht="19.5" customHeight="1" thickTop="1" thickBot="1" x14ac:dyDescent="0.25">
      <c r="C55" s="58"/>
      <c r="D55" s="58"/>
      <c r="E55" s="58"/>
      <c r="F55" s="58"/>
      <c r="G55" s="58"/>
      <c r="H55" s="58"/>
      <c r="I55" s="59"/>
      <c r="J55" s="60"/>
      <c r="K55" s="57">
        <f t="shared" ca="1" si="7"/>
        <v>167800</v>
      </c>
      <c r="P55" s="188" t="e">
        <f t="shared" si="6"/>
        <v>#N/A</v>
      </c>
      <c r="Q55" s="191" t="e">
        <f t="shared" si="3"/>
        <v>#N/A</v>
      </c>
      <c r="R55" s="191" t="e">
        <f t="shared" si="4"/>
        <v>#N/A</v>
      </c>
      <c r="S55" s="191" t="e">
        <f t="shared" si="8"/>
        <v>#N/A</v>
      </c>
      <c r="T55" s="192" t="e">
        <f>VLOOKUP(D55,'PC Receitas'!$N$4:$O$14,2,FALSE)</f>
        <v>#N/A</v>
      </c>
    </row>
    <row r="56" spans="3:20" ht="19.5" customHeight="1" thickTop="1" thickBot="1" x14ac:dyDescent="0.25">
      <c r="C56" s="58"/>
      <c r="D56" s="58"/>
      <c r="E56" s="58"/>
      <c r="F56" s="58"/>
      <c r="G56" s="58"/>
      <c r="H56" s="58"/>
      <c r="I56" s="59"/>
      <c r="J56" s="60"/>
      <c r="K56" s="57">
        <f t="shared" ca="1" si="7"/>
        <v>167800</v>
      </c>
      <c r="P56" s="188" t="e">
        <f t="shared" si="6"/>
        <v>#N/A</v>
      </c>
      <c r="Q56" s="191" t="e">
        <f t="shared" si="3"/>
        <v>#N/A</v>
      </c>
      <c r="R56" s="191" t="e">
        <f t="shared" si="4"/>
        <v>#N/A</v>
      </c>
      <c r="S56" s="191" t="e">
        <f t="shared" si="8"/>
        <v>#N/A</v>
      </c>
      <c r="T56" s="192" t="e">
        <f>VLOOKUP(D56,'PC Receitas'!$N$4:$O$14,2,FALSE)</f>
        <v>#N/A</v>
      </c>
    </row>
    <row r="57" spans="3:20" ht="19.5" customHeight="1" thickTop="1" thickBot="1" x14ac:dyDescent="0.25">
      <c r="C57" s="58"/>
      <c r="D57" s="58"/>
      <c r="E57" s="58"/>
      <c r="F57" s="58"/>
      <c r="G57" s="58"/>
      <c r="H57" s="58"/>
      <c r="I57" s="59"/>
      <c r="J57" s="60"/>
      <c r="K57" s="57">
        <f t="shared" ca="1" si="7"/>
        <v>167800</v>
      </c>
      <c r="P57" s="188" t="e">
        <f t="shared" si="6"/>
        <v>#N/A</v>
      </c>
      <c r="Q57" s="191" t="e">
        <f t="shared" si="3"/>
        <v>#N/A</v>
      </c>
      <c r="R57" s="191" t="e">
        <f t="shared" si="4"/>
        <v>#N/A</v>
      </c>
      <c r="S57" s="191" t="e">
        <f t="shared" si="8"/>
        <v>#N/A</v>
      </c>
      <c r="T57" s="192" t="e">
        <f>VLOOKUP(D57,'PC Receitas'!$N$4:$O$14,2,FALSE)</f>
        <v>#N/A</v>
      </c>
    </row>
    <row r="58" spans="3:20" ht="19.5" customHeight="1" thickTop="1" thickBot="1" x14ac:dyDescent="0.25">
      <c r="C58" s="58"/>
      <c r="D58" s="58"/>
      <c r="E58" s="58"/>
      <c r="F58" s="58"/>
      <c r="G58" s="58"/>
      <c r="H58" s="58"/>
      <c r="I58" s="59"/>
      <c r="J58" s="60"/>
      <c r="K58" s="57">
        <f t="shared" ca="1" si="7"/>
        <v>167800</v>
      </c>
      <c r="P58" s="188" t="e">
        <f t="shared" si="6"/>
        <v>#N/A</v>
      </c>
      <c r="Q58" s="191" t="e">
        <f t="shared" si="3"/>
        <v>#N/A</v>
      </c>
      <c r="R58" s="191" t="e">
        <f t="shared" si="4"/>
        <v>#N/A</v>
      </c>
      <c r="S58" s="191" t="e">
        <f t="shared" si="8"/>
        <v>#N/A</v>
      </c>
      <c r="T58" s="192" t="e">
        <f>VLOOKUP(D58,'PC Receitas'!$N$4:$O$14,2,FALSE)</f>
        <v>#N/A</v>
      </c>
    </row>
    <row r="59" spans="3:20" ht="19.5" customHeight="1" thickTop="1" thickBot="1" x14ac:dyDescent="0.25">
      <c r="C59" s="58"/>
      <c r="D59" s="58"/>
      <c r="E59" s="58"/>
      <c r="F59" s="58"/>
      <c r="G59" s="58"/>
      <c r="H59" s="58"/>
      <c r="I59" s="59"/>
      <c r="J59" s="60"/>
      <c r="K59" s="57">
        <f t="shared" ca="1" si="7"/>
        <v>167800</v>
      </c>
      <c r="P59" s="188" t="e">
        <f t="shared" si="6"/>
        <v>#N/A</v>
      </c>
      <c r="Q59" s="191" t="e">
        <f t="shared" si="3"/>
        <v>#N/A</v>
      </c>
      <c r="R59" s="191" t="e">
        <f t="shared" si="4"/>
        <v>#N/A</v>
      </c>
      <c r="S59" s="191" t="e">
        <f t="shared" si="8"/>
        <v>#N/A</v>
      </c>
      <c r="T59" s="192" t="e">
        <f>VLOOKUP(D59,'PC Receitas'!$N$4:$O$14,2,FALSE)</f>
        <v>#N/A</v>
      </c>
    </row>
    <row r="60" spans="3:20" ht="19.5" customHeight="1" thickTop="1" thickBot="1" x14ac:dyDescent="0.25">
      <c r="C60" s="58"/>
      <c r="D60" s="58"/>
      <c r="E60" s="58"/>
      <c r="F60" s="58"/>
      <c r="G60" s="58"/>
      <c r="H60" s="58"/>
      <c r="I60" s="59"/>
      <c r="J60" s="60"/>
      <c r="K60" s="57">
        <f t="shared" ca="1" si="7"/>
        <v>167800</v>
      </c>
      <c r="P60" s="188" t="e">
        <f t="shared" si="6"/>
        <v>#N/A</v>
      </c>
      <c r="Q60" s="191" t="e">
        <f t="shared" si="3"/>
        <v>#N/A</v>
      </c>
      <c r="R60" s="191" t="e">
        <f t="shared" si="4"/>
        <v>#N/A</v>
      </c>
      <c r="S60" s="191" t="e">
        <f t="shared" si="8"/>
        <v>#N/A</v>
      </c>
      <c r="T60" s="192" t="e">
        <f>VLOOKUP(D60,'PC Receitas'!$N$4:$O$14,2,FALSE)</f>
        <v>#N/A</v>
      </c>
    </row>
    <row r="61" spans="3:20" ht="19.5" customHeight="1" thickTop="1" thickBot="1" x14ac:dyDescent="0.25">
      <c r="C61" s="58"/>
      <c r="D61" s="58"/>
      <c r="E61" s="58"/>
      <c r="F61" s="58"/>
      <c r="G61" s="58"/>
      <c r="H61" s="58"/>
      <c r="I61" s="59"/>
      <c r="J61" s="60"/>
      <c r="K61" s="57">
        <f t="shared" ca="1" si="7"/>
        <v>167800</v>
      </c>
      <c r="P61" s="188" t="e">
        <f t="shared" si="6"/>
        <v>#N/A</v>
      </c>
      <c r="Q61" s="191" t="e">
        <f t="shared" si="3"/>
        <v>#N/A</v>
      </c>
      <c r="R61" s="191" t="e">
        <f t="shared" si="4"/>
        <v>#N/A</v>
      </c>
      <c r="S61" s="191" t="e">
        <f t="shared" si="8"/>
        <v>#N/A</v>
      </c>
      <c r="T61" s="192" t="e">
        <f>VLOOKUP(D61,'PC Receitas'!$N$4:$O$14,2,FALSE)</f>
        <v>#N/A</v>
      </c>
    </row>
    <row r="62" spans="3:20" ht="19.5" customHeight="1" thickTop="1" thickBot="1" x14ac:dyDescent="0.25">
      <c r="C62" s="58"/>
      <c r="D62" s="58"/>
      <c r="E62" s="58"/>
      <c r="F62" s="58"/>
      <c r="G62" s="58"/>
      <c r="H62" s="58"/>
      <c r="I62" s="59"/>
      <c r="J62" s="60"/>
      <c r="K62" s="57">
        <f t="shared" ca="1" si="7"/>
        <v>167800</v>
      </c>
      <c r="P62" s="188" t="e">
        <f t="shared" si="6"/>
        <v>#N/A</v>
      </c>
      <c r="Q62" s="191" t="e">
        <f t="shared" si="3"/>
        <v>#N/A</v>
      </c>
      <c r="R62" s="191" t="e">
        <f t="shared" si="4"/>
        <v>#N/A</v>
      </c>
      <c r="S62" s="191" t="e">
        <f t="shared" si="8"/>
        <v>#N/A</v>
      </c>
      <c r="T62" s="192" t="e">
        <f>VLOOKUP(D62,'PC Receitas'!$N$4:$O$14,2,FALSE)</f>
        <v>#N/A</v>
      </c>
    </row>
    <row r="63" spans="3:20" ht="19.5" customHeight="1" thickTop="1" thickBot="1" x14ac:dyDescent="0.25">
      <c r="C63" s="58"/>
      <c r="D63" s="58"/>
      <c r="E63" s="58"/>
      <c r="F63" s="58"/>
      <c r="G63" s="58"/>
      <c r="H63" s="58"/>
      <c r="I63" s="59"/>
      <c r="J63" s="60"/>
      <c r="K63" s="57">
        <f t="shared" ca="1" si="7"/>
        <v>167800</v>
      </c>
      <c r="P63" s="188" t="e">
        <f t="shared" si="6"/>
        <v>#N/A</v>
      </c>
      <c r="Q63" s="191" t="e">
        <f t="shared" si="3"/>
        <v>#N/A</v>
      </c>
      <c r="R63" s="191" t="e">
        <f t="shared" si="4"/>
        <v>#N/A</v>
      </c>
      <c r="S63" s="191" t="e">
        <f t="shared" si="8"/>
        <v>#N/A</v>
      </c>
      <c r="T63" s="192" t="e">
        <f>VLOOKUP(D63,'PC Receitas'!$N$4:$O$14,2,FALSE)</f>
        <v>#N/A</v>
      </c>
    </row>
    <row r="64" spans="3:20" ht="19.5" customHeight="1" thickTop="1" thickBot="1" x14ac:dyDescent="0.25">
      <c r="C64" s="58"/>
      <c r="D64" s="58"/>
      <c r="E64" s="58"/>
      <c r="F64" s="58"/>
      <c r="G64" s="58"/>
      <c r="H64" s="58"/>
      <c r="I64" s="59"/>
      <c r="J64" s="60"/>
      <c r="K64" s="57">
        <f t="shared" ca="1" si="7"/>
        <v>167800</v>
      </c>
      <c r="P64" s="188" t="e">
        <f t="shared" si="6"/>
        <v>#N/A</v>
      </c>
      <c r="Q64" s="191" t="e">
        <f t="shared" si="3"/>
        <v>#N/A</v>
      </c>
      <c r="R64" s="191" t="e">
        <f t="shared" si="4"/>
        <v>#N/A</v>
      </c>
      <c r="S64" s="191" t="e">
        <f t="shared" si="8"/>
        <v>#N/A</v>
      </c>
      <c r="T64" s="192" t="e">
        <f>VLOOKUP(D64,'PC Receitas'!$N$4:$O$14,2,FALSE)</f>
        <v>#N/A</v>
      </c>
    </row>
    <row r="65" spans="3:20" ht="19.5" customHeight="1" thickTop="1" thickBot="1" x14ac:dyDescent="0.25">
      <c r="C65" s="58"/>
      <c r="D65" s="58"/>
      <c r="E65" s="58"/>
      <c r="F65" s="58"/>
      <c r="G65" s="58"/>
      <c r="H65" s="58"/>
      <c r="I65" s="59"/>
      <c r="J65" s="60"/>
      <c r="K65" s="57">
        <f t="shared" ca="1" si="7"/>
        <v>167800</v>
      </c>
      <c r="P65" s="188" t="e">
        <f t="shared" si="6"/>
        <v>#N/A</v>
      </c>
      <c r="Q65" s="191" t="e">
        <f t="shared" si="3"/>
        <v>#N/A</v>
      </c>
      <c r="R65" s="191" t="e">
        <f t="shared" si="4"/>
        <v>#N/A</v>
      </c>
      <c r="S65" s="191" t="e">
        <f t="shared" si="8"/>
        <v>#N/A</v>
      </c>
      <c r="T65" s="192" t="e">
        <f>VLOOKUP(D65,'PC Receitas'!$N$4:$O$14,2,FALSE)</f>
        <v>#N/A</v>
      </c>
    </row>
    <row r="66" spans="3:20" ht="19.5" customHeight="1" thickTop="1" thickBot="1" x14ac:dyDescent="0.25">
      <c r="C66" s="58"/>
      <c r="D66" s="58"/>
      <c r="E66" s="58"/>
      <c r="F66" s="58"/>
      <c r="G66" s="58"/>
      <c r="H66" s="58"/>
      <c r="I66" s="59"/>
      <c r="J66" s="60"/>
      <c r="K66" s="57">
        <f t="shared" ca="1" si="7"/>
        <v>167800</v>
      </c>
      <c r="P66" s="188" t="e">
        <f t="shared" si="6"/>
        <v>#N/A</v>
      </c>
      <c r="Q66" s="191" t="e">
        <f t="shared" si="3"/>
        <v>#N/A</v>
      </c>
      <c r="R66" s="191" t="e">
        <f t="shared" si="4"/>
        <v>#N/A</v>
      </c>
      <c r="S66" s="191" t="e">
        <f t="shared" si="8"/>
        <v>#N/A</v>
      </c>
      <c r="T66" s="192" t="e">
        <f>VLOOKUP(D66,'PC Receitas'!$N$4:$O$14,2,FALSE)</f>
        <v>#N/A</v>
      </c>
    </row>
    <row r="67" spans="3:20" ht="19.5" customHeight="1" thickTop="1" thickBot="1" x14ac:dyDescent="0.25">
      <c r="C67" s="58"/>
      <c r="D67" s="58"/>
      <c r="E67" s="58"/>
      <c r="F67" s="58"/>
      <c r="G67" s="58"/>
      <c r="H67" s="58"/>
      <c r="I67" s="59"/>
      <c r="J67" s="60"/>
      <c r="K67" s="57">
        <f t="shared" ca="1" si="7"/>
        <v>167800</v>
      </c>
      <c r="P67" s="188" t="e">
        <f t="shared" si="6"/>
        <v>#N/A</v>
      </c>
      <c r="Q67" s="191" t="e">
        <f t="shared" si="3"/>
        <v>#N/A</v>
      </c>
      <c r="R67" s="191" t="e">
        <f t="shared" si="4"/>
        <v>#N/A</v>
      </c>
      <c r="S67" s="191" t="e">
        <f t="shared" si="8"/>
        <v>#N/A</v>
      </c>
      <c r="T67" s="192" t="e">
        <f>VLOOKUP(D67,'PC Receitas'!$N$4:$O$14,2,FALSE)</f>
        <v>#N/A</v>
      </c>
    </row>
    <row r="68" spans="3:20" ht="19.5" customHeight="1" thickTop="1" thickBot="1" x14ac:dyDescent="0.25">
      <c r="C68" s="58"/>
      <c r="D68" s="58"/>
      <c r="E68" s="58"/>
      <c r="F68" s="58"/>
      <c r="G68" s="58"/>
      <c r="H68" s="58"/>
      <c r="I68" s="59"/>
      <c r="J68" s="60"/>
      <c r="K68" s="57">
        <f t="shared" ca="1" si="7"/>
        <v>167800</v>
      </c>
      <c r="P68" s="188" t="e">
        <f t="shared" si="6"/>
        <v>#N/A</v>
      </c>
      <c r="Q68" s="191" t="e">
        <f t="shared" si="3"/>
        <v>#N/A</v>
      </c>
      <c r="R68" s="191" t="e">
        <f t="shared" si="4"/>
        <v>#N/A</v>
      </c>
      <c r="S68" s="191" t="e">
        <f t="shared" si="8"/>
        <v>#N/A</v>
      </c>
      <c r="T68" s="192" t="e">
        <f>VLOOKUP(D68,'PC Receitas'!$N$4:$O$14,2,FALSE)</f>
        <v>#N/A</v>
      </c>
    </row>
    <row r="69" spans="3:20" ht="19.5" customHeight="1" thickTop="1" thickBot="1" x14ac:dyDescent="0.25">
      <c r="C69" s="58"/>
      <c r="D69" s="58"/>
      <c r="E69" s="58"/>
      <c r="F69" s="58"/>
      <c r="G69" s="58"/>
      <c r="H69" s="58"/>
      <c r="I69" s="59"/>
      <c r="J69" s="60"/>
      <c r="K69" s="57">
        <f t="shared" ca="1" si="7"/>
        <v>167800</v>
      </c>
      <c r="P69" s="188" t="e">
        <f t="shared" si="6"/>
        <v>#N/A</v>
      </c>
      <c r="Q69" s="191" t="e">
        <f t="shared" si="3"/>
        <v>#N/A</v>
      </c>
      <c r="R69" s="191" t="e">
        <f t="shared" si="4"/>
        <v>#N/A</v>
      </c>
      <c r="S69" s="191" t="e">
        <f t="shared" si="8"/>
        <v>#N/A</v>
      </c>
      <c r="T69" s="192" t="e">
        <f>VLOOKUP(D69,'PC Receitas'!$N$4:$O$14,2,FALSE)</f>
        <v>#N/A</v>
      </c>
    </row>
    <row r="70" spans="3:20" ht="19.5" customHeight="1" thickTop="1" thickBot="1" x14ac:dyDescent="0.25">
      <c r="C70" s="58"/>
      <c r="D70" s="58"/>
      <c r="E70" s="58"/>
      <c r="F70" s="58"/>
      <c r="G70" s="58"/>
      <c r="H70" s="58"/>
      <c r="I70" s="59"/>
      <c r="J70" s="60"/>
      <c r="K70" s="57">
        <f t="shared" ca="1" si="7"/>
        <v>167800</v>
      </c>
      <c r="P70" s="188" t="e">
        <f t="shared" si="6"/>
        <v>#N/A</v>
      </c>
      <c r="Q70" s="191" t="e">
        <f t="shared" ref="Q70:Q133" si="9">IF(T70="Despesas_de_Moradia","Despesa",IF(T70="Despesas_com_Alimentacao","Despesa",IF(T70="Despesas_com_Saude","Despesa","")))</f>
        <v>#N/A</v>
      </c>
      <c r="R70" s="191" t="e">
        <f t="shared" ref="R70:R133" si="10">IF(T70="Renda_Familiar","Receita",IF(T70="Receitas_com_Aplicacoes_Financeiras","Receita",IF(T70="Outras_Receitas","Receita","")))</f>
        <v>#N/A</v>
      </c>
      <c r="S70" s="191" t="e">
        <f t="shared" si="8"/>
        <v>#N/A</v>
      </c>
      <c r="T70" s="192" t="e">
        <f>VLOOKUP(D70,'PC Receitas'!$N$4:$O$14,2,FALSE)</f>
        <v>#N/A</v>
      </c>
    </row>
    <row r="71" spans="3:20" ht="19.5" customHeight="1" thickTop="1" thickBot="1" x14ac:dyDescent="0.25">
      <c r="C71" s="58"/>
      <c r="D71" s="58"/>
      <c r="E71" s="58"/>
      <c r="F71" s="58"/>
      <c r="G71" s="58"/>
      <c r="H71" s="58"/>
      <c r="I71" s="59"/>
      <c r="J71" s="60"/>
      <c r="K71" s="57">
        <f t="shared" ca="1" si="7"/>
        <v>167800</v>
      </c>
      <c r="P71" s="188" t="e">
        <f t="shared" si="6"/>
        <v>#N/A</v>
      </c>
      <c r="Q71" s="191" t="e">
        <f t="shared" si="9"/>
        <v>#N/A</v>
      </c>
      <c r="R71" s="191" t="e">
        <f t="shared" si="10"/>
        <v>#N/A</v>
      </c>
      <c r="S71" s="191" t="e">
        <f t="shared" si="8"/>
        <v>#N/A</v>
      </c>
      <c r="T71" s="192" t="e">
        <f>VLOOKUP(D71,'PC Receitas'!$N$4:$O$14,2,FALSE)</f>
        <v>#N/A</v>
      </c>
    </row>
    <row r="72" spans="3:20" ht="19.5" customHeight="1" thickTop="1" thickBot="1" x14ac:dyDescent="0.25">
      <c r="C72" s="58"/>
      <c r="D72" s="58"/>
      <c r="E72" s="58"/>
      <c r="F72" s="58"/>
      <c r="G72" s="58"/>
      <c r="H72" s="58"/>
      <c r="I72" s="59"/>
      <c r="J72" s="60"/>
      <c r="K72" s="57">
        <f t="shared" ca="1" si="7"/>
        <v>167800</v>
      </c>
      <c r="P72" s="188" t="e">
        <f t="shared" si="6"/>
        <v>#N/A</v>
      </c>
      <c r="Q72" s="191" t="e">
        <f t="shared" si="9"/>
        <v>#N/A</v>
      </c>
      <c r="R72" s="191" t="e">
        <f t="shared" si="10"/>
        <v>#N/A</v>
      </c>
      <c r="S72" s="191" t="e">
        <f t="shared" si="8"/>
        <v>#N/A</v>
      </c>
      <c r="T72" s="192" t="e">
        <f>VLOOKUP(D72,'PC Receitas'!$N$4:$O$14,2,FALSE)</f>
        <v>#N/A</v>
      </c>
    </row>
    <row r="73" spans="3:20" ht="19.5" customHeight="1" thickTop="1" thickBot="1" x14ac:dyDescent="0.25">
      <c r="C73" s="58"/>
      <c r="D73" s="58"/>
      <c r="E73" s="58"/>
      <c r="F73" s="58"/>
      <c r="G73" s="58"/>
      <c r="H73" s="58"/>
      <c r="I73" s="59"/>
      <c r="J73" s="60"/>
      <c r="K73" s="57">
        <f t="shared" ca="1" si="7"/>
        <v>167800</v>
      </c>
      <c r="P73" s="188" t="e">
        <f t="shared" si="6"/>
        <v>#N/A</v>
      </c>
      <c r="Q73" s="191" t="e">
        <f t="shared" si="9"/>
        <v>#N/A</v>
      </c>
      <c r="R73" s="191" t="e">
        <f t="shared" si="10"/>
        <v>#N/A</v>
      </c>
      <c r="S73" s="191" t="e">
        <f t="shared" si="8"/>
        <v>#N/A</v>
      </c>
      <c r="T73" s="192" t="e">
        <f>VLOOKUP(D73,'PC Receitas'!$N$4:$O$14,2,FALSE)</f>
        <v>#N/A</v>
      </c>
    </row>
    <row r="74" spans="3:20" ht="19.5" customHeight="1" thickTop="1" thickBot="1" x14ac:dyDescent="0.25">
      <c r="C74" s="58"/>
      <c r="D74" s="58"/>
      <c r="E74" s="58"/>
      <c r="F74" s="58"/>
      <c r="G74" s="58"/>
      <c r="H74" s="58"/>
      <c r="I74" s="59"/>
      <c r="J74" s="60"/>
      <c r="K74" s="57">
        <f t="shared" ca="1" si="7"/>
        <v>167800</v>
      </c>
      <c r="P74" s="188" t="e">
        <f t="shared" si="6"/>
        <v>#N/A</v>
      </c>
      <c r="Q74" s="191" t="e">
        <f t="shared" si="9"/>
        <v>#N/A</v>
      </c>
      <c r="R74" s="191" t="e">
        <f t="shared" si="10"/>
        <v>#N/A</v>
      </c>
      <c r="S74" s="191" t="e">
        <f t="shared" si="8"/>
        <v>#N/A</v>
      </c>
      <c r="T74" s="192" t="e">
        <f>VLOOKUP(D74,'PC Receitas'!$N$4:$O$14,2,FALSE)</f>
        <v>#N/A</v>
      </c>
    </row>
    <row r="75" spans="3:20" ht="19.5" customHeight="1" thickTop="1" thickBot="1" x14ac:dyDescent="0.25">
      <c r="C75" s="58"/>
      <c r="D75" s="58"/>
      <c r="E75" s="58"/>
      <c r="F75" s="58"/>
      <c r="G75" s="58"/>
      <c r="H75" s="58"/>
      <c r="I75" s="59"/>
      <c r="J75" s="60"/>
      <c r="K75" s="57">
        <f t="shared" ca="1" si="7"/>
        <v>167800</v>
      </c>
      <c r="P75" s="188" t="e">
        <f t="shared" si="6"/>
        <v>#N/A</v>
      </c>
      <c r="Q75" s="191" t="e">
        <f t="shared" si="9"/>
        <v>#N/A</v>
      </c>
      <c r="R75" s="191" t="e">
        <f t="shared" si="10"/>
        <v>#N/A</v>
      </c>
      <c r="S75" s="191" t="e">
        <f t="shared" si="8"/>
        <v>#N/A</v>
      </c>
      <c r="T75" s="192" t="e">
        <f>VLOOKUP(D75,'PC Receitas'!$N$4:$O$14,2,FALSE)</f>
        <v>#N/A</v>
      </c>
    </row>
    <row r="76" spans="3:20" ht="19.5" customHeight="1" thickTop="1" thickBot="1" x14ac:dyDescent="0.25">
      <c r="C76" s="58"/>
      <c r="D76" s="58"/>
      <c r="E76" s="58"/>
      <c r="F76" s="58"/>
      <c r="G76" s="58"/>
      <c r="H76" s="58"/>
      <c r="I76" s="59"/>
      <c r="J76" s="60"/>
      <c r="K76" s="57">
        <f t="shared" ca="1" si="7"/>
        <v>167800</v>
      </c>
      <c r="P76" s="188" t="e">
        <f t="shared" si="6"/>
        <v>#N/A</v>
      </c>
      <c r="Q76" s="191" t="e">
        <f t="shared" si="9"/>
        <v>#N/A</v>
      </c>
      <c r="R76" s="191" t="e">
        <f t="shared" si="10"/>
        <v>#N/A</v>
      </c>
      <c r="S76" s="191" t="e">
        <f t="shared" si="8"/>
        <v>#N/A</v>
      </c>
      <c r="T76" s="192" t="e">
        <f>VLOOKUP(D76,'PC Receitas'!$N$4:$O$14,2,FALSE)</f>
        <v>#N/A</v>
      </c>
    </row>
    <row r="77" spans="3:20" ht="19.5" customHeight="1" thickTop="1" thickBot="1" x14ac:dyDescent="0.25">
      <c r="C77" s="58"/>
      <c r="D77" s="58"/>
      <c r="E77" s="58"/>
      <c r="F77" s="58"/>
      <c r="G77" s="58"/>
      <c r="H77" s="58"/>
      <c r="I77" s="59"/>
      <c r="J77" s="60"/>
      <c r="K77" s="57">
        <f t="shared" ca="1" si="7"/>
        <v>167800</v>
      </c>
      <c r="P77" s="188" t="e">
        <f t="shared" si="6"/>
        <v>#N/A</v>
      </c>
      <c r="Q77" s="191" t="e">
        <f t="shared" si="9"/>
        <v>#N/A</v>
      </c>
      <c r="R77" s="191" t="e">
        <f t="shared" si="10"/>
        <v>#N/A</v>
      </c>
      <c r="S77" s="191" t="e">
        <f t="shared" si="8"/>
        <v>#N/A</v>
      </c>
      <c r="T77" s="192" t="e">
        <f>VLOOKUP(D77,'PC Receitas'!$N$4:$O$14,2,FALSE)</f>
        <v>#N/A</v>
      </c>
    </row>
    <row r="78" spans="3:20" ht="19.5" customHeight="1" thickTop="1" thickBot="1" x14ac:dyDescent="0.25">
      <c r="C78" s="58"/>
      <c r="D78" s="58"/>
      <c r="E78" s="58"/>
      <c r="F78" s="58"/>
      <c r="G78" s="58"/>
      <c r="H78" s="58"/>
      <c r="I78" s="59"/>
      <c r="J78" s="60"/>
      <c r="K78" s="57">
        <f t="shared" ca="1" si="7"/>
        <v>167800</v>
      </c>
      <c r="P78" s="188" t="e">
        <f t="shared" si="6"/>
        <v>#N/A</v>
      </c>
      <c r="Q78" s="191" t="e">
        <f t="shared" si="9"/>
        <v>#N/A</v>
      </c>
      <c r="R78" s="191" t="e">
        <f t="shared" si="10"/>
        <v>#N/A</v>
      </c>
      <c r="S78" s="191" t="e">
        <f t="shared" si="8"/>
        <v>#N/A</v>
      </c>
      <c r="T78" s="192" t="e">
        <f>VLOOKUP(D78,'PC Receitas'!$N$4:$O$14,2,FALSE)</f>
        <v>#N/A</v>
      </c>
    </row>
    <row r="79" spans="3:20" ht="19.5" customHeight="1" thickTop="1" thickBot="1" x14ac:dyDescent="0.25">
      <c r="C79" s="58"/>
      <c r="D79" s="58"/>
      <c r="E79" s="58"/>
      <c r="F79" s="58"/>
      <c r="G79" s="58"/>
      <c r="H79" s="58"/>
      <c r="I79" s="59"/>
      <c r="J79" s="60"/>
      <c r="K79" s="57">
        <f t="shared" ca="1" si="7"/>
        <v>167800</v>
      </c>
      <c r="P79" s="188" t="e">
        <f t="shared" si="6"/>
        <v>#N/A</v>
      </c>
      <c r="Q79" s="191" t="e">
        <f t="shared" si="9"/>
        <v>#N/A</v>
      </c>
      <c r="R79" s="191" t="e">
        <f t="shared" si="10"/>
        <v>#N/A</v>
      </c>
      <c r="S79" s="191" t="e">
        <f t="shared" si="8"/>
        <v>#N/A</v>
      </c>
      <c r="T79" s="192" t="e">
        <f>VLOOKUP(D79,'PC Receitas'!$N$4:$O$14,2,FALSE)</f>
        <v>#N/A</v>
      </c>
    </row>
    <row r="80" spans="3:20" ht="19.5" customHeight="1" thickTop="1" thickBot="1" x14ac:dyDescent="0.25">
      <c r="C80" s="58"/>
      <c r="D80" s="58"/>
      <c r="E80" s="58"/>
      <c r="F80" s="58"/>
      <c r="G80" s="58"/>
      <c r="H80" s="58"/>
      <c r="I80" s="59"/>
      <c r="J80" s="60"/>
      <c r="K80" s="57">
        <f t="shared" ca="1" si="7"/>
        <v>167800</v>
      </c>
      <c r="P80" s="188" t="e">
        <f t="shared" ref="P80:P143" si="11">IF(T80="Despesas_com_Transportes","Despesa",IF(T80="Despesas_com_Lazer_e_Informacao","Despesa",IF(T80="Outras_Despesas","Despesa",IF(T80="Imposto_de_Renda","Despesa",IF(T80="Investimentos_Bens","Despesa","")))))</f>
        <v>#N/A</v>
      </c>
      <c r="Q80" s="191" t="e">
        <f t="shared" si="9"/>
        <v>#N/A</v>
      </c>
      <c r="R80" s="191" t="e">
        <f t="shared" si="10"/>
        <v>#N/A</v>
      </c>
      <c r="S80" s="191" t="e">
        <f t="shared" si="8"/>
        <v>#N/A</v>
      </c>
      <c r="T80" s="192" t="e">
        <f>VLOOKUP(D80,'PC Receitas'!$N$4:$O$14,2,FALSE)</f>
        <v>#N/A</v>
      </c>
    </row>
    <row r="81" spans="3:20" ht="19.5" customHeight="1" thickTop="1" thickBot="1" x14ac:dyDescent="0.25">
      <c r="C81" s="58"/>
      <c r="D81" s="58"/>
      <c r="E81" s="58"/>
      <c r="F81" s="58"/>
      <c r="G81" s="58"/>
      <c r="H81" s="58"/>
      <c r="I81" s="59"/>
      <c r="J81" s="60"/>
      <c r="K81" s="57">
        <f t="shared" ca="1" si="7"/>
        <v>167800</v>
      </c>
      <c r="P81" s="188" t="e">
        <f t="shared" si="11"/>
        <v>#N/A</v>
      </c>
      <c r="Q81" s="191" t="e">
        <f t="shared" si="9"/>
        <v>#N/A</v>
      </c>
      <c r="R81" s="191" t="e">
        <f t="shared" si="10"/>
        <v>#N/A</v>
      </c>
      <c r="S81" s="191" t="e">
        <f t="shared" si="8"/>
        <v>#N/A</v>
      </c>
      <c r="T81" s="192" t="e">
        <f>VLOOKUP(D81,'PC Receitas'!$N$4:$O$14,2,FALSE)</f>
        <v>#N/A</v>
      </c>
    </row>
    <row r="82" spans="3:20" ht="19.5" customHeight="1" thickTop="1" thickBot="1" x14ac:dyDescent="0.25">
      <c r="C82" s="58"/>
      <c r="D82" s="58"/>
      <c r="E82" s="58"/>
      <c r="F82" s="58"/>
      <c r="G82" s="58"/>
      <c r="H82" s="58"/>
      <c r="I82" s="59"/>
      <c r="J82" s="60"/>
      <c r="K82" s="57">
        <f t="shared" ca="1" si="7"/>
        <v>167800</v>
      </c>
      <c r="P82" s="188" t="e">
        <f t="shared" si="11"/>
        <v>#N/A</v>
      </c>
      <c r="Q82" s="191" t="e">
        <f t="shared" si="9"/>
        <v>#N/A</v>
      </c>
      <c r="R82" s="191" t="e">
        <f t="shared" si="10"/>
        <v>#N/A</v>
      </c>
      <c r="S82" s="191" t="e">
        <f t="shared" si="8"/>
        <v>#N/A</v>
      </c>
      <c r="T82" s="192" t="e">
        <f>VLOOKUP(D82,'PC Receitas'!$N$4:$O$14,2,FALSE)</f>
        <v>#N/A</v>
      </c>
    </row>
    <row r="83" spans="3:20" ht="19.5" customHeight="1" thickTop="1" thickBot="1" x14ac:dyDescent="0.25">
      <c r="C83" s="58"/>
      <c r="D83" s="58"/>
      <c r="E83" s="58"/>
      <c r="F83" s="58"/>
      <c r="G83" s="58"/>
      <c r="H83" s="58"/>
      <c r="I83" s="59"/>
      <c r="J83" s="60"/>
      <c r="K83" s="57">
        <f t="shared" ref="K83:K146" ca="1" si="12">K82+IF(AND(J83="Pago",OR(D83=$V$5,D83=$V$6,D83=$V$7)),I83,IF(AND(J83="Pago",OR(D83=$V$8,D83=$V$9,D83=$V$10,D83=$V$11,D83=$V$12,D83=$V$13,D83=$V$14,D83=$V$15)),-I83,IF(G83="À Vista",IF(J83="Pago",-I83,0),0)))</f>
        <v>167800</v>
      </c>
      <c r="P83" s="188" t="e">
        <f t="shared" si="11"/>
        <v>#N/A</v>
      </c>
      <c r="Q83" s="191" t="e">
        <f t="shared" si="9"/>
        <v>#N/A</v>
      </c>
      <c r="R83" s="191" t="e">
        <f t="shared" si="10"/>
        <v>#N/A</v>
      </c>
      <c r="S83" s="191" t="e">
        <f t="shared" si="8"/>
        <v>#N/A</v>
      </c>
      <c r="T83" s="192" t="e">
        <f>VLOOKUP(D83,'PC Receitas'!$N$4:$O$14,2,FALSE)</f>
        <v>#N/A</v>
      </c>
    </row>
    <row r="84" spans="3:20" ht="19.5" customHeight="1" thickTop="1" thickBot="1" x14ac:dyDescent="0.25">
      <c r="C84" s="58"/>
      <c r="D84" s="58"/>
      <c r="E84" s="58"/>
      <c r="F84" s="58"/>
      <c r="G84" s="58"/>
      <c r="H84" s="58"/>
      <c r="I84" s="59"/>
      <c r="J84" s="60"/>
      <c r="K84" s="57">
        <f t="shared" ca="1" si="12"/>
        <v>167800</v>
      </c>
      <c r="P84" s="188" t="e">
        <f t="shared" si="11"/>
        <v>#N/A</v>
      </c>
      <c r="Q84" s="191" t="e">
        <f t="shared" si="9"/>
        <v>#N/A</v>
      </c>
      <c r="R84" s="191" t="e">
        <f t="shared" si="10"/>
        <v>#N/A</v>
      </c>
      <c r="S84" s="191" t="e">
        <f t="shared" ref="S84:S147" si="13">IF(P84&lt;&gt;"",P84,IF(Q84&lt;&gt;"",Q84,IF(R84&lt;&gt;"",R84,"")))</f>
        <v>#N/A</v>
      </c>
      <c r="T84" s="192" t="e">
        <f>VLOOKUP(D84,'PC Receitas'!$N$4:$O$14,2,FALSE)</f>
        <v>#N/A</v>
      </c>
    </row>
    <row r="85" spans="3:20" ht="19.5" customHeight="1" thickTop="1" thickBot="1" x14ac:dyDescent="0.25">
      <c r="C85" s="58"/>
      <c r="D85" s="58"/>
      <c r="E85" s="58"/>
      <c r="F85" s="58"/>
      <c r="G85" s="58"/>
      <c r="H85" s="58"/>
      <c r="I85" s="59"/>
      <c r="J85" s="60"/>
      <c r="K85" s="57">
        <f t="shared" ca="1" si="12"/>
        <v>167800</v>
      </c>
      <c r="P85" s="188" t="e">
        <f t="shared" si="11"/>
        <v>#N/A</v>
      </c>
      <c r="Q85" s="191" t="e">
        <f t="shared" si="9"/>
        <v>#N/A</v>
      </c>
      <c r="R85" s="191" t="e">
        <f t="shared" si="10"/>
        <v>#N/A</v>
      </c>
      <c r="S85" s="191" t="e">
        <f t="shared" si="13"/>
        <v>#N/A</v>
      </c>
      <c r="T85" s="192" t="e">
        <f>VLOOKUP(D85,'PC Receitas'!$N$4:$O$14,2,FALSE)</f>
        <v>#N/A</v>
      </c>
    </row>
    <row r="86" spans="3:20" ht="19.5" customHeight="1" thickTop="1" thickBot="1" x14ac:dyDescent="0.25">
      <c r="C86" s="58"/>
      <c r="D86" s="58"/>
      <c r="E86" s="58"/>
      <c r="F86" s="58"/>
      <c r="G86" s="58"/>
      <c r="H86" s="58"/>
      <c r="I86" s="59"/>
      <c r="J86" s="60"/>
      <c r="K86" s="57">
        <f t="shared" ca="1" si="12"/>
        <v>167800</v>
      </c>
      <c r="P86" s="188" t="e">
        <f t="shared" si="11"/>
        <v>#N/A</v>
      </c>
      <c r="Q86" s="191" t="e">
        <f t="shared" si="9"/>
        <v>#N/A</v>
      </c>
      <c r="R86" s="191" t="e">
        <f t="shared" si="10"/>
        <v>#N/A</v>
      </c>
      <c r="S86" s="191" t="e">
        <f t="shared" si="13"/>
        <v>#N/A</v>
      </c>
      <c r="T86" s="192" t="e">
        <f>VLOOKUP(D86,'PC Receitas'!$N$4:$O$14,2,FALSE)</f>
        <v>#N/A</v>
      </c>
    </row>
    <row r="87" spans="3:20" ht="19.5" customHeight="1" thickTop="1" thickBot="1" x14ac:dyDescent="0.25">
      <c r="C87" s="58"/>
      <c r="D87" s="58"/>
      <c r="E87" s="58"/>
      <c r="F87" s="58"/>
      <c r="G87" s="58"/>
      <c r="H87" s="58"/>
      <c r="I87" s="59"/>
      <c r="J87" s="60"/>
      <c r="K87" s="57">
        <f t="shared" ca="1" si="12"/>
        <v>167800</v>
      </c>
      <c r="P87" s="188" t="e">
        <f t="shared" si="11"/>
        <v>#N/A</v>
      </c>
      <c r="Q87" s="191" t="e">
        <f t="shared" si="9"/>
        <v>#N/A</v>
      </c>
      <c r="R87" s="191" t="e">
        <f t="shared" si="10"/>
        <v>#N/A</v>
      </c>
      <c r="S87" s="191" t="e">
        <f t="shared" si="13"/>
        <v>#N/A</v>
      </c>
      <c r="T87" s="192" t="e">
        <f>VLOOKUP(D87,'PC Receitas'!$N$4:$O$14,2,FALSE)</f>
        <v>#N/A</v>
      </c>
    </row>
    <row r="88" spans="3:20" ht="19.5" customHeight="1" thickTop="1" thickBot="1" x14ac:dyDescent="0.25">
      <c r="C88" s="58"/>
      <c r="D88" s="58"/>
      <c r="E88" s="58"/>
      <c r="F88" s="58"/>
      <c r="G88" s="58"/>
      <c r="H88" s="58"/>
      <c r="I88" s="59"/>
      <c r="J88" s="60"/>
      <c r="K88" s="57">
        <f t="shared" ca="1" si="12"/>
        <v>167800</v>
      </c>
      <c r="P88" s="188" t="e">
        <f t="shared" si="11"/>
        <v>#N/A</v>
      </c>
      <c r="Q88" s="191" t="e">
        <f t="shared" si="9"/>
        <v>#N/A</v>
      </c>
      <c r="R88" s="191" t="e">
        <f t="shared" si="10"/>
        <v>#N/A</v>
      </c>
      <c r="S88" s="191" t="e">
        <f t="shared" si="13"/>
        <v>#N/A</v>
      </c>
      <c r="T88" s="192" t="e">
        <f>VLOOKUP(D88,'PC Receitas'!$N$4:$O$14,2,FALSE)</f>
        <v>#N/A</v>
      </c>
    </row>
    <row r="89" spans="3:20" ht="19.5" customHeight="1" thickTop="1" thickBot="1" x14ac:dyDescent="0.25">
      <c r="C89" s="58"/>
      <c r="D89" s="58"/>
      <c r="E89" s="58"/>
      <c r="F89" s="58"/>
      <c r="G89" s="58"/>
      <c r="H89" s="58"/>
      <c r="I89" s="59"/>
      <c r="J89" s="60"/>
      <c r="K89" s="57">
        <f t="shared" ca="1" si="12"/>
        <v>167800</v>
      </c>
      <c r="P89" s="188" t="e">
        <f t="shared" si="11"/>
        <v>#N/A</v>
      </c>
      <c r="Q89" s="191" t="e">
        <f t="shared" si="9"/>
        <v>#N/A</v>
      </c>
      <c r="R89" s="191" t="e">
        <f t="shared" si="10"/>
        <v>#N/A</v>
      </c>
      <c r="S89" s="191" t="e">
        <f t="shared" si="13"/>
        <v>#N/A</v>
      </c>
      <c r="T89" s="192" t="e">
        <f>VLOOKUP(D89,'PC Receitas'!$N$4:$O$14,2,FALSE)</f>
        <v>#N/A</v>
      </c>
    </row>
    <row r="90" spans="3:20" ht="19.5" customHeight="1" thickTop="1" thickBot="1" x14ac:dyDescent="0.25">
      <c r="C90" s="58"/>
      <c r="D90" s="58"/>
      <c r="E90" s="58"/>
      <c r="F90" s="58"/>
      <c r="G90" s="58"/>
      <c r="H90" s="58"/>
      <c r="I90" s="59"/>
      <c r="J90" s="60"/>
      <c r="K90" s="57">
        <f t="shared" ca="1" si="12"/>
        <v>167800</v>
      </c>
      <c r="P90" s="188" t="e">
        <f t="shared" si="11"/>
        <v>#N/A</v>
      </c>
      <c r="Q90" s="191" t="e">
        <f t="shared" si="9"/>
        <v>#N/A</v>
      </c>
      <c r="R90" s="191" t="e">
        <f t="shared" si="10"/>
        <v>#N/A</v>
      </c>
      <c r="S90" s="191" t="e">
        <f t="shared" si="13"/>
        <v>#N/A</v>
      </c>
      <c r="T90" s="192" t="e">
        <f>VLOOKUP(D90,'PC Receitas'!$N$4:$O$14,2,FALSE)</f>
        <v>#N/A</v>
      </c>
    </row>
    <row r="91" spans="3:20" ht="19.5" customHeight="1" thickTop="1" thickBot="1" x14ac:dyDescent="0.25">
      <c r="C91" s="58"/>
      <c r="D91" s="58"/>
      <c r="E91" s="58"/>
      <c r="F91" s="58"/>
      <c r="G91" s="58"/>
      <c r="H91" s="58"/>
      <c r="I91" s="59"/>
      <c r="J91" s="60"/>
      <c r="K91" s="57">
        <f t="shared" ca="1" si="12"/>
        <v>167800</v>
      </c>
      <c r="P91" s="188" t="e">
        <f t="shared" si="11"/>
        <v>#N/A</v>
      </c>
      <c r="Q91" s="191" t="e">
        <f t="shared" si="9"/>
        <v>#N/A</v>
      </c>
      <c r="R91" s="191" t="e">
        <f t="shared" si="10"/>
        <v>#N/A</v>
      </c>
      <c r="S91" s="191" t="e">
        <f t="shared" si="13"/>
        <v>#N/A</v>
      </c>
      <c r="T91" s="192" t="e">
        <f>VLOOKUP(D91,'PC Receitas'!$N$4:$O$14,2,FALSE)</f>
        <v>#N/A</v>
      </c>
    </row>
    <row r="92" spans="3:20" ht="19.5" customHeight="1" thickTop="1" thickBot="1" x14ac:dyDescent="0.25">
      <c r="C92" s="58"/>
      <c r="D92" s="58"/>
      <c r="E92" s="58"/>
      <c r="F92" s="58"/>
      <c r="G92" s="58"/>
      <c r="H92" s="58"/>
      <c r="I92" s="59"/>
      <c r="J92" s="60"/>
      <c r="K92" s="57">
        <f t="shared" ca="1" si="12"/>
        <v>167800</v>
      </c>
      <c r="P92" s="188" t="e">
        <f t="shared" si="11"/>
        <v>#N/A</v>
      </c>
      <c r="Q92" s="191" t="e">
        <f t="shared" si="9"/>
        <v>#N/A</v>
      </c>
      <c r="R92" s="191" t="e">
        <f t="shared" si="10"/>
        <v>#N/A</v>
      </c>
      <c r="S92" s="191" t="e">
        <f t="shared" si="13"/>
        <v>#N/A</v>
      </c>
      <c r="T92" s="192" t="e">
        <f>VLOOKUP(D92,'PC Receitas'!$N$4:$O$14,2,FALSE)</f>
        <v>#N/A</v>
      </c>
    </row>
    <row r="93" spans="3:20" ht="19.5" customHeight="1" thickTop="1" thickBot="1" x14ac:dyDescent="0.25">
      <c r="C93" s="58"/>
      <c r="D93" s="58"/>
      <c r="E93" s="58"/>
      <c r="F93" s="58"/>
      <c r="G93" s="58"/>
      <c r="H93" s="58"/>
      <c r="I93" s="59"/>
      <c r="J93" s="60"/>
      <c r="K93" s="57">
        <f t="shared" ca="1" si="12"/>
        <v>167800</v>
      </c>
      <c r="P93" s="188" t="e">
        <f t="shared" si="11"/>
        <v>#N/A</v>
      </c>
      <c r="Q93" s="191" t="e">
        <f t="shared" si="9"/>
        <v>#N/A</v>
      </c>
      <c r="R93" s="191" t="e">
        <f t="shared" si="10"/>
        <v>#N/A</v>
      </c>
      <c r="S93" s="191" t="e">
        <f t="shared" si="13"/>
        <v>#N/A</v>
      </c>
      <c r="T93" s="192" t="e">
        <f>VLOOKUP(D93,'PC Receitas'!$N$4:$O$14,2,FALSE)</f>
        <v>#N/A</v>
      </c>
    </row>
    <row r="94" spans="3:20" ht="19.5" customHeight="1" thickTop="1" thickBot="1" x14ac:dyDescent="0.25">
      <c r="C94" s="58"/>
      <c r="D94" s="58"/>
      <c r="E94" s="58"/>
      <c r="F94" s="58"/>
      <c r="G94" s="58"/>
      <c r="H94" s="58"/>
      <c r="I94" s="59"/>
      <c r="J94" s="60"/>
      <c r="K94" s="57">
        <f t="shared" ca="1" si="12"/>
        <v>167800</v>
      </c>
      <c r="P94" s="188" t="e">
        <f t="shared" si="11"/>
        <v>#N/A</v>
      </c>
      <c r="Q94" s="191" t="e">
        <f t="shared" si="9"/>
        <v>#N/A</v>
      </c>
      <c r="R94" s="191" t="e">
        <f t="shared" si="10"/>
        <v>#N/A</v>
      </c>
      <c r="S94" s="191" t="e">
        <f t="shared" si="13"/>
        <v>#N/A</v>
      </c>
      <c r="T94" s="192" t="e">
        <f>VLOOKUP(D94,'PC Receitas'!$N$4:$O$14,2,FALSE)</f>
        <v>#N/A</v>
      </c>
    </row>
    <row r="95" spans="3:20" ht="19.5" customHeight="1" thickTop="1" thickBot="1" x14ac:dyDescent="0.25">
      <c r="C95" s="58"/>
      <c r="D95" s="58"/>
      <c r="E95" s="58"/>
      <c r="F95" s="58"/>
      <c r="G95" s="58"/>
      <c r="H95" s="58"/>
      <c r="I95" s="59"/>
      <c r="J95" s="60"/>
      <c r="K95" s="57">
        <f t="shared" ca="1" si="12"/>
        <v>167800</v>
      </c>
      <c r="P95" s="188" t="e">
        <f t="shared" si="11"/>
        <v>#N/A</v>
      </c>
      <c r="Q95" s="191" t="e">
        <f t="shared" si="9"/>
        <v>#N/A</v>
      </c>
      <c r="R95" s="191" t="e">
        <f t="shared" si="10"/>
        <v>#N/A</v>
      </c>
      <c r="S95" s="191" t="e">
        <f t="shared" si="13"/>
        <v>#N/A</v>
      </c>
      <c r="T95" s="192" t="e">
        <f>VLOOKUP(D95,'PC Receitas'!$N$4:$O$14,2,FALSE)</f>
        <v>#N/A</v>
      </c>
    </row>
    <row r="96" spans="3:20" ht="19.5" customHeight="1" thickTop="1" thickBot="1" x14ac:dyDescent="0.25">
      <c r="C96" s="58"/>
      <c r="D96" s="58"/>
      <c r="E96" s="58"/>
      <c r="F96" s="58"/>
      <c r="G96" s="58"/>
      <c r="H96" s="58"/>
      <c r="I96" s="59"/>
      <c r="J96" s="60"/>
      <c r="K96" s="57">
        <f t="shared" ca="1" si="12"/>
        <v>167800</v>
      </c>
      <c r="P96" s="188" t="e">
        <f t="shared" si="11"/>
        <v>#N/A</v>
      </c>
      <c r="Q96" s="191" t="e">
        <f t="shared" si="9"/>
        <v>#N/A</v>
      </c>
      <c r="R96" s="191" t="e">
        <f t="shared" si="10"/>
        <v>#N/A</v>
      </c>
      <c r="S96" s="191" t="e">
        <f t="shared" si="13"/>
        <v>#N/A</v>
      </c>
      <c r="T96" s="192" t="e">
        <f>VLOOKUP(D96,'PC Receitas'!$N$4:$O$14,2,FALSE)</f>
        <v>#N/A</v>
      </c>
    </row>
    <row r="97" spans="3:20" ht="19.5" customHeight="1" thickTop="1" thickBot="1" x14ac:dyDescent="0.25">
      <c r="C97" s="58"/>
      <c r="D97" s="58"/>
      <c r="E97" s="58"/>
      <c r="F97" s="58"/>
      <c r="G97" s="58"/>
      <c r="H97" s="58"/>
      <c r="I97" s="59"/>
      <c r="J97" s="60"/>
      <c r="K97" s="57">
        <f t="shared" ca="1" si="12"/>
        <v>167800</v>
      </c>
      <c r="P97" s="188" t="e">
        <f t="shared" si="11"/>
        <v>#N/A</v>
      </c>
      <c r="Q97" s="191" t="e">
        <f t="shared" si="9"/>
        <v>#N/A</v>
      </c>
      <c r="R97" s="191" t="e">
        <f t="shared" si="10"/>
        <v>#N/A</v>
      </c>
      <c r="S97" s="191" t="e">
        <f t="shared" si="13"/>
        <v>#N/A</v>
      </c>
      <c r="T97" s="192" t="e">
        <f>VLOOKUP(D97,'PC Receitas'!$N$4:$O$14,2,FALSE)</f>
        <v>#N/A</v>
      </c>
    </row>
    <row r="98" spans="3:20" ht="19.5" customHeight="1" thickTop="1" thickBot="1" x14ac:dyDescent="0.25">
      <c r="C98" s="58"/>
      <c r="D98" s="58"/>
      <c r="E98" s="58"/>
      <c r="F98" s="58"/>
      <c r="G98" s="58"/>
      <c r="H98" s="58"/>
      <c r="I98" s="59"/>
      <c r="J98" s="60"/>
      <c r="K98" s="57">
        <f t="shared" ca="1" si="12"/>
        <v>167800</v>
      </c>
      <c r="P98" s="188" t="e">
        <f t="shared" si="11"/>
        <v>#N/A</v>
      </c>
      <c r="Q98" s="191" t="e">
        <f t="shared" si="9"/>
        <v>#N/A</v>
      </c>
      <c r="R98" s="191" t="e">
        <f t="shared" si="10"/>
        <v>#N/A</v>
      </c>
      <c r="S98" s="191" t="e">
        <f t="shared" si="13"/>
        <v>#N/A</v>
      </c>
      <c r="T98" s="192" t="e">
        <f>VLOOKUP(D98,'PC Receitas'!$N$4:$O$14,2,FALSE)</f>
        <v>#N/A</v>
      </c>
    </row>
    <row r="99" spans="3:20" ht="19.5" customHeight="1" thickTop="1" thickBot="1" x14ac:dyDescent="0.25">
      <c r="C99" s="58"/>
      <c r="D99" s="58"/>
      <c r="E99" s="58"/>
      <c r="F99" s="58"/>
      <c r="G99" s="58"/>
      <c r="H99" s="58"/>
      <c r="I99" s="59"/>
      <c r="J99" s="60"/>
      <c r="K99" s="57">
        <f t="shared" ca="1" si="12"/>
        <v>167800</v>
      </c>
      <c r="P99" s="188" t="e">
        <f t="shared" si="11"/>
        <v>#N/A</v>
      </c>
      <c r="Q99" s="191" t="e">
        <f t="shared" si="9"/>
        <v>#N/A</v>
      </c>
      <c r="R99" s="191" t="e">
        <f t="shared" si="10"/>
        <v>#N/A</v>
      </c>
      <c r="S99" s="191" t="e">
        <f t="shared" si="13"/>
        <v>#N/A</v>
      </c>
      <c r="T99" s="192" t="e">
        <f>VLOOKUP(D99,'PC Receitas'!$N$4:$O$14,2,FALSE)</f>
        <v>#N/A</v>
      </c>
    </row>
    <row r="100" spans="3:20" ht="19.5" customHeight="1" thickTop="1" thickBot="1" x14ac:dyDescent="0.25">
      <c r="C100" s="58"/>
      <c r="D100" s="58"/>
      <c r="E100" s="58"/>
      <c r="F100" s="58"/>
      <c r="G100" s="58"/>
      <c r="H100" s="58"/>
      <c r="I100" s="59"/>
      <c r="J100" s="60"/>
      <c r="K100" s="57">
        <f t="shared" ca="1" si="12"/>
        <v>167800</v>
      </c>
      <c r="P100" s="188" t="e">
        <f t="shared" si="11"/>
        <v>#N/A</v>
      </c>
      <c r="Q100" s="191" t="e">
        <f t="shared" si="9"/>
        <v>#N/A</v>
      </c>
      <c r="R100" s="191" t="e">
        <f t="shared" si="10"/>
        <v>#N/A</v>
      </c>
      <c r="S100" s="191" t="e">
        <f t="shared" si="13"/>
        <v>#N/A</v>
      </c>
      <c r="T100" s="192" t="e">
        <f>VLOOKUP(D100,'PC Receitas'!$N$4:$O$14,2,FALSE)</f>
        <v>#N/A</v>
      </c>
    </row>
    <row r="101" spans="3:20" ht="19.5" customHeight="1" thickTop="1" thickBot="1" x14ac:dyDescent="0.25">
      <c r="C101" s="58"/>
      <c r="D101" s="58"/>
      <c r="E101" s="58"/>
      <c r="F101" s="58"/>
      <c r="G101" s="58"/>
      <c r="H101" s="58"/>
      <c r="I101" s="59"/>
      <c r="J101" s="60"/>
      <c r="K101" s="57">
        <f t="shared" ca="1" si="12"/>
        <v>167800</v>
      </c>
      <c r="P101" s="188" t="e">
        <f t="shared" si="11"/>
        <v>#N/A</v>
      </c>
      <c r="Q101" s="191" t="e">
        <f t="shared" si="9"/>
        <v>#N/A</v>
      </c>
      <c r="R101" s="191" t="e">
        <f t="shared" si="10"/>
        <v>#N/A</v>
      </c>
      <c r="S101" s="191" t="e">
        <f t="shared" si="13"/>
        <v>#N/A</v>
      </c>
      <c r="T101" s="192" t="e">
        <f>VLOOKUP(D101,'PC Receitas'!$N$4:$O$14,2,FALSE)</f>
        <v>#N/A</v>
      </c>
    </row>
    <row r="102" spans="3:20" ht="19.5" customHeight="1" thickTop="1" thickBot="1" x14ac:dyDescent="0.25">
      <c r="C102" s="58"/>
      <c r="D102" s="58"/>
      <c r="E102" s="58"/>
      <c r="F102" s="58"/>
      <c r="G102" s="58"/>
      <c r="H102" s="58"/>
      <c r="I102" s="59"/>
      <c r="J102" s="60"/>
      <c r="K102" s="57">
        <f t="shared" ca="1" si="12"/>
        <v>167800</v>
      </c>
      <c r="P102" s="188" t="e">
        <f t="shared" si="11"/>
        <v>#N/A</v>
      </c>
      <c r="Q102" s="191" t="e">
        <f t="shared" si="9"/>
        <v>#N/A</v>
      </c>
      <c r="R102" s="191" t="e">
        <f t="shared" si="10"/>
        <v>#N/A</v>
      </c>
      <c r="S102" s="191" t="e">
        <f t="shared" si="13"/>
        <v>#N/A</v>
      </c>
      <c r="T102" s="192" t="e">
        <f>VLOOKUP(D102,'PC Receitas'!$N$4:$O$14,2,FALSE)</f>
        <v>#N/A</v>
      </c>
    </row>
    <row r="103" spans="3:20" ht="19.5" customHeight="1" thickTop="1" thickBot="1" x14ac:dyDescent="0.25">
      <c r="C103" s="58"/>
      <c r="D103" s="58"/>
      <c r="E103" s="58"/>
      <c r="F103" s="58"/>
      <c r="G103" s="58"/>
      <c r="H103" s="58"/>
      <c r="I103" s="59"/>
      <c r="J103" s="60"/>
      <c r="K103" s="57">
        <f t="shared" ca="1" si="12"/>
        <v>167800</v>
      </c>
      <c r="P103" s="188" t="e">
        <f t="shared" si="11"/>
        <v>#N/A</v>
      </c>
      <c r="Q103" s="191" t="e">
        <f t="shared" si="9"/>
        <v>#N/A</v>
      </c>
      <c r="R103" s="191" t="e">
        <f t="shared" si="10"/>
        <v>#N/A</v>
      </c>
      <c r="S103" s="191" t="e">
        <f t="shared" si="13"/>
        <v>#N/A</v>
      </c>
      <c r="T103" s="192" t="e">
        <f>VLOOKUP(D103,'PC Receitas'!$N$4:$O$14,2,FALSE)</f>
        <v>#N/A</v>
      </c>
    </row>
    <row r="104" spans="3:20" ht="19.5" customHeight="1" thickTop="1" thickBot="1" x14ac:dyDescent="0.25">
      <c r="C104" s="58"/>
      <c r="D104" s="58"/>
      <c r="E104" s="58"/>
      <c r="F104" s="58"/>
      <c r="G104" s="58"/>
      <c r="H104" s="58"/>
      <c r="I104" s="59"/>
      <c r="J104" s="60"/>
      <c r="K104" s="57">
        <f t="shared" ca="1" si="12"/>
        <v>167800</v>
      </c>
      <c r="P104" s="188" t="e">
        <f t="shared" si="11"/>
        <v>#N/A</v>
      </c>
      <c r="Q104" s="191" t="e">
        <f t="shared" si="9"/>
        <v>#N/A</v>
      </c>
      <c r="R104" s="191" t="e">
        <f t="shared" si="10"/>
        <v>#N/A</v>
      </c>
      <c r="S104" s="191" t="e">
        <f t="shared" si="13"/>
        <v>#N/A</v>
      </c>
      <c r="T104" s="192" t="e">
        <f>VLOOKUP(D104,'PC Receitas'!$N$4:$O$14,2,FALSE)</f>
        <v>#N/A</v>
      </c>
    </row>
    <row r="105" spans="3:20" ht="19.5" customHeight="1" thickTop="1" thickBot="1" x14ac:dyDescent="0.25">
      <c r="C105" s="58"/>
      <c r="D105" s="58"/>
      <c r="E105" s="58"/>
      <c r="F105" s="58"/>
      <c r="G105" s="58"/>
      <c r="H105" s="58"/>
      <c r="I105" s="59"/>
      <c r="J105" s="60"/>
      <c r="K105" s="57">
        <f t="shared" ca="1" si="12"/>
        <v>167800</v>
      </c>
      <c r="P105" s="188" t="e">
        <f t="shared" si="11"/>
        <v>#N/A</v>
      </c>
      <c r="Q105" s="191" t="e">
        <f t="shared" si="9"/>
        <v>#N/A</v>
      </c>
      <c r="R105" s="191" t="e">
        <f t="shared" si="10"/>
        <v>#N/A</v>
      </c>
      <c r="S105" s="191" t="e">
        <f t="shared" si="13"/>
        <v>#N/A</v>
      </c>
      <c r="T105" s="192" t="e">
        <f>VLOOKUP(D105,'PC Receitas'!$N$4:$O$14,2,FALSE)</f>
        <v>#N/A</v>
      </c>
    </row>
    <row r="106" spans="3:20" ht="19.5" customHeight="1" thickTop="1" thickBot="1" x14ac:dyDescent="0.25">
      <c r="C106" s="58"/>
      <c r="D106" s="58"/>
      <c r="E106" s="58"/>
      <c r="F106" s="58"/>
      <c r="G106" s="58"/>
      <c r="H106" s="58"/>
      <c r="I106" s="59"/>
      <c r="J106" s="60"/>
      <c r="K106" s="57">
        <f t="shared" ca="1" si="12"/>
        <v>167800</v>
      </c>
      <c r="P106" s="188" t="e">
        <f t="shared" si="11"/>
        <v>#N/A</v>
      </c>
      <c r="Q106" s="191" t="e">
        <f t="shared" si="9"/>
        <v>#N/A</v>
      </c>
      <c r="R106" s="191" t="e">
        <f t="shared" si="10"/>
        <v>#N/A</v>
      </c>
      <c r="S106" s="191" t="e">
        <f t="shared" si="13"/>
        <v>#N/A</v>
      </c>
      <c r="T106" s="192" t="e">
        <f>VLOOKUP(D106,'PC Receitas'!$N$4:$O$14,2,FALSE)</f>
        <v>#N/A</v>
      </c>
    </row>
    <row r="107" spans="3:20" ht="19.5" customHeight="1" thickTop="1" thickBot="1" x14ac:dyDescent="0.25">
      <c r="C107" s="58"/>
      <c r="D107" s="58"/>
      <c r="E107" s="58"/>
      <c r="F107" s="58"/>
      <c r="G107" s="58"/>
      <c r="H107" s="58"/>
      <c r="I107" s="59"/>
      <c r="J107" s="60"/>
      <c r="K107" s="57">
        <f t="shared" ca="1" si="12"/>
        <v>167800</v>
      </c>
      <c r="P107" s="188" t="e">
        <f t="shared" si="11"/>
        <v>#N/A</v>
      </c>
      <c r="Q107" s="191" t="e">
        <f t="shared" si="9"/>
        <v>#N/A</v>
      </c>
      <c r="R107" s="191" t="e">
        <f t="shared" si="10"/>
        <v>#N/A</v>
      </c>
      <c r="S107" s="191" t="e">
        <f t="shared" si="13"/>
        <v>#N/A</v>
      </c>
      <c r="T107" s="192" t="e">
        <f>VLOOKUP(D107,'PC Receitas'!$N$4:$O$14,2,FALSE)</f>
        <v>#N/A</v>
      </c>
    </row>
    <row r="108" spans="3:20" ht="19.5" customHeight="1" thickTop="1" thickBot="1" x14ac:dyDescent="0.25">
      <c r="C108" s="58"/>
      <c r="D108" s="58"/>
      <c r="E108" s="58"/>
      <c r="F108" s="58"/>
      <c r="G108" s="58"/>
      <c r="H108" s="58"/>
      <c r="I108" s="59"/>
      <c r="J108" s="60"/>
      <c r="K108" s="57">
        <f t="shared" ca="1" si="12"/>
        <v>167800</v>
      </c>
      <c r="P108" s="188" t="e">
        <f t="shared" si="11"/>
        <v>#N/A</v>
      </c>
      <c r="Q108" s="191" t="e">
        <f t="shared" si="9"/>
        <v>#N/A</v>
      </c>
      <c r="R108" s="191" t="e">
        <f t="shared" si="10"/>
        <v>#N/A</v>
      </c>
      <c r="S108" s="191" t="e">
        <f t="shared" si="13"/>
        <v>#N/A</v>
      </c>
      <c r="T108" s="192" t="e">
        <f>VLOOKUP(D108,'PC Receitas'!$N$4:$O$14,2,FALSE)</f>
        <v>#N/A</v>
      </c>
    </row>
    <row r="109" spans="3:20" ht="19.5" customHeight="1" thickTop="1" thickBot="1" x14ac:dyDescent="0.25">
      <c r="C109" s="58"/>
      <c r="D109" s="58"/>
      <c r="E109" s="58"/>
      <c r="F109" s="58"/>
      <c r="G109" s="58"/>
      <c r="H109" s="58"/>
      <c r="I109" s="59"/>
      <c r="J109" s="60"/>
      <c r="K109" s="57">
        <f t="shared" ca="1" si="12"/>
        <v>167800</v>
      </c>
      <c r="P109" s="188" t="e">
        <f t="shared" si="11"/>
        <v>#N/A</v>
      </c>
      <c r="Q109" s="191" t="e">
        <f t="shared" si="9"/>
        <v>#N/A</v>
      </c>
      <c r="R109" s="191" t="e">
        <f t="shared" si="10"/>
        <v>#N/A</v>
      </c>
      <c r="S109" s="191" t="e">
        <f t="shared" si="13"/>
        <v>#N/A</v>
      </c>
      <c r="T109" s="192" t="e">
        <f>VLOOKUP(D109,'PC Receitas'!$N$4:$O$14,2,FALSE)</f>
        <v>#N/A</v>
      </c>
    </row>
    <row r="110" spans="3:20" ht="19.5" customHeight="1" thickTop="1" thickBot="1" x14ac:dyDescent="0.25">
      <c r="C110" s="58"/>
      <c r="D110" s="58"/>
      <c r="E110" s="58"/>
      <c r="F110" s="58"/>
      <c r="G110" s="58"/>
      <c r="H110" s="58"/>
      <c r="I110" s="59"/>
      <c r="J110" s="60"/>
      <c r="K110" s="57">
        <f t="shared" ca="1" si="12"/>
        <v>167800</v>
      </c>
      <c r="P110" s="188" t="e">
        <f t="shared" si="11"/>
        <v>#N/A</v>
      </c>
      <c r="Q110" s="191" t="e">
        <f t="shared" si="9"/>
        <v>#N/A</v>
      </c>
      <c r="R110" s="191" t="e">
        <f t="shared" si="10"/>
        <v>#N/A</v>
      </c>
      <c r="S110" s="191" t="e">
        <f t="shared" si="13"/>
        <v>#N/A</v>
      </c>
      <c r="T110" s="192" t="e">
        <f>VLOOKUP(D110,'PC Receitas'!$N$4:$O$14,2,FALSE)</f>
        <v>#N/A</v>
      </c>
    </row>
    <row r="111" spans="3:20" ht="19.5" customHeight="1" thickTop="1" thickBot="1" x14ac:dyDescent="0.25">
      <c r="C111" s="58"/>
      <c r="D111" s="58"/>
      <c r="E111" s="58"/>
      <c r="F111" s="58"/>
      <c r="G111" s="58"/>
      <c r="H111" s="58"/>
      <c r="I111" s="59"/>
      <c r="J111" s="60"/>
      <c r="K111" s="57">
        <f t="shared" ca="1" si="12"/>
        <v>167800</v>
      </c>
      <c r="P111" s="188" t="e">
        <f t="shared" si="11"/>
        <v>#N/A</v>
      </c>
      <c r="Q111" s="191" t="e">
        <f t="shared" si="9"/>
        <v>#N/A</v>
      </c>
      <c r="R111" s="191" t="e">
        <f t="shared" si="10"/>
        <v>#N/A</v>
      </c>
      <c r="S111" s="191" t="e">
        <f t="shared" si="13"/>
        <v>#N/A</v>
      </c>
      <c r="T111" s="192" t="e">
        <f>VLOOKUP(D111,'PC Receitas'!$N$4:$O$14,2,FALSE)</f>
        <v>#N/A</v>
      </c>
    </row>
    <row r="112" spans="3:20" ht="19.5" customHeight="1" thickTop="1" thickBot="1" x14ac:dyDescent="0.25">
      <c r="C112" s="58"/>
      <c r="D112" s="58"/>
      <c r="E112" s="58"/>
      <c r="F112" s="58"/>
      <c r="G112" s="58"/>
      <c r="H112" s="58"/>
      <c r="I112" s="59"/>
      <c r="J112" s="60"/>
      <c r="K112" s="57">
        <f t="shared" ca="1" si="12"/>
        <v>167800</v>
      </c>
      <c r="P112" s="188" t="e">
        <f t="shared" si="11"/>
        <v>#N/A</v>
      </c>
      <c r="Q112" s="191" t="e">
        <f t="shared" si="9"/>
        <v>#N/A</v>
      </c>
      <c r="R112" s="191" t="e">
        <f t="shared" si="10"/>
        <v>#N/A</v>
      </c>
      <c r="S112" s="191" t="e">
        <f t="shared" si="13"/>
        <v>#N/A</v>
      </c>
      <c r="T112" s="192" t="e">
        <f>VLOOKUP(D112,'PC Receitas'!$N$4:$O$14,2,FALSE)</f>
        <v>#N/A</v>
      </c>
    </row>
    <row r="113" spans="3:20" ht="19.5" customHeight="1" thickTop="1" thickBot="1" x14ac:dyDescent="0.25">
      <c r="C113" s="58"/>
      <c r="D113" s="58"/>
      <c r="E113" s="58"/>
      <c r="F113" s="58"/>
      <c r="G113" s="58"/>
      <c r="H113" s="58"/>
      <c r="I113" s="59"/>
      <c r="J113" s="60"/>
      <c r="K113" s="57">
        <f t="shared" ca="1" si="12"/>
        <v>167800</v>
      </c>
      <c r="P113" s="188" t="e">
        <f t="shared" si="11"/>
        <v>#N/A</v>
      </c>
      <c r="Q113" s="191" t="e">
        <f t="shared" si="9"/>
        <v>#N/A</v>
      </c>
      <c r="R113" s="191" t="e">
        <f t="shared" si="10"/>
        <v>#N/A</v>
      </c>
      <c r="S113" s="191" t="e">
        <f t="shared" si="13"/>
        <v>#N/A</v>
      </c>
      <c r="T113" s="192" t="e">
        <f>VLOOKUP(D113,'PC Receitas'!$N$4:$O$14,2,FALSE)</f>
        <v>#N/A</v>
      </c>
    </row>
    <row r="114" spans="3:20" ht="19.5" customHeight="1" thickTop="1" thickBot="1" x14ac:dyDescent="0.25">
      <c r="C114" s="58"/>
      <c r="D114" s="58"/>
      <c r="E114" s="58"/>
      <c r="F114" s="58"/>
      <c r="G114" s="58"/>
      <c r="H114" s="58"/>
      <c r="I114" s="59"/>
      <c r="J114" s="60"/>
      <c r="K114" s="57">
        <f t="shared" ca="1" si="12"/>
        <v>167800</v>
      </c>
      <c r="P114" s="188" t="e">
        <f t="shared" si="11"/>
        <v>#N/A</v>
      </c>
      <c r="Q114" s="191" t="e">
        <f t="shared" si="9"/>
        <v>#N/A</v>
      </c>
      <c r="R114" s="191" t="e">
        <f t="shared" si="10"/>
        <v>#N/A</v>
      </c>
      <c r="S114" s="191" t="e">
        <f t="shared" si="13"/>
        <v>#N/A</v>
      </c>
      <c r="T114" s="192" t="e">
        <f>VLOOKUP(D114,'PC Receitas'!$N$4:$O$14,2,FALSE)</f>
        <v>#N/A</v>
      </c>
    </row>
    <row r="115" spans="3:20" ht="19.5" customHeight="1" thickTop="1" thickBot="1" x14ac:dyDescent="0.25">
      <c r="C115" s="58"/>
      <c r="D115" s="58"/>
      <c r="E115" s="58"/>
      <c r="F115" s="58"/>
      <c r="G115" s="58"/>
      <c r="H115" s="58"/>
      <c r="I115" s="59"/>
      <c r="J115" s="60"/>
      <c r="K115" s="57">
        <f t="shared" ca="1" si="12"/>
        <v>167800</v>
      </c>
      <c r="P115" s="188" t="e">
        <f t="shared" si="11"/>
        <v>#N/A</v>
      </c>
      <c r="Q115" s="191" t="e">
        <f t="shared" si="9"/>
        <v>#N/A</v>
      </c>
      <c r="R115" s="191" t="e">
        <f t="shared" si="10"/>
        <v>#N/A</v>
      </c>
      <c r="S115" s="191" t="e">
        <f t="shared" si="13"/>
        <v>#N/A</v>
      </c>
      <c r="T115" s="192" t="e">
        <f>VLOOKUP(D115,'PC Receitas'!$N$4:$O$14,2,FALSE)</f>
        <v>#N/A</v>
      </c>
    </row>
    <row r="116" spans="3:20" ht="19.5" customHeight="1" thickTop="1" thickBot="1" x14ac:dyDescent="0.25">
      <c r="C116" s="58"/>
      <c r="D116" s="58"/>
      <c r="E116" s="58"/>
      <c r="F116" s="58"/>
      <c r="G116" s="58"/>
      <c r="H116" s="58"/>
      <c r="I116" s="59"/>
      <c r="J116" s="60"/>
      <c r="K116" s="57">
        <f t="shared" ca="1" si="12"/>
        <v>167800</v>
      </c>
      <c r="P116" s="188" t="e">
        <f t="shared" si="11"/>
        <v>#N/A</v>
      </c>
      <c r="Q116" s="191" t="e">
        <f t="shared" si="9"/>
        <v>#N/A</v>
      </c>
      <c r="R116" s="191" t="e">
        <f t="shared" si="10"/>
        <v>#N/A</v>
      </c>
      <c r="S116" s="191" t="e">
        <f t="shared" si="13"/>
        <v>#N/A</v>
      </c>
      <c r="T116" s="192" t="e">
        <f>VLOOKUP(D116,'PC Receitas'!$N$4:$O$14,2,FALSE)</f>
        <v>#N/A</v>
      </c>
    </row>
    <row r="117" spans="3:20" ht="19.5" customHeight="1" thickTop="1" thickBot="1" x14ac:dyDescent="0.25">
      <c r="C117" s="58"/>
      <c r="D117" s="58"/>
      <c r="E117" s="58"/>
      <c r="F117" s="58"/>
      <c r="G117" s="58"/>
      <c r="H117" s="58"/>
      <c r="I117" s="59"/>
      <c r="J117" s="60"/>
      <c r="K117" s="57">
        <f t="shared" ca="1" si="12"/>
        <v>167800</v>
      </c>
      <c r="P117" s="188" t="e">
        <f t="shared" si="11"/>
        <v>#N/A</v>
      </c>
      <c r="Q117" s="191" t="e">
        <f t="shared" si="9"/>
        <v>#N/A</v>
      </c>
      <c r="R117" s="191" t="e">
        <f t="shared" si="10"/>
        <v>#N/A</v>
      </c>
      <c r="S117" s="191" t="e">
        <f t="shared" si="13"/>
        <v>#N/A</v>
      </c>
      <c r="T117" s="192" t="e">
        <f>VLOOKUP(D117,'PC Receitas'!$N$4:$O$14,2,FALSE)</f>
        <v>#N/A</v>
      </c>
    </row>
    <row r="118" spans="3:20" ht="19.5" customHeight="1" thickTop="1" thickBot="1" x14ac:dyDescent="0.25">
      <c r="C118" s="58"/>
      <c r="D118" s="58"/>
      <c r="E118" s="58"/>
      <c r="F118" s="58"/>
      <c r="G118" s="58"/>
      <c r="H118" s="58"/>
      <c r="I118" s="59"/>
      <c r="J118" s="60"/>
      <c r="K118" s="57">
        <f t="shared" ca="1" si="12"/>
        <v>167800</v>
      </c>
      <c r="P118" s="188" t="e">
        <f t="shared" si="11"/>
        <v>#N/A</v>
      </c>
      <c r="Q118" s="191" t="e">
        <f t="shared" si="9"/>
        <v>#N/A</v>
      </c>
      <c r="R118" s="191" t="e">
        <f t="shared" si="10"/>
        <v>#N/A</v>
      </c>
      <c r="S118" s="191" t="e">
        <f t="shared" si="13"/>
        <v>#N/A</v>
      </c>
      <c r="T118" s="192" t="e">
        <f>VLOOKUP(D118,'PC Receitas'!$N$4:$O$14,2,FALSE)</f>
        <v>#N/A</v>
      </c>
    </row>
    <row r="119" spans="3:20" ht="19.5" customHeight="1" thickTop="1" thickBot="1" x14ac:dyDescent="0.25">
      <c r="C119" s="58"/>
      <c r="D119" s="58"/>
      <c r="E119" s="58"/>
      <c r="F119" s="58"/>
      <c r="G119" s="58"/>
      <c r="H119" s="58"/>
      <c r="I119" s="59"/>
      <c r="J119" s="60"/>
      <c r="K119" s="57">
        <f t="shared" ca="1" si="12"/>
        <v>167800</v>
      </c>
      <c r="P119" s="188" t="e">
        <f t="shared" si="11"/>
        <v>#N/A</v>
      </c>
      <c r="Q119" s="191" t="e">
        <f t="shared" si="9"/>
        <v>#N/A</v>
      </c>
      <c r="R119" s="191" t="e">
        <f t="shared" si="10"/>
        <v>#N/A</v>
      </c>
      <c r="S119" s="191" t="e">
        <f t="shared" si="13"/>
        <v>#N/A</v>
      </c>
      <c r="T119" s="192" t="e">
        <f>VLOOKUP(D119,'PC Receitas'!$N$4:$O$14,2,FALSE)</f>
        <v>#N/A</v>
      </c>
    </row>
    <row r="120" spans="3:20" ht="19.5" customHeight="1" thickTop="1" thickBot="1" x14ac:dyDescent="0.25">
      <c r="C120" s="58"/>
      <c r="D120" s="58"/>
      <c r="E120" s="58"/>
      <c r="F120" s="58"/>
      <c r="G120" s="58"/>
      <c r="H120" s="58"/>
      <c r="I120" s="59"/>
      <c r="J120" s="60"/>
      <c r="K120" s="57">
        <f t="shared" ca="1" si="12"/>
        <v>167800</v>
      </c>
      <c r="P120" s="188" t="e">
        <f t="shared" si="11"/>
        <v>#N/A</v>
      </c>
      <c r="Q120" s="191" t="e">
        <f t="shared" si="9"/>
        <v>#N/A</v>
      </c>
      <c r="R120" s="191" t="e">
        <f t="shared" si="10"/>
        <v>#N/A</v>
      </c>
      <c r="S120" s="191" t="e">
        <f t="shared" si="13"/>
        <v>#N/A</v>
      </c>
      <c r="T120" s="192" t="e">
        <f>VLOOKUP(D120,'PC Receitas'!$N$4:$O$14,2,FALSE)</f>
        <v>#N/A</v>
      </c>
    </row>
    <row r="121" spans="3:20" ht="19.5" customHeight="1" thickTop="1" thickBot="1" x14ac:dyDescent="0.25">
      <c r="C121" s="58"/>
      <c r="D121" s="58"/>
      <c r="E121" s="58"/>
      <c r="F121" s="58"/>
      <c r="G121" s="58"/>
      <c r="H121" s="58"/>
      <c r="I121" s="59"/>
      <c r="J121" s="60"/>
      <c r="K121" s="57">
        <f t="shared" ca="1" si="12"/>
        <v>167800</v>
      </c>
      <c r="P121" s="188" t="e">
        <f t="shared" si="11"/>
        <v>#N/A</v>
      </c>
      <c r="Q121" s="191" t="e">
        <f t="shared" si="9"/>
        <v>#N/A</v>
      </c>
      <c r="R121" s="191" t="e">
        <f t="shared" si="10"/>
        <v>#N/A</v>
      </c>
      <c r="S121" s="191" t="e">
        <f t="shared" si="13"/>
        <v>#N/A</v>
      </c>
      <c r="T121" s="192" t="e">
        <f>VLOOKUP(D121,'PC Receitas'!$N$4:$O$14,2,FALSE)</f>
        <v>#N/A</v>
      </c>
    </row>
    <row r="122" spans="3:20" ht="19.5" customHeight="1" thickTop="1" thickBot="1" x14ac:dyDescent="0.25">
      <c r="C122" s="58"/>
      <c r="D122" s="58"/>
      <c r="E122" s="58"/>
      <c r="F122" s="58"/>
      <c r="G122" s="58"/>
      <c r="H122" s="58"/>
      <c r="I122" s="59"/>
      <c r="J122" s="60"/>
      <c r="K122" s="57">
        <f t="shared" ca="1" si="12"/>
        <v>167800</v>
      </c>
      <c r="P122" s="188" t="e">
        <f t="shared" si="11"/>
        <v>#N/A</v>
      </c>
      <c r="Q122" s="191" t="e">
        <f t="shared" si="9"/>
        <v>#N/A</v>
      </c>
      <c r="R122" s="191" t="e">
        <f t="shared" si="10"/>
        <v>#N/A</v>
      </c>
      <c r="S122" s="191" t="e">
        <f t="shared" si="13"/>
        <v>#N/A</v>
      </c>
      <c r="T122" s="192" t="e">
        <f>VLOOKUP(D122,'PC Receitas'!$N$4:$O$14,2,FALSE)</f>
        <v>#N/A</v>
      </c>
    </row>
    <row r="123" spans="3:20" ht="19.5" customHeight="1" thickTop="1" thickBot="1" x14ac:dyDescent="0.25">
      <c r="C123" s="58"/>
      <c r="D123" s="58"/>
      <c r="E123" s="58"/>
      <c r="F123" s="58"/>
      <c r="G123" s="58"/>
      <c r="H123" s="58"/>
      <c r="I123" s="59"/>
      <c r="J123" s="60"/>
      <c r="K123" s="57">
        <f t="shared" ca="1" si="12"/>
        <v>167800</v>
      </c>
      <c r="P123" s="188" t="e">
        <f t="shared" si="11"/>
        <v>#N/A</v>
      </c>
      <c r="Q123" s="191" t="e">
        <f t="shared" si="9"/>
        <v>#N/A</v>
      </c>
      <c r="R123" s="191" t="e">
        <f t="shared" si="10"/>
        <v>#N/A</v>
      </c>
      <c r="S123" s="191" t="e">
        <f t="shared" si="13"/>
        <v>#N/A</v>
      </c>
      <c r="T123" s="192" t="e">
        <f>VLOOKUP(D123,'PC Receitas'!$N$4:$O$14,2,FALSE)</f>
        <v>#N/A</v>
      </c>
    </row>
    <row r="124" spans="3:20" ht="19.5" customHeight="1" thickTop="1" thickBot="1" x14ac:dyDescent="0.25">
      <c r="C124" s="58"/>
      <c r="D124" s="58"/>
      <c r="E124" s="58"/>
      <c r="F124" s="58"/>
      <c r="G124" s="58"/>
      <c r="H124" s="58"/>
      <c r="I124" s="59"/>
      <c r="J124" s="60"/>
      <c r="K124" s="57">
        <f t="shared" ca="1" si="12"/>
        <v>167800</v>
      </c>
      <c r="P124" s="188" t="e">
        <f t="shared" si="11"/>
        <v>#N/A</v>
      </c>
      <c r="Q124" s="191" t="e">
        <f t="shared" si="9"/>
        <v>#N/A</v>
      </c>
      <c r="R124" s="191" t="e">
        <f t="shared" si="10"/>
        <v>#N/A</v>
      </c>
      <c r="S124" s="191" t="e">
        <f t="shared" si="13"/>
        <v>#N/A</v>
      </c>
      <c r="T124" s="192" t="e">
        <f>VLOOKUP(D124,'PC Receitas'!$N$4:$O$14,2,FALSE)</f>
        <v>#N/A</v>
      </c>
    </row>
    <row r="125" spans="3:20" ht="19.5" customHeight="1" thickTop="1" thickBot="1" x14ac:dyDescent="0.25">
      <c r="C125" s="58"/>
      <c r="D125" s="58"/>
      <c r="E125" s="58"/>
      <c r="F125" s="58"/>
      <c r="G125" s="58"/>
      <c r="H125" s="58"/>
      <c r="I125" s="59"/>
      <c r="J125" s="60"/>
      <c r="K125" s="57">
        <f t="shared" ca="1" si="12"/>
        <v>167800</v>
      </c>
      <c r="P125" s="188" t="e">
        <f t="shared" si="11"/>
        <v>#N/A</v>
      </c>
      <c r="Q125" s="191" t="e">
        <f t="shared" si="9"/>
        <v>#N/A</v>
      </c>
      <c r="R125" s="191" t="e">
        <f t="shared" si="10"/>
        <v>#N/A</v>
      </c>
      <c r="S125" s="191" t="e">
        <f t="shared" si="13"/>
        <v>#N/A</v>
      </c>
      <c r="T125" s="192" t="e">
        <f>VLOOKUP(D125,'PC Receitas'!$N$4:$O$14,2,FALSE)</f>
        <v>#N/A</v>
      </c>
    </row>
    <row r="126" spans="3:20" ht="19.5" customHeight="1" thickTop="1" thickBot="1" x14ac:dyDescent="0.25">
      <c r="C126" s="58"/>
      <c r="D126" s="58"/>
      <c r="E126" s="58"/>
      <c r="F126" s="58"/>
      <c r="G126" s="58"/>
      <c r="H126" s="58"/>
      <c r="I126" s="59"/>
      <c r="J126" s="60"/>
      <c r="K126" s="57">
        <f t="shared" ca="1" si="12"/>
        <v>167800</v>
      </c>
      <c r="P126" s="188" t="e">
        <f t="shared" si="11"/>
        <v>#N/A</v>
      </c>
      <c r="Q126" s="191" t="e">
        <f t="shared" si="9"/>
        <v>#N/A</v>
      </c>
      <c r="R126" s="191" t="e">
        <f t="shared" si="10"/>
        <v>#N/A</v>
      </c>
      <c r="S126" s="191" t="e">
        <f t="shared" si="13"/>
        <v>#N/A</v>
      </c>
      <c r="T126" s="192" t="e">
        <f>VLOOKUP(D126,'PC Receitas'!$N$4:$O$14,2,FALSE)</f>
        <v>#N/A</v>
      </c>
    </row>
    <row r="127" spans="3:20" ht="19.5" customHeight="1" thickTop="1" thickBot="1" x14ac:dyDescent="0.25">
      <c r="C127" s="58"/>
      <c r="D127" s="58"/>
      <c r="E127" s="58"/>
      <c r="F127" s="58"/>
      <c r="G127" s="58"/>
      <c r="H127" s="58"/>
      <c r="I127" s="59"/>
      <c r="J127" s="60"/>
      <c r="K127" s="57">
        <f t="shared" ca="1" si="12"/>
        <v>167800</v>
      </c>
      <c r="P127" s="188" t="e">
        <f t="shared" si="11"/>
        <v>#N/A</v>
      </c>
      <c r="Q127" s="191" t="e">
        <f t="shared" si="9"/>
        <v>#N/A</v>
      </c>
      <c r="R127" s="191" t="e">
        <f t="shared" si="10"/>
        <v>#N/A</v>
      </c>
      <c r="S127" s="191" t="e">
        <f t="shared" si="13"/>
        <v>#N/A</v>
      </c>
      <c r="T127" s="192" t="e">
        <f>VLOOKUP(D127,'PC Receitas'!$N$4:$O$14,2,FALSE)</f>
        <v>#N/A</v>
      </c>
    </row>
    <row r="128" spans="3:20" ht="19.5" customHeight="1" thickTop="1" thickBot="1" x14ac:dyDescent="0.25">
      <c r="C128" s="58"/>
      <c r="D128" s="58"/>
      <c r="E128" s="58"/>
      <c r="F128" s="58"/>
      <c r="G128" s="58"/>
      <c r="H128" s="58"/>
      <c r="I128" s="59"/>
      <c r="J128" s="60"/>
      <c r="K128" s="57">
        <f t="shared" ca="1" si="12"/>
        <v>167800</v>
      </c>
      <c r="P128" s="188" t="e">
        <f t="shared" si="11"/>
        <v>#N/A</v>
      </c>
      <c r="Q128" s="191" t="e">
        <f t="shared" si="9"/>
        <v>#N/A</v>
      </c>
      <c r="R128" s="191" t="e">
        <f t="shared" si="10"/>
        <v>#N/A</v>
      </c>
      <c r="S128" s="191" t="e">
        <f t="shared" si="13"/>
        <v>#N/A</v>
      </c>
      <c r="T128" s="192" t="e">
        <f>VLOOKUP(D128,'PC Receitas'!$N$4:$O$14,2,FALSE)</f>
        <v>#N/A</v>
      </c>
    </row>
    <row r="129" spans="3:20" ht="19.5" customHeight="1" thickTop="1" thickBot="1" x14ac:dyDescent="0.25">
      <c r="C129" s="58"/>
      <c r="D129" s="58"/>
      <c r="E129" s="58"/>
      <c r="F129" s="58"/>
      <c r="G129" s="58"/>
      <c r="H129" s="58"/>
      <c r="I129" s="59"/>
      <c r="J129" s="60"/>
      <c r="K129" s="57">
        <f t="shared" ca="1" si="12"/>
        <v>167800</v>
      </c>
      <c r="P129" s="188" t="e">
        <f t="shared" si="11"/>
        <v>#N/A</v>
      </c>
      <c r="Q129" s="191" t="e">
        <f t="shared" si="9"/>
        <v>#N/A</v>
      </c>
      <c r="R129" s="191" t="e">
        <f t="shared" si="10"/>
        <v>#N/A</v>
      </c>
      <c r="S129" s="191" t="e">
        <f t="shared" si="13"/>
        <v>#N/A</v>
      </c>
      <c r="T129" s="192" t="e">
        <f>VLOOKUP(D129,'PC Receitas'!$N$4:$O$14,2,FALSE)</f>
        <v>#N/A</v>
      </c>
    </row>
    <row r="130" spans="3:20" ht="19.5" customHeight="1" thickTop="1" thickBot="1" x14ac:dyDescent="0.25">
      <c r="C130" s="58"/>
      <c r="D130" s="58"/>
      <c r="E130" s="58"/>
      <c r="F130" s="58"/>
      <c r="G130" s="58"/>
      <c r="H130" s="58"/>
      <c r="I130" s="59"/>
      <c r="J130" s="60"/>
      <c r="K130" s="57">
        <f t="shared" ca="1" si="12"/>
        <v>167800</v>
      </c>
      <c r="P130" s="188" t="e">
        <f t="shared" si="11"/>
        <v>#N/A</v>
      </c>
      <c r="Q130" s="191" t="e">
        <f t="shared" si="9"/>
        <v>#N/A</v>
      </c>
      <c r="R130" s="191" t="e">
        <f t="shared" si="10"/>
        <v>#N/A</v>
      </c>
      <c r="S130" s="191" t="e">
        <f t="shared" si="13"/>
        <v>#N/A</v>
      </c>
      <c r="T130" s="192" t="e">
        <f>VLOOKUP(D130,'PC Receitas'!$N$4:$O$14,2,FALSE)</f>
        <v>#N/A</v>
      </c>
    </row>
    <row r="131" spans="3:20" ht="19.5" customHeight="1" thickTop="1" thickBot="1" x14ac:dyDescent="0.25">
      <c r="C131" s="58"/>
      <c r="D131" s="58"/>
      <c r="E131" s="58"/>
      <c r="F131" s="58"/>
      <c r="G131" s="58"/>
      <c r="H131" s="58"/>
      <c r="I131" s="59"/>
      <c r="J131" s="60"/>
      <c r="K131" s="57">
        <f t="shared" ca="1" si="12"/>
        <v>167800</v>
      </c>
      <c r="P131" s="188" t="e">
        <f t="shared" si="11"/>
        <v>#N/A</v>
      </c>
      <c r="Q131" s="191" t="e">
        <f t="shared" si="9"/>
        <v>#N/A</v>
      </c>
      <c r="R131" s="191" t="e">
        <f t="shared" si="10"/>
        <v>#N/A</v>
      </c>
      <c r="S131" s="191" t="e">
        <f t="shared" si="13"/>
        <v>#N/A</v>
      </c>
      <c r="T131" s="192" t="e">
        <f>VLOOKUP(D131,'PC Receitas'!$N$4:$O$14,2,FALSE)</f>
        <v>#N/A</v>
      </c>
    </row>
    <row r="132" spans="3:20" ht="19.5" customHeight="1" thickTop="1" thickBot="1" x14ac:dyDescent="0.25">
      <c r="C132" s="58"/>
      <c r="D132" s="58"/>
      <c r="E132" s="58"/>
      <c r="F132" s="58"/>
      <c r="G132" s="58"/>
      <c r="H132" s="58"/>
      <c r="I132" s="59"/>
      <c r="J132" s="60"/>
      <c r="K132" s="57">
        <f t="shared" ca="1" si="12"/>
        <v>167800</v>
      </c>
      <c r="P132" s="188" t="e">
        <f t="shared" si="11"/>
        <v>#N/A</v>
      </c>
      <c r="Q132" s="191" t="e">
        <f t="shared" si="9"/>
        <v>#N/A</v>
      </c>
      <c r="R132" s="191" t="e">
        <f t="shared" si="10"/>
        <v>#N/A</v>
      </c>
      <c r="S132" s="191" t="e">
        <f t="shared" si="13"/>
        <v>#N/A</v>
      </c>
      <c r="T132" s="192" t="e">
        <f>VLOOKUP(D132,'PC Receitas'!$N$4:$O$14,2,FALSE)</f>
        <v>#N/A</v>
      </c>
    </row>
    <row r="133" spans="3:20" ht="19.5" customHeight="1" thickTop="1" thickBot="1" x14ac:dyDescent="0.25">
      <c r="C133" s="58"/>
      <c r="D133" s="58"/>
      <c r="E133" s="58"/>
      <c r="F133" s="58"/>
      <c r="G133" s="58"/>
      <c r="H133" s="58"/>
      <c r="I133" s="59"/>
      <c r="J133" s="60"/>
      <c r="K133" s="57">
        <f t="shared" ca="1" si="12"/>
        <v>167800</v>
      </c>
      <c r="P133" s="188" t="e">
        <f t="shared" si="11"/>
        <v>#N/A</v>
      </c>
      <c r="Q133" s="191" t="e">
        <f t="shared" si="9"/>
        <v>#N/A</v>
      </c>
      <c r="R133" s="191" t="e">
        <f t="shared" si="10"/>
        <v>#N/A</v>
      </c>
      <c r="S133" s="191" t="e">
        <f t="shared" si="13"/>
        <v>#N/A</v>
      </c>
      <c r="T133" s="192" t="e">
        <f>VLOOKUP(D133,'PC Receitas'!$N$4:$O$14,2,FALSE)</f>
        <v>#N/A</v>
      </c>
    </row>
    <row r="134" spans="3:20" ht="19.5" customHeight="1" thickTop="1" thickBot="1" x14ac:dyDescent="0.25">
      <c r="C134" s="58"/>
      <c r="D134" s="58"/>
      <c r="E134" s="58"/>
      <c r="F134" s="58"/>
      <c r="G134" s="58"/>
      <c r="H134" s="58"/>
      <c r="I134" s="59"/>
      <c r="J134" s="60"/>
      <c r="K134" s="57">
        <f t="shared" ca="1" si="12"/>
        <v>167800</v>
      </c>
      <c r="P134" s="188" t="e">
        <f t="shared" si="11"/>
        <v>#N/A</v>
      </c>
      <c r="Q134" s="191" t="e">
        <f t="shared" ref="Q134:Q197" si="14">IF(T134="Despesas_de_Moradia","Despesa",IF(T134="Despesas_com_Alimentacao","Despesa",IF(T134="Despesas_com_Saude","Despesa","")))</f>
        <v>#N/A</v>
      </c>
      <c r="R134" s="191" t="e">
        <f t="shared" ref="R134:R197" si="15">IF(T134="Renda_Familiar","Receita",IF(T134="Receitas_com_Aplicacoes_Financeiras","Receita",IF(T134="Outras_Receitas","Receita","")))</f>
        <v>#N/A</v>
      </c>
      <c r="S134" s="191" t="e">
        <f t="shared" si="13"/>
        <v>#N/A</v>
      </c>
      <c r="T134" s="192" t="e">
        <f>VLOOKUP(D134,'PC Receitas'!$N$4:$O$14,2,FALSE)</f>
        <v>#N/A</v>
      </c>
    </row>
    <row r="135" spans="3:20" ht="19.5" customHeight="1" thickTop="1" thickBot="1" x14ac:dyDescent="0.25">
      <c r="C135" s="58"/>
      <c r="D135" s="58"/>
      <c r="E135" s="58"/>
      <c r="F135" s="58"/>
      <c r="G135" s="58"/>
      <c r="H135" s="58"/>
      <c r="I135" s="59"/>
      <c r="J135" s="60"/>
      <c r="K135" s="57">
        <f t="shared" ca="1" si="12"/>
        <v>167800</v>
      </c>
      <c r="P135" s="188" t="e">
        <f t="shared" si="11"/>
        <v>#N/A</v>
      </c>
      <c r="Q135" s="191" t="e">
        <f t="shared" si="14"/>
        <v>#N/A</v>
      </c>
      <c r="R135" s="191" t="e">
        <f t="shared" si="15"/>
        <v>#N/A</v>
      </c>
      <c r="S135" s="191" t="e">
        <f t="shared" si="13"/>
        <v>#N/A</v>
      </c>
      <c r="T135" s="192" t="e">
        <f>VLOOKUP(D135,'PC Receitas'!$N$4:$O$14,2,FALSE)</f>
        <v>#N/A</v>
      </c>
    </row>
    <row r="136" spans="3:20" ht="19.5" customHeight="1" thickTop="1" thickBot="1" x14ac:dyDescent="0.25">
      <c r="C136" s="58"/>
      <c r="D136" s="58"/>
      <c r="E136" s="58"/>
      <c r="F136" s="58"/>
      <c r="G136" s="58"/>
      <c r="H136" s="58"/>
      <c r="I136" s="59"/>
      <c r="J136" s="60"/>
      <c r="K136" s="57">
        <f t="shared" ca="1" si="12"/>
        <v>167800</v>
      </c>
      <c r="P136" s="188" t="e">
        <f t="shared" si="11"/>
        <v>#N/A</v>
      </c>
      <c r="Q136" s="191" t="e">
        <f t="shared" si="14"/>
        <v>#N/A</v>
      </c>
      <c r="R136" s="191" t="e">
        <f t="shared" si="15"/>
        <v>#N/A</v>
      </c>
      <c r="S136" s="191" t="e">
        <f t="shared" si="13"/>
        <v>#N/A</v>
      </c>
      <c r="T136" s="192" t="e">
        <f>VLOOKUP(D136,'PC Receitas'!$N$4:$O$14,2,FALSE)</f>
        <v>#N/A</v>
      </c>
    </row>
    <row r="137" spans="3:20" ht="19.5" customHeight="1" thickTop="1" thickBot="1" x14ac:dyDescent="0.25">
      <c r="C137" s="58"/>
      <c r="D137" s="58"/>
      <c r="E137" s="58"/>
      <c r="F137" s="58"/>
      <c r="G137" s="58"/>
      <c r="H137" s="58"/>
      <c r="I137" s="59"/>
      <c r="J137" s="60"/>
      <c r="K137" s="57">
        <f t="shared" ca="1" si="12"/>
        <v>167800</v>
      </c>
      <c r="P137" s="188" t="e">
        <f t="shared" si="11"/>
        <v>#N/A</v>
      </c>
      <c r="Q137" s="191" t="e">
        <f t="shared" si="14"/>
        <v>#N/A</v>
      </c>
      <c r="R137" s="191" t="e">
        <f t="shared" si="15"/>
        <v>#N/A</v>
      </c>
      <c r="S137" s="191" t="e">
        <f t="shared" si="13"/>
        <v>#N/A</v>
      </c>
      <c r="T137" s="192" t="e">
        <f>VLOOKUP(D137,'PC Receitas'!$N$4:$O$14,2,FALSE)</f>
        <v>#N/A</v>
      </c>
    </row>
    <row r="138" spans="3:20" ht="19.5" customHeight="1" thickTop="1" thickBot="1" x14ac:dyDescent="0.25">
      <c r="C138" s="58"/>
      <c r="D138" s="58"/>
      <c r="E138" s="58"/>
      <c r="F138" s="58"/>
      <c r="G138" s="58"/>
      <c r="H138" s="58"/>
      <c r="I138" s="59"/>
      <c r="J138" s="60"/>
      <c r="K138" s="57">
        <f t="shared" ca="1" si="12"/>
        <v>167800</v>
      </c>
      <c r="P138" s="188" t="e">
        <f t="shared" si="11"/>
        <v>#N/A</v>
      </c>
      <c r="Q138" s="191" t="e">
        <f t="shared" si="14"/>
        <v>#N/A</v>
      </c>
      <c r="R138" s="191" t="e">
        <f t="shared" si="15"/>
        <v>#N/A</v>
      </c>
      <c r="S138" s="191" t="e">
        <f t="shared" si="13"/>
        <v>#N/A</v>
      </c>
      <c r="T138" s="192" t="e">
        <f>VLOOKUP(D138,'PC Receitas'!$N$4:$O$14,2,FALSE)</f>
        <v>#N/A</v>
      </c>
    </row>
    <row r="139" spans="3:20" ht="19.5" customHeight="1" thickTop="1" thickBot="1" x14ac:dyDescent="0.25">
      <c r="C139" s="58"/>
      <c r="D139" s="58"/>
      <c r="E139" s="58"/>
      <c r="F139" s="58"/>
      <c r="G139" s="58"/>
      <c r="H139" s="58"/>
      <c r="I139" s="59"/>
      <c r="J139" s="60"/>
      <c r="K139" s="57">
        <f t="shared" ca="1" si="12"/>
        <v>167800</v>
      </c>
      <c r="P139" s="188" t="e">
        <f t="shared" si="11"/>
        <v>#N/A</v>
      </c>
      <c r="Q139" s="191" t="e">
        <f t="shared" si="14"/>
        <v>#N/A</v>
      </c>
      <c r="R139" s="191" t="e">
        <f t="shared" si="15"/>
        <v>#N/A</v>
      </c>
      <c r="S139" s="191" t="e">
        <f t="shared" si="13"/>
        <v>#N/A</v>
      </c>
      <c r="T139" s="192" t="e">
        <f>VLOOKUP(D139,'PC Receitas'!$N$4:$O$14,2,FALSE)</f>
        <v>#N/A</v>
      </c>
    </row>
    <row r="140" spans="3:20" ht="19.5" customHeight="1" thickTop="1" thickBot="1" x14ac:dyDescent="0.25">
      <c r="C140" s="58"/>
      <c r="D140" s="58"/>
      <c r="E140" s="58"/>
      <c r="F140" s="58"/>
      <c r="G140" s="58"/>
      <c r="H140" s="58"/>
      <c r="I140" s="59"/>
      <c r="J140" s="60"/>
      <c r="K140" s="57">
        <f t="shared" ca="1" si="12"/>
        <v>167800</v>
      </c>
      <c r="P140" s="188" t="e">
        <f t="shared" si="11"/>
        <v>#N/A</v>
      </c>
      <c r="Q140" s="191" t="e">
        <f t="shared" si="14"/>
        <v>#N/A</v>
      </c>
      <c r="R140" s="191" t="e">
        <f t="shared" si="15"/>
        <v>#N/A</v>
      </c>
      <c r="S140" s="191" t="e">
        <f t="shared" si="13"/>
        <v>#N/A</v>
      </c>
      <c r="T140" s="192" t="e">
        <f>VLOOKUP(D140,'PC Receitas'!$N$4:$O$14,2,FALSE)</f>
        <v>#N/A</v>
      </c>
    </row>
    <row r="141" spans="3:20" ht="19.5" customHeight="1" thickTop="1" thickBot="1" x14ac:dyDescent="0.25">
      <c r="C141" s="58"/>
      <c r="D141" s="58"/>
      <c r="E141" s="58"/>
      <c r="F141" s="58"/>
      <c r="G141" s="58"/>
      <c r="H141" s="58"/>
      <c r="I141" s="59"/>
      <c r="J141" s="60"/>
      <c r="K141" s="57">
        <f t="shared" ca="1" si="12"/>
        <v>167800</v>
      </c>
      <c r="P141" s="188" t="e">
        <f t="shared" si="11"/>
        <v>#N/A</v>
      </c>
      <c r="Q141" s="191" t="e">
        <f t="shared" si="14"/>
        <v>#N/A</v>
      </c>
      <c r="R141" s="191" t="e">
        <f t="shared" si="15"/>
        <v>#N/A</v>
      </c>
      <c r="S141" s="191" t="e">
        <f t="shared" si="13"/>
        <v>#N/A</v>
      </c>
      <c r="T141" s="192" t="e">
        <f>VLOOKUP(D141,'PC Receitas'!$N$4:$O$14,2,FALSE)</f>
        <v>#N/A</v>
      </c>
    </row>
    <row r="142" spans="3:20" ht="19.5" customHeight="1" thickTop="1" thickBot="1" x14ac:dyDescent="0.25">
      <c r="C142" s="58"/>
      <c r="D142" s="58"/>
      <c r="E142" s="58"/>
      <c r="F142" s="58"/>
      <c r="G142" s="58"/>
      <c r="H142" s="58"/>
      <c r="I142" s="59"/>
      <c r="J142" s="60"/>
      <c r="K142" s="57">
        <f t="shared" ca="1" si="12"/>
        <v>167800</v>
      </c>
      <c r="P142" s="188" t="e">
        <f t="shared" si="11"/>
        <v>#N/A</v>
      </c>
      <c r="Q142" s="191" t="e">
        <f t="shared" si="14"/>
        <v>#N/A</v>
      </c>
      <c r="R142" s="191" t="e">
        <f t="shared" si="15"/>
        <v>#N/A</v>
      </c>
      <c r="S142" s="191" t="e">
        <f t="shared" si="13"/>
        <v>#N/A</v>
      </c>
      <c r="T142" s="192" t="e">
        <f>VLOOKUP(D142,'PC Receitas'!$N$4:$O$14,2,FALSE)</f>
        <v>#N/A</v>
      </c>
    </row>
    <row r="143" spans="3:20" ht="19.5" customHeight="1" thickTop="1" thickBot="1" x14ac:dyDescent="0.25">
      <c r="C143" s="58"/>
      <c r="D143" s="58"/>
      <c r="E143" s="58"/>
      <c r="F143" s="58"/>
      <c r="G143" s="58"/>
      <c r="H143" s="58"/>
      <c r="I143" s="59"/>
      <c r="J143" s="60"/>
      <c r="K143" s="57">
        <f t="shared" ca="1" si="12"/>
        <v>167800</v>
      </c>
      <c r="P143" s="188" t="e">
        <f t="shared" si="11"/>
        <v>#N/A</v>
      </c>
      <c r="Q143" s="191" t="e">
        <f t="shared" si="14"/>
        <v>#N/A</v>
      </c>
      <c r="R143" s="191" t="e">
        <f t="shared" si="15"/>
        <v>#N/A</v>
      </c>
      <c r="S143" s="191" t="e">
        <f t="shared" si="13"/>
        <v>#N/A</v>
      </c>
      <c r="T143" s="192" t="e">
        <f>VLOOKUP(D143,'PC Receitas'!$N$4:$O$14,2,FALSE)</f>
        <v>#N/A</v>
      </c>
    </row>
    <row r="144" spans="3:20" ht="19.5" customHeight="1" thickTop="1" thickBot="1" x14ac:dyDescent="0.25">
      <c r="C144" s="58"/>
      <c r="D144" s="58"/>
      <c r="E144" s="58"/>
      <c r="F144" s="58"/>
      <c r="G144" s="58"/>
      <c r="H144" s="58"/>
      <c r="I144" s="59"/>
      <c r="J144" s="60"/>
      <c r="K144" s="57">
        <f t="shared" ca="1" si="12"/>
        <v>167800</v>
      </c>
      <c r="P144" s="188" t="e">
        <f t="shared" ref="P144:P207" si="16">IF(T144="Despesas_com_Transportes","Despesa",IF(T144="Despesas_com_Lazer_e_Informacao","Despesa",IF(T144="Outras_Despesas","Despesa",IF(T144="Imposto_de_Renda","Despesa",IF(T144="Investimentos_Bens","Despesa","")))))</f>
        <v>#N/A</v>
      </c>
      <c r="Q144" s="191" t="e">
        <f t="shared" si="14"/>
        <v>#N/A</v>
      </c>
      <c r="R144" s="191" t="e">
        <f t="shared" si="15"/>
        <v>#N/A</v>
      </c>
      <c r="S144" s="191" t="e">
        <f t="shared" si="13"/>
        <v>#N/A</v>
      </c>
      <c r="T144" s="192" t="e">
        <f>VLOOKUP(D144,'PC Receitas'!$N$4:$O$14,2,FALSE)</f>
        <v>#N/A</v>
      </c>
    </row>
    <row r="145" spans="3:20" ht="19.5" customHeight="1" thickTop="1" thickBot="1" x14ac:dyDescent="0.25">
      <c r="C145" s="58"/>
      <c r="D145" s="58"/>
      <c r="E145" s="58"/>
      <c r="F145" s="58"/>
      <c r="G145" s="58"/>
      <c r="H145" s="58"/>
      <c r="I145" s="59"/>
      <c r="J145" s="60"/>
      <c r="K145" s="57">
        <f t="shared" ca="1" si="12"/>
        <v>167800</v>
      </c>
      <c r="P145" s="188" t="e">
        <f t="shared" si="16"/>
        <v>#N/A</v>
      </c>
      <c r="Q145" s="191" t="e">
        <f t="shared" si="14"/>
        <v>#N/A</v>
      </c>
      <c r="R145" s="191" t="e">
        <f t="shared" si="15"/>
        <v>#N/A</v>
      </c>
      <c r="S145" s="191" t="e">
        <f t="shared" si="13"/>
        <v>#N/A</v>
      </c>
      <c r="T145" s="192" t="e">
        <f>VLOOKUP(D145,'PC Receitas'!$N$4:$O$14,2,FALSE)</f>
        <v>#N/A</v>
      </c>
    </row>
    <row r="146" spans="3:20" ht="19.5" customHeight="1" thickTop="1" thickBot="1" x14ac:dyDescent="0.25">
      <c r="C146" s="58"/>
      <c r="D146" s="58"/>
      <c r="E146" s="58"/>
      <c r="F146" s="58"/>
      <c r="G146" s="58"/>
      <c r="H146" s="58"/>
      <c r="I146" s="59"/>
      <c r="J146" s="60"/>
      <c r="K146" s="57">
        <f t="shared" ca="1" si="12"/>
        <v>167800</v>
      </c>
      <c r="P146" s="188" t="e">
        <f t="shared" si="16"/>
        <v>#N/A</v>
      </c>
      <c r="Q146" s="191" t="e">
        <f t="shared" si="14"/>
        <v>#N/A</v>
      </c>
      <c r="R146" s="191" t="e">
        <f t="shared" si="15"/>
        <v>#N/A</v>
      </c>
      <c r="S146" s="191" t="e">
        <f t="shared" si="13"/>
        <v>#N/A</v>
      </c>
      <c r="T146" s="192"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167800</v>
      </c>
      <c r="P147" s="188" t="e">
        <f t="shared" si="16"/>
        <v>#N/A</v>
      </c>
      <c r="Q147" s="191" t="e">
        <f t="shared" si="14"/>
        <v>#N/A</v>
      </c>
      <c r="R147" s="191" t="e">
        <f t="shared" si="15"/>
        <v>#N/A</v>
      </c>
      <c r="S147" s="191" t="e">
        <f t="shared" si="13"/>
        <v>#N/A</v>
      </c>
      <c r="T147" s="192" t="e">
        <f>VLOOKUP(D147,'PC Receitas'!$N$4:$O$14,2,FALSE)</f>
        <v>#N/A</v>
      </c>
    </row>
    <row r="148" spans="3:20" ht="19.5" customHeight="1" thickTop="1" thickBot="1" x14ac:dyDescent="0.25">
      <c r="C148" s="58"/>
      <c r="D148" s="58"/>
      <c r="E148" s="58"/>
      <c r="F148" s="58"/>
      <c r="G148" s="58"/>
      <c r="H148" s="58"/>
      <c r="I148" s="59"/>
      <c r="J148" s="60"/>
      <c r="K148" s="57">
        <f t="shared" ca="1" si="17"/>
        <v>167800</v>
      </c>
      <c r="P148" s="188" t="e">
        <f t="shared" si="16"/>
        <v>#N/A</v>
      </c>
      <c r="Q148" s="191" t="e">
        <f t="shared" si="14"/>
        <v>#N/A</v>
      </c>
      <c r="R148" s="191" t="e">
        <f t="shared" si="15"/>
        <v>#N/A</v>
      </c>
      <c r="S148" s="191" t="e">
        <f t="shared" ref="S148:S211" si="18">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ca="1" si="17"/>
        <v>167800</v>
      </c>
      <c r="P149" s="188" t="e">
        <f t="shared" si="16"/>
        <v>#N/A</v>
      </c>
      <c r="Q149" s="191" t="e">
        <f t="shared" si="14"/>
        <v>#N/A</v>
      </c>
      <c r="R149" s="191" t="e">
        <f t="shared" si="15"/>
        <v>#N/A</v>
      </c>
      <c r="S149" s="191" t="e">
        <f t="shared" si="18"/>
        <v>#N/A</v>
      </c>
      <c r="T149" s="192" t="e">
        <f>VLOOKUP(D149,'PC Receitas'!$N$4:$O$14,2,FALSE)</f>
        <v>#N/A</v>
      </c>
    </row>
    <row r="150" spans="3:20" ht="19.5" customHeight="1" thickTop="1" thickBot="1" x14ac:dyDescent="0.25">
      <c r="C150" s="58"/>
      <c r="D150" s="58"/>
      <c r="E150" s="58"/>
      <c r="F150" s="58"/>
      <c r="G150" s="58"/>
      <c r="H150" s="58"/>
      <c r="I150" s="59"/>
      <c r="J150" s="60"/>
      <c r="K150" s="57">
        <f t="shared" ca="1" si="17"/>
        <v>167800</v>
      </c>
      <c r="P150" s="188" t="e">
        <f t="shared" si="16"/>
        <v>#N/A</v>
      </c>
      <c r="Q150" s="191" t="e">
        <f t="shared" si="14"/>
        <v>#N/A</v>
      </c>
      <c r="R150" s="191" t="e">
        <f t="shared" si="15"/>
        <v>#N/A</v>
      </c>
      <c r="S150" s="191" t="e">
        <f t="shared" si="18"/>
        <v>#N/A</v>
      </c>
      <c r="T150" s="192" t="e">
        <f>VLOOKUP(D150,'PC Receitas'!$N$4:$O$14,2,FALSE)</f>
        <v>#N/A</v>
      </c>
    </row>
    <row r="151" spans="3:20" ht="19.5" customHeight="1" thickTop="1" thickBot="1" x14ac:dyDescent="0.25">
      <c r="C151" s="58"/>
      <c r="D151" s="58"/>
      <c r="E151" s="58"/>
      <c r="F151" s="58"/>
      <c r="G151" s="58"/>
      <c r="H151" s="58"/>
      <c r="I151" s="59"/>
      <c r="J151" s="60"/>
      <c r="K151" s="57">
        <f t="shared" ca="1" si="17"/>
        <v>167800</v>
      </c>
      <c r="P151" s="188" t="e">
        <f t="shared" si="16"/>
        <v>#N/A</v>
      </c>
      <c r="Q151" s="191" t="e">
        <f t="shared" si="14"/>
        <v>#N/A</v>
      </c>
      <c r="R151" s="191" t="e">
        <f t="shared" si="15"/>
        <v>#N/A</v>
      </c>
      <c r="S151" s="191" t="e">
        <f t="shared" si="18"/>
        <v>#N/A</v>
      </c>
      <c r="T151" s="192" t="e">
        <f>VLOOKUP(D151,'PC Receitas'!$N$4:$O$14,2,FALSE)</f>
        <v>#N/A</v>
      </c>
    </row>
    <row r="152" spans="3:20" ht="19.5" customHeight="1" thickTop="1" thickBot="1" x14ac:dyDescent="0.25">
      <c r="C152" s="58"/>
      <c r="D152" s="58"/>
      <c r="E152" s="58"/>
      <c r="F152" s="58"/>
      <c r="G152" s="58"/>
      <c r="H152" s="58"/>
      <c r="I152" s="59"/>
      <c r="J152" s="60"/>
      <c r="K152" s="57">
        <f t="shared" ca="1" si="17"/>
        <v>167800</v>
      </c>
      <c r="P152" s="188" t="e">
        <f t="shared" si="16"/>
        <v>#N/A</v>
      </c>
      <c r="Q152" s="191" t="e">
        <f t="shared" si="14"/>
        <v>#N/A</v>
      </c>
      <c r="R152" s="191" t="e">
        <f t="shared" si="15"/>
        <v>#N/A</v>
      </c>
      <c r="S152" s="191" t="e">
        <f t="shared" si="18"/>
        <v>#N/A</v>
      </c>
      <c r="T152" s="192" t="e">
        <f>VLOOKUP(D152,'PC Receitas'!$N$4:$O$14,2,FALSE)</f>
        <v>#N/A</v>
      </c>
    </row>
    <row r="153" spans="3:20" ht="19.5" customHeight="1" thickTop="1" thickBot="1" x14ac:dyDescent="0.25">
      <c r="C153" s="58"/>
      <c r="D153" s="58"/>
      <c r="E153" s="58"/>
      <c r="F153" s="58"/>
      <c r="G153" s="58"/>
      <c r="H153" s="58"/>
      <c r="I153" s="59"/>
      <c r="J153" s="60"/>
      <c r="K153" s="57">
        <f t="shared" ca="1" si="17"/>
        <v>167800</v>
      </c>
      <c r="P153" s="188" t="e">
        <f t="shared" si="16"/>
        <v>#N/A</v>
      </c>
      <c r="Q153" s="191" t="e">
        <f t="shared" si="14"/>
        <v>#N/A</v>
      </c>
      <c r="R153" s="191" t="e">
        <f t="shared" si="15"/>
        <v>#N/A</v>
      </c>
      <c r="S153" s="191" t="e">
        <f t="shared" si="18"/>
        <v>#N/A</v>
      </c>
      <c r="T153" s="192" t="e">
        <f>VLOOKUP(D153,'PC Receitas'!$N$4:$O$14,2,FALSE)</f>
        <v>#N/A</v>
      </c>
    </row>
    <row r="154" spans="3:20" ht="19.5" customHeight="1" thickTop="1" thickBot="1" x14ac:dyDescent="0.25">
      <c r="C154" s="58"/>
      <c r="D154" s="58"/>
      <c r="E154" s="58"/>
      <c r="F154" s="58"/>
      <c r="G154" s="58"/>
      <c r="H154" s="58"/>
      <c r="I154" s="59"/>
      <c r="J154" s="60"/>
      <c r="K154" s="57">
        <f t="shared" ca="1" si="17"/>
        <v>167800</v>
      </c>
      <c r="P154" s="188" t="e">
        <f t="shared" si="16"/>
        <v>#N/A</v>
      </c>
      <c r="Q154" s="191" t="e">
        <f t="shared" si="14"/>
        <v>#N/A</v>
      </c>
      <c r="R154" s="191" t="e">
        <f t="shared" si="15"/>
        <v>#N/A</v>
      </c>
      <c r="S154" s="191" t="e">
        <f t="shared" si="18"/>
        <v>#N/A</v>
      </c>
      <c r="T154" s="192" t="e">
        <f>VLOOKUP(D154,'PC Receitas'!$N$4:$O$14,2,FALSE)</f>
        <v>#N/A</v>
      </c>
    </row>
    <row r="155" spans="3:20" ht="19.5" customHeight="1" thickTop="1" thickBot="1" x14ac:dyDescent="0.25">
      <c r="C155" s="58"/>
      <c r="D155" s="58"/>
      <c r="E155" s="58"/>
      <c r="F155" s="58"/>
      <c r="G155" s="58"/>
      <c r="H155" s="58"/>
      <c r="I155" s="59"/>
      <c r="J155" s="60"/>
      <c r="K155" s="57">
        <f t="shared" ca="1" si="17"/>
        <v>167800</v>
      </c>
      <c r="P155" s="188" t="e">
        <f t="shared" si="16"/>
        <v>#N/A</v>
      </c>
      <c r="Q155" s="191" t="e">
        <f t="shared" si="14"/>
        <v>#N/A</v>
      </c>
      <c r="R155" s="191" t="e">
        <f t="shared" si="15"/>
        <v>#N/A</v>
      </c>
      <c r="S155" s="191" t="e">
        <f t="shared" si="18"/>
        <v>#N/A</v>
      </c>
      <c r="T155" s="192" t="e">
        <f>VLOOKUP(D155,'PC Receitas'!$N$4:$O$14,2,FALSE)</f>
        <v>#N/A</v>
      </c>
    </row>
    <row r="156" spans="3:20" ht="19.5" customHeight="1" thickTop="1" thickBot="1" x14ac:dyDescent="0.25">
      <c r="C156" s="58"/>
      <c r="D156" s="58"/>
      <c r="E156" s="58"/>
      <c r="F156" s="58"/>
      <c r="G156" s="58"/>
      <c r="H156" s="58"/>
      <c r="I156" s="59"/>
      <c r="J156" s="60"/>
      <c r="K156" s="57">
        <f t="shared" ca="1" si="17"/>
        <v>167800</v>
      </c>
      <c r="P156" s="188" t="e">
        <f t="shared" si="16"/>
        <v>#N/A</v>
      </c>
      <c r="Q156" s="191" t="e">
        <f t="shared" si="14"/>
        <v>#N/A</v>
      </c>
      <c r="R156" s="191" t="e">
        <f t="shared" si="15"/>
        <v>#N/A</v>
      </c>
      <c r="S156" s="191" t="e">
        <f t="shared" si="18"/>
        <v>#N/A</v>
      </c>
      <c r="T156" s="192" t="e">
        <f>VLOOKUP(D156,'PC Receitas'!$N$4:$O$14,2,FALSE)</f>
        <v>#N/A</v>
      </c>
    </row>
    <row r="157" spans="3:20" ht="19.5" customHeight="1" thickTop="1" thickBot="1" x14ac:dyDescent="0.25">
      <c r="C157" s="58"/>
      <c r="D157" s="58"/>
      <c r="E157" s="58"/>
      <c r="F157" s="58"/>
      <c r="G157" s="58"/>
      <c r="H157" s="58"/>
      <c r="I157" s="59"/>
      <c r="J157" s="60"/>
      <c r="K157" s="57">
        <f t="shared" ca="1" si="17"/>
        <v>167800</v>
      </c>
      <c r="P157" s="188" t="e">
        <f t="shared" si="16"/>
        <v>#N/A</v>
      </c>
      <c r="Q157" s="191" t="e">
        <f t="shared" si="14"/>
        <v>#N/A</v>
      </c>
      <c r="R157" s="191" t="e">
        <f t="shared" si="15"/>
        <v>#N/A</v>
      </c>
      <c r="S157" s="191" t="e">
        <f t="shared" si="18"/>
        <v>#N/A</v>
      </c>
      <c r="T157" s="192" t="e">
        <f>VLOOKUP(D157,'PC Receitas'!$N$4:$O$14,2,FALSE)</f>
        <v>#N/A</v>
      </c>
    </row>
    <row r="158" spans="3:20" ht="19.5" customHeight="1" thickTop="1" thickBot="1" x14ac:dyDescent="0.25">
      <c r="C158" s="58"/>
      <c r="D158" s="58"/>
      <c r="E158" s="58"/>
      <c r="F158" s="58"/>
      <c r="G158" s="58"/>
      <c r="H158" s="58"/>
      <c r="I158" s="59"/>
      <c r="J158" s="60"/>
      <c r="K158" s="57">
        <f t="shared" ca="1" si="17"/>
        <v>167800</v>
      </c>
      <c r="P158" s="188" t="e">
        <f t="shared" si="16"/>
        <v>#N/A</v>
      </c>
      <c r="Q158" s="191" t="e">
        <f t="shared" si="14"/>
        <v>#N/A</v>
      </c>
      <c r="R158" s="191" t="e">
        <f t="shared" si="15"/>
        <v>#N/A</v>
      </c>
      <c r="S158" s="191" t="e">
        <f t="shared" si="18"/>
        <v>#N/A</v>
      </c>
      <c r="T158" s="192" t="e">
        <f>VLOOKUP(D158,'PC Receitas'!$N$4:$O$14,2,FALSE)</f>
        <v>#N/A</v>
      </c>
    </row>
    <row r="159" spans="3:20" ht="19.5" customHeight="1" thickTop="1" thickBot="1" x14ac:dyDescent="0.25">
      <c r="C159" s="58"/>
      <c r="D159" s="58"/>
      <c r="E159" s="58"/>
      <c r="F159" s="58"/>
      <c r="G159" s="58"/>
      <c r="H159" s="58"/>
      <c r="I159" s="59"/>
      <c r="J159" s="60"/>
      <c r="K159" s="57">
        <f t="shared" ca="1" si="17"/>
        <v>167800</v>
      </c>
      <c r="P159" s="188" t="e">
        <f t="shared" si="16"/>
        <v>#N/A</v>
      </c>
      <c r="Q159" s="191" t="e">
        <f t="shared" si="14"/>
        <v>#N/A</v>
      </c>
      <c r="R159" s="191" t="e">
        <f t="shared" si="15"/>
        <v>#N/A</v>
      </c>
      <c r="S159" s="191" t="e">
        <f t="shared" si="18"/>
        <v>#N/A</v>
      </c>
      <c r="T159" s="192" t="e">
        <f>VLOOKUP(D159,'PC Receitas'!$N$4:$O$14,2,FALSE)</f>
        <v>#N/A</v>
      </c>
    </row>
    <row r="160" spans="3:20" ht="19.5" customHeight="1" thickTop="1" thickBot="1" x14ac:dyDescent="0.25">
      <c r="C160" s="58"/>
      <c r="D160" s="58"/>
      <c r="E160" s="58"/>
      <c r="F160" s="58"/>
      <c r="G160" s="58"/>
      <c r="H160" s="58"/>
      <c r="I160" s="59"/>
      <c r="J160" s="60"/>
      <c r="K160" s="57">
        <f t="shared" ca="1" si="17"/>
        <v>167800</v>
      </c>
      <c r="P160" s="188" t="e">
        <f t="shared" si="16"/>
        <v>#N/A</v>
      </c>
      <c r="Q160" s="191" t="e">
        <f t="shared" si="14"/>
        <v>#N/A</v>
      </c>
      <c r="R160" s="191" t="e">
        <f t="shared" si="15"/>
        <v>#N/A</v>
      </c>
      <c r="S160" s="191" t="e">
        <f t="shared" si="18"/>
        <v>#N/A</v>
      </c>
      <c r="T160" s="192" t="e">
        <f>VLOOKUP(D160,'PC Receitas'!$N$4:$O$14,2,FALSE)</f>
        <v>#N/A</v>
      </c>
    </row>
    <row r="161" spans="3:20" ht="19.5" customHeight="1" thickTop="1" thickBot="1" x14ac:dyDescent="0.25">
      <c r="C161" s="58"/>
      <c r="D161" s="58"/>
      <c r="E161" s="58"/>
      <c r="F161" s="58"/>
      <c r="G161" s="58"/>
      <c r="H161" s="58"/>
      <c r="I161" s="59"/>
      <c r="J161" s="60"/>
      <c r="K161" s="57">
        <f t="shared" ca="1" si="17"/>
        <v>167800</v>
      </c>
      <c r="P161" s="188" t="e">
        <f t="shared" si="16"/>
        <v>#N/A</v>
      </c>
      <c r="Q161" s="191" t="e">
        <f t="shared" si="14"/>
        <v>#N/A</v>
      </c>
      <c r="R161" s="191" t="e">
        <f t="shared" si="15"/>
        <v>#N/A</v>
      </c>
      <c r="S161" s="191" t="e">
        <f t="shared" si="18"/>
        <v>#N/A</v>
      </c>
      <c r="T161" s="192" t="e">
        <f>VLOOKUP(D161,'PC Receitas'!$N$4:$O$14,2,FALSE)</f>
        <v>#N/A</v>
      </c>
    </row>
    <row r="162" spans="3:20" ht="19.5" customHeight="1" thickTop="1" thickBot="1" x14ac:dyDescent="0.25">
      <c r="C162" s="58"/>
      <c r="D162" s="58"/>
      <c r="E162" s="58"/>
      <c r="F162" s="58"/>
      <c r="G162" s="58"/>
      <c r="H162" s="58"/>
      <c r="I162" s="59"/>
      <c r="J162" s="60"/>
      <c r="K162" s="57">
        <f t="shared" ca="1" si="17"/>
        <v>167800</v>
      </c>
      <c r="P162" s="188" t="e">
        <f t="shared" si="16"/>
        <v>#N/A</v>
      </c>
      <c r="Q162" s="191" t="e">
        <f t="shared" si="14"/>
        <v>#N/A</v>
      </c>
      <c r="R162" s="191" t="e">
        <f t="shared" si="15"/>
        <v>#N/A</v>
      </c>
      <c r="S162" s="191" t="e">
        <f t="shared" si="18"/>
        <v>#N/A</v>
      </c>
      <c r="T162" s="192" t="e">
        <f>VLOOKUP(D162,'PC Receitas'!$N$4:$O$14,2,FALSE)</f>
        <v>#N/A</v>
      </c>
    </row>
    <row r="163" spans="3:20" ht="19.5" customHeight="1" thickTop="1" thickBot="1" x14ac:dyDescent="0.25">
      <c r="C163" s="58"/>
      <c r="D163" s="58"/>
      <c r="E163" s="58"/>
      <c r="F163" s="58"/>
      <c r="G163" s="58"/>
      <c r="H163" s="58"/>
      <c r="I163" s="59"/>
      <c r="J163" s="60"/>
      <c r="K163" s="57">
        <f t="shared" ca="1" si="17"/>
        <v>167800</v>
      </c>
      <c r="P163" s="188" t="e">
        <f t="shared" si="16"/>
        <v>#N/A</v>
      </c>
      <c r="Q163" s="191" t="e">
        <f t="shared" si="14"/>
        <v>#N/A</v>
      </c>
      <c r="R163" s="191" t="e">
        <f t="shared" si="15"/>
        <v>#N/A</v>
      </c>
      <c r="S163" s="191" t="e">
        <f t="shared" si="18"/>
        <v>#N/A</v>
      </c>
      <c r="T163" s="192" t="e">
        <f>VLOOKUP(D163,'PC Receitas'!$N$4:$O$14,2,FALSE)</f>
        <v>#N/A</v>
      </c>
    </row>
    <row r="164" spans="3:20" ht="19.5" customHeight="1" thickTop="1" thickBot="1" x14ac:dyDescent="0.25">
      <c r="C164" s="58"/>
      <c r="D164" s="58"/>
      <c r="E164" s="58"/>
      <c r="F164" s="58"/>
      <c r="G164" s="58"/>
      <c r="H164" s="58"/>
      <c r="I164" s="59"/>
      <c r="J164" s="60"/>
      <c r="K164" s="57">
        <f t="shared" ca="1" si="17"/>
        <v>167800</v>
      </c>
      <c r="P164" s="188" t="e">
        <f t="shared" si="16"/>
        <v>#N/A</v>
      </c>
      <c r="Q164" s="191" t="e">
        <f t="shared" si="14"/>
        <v>#N/A</v>
      </c>
      <c r="R164" s="191" t="e">
        <f t="shared" si="15"/>
        <v>#N/A</v>
      </c>
      <c r="S164" s="191" t="e">
        <f t="shared" si="18"/>
        <v>#N/A</v>
      </c>
      <c r="T164" s="192" t="e">
        <f>VLOOKUP(D164,'PC Receitas'!$N$4:$O$14,2,FALSE)</f>
        <v>#N/A</v>
      </c>
    </row>
    <row r="165" spans="3:20" ht="19.5" customHeight="1" thickTop="1" thickBot="1" x14ac:dyDescent="0.25">
      <c r="C165" s="58"/>
      <c r="D165" s="58"/>
      <c r="E165" s="58"/>
      <c r="F165" s="58"/>
      <c r="G165" s="58"/>
      <c r="H165" s="58"/>
      <c r="I165" s="59"/>
      <c r="J165" s="60"/>
      <c r="K165" s="57">
        <f t="shared" ca="1" si="17"/>
        <v>167800</v>
      </c>
      <c r="P165" s="188" t="e">
        <f t="shared" si="16"/>
        <v>#N/A</v>
      </c>
      <c r="Q165" s="191" t="e">
        <f t="shared" si="14"/>
        <v>#N/A</v>
      </c>
      <c r="R165" s="191" t="e">
        <f t="shared" si="15"/>
        <v>#N/A</v>
      </c>
      <c r="S165" s="191" t="e">
        <f t="shared" si="18"/>
        <v>#N/A</v>
      </c>
      <c r="T165" s="192" t="e">
        <f>VLOOKUP(D165,'PC Receitas'!$N$4:$O$14,2,FALSE)</f>
        <v>#N/A</v>
      </c>
    </row>
    <row r="166" spans="3:20" ht="19.5" customHeight="1" thickTop="1" thickBot="1" x14ac:dyDescent="0.25">
      <c r="C166" s="58"/>
      <c r="D166" s="58"/>
      <c r="E166" s="58"/>
      <c r="F166" s="58"/>
      <c r="G166" s="58"/>
      <c r="H166" s="58"/>
      <c r="I166" s="59"/>
      <c r="J166" s="60"/>
      <c r="K166" s="57">
        <f t="shared" ca="1" si="17"/>
        <v>167800</v>
      </c>
      <c r="P166" s="188" t="e">
        <f t="shared" si="16"/>
        <v>#N/A</v>
      </c>
      <c r="Q166" s="191" t="e">
        <f t="shared" si="14"/>
        <v>#N/A</v>
      </c>
      <c r="R166" s="191" t="e">
        <f t="shared" si="15"/>
        <v>#N/A</v>
      </c>
      <c r="S166" s="191" t="e">
        <f t="shared" si="18"/>
        <v>#N/A</v>
      </c>
      <c r="T166" s="192" t="e">
        <f>VLOOKUP(D166,'PC Receitas'!$N$4:$O$14,2,FALSE)</f>
        <v>#N/A</v>
      </c>
    </row>
    <row r="167" spans="3:20" ht="19.5" customHeight="1" thickTop="1" thickBot="1" x14ac:dyDescent="0.25">
      <c r="C167" s="58"/>
      <c r="D167" s="58"/>
      <c r="E167" s="58"/>
      <c r="F167" s="58"/>
      <c r="G167" s="58"/>
      <c r="H167" s="58"/>
      <c r="I167" s="59"/>
      <c r="J167" s="60"/>
      <c r="K167" s="57">
        <f t="shared" ca="1" si="17"/>
        <v>167800</v>
      </c>
      <c r="P167" s="188" t="e">
        <f t="shared" si="16"/>
        <v>#N/A</v>
      </c>
      <c r="Q167" s="191" t="e">
        <f t="shared" si="14"/>
        <v>#N/A</v>
      </c>
      <c r="R167" s="191" t="e">
        <f t="shared" si="15"/>
        <v>#N/A</v>
      </c>
      <c r="S167" s="191" t="e">
        <f t="shared" si="18"/>
        <v>#N/A</v>
      </c>
      <c r="T167" s="192" t="e">
        <f>VLOOKUP(D167,'PC Receitas'!$N$4:$O$14,2,FALSE)</f>
        <v>#N/A</v>
      </c>
    </row>
    <row r="168" spans="3:20" ht="19.5" customHeight="1" thickTop="1" thickBot="1" x14ac:dyDescent="0.25">
      <c r="C168" s="58"/>
      <c r="D168" s="58"/>
      <c r="E168" s="58"/>
      <c r="F168" s="58"/>
      <c r="G168" s="58"/>
      <c r="H168" s="58"/>
      <c r="I168" s="59"/>
      <c r="J168" s="60"/>
      <c r="K168" s="57">
        <f t="shared" ca="1" si="17"/>
        <v>167800</v>
      </c>
      <c r="P168" s="188" t="e">
        <f t="shared" si="16"/>
        <v>#N/A</v>
      </c>
      <c r="Q168" s="191" t="e">
        <f t="shared" si="14"/>
        <v>#N/A</v>
      </c>
      <c r="R168" s="191" t="e">
        <f t="shared" si="15"/>
        <v>#N/A</v>
      </c>
      <c r="S168" s="191" t="e">
        <f t="shared" si="18"/>
        <v>#N/A</v>
      </c>
      <c r="T168" s="192" t="e">
        <f>VLOOKUP(D168,'PC Receitas'!$N$4:$O$14,2,FALSE)</f>
        <v>#N/A</v>
      </c>
    </row>
    <row r="169" spans="3:20" ht="19.5" customHeight="1" thickTop="1" thickBot="1" x14ac:dyDescent="0.25">
      <c r="C169" s="58"/>
      <c r="D169" s="58"/>
      <c r="E169" s="58"/>
      <c r="F169" s="58"/>
      <c r="G169" s="58"/>
      <c r="H169" s="58"/>
      <c r="I169" s="59"/>
      <c r="J169" s="60"/>
      <c r="K169" s="57">
        <f t="shared" ca="1" si="17"/>
        <v>167800</v>
      </c>
      <c r="P169" s="188" t="e">
        <f t="shared" si="16"/>
        <v>#N/A</v>
      </c>
      <c r="Q169" s="191" t="e">
        <f t="shared" si="14"/>
        <v>#N/A</v>
      </c>
      <c r="R169" s="191" t="e">
        <f t="shared" si="15"/>
        <v>#N/A</v>
      </c>
      <c r="S169" s="191" t="e">
        <f t="shared" si="18"/>
        <v>#N/A</v>
      </c>
      <c r="T169" s="192" t="e">
        <f>VLOOKUP(D169,'PC Receitas'!$N$4:$O$14,2,FALSE)</f>
        <v>#N/A</v>
      </c>
    </row>
    <row r="170" spans="3:20" ht="19.5" customHeight="1" thickTop="1" thickBot="1" x14ac:dyDescent="0.25">
      <c r="C170" s="58"/>
      <c r="D170" s="58"/>
      <c r="E170" s="58"/>
      <c r="F170" s="58"/>
      <c r="G170" s="58"/>
      <c r="H170" s="58"/>
      <c r="I170" s="59"/>
      <c r="J170" s="60"/>
      <c r="K170" s="57">
        <f t="shared" ca="1" si="17"/>
        <v>167800</v>
      </c>
      <c r="P170" s="188" t="e">
        <f t="shared" si="16"/>
        <v>#N/A</v>
      </c>
      <c r="Q170" s="191" t="e">
        <f t="shared" si="14"/>
        <v>#N/A</v>
      </c>
      <c r="R170" s="191" t="e">
        <f t="shared" si="15"/>
        <v>#N/A</v>
      </c>
      <c r="S170" s="191" t="e">
        <f t="shared" si="18"/>
        <v>#N/A</v>
      </c>
      <c r="T170" s="192" t="e">
        <f>VLOOKUP(D170,'PC Receitas'!$N$4:$O$14,2,FALSE)</f>
        <v>#N/A</v>
      </c>
    </row>
    <row r="171" spans="3:20" ht="19.5" customHeight="1" thickTop="1" thickBot="1" x14ac:dyDescent="0.25">
      <c r="C171" s="58"/>
      <c r="D171" s="58"/>
      <c r="E171" s="58"/>
      <c r="F171" s="58"/>
      <c r="G171" s="58"/>
      <c r="H171" s="58"/>
      <c r="I171" s="59"/>
      <c r="J171" s="60"/>
      <c r="K171" s="57">
        <f t="shared" ca="1" si="17"/>
        <v>167800</v>
      </c>
      <c r="P171" s="188" t="e">
        <f t="shared" si="16"/>
        <v>#N/A</v>
      </c>
      <c r="Q171" s="191" t="e">
        <f t="shared" si="14"/>
        <v>#N/A</v>
      </c>
      <c r="R171" s="191" t="e">
        <f t="shared" si="15"/>
        <v>#N/A</v>
      </c>
      <c r="S171" s="191" t="e">
        <f t="shared" si="18"/>
        <v>#N/A</v>
      </c>
      <c r="T171" s="192" t="e">
        <f>VLOOKUP(D171,'PC Receitas'!$N$4:$O$14,2,FALSE)</f>
        <v>#N/A</v>
      </c>
    </row>
    <row r="172" spans="3:20" ht="19.5" customHeight="1" thickTop="1" thickBot="1" x14ac:dyDescent="0.25">
      <c r="C172" s="58"/>
      <c r="D172" s="58"/>
      <c r="E172" s="58"/>
      <c r="F172" s="58"/>
      <c r="G172" s="58"/>
      <c r="H172" s="58"/>
      <c r="I172" s="59"/>
      <c r="J172" s="60"/>
      <c r="K172" s="57">
        <f t="shared" ca="1" si="17"/>
        <v>167800</v>
      </c>
      <c r="P172" s="188" t="e">
        <f t="shared" si="16"/>
        <v>#N/A</v>
      </c>
      <c r="Q172" s="191" t="e">
        <f t="shared" si="14"/>
        <v>#N/A</v>
      </c>
      <c r="R172" s="191" t="e">
        <f t="shared" si="15"/>
        <v>#N/A</v>
      </c>
      <c r="S172" s="191" t="e">
        <f t="shared" si="18"/>
        <v>#N/A</v>
      </c>
      <c r="T172" s="192" t="e">
        <f>VLOOKUP(D172,'PC Receitas'!$N$4:$O$14,2,FALSE)</f>
        <v>#N/A</v>
      </c>
    </row>
    <row r="173" spans="3:20" ht="19.5" customHeight="1" thickTop="1" thickBot="1" x14ac:dyDescent="0.25">
      <c r="C173" s="58"/>
      <c r="D173" s="58"/>
      <c r="E173" s="58"/>
      <c r="F173" s="58"/>
      <c r="G173" s="58"/>
      <c r="H173" s="58"/>
      <c r="I173" s="59"/>
      <c r="J173" s="60"/>
      <c r="K173" s="57">
        <f t="shared" ca="1" si="17"/>
        <v>167800</v>
      </c>
      <c r="P173" s="188" t="e">
        <f t="shared" si="16"/>
        <v>#N/A</v>
      </c>
      <c r="Q173" s="191" t="e">
        <f t="shared" si="14"/>
        <v>#N/A</v>
      </c>
      <c r="R173" s="191" t="e">
        <f t="shared" si="15"/>
        <v>#N/A</v>
      </c>
      <c r="S173" s="191" t="e">
        <f t="shared" si="18"/>
        <v>#N/A</v>
      </c>
      <c r="T173" s="192" t="e">
        <f>VLOOKUP(D173,'PC Receitas'!$N$4:$O$14,2,FALSE)</f>
        <v>#N/A</v>
      </c>
    </row>
    <row r="174" spans="3:20" ht="19.5" customHeight="1" thickTop="1" thickBot="1" x14ac:dyDescent="0.25">
      <c r="C174" s="58"/>
      <c r="D174" s="58"/>
      <c r="E174" s="58"/>
      <c r="F174" s="58"/>
      <c r="G174" s="58"/>
      <c r="H174" s="58"/>
      <c r="I174" s="59"/>
      <c r="J174" s="60"/>
      <c r="K174" s="57">
        <f t="shared" ca="1" si="17"/>
        <v>167800</v>
      </c>
      <c r="P174" s="188" t="e">
        <f t="shared" si="16"/>
        <v>#N/A</v>
      </c>
      <c r="Q174" s="191" t="e">
        <f t="shared" si="14"/>
        <v>#N/A</v>
      </c>
      <c r="R174" s="191" t="e">
        <f t="shared" si="15"/>
        <v>#N/A</v>
      </c>
      <c r="S174" s="191" t="e">
        <f t="shared" si="18"/>
        <v>#N/A</v>
      </c>
      <c r="T174" s="192" t="e">
        <f>VLOOKUP(D174,'PC Receitas'!$N$4:$O$14,2,FALSE)</f>
        <v>#N/A</v>
      </c>
    </row>
    <row r="175" spans="3:20" ht="19.5" customHeight="1" thickTop="1" thickBot="1" x14ac:dyDescent="0.25">
      <c r="C175" s="58"/>
      <c r="D175" s="58"/>
      <c r="E175" s="58"/>
      <c r="F175" s="58"/>
      <c r="G175" s="58"/>
      <c r="H175" s="58"/>
      <c r="I175" s="59"/>
      <c r="J175" s="60"/>
      <c r="K175" s="57">
        <f t="shared" ca="1" si="17"/>
        <v>167800</v>
      </c>
      <c r="P175" s="188" t="e">
        <f t="shared" si="16"/>
        <v>#N/A</v>
      </c>
      <c r="Q175" s="191" t="e">
        <f t="shared" si="14"/>
        <v>#N/A</v>
      </c>
      <c r="R175" s="191" t="e">
        <f t="shared" si="15"/>
        <v>#N/A</v>
      </c>
      <c r="S175" s="191" t="e">
        <f t="shared" si="18"/>
        <v>#N/A</v>
      </c>
      <c r="T175" s="192" t="e">
        <f>VLOOKUP(D175,'PC Receitas'!$N$4:$O$14,2,FALSE)</f>
        <v>#N/A</v>
      </c>
    </row>
    <row r="176" spans="3:20" ht="19.5" customHeight="1" thickTop="1" thickBot="1" x14ac:dyDescent="0.25">
      <c r="C176" s="58"/>
      <c r="D176" s="58"/>
      <c r="E176" s="58"/>
      <c r="F176" s="58"/>
      <c r="G176" s="58"/>
      <c r="H176" s="58"/>
      <c r="I176" s="59"/>
      <c r="J176" s="60"/>
      <c r="K176" s="57">
        <f t="shared" ca="1" si="17"/>
        <v>167800</v>
      </c>
      <c r="P176" s="188" t="e">
        <f t="shared" si="16"/>
        <v>#N/A</v>
      </c>
      <c r="Q176" s="191" t="e">
        <f t="shared" si="14"/>
        <v>#N/A</v>
      </c>
      <c r="R176" s="191" t="e">
        <f t="shared" si="15"/>
        <v>#N/A</v>
      </c>
      <c r="S176" s="191" t="e">
        <f t="shared" si="18"/>
        <v>#N/A</v>
      </c>
      <c r="T176" s="192" t="e">
        <f>VLOOKUP(D176,'PC Receitas'!$N$4:$O$14,2,FALSE)</f>
        <v>#N/A</v>
      </c>
    </row>
    <row r="177" spans="3:20" ht="19.5" customHeight="1" thickTop="1" thickBot="1" x14ac:dyDescent="0.25">
      <c r="C177" s="58"/>
      <c r="D177" s="58"/>
      <c r="E177" s="58"/>
      <c r="F177" s="58"/>
      <c r="G177" s="58"/>
      <c r="H177" s="58"/>
      <c r="I177" s="59"/>
      <c r="J177" s="60"/>
      <c r="K177" s="57">
        <f t="shared" ca="1" si="17"/>
        <v>167800</v>
      </c>
      <c r="P177" s="188" t="e">
        <f t="shared" si="16"/>
        <v>#N/A</v>
      </c>
      <c r="Q177" s="191" t="e">
        <f t="shared" si="14"/>
        <v>#N/A</v>
      </c>
      <c r="R177" s="191" t="e">
        <f t="shared" si="15"/>
        <v>#N/A</v>
      </c>
      <c r="S177" s="191" t="e">
        <f t="shared" si="18"/>
        <v>#N/A</v>
      </c>
      <c r="T177" s="192" t="e">
        <f>VLOOKUP(D177,'PC Receitas'!$N$4:$O$14,2,FALSE)</f>
        <v>#N/A</v>
      </c>
    </row>
    <row r="178" spans="3:20" ht="19.5" customHeight="1" thickTop="1" thickBot="1" x14ac:dyDescent="0.25">
      <c r="C178" s="58"/>
      <c r="D178" s="58"/>
      <c r="E178" s="58"/>
      <c r="F178" s="58"/>
      <c r="G178" s="58"/>
      <c r="H178" s="58"/>
      <c r="I178" s="59"/>
      <c r="J178" s="60"/>
      <c r="K178" s="57">
        <f t="shared" ca="1" si="17"/>
        <v>167800</v>
      </c>
      <c r="P178" s="188" t="e">
        <f t="shared" si="16"/>
        <v>#N/A</v>
      </c>
      <c r="Q178" s="191" t="e">
        <f t="shared" si="14"/>
        <v>#N/A</v>
      </c>
      <c r="R178" s="191" t="e">
        <f t="shared" si="15"/>
        <v>#N/A</v>
      </c>
      <c r="S178" s="191" t="e">
        <f t="shared" si="18"/>
        <v>#N/A</v>
      </c>
      <c r="T178" s="192" t="e">
        <f>VLOOKUP(D178,'PC Receitas'!$N$4:$O$14,2,FALSE)</f>
        <v>#N/A</v>
      </c>
    </row>
    <row r="179" spans="3:20" ht="19.5" customHeight="1" thickTop="1" thickBot="1" x14ac:dyDescent="0.25">
      <c r="C179" s="58"/>
      <c r="D179" s="58"/>
      <c r="E179" s="58"/>
      <c r="F179" s="58"/>
      <c r="G179" s="58"/>
      <c r="H179" s="58"/>
      <c r="I179" s="59"/>
      <c r="J179" s="60"/>
      <c r="K179" s="57">
        <f t="shared" ca="1" si="17"/>
        <v>167800</v>
      </c>
      <c r="P179" s="188" t="e">
        <f t="shared" si="16"/>
        <v>#N/A</v>
      </c>
      <c r="Q179" s="191" t="e">
        <f t="shared" si="14"/>
        <v>#N/A</v>
      </c>
      <c r="R179" s="191" t="e">
        <f t="shared" si="15"/>
        <v>#N/A</v>
      </c>
      <c r="S179" s="191" t="e">
        <f t="shared" si="18"/>
        <v>#N/A</v>
      </c>
      <c r="T179" s="192" t="e">
        <f>VLOOKUP(D179,'PC Receitas'!$N$4:$O$14,2,FALSE)</f>
        <v>#N/A</v>
      </c>
    </row>
    <row r="180" spans="3:20" ht="19.5" customHeight="1" thickTop="1" thickBot="1" x14ac:dyDescent="0.25">
      <c r="C180" s="58"/>
      <c r="D180" s="58"/>
      <c r="E180" s="58"/>
      <c r="F180" s="58"/>
      <c r="G180" s="58"/>
      <c r="H180" s="58"/>
      <c r="I180" s="59"/>
      <c r="J180" s="60"/>
      <c r="K180" s="57">
        <f t="shared" ca="1" si="17"/>
        <v>167800</v>
      </c>
      <c r="P180" s="188" t="e">
        <f t="shared" si="16"/>
        <v>#N/A</v>
      </c>
      <c r="Q180" s="191" t="e">
        <f t="shared" si="14"/>
        <v>#N/A</v>
      </c>
      <c r="R180" s="191" t="e">
        <f t="shared" si="15"/>
        <v>#N/A</v>
      </c>
      <c r="S180" s="191" t="e">
        <f t="shared" si="18"/>
        <v>#N/A</v>
      </c>
      <c r="T180" s="192" t="e">
        <f>VLOOKUP(D180,'PC Receitas'!$N$4:$O$14,2,FALSE)</f>
        <v>#N/A</v>
      </c>
    </row>
    <row r="181" spans="3:20" ht="19.5" customHeight="1" thickTop="1" thickBot="1" x14ac:dyDescent="0.25">
      <c r="C181" s="58"/>
      <c r="D181" s="58"/>
      <c r="E181" s="58"/>
      <c r="F181" s="58"/>
      <c r="G181" s="58"/>
      <c r="H181" s="58"/>
      <c r="I181" s="59"/>
      <c r="J181" s="60"/>
      <c r="K181" s="57">
        <f t="shared" ca="1" si="17"/>
        <v>167800</v>
      </c>
      <c r="P181" s="188" t="e">
        <f t="shared" si="16"/>
        <v>#N/A</v>
      </c>
      <c r="Q181" s="191" t="e">
        <f t="shared" si="14"/>
        <v>#N/A</v>
      </c>
      <c r="R181" s="191" t="e">
        <f t="shared" si="15"/>
        <v>#N/A</v>
      </c>
      <c r="S181" s="191" t="e">
        <f t="shared" si="18"/>
        <v>#N/A</v>
      </c>
      <c r="T181" s="192" t="e">
        <f>VLOOKUP(D181,'PC Receitas'!$N$4:$O$14,2,FALSE)</f>
        <v>#N/A</v>
      </c>
    </row>
    <row r="182" spans="3:20" ht="19.5" customHeight="1" thickTop="1" thickBot="1" x14ac:dyDescent="0.25">
      <c r="C182" s="58"/>
      <c r="D182" s="58"/>
      <c r="E182" s="58"/>
      <c r="F182" s="58"/>
      <c r="G182" s="58"/>
      <c r="H182" s="58"/>
      <c r="I182" s="59"/>
      <c r="J182" s="60"/>
      <c r="K182" s="57">
        <f t="shared" ca="1" si="17"/>
        <v>167800</v>
      </c>
      <c r="P182" s="188" t="e">
        <f t="shared" si="16"/>
        <v>#N/A</v>
      </c>
      <c r="Q182" s="191" t="e">
        <f t="shared" si="14"/>
        <v>#N/A</v>
      </c>
      <c r="R182" s="191" t="e">
        <f t="shared" si="15"/>
        <v>#N/A</v>
      </c>
      <c r="S182" s="191" t="e">
        <f t="shared" si="18"/>
        <v>#N/A</v>
      </c>
      <c r="T182" s="192" t="e">
        <f>VLOOKUP(D182,'PC Receitas'!$N$4:$O$14,2,FALSE)</f>
        <v>#N/A</v>
      </c>
    </row>
    <row r="183" spans="3:20" ht="19.5" customHeight="1" thickTop="1" thickBot="1" x14ac:dyDescent="0.25">
      <c r="C183" s="58"/>
      <c r="D183" s="58"/>
      <c r="E183" s="58"/>
      <c r="F183" s="58"/>
      <c r="G183" s="58"/>
      <c r="H183" s="58"/>
      <c r="I183" s="59"/>
      <c r="J183" s="60"/>
      <c r="K183" s="57">
        <f t="shared" ca="1" si="17"/>
        <v>167800</v>
      </c>
      <c r="P183" s="188" t="e">
        <f t="shared" si="16"/>
        <v>#N/A</v>
      </c>
      <c r="Q183" s="191" t="e">
        <f t="shared" si="14"/>
        <v>#N/A</v>
      </c>
      <c r="R183" s="191" t="e">
        <f t="shared" si="15"/>
        <v>#N/A</v>
      </c>
      <c r="S183" s="191" t="e">
        <f t="shared" si="18"/>
        <v>#N/A</v>
      </c>
      <c r="T183" s="192" t="e">
        <f>VLOOKUP(D183,'PC Receitas'!$N$4:$O$14,2,FALSE)</f>
        <v>#N/A</v>
      </c>
    </row>
    <row r="184" spans="3:20" ht="19.5" customHeight="1" thickTop="1" thickBot="1" x14ac:dyDescent="0.25">
      <c r="C184" s="58"/>
      <c r="D184" s="58"/>
      <c r="E184" s="58"/>
      <c r="F184" s="58"/>
      <c r="G184" s="58"/>
      <c r="H184" s="58"/>
      <c r="I184" s="59"/>
      <c r="J184" s="60"/>
      <c r="K184" s="57">
        <f t="shared" ca="1" si="17"/>
        <v>167800</v>
      </c>
      <c r="P184" s="188" t="e">
        <f t="shared" si="16"/>
        <v>#N/A</v>
      </c>
      <c r="Q184" s="191" t="e">
        <f t="shared" si="14"/>
        <v>#N/A</v>
      </c>
      <c r="R184" s="191" t="e">
        <f t="shared" si="15"/>
        <v>#N/A</v>
      </c>
      <c r="S184" s="191" t="e">
        <f t="shared" si="18"/>
        <v>#N/A</v>
      </c>
      <c r="T184" s="192" t="e">
        <f>VLOOKUP(D184,'PC Receitas'!$N$4:$O$14,2,FALSE)</f>
        <v>#N/A</v>
      </c>
    </row>
    <row r="185" spans="3:20" ht="19.5" customHeight="1" thickTop="1" thickBot="1" x14ac:dyDescent="0.25">
      <c r="C185" s="58"/>
      <c r="D185" s="58"/>
      <c r="E185" s="58"/>
      <c r="F185" s="58"/>
      <c r="G185" s="58"/>
      <c r="H185" s="58"/>
      <c r="I185" s="59"/>
      <c r="J185" s="60"/>
      <c r="K185" s="57">
        <f t="shared" ca="1" si="17"/>
        <v>167800</v>
      </c>
      <c r="P185" s="188" t="e">
        <f t="shared" si="16"/>
        <v>#N/A</v>
      </c>
      <c r="Q185" s="191" t="e">
        <f t="shared" si="14"/>
        <v>#N/A</v>
      </c>
      <c r="R185" s="191" t="e">
        <f t="shared" si="15"/>
        <v>#N/A</v>
      </c>
      <c r="S185" s="191" t="e">
        <f t="shared" si="18"/>
        <v>#N/A</v>
      </c>
      <c r="T185" s="192" t="e">
        <f>VLOOKUP(D185,'PC Receitas'!$N$4:$O$14,2,FALSE)</f>
        <v>#N/A</v>
      </c>
    </row>
    <row r="186" spans="3:20" ht="19.5" customHeight="1" thickTop="1" thickBot="1" x14ac:dyDescent="0.25">
      <c r="C186" s="58"/>
      <c r="D186" s="58"/>
      <c r="E186" s="58"/>
      <c r="F186" s="58"/>
      <c r="G186" s="58"/>
      <c r="H186" s="58"/>
      <c r="I186" s="59"/>
      <c r="J186" s="60"/>
      <c r="K186" s="57">
        <f t="shared" ca="1" si="17"/>
        <v>167800</v>
      </c>
      <c r="P186" s="188" t="e">
        <f t="shared" si="16"/>
        <v>#N/A</v>
      </c>
      <c r="Q186" s="191" t="e">
        <f t="shared" si="14"/>
        <v>#N/A</v>
      </c>
      <c r="R186" s="191" t="e">
        <f t="shared" si="15"/>
        <v>#N/A</v>
      </c>
      <c r="S186" s="191" t="e">
        <f t="shared" si="18"/>
        <v>#N/A</v>
      </c>
      <c r="T186" s="192" t="e">
        <f>VLOOKUP(D186,'PC Receitas'!$N$4:$O$14,2,FALSE)</f>
        <v>#N/A</v>
      </c>
    </row>
    <row r="187" spans="3:20" ht="19.5" customHeight="1" thickTop="1" thickBot="1" x14ac:dyDescent="0.25">
      <c r="C187" s="58"/>
      <c r="D187" s="58"/>
      <c r="E187" s="58"/>
      <c r="F187" s="58"/>
      <c r="G187" s="58"/>
      <c r="H187" s="58"/>
      <c r="I187" s="59"/>
      <c r="J187" s="60"/>
      <c r="K187" s="57">
        <f t="shared" ca="1" si="17"/>
        <v>167800</v>
      </c>
      <c r="P187" s="188" t="e">
        <f t="shared" si="16"/>
        <v>#N/A</v>
      </c>
      <c r="Q187" s="191" t="e">
        <f t="shared" si="14"/>
        <v>#N/A</v>
      </c>
      <c r="R187" s="191" t="e">
        <f t="shared" si="15"/>
        <v>#N/A</v>
      </c>
      <c r="S187" s="191" t="e">
        <f t="shared" si="18"/>
        <v>#N/A</v>
      </c>
      <c r="T187" s="192" t="e">
        <f>VLOOKUP(D187,'PC Receitas'!$N$4:$O$14,2,FALSE)</f>
        <v>#N/A</v>
      </c>
    </row>
    <row r="188" spans="3:20" ht="19.5" customHeight="1" thickTop="1" thickBot="1" x14ac:dyDescent="0.25">
      <c r="C188" s="58"/>
      <c r="D188" s="58"/>
      <c r="E188" s="58"/>
      <c r="F188" s="58"/>
      <c r="G188" s="58"/>
      <c r="H188" s="58"/>
      <c r="I188" s="59"/>
      <c r="J188" s="60"/>
      <c r="K188" s="57">
        <f t="shared" ca="1" si="17"/>
        <v>167800</v>
      </c>
      <c r="P188" s="188" t="e">
        <f t="shared" si="16"/>
        <v>#N/A</v>
      </c>
      <c r="Q188" s="191" t="e">
        <f t="shared" si="14"/>
        <v>#N/A</v>
      </c>
      <c r="R188" s="191" t="e">
        <f t="shared" si="15"/>
        <v>#N/A</v>
      </c>
      <c r="S188" s="191" t="e">
        <f t="shared" si="18"/>
        <v>#N/A</v>
      </c>
      <c r="T188" s="192" t="e">
        <f>VLOOKUP(D188,'PC Receitas'!$N$4:$O$14,2,FALSE)</f>
        <v>#N/A</v>
      </c>
    </row>
    <row r="189" spans="3:20" ht="19.5" customHeight="1" thickTop="1" thickBot="1" x14ac:dyDescent="0.25">
      <c r="C189" s="58"/>
      <c r="D189" s="58"/>
      <c r="E189" s="58"/>
      <c r="F189" s="58"/>
      <c r="G189" s="58"/>
      <c r="H189" s="58"/>
      <c r="I189" s="59"/>
      <c r="J189" s="60"/>
      <c r="K189" s="57">
        <f t="shared" ca="1" si="17"/>
        <v>167800</v>
      </c>
      <c r="P189" s="188" t="e">
        <f t="shared" si="16"/>
        <v>#N/A</v>
      </c>
      <c r="Q189" s="191" t="e">
        <f t="shared" si="14"/>
        <v>#N/A</v>
      </c>
      <c r="R189" s="191" t="e">
        <f t="shared" si="15"/>
        <v>#N/A</v>
      </c>
      <c r="S189" s="191" t="e">
        <f t="shared" si="18"/>
        <v>#N/A</v>
      </c>
      <c r="T189" s="192" t="e">
        <f>VLOOKUP(D189,'PC Receitas'!$N$4:$O$14,2,FALSE)</f>
        <v>#N/A</v>
      </c>
    </row>
    <row r="190" spans="3:20" ht="19.5" customHeight="1" thickTop="1" thickBot="1" x14ac:dyDescent="0.25">
      <c r="C190" s="58"/>
      <c r="D190" s="58"/>
      <c r="E190" s="58"/>
      <c r="F190" s="58"/>
      <c r="G190" s="58"/>
      <c r="H190" s="58"/>
      <c r="I190" s="59"/>
      <c r="J190" s="60"/>
      <c r="K190" s="57">
        <f t="shared" ca="1" si="17"/>
        <v>167800</v>
      </c>
      <c r="P190" s="188" t="e">
        <f t="shared" si="16"/>
        <v>#N/A</v>
      </c>
      <c r="Q190" s="191" t="e">
        <f t="shared" si="14"/>
        <v>#N/A</v>
      </c>
      <c r="R190" s="191" t="e">
        <f t="shared" si="15"/>
        <v>#N/A</v>
      </c>
      <c r="S190" s="191" t="e">
        <f t="shared" si="18"/>
        <v>#N/A</v>
      </c>
      <c r="T190" s="192" t="e">
        <f>VLOOKUP(D190,'PC Receitas'!$N$4:$O$14,2,FALSE)</f>
        <v>#N/A</v>
      </c>
    </row>
    <row r="191" spans="3:20" ht="19.5" customHeight="1" thickTop="1" thickBot="1" x14ac:dyDescent="0.25">
      <c r="C191" s="58"/>
      <c r="D191" s="58"/>
      <c r="E191" s="58"/>
      <c r="F191" s="58"/>
      <c r="G191" s="58"/>
      <c r="H191" s="58"/>
      <c r="I191" s="59"/>
      <c r="J191" s="60"/>
      <c r="K191" s="57">
        <f t="shared" ca="1" si="17"/>
        <v>167800</v>
      </c>
      <c r="P191" s="188" t="e">
        <f t="shared" si="16"/>
        <v>#N/A</v>
      </c>
      <c r="Q191" s="191" t="e">
        <f t="shared" si="14"/>
        <v>#N/A</v>
      </c>
      <c r="R191" s="191" t="e">
        <f t="shared" si="15"/>
        <v>#N/A</v>
      </c>
      <c r="S191" s="191" t="e">
        <f t="shared" si="18"/>
        <v>#N/A</v>
      </c>
      <c r="T191" s="192" t="e">
        <f>VLOOKUP(D191,'PC Receitas'!$N$4:$O$14,2,FALSE)</f>
        <v>#N/A</v>
      </c>
    </row>
    <row r="192" spans="3:20" ht="19.5" customHeight="1" thickTop="1" thickBot="1" x14ac:dyDescent="0.25">
      <c r="C192" s="58"/>
      <c r="D192" s="58"/>
      <c r="E192" s="58"/>
      <c r="F192" s="58"/>
      <c r="G192" s="58"/>
      <c r="H192" s="58"/>
      <c r="I192" s="59"/>
      <c r="J192" s="60"/>
      <c r="K192" s="57">
        <f t="shared" ca="1" si="17"/>
        <v>167800</v>
      </c>
      <c r="P192" s="188" t="e">
        <f t="shared" si="16"/>
        <v>#N/A</v>
      </c>
      <c r="Q192" s="191" t="e">
        <f t="shared" si="14"/>
        <v>#N/A</v>
      </c>
      <c r="R192" s="191" t="e">
        <f t="shared" si="15"/>
        <v>#N/A</v>
      </c>
      <c r="S192" s="191" t="e">
        <f t="shared" si="18"/>
        <v>#N/A</v>
      </c>
      <c r="T192" s="192" t="e">
        <f>VLOOKUP(D192,'PC Receitas'!$N$4:$O$14,2,FALSE)</f>
        <v>#N/A</v>
      </c>
    </row>
    <row r="193" spans="3:20" ht="19.5" customHeight="1" thickTop="1" thickBot="1" x14ac:dyDescent="0.25">
      <c r="C193" s="58"/>
      <c r="D193" s="58"/>
      <c r="E193" s="58"/>
      <c r="F193" s="58"/>
      <c r="G193" s="58"/>
      <c r="H193" s="58"/>
      <c r="I193" s="59"/>
      <c r="J193" s="60"/>
      <c r="K193" s="57">
        <f t="shared" ca="1" si="17"/>
        <v>167800</v>
      </c>
      <c r="P193" s="188" t="e">
        <f t="shared" si="16"/>
        <v>#N/A</v>
      </c>
      <c r="Q193" s="191" t="e">
        <f t="shared" si="14"/>
        <v>#N/A</v>
      </c>
      <c r="R193" s="191" t="e">
        <f t="shared" si="15"/>
        <v>#N/A</v>
      </c>
      <c r="S193" s="191" t="e">
        <f t="shared" si="18"/>
        <v>#N/A</v>
      </c>
      <c r="T193" s="192" t="e">
        <f>VLOOKUP(D193,'PC Receitas'!$N$4:$O$14,2,FALSE)</f>
        <v>#N/A</v>
      </c>
    </row>
    <row r="194" spans="3:20" ht="19.5" customHeight="1" thickTop="1" thickBot="1" x14ac:dyDescent="0.25">
      <c r="C194" s="58"/>
      <c r="D194" s="58"/>
      <c r="E194" s="58"/>
      <c r="F194" s="58"/>
      <c r="G194" s="58"/>
      <c r="H194" s="58"/>
      <c r="I194" s="59"/>
      <c r="J194" s="60"/>
      <c r="K194" s="57">
        <f t="shared" ca="1" si="17"/>
        <v>167800</v>
      </c>
      <c r="P194" s="188" t="e">
        <f t="shared" si="16"/>
        <v>#N/A</v>
      </c>
      <c r="Q194" s="191" t="e">
        <f t="shared" si="14"/>
        <v>#N/A</v>
      </c>
      <c r="R194" s="191" t="e">
        <f t="shared" si="15"/>
        <v>#N/A</v>
      </c>
      <c r="S194" s="191" t="e">
        <f t="shared" si="18"/>
        <v>#N/A</v>
      </c>
      <c r="T194" s="192" t="e">
        <f>VLOOKUP(D194,'PC Receitas'!$N$4:$O$14,2,FALSE)</f>
        <v>#N/A</v>
      </c>
    </row>
    <row r="195" spans="3:20" ht="19.5" customHeight="1" thickTop="1" thickBot="1" x14ac:dyDescent="0.25">
      <c r="C195" s="58"/>
      <c r="D195" s="58"/>
      <c r="E195" s="58"/>
      <c r="F195" s="58"/>
      <c r="G195" s="58"/>
      <c r="H195" s="58"/>
      <c r="I195" s="59"/>
      <c r="J195" s="60"/>
      <c r="K195" s="57">
        <f t="shared" ca="1" si="17"/>
        <v>167800</v>
      </c>
      <c r="P195" s="188" t="e">
        <f t="shared" si="16"/>
        <v>#N/A</v>
      </c>
      <c r="Q195" s="191" t="e">
        <f t="shared" si="14"/>
        <v>#N/A</v>
      </c>
      <c r="R195" s="191" t="e">
        <f t="shared" si="15"/>
        <v>#N/A</v>
      </c>
      <c r="S195" s="191" t="e">
        <f t="shared" si="18"/>
        <v>#N/A</v>
      </c>
      <c r="T195" s="192" t="e">
        <f>VLOOKUP(D195,'PC Receitas'!$N$4:$O$14,2,FALSE)</f>
        <v>#N/A</v>
      </c>
    </row>
    <row r="196" spans="3:20" ht="19.5" customHeight="1" thickTop="1" thickBot="1" x14ac:dyDescent="0.25">
      <c r="C196" s="58"/>
      <c r="D196" s="58"/>
      <c r="E196" s="58"/>
      <c r="F196" s="58"/>
      <c r="G196" s="58"/>
      <c r="H196" s="58"/>
      <c r="I196" s="59"/>
      <c r="J196" s="60"/>
      <c r="K196" s="57">
        <f t="shared" ca="1" si="17"/>
        <v>167800</v>
      </c>
      <c r="P196" s="188" t="e">
        <f t="shared" si="16"/>
        <v>#N/A</v>
      </c>
      <c r="Q196" s="191" t="e">
        <f t="shared" si="14"/>
        <v>#N/A</v>
      </c>
      <c r="R196" s="191" t="e">
        <f t="shared" si="15"/>
        <v>#N/A</v>
      </c>
      <c r="S196" s="191" t="e">
        <f t="shared" si="18"/>
        <v>#N/A</v>
      </c>
      <c r="T196" s="192" t="e">
        <f>VLOOKUP(D196,'PC Receitas'!$N$4:$O$14,2,FALSE)</f>
        <v>#N/A</v>
      </c>
    </row>
    <row r="197" spans="3:20" ht="19.5" customHeight="1" thickTop="1" thickBot="1" x14ac:dyDescent="0.25">
      <c r="C197" s="58"/>
      <c r="D197" s="58"/>
      <c r="E197" s="58"/>
      <c r="F197" s="58"/>
      <c r="G197" s="58"/>
      <c r="H197" s="58"/>
      <c r="I197" s="59"/>
      <c r="J197" s="60"/>
      <c r="K197" s="57">
        <f t="shared" ca="1" si="17"/>
        <v>167800</v>
      </c>
      <c r="P197" s="188" t="e">
        <f t="shared" si="16"/>
        <v>#N/A</v>
      </c>
      <c r="Q197" s="191" t="e">
        <f t="shared" si="14"/>
        <v>#N/A</v>
      </c>
      <c r="R197" s="191" t="e">
        <f t="shared" si="15"/>
        <v>#N/A</v>
      </c>
      <c r="S197" s="191" t="e">
        <f t="shared" si="18"/>
        <v>#N/A</v>
      </c>
      <c r="T197" s="192" t="e">
        <f>VLOOKUP(D197,'PC Receitas'!$N$4:$O$14,2,FALSE)</f>
        <v>#N/A</v>
      </c>
    </row>
    <row r="198" spans="3:20" ht="19.5" customHeight="1" thickTop="1" thickBot="1" x14ac:dyDescent="0.25">
      <c r="C198" s="58"/>
      <c r="D198" s="58"/>
      <c r="E198" s="58"/>
      <c r="F198" s="58"/>
      <c r="G198" s="58"/>
      <c r="H198" s="58"/>
      <c r="I198" s="59"/>
      <c r="J198" s="60"/>
      <c r="K198" s="57">
        <f t="shared" ca="1" si="17"/>
        <v>167800</v>
      </c>
      <c r="P198" s="188" t="e">
        <f t="shared" si="16"/>
        <v>#N/A</v>
      </c>
      <c r="Q198" s="191" t="e">
        <f t="shared" ref="Q198:Q261" si="19">IF(T198="Despesas_de_Moradia","Despesa",IF(T198="Despesas_com_Alimentacao","Despesa",IF(T198="Despesas_com_Saude","Despesa","")))</f>
        <v>#N/A</v>
      </c>
      <c r="R198" s="191" t="e">
        <f t="shared" ref="R198:R261" si="20">IF(T198="Renda_Familiar","Receita",IF(T198="Receitas_com_Aplicacoes_Financeiras","Receita",IF(T198="Outras_Receitas","Receita","")))</f>
        <v>#N/A</v>
      </c>
      <c r="S198" s="191" t="e">
        <f t="shared" si="18"/>
        <v>#N/A</v>
      </c>
      <c r="T198" s="192" t="e">
        <f>VLOOKUP(D198,'PC Receitas'!$N$4:$O$14,2,FALSE)</f>
        <v>#N/A</v>
      </c>
    </row>
    <row r="199" spans="3:20" ht="19.5" customHeight="1" thickTop="1" thickBot="1" x14ac:dyDescent="0.25">
      <c r="C199" s="58"/>
      <c r="D199" s="58"/>
      <c r="E199" s="58"/>
      <c r="F199" s="58"/>
      <c r="G199" s="58"/>
      <c r="H199" s="58"/>
      <c r="I199" s="59"/>
      <c r="J199" s="60"/>
      <c r="K199" s="57">
        <f t="shared" ca="1" si="17"/>
        <v>167800</v>
      </c>
      <c r="P199" s="188" t="e">
        <f t="shared" si="16"/>
        <v>#N/A</v>
      </c>
      <c r="Q199" s="191" t="e">
        <f t="shared" si="19"/>
        <v>#N/A</v>
      </c>
      <c r="R199" s="191" t="e">
        <f t="shared" si="20"/>
        <v>#N/A</v>
      </c>
      <c r="S199" s="191" t="e">
        <f t="shared" si="18"/>
        <v>#N/A</v>
      </c>
      <c r="T199" s="192" t="e">
        <f>VLOOKUP(D199,'PC Receitas'!$N$4:$O$14,2,FALSE)</f>
        <v>#N/A</v>
      </c>
    </row>
    <row r="200" spans="3:20" ht="19.5" customHeight="1" thickTop="1" thickBot="1" x14ac:dyDescent="0.25">
      <c r="C200" s="58"/>
      <c r="D200" s="58"/>
      <c r="E200" s="58"/>
      <c r="F200" s="58"/>
      <c r="G200" s="58"/>
      <c r="H200" s="58"/>
      <c r="I200" s="59"/>
      <c r="J200" s="60"/>
      <c r="K200" s="57">
        <f t="shared" ca="1" si="17"/>
        <v>167800</v>
      </c>
      <c r="P200" s="188" t="e">
        <f t="shared" si="16"/>
        <v>#N/A</v>
      </c>
      <c r="Q200" s="191" t="e">
        <f t="shared" si="19"/>
        <v>#N/A</v>
      </c>
      <c r="R200" s="191" t="e">
        <f t="shared" si="20"/>
        <v>#N/A</v>
      </c>
      <c r="S200" s="191" t="e">
        <f t="shared" si="18"/>
        <v>#N/A</v>
      </c>
      <c r="T200" s="192" t="e">
        <f>VLOOKUP(D200,'PC Receitas'!$N$4:$O$14,2,FALSE)</f>
        <v>#N/A</v>
      </c>
    </row>
    <row r="201" spans="3:20" ht="19.5" customHeight="1" thickTop="1" thickBot="1" x14ac:dyDescent="0.25">
      <c r="C201" s="58"/>
      <c r="D201" s="58"/>
      <c r="E201" s="58"/>
      <c r="F201" s="58"/>
      <c r="G201" s="58"/>
      <c r="H201" s="58"/>
      <c r="I201" s="59"/>
      <c r="J201" s="60"/>
      <c r="K201" s="57">
        <f t="shared" ca="1" si="17"/>
        <v>167800</v>
      </c>
      <c r="P201" s="188" t="e">
        <f t="shared" si="16"/>
        <v>#N/A</v>
      </c>
      <c r="Q201" s="191" t="e">
        <f t="shared" si="19"/>
        <v>#N/A</v>
      </c>
      <c r="R201" s="191" t="e">
        <f t="shared" si="20"/>
        <v>#N/A</v>
      </c>
      <c r="S201" s="191" t="e">
        <f t="shared" si="18"/>
        <v>#N/A</v>
      </c>
      <c r="T201" s="192" t="e">
        <f>VLOOKUP(D201,'PC Receitas'!$N$4:$O$14,2,FALSE)</f>
        <v>#N/A</v>
      </c>
    </row>
    <row r="202" spans="3:20" ht="19.5" customHeight="1" thickTop="1" thickBot="1" x14ac:dyDescent="0.25">
      <c r="C202" s="58"/>
      <c r="D202" s="58"/>
      <c r="E202" s="58"/>
      <c r="F202" s="58"/>
      <c r="G202" s="58"/>
      <c r="H202" s="58"/>
      <c r="I202" s="59"/>
      <c r="J202" s="60"/>
      <c r="K202" s="57">
        <f t="shared" ca="1" si="17"/>
        <v>167800</v>
      </c>
      <c r="P202" s="188" t="e">
        <f t="shared" si="16"/>
        <v>#N/A</v>
      </c>
      <c r="Q202" s="191" t="e">
        <f t="shared" si="19"/>
        <v>#N/A</v>
      </c>
      <c r="R202" s="191" t="e">
        <f t="shared" si="20"/>
        <v>#N/A</v>
      </c>
      <c r="S202" s="191" t="e">
        <f t="shared" si="18"/>
        <v>#N/A</v>
      </c>
      <c r="T202" s="192" t="e">
        <f>VLOOKUP(D202,'PC Receitas'!$N$4:$O$14,2,FALSE)</f>
        <v>#N/A</v>
      </c>
    </row>
    <row r="203" spans="3:20" ht="19.5" customHeight="1" thickTop="1" thickBot="1" x14ac:dyDescent="0.25">
      <c r="C203" s="58"/>
      <c r="D203" s="58"/>
      <c r="E203" s="58"/>
      <c r="F203" s="58"/>
      <c r="G203" s="58"/>
      <c r="H203" s="58"/>
      <c r="I203" s="59"/>
      <c r="J203" s="60"/>
      <c r="K203" s="57">
        <f t="shared" ca="1" si="17"/>
        <v>167800</v>
      </c>
      <c r="P203" s="188" t="e">
        <f t="shared" si="16"/>
        <v>#N/A</v>
      </c>
      <c r="Q203" s="191" t="e">
        <f t="shared" si="19"/>
        <v>#N/A</v>
      </c>
      <c r="R203" s="191" t="e">
        <f t="shared" si="20"/>
        <v>#N/A</v>
      </c>
      <c r="S203" s="191" t="e">
        <f t="shared" si="18"/>
        <v>#N/A</v>
      </c>
      <c r="T203" s="192" t="e">
        <f>VLOOKUP(D203,'PC Receitas'!$N$4:$O$14,2,FALSE)</f>
        <v>#N/A</v>
      </c>
    </row>
    <row r="204" spans="3:20" ht="19.5" customHeight="1" thickTop="1" thickBot="1" x14ac:dyDescent="0.25">
      <c r="C204" s="58"/>
      <c r="D204" s="58"/>
      <c r="E204" s="58"/>
      <c r="F204" s="58"/>
      <c r="G204" s="58"/>
      <c r="H204" s="58"/>
      <c r="I204" s="59"/>
      <c r="J204" s="60"/>
      <c r="K204" s="57">
        <f t="shared" ca="1" si="17"/>
        <v>167800</v>
      </c>
      <c r="P204" s="188" t="e">
        <f t="shared" si="16"/>
        <v>#N/A</v>
      </c>
      <c r="Q204" s="191" t="e">
        <f t="shared" si="19"/>
        <v>#N/A</v>
      </c>
      <c r="R204" s="191" t="e">
        <f t="shared" si="20"/>
        <v>#N/A</v>
      </c>
      <c r="S204" s="191" t="e">
        <f t="shared" si="18"/>
        <v>#N/A</v>
      </c>
      <c r="T204" s="192" t="e">
        <f>VLOOKUP(D204,'PC Receitas'!$N$4:$O$14,2,FALSE)</f>
        <v>#N/A</v>
      </c>
    </row>
    <row r="205" spans="3:20" ht="19.5" customHeight="1" thickTop="1" thickBot="1" x14ac:dyDescent="0.25">
      <c r="C205" s="58"/>
      <c r="D205" s="58"/>
      <c r="E205" s="58"/>
      <c r="F205" s="58"/>
      <c r="G205" s="58"/>
      <c r="H205" s="58"/>
      <c r="I205" s="59"/>
      <c r="J205" s="60"/>
      <c r="K205" s="57">
        <f t="shared" ca="1" si="17"/>
        <v>167800</v>
      </c>
      <c r="P205" s="188" t="e">
        <f t="shared" si="16"/>
        <v>#N/A</v>
      </c>
      <c r="Q205" s="191" t="e">
        <f t="shared" si="19"/>
        <v>#N/A</v>
      </c>
      <c r="R205" s="191" t="e">
        <f t="shared" si="20"/>
        <v>#N/A</v>
      </c>
      <c r="S205" s="191" t="e">
        <f t="shared" si="18"/>
        <v>#N/A</v>
      </c>
      <c r="T205" s="192" t="e">
        <f>VLOOKUP(D205,'PC Receitas'!$N$4:$O$14,2,FALSE)</f>
        <v>#N/A</v>
      </c>
    </row>
    <row r="206" spans="3:20" ht="19.5" customHeight="1" thickTop="1" thickBot="1" x14ac:dyDescent="0.25">
      <c r="C206" s="58"/>
      <c r="D206" s="58"/>
      <c r="E206" s="58"/>
      <c r="F206" s="58"/>
      <c r="G206" s="58"/>
      <c r="H206" s="58"/>
      <c r="I206" s="59"/>
      <c r="J206" s="60"/>
      <c r="K206" s="57">
        <f t="shared" ca="1" si="17"/>
        <v>167800</v>
      </c>
      <c r="P206" s="188" t="e">
        <f t="shared" si="16"/>
        <v>#N/A</v>
      </c>
      <c r="Q206" s="191" t="e">
        <f t="shared" si="19"/>
        <v>#N/A</v>
      </c>
      <c r="R206" s="191" t="e">
        <f t="shared" si="20"/>
        <v>#N/A</v>
      </c>
      <c r="S206" s="191" t="e">
        <f t="shared" si="18"/>
        <v>#N/A</v>
      </c>
      <c r="T206" s="192" t="e">
        <f>VLOOKUP(D206,'PC Receitas'!$N$4:$O$14,2,FALSE)</f>
        <v>#N/A</v>
      </c>
    </row>
    <row r="207" spans="3:20" ht="19.5" customHeight="1" thickTop="1" thickBot="1" x14ac:dyDescent="0.25">
      <c r="C207" s="58"/>
      <c r="D207" s="58"/>
      <c r="E207" s="58"/>
      <c r="F207" s="58"/>
      <c r="G207" s="58"/>
      <c r="H207" s="58"/>
      <c r="I207" s="59"/>
      <c r="J207" s="60"/>
      <c r="K207" s="57">
        <f t="shared" ca="1" si="17"/>
        <v>167800</v>
      </c>
      <c r="P207" s="188" t="e">
        <f t="shared" si="16"/>
        <v>#N/A</v>
      </c>
      <c r="Q207" s="191" t="e">
        <f t="shared" si="19"/>
        <v>#N/A</v>
      </c>
      <c r="R207" s="191" t="e">
        <f t="shared" si="20"/>
        <v>#N/A</v>
      </c>
      <c r="S207" s="191" t="e">
        <f t="shared" si="18"/>
        <v>#N/A</v>
      </c>
      <c r="T207" s="192" t="e">
        <f>VLOOKUP(D207,'PC Receitas'!$N$4:$O$14,2,FALSE)</f>
        <v>#N/A</v>
      </c>
    </row>
    <row r="208" spans="3:20" ht="19.5" customHeight="1" thickTop="1" thickBot="1" x14ac:dyDescent="0.25">
      <c r="C208" s="58"/>
      <c r="D208" s="58"/>
      <c r="E208" s="58"/>
      <c r="F208" s="58"/>
      <c r="G208" s="58"/>
      <c r="H208" s="58"/>
      <c r="I208" s="59"/>
      <c r="J208" s="60"/>
      <c r="K208" s="57">
        <f t="shared" ca="1" si="17"/>
        <v>167800</v>
      </c>
      <c r="P208" s="188" t="e">
        <f t="shared" ref="P208:P271" si="21">IF(T208="Despesas_com_Transportes","Despesa",IF(T208="Despesas_com_Lazer_e_Informacao","Despesa",IF(T208="Outras_Despesas","Despesa",IF(T208="Imposto_de_Renda","Despesa",IF(T208="Investimentos_Bens","Despesa","")))))</f>
        <v>#N/A</v>
      </c>
      <c r="Q208" s="191" t="e">
        <f t="shared" si="19"/>
        <v>#N/A</v>
      </c>
      <c r="R208" s="191" t="e">
        <f t="shared" si="20"/>
        <v>#N/A</v>
      </c>
      <c r="S208" s="191" t="e">
        <f t="shared" si="18"/>
        <v>#N/A</v>
      </c>
      <c r="T208" s="192" t="e">
        <f>VLOOKUP(D208,'PC Receitas'!$N$4:$O$14,2,FALSE)</f>
        <v>#N/A</v>
      </c>
    </row>
    <row r="209" spans="3:20" ht="19.5" customHeight="1" thickTop="1" thickBot="1" x14ac:dyDescent="0.25">
      <c r="C209" s="58"/>
      <c r="D209" s="58"/>
      <c r="E209" s="58"/>
      <c r="F209" s="58"/>
      <c r="G209" s="58"/>
      <c r="H209" s="58"/>
      <c r="I209" s="59"/>
      <c r="J209" s="60"/>
      <c r="K209" s="57">
        <f t="shared" ca="1" si="17"/>
        <v>167800</v>
      </c>
      <c r="P209" s="188" t="e">
        <f t="shared" si="21"/>
        <v>#N/A</v>
      </c>
      <c r="Q209" s="191" t="e">
        <f t="shared" si="19"/>
        <v>#N/A</v>
      </c>
      <c r="R209" s="191" t="e">
        <f t="shared" si="20"/>
        <v>#N/A</v>
      </c>
      <c r="S209" s="191" t="e">
        <f t="shared" si="18"/>
        <v>#N/A</v>
      </c>
      <c r="T209" s="192" t="e">
        <f>VLOOKUP(D209,'PC Receitas'!$N$4:$O$14,2,FALSE)</f>
        <v>#N/A</v>
      </c>
    </row>
    <row r="210" spans="3:20" ht="19.5" customHeight="1" thickTop="1" thickBot="1" x14ac:dyDescent="0.25">
      <c r="C210" s="58"/>
      <c r="D210" s="58"/>
      <c r="E210" s="58"/>
      <c r="F210" s="58"/>
      <c r="G210" s="58"/>
      <c r="H210" s="58"/>
      <c r="I210" s="59"/>
      <c r="J210" s="60"/>
      <c r="K210" s="57">
        <f t="shared" ca="1" si="17"/>
        <v>167800</v>
      </c>
      <c r="P210" s="188" t="e">
        <f t="shared" si="21"/>
        <v>#N/A</v>
      </c>
      <c r="Q210" s="191" t="e">
        <f t="shared" si="19"/>
        <v>#N/A</v>
      </c>
      <c r="R210" s="191" t="e">
        <f t="shared" si="20"/>
        <v>#N/A</v>
      </c>
      <c r="S210" s="191" t="e">
        <f t="shared" si="18"/>
        <v>#N/A</v>
      </c>
      <c r="T210" s="192"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167800</v>
      </c>
      <c r="P211" s="188" t="e">
        <f t="shared" si="21"/>
        <v>#N/A</v>
      </c>
      <c r="Q211" s="191" t="e">
        <f t="shared" si="19"/>
        <v>#N/A</v>
      </c>
      <c r="R211" s="191" t="e">
        <f t="shared" si="20"/>
        <v>#N/A</v>
      </c>
      <c r="S211" s="191" t="e">
        <f t="shared" si="18"/>
        <v>#N/A</v>
      </c>
      <c r="T211" s="192" t="e">
        <f>VLOOKUP(D211,'PC Receitas'!$N$4:$O$14,2,FALSE)</f>
        <v>#N/A</v>
      </c>
    </row>
    <row r="212" spans="3:20" ht="19.5" customHeight="1" thickTop="1" thickBot="1" x14ac:dyDescent="0.25">
      <c r="C212" s="58"/>
      <c r="D212" s="58"/>
      <c r="E212" s="58"/>
      <c r="F212" s="58"/>
      <c r="G212" s="58"/>
      <c r="H212" s="58"/>
      <c r="I212" s="59"/>
      <c r="J212" s="60"/>
      <c r="K212" s="57">
        <f t="shared" ca="1" si="22"/>
        <v>167800</v>
      </c>
      <c r="P212" s="188" t="e">
        <f t="shared" si="21"/>
        <v>#N/A</v>
      </c>
      <c r="Q212" s="191" t="e">
        <f t="shared" si="19"/>
        <v>#N/A</v>
      </c>
      <c r="R212" s="191" t="e">
        <f t="shared" si="20"/>
        <v>#N/A</v>
      </c>
      <c r="S212" s="191" t="e">
        <f t="shared" ref="S212:S275" si="23">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ca="1" si="22"/>
        <v>167800</v>
      </c>
      <c r="P213" s="188" t="e">
        <f t="shared" si="21"/>
        <v>#N/A</v>
      </c>
      <c r="Q213" s="191" t="e">
        <f t="shared" si="19"/>
        <v>#N/A</v>
      </c>
      <c r="R213" s="191" t="e">
        <f t="shared" si="20"/>
        <v>#N/A</v>
      </c>
      <c r="S213" s="191" t="e">
        <f t="shared" si="23"/>
        <v>#N/A</v>
      </c>
      <c r="T213" s="192" t="e">
        <f>VLOOKUP(D213,'PC Receitas'!$N$4:$O$14,2,FALSE)</f>
        <v>#N/A</v>
      </c>
    </row>
    <row r="214" spans="3:20" ht="19.5" customHeight="1" thickTop="1" thickBot="1" x14ac:dyDescent="0.25">
      <c r="C214" s="58"/>
      <c r="D214" s="58"/>
      <c r="E214" s="58"/>
      <c r="F214" s="58"/>
      <c r="G214" s="58"/>
      <c r="H214" s="58"/>
      <c r="I214" s="59"/>
      <c r="J214" s="60"/>
      <c r="K214" s="57">
        <f t="shared" ca="1" si="22"/>
        <v>167800</v>
      </c>
      <c r="P214" s="188" t="e">
        <f t="shared" si="21"/>
        <v>#N/A</v>
      </c>
      <c r="Q214" s="191" t="e">
        <f t="shared" si="19"/>
        <v>#N/A</v>
      </c>
      <c r="R214" s="191" t="e">
        <f t="shared" si="20"/>
        <v>#N/A</v>
      </c>
      <c r="S214" s="191" t="e">
        <f t="shared" si="23"/>
        <v>#N/A</v>
      </c>
      <c r="T214" s="192" t="e">
        <f>VLOOKUP(D214,'PC Receitas'!$N$4:$O$14,2,FALSE)</f>
        <v>#N/A</v>
      </c>
    </row>
    <row r="215" spans="3:20" ht="19.5" customHeight="1" thickTop="1" thickBot="1" x14ac:dyDescent="0.25">
      <c r="C215" s="58"/>
      <c r="D215" s="58"/>
      <c r="E215" s="58"/>
      <c r="F215" s="58"/>
      <c r="G215" s="58"/>
      <c r="H215" s="58"/>
      <c r="I215" s="59"/>
      <c r="J215" s="60"/>
      <c r="K215" s="57">
        <f t="shared" ca="1" si="22"/>
        <v>167800</v>
      </c>
      <c r="P215" s="188" t="e">
        <f t="shared" si="21"/>
        <v>#N/A</v>
      </c>
      <c r="Q215" s="191" t="e">
        <f t="shared" si="19"/>
        <v>#N/A</v>
      </c>
      <c r="R215" s="191" t="e">
        <f t="shared" si="20"/>
        <v>#N/A</v>
      </c>
      <c r="S215" s="191" t="e">
        <f t="shared" si="23"/>
        <v>#N/A</v>
      </c>
      <c r="T215" s="192" t="e">
        <f>VLOOKUP(D215,'PC Receitas'!$N$4:$O$14,2,FALSE)</f>
        <v>#N/A</v>
      </c>
    </row>
    <row r="216" spans="3:20" ht="19.5" customHeight="1" thickTop="1" thickBot="1" x14ac:dyDescent="0.25">
      <c r="C216" s="58"/>
      <c r="D216" s="58"/>
      <c r="E216" s="58"/>
      <c r="F216" s="58"/>
      <c r="G216" s="58"/>
      <c r="H216" s="58"/>
      <c r="I216" s="59"/>
      <c r="J216" s="60"/>
      <c r="K216" s="57">
        <f t="shared" ca="1" si="22"/>
        <v>167800</v>
      </c>
      <c r="P216" s="188" t="e">
        <f t="shared" si="21"/>
        <v>#N/A</v>
      </c>
      <c r="Q216" s="191" t="e">
        <f t="shared" si="19"/>
        <v>#N/A</v>
      </c>
      <c r="R216" s="191" t="e">
        <f t="shared" si="20"/>
        <v>#N/A</v>
      </c>
      <c r="S216" s="191" t="e">
        <f t="shared" si="23"/>
        <v>#N/A</v>
      </c>
      <c r="T216" s="192" t="e">
        <f>VLOOKUP(D216,'PC Receitas'!$N$4:$O$14,2,FALSE)</f>
        <v>#N/A</v>
      </c>
    </row>
    <row r="217" spans="3:20" ht="19.5" customHeight="1" thickTop="1" thickBot="1" x14ac:dyDescent="0.25">
      <c r="C217" s="58"/>
      <c r="D217" s="58"/>
      <c r="E217" s="58"/>
      <c r="F217" s="58"/>
      <c r="G217" s="58"/>
      <c r="H217" s="58"/>
      <c r="I217" s="59"/>
      <c r="J217" s="60"/>
      <c r="K217" s="57">
        <f t="shared" ca="1" si="22"/>
        <v>167800</v>
      </c>
      <c r="P217" s="188" t="e">
        <f t="shared" si="21"/>
        <v>#N/A</v>
      </c>
      <c r="Q217" s="191" t="e">
        <f t="shared" si="19"/>
        <v>#N/A</v>
      </c>
      <c r="R217" s="191" t="e">
        <f t="shared" si="20"/>
        <v>#N/A</v>
      </c>
      <c r="S217" s="191" t="e">
        <f t="shared" si="23"/>
        <v>#N/A</v>
      </c>
      <c r="T217" s="192" t="e">
        <f>VLOOKUP(D217,'PC Receitas'!$N$4:$O$14,2,FALSE)</f>
        <v>#N/A</v>
      </c>
    </row>
    <row r="218" spans="3:20" ht="19.5" customHeight="1" thickTop="1" thickBot="1" x14ac:dyDescent="0.25">
      <c r="C218" s="58"/>
      <c r="D218" s="58"/>
      <c r="E218" s="58"/>
      <c r="F218" s="58"/>
      <c r="G218" s="58"/>
      <c r="H218" s="58"/>
      <c r="I218" s="59"/>
      <c r="J218" s="60"/>
      <c r="K218" s="57">
        <f t="shared" ca="1" si="22"/>
        <v>167800</v>
      </c>
      <c r="P218" s="188" t="e">
        <f t="shared" si="21"/>
        <v>#N/A</v>
      </c>
      <c r="Q218" s="191" t="e">
        <f t="shared" si="19"/>
        <v>#N/A</v>
      </c>
      <c r="R218" s="191" t="e">
        <f t="shared" si="20"/>
        <v>#N/A</v>
      </c>
      <c r="S218" s="191" t="e">
        <f t="shared" si="23"/>
        <v>#N/A</v>
      </c>
      <c r="T218" s="192" t="e">
        <f>VLOOKUP(D218,'PC Receitas'!$N$4:$O$14,2,FALSE)</f>
        <v>#N/A</v>
      </c>
    </row>
    <row r="219" spans="3:20" ht="19.5" customHeight="1" thickTop="1" thickBot="1" x14ac:dyDescent="0.25">
      <c r="C219" s="58"/>
      <c r="D219" s="58"/>
      <c r="E219" s="58"/>
      <c r="F219" s="58"/>
      <c r="G219" s="58"/>
      <c r="H219" s="58"/>
      <c r="I219" s="59"/>
      <c r="J219" s="60"/>
      <c r="K219" s="57">
        <f t="shared" ca="1" si="22"/>
        <v>167800</v>
      </c>
      <c r="P219" s="188" t="e">
        <f t="shared" si="21"/>
        <v>#N/A</v>
      </c>
      <c r="Q219" s="191" t="e">
        <f t="shared" si="19"/>
        <v>#N/A</v>
      </c>
      <c r="R219" s="191" t="e">
        <f t="shared" si="20"/>
        <v>#N/A</v>
      </c>
      <c r="S219" s="191" t="e">
        <f t="shared" si="23"/>
        <v>#N/A</v>
      </c>
      <c r="T219" s="192" t="e">
        <f>VLOOKUP(D219,'PC Receitas'!$N$4:$O$14,2,FALSE)</f>
        <v>#N/A</v>
      </c>
    </row>
    <row r="220" spans="3:20" ht="19.5" customHeight="1" thickTop="1" thickBot="1" x14ac:dyDescent="0.25">
      <c r="C220" s="58"/>
      <c r="D220" s="58"/>
      <c r="E220" s="58"/>
      <c r="F220" s="58"/>
      <c r="G220" s="58"/>
      <c r="H220" s="58"/>
      <c r="I220" s="59"/>
      <c r="J220" s="60"/>
      <c r="K220" s="57">
        <f t="shared" ca="1" si="22"/>
        <v>167800</v>
      </c>
      <c r="P220" s="188" t="e">
        <f t="shared" si="21"/>
        <v>#N/A</v>
      </c>
      <c r="Q220" s="191" t="e">
        <f t="shared" si="19"/>
        <v>#N/A</v>
      </c>
      <c r="R220" s="191" t="e">
        <f t="shared" si="20"/>
        <v>#N/A</v>
      </c>
      <c r="S220" s="191" t="e">
        <f t="shared" si="23"/>
        <v>#N/A</v>
      </c>
      <c r="T220" s="192" t="e">
        <f>VLOOKUP(D220,'PC Receitas'!$N$4:$O$14,2,FALSE)</f>
        <v>#N/A</v>
      </c>
    </row>
    <row r="221" spans="3:20" ht="19.5" customHeight="1" thickTop="1" thickBot="1" x14ac:dyDescent="0.25">
      <c r="C221" s="58"/>
      <c r="D221" s="58"/>
      <c r="E221" s="58"/>
      <c r="F221" s="58"/>
      <c r="G221" s="58"/>
      <c r="H221" s="58"/>
      <c r="I221" s="59"/>
      <c r="J221" s="60"/>
      <c r="K221" s="57">
        <f t="shared" ca="1" si="22"/>
        <v>167800</v>
      </c>
      <c r="P221" s="188" t="e">
        <f t="shared" si="21"/>
        <v>#N/A</v>
      </c>
      <c r="Q221" s="191" t="e">
        <f t="shared" si="19"/>
        <v>#N/A</v>
      </c>
      <c r="R221" s="191" t="e">
        <f t="shared" si="20"/>
        <v>#N/A</v>
      </c>
      <c r="S221" s="191" t="e">
        <f t="shared" si="23"/>
        <v>#N/A</v>
      </c>
      <c r="T221" s="192" t="e">
        <f>VLOOKUP(D221,'PC Receitas'!$N$4:$O$14,2,FALSE)</f>
        <v>#N/A</v>
      </c>
    </row>
    <row r="222" spans="3:20" ht="19.5" customHeight="1" thickTop="1" thickBot="1" x14ac:dyDescent="0.25">
      <c r="C222" s="58"/>
      <c r="D222" s="58"/>
      <c r="E222" s="58"/>
      <c r="F222" s="58"/>
      <c r="G222" s="58"/>
      <c r="H222" s="58"/>
      <c r="I222" s="59"/>
      <c r="J222" s="60"/>
      <c r="K222" s="57">
        <f t="shared" ca="1" si="22"/>
        <v>167800</v>
      </c>
      <c r="P222" s="188" t="e">
        <f t="shared" si="21"/>
        <v>#N/A</v>
      </c>
      <c r="Q222" s="191" t="e">
        <f t="shared" si="19"/>
        <v>#N/A</v>
      </c>
      <c r="R222" s="191" t="e">
        <f t="shared" si="20"/>
        <v>#N/A</v>
      </c>
      <c r="S222" s="191" t="e">
        <f t="shared" si="23"/>
        <v>#N/A</v>
      </c>
      <c r="T222" s="192" t="e">
        <f>VLOOKUP(D222,'PC Receitas'!$N$4:$O$14,2,FALSE)</f>
        <v>#N/A</v>
      </c>
    </row>
    <row r="223" spans="3:20" ht="19.5" customHeight="1" thickTop="1" thickBot="1" x14ac:dyDescent="0.25">
      <c r="C223" s="58"/>
      <c r="D223" s="58"/>
      <c r="E223" s="58"/>
      <c r="F223" s="58"/>
      <c r="G223" s="58"/>
      <c r="H223" s="58"/>
      <c r="I223" s="59"/>
      <c r="J223" s="60"/>
      <c r="K223" s="57">
        <f t="shared" ca="1" si="22"/>
        <v>167800</v>
      </c>
      <c r="P223" s="188" t="e">
        <f t="shared" si="21"/>
        <v>#N/A</v>
      </c>
      <c r="Q223" s="191" t="e">
        <f t="shared" si="19"/>
        <v>#N/A</v>
      </c>
      <c r="R223" s="191" t="e">
        <f t="shared" si="20"/>
        <v>#N/A</v>
      </c>
      <c r="S223" s="191" t="e">
        <f t="shared" si="23"/>
        <v>#N/A</v>
      </c>
      <c r="T223" s="192" t="e">
        <f>VLOOKUP(D223,'PC Receitas'!$N$4:$O$14,2,FALSE)</f>
        <v>#N/A</v>
      </c>
    </row>
    <row r="224" spans="3:20" ht="19.5" customHeight="1" thickTop="1" thickBot="1" x14ac:dyDescent="0.25">
      <c r="C224" s="58"/>
      <c r="D224" s="58"/>
      <c r="E224" s="58"/>
      <c r="F224" s="58"/>
      <c r="G224" s="58"/>
      <c r="H224" s="58"/>
      <c r="I224" s="59"/>
      <c r="J224" s="60"/>
      <c r="K224" s="57">
        <f t="shared" ca="1" si="22"/>
        <v>167800</v>
      </c>
      <c r="P224" s="188" t="e">
        <f t="shared" si="21"/>
        <v>#N/A</v>
      </c>
      <c r="Q224" s="191" t="e">
        <f t="shared" si="19"/>
        <v>#N/A</v>
      </c>
      <c r="R224" s="191" t="e">
        <f t="shared" si="20"/>
        <v>#N/A</v>
      </c>
      <c r="S224" s="191" t="e">
        <f t="shared" si="23"/>
        <v>#N/A</v>
      </c>
      <c r="T224" s="192" t="e">
        <f>VLOOKUP(D224,'PC Receitas'!$N$4:$O$14,2,FALSE)</f>
        <v>#N/A</v>
      </c>
    </row>
    <row r="225" spans="3:20" ht="19.5" customHeight="1" thickTop="1" thickBot="1" x14ac:dyDescent="0.25">
      <c r="C225" s="58"/>
      <c r="D225" s="58"/>
      <c r="E225" s="58"/>
      <c r="F225" s="58"/>
      <c r="G225" s="58"/>
      <c r="H225" s="58"/>
      <c r="I225" s="59"/>
      <c r="J225" s="60"/>
      <c r="K225" s="57">
        <f t="shared" ca="1" si="22"/>
        <v>167800</v>
      </c>
      <c r="P225" s="188" t="e">
        <f t="shared" si="21"/>
        <v>#N/A</v>
      </c>
      <c r="Q225" s="191" t="e">
        <f t="shared" si="19"/>
        <v>#N/A</v>
      </c>
      <c r="R225" s="191" t="e">
        <f t="shared" si="20"/>
        <v>#N/A</v>
      </c>
      <c r="S225" s="191" t="e">
        <f t="shared" si="23"/>
        <v>#N/A</v>
      </c>
      <c r="T225" s="192" t="e">
        <f>VLOOKUP(D225,'PC Receitas'!$N$4:$O$14,2,FALSE)</f>
        <v>#N/A</v>
      </c>
    </row>
    <row r="226" spans="3:20" ht="19.5" customHeight="1" thickTop="1" thickBot="1" x14ac:dyDescent="0.25">
      <c r="C226" s="58"/>
      <c r="D226" s="58"/>
      <c r="E226" s="58"/>
      <c r="F226" s="58"/>
      <c r="G226" s="58"/>
      <c r="H226" s="58"/>
      <c r="I226" s="59"/>
      <c r="J226" s="60"/>
      <c r="K226" s="57">
        <f t="shared" ca="1" si="22"/>
        <v>167800</v>
      </c>
      <c r="P226" s="188" t="e">
        <f t="shared" si="21"/>
        <v>#N/A</v>
      </c>
      <c r="Q226" s="191" t="e">
        <f t="shared" si="19"/>
        <v>#N/A</v>
      </c>
      <c r="R226" s="191" t="e">
        <f t="shared" si="20"/>
        <v>#N/A</v>
      </c>
      <c r="S226" s="191" t="e">
        <f t="shared" si="23"/>
        <v>#N/A</v>
      </c>
      <c r="T226" s="192" t="e">
        <f>VLOOKUP(D226,'PC Receitas'!$N$4:$O$14,2,FALSE)</f>
        <v>#N/A</v>
      </c>
    </row>
    <row r="227" spans="3:20" ht="19.5" customHeight="1" thickTop="1" thickBot="1" x14ac:dyDescent="0.25">
      <c r="C227" s="58"/>
      <c r="D227" s="58"/>
      <c r="E227" s="58"/>
      <c r="F227" s="58"/>
      <c r="G227" s="58"/>
      <c r="H227" s="58"/>
      <c r="I227" s="59"/>
      <c r="J227" s="60"/>
      <c r="K227" s="57">
        <f t="shared" ca="1" si="22"/>
        <v>167800</v>
      </c>
      <c r="P227" s="188" t="e">
        <f t="shared" si="21"/>
        <v>#N/A</v>
      </c>
      <c r="Q227" s="191" t="e">
        <f t="shared" si="19"/>
        <v>#N/A</v>
      </c>
      <c r="R227" s="191" t="e">
        <f t="shared" si="20"/>
        <v>#N/A</v>
      </c>
      <c r="S227" s="191" t="e">
        <f t="shared" si="23"/>
        <v>#N/A</v>
      </c>
      <c r="T227" s="192" t="e">
        <f>VLOOKUP(D227,'PC Receitas'!$N$4:$O$14,2,FALSE)</f>
        <v>#N/A</v>
      </c>
    </row>
    <row r="228" spans="3:20" ht="19.5" customHeight="1" thickTop="1" thickBot="1" x14ac:dyDescent="0.25">
      <c r="C228" s="58"/>
      <c r="D228" s="58"/>
      <c r="E228" s="58"/>
      <c r="F228" s="58"/>
      <c r="G228" s="58"/>
      <c r="H228" s="58"/>
      <c r="I228" s="59"/>
      <c r="J228" s="60"/>
      <c r="K228" s="57">
        <f t="shared" ca="1" si="22"/>
        <v>167800</v>
      </c>
      <c r="P228" s="188" t="e">
        <f t="shared" si="21"/>
        <v>#N/A</v>
      </c>
      <c r="Q228" s="191" t="e">
        <f t="shared" si="19"/>
        <v>#N/A</v>
      </c>
      <c r="R228" s="191" t="e">
        <f t="shared" si="20"/>
        <v>#N/A</v>
      </c>
      <c r="S228" s="191" t="e">
        <f t="shared" si="23"/>
        <v>#N/A</v>
      </c>
      <c r="T228" s="192" t="e">
        <f>VLOOKUP(D228,'PC Receitas'!$N$4:$O$14,2,FALSE)</f>
        <v>#N/A</v>
      </c>
    </row>
    <row r="229" spans="3:20" ht="19.5" customHeight="1" thickTop="1" thickBot="1" x14ac:dyDescent="0.25">
      <c r="C229" s="58"/>
      <c r="D229" s="58"/>
      <c r="E229" s="58"/>
      <c r="F229" s="58"/>
      <c r="G229" s="58"/>
      <c r="H229" s="58"/>
      <c r="I229" s="59"/>
      <c r="J229" s="60"/>
      <c r="K229" s="57">
        <f t="shared" ca="1" si="22"/>
        <v>167800</v>
      </c>
      <c r="P229" s="188" t="e">
        <f t="shared" si="21"/>
        <v>#N/A</v>
      </c>
      <c r="Q229" s="191" t="e">
        <f t="shared" si="19"/>
        <v>#N/A</v>
      </c>
      <c r="R229" s="191" t="e">
        <f t="shared" si="20"/>
        <v>#N/A</v>
      </c>
      <c r="S229" s="191" t="e">
        <f t="shared" si="23"/>
        <v>#N/A</v>
      </c>
      <c r="T229" s="192" t="e">
        <f>VLOOKUP(D229,'PC Receitas'!$N$4:$O$14,2,FALSE)</f>
        <v>#N/A</v>
      </c>
    </row>
    <row r="230" spans="3:20" ht="19.5" customHeight="1" thickTop="1" thickBot="1" x14ac:dyDescent="0.25">
      <c r="C230" s="58"/>
      <c r="D230" s="58"/>
      <c r="E230" s="58"/>
      <c r="F230" s="58"/>
      <c r="G230" s="58"/>
      <c r="H230" s="58"/>
      <c r="I230" s="59"/>
      <c r="J230" s="60"/>
      <c r="K230" s="57">
        <f t="shared" ca="1" si="22"/>
        <v>167800</v>
      </c>
      <c r="P230" s="188" t="e">
        <f t="shared" si="21"/>
        <v>#N/A</v>
      </c>
      <c r="Q230" s="191" t="e">
        <f t="shared" si="19"/>
        <v>#N/A</v>
      </c>
      <c r="R230" s="191" t="e">
        <f t="shared" si="20"/>
        <v>#N/A</v>
      </c>
      <c r="S230" s="191" t="e">
        <f t="shared" si="23"/>
        <v>#N/A</v>
      </c>
      <c r="T230" s="192" t="e">
        <f>VLOOKUP(D230,'PC Receitas'!$N$4:$O$14,2,FALSE)</f>
        <v>#N/A</v>
      </c>
    </row>
    <row r="231" spans="3:20" ht="19.5" customHeight="1" thickTop="1" thickBot="1" x14ac:dyDescent="0.25">
      <c r="C231" s="58"/>
      <c r="D231" s="58"/>
      <c r="E231" s="58"/>
      <c r="F231" s="58"/>
      <c r="G231" s="58"/>
      <c r="H231" s="58"/>
      <c r="I231" s="59"/>
      <c r="J231" s="60"/>
      <c r="K231" s="57">
        <f t="shared" ca="1" si="22"/>
        <v>167800</v>
      </c>
      <c r="P231" s="188" t="e">
        <f t="shared" si="21"/>
        <v>#N/A</v>
      </c>
      <c r="Q231" s="191" t="e">
        <f t="shared" si="19"/>
        <v>#N/A</v>
      </c>
      <c r="R231" s="191" t="e">
        <f t="shared" si="20"/>
        <v>#N/A</v>
      </c>
      <c r="S231" s="191" t="e">
        <f t="shared" si="23"/>
        <v>#N/A</v>
      </c>
      <c r="T231" s="192" t="e">
        <f>VLOOKUP(D231,'PC Receitas'!$N$4:$O$14,2,FALSE)</f>
        <v>#N/A</v>
      </c>
    </row>
    <row r="232" spans="3:20" ht="19.5" customHeight="1" thickTop="1" thickBot="1" x14ac:dyDescent="0.25">
      <c r="C232" s="58"/>
      <c r="D232" s="58"/>
      <c r="E232" s="58"/>
      <c r="F232" s="58"/>
      <c r="G232" s="58"/>
      <c r="H232" s="58"/>
      <c r="I232" s="59"/>
      <c r="J232" s="60"/>
      <c r="K232" s="57">
        <f t="shared" ca="1" si="22"/>
        <v>167800</v>
      </c>
      <c r="P232" s="188" t="e">
        <f t="shared" si="21"/>
        <v>#N/A</v>
      </c>
      <c r="Q232" s="191" t="e">
        <f t="shared" si="19"/>
        <v>#N/A</v>
      </c>
      <c r="R232" s="191" t="e">
        <f t="shared" si="20"/>
        <v>#N/A</v>
      </c>
      <c r="S232" s="191" t="e">
        <f t="shared" si="23"/>
        <v>#N/A</v>
      </c>
      <c r="T232" s="192" t="e">
        <f>VLOOKUP(D232,'PC Receitas'!$N$4:$O$14,2,FALSE)</f>
        <v>#N/A</v>
      </c>
    </row>
    <row r="233" spans="3:20" ht="19.5" customHeight="1" thickTop="1" thickBot="1" x14ac:dyDescent="0.25">
      <c r="C233" s="58"/>
      <c r="D233" s="58"/>
      <c r="E233" s="58"/>
      <c r="F233" s="58"/>
      <c r="G233" s="58"/>
      <c r="H233" s="58"/>
      <c r="I233" s="59"/>
      <c r="J233" s="60"/>
      <c r="K233" s="57">
        <f t="shared" ca="1" si="22"/>
        <v>167800</v>
      </c>
      <c r="P233" s="188" t="e">
        <f t="shared" si="21"/>
        <v>#N/A</v>
      </c>
      <c r="Q233" s="191" t="e">
        <f t="shared" si="19"/>
        <v>#N/A</v>
      </c>
      <c r="R233" s="191" t="e">
        <f t="shared" si="20"/>
        <v>#N/A</v>
      </c>
      <c r="S233" s="191" t="e">
        <f t="shared" si="23"/>
        <v>#N/A</v>
      </c>
      <c r="T233" s="192" t="e">
        <f>VLOOKUP(D233,'PC Receitas'!$N$4:$O$14,2,FALSE)</f>
        <v>#N/A</v>
      </c>
    </row>
    <row r="234" spans="3:20" ht="19.5" customHeight="1" thickTop="1" thickBot="1" x14ac:dyDescent="0.25">
      <c r="C234" s="58"/>
      <c r="D234" s="58"/>
      <c r="E234" s="58"/>
      <c r="F234" s="58"/>
      <c r="G234" s="58"/>
      <c r="H234" s="58"/>
      <c r="I234" s="59"/>
      <c r="J234" s="60"/>
      <c r="K234" s="57">
        <f t="shared" ca="1" si="22"/>
        <v>167800</v>
      </c>
      <c r="P234" s="188" t="e">
        <f t="shared" si="21"/>
        <v>#N/A</v>
      </c>
      <c r="Q234" s="191" t="e">
        <f t="shared" si="19"/>
        <v>#N/A</v>
      </c>
      <c r="R234" s="191" t="e">
        <f t="shared" si="20"/>
        <v>#N/A</v>
      </c>
      <c r="S234" s="191" t="e">
        <f t="shared" si="23"/>
        <v>#N/A</v>
      </c>
      <c r="T234" s="192" t="e">
        <f>VLOOKUP(D234,'PC Receitas'!$N$4:$O$14,2,FALSE)</f>
        <v>#N/A</v>
      </c>
    </row>
    <row r="235" spans="3:20" ht="19.5" customHeight="1" thickTop="1" thickBot="1" x14ac:dyDescent="0.25">
      <c r="C235" s="58"/>
      <c r="D235" s="58"/>
      <c r="E235" s="58"/>
      <c r="F235" s="58"/>
      <c r="G235" s="58"/>
      <c r="H235" s="58"/>
      <c r="I235" s="59"/>
      <c r="J235" s="60"/>
      <c r="K235" s="57">
        <f t="shared" ca="1" si="22"/>
        <v>167800</v>
      </c>
      <c r="P235" s="188" t="e">
        <f t="shared" si="21"/>
        <v>#N/A</v>
      </c>
      <c r="Q235" s="191" t="e">
        <f t="shared" si="19"/>
        <v>#N/A</v>
      </c>
      <c r="R235" s="191" t="e">
        <f t="shared" si="20"/>
        <v>#N/A</v>
      </c>
      <c r="S235" s="191" t="e">
        <f t="shared" si="23"/>
        <v>#N/A</v>
      </c>
      <c r="T235" s="192" t="e">
        <f>VLOOKUP(D235,'PC Receitas'!$N$4:$O$14,2,FALSE)</f>
        <v>#N/A</v>
      </c>
    </row>
    <row r="236" spans="3:20" ht="19.5" customHeight="1" thickTop="1" thickBot="1" x14ac:dyDescent="0.25">
      <c r="C236" s="58"/>
      <c r="D236" s="58"/>
      <c r="E236" s="58"/>
      <c r="F236" s="58"/>
      <c r="G236" s="58"/>
      <c r="H236" s="58"/>
      <c r="I236" s="59"/>
      <c r="J236" s="60"/>
      <c r="K236" s="57">
        <f t="shared" ca="1" si="22"/>
        <v>167800</v>
      </c>
      <c r="P236" s="188" t="e">
        <f t="shared" si="21"/>
        <v>#N/A</v>
      </c>
      <c r="Q236" s="191" t="e">
        <f t="shared" si="19"/>
        <v>#N/A</v>
      </c>
      <c r="R236" s="191" t="e">
        <f t="shared" si="20"/>
        <v>#N/A</v>
      </c>
      <c r="S236" s="191" t="e">
        <f t="shared" si="23"/>
        <v>#N/A</v>
      </c>
      <c r="T236" s="192" t="e">
        <f>VLOOKUP(D236,'PC Receitas'!$N$4:$O$14,2,FALSE)</f>
        <v>#N/A</v>
      </c>
    </row>
    <row r="237" spans="3:20" ht="19.5" customHeight="1" thickTop="1" thickBot="1" x14ac:dyDescent="0.25">
      <c r="C237" s="58"/>
      <c r="D237" s="58"/>
      <c r="E237" s="58"/>
      <c r="F237" s="58"/>
      <c r="G237" s="58"/>
      <c r="H237" s="58"/>
      <c r="I237" s="59"/>
      <c r="J237" s="60"/>
      <c r="K237" s="57">
        <f t="shared" ca="1" si="22"/>
        <v>167800</v>
      </c>
      <c r="P237" s="188" t="e">
        <f t="shared" si="21"/>
        <v>#N/A</v>
      </c>
      <c r="Q237" s="191" t="e">
        <f t="shared" si="19"/>
        <v>#N/A</v>
      </c>
      <c r="R237" s="191" t="e">
        <f t="shared" si="20"/>
        <v>#N/A</v>
      </c>
      <c r="S237" s="191" t="e">
        <f t="shared" si="23"/>
        <v>#N/A</v>
      </c>
      <c r="T237" s="192" t="e">
        <f>VLOOKUP(D237,'PC Receitas'!$N$4:$O$14,2,FALSE)</f>
        <v>#N/A</v>
      </c>
    </row>
    <row r="238" spans="3:20" ht="19.5" customHeight="1" thickTop="1" thickBot="1" x14ac:dyDescent="0.25">
      <c r="C238" s="58"/>
      <c r="D238" s="58"/>
      <c r="E238" s="58"/>
      <c r="F238" s="58"/>
      <c r="G238" s="58"/>
      <c r="H238" s="58"/>
      <c r="I238" s="59"/>
      <c r="J238" s="60"/>
      <c r="K238" s="57">
        <f t="shared" ca="1" si="22"/>
        <v>167800</v>
      </c>
      <c r="P238" s="188" t="e">
        <f t="shared" si="21"/>
        <v>#N/A</v>
      </c>
      <c r="Q238" s="191" t="e">
        <f t="shared" si="19"/>
        <v>#N/A</v>
      </c>
      <c r="R238" s="191" t="e">
        <f t="shared" si="20"/>
        <v>#N/A</v>
      </c>
      <c r="S238" s="191" t="e">
        <f t="shared" si="23"/>
        <v>#N/A</v>
      </c>
      <c r="T238" s="192" t="e">
        <f>VLOOKUP(D238,'PC Receitas'!$N$4:$O$14,2,FALSE)</f>
        <v>#N/A</v>
      </c>
    </row>
    <row r="239" spans="3:20" ht="19.5" customHeight="1" thickTop="1" thickBot="1" x14ac:dyDescent="0.25">
      <c r="C239" s="58"/>
      <c r="D239" s="58"/>
      <c r="E239" s="58"/>
      <c r="F239" s="58"/>
      <c r="G239" s="58"/>
      <c r="H239" s="58"/>
      <c r="I239" s="59"/>
      <c r="J239" s="60"/>
      <c r="K239" s="57">
        <f t="shared" ca="1" si="22"/>
        <v>167800</v>
      </c>
      <c r="P239" s="188" t="e">
        <f t="shared" si="21"/>
        <v>#N/A</v>
      </c>
      <c r="Q239" s="191" t="e">
        <f t="shared" si="19"/>
        <v>#N/A</v>
      </c>
      <c r="R239" s="191" t="e">
        <f t="shared" si="20"/>
        <v>#N/A</v>
      </c>
      <c r="S239" s="191" t="e">
        <f t="shared" si="23"/>
        <v>#N/A</v>
      </c>
      <c r="T239" s="192" t="e">
        <f>VLOOKUP(D239,'PC Receitas'!$N$4:$O$14,2,FALSE)</f>
        <v>#N/A</v>
      </c>
    </row>
    <row r="240" spans="3:20" ht="19.5" customHeight="1" thickTop="1" thickBot="1" x14ac:dyDescent="0.25">
      <c r="C240" s="58"/>
      <c r="D240" s="58"/>
      <c r="E240" s="58"/>
      <c r="F240" s="58"/>
      <c r="G240" s="58"/>
      <c r="H240" s="58"/>
      <c r="I240" s="59"/>
      <c r="J240" s="60"/>
      <c r="K240" s="57">
        <f t="shared" ca="1" si="22"/>
        <v>167800</v>
      </c>
      <c r="P240" s="188" t="e">
        <f t="shared" si="21"/>
        <v>#N/A</v>
      </c>
      <c r="Q240" s="191" t="e">
        <f t="shared" si="19"/>
        <v>#N/A</v>
      </c>
      <c r="R240" s="191" t="e">
        <f t="shared" si="20"/>
        <v>#N/A</v>
      </c>
      <c r="S240" s="191" t="e">
        <f t="shared" si="23"/>
        <v>#N/A</v>
      </c>
      <c r="T240" s="192" t="e">
        <f>VLOOKUP(D240,'PC Receitas'!$N$4:$O$14,2,FALSE)</f>
        <v>#N/A</v>
      </c>
    </row>
    <row r="241" spans="3:20" ht="19.5" customHeight="1" thickTop="1" thickBot="1" x14ac:dyDescent="0.25">
      <c r="C241" s="58"/>
      <c r="D241" s="58"/>
      <c r="E241" s="58"/>
      <c r="F241" s="58"/>
      <c r="G241" s="58"/>
      <c r="H241" s="58"/>
      <c r="I241" s="59"/>
      <c r="J241" s="60"/>
      <c r="K241" s="57">
        <f t="shared" ca="1" si="22"/>
        <v>167800</v>
      </c>
      <c r="P241" s="188" t="e">
        <f t="shared" si="21"/>
        <v>#N/A</v>
      </c>
      <c r="Q241" s="191" t="e">
        <f t="shared" si="19"/>
        <v>#N/A</v>
      </c>
      <c r="R241" s="191" t="e">
        <f t="shared" si="20"/>
        <v>#N/A</v>
      </c>
      <c r="S241" s="191" t="e">
        <f t="shared" si="23"/>
        <v>#N/A</v>
      </c>
      <c r="T241" s="192" t="e">
        <f>VLOOKUP(D241,'PC Receitas'!$N$4:$O$14,2,FALSE)</f>
        <v>#N/A</v>
      </c>
    </row>
    <row r="242" spans="3:20" ht="19.5" customHeight="1" thickTop="1" thickBot="1" x14ac:dyDescent="0.25">
      <c r="C242" s="58"/>
      <c r="D242" s="58"/>
      <c r="E242" s="58"/>
      <c r="F242" s="58"/>
      <c r="G242" s="58"/>
      <c r="H242" s="58"/>
      <c r="I242" s="59"/>
      <c r="J242" s="60"/>
      <c r="K242" s="57">
        <f t="shared" ca="1" si="22"/>
        <v>167800</v>
      </c>
      <c r="P242" s="188" t="e">
        <f t="shared" si="21"/>
        <v>#N/A</v>
      </c>
      <c r="Q242" s="191" t="e">
        <f t="shared" si="19"/>
        <v>#N/A</v>
      </c>
      <c r="R242" s="191" t="e">
        <f t="shared" si="20"/>
        <v>#N/A</v>
      </c>
      <c r="S242" s="191" t="e">
        <f t="shared" si="23"/>
        <v>#N/A</v>
      </c>
      <c r="T242" s="192" t="e">
        <f>VLOOKUP(D242,'PC Receitas'!$N$4:$O$14,2,FALSE)</f>
        <v>#N/A</v>
      </c>
    </row>
    <row r="243" spans="3:20" ht="19.5" customHeight="1" thickTop="1" thickBot="1" x14ac:dyDescent="0.25">
      <c r="C243" s="58"/>
      <c r="D243" s="58"/>
      <c r="E243" s="58"/>
      <c r="F243" s="58"/>
      <c r="G243" s="58"/>
      <c r="H243" s="58"/>
      <c r="I243" s="59"/>
      <c r="J243" s="60"/>
      <c r="K243" s="57">
        <f t="shared" ca="1" si="22"/>
        <v>167800</v>
      </c>
      <c r="P243" s="188" t="e">
        <f t="shared" si="21"/>
        <v>#N/A</v>
      </c>
      <c r="Q243" s="191" t="e">
        <f t="shared" si="19"/>
        <v>#N/A</v>
      </c>
      <c r="R243" s="191" t="e">
        <f t="shared" si="20"/>
        <v>#N/A</v>
      </c>
      <c r="S243" s="191" t="e">
        <f t="shared" si="23"/>
        <v>#N/A</v>
      </c>
      <c r="T243" s="192" t="e">
        <f>VLOOKUP(D243,'PC Receitas'!$N$4:$O$14,2,FALSE)</f>
        <v>#N/A</v>
      </c>
    </row>
    <row r="244" spans="3:20" ht="19.5" customHeight="1" thickTop="1" thickBot="1" x14ac:dyDescent="0.25">
      <c r="C244" s="58"/>
      <c r="D244" s="58"/>
      <c r="E244" s="58"/>
      <c r="F244" s="58"/>
      <c r="G244" s="58"/>
      <c r="H244" s="58"/>
      <c r="I244" s="59"/>
      <c r="J244" s="60"/>
      <c r="K244" s="57">
        <f t="shared" ca="1" si="22"/>
        <v>167800</v>
      </c>
      <c r="P244" s="188" t="e">
        <f t="shared" si="21"/>
        <v>#N/A</v>
      </c>
      <c r="Q244" s="191" t="e">
        <f t="shared" si="19"/>
        <v>#N/A</v>
      </c>
      <c r="R244" s="191" t="e">
        <f t="shared" si="20"/>
        <v>#N/A</v>
      </c>
      <c r="S244" s="191" t="e">
        <f t="shared" si="23"/>
        <v>#N/A</v>
      </c>
      <c r="T244" s="192" t="e">
        <f>VLOOKUP(D244,'PC Receitas'!$N$4:$O$14,2,FALSE)</f>
        <v>#N/A</v>
      </c>
    </row>
    <row r="245" spans="3:20" ht="19.5" customHeight="1" thickTop="1" thickBot="1" x14ac:dyDescent="0.25">
      <c r="C245" s="58"/>
      <c r="D245" s="58"/>
      <c r="E245" s="58"/>
      <c r="F245" s="58"/>
      <c r="G245" s="58"/>
      <c r="H245" s="58"/>
      <c r="I245" s="59"/>
      <c r="J245" s="60"/>
      <c r="K245" s="57">
        <f t="shared" ca="1" si="22"/>
        <v>167800</v>
      </c>
      <c r="P245" s="188" t="e">
        <f t="shared" si="21"/>
        <v>#N/A</v>
      </c>
      <c r="Q245" s="191" t="e">
        <f t="shared" si="19"/>
        <v>#N/A</v>
      </c>
      <c r="R245" s="191" t="e">
        <f t="shared" si="20"/>
        <v>#N/A</v>
      </c>
      <c r="S245" s="191" t="e">
        <f t="shared" si="23"/>
        <v>#N/A</v>
      </c>
      <c r="T245" s="192" t="e">
        <f>VLOOKUP(D245,'PC Receitas'!$N$4:$O$14,2,FALSE)</f>
        <v>#N/A</v>
      </c>
    </row>
    <row r="246" spans="3:20" ht="19.5" customHeight="1" thickTop="1" thickBot="1" x14ac:dyDescent="0.25">
      <c r="C246" s="58"/>
      <c r="D246" s="58"/>
      <c r="E246" s="58"/>
      <c r="F246" s="58"/>
      <c r="G246" s="58"/>
      <c r="H246" s="58"/>
      <c r="I246" s="59"/>
      <c r="J246" s="60"/>
      <c r="K246" s="57">
        <f t="shared" ca="1" si="22"/>
        <v>167800</v>
      </c>
      <c r="P246" s="188" t="e">
        <f t="shared" si="21"/>
        <v>#N/A</v>
      </c>
      <c r="Q246" s="191" t="e">
        <f t="shared" si="19"/>
        <v>#N/A</v>
      </c>
      <c r="R246" s="191" t="e">
        <f t="shared" si="20"/>
        <v>#N/A</v>
      </c>
      <c r="S246" s="191" t="e">
        <f t="shared" si="23"/>
        <v>#N/A</v>
      </c>
      <c r="T246" s="192" t="e">
        <f>VLOOKUP(D246,'PC Receitas'!$N$4:$O$14,2,FALSE)</f>
        <v>#N/A</v>
      </c>
    </row>
    <row r="247" spans="3:20" ht="19.5" customHeight="1" thickTop="1" thickBot="1" x14ac:dyDescent="0.25">
      <c r="C247" s="58"/>
      <c r="D247" s="58"/>
      <c r="E247" s="58"/>
      <c r="F247" s="58"/>
      <c r="G247" s="58"/>
      <c r="H247" s="58"/>
      <c r="I247" s="59"/>
      <c r="J247" s="60"/>
      <c r="K247" s="57">
        <f t="shared" ca="1" si="22"/>
        <v>167800</v>
      </c>
      <c r="P247" s="188" t="e">
        <f t="shared" si="21"/>
        <v>#N/A</v>
      </c>
      <c r="Q247" s="191" t="e">
        <f t="shared" si="19"/>
        <v>#N/A</v>
      </c>
      <c r="R247" s="191" t="e">
        <f t="shared" si="20"/>
        <v>#N/A</v>
      </c>
      <c r="S247" s="191" t="e">
        <f t="shared" si="23"/>
        <v>#N/A</v>
      </c>
      <c r="T247" s="192" t="e">
        <f>VLOOKUP(D247,'PC Receitas'!$N$4:$O$14,2,FALSE)</f>
        <v>#N/A</v>
      </c>
    </row>
    <row r="248" spans="3:20" ht="19.5" customHeight="1" thickTop="1" thickBot="1" x14ac:dyDescent="0.25">
      <c r="C248" s="58"/>
      <c r="D248" s="58"/>
      <c r="E248" s="58"/>
      <c r="F248" s="58"/>
      <c r="G248" s="58"/>
      <c r="H248" s="58"/>
      <c r="I248" s="59"/>
      <c r="J248" s="60"/>
      <c r="K248" s="57">
        <f t="shared" ca="1" si="22"/>
        <v>167800</v>
      </c>
      <c r="P248" s="188" t="e">
        <f t="shared" si="21"/>
        <v>#N/A</v>
      </c>
      <c r="Q248" s="191" t="e">
        <f t="shared" si="19"/>
        <v>#N/A</v>
      </c>
      <c r="R248" s="191" t="e">
        <f t="shared" si="20"/>
        <v>#N/A</v>
      </c>
      <c r="S248" s="191" t="e">
        <f t="shared" si="23"/>
        <v>#N/A</v>
      </c>
      <c r="T248" s="192" t="e">
        <f>VLOOKUP(D248,'PC Receitas'!$N$4:$O$14,2,FALSE)</f>
        <v>#N/A</v>
      </c>
    </row>
    <row r="249" spans="3:20" ht="19.5" customHeight="1" thickTop="1" thickBot="1" x14ac:dyDescent="0.25">
      <c r="C249" s="58"/>
      <c r="D249" s="58"/>
      <c r="E249" s="58"/>
      <c r="F249" s="58"/>
      <c r="G249" s="58"/>
      <c r="H249" s="58"/>
      <c r="I249" s="59"/>
      <c r="J249" s="60"/>
      <c r="K249" s="57">
        <f t="shared" ca="1" si="22"/>
        <v>167800</v>
      </c>
      <c r="P249" s="188" t="e">
        <f t="shared" si="21"/>
        <v>#N/A</v>
      </c>
      <c r="Q249" s="191" t="e">
        <f t="shared" si="19"/>
        <v>#N/A</v>
      </c>
      <c r="R249" s="191" t="e">
        <f t="shared" si="20"/>
        <v>#N/A</v>
      </c>
      <c r="S249" s="191" t="e">
        <f t="shared" si="23"/>
        <v>#N/A</v>
      </c>
      <c r="T249" s="192" t="e">
        <f>VLOOKUP(D249,'PC Receitas'!$N$4:$O$14,2,FALSE)</f>
        <v>#N/A</v>
      </c>
    </row>
    <row r="250" spans="3:20" ht="19.5" customHeight="1" thickTop="1" thickBot="1" x14ac:dyDescent="0.25">
      <c r="C250" s="58"/>
      <c r="D250" s="58"/>
      <c r="E250" s="58"/>
      <c r="F250" s="58"/>
      <c r="G250" s="58"/>
      <c r="H250" s="58"/>
      <c r="I250" s="59"/>
      <c r="J250" s="60"/>
      <c r="K250" s="57">
        <f t="shared" ca="1" si="22"/>
        <v>167800</v>
      </c>
      <c r="P250" s="188" t="e">
        <f t="shared" si="21"/>
        <v>#N/A</v>
      </c>
      <c r="Q250" s="191" t="e">
        <f t="shared" si="19"/>
        <v>#N/A</v>
      </c>
      <c r="R250" s="191" t="e">
        <f t="shared" si="20"/>
        <v>#N/A</v>
      </c>
      <c r="S250" s="191" t="e">
        <f t="shared" si="23"/>
        <v>#N/A</v>
      </c>
      <c r="T250" s="192" t="e">
        <f>VLOOKUP(D250,'PC Receitas'!$N$4:$O$14,2,FALSE)</f>
        <v>#N/A</v>
      </c>
    </row>
    <row r="251" spans="3:20" ht="19.5" customHeight="1" thickTop="1" thickBot="1" x14ac:dyDescent="0.25">
      <c r="C251" s="58"/>
      <c r="D251" s="58"/>
      <c r="E251" s="58"/>
      <c r="F251" s="58"/>
      <c r="G251" s="58"/>
      <c r="H251" s="58"/>
      <c r="I251" s="59"/>
      <c r="J251" s="60"/>
      <c r="K251" s="57">
        <f t="shared" ca="1" si="22"/>
        <v>167800</v>
      </c>
      <c r="P251" s="188" t="e">
        <f t="shared" si="21"/>
        <v>#N/A</v>
      </c>
      <c r="Q251" s="191" t="e">
        <f t="shared" si="19"/>
        <v>#N/A</v>
      </c>
      <c r="R251" s="191" t="e">
        <f t="shared" si="20"/>
        <v>#N/A</v>
      </c>
      <c r="S251" s="191" t="e">
        <f t="shared" si="23"/>
        <v>#N/A</v>
      </c>
      <c r="T251" s="192" t="e">
        <f>VLOOKUP(D251,'PC Receitas'!$N$4:$O$14,2,FALSE)</f>
        <v>#N/A</v>
      </c>
    </row>
    <row r="252" spans="3:20" ht="19.5" customHeight="1" thickTop="1" thickBot="1" x14ac:dyDescent="0.25">
      <c r="C252" s="58"/>
      <c r="D252" s="58"/>
      <c r="E252" s="58"/>
      <c r="F252" s="58"/>
      <c r="G252" s="58"/>
      <c r="H252" s="58"/>
      <c r="I252" s="59"/>
      <c r="J252" s="60"/>
      <c r="K252" s="57">
        <f t="shared" ca="1" si="22"/>
        <v>167800</v>
      </c>
      <c r="P252" s="188" t="e">
        <f t="shared" si="21"/>
        <v>#N/A</v>
      </c>
      <c r="Q252" s="191" t="e">
        <f t="shared" si="19"/>
        <v>#N/A</v>
      </c>
      <c r="R252" s="191" t="e">
        <f t="shared" si="20"/>
        <v>#N/A</v>
      </c>
      <c r="S252" s="191" t="e">
        <f t="shared" si="23"/>
        <v>#N/A</v>
      </c>
      <c r="T252" s="192" t="e">
        <f>VLOOKUP(D252,'PC Receitas'!$N$4:$O$14,2,FALSE)</f>
        <v>#N/A</v>
      </c>
    </row>
    <row r="253" spans="3:20" ht="19.5" customHeight="1" thickTop="1" thickBot="1" x14ac:dyDescent="0.25">
      <c r="C253" s="58"/>
      <c r="D253" s="58"/>
      <c r="E253" s="58"/>
      <c r="F253" s="58"/>
      <c r="G253" s="58"/>
      <c r="H253" s="58"/>
      <c r="I253" s="59"/>
      <c r="J253" s="60"/>
      <c r="K253" s="57">
        <f t="shared" ca="1" si="22"/>
        <v>167800</v>
      </c>
      <c r="P253" s="188" t="e">
        <f t="shared" si="21"/>
        <v>#N/A</v>
      </c>
      <c r="Q253" s="191" t="e">
        <f t="shared" si="19"/>
        <v>#N/A</v>
      </c>
      <c r="R253" s="191" t="e">
        <f t="shared" si="20"/>
        <v>#N/A</v>
      </c>
      <c r="S253" s="191" t="e">
        <f t="shared" si="23"/>
        <v>#N/A</v>
      </c>
      <c r="T253" s="192" t="e">
        <f>VLOOKUP(D253,'PC Receitas'!$N$4:$O$14,2,FALSE)</f>
        <v>#N/A</v>
      </c>
    </row>
    <row r="254" spans="3:20" ht="19.5" customHeight="1" thickTop="1" thickBot="1" x14ac:dyDescent="0.25">
      <c r="C254" s="58"/>
      <c r="D254" s="58"/>
      <c r="E254" s="58"/>
      <c r="F254" s="58"/>
      <c r="G254" s="58"/>
      <c r="H254" s="58"/>
      <c r="I254" s="59"/>
      <c r="J254" s="60"/>
      <c r="K254" s="57">
        <f t="shared" ca="1" si="22"/>
        <v>167800</v>
      </c>
      <c r="P254" s="188" t="e">
        <f t="shared" si="21"/>
        <v>#N/A</v>
      </c>
      <c r="Q254" s="191" t="e">
        <f t="shared" si="19"/>
        <v>#N/A</v>
      </c>
      <c r="R254" s="191" t="e">
        <f t="shared" si="20"/>
        <v>#N/A</v>
      </c>
      <c r="S254" s="191" t="e">
        <f t="shared" si="23"/>
        <v>#N/A</v>
      </c>
      <c r="T254" s="192" t="e">
        <f>VLOOKUP(D254,'PC Receitas'!$N$4:$O$14,2,FALSE)</f>
        <v>#N/A</v>
      </c>
    </row>
    <row r="255" spans="3:20" ht="19.5" customHeight="1" thickTop="1" thickBot="1" x14ac:dyDescent="0.25">
      <c r="C255" s="58"/>
      <c r="D255" s="58"/>
      <c r="E255" s="58"/>
      <c r="F255" s="58"/>
      <c r="G255" s="58"/>
      <c r="H255" s="58"/>
      <c r="I255" s="59"/>
      <c r="J255" s="60"/>
      <c r="K255" s="57">
        <f t="shared" ca="1" si="22"/>
        <v>167800</v>
      </c>
      <c r="P255" s="188" t="e">
        <f t="shared" si="21"/>
        <v>#N/A</v>
      </c>
      <c r="Q255" s="191" t="e">
        <f t="shared" si="19"/>
        <v>#N/A</v>
      </c>
      <c r="R255" s="191" t="e">
        <f t="shared" si="20"/>
        <v>#N/A</v>
      </c>
      <c r="S255" s="191" t="e">
        <f t="shared" si="23"/>
        <v>#N/A</v>
      </c>
      <c r="T255" s="192" t="e">
        <f>VLOOKUP(D255,'PC Receitas'!$N$4:$O$14,2,FALSE)</f>
        <v>#N/A</v>
      </c>
    </row>
    <row r="256" spans="3:20" ht="19.5" customHeight="1" thickTop="1" thickBot="1" x14ac:dyDescent="0.25">
      <c r="C256" s="58"/>
      <c r="D256" s="58"/>
      <c r="E256" s="58"/>
      <c r="F256" s="58"/>
      <c r="G256" s="58"/>
      <c r="H256" s="58"/>
      <c r="I256" s="59"/>
      <c r="J256" s="60"/>
      <c r="K256" s="57">
        <f t="shared" ca="1" si="22"/>
        <v>167800</v>
      </c>
      <c r="P256" s="188" t="e">
        <f t="shared" si="21"/>
        <v>#N/A</v>
      </c>
      <c r="Q256" s="191" t="e">
        <f t="shared" si="19"/>
        <v>#N/A</v>
      </c>
      <c r="R256" s="191" t="e">
        <f t="shared" si="20"/>
        <v>#N/A</v>
      </c>
      <c r="S256" s="191" t="e">
        <f t="shared" si="23"/>
        <v>#N/A</v>
      </c>
      <c r="T256" s="192" t="e">
        <f>VLOOKUP(D256,'PC Receitas'!$N$4:$O$14,2,FALSE)</f>
        <v>#N/A</v>
      </c>
    </row>
    <row r="257" spans="3:20" ht="19.5" customHeight="1" thickTop="1" thickBot="1" x14ac:dyDescent="0.25">
      <c r="C257" s="58"/>
      <c r="D257" s="58"/>
      <c r="E257" s="58"/>
      <c r="F257" s="58"/>
      <c r="G257" s="58"/>
      <c r="H257" s="58"/>
      <c r="I257" s="59"/>
      <c r="J257" s="60"/>
      <c r="K257" s="57">
        <f t="shared" ca="1" si="22"/>
        <v>167800</v>
      </c>
      <c r="P257" s="188" t="e">
        <f t="shared" si="21"/>
        <v>#N/A</v>
      </c>
      <c r="Q257" s="191" t="e">
        <f t="shared" si="19"/>
        <v>#N/A</v>
      </c>
      <c r="R257" s="191" t="e">
        <f t="shared" si="20"/>
        <v>#N/A</v>
      </c>
      <c r="S257" s="191" t="e">
        <f t="shared" si="23"/>
        <v>#N/A</v>
      </c>
      <c r="T257" s="192" t="e">
        <f>VLOOKUP(D257,'PC Receitas'!$N$4:$O$14,2,FALSE)</f>
        <v>#N/A</v>
      </c>
    </row>
    <row r="258" spans="3:20" ht="19.5" customHeight="1" thickTop="1" thickBot="1" x14ac:dyDescent="0.25">
      <c r="C258" s="58"/>
      <c r="D258" s="58"/>
      <c r="E258" s="58"/>
      <c r="F258" s="58"/>
      <c r="G258" s="58"/>
      <c r="H258" s="58"/>
      <c r="I258" s="59"/>
      <c r="J258" s="60"/>
      <c r="K258" s="57">
        <f t="shared" ca="1" si="22"/>
        <v>167800</v>
      </c>
      <c r="P258" s="188" t="e">
        <f t="shared" si="21"/>
        <v>#N/A</v>
      </c>
      <c r="Q258" s="191" t="e">
        <f t="shared" si="19"/>
        <v>#N/A</v>
      </c>
      <c r="R258" s="191" t="e">
        <f t="shared" si="20"/>
        <v>#N/A</v>
      </c>
      <c r="S258" s="191" t="e">
        <f t="shared" si="23"/>
        <v>#N/A</v>
      </c>
      <c r="T258" s="192" t="e">
        <f>VLOOKUP(D258,'PC Receitas'!$N$4:$O$14,2,FALSE)</f>
        <v>#N/A</v>
      </c>
    </row>
    <row r="259" spans="3:20" ht="19.5" customHeight="1" thickTop="1" thickBot="1" x14ac:dyDescent="0.25">
      <c r="C259" s="58"/>
      <c r="D259" s="58"/>
      <c r="E259" s="58"/>
      <c r="F259" s="58"/>
      <c r="G259" s="58"/>
      <c r="H259" s="58"/>
      <c r="I259" s="59"/>
      <c r="J259" s="60"/>
      <c r="K259" s="57">
        <f t="shared" ca="1" si="22"/>
        <v>167800</v>
      </c>
      <c r="P259" s="188" t="e">
        <f t="shared" si="21"/>
        <v>#N/A</v>
      </c>
      <c r="Q259" s="191" t="e">
        <f t="shared" si="19"/>
        <v>#N/A</v>
      </c>
      <c r="R259" s="191" t="e">
        <f t="shared" si="20"/>
        <v>#N/A</v>
      </c>
      <c r="S259" s="191" t="e">
        <f t="shared" si="23"/>
        <v>#N/A</v>
      </c>
      <c r="T259" s="192" t="e">
        <f>VLOOKUP(D259,'PC Receitas'!$N$4:$O$14,2,FALSE)</f>
        <v>#N/A</v>
      </c>
    </row>
    <row r="260" spans="3:20" ht="19.5" customHeight="1" thickTop="1" thickBot="1" x14ac:dyDescent="0.25">
      <c r="C260" s="58"/>
      <c r="D260" s="58"/>
      <c r="E260" s="58"/>
      <c r="F260" s="58"/>
      <c r="G260" s="58"/>
      <c r="H260" s="58"/>
      <c r="I260" s="59"/>
      <c r="J260" s="60"/>
      <c r="K260" s="57">
        <f t="shared" ca="1" si="22"/>
        <v>167800</v>
      </c>
      <c r="P260" s="188" t="e">
        <f t="shared" si="21"/>
        <v>#N/A</v>
      </c>
      <c r="Q260" s="191" t="e">
        <f t="shared" si="19"/>
        <v>#N/A</v>
      </c>
      <c r="R260" s="191" t="e">
        <f t="shared" si="20"/>
        <v>#N/A</v>
      </c>
      <c r="S260" s="191" t="e">
        <f t="shared" si="23"/>
        <v>#N/A</v>
      </c>
      <c r="T260" s="192" t="e">
        <f>VLOOKUP(D260,'PC Receitas'!$N$4:$O$14,2,FALSE)</f>
        <v>#N/A</v>
      </c>
    </row>
    <row r="261" spans="3:20" ht="19.5" customHeight="1" thickTop="1" thickBot="1" x14ac:dyDescent="0.25">
      <c r="C261" s="58"/>
      <c r="D261" s="58"/>
      <c r="E261" s="58"/>
      <c r="F261" s="58"/>
      <c r="G261" s="58"/>
      <c r="H261" s="58"/>
      <c r="I261" s="59"/>
      <c r="J261" s="60"/>
      <c r="K261" s="57">
        <f t="shared" ca="1" si="22"/>
        <v>167800</v>
      </c>
      <c r="P261" s="188" t="e">
        <f t="shared" si="21"/>
        <v>#N/A</v>
      </c>
      <c r="Q261" s="191" t="e">
        <f t="shared" si="19"/>
        <v>#N/A</v>
      </c>
      <c r="R261" s="191" t="e">
        <f t="shared" si="20"/>
        <v>#N/A</v>
      </c>
      <c r="S261" s="191" t="e">
        <f t="shared" si="23"/>
        <v>#N/A</v>
      </c>
      <c r="T261" s="192" t="e">
        <f>VLOOKUP(D261,'PC Receitas'!$N$4:$O$14,2,FALSE)</f>
        <v>#N/A</v>
      </c>
    </row>
    <row r="262" spans="3:20" ht="19.5" customHeight="1" thickTop="1" thickBot="1" x14ac:dyDescent="0.25">
      <c r="C262" s="58"/>
      <c r="D262" s="58"/>
      <c r="E262" s="58"/>
      <c r="F262" s="58"/>
      <c r="G262" s="58"/>
      <c r="H262" s="58"/>
      <c r="I262" s="59"/>
      <c r="J262" s="60"/>
      <c r="K262" s="57">
        <f t="shared" ca="1" si="22"/>
        <v>167800</v>
      </c>
      <c r="P262" s="188" t="e">
        <f t="shared" si="21"/>
        <v>#N/A</v>
      </c>
      <c r="Q262" s="191" t="e">
        <f t="shared" ref="Q262:Q325" si="24">IF(T262="Despesas_de_Moradia","Despesa",IF(T262="Despesas_com_Alimentacao","Despesa",IF(T262="Despesas_com_Saude","Despesa","")))</f>
        <v>#N/A</v>
      </c>
      <c r="R262" s="191" t="e">
        <f t="shared" ref="R262:R325" si="25">IF(T262="Renda_Familiar","Receita",IF(T262="Receitas_com_Aplicacoes_Financeiras","Receita",IF(T262="Outras_Receitas","Receita","")))</f>
        <v>#N/A</v>
      </c>
      <c r="S262" s="191" t="e">
        <f t="shared" si="23"/>
        <v>#N/A</v>
      </c>
      <c r="T262" s="192" t="e">
        <f>VLOOKUP(D262,'PC Receitas'!$N$4:$O$14,2,FALSE)</f>
        <v>#N/A</v>
      </c>
    </row>
    <row r="263" spans="3:20" ht="19.5" customHeight="1" thickTop="1" thickBot="1" x14ac:dyDescent="0.25">
      <c r="C263" s="58"/>
      <c r="D263" s="58"/>
      <c r="E263" s="58"/>
      <c r="F263" s="58"/>
      <c r="G263" s="58"/>
      <c r="H263" s="58"/>
      <c r="I263" s="59"/>
      <c r="J263" s="60"/>
      <c r="K263" s="57">
        <f t="shared" ca="1" si="22"/>
        <v>167800</v>
      </c>
      <c r="P263" s="188" t="e">
        <f t="shared" si="21"/>
        <v>#N/A</v>
      </c>
      <c r="Q263" s="191" t="e">
        <f t="shared" si="24"/>
        <v>#N/A</v>
      </c>
      <c r="R263" s="191" t="e">
        <f t="shared" si="25"/>
        <v>#N/A</v>
      </c>
      <c r="S263" s="191" t="e">
        <f t="shared" si="23"/>
        <v>#N/A</v>
      </c>
      <c r="T263" s="192" t="e">
        <f>VLOOKUP(D263,'PC Receitas'!$N$4:$O$14,2,FALSE)</f>
        <v>#N/A</v>
      </c>
    </row>
    <row r="264" spans="3:20" ht="19.5" customHeight="1" thickTop="1" thickBot="1" x14ac:dyDescent="0.25">
      <c r="C264" s="58"/>
      <c r="D264" s="58"/>
      <c r="E264" s="58"/>
      <c r="F264" s="58"/>
      <c r="G264" s="58"/>
      <c r="H264" s="58"/>
      <c r="I264" s="59"/>
      <c r="J264" s="60"/>
      <c r="K264" s="57">
        <f t="shared" ca="1" si="22"/>
        <v>167800</v>
      </c>
      <c r="P264" s="188" t="e">
        <f t="shared" si="21"/>
        <v>#N/A</v>
      </c>
      <c r="Q264" s="191" t="e">
        <f t="shared" si="24"/>
        <v>#N/A</v>
      </c>
      <c r="R264" s="191" t="e">
        <f t="shared" si="25"/>
        <v>#N/A</v>
      </c>
      <c r="S264" s="191" t="e">
        <f t="shared" si="23"/>
        <v>#N/A</v>
      </c>
      <c r="T264" s="192" t="e">
        <f>VLOOKUP(D264,'PC Receitas'!$N$4:$O$14,2,FALSE)</f>
        <v>#N/A</v>
      </c>
    </row>
    <row r="265" spans="3:20" ht="19.5" customHeight="1" thickTop="1" thickBot="1" x14ac:dyDescent="0.25">
      <c r="C265" s="58"/>
      <c r="D265" s="58"/>
      <c r="E265" s="58"/>
      <c r="F265" s="58"/>
      <c r="G265" s="58"/>
      <c r="H265" s="58"/>
      <c r="I265" s="59"/>
      <c r="J265" s="60"/>
      <c r="K265" s="57">
        <f t="shared" ca="1" si="22"/>
        <v>167800</v>
      </c>
      <c r="P265" s="188" t="e">
        <f t="shared" si="21"/>
        <v>#N/A</v>
      </c>
      <c r="Q265" s="191" t="e">
        <f t="shared" si="24"/>
        <v>#N/A</v>
      </c>
      <c r="R265" s="191" t="e">
        <f t="shared" si="25"/>
        <v>#N/A</v>
      </c>
      <c r="S265" s="191" t="e">
        <f t="shared" si="23"/>
        <v>#N/A</v>
      </c>
      <c r="T265" s="192" t="e">
        <f>VLOOKUP(D265,'PC Receitas'!$N$4:$O$14,2,FALSE)</f>
        <v>#N/A</v>
      </c>
    </row>
    <row r="266" spans="3:20" ht="19.5" customHeight="1" thickTop="1" thickBot="1" x14ac:dyDescent="0.25">
      <c r="C266" s="58"/>
      <c r="D266" s="58"/>
      <c r="E266" s="58"/>
      <c r="F266" s="58"/>
      <c r="G266" s="58"/>
      <c r="H266" s="58"/>
      <c r="I266" s="59"/>
      <c r="J266" s="60"/>
      <c r="K266" s="57">
        <f t="shared" ca="1" si="22"/>
        <v>167800</v>
      </c>
      <c r="P266" s="188" t="e">
        <f t="shared" si="21"/>
        <v>#N/A</v>
      </c>
      <c r="Q266" s="191" t="e">
        <f t="shared" si="24"/>
        <v>#N/A</v>
      </c>
      <c r="R266" s="191" t="e">
        <f t="shared" si="25"/>
        <v>#N/A</v>
      </c>
      <c r="S266" s="191" t="e">
        <f t="shared" si="23"/>
        <v>#N/A</v>
      </c>
      <c r="T266" s="192" t="e">
        <f>VLOOKUP(D266,'PC Receitas'!$N$4:$O$14,2,FALSE)</f>
        <v>#N/A</v>
      </c>
    </row>
    <row r="267" spans="3:20" ht="19.5" customHeight="1" thickTop="1" thickBot="1" x14ac:dyDescent="0.25">
      <c r="C267" s="58"/>
      <c r="D267" s="58"/>
      <c r="E267" s="58"/>
      <c r="F267" s="58"/>
      <c r="G267" s="58"/>
      <c r="H267" s="58"/>
      <c r="I267" s="59"/>
      <c r="J267" s="60"/>
      <c r="K267" s="57">
        <f t="shared" ca="1" si="22"/>
        <v>167800</v>
      </c>
      <c r="P267" s="188" t="e">
        <f t="shared" si="21"/>
        <v>#N/A</v>
      </c>
      <c r="Q267" s="191" t="e">
        <f t="shared" si="24"/>
        <v>#N/A</v>
      </c>
      <c r="R267" s="191" t="e">
        <f t="shared" si="25"/>
        <v>#N/A</v>
      </c>
      <c r="S267" s="191" t="e">
        <f t="shared" si="23"/>
        <v>#N/A</v>
      </c>
      <c r="T267" s="192" t="e">
        <f>VLOOKUP(D267,'PC Receitas'!$N$4:$O$14,2,FALSE)</f>
        <v>#N/A</v>
      </c>
    </row>
    <row r="268" spans="3:20" ht="19.5" customHeight="1" thickTop="1" thickBot="1" x14ac:dyDescent="0.25">
      <c r="C268" s="58"/>
      <c r="D268" s="58"/>
      <c r="E268" s="58"/>
      <c r="F268" s="58"/>
      <c r="G268" s="58"/>
      <c r="H268" s="58"/>
      <c r="I268" s="59"/>
      <c r="J268" s="60"/>
      <c r="K268" s="57">
        <f t="shared" ca="1" si="22"/>
        <v>167800</v>
      </c>
      <c r="P268" s="188" t="e">
        <f t="shared" si="21"/>
        <v>#N/A</v>
      </c>
      <c r="Q268" s="191" t="e">
        <f t="shared" si="24"/>
        <v>#N/A</v>
      </c>
      <c r="R268" s="191" t="e">
        <f t="shared" si="25"/>
        <v>#N/A</v>
      </c>
      <c r="S268" s="191" t="e">
        <f t="shared" si="23"/>
        <v>#N/A</v>
      </c>
      <c r="T268" s="192" t="e">
        <f>VLOOKUP(D268,'PC Receitas'!$N$4:$O$14,2,FALSE)</f>
        <v>#N/A</v>
      </c>
    </row>
    <row r="269" spans="3:20" ht="19.5" customHeight="1" thickTop="1" thickBot="1" x14ac:dyDescent="0.25">
      <c r="C269" s="58"/>
      <c r="D269" s="58"/>
      <c r="E269" s="58"/>
      <c r="F269" s="58"/>
      <c r="G269" s="58"/>
      <c r="H269" s="58"/>
      <c r="I269" s="59"/>
      <c r="J269" s="60"/>
      <c r="K269" s="57">
        <f t="shared" ca="1" si="22"/>
        <v>167800</v>
      </c>
      <c r="P269" s="188" t="e">
        <f t="shared" si="21"/>
        <v>#N/A</v>
      </c>
      <c r="Q269" s="191" t="e">
        <f t="shared" si="24"/>
        <v>#N/A</v>
      </c>
      <c r="R269" s="191" t="e">
        <f t="shared" si="25"/>
        <v>#N/A</v>
      </c>
      <c r="S269" s="191" t="e">
        <f t="shared" si="23"/>
        <v>#N/A</v>
      </c>
      <c r="T269" s="192" t="e">
        <f>VLOOKUP(D269,'PC Receitas'!$N$4:$O$14,2,FALSE)</f>
        <v>#N/A</v>
      </c>
    </row>
    <row r="270" spans="3:20" ht="19.5" customHeight="1" thickTop="1" thickBot="1" x14ac:dyDescent="0.25">
      <c r="C270" s="58"/>
      <c r="D270" s="58"/>
      <c r="E270" s="58"/>
      <c r="F270" s="58"/>
      <c r="G270" s="58"/>
      <c r="H270" s="58"/>
      <c r="I270" s="59"/>
      <c r="J270" s="60"/>
      <c r="K270" s="57">
        <f t="shared" ca="1" si="22"/>
        <v>167800</v>
      </c>
      <c r="P270" s="188" t="e">
        <f t="shared" si="21"/>
        <v>#N/A</v>
      </c>
      <c r="Q270" s="191" t="e">
        <f t="shared" si="24"/>
        <v>#N/A</v>
      </c>
      <c r="R270" s="191" t="e">
        <f t="shared" si="25"/>
        <v>#N/A</v>
      </c>
      <c r="S270" s="191" t="e">
        <f t="shared" si="23"/>
        <v>#N/A</v>
      </c>
      <c r="T270" s="192" t="e">
        <f>VLOOKUP(D270,'PC Receitas'!$N$4:$O$14,2,FALSE)</f>
        <v>#N/A</v>
      </c>
    </row>
    <row r="271" spans="3:20" ht="19.5" customHeight="1" thickTop="1" thickBot="1" x14ac:dyDescent="0.25">
      <c r="C271" s="58"/>
      <c r="D271" s="58"/>
      <c r="E271" s="58"/>
      <c r="F271" s="58"/>
      <c r="G271" s="58"/>
      <c r="H271" s="58"/>
      <c r="I271" s="59"/>
      <c r="J271" s="60"/>
      <c r="K271" s="57">
        <f t="shared" ca="1" si="22"/>
        <v>167800</v>
      </c>
      <c r="P271" s="188" t="e">
        <f t="shared" si="21"/>
        <v>#N/A</v>
      </c>
      <c r="Q271" s="191" t="e">
        <f t="shared" si="24"/>
        <v>#N/A</v>
      </c>
      <c r="R271" s="191" t="e">
        <f t="shared" si="25"/>
        <v>#N/A</v>
      </c>
      <c r="S271" s="191" t="e">
        <f t="shared" si="23"/>
        <v>#N/A</v>
      </c>
      <c r="T271" s="192" t="e">
        <f>VLOOKUP(D271,'PC Receitas'!$N$4:$O$14,2,FALSE)</f>
        <v>#N/A</v>
      </c>
    </row>
    <row r="272" spans="3:20" ht="19.5" customHeight="1" thickTop="1" thickBot="1" x14ac:dyDescent="0.25">
      <c r="C272" s="58"/>
      <c r="D272" s="58"/>
      <c r="E272" s="58"/>
      <c r="F272" s="58"/>
      <c r="G272" s="58"/>
      <c r="H272" s="58"/>
      <c r="I272" s="59"/>
      <c r="J272" s="60"/>
      <c r="K272" s="57">
        <f t="shared" ca="1" si="22"/>
        <v>167800</v>
      </c>
      <c r="P272" s="188" t="e">
        <f t="shared" ref="P272:P335" si="26">IF(T272="Despesas_com_Transportes","Despesa",IF(T272="Despesas_com_Lazer_e_Informacao","Despesa",IF(T272="Outras_Despesas","Despesa",IF(T272="Imposto_de_Renda","Despesa",IF(T272="Investimentos_Bens","Despesa","")))))</f>
        <v>#N/A</v>
      </c>
      <c r="Q272" s="191" t="e">
        <f t="shared" si="24"/>
        <v>#N/A</v>
      </c>
      <c r="R272" s="191" t="e">
        <f t="shared" si="25"/>
        <v>#N/A</v>
      </c>
      <c r="S272" s="191" t="e">
        <f t="shared" si="23"/>
        <v>#N/A</v>
      </c>
      <c r="T272" s="192" t="e">
        <f>VLOOKUP(D272,'PC Receitas'!$N$4:$O$14,2,FALSE)</f>
        <v>#N/A</v>
      </c>
    </row>
    <row r="273" spans="3:20" ht="19.5" customHeight="1" thickTop="1" thickBot="1" x14ac:dyDescent="0.25">
      <c r="C273" s="58"/>
      <c r="D273" s="58"/>
      <c r="E273" s="58"/>
      <c r="F273" s="58"/>
      <c r="G273" s="58"/>
      <c r="H273" s="58"/>
      <c r="I273" s="59"/>
      <c r="J273" s="60"/>
      <c r="K273" s="57">
        <f t="shared" ca="1" si="22"/>
        <v>167800</v>
      </c>
      <c r="P273" s="188" t="e">
        <f t="shared" si="26"/>
        <v>#N/A</v>
      </c>
      <c r="Q273" s="191" t="e">
        <f t="shared" si="24"/>
        <v>#N/A</v>
      </c>
      <c r="R273" s="191" t="e">
        <f t="shared" si="25"/>
        <v>#N/A</v>
      </c>
      <c r="S273" s="191" t="e">
        <f t="shared" si="23"/>
        <v>#N/A</v>
      </c>
      <c r="T273" s="192" t="e">
        <f>VLOOKUP(D273,'PC Receitas'!$N$4:$O$14,2,FALSE)</f>
        <v>#N/A</v>
      </c>
    </row>
    <row r="274" spans="3:20" ht="19.5" customHeight="1" thickTop="1" thickBot="1" x14ac:dyDescent="0.25">
      <c r="C274" s="58"/>
      <c r="D274" s="58"/>
      <c r="E274" s="58"/>
      <c r="F274" s="58"/>
      <c r="G274" s="58"/>
      <c r="H274" s="58"/>
      <c r="I274" s="59"/>
      <c r="J274" s="60"/>
      <c r="K274" s="57">
        <f t="shared" ca="1" si="22"/>
        <v>167800</v>
      </c>
      <c r="P274" s="188" t="e">
        <f t="shared" si="26"/>
        <v>#N/A</v>
      </c>
      <c r="Q274" s="191" t="e">
        <f t="shared" si="24"/>
        <v>#N/A</v>
      </c>
      <c r="R274" s="191" t="e">
        <f t="shared" si="25"/>
        <v>#N/A</v>
      </c>
      <c r="S274" s="191" t="e">
        <f t="shared" si="23"/>
        <v>#N/A</v>
      </c>
      <c r="T274" s="192"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167800</v>
      </c>
      <c r="P275" s="188" t="e">
        <f t="shared" si="26"/>
        <v>#N/A</v>
      </c>
      <c r="Q275" s="191" t="e">
        <f t="shared" si="24"/>
        <v>#N/A</v>
      </c>
      <c r="R275" s="191" t="e">
        <f t="shared" si="25"/>
        <v>#N/A</v>
      </c>
      <c r="S275" s="191" t="e">
        <f t="shared" si="23"/>
        <v>#N/A</v>
      </c>
      <c r="T275" s="192" t="e">
        <f>VLOOKUP(D275,'PC Receitas'!$N$4:$O$14,2,FALSE)</f>
        <v>#N/A</v>
      </c>
    </row>
    <row r="276" spans="3:20" ht="19.5" customHeight="1" thickTop="1" thickBot="1" x14ac:dyDescent="0.25">
      <c r="C276" s="58"/>
      <c r="D276" s="58"/>
      <c r="E276" s="58"/>
      <c r="F276" s="58"/>
      <c r="G276" s="58"/>
      <c r="H276" s="58"/>
      <c r="I276" s="59"/>
      <c r="J276" s="60"/>
      <c r="K276" s="57">
        <f t="shared" ca="1" si="27"/>
        <v>167800</v>
      </c>
      <c r="P276" s="188" t="e">
        <f t="shared" si="26"/>
        <v>#N/A</v>
      </c>
      <c r="Q276" s="191" t="e">
        <f t="shared" si="24"/>
        <v>#N/A</v>
      </c>
      <c r="R276" s="191" t="e">
        <f t="shared" si="25"/>
        <v>#N/A</v>
      </c>
      <c r="S276" s="191" t="e">
        <f t="shared" ref="S276:S339" si="28">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ca="1" si="27"/>
        <v>167800</v>
      </c>
      <c r="P277" s="188" t="e">
        <f t="shared" si="26"/>
        <v>#N/A</v>
      </c>
      <c r="Q277" s="191" t="e">
        <f t="shared" si="24"/>
        <v>#N/A</v>
      </c>
      <c r="R277" s="191" t="e">
        <f t="shared" si="25"/>
        <v>#N/A</v>
      </c>
      <c r="S277" s="191" t="e">
        <f t="shared" si="28"/>
        <v>#N/A</v>
      </c>
      <c r="T277" s="192" t="e">
        <f>VLOOKUP(D277,'PC Receitas'!$N$4:$O$14,2,FALSE)</f>
        <v>#N/A</v>
      </c>
    </row>
    <row r="278" spans="3:20" ht="19.5" customHeight="1" thickTop="1" thickBot="1" x14ac:dyDescent="0.25">
      <c r="C278" s="58"/>
      <c r="D278" s="58"/>
      <c r="E278" s="58"/>
      <c r="F278" s="58"/>
      <c r="G278" s="58"/>
      <c r="H278" s="58"/>
      <c r="I278" s="59"/>
      <c r="J278" s="60"/>
      <c r="K278" s="57">
        <f t="shared" ca="1" si="27"/>
        <v>167800</v>
      </c>
      <c r="P278" s="188" t="e">
        <f t="shared" si="26"/>
        <v>#N/A</v>
      </c>
      <c r="Q278" s="191" t="e">
        <f t="shared" si="24"/>
        <v>#N/A</v>
      </c>
      <c r="R278" s="191" t="e">
        <f t="shared" si="25"/>
        <v>#N/A</v>
      </c>
      <c r="S278" s="191" t="e">
        <f t="shared" si="28"/>
        <v>#N/A</v>
      </c>
      <c r="T278" s="192" t="e">
        <f>VLOOKUP(D278,'PC Receitas'!$N$4:$O$14,2,FALSE)</f>
        <v>#N/A</v>
      </c>
    </row>
    <row r="279" spans="3:20" ht="19.5" customHeight="1" thickTop="1" thickBot="1" x14ac:dyDescent="0.25">
      <c r="C279" s="58"/>
      <c r="D279" s="58"/>
      <c r="E279" s="58"/>
      <c r="F279" s="58"/>
      <c r="G279" s="58"/>
      <c r="H279" s="58"/>
      <c r="I279" s="59"/>
      <c r="J279" s="60"/>
      <c r="K279" s="57">
        <f t="shared" ca="1" si="27"/>
        <v>167800</v>
      </c>
      <c r="P279" s="188" t="e">
        <f t="shared" si="26"/>
        <v>#N/A</v>
      </c>
      <c r="Q279" s="191" t="e">
        <f t="shared" si="24"/>
        <v>#N/A</v>
      </c>
      <c r="R279" s="191" t="e">
        <f t="shared" si="25"/>
        <v>#N/A</v>
      </c>
      <c r="S279" s="191" t="e">
        <f t="shared" si="28"/>
        <v>#N/A</v>
      </c>
      <c r="T279" s="192" t="e">
        <f>VLOOKUP(D279,'PC Receitas'!$N$4:$O$14,2,FALSE)</f>
        <v>#N/A</v>
      </c>
    </row>
    <row r="280" spans="3:20" ht="19.5" customHeight="1" thickTop="1" thickBot="1" x14ac:dyDescent="0.25">
      <c r="C280" s="58"/>
      <c r="D280" s="58"/>
      <c r="E280" s="58"/>
      <c r="F280" s="58"/>
      <c r="G280" s="58"/>
      <c r="H280" s="58"/>
      <c r="I280" s="59"/>
      <c r="J280" s="60"/>
      <c r="K280" s="57">
        <f t="shared" ca="1" si="27"/>
        <v>167800</v>
      </c>
      <c r="P280" s="188" t="e">
        <f t="shared" si="26"/>
        <v>#N/A</v>
      </c>
      <c r="Q280" s="191" t="e">
        <f t="shared" si="24"/>
        <v>#N/A</v>
      </c>
      <c r="R280" s="191" t="e">
        <f t="shared" si="25"/>
        <v>#N/A</v>
      </c>
      <c r="S280" s="191" t="e">
        <f t="shared" si="28"/>
        <v>#N/A</v>
      </c>
      <c r="T280" s="192" t="e">
        <f>VLOOKUP(D280,'PC Receitas'!$N$4:$O$14,2,FALSE)</f>
        <v>#N/A</v>
      </c>
    </row>
    <row r="281" spans="3:20" ht="19.5" customHeight="1" thickTop="1" thickBot="1" x14ac:dyDescent="0.25">
      <c r="C281" s="58"/>
      <c r="D281" s="58"/>
      <c r="E281" s="58"/>
      <c r="F281" s="58"/>
      <c r="G281" s="58"/>
      <c r="H281" s="58"/>
      <c r="I281" s="59"/>
      <c r="J281" s="60"/>
      <c r="K281" s="57">
        <f t="shared" ca="1" si="27"/>
        <v>167800</v>
      </c>
      <c r="P281" s="188" t="e">
        <f t="shared" si="26"/>
        <v>#N/A</v>
      </c>
      <c r="Q281" s="191" t="e">
        <f t="shared" si="24"/>
        <v>#N/A</v>
      </c>
      <c r="R281" s="191" t="e">
        <f t="shared" si="25"/>
        <v>#N/A</v>
      </c>
      <c r="S281" s="191" t="e">
        <f t="shared" si="28"/>
        <v>#N/A</v>
      </c>
      <c r="T281" s="192" t="e">
        <f>VLOOKUP(D281,'PC Receitas'!$N$4:$O$14,2,FALSE)</f>
        <v>#N/A</v>
      </c>
    </row>
    <row r="282" spans="3:20" ht="19.5" customHeight="1" thickTop="1" thickBot="1" x14ac:dyDescent="0.25">
      <c r="C282" s="58"/>
      <c r="D282" s="58"/>
      <c r="E282" s="58"/>
      <c r="F282" s="58"/>
      <c r="G282" s="58"/>
      <c r="H282" s="58"/>
      <c r="I282" s="59"/>
      <c r="J282" s="60"/>
      <c r="K282" s="57">
        <f t="shared" ca="1" si="27"/>
        <v>167800</v>
      </c>
      <c r="P282" s="188" t="e">
        <f t="shared" si="26"/>
        <v>#N/A</v>
      </c>
      <c r="Q282" s="191" t="e">
        <f t="shared" si="24"/>
        <v>#N/A</v>
      </c>
      <c r="R282" s="191" t="e">
        <f t="shared" si="25"/>
        <v>#N/A</v>
      </c>
      <c r="S282" s="191" t="e">
        <f t="shared" si="28"/>
        <v>#N/A</v>
      </c>
      <c r="T282" s="192" t="e">
        <f>VLOOKUP(D282,'PC Receitas'!$N$4:$O$14,2,FALSE)</f>
        <v>#N/A</v>
      </c>
    </row>
    <row r="283" spans="3:20" ht="19.5" customHeight="1" thickTop="1" thickBot="1" x14ac:dyDescent="0.25">
      <c r="C283" s="58"/>
      <c r="D283" s="58"/>
      <c r="E283" s="58"/>
      <c r="F283" s="58"/>
      <c r="G283" s="58"/>
      <c r="H283" s="58"/>
      <c r="I283" s="59"/>
      <c r="J283" s="60"/>
      <c r="K283" s="57">
        <f t="shared" ca="1" si="27"/>
        <v>167800</v>
      </c>
      <c r="P283" s="188" t="e">
        <f t="shared" si="26"/>
        <v>#N/A</v>
      </c>
      <c r="Q283" s="191" t="e">
        <f t="shared" si="24"/>
        <v>#N/A</v>
      </c>
      <c r="R283" s="191" t="e">
        <f t="shared" si="25"/>
        <v>#N/A</v>
      </c>
      <c r="S283" s="191" t="e">
        <f t="shared" si="28"/>
        <v>#N/A</v>
      </c>
      <c r="T283" s="192" t="e">
        <f>VLOOKUP(D283,'PC Receitas'!$N$4:$O$14,2,FALSE)</f>
        <v>#N/A</v>
      </c>
    </row>
    <row r="284" spans="3:20" ht="19.5" customHeight="1" thickTop="1" thickBot="1" x14ac:dyDescent="0.25">
      <c r="C284" s="58"/>
      <c r="D284" s="58"/>
      <c r="E284" s="58"/>
      <c r="F284" s="58"/>
      <c r="G284" s="58"/>
      <c r="H284" s="58"/>
      <c r="I284" s="59"/>
      <c r="J284" s="60"/>
      <c r="K284" s="57">
        <f t="shared" ca="1" si="27"/>
        <v>167800</v>
      </c>
      <c r="P284" s="188" t="e">
        <f t="shared" si="26"/>
        <v>#N/A</v>
      </c>
      <c r="Q284" s="191" t="e">
        <f t="shared" si="24"/>
        <v>#N/A</v>
      </c>
      <c r="R284" s="191" t="e">
        <f t="shared" si="25"/>
        <v>#N/A</v>
      </c>
      <c r="S284" s="191" t="e">
        <f t="shared" si="28"/>
        <v>#N/A</v>
      </c>
      <c r="T284" s="192" t="e">
        <f>VLOOKUP(D284,'PC Receitas'!$N$4:$O$14,2,FALSE)</f>
        <v>#N/A</v>
      </c>
    </row>
    <row r="285" spans="3:20" ht="19.5" customHeight="1" thickTop="1" thickBot="1" x14ac:dyDescent="0.25">
      <c r="C285" s="58"/>
      <c r="D285" s="58"/>
      <c r="E285" s="58"/>
      <c r="F285" s="58"/>
      <c r="G285" s="58"/>
      <c r="H285" s="58"/>
      <c r="I285" s="59"/>
      <c r="J285" s="60"/>
      <c r="K285" s="57">
        <f t="shared" ca="1" si="27"/>
        <v>167800</v>
      </c>
      <c r="P285" s="188" t="e">
        <f t="shared" si="26"/>
        <v>#N/A</v>
      </c>
      <c r="Q285" s="191" t="e">
        <f t="shared" si="24"/>
        <v>#N/A</v>
      </c>
      <c r="R285" s="191" t="e">
        <f t="shared" si="25"/>
        <v>#N/A</v>
      </c>
      <c r="S285" s="191" t="e">
        <f t="shared" si="28"/>
        <v>#N/A</v>
      </c>
      <c r="T285" s="192" t="e">
        <f>VLOOKUP(D285,'PC Receitas'!$N$4:$O$14,2,FALSE)</f>
        <v>#N/A</v>
      </c>
    </row>
    <row r="286" spans="3:20" ht="19.5" customHeight="1" thickTop="1" thickBot="1" x14ac:dyDescent="0.25">
      <c r="C286" s="58"/>
      <c r="D286" s="58"/>
      <c r="E286" s="58"/>
      <c r="F286" s="58"/>
      <c r="G286" s="58"/>
      <c r="H286" s="58"/>
      <c r="I286" s="59"/>
      <c r="J286" s="60"/>
      <c r="K286" s="57">
        <f t="shared" ca="1" si="27"/>
        <v>167800</v>
      </c>
      <c r="P286" s="188" t="e">
        <f t="shared" si="26"/>
        <v>#N/A</v>
      </c>
      <c r="Q286" s="191" t="e">
        <f t="shared" si="24"/>
        <v>#N/A</v>
      </c>
      <c r="R286" s="191" t="e">
        <f t="shared" si="25"/>
        <v>#N/A</v>
      </c>
      <c r="S286" s="191" t="e">
        <f t="shared" si="28"/>
        <v>#N/A</v>
      </c>
      <c r="T286" s="192" t="e">
        <f>VLOOKUP(D286,'PC Receitas'!$N$4:$O$14,2,FALSE)</f>
        <v>#N/A</v>
      </c>
    </row>
    <row r="287" spans="3:20" ht="19.5" customHeight="1" thickTop="1" thickBot="1" x14ac:dyDescent="0.25">
      <c r="C287" s="58"/>
      <c r="D287" s="58"/>
      <c r="E287" s="58"/>
      <c r="F287" s="58"/>
      <c r="G287" s="58"/>
      <c r="H287" s="58"/>
      <c r="I287" s="59"/>
      <c r="J287" s="60"/>
      <c r="K287" s="57">
        <f t="shared" ca="1" si="27"/>
        <v>167800</v>
      </c>
      <c r="P287" s="188" t="e">
        <f t="shared" si="26"/>
        <v>#N/A</v>
      </c>
      <c r="Q287" s="191" t="e">
        <f t="shared" si="24"/>
        <v>#N/A</v>
      </c>
      <c r="R287" s="191" t="e">
        <f t="shared" si="25"/>
        <v>#N/A</v>
      </c>
      <c r="S287" s="191" t="e">
        <f t="shared" si="28"/>
        <v>#N/A</v>
      </c>
      <c r="T287" s="192" t="e">
        <f>VLOOKUP(D287,'PC Receitas'!$N$4:$O$14,2,FALSE)</f>
        <v>#N/A</v>
      </c>
    </row>
    <row r="288" spans="3:20" ht="19.5" customHeight="1" thickTop="1" thickBot="1" x14ac:dyDescent="0.25">
      <c r="C288" s="58"/>
      <c r="D288" s="58"/>
      <c r="E288" s="58"/>
      <c r="F288" s="58"/>
      <c r="G288" s="58"/>
      <c r="H288" s="58"/>
      <c r="I288" s="59"/>
      <c r="J288" s="60"/>
      <c r="K288" s="57">
        <f t="shared" ca="1" si="27"/>
        <v>167800</v>
      </c>
      <c r="P288" s="188" t="e">
        <f t="shared" si="26"/>
        <v>#N/A</v>
      </c>
      <c r="Q288" s="191" t="e">
        <f t="shared" si="24"/>
        <v>#N/A</v>
      </c>
      <c r="R288" s="191" t="e">
        <f t="shared" si="25"/>
        <v>#N/A</v>
      </c>
      <c r="S288" s="191" t="e">
        <f t="shared" si="28"/>
        <v>#N/A</v>
      </c>
      <c r="T288" s="192" t="e">
        <f>VLOOKUP(D288,'PC Receitas'!$N$4:$O$14,2,FALSE)</f>
        <v>#N/A</v>
      </c>
    </row>
    <row r="289" spans="3:20" ht="19.5" customHeight="1" thickTop="1" thickBot="1" x14ac:dyDescent="0.25">
      <c r="C289" s="58"/>
      <c r="D289" s="58"/>
      <c r="E289" s="58"/>
      <c r="F289" s="58"/>
      <c r="G289" s="58"/>
      <c r="H289" s="58"/>
      <c r="I289" s="59"/>
      <c r="J289" s="60"/>
      <c r="K289" s="57">
        <f t="shared" ca="1" si="27"/>
        <v>167800</v>
      </c>
      <c r="P289" s="188" t="e">
        <f t="shared" si="26"/>
        <v>#N/A</v>
      </c>
      <c r="Q289" s="191" t="e">
        <f t="shared" si="24"/>
        <v>#N/A</v>
      </c>
      <c r="R289" s="191" t="e">
        <f t="shared" si="25"/>
        <v>#N/A</v>
      </c>
      <c r="S289" s="191" t="e">
        <f t="shared" si="28"/>
        <v>#N/A</v>
      </c>
      <c r="T289" s="192" t="e">
        <f>VLOOKUP(D289,'PC Receitas'!$N$4:$O$14,2,FALSE)</f>
        <v>#N/A</v>
      </c>
    </row>
    <row r="290" spans="3:20" ht="19.5" customHeight="1" thickTop="1" thickBot="1" x14ac:dyDescent="0.25">
      <c r="C290" s="58"/>
      <c r="D290" s="58"/>
      <c r="E290" s="58"/>
      <c r="F290" s="58"/>
      <c r="G290" s="58"/>
      <c r="H290" s="58"/>
      <c r="I290" s="59"/>
      <c r="J290" s="60"/>
      <c r="K290" s="57">
        <f t="shared" ca="1" si="27"/>
        <v>167800</v>
      </c>
      <c r="P290" s="188" t="e">
        <f t="shared" si="26"/>
        <v>#N/A</v>
      </c>
      <c r="Q290" s="191" t="e">
        <f t="shared" si="24"/>
        <v>#N/A</v>
      </c>
      <c r="R290" s="191" t="e">
        <f t="shared" si="25"/>
        <v>#N/A</v>
      </c>
      <c r="S290" s="191" t="e">
        <f t="shared" si="28"/>
        <v>#N/A</v>
      </c>
      <c r="T290" s="192" t="e">
        <f>VLOOKUP(D290,'PC Receitas'!$N$4:$O$14,2,FALSE)</f>
        <v>#N/A</v>
      </c>
    </row>
    <row r="291" spans="3:20" ht="19.5" customHeight="1" thickTop="1" thickBot="1" x14ac:dyDescent="0.25">
      <c r="C291" s="58"/>
      <c r="D291" s="58"/>
      <c r="E291" s="58"/>
      <c r="F291" s="58"/>
      <c r="G291" s="58"/>
      <c r="H291" s="58"/>
      <c r="I291" s="59"/>
      <c r="J291" s="60"/>
      <c r="K291" s="57">
        <f t="shared" ca="1" si="27"/>
        <v>167800</v>
      </c>
      <c r="P291" s="188" t="e">
        <f t="shared" si="26"/>
        <v>#N/A</v>
      </c>
      <c r="Q291" s="191" t="e">
        <f t="shared" si="24"/>
        <v>#N/A</v>
      </c>
      <c r="R291" s="191" t="e">
        <f t="shared" si="25"/>
        <v>#N/A</v>
      </c>
      <c r="S291" s="191" t="e">
        <f t="shared" si="28"/>
        <v>#N/A</v>
      </c>
      <c r="T291" s="192" t="e">
        <f>VLOOKUP(D291,'PC Receitas'!$N$4:$O$14,2,FALSE)</f>
        <v>#N/A</v>
      </c>
    </row>
    <row r="292" spans="3:20" ht="19.5" customHeight="1" thickTop="1" thickBot="1" x14ac:dyDescent="0.25">
      <c r="C292" s="58"/>
      <c r="D292" s="58"/>
      <c r="E292" s="58"/>
      <c r="F292" s="58"/>
      <c r="G292" s="58"/>
      <c r="H292" s="58"/>
      <c r="I292" s="59"/>
      <c r="J292" s="60"/>
      <c r="K292" s="57">
        <f t="shared" ca="1" si="27"/>
        <v>167800</v>
      </c>
      <c r="P292" s="188" t="e">
        <f t="shared" si="26"/>
        <v>#N/A</v>
      </c>
      <c r="Q292" s="191" t="e">
        <f t="shared" si="24"/>
        <v>#N/A</v>
      </c>
      <c r="R292" s="191" t="e">
        <f t="shared" si="25"/>
        <v>#N/A</v>
      </c>
      <c r="S292" s="191" t="e">
        <f t="shared" si="28"/>
        <v>#N/A</v>
      </c>
      <c r="T292" s="192" t="e">
        <f>VLOOKUP(D292,'PC Receitas'!$N$4:$O$14,2,FALSE)</f>
        <v>#N/A</v>
      </c>
    </row>
    <row r="293" spans="3:20" ht="19.5" customHeight="1" thickTop="1" thickBot="1" x14ac:dyDescent="0.25">
      <c r="C293" s="58"/>
      <c r="D293" s="58"/>
      <c r="E293" s="58"/>
      <c r="F293" s="58"/>
      <c r="G293" s="58"/>
      <c r="H293" s="58"/>
      <c r="I293" s="59"/>
      <c r="J293" s="60"/>
      <c r="K293" s="57">
        <f t="shared" ca="1" si="27"/>
        <v>167800</v>
      </c>
      <c r="P293" s="188" t="e">
        <f t="shared" si="26"/>
        <v>#N/A</v>
      </c>
      <c r="Q293" s="191" t="e">
        <f t="shared" si="24"/>
        <v>#N/A</v>
      </c>
      <c r="R293" s="191" t="e">
        <f t="shared" si="25"/>
        <v>#N/A</v>
      </c>
      <c r="S293" s="191" t="e">
        <f t="shared" si="28"/>
        <v>#N/A</v>
      </c>
      <c r="T293" s="192" t="e">
        <f>VLOOKUP(D293,'PC Receitas'!$N$4:$O$14,2,FALSE)</f>
        <v>#N/A</v>
      </c>
    </row>
    <row r="294" spans="3:20" ht="19.5" customHeight="1" thickTop="1" thickBot="1" x14ac:dyDescent="0.25">
      <c r="C294" s="58"/>
      <c r="D294" s="58"/>
      <c r="E294" s="58"/>
      <c r="F294" s="58"/>
      <c r="G294" s="58"/>
      <c r="H294" s="58"/>
      <c r="I294" s="59"/>
      <c r="J294" s="60"/>
      <c r="K294" s="57">
        <f t="shared" ca="1" si="27"/>
        <v>167800</v>
      </c>
      <c r="P294" s="188" t="e">
        <f t="shared" si="26"/>
        <v>#N/A</v>
      </c>
      <c r="Q294" s="191" t="e">
        <f t="shared" si="24"/>
        <v>#N/A</v>
      </c>
      <c r="R294" s="191" t="e">
        <f t="shared" si="25"/>
        <v>#N/A</v>
      </c>
      <c r="S294" s="191" t="e">
        <f t="shared" si="28"/>
        <v>#N/A</v>
      </c>
      <c r="T294" s="192" t="e">
        <f>VLOOKUP(D294,'PC Receitas'!$N$4:$O$14,2,FALSE)</f>
        <v>#N/A</v>
      </c>
    </row>
    <row r="295" spans="3:20" ht="19.5" customHeight="1" thickTop="1" thickBot="1" x14ac:dyDescent="0.25">
      <c r="C295" s="58"/>
      <c r="D295" s="58"/>
      <c r="E295" s="58"/>
      <c r="F295" s="58"/>
      <c r="G295" s="58"/>
      <c r="H295" s="58"/>
      <c r="I295" s="59"/>
      <c r="J295" s="60"/>
      <c r="K295" s="57">
        <f t="shared" ca="1" si="27"/>
        <v>167800</v>
      </c>
      <c r="P295" s="188" t="e">
        <f t="shared" si="26"/>
        <v>#N/A</v>
      </c>
      <c r="Q295" s="191" t="e">
        <f t="shared" si="24"/>
        <v>#N/A</v>
      </c>
      <c r="R295" s="191" t="e">
        <f t="shared" si="25"/>
        <v>#N/A</v>
      </c>
      <c r="S295" s="191" t="e">
        <f t="shared" si="28"/>
        <v>#N/A</v>
      </c>
      <c r="T295" s="192" t="e">
        <f>VLOOKUP(D295,'PC Receitas'!$N$4:$O$14,2,FALSE)</f>
        <v>#N/A</v>
      </c>
    </row>
    <row r="296" spans="3:20" ht="19.5" customHeight="1" thickTop="1" thickBot="1" x14ac:dyDescent="0.25">
      <c r="C296" s="58"/>
      <c r="D296" s="58"/>
      <c r="E296" s="58"/>
      <c r="F296" s="58"/>
      <c r="G296" s="58"/>
      <c r="H296" s="58"/>
      <c r="I296" s="59"/>
      <c r="J296" s="60"/>
      <c r="K296" s="57">
        <f t="shared" ca="1" si="27"/>
        <v>167800</v>
      </c>
      <c r="P296" s="188" t="e">
        <f t="shared" si="26"/>
        <v>#N/A</v>
      </c>
      <c r="Q296" s="191" t="e">
        <f t="shared" si="24"/>
        <v>#N/A</v>
      </c>
      <c r="R296" s="191" t="e">
        <f t="shared" si="25"/>
        <v>#N/A</v>
      </c>
      <c r="S296" s="191" t="e">
        <f t="shared" si="28"/>
        <v>#N/A</v>
      </c>
      <c r="T296" s="192" t="e">
        <f>VLOOKUP(D296,'PC Receitas'!$N$4:$O$14,2,FALSE)</f>
        <v>#N/A</v>
      </c>
    </row>
    <row r="297" spans="3:20" ht="19.5" customHeight="1" thickTop="1" thickBot="1" x14ac:dyDescent="0.25">
      <c r="C297" s="58"/>
      <c r="D297" s="58"/>
      <c r="E297" s="58"/>
      <c r="F297" s="58"/>
      <c r="G297" s="58"/>
      <c r="H297" s="58"/>
      <c r="I297" s="59"/>
      <c r="J297" s="60"/>
      <c r="K297" s="57">
        <f t="shared" ca="1" si="27"/>
        <v>167800</v>
      </c>
      <c r="P297" s="188" t="e">
        <f t="shared" si="26"/>
        <v>#N/A</v>
      </c>
      <c r="Q297" s="191" t="e">
        <f t="shared" si="24"/>
        <v>#N/A</v>
      </c>
      <c r="R297" s="191" t="e">
        <f t="shared" si="25"/>
        <v>#N/A</v>
      </c>
      <c r="S297" s="191" t="e">
        <f t="shared" si="28"/>
        <v>#N/A</v>
      </c>
      <c r="T297" s="192" t="e">
        <f>VLOOKUP(D297,'PC Receitas'!$N$4:$O$14,2,FALSE)</f>
        <v>#N/A</v>
      </c>
    </row>
    <row r="298" spans="3:20" ht="19.5" customHeight="1" thickTop="1" thickBot="1" x14ac:dyDescent="0.25">
      <c r="C298" s="58"/>
      <c r="D298" s="58"/>
      <c r="E298" s="58"/>
      <c r="F298" s="58"/>
      <c r="G298" s="58"/>
      <c r="H298" s="58"/>
      <c r="I298" s="59"/>
      <c r="J298" s="60"/>
      <c r="K298" s="57">
        <f t="shared" ca="1" si="27"/>
        <v>167800</v>
      </c>
      <c r="P298" s="188" t="e">
        <f t="shared" si="26"/>
        <v>#N/A</v>
      </c>
      <c r="Q298" s="191" t="e">
        <f t="shared" si="24"/>
        <v>#N/A</v>
      </c>
      <c r="R298" s="191" t="e">
        <f t="shared" si="25"/>
        <v>#N/A</v>
      </c>
      <c r="S298" s="191" t="e">
        <f t="shared" si="28"/>
        <v>#N/A</v>
      </c>
      <c r="T298" s="192" t="e">
        <f>VLOOKUP(D298,'PC Receitas'!$N$4:$O$14,2,FALSE)</f>
        <v>#N/A</v>
      </c>
    </row>
    <row r="299" spans="3:20" ht="19.5" customHeight="1" thickTop="1" thickBot="1" x14ac:dyDescent="0.25">
      <c r="C299" s="58"/>
      <c r="D299" s="58"/>
      <c r="E299" s="58"/>
      <c r="F299" s="58"/>
      <c r="G299" s="58"/>
      <c r="H299" s="58"/>
      <c r="I299" s="59"/>
      <c r="J299" s="60"/>
      <c r="K299" s="57">
        <f t="shared" ca="1" si="27"/>
        <v>167800</v>
      </c>
      <c r="P299" s="188" t="e">
        <f t="shared" si="26"/>
        <v>#N/A</v>
      </c>
      <c r="Q299" s="191" t="e">
        <f t="shared" si="24"/>
        <v>#N/A</v>
      </c>
      <c r="R299" s="191" t="e">
        <f t="shared" si="25"/>
        <v>#N/A</v>
      </c>
      <c r="S299" s="191" t="e">
        <f t="shared" si="28"/>
        <v>#N/A</v>
      </c>
      <c r="T299" s="192" t="e">
        <f>VLOOKUP(D299,'PC Receitas'!$N$4:$O$14,2,FALSE)</f>
        <v>#N/A</v>
      </c>
    </row>
    <row r="300" spans="3:20" ht="19.5" customHeight="1" thickTop="1" thickBot="1" x14ac:dyDescent="0.25">
      <c r="C300" s="58"/>
      <c r="D300" s="58"/>
      <c r="E300" s="58"/>
      <c r="F300" s="58"/>
      <c r="G300" s="58"/>
      <c r="H300" s="58"/>
      <c r="I300" s="59"/>
      <c r="J300" s="60"/>
      <c r="K300" s="57">
        <f t="shared" ca="1" si="27"/>
        <v>167800</v>
      </c>
      <c r="P300" s="188" t="e">
        <f t="shared" si="26"/>
        <v>#N/A</v>
      </c>
      <c r="Q300" s="191" t="e">
        <f t="shared" si="24"/>
        <v>#N/A</v>
      </c>
      <c r="R300" s="191" t="e">
        <f t="shared" si="25"/>
        <v>#N/A</v>
      </c>
      <c r="S300" s="191" t="e">
        <f t="shared" si="28"/>
        <v>#N/A</v>
      </c>
      <c r="T300" s="192" t="e">
        <f>VLOOKUP(D300,'PC Receitas'!$N$4:$O$14,2,FALSE)</f>
        <v>#N/A</v>
      </c>
    </row>
    <row r="301" spans="3:20" ht="19.5" customHeight="1" thickTop="1" thickBot="1" x14ac:dyDescent="0.25">
      <c r="C301" s="58"/>
      <c r="D301" s="58"/>
      <c r="E301" s="58"/>
      <c r="F301" s="58"/>
      <c r="G301" s="58"/>
      <c r="H301" s="58"/>
      <c r="I301" s="59"/>
      <c r="J301" s="60"/>
      <c r="K301" s="57">
        <f t="shared" ca="1" si="27"/>
        <v>167800</v>
      </c>
      <c r="P301" s="188" t="e">
        <f t="shared" si="26"/>
        <v>#N/A</v>
      </c>
      <c r="Q301" s="191" t="e">
        <f t="shared" si="24"/>
        <v>#N/A</v>
      </c>
      <c r="R301" s="191" t="e">
        <f t="shared" si="25"/>
        <v>#N/A</v>
      </c>
      <c r="S301" s="191" t="e">
        <f t="shared" si="28"/>
        <v>#N/A</v>
      </c>
      <c r="T301" s="192" t="e">
        <f>VLOOKUP(D301,'PC Receitas'!$N$4:$O$14,2,FALSE)</f>
        <v>#N/A</v>
      </c>
    </row>
    <row r="302" spans="3:20" ht="19.5" customHeight="1" thickTop="1" thickBot="1" x14ac:dyDescent="0.25">
      <c r="C302" s="58"/>
      <c r="D302" s="58"/>
      <c r="E302" s="58"/>
      <c r="F302" s="58"/>
      <c r="G302" s="58"/>
      <c r="H302" s="58"/>
      <c r="I302" s="59"/>
      <c r="J302" s="60"/>
      <c r="K302" s="57">
        <f t="shared" ca="1" si="27"/>
        <v>167800</v>
      </c>
      <c r="P302" s="188" t="e">
        <f t="shared" si="26"/>
        <v>#N/A</v>
      </c>
      <c r="Q302" s="191" t="e">
        <f t="shared" si="24"/>
        <v>#N/A</v>
      </c>
      <c r="R302" s="191" t="e">
        <f t="shared" si="25"/>
        <v>#N/A</v>
      </c>
      <c r="S302" s="191" t="e">
        <f t="shared" si="28"/>
        <v>#N/A</v>
      </c>
      <c r="T302" s="192" t="e">
        <f>VLOOKUP(D302,'PC Receitas'!$N$4:$O$14,2,FALSE)</f>
        <v>#N/A</v>
      </c>
    </row>
    <row r="303" spans="3:20" ht="19.5" customHeight="1" thickTop="1" thickBot="1" x14ac:dyDescent="0.25">
      <c r="C303" s="58"/>
      <c r="D303" s="58"/>
      <c r="E303" s="58"/>
      <c r="F303" s="58"/>
      <c r="G303" s="58"/>
      <c r="H303" s="58"/>
      <c r="I303" s="59"/>
      <c r="J303" s="60"/>
      <c r="K303" s="57">
        <f t="shared" ca="1" si="27"/>
        <v>167800</v>
      </c>
      <c r="P303" s="188" t="e">
        <f t="shared" si="26"/>
        <v>#N/A</v>
      </c>
      <c r="Q303" s="191" t="e">
        <f t="shared" si="24"/>
        <v>#N/A</v>
      </c>
      <c r="R303" s="191" t="e">
        <f t="shared" si="25"/>
        <v>#N/A</v>
      </c>
      <c r="S303" s="191" t="e">
        <f t="shared" si="28"/>
        <v>#N/A</v>
      </c>
      <c r="T303" s="192" t="e">
        <f>VLOOKUP(D303,'PC Receitas'!$N$4:$O$14,2,FALSE)</f>
        <v>#N/A</v>
      </c>
    </row>
    <row r="304" spans="3:20" ht="19.5" customHeight="1" thickTop="1" thickBot="1" x14ac:dyDescent="0.25">
      <c r="C304" s="58"/>
      <c r="D304" s="58"/>
      <c r="E304" s="58"/>
      <c r="F304" s="58"/>
      <c r="G304" s="58"/>
      <c r="H304" s="58"/>
      <c r="I304" s="59"/>
      <c r="J304" s="60"/>
      <c r="K304" s="57">
        <f t="shared" ca="1" si="27"/>
        <v>167800</v>
      </c>
      <c r="P304" s="188" t="e">
        <f t="shared" si="26"/>
        <v>#N/A</v>
      </c>
      <c r="Q304" s="191" t="e">
        <f t="shared" si="24"/>
        <v>#N/A</v>
      </c>
      <c r="R304" s="191" t="e">
        <f t="shared" si="25"/>
        <v>#N/A</v>
      </c>
      <c r="S304" s="191" t="e">
        <f t="shared" si="28"/>
        <v>#N/A</v>
      </c>
      <c r="T304" s="192" t="e">
        <f>VLOOKUP(D304,'PC Receitas'!$N$4:$O$14,2,FALSE)</f>
        <v>#N/A</v>
      </c>
    </row>
    <row r="305" spans="3:20" ht="19.5" customHeight="1" thickTop="1" thickBot="1" x14ac:dyDescent="0.25">
      <c r="C305" s="58"/>
      <c r="D305" s="58"/>
      <c r="E305" s="58"/>
      <c r="F305" s="58"/>
      <c r="G305" s="58"/>
      <c r="H305" s="58"/>
      <c r="I305" s="59"/>
      <c r="J305" s="60"/>
      <c r="K305" s="57">
        <f t="shared" ca="1" si="27"/>
        <v>167800</v>
      </c>
      <c r="P305" s="188" t="e">
        <f t="shared" si="26"/>
        <v>#N/A</v>
      </c>
      <c r="Q305" s="191" t="e">
        <f t="shared" si="24"/>
        <v>#N/A</v>
      </c>
      <c r="R305" s="191" t="e">
        <f t="shared" si="25"/>
        <v>#N/A</v>
      </c>
      <c r="S305" s="191" t="e">
        <f t="shared" si="28"/>
        <v>#N/A</v>
      </c>
      <c r="T305" s="192" t="e">
        <f>VLOOKUP(D305,'PC Receitas'!$N$4:$O$14,2,FALSE)</f>
        <v>#N/A</v>
      </c>
    </row>
    <row r="306" spans="3:20" ht="19.5" customHeight="1" thickTop="1" thickBot="1" x14ac:dyDescent="0.25">
      <c r="C306" s="58"/>
      <c r="D306" s="58"/>
      <c r="E306" s="58"/>
      <c r="F306" s="58"/>
      <c r="G306" s="58"/>
      <c r="H306" s="58"/>
      <c r="I306" s="59"/>
      <c r="J306" s="60"/>
      <c r="K306" s="57">
        <f t="shared" ca="1" si="27"/>
        <v>167800</v>
      </c>
      <c r="P306" s="188" t="e">
        <f t="shared" si="26"/>
        <v>#N/A</v>
      </c>
      <c r="Q306" s="191" t="e">
        <f t="shared" si="24"/>
        <v>#N/A</v>
      </c>
      <c r="R306" s="191" t="e">
        <f t="shared" si="25"/>
        <v>#N/A</v>
      </c>
      <c r="S306" s="191" t="e">
        <f t="shared" si="28"/>
        <v>#N/A</v>
      </c>
      <c r="T306" s="192" t="e">
        <f>VLOOKUP(D306,'PC Receitas'!$N$4:$O$14,2,FALSE)</f>
        <v>#N/A</v>
      </c>
    </row>
    <row r="307" spans="3:20" ht="19.5" customHeight="1" thickTop="1" thickBot="1" x14ac:dyDescent="0.25">
      <c r="C307" s="58"/>
      <c r="D307" s="58"/>
      <c r="E307" s="58"/>
      <c r="F307" s="58"/>
      <c r="G307" s="58"/>
      <c r="H307" s="58"/>
      <c r="I307" s="59"/>
      <c r="J307" s="60"/>
      <c r="K307" s="57">
        <f t="shared" ca="1" si="27"/>
        <v>167800</v>
      </c>
      <c r="P307" s="188" t="e">
        <f t="shared" si="26"/>
        <v>#N/A</v>
      </c>
      <c r="Q307" s="191" t="e">
        <f t="shared" si="24"/>
        <v>#N/A</v>
      </c>
      <c r="R307" s="191" t="e">
        <f t="shared" si="25"/>
        <v>#N/A</v>
      </c>
      <c r="S307" s="191" t="e">
        <f t="shared" si="28"/>
        <v>#N/A</v>
      </c>
      <c r="T307" s="192" t="e">
        <f>VLOOKUP(D307,'PC Receitas'!$N$4:$O$14,2,FALSE)</f>
        <v>#N/A</v>
      </c>
    </row>
    <row r="308" spans="3:20" ht="19.5" customHeight="1" thickTop="1" thickBot="1" x14ac:dyDescent="0.25">
      <c r="C308" s="58"/>
      <c r="D308" s="58"/>
      <c r="E308" s="58"/>
      <c r="F308" s="58"/>
      <c r="G308" s="58"/>
      <c r="H308" s="58"/>
      <c r="I308" s="59"/>
      <c r="J308" s="60"/>
      <c r="K308" s="57">
        <f t="shared" ca="1" si="27"/>
        <v>167800</v>
      </c>
      <c r="P308" s="188" t="e">
        <f t="shared" si="26"/>
        <v>#N/A</v>
      </c>
      <c r="Q308" s="191" t="e">
        <f t="shared" si="24"/>
        <v>#N/A</v>
      </c>
      <c r="R308" s="191" t="e">
        <f t="shared" si="25"/>
        <v>#N/A</v>
      </c>
      <c r="S308" s="191" t="e">
        <f t="shared" si="28"/>
        <v>#N/A</v>
      </c>
      <c r="T308" s="192" t="e">
        <f>VLOOKUP(D308,'PC Receitas'!$N$4:$O$14,2,FALSE)</f>
        <v>#N/A</v>
      </c>
    </row>
    <row r="309" spans="3:20" ht="19.5" customHeight="1" thickTop="1" thickBot="1" x14ac:dyDescent="0.25">
      <c r="C309" s="58"/>
      <c r="D309" s="58"/>
      <c r="E309" s="58"/>
      <c r="F309" s="58"/>
      <c r="G309" s="58"/>
      <c r="H309" s="58"/>
      <c r="I309" s="59"/>
      <c r="J309" s="60"/>
      <c r="K309" s="57">
        <f t="shared" ca="1" si="27"/>
        <v>167800</v>
      </c>
      <c r="P309" s="188" t="e">
        <f t="shared" si="26"/>
        <v>#N/A</v>
      </c>
      <c r="Q309" s="191" t="e">
        <f t="shared" si="24"/>
        <v>#N/A</v>
      </c>
      <c r="R309" s="191" t="e">
        <f t="shared" si="25"/>
        <v>#N/A</v>
      </c>
      <c r="S309" s="191" t="e">
        <f t="shared" si="28"/>
        <v>#N/A</v>
      </c>
      <c r="T309" s="192" t="e">
        <f>VLOOKUP(D309,'PC Receitas'!$N$4:$O$14,2,FALSE)</f>
        <v>#N/A</v>
      </c>
    </row>
    <row r="310" spans="3:20" ht="19.5" customHeight="1" thickTop="1" thickBot="1" x14ac:dyDescent="0.25">
      <c r="C310" s="58"/>
      <c r="D310" s="58"/>
      <c r="E310" s="58"/>
      <c r="F310" s="58"/>
      <c r="G310" s="58"/>
      <c r="H310" s="58"/>
      <c r="I310" s="59"/>
      <c r="J310" s="60"/>
      <c r="K310" s="57">
        <f t="shared" ca="1" si="27"/>
        <v>167800</v>
      </c>
      <c r="P310" s="188" t="e">
        <f t="shared" si="26"/>
        <v>#N/A</v>
      </c>
      <c r="Q310" s="191" t="e">
        <f t="shared" si="24"/>
        <v>#N/A</v>
      </c>
      <c r="R310" s="191" t="e">
        <f t="shared" si="25"/>
        <v>#N/A</v>
      </c>
      <c r="S310" s="191" t="e">
        <f t="shared" si="28"/>
        <v>#N/A</v>
      </c>
      <c r="T310" s="192" t="e">
        <f>VLOOKUP(D310,'PC Receitas'!$N$4:$O$14,2,FALSE)</f>
        <v>#N/A</v>
      </c>
    </row>
    <row r="311" spans="3:20" ht="19.5" customHeight="1" thickTop="1" thickBot="1" x14ac:dyDescent="0.25">
      <c r="C311" s="58"/>
      <c r="D311" s="58"/>
      <c r="E311" s="58"/>
      <c r="F311" s="58"/>
      <c r="G311" s="58"/>
      <c r="H311" s="58"/>
      <c r="I311" s="59"/>
      <c r="J311" s="60"/>
      <c r="K311" s="57">
        <f t="shared" ca="1" si="27"/>
        <v>167800</v>
      </c>
      <c r="P311" s="188" t="e">
        <f t="shared" si="26"/>
        <v>#N/A</v>
      </c>
      <c r="Q311" s="191" t="e">
        <f t="shared" si="24"/>
        <v>#N/A</v>
      </c>
      <c r="R311" s="191" t="e">
        <f t="shared" si="25"/>
        <v>#N/A</v>
      </c>
      <c r="S311" s="191" t="e">
        <f t="shared" si="28"/>
        <v>#N/A</v>
      </c>
      <c r="T311" s="192" t="e">
        <f>VLOOKUP(D311,'PC Receitas'!$N$4:$O$14,2,FALSE)</f>
        <v>#N/A</v>
      </c>
    </row>
    <row r="312" spans="3:20" ht="19.5" customHeight="1" thickTop="1" thickBot="1" x14ac:dyDescent="0.25">
      <c r="C312" s="58"/>
      <c r="D312" s="58"/>
      <c r="E312" s="58"/>
      <c r="F312" s="58"/>
      <c r="G312" s="58"/>
      <c r="H312" s="58"/>
      <c r="I312" s="59"/>
      <c r="J312" s="60"/>
      <c r="K312" s="57">
        <f t="shared" ca="1" si="27"/>
        <v>167800</v>
      </c>
      <c r="P312" s="188" t="e">
        <f t="shared" si="26"/>
        <v>#N/A</v>
      </c>
      <c r="Q312" s="191" t="e">
        <f t="shared" si="24"/>
        <v>#N/A</v>
      </c>
      <c r="R312" s="191" t="e">
        <f t="shared" si="25"/>
        <v>#N/A</v>
      </c>
      <c r="S312" s="191" t="e">
        <f t="shared" si="28"/>
        <v>#N/A</v>
      </c>
      <c r="T312" s="192" t="e">
        <f>VLOOKUP(D312,'PC Receitas'!$N$4:$O$14,2,FALSE)</f>
        <v>#N/A</v>
      </c>
    </row>
    <row r="313" spans="3:20" ht="19.5" customHeight="1" thickTop="1" thickBot="1" x14ac:dyDescent="0.25">
      <c r="C313" s="58"/>
      <c r="D313" s="58"/>
      <c r="E313" s="58"/>
      <c r="F313" s="58"/>
      <c r="G313" s="58"/>
      <c r="H313" s="58"/>
      <c r="I313" s="59"/>
      <c r="J313" s="60"/>
      <c r="K313" s="57">
        <f t="shared" ca="1" si="27"/>
        <v>167800</v>
      </c>
      <c r="P313" s="188" t="e">
        <f t="shared" si="26"/>
        <v>#N/A</v>
      </c>
      <c r="Q313" s="191" t="e">
        <f t="shared" si="24"/>
        <v>#N/A</v>
      </c>
      <c r="R313" s="191" t="e">
        <f t="shared" si="25"/>
        <v>#N/A</v>
      </c>
      <c r="S313" s="191" t="e">
        <f t="shared" si="28"/>
        <v>#N/A</v>
      </c>
      <c r="T313" s="192" t="e">
        <f>VLOOKUP(D313,'PC Receitas'!$N$4:$O$14,2,FALSE)</f>
        <v>#N/A</v>
      </c>
    </row>
    <row r="314" spans="3:20" ht="19.5" customHeight="1" thickTop="1" thickBot="1" x14ac:dyDescent="0.25">
      <c r="C314" s="58"/>
      <c r="D314" s="58"/>
      <c r="E314" s="58"/>
      <c r="F314" s="58"/>
      <c r="G314" s="58"/>
      <c r="H314" s="58"/>
      <c r="I314" s="59"/>
      <c r="J314" s="60"/>
      <c r="K314" s="57">
        <f t="shared" ca="1" si="27"/>
        <v>167800</v>
      </c>
      <c r="P314" s="188" t="e">
        <f t="shared" si="26"/>
        <v>#N/A</v>
      </c>
      <c r="Q314" s="191" t="e">
        <f t="shared" si="24"/>
        <v>#N/A</v>
      </c>
      <c r="R314" s="191" t="e">
        <f t="shared" si="25"/>
        <v>#N/A</v>
      </c>
      <c r="S314" s="191" t="e">
        <f t="shared" si="28"/>
        <v>#N/A</v>
      </c>
      <c r="T314" s="192" t="e">
        <f>VLOOKUP(D314,'PC Receitas'!$N$4:$O$14,2,FALSE)</f>
        <v>#N/A</v>
      </c>
    </row>
    <row r="315" spans="3:20" ht="19.5" customHeight="1" thickTop="1" thickBot="1" x14ac:dyDescent="0.25">
      <c r="C315" s="58"/>
      <c r="D315" s="58"/>
      <c r="E315" s="58"/>
      <c r="F315" s="58"/>
      <c r="G315" s="58"/>
      <c r="H315" s="58"/>
      <c r="I315" s="59"/>
      <c r="J315" s="60"/>
      <c r="K315" s="57">
        <f t="shared" ca="1" si="27"/>
        <v>167800</v>
      </c>
      <c r="P315" s="188" t="e">
        <f t="shared" si="26"/>
        <v>#N/A</v>
      </c>
      <c r="Q315" s="191" t="e">
        <f t="shared" si="24"/>
        <v>#N/A</v>
      </c>
      <c r="R315" s="191" t="e">
        <f t="shared" si="25"/>
        <v>#N/A</v>
      </c>
      <c r="S315" s="191" t="e">
        <f t="shared" si="28"/>
        <v>#N/A</v>
      </c>
      <c r="T315" s="192" t="e">
        <f>VLOOKUP(D315,'PC Receitas'!$N$4:$O$14,2,FALSE)</f>
        <v>#N/A</v>
      </c>
    </row>
    <row r="316" spans="3:20" ht="19.5" customHeight="1" thickTop="1" thickBot="1" x14ac:dyDescent="0.25">
      <c r="C316" s="58"/>
      <c r="D316" s="58"/>
      <c r="E316" s="58"/>
      <c r="F316" s="58"/>
      <c r="G316" s="58"/>
      <c r="H316" s="58"/>
      <c r="I316" s="59"/>
      <c r="J316" s="60"/>
      <c r="K316" s="57">
        <f t="shared" ca="1" si="27"/>
        <v>167800</v>
      </c>
      <c r="P316" s="188" t="e">
        <f t="shared" si="26"/>
        <v>#N/A</v>
      </c>
      <c r="Q316" s="191" t="e">
        <f t="shared" si="24"/>
        <v>#N/A</v>
      </c>
      <c r="R316" s="191" t="e">
        <f t="shared" si="25"/>
        <v>#N/A</v>
      </c>
      <c r="S316" s="191" t="e">
        <f t="shared" si="28"/>
        <v>#N/A</v>
      </c>
      <c r="T316" s="192" t="e">
        <f>VLOOKUP(D316,'PC Receitas'!$N$4:$O$14,2,FALSE)</f>
        <v>#N/A</v>
      </c>
    </row>
    <row r="317" spans="3:20" ht="19.5" customHeight="1" thickTop="1" thickBot="1" x14ac:dyDescent="0.25">
      <c r="C317" s="58"/>
      <c r="D317" s="58"/>
      <c r="E317" s="58"/>
      <c r="F317" s="58"/>
      <c r="G317" s="58"/>
      <c r="H317" s="58"/>
      <c r="I317" s="59"/>
      <c r="J317" s="60"/>
      <c r="K317" s="57">
        <f t="shared" ca="1" si="27"/>
        <v>167800</v>
      </c>
      <c r="P317" s="188" t="e">
        <f t="shared" si="26"/>
        <v>#N/A</v>
      </c>
      <c r="Q317" s="191" t="e">
        <f t="shared" si="24"/>
        <v>#N/A</v>
      </c>
      <c r="R317" s="191" t="e">
        <f t="shared" si="25"/>
        <v>#N/A</v>
      </c>
      <c r="S317" s="191" t="e">
        <f t="shared" si="28"/>
        <v>#N/A</v>
      </c>
      <c r="T317" s="192" t="e">
        <f>VLOOKUP(D317,'PC Receitas'!$N$4:$O$14,2,FALSE)</f>
        <v>#N/A</v>
      </c>
    </row>
    <row r="318" spans="3:20" ht="19.5" customHeight="1" thickTop="1" thickBot="1" x14ac:dyDescent="0.25">
      <c r="C318" s="58"/>
      <c r="D318" s="58"/>
      <c r="E318" s="58"/>
      <c r="F318" s="58"/>
      <c r="G318" s="58"/>
      <c r="H318" s="58"/>
      <c r="I318" s="59"/>
      <c r="J318" s="60"/>
      <c r="K318" s="57">
        <f t="shared" ca="1" si="27"/>
        <v>167800</v>
      </c>
      <c r="P318" s="188" t="e">
        <f t="shared" si="26"/>
        <v>#N/A</v>
      </c>
      <c r="Q318" s="191" t="e">
        <f t="shared" si="24"/>
        <v>#N/A</v>
      </c>
      <c r="R318" s="191" t="e">
        <f t="shared" si="25"/>
        <v>#N/A</v>
      </c>
      <c r="S318" s="191" t="e">
        <f t="shared" si="28"/>
        <v>#N/A</v>
      </c>
      <c r="T318" s="192" t="e">
        <f>VLOOKUP(D318,'PC Receitas'!$N$4:$O$14,2,FALSE)</f>
        <v>#N/A</v>
      </c>
    </row>
    <row r="319" spans="3:20" ht="19.5" customHeight="1" thickTop="1" thickBot="1" x14ac:dyDescent="0.25">
      <c r="C319" s="58"/>
      <c r="D319" s="58"/>
      <c r="E319" s="58"/>
      <c r="F319" s="58"/>
      <c r="G319" s="58"/>
      <c r="H319" s="58"/>
      <c r="I319" s="59"/>
      <c r="J319" s="60"/>
      <c r="K319" s="57">
        <f t="shared" ca="1" si="27"/>
        <v>167800</v>
      </c>
      <c r="P319" s="188" t="e">
        <f t="shared" si="26"/>
        <v>#N/A</v>
      </c>
      <c r="Q319" s="191" t="e">
        <f t="shared" si="24"/>
        <v>#N/A</v>
      </c>
      <c r="R319" s="191" t="e">
        <f t="shared" si="25"/>
        <v>#N/A</v>
      </c>
      <c r="S319" s="191" t="e">
        <f t="shared" si="28"/>
        <v>#N/A</v>
      </c>
      <c r="T319" s="192" t="e">
        <f>VLOOKUP(D319,'PC Receitas'!$N$4:$O$14,2,FALSE)</f>
        <v>#N/A</v>
      </c>
    </row>
    <row r="320" spans="3:20" ht="19.5" customHeight="1" thickTop="1" thickBot="1" x14ac:dyDescent="0.25">
      <c r="C320" s="58"/>
      <c r="D320" s="58"/>
      <c r="E320" s="58"/>
      <c r="F320" s="58"/>
      <c r="G320" s="58"/>
      <c r="H320" s="58"/>
      <c r="I320" s="59"/>
      <c r="J320" s="60"/>
      <c r="K320" s="57">
        <f t="shared" ca="1" si="27"/>
        <v>167800</v>
      </c>
      <c r="P320" s="188" t="e">
        <f t="shared" si="26"/>
        <v>#N/A</v>
      </c>
      <c r="Q320" s="191" t="e">
        <f t="shared" si="24"/>
        <v>#N/A</v>
      </c>
      <c r="R320" s="191" t="e">
        <f t="shared" si="25"/>
        <v>#N/A</v>
      </c>
      <c r="S320" s="191" t="e">
        <f t="shared" si="28"/>
        <v>#N/A</v>
      </c>
      <c r="T320" s="192" t="e">
        <f>VLOOKUP(D320,'PC Receitas'!$N$4:$O$14,2,FALSE)</f>
        <v>#N/A</v>
      </c>
    </row>
    <row r="321" spans="3:20" ht="19.5" customHeight="1" thickTop="1" thickBot="1" x14ac:dyDescent="0.25">
      <c r="C321" s="58"/>
      <c r="D321" s="58"/>
      <c r="E321" s="58"/>
      <c r="F321" s="58"/>
      <c r="G321" s="58"/>
      <c r="H321" s="58"/>
      <c r="I321" s="59"/>
      <c r="J321" s="60"/>
      <c r="K321" s="57">
        <f t="shared" ca="1" si="27"/>
        <v>167800</v>
      </c>
      <c r="P321" s="188" t="e">
        <f t="shared" si="26"/>
        <v>#N/A</v>
      </c>
      <c r="Q321" s="191" t="e">
        <f t="shared" si="24"/>
        <v>#N/A</v>
      </c>
      <c r="R321" s="191" t="e">
        <f t="shared" si="25"/>
        <v>#N/A</v>
      </c>
      <c r="S321" s="191" t="e">
        <f t="shared" si="28"/>
        <v>#N/A</v>
      </c>
      <c r="T321" s="192" t="e">
        <f>VLOOKUP(D321,'PC Receitas'!$N$4:$O$14,2,FALSE)</f>
        <v>#N/A</v>
      </c>
    </row>
    <row r="322" spans="3:20" ht="19.5" customHeight="1" thickTop="1" thickBot="1" x14ac:dyDescent="0.25">
      <c r="C322" s="58"/>
      <c r="D322" s="58"/>
      <c r="E322" s="58"/>
      <c r="F322" s="58"/>
      <c r="G322" s="58"/>
      <c r="H322" s="58"/>
      <c r="I322" s="59"/>
      <c r="J322" s="60"/>
      <c r="K322" s="57">
        <f t="shared" ca="1" si="27"/>
        <v>167800</v>
      </c>
      <c r="P322" s="188" t="e">
        <f t="shared" si="26"/>
        <v>#N/A</v>
      </c>
      <c r="Q322" s="191" t="e">
        <f t="shared" si="24"/>
        <v>#N/A</v>
      </c>
      <c r="R322" s="191" t="e">
        <f t="shared" si="25"/>
        <v>#N/A</v>
      </c>
      <c r="S322" s="191" t="e">
        <f t="shared" si="28"/>
        <v>#N/A</v>
      </c>
      <c r="T322" s="192" t="e">
        <f>VLOOKUP(D322,'PC Receitas'!$N$4:$O$14,2,FALSE)</f>
        <v>#N/A</v>
      </c>
    </row>
    <row r="323" spans="3:20" ht="19.5" customHeight="1" thickTop="1" thickBot="1" x14ac:dyDescent="0.25">
      <c r="C323" s="58"/>
      <c r="D323" s="58"/>
      <c r="E323" s="58"/>
      <c r="F323" s="58"/>
      <c r="G323" s="58"/>
      <c r="H323" s="58"/>
      <c r="I323" s="59"/>
      <c r="J323" s="60"/>
      <c r="K323" s="57">
        <f t="shared" ca="1" si="27"/>
        <v>167800</v>
      </c>
      <c r="P323" s="188" t="e">
        <f t="shared" si="26"/>
        <v>#N/A</v>
      </c>
      <c r="Q323" s="191" t="e">
        <f t="shared" si="24"/>
        <v>#N/A</v>
      </c>
      <c r="R323" s="191" t="e">
        <f t="shared" si="25"/>
        <v>#N/A</v>
      </c>
      <c r="S323" s="191" t="e">
        <f t="shared" si="28"/>
        <v>#N/A</v>
      </c>
      <c r="T323" s="192" t="e">
        <f>VLOOKUP(D323,'PC Receitas'!$N$4:$O$14,2,FALSE)</f>
        <v>#N/A</v>
      </c>
    </row>
    <row r="324" spans="3:20" ht="19.5" customHeight="1" thickTop="1" thickBot="1" x14ac:dyDescent="0.25">
      <c r="C324" s="58"/>
      <c r="D324" s="58"/>
      <c r="E324" s="58"/>
      <c r="F324" s="58"/>
      <c r="G324" s="58"/>
      <c r="H324" s="58"/>
      <c r="I324" s="59"/>
      <c r="J324" s="60"/>
      <c r="K324" s="57">
        <f t="shared" ca="1" si="27"/>
        <v>167800</v>
      </c>
      <c r="P324" s="188" t="e">
        <f t="shared" si="26"/>
        <v>#N/A</v>
      </c>
      <c r="Q324" s="191" t="e">
        <f t="shared" si="24"/>
        <v>#N/A</v>
      </c>
      <c r="R324" s="191" t="e">
        <f t="shared" si="25"/>
        <v>#N/A</v>
      </c>
      <c r="S324" s="191" t="e">
        <f t="shared" si="28"/>
        <v>#N/A</v>
      </c>
      <c r="T324" s="192" t="e">
        <f>VLOOKUP(D324,'PC Receitas'!$N$4:$O$14,2,FALSE)</f>
        <v>#N/A</v>
      </c>
    </row>
    <row r="325" spans="3:20" ht="19.5" customHeight="1" thickTop="1" thickBot="1" x14ac:dyDescent="0.25">
      <c r="C325" s="58"/>
      <c r="D325" s="58"/>
      <c r="E325" s="58"/>
      <c r="F325" s="58"/>
      <c r="G325" s="58"/>
      <c r="H325" s="58"/>
      <c r="I325" s="59"/>
      <c r="J325" s="60"/>
      <c r="K325" s="57">
        <f t="shared" ca="1" si="27"/>
        <v>167800</v>
      </c>
      <c r="P325" s="188" t="e">
        <f t="shared" si="26"/>
        <v>#N/A</v>
      </c>
      <c r="Q325" s="191" t="e">
        <f t="shared" si="24"/>
        <v>#N/A</v>
      </c>
      <c r="R325" s="191" t="e">
        <f t="shared" si="25"/>
        <v>#N/A</v>
      </c>
      <c r="S325" s="191" t="e">
        <f t="shared" si="28"/>
        <v>#N/A</v>
      </c>
      <c r="T325" s="192" t="e">
        <f>VLOOKUP(D325,'PC Receitas'!$N$4:$O$14,2,FALSE)</f>
        <v>#N/A</v>
      </c>
    </row>
    <row r="326" spans="3:20" ht="19.5" customHeight="1" thickTop="1" thickBot="1" x14ac:dyDescent="0.25">
      <c r="C326" s="58"/>
      <c r="D326" s="58"/>
      <c r="E326" s="58"/>
      <c r="F326" s="58"/>
      <c r="G326" s="58"/>
      <c r="H326" s="58"/>
      <c r="I326" s="59"/>
      <c r="J326" s="60"/>
      <c r="K326" s="57">
        <f t="shared" ca="1" si="27"/>
        <v>167800</v>
      </c>
      <c r="P326" s="188" t="e">
        <f t="shared" si="26"/>
        <v>#N/A</v>
      </c>
      <c r="Q326" s="191" t="e">
        <f t="shared" ref="Q326:Q389" si="29">IF(T326="Despesas_de_Moradia","Despesa",IF(T326="Despesas_com_Alimentacao","Despesa",IF(T326="Despesas_com_Saude","Despesa","")))</f>
        <v>#N/A</v>
      </c>
      <c r="R326" s="191" t="e">
        <f t="shared" ref="R326:R389" si="30">IF(T326="Renda_Familiar","Receita",IF(T326="Receitas_com_Aplicacoes_Financeiras","Receita",IF(T326="Outras_Receitas","Receita","")))</f>
        <v>#N/A</v>
      </c>
      <c r="S326" s="191" t="e">
        <f t="shared" si="28"/>
        <v>#N/A</v>
      </c>
      <c r="T326" s="192" t="e">
        <f>VLOOKUP(D326,'PC Receitas'!$N$4:$O$14,2,FALSE)</f>
        <v>#N/A</v>
      </c>
    </row>
    <row r="327" spans="3:20" ht="19.5" customHeight="1" thickTop="1" thickBot="1" x14ac:dyDescent="0.25">
      <c r="C327" s="58"/>
      <c r="D327" s="58"/>
      <c r="E327" s="58"/>
      <c r="F327" s="58"/>
      <c r="G327" s="58"/>
      <c r="H327" s="58"/>
      <c r="I327" s="59"/>
      <c r="J327" s="60"/>
      <c r="K327" s="57">
        <f t="shared" ca="1" si="27"/>
        <v>167800</v>
      </c>
      <c r="P327" s="188" t="e">
        <f t="shared" si="26"/>
        <v>#N/A</v>
      </c>
      <c r="Q327" s="191" t="e">
        <f t="shared" si="29"/>
        <v>#N/A</v>
      </c>
      <c r="R327" s="191" t="e">
        <f t="shared" si="30"/>
        <v>#N/A</v>
      </c>
      <c r="S327" s="191" t="e">
        <f t="shared" si="28"/>
        <v>#N/A</v>
      </c>
      <c r="T327" s="192" t="e">
        <f>VLOOKUP(D327,'PC Receitas'!$N$4:$O$14,2,FALSE)</f>
        <v>#N/A</v>
      </c>
    </row>
    <row r="328" spans="3:20" ht="19.5" customHeight="1" thickTop="1" thickBot="1" x14ac:dyDescent="0.25">
      <c r="C328" s="58"/>
      <c r="D328" s="58"/>
      <c r="E328" s="58"/>
      <c r="F328" s="58"/>
      <c r="G328" s="58"/>
      <c r="H328" s="58"/>
      <c r="I328" s="59"/>
      <c r="J328" s="60"/>
      <c r="K328" s="57">
        <f t="shared" ca="1" si="27"/>
        <v>167800</v>
      </c>
      <c r="P328" s="188" t="e">
        <f t="shared" si="26"/>
        <v>#N/A</v>
      </c>
      <c r="Q328" s="191" t="e">
        <f t="shared" si="29"/>
        <v>#N/A</v>
      </c>
      <c r="R328" s="191" t="e">
        <f t="shared" si="30"/>
        <v>#N/A</v>
      </c>
      <c r="S328" s="191" t="e">
        <f t="shared" si="28"/>
        <v>#N/A</v>
      </c>
      <c r="T328" s="192" t="e">
        <f>VLOOKUP(D328,'PC Receitas'!$N$4:$O$14,2,FALSE)</f>
        <v>#N/A</v>
      </c>
    </row>
    <row r="329" spans="3:20" ht="19.5" customHeight="1" thickTop="1" thickBot="1" x14ac:dyDescent="0.25">
      <c r="C329" s="58"/>
      <c r="D329" s="58"/>
      <c r="E329" s="58"/>
      <c r="F329" s="58"/>
      <c r="G329" s="58"/>
      <c r="H329" s="58"/>
      <c r="I329" s="59"/>
      <c r="J329" s="60"/>
      <c r="K329" s="57">
        <f t="shared" ca="1" si="27"/>
        <v>167800</v>
      </c>
      <c r="P329" s="188" t="e">
        <f t="shared" si="26"/>
        <v>#N/A</v>
      </c>
      <c r="Q329" s="191" t="e">
        <f t="shared" si="29"/>
        <v>#N/A</v>
      </c>
      <c r="R329" s="191" t="e">
        <f t="shared" si="30"/>
        <v>#N/A</v>
      </c>
      <c r="S329" s="191" t="e">
        <f t="shared" si="28"/>
        <v>#N/A</v>
      </c>
      <c r="T329" s="192" t="e">
        <f>VLOOKUP(D329,'PC Receitas'!$N$4:$O$14,2,FALSE)</f>
        <v>#N/A</v>
      </c>
    </row>
    <row r="330" spans="3:20" ht="19.5" customHeight="1" thickTop="1" thickBot="1" x14ac:dyDescent="0.25">
      <c r="C330" s="58"/>
      <c r="D330" s="58"/>
      <c r="E330" s="58"/>
      <c r="F330" s="58"/>
      <c r="G330" s="58"/>
      <c r="H330" s="58"/>
      <c r="I330" s="59"/>
      <c r="J330" s="60"/>
      <c r="K330" s="57">
        <f t="shared" ca="1" si="27"/>
        <v>167800</v>
      </c>
      <c r="P330" s="188" t="e">
        <f t="shared" si="26"/>
        <v>#N/A</v>
      </c>
      <c r="Q330" s="191" t="e">
        <f t="shared" si="29"/>
        <v>#N/A</v>
      </c>
      <c r="R330" s="191" t="e">
        <f t="shared" si="30"/>
        <v>#N/A</v>
      </c>
      <c r="S330" s="191" t="e">
        <f t="shared" si="28"/>
        <v>#N/A</v>
      </c>
      <c r="T330" s="192" t="e">
        <f>VLOOKUP(D330,'PC Receitas'!$N$4:$O$14,2,FALSE)</f>
        <v>#N/A</v>
      </c>
    </row>
    <row r="331" spans="3:20" ht="19.5" customHeight="1" thickTop="1" thickBot="1" x14ac:dyDescent="0.25">
      <c r="C331" s="58"/>
      <c r="D331" s="58"/>
      <c r="E331" s="58"/>
      <c r="F331" s="58"/>
      <c r="G331" s="58"/>
      <c r="H331" s="58"/>
      <c r="I331" s="59"/>
      <c r="J331" s="60"/>
      <c r="K331" s="57">
        <f t="shared" ca="1" si="27"/>
        <v>167800</v>
      </c>
      <c r="P331" s="188" t="e">
        <f t="shared" si="26"/>
        <v>#N/A</v>
      </c>
      <c r="Q331" s="191" t="e">
        <f t="shared" si="29"/>
        <v>#N/A</v>
      </c>
      <c r="R331" s="191" t="e">
        <f t="shared" si="30"/>
        <v>#N/A</v>
      </c>
      <c r="S331" s="191" t="e">
        <f t="shared" si="28"/>
        <v>#N/A</v>
      </c>
      <c r="T331" s="192" t="e">
        <f>VLOOKUP(D331,'PC Receitas'!$N$4:$O$14,2,FALSE)</f>
        <v>#N/A</v>
      </c>
    </row>
    <row r="332" spans="3:20" ht="19.5" customHeight="1" thickTop="1" thickBot="1" x14ac:dyDescent="0.25">
      <c r="C332" s="58"/>
      <c r="D332" s="58"/>
      <c r="E332" s="58"/>
      <c r="F332" s="58"/>
      <c r="G332" s="58"/>
      <c r="H332" s="58"/>
      <c r="I332" s="59"/>
      <c r="J332" s="60"/>
      <c r="K332" s="57">
        <f t="shared" ca="1" si="27"/>
        <v>167800</v>
      </c>
      <c r="P332" s="188" t="e">
        <f t="shared" si="26"/>
        <v>#N/A</v>
      </c>
      <c r="Q332" s="191" t="e">
        <f t="shared" si="29"/>
        <v>#N/A</v>
      </c>
      <c r="R332" s="191" t="e">
        <f t="shared" si="30"/>
        <v>#N/A</v>
      </c>
      <c r="S332" s="191" t="e">
        <f t="shared" si="28"/>
        <v>#N/A</v>
      </c>
      <c r="T332" s="192" t="e">
        <f>VLOOKUP(D332,'PC Receitas'!$N$4:$O$14,2,FALSE)</f>
        <v>#N/A</v>
      </c>
    </row>
    <row r="333" spans="3:20" ht="19.5" customHeight="1" thickTop="1" thickBot="1" x14ac:dyDescent="0.25">
      <c r="C333" s="58"/>
      <c r="D333" s="58"/>
      <c r="E333" s="58"/>
      <c r="F333" s="58"/>
      <c r="G333" s="58"/>
      <c r="H333" s="58"/>
      <c r="I333" s="59"/>
      <c r="J333" s="60"/>
      <c r="K333" s="57">
        <f t="shared" ca="1" si="27"/>
        <v>167800</v>
      </c>
      <c r="P333" s="188" t="e">
        <f t="shared" si="26"/>
        <v>#N/A</v>
      </c>
      <c r="Q333" s="191" t="e">
        <f t="shared" si="29"/>
        <v>#N/A</v>
      </c>
      <c r="R333" s="191" t="e">
        <f t="shared" si="30"/>
        <v>#N/A</v>
      </c>
      <c r="S333" s="191" t="e">
        <f t="shared" si="28"/>
        <v>#N/A</v>
      </c>
      <c r="T333" s="192" t="e">
        <f>VLOOKUP(D333,'PC Receitas'!$N$4:$O$14,2,FALSE)</f>
        <v>#N/A</v>
      </c>
    </row>
    <row r="334" spans="3:20" ht="19.5" customHeight="1" thickTop="1" thickBot="1" x14ac:dyDescent="0.25">
      <c r="C334" s="58"/>
      <c r="D334" s="58"/>
      <c r="E334" s="58"/>
      <c r="F334" s="58"/>
      <c r="G334" s="58"/>
      <c r="H334" s="58"/>
      <c r="I334" s="59"/>
      <c r="J334" s="60"/>
      <c r="K334" s="57">
        <f t="shared" ca="1" si="27"/>
        <v>167800</v>
      </c>
      <c r="P334" s="188" t="e">
        <f t="shared" si="26"/>
        <v>#N/A</v>
      </c>
      <c r="Q334" s="191" t="e">
        <f t="shared" si="29"/>
        <v>#N/A</v>
      </c>
      <c r="R334" s="191" t="e">
        <f t="shared" si="30"/>
        <v>#N/A</v>
      </c>
      <c r="S334" s="191" t="e">
        <f t="shared" si="28"/>
        <v>#N/A</v>
      </c>
      <c r="T334" s="192" t="e">
        <f>VLOOKUP(D334,'PC Receitas'!$N$4:$O$14,2,FALSE)</f>
        <v>#N/A</v>
      </c>
    </row>
    <row r="335" spans="3:20" ht="19.5" customHeight="1" thickTop="1" thickBot="1" x14ac:dyDescent="0.25">
      <c r="C335" s="58"/>
      <c r="D335" s="58"/>
      <c r="E335" s="58"/>
      <c r="F335" s="58"/>
      <c r="G335" s="58"/>
      <c r="H335" s="58"/>
      <c r="I335" s="59"/>
      <c r="J335" s="60"/>
      <c r="K335" s="57">
        <f t="shared" ca="1" si="27"/>
        <v>167800</v>
      </c>
      <c r="P335" s="188" t="e">
        <f t="shared" si="26"/>
        <v>#N/A</v>
      </c>
      <c r="Q335" s="191" t="e">
        <f t="shared" si="29"/>
        <v>#N/A</v>
      </c>
      <c r="R335" s="191" t="e">
        <f t="shared" si="30"/>
        <v>#N/A</v>
      </c>
      <c r="S335" s="191" t="e">
        <f t="shared" si="28"/>
        <v>#N/A</v>
      </c>
      <c r="T335" s="192" t="e">
        <f>VLOOKUP(D335,'PC Receitas'!$N$4:$O$14,2,FALSE)</f>
        <v>#N/A</v>
      </c>
    </row>
    <row r="336" spans="3:20" ht="19.5" customHeight="1" thickTop="1" thickBot="1" x14ac:dyDescent="0.25">
      <c r="C336" s="58"/>
      <c r="D336" s="58"/>
      <c r="E336" s="58"/>
      <c r="F336" s="58"/>
      <c r="G336" s="58"/>
      <c r="H336" s="58"/>
      <c r="I336" s="59"/>
      <c r="J336" s="60"/>
      <c r="K336" s="57">
        <f t="shared" ca="1" si="27"/>
        <v>167800</v>
      </c>
      <c r="P336" s="188" t="e">
        <f t="shared" ref="P336:P399" si="31">IF(T336="Despesas_com_Transportes","Despesa",IF(T336="Despesas_com_Lazer_e_Informacao","Despesa",IF(T336="Outras_Despesas","Despesa",IF(T336="Imposto_de_Renda","Despesa",IF(T336="Investimentos_Bens","Despesa","")))))</f>
        <v>#N/A</v>
      </c>
      <c r="Q336" s="191" t="e">
        <f t="shared" si="29"/>
        <v>#N/A</v>
      </c>
      <c r="R336" s="191" t="e">
        <f t="shared" si="30"/>
        <v>#N/A</v>
      </c>
      <c r="S336" s="191" t="e">
        <f t="shared" si="28"/>
        <v>#N/A</v>
      </c>
      <c r="T336" s="192" t="e">
        <f>VLOOKUP(D336,'PC Receitas'!$N$4:$O$14,2,FALSE)</f>
        <v>#N/A</v>
      </c>
    </row>
    <row r="337" spans="3:20" ht="19.5" customHeight="1" thickTop="1" thickBot="1" x14ac:dyDescent="0.25">
      <c r="C337" s="58"/>
      <c r="D337" s="58"/>
      <c r="E337" s="58"/>
      <c r="F337" s="58"/>
      <c r="G337" s="58"/>
      <c r="H337" s="58"/>
      <c r="I337" s="59"/>
      <c r="J337" s="60"/>
      <c r="K337" s="57">
        <f t="shared" ca="1" si="27"/>
        <v>167800</v>
      </c>
      <c r="P337" s="188" t="e">
        <f t="shared" si="31"/>
        <v>#N/A</v>
      </c>
      <c r="Q337" s="191" t="e">
        <f t="shared" si="29"/>
        <v>#N/A</v>
      </c>
      <c r="R337" s="191" t="e">
        <f t="shared" si="30"/>
        <v>#N/A</v>
      </c>
      <c r="S337" s="191" t="e">
        <f t="shared" si="28"/>
        <v>#N/A</v>
      </c>
      <c r="T337" s="192" t="e">
        <f>VLOOKUP(D337,'PC Receitas'!$N$4:$O$14,2,FALSE)</f>
        <v>#N/A</v>
      </c>
    </row>
    <row r="338" spans="3:20" ht="19.5" customHeight="1" thickTop="1" thickBot="1" x14ac:dyDescent="0.25">
      <c r="C338" s="58"/>
      <c r="D338" s="58"/>
      <c r="E338" s="58"/>
      <c r="F338" s="58"/>
      <c r="G338" s="58"/>
      <c r="H338" s="58"/>
      <c r="I338" s="59"/>
      <c r="J338" s="60"/>
      <c r="K338" s="57">
        <f t="shared" ca="1" si="27"/>
        <v>167800</v>
      </c>
      <c r="P338" s="188" t="e">
        <f t="shared" si="31"/>
        <v>#N/A</v>
      </c>
      <c r="Q338" s="191" t="e">
        <f t="shared" si="29"/>
        <v>#N/A</v>
      </c>
      <c r="R338" s="191" t="e">
        <f t="shared" si="30"/>
        <v>#N/A</v>
      </c>
      <c r="S338" s="191" t="e">
        <f t="shared" si="28"/>
        <v>#N/A</v>
      </c>
      <c r="T338" s="192"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167800</v>
      </c>
      <c r="P339" s="188" t="e">
        <f t="shared" si="31"/>
        <v>#N/A</v>
      </c>
      <c r="Q339" s="191" t="e">
        <f t="shared" si="29"/>
        <v>#N/A</v>
      </c>
      <c r="R339" s="191" t="e">
        <f t="shared" si="30"/>
        <v>#N/A</v>
      </c>
      <c r="S339" s="191" t="e">
        <f t="shared" si="28"/>
        <v>#N/A</v>
      </c>
      <c r="T339" s="192" t="e">
        <f>VLOOKUP(D339,'PC Receitas'!$N$4:$O$14,2,FALSE)</f>
        <v>#N/A</v>
      </c>
    </row>
    <row r="340" spans="3:20" ht="19.5" customHeight="1" thickTop="1" thickBot="1" x14ac:dyDescent="0.25">
      <c r="C340" s="58"/>
      <c r="D340" s="58"/>
      <c r="E340" s="58"/>
      <c r="F340" s="58"/>
      <c r="G340" s="58"/>
      <c r="H340" s="58"/>
      <c r="I340" s="59"/>
      <c r="J340" s="60"/>
      <c r="K340" s="57">
        <f t="shared" ca="1" si="32"/>
        <v>167800</v>
      </c>
      <c r="P340" s="188" t="e">
        <f t="shared" si="31"/>
        <v>#N/A</v>
      </c>
      <c r="Q340" s="191" t="e">
        <f t="shared" si="29"/>
        <v>#N/A</v>
      </c>
      <c r="R340" s="191" t="e">
        <f t="shared" si="30"/>
        <v>#N/A</v>
      </c>
      <c r="S340" s="191" t="e">
        <f t="shared" ref="S340:S403" si="33">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ca="1" si="32"/>
        <v>167800</v>
      </c>
      <c r="P341" s="188" t="e">
        <f t="shared" si="31"/>
        <v>#N/A</v>
      </c>
      <c r="Q341" s="191" t="e">
        <f t="shared" si="29"/>
        <v>#N/A</v>
      </c>
      <c r="R341" s="191" t="e">
        <f t="shared" si="30"/>
        <v>#N/A</v>
      </c>
      <c r="S341" s="191" t="e">
        <f t="shared" si="33"/>
        <v>#N/A</v>
      </c>
      <c r="T341" s="192" t="e">
        <f>VLOOKUP(D341,'PC Receitas'!$N$4:$O$14,2,FALSE)</f>
        <v>#N/A</v>
      </c>
    </row>
    <row r="342" spans="3:20" ht="19.5" customHeight="1" thickTop="1" thickBot="1" x14ac:dyDescent="0.25">
      <c r="C342" s="58"/>
      <c r="D342" s="58"/>
      <c r="E342" s="58"/>
      <c r="F342" s="58"/>
      <c r="G342" s="58"/>
      <c r="H342" s="58"/>
      <c r="I342" s="59"/>
      <c r="J342" s="60"/>
      <c r="K342" s="57">
        <f t="shared" ca="1" si="32"/>
        <v>167800</v>
      </c>
      <c r="P342" s="188" t="e">
        <f t="shared" si="31"/>
        <v>#N/A</v>
      </c>
      <c r="Q342" s="191" t="e">
        <f t="shared" si="29"/>
        <v>#N/A</v>
      </c>
      <c r="R342" s="191" t="e">
        <f t="shared" si="30"/>
        <v>#N/A</v>
      </c>
      <c r="S342" s="191" t="e">
        <f t="shared" si="33"/>
        <v>#N/A</v>
      </c>
      <c r="T342" s="192" t="e">
        <f>VLOOKUP(D342,'PC Receitas'!$N$4:$O$14,2,FALSE)</f>
        <v>#N/A</v>
      </c>
    </row>
    <row r="343" spans="3:20" ht="19.5" customHeight="1" thickTop="1" thickBot="1" x14ac:dyDescent="0.25">
      <c r="C343" s="58"/>
      <c r="D343" s="58"/>
      <c r="E343" s="58"/>
      <c r="F343" s="58"/>
      <c r="G343" s="58"/>
      <c r="H343" s="58"/>
      <c r="I343" s="59"/>
      <c r="J343" s="60"/>
      <c r="K343" s="57">
        <f t="shared" ca="1" si="32"/>
        <v>167800</v>
      </c>
      <c r="P343" s="188" t="e">
        <f t="shared" si="31"/>
        <v>#N/A</v>
      </c>
      <c r="Q343" s="191" t="e">
        <f t="shared" si="29"/>
        <v>#N/A</v>
      </c>
      <c r="R343" s="191" t="e">
        <f t="shared" si="30"/>
        <v>#N/A</v>
      </c>
      <c r="S343" s="191" t="e">
        <f t="shared" si="33"/>
        <v>#N/A</v>
      </c>
      <c r="T343" s="192" t="e">
        <f>VLOOKUP(D343,'PC Receitas'!$N$4:$O$14,2,FALSE)</f>
        <v>#N/A</v>
      </c>
    </row>
    <row r="344" spans="3:20" ht="19.5" customHeight="1" thickTop="1" thickBot="1" x14ac:dyDescent="0.25">
      <c r="C344" s="58"/>
      <c r="D344" s="58"/>
      <c r="E344" s="58"/>
      <c r="F344" s="58"/>
      <c r="G344" s="58"/>
      <c r="H344" s="58"/>
      <c r="I344" s="59"/>
      <c r="J344" s="60"/>
      <c r="K344" s="57">
        <f t="shared" ca="1" si="32"/>
        <v>167800</v>
      </c>
      <c r="P344" s="188" t="e">
        <f t="shared" si="31"/>
        <v>#N/A</v>
      </c>
      <c r="Q344" s="191" t="e">
        <f t="shared" si="29"/>
        <v>#N/A</v>
      </c>
      <c r="R344" s="191" t="e">
        <f t="shared" si="30"/>
        <v>#N/A</v>
      </c>
      <c r="S344" s="191" t="e">
        <f t="shared" si="33"/>
        <v>#N/A</v>
      </c>
      <c r="T344" s="192" t="e">
        <f>VLOOKUP(D344,'PC Receitas'!$N$4:$O$14,2,FALSE)</f>
        <v>#N/A</v>
      </c>
    </row>
    <row r="345" spans="3:20" ht="19.5" customHeight="1" thickTop="1" thickBot="1" x14ac:dyDescent="0.25">
      <c r="C345" s="58"/>
      <c r="D345" s="58"/>
      <c r="E345" s="58"/>
      <c r="F345" s="58"/>
      <c r="G345" s="58"/>
      <c r="H345" s="58"/>
      <c r="I345" s="59"/>
      <c r="J345" s="60"/>
      <c r="K345" s="57">
        <f t="shared" ca="1" si="32"/>
        <v>167800</v>
      </c>
      <c r="P345" s="188" t="e">
        <f t="shared" si="31"/>
        <v>#N/A</v>
      </c>
      <c r="Q345" s="191" t="e">
        <f t="shared" si="29"/>
        <v>#N/A</v>
      </c>
      <c r="R345" s="191" t="e">
        <f t="shared" si="30"/>
        <v>#N/A</v>
      </c>
      <c r="S345" s="191" t="e">
        <f t="shared" si="33"/>
        <v>#N/A</v>
      </c>
      <c r="T345" s="192" t="e">
        <f>VLOOKUP(D345,'PC Receitas'!$N$4:$O$14,2,FALSE)</f>
        <v>#N/A</v>
      </c>
    </row>
    <row r="346" spans="3:20" ht="19.5" customHeight="1" thickTop="1" thickBot="1" x14ac:dyDescent="0.25">
      <c r="C346" s="58"/>
      <c r="D346" s="58"/>
      <c r="E346" s="58"/>
      <c r="F346" s="58"/>
      <c r="G346" s="58"/>
      <c r="H346" s="58"/>
      <c r="I346" s="59"/>
      <c r="J346" s="60"/>
      <c r="K346" s="57">
        <f t="shared" ca="1" si="32"/>
        <v>167800</v>
      </c>
      <c r="P346" s="188" t="e">
        <f t="shared" si="31"/>
        <v>#N/A</v>
      </c>
      <c r="Q346" s="191" t="e">
        <f t="shared" si="29"/>
        <v>#N/A</v>
      </c>
      <c r="R346" s="191" t="e">
        <f t="shared" si="30"/>
        <v>#N/A</v>
      </c>
      <c r="S346" s="191" t="e">
        <f t="shared" si="33"/>
        <v>#N/A</v>
      </c>
      <c r="T346" s="192" t="e">
        <f>VLOOKUP(D346,'PC Receitas'!$N$4:$O$14,2,FALSE)</f>
        <v>#N/A</v>
      </c>
    </row>
    <row r="347" spans="3:20" ht="19.5" customHeight="1" thickTop="1" thickBot="1" x14ac:dyDescent="0.25">
      <c r="C347" s="58"/>
      <c r="D347" s="58"/>
      <c r="E347" s="58"/>
      <c r="F347" s="58"/>
      <c r="G347" s="58"/>
      <c r="H347" s="58"/>
      <c r="I347" s="59"/>
      <c r="J347" s="60"/>
      <c r="K347" s="57">
        <f t="shared" ca="1" si="32"/>
        <v>167800</v>
      </c>
      <c r="P347" s="188" t="e">
        <f t="shared" si="31"/>
        <v>#N/A</v>
      </c>
      <c r="Q347" s="191" t="e">
        <f t="shared" si="29"/>
        <v>#N/A</v>
      </c>
      <c r="R347" s="191" t="e">
        <f t="shared" si="30"/>
        <v>#N/A</v>
      </c>
      <c r="S347" s="191" t="e">
        <f t="shared" si="33"/>
        <v>#N/A</v>
      </c>
      <c r="T347" s="192" t="e">
        <f>VLOOKUP(D347,'PC Receitas'!$N$4:$O$14,2,FALSE)</f>
        <v>#N/A</v>
      </c>
    </row>
    <row r="348" spans="3:20" ht="19.5" customHeight="1" thickTop="1" thickBot="1" x14ac:dyDescent="0.25">
      <c r="C348" s="58"/>
      <c r="D348" s="58"/>
      <c r="E348" s="58"/>
      <c r="F348" s="58"/>
      <c r="G348" s="58"/>
      <c r="H348" s="58"/>
      <c r="I348" s="59"/>
      <c r="J348" s="60"/>
      <c r="K348" s="57">
        <f t="shared" ca="1" si="32"/>
        <v>167800</v>
      </c>
      <c r="P348" s="188" t="e">
        <f t="shared" si="31"/>
        <v>#N/A</v>
      </c>
      <c r="Q348" s="191" t="e">
        <f t="shared" si="29"/>
        <v>#N/A</v>
      </c>
      <c r="R348" s="191" t="e">
        <f t="shared" si="30"/>
        <v>#N/A</v>
      </c>
      <c r="S348" s="191" t="e">
        <f t="shared" si="33"/>
        <v>#N/A</v>
      </c>
      <c r="T348" s="192" t="e">
        <f>VLOOKUP(D348,'PC Receitas'!$N$4:$O$14,2,FALSE)</f>
        <v>#N/A</v>
      </c>
    </row>
    <row r="349" spans="3:20" ht="19.5" customHeight="1" thickTop="1" thickBot="1" x14ac:dyDescent="0.25">
      <c r="C349" s="58"/>
      <c r="D349" s="58"/>
      <c r="E349" s="58"/>
      <c r="F349" s="58"/>
      <c r="G349" s="58"/>
      <c r="H349" s="58"/>
      <c r="I349" s="59"/>
      <c r="J349" s="60"/>
      <c r="K349" s="57">
        <f t="shared" ca="1" si="32"/>
        <v>167800</v>
      </c>
      <c r="P349" s="188" t="e">
        <f t="shared" si="31"/>
        <v>#N/A</v>
      </c>
      <c r="Q349" s="191" t="e">
        <f t="shared" si="29"/>
        <v>#N/A</v>
      </c>
      <c r="R349" s="191" t="e">
        <f t="shared" si="30"/>
        <v>#N/A</v>
      </c>
      <c r="S349" s="191" t="e">
        <f t="shared" si="33"/>
        <v>#N/A</v>
      </c>
      <c r="T349" s="192" t="e">
        <f>VLOOKUP(D349,'PC Receitas'!$N$4:$O$14,2,FALSE)</f>
        <v>#N/A</v>
      </c>
    </row>
    <row r="350" spans="3:20" ht="19.5" customHeight="1" thickTop="1" thickBot="1" x14ac:dyDescent="0.25">
      <c r="C350" s="58"/>
      <c r="D350" s="58"/>
      <c r="E350" s="58"/>
      <c r="F350" s="58"/>
      <c r="G350" s="58"/>
      <c r="H350" s="58"/>
      <c r="I350" s="59"/>
      <c r="J350" s="60"/>
      <c r="K350" s="57">
        <f t="shared" ca="1" si="32"/>
        <v>167800</v>
      </c>
      <c r="P350" s="188" t="e">
        <f t="shared" si="31"/>
        <v>#N/A</v>
      </c>
      <c r="Q350" s="191" t="e">
        <f t="shared" si="29"/>
        <v>#N/A</v>
      </c>
      <c r="R350" s="191" t="e">
        <f t="shared" si="30"/>
        <v>#N/A</v>
      </c>
      <c r="S350" s="191" t="e">
        <f t="shared" si="33"/>
        <v>#N/A</v>
      </c>
      <c r="T350" s="192" t="e">
        <f>VLOOKUP(D350,'PC Receitas'!$N$4:$O$14,2,FALSE)</f>
        <v>#N/A</v>
      </c>
    </row>
    <row r="351" spans="3:20" ht="19.5" customHeight="1" thickTop="1" thickBot="1" x14ac:dyDescent="0.25">
      <c r="C351" s="58"/>
      <c r="D351" s="58"/>
      <c r="E351" s="58"/>
      <c r="F351" s="58"/>
      <c r="G351" s="58"/>
      <c r="H351" s="58"/>
      <c r="I351" s="59"/>
      <c r="J351" s="60"/>
      <c r="K351" s="57">
        <f t="shared" ca="1" si="32"/>
        <v>167800</v>
      </c>
      <c r="P351" s="188" t="e">
        <f t="shared" si="31"/>
        <v>#N/A</v>
      </c>
      <c r="Q351" s="191" t="e">
        <f t="shared" si="29"/>
        <v>#N/A</v>
      </c>
      <c r="R351" s="191" t="e">
        <f t="shared" si="30"/>
        <v>#N/A</v>
      </c>
      <c r="S351" s="191" t="e">
        <f t="shared" si="33"/>
        <v>#N/A</v>
      </c>
      <c r="T351" s="192" t="e">
        <f>VLOOKUP(D351,'PC Receitas'!$N$4:$O$14,2,FALSE)</f>
        <v>#N/A</v>
      </c>
    </row>
    <row r="352" spans="3:20" ht="19.5" customHeight="1" thickTop="1" thickBot="1" x14ac:dyDescent="0.25">
      <c r="C352" s="58"/>
      <c r="D352" s="58"/>
      <c r="E352" s="58"/>
      <c r="F352" s="58"/>
      <c r="G352" s="58"/>
      <c r="H352" s="58"/>
      <c r="I352" s="59"/>
      <c r="J352" s="60"/>
      <c r="K352" s="57">
        <f t="shared" ca="1" si="32"/>
        <v>167800</v>
      </c>
      <c r="P352" s="188" t="e">
        <f t="shared" si="31"/>
        <v>#N/A</v>
      </c>
      <c r="Q352" s="191" t="e">
        <f t="shared" si="29"/>
        <v>#N/A</v>
      </c>
      <c r="R352" s="191" t="e">
        <f t="shared" si="30"/>
        <v>#N/A</v>
      </c>
      <c r="S352" s="191" t="e">
        <f t="shared" si="33"/>
        <v>#N/A</v>
      </c>
      <c r="T352" s="192" t="e">
        <f>VLOOKUP(D352,'PC Receitas'!$N$4:$O$14,2,FALSE)</f>
        <v>#N/A</v>
      </c>
    </row>
    <row r="353" spans="3:20" ht="19.5" customHeight="1" thickTop="1" thickBot="1" x14ac:dyDescent="0.25">
      <c r="C353" s="58"/>
      <c r="D353" s="58"/>
      <c r="E353" s="58"/>
      <c r="F353" s="58"/>
      <c r="G353" s="58"/>
      <c r="H353" s="58"/>
      <c r="I353" s="59"/>
      <c r="J353" s="60"/>
      <c r="K353" s="57">
        <f t="shared" ca="1" si="32"/>
        <v>167800</v>
      </c>
      <c r="P353" s="188" t="e">
        <f t="shared" si="31"/>
        <v>#N/A</v>
      </c>
      <c r="Q353" s="191" t="e">
        <f t="shared" si="29"/>
        <v>#N/A</v>
      </c>
      <c r="R353" s="191" t="e">
        <f t="shared" si="30"/>
        <v>#N/A</v>
      </c>
      <c r="S353" s="191" t="e">
        <f t="shared" si="33"/>
        <v>#N/A</v>
      </c>
      <c r="T353" s="192" t="e">
        <f>VLOOKUP(D353,'PC Receitas'!$N$4:$O$14,2,FALSE)</f>
        <v>#N/A</v>
      </c>
    </row>
    <row r="354" spans="3:20" ht="19.5" customHeight="1" thickTop="1" thickBot="1" x14ac:dyDescent="0.25">
      <c r="C354" s="58"/>
      <c r="D354" s="58"/>
      <c r="E354" s="58"/>
      <c r="F354" s="58"/>
      <c r="G354" s="58"/>
      <c r="H354" s="58"/>
      <c r="I354" s="59"/>
      <c r="J354" s="60"/>
      <c r="K354" s="57">
        <f t="shared" ca="1" si="32"/>
        <v>167800</v>
      </c>
      <c r="P354" s="188" t="e">
        <f t="shared" si="31"/>
        <v>#N/A</v>
      </c>
      <c r="Q354" s="191" t="e">
        <f t="shared" si="29"/>
        <v>#N/A</v>
      </c>
      <c r="R354" s="191" t="e">
        <f t="shared" si="30"/>
        <v>#N/A</v>
      </c>
      <c r="S354" s="191" t="e">
        <f t="shared" si="33"/>
        <v>#N/A</v>
      </c>
      <c r="T354" s="192" t="e">
        <f>VLOOKUP(D354,'PC Receitas'!$N$4:$O$14,2,FALSE)</f>
        <v>#N/A</v>
      </c>
    </row>
    <row r="355" spans="3:20" ht="19.5" customHeight="1" thickTop="1" thickBot="1" x14ac:dyDescent="0.25">
      <c r="C355" s="58"/>
      <c r="D355" s="58"/>
      <c r="E355" s="58"/>
      <c r="F355" s="58"/>
      <c r="G355" s="58"/>
      <c r="H355" s="58"/>
      <c r="I355" s="59"/>
      <c r="J355" s="60"/>
      <c r="K355" s="57">
        <f t="shared" ca="1" si="32"/>
        <v>167800</v>
      </c>
      <c r="P355" s="188" t="e">
        <f t="shared" si="31"/>
        <v>#N/A</v>
      </c>
      <c r="Q355" s="191" t="e">
        <f t="shared" si="29"/>
        <v>#N/A</v>
      </c>
      <c r="R355" s="191" t="e">
        <f t="shared" si="30"/>
        <v>#N/A</v>
      </c>
      <c r="S355" s="191" t="e">
        <f t="shared" si="33"/>
        <v>#N/A</v>
      </c>
      <c r="T355" s="192" t="e">
        <f>VLOOKUP(D355,'PC Receitas'!$N$4:$O$14,2,FALSE)</f>
        <v>#N/A</v>
      </c>
    </row>
    <row r="356" spans="3:20" ht="19.5" customHeight="1" thickTop="1" thickBot="1" x14ac:dyDescent="0.25">
      <c r="C356" s="58"/>
      <c r="D356" s="58"/>
      <c r="E356" s="58"/>
      <c r="F356" s="58"/>
      <c r="G356" s="58"/>
      <c r="H356" s="58"/>
      <c r="I356" s="59"/>
      <c r="J356" s="60"/>
      <c r="K356" s="57">
        <f t="shared" ca="1" si="32"/>
        <v>167800</v>
      </c>
      <c r="P356" s="188" t="e">
        <f t="shared" si="31"/>
        <v>#N/A</v>
      </c>
      <c r="Q356" s="191" t="e">
        <f t="shared" si="29"/>
        <v>#N/A</v>
      </c>
      <c r="R356" s="191" t="e">
        <f t="shared" si="30"/>
        <v>#N/A</v>
      </c>
      <c r="S356" s="191" t="e">
        <f t="shared" si="33"/>
        <v>#N/A</v>
      </c>
      <c r="T356" s="192" t="e">
        <f>VLOOKUP(D356,'PC Receitas'!$N$4:$O$14,2,FALSE)</f>
        <v>#N/A</v>
      </c>
    </row>
    <row r="357" spans="3:20" ht="19.5" customHeight="1" thickTop="1" thickBot="1" x14ac:dyDescent="0.25">
      <c r="C357" s="58"/>
      <c r="D357" s="58"/>
      <c r="E357" s="58"/>
      <c r="F357" s="58"/>
      <c r="G357" s="58"/>
      <c r="H357" s="58"/>
      <c r="I357" s="59"/>
      <c r="J357" s="60"/>
      <c r="K357" s="57">
        <f t="shared" ca="1" si="32"/>
        <v>167800</v>
      </c>
      <c r="P357" s="188" t="e">
        <f t="shared" si="31"/>
        <v>#N/A</v>
      </c>
      <c r="Q357" s="191" t="e">
        <f t="shared" si="29"/>
        <v>#N/A</v>
      </c>
      <c r="R357" s="191" t="e">
        <f t="shared" si="30"/>
        <v>#N/A</v>
      </c>
      <c r="S357" s="191" t="e">
        <f t="shared" si="33"/>
        <v>#N/A</v>
      </c>
      <c r="T357" s="192" t="e">
        <f>VLOOKUP(D357,'PC Receitas'!$N$4:$O$14,2,FALSE)</f>
        <v>#N/A</v>
      </c>
    </row>
    <row r="358" spans="3:20" ht="19.5" customHeight="1" thickTop="1" thickBot="1" x14ac:dyDescent="0.25">
      <c r="C358" s="58"/>
      <c r="D358" s="58"/>
      <c r="E358" s="58"/>
      <c r="F358" s="58"/>
      <c r="G358" s="58"/>
      <c r="H358" s="58"/>
      <c r="I358" s="59"/>
      <c r="J358" s="60"/>
      <c r="K358" s="57">
        <f t="shared" ca="1" si="32"/>
        <v>167800</v>
      </c>
      <c r="P358" s="188" t="e">
        <f t="shared" si="31"/>
        <v>#N/A</v>
      </c>
      <c r="Q358" s="191" t="e">
        <f t="shared" si="29"/>
        <v>#N/A</v>
      </c>
      <c r="R358" s="191" t="e">
        <f t="shared" si="30"/>
        <v>#N/A</v>
      </c>
      <c r="S358" s="191" t="e">
        <f t="shared" si="33"/>
        <v>#N/A</v>
      </c>
      <c r="T358" s="192" t="e">
        <f>VLOOKUP(D358,'PC Receitas'!$N$4:$O$14,2,FALSE)</f>
        <v>#N/A</v>
      </c>
    </row>
    <row r="359" spans="3:20" ht="19.5" customHeight="1" thickTop="1" thickBot="1" x14ac:dyDescent="0.25">
      <c r="C359" s="58"/>
      <c r="D359" s="58"/>
      <c r="E359" s="58"/>
      <c r="F359" s="58"/>
      <c r="G359" s="58"/>
      <c r="H359" s="58"/>
      <c r="I359" s="59"/>
      <c r="J359" s="60"/>
      <c r="K359" s="57">
        <f t="shared" ca="1" si="32"/>
        <v>167800</v>
      </c>
      <c r="P359" s="188" t="e">
        <f t="shared" si="31"/>
        <v>#N/A</v>
      </c>
      <c r="Q359" s="191" t="e">
        <f t="shared" si="29"/>
        <v>#N/A</v>
      </c>
      <c r="R359" s="191" t="e">
        <f t="shared" si="30"/>
        <v>#N/A</v>
      </c>
      <c r="S359" s="191" t="e">
        <f t="shared" si="33"/>
        <v>#N/A</v>
      </c>
      <c r="T359" s="192" t="e">
        <f>VLOOKUP(D359,'PC Receitas'!$N$4:$O$14,2,FALSE)</f>
        <v>#N/A</v>
      </c>
    </row>
    <row r="360" spans="3:20" ht="19.5" customHeight="1" thickTop="1" thickBot="1" x14ac:dyDescent="0.25">
      <c r="C360" s="58"/>
      <c r="D360" s="58"/>
      <c r="E360" s="58"/>
      <c r="F360" s="58"/>
      <c r="G360" s="58"/>
      <c r="H360" s="58"/>
      <c r="I360" s="59"/>
      <c r="J360" s="60"/>
      <c r="K360" s="57">
        <f t="shared" ca="1" si="32"/>
        <v>167800</v>
      </c>
      <c r="P360" s="188" t="e">
        <f t="shared" si="31"/>
        <v>#N/A</v>
      </c>
      <c r="Q360" s="191" t="e">
        <f t="shared" si="29"/>
        <v>#N/A</v>
      </c>
      <c r="R360" s="191" t="e">
        <f t="shared" si="30"/>
        <v>#N/A</v>
      </c>
      <c r="S360" s="191" t="e">
        <f t="shared" si="33"/>
        <v>#N/A</v>
      </c>
      <c r="T360" s="192" t="e">
        <f>VLOOKUP(D360,'PC Receitas'!$N$4:$O$14,2,FALSE)</f>
        <v>#N/A</v>
      </c>
    </row>
    <row r="361" spans="3:20" ht="19.5" customHeight="1" thickTop="1" thickBot="1" x14ac:dyDescent="0.25">
      <c r="C361" s="58"/>
      <c r="D361" s="58"/>
      <c r="E361" s="58"/>
      <c r="F361" s="58"/>
      <c r="G361" s="58"/>
      <c r="H361" s="58"/>
      <c r="I361" s="59"/>
      <c r="J361" s="60"/>
      <c r="K361" s="57">
        <f t="shared" ca="1" si="32"/>
        <v>167800</v>
      </c>
      <c r="P361" s="188" t="e">
        <f t="shared" si="31"/>
        <v>#N/A</v>
      </c>
      <c r="Q361" s="191" t="e">
        <f t="shared" si="29"/>
        <v>#N/A</v>
      </c>
      <c r="R361" s="191" t="e">
        <f t="shared" si="30"/>
        <v>#N/A</v>
      </c>
      <c r="S361" s="191" t="e">
        <f t="shared" si="33"/>
        <v>#N/A</v>
      </c>
      <c r="T361" s="192" t="e">
        <f>VLOOKUP(D361,'PC Receitas'!$N$4:$O$14,2,FALSE)</f>
        <v>#N/A</v>
      </c>
    </row>
    <row r="362" spans="3:20" ht="19.5" customHeight="1" thickTop="1" thickBot="1" x14ac:dyDescent="0.25">
      <c r="C362" s="58"/>
      <c r="D362" s="58"/>
      <c r="E362" s="58"/>
      <c r="F362" s="58"/>
      <c r="G362" s="58"/>
      <c r="H362" s="58"/>
      <c r="I362" s="59"/>
      <c r="J362" s="60"/>
      <c r="K362" s="57">
        <f t="shared" ca="1" si="32"/>
        <v>167800</v>
      </c>
      <c r="P362" s="188" t="e">
        <f t="shared" si="31"/>
        <v>#N/A</v>
      </c>
      <c r="Q362" s="191" t="e">
        <f t="shared" si="29"/>
        <v>#N/A</v>
      </c>
      <c r="R362" s="191" t="e">
        <f t="shared" si="30"/>
        <v>#N/A</v>
      </c>
      <c r="S362" s="191" t="e">
        <f t="shared" si="33"/>
        <v>#N/A</v>
      </c>
      <c r="T362" s="192" t="e">
        <f>VLOOKUP(D362,'PC Receitas'!$N$4:$O$14,2,FALSE)</f>
        <v>#N/A</v>
      </c>
    </row>
    <row r="363" spans="3:20" ht="19.5" customHeight="1" thickTop="1" thickBot="1" x14ac:dyDescent="0.25">
      <c r="C363" s="58"/>
      <c r="D363" s="58"/>
      <c r="E363" s="58"/>
      <c r="F363" s="58"/>
      <c r="G363" s="58"/>
      <c r="H363" s="58"/>
      <c r="I363" s="59"/>
      <c r="J363" s="60"/>
      <c r="K363" s="57">
        <f t="shared" ca="1" si="32"/>
        <v>167800</v>
      </c>
      <c r="P363" s="188" t="e">
        <f t="shared" si="31"/>
        <v>#N/A</v>
      </c>
      <c r="Q363" s="191" t="e">
        <f t="shared" si="29"/>
        <v>#N/A</v>
      </c>
      <c r="R363" s="191" t="e">
        <f t="shared" si="30"/>
        <v>#N/A</v>
      </c>
      <c r="S363" s="191" t="e">
        <f t="shared" si="33"/>
        <v>#N/A</v>
      </c>
      <c r="T363" s="192" t="e">
        <f>VLOOKUP(D363,'PC Receitas'!$N$4:$O$14,2,FALSE)</f>
        <v>#N/A</v>
      </c>
    </row>
    <row r="364" spans="3:20" ht="19.5" customHeight="1" thickTop="1" thickBot="1" x14ac:dyDescent="0.25">
      <c r="C364" s="58"/>
      <c r="D364" s="58"/>
      <c r="E364" s="58"/>
      <c r="F364" s="58"/>
      <c r="G364" s="58"/>
      <c r="H364" s="58"/>
      <c r="I364" s="59"/>
      <c r="J364" s="60"/>
      <c r="K364" s="57">
        <f t="shared" ca="1" si="32"/>
        <v>167800</v>
      </c>
      <c r="P364" s="188" t="e">
        <f t="shared" si="31"/>
        <v>#N/A</v>
      </c>
      <c r="Q364" s="191" t="e">
        <f t="shared" si="29"/>
        <v>#N/A</v>
      </c>
      <c r="R364" s="191" t="e">
        <f t="shared" si="30"/>
        <v>#N/A</v>
      </c>
      <c r="S364" s="191" t="e">
        <f t="shared" si="33"/>
        <v>#N/A</v>
      </c>
      <c r="T364" s="192" t="e">
        <f>VLOOKUP(D364,'PC Receitas'!$N$4:$O$14,2,FALSE)</f>
        <v>#N/A</v>
      </c>
    </row>
    <row r="365" spans="3:20" ht="19.5" customHeight="1" thickTop="1" thickBot="1" x14ac:dyDescent="0.25">
      <c r="C365" s="58"/>
      <c r="D365" s="58"/>
      <c r="E365" s="58"/>
      <c r="F365" s="58"/>
      <c r="G365" s="58"/>
      <c r="H365" s="58"/>
      <c r="I365" s="59"/>
      <c r="J365" s="60"/>
      <c r="K365" s="57">
        <f t="shared" ca="1" si="32"/>
        <v>167800</v>
      </c>
      <c r="P365" s="188" t="e">
        <f t="shared" si="31"/>
        <v>#N/A</v>
      </c>
      <c r="Q365" s="191" t="e">
        <f t="shared" si="29"/>
        <v>#N/A</v>
      </c>
      <c r="R365" s="191" t="e">
        <f t="shared" si="30"/>
        <v>#N/A</v>
      </c>
      <c r="S365" s="191" t="e">
        <f t="shared" si="33"/>
        <v>#N/A</v>
      </c>
      <c r="T365" s="192" t="e">
        <f>VLOOKUP(D365,'PC Receitas'!$N$4:$O$14,2,FALSE)</f>
        <v>#N/A</v>
      </c>
    </row>
    <row r="366" spans="3:20" ht="19.5" customHeight="1" thickTop="1" thickBot="1" x14ac:dyDescent="0.25">
      <c r="C366" s="58"/>
      <c r="D366" s="58"/>
      <c r="E366" s="58"/>
      <c r="F366" s="58"/>
      <c r="G366" s="58"/>
      <c r="H366" s="58"/>
      <c r="I366" s="59"/>
      <c r="J366" s="60"/>
      <c r="K366" s="57">
        <f t="shared" ca="1" si="32"/>
        <v>167800</v>
      </c>
      <c r="P366" s="188" t="e">
        <f t="shared" si="31"/>
        <v>#N/A</v>
      </c>
      <c r="Q366" s="191" t="e">
        <f t="shared" si="29"/>
        <v>#N/A</v>
      </c>
      <c r="R366" s="191" t="e">
        <f t="shared" si="30"/>
        <v>#N/A</v>
      </c>
      <c r="S366" s="191" t="e">
        <f t="shared" si="33"/>
        <v>#N/A</v>
      </c>
      <c r="T366" s="192" t="e">
        <f>VLOOKUP(D366,'PC Receitas'!$N$4:$O$14,2,FALSE)</f>
        <v>#N/A</v>
      </c>
    </row>
    <row r="367" spans="3:20" ht="19.5" customHeight="1" thickTop="1" thickBot="1" x14ac:dyDescent="0.25">
      <c r="C367" s="58"/>
      <c r="D367" s="58"/>
      <c r="E367" s="58"/>
      <c r="F367" s="58"/>
      <c r="G367" s="58"/>
      <c r="H367" s="58"/>
      <c r="I367" s="59"/>
      <c r="J367" s="60"/>
      <c r="K367" s="57">
        <f t="shared" ca="1" si="32"/>
        <v>167800</v>
      </c>
      <c r="P367" s="188" t="e">
        <f t="shared" si="31"/>
        <v>#N/A</v>
      </c>
      <c r="Q367" s="191" t="e">
        <f t="shared" si="29"/>
        <v>#N/A</v>
      </c>
      <c r="R367" s="191" t="e">
        <f t="shared" si="30"/>
        <v>#N/A</v>
      </c>
      <c r="S367" s="191" t="e">
        <f t="shared" si="33"/>
        <v>#N/A</v>
      </c>
      <c r="T367" s="192" t="e">
        <f>VLOOKUP(D367,'PC Receitas'!$N$4:$O$14,2,FALSE)</f>
        <v>#N/A</v>
      </c>
    </row>
    <row r="368" spans="3:20" ht="19.5" customHeight="1" thickTop="1" thickBot="1" x14ac:dyDescent="0.25">
      <c r="C368" s="58"/>
      <c r="D368" s="58"/>
      <c r="E368" s="58"/>
      <c r="F368" s="58"/>
      <c r="G368" s="58"/>
      <c r="H368" s="58"/>
      <c r="I368" s="59"/>
      <c r="J368" s="60"/>
      <c r="K368" s="57">
        <f t="shared" ca="1" si="32"/>
        <v>167800</v>
      </c>
      <c r="P368" s="188" t="e">
        <f t="shared" si="31"/>
        <v>#N/A</v>
      </c>
      <c r="Q368" s="191" t="e">
        <f t="shared" si="29"/>
        <v>#N/A</v>
      </c>
      <c r="R368" s="191" t="e">
        <f t="shared" si="30"/>
        <v>#N/A</v>
      </c>
      <c r="S368" s="191" t="e">
        <f t="shared" si="33"/>
        <v>#N/A</v>
      </c>
      <c r="T368" s="192" t="e">
        <f>VLOOKUP(D368,'PC Receitas'!$N$4:$O$14,2,FALSE)</f>
        <v>#N/A</v>
      </c>
    </row>
    <row r="369" spans="3:20" ht="19.5" customHeight="1" thickTop="1" thickBot="1" x14ac:dyDescent="0.25">
      <c r="C369" s="58"/>
      <c r="D369" s="58"/>
      <c r="E369" s="58"/>
      <c r="F369" s="58"/>
      <c r="G369" s="58"/>
      <c r="H369" s="58"/>
      <c r="I369" s="59"/>
      <c r="J369" s="60"/>
      <c r="K369" s="57">
        <f t="shared" ca="1" si="32"/>
        <v>167800</v>
      </c>
      <c r="P369" s="188" t="e">
        <f t="shared" si="31"/>
        <v>#N/A</v>
      </c>
      <c r="Q369" s="191" t="e">
        <f t="shared" si="29"/>
        <v>#N/A</v>
      </c>
      <c r="R369" s="191" t="e">
        <f t="shared" si="30"/>
        <v>#N/A</v>
      </c>
      <c r="S369" s="191" t="e">
        <f t="shared" si="33"/>
        <v>#N/A</v>
      </c>
      <c r="T369" s="192" t="e">
        <f>VLOOKUP(D369,'PC Receitas'!$N$4:$O$14,2,FALSE)</f>
        <v>#N/A</v>
      </c>
    </row>
    <row r="370" spans="3:20" ht="19.5" customHeight="1" thickTop="1" thickBot="1" x14ac:dyDescent="0.25">
      <c r="C370" s="58"/>
      <c r="D370" s="58"/>
      <c r="E370" s="58"/>
      <c r="F370" s="58"/>
      <c r="G370" s="58"/>
      <c r="H370" s="58"/>
      <c r="I370" s="59"/>
      <c r="J370" s="60"/>
      <c r="K370" s="57">
        <f t="shared" ca="1" si="32"/>
        <v>167800</v>
      </c>
      <c r="P370" s="188" t="e">
        <f t="shared" si="31"/>
        <v>#N/A</v>
      </c>
      <c r="Q370" s="191" t="e">
        <f t="shared" si="29"/>
        <v>#N/A</v>
      </c>
      <c r="R370" s="191" t="e">
        <f t="shared" si="30"/>
        <v>#N/A</v>
      </c>
      <c r="S370" s="191" t="e">
        <f t="shared" si="33"/>
        <v>#N/A</v>
      </c>
      <c r="T370" s="192" t="e">
        <f>VLOOKUP(D370,'PC Receitas'!$N$4:$O$14,2,FALSE)</f>
        <v>#N/A</v>
      </c>
    </row>
    <row r="371" spans="3:20" ht="19.5" customHeight="1" thickTop="1" thickBot="1" x14ac:dyDescent="0.25">
      <c r="C371" s="58"/>
      <c r="D371" s="58"/>
      <c r="E371" s="58"/>
      <c r="F371" s="58"/>
      <c r="G371" s="58"/>
      <c r="H371" s="58"/>
      <c r="I371" s="59"/>
      <c r="J371" s="60"/>
      <c r="K371" s="57">
        <f t="shared" ca="1" si="32"/>
        <v>167800</v>
      </c>
      <c r="P371" s="188" t="e">
        <f t="shared" si="31"/>
        <v>#N/A</v>
      </c>
      <c r="Q371" s="191" t="e">
        <f t="shared" si="29"/>
        <v>#N/A</v>
      </c>
      <c r="R371" s="191" t="e">
        <f t="shared" si="30"/>
        <v>#N/A</v>
      </c>
      <c r="S371" s="191" t="e">
        <f t="shared" si="33"/>
        <v>#N/A</v>
      </c>
      <c r="T371" s="192" t="e">
        <f>VLOOKUP(D371,'PC Receitas'!$N$4:$O$14,2,FALSE)</f>
        <v>#N/A</v>
      </c>
    </row>
    <row r="372" spans="3:20" ht="19.5" customHeight="1" thickTop="1" thickBot="1" x14ac:dyDescent="0.25">
      <c r="C372" s="58"/>
      <c r="D372" s="58"/>
      <c r="E372" s="58"/>
      <c r="F372" s="58"/>
      <c r="G372" s="58"/>
      <c r="H372" s="58"/>
      <c r="I372" s="59"/>
      <c r="J372" s="60"/>
      <c r="K372" s="57">
        <f t="shared" ca="1" si="32"/>
        <v>167800</v>
      </c>
      <c r="P372" s="188" t="e">
        <f t="shared" si="31"/>
        <v>#N/A</v>
      </c>
      <c r="Q372" s="191" t="e">
        <f t="shared" si="29"/>
        <v>#N/A</v>
      </c>
      <c r="R372" s="191" t="e">
        <f t="shared" si="30"/>
        <v>#N/A</v>
      </c>
      <c r="S372" s="191" t="e">
        <f t="shared" si="33"/>
        <v>#N/A</v>
      </c>
      <c r="T372" s="192" t="e">
        <f>VLOOKUP(D372,'PC Receitas'!$N$4:$O$14,2,FALSE)</f>
        <v>#N/A</v>
      </c>
    </row>
    <row r="373" spans="3:20" ht="19.5" customHeight="1" thickTop="1" thickBot="1" x14ac:dyDescent="0.25">
      <c r="C373" s="58"/>
      <c r="D373" s="58"/>
      <c r="E373" s="58"/>
      <c r="F373" s="58"/>
      <c r="G373" s="58"/>
      <c r="H373" s="58"/>
      <c r="I373" s="59"/>
      <c r="J373" s="60"/>
      <c r="K373" s="57">
        <f t="shared" ca="1" si="32"/>
        <v>167800</v>
      </c>
      <c r="P373" s="188" t="e">
        <f t="shared" si="31"/>
        <v>#N/A</v>
      </c>
      <c r="Q373" s="191" t="e">
        <f t="shared" si="29"/>
        <v>#N/A</v>
      </c>
      <c r="R373" s="191" t="e">
        <f t="shared" si="30"/>
        <v>#N/A</v>
      </c>
      <c r="S373" s="191" t="e">
        <f t="shared" si="33"/>
        <v>#N/A</v>
      </c>
      <c r="T373" s="192" t="e">
        <f>VLOOKUP(D373,'PC Receitas'!$N$4:$O$14,2,FALSE)</f>
        <v>#N/A</v>
      </c>
    </row>
    <row r="374" spans="3:20" ht="19.5" customHeight="1" thickTop="1" thickBot="1" x14ac:dyDescent="0.25">
      <c r="C374" s="58"/>
      <c r="D374" s="58"/>
      <c r="E374" s="58"/>
      <c r="F374" s="58"/>
      <c r="G374" s="58"/>
      <c r="H374" s="58"/>
      <c r="I374" s="59"/>
      <c r="J374" s="60"/>
      <c r="K374" s="57">
        <f t="shared" ca="1" si="32"/>
        <v>167800</v>
      </c>
      <c r="P374" s="188" t="e">
        <f t="shared" si="31"/>
        <v>#N/A</v>
      </c>
      <c r="Q374" s="191" t="e">
        <f t="shared" si="29"/>
        <v>#N/A</v>
      </c>
      <c r="R374" s="191" t="e">
        <f t="shared" si="30"/>
        <v>#N/A</v>
      </c>
      <c r="S374" s="191" t="e">
        <f t="shared" si="33"/>
        <v>#N/A</v>
      </c>
      <c r="T374" s="192" t="e">
        <f>VLOOKUP(D374,'PC Receitas'!$N$4:$O$14,2,FALSE)</f>
        <v>#N/A</v>
      </c>
    </row>
    <row r="375" spans="3:20" ht="19.5" customHeight="1" thickTop="1" thickBot="1" x14ac:dyDescent="0.25">
      <c r="C375" s="58"/>
      <c r="D375" s="58"/>
      <c r="E375" s="58"/>
      <c r="F375" s="58"/>
      <c r="G375" s="58"/>
      <c r="H375" s="58"/>
      <c r="I375" s="59"/>
      <c r="J375" s="60"/>
      <c r="K375" s="57">
        <f t="shared" ca="1" si="32"/>
        <v>167800</v>
      </c>
      <c r="P375" s="188" t="e">
        <f t="shared" si="31"/>
        <v>#N/A</v>
      </c>
      <c r="Q375" s="191" t="e">
        <f t="shared" si="29"/>
        <v>#N/A</v>
      </c>
      <c r="R375" s="191" t="e">
        <f t="shared" si="30"/>
        <v>#N/A</v>
      </c>
      <c r="S375" s="191" t="e">
        <f t="shared" si="33"/>
        <v>#N/A</v>
      </c>
      <c r="T375" s="192" t="e">
        <f>VLOOKUP(D375,'PC Receitas'!$N$4:$O$14,2,FALSE)</f>
        <v>#N/A</v>
      </c>
    </row>
    <row r="376" spans="3:20" ht="19.5" customHeight="1" thickTop="1" thickBot="1" x14ac:dyDescent="0.25">
      <c r="C376" s="58"/>
      <c r="D376" s="58"/>
      <c r="E376" s="58"/>
      <c r="F376" s="58"/>
      <c r="G376" s="58"/>
      <c r="H376" s="58"/>
      <c r="I376" s="59"/>
      <c r="J376" s="60"/>
      <c r="K376" s="57">
        <f t="shared" ca="1" si="32"/>
        <v>167800</v>
      </c>
      <c r="P376" s="188" t="e">
        <f t="shared" si="31"/>
        <v>#N/A</v>
      </c>
      <c r="Q376" s="191" t="e">
        <f t="shared" si="29"/>
        <v>#N/A</v>
      </c>
      <c r="R376" s="191" t="e">
        <f t="shared" si="30"/>
        <v>#N/A</v>
      </c>
      <c r="S376" s="191" t="e">
        <f t="shared" si="33"/>
        <v>#N/A</v>
      </c>
      <c r="T376" s="192" t="e">
        <f>VLOOKUP(D376,'PC Receitas'!$N$4:$O$14,2,FALSE)</f>
        <v>#N/A</v>
      </c>
    </row>
    <row r="377" spans="3:20" ht="19.5" customHeight="1" thickTop="1" thickBot="1" x14ac:dyDescent="0.25">
      <c r="C377" s="58"/>
      <c r="D377" s="58"/>
      <c r="E377" s="58"/>
      <c r="F377" s="58"/>
      <c r="G377" s="58"/>
      <c r="H377" s="58"/>
      <c r="I377" s="59"/>
      <c r="J377" s="60"/>
      <c r="K377" s="57">
        <f t="shared" ca="1" si="32"/>
        <v>167800</v>
      </c>
      <c r="P377" s="188" t="e">
        <f t="shared" si="31"/>
        <v>#N/A</v>
      </c>
      <c r="Q377" s="191" t="e">
        <f t="shared" si="29"/>
        <v>#N/A</v>
      </c>
      <c r="R377" s="191" t="e">
        <f t="shared" si="30"/>
        <v>#N/A</v>
      </c>
      <c r="S377" s="191" t="e">
        <f t="shared" si="33"/>
        <v>#N/A</v>
      </c>
      <c r="T377" s="192" t="e">
        <f>VLOOKUP(D377,'PC Receitas'!$N$4:$O$14,2,FALSE)</f>
        <v>#N/A</v>
      </c>
    </row>
    <row r="378" spans="3:20" ht="19.5" customHeight="1" thickTop="1" thickBot="1" x14ac:dyDescent="0.25">
      <c r="C378" s="58"/>
      <c r="D378" s="58"/>
      <c r="E378" s="58"/>
      <c r="F378" s="58"/>
      <c r="G378" s="58"/>
      <c r="H378" s="58"/>
      <c r="I378" s="59"/>
      <c r="J378" s="60"/>
      <c r="K378" s="57">
        <f t="shared" ca="1" si="32"/>
        <v>167800</v>
      </c>
      <c r="P378" s="188" t="e">
        <f t="shared" si="31"/>
        <v>#N/A</v>
      </c>
      <c r="Q378" s="191" t="e">
        <f t="shared" si="29"/>
        <v>#N/A</v>
      </c>
      <c r="R378" s="191" t="e">
        <f t="shared" si="30"/>
        <v>#N/A</v>
      </c>
      <c r="S378" s="191" t="e">
        <f t="shared" si="33"/>
        <v>#N/A</v>
      </c>
      <c r="T378" s="192" t="e">
        <f>VLOOKUP(D378,'PC Receitas'!$N$4:$O$14,2,FALSE)</f>
        <v>#N/A</v>
      </c>
    </row>
    <row r="379" spans="3:20" ht="19.5" customHeight="1" thickTop="1" thickBot="1" x14ac:dyDescent="0.25">
      <c r="C379" s="58"/>
      <c r="D379" s="58"/>
      <c r="E379" s="58"/>
      <c r="F379" s="58"/>
      <c r="G379" s="58"/>
      <c r="H379" s="58"/>
      <c r="I379" s="59"/>
      <c r="J379" s="60"/>
      <c r="K379" s="57">
        <f t="shared" ca="1" si="32"/>
        <v>167800</v>
      </c>
      <c r="P379" s="188" t="e">
        <f t="shared" si="31"/>
        <v>#N/A</v>
      </c>
      <c r="Q379" s="191" t="e">
        <f t="shared" si="29"/>
        <v>#N/A</v>
      </c>
      <c r="R379" s="191" t="e">
        <f t="shared" si="30"/>
        <v>#N/A</v>
      </c>
      <c r="S379" s="191" t="e">
        <f t="shared" si="33"/>
        <v>#N/A</v>
      </c>
      <c r="T379" s="192" t="e">
        <f>VLOOKUP(D379,'PC Receitas'!$N$4:$O$14,2,FALSE)</f>
        <v>#N/A</v>
      </c>
    </row>
    <row r="380" spans="3:20" ht="19.5" customHeight="1" thickTop="1" thickBot="1" x14ac:dyDescent="0.25">
      <c r="C380" s="58"/>
      <c r="D380" s="58"/>
      <c r="E380" s="58"/>
      <c r="F380" s="58"/>
      <c r="G380" s="58"/>
      <c r="H380" s="58"/>
      <c r="I380" s="59"/>
      <c r="J380" s="60"/>
      <c r="K380" s="57">
        <f t="shared" ca="1" si="32"/>
        <v>167800</v>
      </c>
      <c r="P380" s="188" t="e">
        <f t="shared" si="31"/>
        <v>#N/A</v>
      </c>
      <c r="Q380" s="191" t="e">
        <f t="shared" si="29"/>
        <v>#N/A</v>
      </c>
      <c r="R380" s="191" t="e">
        <f t="shared" si="30"/>
        <v>#N/A</v>
      </c>
      <c r="S380" s="191" t="e">
        <f t="shared" si="33"/>
        <v>#N/A</v>
      </c>
      <c r="T380" s="192" t="e">
        <f>VLOOKUP(D380,'PC Receitas'!$N$4:$O$14,2,FALSE)</f>
        <v>#N/A</v>
      </c>
    </row>
    <row r="381" spans="3:20" ht="19.5" customHeight="1" thickTop="1" thickBot="1" x14ac:dyDescent="0.25">
      <c r="C381" s="58"/>
      <c r="D381" s="58"/>
      <c r="E381" s="58"/>
      <c r="F381" s="58"/>
      <c r="G381" s="58"/>
      <c r="H381" s="58"/>
      <c r="I381" s="59"/>
      <c r="J381" s="60"/>
      <c r="K381" s="57">
        <f t="shared" ca="1" si="32"/>
        <v>167800</v>
      </c>
      <c r="P381" s="188" t="e">
        <f t="shared" si="31"/>
        <v>#N/A</v>
      </c>
      <c r="Q381" s="191" t="e">
        <f t="shared" si="29"/>
        <v>#N/A</v>
      </c>
      <c r="R381" s="191" t="e">
        <f t="shared" si="30"/>
        <v>#N/A</v>
      </c>
      <c r="S381" s="191" t="e">
        <f t="shared" si="33"/>
        <v>#N/A</v>
      </c>
      <c r="T381" s="192" t="e">
        <f>VLOOKUP(D381,'PC Receitas'!$N$4:$O$14,2,FALSE)</f>
        <v>#N/A</v>
      </c>
    </row>
    <row r="382" spans="3:20" ht="19.5" customHeight="1" thickTop="1" thickBot="1" x14ac:dyDescent="0.25">
      <c r="C382" s="58"/>
      <c r="D382" s="58"/>
      <c r="E382" s="58"/>
      <c r="F382" s="58"/>
      <c r="G382" s="58"/>
      <c r="H382" s="58"/>
      <c r="I382" s="59"/>
      <c r="J382" s="60"/>
      <c r="K382" s="57">
        <f t="shared" ca="1" si="32"/>
        <v>167800</v>
      </c>
      <c r="P382" s="188" t="e">
        <f t="shared" si="31"/>
        <v>#N/A</v>
      </c>
      <c r="Q382" s="191" t="e">
        <f t="shared" si="29"/>
        <v>#N/A</v>
      </c>
      <c r="R382" s="191" t="e">
        <f t="shared" si="30"/>
        <v>#N/A</v>
      </c>
      <c r="S382" s="191" t="e">
        <f t="shared" si="33"/>
        <v>#N/A</v>
      </c>
      <c r="T382" s="192" t="e">
        <f>VLOOKUP(D382,'PC Receitas'!$N$4:$O$14,2,FALSE)</f>
        <v>#N/A</v>
      </c>
    </row>
    <row r="383" spans="3:20" ht="19.5" customHeight="1" thickTop="1" thickBot="1" x14ac:dyDescent="0.25">
      <c r="C383" s="58"/>
      <c r="D383" s="58"/>
      <c r="E383" s="58"/>
      <c r="F383" s="58"/>
      <c r="G383" s="58"/>
      <c r="H383" s="58"/>
      <c r="I383" s="59"/>
      <c r="J383" s="60"/>
      <c r="K383" s="57">
        <f t="shared" ca="1" si="32"/>
        <v>167800</v>
      </c>
      <c r="P383" s="188" t="e">
        <f t="shared" si="31"/>
        <v>#N/A</v>
      </c>
      <c r="Q383" s="191" t="e">
        <f t="shared" si="29"/>
        <v>#N/A</v>
      </c>
      <c r="R383" s="191" t="e">
        <f t="shared" si="30"/>
        <v>#N/A</v>
      </c>
      <c r="S383" s="191" t="e">
        <f t="shared" si="33"/>
        <v>#N/A</v>
      </c>
      <c r="T383" s="192" t="e">
        <f>VLOOKUP(D383,'PC Receitas'!$N$4:$O$14,2,FALSE)</f>
        <v>#N/A</v>
      </c>
    </row>
    <row r="384" spans="3:20" ht="19.5" customHeight="1" thickTop="1" thickBot="1" x14ac:dyDescent="0.25">
      <c r="C384" s="58"/>
      <c r="D384" s="58"/>
      <c r="E384" s="58"/>
      <c r="F384" s="58"/>
      <c r="G384" s="58"/>
      <c r="H384" s="58"/>
      <c r="I384" s="59"/>
      <c r="J384" s="60"/>
      <c r="K384" s="57">
        <f t="shared" ca="1" si="32"/>
        <v>167800</v>
      </c>
      <c r="P384" s="188" t="e">
        <f t="shared" si="31"/>
        <v>#N/A</v>
      </c>
      <c r="Q384" s="191" t="e">
        <f t="shared" si="29"/>
        <v>#N/A</v>
      </c>
      <c r="R384" s="191" t="e">
        <f t="shared" si="30"/>
        <v>#N/A</v>
      </c>
      <c r="S384" s="191" t="e">
        <f t="shared" si="33"/>
        <v>#N/A</v>
      </c>
      <c r="T384" s="192" t="e">
        <f>VLOOKUP(D384,'PC Receitas'!$N$4:$O$14,2,FALSE)</f>
        <v>#N/A</v>
      </c>
    </row>
    <row r="385" spans="3:20" ht="19.5" customHeight="1" thickTop="1" thickBot="1" x14ac:dyDescent="0.25">
      <c r="C385" s="58"/>
      <c r="D385" s="58"/>
      <c r="E385" s="58"/>
      <c r="F385" s="58"/>
      <c r="G385" s="58"/>
      <c r="H385" s="58"/>
      <c r="I385" s="59"/>
      <c r="J385" s="60"/>
      <c r="K385" s="57">
        <f t="shared" ca="1" si="32"/>
        <v>167800</v>
      </c>
      <c r="P385" s="188" t="e">
        <f t="shared" si="31"/>
        <v>#N/A</v>
      </c>
      <c r="Q385" s="191" t="e">
        <f t="shared" si="29"/>
        <v>#N/A</v>
      </c>
      <c r="R385" s="191" t="e">
        <f t="shared" si="30"/>
        <v>#N/A</v>
      </c>
      <c r="S385" s="191" t="e">
        <f t="shared" si="33"/>
        <v>#N/A</v>
      </c>
      <c r="T385" s="192" t="e">
        <f>VLOOKUP(D385,'PC Receitas'!$N$4:$O$14,2,FALSE)</f>
        <v>#N/A</v>
      </c>
    </row>
    <row r="386" spans="3:20" ht="19.5" customHeight="1" thickTop="1" thickBot="1" x14ac:dyDescent="0.25">
      <c r="C386" s="58"/>
      <c r="D386" s="58"/>
      <c r="E386" s="58"/>
      <c r="F386" s="58"/>
      <c r="G386" s="58"/>
      <c r="H386" s="58"/>
      <c r="I386" s="59"/>
      <c r="J386" s="60"/>
      <c r="K386" s="57">
        <f t="shared" ca="1" si="32"/>
        <v>167800</v>
      </c>
      <c r="P386" s="188" t="e">
        <f t="shared" si="31"/>
        <v>#N/A</v>
      </c>
      <c r="Q386" s="191" t="e">
        <f t="shared" si="29"/>
        <v>#N/A</v>
      </c>
      <c r="R386" s="191" t="e">
        <f t="shared" si="30"/>
        <v>#N/A</v>
      </c>
      <c r="S386" s="191" t="e">
        <f t="shared" si="33"/>
        <v>#N/A</v>
      </c>
      <c r="T386" s="192" t="e">
        <f>VLOOKUP(D386,'PC Receitas'!$N$4:$O$14,2,FALSE)</f>
        <v>#N/A</v>
      </c>
    </row>
    <row r="387" spans="3:20" ht="19.5" customHeight="1" thickTop="1" thickBot="1" x14ac:dyDescent="0.25">
      <c r="C387" s="58"/>
      <c r="D387" s="58"/>
      <c r="E387" s="58"/>
      <c r="F387" s="58"/>
      <c r="G387" s="58"/>
      <c r="H387" s="58"/>
      <c r="I387" s="59"/>
      <c r="J387" s="60"/>
      <c r="K387" s="57">
        <f t="shared" ca="1" si="32"/>
        <v>167800</v>
      </c>
      <c r="P387" s="188" t="e">
        <f t="shared" si="31"/>
        <v>#N/A</v>
      </c>
      <c r="Q387" s="191" t="e">
        <f t="shared" si="29"/>
        <v>#N/A</v>
      </c>
      <c r="R387" s="191" t="e">
        <f t="shared" si="30"/>
        <v>#N/A</v>
      </c>
      <c r="S387" s="191" t="e">
        <f t="shared" si="33"/>
        <v>#N/A</v>
      </c>
      <c r="T387" s="192" t="e">
        <f>VLOOKUP(D387,'PC Receitas'!$N$4:$O$14,2,FALSE)</f>
        <v>#N/A</v>
      </c>
    </row>
    <row r="388" spans="3:20" ht="19.5" customHeight="1" thickTop="1" thickBot="1" x14ac:dyDescent="0.25">
      <c r="C388" s="58"/>
      <c r="D388" s="58"/>
      <c r="E388" s="58"/>
      <c r="F388" s="58"/>
      <c r="G388" s="58"/>
      <c r="H388" s="58"/>
      <c r="I388" s="59"/>
      <c r="J388" s="60"/>
      <c r="K388" s="57">
        <f t="shared" ca="1" si="32"/>
        <v>167800</v>
      </c>
      <c r="P388" s="188" t="e">
        <f t="shared" si="31"/>
        <v>#N/A</v>
      </c>
      <c r="Q388" s="191" t="e">
        <f t="shared" si="29"/>
        <v>#N/A</v>
      </c>
      <c r="R388" s="191" t="e">
        <f t="shared" si="30"/>
        <v>#N/A</v>
      </c>
      <c r="S388" s="191" t="e">
        <f t="shared" si="33"/>
        <v>#N/A</v>
      </c>
      <c r="T388" s="192" t="e">
        <f>VLOOKUP(D388,'PC Receitas'!$N$4:$O$14,2,FALSE)</f>
        <v>#N/A</v>
      </c>
    </row>
    <row r="389" spans="3:20" ht="19.5" customHeight="1" thickTop="1" thickBot="1" x14ac:dyDescent="0.25">
      <c r="C389" s="58"/>
      <c r="D389" s="58"/>
      <c r="E389" s="58"/>
      <c r="F389" s="58"/>
      <c r="G389" s="58"/>
      <c r="H389" s="58"/>
      <c r="I389" s="59"/>
      <c r="J389" s="60"/>
      <c r="K389" s="57">
        <f t="shared" ca="1" si="32"/>
        <v>167800</v>
      </c>
      <c r="P389" s="188" t="e">
        <f t="shared" si="31"/>
        <v>#N/A</v>
      </c>
      <c r="Q389" s="191" t="e">
        <f t="shared" si="29"/>
        <v>#N/A</v>
      </c>
      <c r="R389" s="191" t="e">
        <f t="shared" si="30"/>
        <v>#N/A</v>
      </c>
      <c r="S389" s="191" t="e">
        <f t="shared" si="33"/>
        <v>#N/A</v>
      </c>
      <c r="T389" s="192" t="e">
        <f>VLOOKUP(D389,'PC Receitas'!$N$4:$O$14,2,FALSE)</f>
        <v>#N/A</v>
      </c>
    </row>
    <row r="390" spans="3:20" ht="19.5" customHeight="1" thickTop="1" thickBot="1" x14ac:dyDescent="0.25">
      <c r="C390" s="58"/>
      <c r="D390" s="58"/>
      <c r="E390" s="58"/>
      <c r="F390" s="58"/>
      <c r="G390" s="58"/>
      <c r="H390" s="58"/>
      <c r="I390" s="59"/>
      <c r="J390" s="60"/>
      <c r="K390" s="57">
        <f t="shared" ca="1" si="32"/>
        <v>167800</v>
      </c>
      <c r="P390" s="188" t="e">
        <f t="shared" si="31"/>
        <v>#N/A</v>
      </c>
      <c r="Q390" s="191" t="e">
        <f t="shared" ref="Q390:Q453" si="34">IF(T390="Despesas_de_Moradia","Despesa",IF(T390="Despesas_com_Alimentacao","Despesa",IF(T390="Despesas_com_Saude","Despesa","")))</f>
        <v>#N/A</v>
      </c>
      <c r="R390" s="191" t="e">
        <f t="shared" ref="R390:R453" si="35">IF(T390="Renda_Familiar","Receita",IF(T390="Receitas_com_Aplicacoes_Financeiras","Receita",IF(T390="Outras_Receitas","Receita","")))</f>
        <v>#N/A</v>
      </c>
      <c r="S390" s="191" t="e">
        <f t="shared" si="33"/>
        <v>#N/A</v>
      </c>
      <c r="T390" s="192" t="e">
        <f>VLOOKUP(D390,'PC Receitas'!$N$4:$O$14,2,FALSE)</f>
        <v>#N/A</v>
      </c>
    </row>
    <row r="391" spans="3:20" ht="19.5" customHeight="1" thickTop="1" thickBot="1" x14ac:dyDescent="0.25">
      <c r="C391" s="58"/>
      <c r="D391" s="58"/>
      <c r="E391" s="58"/>
      <c r="F391" s="58"/>
      <c r="G391" s="58"/>
      <c r="H391" s="58"/>
      <c r="I391" s="59"/>
      <c r="J391" s="60"/>
      <c r="K391" s="57">
        <f t="shared" ca="1" si="32"/>
        <v>167800</v>
      </c>
      <c r="P391" s="188" t="e">
        <f t="shared" si="31"/>
        <v>#N/A</v>
      </c>
      <c r="Q391" s="191" t="e">
        <f t="shared" si="34"/>
        <v>#N/A</v>
      </c>
      <c r="R391" s="191" t="e">
        <f t="shared" si="35"/>
        <v>#N/A</v>
      </c>
      <c r="S391" s="191" t="e">
        <f t="shared" si="33"/>
        <v>#N/A</v>
      </c>
      <c r="T391" s="192" t="e">
        <f>VLOOKUP(D391,'PC Receitas'!$N$4:$O$14,2,FALSE)</f>
        <v>#N/A</v>
      </c>
    </row>
    <row r="392" spans="3:20" ht="19.5" customHeight="1" thickTop="1" thickBot="1" x14ac:dyDescent="0.25">
      <c r="C392" s="58"/>
      <c r="D392" s="58"/>
      <c r="E392" s="58"/>
      <c r="F392" s="58"/>
      <c r="G392" s="58"/>
      <c r="H392" s="58"/>
      <c r="I392" s="59"/>
      <c r="J392" s="60"/>
      <c r="K392" s="57">
        <f t="shared" ca="1" si="32"/>
        <v>167800</v>
      </c>
      <c r="P392" s="188" t="e">
        <f t="shared" si="31"/>
        <v>#N/A</v>
      </c>
      <c r="Q392" s="191" t="e">
        <f t="shared" si="34"/>
        <v>#N/A</v>
      </c>
      <c r="R392" s="191" t="e">
        <f t="shared" si="35"/>
        <v>#N/A</v>
      </c>
      <c r="S392" s="191" t="e">
        <f t="shared" si="33"/>
        <v>#N/A</v>
      </c>
      <c r="T392" s="192" t="e">
        <f>VLOOKUP(D392,'PC Receitas'!$N$4:$O$14,2,FALSE)</f>
        <v>#N/A</v>
      </c>
    </row>
    <row r="393" spans="3:20" ht="19.5" customHeight="1" thickTop="1" thickBot="1" x14ac:dyDescent="0.25">
      <c r="C393" s="58"/>
      <c r="D393" s="58"/>
      <c r="E393" s="58"/>
      <c r="F393" s="58"/>
      <c r="G393" s="58"/>
      <c r="H393" s="58"/>
      <c r="I393" s="59"/>
      <c r="J393" s="60"/>
      <c r="K393" s="57">
        <f t="shared" ca="1" si="32"/>
        <v>167800</v>
      </c>
      <c r="P393" s="188" t="e">
        <f t="shared" si="31"/>
        <v>#N/A</v>
      </c>
      <c r="Q393" s="191" t="e">
        <f t="shared" si="34"/>
        <v>#N/A</v>
      </c>
      <c r="R393" s="191" t="e">
        <f t="shared" si="35"/>
        <v>#N/A</v>
      </c>
      <c r="S393" s="191" t="e">
        <f t="shared" si="33"/>
        <v>#N/A</v>
      </c>
      <c r="T393" s="192" t="e">
        <f>VLOOKUP(D393,'PC Receitas'!$N$4:$O$14,2,FALSE)</f>
        <v>#N/A</v>
      </c>
    </row>
    <row r="394" spans="3:20" ht="19.5" customHeight="1" thickTop="1" thickBot="1" x14ac:dyDescent="0.25">
      <c r="C394" s="58"/>
      <c r="D394" s="58"/>
      <c r="E394" s="58"/>
      <c r="F394" s="58"/>
      <c r="G394" s="58"/>
      <c r="H394" s="58"/>
      <c r="I394" s="59"/>
      <c r="J394" s="60"/>
      <c r="K394" s="57">
        <f t="shared" ca="1" si="32"/>
        <v>167800</v>
      </c>
      <c r="P394" s="188" t="e">
        <f t="shared" si="31"/>
        <v>#N/A</v>
      </c>
      <c r="Q394" s="191" t="e">
        <f t="shared" si="34"/>
        <v>#N/A</v>
      </c>
      <c r="R394" s="191" t="e">
        <f t="shared" si="35"/>
        <v>#N/A</v>
      </c>
      <c r="S394" s="191" t="e">
        <f t="shared" si="33"/>
        <v>#N/A</v>
      </c>
      <c r="T394" s="192" t="e">
        <f>VLOOKUP(D394,'PC Receitas'!$N$4:$O$14,2,FALSE)</f>
        <v>#N/A</v>
      </c>
    </row>
    <row r="395" spans="3:20" ht="19.5" customHeight="1" thickTop="1" thickBot="1" x14ac:dyDescent="0.25">
      <c r="C395" s="58"/>
      <c r="D395" s="58"/>
      <c r="E395" s="58"/>
      <c r="F395" s="58"/>
      <c r="G395" s="58"/>
      <c r="H395" s="58"/>
      <c r="I395" s="59"/>
      <c r="J395" s="60"/>
      <c r="K395" s="57">
        <f t="shared" ca="1" si="32"/>
        <v>167800</v>
      </c>
      <c r="P395" s="188" t="e">
        <f t="shared" si="31"/>
        <v>#N/A</v>
      </c>
      <c r="Q395" s="191" t="e">
        <f t="shared" si="34"/>
        <v>#N/A</v>
      </c>
      <c r="R395" s="191" t="e">
        <f t="shared" si="35"/>
        <v>#N/A</v>
      </c>
      <c r="S395" s="191" t="e">
        <f t="shared" si="33"/>
        <v>#N/A</v>
      </c>
      <c r="T395" s="192" t="e">
        <f>VLOOKUP(D395,'PC Receitas'!$N$4:$O$14,2,FALSE)</f>
        <v>#N/A</v>
      </c>
    </row>
    <row r="396" spans="3:20" ht="19.5" customHeight="1" thickTop="1" thickBot="1" x14ac:dyDescent="0.25">
      <c r="C396" s="58"/>
      <c r="D396" s="58"/>
      <c r="E396" s="58"/>
      <c r="F396" s="58"/>
      <c r="G396" s="58"/>
      <c r="H396" s="58"/>
      <c r="I396" s="59"/>
      <c r="J396" s="60"/>
      <c r="K396" s="57">
        <f t="shared" ca="1" si="32"/>
        <v>167800</v>
      </c>
      <c r="P396" s="188" t="e">
        <f t="shared" si="31"/>
        <v>#N/A</v>
      </c>
      <c r="Q396" s="191" t="e">
        <f t="shared" si="34"/>
        <v>#N/A</v>
      </c>
      <c r="R396" s="191" t="e">
        <f t="shared" si="35"/>
        <v>#N/A</v>
      </c>
      <c r="S396" s="191" t="e">
        <f t="shared" si="33"/>
        <v>#N/A</v>
      </c>
      <c r="T396" s="192" t="e">
        <f>VLOOKUP(D396,'PC Receitas'!$N$4:$O$14,2,FALSE)</f>
        <v>#N/A</v>
      </c>
    </row>
    <row r="397" spans="3:20" ht="19.5" customHeight="1" thickTop="1" thickBot="1" x14ac:dyDescent="0.25">
      <c r="C397" s="58"/>
      <c r="D397" s="58"/>
      <c r="E397" s="58"/>
      <c r="F397" s="58"/>
      <c r="G397" s="58"/>
      <c r="H397" s="58"/>
      <c r="I397" s="59"/>
      <c r="J397" s="60"/>
      <c r="K397" s="57">
        <f t="shared" ca="1" si="32"/>
        <v>167800</v>
      </c>
      <c r="P397" s="188" t="e">
        <f t="shared" si="31"/>
        <v>#N/A</v>
      </c>
      <c r="Q397" s="191" t="e">
        <f t="shared" si="34"/>
        <v>#N/A</v>
      </c>
      <c r="R397" s="191" t="e">
        <f t="shared" si="35"/>
        <v>#N/A</v>
      </c>
      <c r="S397" s="191" t="e">
        <f t="shared" si="33"/>
        <v>#N/A</v>
      </c>
      <c r="T397" s="192" t="e">
        <f>VLOOKUP(D397,'PC Receitas'!$N$4:$O$14,2,FALSE)</f>
        <v>#N/A</v>
      </c>
    </row>
    <row r="398" spans="3:20" ht="19.5" customHeight="1" thickTop="1" thickBot="1" x14ac:dyDescent="0.25">
      <c r="C398" s="58"/>
      <c r="D398" s="58"/>
      <c r="E398" s="58"/>
      <c r="F398" s="58"/>
      <c r="G398" s="58"/>
      <c r="H398" s="58"/>
      <c r="I398" s="59"/>
      <c r="J398" s="60"/>
      <c r="K398" s="57">
        <f t="shared" ca="1" si="32"/>
        <v>167800</v>
      </c>
      <c r="P398" s="188" t="e">
        <f t="shared" si="31"/>
        <v>#N/A</v>
      </c>
      <c r="Q398" s="191" t="e">
        <f t="shared" si="34"/>
        <v>#N/A</v>
      </c>
      <c r="R398" s="191" t="e">
        <f t="shared" si="35"/>
        <v>#N/A</v>
      </c>
      <c r="S398" s="191" t="e">
        <f t="shared" si="33"/>
        <v>#N/A</v>
      </c>
      <c r="T398" s="192" t="e">
        <f>VLOOKUP(D398,'PC Receitas'!$N$4:$O$14,2,FALSE)</f>
        <v>#N/A</v>
      </c>
    </row>
    <row r="399" spans="3:20" ht="19.5" customHeight="1" thickTop="1" thickBot="1" x14ac:dyDescent="0.25">
      <c r="C399" s="58"/>
      <c r="D399" s="58"/>
      <c r="E399" s="58"/>
      <c r="F399" s="58"/>
      <c r="G399" s="58"/>
      <c r="H399" s="58"/>
      <c r="I399" s="59"/>
      <c r="J399" s="60"/>
      <c r="K399" s="57">
        <f t="shared" ca="1" si="32"/>
        <v>167800</v>
      </c>
      <c r="P399" s="188" t="e">
        <f t="shared" si="31"/>
        <v>#N/A</v>
      </c>
      <c r="Q399" s="191" t="e">
        <f t="shared" si="34"/>
        <v>#N/A</v>
      </c>
      <c r="R399" s="191" t="e">
        <f t="shared" si="35"/>
        <v>#N/A</v>
      </c>
      <c r="S399" s="191" t="e">
        <f t="shared" si="33"/>
        <v>#N/A</v>
      </c>
      <c r="T399" s="192" t="e">
        <f>VLOOKUP(D399,'PC Receitas'!$N$4:$O$14,2,FALSE)</f>
        <v>#N/A</v>
      </c>
    </row>
    <row r="400" spans="3:20" ht="19.5" customHeight="1" thickTop="1" thickBot="1" x14ac:dyDescent="0.25">
      <c r="C400" s="58"/>
      <c r="D400" s="58"/>
      <c r="E400" s="58"/>
      <c r="F400" s="58"/>
      <c r="G400" s="58"/>
      <c r="H400" s="58"/>
      <c r="I400" s="59"/>
      <c r="J400" s="60"/>
      <c r="K400" s="57">
        <f t="shared" ca="1" si="32"/>
        <v>167800</v>
      </c>
      <c r="P400" s="188" t="e">
        <f t="shared" ref="P400:P463" si="36">IF(T400="Despesas_com_Transportes","Despesa",IF(T400="Despesas_com_Lazer_e_Informacao","Despesa",IF(T400="Outras_Despesas","Despesa",IF(T400="Imposto_de_Renda","Despesa",IF(T400="Investimentos_Bens","Despesa","")))))</f>
        <v>#N/A</v>
      </c>
      <c r="Q400" s="191" t="e">
        <f t="shared" si="34"/>
        <v>#N/A</v>
      </c>
      <c r="R400" s="191" t="e">
        <f t="shared" si="35"/>
        <v>#N/A</v>
      </c>
      <c r="S400" s="191" t="e">
        <f t="shared" si="33"/>
        <v>#N/A</v>
      </c>
      <c r="T400" s="192" t="e">
        <f>VLOOKUP(D400,'PC Receitas'!$N$4:$O$14,2,FALSE)</f>
        <v>#N/A</v>
      </c>
    </row>
    <row r="401" spans="3:20" ht="19.5" customHeight="1" thickTop="1" thickBot="1" x14ac:dyDescent="0.25">
      <c r="C401" s="58"/>
      <c r="D401" s="58"/>
      <c r="E401" s="58"/>
      <c r="F401" s="58"/>
      <c r="G401" s="58"/>
      <c r="H401" s="58"/>
      <c r="I401" s="59"/>
      <c r="J401" s="60"/>
      <c r="K401" s="57">
        <f t="shared" ca="1" si="32"/>
        <v>167800</v>
      </c>
      <c r="P401" s="188" t="e">
        <f t="shared" si="36"/>
        <v>#N/A</v>
      </c>
      <c r="Q401" s="191" t="e">
        <f t="shared" si="34"/>
        <v>#N/A</v>
      </c>
      <c r="R401" s="191" t="e">
        <f t="shared" si="35"/>
        <v>#N/A</v>
      </c>
      <c r="S401" s="191" t="e">
        <f t="shared" si="33"/>
        <v>#N/A</v>
      </c>
      <c r="T401" s="192" t="e">
        <f>VLOOKUP(D401,'PC Receitas'!$N$4:$O$14,2,FALSE)</f>
        <v>#N/A</v>
      </c>
    </row>
    <row r="402" spans="3:20" ht="19.5" customHeight="1" thickTop="1" thickBot="1" x14ac:dyDescent="0.25">
      <c r="C402" s="58"/>
      <c r="D402" s="58"/>
      <c r="E402" s="58"/>
      <c r="F402" s="58"/>
      <c r="G402" s="58"/>
      <c r="H402" s="58"/>
      <c r="I402" s="59"/>
      <c r="J402" s="60"/>
      <c r="K402" s="57">
        <f t="shared" ca="1" si="32"/>
        <v>167800</v>
      </c>
      <c r="P402" s="188" t="e">
        <f t="shared" si="36"/>
        <v>#N/A</v>
      </c>
      <c r="Q402" s="191" t="e">
        <f t="shared" si="34"/>
        <v>#N/A</v>
      </c>
      <c r="R402" s="191" t="e">
        <f t="shared" si="35"/>
        <v>#N/A</v>
      </c>
      <c r="S402" s="191" t="e">
        <f t="shared" si="33"/>
        <v>#N/A</v>
      </c>
      <c r="T402" s="192"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167800</v>
      </c>
      <c r="P403" s="188" t="e">
        <f t="shared" si="36"/>
        <v>#N/A</v>
      </c>
      <c r="Q403" s="191" t="e">
        <f t="shared" si="34"/>
        <v>#N/A</v>
      </c>
      <c r="R403" s="191" t="e">
        <f t="shared" si="35"/>
        <v>#N/A</v>
      </c>
      <c r="S403" s="191" t="e">
        <f t="shared" si="33"/>
        <v>#N/A</v>
      </c>
      <c r="T403" s="192" t="e">
        <f>VLOOKUP(D403,'PC Receitas'!$N$4:$O$14,2,FALSE)</f>
        <v>#N/A</v>
      </c>
    </row>
    <row r="404" spans="3:20" ht="19.5" customHeight="1" thickTop="1" thickBot="1" x14ac:dyDescent="0.25">
      <c r="C404" s="58"/>
      <c r="D404" s="58"/>
      <c r="E404" s="58"/>
      <c r="F404" s="58"/>
      <c r="G404" s="58"/>
      <c r="H404" s="58"/>
      <c r="I404" s="59"/>
      <c r="J404" s="60"/>
      <c r="K404" s="57">
        <f t="shared" ca="1" si="37"/>
        <v>167800</v>
      </c>
      <c r="P404" s="188" t="e">
        <f t="shared" si="36"/>
        <v>#N/A</v>
      </c>
      <c r="Q404" s="191" t="e">
        <f t="shared" si="34"/>
        <v>#N/A</v>
      </c>
      <c r="R404" s="191" t="e">
        <f t="shared" si="35"/>
        <v>#N/A</v>
      </c>
      <c r="S404" s="191" t="e">
        <f t="shared" ref="S404:S467" si="38">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ca="1" si="37"/>
        <v>167800</v>
      </c>
      <c r="P405" s="188" t="e">
        <f t="shared" si="36"/>
        <v>#N/A</v>
      </c>
      <c r="Q405" s="191" t="e">
        <f t="shared" si="34"/>
        <v>#N/A</v>
      </c>
      <c r="R405" s="191" t="e">
        <f t="shared" si="35"/>
        <v>#N/A</v>
      </c>
      <c r="S405" s="191" t="e">
        <f t="shared" si="38"/>
        <v>#N/A</v>
      </c>
      <c r="T405" s="192" t="e">
        <f>VLOOKUP(D405,'PC Receitas'!$N$4:$O$14,2,FALSE)</f>
        <v>#N/A</v>
      </c>
    </row>
    <row r="406" spans="3:20" ht="19.5" customHeight="1" thickTop="1" thickBot="1" x14ac:dyDescent="0.25">
      <c r="C406" s="58"/>
      <c r="D406" s="58"/>
      <c r="E406" s="58"/>
      <c r="F406" s="58"/>
      <c r="G406" s="58"/>
      <c r="H406" s="58"/>
      <c r="I406" s="59"/>
      <c r="J406" s="60"/>
      <c r="K406" s="57">
        <f t="shared" ca="1" si="37"/>
        <v>167800</v>
      </c>
      <c r="P406" s="188" t="e">
        <f t="shared" si="36"/>
        <v>#N/A</v>
      </c>
      <c r="Q406" s="191" t="e">
        <f t="shared" si="34"/>
        <v>#N/A</v>
      </c>
      <c r="R406" s="191" t="e">
        <f t="shared" si="35"/>
        <v>#N/A</v>
      </c>
      <c r="S406" s="191" t="e">
        <f t="shared" si="38"/>
        <v>#N/A</v>
      </c>
      <c r="T406" s="192" t="e">
        <f>VLOOKUP(D406,'PC Receitas'!$N$4:$O$14,2,FALSE)</f>
        <v>#N/A</v>
      </c>
    </row>
    <row r="407" spans="3:20" ht="19.5" customHeight="1" thickTop="1" thickBot="1" x14ac:dyDescent="0.25">
      <c r="C407" s="58"/>
      <c r="D407" s="58"/>
      <c r="E407" s="58"/>
      <c r="F407" s="58"/>
      <c r="G407" s="58"/>
      <c r="H407" s="58"/>
      <c r="I407" s="59"/>
      <c r="J407" s="60"/>
      <c r="K407" s="57">
        <f t="shared" ca="1" si="37"/>
        <v>167800</v>
      </c>
      <c r="P407" s="188" t="e">
        <f t="shared" si="36"/>
        <v>#N/A</v>
      </c>
      <c r="Q407" s="191" t="e">
        <f t="shared" si="34"/>
        <v>#N/A</v>
      </c>
      <c r="R407" s="191" t="e">
        <f t="shared" si="35"/>
        <v>#N/A</v>
      </c>
      <c r="S407" s="191" t="e">
        <f t="shared" si="38"/>
        <v>#N/A</v>
      </c>
      <c r="T407" s="192" t="e">
        <f>VLOOKUP(D407,'PC Receitas'!$N$4:$O$14,2,FALSE)</f>
        <v>#N/A</v>
      </c>
    </row>
    <row r="408" spans="3:20" ht="19.5" customHeight="1" thickTop="1" thickBot="1" x14ac:dyDescent="0.25">
      <c r="C408" s="58"/>
      <c r="D408" s="58"/>
      <c r="E408" s="58"/>
      <c r="F408" s="58"/>
      <c r="G408" s="58"/>
      <c r="H408" s="58"/>
      <c r="I408" s="59"/>
      <c r="J408" s="60"/>
      <c r="K408" s="57">
        <f t="shared" ca="1" si="37"/>
        <v>167800</v>
      </c>
      <c r="P408" s="188" t="e">
        <f t="shared" si="36"/>
        <v>#N/A</v>
      </c>
      <c r="Q408" s="191" t="e">
        <f t="shared" si="34"/>
        <v>#N/A</v>
      </c>
      <c r="R408" s="191" t="e">
        <f t="shared" si="35"/>
        <v>#N/A</v>
      </c>
      <c r="S408" s="191" t="e">
        <f t="shared" si="38"/>
        <v>#N/A</v>
      </c>
      <c r="T408" s="192" t="e">
        <f>VLOOKUP(D408,'PC Receitas'!$N$4:$O$14,2,FALSE)</f>
        <v>#N/A</v>
      </c>
    </row>
    <row r="409" spans="3:20" ht="19.5" customHeight="1" thickTop="1" thickBot="1" x14ac:dyDescent="0.25">
      <c r="C409" s="58"/>
      <c r="D409" s="58"/>
      <c r="E409" s="58"/>
      <c r="F409" s="58"/>
      <c r="G409" s="58"/>
      <c r="H409" s="58"/>
      <c r="I409" s="59"/>
      <c r="J409" s="60"/>
      <c r="K409" s="57">
        <f t="shared" ca="1" si="37"/>
        <v>167800</v>
      </c>
      <c r="P409" s="188" t="e">
        <f t="shared" si="36"/>
        <v>#N/A</v>
      </c>
      <c r="Q409" s="191" t="e">
        <f t="shared" si="34"/>
        <v>#N/A</v>
      </c>
      <c r="R409" s="191" t="e">
        <f t="shared" si="35"/>
        <v>#N/A</v>
      </c>
      <c r="S409" s="191" t="e">
        <f t="shared" si="38"/>
        <v>#N/A</v>
      </c>
      <c r="T409" s="192" t="e">
        <f>VLOOKUP(D409,'PC Receitas'!$N$4:$O$14,2,FALSE)</f>
        <v>#N/A</v>
      </c>
    </row>
    <row r="410" spans="3:20" ht="19.5" customHeight="1" thickTop="1" thickBot="1" x14ac:dyDescent="0.25">
      <c r="C410" s="58"/>
      <c r="D410" s="58"/>
      <c r="E410" s="58"/>
      <c r="F410" s="58"/>
      <c r="G410" s="58"/>
      <c r="H410" s="58"/>
      <c r="I410" s="59"/>
      <c r="J410" s="60"/>
      <c r="K410" s="57">
        <f t="shared" ca="1" si="37"/>
        <v>167800</v>
      </c>
      <c r="P410" s="188" t="e">
        <f t="shared" si="36"/>
        <v>#N/A</v>
      </c>
      <c r="Q410" s="191" t="e">
        <f t="shared" si="34"/>
        <v>#N/A</v>
      </c>
      <c r="R410" s="191" t="e">
        <f t="shared" si="35"/>
        <v>#N/A</v>
      </c>
      <c r="S410" s="191" t="e">
        <f t="shared" si="38"/>
        <v>#N/A</v>
      </c>
      <c r="T410" s="192" t="e">
        <f>VLOOKUP(D410,'PC Receitas'!$N$4:$O$14,2,FALSE)</f>
        <v>#N/A</v>
      </c>
    </row>
    <row r="411" spans="3:20" ht="19.5" customHeight="1" thickTop="1" thickBot="1" x14ac:dyDescent="0.25">
      <c r="C411" s="58"/>
      <c r="D411" s="58"/>
      <c r="E411" s="58"/>
      <c r="F411" s="58"/>
      <c r="G411" s="58"/>
      <c r="H411" s="58"/>
      <c r="I411" s="59"/>
      <c r="J411" s="60"/>
      <c r="K411" s="57">
        <f t="shared" ca="1" si="37"/>
        <v>167800</v>
      </c>
      <c r="P411" s="188" t="e">
        <f t="shared" si="36"/>
        <v>#N/A</v>
      </c>
      <c r="Q411" s="191" t="e">
        <f t="shared" si="34"/>
        <v>#N/A</v>
      </c>
      <c r="R411" s="191" t="e">
        <f t="shared" si="35"/>
        <v>#N/A</v>
      </c>
      <c r="S411" s="191" t="e">
        <f t="shared" si="38"/>
        <v>#N/A</v>
      </c>
      <c r="T411" s="192" t="e">
        <f>VLOOKUP(D411,'PC Receitas'!$N$4:$O$14,2,FALSE)</f>
        <v>#N/A</v>
      </c>
    </row>
    <row r="412" spans="3:20" ht="19.5" customHeight="1" thickTop="1" thickBot="1" x14ac:dyDescent="0.25">
      <c r="C412" s="58"/>
      <c r="D412" s="58"/>
      <c r="E412" s="58"/>
      <c r="F412" s="58"/>
      <c r="G412" s="58"/>
      <c r="H412" s="58"/>
      <c r="I412" s="59"/>
      <c r="J412" s="60"/>
      <c r="K412" s="57">
        <f t="shared" ca="1" si="37"/>
        <v>167800</v>
      </c>
      <c r="P412" s="188" t="e">
        <f t="shared" si="36"/>
        <v>#N/A</v>
      </c>
      <c r="Q412" s="191" t="e">
        <f t="shared" si="34"/>
        <v>#N/A</v>
      </c>
      <c r="R412" s="191" t="e">
        <f t="shared" si="35"/>
        <v>#N/A</v>
      </c>
      <c r="S412" s="191" t="e">
        <f t="shared" si="38"/>
        <v>#N/A</v>
      </c>
      <c r="T412" s="192" t="e">
        <f>VLOOKUP(D412,'PC Receitas'!$N$4:$O$14,2,FALSE)</f>
        <v>#N/A</v>
      </c>
    </row>
    <row r="413" spans="3:20" ht="19.5" customHeight="1" thickTop="1" thickBot="1" x14ac:dyDescent="0.25">
      <c r="C413" s="58"/>
      <c r="D413" s="58"/>
      <c r="E413" s="58"/>
      <c r="F413" s="58"/>
      <c r="G413" s="58"/>
      <c r="H413" s="58"/>
      <c r="I413" s="59"/>
      <c r="J413" s="60"/>
      <c r="K413" s="57">
        <f t="shared" ca="1" si="37"/>
        <v>167800</v>
      </c>
      <c r="P413" s="188" t="e">
        <f t="shared" si="36"/>
        <v>#N/A</v>
      </c>
      <c r="Q413" s="191" t="e">
        <f t="shared" si="34"/>
        <v>#N/A</v>
      </c>
      <c r="R413" s="191" t="e">
        <f t="shared" si="35"/>
        <v>#N/A</v>
      </c>
      <c r="S413" s="191" t="e">
        <f t="shared" si="38"/>
        <v>#N/A</v>
      </c>
      <c r="T413" s="192" t="e">
        <f>VLOOKUP(D413,'PC Receitas'!$N$4:$O$14,2,FALSE)</f>
        <v>#N/A</v>
      </c>
    </row>
    <row r="414" spans="3:20" ht="19.5" customHeight="1" thickTop="1" thickBot="1" x14ac:dyDescent="0.25">
      <c r="C414" s="58"/>
      <c r="D414" s="58"/>
      <c r="E414" s="58"/>
      <c r="F414" s="58"/>
      <c r="G414" s="58"/>
      <c r="H414" s="58"/>
      <c r="I414" s="59"/>
      <c r="J414" s="60"/>
      <c r="K414" s="57">
        <f t="shared" ca="1" si="37"/>
        <v>167800</v>
      </c>
      <c r="P414" s="188" t="e">
        <f t="shared" si="36"/>
        <v>#N/A</v>
      </c>
      <c r="Q414" s="191" t="e">
        <f t="shared" si="34"/>
        <v>#N/A</v>
      </c>
      <c r="R414" s="191" t="e">
        <f t="shared" si="35"/>
        <v>#N/A</v>
      </c>
      <c r="S414" s="191" t="e">
        <f t="shared" si="38"/>
        <v>#N/A</v>
      </c>
      <c r="T414" s="192" t="e">
        <f>VLOOKUP(D414,'PC Receitas'!$N$4:$O$14,2,FALSE)</f>
        <v>#N/A</v>
      </c>
    </row>
    <row r="415" spans="3:20" ht="19.5" customHeight="1" thickTop="1" thickBot="1" x14ac:dyDescent="0.25">
      <c r="C415" s="58"/>
      <c r="D415" s="58"/>
      <c r="E415" s="58"/>
      <c r="F415" s="58"/>
      <c r="G415" s="58"/>
      <c r="H415" s="58"/>
      <c r="I415" s="59"/>
      <c r="J415" s="60"/>
      <c r="K415" s="57">
        <f t="shared" ca="1" si="37"/>
        <v>167800</v>
      </c>
      <c r="P415" s="188" t="e">
        <f t="shared" si="36"/>
        <v>#N/A</v>
      </c>
      <c r="Q415" s="191" t="e">
        <f t="shared" si="34"/>
        <v>#N/A</v>
      </c>
      <c r="R415" s="191" t="e">
        <f t="shared" si="35"/>
        <v>#N/A</v>
      </c>
      <c r="S415" s="191" t="e">
        <f t="shared" si="38"/>
        <v>#N/A</v>
      </c>
      <c r="T415" s="192" t="e">
        <f>VLOOKUP(D415,'PC Receitas'!$N$4:$O$14,2,FALSE)</f>
        <v>#N/A</v>
      </c>
    </row>
    <row r="416" spans="3:20" ht="19.5" customHeight="1" thickTop="1" thickBot="1" x14ac:dyDescent="0.25">
      <c r="C416" s="58"/>
      <c r="D416" s="58"/>
      <c r="E416" s="58"/>
      <c r="F416" s="58"/>
      <c r="G416" s="58"/>
      <c r="H416" s="58"/>
      <c r="I416" s="59"/>
      <c r="J416" s="60"/>
      <c r="K416" s="57">
        <f t="shared" ca="1" si="37"/>
        <v>167800</v>
      </c>
      <c r="P416" s="188" t="e">
        <f t="shared" si="36"/>
        <v>#N/A</v>
      </c>
      <c r="Q416" s="191" t="e">
        <f t="shared" si="34"/>
        <v>#N/A</v>
      </c>
      <c r="R416" s="191" t="e">
        <f t="shared" si="35"/>
        <v>#N/A</v>
      </c>
      <c r="S416" s="191" t="e">
        <f t="shared" si="38"/>
        <v>#N/A</v>
      </c>
      <c r="T416" s="192" t="e">
        <f>VLOOKUP(D416,'PC Receitas'!$N$4:$O$14,2,FALSE)</f>
        <v>#N/A</v>
      </c>
    </row>
    <row r="417" spans="3:20" ht="19.5" customHeight="1" thickTop="1" thickBot="1" x14ac:dyDescent="0.25">
      <c r="C417" s="58"/>
      <c r="D417" s="58"/>
      <c r="E417" s="58"/>
      <c r="F417" s="58"/>
      <c r="G417" s="58"/>
      <c r="H417" s="58"/>
      <c r="I417" s="59"/>
      <c r="J417" s="60"/>
      <c r="K417" s="57">
        <f t="shared" ca="1" si="37"/>
        <v>167800</v>
      </c>
      <c r="P417" s="188" t="e">
        <f t="shared" si="36"/>
        <v>#N/A</v>
      </c>
      <c r="Q417" s="191" t="e">
        <f t="shared" si="34"/>
        <v>#N/A</v>
      </c>
      <c r="R417" s="191" t="e">
        <f t="shared" si="35"/>
        <v>#N/A</v>
      </c>
      <c r="S417" s="191" t="e">
        <f t="shared" si="38"/>
        <v>#N/A</v>
      </c>
      <c r="T417" s="192" t="e">
        <f>VLOOKUP(D417,'PC Receitas'!$N$4:$O$14,2,FALSE)</f>
        <v>#N/A</v>
      </c>
    </row>
    <row r="418" spans="3:20" ht="19.5" customHeight="1" thickTop="1" thickBot="1" x14ac:dyDescent="0.25">
      <c r="C418" s="58"/>
      <c r="D418" s="58"/>
      <c r="E418" s="58"/>
      <c r="F418" s="58"/>
      <c r="G418" s="58"/>
      <c r="H418" s="58"/>
      <c r="I418" s="59"/>
      <c r="J418" s="60"/>
      <c r="K418" s="57">
        <f t="shared" ca="1" si="37"/>
        <v>167800</v>
      </c>
      <c r="P418" s="188" t="e">
        <f t="shared" si="36"/>
        <v>#N/A</v>
      </c>
      <c r="Q418" s="191" t="e">
        <f t="shared" si="34"/>
        <v>#N/A</v>
      </c>
      <c r="R418" s="191" t="e">
        <f t="shared" si="35"/>
        <v>#N/A</v>
      </c>
      <c r="S418" s="191" t="e">
        <f t="shared" si="38"/>
        <v>#N/A</v>
      </c>
      <c r="T418" s="192" t="e">
        <f>VLOOKUP(D418,'PC Receitas'!$N$4:$O$14,2,FALSE)</f>
        <v>#N/A</v>
      </c>
    </row>
    <row r="419" spans="3:20" ht="19.5" customHeight="1" thickTop="1" thickBot="1" x14ac:dyDescent="0.25">
      <c r="C419" s="58"/>
      <c r="D419" s="58"/>
      <c r="E419" s="58"/>
      <c r="F419" s="58"/>
      <c r="G419" s="58"/>
      <c r="H419" s="58"/>
      <c r="I419" s="59"/>
      <c r="J419" s="60"/>
      <c r="K419" s="57">
        <f t="shared" ca="1" si="37"/>
        <v>167800</v>
      </c>
      <c r="P419" s="188" t="e">
        <f t="shared" si="36"/>
        <v>#N/A</v>
      </c>
      <c r="Q419" s="191" t="e">
        <f t="shared" si="34"/>
        <v>#N/A</v>
      </c>
      <c r="R419" s="191" t="e">
        <f t="shared" si="35"/>
        <v>#N/A</v>
      </c>
      <c r="S419" s="191" t="e">
        <f t="shared" si="38"/>
        <v>#N/A</v>
      </c>
      <c r="T419" s="192" t="e">
        <f>VLOOKUP(D419,'PC Receitas'!$N$4:$O$14,2,FALSE)</f>
        <v>#N/A</v>
      </c>
    </row>
    <row r="420" spans="3:20" ht="19.5" customHeight="1" thickTop="1" thickBot="1" x14ac:dyDescent="0.25">
      <c r="C420" s="58"/>
      <c r="D420" s="58"/>
      <c r="E420" s="58"/>
      <c r="F420" s="58"/>
      <c r="G420" s="58"/>
      <c r="H420" s="58"/>
      <c r="I420" s="59"/>
      <c r="J420" s="60"/>
      <c r="K420" s="57">
        <f t="shared" ca="1" si="37"/>
        <v>167800</v>
      </c>
      <c r="P420" s="188" t="e">
        <f t="shared" si="36"/>
        <v>#N/A</v>
      </c>
      <c r="Q420" s="191" t="e">
        <f t="shared" si="34"/>
        <v>#N/A</v>
      </c>
      <c r="R420" s="191" t="e">
        <f t="shared" si="35"/>
        <v>#N/A</v>
      </c>
      <c r="S420" s="191" t="e">
        <f t="shared" si="38"/>
        <v>#N/A</v>
      </c>
      <c r="T420" s="192" t="e">
        <f>VLOOKUP(D420,'PC Receitas'!$N$4:$O$14,2,FALSE)</f>
        <v>#N/A</v>
      </c>
    </row>
    <row r="421" spans="3:20" ht="19.5" customHeight="1" thickTop="1" thickBot="1" x14ac:dyDescent="0.25">
      <c r="C421" s="58"/>
      <c r="D421" s="58"/>
      <c r="E421" s="58"/>
      <c r="F421" s="58"/>
      <c r="G421" s="58"/>
      <c r="H421" s="58"/>
      <c r="I421" s="59"/>
      <c r="J421" s="60"/>
      <c r="K421" s="57">
        <f t="shared" ca="1" si="37"/>
        <v>167800</v>
      </c>
      <c r="P421" s="188" t="e">
        <f t="shared" si="36"/>
        <v>#N/A</v>
      </c>
      <c r="Q421" s="191" t="e">
        <f t="shared" si="34"/>
        <v>#N/A</v>
      </c>
      <c r="R421" s="191" t="e">
        <f t="shared" si="35"/>
        <v>#N/A</v>
      </c>
      <c r="S421" s="191" t="e">
        <f t="shared" si="38"/>
        <v>#N/A</v>
      </c>
      <c r="T421" s="192" t="e">
        <f>VLOOKUP(D421,'PC Receitas'!$N$4:$O$14,2,FALSE)</f>
        <v>#N/A</v>
      </c>
    </row>
    <row r="422" spans="3:20" ht="19.5" customHeight="1" thickTop="1" thickBot="1" x14ac:dyDescent="0.25">
      <c r="C422" s="58"/>
      <c r="D422" s="58"/>
      <c r="E422" s="58"/>
      <c r="F422" s="58"/>
      <c r="G422" s="58"/>
      <c r="H422" s="58"/>
      <c r="I422" s="59"/>
      <c r="J422" s="60"/>
      <c r="K422" s="57">
        <f t="shared" ca="1" si="37"/>
        <v>167800</v>
      </c>
      <c r="P422" s="188" t="e">
        <f t="shared" si="36"/>
        <v>#N/A</v>
      </c>
      <c r="Q422" s="191" t="e">
        <f t="shared" si="34"/>
        <v>#N/A</v>
      </c>
      <c r="R422" s="191" t="e">
        <f t="shared" si="35"/>
        <v>#N/A</v>
      </c>
      <c r="S422" s="191" t="e">
        <f t="shared" si="38"/>
        <v>#N/A</v>
      </c>
      <c r="T422" s="192" t="e">
        <f>VLOOKUP(D422,'PC Receitas'!$N$4:$O$14,2,FALSE)</f>
        <v>#N/A</v>
      </c>
    </row>
    <row r="423" spans="3:20" ht="19.5" customHeight="1" thickTop="1" thickBot="1" x14ac:dyDescent="0.25">
      <c r="C423" s="58"/>
      <c r="D423" s="58"/>
      <c r="E423" s="58"/>
      <c r="F423" s="58"/>
      <c r="G423" s="58"/>
      <c r="H423" s="58"/>
      <c r="I423" s="59"/>
      <c r="J423" s="60"/>
      <c r="K423" s="57">
        <f t="shared" ca="1" si="37"/>
        <v>167800</v>
      </c>
      <c r="P423" s="188" t="e">
        <f t="shared" si="36"/>
        <v>#N/A</v>
      </c>
      <c r="Q423" s="191" t="e">
        <f t="shared" si="34"/>
        <v>#N/A</v>
      </c>
      <c r="R423" s="191" t="e">
        <f t="shared" si="35"/>
        <v>#N/A</v>
      </c>
      <c r="S423" s="191" t="e">
        <f t="shared" si="38"/>
        <v>#N/A</v>
      </c>
      <c r="T423" s="192" t="e">
        <f>VLOOKUP(D423,'PC Receitas'!$N$4:$O$14,2,FALSE)</f>
        <v>#N/A</v>
      </c>
    </row>
    <row r="424" spans="3:20" ht="19.5" customHeight="1" thickTop="1" thickBot="1" x14ac:dyDescent="0.25">
      <c r="C424" s="58"/>
      <c r="D424" s="58"/>
      <c r="E424" s="58"/>
      <c r="F424" s="58"/>
      <c r="G424" s="58"/>
      <c r="H424" s="58"/>
      <c r="I424" s="59"/>
      <c r="J424" s="60"/>
      <c r="K424" s="57">
        <f t="shared" ca="1" si="37"/>
        <v>167800</v>
      </c>
      <c r="P424" s="188" t="e">
        <f t="shared" si="36"/>
        <v>#N/A</v>
      </c>
      <c r="Q424" s="191" t="e">
        <f t="shared" si="34"/>
        <v>#N/A</v>
      </c>
      <c r="R424" s="191" t="e">
        <f t="shared" si="35"/>
        <v>#N/A</v>
      </c>
      <c r="S424" s="191" t="e">
        <f t="shared" si="38"/>
        <v>#N/A</v>
      </c>
      <c r="T424" s="192" t="e">
        <f>VLOOKUP(D424,'PC Receitas'!$N$4:$O$14,2,FALSE)</f>
        <v>#N/A</v>
      </c>
    </row>
    <row r="425" spans="3:20" ht="19.5" customHeight="1" thickTop="1" thickBot="1" x14ac:dyDescent="0.25">
      <c r="C425" s="58"/>
      <c r="D425" s="58"/>
      <c r="E425" s="58"/>
      <c r="F425" s="58"/>
      <c r="G425" s="58"/>
      <c r="H425" s="58"/>
      <c r="I425" s="59"/>
      <c r="J425" s="60"/>
      <c r="K425" s="57">
        <f t="shared" ca="1" si="37"/>
        <v>167800</v>
      </c>
      <c r="P425" s="188" t="e">
        <f t="shared" si="36"/>
        <v>#N/A</v>
      </c>
      <c r="Q425" s="191" t="e">
        <f t="shared" si="34"/>
        <v>#N/A</v>
      </c>
      <c r="R425" s="191" t="e">
        <f t="shared" si="35"/>
        <v>#N/A</v>
      </c>
      <c r="S425" s="191" t="e">
        <f t="shared" si="38"/>
        <v>#N/A</v>
      </c>
      <c r="T425" s="192" t="e">
        <f>VLOOKUP(D425,'PC Receitas'!$N$4:$O$14,2,FALSE)</f>
        <v>#N/A</v>
      </c>
    </row>
    <row r="426" spans="3:20" ht="19.5" customHeight="1" thickTop="1" thickBot="1" x14ac:dyDescent="0.25">
      <c r="C426" s="58"/>
      <c r="D426" s="58"/>
      <c r="E426" s="58"/>
      <c r="F426" s="58"/>
      <c r="G426" s="58"/>
      <c r="H426" s="58"/>
      <c r="I426" s="59"/>
      <c r="J426" s="60"/>
      <c r="K426" s="57">
        <f t="shared" ca="1" si="37"/>
        <v>167800</v>
      </c>
      <c r="P426" s="188" t="e">
        <f t="shared" si="36"/>
        <v>#N/A</v>
      </c>
      <c r="Q426" s="191" t="e">
        <f t="shared" si="34"/>
        <v>#N/A</v>
      </c>
      <c r="R426" s="191" t="e">
        <f t="shared" si="35"/>
        <v>#N/A</v>
      </c>
      <c r="S426" s="191" t="e">
        <f t="shared" si="38"/>
        <v>#N/A</v>
      </c>
      <c r="T426" s="192" t="e">
        <f>VLOOKUP(D426,'PC Receitas'!$N$4:$O$14,2,FALSE)</f>
        <v>#N/A</v>
      </c>
    </row>
    <row r="427" spans="3:20" ht="19.5" customHeight="1" thickTop="1" thickBot="1" x14ac:dyDescent="0.25">
      <c r="C427" s="58"/>
      <c r="D427" s="58"/>
      <c r="E427" s="58"/>
      <c r="F427" s="58"/>
      <c r="G427" s="58"/>
      <c r="H427" s="58"/>
      <c r="I427" s="59"/>
      <c r="J427" s="60"/>
      <c r="K427" s="57">
        <f t="shared" ca="1" si="37"/>
        <v>167800</v>
      </c>
      <c r="P427" s="188" t="e">
        <f t="shared" si="36"/>
        <v>#N/A</v>
      </c>
      <c r="Q427" s="191" t="e">
        <f t="shared" si="34"/>
        <v>#N/A</v>
      </c>
      <c r="R427" s="191" t="e">
        <f t="shared" si="35"/>
        <v>#N/A</v>
      </c>
      <c r="S427" s="191" t="e">
        <f t="shared" si="38"/>
        <v>#N/A</v>
      </c>
      <c r="T427" s="192" t="e">
        <f>VLOOKUP(D427,'PC Receitas'!$N$4:$O$14,2,FALSE)</f>
        <v>#N/A</v>
      </c>
    </row>
    <row r="428" spans="3:20" ht="19.5" customHeight="1" thickTop="1" thickBot="1" x14ac:dyDescent="0.25">
      <c r="C428" s="58"/>
      <c r="D428" s="58"/>
      <c r="E428" s="58"/>
      <c r="F428" s="58"/>
      <c r="G428" s="58"/>
      <c r="H428" s="58"/>
      <c r="I428" s="59"/>
      <c r="J428" s="60"/>
      <c r="K428" s="57">
        <f t="shared" ca="1" si="37"/>
        <v>167800</v>
      </c>
      <c r="P428" s="188" t="e">
        <f t="shared" si="36"/>
        <v>#N/A</v>
      </c>
      <c r="Q428" s="191" t="e">
        <f t="shared" si="34"/>
        <v>#N/A</v>
      </c>
      <c r="R428" s="191" t="e">
        <f t="shared" si="35"/>
        <v>#N/A</v>
      </c>
      <c r="S428" s="191" t="e">
        <f t="shared" si="38"/>
        <v>#N/A</v>
      </c>
      <c r="T428" s="192" t="e">
        <f>VLOOKUP(D428,'PC Receitas'!$N$4:$O$14,2,FALSE)</f>
        <v>#N/A</v>
      </c>
    </row>
    <row r="429" spans="3:20" ht="19.5" customHeight="1" thickTop="1" thickBot="1" x14ac:dyDescent="0.25">
      <c r="C429" s="58"/>
      <c r="D429" s="58"/>
      <c r="E429" s="58"/>
      <c r="F429" s="58"/>
      <c r="G429" s="58"/>
      <c r="H429" s="58"/>
      <c r="I429" s="59"/>
      <c r="J429" s="60"/>
      <c r="K429" s="57">
        <f t="shared" ca="1" si="37"/>
        <v>167800</v>
      </c>
      <c r="P429" s="188" t="e">
        <f t="shared" si="36"/>
        <v>#N/A</v>
      </c>
      <c r="Q429" s="191" t="e">
        <f t="shared" si="34"/>
        <v>#N/A</v>
      </c>
      <c r="R429" s="191" t="e">
        <f t="shared" si="35"/>
        <v>#N/A</v>
      </c>
      <c r="S429" s="191" t="e">
        <f t="shared" si="38"/>
        <v>#N/A</v>
      </c>
      <c r="T429" s="192" t="e">
        <f>VLOOKUP(D429,'PC Receitas'!$N$4:$O$14,2,FALSE)</f>
        <v>#N/A</v>
      </c>
    </row>
    <row r="430" spans="3:20" ht="19.5" customHeight="1" thickTop="1" thickBot="1" x14ac:dyDescent="0.25">
      <c r="C430" s="58"/>
      <c r="D430" s="58"/>
      <c r="E430" s="58"/>
      <c r="F430" s="58"/>
      <c r="G430" s="58"/>
      <c r="H430" s="58"/>
      <c r="I430" s="59"/>
      <c r="J430" s="60"/>
      <c r="K430" s="57">
        <f t="shared" ca="1" si="37"/>
        <v>167800</v>
      </c>
      <c r="P430" s="188" t="e">
        <f t="shared" si="36"/>
        <v>#N/A</v>
      </c>
      <c r="Q430" s="191" t="e">
        <f t="shared" si="34"/>
        <v>#N/A</v>
      </c>
      <c r="R430" s="191" t="e">
        <f t="shared" si="35"/>
        <v>#N/A</v>
      </c>
      <c r="S430" s="191" t="e">
        <f t="shared" si="38"/>
        <v>#N/A</v>
      </c>
      <c r="T430" s="192" t="e">
        <f>VLOOKUP(D430,'PC Receitas'!$N$4:$O$14,2,FALSE)</f>
        <v>#N/A</v>
      </c>
    </row>
    <row r="431" spans="3:20" ht="19.5" customHeight="1" thickTop="1" thickBot="1" x14ac:dyDescent="0.25">
      <c r="C431" s="58"/>
      <c r="D431" s="58"/>
      <c r="E431" s="58"/>
      <c r="F431" s="58"/>
      <c r="G431" s="58"/>
      <c r="H431" s="58"/>
      <c r="I431" s="59"/>
      <c r="J431" s="60"/>
      <c r="K431" s="57">
        <f t="shared" ca="1" si="37"/>
        <v>167800</v>
      </c>
      <c r="P431" s="188" t="e">
        <f t="shared" si="36"/>
        <v>#N/A</v>
      </c>
      <c r="Q431" s="191" t="e">
        <f t="shared" si="34"/>
        <v>#N/A</v>
      </c>
      <c r="R431" s="191" t="e">
        <f t="shared" si="35"/>
        <v>#N/A</v>
      </c>
      <c r="S431" s="191" t="e">
        <f t="shared" si="38"/>
        <v>#N/A</v>
      </c>
      <c r="T431" s="192" t="e">
        <f>VLOOKUP(D431,'PC Receitas'!$N$4:$O$14,2,FALSE)</f>
        <v>#N/A</v>
      </c>
    </row>
    <row r="432" spans="3:20" ht="19.5" customHeight="1" thickTop="1" thickBot="1" x14ac:dyDescent="0.25">
      <c r="C432" s="58"/>
      <c r="D432" s="58"/>
      <c r="E432" s="58"/>
      <c r="F432" s="58"/>
      <c r="G432" s="58"/>
      <c r="H432" s="58"/>
      <c r="I432" s="59"/>
      <c r="J432" s="60"/>
      <c r="K432" s="57">
        <f t="shared" ca="1" si="37"/>
        <v>167800</v>
      </c>
      <c r="P432" s="188" t="e">
        <f t="shared" si="36"/>
        <v>#N/A</v>
      </c>
      <c r="Q432" s="191" t="e">
        <f t="shared" si="34"/>
        <v>#N/A</v>
      </c>
      <c r="R432" s="191" t="e">
        <f t="shared" si="35"/>
        <v>#N/A</v>
      </c>
      <c r="S432" s="191" t="e">
        <f t="shared" si="38"/>
        <v>#N/A</v>
      </c>
      <c r="T432" s="192" t="e">
        <f>VLOOKUP(D432,'PC Receitas'!$N$4:$O$14,2,FALSE)</f>
        <v>#N/A</v>
      </c>
    </row>
    <row r="433" spans="3:20" ht="19.5" customHeight="1" thickTop="1" thickBot="1" x14ac:dyDescent="0.25">
      <c r="C433" s="58"/>
      <c r="D433" s="58"/>
      <c r="E433" s="58"/>
      <c r="F433" s="58"/>
      <c r="G433" s="58"/>
      <c r="H433" s="58"/>
      <c r="I433" s="59"/>
      <c r="J433" s="60"/>
      <c r="K433" s="57">
        <f t="shared" ca="1" si="37"/>
        <v>167800</v>
      </c>
      <c r="P433" s="188" t="e">
        <f t="shared" si="36"/>
        <v>#N/A</v>
      </c>
      <c r="Q433" s="191" t="e">
        <f t="shared" si="34"/>
        <v>#N/A</v>
      </c>
      <c r="R433" s="191" t="e">
        <f t="shared" si="35"/>
        <v>#N/A</v>
      </c>
      <c r="S433" s="191" t="e">
        <f t="shared" si="38"/>
        <v>#N/A</v>
      </c>
      <c r="T433" s="192" t="e">
        <f>VLOOKUP(D433,'PC Receitas'!$N$4:$O$14,2,FALSE)</f>
        <v>#N/A</v>
      </c>
    </row>
    <row r="434" spans="3:20" ht="19.5" customHeight="1" thickTop="1" thickBot="1" x14ac:dyDescent="0.25">
      <c r="C434" s="58"/>
      <c r="D434" s="58"/>
      <c r="E434" s="58"/>
      <c r="F434" s="58"/>
      <c r="G434" s="58"/>
      <c r="H434" s="58"/>
      <c r="I434" s="59"/>
      <c r="J434" s="60"/>
      <c r="K434" s="57">
        <f t="shared" ca="1" si="37"/>
        <v>167800</v>
      </c>
      <c r="P434" s="188" t="e">
        <f t="shared" si="36"/>
        <v>#N/A</v>
      </c>
      <c r="Q434" s="191" t="e">
        <f t="shared" si="34"/>
        <v>#N/A</v>
      </c>
      <c r="R434" s="191" t="e">
        <f t="shared" si="35"/>
        <v>#N/A</v>
      </c>
      <c r="S434" s="191" t="e">
        <f t="shared" si="38"/>
        <v>#N/A</v>
      </c>
      <c r="T434" s="192" t="e">
        <f>VLOOKUP(D434,'PC Receitas'!$N$4:$O$14,2,FALSE)</f>
        <v>#N/A</v>
      </c>
    </row>
    <row r="435" spans="3:20" ht="19.5" customHeight="1" thickTop="1" thickBot="1" x14ac:dyDescent="0.25">
      <c r="C435" s="58"/>
      <c r="D435" s="58"/>
      <c r="E435" s="58"/>
      <c r="F435" s="58"/>
      <c r="G435" s="58"/>
      <c r="H435" s="58"/>
      <c r="I435" s="59"/>
      <c r="J435" s="60"/>
      <c r="K435" s="57">
        <f t="shared" ca="1" si="37"/>
        <v>167800</v>
      </c>
      <c r="P435" s="188" t="e">
        <f t="shared" si="36"/>
        <v>#N/A</v>
      </c>
      <c r="Q435" s="191" t="e">
        <f t="shared" si="34"/>
        <v>#N/A</v>
      </c>
      <c r="R435" s="191" t="e">
        <f t="shared" si="35"/>
        <v>#N/A</v>
      </c>
      <c r="S435" s="191" t="e">
        <f t="shared" si="38"/>
        <v>#N/A</v>
      </c>
      <c r="T435" s="192" t="e">
        <f>VLOOKUP(D435,'PC Receitas'!$N$4:$O$14,2,FALSE)</f>
        <v>#N/A</v>
      </c>
    </row>
    <row r="436" spans="3:20" ht="19.5" customHeight="1" thickTop="1" thickBot="1" x14ac:dyDescent="0.25">
      <c r="C436" s="58"/>
      <c r="D436" s="58"/>
      <c r="E436" s="58"/>
      <c r="F436" s="58"/>
      <c r="G436" s="58"/>
      <c r="H436" s="58"/>
      <c r="I436" s="59"/>
      <c r="J436" s="60"/>
      <c r="K436" s="57">
        <f t="shared" ca="1" si="37"/>
        <v>167800</v>
      </c>
      <c r="P436" s="188" t="e">
        <f t="shared" si="36"/>
        <v>#N/A</v>
      </c>
      <c r="Q436" s="191" t="e">
        <f t="shared" si="34"/>
        <v>#N/A</v>
      </c>
      <c r="R436" s="191" t="e">
        <f t="shared" si="35"/>
        <v>#N/A</v>
      </c>
      <c r="S436" s="191" t="e">
        <f t="shared" si="38"/>
        <v>#N/A</v>
      </c>
      <c r="T436" s="192" t="e">
        <f>VLOOKUP(D436,'PC Receitas'!$N$4:$O$14,2,FALSE)</f>
        <v>#N/A</v>
      </c>
    </row>
    <row r="437" spans="3:20" ht="19.5" customHeight="1" thickTop="1" thickBot="1" x14ac:dyDescent="0.25">
      <c r="C437" s="58"/>
      <c r="D437" s="58"/>
      <c r="E437" s="58"/>
      <c r="F437" s="58"/>
      <c r="G437" s="58"/>
      <c r="H437" s="58"/>
      <c r="I437" s="59"/>
      <c r="J437" s="60"/>
      <c r="K437" s="57">
        <f t="shared" ca="1" si="37"/>
        <v>167800</v>
      </c>
      <c r="P437" s="188" t="e">
        <f t="shared" si="36"/>
        <v>#N/A</v>
      </c>
      <c r="Q437" s="191" t="e">
        <f t="shared" si="34"/>
        <v>#N/A</v>
      </c>
      <c r="R437" s="191" t="e">
        <f t="shared" si="35"/>
        <v>#N/A</v>
      </c>
      <c r="S437" s="191" t="e">
        <f t="shared" si="38"/>
        <v>#N/A</v>
      </c>
      <c r="T437" s="192" t="e">
        <f>VLOOKUP(D437,'PC Receitas'!$N$4:$O$14,2,FALSE)</f>
        <v>#N/A</v>
      </c>
    </row>
    <row r="438" spans="3:20" ht="19.5" customHeight="1" thickTop="1" thickBot="1" x14ac:dyDescent="0.25">
      <c r="C438" s="58"/>
      <c r="D438" s="58"/>
      <c r="E438" s="58"/>
      <c r="F438" s="58"/>
      <c r="G438" s="58"/>
      <c r="H438" s="58"/>
      <c r="I438" s="59"/>
      <c r="J438" s="60"/>
      <c r="K438" s="57">
        <f t="shared" ca="1" si="37"/>
        <v>167800</v>
      </c>
      <c r="P438" s="188" t="e">
        <f t="shared" si="36"/>
        <v>#N/A</v>
      </c>
      <c r="Q438" s="191" t="e">
        <f t="shared" si="34"/>
        <v>#N/A</v>
      </c>
      <c r="R438" s="191" t="e">
        <f t="shared" si="35"/>
        <v>#N/A</v>
      </c>
      <c r="S438" s="191" t="e">
        <f t="shared" si="38"/>
        <v>#N/A</v>
      </c>
      <c r="T438" s="192" t="e">
        <f>VLOOKUP(D438,'PC Receitas'!$N$4:$O$14,2,FALSE)</f>
        <v>#N/A</v>
      </c>
    </row>
    <row r="439" spans="3:20" ht="19.5" customHeight="1" thickTop="1" thickBot="1" x14ac:dyDescent="0.25">
      <c r="C439" s="58"/>
      <c r="D439" s="58"/>
      <c r="E439" s="58"/>
      <c r="F439" s="58"/>
      <c r="G439" s="58"/>
      <c r="H439" s="58"/>
      <c r="I439" s="59"/>
      <c r="J439" s="60"/>
      <c r="K439" s="57">
        <f t="shared" ca="1" si="37"/>
        <v>167800</v>
      </c>
      <c r="P439" s="188" t="e">
        <f t="shared" si="36"/>
        <v>#N/A</v>
      </c>
      <c r="Q439" s="191" t="e">
        <f t="shared" si="34"/>
        <v>#N/A</v>
      </c>
      <c r="R439" s="191" t="e">
        <f t="shared" si="35"/>
        <v>#N/A</v>
      </c>
      <c r="S439" s="191" t="e">
        <f t="shared" si="38"/>
        <v>#N/A</v>
      </c>
      <c r="T439" s="192" t="e">
        <f>VLOOKUP(D439,'PC Receitas'!$N$4:$O$14,2,FALSE)</f>
        <v>#N/A</v>
      </c>
    </row>
    <row r="440" spans="3:20" ht="19.5" customHeight="1" thickTop="1" thickBot="1" x14ac:dyDescent="0.25">
      <c r="C440" s="58"/>
      <c r="D440" s="58"/>
      <c r="E440" s="58"/>
      <c r="F440" s="58"/>
      <c r="G440" s="58"/>
      <c r="H440" s="58"/>
      <c r="I440" s="59"/>
      <c r="J440" s="60"/>
      <c r="K440" s="57">
        <f t="shared" ca="1" si="37"/>
        <v>167800</v>
      </c>
      <c r="P440" s="188" t="e">
        <f t="shared" si="36"/>
        <v>#N/A</v>
      </c>
      <c r="Q440" s="191" t="e">
        <f t="shared" si="34"/>
        <v>#N/A</v>
      </c>
      <c r="R440" s="191" t="e">
        <f t="shared" si="35"/>
        <v>#N/A</v>
      </c>
      <c r="S440" s="191" t="e">
        <f t="shared" si="38"/>
        <v>#N/A</v>
      </c>
      <c r="T440" s="192" t="e">
        <f>VLOOKUP(D440,'PC Receitas'!$N$4:$O$14,2,FALSE)</f>
        <v>#N/A</v>
      </c>
    </row>
    <row r="441" spans="3:20" ht="19.5" customHeight="1" thickTop="1" thickBot="1" x14ac:dyDescent="0.25">
      <c r="C441" s="58"/>
      <c r="D441" s="58"/>
      <c r="E441" s="58"/>
      <c r="F441" s="58"/>
      <c r="G441" s="58"/>
      <c r="H441" s="58"/>
      <c r="I441" s="59"/>
      <c r="J441" s="60"/>
      <c r="K441" s="57">
        <f t="shared" ca="1" si="37"/>
        <v>167800</v>
      </c>
      <c r="P441" s="188" t="e">
        <f t="shared" si="36"/>
        <v>#N/A</v>
      </c>
      <c r="Q441" s="191" t="e">
        <f t="shared" si="34"/>
        <v>#N/A</v>
      </c>
      <c r="R441" s="191" t="e">
        <f t="shared" si="35"/>
        <v>#N/A</v>
      </c>
      <c r="S441" s="191" t="e">
        <f t="shared" si="38"/>
        <v>#N/A</v>
      </c>
      <c r="T441" s="192" t="e">
        <f>VLOOKUP(D441,'PC Receitas'!$N$4:$O$14,2,FALSE)</f>
        <v>#N/A</v>
      </c>
    </row>
    <row r="442" spans="3:20" ht="19.5" customHeight="1" thickTop="1" thickBot="1" x14ac:dyDescent="0.25">
      <c r="C442" s="58"/>
      <c r="D442" s="58"/>
      <c r="E442" s="58"/>
      <c r="F442" s="58"/>
      <c r="G442" s="58"/>
      <c r="H442" s="58"/>
      <c r="I442" s="59"/>
      <c r="J442" s="60"/>
      <c r="K442" s="57">
        <f t="shared" ca="1" si="37"/>
        <v>167800</v>
      </c>
      <c r="P442" s="188" t="e">
        <f t="shared" si="36"/>
        <v>#N/A</v>
      </c>
      <c r="Q442" s="191" t="e">
        <f t="shared" si="34"/>
        <v>#N/A</v>
      </c>
      <c r="R442" s="191" t="e">
        <f t="shared" si="35"/>
        <v>#N/A</v>
      </c>
      <c r="S442" s="191" t="e">
        <f t="shared" si="38"/>
        <v>#N/A</v>
      </c>
      <c r="T442" s="192" t="e">
        <f>VLOOKUP(D442,'PC Receitas'!$N$4:$O$14,2,FALSE)</f>
        <v>#N/A</v>
      </c>
    </row>
    <row r="443" spans="3:20" ht="19.5" customHeight="1" thickTop="1" thickBot="1" x14ac:dyDescent="0.25">
      <c r="C443" s="58"/>
      <c r="D443" s="58"/>
      <c r="E443" s="58"/>
      <c r="F443" s="58"/>
      <c r="G443" s="58"/>
      <c r="H443" s="58"/>
      <c r="I443" s="59"/>
      <c r="J443" s="60"/>
      <c r="K443" s="57">
        <f t="shared" ca="1" si="37"/>
        <v>167800</v>
      </c>
      <c r="P443" s="188" t="e">
        <f t="shared" si="36"/>
        <v>#N/A</v>
      </c>
      <c r="Q443" s="191" t="e">
        <f t="shared" si="34"/>
        <v>#N/A</v>
      </c>
      <c r="R443" s="191" t="e">
        <f t="shared" si="35"/>
        <v>#N/A</v>
      </c>
      <c r="S443" s="191" t="e">
        <f t="shared" si="38"/>
        <v>#N/A</v>
      </c>
      <c r="T443" s="192" t="e">
        <f>VLOOKUP(D443,'PC Receitas'!$N$4:$O$14,2,FALSE)</f>
        <v>#N/A</v>
      </c>
    </row>
    <row r="444" spans="3:20" ht="19.5" customHeight="1" thickTop="1" thickBot="1" x14ac:dyDescent="0.25">
      <c r="C444" s="58"/>
      <c r="D444" s="58"/>
      <c r="E444" s="58"/>
      <c r="F444" s="58"/>
      <c r="G444" s="58"/>
      <c r="H444" s="58"/>
      <c r="I444" s="59"/>
      <c r="J444" s="60"/>
      <c r="K444" s="57">
        <f t="shared" ca="1" si="37"/>
        <v>167800</v>
      </c>
      <c r="P444" s="188" t="e">
        <f t="shared" si="36"/>
        <v>#N/A</v>
      </c>
      <c r="Q444" s="191" t="e">
        <f t="shared" si="34"/>
        <v>#N/A</v>
      </c>
      <c r="R444" s="191" t="e">
        <f t="shared" si="35"/>
        <v>#N/A</v>
      </c>
      <c r="S444" s="191" t="e">
        <f t="shared" si="38"/>
        <v>#N/A</v>
      </c>
      <c r="T444" s="192" t="e">
        <f>VLOOKUP(D444,'PC Receitas'!$N$4:$O$14,2,FALSE)</f>
        <v>#N/A</v>
      </c>
    </row>
    <row r="445" spans="3:20" ht="19.5" customHeight="1" thickTop="1" thickBot="1" x14ac:dyDescent="0.25">
      <c r="C445" s="58"/>
      <c r="D445" s="58"/>
      <c r="E445" s="58"/>
      <c r="F445" s="58"/>
      <c r="G445" s="58"/>
      <c r="H445" s="58"/>
      <c r="I445" s="59"/>
      <c r="J445" s="60"/>
      <c r="K445" s="57">
        <f t="shared" ca="1" si="37"/>
        <v>167800</v>
      </c>
      <c r="P445" s="188" t="e">
        <f t="shared" si="36"/>
        <v>#N/A</v>
      </c>
      <c r="Q445" s="191" t="e">
        <f t="shared" si="34"/>
        <v>#N/A</v>
      </c>
      <c r="R445" s="191" t="e">
        <f t="shared" si="35"/>
        <v>#N/A</v>
      </c>
      <c r="S445" s="191" t="e">
        <f t="shared" si="38"/>
        <v>#N/A</v>
      </c>
      <c r="T445" s="192" t="e">
        <f>VLOOKUP(D445,'PC Receitas'!$N$4:$O$14,2,FALSE)</f>
        <v>#N/A</v>
      </c>
    </row>
    <row r="446" spans="3:20" ht="19.5" customHeight="1" thickTop="1" thickBot="1" x14ac:dyDescent="0.25">
      <c r="C446" s="58"/>
      <c r="D446" s="58"/>
      <c r="E446" s="58"/>
      <c r="F446" s="58"/>
      <c r="G446" s="58"/>
      <c r="H446" s="58"/>
      <c r="I446" s="59"/>
      <c r="J446" s="60"/>
      <c r="K446" s="57">
        <f t="shared" ca="1" si="37"/>
        <v>167800</v>
      </c>
      <c r="P446" s="188" t="e">
        <f t="shared" si="36"/>
        <v>#N/A</v>
      </c>
      <c r="Q446" s="191" t="e">
        <f t="shared" si="34"/>
        <v>#N/A</v>
      </c>
      <c r="R446" s="191" t="e">
        <f t="shared" si="35"/>
        <v>#N/A</v>
      </c>
      <c r="S446" s="191" t="e">
        <f t="shared" si="38"/>
        <v>#N/A</v>
      </c>
      <c r="T446" s="192" t="e">
        <f>VLOOKUP(D446,'PC Receitas'!$N$4:$O$14,2,FALSE)</f>
        <v>#N/A</v>
      </c>
    </row>
    <row r="447" spans="3:20" ht="19.5" customHeight="1" thickTop="1" thickBot="1" x14ac:dyDescent="0.25">
      <c r="C447" s="58"/>
      <c r="D447" s="58"/>
      <c r="E447" s="58"/>
      <c r="F447" s="58"/>
      <c r="G447" s="58"/>
      <c r="H447" s="58"/>
      <c r="I447" s="59"/>
      <c r="J447" s="60"/>
      <c r="K447" s="57">
        <f t="shared" ca="1" si="37"/>
        <v>167800</v>
      </c>
      <c r="P447" s="188" t="e">
        <f t="shared" si="36"/>
        <v>#N/A</v>
      </c>
      <c r="Q447" s="191" t="e">
        <f t="shared" si="34"/>
        <v>#N/A</v>
      </c>
      <c r="R447" s="191" t="e">
        <f t="shared" si="35"/>
        <v>#N/A</v>
      </c>
      <c r="S447" s="191" t="e">
        <f t="shared" si="38"/>
        <v>#N/A</v>
      </c>
      <c r="T447" s="192" t="e">
        <f>VLOOKUP(D447,'PC Receitas'!$N$4:$O$14,2,FALSE)</f>
        <v>#N/A</v>
      </c>
    </row>
    <row r="448" spans="3:20" ht="19.5" customHeight="1" thickTop="1" thickBot="1" x14ac:dyDescent="0.25">
      <c r="C448" s="58"/>
      <c r="D448" s="58"/>
      <c r="E448" s="58"/>
      <c r="F448" s="58"/>
      <c r="G448" s="58"/>
      <c r="H448" s="58"/>
      <c r="I448" s="59"/>
      <c r="J448" s="60"/>
      <c r="K448" s="57">
        <f t="shared" ca="1" si="37"/>
        <v>167800</v>
      </c>
      <c r="P448" s="188" t="e">
        <f t="shared" si="36"/>
        <v>#N/A</v>
      </c>
      <c r="Q448" s="191" t="e">
        <f t="shared" si="34"/>
        <v>#N/A</v>
      </c>
      <c r="R448" s="191" t="e">
        <f t="shared" si="35"/>
        <v>#N/A</v>
      </c>
      <c r="S448" s="191" t="e">
        <f t="shared" si="38"/>
        <v>#N/A</v>
      </c>
      <c r="T448" s="192" t="e">
        <f>VLOOKUP(D448,'PC Receitas'!$N$4:$O$14,2,FALSE)</f>
        <v>#N/A</v>
      </c>
    </row>
    <row r="449" spans="3:20" ht="19.5" customHeight="1" thickTop="1" thickBot="1" x14ac:dyDescent="0.25">
      <c r="C449" s="58"/>
      <c r="D449" s="58"/>
      <c r="E449" s="58"/>
      <c r="F449" s="58"/>
      <c r="G449" s="58"/>
      <c r="H449" s="58"/>
      <c r="I449" s="59"/>
      <c r="J449" s="60"/>
      <c r="K449" s="57">
        <f t="shared" ca="1" si="37"/>
        <v>167800</v>
      </c>
      <c r="P449" s="188" t="e">
        <f t="shared" si="36"/>
        <v>#N/A</v>
      </c>
      <c r="Q449" s="191" t="e">
        <f t="shared" si="34"/>
        <v>#N/A</v>
      </c>
      <c r="R449" s="191" t="e">
        <f t="shared" si="35"/>
        <v>#N/A</v>
      </c>
      <c r="S449" s="191" t="e">
        <f t="shared" si="38"/>
        <v>#N/A</v>
      </c>
      <c r="T449" s="192" t="e">
        <f>VLOOKUP(D449,'PC Receitas'!$N$4:$O$14,2,FALSE)</f>
        <v>#N/A</v>
      </c>
    </row>
    <row r="450" spans="3:20" ht="19.5" customHeight="1" thickTop="1" thickBot="1" x14ac:dyDescent="0.25">
      <c r="C450" s="58"/>
      <c r="D450" s="58"/>
      <c r="E450" s="58"/>
      <c r="F450" s="58"/>
      <c r="G450" s="58"/>
      <c r="H450" s="58"/>
      <c r="I450" s="59"/>
      <c r="J450" s="60"/>
      <c r="K450" s="57">
        <f t="shared" ca="1" si="37"/>
        <v>167800</v>
      </c>
      <c r="P450" s="188" t="e">
        <f t="shared" si="36"/>
        <v>#N/A</v>
      </c>
      <c r="Q450" s="191" t="e">
        <f t="shared" si="34"/>
        <v>#N/A</v>
      </c>
      <c r="R450" s="191" t="e">
        <f t="shared" si="35"/>
        <v>#N/A</v>
      </c>
      <c r="S450" s="191" t="e">
        <f t="shared" si="38"/>
        <v>#N/A</v>
      </c>
      <c r="T450" s="192" t="e">
        <f>VLOOKUP(D450,'PC Receitas'!$N$4:$O$14,2,FALSE)</f>
        <v>#N/A</v>
      </c>
    </row>
    <row r="451" spans="3:20" ht="19.5" customHeight="1" thickTop="1" thickBot="1" x14ac:dyDescent="0.25">
      <c r="C451" s="58"/>
      <c r="D451" s="58"/>
      <c r="E451" s="58"/>
      <c r="F451" s="58"/>
      <c r="G451" s="58"/>
      <c r="H451" s="58"/>
      <c r="I451" s="59"/>
      <c r="J451" s="60"/>
      <c r="K451" s="57">
        <f t="shared" ca="1" si="37"/>
        <v>167800</v>
      </c>
      <c r="P451" s="188" t="e">
        <f t="shared" si="36"/>
        <v>#N/A</v>
      </c>
      <c r="Q451" s="191" t="e">
        <f t="shared" si="34"/>
        <v>#N/A</v>
      </c>
      <c r="R451" s="191" t="e">
        <f t="shared" si="35"/>
        <v>#N/A</v>
      </c>
      <c r="S451" s="191" t="e">
        <f t="shared" si="38"/>
        <v>#N/A</v>
      </c>
      <c r="T451" s="192" t="e">
        <f>VLOOKUP(D451,'PC Receitas'!$N$4:$O$14,2,FALSE)</f>
        <v>#N/A</v>
      </c>
    </row>
    <row r="452" spans="3:20" ht="19.5" customHeight="1" thickTop="1" thickBot="1" x14ac:dyDescent="0.25">
      <c r="C452" s="58"/>
      <c r="D452" s="58"/>
      <c r="E452" s="58"/>
      <c r="F452" s="58"/>
      <c r="G452" s="58"/>
      <c r="H452" s="58"/>
      <c r="I452" s="59"/>
      <c r="J452" s="60"/>
      <c r="K452" s="57">
        <f t="shared" ca="1" si="37"/>
        <v>167800</v>
      </c>
      <c r="P452" s="188" t="e">
        <f t="shared" si="36"/>
        <v>#N/A</v>
      </c>
      <c r="Q452" s="191" t="e">
        <f t="shared" si="34"/>
        <v>#N/A</v>
      </c>
      <c r="R452" s="191" t="e">
        <f t="shared" si="35"/>
        <v>#N/A</v>
      </c>
      <c r="S452" s="191" t="e">
        <f t="shared" si="38"/>
        <v>#N/A</v>
      </c>
      <c r="T452" s="192" t="e">
        <f>VLOOKUP(D452,'PC Receitas'!$N$4:$O$14,2,FALSE)</f>
        <v>#N/A</v>
      </c>
    </row>
    <row r="453" spans="3:20" ht="19.5" customHeight="1" thickTop="1" thickBot="1" x14ac:dyDescent="0.25">
      <c r="C453" s="58"/>
      <c r="D453" s="58"/>
      <c r="E453" s="58"/>
      <c r="F453" s="58"/>
      <c r="G453" s="58"/>
      <c r="H453" s="58"/>
      <c r="I453" s="59"/>
      <c r="J453" s="60"/>
      <c r="K453" s="57">
        <f t="shared" ca="1" si="37"/>
        <v>167800</v>
      </c>
      <c r="P453" s="188" t="e">
        <f t="shared" si="36"/>
        <v>#N/A</v>
      </c>
      <c r="Q453" s="191" t="e">
        <f t="shared" si="34"/>
        <v>#N/A</v>
      </c>
      <c r="R453" s="191" t="e">
        <f t="shared" si="35"/>
        <v>#N/A</v>
      </c>
      <c r="S453" s="191" t="e">
        <f t="shared" si="38"/>
        <v>#N/A</v>
      </c>
      <c r="T453" s="192" t="e">
        <f>VLOOKUP(D453,'PC Receitas'!$N$4:$O$14,2,FALSE)</f>
        <v>#N/A</v>
      </c>
    </row>
    <row r="454" spans="3:20" ht="19.5" customHeight="1" thickTop="1" thickBot="1" x14ac:dyDescent="0.25">
      <c r="C454" s="58"/>
      <c r="D454" s="58"/>
      <c r="E454" s="58"/>
      <c r="F454" s="58"/>
      <c r="G454" s="58"/>
      <c r="H454" s="58"/>
      <c r="I454" s="59"/>
      <c r="J454" s="60"/>
      <c r="K454" s="57">
        <f t="shared" ca="1" si="37"/>
        <v>167800</v>
      </c>
      <c r="P454" s="188" t="e">
        <f t="shared" si="36"/>
        <v>#N/A</v>
      </c>
      <c r="Q454" s="191" t="e">
        <f t="shared" ref="Q454:Q517" si="39">IF(T454="Despesas_de_Moradia","Despesa",IF(T454="Despesas_com_Alimentacao","Despesa",IF(T454="Despesas_com_Saude","Despesa","")))</f>
        <v>#N/A</v>
      </c>
      <c r="R454" s="191" t="e">
        <f t="shared" ref="R454:R517" si="40">IF(T454="Renda_Familiar","Receita",IF(T454="Receitas_com_Aplicacoes_Financeiras","Receita",IF(T454="Outras_Receitas","Receita","")))</f>
        <v>#N/A</v>
      </c>
      <c r="S454" s="191" t="e">
        <f t="shared" si="38"/>
        <v>#N/A</v>
      </c>
      <c r="T454" s="192" t="e">
        <f>VLOOKUP(D454,'PC Receitas'!$N$4:$O$14,2,FALSE)</f>
        <v>#N/A</v>
      </c>
    </row>
    <row r="455" spans="3:20" ht="19.5" customHeight="1" thickTop="1" thickBot="1" x14ac:dyDescent="0.25">
      <c r="C455" s="58"/>
      <c r="D455" s="58"/>
      <c r="E455" s="58"/>
      <c r="F455" s="58"/>
      <c r="G455" s="58"/>
      <c r="H455" s="58"/>
      <c r="I455" s="59"/>
      <c r="J455" s="60"/>
      <c r="K455" s="57">
        <f t="shared" ca="1" si="37"/>
        <v>167800</v>
      </c>
      <c r="P455" s="188" t="e">
        <f t="shared" si="36"/>
        <v>#N/A</v>
      </c>
      <c r="Q455" s="191" t="e">
        <f t="shared" si="39"/>
        <v>#N/A</v>
      </c>
      <c r="R455" s="191" t="e">
        <f t="shared" si="40"/>
        <v>#N/A</v>
      </c>
      <c r="S455" s="191" t="e">
        <f t="shared" si="38"/>
        <v>#N/A</v>
      </c>
      <c r="T455" s="192" t="e">
        <f>VLOOKUP(D455,'PC Receitas'!$N$4:$O$14,2,FALSE)</f>
        <v>#N/A</v>
      </c>
    </row>
    <row r="456" spans="3:20" ht="19.5" customHeight="1" thickTop="1" thickBot="1" x14ac:dyDescent="0.25">
      <c r="C456" s="58"/>
      <c r="D456" s="58"/>
      <c r="E456" s="58"/>
      <c r="F456" s="58"/>
      <c r="G456" s="58"/>
      <c r="H456" s="58"/>
      <c r="I456" s="59"/>
      <c r="J456" s="60"/>
      <c r="K456" s="57">
        <f t="shared" ca="1" si="37"/>
        <v>167800</v>
      </c>
      <c r="P456" s="188" t="e">
        <f t="shared" si="36"/>
        <v>#N/A</v>
      </c>
      <c r="Q456" s="191" t="e">
        <f t="shared" si="39"/>
        <v>#N/A</v>
      </c>
      <c r="R456" s="191" t="e">
        <f t="shared" si="40"/>
        <v>#N/A</v>
      </c>
      <c r="S456" s="191" t="e">
        <f t="shared" si="38"/>
        <v>#N/A</v>
      </c>
      <c r="T456" s="192" t="e">
        <f>VLOOKUP(D456,'PC Receitas'!$N$4:$O$14,2,FALSE)</f>
        <v>#N/A</v>
      </c>
    </row>
    <row r="457" spans="3:20" ht="19.5" customHeight="1" thickTop="1" thickBot="1" x14ac:dyDescent="0.25">
      <c r="C457" s="58"/>
      <c r="D457" s="58"/>
      <c r="E457" s="58"/>
      <c r="F457" s="58"/>
      <c r="G457" s="58"/>
      <c r="H457" s="58"/>
      <c r="I457" s="59"/>
      <c r="J457" s="60"/>
      <c r="K457" s="57">
        <f t="shared" ca="1" si="37"/>
        <v>167800</v>
      </c>
      <c r="P457" s="188" t="e">
        <f t="shared" si="36"/>
        <v>#N/A</v>
      </c>
      <c r="Q457" s="191" t="e">
        <f t="shared" si="39"/>
        <v>#N/A</v>
      </c>
      <c r="R457" s="191" t="e">
        <f t="shared" si="40"/>
        <v>#N/A</v>
      </c>
      <c r="S457" s="191" t="e">
        <f t="shared" si="38"/>
        <v>#N/A</v>
      </c>
      <c r="T457" s="192" t="e">
        <f>VLOOKUP(D457,'PC Receitas'!$N$4:$O$14,2,FALSE)</f>
        <v>#N/A</v>
      </c>
    </row>
    <row r="458" spans="3:20" ht="19.5" customHeight="1" thickTop="1" thickBot="1" x14ac:dyDescent="0.25">
      <c r="C458" s="58"/>
      <c r="D458" s="58"/>
      <c r="E458" s="58"/>
      <c r="F458" s="58"/>
      <c r="G458" s="58"/>
      <c r="H458" s="58"/>
      <c r="I458" s="59"/>
      <c r="J458" s="60"/>
      <c r="K458" s="57">
        <f t="shared" ca="1" si="37"/>
        <v>167800</v>
      </c>
      <c r="P458" s="188" t="e">
        <f t="shared" si="36"/>
        <v>#N/A</v>
      </c>
      <c r="Q458" s="191" t="e">
        <f t="shared" si="39"/>
        <v>#N/A</v>
      </c>
      <c r="R458" s="191" t="e">
        <f t="shared" si="40"/>
        <v>#N/A</v>
      </c>
      <c r="S458" s="191" t="e">
        <f t="shared" si="38"/>
        <v>#N/A</v>
      </c>
      <c r="T458" s="192" t="e">
        <f>VLOOKUP(D458,'PC Receitas'!$N$4:$O$14,2,FALSE)</f>
        <v>#N/A</v>
      </c>
    </row>
    <row r="459" spans="3:20" ht="19.5" customHeight="1" thickTop="1" thickBot="1" x14ac:dyDescent="0.25">
      <c r="C459" s="58"/>
      <c r="D459" s="58"/>
      <c r="E459" s="58"/>
      <c r="F459" s="58"/>
      <c r="G459" s="58"/>
      <c r="H459" s="58"/>
      <c r="I459" s="59"/>
      <c r="J459" s="60"/>
      <c r="K459" s="57">
        <f t="shared" ca="1" si="37"/>
        <v>167800</v>
      </c>
      <c r="P459" s="188" t="e">
        <f t="shared" si="36"/>
        <v>#N/A</v>
      </c>
      <c r="Q459" s="191" t="e">
        <f t="shared" si="39"/>
        <v>#N/A</v>
      </c>
      <c r="R459" s="191" t="e">
        <f t="shared" si="40"/>
        <v>#N/A</v>
      </c>
      <c r="S459" s="191" t="e">
        <f t="shared" si="38"/>
        <v>#N/A</v>
      </c>
      <c r="T459" s="192" t="e">
        <f>VLOOKUP(D459,'PC Receitas'!$N$4:$O$14,2,FALSE)</f>
        <v>#N/A</v>
      </c>
    </row>
    <row r="460" spans="3:20" ht="19.5" customHeight="1" thickTop="1" thickBot="1" x14ac:dyDescent="0.25">
      <c r="C460" s="58"/>
      <c r="D460" s="58"/>
      <c r="E460" s="58"/>
      <c r="F460" s="58"/>
      <c r="G460" s="58"/>
      <c r="H460" s="58"/>
      <c r="I460" s="59"/>
      <c r="J460" s="60"/>
      <c r="K460" s="57">
        <f t="shared" ca="1" si="37"/>
        <v>167800</v>
      </c>
      <c r="P460" s="188" t="e">
        <f t="shared" si="36"/>
        <v>#N/A</v>
      </c>
      <c r="Q460" s="191" t="e">
        <f t="shared" si="39"/>
        <v>#N/A</v>
      </c>
      <c r="R460" s="191" t="e">
        <f t="shared" si="40"/>
        <v>#N/A</v>
      </c>
      <c r="S460" s="191" t="e">
        <f t="shared" si="38"/>
        <v>#N/A</v>
      </c>
      <c r="T460" s="192" t="e">
        <f>VLOOKUP(D460,'PC Receitas'!$N$4:$O$14,2,FALSE)</f>
        <v>#N/A</v>
      </c>
    </row>
    <row r="461" spans="3:20" ht="19.5" customHeight="1" thickTop="1" thickBot="1" x14ac:dyDescent="0.25">
      <c r="C461" s="58"/>
      <c r="D461" s="58"/>
      <c r="E461" s="58"/>
      <c r="F461" s="58"/>
      <c r="G461" s="58"/>
      <c r="H461" s="58"/>
      <c r="I461" s="59"/>
      <c r="J461" s="60"/>
      <c r="K461" s="57">
        <f t="shared" ca="1" si="37"/>
        <v>167800</v>
      </c>
      <c r="P461" s="188" t="e">
        <f t="shared" si="36"/>
        <v>#N/A</v>
      </c>
      <c r="Q461" s="191" t="e">
        <f t="shared" si="39"/>
        <v>#N/A</v>
      </c>
      <c r="R461" s="191" t="e">
        <f t="shared" si="40"/>
        <v>#N/A</v>
      </c>
      <c r="S461" s="191" t="e">
        <f t="shared" si="38"/>
        <v>#N/A</v>
      </c>
      <c r="T461" s="192" t="e">
        <f>VLOOKUP(D461,'PC Receitas'!$N$4:$O$14,2,FALSE)</f>
        <v>#N/A</v>
      </c>
    </row>
    <row r="462" spans="3:20" ht="19.5" customHeight="1" thickTop="1" thickBot="1" x14ac:dyDescent="0.25">
      <c r="C462" s="58"/>
      <c r="D462" s="58"/>
      <c r="E462" s="58"/>
      <c r="F462" s="58"/>
      <c r="G462" s="58"/>
      <c r="H462" s="58"/>
      <c r="I462" s="59"/>
      <c r="J462" s="60"/>
      <c r="K462" s="57">
        <f t="shared" ca="1" si="37"/>
        <v>167800</v>
      </c>
      <c r="P462" s="188" t="e">
        <f t="shared" si="36"/>
        <v>#N/A</v>
      </c>
      <c r="Q462" s="191" t="e">
        <f t="shared" si="39"/>
        <v>#N/A</v>
      </c>
      <c r="R462" s="191" t="e">
        <f t="shared" si="40"/>
        <v>#N/A</v>
      </c>
      <c r="S462" s="191" t="e">
        <f t="shared" si="38"/>
        <v>#N/A</v>
      </c>
      <c r="T462" s="192" t="e">
        <f>VLOOKUP(D462,'PC Receitas'!$N$4:$O$14,2,FALSE)</f>
        <v>#N/A</v>
      </c>
    </row>
    <row r="463" spans="3:20" ht="19.5" customHeight="1" thickTop="1" thickBot="1" x14ac:dyDescent="0.25">
      <c r="C463" s="58"/>
      <c r="D463" s="58"/>
      <c r="E463" s="58"/>
      <c r="F463" s="58"/>
      <c r="G463" s="58"/>
      <c r="H463" s="58"/>
      <c r="I463" s="59"/>
      <c r="J463" s="60"/>
      <c r="K463" s="57">
        <f t="shared" ca="1" si="37"/>
        <v>167800</v>
      </c>
      <c r="P463" s="188" t="e">
        <f t="shared" si="36"/>
        <v>#N/A</v>
      </c>
      <c r="Q463" s="191" t="e">
        <f t="shared" si="39"/>
        <v>#N/A</v>
      </c>
      <c r="R463" s="191" t="e">
        <f t="shared" si="40"/>
        <v>#N/A</v>
      </c>
      <c r="S463" s="191" t="e">
        <f t="shared" si="38"/>
        <v>#N/A</v>
      </c>
      <c r="T463" s="192" t="e">
        <f>VLOOKUP(D463,'PC Receitas'!$N$4:$O$14,2,FALSE)</f>
        <v>#N/A</v>
      </c>
    </row>
    <row r="464" spans="3:20" ht="19.5" customHeight="1" thickTop="1" thickBot="1" x14ac:dyDescent="0.25">
      <c r="C464" s="58"/>
      <c r="D464" s="58"/>
      <c r="E464" s="58"/>
      <c r="F464" s="58"/>
      <c r="G464" s="58"/>
      <c r="H464" s="58"/>
      <c r="I464" s="59"/>
      <c r="J464" s="60"/>
      <c r="K464" s="57">
        <f t="shared" ca="1" si="37"/>
        <v>167800</v>
      </c>
      <c r="P464" s="188" t="e">
        <f t="shared" ref="P464:P527" si="41">IF(T464="Despesas_com_Transportes","Despesa",IF(T464="Despesas_com_Lazer_e_Informacao","Despesa",IF(T464="Outras_Despesas","Despesa",IF(T464="Imposto_de_Renda","Despesa",IF(T464="Investimentos_Bens","Despesa","")))))</f>
        <v>#N/A</v>
      </c>
      <c r="Q464" s="191" t="e">
        <f t="shared" si="39"/>
        <v>#N/A</v>
      </c>
      <c r="R464" s="191" t="e">
        <f t="shared" si="40"/>
        <v>#N/A</v>
      </c>
      <c r="S464" s="191" t="e">
        <f t="shared" si="38"/>
        <v>#N/A</v>
      </c>
      <c r="T464" s="192" t="e">
        <f>VLOOKUP(D464,'PC Receitas'!$N$4:$O$14,2,FALSE)</f>
        <v>#N/A</v>
      </c>
    </row>
    <row r="465" spans="3:20" ht="19.5" customHeight="1" thickTop="1" thickBot="1" x14ac:dyDescent="0.25">
      <c r="C465" s="58"/>
      <c r="D465" s="58"/>
      <c r="E465" s="58"/>
      <c r="F465" s="58"/>
      <c r="G465" s="58"/>
      <c r="H465" s="58"/>
      <c r="I465" s="59"/>
      <c r="J465" s="60"/>
      <c r="K465" s="57">
        <f t="shared" ca="1" si="37"/>
        <v>167800</v>
      </c>
      <c r="P465" s="188" t="e">
        <f t="shared" si="41"/>
        <v>#N/A</v>
      </c>
      <c r="Q465" s="191" t="e">
        <f t="shared" si="39"/>
        <v>#N/A</v>
      </c>
      <c r="R465" s="191" t="e">
        <f t="shared" si="40"/>
        <v>#N/A</v>
      </c>
      <c r="S465" s="191" t="e">
        <f t="shared" si="38"/>
        <v>#N/A</v>
      </c>
      <c r="T465" s="192" t="e">
        <f>VLOOKUP(D465,'PC Receitas'!$N$4:$O$14,2,FALSE)</f>
        <v>#N/A</v>
      </c>
    </row>
    <row r="466" spans="3:20" ht="19.5" customHeight="1" thickTop="1" thickBot="1" x14ac:dyDescent="0.25">
      <c r="C466" s="58"/>
      <c r="D466" s="58"/>
      <c r="E466" s="58"/>
      <c r="F466" s="58"/>
      <c r="G466" s="58"/>
      <c r="H466" s="58"/>
      <c r="I466" s="59"/>
      <c r="J466" s="60"/>
      <c r="K466" s="57">
        <f t="shared" ca="1" si="37"/>
        <v>167800</v>
      </c>
      <c r="P466" s="188" t="e">
        <f t="shared" si="41"/>
        <v>#N/A</v>
      </c>
      <c r="Q466" s="191" t="e">
        <f t="shared" si="39"/>
        <v>#N/A</v>
      </c>
      <c r="R466" s="191" t="e">
        <f t="shared" si="40"/>
        <v>#N/A</v>
      </c>
      <c r="S466" s="191" t="e">
        <f t="shared" si="38"/>
        <v>#N/A</v>
      </c>
      <c r="T466" s="192"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167800</v>
      </c>
      <c r="P467" s="188" t="e">
        <f t="shared" si="41"/>
        <v>#N/A</v>
      </c>
      <c r="Q467" s="191" t="e">
        <f t="shared" si="39"/>
        <v>#N/A</v>
      </c>
      <c r="R467" s="191" t="e">
        <f t="shared" si="40"/>
        <v>#N/A</v>
      </c>
      <c r="S467" s="191" t="e">
        <f t="shared" si="38"/>
        <v>#N/A</v>
      </c>
      <c r="T467" s="192" t="e">
        <f>VLOOKUP(D467,'PC Receitas'!$N$4:$O$14,2,FALSE)</f>
        <v>#N/A</v>
      </c>
    </row>
    <row r="468" spans="3:20" ht="19.5" customHeight="1" thickTop="1" thickBot="1" x14ac:dyDescent="0.25">
      <c r="C468" s="58"/>
      <c r="D468" s="58"/>
      <c r="E468" s="58"/>
      <c r="F468" s="58"/>
      <c r="G468" s="58"/>
      <c r="H468" s="58"/>
      <c r="I468" s="59"/>
      <c r="J468" s="60"/>
      <c r="K468" s="57">
        <f t="shared" ca="1" si="42"/>
        <v>167800</v>
      </c>
      <c r="P468" s="188" t="e">
        <f t="shared" si="41"/>
        <v>#N/A</v>
      </c>
      <c r="Q468" s="191" t="e">
        <f t="shared" si="39"/>
        <v>#N/A</v>
      </c>
      <c r="R468" s="191" t="e">
        <f t="shared" si="40"/>
        <v>#N/A</v>
      </c>
      <c r="S468" s="191" t="e">
        <f t="shared" ref="S468:S531" si="43">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ca="1" si="42"/>
        <v>167800</v>
      </c>
      <c r="P469" s="188" t="e">
        <f t="shared" si="41"/>
        <v>#N/A</v>
      </c>
      <c r="Q469" s="191" t="e">
        <f t="shared" si="39"/>
        <v>#N/A</v>
      </c>
      <c r="R469" s="191" t="e">
        <f t="shared" si="40"/>
        <v>#N/A</v>
      </c>
      <c r="S469" s="191" t="e">
        <f t="shared" si="43"/>
        <v>#N/A</v>
      </c>
      <c r="T469" s="192" t="e">
        <f>VLOOKUP(D469,'PC Receitas'!$N$4:$O$14,2,FALSE)</f>
        <v>#N/A</v>
      </c>
    </row>
    <row r="470" spans="3:20" ht="19.5" customHeight="1" thickTop="1" thickBot="1" x14ac:dyDescent="0.25">
      <c r="C470" s="58"/>
      <c r="D470" s="58"/>
      <c r="E470" s="58"/>
      <c r="F470" s="58"/>
      <c r="G470" s="58"/>
      <c r="H470" s="58"/>
      <c r="I470" s="59"/>
      <c r="J470" s="60"/>
      <c r="K470" s="57">
        <f t="shared" ca="1" si="42"/>
        <v>167800</v>
      </c>
      <c r="P470" s="188" t="e">
        <f t="shared" si="41"/>
        <v>#N/A</v>
      </c>
      <c r="Q470" s="191" t="e">
        <f t="shared" si="39"/>
        <v>#N/A</v>
      </c>
      <c r="R470" s="191" t="e">
        <f t="shared" si="40"/>
        <v>#N/A</v>
      </c>
      <c r="S470" s="191" t="e">
        <f t="shared" si="43"/>
        <v>#N/A</v>
      </c>
      <c r="T470" s="192" t="e">
        <f>VLOOKUP(D470,'PC Receitas'!$N$4:$O$14,2,FALSE)</f>
        <v>#N/A</v>
      </c>
    </row>
    <row r="471" spans="3:20" ht="19.5" customHeight="1" thickTop="1" thickBot="1" x14ac:dyDescent="0.25">
      <c r="C471" s="58"/>
      <c r="D471" s="58"/>
      <c r="E471" s="58"/>
      <c r="F471" s="58"/>
      <c r="G471" s="58"/>
      <c r="H471" s="58"/>
      <c r="I471" s="59"/>
      <c r="J471" s="60"/>
      <c r="K471" s="57">
        <f t="shared" ca="1" si="42"/>
        <v>167800</v>
      </c>
      <c r="P471" s="188" t="e">
        <f t="shared" si="41"/>
        <v>#N/A</v>
      </c>
      <c r="Q471" s="191" t="e">
        <f t="shared" si="39"/>
        <v>#N/A</v>
      </c>
      <c r="R471" s="191" t="e">
        <f t="shared" si="40"/>
        <v>#N/A</v>
      </c>
      <c r="S471" s="191" t="e">
        <f t="shared" si="43"/>
        <v>#N/A</v>
      </c>
      <c r="T471" s="192" t="e">
        <f>VLOOKUP(D471,'PC Receitas'!$N$4:$O$14,2,FALSE)</f>
        <v>#N/A</v>
      </c>
    </row>
    <row r="472" spans="3:20" ht="19.5" customHeight="1" thickTop="1" thickBot="1" x14ac:dyDescent="0.25">
      <c r="C472" s="58"/>
      <c r="D472" s="58"/>
      <c r="E472" s="58"/>
      <c r="F472" s="58"/>
      <c r="G472" s="58"/>
      <c r="H472" s="58"/>
      <c r="I472" s="59"/>
      <c r="J472" s="60"/>
      <c r="K472" s="57">
        <f t="shared" ca="1" si="42"/>
        <v>167800</v>
      </c>
      <c r="P472" s="188" t="e">
        <f t="shared" si="41"/>
        <v>#N/A</v>
      </c>
      <c r="Q472" s="191" t="e">
        <f t="shared" si="39"/>
        <v>#N/A</v>
      </c>
      <c r="R472" s="191" t="e">
        <f t="shared" si="40"/>
        <v>#N/A</v>
      </c>
      <c r="S472" s="191" t="e">
        <f t="shared" si="43"/>
        <v>#N/A</v>
      </c>
      <c r="T472" s="192" t="e">
        <f>VLOOKUP(D472,'PC Receitas'!$N$4:$O$14,2,FALSE)</f>
        <v>#N/A</v>
      </c>
    </row>
    <row r="473" spans="3:20" ht="19.5" customHeight="1" thickTop="1" thickBot="1" x14ac:dyDescent="0.25">
      <c r="C473" s="58"/>
      <c r="D473" s="58"/>
      <c r="E473" s="58"/>
      <c r="F473" s="58"/>
      <c r="G473" s="58"/>
      <c r="H473" s="58"/>
      <c r="I473" s="59"/>
      <c r="J473" s="60"/>
      <c r="K473" s="57">
        <f t="shared" ca="1" si="42"/>
        <v>167800</v>
      </c>
      <c r="P473" s="188" t="e">
        <f t="shared" si="41"/>
        <v>#N/A</v>
      </c>
      <c r="Q473" s="191" t="e">
        <f t="shared" si="39"/>
        <v>#N/A</v>
      </c>
      <c r="R473" s="191" t="e">
        <f t="shared" si="40"/>
        <v>#N/A</v>
      </c>
      <c r="S473" s="191" t="e">
        <f t="shared" si="43"/>
        <v>#N/A</v>
      </c>
      <c r="T473" s="192" t="e">
        <f>VLOOKUP(D473,'PC Receitas'!$N$4:$O$14,2,FALSE)</f>
        <v>#N/A</v>
      </c>
    </row>
    <row r="474" spans="3:20" ht="19.5" customHeight="1" thickTop="1" thickBot="1" x14ac:dyDescent="0.25">
      <c r="C474" s="58"/>
      <c r="D474" s="58"/>
      <c r="E474" s="58"/>
      <c r="F474" s="58"/>
      <c r="G474" s="58"/>
      <c r="H474" s="58"/>
      <c r="I474" s="59"/>
      <c r="J474" s="60"/>
      <c r="K474" s="57">
        <f t="shared" ca="1" si="42"/>
        <v>167800</v>
      </c>
      <c r="P474" s="188" t="e">
        <f t="shared" si="41"/>
        <v>#N/A</v>
      </c>
      <c r="Q474" s="191" t="e">
        <f t="shared" si="39"/>
        <v>#N/A</v>
      </c>
      <c r="R474" s="191" t="e">
        <f t="shared" si="40"/>
        <v>#N/A</v>
      </c>
      <c r="S474" s="191" t="e">
        <f t="shared" si="43"/>
        <v>#N/A</v>
      </c>
      <c r="T474" s="192" t="e">
        <f>VLOOKUP(D474,'PC Receitas'!$N$4:$O$14,2,FALSE)</f>
        <v>#N/A</v>
      </c>
    </row>
    <row r="475" spans="3:20" ht="19.5" customHeight="1" thickTop="1" thickBot="1" x14ac:dyDescent="0.25">
      <c r="C475" s="58"/>
      <c r="D475" s="58"/>
      <c r="E475" s="58"/>
      <c r="F475" s="58"/>
      <c r="G475" s="58"/>
      <c r="H475" s="58"/>
      <c r="I475" s="59"/>
      <c r="J475" s="60"/>
      <c r="K475" s="57">
        <f t="shared" ca="1" si="42"/>
        <v>167800</v>
      </c>
      <c r="P475" s="188" t="e">
        <f t="shared" si="41"/>
        <v>#N/A</v>
      </c>
      <c r="Q475" s="191" t="e">
        <f t="shared" si="39"/>
        <v>#N/A</v>
      </c>
      <c r="R475" s="191" t="e">
        <f t="shared" si="40"/>
        <v>#N/A</v>
      </c>
      <c r="S475" s="191" t="e">
        <f t="shared" si="43"/>
        <v>#N/A</v>
      </c>
      <c r="T475" s="192" t="e">
        <f>VLOOKUP(D475,'PC Receitas'!$N$4:$O$14,2,FALSE)</f>
        <v>#N/A</v>
      </c>
    </row>
    <row r="476" spans="3:20" ht="19.5" customHeight="1" thickTop="1" thickBot="1" x14ac:dyDescent="0.25">
      <c r="C476" s="58"/>
      <c r="D476" s="58"/>
      <c r="E476" s="58"/>
      <c r="F476" s="58"/>
      <c r="G476" s="58"/>
      <c r="H476" s="58"/>
      <c r="I476" s="59"/>
      <c r="J476" s="60"/>
      <c r="K476" s="57">
        <f t="shared" ca="1" si="42"/>
        <v>167800</v>
      </c>
      <c r="P476" s="188" t="e">
        <f t="shared" si="41"/>
        <v>#N/A</v>
      </c>
      <c r="Q476" s="191" t="e">
        <f t="shared" si="39"/>
        <v>#N/A</v>
      </c>
      <c r="R476" s="191" t="e">
        <f t="shared" si="40"/>
        <v>#N/A</v>
      </c>
      <c r="S476" s="191" t="e">
        <f t="shared" si="43"/>
        <v>#N/A</v>
      </c>
      <c r="T476" s="192" t="e">
        <f>VLOOKUP(D476,'PC Receitas'!$N$4:$O$14,2,FALSE)</f>
        <v>#N/A</v>
      </c>
    </row>
    <row r="477" spans="3:20" ht="19.5" customHeight="1" thickTop="1" thickBot="1" x14ac:dyDescent="0.25">
      <c r="C477" s="58"/>
      <c r="D477" s="58"/>
      <c r="E477" s="58"/>
      <c r="F477" s="58"/>
      <c r="G477" s="58"/>
      <c r="H477" s="58"/>
      <c r="I477" s="59"/>
      <c r="J477" s="60"/>
      <c r="K477" s="57">
        <f t="shared" ca="1" si="42"/>
        <v>167800</v>
      </c>
      <c r="P477" s="188" t="e">
        <f t="shared" si="41"/>
        <v>#N/A</v>
      </c>
      <c r="Q477" s="191" t="e">
        <f t="shared" si="39"/>
        <v>#N/A</v>
      </c>
      <c r="R477" s="191" t="e">
        <f t="shared" si="40"/>
        <v>#N/A</v>
      </c>
      <c r="S477" s="191" t="e">
        <f t="shared" si="43"/>
        <v>#N/A</v>
      </c>
      <c r="T477" s="192" t="e">
        <f>VLOOKUP(D477,'PC Receitas'!$N$4:$O$14,2,FALSE)</f>
        <v>#N/A</v>
      </c>
    </row>
    <row r="478" spans="3:20" ht="19.5" customHeight="1" thickTop="1" thickBot="1" x14ac:dyDescent="0.25">
      <c r="C478" s="58"/>
      <c r="D478" s="58"/>
      <c r="E478" s="58"/>
      <c r="F478" s="58"/>
      <c r="G478" s="58"/>
      <c r="H478" s="58"/>
      <c r="I478" s="59"/>
      <c r="J478" s="60"/>
      <c r="K478" s="57">
        <f t="shared" ca="1" si="42"/>
        <v>167800</v>
      </c>
      <c r="P478" s="188" t="e">
        <f t="shared" si="41"/>
        <v>#N/A</v>
      </c>
      <c r="Q478" s="191" t="e">
        <f t="shared" si="39"/>
        <v>#N/A</v>
      </c>
      <c r="R478" s="191" t="e">
        <f t="shared" si="40"/>
        <v>#N/A</v>
      </c>
      <c r="S478" s="191" t="e">
        <f t="shared" si="43"/>
        <v>#N/A</v>
      </c>
      <c r="T478" s="192" t="e">
        <f>VLOOKUP(D478,'PC Receitas'!$N$4:$O$14,2,FALSE)</f>
        <v>#N/A</v>
      </c>
    </row>
    <row r="479" spans="3:20" ht="19.5" customHeight="1" thickTop="1" thickBot="1" x14ac:dyDescent="0.25">
      <c r="C479" s="58"/>
      <c r="D479" s="58"/>
      <c r="E479" s="58"/>
      <c r="F479" s="58"/>
      <c r="G479" s="58"/>
      <c r="H479" s="58"/>
      <c r="I479" s="59"/>
      <c r="J479" s="60"/>
      <c r="K479" s="57">
        <f t="shared" ca="1" si="42"/>
        <v>167800</v>
      </c>
      <c r="P479" s="188" t="e">
        <f t="shared" si="41"/>
        <v>#N/A</v>
      </c>
      <c r="Q479" s="191" t="e">
        <f t="shared" si="39"/>
        <v>#N/A</v>
      </c>
      <c r="R479" s="191" t="e">
        <f t="shared" si="40"/>
        <v>#N/A</v>
      </c>
      <c r="S479" s="191" t="e">
        <f t="shared" si="43"/>
        <v>#N/A</v>
      </c>
      <c r="T479" s="192" t="e">
        <f>VLOOKUP(D479,'PC Receitas'!$N$4:$O$14,2,FALSE)</f>
        <v>#N/A</v>
      </c>
    </row>
    <row r="480" spans="3:20" ht="19.5" customHeight="1" thickTop="1" thickBot="1" x14ac:dyDescent="0.25">
      <c r="C480" s="58"/>
      <c r="D480" s="58"/>
      <c r="E480" s="58"/>
      <c r="F480" s="58"/>
      <c r="G480" s="58"/>
      <c r="H480" s="58"/>
      <c r="I480" s="59"/>
      <c r="J480" s="60"/>
      <c r="K480" s="57">
        <f t="shared" ca="1" si="42"/>
        <v>167800</v>
      </c>
      <c r="P480" s="188" t="e">
        <f t="shared" si="41"/>
        <v>#N/A</v>
      </c>
      <c r="Q480" s="191" t="e">
        <f t="shared" si="39"/>
        <v>#N/A</v>
      </c>
      <c r="R480" s="191" t="e">
        <f t="shared" si="40"/>
        <v>#N/A</v>
      </c>
      <c r="S480" s="191" t="e">
        <f t="shared" si="43"/>
        <v>#N/A</v>
      </c>
      <c r="T480" s="192" t="e">
        <f>VLOOKUP(D480,'PC Receitas'!$N$4:$O$14,2,FALSE)</f>
        <v>#N/A</v>
      </c>
    </row>
    <row r="481" spans="3:20" ht="19.5" customHeight="1" thickTop="1" thickBot="1" x14ac:dyDescent="0.25">
      <c r="C481" s="58"/>
      <c r="D481" s="58"/>
      <c r="E481" s="58"/>
      <c r="F481" s="58"/>
      <c r="G481" s="58"/>
      <c r="H481" s="58"/>
      <c r="I481" s="59"/>
      <c r="J481" s="60"/>
      <c r="K481" s="57">
        <f t="shared" ca="1" si="42"/>
        <v>167800</v>
      </c>
      <c r="P481" s="188" t="e">
        <f t="shared" si="41"/>
        <v>#N/A</v>
      </c>
      <c r="Q481" s="191" t="e">
        <f t="shared" si="39"/>
        <v>#N/A</v>
      </c>
      <c r="R481" s="191" t="e">
        <f t="shared" si="40"/>
        <v>#N/A</v>
      </c>
      <c r="S481" s="191" t="e">
        <f t="shared" si="43"/>
        <v>#N/A</v>
      </c>
      <c r="T481" s="192" t="e">
        <f>VLOOKUP(D481,'PC Receitas'!$N$4:$O$14,2,FALSE)</f>
        <v>#N/A</v>
      </c>
    </row>
    <row r="482" spans="3:20" ht="19.5" customHeight="1" thickTop="1" thickBot="1" x14ac:dyDescent="0.25">
      <c r="C482" s="58"/>
      <c r="D482" s="58"/>
      <c r="E482" s="58"/>
      <c r="F482" s="58"/>
      <c r="G482" s="58"/>
      <c r="H482" s="58"/>
      <c r="I482" s="59"/>
      <c r="J482" s="60"/>
      <c r="K482" s="57">
        <f t="shared" ca="1" si="42"/>
        <v>167800</v>
      </c>
      <c r="P482" s="188" t="e">
        <f t="shared" si="41"/>
        <v>#N/A</v>
      </c>
      <c r="Q482" s="191" t="e">
        <f t="shared" si="39"/>
        <v>#N/A</v>
      </c>
      <c r="R482" s="191" t="e">
        <f t="shared" si="40"/>
        <v>#N/A</v>
      </c>
      <c r="S482" s="191" t="e">
        <f t="shared" si="43"/>
        <v>#N/A</v>
      </c>
      <c r="T482" s="192" t="e">
        <f>VLOOKUP(D482,'PC Receitas'!$N$4:$O$14,2,FALSE)</f>
        <v>#N/A</v>
      </c>
    </row>
    <row r="483" spans="3:20" ht="19.5" customHeight="1" thickTop="1" thickBot="1" x14ac:dyDescent="0.25">
      <c r="C483" s="58"/>
      <c r="D483" s="58"/>
      <c r="E483" s="58"/>
      <c r="F483" s="58"/>
      <c r="G483" s="58"/>
      <c r="H483" s="58"/>
      <c r="I483" s="59"/>
      <c r="J483" s="60"/>
      <c r="K483" s="57">
        <f t="shared" ca="1" si="42"/>
        <v>167800</v>
      </c>
      <c r="P483" s="188" t="e">
        <f t="shared" si="41"/>
        <v>#N/A</v>
      </c>
      <c r="Q483" s="191" t="e">
        <f t="shared" si="39"/>
        <v>#N/A</v>
      </c>
      <c r="R483" s="191" t="e">
        <f t="shared" si="40"/>
        <v>#N/A</v>
      </c>
      <c r="S483" s="191" t="e">
        <f t="shared" si="43"/>
        <v>#N/A</v>
      </c>
      <c r="T483" s="192" t="e">
        <f>VLOOKUP(D483,'PC Receitas'!$N$4:$O$14,2,FALSE)</f>
        <v>#N/A</v>
      </c>
    </row>
    <row r="484" spans="3:20" ht="19.5" customHeight="1" thickTop="1" thickBot="1" x14ac:dyDescent="0.25">
      <c r="C484" s="58"/>
      <c r="D484" s="58"/>
      <c r="E484" s="58"/>
      <c r="F484" s="58"/>
      <c r="G484" s="58"/>
      <c r="H484" s="58"/>
      <c r="I484" s="59"/>
      <c r="J484" s="60"/>
      <c r="K484" s="57">
        <f t="shared" ca="1" si="42"/>
        <v>167800</v>
      </c>
      <c r="P484" s="188" t="e">
        <f t="shared" si="41"/>
        <v>#N/A</v>
      </c>
      <c r="Q484" s="191" t="e">
        <f t="shared" si="39"/>
        <v>#N/A</v>
      </c>
      <c r="R484" s="191" t="e">
        <f t="shared" si="40"/>
        <v>#N/A</v>
      </c>
      <c r="S484" s="191" t="e">
        <f t="shared" si="43"/>
        <v>#N/A</v>
      </c>
      <c r="T484" s="192" t="e">
        <f>VLOOKUP(D484,'PC Receitas'!$N$4:$O$14,2,FALSE)</f>
        <v>#N/A</v>
      </c>
    </row>
    <row r="485" spans="3:20" ht="19.5" customHeight="1" thickTop="1" thickBot="1" x14ac:dyDescent="0.25">
      <c r="C485" s="58"/>
      <c r="D485" s="58"/>
      <c r="E485" s="58"/>
      <c r="F485" s="58"/>
      <c r="G485" s="58"/>
      <c r="H485" s="58"/>
      <c r="I485" s="59"/>
      <c r="J485" s="60"/>
      <c r="K485" s="57">
        <f t="shared" ca="1" si="42"/>
        <v>167800</v>
      </c>
      <c r="P485" s="188" t="e">
        <f t="shared" si="41"/>
        <v>#N/A</v>
      </c>
      <c r="Q485" s="191" t="e">
        <f t="shared" si="39"/>
        <v>#N/A</v>
      </c>
      <c r="R485" s="191" t="e">
        <f t="shared" si="40"/>
        <v>#N/A</v>
      </c>
      <c r="S485" s="191" t="e">
        <f t="shared" si="43"/>
        <v>#N/A</v>
      </c>
      <c r="T485" s="192" t="e">
        <f>VLOOKUP(D485,'PC Receitas'!$N$4:$O$14,2,FALSE)</f>
        <v>#N/A</v>
      </c>
    </row>
    <row r="486" spans="3:20" ht="19.5" customHeight="1" thickTop="1" thickBot="1" x14ac:dyDescent="0.25">
      <c r="C486" s="58"/>
      <c r="D486" s="58"/>
      <c r="E486" s="58"/>
      <c r="F486" s="58"/>
      <c r="G486" s="58"/>
      <c r="H486" s="58"/>
      <c r="I486" s="59"/>
      <c r="J486" s="60"/>
      <c r="K486" s="57">
        <f t="shared" ca="1" si="42"/>
        <v>167800</v>
      </c>
      <c r="P486" s="188" t="e">
        <f t="shared" si="41"/>
        <v>#N/A</v>
      </c>
      <c r="Q486" s="191" t="e">
        <f t="shared" si="39"/>
        <v>#N/A</v>
      </c>
      <c r="R486" s="191" t="e">
        <f t="shared" si="40"/>
        <v>#N/A</v>
      </c>
      <c r="S486" s="191" t="e">
        <f t="shared" si="43"/>
        <v>#N/A</v>
      </c>
      <c r="T486" s="192" t="e">
        <f>VLOOKUP(D486,'PC Receitas'!$N$4:$O$14,2,FALSE)</f>
        <v>#N/A</v>
      </c>
    </row>
    <row r="487" spans="3:20" ht="19.5" customHeight="1" thickTop="1" thickBot="1" x14ac:dyDescent="0.25">
      <c r="C487" s="58"/>
      <c r="D487" s="58"/>
      <c r="E487" s="58"/>
      <c r="F487" s="58"/>
      <c r="G487" s="58"/>
      <c r="H487" s="58"/>
      <c r="I487" s="59"/>
      <c r="J487" s="60"/>
      <c r="K487" s="57">
        <f t="shared" ca="1" si="42"/>
        <v>167800</v>
      </c>
      <c r="P487" s="188" t="e">
        <f t="shared" si="41"/>
        <v>#N/A</v>
      </c>
      <c r="Q487" s="191" t="e">
        <f t="shared" si="39"/>
        <v>#N/A</v>
      </c>
      <c r="R487" s="191" t="e">
        <f t="shared" si="40"/>
        <v>#N/A</v>
      </c>
      <c r="S487" s="191" t="e">
        <f t="shared" si="43"/>
        <v>#N/A</v>
      </c>
      <c r="T487" s="192" t="e">
        <f>VLOOKUP(D487,'PC Receitas'!$N$4:$O$14,2,FALSE)</f>
        <v>#N/A</v>
      </c>
    </row>
    <row r="488" spans="3:20" ht="19.5" customHeight="1" thickTop="1" thickBot="1" x14ac:dyDescent="0.25">
      <c r="C488" s="58"/>
      <c r="D488" s="58"/>
      <c r="E488" s="58"/>
      <c r="F488" s="58"/>
      <c r="G488" s="58"/>
      <c r="H488" s="58"/>
      <c r="I488" s="59"/>
      <c r="J488" s="60"/>
      <c r="K488" s="57">
        <f t="shared" ca="1" si="42"/>
        <v>167800</v>
      </c>
      <c r="P488" s="188" t="e">
        <f t="shared" si="41"/>
        <v>#N/A</v>
      </c>
      <c r="Q488" s="191" t="e">
        <f t="shared" si="39"/>
        <v>#N/A</v>
      </c>
      <c r="R488" s="191" t="e">
        <f t="shared" si="40"/>
        <v>#N/A</v>
      </c>
      <c r="S488" s="191" t="e">
        <f t="shared" si="43"/>
        <v>#N/A</v>
      </c>
      <c r="T488" s="192" t="e">
        <f>VLOOKUP(D488,'PC Receitas'!$N$4:$O$14,2,FALSE)</f>
        <v>#N/A</v>
      </c>
    </row>
    <row r="489" spans="3:20" ht="19.5" customHeight="1" thickTop="1" thickBot="1" x14ac:dyDescent="0.25">
      <c r="C489" s="58"/>
      <c r="D489" s="58"/>
      <c r="E489" s="58"/>
      <c r="F489" s="58"/>
      <c r="G489" s="58"/>
      <c r="H489" s="58"/>
      <c r="I489" s="59"/>
      <c r="J489" s="60"/>
      <c r="K489" s="57">
        <f t="shared" ca="1" si="42"/>
        <v>167800</v>
      </c>
      <c r="P489" s="188" t="e">
        <f t="shared" si="41"/>
        <v>#N/A</v>
      </c>
      <c r="Q489" s="191" t="e">
        <f t="shared" si="39"/>
        <v>#N/A</v>
      </c>
      <c r="R489" s="191" t="e">
        <f t="shared" si="40"/>
        <v>#N/A</v>
      </c>
      <c r="S489" s="191" t="e">
        <f t="shared" si="43"/>
        <v>#N/A</v>
      </c>
      <c r="T489" s="192" t="e">
        <f>VLOOKUP(D489,'PC Receitas'!$N$4:$O$14,2,FALSE)</f>
        <v>#N/A</v>
      </c>
    </row>
    <row r="490" spans="3:20" ht="19.5" customHeight="1" thickTop="1" thickBot="1" x14ac:dyDescent="0.25">
      <c r="C490" s="58"/>
      <c r="D490" s="58"/>
      <c r="E490" s="58"/>
      <c r="F490" s="58"/>
      <c r="G490" s="58"/>
      <c r="H490" s="58"/>
      <c r="I490" s="59"/>
      <c r="J490" s="60"/>
      <c r="K490" s="57">
        <f t="shared" ca="1" si="42"/>
        <v>167800</v>
      </c>
      <c r="P490" s="188" t="e">
        <f t="shared" si="41"/>
        <v>#N/A</v>
      </c>
      <c r="Q490" s="191" t="e">
        <f t="shared" si="39"/>
        <v>#N/A</v>
      </c>
      <c r="R490" s="191" t="e">
        <f t="shared" si="40"/>
        <v>#N/A</v>
      </c>
      <c r="S490" s="191" t="e">
        <f t="shared" si="43"/>
        <v>#N/A</v>
      </c>
      <c r="T490" s="192" t="e">
        <f>VLOOKUP(D490,'PC Receitas'!$N$4:$O$14,2,FALSE)</f>
        <v>#N/A</v>
      </c>
    </row>
    <row r="491" spans="3:20" ht="19.5" customHeight="1" thickTop="1" thickBot="1" x14ac:dyDescent="0.25">
      <c r="C491" s="58"/>
      <c r="D491" s="58"/>
      <c r="E491" s="58"/>
      <c r="F491" s="58"/>
      <c r="G491" s="58"/>
      <c r="H491" s="58"/>
      <c r="I491" s="59"/>
      <c r="J491" s="60"/>
      <c r="K491" s="57">
        <f t="shared" ca="1" si="42"/>
        <v>167800</v>
      </c>
      <c r="P491" s="188" t="e">
        <f t="shared" si="41"/>
        <v>#N/A</v>
      </c>
      <c r="Q491" s="191" t="e">
        <f t="shared" si="39"/>
        <v>#N/A</v>
      </c>
      <c r="R491" s="191" t="e">
        <f t="shared" si="40"/>
        <v>#N/A</v>
      </c>
      <c r="S491" s="191" t="e">
        <f t="shared" si="43"/>
        <v>#N/A</v>
      </c>
      <c r="T491" s="192" t="e">
        <f>VLOOKUP(D491,'PC Receitas'!$N$4:$O$14,2,FALSE)</f>
        <v>#N/A</v>
      </c>
    </row>
    <row r="492" spans="3:20" ht="19.5" customHeight="1" thickTop="1" thickBot="1" x14ac:dyDescent="0.25">
      <c r="C492" s="58"/>
      <c r="D492" s="58"/>
      <c r="E492" s="58"/>
      <c r="F492" s="58"/>
      <c r="G492" s="58"/>
      <c r="H492" s="58"/>
      <c r="I492" s="59"/>
      <c r="J492" s="60"/>
      <c r="K492" s="57">
        <f t="shared" ca="1" si="42"/>
        <v>167800</v>
      </c>
      <c r="P492" s="188" t="e">
        <f t="shared" si="41"/>
        <v>#N/A</v>
      </c>
      <c r="Q492" s="191" t="e">
        <f t="shared" si="39"/>
        <v>#N/A</v>
      </c>
      <c r="R492" s="191" t="e">
        <f t="shared" si="40"/>
        <v>#N/A</v>
      </c>
      <c r="S492" s="191" t="e">
        <f t="shared" si="43"/>
        <v>#N/A</v>
      </c>
      <c r="T492" s="192" t="e">
        <f>VLOOKUP(D492,'PC Receitas'!$N$4:$O$14,2,FALSE)</f>
        <v>#N/A</v>
      </c>
    </row>
    <row r="493" spans="3:20" ht="19.5" customHeight="1" thickTop="1" thickBot="1" x14ac:dyDescent="0.25">
      <c r="C493" s="58"/>
      <c r="D493" s="58"/>
      <c r="E493" s="58"/>
      <c r="F493" s="58"/>
      <c r="G493" s="58"/>
      <c r="H493" s="58"/>
      <c r="I493" s="59"/>
      <c r="J493" s="60"/>
      <c r="K493" s="57">
        <f t="shared" ca="1" si="42"/>
        <v>167800</v>
      </c>
      <c r="P493" s="188" t="e">
        <f t="shared" si="41"/>
        <v>#N/A</v>
      </c>
      <c r="Q493" s="191" t="e">
        <f t="shared" si="39"/>
        <v>#N/A</v>
      </c>
      <c r="R493" s="191" t="e">
        <f t="shared" si="40"/>
        <v>#N/A</v>
      </c>
      <c r="S493" s="191" t="e">
        <f t="shared" si="43"/>
        <v>#N/A</v>
      </c>
      <c r="T493" s="192" t="e">
        <f>VLOOKUP(D493,'PC Receitas'!$N$4:$O$14,2,FALSE)</f>
        <v>#N/A</v>
      </c>
    </row>
    <row r="494" spans="3:20" ht="19.5" customHeight="1" thickTop="1" thickBot="1" x14ac:dyDescent="0.25">
      <c r="C494" s="58"/>
      <c r="D494" s="58"/>
      <c r="E494" s="58"/>
      <c r="F494" s="58"/>
      <c r="G494" s="58"/>
      <c r="H494" s="58"/>
      <c r="I494" s="59"/>
      <c r="J494" s="60"/>
      <c r="K494" s="57">
        <f t="shared" ca="1" si="42"/>
        <v>167800</v>
      </c>
      <c r="P494" s="188" t="e">
        <f t="shared" si="41"/>
        <v>#N/A</v>
      </c>
      <c r="Q494" s="191" t="e">
        <f t="shared" si="39"/>
        <v>#N/A</v>
      </c>
      <c r="R494" s="191" t="e">
        <f t="shared" si="40"/>
        <v>#N/A</v>
      </c>
      <c r="S494" s="191" t="e">
        <f t="shared" si="43"/>
        <v>#N/A</v>
      </c>
      <c r="T494" s="192" t="e">
        <f>VLOOKUP(D494,'PC Receitas'!$N$4:$O$14,2,FALSE)</f>
        <v>#N/A</v>
      </c>
    </row>
    <row r="495" spans="3:20" ht="19.5" customHeight="1" thickTop="1" thickBot="1" x14ac:dyDescent="0.25">
      <c r="C495" s="58"/>
      <c r="D495" s="58"/>
      <c r="E495" s="58"/>
      <c r="F495" s="58"/>
      <c r="G495" s="58"/>
      <c r="H495" s="58"/>
      <c r="I495" s="59"/>
      <c r="J495" s="60"/>
      <c r="K495" s="57">
        <f t="shared" ca="1" si="42"/>
        <v>167800</v>
      </c>
      <c r="P495" s="188" t="e">
        <f t="shared" si="41"/>
        <v>#N/A</v>
      </c>
      <c r="Q495" s="191" t="e">
        <f t="shared" si="39"/>
        <v>#N/A</v>
      </c>
      <c r="R495" s="191" t="e">
        <f t="shared" si="40"/>
        <v>#N/A</v>
      </c>
      <c r="S495" s="191" t="e">
        <f t="shared" si="43"/>
        <v>#N/A</v>
      </c>
      <c r="T495" s="192" t="e">
        <f>VLOOKUP(D495,'PC Receitas'!$N$4:$O$14,2,FALSE)</f>
        <v>#N/A</v>
      </c>
    </row>
    <row r="496" spans="3:20" ht="19.5" customHeight="1" thickTop="1" thickBot="1" x14ac:dyDescent="0.25">
      <c r="C496" s="58"/>
      <c r="D496" s="58"/>
      <c r="E496" s="58"/>
      <c r="F496" s="58"/>
      <c r="G496" s="58"/>
      <c r="H496" s="58"/>
      <c r="I496" s="59"/>
      <c r="J496" s="60"/>
      <c r="K496" s="57">
        <f t="shared" ca="1" si="42"/>
        <v>167800</v>
      </c>
      <c r="P496" s="188" t="e">
        <f t="shared" si="41"/>
        <v>#N/A</v>
      </c>
      <c r="Q496" s="191" t="e">
        <f t="shared" si="39"/>
        <v>#N/A</v>
      </c>
      <c r="R496" s="191" t="e">
        <f t="shared" si="40"/>
        <v>#N/A</v>
      </c>
      <c r="S496" s="191" t="e">
        <f t="shared" si="43"/>
        <v>#N/A</v>
      </c>
      <c r="T496" s="192" t="e">
        <f>VLOOKUP(D496,'PC Receitas'!$N$4:$O$14,2,FALSE)</f>
        <v>#N/A</v>
      </c>
    </row>
    <row r="497" spans="3:20" ht="19.5" customHeight="1" thickTop="1" thickBot="1" x14ac:dyDescent="0.25">
      <c r="C497" s="58"/>
      <c r="D497" s="58"/>
      <c r="E497" s="58"/>
      <c r="F497" s="58"/>
      <c r="G497" s="58"/>
      <c r="H497" s="58"/>
      <c r="I497" s="59"/>
      <c r="J497" s="60"/>
      <c r="K497" s="57">
        <f t="shared" ca="1" si="42"/>
        <v>167800</v>
      </c>
      <c r="P497" s="188" t="e">
        <f t="shared" si="41"/>
        <v>#N/A</v>
      </c>
      <c r="Q497" s="191" t="e">
        <f t="shared" si="39"/>
        <v>#N/A</v>
      </c>
      <c r="R497" s="191" t="e">
        <f t="shared" si="40"/>
        <v>#N/A</v>
      </c>
      <c r="S497" s="191" t="e">
        <f t="shared" si="43"/>
        <v>#N/A</v>
      </c>
      <c r="T497" s="192" t="e">
        <f>VLOOKUP(D497,'PC Receitas'!$N$4:$O$14,2,FALSE)</f>
        <v>#N/A</v>
      </c>
    </row>
    <row r="498" spans="3:20" ht="19.5" customHeight="1" thickTop="1" thickBot="1" x14ac:dyDescent="0.25">
      <c r="C498" s="58"/>
      <c r="D498" s="58"/>
      <c r="E498" s="58"/>
      <c r="F498" s="58"/>
      <c r="G498" s="58"/>
      <c r="H498" s="58"/>
      <c r="I498" s="59"/>
      <c r="J498" s="60"/>
      <c r="K498" s="57">
        <f t="shared" ca="1" si="42"/>
        <v>167800</v>
      </c>
      <c r="P498" s="188" t="e">
        <f t="shared" si="41"/>
        <v>#N/A</v>
      </c>
      <c r="Q498" s="191" t="e">
        <f t="shared" si="39"/>
        <v>#N/A</v>
      </c>
      <c r="R498" s="191" t="e">
        <f t="shared" si="40"/>
        <v>#N/A</v>
      </c>
      <c r="S498" s="191" t="e">
        <f t="shared" si="43"/>
        <v>#N/A</v>
      </c>
      <c r="T498" s="192" t="e">
        <f>VLOOKUP(D498,'PC Receitas'!$N$4:$O$14,2,FALSE)</f>
        <v>#N/A</v>
      </c>
    </row>
    <row r="499" spans="3:20" ht="19.5" customHeight="1" thickTop="1" thickBot="1" x14ac:dyDescent="0.25">
      <c r="C499" s="58"/>
      <c r="D499" s="58"/>
      <c r="E499" s="58"/>
      <c r="F499" s="58"/>
      <c r="G499" s="58"/>
      <c r="H499" s="58"/>
      <c r="I499" s="59"/>
      <c r="J499" s="60"/>
      <c r="K499" s="57">
        <f t="shared" ca="1" si="42"/>
        <v>167800</v>
      </c>
      <c r="P499" s="188" t="e">
        <f t="shared" si="41"/>
        <v>#N/A</v>
      </c>
      <c r="Q499" s="191" t="e">
        <f t="shared" si="39"/>
        <v>#N/A</v>
      </c>
      <c r="R499" s="191" t="e">
        <f t="shared" si="40"/>
        <v>#N/A</v>
      </c>
      <c r="S499" s="191" t="e">
        <f t="shared" si="43"/>
        <v>#N/A</v>
      </c>
      <c r="T499" s="192" t="e">
        <f>VLOOKUP(D499,'PC Receitas'!$N$4:$O$14,2,FALSE)</f>
        <v>#N/A</v>
      </c>
    </row>
    <row r="500" spans="3:20" ht="19.5" customHeight="1" thickTop="1" thickBot="1" x14ac:dyDescent="0.25">
      <c r="C500" s="58"/>
      <c r="D500" s="58"/>
      <c r="E500" s="58"/>
      <c r="F500" s="58"/>
      <c r="G500" s="58"/>
      <c r="H500" s="58"/>
      <c r="I500" s="59"/>
      <c r="J500" s="60"/>
      <c r="K500" s="57">
        <f t="shared" ca="1" si="42"/>
        <v>167800</v>
      </c>
      <c r="P500" s="188" t="e">
        <f t="shared" si="41"/>
        <v>#N/A</v>
      </c>
      <c r="Q500" s="191" t="e">
        <f t="shared" si="39"/>
        <v>#N/A</v>
      </c>
      <c r="R500" s="191" t="e">
        <f t="shared" si="40"/>
        <v>#N/A</v>
      </c>
      <c r="S500" s="191" t="e">
        <f t="shared" si="43"/>
        <v>#N/A</v>
      </c>
      <c r="T500" s="192" t="e">
        <f>VLOOKUP(D500,'PC Receitas'!$N$4:$O$14,2,FALSE)</f>
        <v>#N/A</v>
      </c>
    </row>
    <row r="501" spans="3:20" ht="19.5" customHeight="1" thickTop="1" thickBot="1" x14ac:dyDescent="0.25">
      <c r="C501" s="58"/>
      <c r="D501" s="58"/>
      <c r="E501" s="58"/>
      <c r="F501" s="58"/>
      <c r="G501" s="58"/>
      <c r="H501" s="58"/>
      <c r="I501" s="59"/>
      <c r="J501" s="60"/>
      <c r="K501" s="57">
        <f t="shared" ca="1" si="42"/>
        <v>167800</v>
      </c>
      <c r="P501" s="188" t="e">
        <f t="shared" si="41"/>
        <v>#N/A</v>
      </c>
      <c r="Q501" s="191" t="e">
        <f t="shared" si="39"/>
        <v>#N/A</v>
      </c>
      <c r="R501" s="191" t="e">
        <f t="shared" si="40"/>
        <v>#N/A</v>
      </c>
      <c r="S501" s="191" t="e">
        <f t="shared" si="43"/>
        <v>#N/A</v>
      </c>
      <c r="T501" s="192" t="e">
        <f>VLOOKUP(D501,'PC Receitas'!$N$4:$O$14,2,FALSE)</f>
        <v>#N/A</v>
      </c>
    </row>
    <row r="502" spans="3:20" ht="19.5" customHeight="1" thickTop="1" thickBot="1" x14ac:dyDescent="0.25">
      <c r="C502" s="58"/>
      <c r="D502" s="58"/>
      <c r="E502" s="58"/>
      <c r="F502" s="58"/>
      <c r="G502" s="58"/>
      <c r="H502" s="58"/>
      <c r="I502" s="59"/>
      <c r="J502" s="60"/>
      <c r="K502" s="57">
        <f t="shared" ca="1" si="42"/>
        <v>167800</v>
      </c>
      <c r="P502" s="188" t="e">
        <f t="shared" si="41"/>
        <v>#N/A</v>
      </c>
      <c r="Q502" s="191" t="e">
        <f t="shared" si="39"/>
        <v>#N/A</v>
      </c>
      <c r="R502" s="191" t="e">
        <f t="shared" si="40"/>
        <v>#N/A</v>
      </c>
      <c r="S502" s="191" t="e">
        <f t="shared" si="43"/>
        <v>#N/A</v>
      </c>
      <c r="T502" s="192" t="e">
        <f>VLOOKUP(D502,'PC Receitas'!$N$4:$O$14,2,FALSE)</f>
        <v>#N/A</v>
      </c>
    </row>
    <row r="503" spans="3:20" ht="19.5" customHeight="1" thickTop="1" thickBot="1" x14ac:dyDescent="0.25">
      <c r="C503" s="58"/>
      <c r="D503" s="58"/>
      <c r="E503" s="58"/>
      <c r="F503" s="58"/>
      <c r="G503" s="58"/>
      <c r="H503" s="58"/>
      <c r="I503" s="59"/>
      <c r="J503" s="60"/>
      <c r="K503" s="57">
        <f t="shared" ca="1" si="42"/>
        <v>167800</v>
      </c>
      <c r="P503" s="188" t="e">
        <f t="shared" si="41"/>
        <v>#N/A</v>
      </c>
      <c r="Q503" s="191" t="e">
        <f t="shared" si="39"/>
        <v>#N/A</v>
      </c>
      <c r="R503" s="191" t="e">
        <f t="shared" si="40"/>
        <v>#N/A</v>
      </c>
      <c r="S503" s="191" t="e">
        <f t="shared" si="43"/>
        <v>#N/A</v>
      </c>
      <c r="T503" s="192" t="e">
        <f>VLOOKUP(D503,'PC Receitas'!$N$4:$O$14,2,FALSE)</f>
        <v>#N/A</v>
      </c>
    </row>
    <row r="504" spans="3:20" ht="19.5" customHeight="1" thickTop="1" thickBot="1" x14ac:dyDescent="0.25">
      <c r="C504" s="58"/>
      <c r="D504" s="58"/>
      <c r="E504" s="58"/>
      <c r="F504" s="58"/>
      <c r="G504" s="58"/>
      <c r="H504" s="58"/>
      <c r="I504" s="59"/>
      <c r="J504" s="60"/>
      <c r="K504" s="57">
        <f t="shared" ca="1" si="42"/>
        <v>167800</v>
      </c>
      <c r="P504" s="188" t="e">
        <f t="shared" si="41"/>
        <v>#N/A</v>
      </c>
      <c r="Q504" s="191" t="e">
        <f t="shared" si="39"/>
        <v>#N/A</v>
      </c>
      <c r="R504" s="191" t="e">
        <f t="shared" si="40"/>
        <v>#N/A</v>
      </c>
      <c r="S504" s="191" t="e">
        <f t="shared" si="43"/>
        <v>#N/A</v>
      </c>
      <c r="T504" s="192" t="e">
        <f>VLOOKUP(D504,'PC Receitas'!$N$4:$O$14,2,FALSE)</f>
        <v>#N/A</v>
      </c>
    </row>
    <row r="505" spans="3:20" ht="19.5" customHeight="1" thickTop="1" thickBot="1" x14ac:dyDescent="0.25">
      <c r="C505" s="58"/>
      <c r="D505" s="58"/>
      <c r="E505" s="58"/>
      <c r="F505" s="58"/>
      <c r="G505" s="58"/>
      <c r="H505" s="58"/>
      <c r="I505" s="59"/>
      <c r="J505" s="60"/>
      <c r="K505" s="57">
        <f t="shared" ca="1" si="42"/>
        <v>167800</v>
      </c>
      <c r="P505" s="188" t="e">
        <f t="shared" si="41"/>
        <v>#N/A</v>
      </c>
      <c r="Q505" s="191" t="e">
        <f t="shared" si="39"/>
        <v>#N/A</v>
      </c>
      <c r="R505" s="191" t="e">
        <f t="shared" si="40"/>
        <v>#N/A</v>
      </c>
      <c r="S505" s="191" t="e">
        <f t="shared" si="43"/>
        <v>#N/A</v>
      </c>
      <c r="T505" s="192" t="e">
        <f>VLOOKUP(D505,'PC Receitas'!$N$4:$O$14,2,FALSE)</f>
        <v>#N/A</v>
      </c>
    </row>
    <row r="506" spans="3:20" ht="19.5" customHeight="1" thickTop="1" thickBot="1" x14ac:dyDescent="0.25">
      <c r="C506" s="58"/>
      <c r="D506" s="58"/>
      <c r="E506" s="58"/>
      <c r="F506" s="58"/>
      <c r="G506" s="58"/>
      <c r="H506" s="58"/>
      <c r="I506" s="59"/>
      <c r="J506" s="60"/>
      <c r="K506" s="57">
        <f t="shared" ca="1" si="42"/>
        <v>167800</v>
      </c>
      <c r="P506" s="188" t="e">
        <f t="shared" si="41"/>
        <v>#N/A</v>
      </c>
      <c r="Q506" s="191" t="e">
        <f t="shared" si="39"/>
        <v>#N/A</v>
      </c>
      <c r="R506" s="191" t="e">
        <f t="shared" si="40"/>
        <v>#N/A</v>
      </c>
      <c r="S506" s="191" t="e">
        <f t="shared" si="43"/>
        <v>#N/A</v>
      </c>
      <c r="T506" s="192" t="e">
        <f>VLOOKUP(D506,'PC Receitas'!$N$4:$O$14,2,FALSE)</f>
        <v>#N/A</v>
      </c>
    </row>
    <row r="507" spans="3:20" ht="19.5" customHeight="1" thickTop="1" thickBot="1" x14ac:dyDescent="0.25">
      <c r="C507" s="58"/>
      <c r="D507" s="58"/>
      <c r="E507" s="58"/>
      <c r="F507" s="58"/>
      <c r="G507" s="58"/>
      <c r="H507" s="58"/>
      <c r="I507" s="59"/>
      <c r="J507" s="60"/>
      <c r="K507" s="57">
        <f t="shared" ca="1" si="42"/>
        <v>167800</v>
      </c>
      <c r="P507" s="188" t="e">
        <f t="shared" si="41"/>
        <v>#N/A</v>
      </c>
      <c r="Q507" s="191" t="e">
        <f t="shared" si="39"/>
        <v>#N/A</v>
      </c>
      <c r="R507" s="191" t="e">
        <f t="shared" si="40"/>
        <v>#N/A</v>
      </c>
      <c r="S507" s="191" t="e">
        <f t="shared" si="43"/>
        <v>#N/A</v>
      </c>
      <c r="T507" s="192" t="e">
        <f>VLOOKUP(D507,'PC Receitas'!$N$4:$O$14,2,FALSE)</f>
        <v>#N/A</v>
      </c>
    </row>
    <row r="508" spans="3:20" ht="19.5" customHeight="1" thickTop="1" thickBot="1" x14ac:dyDescent="0.25">
      <c r="C508" s="58"/>
      <c r="D508" s="58"/>
      <c r="E508" s="58"/>
      <c r="F508" s="58"/>
      <c r="G508" s="58"/>
      <c r="H508" s="58"/>
      <c r="I508" s="59"/>
      <c r="J508" s="60"/>
      <c r="K508" s="57">
        <f t="shared" ca="1" si="42"/>
        <v>167800</v>
      </c>
      <c r="P508" s="188" t="e">
        <f t="shared" si="41"/>
        <v>#N/A</v>
      </c>
      <c r="Q508" s="191" t="e">
        <f t="shared" si="39"/>
        <v>#N/A</v>
      </c>
      <c r="R508" s="191" t="e">
        <f t="shared" si="40"/>
        <v>#N/A</v>
      </c>
      <c r="S508" s="191" t="e">
        <f t="shared" si="43"/>
        <v>#N/A</v>
      </c>
      <c r="T508" s="192" t="e">
        <f>VLOOKUP(D508,'PC Receitas'!$N$4:$O$14,2,FALSE)</f>
        <v>#N/A</v>
      </c>
    </row>
    <row r="509" spans="3:20" ht="19.5" customHeight="1" thickTop="1" thickBot="1" x14ac:dyDescent="0.25">
      <c r="C509" s="58"/>
      <c r="D509" s="58"/>
      <c r="E509" s="58"/>
      <c r="F509" s="58"/>
      <c r="G509" s="58"/>
      <c r="H509" s="58"/>
      <c r="I509" s="59"/>
      <c r="J509" s="60"/>
      <c r="K509" s="57">
        <f t="shared" ca="1" si="42"/>
        <v>167800</v>
      </c>
      <c r="P509" s="188" t="e">
        <f t="shared" si="41"/>
        <v>#N/A</v>
      </c>
      <c r="Q509" s="191" t="e">
        <f t="shared" si="39"/>
        <v>#N/A</v>
      </c>
      <c r="R509" s="191" t="e">
        <f t="shared" si="40"/>
        <v>#N/A</v>
      </c>
      <c r="S509" s="191" t="e">
        <f t="shared" si="43"/>
        <v>#N/A</v>
      </c>
      <c r="T509" s="192" t="e">
        <f>VLOOKUP(D509,'PC Receitas'!$N$4:$O$14,2,FALSE)</f>
        <v>#N/A</v>
      </c>
    </row>
    <row r="510" spans="3:20" ht="19.5" customHeight="1" thickTop="1" thickBot="1" x14ac:dyDescent="0.25">
      <c r="C510" s="58"/>
      <c r="D510" s="58"/>
      <c r="E510" s="58"/>
      <c r="F510" s="58"/>
      <c r="G510" s="58"/>
      <c r="H510" s="58"/>
      <c r="I510" s="59"/>
      <c r="J510" s="60"/>
      <c r="K510" s="57">
        <f t="shared" ca="1" si="42"/>
        <v>167800</v>
      </c>
      <c r="P510" s="188" t="e">
        <f t="shared" si="41"/>
        <v>#N/A</v>
      </c>
      <c r="Q510" s="191" t="e">
        <f t="shared" si="39"/>
        <v>#N/A</v>
      </c>
      <c r="R510" s="191" t="e">
        <f t="shared" si="40"/>
        <v>#N/A</v>
      </c>
      <c r="S510" s="191" t="e">
        <f t="shared" si="43"/>
        <v>#N/A</v>
      </c>
      <c r="T510" s="192" t="e">
        <f>VLOOKUP(D510,'PC Receitas'!$N$4:$O$14,2,FALSE)</f>
        <v>#N/A</v>
      </c>
    </row>
    <row r="511" spans="3:20" ht="19.5" customHeight="1" thickTop="1" thickBot="1" x14ac:dyDescent="0.25">
      <c r="C511" s="58"/>
      <c r="D511" s="58"/>
      <c r="E511" s="58"/>
      <c r="F511" s="58"/>
      <c r="G511" s="58"/>
      <c r="H511" s="58"/>
      <c r="I511" s="59"/>
      <c r="J511" s="60"/>
      <c r="K511" s="57">
        <f t="shared" ca="1" si="42"/>
        <v>167800</v>
      </c>
      <c r="P511" s="188" t="e">
        <f t="shared" si="41"/>
        <v>#N/A</v>
      </c>
      <c r="Q511" s="191" t="e">
        <f t="shared" si="39"/>
        <v>#N/A</v>
      </c>
      <c r="R511" s="191" t="e">
        <f t="shared" si="40"/>
        <v>#N/A</v>
      </c>
      <c r="S511" s="191" t="e">
        <f t="shared" si="43"/>
        <v>#N/A</v>
      </c>
      <c r="T511" s="192" t="e">
        <f>VLOOKUP(D511,'PC Receitas'!$N$4:$O$14,2,FALSE)</f>
        <v>#N/A</v>
      </c>
    </row>
    <row r="512" spans="3:20" ht="19.5" customHeight="1" thickTop="1" thickBot="1" x14ac:dyDescent="0.25">
      <c r="C512" s="58"/>
      <c r="D512" s="58"/>
      <c r="E512" s="58"/>
      <c r="F512" s="58"/>
      <c r="G512" s="58"/>
      <c r="H512" s="58"/>
      <c r="I512" s="59"/>
      <c r="J512" s="60"/>
      <c r="K512" s="57">
        <f t="shared" ca="1" si="42"/>
        <v>167800</v>
      </c>
      <c r="P512" s="188" t="e">
        <f t="shared" si="41"/>
        <v>#N/A</v>
      </c>
      <c r="Q512" s="191" t="e">
        <f t="shared" si="39"/>
        <v>#N/A</v>
      </c>
      <c r="R512" s="191" t="e">
        <f t="shared" si="40"/>
        <v>#N/A</v>
      </c>
      <c r="S512" s="191" t="e">
        <f t="shared" si="43"/>
        <v>#N/A</v>
      </c>
      <c r="T512" s="192" t="e">
        <f>VLOOKUP(D512,'PC Receitas'!$N$4:$O$14,2,FALSE)</f>
        <v>#N/A</v>
      </c>
    </row>
    <row r="513" spans="3:20" ht="19.5" customHeight="1" thickTop="1" thickBot="1" x14ac:dyDescent="0.25">
      <c r="C513" s="58"/>
      <c r="D513" s="58"/>
      <c r="E513" s="58"/>
      <c r="F513" s="58"/>
      <c r="G513" s="58"/>
      <c r="H513" s="58"/>
      <c r="I513" s="59"/>
      <c r="J513" s="60"/>
      <c r="K513" s="57">
        <f t="shared" ca="1" si="42"/>
        <v>167800</v>
      </c>
      <c r="P513" s="188" t="e">
        <f t="shared" si="41"/>
        <v>#N/A</v>
      </c>
      <c r="Q513" s="191" t="e">
        <f t="shared" si="39"/>
        <v>#N/A</v>
      </c>
      <c r="R513" s="191" t="e">
        <f t="shared" si="40"/>
        <v>#N/A</v>
      </c>
      <c r="S513" s="191" t="e">
        <f t="shared" si="43"/>
        <v>#N/A</v>
      </c>
      <c r="T513" s="192" t="e">
        <f>VLOOKUP(D513,'PC Receitas'!$N$4:$O$14,2,FALSE)</f>
        <v>#N/A</v>
      </c>
    </row>
    <row r="514" spans="3:20" ht="19.5" customHeight="1" thickTop="1" thickBot="1" x14ac:dyDescent="0.25">
      <c r="C514" s="58"/>
      <c r="D514" s="58"/>
      <c r="E514" s="58"/>
      <c r="F514" s="58"/>
      <c r="G514" s="58"/>
      <c r="H514" s="58"/>
      <c r="I514" s="59"/>
      <c r="J514" s="60"/>
      <c r="K514" s="57">
        <f t="shared" ca="1" si="42"/>
        <v>167800</v>
      </c>
      <c r="P514" s="188" t="e">
        <f t="shared" si="41"/>
        <v>#N/A</v>
      </c>
      <c r="Q514" s="191" t="e">
        <f t="shared" si="39"/>
        <v>#N/A</v>
      </c>
      <c r="R514" s="191" t="e">
        <f t="shared" si="40"/>
        <v>#N/A</v>
      </c>
      <c r="S514" s="191" t="e">
        <f t="shared" si="43"/>
        <v>#N/A</v>
      </c>
      <c r="T514" s="192" t="e">
        <f>VLOOKUP(D514,'PC Receitas'!$N$4:$O$14,2,FALSE)</f>
        <v>#N/A</v>
      </c>
    </row>
    <row r="515" spans="3:20" ht="19.5" customHeight="1" thickTop="1" thickBot="1" x14ac:dyDescent="0.25">
      <c r="C515" s="58"/>
      <c r="D515" s="58"/>
      <c r="E515" s="58"/>
      <c r="F515" s="58"/>
      <c r="G515" s="58"/>
      <c r="H515" s="58"/>
      <c r="I515" s="59"/>
      <c r="J515" s="60"/>
      <c r="K515" s="57">
        <f t="shared" ca="1" si="42"/>
        <v>167800</v>
      </c>
      <c r="P515" s="188" t="e">
        <f t="shared" si="41"/>
        <v>#N/A</v>
      </c>
      <c r="Q515" s="191" t="e">
        <f t="shared" si="39"/>
        <v>#N/A</v>
      </c>
      <c r="R515" s="191" t="e">
        <f t="shared" si="40"/>
        <v>#N/A</v>
      </c>
      <c r="S515" s="191" t="e">
        <f t="shared" si="43"/>
        <v>#N/A</v>
      </c>
      <c r="T515" s="192" t="e">
        <f>VLOOKUP(D515,'PC Receitas'!$N$4:$O$14,2,FALSE)</f>
        <v>#N/A</v>
      </c>
    </row>
    <row r="516" spans="3:20" ht="19.5" customHeight="1" thickTop="1" thickBot="1" x14ac:dyDescent="0.25">
      <c r="C516" s="58"/>
      <c r="D516" s="58"/>
      <c r="E516" s="58"/>
      <c r="F516" s="58"/>
      <c r="G516" s="58"/>
      <c r="H516" s="58"/>
      <c r="I516" s="59"/>
      <c r="J516" s="60"/>
      <c r="K516" s="57">
        <f t="shared" ca="1" si="42"/>
        <v>167800</v>
      </c>
      <c r="P516" s="188" t="e">
        <f t="shared" si="41"/>
        <v>#N/A</v>
      </c>
      <c r="Q516" s="191" t="e">
        <f t="shared" si="39"/>
        <v>#N/A</v>
      </c>
      <c r="R516" s="191" t="e">
        <f t="shared" si="40"/>
        <v>#N/A</v>
      </c>
      <c r="S516" s="191" t="e">
        <f t="shared" si="43"/>
        <v>#N/A</v>
      </c>
      <c r="T516" s="192" t="e">
        <f>VLOOKUP(D516,'PC Receitas'!$N$4:$O$14,2,FALSE)</f>
        <v>#N/A</v>
      </c>
    </row>
    <row r="517" spans="3:20" ht="19.5" customHeight="1" thickTop="1" thickBot="1" x14ac:dyDescent="0.25">
      <c r="C517" s="58"/>
      <c r="D517" s="58"/>
      <c r="E517" s="58"/>
      <c r="F517" s="58"/>
      <c r="G517" s="58"/>
      <c r="H517" s="58"/>
      <c r="I517" s="59"/>
      <c r="J517" s="60"/>
      <c r="K517" s="57">
        <f t="shared" ca="1" si="42"/>
        <v>167800</v>
      </c>
      <c r="P517" s="188" t="e">
        <f t="shared" si="41"/>
        <v>#N/A</v>
      </c>
      <c r="Q517" s="191" t="e">
        <f t="shared" si="39"/>
        <v>#N/A</v>
      </c>
      <c r="R517" s="191" t="e">
        <f t="shared" si="40"/>
        <v>#N/A</v>
      </c>
      <c r="S517" s="191" t="e">
        <f t="shared" si="43"/>
        <v>#N/A</v>
      </c>
      <c r="T517" s="192" t="e">
        <f>VLOOKUP(D517,'PC Receitas'!$N$4:$O$14,2,FALSE)</f>
        <v>#N/A</v>
      </c>
    </row>
    <row r="518" spans="3:20" ht="19.5" customHeight="1" thickTop="1" thickBot="1" x14ac:dyDescent="0.25">
      <c r="C518" s="58"/>
      <c r="D518" s="58"/>
      <c r="E518" s="58"/>
      <c r="F518" s="58"/>
      <c r="G518" s="58"/>
      <c r="H518" s="58"/>
      <c r="I518" s="59"/>
      <c r="J518" s="60"/>
      <c r="K518" s="57">
        <f t="shared" ca="1" si="42"/>
        <v>167800</v>
      </c>
      <c r="P518" s="188" t="e">
        <f t="shared" si="41"/>
        <v>#N/A</v>
      </c>
      <c r="Q518" s="191" t="e">
        <f t="shared" ref="Q518:Q581" si="44">IF(T518="Despesas_de_Moradia","Despesa",IF(T518="Despesas_com_Alimentacao","Despesa",IF(T518="Despesas_com_Saude","Despesa","")))</f>
        <v>#N/A</v>
      </c>
      <c r="R518" s="191" t="e">
        <f t="shared" ref="R518:R581" si="45">IF(T518="Renda_Familiar","Receita",IF(T518="Receitas_com_Aplicacoes_Financeiras","Receita",IF(T518="Outras_Receitas","Receita","")))</f>
        <v>#N/A</v>
      </c>
      <c r="S518" s="191" t="e">
        <f t="shared" si="43"/>
        <v>#N/A</v>
      </c>
      <c r="T518" s="192" t="e">
        <f>VLOOKUP(D518,'PC Receitas'!$N$4:$O$14,2,FALSE)</f>
        <v>#N/A</v>
      </c>
    </row>
    <row r="519" spans="3:20" ht="19.5" customHeight="1" thickTop="1" thickBot="1" x14ac:dyDescent="0.25">
      <c r="C519" s="58"/>
      <c r="D519" s="58"/>
      <c r="E519" s="58"/>
      <c r="F519" s="58"/>
      <c r="G519" s="58"/>
      <c r="H519" s="58"/>
      <c r="I519" s="59"/>
      <c r="J519" s="60"/>
      <c r="K519" s="57">
        <f t="shared" ca="1" si="42"/>
        <v>167800</v>
      </c>
      <c r="P519" s="188" t="e">
        <f t="shared" si="41"/>
        <v>#N/A</v>
      </c>
      <c r="Q519" s="191" t="e">
        <f t="shared" si="44"/>
        <v>#N/A</v>
      </c>
      <c r="R519" s="191" t="e">
        <f t="shared" si="45"/>
        <v>#N/A</v>
      </c>
      <c r="S519" s="191" t="e">
        <f t="shared" si="43"/>
        <v>#N/A</v>
      </c>
      <c r="T519" s="192" t="e">
        <f>VLOOKUP(D519,'PC Receitas'!$N$4:$O$14,2,FALSE)</f>
        <v>#N/A</v>
      </c>
    </row>
    <row r="520" spans="3:20" ht="19.5" customHeight="1" thickTop="1" thickBot="1" x14ac:dyDescent="0.25">
      <c r="C520" s="58"/>
      <c r="D520" s="58"/>
      <c r="E520" s="58"/>
      <c r="F520" s="58"/>
      <c r="G520" s="58"/>
      <c r="H520" s="58"/>
      <c r="I520" s="59"/>
      <c r="J520" s="60"/>
      <c r="K520" s="57">
        <f t="shared" ca="1" si="42"/>
        <v>167800</v>
      </c>
      <c r="P520" s="188" t="e">
        <f t="shared" si="41"/>
        <v>#N/A</v>
      </c>
      <c r="Q520" s="191" t="e">
        <f t="shared" si="44"/>
        <v>#N/A</v>
      </c>
      <c r="R520" s="191" t="e">
        <f t="shared" si="45"/>
        <v>#N/A</v>
      </c>
      <c r="S520" s="191" t="e">
        <f t="shared" si="43"/>
        <v>#N/A</v>
      </c>
      <c r="T520" s="192" t="e">
        <f>VLOOKUP(D520,'PC Receitas'!$N$4:$O$14,2,FALSE)</f>
        <v>#N/A</v>
      </c>
    </row>
    <row r="521" spans="3:20" ht="19.5" customHeight="1" thickTop="1" thickBot="1" x14ac:dyDescent="0.25">
      <c r="C521" s="58"/>
      <c r="D521" s="58"/>
      <c r="E521" s="58"/>
      <c r="F521" s="58"/>
      <c r="G521" s="58"/>
      <c r="H521" s="58"/>
      <c r="I521" s="59"/>
      <c r="J521" s="60"/>
      <c r="K521" s="57">
        <f t="shared" ca="1" si="42"/>
        <v>167800</v>
      </c>
      <c r="P521" s="188" t="e">
        <f t="shared" si="41"/>
        <v>#N/A</v>
      </c>
      <c r="Q521" s="191" t="e">
        <f t="shared" si="44"/>
        <v>#N/A</v>
      </c>
      <c r="R521" s="191" t="e">
        <f t="shared" si="45"/>
        <v>#N/A</v>
      </c>
      <c r="S521" s="191" t="e">
        <f t="shared" si="43"/>
        <v>#N/A</v>
      </c>
      <c r="T521" s="192" t="e">
        <f>VLOOKUP(D521,'PC Receitas'!$N$4:$O$14,2,FALSE)</f>
        <v>#N/A</v>
      </c>
    </row>
    <row r="522" spans="3:20" ht="19.5" customHeight="1" thickTop="1" thickBot="1" x14ac:dyDescent="0.25">
      <c r="C522" s="58"/>
      <c r="D522" s="58"/>
      <c r="E522" s="58"/>
      <c r="F522" s="58"/>
      <c r="G522" s="58"/>
      <c r="H522" s="58"/>
      <c r="I522" s="59"/>
      <c r="J522" s="60"/>
      <c r="K522" s="57">
        <f t="shared" ca="1" si="42"/>
        <v>167800</v>
      </c>
      <c r="P522" s="188" t="e">
        <f t="shared" si="41"/>
        <v>#N/A</v>
      </c>
      <c r="Q522" s="191" t="e">
        <f t="shared" si="44"/>
        <v>#N/A</v>
      </c>
      <c r="R522" s="191" t="e">
        <f t="shared" si="45"/>
        <v>#N/A</v>
      </c>
      <c r="S522" s="191" t="e">
        <f t="shared" si="43"/>
        <v>#N/A</v>
      </c>
      <c r="T522" s="192" t="e">
        <f>VLOOKUP(D522,'PC Receitas'!$N$4:$O$14,2,FALSE)</f>
        <v>#N/A</v>
      </c>
    </row>
    <row r="523" spans="3:20" ht="19.5" customHeight="1" thickTop="1" thickBot="1" x14ac:dyDescent="0.25">
      <c r="C523" s="58"/>
      <c r="D523" s="58"/>
      <c r="E523" s="58"/>
      <c r="F523" s="58"/>
      <c r="G523" s="58"/>
      <c r="H523" s="58"/>
      <c r="I523" s="59"/>
      <c r="J523" s="60"/>
      <c r="K523" s="57">
        <f t="shared" ca="1" si="42"/>
        <v>167800</v>
      </c>
      <c r="P523" s="188" t="e">
        <f t="shared" si="41"/>
        <v>#N/A</v>
      </c>
      <c r="Q523" s="191" t="e">
        <f t="shared" si="44"/>
        <v>#N/A</v>
      </c>
      <c r="R523" s="191" t="e">
        <f t="shared" si="45"/>
        <v>#N/A</v>
      </c>
      <c r="S523" s="191" t="e">
        <f t="shared" si="43"/>
        <v>#N/A</v>
      </c>
      <c r="T523" s="192" t="e">
        <f>VLOOKUP(D523,'PC Receitas'!$N$4:$O$14,2,FALSE)</f>
        <v>#N/A</v>
      </c>
    </row>
    <row r="524" spans="3:20" ht="19.5" customHeight="1" thickTop="1" thickBot="1" x14ac:dyDescent="0.25">
      <c r="C524" s="58"/>
      <c r="D524" s="58"/>
      <c r="E524" s="58"/>
      <c r="F524" s="58"/>
      <c r="G524" s="58"/>
      <c r="H524" s="58"/>
      <c r="I524" s="59"/>
      <c r="J524" s="60"/>
      <c r="K524" s="57">
        <f t="shared" ca="1" si="42"/>
        <v>167800</v>
      </c>
      <c r="P524" s="188" t="e">
        <f t="shared" si="41"/>
        <v>#N/A</v>
      </c>
      <c r="Q524" s="191" t="e">
        <f t="shared" si="44"/>
        <v>#N/A</v>
      </c>
      <c r="R524" s="191" t="e">
        <f t="shared" si="45"/>
        <v>#N/A</v>
      </c>
      <c r="S524" s="191" t="e">
        <f t="shared" si="43"/>
        <v>#N/A</v>
      </c>
      <c r="T524" s="192" t="e">
        <f>VLOOKUP(D524,'PC Receitas'!$N$4:$O$14,2,FALSE)</f>
        <v>#N/A</v>
      </c>
    </row>
    <row r="525" spans="3:20" ht="19.5" customHeight="1" thickTop="1" thickBot="1" x14ac:dyDescent="0.25">
      <c r="C525" s="58"/>
      <c r="D525" s="58"/>
      <c r="E525" s="58"/>
      <c r="F525" s="58"/>
      <c r="G525" s="58"/>
      <c r="H525" s="58"/>
      <c r="I525" s="59"/>
      <c r="J525" s="60"/>
      <c r="K525" s="57">
        <f t="shared" ca="1" si="42"/>
        <v>167800</v>
      </c>
      <c r="P525" s="188" t="e">
        <f t="shared" si="41"/>
        <v>#N/A</v>
      </c>
      <c r="Q525" s="191" t="e">
        <f t="shared" si="44"/>
        <v>#N/A</v>
      </c>
      <c r="R525" s="191" t="e">
        <f t="shared" si="45"/>
        <v>#N/A</v>
      </c>
      <c r="S525" s="191" t="e">
        <f t="shared" si="43"/>
        <v>#N/A</v>
      </c>
      <c r="T525" s="192" t="e">
        <f>VLOOKUP(D525,'PC Receitas'!$N$4:$O$14,2,FALSE)</f>
        <v>#N/A</v>
      </c>
    </row>
    <row r="526" spans="3:20" ht="19.5" customHeight="1" thickTop="1" thickBot="1" x14ac:dyDescent="0.25">
      <c r="C526" s="58"/>
      <c r="D526" s="58"/>
      <c r="E526" s="58"/>
      <c r="F526" s="58"/>
      <c r="G526" s="58"/>
      <c r="H526" s="58"/>
      <c r="I526" s="59"/>
      <c r="J526" s="60"/>
      <c r="K526" s="57">
        <f t="shared" ca="1" si="42"/>
        <v>167800</v>
      </c>
      <c r="P526" s="188" t="e">
        <f t="shared" si="41"/>
        <v>#N/A</v>
      </c>
      <c r="Q526" s="191" t="e">
        <f t="shared" si="44"/>
        <v>#N/A</v>
      </c>
      <c r="R526" s="191" t="e">
        <f t="shared" si="45"/>
        <v>#N/A</v>
      </c>
      <c r="S526" s="191" t="e">
        <f t="shared" si="43"/>
        <v>#N/A</v>
      </c>
      <c r="T526" s="192" t="e">
        <f>VLOOKUP(D526,'PC Receitas'!$N$4:$O$14,2,FALSE)</f>
        <v>#N/A</v>
      </c>
    </row>
    <row r="527" spans="3:20" ht="19.5" customHeight="1" thickTop="1" thickBot="1" x14ac:dyDescent="0.25">
      <c r="C527" s="58"/>
      <c r="D527" s="58"/>
      <c r="E527" s="58"/>
      <c r="F527" s="58"/>
      <c r="G527" s="58"/>
      <c r="H527" s="58"/>
      <c r="I527" s="59"/>
      <c r="J527" s="60"/>
      <c r="K527" s="57">
        <f t="shared" ca="1" si="42"/>
        <v>167800</v>
      </c>
      <c r="P527" s="188" t="e">
        <f t="shared" si="41"/>
        <v>#N/A</v>
      </c>
      <c r="Q527" s="191" t="e">
        <f t="shared" si="44"/>
        <v>#N/A</v>
      </c>
      <c r="R527" s="191" t="e">
        <f t="shared" si="45"/>
        <v>#N/A</v>
      </c>
      <c r="S527" s="191" t="e">
        <f t="shared" si="43"/>
        <v>#N/A</v>
      </c>
      <c r="T527" s="192" t="e">
        <f>VLOOKUP(D527,'PC Receitas'!$N$4:$O$14,2,FALSE)</f>
        <v>#N/A</v>
      </c>
    </row>
    <row r="528" spans="3:20" ht="19.5" customHeight="1" thickTop="1" thickBot="1" x14ac:dyDescent="0.25">
      <c r="C528" s="58"/>
      <c r="D528" s="58"/>
      <c r="E528" s="58"/>
      <c r="F528" s="58"/>
      <c r="G528" s="58"/>
      <c r="H528" s="58"/>
      <c r="I528" s="59"/>
      <c r="J528" s="60"/>
      <c r="K528" s="57">
        <f t="shared" ca="1" si="42"/>
        <v>167800</v>
      </c>
      <c r="P528" s="188" t="e">
        <f t="shared" ref="P528:P591" si="46">IF(T528="Despesas_com_Transportes","Despesa",IF(T528="Despesas_com_Lazer_e_Informacao","Despesa",IF(T528="Outras_Despesas","Despesa",IF(T528="Imposto_de_Renda","Despesa",IF(T528="Investimentos_Bens","Despesa","")))))</f>
        <v>#N/A</v>
      </c>
      <c r="Q528" s="191" t="e">
        <f t="shared" si="44"/>
        <v>#N/A</v>
      </c>
      <c r="R528" s="191" t="e">
        <f t="shared" si="45"/>
        <v>#N/A</v>
      </c>
      <c r="S528" s="191" t="e">
        <f t="shared" si="43"/>
        <v>#N/A</v>
      </c>
      <c r="T528" s="192" t="e">
        <f>VLOOKUP(D528,'PC Receitas'!$N$4:$O$14,2,FALSE)</f>
        <v>#N/A</v>
      </c>
    </row>
    <row r="529" spans="3:20" ht="19.5" customHeight="1" thickTop="1" thickBot="1" x14ac:dyDescent="0.25">
      <c r="C529" s="58"/>
      <c r="D529" s="58"/>
      <c r="E529" s="58"/>
      <c r="F529" s="58"/>
      <c r="G529" s="58"/>
      <c r="H529" s="58"/>
      <c r="I529" s="59"/>
      <c r="J529" s="60"/>
      <c r="K529" s="57">
        <f t="shared" ca="1" si="42"/>
        <v>167800</v>
      </c>
      <c r="P529" s="188" t="e">
        <f t="shared" si="46"/>
        <v>#N/A</v>
      </c>
      <c r="Q529" s="191" t="e">
        <f t="shared" si="44"/>
        <v>#N/A</v>
      </c>
      <c r="R529" s="191" t="e">
        <f t="shared" si="45"/>
        <v>#N/A</v>
      </c>
      <c r="S529" s="191" t="e">
        <f t="shared" si="43"/>
        <v>#N/A</v>
      </c>
      <c r="T529" s="192" t="e">
        <f>VLOOKUP(D529,'PC Receitas'!$N$4:$O$14,2,FALSE)</f>
        <v>#N/A</v>
      </c>
    </row>
    <row r="530" spans="3:20" ht="19.5" customHeight="1" thickTop="1" thickBot="1" x14ac:dyDescent="0.25">
      <c r="C530" s="58"/>
      <c r="D530" s="58"/>
      <c r="E530" s="58"/>
      <c r="F530" s="58"/>
      <c r="G530" s="58"/>
      <c r="H530" s="58"/>
      <c r="I530" s="59"/>
      <c r="J530" s="60"/>
      <c r="K530" s="57">
        <f t="shared" ca="1" si="42"/>
        <v>167800</v>
      </c>
      <c r="P530" s="188" t="e">
        <f t="shared" si="46"/>
        <v>#N/A</v>
      </c>
      <c r="Q530" s="191" t="e">
        <f t="shared" si="44"/>
        <v>#N/A</v>
      </c>
      <c r="R530" s="191" t="e">
        <f t="shared" si="45"/>
        <v>#N/A</v>
      </c>
      <c r="S530" s="191" t="e">
        <f t="shared" si="43"/>
        <v>#N/A</v>
      </c>
      <c r="T530" s="192"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167800</v>
      </c>
      <c r="P531" s="188" t="e">
        <f t="shared" si="46"/>
        <v>#N/A</v>
      </c>
      <c r="Q531" s="191" t="e">
        <f t="shared" si="44"/>
        <v>#N/A</v>
      </c>
      <c r="R531" s="191" t="e">
        <f t="shared" si="45"/>
        <v>#N/A</v>
      </c>
      <c r="S531" s="191" t="e">
        <f t="shared" si="43"/>
        <v>#N/A</v>
      </c>
      <c r="T531" s="192" t="e">
        <f>VLOOKUP(D531,'PC Receitas'!$N$4:$O$14,2,FALSE)</f>
        <v>#N/A</v>
      </c>
    </row>
    <row r="532" spans="3:20" ht="19.5" customHeight="1" thickTop="1" thickBot="1" x14ac:dyDescent="0.25">
      <c r="C532" s="58"/>
      <c r="D532" s="58"/>
      <c r="E532" s="58"/>
      <c r="F532" s="58"/>
      <c r="G532" s="58"/>
      <c r="H532" s="58"/>
      <c r="I532" s="59"/>
      <c r="J532" s="60"/>
      <c r="K532" s="57">
        <f t="shared" ca="1" si="47"/>
        <v>167800</v>
      </c>
      <c r="P532" s="188" t="e">
        <f t="shared" si="46"/>
        <v>#N/A</v>
      </c>
      <c r="Q532" s="191" t="e">
        <f t="shared" si="44"/>
        <v>#N/A</v>
      </c>
      <c r="R532" s="191" t="e">
        <f t="shared" si="45"/>
        <v>#N/A</v>
      </c>
      <c r="S532" s="191" t="e">
        <f t="shared" ref="S532:S595" si="48">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ca="1" si="47"/>
        <v>167800</v>
      </c>
      <c r="P533" s="188" t="e">
        <f t="shared" si="46"/>
        <v>#N/A</v>
      </c>
      <c r="Q533" s="191" t="e">
        <f t="shared" si="44"/>
        <v>#N/A</v>
      </c>
      <c r="R533" s="191" t="e">
        <f t="shared" si="45"/>
        <v>#N/A</v>
      </c>
      <c r="S533" s="191" t="e">
        <f t="shared" si="48"/>
        <v>#N/A</v>
      </c>
      <c r="T533" s="192" t="e">
        <f>VLOOKUP(D533,'PC Receitas'!$N$4:$O$14,2,FALSE)</f>
        <v>#N/A</v>
      </c>
    </row>
    <row r="534" spans="3:20" ht="19.5" customHeight="1" thickTop="1" thickBot="1" x14ac:dyDescent="0.25">
      <c r="C534" s="58"/>
      <c r="D534" s="58"/>
      <c r="E534" s="58"/>
      <c r="F534" s="58"/>
      <c r="G534" s="58"/>
      <c r="H534" s="58"/>
      <c r="I534" s="59"/>
      <c r="J534" s="60"/>
      <c r="K534" s="57">
        <f t="shared" ca="1" si="47"/>
        <v>167800</v>
      </c>
      <c r="P534" s="188" t="e">
        <f t="shared" si="46"/>
        <v>#N/A</v>
      </c>
      <c r="Q534" s="191" t="e">
        <f t="shared" si="44"/>
        <v>#N/A</v>
      </c>
      <c r="R534" s="191" t="e">
        <f t="shared" si="45"/>
        <v>#N/A</v>
      </c>
      <c r="S534" s="191" t="e">
        <f t="shared" si="48"/>
        <v>#N/A</v>
      </c>
      <c r="T534" s="192" t="e">
        <f>VLOOKUP(D534,'PC Receitas'!$N$4:$O$14,2,FALSE)</f>
        <v>#N/A</v>
      </c>
    </row>
    <row r="535" spans="3:20" ht="19.5" customHeight="1" thickTop="1" thickBot="1" x14ac:dyDescent="0.25">
      <c r="C535" s="58"/>
      <c r="D535" s="58"/>
      <c r="E535" s="58"/>
      <c r="F535" s="58"/>
      <c r="G535" s="58"/>
      <c r="H535" s="58"/>
      <c r="I535" s="59"/>
      <c r="J535" s="60"/>
      <c r="K535" s="57">
        <f t="shared" ca="1" si="47"/>
        <v>167800</v>
      </c>
      <c r="P535" s="188" t="e">
        <f t="shared" si="46"/>
        <v>#N/A</v>
      </c>
      <c r="Q535" s="191" t="e">
        <f t="shared" si="44"/>
        <v>#N/A</v>
      </c>
      <c r="R535" s="191" t="e">
        <f t="shared" si="45"/>
        <v>#N/A</v>
      </c>
      <c r="S535" s="191" t="e">
        <f t="shared" si="48"/>
        <v>#N/A</v>
      </c>
      <c r="T535" s="192" t="e">
        <f>VLOOKUP(D535,'PC Receitas'!$N$4:$O$14,2,FALSE)</f>
        <v>#N/A</v>
      </c>
    </row>
    <row r="536" spans="3:20" ht="19.5" customHeight="1" thickTop="1" thickBot="1" x14ac:dyDescent="0.25">
      <c r="C536" s="58"/>
      <c r="D536" s="58"/>
      <c r="E536" s="58"/>
      <c r="F536" s="58"/>
      <c r="G536" s="58"/>
      <c r="H536" s="58"/>
      <c r="I536" s="59"/>
      <c r="J536" s="60"/>
      <c r="K536" s="57">
        <f t="shared" ca="1" si="47"/>
        <v>167800</v>
      </c>
      <c r="P536" s="188" t="e">
        <f t="shared" si="46"/>
        <v>#N/A</v>
      </c>
      <c r="Q536" s="191" t="e">
        <f t="shared" si="44"/>
        <v>#N/A</v>
      </c>
      <c r="R536" s="191" t="e">
        <f t="shared" si="45"/>
        <v>#N/A</v>
      </c>
      <c r="S536" s="191" t="e">
        <f t="shared" si="48"/>
        <v>#N/A</v>
      </c>
      <c r="T536" s="192" t="e">
        <f>VLOOKUP(D536,'PC Receitas'!$N$4:$O$14,2,FALSE)</f>
        <v>#N/A</v>
      </c>
    </row>
    <row r="537" spans="3:20" ht="19.5" customHeight="1" thickTop="1" thickBot="1" x14ac:dyDescent="0.25">
      <c r="C537" s="58"/>
      <c r="D537" s="58"/>
      <c r="E537" s="58"/>
      <c r="F537" s="58"/>
      <c r="G537" s="58"/>
      <c r="H537" s="58"/>
      <c r="I537" s="59"/>
      <c r="J537" s="60"/>
      <c r="K537" s="57">
        <f t="shared" ca="1" si="47"/>
        <v>167800</v>
      </c>
      <c r="P537" s="188" t="e">
        <f t="shared" si="46"/>
        <v>#N/A</v>
      </c>
      <c r="Q537" s="191" t="e">
        <f t="shared" si="44"/>
        <v>#N/A</v>
      </c>
      <c r="R537" s="191" t="e">
        <f t="shared" si="45"/>
        <v>#N/A</v>
      </c>
      <c r="S537" s="191" t="e">
        <f t="shared" si="48"/>
        <v>#N/A</v>
      </c>
      <c r="T537" s="192" t="e">
        <f>VLOOKUP(D537,'PC Receitas'!$N$4:$O$14,2,FALSE)</f>
        <v>#N/A</v>
      </c>
    </row>
    <row r="538" spans="3:20" ht="19.5" customHeight="1" thickTop="1" thickBot="1" x14ac:dyDescent="0.25">
      <c r="C538" s="58"/>
      <c r="D538" s="58"/>
      <c r="E538" s="58"/>
      <c r="F538" s="58"/>
      <c r="G538" s="58"/>
      <c r="H538" s="58"/>
      <c r="I538" s="59"/>
      <c r="J538" s="60"/>
      <c r="K538" s="57">
        <f t="shared" ca="1" si="47"/>
        <v>167800</v>
      </c>
      <c r="P538" s="188" t="e">
        <f t="shared" si="46"/>
        <v>#N/A</v>
      </c>
      <c r="Q538" s="191" t="e">
        <f t="shared" si="44"/>
        <v>#N/A</v>
      </c>
      <c r="R538" s="191" t="e">
        <f t="shared" si="45"/>
        <v>#N/A</v>
      </c>
      <c r="S538" s="191" t="e">
        <f t="shared" si="48"/>
        <v>#N/A</v>
      </c>
      <c r="T538" s="192" t="e">
        <f>VLOOKUP(D538,'PC Receitas'!$N$4:$O$14,2,FALSE)</f>
        <v>#N/A</v>
      </c>
    </row>
    <row r="539" spans="3:20" ht="19.5" customHeight="1" thickTop="1" thickBot="1" x14ac:dyDescent="0.25">
      <c r="C539" s="58"/>
      <c r="D539" s="58"/>
      <c r="E539" s="58"/>
      <c r="F539" s="58"/>
      <c r="G539" s="58"/>
      <c r="H539" s="58"/>
      <c r="I539" s="59"/>
      <c r="J539" s="60"/>
      <c r="K539" s="57">
        <f t="shared" ca="1" si="47"/>
        <v>167800</v>
      </c>
      <c r="P539" s="188" t="e">
        <f t="shared" si="46"/>
        <v>#N/A</v>
      </c>
      <c r="Q539" s="191" t="e">
        <f t="shared" si="44"/>
        <v>#N/A</v>
      </c>
      <c r="R539" s="191" t="e">
        <f t="shared" si="45"/>
        <v>#N/A</v>
      </c>
      <c r="S539" s="191" t="e">
        <f t="shared" si="48"/>
        <v>#N/A</v>
      </c>
      <c r="T539" s="192" t="e">
        <f>VLOOKUP(D539,'PC Receitas'!$N$4:$O$14,2,FALSE)</f>
        <v>#N/A</v>
      </c>
    </row>
    <row r="540" spans="3:20" ht="19.5" customHeight="1" thickTop="1" thickBot="1" x14ac:dyDescent="0.25">
      <c r="C540" s="58"/>
      <c r="D540" s="58"/>
      <c r="E540" s="58"/>
      <c r="F540" s="58"/>
      <c r="G540" s="58"/>
      <c r="H540" s="58"/>
      <c r="I540" s="59"/>
      <c r="J540" s="60"/>
      <c r="K540" s="57">
        <f t="shared" ca="1" si="47"/>
        <v>167800</v>
      </c>
      <c r="P540" s="188" t="e">
        <f t="shared" si="46"/>
        <v>#N/A</v>
      </c>
      <c r="Q540" s="191" t="e">
        <f t="shared" si="44"/>
        <v>#N/A</v>
      </c>
      <c r="R540" s="191" t="e">
        <f t="shared" si="45"/>
        <v>#N/A</v>
      </c>
      <c r="S540" s="191" t="e">
        <f t="shared" si="48"/>
        <v>#N/A</v>
      </c>
      <c r="T540" s="192" t="e">
        <f>VLOOKUP(D540,'PC Receitas'!$N$4:$O$14,2,FALSE)</f>
        <v>#N/A</v>
      </c>
    </row>
    <row r="541" spans="3:20" ht="19.5" customHeight="1" thickTop="1" thickBot="1" x14ac:dyDescent="0.25">
      <c r="C541" s="58"/>
      <c r="D541" s="58"/>
      <c r="E541" s="58"/>
      <c r="F541" s="58"/>
      <c r="G541" s="58"/>
      <c r="H541" s="58"/>
      <c r="I541" s="59"/>
      <c r="J541" s="60"/>
      <c r="K541" s="57">
        <f t="shared" ca="1" si="47"/>
        <v>167800</v>
      </c>
      <c r="P541" s="188" t="e">
        <f t="shared" si="46"/>
        <v>#N/A</v>
      </c>
      <c r="Q541" s="191" t="e">
        <f t="shared" si="44"/>
        <v>#N/A</v>
      </c>
      <c r="R541" s="191" t="e">
        <f t="shared" si="45"/>
        <v>#N/A</v>
      </c>
      <c r="S541" s="191" t="e">
        <f t="shared" si="48"/>
        <v>#N/A</v>
      </c>
      <c r="T541" s="192" t="e">
        <f>VLOOKUP(D541,'PC Receitas'!$N$4:$O$14,2,FALSE)</f>
        <v>#N/A</v>
      </c>
    </row>
    <row r="542" spans="3:20" ht="19.5" customHeight="1" thickTop="1" thickBot="1" x14ac:dyDescent="0.25">
      <c r="C542" s="58"/>
      <c r="D542" s="58"/>
      <c r="E542" s="58"/>
      <c r="F542" s="58"/>
      <c r="G542" s="58"/>
      <c r="H542" s="58"/>
      <c r="I542" s="59"/>
      <c r="J542" s="60"/>
      <c r="K542" s="57">
        <f t="shared" ca="1" si="47"/>
        <v>167800</v>
      </c>
      <c r="P542" s="188" t="e">
        <f t="shared" si="46"/>
        <v>#N/A</v>
      </c>
      <c r="Q542" s="191" t="e">
        <f t="shared" si="44"/>
        <v>#N/A</v>
      </c>
      <c r="R542" s="191" t="e">
        <f t="shared" si="45"/>
        <v>#N/A</v>
      </c>
      <c r="S542" s="191" t="e">
        <f t="shared" si="48"/>
        <v>#N/A</v>
      </c>
      <c r="T542" s="192" t="e">
        <f>VLOOKUP(D542,'PC Receitas'!$N$4:$O$14,2,FALSE)</f>
        <v>#N/A</v>
      </c>
    </row>
    <row r="543" spans="3:20" ht="19.5" customHeight="1" thickTop="1" thickBot="1" x14ac:dyDescent="0.25">
      <c r="C543" s="58"/>
      <c r="D543" s="58"/>
      <c r="E543" s="58"/>
      <c r="F543" s="58"/>
      <c r="G543" s="58"/>
      <c r="H543" s="58"/>
      <c r="I543" s="59"/>
      <c r="J543" s="60"/>
      <c r="K543" s="57">
        <f t="shared" ca="1" si="47"/>
        <v>167800</v>
      </c>
      <c r="P543" s="188" t="e">
        <f t="shared" si="46"/>
        <v>#N/A</v>
      </c>
      <c r="Q543" s="191" t="e">
        <f t="shared" si="44"/>
        <v>#N/A</v>
      </c>
      <c r="R543" s="191" t="e">
        <f t="shared" si="45"/>
        <v>#N/A</v>
      </c>
      <c r="S543" s="191" t="e">
        <f t="shared" si="48"/>
        <v>#N/A</v>
      </c>
      <c r="T543" s="192" t="e">
        <f>VLOOKUP(D543,'PC Receitas'!$N$4:$O$14,2,FALSE)</f>
        <v>#N/A</v>
      </c>
    </row>
    <row r="544" spans="3:20" ht="19.5" customHeight="1" thickTop="1" thickBot="1" x14ac:dyDescent="0.25">
      <c r="C544" s="58"/>
      <c r="D544" s="58"/>
      <c r="E544" s="58"/>
      <c r="F544" s="58"/>
      <c r="G544" s="58"/>
      <c r="H544" s="58"/>
      <c r="I544" s="59"/>
      <c r="J544" s="60"/>
      <c r="K544" s="57">
        <f t="shared" ca="1" si="47"/>
        <v>167800</v>
      </c>
      <c r="P544" s="188" t="e">
        <f t="shared" si="46"/>
        <v>#N/A</v>
      </c>
      <c r="Q544" s="191" t="e">
        <f t="shared" si="44"/>
        <v>#N/A</v>
      </c>
      <c r="R544" s="191" t="e">
        <f t="shared" si="45"/>
        <v>#N/A</v>
      </c>
      <c r="S544" s="191" t="e">
        <f t="shared" si="48"/>
        <v>#N/A</v>
      </c>
      <c r="T544" s="192" t="e">
        <f>VLOOKUP(D544,'PC Receitas'!$N$4:$O$14,2,FALSE)</f>
        <v>#N/A</v>
      </c>
    </row>
    <row r="545" spans="3:20" ht="19.5" customHeight="1" thickTop="1" thickBot="1" x14ac:dyDescent="0.25">
      <c r="C545" s="58"/>
      <c r="D545" s="58"/>
      <c r="E545" s="58"/>
      <c r="F545" s="58"/>
      <c r="G545" s="58"/>
      <c r="H545" s="58"/>
      <c r="I545" s="59"/>
      <c r="J545" s="60"/>
      <c r="K545" s="57">
        <f t="shared" ca="1" si="47"/>
        <v>167800</v>
      </c>
      <c r="P545" s="188" t="e">
        <f t="shared" si="46"/>
        <v>#N/A</v>
      </c>
      <c r="Q545" s="191" t="e">
        <f t="shared" si="44"/>
        <v>#N/A</v>
      </c>
      <c r="R545" s="191" t="e">
        <f t="shared" si="45"/>
        <v>#N/A</v>
      </c>
      <c r="S545" s="191" t="e">
        <f t="shared" si="48"/>
        <v>#N/A</v>
      </c>
      <c r="T545" s="192" t="e">
        <f>VLOOKUP(D545,'PC Receitas'!$N$4:$O$14,2,FALSE)</f>
        <v>#N/A</v>
      </c>
    </row>
    <row r="546" spans="3:20" ht="19.5" customHeight="1" thickTop="1" thickBot="1" x14ac:dyDescent="0.25">
      <c r="C546" s="58"/>
      <c r="D546" s="58"/>
      <c r="E546" s="58"/>
      <c r="F546" s="58"/>
      <c r="G546" s="58"/>
      <c r="H546" s="58"/>
      <c r="I546" s="59"/>
      <c r="J546" s="60"/>
      <c r="K546" s="57">
        <f t="shared" ca="1" si="47"/>
        <v>167800</v>
      </c>
      <c r="P546" s="188" t="e">
        <f t="shared" si="46"/>
        <v>#N/A</v>
      </c>
      <c r="Q546" s="191" t="e">
        <f t="shared" si="44"/>
        <v>#N/A</v>
      </c>
      <c r="R546" s="191" t="e">
        <f t="shared" si="45"/>
        <v>#N/A</v>
      </c>
      <c r="S546" s="191" t="e">
        <f t="shared" si="48"/>
        <v>#N/A</v>
      </c>
      <c r="T546" s="192" t="e">
        <f>VLOOKUP(D546,'PC Receitas'!$N$4:$O$14,2,FALSE)</f>
        <v>#N/A</v>
      </c>
    </row>
    <row r="547" spans="3:20" ht="19.5" customHeight="1" thickTop="1" thickBot="1" x14ac:dyDescent="0.25">
      <c r="C547" s="58"/>
      <c r="D547" s="58"/>
      <c r="E547" s="58"/>
      <c r="F547" s="58"/>
      <c r="G547" s="58"/>
      <c r="H547" s="58"/>
      <c r="I547" s="59"/>
      <c r="J547" s="60"/>
      <c r="K547" s="57">
        <f t="shared" ca="1" si="47"/>
        <v>167800</v>
      </c>
      <c r="P547" s="188" t="e">
        <f t="shared" si="46"/>
        <v>#N/A</v>
      </c>
      <c r="Q547" s="191" t="e">
        <f t="shared" si="44"/>
        <v>#N/A</v>
      </c>
      <c r="R547" s="191" t="e">
        <f t="shared" si="45"/>
        <v>#N/A</v>
      </c>
      <c r="S547" s="191" t="e">
        <f t="shared" si="48"/>
        <v>#N/A</v>
      </c>
      <c r="T547" s="192" t="e">
        <f>VLOOKUP(D547,'PC Receitas'!$N$4:$O$14,2,FALSE)</f>
        <v>#N/A</v>
      </c>
    </row>
    <row r="548" spans="3:20" ht="19.5" customHeight="1" thickTop="1" thickBot="1" x14ac:dyDescent="0.25">
      <c r="C548" s="58"/>
      <c r="D548" s="58"/>
      <c r="E548" s="58"/>
      <c r="F548" s="58"/>
      <c r="G548" s="58"/>
      <c r="H548" s="58"/>
      <c r="I548" s="59"/>
      <c r="J548" s="60"/>
      <c r="K548" s="57">
        <f t="shared" ca="1" si="47"/>
        <v>167800</v>
      </c>
      <c r="P548" s="188" t="e">
        <f t="shared" si="46"/>
        <v>#N/A</v>
      </c>
      <c r="Q548" s="191" t="e">
        <f t="shared" si="44"/>
        <v>#N/A</v>
      </c>
      <c r="R548" s="191" t="e">
        <f t="shared" si="45"/>
        <v>#N/A</v>
      </c>
      <c r="S548" s="191" t="e">
        <f t="shared" si="48"/>
        <v>#N/A</v>
      </c>
      <c r="T548" s="192" t="e">
        <f>VLOOKUP(D548,'PC Receitas'!$N$4:$O$14,2,FALSE)</f>
        <v>#N/A</v>
      </c>
    </row>
    <row r="549" spans="3:20" ht="19.5" customHeight="1" thickTop="1" thickBot="1" x14ac:dyDescent="0.25">
      <c r="C549" s="58"/>
      <c r="D549" s="58"/>
      <c r="E549" s="58"/>
      <c r="F549" s="58"/>
      <c r="G549" s="58"/>
      <c r="H549" s="58"/>
      <c r="I549" s="59"/>
      <c r="J549" s="60"/>
      <c r="K549" s="57">
        <f t="shared" ca="1" si="47"/>
        <v>167800</v>
      </c>
      <c r="P549" s="188" t="e">
        <f t="shared" si="46"/>
        <v>#N/A</v>
      </c>
      <c r="Q549" s="191" t="e">
        <f t="shared" si="44"/>
        <v>#N/A</v>
      </c>
      <c r="R549" s="191" t="e">
        <f t="shared" si="45"/>
        <v>#N/A</v>
      </c>
      <c r="S549" s="191" t="e">
        <f t="shared" si="48"/>
        <v>#N/A</v>
      </c>
      <c r="T549" s="192" t="e">
        <f>VLOOKUP(D549,'PC Receitas'!$N$4:$O$14,2,FALSE)</f>
        <v>#N/A</v>
      </c>
    </row>
    <row r="550" spans="3:20" ht="19.5" customHeight="1" thickTop="1" thickBot="1" x14ac:dyDescent="0.25">
      <c r="C550" s="58"/>
      <c r="D550" s="58"/>
      <c r="E550" s="58"/>
      <c r="F550" s="58"/>
      <c r="G550" s="58"/>
      <c r="H550" s="58"/>
      <c r="I550" s="59"/>
      <c r="J550" s="60"/>
      <c r="K550" s="57">
        <f t="shared" ca="1" si="47"/>
        <v>167800</v>
      </c>
      <c r="P550" s="188" t="e">
        <f t="shared" si="46"/>
        <v>#N/A</v>
      </c>
      <c r="Q550" s="191" t="e">
        <f t="shared" si="44"/>
        <v>#N/A</v>
      </c>
      <c r="R550" s="191" t="e">
        <f t="shared" si="45"/>
        <v>#N/A</v>
      </c>
      <c r="S550" s="191" t="e">
        <f t="shared" si="48"/>
        <v>#N/A</v>
      </c>
      <c r="T550" s="192" t="e">
        <f>VLOOKUP(D550,'PC Receitas'!$N$4:$O$14,2,FALSE)</f>
        <v>#N/A</v>
      </c>
    </row>
    <row r="551" spans="3:20" ht="19.5" customHeight="1" thickTop="1" thickBot="1" x14ac:dyDescent="0.25">
      <c r="C551" s="58"/>
      <c r="D551" s="58"/>
      <c r="E551" s="58"/>
      <c r="F551" s="58"/>
      <c r="G551" s="58"/>
      <c r="H551" s="58"/>
      <c r="I551" s="59"/>
      <c r="J551" s="60"/>
      <c r="K551" s="57">
        <f t="shared" ca="1" si="47"/>
        <v>167800</v>
      </c>
      <c r="P551" s="188" t="e">
        <f t="shared" si="46"/>
        <v>#N/A</v>
      </c>
      <c r="Q551" s="191" t="e">
        <f t="shared" si="44"/>
        <v>#N/A</v>
      </c>
      <c r="R551" s="191" t="e">
        <f t="shared" si="45"/>
        <v>#N/A</v>
      </c>
      <c r="S551" s="191" t="e">
        <f t="shared" si="48"/>
        <v>#N/A</v>
      </c>
      <c r="T551" s="192" t="e">
        <f>VLOOKUP(D551,'PC Receitas'!$N$4:$O$14,2,FALSE)</f>
        <v>#N/A</v>
      </c>
    </row>
    <row r="552" spans="3:20" ht="19.5" customHeight="1" thickTop="1" thickBot="1" x14ac:dyDescent="0.25">
      <c r="C552" s="58"/>
      <c r="D552" s="58"/>
      <c r="E552" s="58"/>
      <c r="F552" s="58"/>
      <c r="G552" s="58"/>
      <c r="H552" s="58"/>
      <c r="I552" s="59"/>
      <c r="J552" s="60"/>
      <c r="K552" s="57">
        <f t="shared" ca="1" si="47"/>
        <v>167800</v>
      </c>
      <c r="P552" s="188" t="e">
        <f t="shared" si="46"/>
        <v>#N/A</v>
      </c>
      <c r="Q552" s="191" t="e">
        <f t="shared" si="44"/>
        <v>#N/A</v>
      </c>
      <c r="R552" s="191" t="e">
        <f t="shared" si="45"/>
        <v>#N/A</v>
      </c>
      <c r="S552" s="191" t="e">
        <f t="shared" si="48"/>
        <v>#N/A</v>
      </c>
      <c r="T552" s="192" t="e">
        <f>VLOOKUP(D552,'PC Receitas'!$N$4:$O$14,2,FALSE)</f>
        <v>#N/A</v>
      </c>
    </row>
    <row r="553" spans="3:20" ht="19.5" customHeight="1" thickTop="1" thickBot="1" x14ac:dyDescent="0.25">
      <c r="C553" s="58"/>
      <c r="D553" s="58"/>
      <c r="E553" s="58"/>
      <c r="F553" s="58"/>
      <c r="G553" s="58"/>
      <c r="H553" s="58"/>
      <c r="I553" s="59"/>
      <c r="J553" s="60"/>
      <c r="K553" s="57">
        <f t="shared" ca="1" si="47"/>
        <v>167800</v>
      </c>
      <c r="P553" s="188" t="e">
        <f t="shared" si="46"/>
        <v>#N/A</v>
      </c>
      <c r="Q553" s="191" t="e">
        <f t="shared" si="44"/>
        <v>#N/A</v>
      </c>
      <c r="R553" s="191" t="e">
        <f t="shared" si="45"/>
        <v>#N/A</v>
      </c>
      <c r="S553" s="191" t="e">
        <f t="shared" si="48"/>
        <v>#N/A</v>
      </c>
      <c r="T553" s="192" t="e">
        <f>VLOOKUP(D553,'PC Receitas'!$N$4:$O$14,2,FALSE)</f>
        <v>#N/A</v>
      </c>
    </row>
    <row r="554" spans="3:20" ht="19.5" customHeight="1" thickTop="1" thickBot="1" x14ac:dyDescent="0.25">
      <c r="C554" s="58"/>
      <c r="D554" s="58"/>
      <c r="E554" s="58"/>
      <c r="F554" s="58"/>
      <c r="G554" s="58"/>
      <c r="H554" s="58"/>
      <c r="I554" s="59"/>
      <c r="J554" s="60"/>
      <c r="K554" s="57">
        <f t="shared" ca="1" si="47"/>
        <v>167800</v>
      </c>
      <c r="P554" s="188" t="e">
        <f t="shared" si="46"/>
        <v>#N/A</v>
      </c>
      <c r="Q554" s="191" t="e">
        <f t="shared" si="44"/>
        <v>#N/A</v>
      </c>
      <c r="R554" s="191" t="e">
        <f t="shared" si="45"/>
        <v>#N/A</v>
      </c>
      <c r="S554" s="191" t="e">
        <f t="shared" si="48"/>
        <v>#N/A</v>
      </c>
      <c r="T554" s="192" t="e">
        <f>VLOOKUP(D554,'PC Receitas'!$N$4:$O$14,2,FALSE)</f>
        <v>#N/A</v>
      </c>
    </row>
    <row r="555" spans="3:20" ht="19.5" customHeight="1" thickTop="1" thickBot="1" x14ac:dyDescent="0.25">
      <c r="C555" s="58"/>
      <c r="D555" s="58"/>
      <c r="E555" s="58"/>
      <c r="F555" s="58"/>
      <c r="G555" s="58"/>
      <c r="H555" s="58"/>
      <c r="I555" s="59"/>
      <c r="J555" s="60"/>
      <c r="K555" s="57">
        <f t="shared" ca="1" si="47"/>
        <v>167800</v>
      </c>
      <c r="P555" s="188" t="e">
        <f t="shared" si="46"/>
        <v>#N/A</v>
      </c>
      <c r="Q555" s="191" t="e">
        <f t="shared" si="44"/>
        <v>#N/A</v>
      </c>
      <c r="R555" s="191" t="e">
        <f t="shared" si="45"/>
        <v>#N/A</v>
      </c>
      <c r="S555" s="191" t="e">
        <f t="shared" si="48"/>
        <v>#N/A</v>
      </c>
      <c r="T555" s="192" t="e">
        <f>VLOOKUP(D555,'PC Receitas'!$N$4:$O$14,2,FALSE)</f>
        <v>#N/A</v>
      </c>
    </row>
    <row r="556" spans="3:20" ht="19.5" customHeight="1" thickTop="1" thickBot="1" x14ac:dyDescent="0.25">
      <c r="C556" s="58"/>
      <c r="D556" s="58"/>
      <c r="E556" s="58"/>
      <c r="F556" s="58"/>
      <c r="G556" s="58"/>
      <c r="H556" s="58"/>
      <c r="I556" s="59"/>
      <c r="J556" s="60"/>
      <c r="K556" s="57">
        <f t="shared" ca="1" si="47"/>
        <v>167800</v>
      </c>
      <c r="P556" s="188" t="e">
        <f t="shared" si="46"/>
        <v>#N/A</v>
      </c>
      <c r="Q556" s="191" t="e">
        <f t="shared" si="44"/>
        <v>#N/A</v>
      </c>
      <c r="R556" s="191" t="e">
        <f t="shared" si="45"/>
        <v>#N/A</v>
      </c>
      <c r="S556" s="191" t="e">
        <f t="shared" si="48"/>
        <v>#N/A</v>
      </c>
      <c r="T556" s="192" t="e">
        <f>VLOOKUP(D556,'PC Receitas'!$N$4:$O$14,2,FALSE)</f>
        <v>#N/A</v>
      </c>
    </row>
    <row r="557" spans="3:20" ht="19.5" customHeight="1" thickTop="1" thickBot="1" x14ac:dyDescent="0.25">
      <c r="C557" s="58"/>
      <c r="D557" s="58"/>
      <c r="E557" s="58"/>
      <c r="F557" s="58"/>
      <c r="G557" s="58"/>
      <c r="H557" s="58"/>
      <c r="I557" s="59"/>
      <c r="J557" s="60"/>
      <c r="K557" s="57">
        <f t="shared" ca="1" si="47"/>
        <v>167800</v>
      </c>
      <c r="P557" s="188" t="e">
        <f t="shared" si="46"/>
        <v>#N/A</v>
      </c>
      <c r="Q557" s="191" t="e">
        <f t="shared" si="44"/>
        <v>#N/A</v>
      </c>
      <c r="R557" s="191" t="e">
        <f t="shared" si="45"/>
        <v>#N/A</v>
      </c>
      <c r="S557" s="191" t="e">
        <f t="shared" si="48"/>
        <v>#N/A</v>
      </c>
      <c r="T557" s="192" t="e">
        <f>VLOOKUP(D557,'PC Receitas'!$N$4:$O$14,2,FALSE)</f>
        <v>#N/A</v>
      </c>
    </row>
    <row r="558" spans="3:20" ht="19.5" customHeight="1" thickTop="1" thickBot="1" x14ac:dyDescent="0.25">
      <c r="C558" s="58"/>
      <c r="D558" s="58"/>
      <c r="E558" s="58"/>
      <c r="F558" s="58"/>
      <c r="G558" s="58"/>
      <c r="H558" s="58"/>
      <c r="I558" s="59"/>
      <c r="J558" s="60"/>
      <c r="K558" s="57">
        <f t="shared" ca="1" si="47"/>
        <v>167800</v>
      </c>
      <c r="P558" s="188" t="e">
        <f t="shared" si="46"/>
        <v>#N/A</v>
      </c>
      <c r="Q558" s="191" t="e">
        <f t="shared" si="44"/>
        <v>#N/A</v>
      </c>
      <c r="R558" s="191" t="e">
        <f t="shared" si="45"/>
        <v>#N/A</v>
      </c>
      <c r="S558" s="191" t="e">
        <f t="shared" si="48"/>
        <v>#N/A</v>
      </c>
      <c r="T558" s="192" t="e">
        <f>VLOOKUP(D558,'PC Receitas'!$N$4:$O$14,2,FALSE)</f>
        <v>#N/A</v>
      </c>
    </row>
    <row r="559" spans="3:20" ht="19.5" customHeight="1" thickTop="1" thickBot="1" x14ac:dyDescent="0.25">
      <c r="C559" s="58"/>
      <c r="D559" s="58"/>
      <c r="E559" s="58"/>
      <c r="F559" s="58"/>
      <c r="G559" s="58"/>
      <c r="H559" s="58"/>
      <c r="I559" s="59"/>
      <c r="J559" s="60"/>
      <c r="K559" s="57">
        <f t="shared" ca="1" si="47"/>
        <v>167800</v>
      </c>
      <c r="P559" s="188" t="e">
        <f t="shared" si="46"/>
        <v>#N/A</v>
      </c>
      <c r="Q559" s="191" t="e">
        <f t="shared" si="44"/>
        <v>#N/A</v>
      </c>
      <c r="R559" s="191" t="e">
        <f t="shared" si="45"/>
        <v>#N/A</v>
      </c>
      <c r="S559" s="191" t="e">
        <f t="shared" si="48"/>
        <v>#N/A</v>
      </c>
      <c r="T559" s="192" t="e">
        <f>VLOOKUP(D559,'PC Receitas'!$N$4:$O$14,2,FALSE)</f>
        <v>#N/A</v>
      </c>
    </row>
    <row r="560" spans="3:20" ht="19.5" customHeight="1" thickTop="1" thickBot="1" x14ac:dyDescent="0.25">
      <c r="C560" s="58"/>
      <c r="D560" s="58"/>
      <c r="E560" s="58"/>
      <c r="F560" s="58"/>
      <c r="G560" s="58"/>
      <c r="H560" s="58"/>
      <c r="I560" s="59"/>
      <c r="J560" s="60"/>
      <c r="K560" s="57">
        <f t="shared" ca="1" si="47"/>
        <v>167800</v>
      </c>
      <c r="P560" s="188" t="e">
        <f t="shared" si="46"/>
        <v>#N/A</v>
      </c>
      <c r="Q560" s="191" t="e">
        <f t="shared" si="44"/>
        <v>#N/A</v>
      </c>
      <c r="R560" s="191" t="e">
        <f t="shared" si="45"/>
        <v>#N/A</v>
      </c>
      <c r="S560" s="191" t="e">
        <f t="shared" si="48"/>
        <v>#N/A</v>
      </c>
      <c r="T560" s="192" t="e">
        <f>VLOOKUP(D560,'PC Receitas'!$N$4:$O$14,2,FALSE)</f>
        <v>#N/A</v>
      </c>
    </row>
    <row r="561" spans="3:20" ht="19.5" customHeight="1" thickTop="1" thickBot="1" x14ac:dyDescent="0.25">
      <c r="C561" s="58"/>
      <c r="D561" s="58"/>
      <c r="E561" s="58"/>
      <c r="F561" s="58"/>
      <c r="G561" s="58"/>
      <c r="H561" s="58"/>
      <c r="I561" s="59"/>
      <c r="J561" s="60"/>
      <c r="K561" s="57">
        <f t="shared" ca="1" si="47"/>
        <v>167800</v>
      </c>
      <c r="P561" s="188" t="e">
        <f t="shared" si="46"/>
        <v>#N/A</v>
      </c>
      <c r="Q561" s="191" t="e">
        <f t="shared" si="44"/>
        <v>#N/A</v>
      </c>
      <c r="R561" s="191" t="e">
        <f t="shared" si="45"/>
        <v>#N/A</v>
      </c>
      <c r="S561" s="191" t="e">
        <f t="shared" si="48"/>
        <v>#N/A</v>
      </c>
      <c r="T561" s="192" t="e">
        <f>VLOOKUP(D561,'PC Receitas'!$N$4:$O$14,2,FALSE)</f>
        <v>#N/A</v>
      </c>
    </row>
    <row r="562" spans="3:20" ht="19.5" customHeight="1" thickTop="1" thickBot="1" x14ac:dyDescent="0.25">
      <c r="C562" s="58"/>
      <c r="D562" s="58"/>
      <c r="E562" s="58"/>
      <c r="F562" s="58"/>
      <c r="G562" s="58"/>
      <c r="H562" s="58"/>
      <c r="I562" s="59"/>
      <c r="J562" s="60"/>
      <c r="K562" s="57">
        <f t="shared" ca="1" si="47"/>
        <v>167800</v>
      </c>
      <c r="P562" s="188" t="e">
        <f t="shared" si="46"/>
        <v>#N/A</v>
      </c>
      <c r="Q562" s="191" t="e">
        <f t="shared" si="44"/>
        <v>#N/A</v>
      </c>
      <c r="R562" s="191" t="e">
        <f t="shared" si="45"/>
        <v>#N/A</v>
      </c>
      <c r="S562" s="191" t="e">
        <f t="shared" si="48"/>
        <v>#N/A</v>
      </c>
      <c r="T562" s="192" t="e">
        <f>VLOOKUP(D562,'PC Receitas'!$N$4:$O$14,2,FALSE)</f>
        <v>#N/A</v>
      </c>
    </row>
    <row r="563" spans="3:20" ht="19.5" customHeight="1" thickTop="1" thickBot="1" x14ac:dyDescent="0.25">
      <c r="C563" s="58"/>
      <c r="D563" s="58"/>
      <c r="E563" s="58"/>
      <c r="F563" s="58"/>
      <c r="G563" s="58"/>
      <c r="H563" s="58"/>
      <c r="I563" s="59"/>
      <c r="J563" s="60"/>
      <c r="K563" s="57">
        <f t="shared" ca="1" si="47"/>
        <v>167800</v>
      </c>
      <c r="P563" s="188" t="e">
        <f t="shared" si="46"/>
        <v>#N/A</v>
      </c>
      <c r="Q563" s="191" t="e">
        <f t="shared" si="44"/>
        <v>#N/A</v>
      </c>
      <c r="R563" s="191" t="e">
        <f t="shared" si="45"/>
        <v>#N/A</v>
      </c>
      <c r="S563" s="191" t="e">
        <f t="shared" si="48"/>
        <v>#N/A</v>
      </c>
      <c r="T563" s="192" t="e">
        <f>VLOOKUP(D563,'PC Receitas'!$N$4:$O$14,2,FALSE)</f>
        <v>#N/A</v>
      </c>
    </row>
    <row r="564" spans="3:20" ht="19.5" customHeight="1" thickTop="1" thickBot="1" x14ac:dyDescent="0.25">
      <c r="C564" s="58"/>
      <c r="D564" s="58"/>
      <c r="E564" s="58"/>
      <c r="F564" s="58"/>
      <c r="G564" s="58"/>
      <c r="H564" s="58"/>
      <c r="I564" s="59"/>
      <c r="J564" s="60"/>
      <c r="K564" s="57">
        <f t="shared" ca="1" si="47"/>
        <v>167800</v>
      </c>
      <c r="P564" s="188" t="e">
        <f t="shared" si="46"/>
        <v>#N/A</v>
      </c>
      <c r="Q564" s="191" t="e">
        <f t="shared" si="44"/>
        <v>#N/A</v>
      </c>
      <c r="R564" s="191" t="e">
        <f t="shared" si="45"/>
        <v>#N/A</v>
      </c>
      <c r="S564" s="191" t="e">
        <f t="shared" si="48"/>
        <v>#N/A</v>
      </c>
      <c r="T564" s="192" t="e">
        <f>VLOOKUP(D564,'PC Receitas'!$N$4:$O$14,2,FALSE)</f>
        <v>#N/A</v>
      </c>
    </row>
    <row r="565" spans="3:20" ht="19.5" customHeight="1" thickTop="1" thickBot="1" x14ac:dyDescent="0.25">
      <c r="C565" s="58"/>
      <c r="D565" s="58"/>
      <c r="E565" s="58"/>
      <c r="F565" s="58"/>
      <c r="G565" s="58"/>
      <c r="H565" s="58"/>
      <c r="I565" s="59"/>
      <c r="J565" s="60"/>
      <c r="K565" s="57">
        <f t="shared" ca="1" si="47"/>
        <v>167800</v>
      </c>
      <c r="P565" s="188" t="e">
        <f t="shared" si="46"/>
        <v>#N/A</v>
      </c>
      <c r="Q565" s="191" t="e">
        <f t="shared" si="44"/>
        <v>#N/A</v>
      </c>
      <c r="R565" s="191" t="e">
        <f t="shared" si="45"/>
        <v>#N/A</v>
      </c>
      <c r="S565" s="191" t="e">
        <f t="shared" si="48"/>
        <v>#N/A</v>
      </c>
      <c r="T565" s="192" t="e">
        <f>VLOOKUP(D565,'PC Receitas'!$N$4:$O$14,2,FALSE)</f>
        <v>#N/A</v>
      </c>
    </row>
    <row r="566" spans="3:20" ht="19.5" customHeight="1" thickTop="1" thickBot="1" x14ac:dyDescent="0.25">
      <c r="C566" s="58"/>
      <c r="D566" s="58"/>
      <c r="E566" s="58"/>
      <c r="F566" s="58"/>
      <c r="G566" s="58"/>
      <c r="H566" s="58"/>
      <c r="I566" s="59"/>
      <c r="J566" s="60"/>
      <c r="K566" s="57">
        <f t="shared" ca="1" si="47"/>
        <v>167800</v>
      </c>
      <c r="P566" s="188" t="e">
        <f t="shared" si="46"/>
        <v>#N/A</v>
      </c>
      <c r="Q566" s="191" t="e">
        <f t="shared" si="44"/>
        <v>#N/A</v>
      </c>
      <c r="R566" s="191" t="e">
        <f t="shared" si="45"/>
        <v>#N/A</v>
      </c>
      <c r="S566" s="191" t="e">
        <f t="shared" si="48"/>
        <v>#N/A</v>
      </c>
      <c r="T566" s="192" t="e">
        <f>VLOOKUP(D566,'PC Receitas'!$N$4:$O$14,2,FALSE)</f>
        <v>#N/A</v>
      </c>
    </row>
    <row r="567" spans="3:20" ht="19.5" customHeight="1" thickTop="1" thickBot="1" x14ac:dyDescent="0.25">
      <c r="C567" s="58"/>
      <c r="D567" s="58"/>
      <c r="E567" s="58"/>
      <c r="F567" s="58"/>
      <c r="G567" s="58"/>
      <c r="H567" s="58"/>
      <c r="I567" s="59"/>
      <c r="J567" s="60"/>
      <c r="K567" s="57">
        <f t="shared" ca="1" si="47"/>
        <v>167800</v>
      </c>
      <c r="P567" s="188" t="e">
        <f t="shared" si="46"/>
        <v>#N/A</v>
      </c>
      <c r="Q567" s="191" t="e">
        <f t="shared" si="44"/>
        <v>#N/A</v>
      </c>
      <c r="R567" s="191" t="e">
        <f t="shared" si="45"/>
        <v>#N/A</v>
      </c>
      <c r="S567" s="191" t="e">
        <f t="shared" si="48"/>
        <v>#N/A</v>
      </c>
      <c r="T567" s="192" t="e">
        <f>VLOOKUP(D567,'PC Receitas'!$N$4:$O$14,2,FALSE)</f>
        <v>#N/A</v>
      </c>
    </row>
    <row r="568" spans="3:20" ht="19.5" customHeight="1" thickTop="1" thickBot="1" x14ac:dyDescent="0.25">
      <c r="C568" s="58"/>
      <c r="D568" s="58"/>
      <c r="E568" s="58"/>
      <c r="F568" s="58"/>
      <c r="G568" s="58"/>
      <c r="H568" s="58"/>
      <c r="I568" s="59"/>
      <c r="J568" s="60"/>
      <c r="K568" s="57">
        <f t="shared" ca="1" si="47"/>
        <v>167800</v>
      </c>
      <c r="P568" s="188" t="e">
        <f t="shared" si="46"/>
        <v>#N/A</v>
      </c>
      <c r="Q568" s="191" t="e">
        <f t="shared" si="44"/>
        <v>#N/A</v>
      </c>
      <c r="R568" s="191" t="e">
        <f t="shared" si="45"/>
        <v>#N/A</v>
      </c>
      <c r="S568" s="191" t="e">
        <f t="shared" si="48"/>
        <v>#N/A</v>
      </c>
      <c r="T568" s="192" t="e">
        <f>VLOOKUP(D568,'PC Receitas'!$N$4:$O$14,2,FALSE)</f>
        <v>#N/A</v>
      </c>
    </row>
    <row r="569" spans="3:20" ht="19.5" customHeight="1" thickTop="1" thickBot="1" x14ac:dyDescent="0.25">
      <c r="C569" s="58"/>
      <c r="D569" s="58"/>
      <c r="E569" s="58"/>
      <c r="F569" s="58"/>
      <c r="G569" s="58"/>
      <c r="H569" s="58"/>
      <c r="I569" s="59"/>
      <c r="J569" s="60"/>
      <c r="K569" s="57">
        <f t="shared" ca="1" si="47"/>
        <v>167800</v>
      </c>
      <c r="P569" s="188" t="e">
        <f t="shared" si="46"/>
        <v>#N/A</v>
      </c>
      <c r="Q569" s="191" t="e">
        <f t="shared" si="44"/>
        <v>#N/A</v>
      </c>
      <c r="R569" s="191" t="e">
        <f t="shared" si="45"/>
        <v>#N/A</v>
      </c>
      <c r="S569" s="191" t="e">
        <f t="shared" si="48"/>
        <v>#N/A</v>
      </c>
      <c r="T569" s="192" t="e">
        <f>VLOOKUP(D569,'PC Receitas'!$N$4:$O$14,2,FALSE)</f>
        <v>#N/A</v>
      </c>
    </row>
    <row r="570" spans="3:20" ht="19.5" customHeight="1" thickTop="1" thickBot="1" x14ac:dyDescent="0.25">
      <c r="C570" s="58"/>
      <c r="D570" s="58"/>
      <c r="E570" s="58"/>
      <c r="F570" s="58"/>
      <c r="G570" s="58"/>
      <c r="H570" s="58"/>
      <c r="I570" s="59"/>
      <c r="J570" s="60"/>
      <c r="K570" s="57">
        <f t="shared" ca="1" si="47"/>
        <v>167800</v>
      </c>
      <c r="P570" s="188" t="e">
        <f t="shared" si="46"/>
        <v>#N/A</v>
      </c>
      <c r="Q570" s="191" t="e">
        <f t="shared" si="44"/>
        <v>#N/A</v>
      </c>
      <c r="R570" s="191" t="e">
        <f t="shared" si="45"/>
        <v>#N/A</v>
      </c>
      <c r="S570" s="191" t="e">
        <f t="shared" si="48"/>
        <v>#N/A</v>
      </c>
      <c r="T570" s="192" t="e">
        <f>VLOOKUP(D570,'PC Receitas'!$N$4:$O$14,2,FALSE)</f>
        <v>#N/A</v>
      </c>
    </row>
    <row r="571" spans="3:20" ht="19.5" customHeight="1" thickTop="1" thickBot="1" x14ac:dyDescent="0.25">
      <c r="C571" s="58"/>
      <c r="D571" s="58"/>
      <c r="E571" s="58"/>
      <c r="F571" s="58"/>
      <c r="G571" s="58"/>
      <c r="H571" s="58"/>
      <c r="I571" s="59"/>
      <c r="J571" s="60"/>
      <c r="K571" s="57">
        <f t="shared" ca="1" si="47"/>
        <v>167800</v>
      </c>
      <c r="P571" s="188" t="e">
        <f t="shared" si="46"/>
        <v>#N/A</v>
      </c>
      <c r="Q571" s="191" t="e">
        <f t="shared" si="44"/>
        <v>#N/A</v>
      </c>
      <c r="R571" s="191" t="e">
        <f t="shared" si="45"/>
        <v>#N/A</v>
      </c>
      <c r="S571" s="191" t="e">
        <f t="shared" si="48"/>
        <v>#N/A</v>
      </c>
      <c r="T571" s="192" t="e">
        <f>VLOOKUP(D571,'PC Receitas'!$N$4:$O$14,2,FALSE)</f>
        <v>#N/A</v>
      </c>
    </row>
    <row r="572" spans="3:20" ht="19.5" customHeight="1" thickTop="1" thickBot="1" x14ac:dyDescent="0.25">
      <c r="C572" s="58"/>
      <c r="D572" s="58"/>
      <c r="E572" s="58"/>
      <c r="F572" s="58"/>
      <c r="G572" s="58"/>
      <c r="H572" s="58"/>
      <c r="I572" s="59"/>
      <c r="J572" s="60"/>
      <c r="K572" s="57">
        <f t="shared" ca="1" si="47"/>
        <v>167800</v>
      </c>
      <c r="P572" s="188" t="e">
        <f t="shared" si="46"/>
        <v>#N/A</v>
      </c>
      <c r="Q572" s="191" t="e">
        <f t="shared" si="44"/>
        <v>#N/A</v>
      </c>
      <c r="R572" s="191" t="e">
        <f t="shared" si="45"/>
        <v>#N/A</v>
      </c>
      <c r="S572" s="191" t="e">
        <f t="shared" si="48"/>
        <v>#N/A</v>
      </c>
      <c r="T572" s="192" t="e">
        <f>VLOOKUP(D572,'PC Receitas'!$N$4:$O$14,2,FALSE)</f>
        <v>#N/A</v>
      </c>
    </row>
    <row r="573" spans="3:20" ht="19.5" customHeight="1" thickTop="1" thickBot="1" x14ac:dyDescent="0.25">
      <c r="C573" s="58"/>
      <c r="D573" s="58"/>
      <c r="E573" s="58"/>
      <c r="F573" s="58"/>
      <c r="G573" s="58"/>
      <c r="H573" s="58"/>
      <c r="I573" s="59"/>
      <c r="J573" s="60"/>
      <c r="K573" s="57">
        <f t="shared" ca="1" si="47"/>
        <v>167800</v>
      </c>
      <c r="P573" s="188" t="e">
        <f t="shared" si="46"/>
        <v>#N/A</v>
      </c>
      <c r="Q573" s="191" t="e">
        <f t="shared" si="44"/>
        <v>#N/A</v>
      </c>
      <c r="R573" s="191" t="e">
        <f t="shared" si="45"/>
        <v>#N/A</v>
      </c>
      <c r="S573" s="191" t="e">
        <f t="shared" si="48"/>
        <v>#N/A</v>
      </c>
      <c r="T573" s="192" t="e">
        <f>VLOOKUP(D573,'PC Receitas'!$N$4:$O$14,2,FALSE)</f>
        <v>#N/A</v>
      </c>
    </row>
    <row r="574" spans="3:20" ht="19.5" customHeight="1" thickTop="1" thickBot="1" x14ac:dyDescent="0.25">
      <c r="C574" s="58"/>
      <c r="D574" s="58"/>
      <c r="E574" s="58"/>
      <c r="F574" s="58"/>
      <c r="G574" s="58"/>
      <c r="H574" s="58"/>
      <c r="I574" s="59"/>
      <c r="J574" s="60"/>
      <c r="K574" s="57">
        <f t="shared" ca="1" si="47"/>
        <v>167800</v>
      </c>
      <c r="P574" s="188" t="e">
        <f t="shared" si="46"/>
        <v>#N/A</v>
      </c>
      <c r="Q574" s="191" t="e">
        <f t="shared" si="44"/>
        <v>#N/A</v>
      </c>
      <c r="R574" s="191" t="e">
        <f t="shared" si="45"/>
        <v>#N/A</v>
      </c>
      <c r="S574" s="191" t="e">
        <f t="shared" si="48"/>
        <v>#N/A</v>
      </c>
      <c r="T574" s="192" t="e">
        <f>VLOOKUP(D574,'PC Receitas'!$N$4:$O$14,2,FALSE)</f>
        <v>#N/A</v>
      </c>
    </row>
    <row r="575" spans="3:20" ht="19.5" customHeight="1" thickTop="1" thickBot="1" x14ac:dyDescent="0.25">
      <c r="C575" s="58"/>
      <c r="D575" s="58"/>
      <c r="E575" s="58"/>
      <c r="F575" s="58"/>
      <c r="G575" s="58"/>
      <c r="H575" s="58"/>
      <c r="I575" s="59"/>
      <c r="J575" s="60"/>
      <c r="K575" s="57">
        <f t="shared" ca="1" si="47"/>
        <v>167800</v>
      </c>
      <c r="P575" s="188" t="e">
        <f t="shared" si="46"/>
        <v>#N/A</v>
      </c>
      <c r="Q575" s="191" t="e">
        <f t="shared" si="44"/>
        <v>#N/A</v>
      </c>
      <c r="R575" s="191" t="e">
        <f t="shared" si="45"/>
        <v>#N/A</v>
      </c>
      <c r="S575" s="191" t="e">
        <f t="shared" si="48"/>
        <v>#N/A</v>
      </c>
      <c r="T575" s="192" t="e">
        <f>VLOOKUP(D575,'PC Receitas'!$N$4:$O$14,2,FALSE)</f>
        <v>#N/A</v>
      </c>
    </row>
    <row r="576" spans="3:20" ht="19.5" customHeight="1" thickTop="1" thickBot="1" x14ac:dyDescent="0.25">
      <c r="C576" s="58"/>
      <c r="D576" s="58"/>
      <c r="E576" s="58"/>
      <c r="F576" s="58"/>
      <c r="G576" s="58"/>
      <c r="H576" s="58"/>
      <c r="I576" s="59"/>
      <c r="J576" s="60"/>
      <c r="K576" s="57">
        <f t="shared" ca="1" si="47"/>
        <v>167800</v>
      </c>
      <c r="P576" s="188" t="e">
        <f t="shared" si="46"/>
        <v>#N/A</v>
      </c>
      <c r="Q576" s="191" t="e">
        <f t="shared" si="44"/>
        <v>#N/A</v>
      </c>
      <c r="R576" s="191" t="e">
        <f t="shared" si="45"/>
        <v>#N/A</v>
      </c>
      <c r="S576" s="191" t="e">
        <f t="shared" si="48"/>
        <v>#N/A</v>
      </c>
      <c r="T576" s="192" t="e">
        <f>VLOOKUP(D576,'PC Receitas'!$N$4:$O$14,2,FALSE)</f>
        <v>#N/A</v>
      </c>
    </row>
    <row r="577" spans="3:20" ht="19.5" customHeight="1" thickTop="1" thickBot="1" x14ac:dyDescent="0.25">
      <c r="C577" s="58"/>
      <c r="D577" s="58"/>
      <c r="E577" s="58"/>
      <c r="F577" s="58"/>
      <c r="G577" s="58"/>
      <c r="H577" s="58"/>
      <c r="I577" s="59"/>
      <c r="J577" s="60"/>
      <c r="K577" s="57">
        <f t="shared" ca="1" si="47"/>
        <v>167800</v>
      </c>
      <c r="P577" s="188" t="e">
        <f t="shared" si="46"/>
        <v>#N/A</v>
      </c>
      <c r="Q577" s="191" t="e">
        <f t="shared" si="44"/>
        <v>#N/A</v>
      </c>
      <c r="R577" s="191" t="e">
        <f t="shared" si="45"/>
        <v>#N/A</v>
      </c>
      <c r="S577" s="191" t="e">
        <f t="shared" si="48"/>
        <v>#N/A</v>
      </c>
      <c r="T577" s="192" t="e">
        <f>VLOOKUP(D577,'PC Receitas'!$N$4:$O$14,2,FALSE)</f>
        <v>#N/A</v>
      </c>
    </row>
    <row r="578" spans="3:20" ht="19.5" customHeight="1" thickTop="1" thickBot="1" x14ac:dyDescent="0.25">
      <c r="C578" s="58"/>
      <c r="D578" s="58"/>
      <c r="E578" s="58"/>
      <c r="F578" s="58"/>
      <c r="G578" s="58"/>
      <c r="H578" s="58"/>
      <c r="I578" s="59"/>
      <c r="J578" s="60"/>
      <c r="K578" s="57">
        <f t="shared" ca="1" si="47"/>
        <v>167800</v>
      </c>
      <c r="P578" s="188" t="e">
        <f t="shared" si="46"/>
        <v>#N/A</v>
      </c>
      <c r="Q578" s="191" t="e">
        <f t="shared" si="44"/>
        <v>#N/A</v>
      </c>
      <c r="R578" s="191" t="e">
        <f t="shared" si="45"/>
        <v>#N/A</v>
      </c>
      <c r="S578" s="191" t="e">
        <f t="shared" si="48"/>
        <v>#N/A</v>
      </c>
      <c r="T578" s="192" t="e">
        <f>VLOOKUP(D578,'PC Receitas'!$N$4:$O$14,2,FALSE)</f>
        <v>#N/A</v>
      </c>
    </row>
    <row r="579" spans="3:20" ht="19.5" customHeight="1" thickTop="1" thickBot="1" x14ac:dyDescent="0.25">
      <c r="C579" s="58"/>
      <c r="D579" s="58"/>
      <c r="E579" s="58"/>
      <c r="F579" s="58"/>
      <c r="G579" s="58"/>
      <c r="H579" s="58"/>
      <c r="I579" s="59"/>
      <c r="J579" s="60"/>
      <c r="K579" s="57">
        <f t="shared" ca="1" si="47"/>
        <v>167800</v>
      </c>
      <c r="P579" s="188" t="e">
        <f t="shared" si="46"/>
        <v>#N/A</v>
      </c>
      <c r="Q579" s="191" t="e">
        <f t="shared" si="44"/>
        <v>#N/A</v>
      </c>
      <c r="R579" s="191" t="e">
        <f t="shared" si="45"/>
        <v>#N/A</v>
      </c>
      <c r="S579" s="191" t="e">
        <f t="shared" si="48"/>
        <v>#N/A</v>
      </c>
      <c r="T579" s="192" t="e">
        <f>VLOOKUP(D579,'PC Receitas'!$N$4:$O$14,2,FALSE)</f>
        <v>#N/A</v>
      </c>
    </row>
    <row r="580" spans="3:20" ht="19.5" customHeight="1" thickTop="1" thickBot="1" x14ac:dyDescent="0.25">
      <c r="C580" s="58"/>
      <c r="D580" s="58"/>
      <c r="E580" s="58"/>
      <c r="F580" s="58"/>
      <c r="G580" s="58"/>
      <c r="H580" s="58"/>
      <c r="I580" s="59"/>
      <c r="J580" s="60"/>
      <c r="K580" s="57">
        <f t="shared" ca="1" si="47"/>
        <v>167800</v>
      </c>
      <c r="P580" s="188" t="e">
        <f t="shared" si="46"/>
        <v>#N/A</v>
      </c>
      <c r="Q580" s="191" t="e">
        <f t="shared" si="44"/>
        <v>#N/A</v>
      </c>
      <c r="R580" s="191" t="e">
        <f t="shared" si="45"/>
        <v>#N/A</v>
      </c>
      <c r="S580" s="191" t="e">
        <f t="shared" si="48"/>
        <v>#N/A</v>
      </c>
      <c r="T580" s="192" t="e">
        <f>VLOOKUP(D580,'PC Receitas'!$N$4:$O$14,2,FALSE)</f>
        <v>#N/A</v>
      </c>
    </row>
    <row r="581" spans="3:20" ht="19.5" customHeight="1" thickTop="1" thickBot="1" x14ac:dyDescent="0.25">
      <c r="C581" s="58"/>
      <c r="D581" s="58"/>
      <c r="E581" s="58"/>
      <c r="F581" s="58"/>
      <c r="G581" s="58"/>
      <c r="H581" s="58"/>
      <c r="I581" s="59"/>
      <c r="J581" s="60"/>
      <c r="K581" s="57">
        <f t="shared" ca="1" si="47"/>
        <v>167800</v>
      </c>
      <c r="P581" s="188" t="e">
        <f t="shared" si="46"/>
        <v>#N/A</v>
      </c>
      <c r="Q581" s="191" t="e">
        <f t="shared" si="44"/>
        <v>#N/A</v>
      </c>
      <c r="R581" s="191" t="e">
        <f t="shared" si="45"/>
        <v>#N/A</v>
      </c>
      <c r="S581" s="191" t="e">
        <f t="shared" si="48"/>
        <v>#N/A</v>
      </c>
      <c r="T581" s="192" t="e">
        <f>VLOOKUP(D581,'PC Receitas'!$N$4:$O$14,2,FALSE)</f>
        <v>#N/A</v>
      </c>
    </row>
    <row r="582" spans="3:20" ht="19.5" customHeight="1" thickTop="1" thickBot="1" x14ac:dyDescent="0.25">
      <c r="C582" s="58"/>
      <c r="D582" s="58"/>
      <c r="E582" s="58"/>
      <c r="F582" s="58"/>
      <c r="G582" s="58"/>
      <c r="H582" s="58"/>
      <c r="I582" s="59"/>
      <c r="J582" s="60"/>
      <c r="K582" s="57">
        <f t="shared" ca="1" si="47"/>
        <v>167800</v>
      </c>
      <c r="P582" s="188" t="e">
        <f t="shared" si="46"/>
        <v>#N/A</v>
      </c>
      <c r="Q582" s="191" t="e">
        <f t="shared" ref="Q582:Q619" si="49">IF(T582="Despesas_de_Moradia","Despesa",IF(T582="Despesas_com_Alimentacao","Despesa",IF(T582="Despesas_com_Saude","Despesa","")))</f>
        <v>#N/A</v>
      </c>
      <c r="R582" s="191" t="e">
        <f t="shared" ref="R582:R619" si="50">IF(T582="Renda_Familiar","Receita",IF(T582="Receitas_com_Aplicacoes_Financeiras","Receita",IF(T582="Outras_Receitas","Receita","")))</f>
        <v>#N/A</v>
      </c>
      <c r="S582" s="191" t="e">
        <f t="shared" si="48"/>
        <v>#N/A</v>
      </c>
      <c r="T582" s="192" t="e">
        <f>VLOOKUP(D582,'PC Receitas'!$N$4:$O$14,2,FALSE)</f>
        <v>#N/A</v>
      </c>
    </row>
    <row r="583" spans="3:20" ht="19.5" customHeight="1" thickTop="1" thickBot="1" x14ac:dyDescent="0.25">
      <c r="C583" s="58"/>
      <c r="D583" s="58"/>
      <c r="E583" s="58"/>
      <c r="F583" s="58"/>
      <c r="G583" s="58"/>
      <c r="H583" s="58"/>
      <c r="I583" s="59"/>
      <c r="J583" s="60"/>
      <c r="K583" s="57">
        <f t="shared" ca="1" si="47"/>
        <v>167800</v>
      </c>
      <c r="P583" s="188" t="e">
        <f t="shared" si="46"/>
        <v>#N/A</v>
      </c>
      <c r="Q583" s="191" t="e">
        <f t="shared" si="49"/>
        <v>#N/A</v>
      </c>
      <c r="R583" s="191" t="e">
        <f t="shared" si="50"/>
        <v>#N/A</v>
      </c>
      <c r="S583" s="191" t="e">
        <f t="shared" si="48"/>
        <v>#N/A</v>
      </c>
      <c r="T583" s="192" t="e">
        <f>VLOOKUP(D583,'PC Receitas'!$N$4:$O$14,2,FALSE)</f>
        <v>#N/A</v>
      </c>
    </row>
    <row r="584" spans="3:20" ht="19.5" customHeight="1" thickTop="1" thickBot="1" x14ac:dyDescent="0.25">
      <c r="C584" s="58"/>
      <c r="D584" s="58"/>
      <c r="E584" s="58"/>
      <c r="F584" s="58"/>
      <c r="G584" s="58"/>
      <c r="H584" s="58"/>
      <c r="I584" s="59"/>
      <c r="J584" s="60"/>
      <c r="K584" s="57">
        <f t="shared" ca="1" si="47"/>
        <v>167800</v>
      </c>
      <c r="P584" s="188" t="e">
        <f t="shared" si="46"/>
        <v>#N/A</v>
      </c>
      <c r="Q584" s="191" t="e">
        <f t="shared" si="49"/>
        <v>#N/A</v>
      </c>
      <c r="R584" s="191" t="e">
        <f t="shared" si="50"/>
        <v>#N/A</v>
      </c>
      <c r="S584" s="191" t="e">
        <f t="shared" si="48"/>
        <v>#N/A</v>
      </c>
      <c r="T584" s="192" t="e">
        <f>VLOOKUP(D584,'PC Receitas'!$N$4:$O$14,2,FALSE)</f>
        <v>#N/A</v>
      </c>
    </row>
    <row r="585" spans="3:20" ht="19.5" customHeight="1" thickTop="1" thickBot="1" x14ac:dyDescent="0.25">
      <c r="C585" s="58"/>
      <c r="D585" s="58"/>
      <c r="E585" s="58"/>
      <c r="F585" s="58"/>
      <c r="G585" s="58"/>
      <c r="H585" s="58"/>
      <c r="I585" s="59"/>
      <c r="J585" s="60"/>
      <c r="K585" s="57">
        <f t="shared" ca="1" si="47"/>
        <v>167800</v>
      </c>
      <c r="P585" s="188" t="e">
        <f t="shared" si="46"/>
        <v>#N/A</v>
      </c>
      <c r="Q585" s="191" t="e">
        <f t="shared" si="49"/>
        <v>#N/A</v>
      </c>
      <c r="R585" s="191" t="e">
        <f t="shared" si="50"/>
        <v>#N/A</v>
      </c>
      <c r="S585" s="191" t="e">
        <f t="shared" si="48"/>
        <v>#N/A</v>
      </c>
      <c r="T585" s="192" t="e">
        <f>VLOOKUP(D585,'PC Receitas'!$N$4:$O$14,2,FALSE)</f>
        <v>#N/A</v>
      </c>
    </row>
    <row r="586" spans="3:20" ht="19.5" customHeight="1" thickTop="1" thickBot="1" x14ac:dyDescent="0.25">
      <c r="C586" s="58"/>
      <c r="D586" s="58"/>
      <c r="E586" s="58"/>
      <c r="F586" s="58"/>
      <c r="G586" s="58"/>
      <c r="H586" s="58"/>
      <c r="I586" s="59"/>
      <c r="J586" s="60"/>
      <c r="K586" s="57">
        <f t="shared" ca="1" si="47"/>
        <v>167800</v>
      </c>
      <c r="P586" s="188" t="e">
        <f t="shared" si="46"/>
        <v>#N/A</v>
      </c>
      <c r="Q586" s="191" t="e">
        <f t="shared" si="49"/>
        <v>#N/A</v>
      </c>
      <c r="R586" s="191" t="e">
        <f t="shared" si="50"/>
        <v>#N/A</v>
      </c>
      <c r="S586" s="191" t="e">
        <f t="shared" si="48"/>
        <v>#N/A</v>
      </c>
      <c r="T586" s="192" t="e">
        <f>VLOOKUP(D586,'PC Receitas'!$N$4:$O$14,2,FALSE)</f>
        <v>#N/A</v>
      </c>
    </row>
    <row r="587" spans="3:20" ht="19.5" customHeight="1" thickTop="1" thickBot="1" x14ac:dyDescent="0.25">
      <c r="C587" s="58"/>
      <c r="D587" s="58"/>
      <c r="E587" s="58"/>
      <c r="F587" s="58"/>
      <c r="G587" s="58"/>
      <c r="H587" s="58"/>
      <c r="I587" s="59"/>
      <c r="J587" s="60"/>
      <c r="K587" s="57">
        <f t="shared" ca="1" si="47"/>
        <v>167800</v>
      </c>
      <c r="P587" s="188" t="e">
        <f t="shared" si="46"/>
        <v>#N/A</v>
      </c>
      <c r="Q587" s="191" t="e">
        <f t="shared" si="49"/>
        <v>#N/A</v>
      </c>
      <c r="R587" s="191" t="e">
        <f t="shared" si="50"/>
        <v>#N/A</v>
      </c>
      <c r="S587" s="191" t="e">
        <f t="shared" si="48"/>
        <v>#N/A</v>
      </c>
      <c r="T587" s="192" t="e">
        <f>VLOOKUP(D587,'PC Receitas'!$N$4:$O$14,2,FALSE)</f>
        <v>#N/A</v>
      </c>
    </row>
    <row r="588" spans="3:20" ht="19.5" customHeight="1" thickTop="1" thickBot="1" x14ac:dyDescent="0.25">
      <c r="C588" s="58"/>
      <c r="D588" s="58"/>
      <c r="E588" s="58"/>
      <c r="F588" s="58"/>
      <c r="G588" s="58"/>
      <c r="H588" s="58"/>
      <c r="I588" s="59"/>
      <c r="J588" s="60"/>
      <c r="K588" s="57">
        <f t="shared" ca="1" si="47"/>
        <v>167800</v>
      </c>
      <c r="P588" s="188" t="e">
        <f t="shared" si="46"/>
        <v>#N/A</v>
      </c>
      <c r="Q588" s="191" t="e">
        <f t="shared" si="49"/>
        <v>#N/A</v>
      </c>
      <c r="R588" s="191" t="e">
        <f t="shared" si="50"/>
        <v>#N/A</v>
      </c>
      <c r="S588" s="191" t="e">
        <f t="shared" si="48"/>
        <v>#N/A</v>
      </c>
      <c r="T588" s="192" t="e">
        <f>VLOOKUP(D588,'PC Receitas'!$N$4:$O$14,2,FALSE)</f>
        <v>#N/A</v>
      </c>
    </row>
    <row r="589" spans="3:20" ht="19.5" customHeight="1" thickTop="1" thickBot="1" x14ac:dyDescent="0.25">
      <c r="C589" s="58"/>
      <c r="D589" s="58"/>
      <c r="E589" s="58"/>
      <c r="F589" s="58"/>
      <c r="G589" s="58"/>
      <c r="H589" s="58"/>
      <c r="I589" s="59"/>
      <c r="J589" s="60"/>
      <c r="K589" s="57">
        <f t="shared" ca="1" si="47"/>
        <v>167800</v>
      </c>
      <c r="P589" s="188" t="e">
        <f t="shared" si="46"/>
        <v>#N/A</v>
      </c>
      <c r="Q589" s="191" t="e">
        <f t="shared" si="49"/>
        <v>#N/A</v>
      </c>
      <c r="R589" s="191" t="e">
        <f t="shared" si="50"/>
        <v>#N/A</v>
      </c>
      <c r="S589" s="191" t="e">
        <f t="shared" si="48"/>
        <v>#N/A</v>
      </c>
      <c r="T589" s="192" t="e">
        <f>VLOOKUP(D589,'PC Receitas'!$N$4:$O$14,2,FALSE)</f>
        <v>#N/A</v>
      </c>
    </row>
    <row r="590" spans="3:20" ht="19.5" customHeight="1" thickTop="1" thickBot="1" x14ac:dyDescent="0.25">
      <c r="C590" s="58"/>
      <c r="D590" s="58"/>
      <c r="E590" s="58"/>
      <c r="F590" s="58"/>
      <c r="G590" s="58"/>
      <c r="H590" s="58"/>
      <c r="I590" s="59"/>
      <c r="J590" s="60"/>
      <c r="K590" s="57">
        <f t="shared" ca="1" si="47"/>
        <v>167800</v>
      </c>
      <c r="P590" s="188" t="e">
        <f t="shared" si="46"/>
        <v>#N/A</v>
      </c>
      <c r="Q590" s="191" t="e">
        <f t="shared" si="49"/>
        <v>#N/A</v>
      </c>
      <c r="R590" s="191" t="e">
        <f t="shared" si="50"/>
        <v>#N/A</v>
      </c>
      <c r="S590" s="191" t="e">
        <f t="shared" si="48"/>
        <v>#N/A</v>
      </c>
      <c r="T590" s="192" t="e">
        <f>VLOOKUP(D590,'PC Receitas'!$N$4:$O$14,2,FALSE)</f>
        <v>#N/A</v>
      </c>
    </row>
    <row r="591" spans="3:20" ht="19.5" customHeight="1" thickTop="1" thickBot="1" x14ac:dyDescent="0.25">
      <c r="C591" s="58"/>
      <c r="D591" s="58"/>
      <c r="E591" s="58"/>
      <c r="F591" s="58"/>
      <c r="G591" s="58"/>
      <c r="H591" s="58"/>
      <c r="I591" s="59"/>
      <c r="J591" s="60"/>
      <c r="K591" s="57">
        <f t="shared" ca="1" si="47"/>
        <v>167800</v>
      </c>
      <c r="P591" s="188" t="e">
        <f t="shared" si="46"/>
        <v>#N/A</v>
      </c>
      <c r="Q591" s="191" t="e">
        <f t="shared" si="49"/>
        <v>#N/A</v>
      </c>
      <c r="R591" s="191" t="e">
        <f t="shared" si="50"/>
        <v>#N/A</v>
      </c>
      <c r="S591" s="191" t="e">
        <f t="shared" si="48"/>
        <v>#N/A</v>
      </c>
      <c r="T591" s="192" t="e">
        <f>VLOOKUP(D591,'PC Receitas'!$N$4:$O$14,2,FALSE)</f>
        <v>#N/A</v>
      </c>
    </row>
    <row r="592" spans="3:20" ht="19.5" customHeight="1" thickTop="1" thickBot="1" x14ac:dyDescent="0.25">
      <c r="C592" s="58"/>
      <c r="D592" s="58"/>
      <c r="E592" s="58"/>
      <c r="F592" s="58"/>
      <c r="G592" s="58"/>
      <c r="H592" s="58"/>
      <c r="I592" s="59"/>
      <c r="J592" s="60"/>
      <c r="K592" s="57">
        <f t="shared" ca="1" si="47"/>
        <v>167800</v>
      </c>
      <c r="P592" s="188" t="e">
        <f t="shared" ref="P592:P619" si="51">IF(T592="Despesas_com_Transportes","Despesa",IF(T592="Despesas_com_Lazer_e_Informacao","Despesa",IF(T592="Outras_Despesas","Despesa",IF(T592="Imposto_de_Renda","Despesa",IF(T592="Investimentos_Bens","Despesa","")))))</f>
        <v>#N/A</v>
      </c>
      <c r="Q592" s="191" t="e">
        <f t="shared" si="49"/>
        <v>#N/A</v>
      </c>
      <c r="R592" s="191" t="e">
        <f t="shared" si="50"/>
        <v>#N/A</v>
      </c>
      <c r="S592" s="191" t="e">
        <f t="shared" si="48"/>
        <v>#N/A</v>
      </c>
      <c r="T592" s="192" t="e">
        <f>VLOOKUP(D592,'PC Receitas'!$N$4:$O$14,2,FALSE)</f>
        <v>#N/A</v>
      </c>
    </row>
    <row r="593" spans="3:20" ht="19.5" customHeight="1" thickTop="1" thickBot="1" x14ac:dyDescent="0.25">
      <c r="C593" s="58"/>
      <c r="D593" s="58"/>
      <c r="E593" s="58"/>
      <c r="F593" s="58"/>
      <c r="G593" s="58"/>
      <c r="H593" s="58"/>
      <c r="I593" s="59"/>
      <c r="J593" s="60"/>
      <c r="K593" s="57">
        <f t="shared" ca="1" si="47"/>
        <v>167800</v>
      </c>
      <c r="P593" s="188" t="e">
        <f t="shared" si="51"/>
        <v>#N/A</v>
      </c>
      <c r="Q593" s="191" t="e">
        <f t="shared" si="49"/>
        <v>#N/A</v>
      </c>
      <c r="R593" s="191" t="e">
        <f t="shared" si="50"/>
        <v>#N/A</v>
      </c>
      <c r="S593" s="191" t="e">
        <f t="shared" si="48"/>
        <v>#N/A</v>
      </c>
      <c r="T593" s="192" t="e">
        <f>VLOOKUP(D593,'PC Receitas'!$N$4:$O$14,2,FALSE)</f>
        <v>#N/A</v>
      </c>
    </row>
    <row r="594" spans="3:20" ht="19.5" customHeight="1" thickTop="1" thickBot="1" x14ac:dyDescent="0.25">
      <c r="C594" s="58"/>
      <c r="D594" s="58"/>
      <c r="E594" s="58"/>
      <c r="F594" s="58"/>
      <c r="G594" s="58"/>
      <c r="H594" s="58"/>
      <c r="I594" s="59"/>
      <c r="J594" s="60"/>
      <c r="K594" s="57">
        <f t="shared" ca="1" si="47"/>
        <v>167800</v>
      </c>
      <c r="P594" s="188" t="e">
        <f t="shared" si="51"/>
        <v>#N/A</v>
      </c>
      <c r="Q594" s="191" t="e">
        <f t="shared" si="49"/>
        <v>#N/A</v>
      </c>
      <c r="R594" s="191" t="e">
        <f t="shared" si="50"/>
        <v>#N/A</v>
      </c>
      <c r="S594" s="191" t="e">
        <f t="shared" si="48"/>
        <v>#N/A</v>
      </c>
      <c r="T594" s="192" t="e">
        <f>VLOOKUP(D594,'PC Receitas'!$N$4:$O$14,2,FALSE)</f>
        <v>#N/A</v>
      </c>
    </row>
    <row r="595" spans="3:20" ht="19.5" customHeight="1" thickTop="1" thickBot="1" x14ac:dyDescent="0.25">
      <c r="C595" s="58"/>
      <c r="D595" s="58"/>
      <c r="E595" s="58"/>
      <c r="F595" s="58"/>
      <c r="G595" s="58"/>
      <c r="H595" s="58"/>
      <c r="I595" s="59"/>
      <c r="J595" s="60"/>
      <c r="K595" s="57">
        <f t="shared" ref="K595:K605" ca="1" si="52">K594+IF(AND(J595="Pago",OR(D595=$V$5,D595=$V$6,D595=$V$7)),I595,IF(AND(J595="Pago",OR(D595=$V$8,D595=$V$9,D595=$V$10,D595=$V$11,D595=$V$12,D595=$V$13,D595=$V$14,D595=$V$15)),-I595,IF(G595="À Vista",IF(J595="Pago",-I595,0),0)))</f>
        <v>167800</v>
      </c>
      <c r="P595" s="188" t="e">
        <f t="shared" si="51"/>
        <v>#N/A</v>
      </c>
      <c r="Q595" s="191" t="e">
        <f t="shared" si="49"/>
        <v>#N/A</v>
      </c>
      <c r="R595" s="191" t="e">
        <f t="shared" si="50"/>
        <v>#N/A</v>
      </c>
      <c r="S595" s="191" t="e">
        <f t="shared" si="48"/>
        <v>#N/A</v>
      </c>
      <c r="T595" s="192" t="e">
        <f>VLOOKUP(D595,'PC Receitas'!$N$4:$O$14,2,FALSE)</f>
        <v>#N/A</v>
      </c>
    </row>
    <row r="596" spans="3:20" ht="19.5" customHeight="1" thickTop="1" thickBot="1" x14ac:dyDescent="0.25">
      <c r="C596" s="58"/>
      <c r="D596" s="58"/>
      <c r="E596" s="58"/>
      <c r="F596" s="58"/>
      <c r="G596" s="58"/>
      <c r="H596" s="58"/>
      <c r="I596" s="59"/>
      <c r="J596" s="60"/>
      <c r="K596" s="57">
        <f t="shared" ca="1" si="52"/>
        <v>167800</v>
      </c>
      <c r="P596" s="188" t="e">
        <f t="shared" si="51"/>
        <v>#N/A</v>
      </c>
      <c r="Q596" s="191" t="e">
        <f t="shared" si="49"/>
        <v>#N/A</v>
      </c>
      <c r="R596" s="191" t="e">
        <f t="shared" si="50"/>
        <v>#N/A</v>
      </c>
      <c r="S596" s="191" t="e">
        <f t="shared" ref="S596:S619" si="53">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ca="1" si="52"/>
        <v>167800</v>
      </c>
      <c r="P597" s="188" t="e">
        <f t="shared" si="51"/>
        <v>#N/A</v>
      </c>
      <c r="Q597" s="191" t="e">
        <f t="shared" si="49"/>
        <v>#N/A</v>
      </c>
      <c r="R597" s="191" t="e">
        <f t="shared" si="50"/>
        <v>#N/A</v>
      </c>
      <c r="S597" s="191" t="e">
        <f t="shared" si="53"/>
        <v>#N/A</v>
      </c>
      <c r="T597" s="192" t="e">
        <f>VLOOKUP(D597,'PC Receitas'!$N$4:$O$14,2,FALSE)</f>
        <v>#N/A</v>
      </c>
    </row>
    <row r="598" spans="3:20" ht="19.5" customHeight="1" thickTop="1" thickBot="1" x14ac:dyDescent="0.25">
      <c r="C598" s="58"/>
      <c r="D598" s="58"/>
      <c r="E598" s="58"/>
      <c r="F598" s="58"/>
      <c r="G598" s="58"/>
      <c r="H598" s="58"/>
      <c r="I598" s="59"/>
      <c r="J598" s="60"/>
      <c r="K598" s="57">
        <f t="shared" ca="1" si="52"/>
        <v>167800</v>
      </c>
      <c r="P598" s="188" t="e">
        <f t="shared" si="51"/>
        <v>#N/A</v>
      </c>
      <c r="Q598" s="191" t="e">
        <f t="shared" si="49"/>
        <v>#N/A</v>
      </c>
      <c r="R598" s="191" t="e">
        <f t="shared" si="50"/>
        <v>#N/A</v>
      </c>
      <c r="S598" s="191" t="e">
        <f t="shared" si="53"/>
        <v>#N/A</v>
      </c>
      <c r="T598" s="192" t="e">
        <f>VLOOKUP(D598,'PC Receitas'!$N$4:$O$14,2,FALSE)</f>
        <v>#N/A</v>
      </c>
    </row>
    <row r="599" spans="3:20" ht="19.5" customHeight="1" thickTop="1" thickBot="1" x14ac:dyDescent="0.25">
      <c r="C599" s="58"/>
      <c r="D599" s="58"/>
      <c r="E599" s="58"/>
      <c r="F599" s="58"/>
      <c r="G599" s="58"/>
      <c r="H599" s="58"/>
      <c r="I599" s="59"/>
      <c r="J599" s="60"/>
      <c r="K599" s="57">
        <f t="shared" ca="1" si="52"/>
        <v>167800</v>
      </c>
      <c r="P599" s="188" t="e">
        <f t="shared" si="51"/>
        <v>#N/A</v>
      </c>
      <c r="Q599" s="191" t="e">
        <f t="shared" si="49"/>
        <v>#N/A</v>
      </c>
      <c r="R599" s="191" t="e">
        <f t="shared" si="50"/>
        <v>#N/A</v>
      </c>
      <c r="S599" s="191" t="e">
        <f t="shared" si="53"/>
        <v>#N/A</v>
      </c>
      <c r="T599" s="192" t="e">
        <f>VLOOKUP(D599,'PC Receitas'!$N$4:$O$14,2,FALSE)</f>
        <v>#N/A</v>
      </c>
    </row>
    <row r="600" spans="3:20" ht="19.5" customHeight="1" thickTop="1" thickBot="1" x14ac:dyDescent="0.25">
      <c r="C600" s="58"/>
      <c r="D600" s="58"/>
      <c r="E600" s="58"/>
      <c r="F600" s="58"/>
      <c r="G600" s="58"/>
      <c r="H600" s="58"/>
      <c r="I600" s="59"/>
      <c r="J600" s="60"/>
      <c r="K600" s="57">
        <f t="shared" ca="1" si="52"/>
        <v>167800</v>
      </c>
      <c r="P600" s="188" t="e">
        <f t="shared" si="51"/>
        <v>#N/A</v>
      </c>
      <c r="Q600" s="191" t="e">
        <f t="shared" si="49"/>
        <v>#N/A</v>
      </c>
      <c r="R600" s="191" t="e">
        <f t="shared" si="50"/>
        <v>#N/A</v>
      </c>
      <c r="S600" s="191" t="e">
        <f t="shared" si="53"/>
        <v>#N/A</v>
      </c>
      <c r="T600" s="192" t="e">
        <f>VLOOKUP(D600,'PC Receitas'!$N$4:$O$14,2,FALSE)</f>
        <v>#N/A</v>
      </c>
    </row>
    <row r="601" spans="3:20" ht="19.5" customHeight="1" thickTop="1" thickBot="1" x14ac:dyDescent="0.25">
      <c r="C601" s="58"/>
      <c r="D601" s="58"/>
      <c r="E601" s="58"/>
      <c r="F601" s="58"/>
      <c r="G601" s="58"/>
      <c r="H601" s="58"/>
      <c r="I601" s="59"/>
      <c r="J601" s="60"/>
      <c r="K601" s="57">
        <f t="shared" ca="1" si="52"/>
        <v>167800</v>
      </c>
      <c r="P601" s="188" t="e">
        <f t="shared" si="51"/>
        <v>#N/A</v>
      </c>
      <c r="Q601" s="191" t="e">
        <f t="shared" si="49"/>
        <v>#N/A</v>
      </c>
      <c r="R601" s="191" t="e">
        <f t="shared" si="50"/>
        <v>#N/A</v>
      </c>
      <c r="S601" s="191" t="e">
        <f t="shared" si="53"/>
        <v>#N/A</v>
      </c>
      <c r="T601" s="192" t="e">
        <f>VLOOKUP(D601,'PC Receitas'!$N$4:$O$14,2,FALSE)</f>
        <v>#N/A</v>
      </c>
    </row>
    <row r="602" spans="3:20" ht="19.5" customHeight="1" thickTop="1" thickBot="1" x14ac:dyDescent="0.25">
      <c r="C602" s="58"/>
      <c r="D602" s="58"/>
      <c r="E602" s="58"/>
      <c r="F602" s="58"/>
      <c r="G602" s="58"/>
      <c r="H602" s="58"/>
      <c r="I602" s="59"/>
      <c r="J602" s="60"/>
      <c r="K602" s="57">
        <f t="shared" ca="1" si="52"/>
        <v>167800</v>
      </c>
      <c r="P602" s="188" t="e">
        <f t="shared" si="51"/>
        <v>#N/A</v>
      </c>
      <c r="Q602" s="191" t="e">
        <f t="shared" si="49"/>
        <v>#N/A</v>
      </c>
      <c r="R602" s="191" t="e">
        <f t="shared" si="50"/>
        <v>#N/A</v>
      </c>
      <c r="S602" s="191" t="e">
        <f t="shared" si="53"/>
        <v>#N/A</v>
      </c>
      <c r="T602" s="192" t="e">
        <f>VLOOKUP(D602,'PC Receitas'!$N$4:$O$14,2,FALSE)</f>
        <v>#N/A</v>
      </c>
    </row>
    <row r="603" spans="3:20" ht="19.5" customHeight="1" thickTop="1" thickBot="1" x14ac:dyDescent="0.25">
      <c r="C603" s="58"/>
      <c r="D603" s="58"/>
      <c r="E603" s="58"/>
      <c r="F603" s="58"/>
      <c r="G603" s="58"/>
      <c r="H603" s="58"/>
      <c r="I603" s="59"/>
      <c r="J603" s="60"/>
      <c r="K603" s="57">
        <f t="shared" ca="1" si="52"/>
        <v>167800</v>
      </c>
      <c r="P603" s="188" t="e">
        <f t="shared" si="51"/>
        <v>#N/A</v>
      </c>
      <c r="Q603" s="191" t="e">
        <f t="shared" si="49"/>
        <v>#N/A</v>
      </c>
      <c r="R603" s="191" t="e">
        <f t="shared" si="50"/>
        <v>#N/A</v>
      </c>
      <c r="S603" s="191" t="e">
        <f t="shared" si="53"/>
        <v>#N/A</v>
      </c>
      <c r="T603" s="192" t="e">
        <f>VLOOKUP(D603,'PC Receitas'!$N$4:$O$14,2,FALSE)</f>
        <v>#N/A</v>
      </c>
    </row>
    <row r="604" spans="3:20" ht="19.5" customHeight="1" thickTop="1" thickBot="1" x14ac:dyDescent="0.25">
      <c r="C604" s="58"/>
      <c r="D604" s="58"/>
      <c r="E604" s="58"/>
      <c r="F604" s="58"/>
      <c r="G604" s="58"/>
      <c r="H604" s="58"/>
      <c r="I604" s="59"/>
      <c r="J604" s="60"/>
      <c r="K604" s="57">
        <f t="shared" ca="1" si="52"/>
        <v>167800</v>
      </c>
      <c r="P604" s="188" t="e">
        <f t="shared" si="51"/>
        <v>#N/A</v>
      </c>
      <c r="Q604" s="191" t="e">
        <f t="shared" si="49"/>
        <v>#N/A</v>
      </c>
      <c r="R604" s="191" t="e">
        <f t="shared" si="50"/>
        <v>#N/A</v>
      </c>
      <c r="S604" s="191" t="e">
        <f t="shared" si="53"/>
        <v>#N/A</v>
      </c>
      <c r="T604" s="192" t="e">
        <f>VLOOKUP(D604,'PC Receitas'!$N$4:$O$14,2,FALSE)</f>
        <v>#N/A</v>
      </c>
    </row>
    <row r="605" spans="3:20" ht="19.5" customHeight="1" thickTop="1" thickBot="1" x14ac:dyDescent="0.25">
      <c r="C605" s="58"/>
      <c r="D605" s="58"/>
      <c r="E605" s="58"/>
      <c r="F605" s="58"/>
      <c r="G605" s="58"/>
      <c r="H605" s="58"/>
      <c r="I605" s="59"/>
      <c r="J605" s="60"/>
      <c r="K605" s="57">
        <f t="shared" ca="1" si="52"/>
        <v>167800</v>
      </c>
      <c r="P605" s="188" t="e">
        <f t="shared" si="51"/>
        <v>#N/A</v>
      </c>
      <c r="Q605" s="191" t="e">
        <f t="shared" si="49"/>
        <v>#N/A</v>
      </c>
      <c r="R605" s="191" t="e">
        <f t="shared" si="50"/>
        <v>#N/A</v>
      </c>
      <c r="S605" s="191" t="e">
        <f t="shared" si="53"/>
        <v>#N/A</v>
      </c>
      <c r="T605" s="192" t="e">
        <f>VLOOKUP(D605,'PC Receitas'!$N$4:$O$14,2,FALSE)</f>
        <v>#N/A</v>
      </c>
    </row>
    <row r="606" spans="3:20" ht="19.5" customHeight="1" thickTop="1" thickBot="1" x14ac:dyDescent="0.25">
      <c r="C606" s="58"/>
      <c r="D606" s="58"/>
      <c r="E606" s="58"/>
      <c r="F606" s="58"/>
      <c r="G606" s="58"/>
      <c r="H606" s="58"/>
      <c r="I606" s="59"/>
      <c r="J606" s="60"/>
      <c r="K606" s="57">
        <f t="shared" ref="K606:K619" ca="1" si="54">K605+IF(AND(J606="Pago",OR(D606="Receitas com Produtos",D606="Receitas com Serviços",D606="Receitas Não Operacionais")),I606,IF(AND(J606="Pago",OR(D606="Despesas com Produtos",D606="Despesas com Serviços",D606="Despesas Não Operacionais",D606="Despesas com RH",D606="Despesas com Marketing",D606="Despesas Operacionais",D606="Impostos",D606="Investimentos")),-I606,IF(G606="À Vista",IF(J606="Pago",-I606,0),0)))</f>
        <v>167800</v>
      </c>
      <c r="P606" s="188" t="e">
        <f t="shared" si="51"/>
        <v>#N/A</v>
      </c>
      <c r="Q606" s="191" t="e">
        <f t="shared" si="49"/>
        <v>#N/A</v>
      </c>
      <c r="R606" s="191" t="e">
        <f t="shared" si="50"/>
        <v>#N/A</v>
      </c>
      <c r="S606" s="191" t="e">
        <f t="shared" si="53"/>
        <v>#N/A</v>
      </c>
      <c r="T606" s="192" t="e">
        <f>VLOOKUP(D606,'PC Receitas'!$N$4:$O$14,2,FALSE)</f>
        <v>#N/A</v>
      </c>
    </row>
    <row r="607" spans="3:20" ht="19.5" customHeight="1" thickTop="1" thickBot="1" x14ac:dyDescent="0.25">
      <c r="C607" s="58"/>
      <c r="D607" s="58"/>
      <c r="E607" s="58"/>
      <c r="F607" s="58"/>
      <c r="G607" s="58"/>
      <c r="H607" s="58"/>
      <c r="I607" s="59"/>
      <c r="J607" s="60"/>
      <c r="K607" s="57">
        <f t="shared" ca="1" si="54"/>
        <v>167800</v>
      </c>
      <c r="P607" s="188" t="e">
        <f t="shared" si="51"/>
        <v>#N/A</v>
      </c>
      <c r="Q607" s="191" t="e">
        <f t="shared" si="49"/>
        <v>#N/A</v>
      </c>
      <c r="R607" s="191" t="e">
        <f t="shared" si="50"/>
        <v>#N/A</v>
      </c>
      <c r="S607" s="191" t="e">
        <f t="shared" si="53"/>
        <v>#N/A</v>
      </c>
      <c r="T607" s="192" t="e">
        <f>VLOOKUP(D607,'PC Receitas'!$N$4:$O$14,2,FALSE)</f>
        <v>#N/A</v>
      </c>
    </row>
    <row r="608" spans="3:20" ht="19.5" customHeight="1" thickTop="1" thickBot="1" x14ac:dyDescent="0.25">
      <c r="C608" s="58"/>
      <c r="D608" s="58"/>
      <c r="E608" s="58"/>
      <c r="F608" s="58"/>
      <c r="G608" s="58"/>
      <c r="H608" s="58"/>
      <c r="I608" s="59"/>
      <c r="J608" s="60"/>
      <c r="K608" s="57">
        <f t="shared" ca="1" si="54"/>
        <v>167800</v>
      </c>
      <c r="P608" s="188" t="e">
        <f t="shared" si="51"/>
        <v>#N/A</v>
      </c>
      <c r="Q608" s="191" t="e">
        <f t="shared" si="49"/>
        <v>#N/A</v>
      </c>
      <c r="R608" s="191" t="e">
        <f t="shared" si="50"/>
        <v>#N/A</v>
      </c>
      <c r="S608" s="191" t="e">
        <f t="shared" si="53"/>
        <v>#N/A</v>
      </c>
      <c r="T608" s="192" t="e">
        <f>VLOOKUP(D608,'PC Receitas'!$N$4:$O$14,2,FALSE)</f>
        <v>#N/A</v>
      </c>
    </row>
    <row r="609" spans="3:20" ht="19.5" customHeight="1" thickTop="1" thickBot="1" x14ac:dyDescent="0.25">
      <c r="C609" s="58"/>
      <c r="D609" s="58"/>
      <c r="E609" s="58"/>
      <c r="F609" s="58"/>
      <c r="G609" s="58"/>
      <c r="H609" s="58"/>
      <c r="I609" s="59"/>
      <c r="J609" s="60"/>
      <c r="K609" s="57">
        <f t="shared" ca="1" si="54"/>
        <v>167800</v>
      </c>
      <c r="P609" s="188" t="e">
        <f t="shared" si="51"/>
        <v>#N/A</v>
      </c>
      <c r="Q609" s="191" t="e">
        <f t="shared" si="49"/>
        <v>#N/A</v>
      </c>
      <c r="R609" s="191" t="e">
        <f t="shared" si="50"/>
        <v>#N/A</v>
      </c>
      <c r="S609" s="191" t="e">
        <f t="shared" si="53"/>
        <v>#N/A</v>
      </c>
      <c r="T609" s="192" t="e">
        <f>VLOOKUP(D609,'PC Receitas'!$N$4:$O$14,2,FALSE)</f>
        <v>#N/A</v>
      </c>
    </row>
    <row r="610" spans="3:20" ht="19.5" customHeight="1" thickTop="1" thickBot="1" x14ac:dyDescent="0.25">
      <c r="C610" s="58"/>
      <c r="D610" s="58"/>
      <c r="E610" s="58"/>
      <c r="F610" s="58"/>
      <c r="G610" s="58"/>
      <c r="H610" s="58"/>
      <c r="I610" s="59"/>
      <c r="J610" s="60"/>
      <c r="K610" s="57">
        <f t="shared" ca="1" si="54"/>
        <v>167800</v>
      </c>
      <c r="P610" s="188" t="e">
        <f t="shared" si="51"/>
        <v>#N/A</v>
      </c>
      <c r="Q610" s="191" t="e">
        <f t="shared" si="49"/>
        <v>#N/A</v>
      </c>
      <c r="R610" s="191" t="e">
        <f t="shared" si="50"/>
        <v>#N/A</v>
      </c>
      <c r="S610" s="191" t="e">
        <f t="shared" si="53"/>
        <v>#N/A</v>
      </c>
      <c r="T610" s="192" t="e">
        <f>VLOOKUP(D610,'PC Receitas'!$N$4:$O$14,2,FALSE)</f>
        <v>#N/A</v>
      </c>
    </row>
    <row r="611" spans="3:20" ht="19.5" customHeight="1" thickTop="1" thickBot="1" x14ac:dyDescent="0.25">
      <c r="C611" s="58"/>
      <c r="D611" s="58"/>
      <c r="E611" s="58"/>
      <c r="F611" s="58"/>
      <c r="G611" s="58"/>
      <c r="H611" s="58"/>
      <c r="I611" s="59"/>
      <c r="J611" s="60"/>
      <c r="K611" s="57">
        <f t="shared" ca="1" si="54"/>
        <v>167800</v>
      </c>
      <c r="P611" s="188" t="e">
        <f t="shared" si="51"/>
        <v>#N/A</v>
      </c>
      <c r="Q611" s="191" t="e">
        <f t="shared" si="49"/>
        <v>#N/A</v>
      </c>
      <c r="R611" s="191" t="e">
        <f t="shared" si="50"/>
        <v>#N/A</v>
      </c>
      <c r="S611" s="191" t="e">
        <f t="shared" si="53"/>
        <v>#N/A</v>
      </c>
      <c r="T611" s="192" t="e">
        <f>VLOOKUP(D611,'PC Receitas'!$N$4:$O$14,2,FALSE)</f>
        <v>#N/A</v>
      </c>
    </row>
    <row r="612" spans="3:20" ht="19.5" customHeight="1" thickTop="1" thickBot="1" x14ac:dyDescent="0.25">
      <c r="C612" s="58"/>
      <c r="D612" s="58"/>
      <c r="E612" s="58"/>
      <c r="F612" s="58"/>
      <c r="G612" s="58"/>
      <c r="H612" s="58"/>
      <c r="I612" s="59"/>
      <c r="J612" s="60"/>
      <c r="K612" s="57">
        <f t="shared" ca="1" si="54"/>
        <v>167800</v>
      </c>
      <c r="P612" s="188" t="e">
        <f t="shared" si="51"/>
        <v>#N/A</v>
      </c>
      <c r="Q612" s="191" t="e">
        <f t="shared" si="49"/>
        <v>#N/A</v>
      </c>
      <c r="R612" s="191" t="e">
        <f t="shared" si="50"/>
        <v>#N/A</v>
      </c>
      <c r="S612" s="191" t="e">
        <f t="shared" si="53"/>
        <v>#N/A</v>
      </c>
      <c r="T612" s="192" t="e">
        <f>VLOOKUP(D612,'PC Receitas'!$N$4:$O$14,2,FALSE)</f>
        <v>#N/A</v>
      </c>
    </row>
    <row r="613" spans="3:20" ht="19.5" customHeight="1" thickTop="1" thickBot="1" x14ac:dyDescent="0.25">
      <c r="C613" s="58"/>
      <c r="D613" s="58"/>
      <c r="E613" s="58"/>
      <c r="F613" s="58"/>
      <c r="G613" s="58"/>
      <c r="H613" s="58"/>
      <c r="I613" s="59"/>
      <c r="J613" s="60"/>
      <c r="K613" s="57">
        <f t="shared" ca="1" si="54"/>
        <v>167800</v>
      </c>
      <c r="P613" s="188" t="e">
        <f t="shared" si="51"/>
        <v>#N/A</v>
      </c>
      <c r="Q613" s="191" t="e">
        <f t="shared" si="49"/>
        <v>#N/A</v>
      </c>
      <c r="R613" s="191" t="e">
        <f t="shared" si="50"/>
        <v>#N/A</v>
      </c>
      <c r="S613" s="191" t="e">
        <f t="shared" si="53"/>
        <v>#N/A</v>
      </c>
      <c r="T613" s="192" t="e">
        <f>VLOOKUP(D613,'PC Receitas'!$N$4:$O$14,2,FALSE)</f>
        <v>#N/A</v>
      </c>
    </row>
    <row r="614" spans="3:20" ht="19.5" customHeight="1" thickTop="1" thickBot="1" x14ac:dyDescent="0.25">
      <c r="C614" s="58"/>
      <c r="D614" s="58"/>
      <c r="E614" s="58"/>
      <c r="F614" s="58"/>
      <c r="G614" s="58"/>
      <c r="H614" s="58"/>
      <c r="I614" s="59"/>
      <c r="J614" s="60"/>
      <c r="K614" s="57">
        <f t="shared" ca="1" si="54"/>
        <v>167800</v>
      </c>
      <c r="P614" s="188" t="e">
        <f t="shared" si="51"/>
        <v>#N/A</v>
      </c>
      <c r="Q614" s="191" t="e">
        <f t="shared" si="49"/>
        <v>#N/A</v>
      </c>
      <c r="R614" s="191" t="e">
        <f t="shared" si="50"/>
        <v>#N/A</v>
      </c>
      <c r="S614" s="191" t="e">
        <f t="shared" si="53"/>
        <v>#N/A</v>
      </c>
      <c r="T614" s="192" t="e">
        <f>VLOOKUP(D614,'PC Receitas'!$N$4:$O$14,2,FALSE)</f>
        <v>#N/A</v>
      </c>
    </row>
    <row r="615" spans="3:20" ht="19.5" customHeight="1" thickTop="1" thickBot="1" x14ac:dyDescent="0.25">
      <c r="C615" s="58"/>
      <c r="D615" s="58"/>
      <c r="E615" s="58"/>
      <c r="F615" s="58"/>
      <c r="G615" s="58"/>
      <c r="H615" s="58"/>
      <c r="I615" s="59"/>
      <c r="J615" s="60"/>
      <c r="K615" s="57">
        <f t="shared" ca="1" si="54"/>
        <v>167800</v>
      </c>
      <c r="P615" s="188" t="e">
        <f t="shared" si="51"/>
        <v>#N/A</v>
      </c>
      <c r="Q615" s="191" t="e">
        <f t="shared" si="49"/>
        <v>#N/A</v>
      </c>
      <c r="R615" s="191" t="e">
        <f t="shared" si="50"/>
        <v>#N/A</v>
      </c>
      <c r="S615" s="191" t="e">
        <f t="shared" si="53"/>
        <v>#N/A</v>
      </c>
      <c r="T615" s="192" t="e">
        <f>VLOOKUP(D615,'PC Receitas'!$N$4:$O$14,2,FALSE)</f>
        <v>#N/A</v>
      </c>
    </row>
    <row r="616" spans="3:20" ht="19.5" customHeight="1" thickTop="1" thickBot="1" x14ac:dyDescent="0.25">
      <c r="C616" s="58"/>
      <c r="D616" s="58"/>
      <c r="E616" s="58"/>
      <c r="F616" s="58"/>
      <c r="G616" s="58"/>
      <c r="H616" s="58"/>
      <c r="I616" s="59"/>
      <c r="J616" s="60"/>
      <c r="K616" s="57">
        <f t="shared" ca="1" si="54"/>
        <v>167800</v>
      </c>
      <c r="P616" s="188" t="e">
        <f t="shared" si="51"/>
        <v>#N/A</v>
      </c>
      <c r="Q616" s="191" t="e">
        <f t="shared" si="49"/>
        <v>#N/A</v>
      </c>
      <c r="R616" s="191" t="e">
        <f t="shared" si="50"/>
        <v>#N/A</v>
      </c>
      <c r="S616" s="191" t="e">
        <f t="shared" si="53"/>
        <v>#N/A</v>
      </c>
      <c r="T616" s="192" t="e">
        <f>VLOOKUP(D616,'PC Receitas'!$N$4:$O$14,2,FALSE)</f>
        <v>#N/A</v>
      </c>
    </row>
    <row r="617" spans="3:20" ht="19.5" customHeight="1" thickTop="1" thickBot="1" x14ac:dyDescent="0.25">
      <c r="C617" s="58"/>
      <c r="D617" s="58"/>
      <c r="E617" s="58"/>
      <c r="F617" s="58"/>
      <c r="G617" s="58"/>
      <c r="H617" s="58"/>
      <c r="I617" s="59"/>
      <c r="J617" s="60"/>
      <c r="K617" s="57">
        <f t="shared" ca="1" si="54"/>
        <v>167800</v>
      </c>
      <c r="P617" s="188" t="e">
        <f t="shared" si="51"/>
        <v>#N/A</v>
      </c>
      <c r="Q617" s="191" t="e">
        <f t="shared" si="49"/>
        <v>#N/A</v>
      </c>
      <c r="R617" s="191" t="e">
        <f t="shared" si="50"/>
        <v>#N/A</v>
      </c>
      <c r="S617" s="191" t="e">
        <f t="shared" si="53"/>
        <v>#N/A</v>
      </c>
      <c r="T617" s="192" t="e">
        <f>VLOOKUP(D617,'PC Receitas'!$N$4:$O$14,2,FALSE)</f>
        <v>#N/A</v>
      </c>
    </row>
    <row r="618" spans="3:20" ht="19.5" customHeight="1" thickTop="1" thickBot="1" x14ac:dyDescent="0.25">
      <c r="C618" s="58"/>
      <c r="D618" s="58"/>
      <c r="E618" s="58"/>
      <c r="F618" s="58"/>
      <c r="G618" s="58"/>
      <c r="H618" s="58"/>
      <c r="I618" s="59"/>
      <c r="J618" s="60"/>
      <c r="K618" s="57">
        <f t="shared" ca="1" si="54"/>
        <v>167800</v>
      </c>
      <c r="P618" s="188" t="e">
        <f t="shared" si="51"/>
        <v>#N/A</v>
      </c>
      <c r="Q618" s="191" t="e">
        <f t="shared" si="49"/>
        <v>#N/A</v>
      </c>
      <c r="R618" s="191" t="e">
        <f t="shared" si="50"/>
        <v>#N/A</v>
      </c>
      <c r="S618" s="191" t="e">
        <f t="shared" si="53"/>
        <v>#N/A</v>
      </c>
      <c r="T618" s="192" t="e">
        <f>VLOOKUP(D618,'PC Receitas'!$N$4:$O$14,2,FALSE)</f>
        <v>#N/A</v>
      </c>
    </row>
    <row r="619" spans="3:20" ht="19.5" customHeight="1" thickTop="1" thickBot="1" x14ac:dyDescent="0.25">
      <c r="C619" s="58"/>
      <c r="D619" s="58"/>
      <c r="E619" s="58"/>
      <c r="F619" s="58"/>
      <c r="G619" s="58"/>
      <c r="H619" s="58"/>
      <c r="I619" s="59"/>
      <c r="J619" s="60"/>
      <c r="K619" s="57">
        <f t="shared" ca="1" si="54"/>
        <v>167800</v>
      </c>
      <c r="P619" s="188" t="e">
        <f t="shared" si="51"/>
        <v>#N/A</v>
      </c>
      <c r="Q619" s="191" t="e">
        <f t="shared" si="49"/>
        <v>#N/A</v>
      </c>
      <c r="R619" s="191" t="e">
        <f t="shared" si="50"/>
        <v>#N/A</v>
      </c>
      <c r="S619" s="191" t="e">
        <f t="shared" si="53"/>
        <v>#N/A</v>
      </c>
      <c r="T619" s="192" t="e">
        <f>VLOOKUP(D619,'PC Receitas'!$N$4:$O$14,2,FALSE)</f>
        <v>#N/A</v>
      </c>
    </row>
    <row r="620" spans="3:20" ht="19.5" customHeight="1" thickTop="1" x14ac:dyDescent="0.2">
      <c r="C620" s="160"/>
      <c r="D620" s="160"/>
      <c r="E620" s="160"/>
      <c r="F620" s="166"/>
      <c r="G620" s="160"/>
      <c r="H620" s="160"/>
      <c r="I620" s="161"/>
      <c r="J620" s="160"/>
      <c r="K620" s="159"/>
    </row>
    <row r="621" spans="3:20" x14ac:dyDescent="0.2">
      <c r="E621" s="12"/>
      <c r="G621" s="160"/>
      <c r="H621" s="160"/>
      <c r="K621" s="34"/>
    </row>
    <row r="622" spans="3:20" x14ac:dyDescent="0.2">
      <c r="E622" s="12"/>
      <c r="G622" s="160"/>
      <c r="H622" s="160"/>
      <c r="K622" s="34"/>
    </row>
    <row r="623" spans="3:20" x14ac:dyDescent="0.2">
      <c r="G623" s="160"/>
      <c r="H623" s="160"/>
      <c r="K623" s="34"/>
    </row>
    <row r="624" spans="3:20" x14ac:dyDescent="0.2">
      <c r="G624" s="160"/>
      <c r="H624" s="160"/>
      <c r="K624" s="34"/>
    </row>
    <row r="625" spans="7:11" x14ac:dyDescent="0.2">
      <c r="G625" s="160"/>
      <c r="H625" s="160"/>
      <c r="K625" s="34"/>
    </row>
    <row r="626" spans="7:11" ht="14" hidden="1" customHeight="1" x14ac:dyDescent="0.2">
      <c r="K626" s="34"/>
    </row>
    <row r="627" spans="7:11" ht="14" hidden="1" customHeight="1" x14ac:dyDescent="0.2">
      <c r="K627" s="34"/>
    </row>
    <row r="628" spans="7:11" ht="14" hidden="1" customHeight="1" x14ac:dyDescent="0.2">
      <c r="K628" s="34"/>
    </row>
    <row r="629" spans="7:11" ht="14" hidden="1" customHeight="1" x14ac:dyDescent="0.2">
      <c r="K629" s="34"/>
    </row>
    <row r="630" spans="7:11" ht="14" hidden="1" customHeight="1" x14ac:dyDescent="0.2">
      <c r="K630" s="34"/>
    </row>
    <row r="631" spans="7:11" ht="14" hidden="1" customHeight="1" x14ac:dyDescent="0.2">
      <c r="K631" s="34"/>
    </row>
    <row r="632" spans="7:11" ht="14" hidden="1" customHeight="1" x14ac:dyDescent="0.2">
      <c r="K632" s="34"/>
    </row>
    <row r="633" spans="7:11" ht="14" hidden="1" customHeight="1" x14ac:dyDescent="0.2">
      <c r="K633" s="34"/>
    </row>
    <row r="634" spans="7:11" ht="14" hidden="1" customHeight="1" x14ac:dyDescent="0.2">
      <c r="K634" s="34"/>
    </row>
    <row r="635" spans="7:11" ht="14" hidden="1" customHeight="1" x14ac:dyDescent="0.2">
      <c r="K635" s="34"/>
    </row>
    <row r="636" spans="7:11" ht="14" hidden="1" customHeight="1" x14ac:dyDescent="0.2">
      <c r="K636" s="34"/>
    </row>
    <row r="637" spans="7:11" ht="14" hidden="1" customHeight="1" x14ac:dyDescent="0.2">
      <c r="K637" s="34"/>
    </row>
    <row r="638" spans="7:11" ht="14" hidden="1" customHeight="1" x14ac:dyDescent="0.2">
      <c r="K638" s="34"/>
    </row>
    <row r="639" spans="7:11" ht="14" hidden="1" customHeight="1" x14ac:dyDescent="0.2">
      <c r="K639" s="34"/>
    </row>
    <row r="640" spans="7:11" ht="14" hidden="1" customHeight="1" x14ac:dyDescent="0.2">
      <c r="K640" s="34"/>
    </row>
    <row r="641" spans="11:11" ht="14" hidden="1" customHeight="1" x14ac:dyDescent="0.2">
      <c r="K641" s="34"/>
    </row>
    <row r="642" spans="11:11" ht="14" hidden="1" customHeight="1" x14ac:dyDescent="0.2">
      <c r="K642" s="34"/>
    </row>
    <row r="643" spans="11:11" ht="14" hidden="1" customHeight="1" x14ac:dyDescent="0.2">
      <c r="K643" s="34"/>
    </row>
    <row r="644" spans="11:11" ht="14" hidden="1" customHeight="1" x14ac:dyDescent="0.2">
      <c r="K644" s="34"/>
    </row>
    <row r="645" spans="11:11" ht="14" hidden="1" customHeight="1" x14ac:dyDescent="0.2">
      <c r="K645" s="34"/>
    </row>
    <row r="646" spans="11:11" ht="14" hidden="1" customHeight="1" x14ac:dyDescent="0.2">
      <c r="K646" s="34"/>
    </row>
    <row r="647" spans="11:11" ht="14" hidden="1" customHeight="1" x14ac:dyDescent="0.2">
      <c r="K647" s="34"/>
    </row>
    <row r="648" spans="11:11" ht="14" hidden="1" customHeight="1" x14ac:dyDescent="0.2">
      <c r="K648" s="34"/>
    </row>
    <row r="649" spans="11:11" ht="14" hidden="1" customHeight="1" x14ac:dyDescent="0.2">
      <c r="K649" s="34"/>
    </row>
    <row r="650" spans="11:11" ht="14" hidden="1" customHeight="1" x14ac:dyDescent="0.2">
      <c r="K650" s="34"/>
    </row>
    <row r="651" spans="11:11" ht="14" hidden="1" customHeight="1" x14ac:dyDescent="0.2">
      <c r="K651" s="34"/>
    </row>
    <row r="652" spans="11:11" ht="14" hidden="1" customHeight="1" x14ac:dyDescent="0.2">
      <c r="K652" s="34"/>
    </row>
    <row r="653" spans="11:11" ht="14" hidden="1" customHeight="1" x14ac:dyDescent="0.2">
      <c r="K653" s="34"/>
    </row>
    <row r="654" spans="11:11" ht="14" hidden="1" customHeight="1" x14ac:dyDescent="0.2">
      <c r="K654" s="34"/>
    </row>
    <row r="655" spans="11:11" ht="14" hidden="1" customHeight="1" x14ac:dyDescent="0.2">
      <c r="K655" s="34"/>
    </row>
    <row r="656" spans="11:11" ht="14" hidden="1" customHeight="1" x14ac:dyDescent="0.2">
      <c r="K656" s="34"/>
    </row>
    <row r="657" spans="11:11" ht="14" hidden="1" customHeight="1" x14ac:dyDescent="0.2">
      <c r="K657" s="34"/>
    </row>
    <row r="658" spans="11:11" ht="14" hidden="1" customHeight="1" x14ac:dyDescent="0.2">
      <c r="K658" s="34"/>
    </row>
    <row r="659" spans="11:11" ht="14" hidden="1" customHeight="1" x14ac:dyDescent="0.2">
      <c r="K659" s="34"/>
    </row>
    <row r="660" spans="11:11" ht="14" hidden="1" customHeight="1" x14ac:dyDescent="0.2">
      <c r="K660" s="34"/>
    </row>
    <row r="661" spans="11:11" ht="14" hidden="1" customHeight="1" x14ac:dyDescent="0.2">
      <c r="K661" s="34"/>
    </row>
    <row r="662" spans="11:11" ht="14" hidden="1" customHeight="1" x14ac:dyDescent="0.2">
      <c r="K662" s="34"/>
    </row>
    <row r="663" spans="11:11" ht="14" hidden="1" customHeight="1" x14ac:dyDescent="0.2">
      <c r="K663" s="34"/>
    </row>
    <row r="664" spans="11:11" ht="14" hidden="1" customHeight="1" x14ac:dyDescent="0.2">
      <c r="K664" s="34"/>
    </row>
    <row r="665" spans="11:11" ht="14" hidden="1" customHeight="1" x14ac:dyDescent="0.2">
      <c r="K665" s="34"/>
    </row>
    <row r="666" spans="11:11" ht="14" hidden="1" customHeight="1" x14ac:dyDescent="0.2">
      <c r="K666" s="34"/>
    </row>
    <row r="667" spans="11:11" ht="14" hidden="1" customHeight="1" x14ac:dyDescent="0.2">
      <c r="K667" s="34"/>
    </row>
    <row r="668" spans="11:11" ht="14" hidden="1" customHeight="1" x14ac:dyDescent="0.2">
      <c r="K668" s="34"/>
    </row>
    <row r="669" spans="11:11" ht="14" hidden="1" customHeight="1" x14ac:dyDescent="0.2">
      <c r="K669" s="34"/>
    </row>
    <row r="670" spans="11:11" ht="14" hidden="1" customHeight="1" x14ac:dyDescent="0.2">
      <c r="K670" s="34"/>
    </row>
    <row r="671" spans="11:11" ht="14" hidden="1" customHeight="1" x14ac:dyDescent="0.2">
      <c r="K671" s="34"/>
    </row>
    <row r="672" spans="11:11" ht="14" hidden="1" customHeight="1" x14ac:dyDescent="0.2">
      <c r="K672" s="34"/>
    </row>
    <row r="673" spans="11:11" ht="14" hidden="1" customHeight="1" x14ac:dyDescent="0.2">
      <c r="K673" s="35"/>
    </row>
    <row r="674" spans="11:11" ht="14" hidden="1" customHeight="1" x14ac:dyDescent="0.2"/>
    <row r="675" spans="11:11" ht="14" hidden="1" customHeight="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J620">
    <cfRule type="containsText" dxfId="1260" priority="101" operator="containsText" text="Não Pago">
      <formula>NOT(ISERROR(SEARCH("Não Pago",J620)))</formula>
    </cfRule>
    <cfRule type="containsText" dxfId="1259" priority="102" operator="containsText" text="Pago">
      <formula>NOT(ISERROR(SEARCH("Pago",J620)))</formula>
    </cfRule>
  </conditionalFormatting>
  <conditionalFormatting sqref="N5:N6">
    <cfRule type="cellIs" dxfId="1258" priority="98" operator="lessThan">
      <formula>0</formula>
    </cfRule>
    <cfRule type="cellIs" dxfId="1257" priority="99" operator="greaterThan">
      <formula>0</formula>
    </cfRule>
    <cfRule type="cellIs" dxfId="1256" priority="100" operator="greaterThan">
      <formula>0</formula>
    </cfRule>
  </conditionalFormatting>
  <conditionalFormatting sqref="K620">
    <cfRule type="cellIs" dxfId="1255" priority="82" operator="greaterThan">
      <formula>0</formula>
    </cfRule>
    <cfRule type="cellIs" dxfId="1254" priority="83" operator="lessThan">
      <formula>0</formula>
    </cfRule>
  </conditionalFormatting>
  <conditionalFormatting sqref="D30:D620">
    <cfRule type="containsText" dxfId="1253" priority="49" operator="containsText" text="Renda">
      <formula>NOT(ISERROR(SEARCH("Renda",D30)))</formula>
    </cfRule>
    <cfRule type="beginsWith" dxfId="1252" priority="50" operator="beginsWith" text="imposto">
      <formula>LEFT(D30,LEN("imposto"))="imposto"</formula>
    </cfRule>
    <cfRule type="containsText" dxfId="1251" priority="51" operator="containsText" text="Investimentos">
      <formula>NOT(ISERROR(SEARCH("Investimentos",D30)))</formula>
    </cfRule>
    <cfRule type="containsText" dxfId="1250" priority="52" operator="containsText" text="Despesa">
      <formula>NOT(ISERROR(SEARCH("Despesa",D30)))</formula>
    </cfRule>
    <cfRule type="containsText" dxfId="1249" priority="53" operator="containsText" text="Receita">
      <formula>NOT(ISERROR(SEARCH("Receita",D30)))</formula>
    </cfRule>
  </conditionalFormatting>
  <conditionalFormatting sqref="K606:K619">
    <cfRule type="cellIs" dxfId="1248" priority="35" operator="greaterThan">
      <formula>0</formula>
    </cfRule>
    <cfRule type="cellIs" dxfId="1247" priority="36" operator="lessThan">
      <formula>0</formula>
    </cfRule>
  </conditionalFormatting>
  <conditionalFormatting sqref="N13:N14">
    <cfRule type="cellIs" dxfId="1246" priority="29" operator="lessThan">
      <formula>0</formula>
    </cfRule>
    <cfRule type="cellIs" dxfId="1245" priority="30" operator="greaterThan">
      <formula>0</formula>
    </cfRule>
  </conditionalFormatting>
  <conditionalFormatting sqref="N7:N8">
    <cfRule type="cellIs" dxfId="1244" priority="34" operator="greaterThan">
      <formula>0</formula>
    </cfRule>
  </conditionalFormatting>
  <conditionalFormatting sqref="N9:N10">
    <cfRule type="cellIs" dxfId="1243" priority="33" operator="greaterThan">
      <formula>0</formula>
    </cfRule>
  </conditionalFormatting>
  <conditionalFormatting sqref="N11:N12">
    <cfRule type="cellIs" dxfId="1242" priority="31" operator="greaterThan">
      <formula>0</formula>
    </cfRule>
    <cfRule type="cellIs" dxfId="1241" priority="32" operator="lessThan">
      <formula>0</formula>
    </cfRule>
  </conditionalFormatting>
  <conditionalFormatting sqref="K19:K605">
    <cfRule type="cellIs" dxfId="1240" priority="18" operator="greaterThan">
      <formula>0</formula>
    </cfRule>
    <cfRule type="cellIs" dxfId="1239" priority="19" operator="lessThan">
      <formula>0</formula>
    </cfRule>
  </conditionalFormatting>
  <conditionalFormatting sqref="D19:D29">
    <cfRule type="beginsWith" dxfId="1238" priority="11" operator="beginsWith" text="imposto">
      <formula>LEFT(D19,LEN("imposto"))="imposto"</formula>
    </cfRule>
    <cfRule type="containsText" dxfId="1237" priority="12" operator="containsText" text="Renda">
      <formula>NOT(ISERROR(SEARCH("Renda",D19)))</formula>
    </cfRule>
    <cfRule type="containsText" dxfId="1236" priority="13" operator="containsText" text="Investimentos">
      <formula>NOT(ISERROR(SEARCH("Investimentos",D19)))</formula>
    </cfRule>
    <cfRule type="containsText" dxfId="1235" priority="16" operator="containsText" text="Despesa">
      <formula>NOT(ISERROR(SEARCH("Despesa",D19)))</formula>
    </cfRule>
    <cfRule type="containsText" dxfId="1234" priority="17" operator="containsText" text="Receita">
      <formula>NOT(ISERROR(SEARCH("Receita",D19)))</formula>
    </cfRule>
  </conditionalFormatting>
  <conditionalFormatting sqref="J5:J619">
    <cfRule type="containsText" dxfId="1233" priority="4" operator="containsText" text="Não Pago">
      <formula>NOT(ISERROR(SEARCH("Não Pago",J5)))</formula>
    </cfRule>
    <cfRule type="containsText" dxfId="1232" priority="5" operator="containsText" text="Pago">
      <formula>NOT(ISERROR(SEARCH("Pago",J5)))</formula>
    </cfRule>
  </conditionalFormatting>
  <conditionalFormatting sqref="J5:J619">
    <cfRule type="expression" dxfId="1231" priority="3">
      <formula>AND(G5&lt;&gt;"À VISTA",G5&lt;&gt;"")</formula>
    </cfRule>
  </conditionalFormatting>
  <conditionalFormatting sqref="K5:K18">
    <cfRule type="cellIs" dxfId="1230" priority="1" operator="greaterThan">
      <formula>0</formula>
    </cfRule>
    <cfRule type="cellIs" dxfId="1229" priority="2" operator="lessThan">
      <formula>0</formula>
    </cfRule>
  </conditionalFormatting>
  <dataValidations count="6">
    <dataValidation type="list" allowBlank="1" showInputMessage="1" showErrorMessage="1" sqref="C5:C620">
      <formula1>"1,2,3,4,5,6,7,8,9,10,11,12,13,14,15,16,17,18,19,20,21,22,23,24,25,26,27,28,29,30,31"</formula1>
    </dataValidation>
    <dataValidation type="list" allowBlank="1" showInputMessage="1" showErrorMessage="1" sqref="J5:J620">
      <formula1>"Pago,Não Pago"</formula1>
    </dataValidation>
    <dataValidation type="list" allowBlank="1" showInputMessage="1" showErrorMessage="1" sqref="D19:D620">
      <formula1>$V$5:$V$15</formula1>
    </dataValidation>
    <dataValidation type="list" allowBlank="1" showInputMessage="1" showErrorMessage="1" sqref="H19:H619">
      <formula1>$W$5:$W$18</formula1>
    </dataValidation>
    <dataValidation type="list" allowBlank="1" showInputMessage="1" showErrorMessage="1" sqref="G19:G619">
      <formula1>$X$5:$X$17</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5" activePane="bottomRight" state="frozen"/>
      <selection pane="topRight"/>
      <selection pane="bottomLeft"/>
      <selection pane="bottomRight" activeCell="G4" sqref="G4"/>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191" customWidth="1"/>
    <col min="20" max="20" width="5.5" style="192" customWidth="1"/>
    <col min="21" max="28" width="8.6640625" style="191" customWidth="1"/>
    <col min="29" max="16384" width="8.6640625" style="5" hidden="1"/>
  </cols>
  <sheetData>
    <row r="1" spans="1:28" s="10" customFormat="1" ht="34.25" customHeight="1" x14ac:dyDescent="0.3">
      <c r="A1" s="228" t="s">
        <v>1425</v>
      </c>
      <c r="C1" s="115" t="s">
        <v>252</v>
      </c>
      <c r="D1" s="115"/>
      <c r="E1" s="115"/>
      <c r="F1" s="115"/>
      <c r="G1" s="115"/>
      <c r="H1" s="115"/>
      <c r="I1" s="115"/>
      <c r="J1" s="115"/>
      <c r="K1" s="115"/>
      <c r="L1" s="115"/>
      <c r="M1" s="115"/>
      <c r="O1" s="189"/>
      <c r="P1" s="189"/>
      <c r="Q1" s="189"/>
      <c r="R1" s="189"/>
      <c r="S1" s="189"/>
      <c r="T1" s="190"/>
      <c r="U1" s="189"/>
      <c r="V1" s="189"/>
      <c r="W1" s="189"/>
      <c r="X1" s="189"/>
      <c r="Y1" s="189"/>
      <c r="Z1" s="189"/>
      <c r="AA1" s="189"/>
      <c r="AB1" s="189"/>
    </row>
    <row r="2" spans="1:28" s="10" customFormat="1" ht="37.5" customHeight="1" thickBot="1" x14ac:dyDescent="0.25">
      <c r="A2" s="76"/>
      <c r="C2" s="134"/>
      <c r="D2" s="134"/>
      <c r="E2" s="134"/>
      <c r="F2" s="134"/>
      <c r="G2" s="134"/>
      <c r="H2" s="134"/>
      <c r="I2" s="134"/>
      <c r="J2" s="134"/>
      <c r="K2" s="134"/>
      <c r="L2" s="134"/>
      <c r="M2" s="134"/>
      <c r="N2" s="134"/>
      <c r="O2" s="189"/>
      <c r="P2" s="189"/>
      <c r="Q2" s="189"/>
      <c r="R2" s="189"/>
      <c r="S2" s="189"/>
      <c r="T2" s="190"/>
      <c r="U2" s="189"/>
      <c r="V2" s="189"/>
      <c r="W2" s="189"/>
      <c r="X2" s="189"/>
      <c r="Y2" s="189"/>
      <c r="Z2" s="189"/>
      <c r="AA2" s="189"/>
      <c r="AB2" s="189"/>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73" t="s">
        <v>19</v>
      </c>
      <c r="N4" s="274"/>
      <c r="T4" s="193"/>
    </row>
    <row r="5" spans="1:28" ht="19.5" customHeight="1" thickTop="1" thickBot="1" x14ac:dyDescent="0.25">
      <c r="C5" s="58"/>
      <c r="D5" s="186" t="s">
        <v>1363</v>
      </c>
      <c r="E5" s="186" t="s">
        <v>96</v>
      </c>
      <c r="F5" s="186" t="str">
        <f>D5</f>
        <v>Faturas de Cartão</v>
      </c>
      <c r="G5" s="186" t="s">
        <v>1364</v>
      </c>
      <c r="H5" s="186" t="str">
        <f>W5</f>
        <v>Mastercard</v>
      </c>
      <c r="I5" s="187">
        <f ca="1">'Resumo (3)'!M7</f>
        <v>0</v>
      </c>
      <c r="J5" s="60"/>
      <c r="K5" s="57">
        <f ca="1">N5-IF(J5="pago",I5,0)</f>
        <v>167800</v>
      </c>
      <c r="M5" s="269" t="s">
        <v>201</v>
      </c>
      <c r="N5" s="275">
        <f ca="1">Ago!N13</f>
        <v>167800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c r="D6" s="186" t="s">
        <v>1363</v>
      </c>
      <c r="E6" s="186" t="s">
        <v>96</v>
      </c>
      <c r="F6" s="186" t="str">
        <f t="shared" ref="F6:F18" si="0">D6</f>
        <v>Faturas de Cartão</v>
      </c>
      <c r="G6" s="186" t="s">
        <v>1364</v>
      </c>
      <c r="H6" s="186" t="str">
        <f t="shared" ref="H6:H18" si="1">W6</f>
        <v>Itaú</v>
      </c>
      <c r="I6" s="187">
        <f ca="1">'Resumo (3)'!M8</f>
        <v>1500</v>
      </c>
      <c r="J6" s="60"/>
      <c r="K6" s="57">
        <f ca="1">K5-IF(J6="pago",I6,0)</f>
        <v>167800</v>
      </c>
      <c r="M6" s="270"/>
      <c r="N6" s="276"/>
      <c r="O6" s="194"/>
      <c r="P6" s="188" t="str">
        <f t="shared" ref="P6:P14" si="2">IF(T6="Despesas_com_Transportes","Despesa",IF(T6="Despesas_com_Lazer_e_Informacao","Despesa",IF(T6="Outras_Despesas","Despesa",IF(T6="Imposto_de_Renda","Despesa",IF(T6="Investimentos_Bens","Despesa","")))))</f>
        <v/>
      </c>
      <c r="Q6" s="191" t="str">
        <f t="shared" ref="Q6:Q69" si="3">IF(T6="Despesas_de_Moradia","Despesa",IF(T6="Despesas_com_Alimentacao","Despesa",IF(T6="Despesas_com_Saude","Despesa","")))</f>
        <v/>
      </c>
      <c r="R6" s="191" t="str">
        <f t="shared" ref="R6:R69"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(3)'!M9</f>
        <v>0</v>
      </c>
      <c r="J7" s="60"/>
      <c r="K7" s="57">
        <f t="shared" ref="K7:K18" ca="1" si="5">K6-IF(J7="pago",I7,0)</f>
        <v>167800</v>
      </c>
      <c r="M7" s="269" t="s">
        <v>20</v>
      </c>
      <c r="N7" s="271">
        <f>SUMIFS($I$5:$I$619,$S$5:$S$619,"Receita",$J$5:$J$619,"Pago",$G$5:$G$619,"À Vista")</f>
        <v>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(3)'!M10</f>
        <v>0</v>
      </c>
      <c r="J8" s="60"/>
      <c r="K8" s="57">
        <f t="shared" ca="1" si="5"/>
        <v>167800</v>
      </c>
      <c r="M8" s="270"/>
      <c r="N8" s="272"/>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(3)'!M11</f>
        <v>0</v>
      </c>
      <c r="J9" s="60"/>
      <c r="K9" s="57">
        <f t="shared" ca="1" si="5"/>
        <v>167800</v>
      </c>
      <c r="M9" s="269" t="s">
        <v>21</v>
      </c>
      <c r="N9" s="277">
        <f>SUMIFS($I$5:$I$619,$S$5:$S$619,"Despesa",$J$5:$J$619,"Pago",$G$5:$G$619,"À Vista")</f>
        <v>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(3)'!M12</f>
        <v>0</v>
      </c>
      <c r="J10" s="60"/>
      <c r="K10" s="57">
        <f t="shared" ca="1" si="5"/>
        <v>167800</v>
      </c>
      <c r="M10" s="270"/>
      <c r="N10" s="278"/>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(3)'!M13</f>
        <v>0</v>
      </c>
      <c r="J11" s="60"/>
      <c r="K11" s="57">
        <f t="shared" ca="1" si="5"/>
        <v>167800</v>
      </c>
      <c r="M11" s="269" t="s">
        <v>23</v>
      </c>
      <c r="N11" s="277">
        <f>N7-N9</f>
        <v>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(3)'!M14</f>
        <v>0</v>
      </c>
      <c r="J12" s="60"/>
      <c r="K12" s="57">
        <f t="shared" ca="1" si="5"/>
        <v>167800</v>
      </c>
      <c r="M12" s="270"/>
      <c r="N12" s="278"/>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(3)'!M15</f>
        <v>0</v>
      </c>
      <c r="J13" s="60"/>
      <c r="K13" s="57">
        <f t="shared" ca="1" si="5"/>
        <v>167800</v>
      </c>
      <c r="M13" s="269" t="s">
        <v>57</v>
      </c>
      <c r="N13" s="277">
        <f ca="1">K619</f>
        <v>167800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(3)'!M16</f>
        <v>0</v>
      </c>
      <c r="J14" s="60"/>
      <c r="K14" s="57">
        <f t="shared" ca="1" si="5"/>
        <v>167800</v>
      </c>
      <c r="M14" s="270"/>
      <c r="N14" s="279"/>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(3)'!M17</f>
        <v>0</v>
      </c>
      <c r="J15" s="60"/>
      <c r="K15" s="57">
        <f t="shared" ca="1" si="5"/>
        <v>167800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(3)'!M18</f>
        <v>0</v>
      </c>
      <c r="J16" s="60"/>
      <c r="K16" s="57">
        <f t="shared" ca="1" si="5"/>
        <v>167800</v>
      </c>
      <c r="P16" s="188" t="str">
        <f t="shared" ref="P16:P79" si="6">IF(T16="Despesas_com_Transportes","Despesa",IF(T16="Despesas_com_Lazer_e_Informacao","Despesa",IF(T16="Outras_Despesas","Despesa",IF(T16="Imposto_de_Renda","Despesa",IF(T16="Investimentos_Bens","Despesa","")))))</f>
        <v/>
      </c>
      <c r="Q16" s="191" t="str">
        <f t="shared" si="3"/>
        <v/>
      </c>
      <c r="R16" s="191" t="str">
        <f t="shared" si="4"/>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(3)'!M19</f>
        <v>0</v>
      </c>
      <c r="J17" s="60"/>
      <c r="K17" s="57">
        <f t="shared" ca="1" si="5"/>
        <v>167800</v>
      </c>
      <c r="P17" s="188" t="str">
        <f t="shared" si="6"/>
        <v/>
      </c>
      <c r="Q17" s="191" t="str">
        <f t="shared" si="3"/>
        <v/>
      </c>
      <c r="R17" s="191" t="str">
        <f t="shared" si="4"/>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(3)'!M20</f>
        <v>0</v>
      </c>
      <c r="J18" s="60"/>
      <c r="K18" s="57">
        <f t="shared" ca="1" si="5"/>
        <v>167800</v>
      </c>
      <c r="P18" s="188" t="str">
        <f t="shared" si="6"/>
        <v/>
      </c>
      <c r="Q18" s="191" t="str">
        <f t="shared" si="3"/>
        <v/>
      </c>
      <c r="R18" s="191" t="str">
        <f t="shared" si="4"/>
        <v/>
      </c>
      <c r="S18" s="191" t="s">
        <v>17</v>
      </c>
      <c r="W18" s="191" t="str">
        <f>'Bancos e Cartões'!D20</f>
        <v>-</v>
      </c>
    </row>
    <row r="19" spans="3:24" ht="19.5" customHeight="1" thickTop="1" thickBot="1" x14ac:dyDescent="0.25">
      <c r="C19" s="58"/>
      <c r="D19" s="58"/>
      <c r="E19" s="58"/>
      <c r="F19" s="58"/>
      <c r="G19" s="58"/>
      <c r="H19" s="58"/>
      <c r="I19" s="59"/>
      <c r="J19" s="60"/>
      <c r="K19" s="57">
        <f t="shared" ref="K19:K82" ca="1" si="7">K18+IF(AND(J19="Pago",OR(D19=$V$5,D19=$V$6,D19=$V$7)),I19,IF(AND(J19="Pago",OR(D19=$V$8,D19=$V$9,D19=$V$10,D19=$V$11,D19=$V$12,D19=$V$13,D19=$V$14,D19=$V$15)),-I19,IF(G19="À Vista",IF(J19="Pago",-I19,0),0)))</f>
        <v>167800</v>
      </c>
      <c r="P19" s="188" t="e">
        <f t="shared" si="6"/>
        <v>#N/A</v>
      </c>
      <c r="Q19" s="191" t="e">
        <f t="shared" si="3"/>
        <v>#N/A</v>
      </c>
      <c r="R19" s="191" t="e">
        <f t="shared" si="4"/>
        <v>#N/A</v>
      </c>
      <c r="S19" s="191" t="e">
        <f>IF(P19&lt;&gt;"",P19,IF(Q19&lt;&gt;"",Q19,IF(R19&lt;&gt;"",R19,"")))</f>
        <v>#N/A</v>
      </c>
      <c r="T19" s="192" t="e">
        <f>VLOOKUP(D19,'PC Receitas'!$N$4:$O$14,2,FALSE)</f>
        <v>#N/A</v>
      </c>
    </row>
    <row r="20" spans="3:24" ht="19.5" customHeight="1" thickTop="1" thickBot="1" x14ac:dyDescent="0.25">
      <c r="C20" s="58"/>
      <c r="D20" s="58"/>
      <c r="E20" s="58"/>
      <c r="F20" s="58"/>
      <c r="G20" s="58"/>
      <c r="H20" s="58"/>
      <c r="I20" s="59"/>
      <c r="J20" s="60"/>
      <c r="K20" s="57">
        <f t="shared" ca="1" si="7"/>
        <v>167800</v>
      </c>
      <c r="P20" s="188" t="e">
        <f t="shared" si="6"/>
        <v>#N/A</v>
      </c>
      <c r="Q20" s="191" t="e">
        <f t="shared" si="3"/>
        <v>#N/A</v>
      </c>
      <c r="R20" s="191" t="e">
        <f t="shared" si="4"/>
        <v>#N/A</v>
      </c>
      <c r="S20" s="191" t="e">
        <f t="shared" ref="S20:S83" si="8">IF(P20&lt;&gt;"",P20,IF(Q20&lt;&gt;"",Q20,IF(R20&lt;&gt;"",R20,"")))</f>
        <v>#N/A</v>
      </c>
      <c r="T20" s="192" t="e">
        <f>VLOOKUP(D20,'PC Receitas'!$N$4:$O$14,2,FALSE)</f>
        <v>#N/A</v>
      </c>
    </row>
    <row r="21" spans="3:24" ht="19.5" customHeight="1" thickTop="1" thickBot="1" x14ac:dyDescent="0.25">
      <c r="C21" s="58"/>
      <c r="D21" s="58"/>
      <c r="E21" s="58"/>
      <c r="F21" s="58"/>
      <c r="G21" s="58"/>
      <c r="H21" s="58"/>
      <c r="I21" s="59"/>
      <c r="J21" s="60"/>
      <c r="K21" s="57">
        <f t="shared" ca="1" si="7"/>
        <v>167800</v>
      </c>
      <c r="P21" s="188" t="e">
        <f t="shared" si="6"/>
        <v>#N/A</v>
      </c>
      <c r="Q21" s="191" t="e">
        <f t="shared" si="3"/>
        <v>#N/A</v>
      </c>
      <c r="R21" s="191" t="e">
        <f t="shared" si="4"/>
        <v>#N/A</v>
      </c>
      <c r="S21" s="191" t="e">
        <f t="shared" si="8"/>
        <v>#N/A</v>
      </c>
      <c r="T21" s="192" t="e">
        <f>VLOOKUP(D21,'PC Receitas'!$N$4:$O$14,2,FALSE)</f>
        <v>#N/A</v>
      </c>
    </row>
    <row r="22" spans="3:24" ht="19.5" customHeight="1" thickTop="1" thickBot="1" x14ac:dyDescent="0.25">
      <c r="C22" s="58"/>
      <c r="D22" s="58"/>
      <c r="E22" s="58"/>
      <c r="F22" s="58"/>
      <c r="G22" s="58"/>
      <c r="H22" s="58"/>
      <c r="I22" s="59"/>
      <c r="J22" s="60"/>
      <c r="K22" s="57">
        <f t="shared" ca="1" si="7"/>
        <v>167800</v>
      </c>
      <c r="P22" s="188" t="e">
        <f t="shared" si="6"/>
        <v>#N/A</v>
      </c>
      <c r="Q22" s="191" t="e">
        <f t="shared" si="3"/>
        <v>#N/A</v>
      </c>
      <c r="R22" s="191" t="e">
        <f t="shared" si="4"/>
        <v>#N/A</v>
      </c>
      <c r="S22" s="191" t="e">
        <f>IF(P22&lt;&gt;"",P22,IF(Q22&lt;&gt;"",Q22,IF(R22&lt;&gt;"",R22,"")))</f>
        <v>#N/A</v>
      </c>
      <c r="T22" s="192" t="e">
        <f>VLOOKUP(D22,'PC Receitas'!$N$4:$O$14,2,FALSE)</f>
        <v>#N/A</v>
      </c>
    </row>
    <row r="23" spans="3:24" ht="19.5" customHeight="1" thickTop="1" thickBot="1" x14ac:dyDescent="0.25">
      <c r="C23" s="58"/>
      <c r="D23" s="58"/>
      <c r="E23" s="58"/>
      <c r="F23" s="58"/>
      <c r="G23" s="58"/>
      <c r="H23" s="58"/>
      <c r="I23" s="59"/>
      <c r="J23" s="60"/>
      <c r="K23" s="57">
        <f t="shared" ca="1" si="7"/>
        <v>167800</v>
      </c>
      <c r="P23" s="188" t="e">
        <f t="shared" si="6"/>
        <v>#N/A</v>
      </c>
      <c r="Q23" s="191" t="e">
        <f t="shared" si="3"/>
        <v>#N/A</v>
      </c>
      <c r="R23" s="191" t="e">
        <f t="shared" si="4"/>
        <v>#N/A</v>
      </c>
      <c r="S23" s="191" t="e">
        <f t="shared" si="8"/>
        <v>#N/A</v>
      </c>
      <c r="T23" s="192" t="e">
        <f>VLOOKUP(D23,'PC Receitas'!$N$4:$O$14,2,FALSE)</f>
        <v>#N/A</v>
      </c>
    </row>
    <row r="24" spans="3:24" ht="19.5" customHeight="1" thickTop="1" thickBot="1" x14ac:dyDescent="0.25">
      <c r="C24" s="58"/>
      <c r="D24" s="58"/>
      <c r="E24" s="58"/>
      <c r="F24" s="58"/>
      <c r="G24" s="58"/>
      <c r="H24" s="58"/>
      <c r="I24" s="59"/>
      <c r="J24" s="60"/>
      <c r="K24" s="57">
        <f t="shared" ca="1" si="7"/>
        <v>167800</v>
      </c>
      <c r="P24" s="188" t="e">
        <f t="shared" si="6"/>
        <v>#N/A</v>
      </c>
      <c r="Q24" s="191" t="e">
        <f t="shared" si="3"/>
        <v>#N/A</v>
      </c>
      <c r="R24" s="191" t="e">
        <f t="shared" si="4"/>
        <v>#N/A</v>
      </c>
      <c r="S24" s="191" t="e">
        <f t="shared" si="8"/>
        <v>#N/A</v>
      </c>
      <c r="T24" s="192" t="e">
        <f>VLOOKUP(D24,'PC Receitas'!$N$4:$O$14,2,FALSE)</f>
        <v>#N/A</v>
      </c>
    </row>
    <row r="25" spans="3:24" ht="19.5" customHeight="1" thickTop="1" thickBot="1" x14ac:dyDescent="0.25">
      <c r="C25" s="58"/>
      <c r="D25" s="58"/>
      <c r="E25" s="58"/>
      <c r="F25" s="58"/>
      <c r="G25" s="58"/>
      <c r="H25" s="58"/>
      <c r="I25" s="59"/>
      <c r="J25" s="60"/>
      <c r="K25" s="57">
        <f t="shared" ca="1" si="7"/>
        <v>167800</v>
      </c>
      <c r="P25" s="188" t="e">
        <f t="shared" si="6"/>
        <v>#N/A</v>
      </c>
      <c r="Q25" s="191" t="e">
        <f t="shared" si="3"/>
        <v>#N/A</v>
      </c>
      <c r="R25" s="191" t="e">
        <f t="shared" si="4"/>
        <v>#N/A</v>
      </c>
      <c r="S25" s="191" t="e">
        <f t="shared" si="8"/>
        <v>#N/A</v>
      </c>
      <c r="T25" s="192" t="e">
        <f>VLOOKUP(D25,'PC Receitas'!$N$4:$O$14,2,FALSE)</f>
        <v>#N/A</v>
      </c>
    </row>
    <row r="26" spans="3:24" ht="19.5" customHeight="1" thickTop="1" thickBot="1" x14ac:dyDescent="0.25">
      <c r="C26" s="58"/>
      <c r="D26" s="58"/>
      <c r="E26" s="58"/>
      <c r="F26" s="58"/>
      <c r="G26" s="58"/>
      <c r="H26" s="58"/>
      <c r="I26" s="59"/>
      <c r="J26" s="60"/>
      <c r="K26" s="57">
        <f t="shared" ca="1" si="7"/>
        <v>167800</v>
      </c>
      <c r="P26" s="188" t="e">
        <f t="shared" si="6"/>
        <v>#N/A</v>
      </c>
      <c r="Q26" s="191" t="e">
        <f t="shared" si="3"/>
        <v>#N/A</v>
      </c>
      <c r="R26" s="191" t="e">
        <f t="shared" si="4"/>
        <v>#N/A</v>
      </c>
      <c r="S26" s="191" t="e">
        <f t="shared" si="8"/>
        <v>#N/A</v>
      </c>
      <c r="T26" s="192" t="e">
        <f>VLOOKUP(D26,'PC Receitas'!$N$4:$O$14,2,FALSE)</f>
        <v>#N/A</v>
      </c>
    </row>
    <row r="27" spans="3:24" ht="19.5" customHeight="1" thickTop="1" thickBot="1" x14ac:dyDescent="0.25">
      <c r="C27" s="58"/>
      <c r="D27" s="58"/>
      <c r="E27" s="58"/>
      <c r="F27" s="58"/>
      <c r="G27" s="58"/>
      <c r="H27" s="58"/>
      <c r="I27" s="59"/>
      <c r="J27" s="60"/>
      <c r="K27" s="57">
        <f t="shared" ca="1" si="7"/>
        <v>167800</v>
      </c>
      <c r="P27" s="188" t="e">
        <f t="shared" si="6"/>
        <v>#N/A</v>
      </c>
      <c r="Q27" s="191" t="e">
        <f t="shared" si="3"/>
        <v>#N/A</v>
      </c>
      <c r="R27" s="191" t="e">
        <f t="shared" si="4"/>
        <v>#N/A</v>
      </c>
      <c r="S27" s="191" t="e">
        <f t="shared" si="8"/>
        <v>#N/A</v>
      </c>
      <c r="T27" s="192" t="e">
        <f>VLOOKUP(D27,'PC Receitas'!$N$4:$O$14,2,FALSE)</f>
        <v>#N/A</v>
      </c>
    </row>
    <row r="28" spans="3:24" ht="19.5" customHeight="1" thickTop="1" thickBot="1" x14ac:dyDescent="0.25">
      <c r="C28" s="58"/>
      <c r="D28" s="58"/>
      <c r="E28" s="58"/>
      <c r="F28" s="58"/>
      <c r="G28" s="58"/>
      <c r="H28" s="58"/>
      <c r="I28" s="59"/>
      <c r="J28" s="60"/>
      <c r="K28" s="57">
        <f t="shared" ca="1" si="7"/>
        <v>167800</v>
      </c>
      <c r="P28" s="188" t="e">
        <f t="shared" si="6"/>
        <v>#N/A</v>
      </c>
      <c r="Q28" s="191" t="e">
        <f t="shared" si="3"/>
        <v>#N/A</v>
      </c>
      <c r="R28" s="191" t="e">
        <f t="shared" si="4"/>
        <v>#N/A</v>
      </c>
      <c r="S28" s="191" t="e">
        <f t="shared" si="8"/>
        <v>#N/A</v>
      </c>
      <c r="T28" s="192" t="e">
        <f>VLOOKUP(D28,'PC Receitas'!$N$4:$O$14,2,FALSE)</f>
        <v>#N/A</v>
      </c>
    </row>
    <row r="29" spans="3:24" ht="19.5" customHeight="1" thickTop="1" thickBot="1" x14ac:dyDescent="0.25">
      <c r="C29" s="58"/>
      <c r="D29" s="58"/>
      <c r="E29" s="58"/>
      <c r="F29" s="58"/>
      <c r="G29" s="58"/>
      <c r="H29" s="58"/>
      <c r="I29" s="59"/>
      <c r="J29" s="60"/>
      <c r="K29" s="57">
        <f t="shared" ca="1" si="7"/>
        <v>167800</v>
      </c>
      <c r="P29" s="188" t="e">
        <f t="shared" si="6"/>
        <v>#N/A</v>
      </c>
      <c r="Q29" s="191" t="e">
        <f t="shared" si="3"/>
        <v>#N/A</v>
      </c>
      <c r="R29" s="191" t="e">
        <f t="shared" si="4"/>
        <v>#N/A</v>
      </c>
      <c r="S29" s="191" t="e">
        <f t="shared" si="8"/>
        <v>#N/A</v>
      </c>
      <c r="T29" s="192" t="e">
        <f>VLOOKUP(D29,'PC Receitas'!$N$4:$O$14,2,FALSE)</f>
        <v>#N/A</v>
      </c>
    </row>
    <row r="30" spans="3:24" ht="19.5" customHeight="1" thickTop="1" thickBot="1" x14ac:dyDescent="0.25">
      <c r="C30" s="58"/>
      <c r="D30" s="58"/>
      <c r="E30" s="58"/>
      <c r="F30" s="58"/>
      <c r="G30" s="58"/>
      <c r="H30" s="58"/>
      <c r="I30" s="59"/>
      <c r="J30" s="60"/>
      <c r="K30" s="57">
        <f t="shared" ca="1" si="7"/>
        <v>167800</v>
      </c>
      <c r="P30" s="188" t="e">
        <f t="shared" si="6"/>
        <v>#N/A</v>
      </c>
      <c r="Q30" s="191" t="e">
        <f t="shared" si="3"/>
        <v>#N/A</v>
      </c>
      <c r="R30" s="191" t="e">
        <f t="shared" si="4"/>
        <v>#N/A</v>
      </c>
      <c r="S30" s="191" t="e">
        <f t="shared" si="8"/>
        <v>#N/A</v>
      </c>
      <c r="T30" s="192" t="e">
        <f>VLOOKUP(D30,'PC Receitas'!$N$4:$O$14,2,FALSE)</f>
        <v>#N/A</v>
      </c>
    </row>
    <row r="31" spans="3:24" ht="19.5" customHeight="1" thickTop="1" thickBot="1" x14ac:dyDescent="0.25">
      <c r="C31" s="58"/>
      <c r="D31" s="58"/>
      <c r="E31" s="58"/>
      <c r="F31" s="58"/>
      <c r="G31" s="58"/>
      <c r="H31" s="58"/>
      <c r="I31" s="59"/>
      <c r="J31" s="60"/>
      <c r="K31" s="57">
        <f t="shared" ca="1" si="7"/>
        <v>167800</v>
      </c>
      <c r="P31" s="188" t="e">
        <f t="shared" si="6"/>
        <v>#N/A</v>
      </c>
      <c r="Q31" s="191" t="e">
        <f t="shared" si="3"/>
        <v>#N/A</v>
      </c>
      <c r="R31" s="191" t="e">
        <f t="shared" si="4"/>
        <v>#N/A</v>
      </c>
      <c r="S31" s="191" t="e">
        <f t="shared" si="8"/>
        <v>#N/A</v>
      </c>
      <c r="T31" s="192" t="e">
        <f>VLOOKUP(D31,'PC Receitas'!$N$4:$O$14,2,FALSE)</f>
        <v>#N/A</v>
      </c>
    </row>
    <row r="32" spans="3:24" ht="19.5" customHeight="1" thickTop="1" thickBot="1" x14ac:dyDescent="0.25">
      <c r="C32" s="58"/>
      <c r="D32" s="58"/>
      <c r="E32" s="58"/>
      <c r="F32" s="58"/>
      <c r="G32" s="58"/>
      <c r="H32" s="58"/>
      <c r="I32" s="59"/>
      <c r="J32" s="60"/>
      <c r="K32" s="57">
        <f t="shared" ca="1" si="7"/>
        <v>167800</v>
      </c>
      <c r="P32" s="188" t="e">
        <f t="shared" si="6"/>
        <v>#N/A</v>
      </c>
      <c r="Q32" s="191" t="e">
        <f t="shared" si="3"/>
        <v>#N/A</v>
      </c>
      <c r="R32" s="191" t="e">
        <f t="shared" si="4"/>
        <v>#N/A</v>
      </c>
      <c r="S32" s="191" t="e">
        <f t="shared" si="8"/>
        <v>#N/A</v>
      </c>
      <c r="T32" s="192" t="e">
        <f>VLOOKUP(D32,'PC Receitas'!$N$4:$O$14,2,FALSE)</f>
        <v>#N/A</v>
      </c>
    </row>
    <row r="33" spans="3:20" ht="19.5" customHeight="1" thickTop="1" thickBot="1" x14ac:dyDescent="0.25">
      <c r="C33" s="58"/>
      <c r="D33" s="58"/>
      <c r="E33" s="58"/>
      <c r="F33" s="58"/>
      <c r="G33" s="58"/>
      <c r="H33" s="58"/>
      <c r="I33" s="59"/>
      <c r="J33" s="60"/>
      <c r="K33" s="57">
        <f t="shared" ca="1" si="7"/>
        <v>167800</v>
      </c>
      <c r="P33" s="188" t="e">
        <f t="shared" si="6"/>
        <v>#N/A</v>
      </c>
      <c r="Q33" s="191" t="e">
        <f t="shared" si="3"/>
        <v>#N/A</v>
      </c>
      <c r="R33" s="191" t="e">
        <f t="shared" si="4"/>
        <v>#N/A</v>
      </c>
      <c r="S33" s="191" t="e">
        <f t="shared" si="8"/>
        <v>#N/A</v>
      </c>
      <c r="T33" s="192" t="e">
        <f>VLOOKUP(D33,'PC Receitas'!$N$4:$O$14,2,FALSE)</f>
        <v>#N/A</v>
      </c>
    </row>
    <row r="34" spans="3:20" ht="19.5" customHeight="1" thickTop="1" thickBot="1" x14ac:dyDescent="0.25">
      <c r="C34" s="58"/>
      <c r="D34" s="58"/>
      <c r="E34" s="58"/>
      <c r="F34" s="58"/>
      <c r="G34" s="58"/>
      <c r="H34" s="58"/>
      <c r="I34" s="59"/>
      <c r="J34" s="60"/>
      <c r="K34" s="57">
        <f t="shared" ca="1" si="7"/>
        <v>167800</v>
      </c>
      <c r="P34" s="188" t="e">
        <f t="shared" si="6"/>
        <v>#N/A</v>
      </c>
      <c r="Q34" s="191" t="e">
        <f t="shared" si="3"/>
        <v>#N/A</v>
      </c>
      <c r="R34" s="191" t="e">
        <f t="shared" si="4"/>
        <v>#N/A</v>
      </c>
      <c r="S34" s="191" t="e">
        <f t="shared" si="8"/>
        <v>#N/A</v>
      </c>
      <c r="T34" s="192" t="e">
        <f>VLOOKUP(D34,'PC Receitas'!$N$4:$O$14,2,FALSE)</f>
        <v>#N/A</v>
      </c>
    </row>
    <row r="35" spans="3:20" ht="19.5" customHeight="1" thickTop="1" thickBot="1" x14ac:dyDescent="0.25">
      <c r="C35" s="58"/>
      <c r="D35" s="58"/>
      <c r="E35" s="58"/>
      <c r="F35" s="58"/>
      <c r="G35" s="58"/>
      <c r="H35" s="58"/>
      <c r="I35" s="59"/>
      <c r="J35" s="60"/>
      <c r="K35" s="57">
        <f t="shared" ca="1" si="7"/>
        <v>167800</v>
      </c>
      <c r="P35" s="188" t="e">
        <f t="shared" si="6"/>
        <v>#N/A</v>
      </c>
      <c r="Q35" s="191" t="e">
        <f t="shared" si="3"/>
        <v>#N/A</v>
      </c>
      <c r="R35" s="191" t="e">
        <f t="shared" si="4"/>
        <v>#N/A</v>
      </c>
      <c r="S35" s="191" t="e">
        <f t="shared" si="8"/>
        <v>#N/A</v>
      </c>
      <c r="T35" s="192" t="e">
        <f>VLOOKUP(D35,'PC Receitas'!$N$4:$O$14,2,FALSE)</f>
        <v>#N/A</v>
      </c>
    </row>
    <row r="36" spans="3:20" ht="19.5" customHeight="1" thickTop="1" thickBot="1" x14ac:dyDescent="0.25">
      <c r="C36" s="58"/>
      <c r="D36" s="58"/>
      <c r="E36" s="58"/>
      <c r="F36" s="58"/>
      <c r="G36" s="58"/>
      <c r="H36" s="58"/>
      <c r="I36" s="59"/>
      <c r="J36" s="60"/>
      <c r="K36" s="57">
        <f t="shared" ca="1" si="7"/>
        <v>167800</v>
      </c>
      <c r="P36" s="188" t="e">
        <f t="shared" si="6"/>
        <v>#N/A</v>
      </c>
      <c r="Q36" s="191" t="e">
        <f t="shared" si="3"/>
        <v>#N/A</v>
      </c>
      <c r="R36" s="191" t="e">
        <f t="shared" si="4"/>
        <v>#N/A</v>
      </c>
      <c r="S36" s="191" t="e">
        <f t="shared" si="8"/>
        <v>#N/A</v>
      </c>
      <c r="T36" s="192" t="e">
        <f>VLOOKUP(D36,'PC Receitas'!$N$4:$O$14,2,FALSE)</f>
        <v>#N/A</v>
      </c>
    </row>
    <row r="37" spans="3:20" ht="19.5" customHeight="1" thickTop="1" thickBot="1" x14ac:dyDescent="0.25">
      <c r="C37" s="58"/>
      <c r="D37" s="58"/>
      <c r="E37" s="58"/>
      <c r="F37" s="58"/>
      <c r="G37" s="58"/>
      <c r="H37" s="58"/>
      <c r="I37" s="59"/>
      <c r="J37" s="60"/>
      <c r="K37" s="57">
        <f t="shared" ca="1" si="7"/>
        <v>167800</v>
      </c>
      <c r="P37" s="188" t="e">
        <f t="shared" si="6"/>
        <v>#N/A</v>
      </c>
      <c r="Q37" s="191" t="e">
        <f t="shared" si="3"/>
        <v>#N/A</v>
      </c>
      <c r="R37" s="191" t="e">
        <f t="shared" si="4"/>
        <v>#N/A</v>
      </c>
      <c r="S37" s="191" t="e">
        <f t="shared" si="8"/>
        <v>#N/A</v>
      </c>
      <c r="T37" s="192" t="e">
        <f>VLOOKUP(D37,'PC Receitas'!$N$4:$O$14,2,FALSE)</f>
        <v>#N/A</v>
      </c>
    </row>
    <row r="38" spans="3:20" ht="19.5" customHeight="1" thickTop="1" thickBot="1" x14ac:dyDescent="0.25">
      <c r="C38" s="58"/>
      <c r="D38" s="58"/>
      <c r="E38" s="58"/>
      <c r="F38" s="58"/>
      <c r="G38" s="58"/>
      <c r="H38" s="58"/>
      <c r="I38" s="59"/>
      <c r="J38" s="60"/>
      <c r="K38" s="57">
        <f t="shared" ca="1" si="7"/>
        <v>167800</v>
      </c>
      <c r="P38" s="188" t="e">
        <f t="shared" si="6"/>
        <v>#N/A</v>
      </c>
      <c r="Q38" s="191" t="e">
        <f t="shared" si="3"/>
        <v>#N/A</v>
      </c>
      <c r="R38" s="191" t="e">
        <f t="shared" si="4"/>
        <v>#N/A</v>
      </c>
      <c r="S38" s="191" t="e">
        <f t="shared" si="8"/>
        <v>#N/A</v>
      </c>
      <c r="T38" s="192" t="e">
        <f>VLOOKUP(D38,'PC Receitas'!$N$4:$O$14,2,FALSE)</f>
        <v>#N/A</v>
      </c>
    </row>
    <row r="39" spans="3:20" ht="19.5" customHeight="1" thickTop="1" thickBot="1" x14ac:dyDescent="0.25">
      <c r="C39" s="58"/>
      <c r="D39" s="58"/>
      <c r="E39" s="58"/>
      <c r="F39" s="58"/>
      <c r="G39" s="58"/>
      <c r="H39" s="58"/>
      <c r="I39" s="59"/>
      <c r="J39" s="60"/>
      <c r="K39" s="57">
        <f t="shared" ca="1" si="7"/>
        <v>167800</v>
      </c>
      <c r="P39" s="188" t="e">
        <f t="shared" si="6"/>
        <v>#N/A</v>
      </c>
      <c r="Q39" s="191" t="e">
        <f t="shared" si="3"/>
        <v>#N/A</v>
      </c>
      <c r="R39" s="191" t="e">
        <f t="shared" si="4"/>
        <v>#N/A</v>
      </c>
      <c r="S39" s="191" t="e">
        <f t="shared" si="8"/>
        <v>#N/A</v>
      </c>
      <c r="T39" s="192" t="e">
        <f>VLOOKUP(D39,'PC Receitas'!$N$4:$O$14,2,FALSE)</f>
        <v>#N/A</v>
      </c>
    </row>
    <row r="40" spans="3:20" ht="19.5" customHeight="1" thickTop="1" thickBot="1" x14ac:dyDescent="0.25">
      <c r="C40" s="58"/>
      <c r="D40" s="58"/>
      <c r="E40" s="58"/>
      <c r="F40" s="58"/>
      <c r="G40" s="58"/>
      <c r="H40" s="58"/>
      <c r="I40" s="59"/>
      <c r="J40" s="60"/>
      <c r="K40" s="57">
        <f t="shared" ca="1" si="7"/>
        <v>167800</v>
      </c>
      <c r="P40" s="188" t="e">
        <f t="shared" si="6"/>
        <v>#N/A</v>
      </c>
      <c r="Q40" s="191" t="e">
        <f t="shared" si="3"/>
        <v>#N/A</v>
      </c>
      <c r="R40" s="191" t="e">
        <f t="shared" si="4"/>
        <v>#N/A</v>
      </c>
      <c r="S40" s="191" t="e">
        <f t="shared" si="8"/>
        <v>#N/A</v>
      </c>
      <c r="T40" s="192" t="e">
        <f>VLOOKUP(D40,'PC Receitas'!$N$4:$O$14,2,FALSE)</f>
        <v>#N/A</v>
      </c>
    </row>
    <row r="41" spans="3:20" ht="19.5" customHeight="1" thickTop="1" thickBot="1" x14ac:dyDescent="0.25">
      <c r="C41" s="58"/>
      <c r="D41" s="58"/>
      <c r="E41" s="58"/>
      <c r="F41" s="58"/>
      <c r="G41" s="58"/>
      <c r="H41" s="58"/>
      <c r="I41" s="59"/>
      <c r="J41" s="60"/>
      <c r="K41" s="57">
        <f t="shared" ca="1" si="7"/>
        <v>167800</v>
      </c>
      <c r="P41" s="188" t="e">
        <f t="shared" si="6"/>
        <v>#N/A</v>
      </c>
      <c r="Q41" s="191" t="e">
        <f t="shared" si="3"/>
        <v>#N/A</v>
      </c>
      <c r="R41" s="191" t="e">
        <f t="shared" si="4"/>
        <v>#N/A</v>
      </c>
      <c r="S41" s="191" t="e">
        <f t="shared" si="8"/>
        <v>#N/A</v>
      </c>
      <c r="T41" s="192" t="e">
        <f>VLOOKUP(D41,'PC Receitas'!$N$4:$O$14,2,FALSE)</f>
        <v>#N/A</v>
      </c>
    </row>
    <row r="42" spans="3:20" ht="19.5" customHeight="1" thickTop="1" thickBot="1" x14ac:dyDescent="0.25">
      <c r="C42" s="58"/>
      <c r="D42" s="58"/>
      <c r="E42" s="58"/>
      <c r="F42" s="58"/>
      <c r="G42" s="58"/>
      <c r="H42" s="58"/>
      <c r="I42" s="59"/>
      <c r="J42" s="60"/>
      <c r="K42" s="57">
        <f t="shared" ca="1" si="7"/>
        <v>167800</v>
      </c>
      <c r="P42" s="188" t="e">
        <f t="shared" si="6"/>
        <v>#N/A</v>
      </c>
      <c r="Q42" s="191" t="e">
        <f t="shared" si="3"/>
        <v>#N/A</v>
      </c>
      <c r="R42" s="191" t="e">
        <f t="shared" si="4"/>
        <v>#N/A</v>
      </c>
      <c r="S42" s="191" t="e">
        <f t="shared" si="8"/>
        <v>#N/A</v>
      </c>
      <c r="T42" s="192" t="e">
        <f>VLOOKUP(D42,'PC Receitas'!$N$4:$O$14,2,FALSE)</f>
        <v>#N/A</v>
      </c>
    </row>
    <row r="43" spans="3:20" ht="19.5" customHeight="1" thickTop="1" thickBot="1" x14ac:dyDescent="0.25">
      <c r="C43" s="58"/>
      <c r="D43" s="58"/>
      <c r="E43" s="58"/>
      <c r="F43" s="58"/>
      <c r="G43" s="58"/>
      <c r="H43" s="58"/>
      <c r="I43" s="59"/>
      <c r="J43" s="60"/>
      <c r="K43" s="57">
        <f t="shared" ca="1" si="7"/>
        <v>167800</v>
      </c>
      <c r="P43" s="188" t="e">
        <f t="shared" si="6"/>
        <v>#N/A</v>
      </c>
      <c r="Q43" s="191" t="e">
        <f t="shared" si="3"/>
        <v>#N/A</v>
      </c>
      <c r="R43" s="191" t="e">
        <f t="shared" si="4"/>
        <v>#N/A</v>
      </c>
      <c r="S43" s="191" t="e">
        <f t="shared" si="8"/>
        <v>#N/A</v>
      </c>
      <c r="T43" s="192" t="e">
        <f>VLOOKUP(D43,'PC Receitas'!$N$4:$O$14,2,FALSE)</f>
        <v>#N/A</v>
      </c>
    </row>
    <row r="44" spans="3:20" ht="19.5" customHeight="1" thickTop="1" thickBot="1" x14ac:dyDescent="0.25">
      <c r="C44" s="58"/>
      <c r="D44" s="58"/>
      <c r="E44" s="58"/>
      <c r="F44" s="58"/>
      <c r="G44" s="58"/>
      <c r="H44" s="58"/>
      <c r="I44" s="59"/>
      <c r="J44" s="60"/>
      <c r="K44" s="57">
        <f t="shared" ca="1" si="7"/>
        <v>167800</v>
      </c>
      <c r="P44" s="188" t="e">
        <f t="shared" si="6"/>
        <v>#N/A</v>
      </c>
      <c r="Q44" s="191" t="e">
        <f t="shared" si="3"/>
        <v>#N/A</v>
      </c>
      <c r="R44" s="191" t="e">
        <f t="shared" si="4"/>
        <v>#N/A</v>
      </c>
      <c r="S44" s="191" t="e">
        <f t="shared" si="8"/>
        <v>#N/A</v>
      </c>
      <c r="T44" s="192" t="e">
        <f>VLOOKUP(D44,'PC Receitas'!$N$4:$O$14,2,FALSE)</f>
        <v>#N/A</v>
      </c>
    </row>
    <row r="45" spans="3:20" ht="19.5" customHeight="1" thickTop="1" thickBot="1" x14ac:dyDescent="0.25">
      <c r="C45" s="58"/>
      <c r="D45" s="58"/>
      <c r="E45" s="58"/>
      <c r="F45" s="58"/>
      <c r="G45" s="58"/>
      <c r="H45" s="58"/>
      <c r="I45" s="59"/>
      <c r="J45" s="60"/>
      <c r="K45" s="57">
        <f t="shared" ca="1" si="7"/>
        <v>167800</v>
      </c>
      <c r="P45" s="188" t="e">
        <f t="shared" si="6"/>
        <v>#N/A</v>
      </c>
      <c r="Q45" s="191" t="e">
        <f t="shared" si="3"/>
        <v>#N/A</v>
      </c>
      <c r="R45" s="191" t="e">
        <f t="shared" si="4"/>
        <v>#N/A</v>
      </c>
      <c r="S45" s="191" t="e">
        <f t="shared" si="8"/>
        <v>#N/A</v>
      </c>
      <c r="T45" s="192" t="e">
        <f>VLOOKUP(D45,'PC Receitas'!$N$4:$O$14,2,FALSE)</f>
        <v>#N/A</v>
      </c>
    </row>
    <row r="46" spans="3:20" ht="19.5" customHeight="1" thickTop="1" thickBot="1" x14ac:dyDescent="0.25">
      <c r="C46" s="58"/>
      <c r="D46" s="58"/>
      <c r="E46" s="58"/>
      <c r="F46" s="58"/>
      <c r="G46" s="58"/>
      <c r="H46" s="58"/>
      <c r="I46" s="59"/>
      <c r="J46" s="60"/>
      <c r="K46" s="57">
        <f t="shared" ca="1" si="7"/>
        <v>167800</v>
      </c>
      <c r="P46" s="188" t="e">
        <f t="shared" si="6"/>
        <v>#N/A</v>
      </c>
      <c r="Q46" s="191" t="e">
        <f t="shared" si="3"/>
        <v>#N/A</v>
      </c>
      <c r="R46" s="191" t="e">
        <f t="shared" si="4"/>
        <v>#N/A</v>
      </c>
      <c r="S46" s="191" t="e">
        <f t="shared" si="8"/>
        <v>#N/A</v>
      </c>
      <c r="T46" s="192" t="e">
        <f>VLOOKUP(D46,'PC Receitas'!$N$4:$O$14,2,FALSE)</f>
        <v>#N/A</v>
      </c>
    </row>
    <row r="47" spans="3:20" ht="19.5" customHeight="1" thickTop="1" thickBot="1" x14ac:dyDescent="0.25">
      <c r="C47" s="58"/>
      <c r="D47" s="58"/>
      <c r="E47" s="58"/>
      <c r="F47" s="58"/>
      <c r="G47" s="58"/>
      <c r="H47" s="58"/>
      <c r="I47" s="59"/>
      <c r="J47" s="60"/>
      <c r="K47" s="57">
        <f t="shared" ca="1" si="7"/>
        <v>167800</v>
      </c>
      <c r="P47" s="188" t="e">
        <f t="shared" si="6"/>
        <v>#N/A</v>
      </c>
      <c r="Q47" s="191" t="e">
        <f t="shared" si="3"/>
        <v>#N/A</v>
      </c>
      <c r="R47" s="191" t="e">
        <f t="shared" si="4"/>
        <v>#N/A</v>
      </c>
      <c r="S47" s="191" t="e">
        <f t="shared" si="8"/>
        <v>#N/A</v>
      </c>
      <c r="T47" s="192" t="e">
        <f>VLOOKUP(D47,'PC Receitas'!$N$4:$O$14,2,FALSE)</f>
        <v>#N/A</v>
      </c>
    </row>
    <row r="48" spans="3:20" ht="19.5" customHeight="1" thickTop="1" thickBot="1" x14ac:dyDescent="0.25">
      <c r="C48" s="58"/>
      <c r="D48" s="58"/>
      <c r="E48" s="58"/>
      <c r="F48" s="58"/>
      <c r="G48" s="58"/>
      <c r="H48" s="58"/>
      <c r="I48" s="59"/>
      <c r="J48" s="60"/>
      <c r="K48" s="57">
        <f t="shared" ca="1" si="7"/>
        <v>167800</v>
      </c>
      <c r="P48" s="188" t="e">
        <f t="shared" si="6"/>
        <v>#N/A</v>
      </c>
      <c r="Q48" s="191" t="e">
        <f t="shared" si="3"/>
        <v>#N/A</v>
      </c>
      <c r="R48" s="191" t="e">
        <f t="shared" si="4"/>
        <v>#N/A</v>
      </c>
      <c r="S48" s="191" t="e">
        <f t="shared" si="8"/>
        <v>#N/A</v>
      </c>
      <c r="T48" s="192" t="e">
        <f>VLOOKUP(D48,'PC Receitas'!$N$4:$O$14,2,FALSE)</f>
        <v>#N/A</v>
      </c>
    </row>
    <row r="49" spans="3:20" ht="19.5" customHeight="1" thickTop="1" thickBot="1" x14ac:dyDescent="0.25">
      <c r="C49" s="58"/>
      <c r="D49" s="58"/>
      <c r="E49" s="58"/>
      <c r="F49" s="58"/>
      <c r="G49" s="58"/>
      <c r="H49" s="58"/>
      <c r="I49" s="59"/>
      <c r="J49" s="60"/>
      <c r="K49" s="57">
        <f t="shared" ca="1" si="7"/>
        <v>167800</v>
      </c>
      <c r="P49" s="188" t="e">
        <f t="shared" si="6"/>
        <v>#N/A</v>
      </c>
      <c r="Q49" s="191" t="e">
        <f t="shared" si="3"/>
        <v>#N/A</v>
      </c>
      <c r="R49" s="191" t="e">
        <f t="shared" si="4"/>
        <v>#N/A</v>
      </c>
      <c r="S49" s="191" t="e">
        <f t="shared" si="8"/>
        <v>#N/A</v>
      </c>
      <c r="T49" s="192" t="e">
        <f>VLOOKUP(D49,'PC Receitas'!$N$4:$O$14,2,FALSE)</f>
        <v>#N/A</v>
      </c>
    </row>
    <row r="50" spans="3:20" ht="19.5" customHeight="1" thickTop="1" thickBot="1" x14ac:dyDescent="0.25">
      <c r="C50" s="58"/>
      <c r="D50" s="58"/>
      <c r="E50" s="58"/>
      <c r="F50" s="58"/>
      <c r="G50" s="58"/>
      <c r="H50" s="58"/>
      <c r="I50" s="59"/>
      <c r="J50" s="60"/>
      <c r="K50" s="57">
        <f t="shared" ca="1" si="7"/>
        <v>167800</v>
      </c>
      <c r="P50" s="188" t="e">
        <f t="shared" si="6"/>
        <v>#N/A</v>
      </c>
      <c r="Q50" s="191" t="e">
        <f t="shared" si="3"/>
        <v>#N/A</v>
      </c>
      <c r="R50" s="191" t="e">
        <f t="shared" si="4"/>
        <v>#N/A</v>
      </c>
      <c r="S50" s="191" t="e">
        <f t="shared" si="8"/>
        <v>#N/A</v>
      </c>
      <c r="T50" s="192" t="e">
        <f>VLOOKUP(D50,'PC Receitas'!$N$4:$O$14,2,FALSE)</f>
        <v>#N/A</v>
      </c>
    </row>
    <row r="51" spans="3:20" ht="19.5" customHeight="1" thickTop="1" thickBot="1" x14ac:dyDescent="0.25">
      <c r="C51" s="58"/>
      <c r="D51" s="58"/>
      <c r="E51" s="58"/>
      <c r="F51" s="58"/>
      <c r="G51" s="58"/>
      <c r="H51" s="58"/>
      <c r="I51" s="59"/>
      <c r="J51" s="60"/>
      <c r="K51" s="57">
        <f t="shared" ca="1" si="7"/>
        <v>167800</v>
      </c>
      <c r="P51" s="188" t="e">
        <f t="shared" si="6"/>
        <v>#N/A</v>
      </c>
      <c r="Q51" s="191" t="e">
        <f t="shared" si="3"/>
        <v>#N/A</v>
      </c>
      <c r="R51" s="191" t="e">
        <f t="shared" si="4"/>
        <v>#N/A</v>
      </c>
      <c r="S51" s="191" t="e">
        <f t="shared" si="8"/>
        <v>#N/A</v>
      </c>
      <c r="T51" s="192" t="e">
        <f>VLOOKUP(D51,'PC Receitas'!$N$4:$O$14,2,FALSE)</f>
        <v>#N/A</v>
      </c>
    </row>
    <row r="52" spans="3:20" ht="19.5" customHeight="1" thickTop="1" thickBot="1" x14ac:dyDescent="0.25">
      <c r="C52" s="58"/>
      <c r="D52" s="58"/>
      <c r="E52" s="58"/>
      <c r="F52" s="58"/>
      <c r="G52" s="58"/>
      <c r="H52" s="58"/>
      <c r="I52" s="59"/>
      <c r="J52" s="60"/>
      <c r="K52" s="57">
        <f t="shared" ca="1" si="7"/>
        <v>167800</v>
      </c>
      <c r="P52" s="188" t="e">
        <f t="shared" si="6"/>
        <v>#N/A</v>
      </c>
      <c r="Q52" s="191" t="e">
        <f t="shared" si="3"/>
        <v>#N/A</v>
      </c>
      <c r="R52" s="191" t="e">
        <f t="shared" si="4"/>
        <v>#N/A</v>
      </c>
      <c r="S52" s="191" t="e">
        <f t="shared" si="8"/>
        <v>#N/A</v>
      </c>
      <c r="T52" s="192" t="e">
        <f>VLOOKUP(D52,'PC Receitas'!$N$4:$O$14,2,FALSE)</f>
        <v>#N/A</v>
      </c>
    </row>
    <row r="53" spans="3:20" ht="19.5" customHeight="1" thickTop="1" thickBot="1" x14ac:dyDescent="0.25">
      <c r="C53" s="58"/>
      <c r="D53" s="58"/>
      <c r="E53" s="58"/>
      <c r="F53" s="58"/>
      <c r="G53" s="58"/>
      <c r="H53" s="58"/>
      <c r="I53" s="59"/>
      <c r="J53" s="60"/>
      <c r="K53" s="57">
        <f t="shared" ca="1" si="7"/>
        <v>167800</v>
      </c>
      <c r="P53" s="188" t="e">
        <f t="shared" si="6"/>
        <v>#N/A</v>
      </c>
      <c r="Q53" s="191" t="e">
        <f t="shared" si="3"/>
        <v>#N/A</v>
      </c>
      <c r="R53" s="191" t="e">
        <f t="shared" si="4"/>
        <v>#N/A</v>
      </c>
      <c r="S53" s="191" t="e">
        <f t="shared" si="8"/>
        <v>#N/A</v>
      </c>
      <c r="T53" s="192" t="e">
        <f>VLOOKUP(D53,'PC Receitas'!$N$4:$O$14,2,FALSE)</f>
        <v>#N/A</v>
      </c>
    </row>
    <row r="54" spans="3:20" ht="19.5" customHeight="1" thickTop="1" thickBot="1" x14ac:dyDescent="0.25">
      <c r="C54" s="58"/>
      <c r="D54" s="58"/>
      <c r="E54" s="58"/>
      <c r="F54" s="58"/>
      <c r="G54" s="58"/>
      <c r="H54" s="58"/>
      <c r="I54" s="59"/>
      <c r="J54" s="60"/>
      <c r="K54" s="57">
        <f t="shared" ca="1" si="7"/>
        <v>167800</v>
      </c>
      <c r="P54" s="188" t="e">
        <f t="shared" si="6"/>
        <v>#N/A</v>
      </c>
      <c r="Q54" s="191" t="e">
        <f t="shared" si="3"/>
        <v>#N/A</v>
      </c>
      <c r="R54" s="191" t="e">
        <f t="shared" si="4"/>
        <v>#N/A</v>
      </c>
      <c r="S54" s="191" t="e">
        <f t="shared" si="8"/>
        <v>#N/A</v>
      </c>
      <c r="T54" s="192" t="e">
        <f>VLOOKUP(D54,'PC Receitas'!$N$4:$O$14,2,FALSE)</f>
        <v>#N/A</v>
      </c>
    </row>
    <row r="55" spans="3:20" ht="19.5" customHeight="1" thickTop="1" thickBot="1" x14ac:dyDescent="0.25">
      <c r="C55" s="58"/>
      <c r="D55" s="58"/>
      <c r="E55" s="58"/>
      <c r="F55" s="58"/>
      <c r="G55" s="58"/>
      <c r="H55" s="58"/>
      <c r="I55" s="59"/>
      <c r="J55" s="60"/>
      <c r="K55" s="57">
        <f t="shared" ca="1" si="7"/>
        <v>167800</v>
      </c>
      <c r="P55" s="188" t="e">
        <f t="shared" si="6"/>
        <v>#N/A</v>
      </c>
      <c r="Q55" s="191" t="e">
        <f t="shared" si="3"/>
        <v>#N/A</v>
      </c>
      <c r="R55" s="191" t="e">
        <f t="shared" si="4"/>
        <v>#N/A</v>
      </c>
      <c r="S55" s="191" t="e">
        <f t="shared" si="8"/>
        <v>#N/A</v>
      </c>
      <c r="T55" s="192" t="e">
        <f>VLOOKUP(D55,'PC Receitas'!$N$4:$O$14,2,FALSE)</f>
        <v>#N/A</v>
      </c>
    </row>
    <row r="56" spans="3:20" ht="19.5" customHeight="1" thickTop="1" thickBot="1" x14ac:dyDescent="0.25">
      <c r="C56" s="58"/>
      <c r="D56" s="58"/>
      <c r="E56" s="58"/>
      <c r="F56" s="58"/>
      <c r="G56" s="58"/>
      <c r="H56" s="58"/>
      <c r="I56" s="59"/>
      <c r="J56" s="60"/>
      <c r="K56" s="57">
        <f t="shared" ca="1" si="7"/>
        <v>167800</v>
      </c>
      <c r="P56" s="188" t="e">
        <f t="shared" si="6"/>
        <v>#N/A</v>
      </c>
      <c r="Q56" s="191" t="e">
        <f t="shared" si="3"/>
        <v>#N/A</v>
      </c>
      <c r="R56" s="191" t="e">
        <f t="shared" si="4"/>
        <v>#N/A</v>
      </c>
      <c r="S56" s="191" t="e">
        <f t="shared" si="8"/>
        <v>#N/A</v>
      </c>
      <c r="T56" s="192" t="e">
        <f>VLOOKUP(D56,'PC Receitas'!$N$4:$O$14,2,FALSE)</f>
        <v>#N/A</v>
      </c>
    </row>
    <row r="57" spans="3:20" ht="19.5" customHeight="1" thickTop="1" thickBot="1" x14ac:dyDescent="0.25">
      <c r="C57" s="58"/>
      <c r="D57" s="58"/>
      <c r="E57" s="58"/>
      <c r="F57" s="58"/>
      <c r="G57" s="58"/>
      <c r="H57" s="58"/>
      <c r="I57" s="59"/>
      <c r="J57" s="60"/>
      <c r="K57" s="57">
        <f t="shared" ca="1" si="7"/>
        <v>167800</v>
      </c>
      <c r="P57" s="188" t="e">
        <f t="shared" si="6"/>
        <v>#N/A</v>
      </c>
      <c r="Q57" s="191" t="e">
        <f t="shared" si="3"/>
        <v>#N/A</v>
      </c>
      <c r="R57" s="191" t="e">
        <f t="shared" si="4"/>
        <v>#N/A</v>
      </c>
      <c r="S57" s="191" t="e">
        <f t="shared" si="8"/>
        <v>#N/A</v>
      </c>
      <c r="T57" s="192" t="e">
        <f>VLOOKUP(D57,'PC Receitas'!$N$4:$O$14,2,FALSE)</f>
        <v>#N/A</v>
      </c>
    </row>
    <row r="58" spans="3:20" ht="19.5" customHeight="1" thickTop="1" thickBot="1" x14ac:dyDescent="0.25">
      <c r="C58" s="58"/>
      <c r="D58" s="58"/>
      <c r="E58" s="58"/>
      <c r="F58" s="58"/>
      <c r="G58" s="58"/>
      <c r="H58" s="58"/>
      <c r="I58" s="59"/>
      <c r="J58" s="60"/>
      <c r="K58" s="57">
        <f t="shared" ca="1" si="7"/>
        <v>167800</v>
      </c>
      <c r="P58" s="188" t="e">
        <f t="shared" si="6"/>
        <v>#N/A</v>
      </c>
      <c r="Q58" s="191" t="e">
        <f t="shared" si="3"/>
        <v>#N/A</v>
      </c>
      <c r="R58" s="191" t="e">
        <f t="shared" si="4"/>
        <v>#N/A</v>
      </c>
      <c r="S58" s="191" t="e">
        <f t="shared" si="8"/>
        <v>#N/A</v>
      </c>
      <c r="T58" s="192" t="e">
        <f>VLOOKUP(D58,'PC Receitas'!$N$4:$O$14,2,FALSE)</f>
        <v>#N/A</v>
      </c>
    </row>
    <row r="59" spans="3:20" ht="19.5" customHeight="1" thickTop="1" thickBot="1" x14ac:dyDescent="0.25">
      <c r="C59" s="58"/>
      <c r="D59" s="58"/>
      <c r="E59" s="58"/>
      <c r="F59" s="58"/>
      <c r="G59" s="58"/>
      <c r="H59" s="58"/>
      <c r="I59" s="59"/>
      <c r="J59" s="60"/>
      <c r="K59" s="57">
        <f t="shared" ca="1" si="7"/>
        <v>167800</v>
      </c>
      <c r="P59" s="188" t="e">
        <f t="shared" si="6"/>
        <v>#N/A</v>
      </c>
      <c r="Q59" s="191" t="e">
        <f t="shared" si="3"/>
        <v>#N/A</v>
      </c>
      <c r="R59" s="191" t="e">
        <f t="shared" si="4"/>
        <v>#N/A</v>
      </c>
      <c r="S59" s="191" t="e">
        <f t="shared" si="8"/>
        <v>#N/A</v>
      </c>
      <c r="T59" s="192" t="e">
        <f>VLOOKUP(D59,'PC Receitas'!$N$4:$O$14,2,FALSE)</f>
        <v>#N/A</v>
      </c>
    </row>
    <row r="60" spans="3:20" ht="19.5" customHeight="1" thickTop="1" thickBot="1" x14ac:dyDescent="0.25">
      <c r="C60" s="58"/>
      <c r="D60" s="58"/>
      <c r="E60" s="58"/>
      <c r="F60" s="58"/>
      <c r="G60" s="58"/>
      <c r="H60" s="58"/>
      <c r="I60" s="59"/>
      <c r="J60" s="60"/>
      <c r="K60" s="57">
        <f t="shared" ca="1" si="7"/>
        <v>167800</v>
      </c>
      <c r="P60" s="188" t="e">
        <f t="shared" si="6"/>
        <v>#N/A</v>
      </c>
      <c r="Q60" s="191" t="e">
        <f t="shared" si="3"/>
        <v>#N/A</v>
      </c>
      <c r="R60" s="191" t="e">
        <f t="shared" si="4"/>
        <v>#N/A</v>
      </c>
      <c r="S60" s="191" t="e">
        <f t="shared" si="8"/>
        <v>#N/A</v>
      </c>
      <c r="T60" s="192" t="e">
        <f>VLOOKUP(D60,'PC Receitas'!$N$4:$O$14,2,FALSE)</f>
        <v>#N/A</v>
      </c>
    </row>
    <row r="61" spans="3:20" ht="19.5" customHeight="1" thickTop="1" thickBot="1" x14ac:dyDescent="0.25">
      <c r="C61" s="58"/>
      <c r="D61" s="58"/>
      <c r="E61" s="58"/>
      <c r="F61" s="58"/>
      <c r="G61" s="58"/>
      <c r="H61" s="58"/>
      <c r="I61" s="59"/>
      <c r="J61" s="60"/>
      <c r="K61" s="57">
        <f t="shared" ca="1" si="7"/>
        <v>167800</v>
      </c>
      <c r="P61" s="188" t="e">
        <f t="shared" si="6"/>
        <v>#N/A</v>
      </c>
      <c r="Q61" s="191" t="e">
        <f t="shared" si="3"/>
        <v>#N/A</v>
      </c>
      <c r="R61" s="191" t="e">
        <f t="shared" si="4"/>
        <v>#N/A</v>
      </c>
      <c r="S61" s="191" t="e">
        <f t="shared" si="8"/>
        <v>#N/A</v>
      </c>
      <c r="T61" s="192" t="e">
        <f>VLOOKUP(D61,'PC Receitas'!$N$4:$O$14,2,FALSE)</f>
        <v>#N/A</v>
      </c>
    </row>
    <row r="62" spans="3:20" ht="19.5" customHeight="1" thickTop="1" thickBot="1" x14ac:dyDescent="0.25">
      <c r="C62" s="58"/>
      <c r="D62" s="58"/>
      <c r="E62" s="58"/>
      <c r="F62" s="58"/>
      <c r="G62" s="58"/>
      <c r="H62" s="58"/>
      <c r="I62" s="59"/>
      <c r="J62" s="60"/>
      <c r="K62" s="57">
        <f t="shared" ca="1" si="7"/>
        <v>167800</v>
      </c>
      <c r="P62" s="188" t="e">
        <f t="shared" si="6"/>
        <v>#N/A</v>
      </c>
      <c r="Q62" s="191" t="e">
        <f t="shared" si="3"/>
        <v>#N/A</v>
      </c>
      <c r="R62" s="191" t="e">
        <f t="shared" si="4"/>
        <v>#N/A</v>
      </c>
      <c r="S62" s="191" t="e">
        <f t="shared" si="8"/>
        <v>#N/A</v>
      </c>
      <c r="T62" s="192" t="e">
        <f>VLOOKUP(D62,'PC Receitas'!$N$4:$O$14,2,FALSE)</f>
        <v>#N/A</v>
      </c>
    </row>
    <row r="63" spans="3:20" ht="19.5" customHeight="1" thickTop="1" thickBot="1" x14ac:dyDescent="0.25">
      <c r="C63" s="58"/>
      <c r="D63" s="58"/>
      <c r="E63" s="58"/>
      <c r="F63" s="58"/>
      <c r="G63" s="58"/>
      <c r="H63" s="58"/>
      <c r="I63" s="59"/>
      <c r="J63" s="60"/>
      <c r="K63" s="57">
        <f t="shared" ca="1" si="7"/>
        <v>167800</v>
      </c>
      <c r="P63" s="188" t="e">
        <f t="shared" si="6"/>
        <v>#N/A</v>
      </c>
      <c r="Q63" s="191" t="e">
        <f t="shared" si="3"/>
        <v>#N/A</v>
      </c>
      <c r="R63" s="191" t="e">
        <f t="shared" si="4"/>
        <v>#N/A</v>
      </c>
      <c r="S63" s="191" t="e">
        <f t="shared" si="8"/>
        <v>#N/A</v>
      </c>
      <c r="T63" s="192" t="e">
        <f>VLOOKUP(D63,'PC Receitas'!$N$4:$O$14,2,FALSE)</f>
        <v>#N/A</v>
      </c>
    </row>
    <row r="64" spans="3:20" ht="19.5" customHeight="1" thickTop="1" thickBot="1" x14ac:dyDescent="0.25">
      <c r="C64" s="58"/>
      <c r="D64" s="58"/>
      <c r="E64" s="58"/>
      <c r="F64" s="58"/>
      <c r="G64" s="58"/>
      <c r="H64" s="58"/>
      <c r="I64" s="59"/>
      <c r="J64" s="60"/>
      <c r="K64" s="57">
        <f t="shared" ca="1" si="7"/>
        <v>167800</v>
      </c>
      <c r="P64" s="188" t="e">
        <f t="shared" si="6"/>
        <v>#N/A</v>
      </c>
      <c r="Q64" s="191" t="e">
        <f t="shared" si="3"/>
        <v>#N/A</v>
      </c>
      <c r="R64" s="191" t="e">
        <f t="shared" si="4"/>
        <v>#N/A</v>
      </c>
      <c r="S64" s="191" t="e">
        <f t="shared" si="8"/>
        <v>#N/A</v>
      </c>
      <c r="T64" s="192" t="e">
        <f>VLOOKUP(D64,'PC Receitas'!$N$4:$O$14,2,FALSE)</f>
        <v>#N/A</v>
      </c>
    </row>
    <row r="65" spans="3:20" ht="19.5" customHeight="1" thickTop="1" thickBot="1" x14ac:dyDescent="0.25">
      <c r="C65" s="58"/>
      <c r="D65" s="58"/>
      <c r="E65" s="58"/>
      <c r="F65" s="58"/>
      <c r="G65" s="58"/>
      <c r="H65" s="58"/>
      <c r="I65" s="59"/>
      <c r="J65" s="60"/>
      <c r="K65" s="57">
        <f t="shared" ca="1" si="7"/>
        <v>167800</v>
      </c>
      <c r="P65" s="188" t="e">
        <f t="shared" si="6"/>
        <v>#N/A</v>
      </c>
      <c r="Q65" s="191" t="e">
        <f t="shared" si="3"/>
        <v>#N/A</v>
      </c>
      <c r="R65" s="191" t="e">
        <f t="shared" si="4"/>
        <v>#N/A</v>
      </c>
      <c r="S65" s="191" t="e">
        <f t="shared" si="8"/>
        <v>#N/A</v>
      </c>
      <c r="T65" s="192" t="e">
        <f>VLOOKUP(D65,'PC Receitas'!$N$4:$O$14,2,FALSE)</f>
        <v>#N/A</v>
      </c>
    </row>
    <row r="66" spans="3:20" ht="19.5" customHeight="1" thickTop="1" thickBot="1" x14ac:dyDescent="0.25">
      <c r="C66" s="58"/>
      <c r="D66" s="58"/>
      <c r="E66" s="58"/>
      <c r="F66" s="58"/>
      <c r="G66" s="58"/>
      <c r="H66" s="58"/>
      <c r="I66" s="59"/>
      <c r="J66" s="60"/>
      <c r="K66" s="57">
        <f t="shared" ca="1" si="7"/>
        <v>167800</v>
      </c>
      <c r="P66" s="188" t="e">
        <f t="shared" si="6"/>
        <v>#N/A</v>
      </c>
      <c r="Q66" s="191" t="e">
        <f t="shared" si="3"/>
        <v>#N/A</v>
      </c>
      <c r="R66" s="191" t="e">
        <f t="shared" si="4"/>
        <v>#N/A</v>
      </c>
      <c r="S66" s="191" t="e">
        <f t="shared" si="8"/>
        <v>#N/A</v>
      </c>
      <c r="T66" s="192" t="e">
        <f>VLOOKUP(D66,'PC Receitas'!$N$4:$O$14,2,FALSE)</f>
        <v>#N/A</v>
      </c>
    </row>
    <row r="67" spans="3:20" ht="19.5" customHeight="1" thickTop="1" thickBot="1" x14ac:dyDescent="0.25">
      <c r="C67" s="58"/>
      <c r="D67" s="58"/>
      <c r="E67" s="58"/>
      <c r="F67" s="58"/>
      <c r="G67" s="58"/>
      <c r="H67" s="58"/>
      <c r="I67" s="59"/>
      <c r="J67" s="60"/>
      <c r="K67" s="57">
        <f t="shared" ca="1" si="7"/>
        <v>167800</v>
      </c>
      <c r="P67" s="188" t="e">
        <f t="shared" si="6"/>
        <v>#N/A</v>
      </c>
      <c r="Q67" s="191" t="e">
        <f t="shared" si="3"/>
        <v>#N/A</v>
      </c>
      <c r="R67" s="191" t="e">
        <f t="shared" si="4"/>
        <v>#N/A</v>
      </c>
      <c r="S67" s="191" t="e">
        <f t="shared" si="8"/>
        <v>#N/A</v>
      </c>
      <c r="T67" s="192" t="e">
        <f>VLOOKUP(D67,'PC Receitas'!$N$4:$O$14,2,FALSE)</f>
        <v>#N/A</v>
      </c>
    </row>
    <row r="68" spans="3:20" ht="19.5" customHeight="1" thickTop="1" thickBot="1" x14ac:dyDescent="0.25">
      <c r="C68" s="58"/>
      <c r="D68" s="58"/>
      <c r="E68" s="58"/>
      <c r="F68" s="58"/>
      <c r="G68" s="58"/>
      <c r="H68" s="58"/>
      <c r="I68" s="59"/>
      <c r="J68" s="60"/>
      <c r="K68" s="57">
        <f t="shared" ca="1" si="7"/>
        <v>167800</v>
      </c>
      <c r="P68" s="188" t="e">
        <f t="shared" si="6"/>
        <v>#N/A</v>
      </c>
      <c r="Q68" s="191" t="e">
        <f t="shared" si="3"/>
        <v>#N/A</v>
      </c>
      <c r="R68" s="191" t="e">
        <f t="shared" si="4"/>
        <v>#N/A</v>
      </c>
      <c r="S68" s="191" t="e">
        <f t="shared" si="8"/>
        <v>#N/A</v>
      </c>
      <c r="T68" s="192" t="e">
        <f>VLOOKUP(D68,'PC Receitas'!$N$4:$O$14,2,FALSE)</f>
        <v>#N/A</v>
      </c>
    </row>
    <row r="69" spans="3:20" ht="19.5" customHeight="1" thickTop="1" thickBot="1" x14ac:dyDescent="0.25">
      <c r="C69" s="58"/>
      <c r="D69" s="58"/>
      <c r="E69" s="58"/>
      <c r="F69" s="58"/>
      <c r="G69" s="58"/>
      <c r="H69" s="58"/>
      <c r="I69" s="59"/>
      <c r="J69" s="60"/>
      <c r="K69" s="57">
        <f t="shared" ca="1" si="7"/>
        <v>167800</v>
      </c>
      <c r="P69" s="188" t="e">
        <f t="shared" si="6"/>
        <v>#N/A</v>
      </c>
      <c r="Q69" s="191" t="e">
        <f t="shared" si="3"/>
        <v>#N/A</v>
      </c>
      <c r="R69" s="191" t="e">
        <f t="shared" si="4"/>
        <v>#N/A</v>
      </c>
      <c r="S69" s="191" t="e">
        <f t="shared" si="8"/>
        <v>#N/A</v>
      </c>
      <c r="T69" s="192" t="e">
        <f>VLOOKUP(D69,'PC Receitas'!$N$4:$O$14,2,FALSE)</f>
        <v>#N/A</v>
      </c>
    </row>
    <row r="70" spans="3:20" ht="19.5" customHeight="1" thickTop="1" thickBot="1" x14ac:dyDescent="0.25">
      <c r="C70" s="58"/>
      <c r="D70" s="58"/>
      <c r="E70" s="58"/>
      <c r="F70" s="58"/>
      <c r="G70" s="58"/>
      <c r="H70" s="58"/>
      <c r="I70" s="59"/>
      <c r="J70" s="60"/>
      <c r="K70" s="57">
        <f t="shared" ca="1" si="7"/>
        <v>167800</v>
      </c>
      <c r="P70" s="188" t="e">
        <f t="shared" si="6"/>
        <v>#N/A</v>
      </c>
      <c r="Q70" s="191" t="e">
        <f t="shared" ref="Q70:Q133" si="9">IF(T70="Despesas_de_Moradia","Despesa",IF(T70="Despesas_com_Alimentacao","Despesa",IF(T70="Despesas_com_Saude","Despesa","")))</f>
        <v>#N/A</v>
      </c>
      <c r="R70" s="191" t="e">
        <f t="shared" ref="R70:R133" si="10">IF(T70="Renda_Familiar","Receita",IF(T70="Receitas_com_Aplicacoes_Financeiras","Receita",IF(T70="Outras_Receitas","Receita","")))</f>
        <v>#N/A</v>
      </c>
      <c r="S70" s="191" t="e">
        <f t="shared" si="8"/>
        <v>#N/A</v>
      </c>
      <c r="T70" s="192" t="e">
        <f>VLOOKUP(D70,'PC Receitas'!$N$4:$O$14,2,FALSE)</f>
        <v>#N/A</v>
      </c>
    </row>
    <row r="71" spans="3:20" ht="19.5" customHeight="1" thickTop="1" thickBot="1" x14ac:dyDescent="0.25">
      <c r="C71" s="58"/>
      <c r="D71" s="58"/>
      <c r="E71" s="58"/>
      <c r="F71" s="58"/>
      <c r="G71" s="58"/>
      <c r="H71" s="58"/>
      <c r="I71" s="59"/>
      <c r="J71" s="60"/>
      <c r="K71" s="57">
        <f t="shared" ca="1" si="7"/>
        <v>167800</v>
      </c>
      <c r="P71" s="188" t="e">
        <f t="shared" si="6"/>
        <v>#N/A</v>
      </c>
      <c r="Q71" s="191" t="e">
        <f t="shared" si="9"/>
        <v>#N/A</v>
      </c>
      <c r="R71" s="191" t="e">
        <f t="shared" si="10"/>
        <v>#N/A</v>
      </c>
      <c r="S71" s="191" t="e">
        <f t="shared" si="8"/>
        <v>#N/A</v>
      </c>
      <c r="T71" s="192" t="e">
        <f>VLOOKUP(D71,'PC Receitas'!$N$4:$O$14,2,FALSE)</f>
        <v>#N/A</v>
      </c>
    </row>
    <row r="72" spans="3:20" ht="19.5" customHeight="1" thickTop="1" thickBot="1" x14ac:dyDescent="0.25">
      <c r="C72" s="58"/>
      <c r="D72" s="58"/>
      <c r="E72" s="58"/>
      <c r="F72" s="58"/>
      <c r="G72" s="58"/>
      <c r="H72" s="58"/>
      <c r="I72" s="59"/>
      <c r="J72" s="60"/>
      <c r="K72" s="57">
        <f t="shared" ca="1" si="7"/>
        <v>167800</v>
      </c>
      <c r="P72" s="188" t="e">
        <f t="shared" si="6"/>
        <v>#N/A</v>
      </c>
      <c r="Q72" s="191" t="e">
        <f t="shared" si="9"/>
        <v>#N/A</v>
      </c>
      <c r="R72" s="191" t="e">
        <f t="shared" si="10"/>
        <v>#N/A</v>
      </c>
      <c r="S72" s="191" t="e">
        <f t="shared" si="8"/>
        <v>#N/A</v>
      </c>
      <c r="T72" s="192" t="e">
        <f>VLOOKUP(D72,'PC Receitas'!$N$4:$O$14,2,FALSE)</f>
        <v>#N/A</v>
      </c>
    </row>
    <row r="73" spans="3:20" ht="19.5" customHeight="1" thickTop="1" thickBot="1" x14ac:dyDescent="0.25">
      <c r="C73" s="58"/>
      <c r="D73" s="58"/>
      <c r="E73" s="58"/>
      <c r="F73" s="58"/>
      <c r="G73" s="58"/>
      <c r="H73" s="58"/>
      <c r="I73" s="59"/>
      <c r="J73" s="60"/>
      <c r="K73" s="57">
        <f t="shared" ca="1" si="7"/>
        <v>167800</v>
      </c>
      <c r="P73" s="188" t="e">
        <f t="shared" si="6"/>
        <v>#N/A</v>
      </c>
      <c r="Q73" s="191" t="e">
        <f t="shared" si="9"/>
        <v>#N/A</v>
      </c>
      <c r="R73" s="191" t="e">
        <f t="shared" si="10"/>
        <v>#N/A</v>
      </c>
      <c r="S73" s="191" t="e">
        <f t="shared" si="8"/>
        <v>#N/A</v>
      </c>
      <c r="T73" s="192" t="e">
        <f>VLOOKUP(D73,'PC Receitas'!$N$4:$O$14,2,FALSE)</f>
        <v>#N/A</v>
      </c>
    </row>
    <row r="74" spans="3:20" ht="19.5" customHeight="1" thickTop="1" thickBot="1" x14ac:dyDescent="0.25">
      <c r="C74" s="58"/>
      <c r="D74" s="58"/>
      <c r="E74" s="58"/>
      <c r="F74" s="58"/>
      <c r="G74" s="58"/>
      <c r="H74" s="58"/>
      <c r="I74" s="59"/>
      <c r="J74" s="60"/>
      <c r="K74" s="57">
        <f t="shared" ca="1" si="7"/>
        <v>167800</v>
      </c>
      <c r="P74" s="188" t="e">
        <f t="shared" si="6"/>
        <v>#N/A</v>
      </c>
      <c r="Q74" s="191" t="e">
        <f t="shared" si="9"/>
        <v>#N/A</v>
      </c>
      <c r="R74" s="191" t="e">
        <f t="shared" si="10"/>
        <v>#N/A</v>
      </c>
      <c r="S74" s="191" t="e">
        <f t="shared" si="8"/>
        <v>#N/A</v>
      </c>
      <c r="T74" s="192" t="e">
        <f>VLOOKUP(D74,'PC Receitas'!$N$4:$O$14,2,FALSE)</f>
        <v>#N/A</v>
      </c>
    </row>
    <row r="75" spans="3:20" ht="19.5" customHeight="1" thickTop="1" thickBot="1" x14ac:dyDescent="0.25">
      <c r="C75" s="58"/>
      <c r="D75" s="58"/>
      <c r="E75" s="58"/>
      <c r="F75" s="58"/>
      <c r="G75" s="58"/>
      <c r="H75" s="58"/>
      <c r="I75" s="59"/>
      <c r="J75" s="60"/>
      <c r="K75" s="57">
        <f t="shared" ca="1" si="7"/>
        <v>167800</v>
      </c>
      <c r="P75" s="188" t="e">
        <f t="shared" si="6"/>
        <v>#N/A</v>
      </c>
      <c r="Q75" s="191" t="e">
        <f t="shared" si="9"/>
        <v>#N/A</v>
      </c>
      <c r="R75" s="191" t="e">
        <f t="shared" si="10"/>
        <v>#N/A</v>
      </c>
      <c r="S75" s="191" t="e">
        <f t="shared" si="8"/>
        <v>#N/A</v>
      </c>
      <c r="T75" s="192" t="e">
        <f>VLOOKUP(D75,'PC Receitas'!$N$4:$O$14,2,FALSE)</f>
        <v>#N/A</v>
      </c>
    </row>
    <row r="76" spans="3:20" ht="19.5" customHeight="1" thickTop="1" thickBot="1" x14ac:dyDescent="0.25">
      <c r="C76" s="58"/>
      <c r="D76" s="58"/>
      <c r="E76" s="58"/>
      <c r="F76" s="58"/>
      <c r="G76" s="58"/>
      <c r="H76" s="58"/>
      <c r="I76" s="59"/>
      <c r="J76" s="60"/>
      <c r="K76" s="57">
        <f t="shared" ca="1" si="7"/>
        <v>167800</v>
      </c>
      <c r="P76" s="188" t="e">
        <f t="shared" si="6"/>
        <v>#N/A</v>
      </c>
      <c r="Q76" s="191" t="e">
        <f t="shared" si="9"/>
        <v>#N/A</v>
      </c>
      <c r="R76" s="191" t="e">
        <f t="shared" si="10"/>
        <v>#N/A</v>
      </c>
      <c r="S76" s="191" t="e">
        <f t="shared" si="8"/>
        <v>#N/A</v>
      </c>
      <c r="T76" s="192" t="e">
        <f>VLOOKUP(D76,'PC Receitas'!$N$4:$O$14,2,FALSE)</f>
        <v>#N/A</v>
      </c>
    </row>
    <row r="77" spans="3:20" ht="19.5" customHeight="1" thickTop="1" thickBot="1" x14ac:dyDescent="0.25">
      <c r="C77" s="58"/>
      <c r="D77" s="58"/>
      <c r="E77" s="58"/>
      <c r="F77" s="58"/>
      <c r="G77" s="58"/>
      <c r="H77" s="58"/>
      <c r="I77" s="59"/>
      <c r="J77" s="60"/>
      <c r="K77" s="57">
        <f t="shared" ca="1" si="7"/>
        <v>167800</v>
      </c>
      <c r="P77" s="188" t="e">
        <f t="shared" si="6"/>
        <v>#N/A</v>
      </c>
      <c r="Q77" s="191" t="e">
        <f t="shared" si="9"/>
        <v>#N/A</v>
      </c>
      <c r="R77" s="191" t="e">
        <f t="shared" si="10"/>
        <v>#N/A</v>
      </c>
      <c r="S77" s="191" t="e">
        <f t="shared" si="8"/>
        <v>#N/A</v>
      </c>
      <c r="T77" s="192" t="e">
        <f>VLOOKUP(D77,'PC Receitas'!$N$4:$O$14,2,FALSE)</f>
        <v>#N/A</v>
      </c>
    </row>
    <row r="78" spans="3:20" ht="19.5" customHeight="1" thickTop="1" thickBot="1" x14ac:dyDescent="0.25">
      <c r="C78" s="58"/>
      <c r="D78" s="58"/>
      <c r="E78" s="58"/>
      <c r="F78" s="58"/>
      <c r="G78" s="58"/>
      <c r="H78" s="58"/>
      <c r="I78" s="59"/>
      <c r="J78" s="60"/>
      <c r="K78" s="57">
        <f t="shared" ca="1" si="7"/>
        <v>167800</v>
      </c>
      <c r="P78" s="188" t="e">
        <f t="shared" si="6"/>
        <v>#N/A</v>
      </c>
      <c r="Q78" s="191" t="e">
        <f t="shared" si="9"/>
        <v>#N/A</v>
      </c>
      <c r="R78" s="191" t="e">
        <f t="shared" si="10"/>
        <v>#N/A</v>
      </c>
      <c r="S78" s="191" t="e">
        <f t="shared" si="8"/>
        <v>#N/A</v>
      </c>
      <c r="T78" s="192" t="e">
        <f>VLOOKUP(D78,'PC Receitas'!$N$4:$O$14,2,FALSE)</f>
        <v>#N/A</v>
      </c>
    </row>
    <row r="79" spans="3:20" ht="19.5" customHeight="1" thickTop="1" thickBot="1" x14ac:dyDescent="0.25">
      <c r="C79" s="58"/>
      <c r="D79" s="58"/>
      <c r="E79" s="58"/>
      <c r="F79" s="58"/>
      <c r="G79" s="58"/>
      <c r="H79" s="58"/>
      <c r="I79" s="59"/>
      <c r="J79" s="60"/>
      <c r="K79" s="57">
        <f t="shared" ca="1" si="7"/>
        <v>167800</v>
      </c>
      <c r="P79" s="188" t="e">
        <f t="shared" si="6"/>
        <v>#N/A</v>
      </c>
      <c r="Q79" s="191" t="e">
        <f t="shared" si="9"/>
        <v>#N/A</v>
      </c>
      <c r="R79" s="191" t="e">
        <f t="shared" si="10"/>
        <v>#N/A</v>
      </c>
      <c r="S79" s="191" t="e">
        <f t="shared" si="8"/>
        <v>#N/A</v>
      </c>
      <c r="T79" s="192" t="e">
        <f>VLOOKUP(D79,'PC Receitas'!$N$4:$O$14,2,FALSE)</f>
        <v>#N/A</v>
      </c>
    </row>
    <row r="80" spans="3:20" ht="19.5" customHeight="1" thickTop="1" thickBot="1" x14ac:dyDescent="0.25">
      <c r="C80" s="58"/>
      <c r="D80" s="58"/>
      <c r="E80" s="58"/>
      <c r="F80" s="58"/>
      <c r="G80" s="58"/>
      <c r="H80" s="58"/>
      <c r="I80" s="59"/>
      <c r="J80" s="60"/>
      <c r="K80" s="57">
        <f t="shared" ca="1" si="7"/>
        <v>167800</v>
      </c>
      <c r="P80" s="188" t="e">
        <f t="shared" ref="P80:P143" si="11">IF(T80="Despesas_com_Transportes","Despesa",IF(T80="Despesas_com_Lazer_e_Informacao","Despesa",IF(T80="Outras_Despesas","Despesa",IF(T80="Imposto_de_Renda","Despesa",IF(T80="Investimentos_Bens","Despesa","")))))</f>
        <v>#N/A</v>
      </c>
      <c r="Q80" s="191" t="e">
        <f t="shared" si="9"/>
        <v>#N/A</v>
      </c>
      <c r="R80" s="191" t="e">
        <f t="shared" si="10"/>
        <v>#N/A</v>
      </c>
      <c r="S80" s="191" t="e">
        <f t="shared" si="8"/>
        <v>#N/A</v>
      </c>
      <c r="T80" s="192" t="e">
        <f>VLOOKUP(D80,'PC Receitas'!$N$4:$O$14,2,FALSE)</f>
        <v>#N/A</v>
      </c>
    </row>
    <row r="81" spans="3:20" ht="19.5" customHeight="1" thickTop="1" thickBot="1" x14ac:dyDescent="0.25">
      <c r="C81" s="58"/>
      <c r="D81" s="58"/>
      <c r="E81" s="58"/>
      <c r="F81" s="58"/>
      <c r="G81" s="58"/>
      <c r="H81" s="58"/>
      <c r="I81" s="59"/>
      <c r="J81" s="60"/>
      <c r="K81" s="57">
        <f t="shared" ca="1" si="7"/>
        <v>167800</v>
      </c>
      <c r="P81" s="188" t="e">
        <f t="shared" si="11"/>
        <v>#N/A</v>
      </c>
      <c r="Q81" s="191" t="e">
        <f t="shared" si="9"/>
        <v>#N/A</v>
      </c>
      <c r="R81" s="191" t="e">
        <f t="shared" si="10"/>
        <v>#N/A</v>
      </c>
      <c r="S81" s="191" t="e">
        <f t="shared" si="8"/>
        <v>#N/A</v>
      </c>
      <c r="T81" s="192" t="e">
        <f>VLOOKUP(D81,'PC Receitas'!$N$4:$O$14,2,FALSE)</f>
        <v>#N/A</v>
      </c>
    </row>
    <row r="82" spans="3:20" ht="19.5" customHeight="1" thickTop="1" thickBot="1" x14ac:dyDescent="0.25">
      <c r="C82" s="58"/>
      <c r="D82" s="58"/>
      <c r="E82" s="58"/>
      <c r="F82" s="58"/>
      <c r="G82" s="58"/>
      <c r="H82" s="58"/>
      <c r="I82" s="59"/>
      <c r="J82" s="60"/>
      <c r="K82" s="57">
        <f t="shared" ca="1" si="7"/>
        <v>167800</v>
      </c>
      <c r="P82" s="188" t="e">
        <f t="shared" si="11"/>
        <v>#N/A</v>
      </c>
      <c r="Q82" s="191" t="e">
        <f t="shared" si="9"/>
        <v>#N/A</v>
      </c>
      <c r="R82" s="191" t="e">
        <f t="shared" si="10"/>
        <v>#N/A</v>
      </c>
      <c r="S82" s="191" t="e">
        <f t="shared" si="8"/>
        <v>#N/A</v>
      </c>
      <c r="T82" s="192" t="e">
        <f>VLOOKUP(D82,'PC Receitas'!$N$4:$O$14,2,FALSE)</f>
        <v>#N/A</v>
      </c>
    </row>
    <row r="83" spans="3:20" ht="19.5" customHeight="1" thickTop="1" thickBot="1" x14ac:dyDescent="0.25">
      <c r="C83" s="58"/>
      <c r="D83" s="58"/>
      <c r="E83" s="58"/>
      <c r="F83" s="58"/>
      <c r="G83" s="58"/>
      <c r="H83" s="58"/>
      <c r="I83" s="59"/>
      <c r="J83" s="60"/>
      <c r="K83" s="57">
        <f t="shared" ref="K83:K146" ca="1" si="12">K82+IF(AND(J83="Pago",OR(D83=$V$5,D83=$V$6,D83=$V$7)),I83,IF(AND(J83="Pago",OR(D83=$V$8,D83=$V$9,D83=$V$10,D83=$V$11,D83=$V$12,D83=$V$13,D83=$V$14,D83=$V$15)),-I83,IF(G83="À Vista",IF(J83="Pago",-I83,0),0)))</f>
        <v>167800</v>
      </c>
      <c r="P83" s="188" t="e">
        <f t="shared" si="11"/>
        <v>#N/A</v>
      </c>
      <c r="Q83" s="191" t="e">
        <f t="shared" si="9"/>
        <v>#N/A</v>
      </c>
      <c r="R83" s="191" t="e">
        <f t="shared" si="10"/>
        <v>#N/A</v>
      </c>
      <c r="S83" s="191" t="e">
        <f t="shared" si="8"/>
        <v>#N/A</v>
      </c>
      <c r="T83" s="192" t="e">
        <f>VLOOKUP(D83,'PC Receitas'!$N$4:$O$14,2,FALSE)</f>
        <v>#N/A</v>
      </c>
    </row>
    <row r="84" spans="3:20" ht="19.5" customHeight="1" thickTop="1" thickBot="1" x14ac:dyDescent="0.25">
      <c r="C84" s="58"/>
      <c r="D84" s="58"/>
      <c r="E84" s="58"/>
      <c r="F84" s="58"/>
      <c r="G84" s="58"/>
      <c r="H84" s="58"/>
      <c r="I84" s="59"/>
      <c r="J84" s="60"/>
      <c r="K84" s="57">
        <f t="shared" ca="1" si="12"/>
        <v>167800</v>
      </c>
      <c r="P84" s="188" t="e">
        <f t="shared" si="11"/>
        <v>#N/A</v>
      </c>
      <c r="Q84" s="191" t="e">
        <f t="shared" si="9"/>
        <v>#N/A</v>
      </c>
      <c r="R84" s="191" t="e">
        <f t="shared" si="10"/>
        <v>#N/A</v>
      </c>
      <c r="S84" s="191" t="e">
        <f t="shared" ref="S84:S147" si="13">IF(P84&lt;&gt;"",P84,IF(Q84&lt;&gt;"",Q84,IF(R84&lt;&gt;"",R84,"")))</f>
        <v>#N/A</v>
      </c>
      <c r="T84" s="192" t="e">
        <f>VLOOKUP(D84,'PC Receitas'!$N$4:$O$14,2,FALSE)</f>
        <v>#N/A</v>
      </c>
    </row>
    <row r="85" spans="3:20" ht="19.5" customHeight="1" thickTop="1" thickBot="1" x14ac:dyDescent="0.25">
      <c r="C85" s="58"/>
      <c r="D85" s="58"/>
      <c r="E85" s="58"/>
      <c r="F85" s="58"/>
      <c r="G85" s="58"/>
      <c r="H85" s="58"/>
      <c r="I85" s="59"/>
      <c r="J85" s="60"/>
      <c r="K85" s="57">
        <f t="shared" ca="1" si="12"/>
        <v>167800</v>
      </c>
      <c r="P85" s="188" t="e">
        <f t="shared" si="11"/>
        <v>#N/A</v>
      </c>
      <c r="Q85" s="191" t="e">
        <f t="shared" si="9"/>
        <v>#N/A</v>
      </c>
      <c r="R85" s="191" t="e">
        <f t="shared" si="10"/>
        <v>#N/A</v>
      </c>
      <c r="S85" s="191" t="e">
        <f t="shared" si="13"/>
        <v>#N/A</v>
      </c>
      <c r="T85" s="192" t="e">
        <f>VLOOKUP(D85,'PC Receitas'!$N$4:$O$14,2,FALSE)</f>
        <v>#N/A</v>
      </c>
    </row>
    <row r="86" spans="3:20" ht="19.5" customHeight="1" thickTop="1" thickBot="1" x14ac:dyDescent="0.25">
      <c r="C86" s="58"/>
      <c r="D86" s="58"/>
      <c r="E86" s="58"/>
      <c r="F86" s="58"/>
      <c r="G86" s="58"/>
      <c r="H86" s="58"/>
      <c r="I86" s="59"/>
      <c r="J86" s="60"/>
      <c r="K86" s="57">
        <f t="shared" ca="1" si="12"/>
        <v>167800</v>
      </c>
      <c r="P86" s="188" t="e">
        <f t="shared" si="11"/>
        <v>#N/A</v>
      </c>
      <c r="Q86" s="191" t="e">
        <f t="shared" si="9"/>
        <v>#N/A</v>
      </c>
      <c r="R86" s="191" t="e">
        <f t="shared" si="10"/>
        <v>#N/A</v>
      </c>
      <c r="S86" s="191" t="e">
        <f t="shared" si="13"/>
        <v>#N/A</v>
      </c>
      <c r="T86" s="192" t="e">
        <f>VLOOKUP(D86,'PC Receitas'!$N$4:$O$14,2,FALSE)</f>
        <v>#N/A</v>
      </c>
    </row>
    <row r="87" spans="3:20" ht="19.5" customHeight="1" thickTop="1" thickBot="1" x14ac:dyDescent="0.25">
      <c r="C87" s="58"/>
      <c r="D87" s="58"/>
      <c r="E87" s="58"/>
      <c r="F87" s="58"/>
      <c r="G87" s="58"/>
      <c r="H87" s="58"/>
      <c r="I87" s="59"/>
      <c r="J87" s="60"/>
      <c r="K87" s="57">
        <f t="shared" ca="1" si="12"/>
        <v>167800</v>
      </c>
      <c r="P87" s="188" t="e">
        <f t="shared" si="11"/>
        <v>#N/A</v>
      </c>
      <c r="Q87" s="191" t="e">
        <f t="shared" si="9"/>
        <v>#N/A</v>
      </c>
      <c r="R87" s="191" t="e">
        <f t="shared" si="10"/>
        <v>#N/A</v>
      </c>
      <c r="S87" s="191" t="e">
        <f t="shared" si="13"/>
        <v>#N/A</v>
      </c>
      <c r="T87" s="192" t="e">
        <f>VLOOKUP(D87,'PC Receitas'!$N$4:$O$14,2,FALSE)</f>
        <v>#N/A</v>
      </c>
    </row>
    <row r="88" spans="3:20" ht="19.5" customHeight="1" thickTop="1" thickBot="1" x14ac:dyDescent="0.25">
      <c r="C88" s="58"/>
      <c r="D88" s="58"/>
      <c r="E88" s="58"/>
      <c r="F88" s="58"/>
      <c r="G88" s="58"/>
      <c r="H88" s="58"/>
      <c r="I88" s="59"/>
      <c r="J88" s="60"/>
      <c r="K88" s="57">
        <f t="shared" ca="1" si="12"/>
        <v>167800</v>
      </c>
      <c r="P88" s="188" t="e">
        <f t="shared" si="11"/>
        <v>#N/A</v>
      </c>
      <c r="Q88" s="191" t="e">
        <f t="shared" si="9"/>
        <v>#N/A</v>
      </c>
      <c r="R88" s="191" t="e">
        <f t="shared" si="10"/>
        <v>#N/A</v>
      </c>
      <c r="S88" s="191" t="e">
        <f t="shared" si="13"/>
        <v>#N/A</v>
      </c>
      <c r="T88" s="192" t="e">
        <f>VLOOKUP(D88,'PC Receitas'!$N$4:$O$14,2,FALSE)</f>
        <v>#N/A</v>
      </c>
    </row>
    <row r="89" spans="3:20" ht="19.5" customHeight="1" thickTop="1" thickBot="1" x14ac:dyDescent="0.25">
      <c r="C89" s="58"/>
      <c r="D89" s="58"/>
      <c r="E89" s="58"/>
      <c r="F89" s="58"/>
      <c r="G89" s="58"/>
      <c r="H89" s="58"/>
      <c r="I89" s="59"/>
      <c r="J89" s="60"/>
      <c r="K89" s="57">
        <f t="shared" ca="1" si="12"/>
        <v>167800</v>
      </c>
      <c r="P89" s="188" t="e">
        <f t="shared" si="11"/>
        <v>#N/A</v>
      </c>
      <c r="Q89" s="191" t="e">
        <f t="shared" si="9"/>
        <v>#N/A</v>
      </c>
      <c r="R89" s="191" t="e">
        <f t="shared" si="10"/>
        <v>#N/A</v>
      </c>
      <c r="S89" s="191" t="e">
        <f t="shared" si="13"/>
        <v>#N/A</v>
      </c>
      <c r="T89" s="192" t="e">
        <f>VLOOKUP(D89,'PC Receitas'!$N$4:$O$14,2,FALSE)</f>
        <v>#N/A</v>
      </c>
    </row>
    <row r="90" spans="3:20" ht="19.5" customHeight="1" thickTop="1" thickBot="1" x14ac:dyDescent="0.25">
      <c r="C90" s="58"/>
      <c r="D90" s="58"/>
      <c r="E90" s="58"/>
      <c r="F90" s="58"/>
      <c r="G90" s="58"/>
      <c r="H90" s="58"/>
      <c r="I90" s="59"/>
      <c r="J90" s="60"/>
      <c r="K90" s="57">
        <f t="shared" ca="1" si="12"/>
        <v>167800</v>
      </c>
      <c r="P90" s="188" t="e">
        <f t="shared" si="11"/>
        <v>#N/A</v>
      </c>
      <c r="Q90" s="191" t="e">
        <f t="shared" si="9"/>
        <v>#N/A</v>
      </c>
      <c r="R90" s="191" t="e">
        <f t="shared" si="10"/>
        <v>#N/A</v>
      </c>
      <c r="S90" s="191" t="e">
        <f t="shared" si="13"/>
        <v>#N/A</v>
      </c>
      <c r="T90" s="192" t="e">
        <f>VLOOKUP(D90,'PC Receitas'!$N$4:$O$14,2,FALSE)</f>
        <v>#N/A</v>
      </c>
    </row>
    <row r="91" spans="3:20" ht="19.5" customHeight="1" thickTop="1" thickBot="1" x14ac:dyDescent="0.25">
      <c r="C91" s="58"/>
      <c r="D91" s="58"/>
      <c r="E91" s="58"/>
      <c r="F91" s="58"/>
      <c r="G91" s="58"/>
      <c r="H91" s="58"/>
      <c r="I91" s="59"/>
      <c r="J91" s="60"/>
      <c r="K91" s="57">
        <f t="shared" ca="1" si="12"/>
        <v>167800</v>
      </c>
      <c r="P91" s="188" t="e">
        <f t="shared" si="11"/>
        <v>#N/A</v>
      </c>
      <c r="Q91" s="191" t="e">
        <f t="shared" si="9"/>
        <v>#N/A</v>
      </c>
      <c r="R91" s="191" t="e">
        <f t="shared" si="10"/>
        <v>#N/A</v>
      </c>
      <c r="S91" s="191" t="e">
        <f t="shared" si="13"/>
        <v>#N/A</v>
      </c>
      <c r="T91" s="192" t="e">
        <f>VLOOKUP(D91,'PC Receitas'!$N$4:$O$14,2,FALSE)</f>
        <v>#N/A</v>
      </c>
    </row>
    <row r="92" spans="3:20" ht="19.5" customHeight="1" thickTop="1" thickBot="1" x14ac:dyDescent="0.25">
      <c r="C92" s="58"/>
      <c r="D92" s="58"/>
      <c r="E92" s="58"/>
      <c r="F92" s="58"/>
      <c r="G92" s="58"/>
      <c r="H92" s="58"/>
      <c r="I92" s="59"/>
      <c r="J92" s="60"/>
      <c r="K92" s="57">
        <f t="shared" ca="1" si="12"/>
        <v>167800</v>
      </c>
      <c r="P92" s="188" t="e">
        <f t="shared" si="11"/>
        <v>#N/A</v>
      </c>
      <c r="Q92" s="191" t="e">
        <f t="shared" si="9"/>
        <v>#N/A</v>
      </c>
      <c r="R92" s="191" t="e">
        <f t="shared" si="10"/>
        <v>#N/A</v>
      </c>
      <c r="S92" s="191" t="e">
        <f t="shared" si="13"/>
        <v>#N/A</v>
      </c>
      <c r="T92" s="192" t="e">
        <f>VLOOKUP(D92,'PC Receitas'!$N$4:$O$14,2,FALSE)</f>
        <v>#N/A</v>
      </c>
    </row>
    <row r="93" spans="3:20" ht="19.5" customHeight="1" thickTop="1" thickBot="1" x14ac:dyDescent="0.25">
      <c r="C93" s="58"/>
      <c r="D93" s="58"/>
      <c r="E93" s="58"/>
      <c r="F93" s="58"/>
      <c r="G93" s="58"/>
      <c r="H93" s="58"/>
      <c r="I93" s="59"/>
      <c r="J93" s="60"/>
      <c r="K93" s="57">
        <f t="shared" ca="1" si="12"/>
        <v>167800</v>
      </c>
      <c r="P93" s="188" t="e">
        <f t="shared" si="11"/>
        <v>#N/A</v>
      </c>
      <c r="Q93" s="191" t="e">
        <f t="shared" si="9"/>
        <v>#N/A</v>
      </c>
      <c r="R93" s="191" t="e">
        <f t="shared" si="10"/>
        <v>#N/A</v>
      </c>
      <c r="S93" s="191" t="e">
        <f t="shared" si="13"/>
        <v>#N/A</v>
      </c>
      <c r="T93" s="192" t="e">
        <f>VLOOKUP(D93,'PC Receitas'!$N$4:$O$14,2,FALSE)</f>
        <v>#N/A</v>
      </c>
    </row>
    <row r="94" spans="3:20" ht="19.5" customHeight="1" thickTop="1" thickBot="1" x14ac:dyDescent="0.25">
      <c r="C94" s="58"/>
      <c r="D94" s="58"/>
      <c r="E94" s="58"/>
      <c r="F94" s="58"/>
      <c r="G94" s="58"/>
      <c r="H94" s="58"/>
      <c r="I94" s="59"/>
      <c r="J94" s="60"/>
      <c r="K94" s="57">
        <f t="shared" ca="1" si="12"/>
        <v>167800</v>
      </c>
      <c r="P94" s="188" t="e">
        <f t="shared" si="11"/>
        <v>#N/A</v>
      </c>
      <c r="Q94" s="191" t="e">
        <f t="shared" si="9"/>
        <v>#N/A</v>
      </c>
      <c r="R94" s="191" t="e">
        <f t="shared" si="10"/>
        <v>#N/A</v>
      </c>
      <c r="S94" s="191" t="e">
        <f t="shared" si="13"/>
        <v>#N/A</v>
      </c>
      <c r="T94" s="192" t="e">
        <f>VLOOKUP(D94,'PC Receitas'!$N$4:$O$14,2,FALSE)</f>
        <v>#N/A</v>
      </c>
    </row>
    <row r="95" spans="3:20" ht="19.5" customHeight="1" thickTop="1" thickBot="1" x14ac:dyDescent="0.25">
      <c r="C95" s="58"/>
      <c r="D95" s="58"/>
      <c r="E95" s="58"/>
      <c r="F95" s="58"/>
      <c r="G95" s="58"/>
      <c r="H95" s="58"/>
      <c r="I95" s="59"/>
      <c r="J95" s="60"/>
      <c r="K95" s="57">
        <f t="shared" ca="1" si="12"/>
        <v>167800</v>
      </c>
      <c r="P95" s="188" t="e">
        <f t="shared" si="11"/>
        <v>#N/A</v>
      </c>
      <c r="Q95" s="191" t="e">
        <f t="shared" si="9"/>
        <v>#N/A</v>
      </c>
      <c r="R95" s="191" t="e">
        <f t="shared" si="10"/>
        <v>#N/A</v>
      </c>
      <c r="S95" s="191" t="e">
        <f t="shared" si="13"/>
        <v>#N/A</v>
      </c>
      <c r="T95" s="192" t="e">
        <f>VLOOKUP(D95,'PC Receitas'!$N$4:$O$14,2,FALSE)</f>
        <v>#N/A</v>
      </c>
    </row>
    <row r="96" spans="3:20" ht="19.5" customHeight="1" thickTop="1" thickBot="1" x14ac:dyDescent="0.25">
      <c r="C96" s="58"/>
      <c r="D96" s="58"/>
      <c r="E96" s="58"/>
      <c r="F96" s="58"/>
      <c r="G96" s="58"/>
      <c r="H96" s="58"/>
      <c r="I96" s="59"/>
      <c r="J96" s="60"/>
      <c r="K96" s="57">
        <f t="shared" ca="1" si="12"/>
        <v>167800</v>
      </c>
      <c r="P96" s="188" t="e">
        <f t="shared" si="11"/>
        <v>#N/A</v>
      </c>
      <c r="Q96" s="191" t="e">
        <f t="shared" si="9"/>
        <v>#N/A</v>
      </c>
      <c r="R96" s="191" t="e">
        <f t="shared" si="10"/>
        <v>#N/A</v>
      </c>
      <c r="S96" s="191" t="e">
        <f t="shared" si="13"/>
        <v>#N/A</v>
      </c>
      <c r="T96" s="192" t="e">
        <f>VLOOKUP(D96,'PC Receitas'!$N$4:$O$14,2,FALSE)</f>
        <v>#N/A</v>
      </c>
    </row>
    <row r="97" spans="3:20" ht="19.5" customHeight="1" thickTop="1" thickBot="1" x14ac:dyDescent="0.25">
      <c r="C97" s="58"/>
      <c r="D97" s="58"/>
      <c r="E97" s="58"/>
      <c r="F97" s="58"/>
      <c r="G97" s="58"/>
      <c r="H97" s="58"/>
      <c r="I97" s="59"/>
      <c r="J97" s="60"/>
      <c r="K97" s="57">
        <f t="shared" ca="1" si="12"/>
        <v>167800</v>
      </c>
      <c r="P97" s="188" t="e">
        <f t="shared" si="11"/>
        <v>#N/A</v>
      </c>
      <c r="Q97" s="191" t="e">
        <f t="shared" si="9"/>
        <v>#N/A</v>
      </c>
      <c r="R97" s="191" t="e">
        <f t="shared" si="10"/>
        <v>#N/A</v>
      </c>
      <c r="S97" s="191" t="e">
        <f t="shared" si="13"/>
        <v>#N/A</v>
      </c>
      <c r="T97" s="192" t="e">
        <f>VLOOKUP(D97,'PC Receitas'!$N$4:$O$14,2,FALSE)</f>
        <v>#N/A</v>
      </c>
    </row>
    <row r="98" spans="3:20" ht="19.5" customHeight="1" thickTop="1" thickBot="1" x14ac:dyDescent="0.25">
      <c r="C98" s="58"/>
      <c r="D98" s="58"/>
      <c r="E98" s="58"/>
      <c r="F98" s="58"/>
      <c r="G98" s="58"/>
      <c r="H98" s="58"/>
      <c r="I98" s="59"/>
      <c r="J98" s="60"/>
      <c r="K98" s="57">
        <f t="shared" ca="1" si="12"/>
        <v>167800</v>
      </c>
      <c r="P98" s="188" t="e">
        <f t="shared" si="11"/>
        <v>#N/A</v>
      </c>
      <c r="Q98" s="191" t="e">
        <f t="shared" si="9"/>
        <v>#N/A</v>
      </c>
      <c r="R98" s="191" t="e">
        <f t="shared" si="10"/>
        <v>#N/A</v>
      </c>
      <c r="S98" s="191" t="e">
        <f t="shared" si="13"/>
        <v>#N/A</v>
      </c>
      <c r="T98" s="192" t="e">
        <f>VLOOKUP(D98,'PC Receitas'!$N$4:$O$14,2,FALSE)</f>
        <v>#N/A</v>
      </c>
    </row>
    <row r="99" spans="3:20" ht="19.5" customHeight="1" thickTop="1" thickBot="1" x14ac:dyDescent="0.25">
      <c r="C99" s="58"/>
      <c r="D99" s="58"/>
      <c r="E99" s="58"/>
      <c r="F99" s="58"/>
      <c r="G99" s="58"/>
      <c r="H99" s="58"/>
      <c r="I99" s="59"/>
      <c r="J99" s="60"/>
      <c r="K99" s="57">
        <f t="shared" ca="1" si="12"/>
        <v>167800</v>
      </c>
      <c r="P99" s="188" t="e">
        <f t="shared" si="11"/>
        <v>#N/A</v>
      </c>
      <c r="Q99" s="191" t="e">
        <f t="shared" si="9"/>
        <v>#N/A</v>
      </c>
      <c r="R99" s="191" t="e">
        <f t="shared" si="10"/>
        <v>#N/A</v>
      </c>
      <c r="S99" s="191" t="e">
        <f t="shared" si="13"/>
        <v>#N/A</v>
      </c>
      <c r="T99" s="192" t="e">
        <f>VLOOKUP(D99,'PC Receitas'!$N$4:$O$14,2,FALSE)</f>
        <v>#N/A</v>
      </c>
    </row>
    <row r="100" spans="3:20" ht="19.5" customHeight="1" thickTop="1" thickBot="1" x14ac:dyDescent="0.25">
      <c r="C100" s="58"/>
      <c r="D100" s="58"/>
      <c r="E100" s="58"/>
      <c r="F100" s="58"/>
      <c r="G100" s="58"/>
      <c r="H100" s="58"/>
      <c r="I100" s="59"/>
      <c r="J100" s="60"/>
      <c r="K100" s="57">
        <f t="shared" ca="1" si="12"/>
        <v>167800</v>
      </c>
      <c r="P100" s="188" t="e">
        <f t="shared" si="11"/>
        <v>#N/A</v>
      </c>
      <c r="Q100" s="191" t="e">
        <f t="shared" si="9"/>
        <v>#N/A</v>
      </c>
      <c r="R100" s="191" t="e">
        <f t="shared" si="10"/>
        <v>#N/A</v>
      </c>
      <c r="S100" s="191" t="e">
        <f t="shared" si="13"/>
        <v>#N/A</v>
      </c>
      <c r="T100" s="192" t="e">
        <f>VLOOKUP(D100,'PC Receitas'!$N$4:$O$14,2,FALSE)</f>
        <v>#N/A</v>
      </c>
    </row>
    <row r="101" spans="3:20" ht="19.5" customHeight="1" thickTop="1" thickBot="1" x14ac:dyDescent="0.25">
      <c r="C101" s="58"/>
      <c r="D101" s="58"/>
      <c r="E101" s="58"/>
      <c r="F101" s="58"/>
      <c r="G101" s="58"/>
      <c r="H101" s="58"/>
      <c r="I101" s="59"/>
      <c r="J101" s="60"/>
      <c r="K101" s="57">
        <f t="shared" ca="1" si="12"/>
        <v>167800</v>
      </c>
      <c r="P101" s="188" t="e">
        <f t="shared" si="11"/>
        <v>#N/A</v>
      </c>
      <c r="Q101" s="191" t="e">
        <f t="shared" si="9"/>
        <v>#N/A</v>
      </c>
      <c r="R101" s="191" t="e">
        <f t="shared" si="10"/>
        <v>#N/A</v>
      </c>
      <c r="S101" s="191" t="e">
        <f t="shared" si="13"/>
        <v>#N/A</v>
      </c>
      <c r="T101" s="192" t="e">
        <f>VLOOKUP(D101,'PC Receitas'!$N$4:$O$14,2,FALSE)</f>
        <v>#N/A</v>
      </c>
    </row>
    <row r="102" spans="3:20" ht="19.5" customHeight="1" thickTop="1" thickBot="1" x14ac:dyDescent="0.25">
      <c r="C102" s="58"/>
      <c r="D102" s="58"/>
      <c r="E102" s="58"/>
      <c r="F102" s="58"/>
      <c r="G102" s="58"/>
      <c r="H102" s="58"/>
      <c r="I102" s="59"/>
      <c r="J102" s="60"/>
      <c r="K102" s="57">
        <f t="shared" ca="1" si="12"/>
        <v>167800</v>
      </c>
      <c r="P102" s="188" t="e">
        <f t="shared" si="11"/>
        <v>#N/A</v>
      </c>
      <c r="Q102" s="191" t="e">
        <f t="shared" si="9"/>
        <v>#N/A</v>
      </c>
      <c r="R102" s="191" t="e">
        <f t="shared" si="10"/>
        <v>#N/A</v>
      </c>
      <c r="S102" s="191" t="e">
        <f t="shared" si="13"/>
        <v>#N/A</v>
      </c>
      <c r="T102" s="192" t="e">
        <f>VLOOKUP(D102,'PC Receitas'!$N$4:$O$14,2,FALSE)</f>
        <v>#N/A</v>
      </c>
    </row>
    <row r="103" spans="3:20" ht="19.5" customHeight="1" thickTop="1" thickBot="1" x14ac:dyDescent="0.25">
      <c r="C103" s="58"/>
      <c r="D103" s="58"/>
      <c r="E103" s="58"/>
      <c r="F103" s="58"/>
      <c r="G103" s="58"/>
      <c r="H103" s="58"/>
      <c r="I103" s="59"/>
      <c r="J103" s="60"/>
      <c r="K103" s="57">
        <f t="shared" ca="1" si="12"/>
        <v>167800</v>
      </c>
      <c r="P103" s="188" t="e">
        <f t="shared" si="11"/>
        <v>#N/A</v>
      </c>
      <c r="Q103" s="191" t="e">
        <f t="shared" si="9"/>
        <v>#N/A</v>
      </c>
      <c r="R103" s="191" t="e">
        <f t="shared" si="10"/>
        <v>#N/A</v>
      </c>
      <c r="S103" s="191" t="e">
        <f t="shared" si="13"/>
        <v>#N/A</v>
      </c>
      <c r="T103" s="192" t="e">
        <f>VLOOKUP(D103,'PC Receitas'!$N$4:$O$14,2,FALSE)</f>
        <v>#N/A</v>
      </c>
    </row>
    <row r="104" spans="3:20" ht="19.5" customHeight="1" thickTop="1" thickBot="1" x14ac:dyDescent="0.25">
      <c r="C104" s="58"/>
      <c r="D104" s="58"/>
      <c r="E104" s="58"/>
      <c r="F104" s="58"/>
      <c r="G104" s="58"/>
      <c r="H104" s="58"/>
      <c r="I104" s="59"/>
      <c r="J104" s="60"/>
      <c r="K104" s="57">
        <f t="shared" ca="1" si="12"/>
        <v>167800</v>
      </c>
      <c r="P104" s="188" t="e">
        <f t="shared" si="11"/>
        <v>#N/A</v>
      </c>
      <c r="Q104" s="191" t="e">
        <f t="shared" si="9"/>
        <v>#N/A</v>
      </c>
      <c r="R104" s="191" t="e">
        <f t="shared" si="10"/>
        <v>#N/A</v>
      </c>
      <c r="S104" s="191" t="e">
        <f t="shared" si="13"/>
        <v>#N/A</v>
      </c>
      <c r="T104" s="192" t="e">
        <f>VLOOKUP(D104,'PC Receitas'!$N$4:$O$14,2,FALSE)</f>
        <v>#N/A</v>
      </c>
    </row>
    <row r="105" spans="3:20" ht="19.5" customHeight="1" thickTop="1" thickBot="1" x14ac:dyDescent="0.25">
      <c r="C105" s="58"/>
      <c r="D105" s="58"/>
      <c r="E105" s="58"/>
      <c r="F105" s="58"/>
      <c r="G105" s="58"/>
      <c r="H105" s="58"/>
      <c r="I105" s="59"/>
      <c r="J105" s="60"/>
      <c r="K105" s="57">
        <f t="shared" ca="1" si="12"/>
        <v>167800</v>
      </c>
      <c r="P105" s="188" t="e">
        <f t="shared" si="11"/>
        <v>#N/A</v>
      </c>
      <c r="Q105" s="191" t="e">
        <f t="shared" si="9"/>
        <v>#N/A</v>
      </c>
      <c r="R105" s="191" t="e">
        <f t="shared" si="10"/>
        <v>#N/A</v>
      </c>
      <c r="S105" s="191" t="e">
        <f t="shared" si="13"/>
        <v>#N/A</v>
      </c>
      <c r="T105" s="192" t="e">
        <f>VLOOKUP(D105,'PC Receitas'!$N$4:$O$14,2,FALSE)</f>
        <v>#N/A</v>
      </c>
    </row>
    <row r="106" spans="3:20" ht="19.5" customHeight="1" thickTop="1" thickBot="1" x14ac:dyDescent="0.25">
      <c r="C106" s="58"/>
      <c r="D106" s="58"/>
      <c r="E106" s="58"/>
      <c r="F106" s="58"/>
      <c r="G106" s="58"/>
      <c r="H106" s="58"/>
      <c r="I106" s="59"/>
      <c r="J106" s="60"/>
      <c r="K106" s="57">
        <f t="shared" ca="1" si="12"/>
        <v>167800</v>
      </c>
      <c r="P106" s="188" t="e">
        <f t="shared" si="11"/>
        <v>#N/A</v>
      </c>
      <c r="Q106" s="191" t="e">
        <f t="shared" si="9"/>
        <v>#N/A</v>
      </c>
      <c r="R106" s="191" t="e">
        <f t="shared" si="10"/>
        <v>#N/A</v>
      </c>
      <c r="S106" s="191" t="e">
        <f t="shared" si="13"/>
        <v>#N/A</v>
      </c>
      <c r="T106" s="192" t="e">
        <f>VLOOKUP(D106,'PC Receitas'!$N$4:$O$14,2,FALSE)</f>
        <v>#N/A</v>
      </c>
    </row>
    <row r="107" spans="3:20" ht="19.5" customHeight="1" thickTop="1" thickBot="1" x14ac:dyDescent="0.25">
      <c r="C107" s="58"/>
      <c r="D107" s="58"/>
      <c r="E107" s="58"/>
      <c r="F107" s="58"/>
      <c r="G107" s="58"/>
      <c r="H107" s="58"/>
      <c r="I107" s="59"/>
      <c r="J107" s="60"/>
      <c r="K107" s="57">
        <f t="shared" ca="1" si="12"/>
        <v>167800</v>
      </c>
      <c r="P107" s="188" t="e">
        <f t="shared" si="11"/>
        <v>#N/A</v>
      </c>
      <c r="Q107" s="191" t="e">
        <f t="shared" si="9"/>
        <v>#N/A</v>
      </c>
      <c r="R107" s="191" t="e">
        <f t="shared" si="10"/>
        <v>#N/A</v>
      </c>
      <c r="S107" s="191" t="e">
        <f t="shared" si="13"/>
        <v>#N/A</v>
      </c>
      <c r="T107" s="192" t="e">
        <f>VLOOKUP(D107,'PC Receitas'!$N$4:$O$14,2,FALSE)</f>
        <v>#N/A</v>
      </c>
    </row>
    <row r="108" spans="3:20" ht="19.5" customHeight="1" thickTop="1" thickBot="1" x14ac:dyDescent="0.25">
      <c r="C108" s="58"/>
      <c r="D108" s="58"/>
      <c r="E108" s="58"/>
      <c r="F108" s="58"/>
      <c r="G108" s="58"/>
      <c r="H108" s="58"/>
      <c r="I108" s="59"/>
      <c r="J108" s="60"/>
      <c r="K108" s="57">
        <f t="shared" ca="1" si="12"/>
        <v>167800</v>
      </c>
      <c r="P108" s="188" t="e">
        <f t="shared" si="11"/>
        <v>#N/A</v>
      </c>
      <c r="Q108" s="191" t="e">
        <f t="shared" si="9"/>
        <v>#N/A</v>
      </c>
      <c r="R108" s="191" t="e">
        <f t="shared" si="10"/>
        <v>#N/A</v>
      </c>
      <c r="S108" s="191" t="e">
        <f t="shared" si="13"/>
        <v>#N/A</v>
      </c>
      <c r="T108" s="192" t="e">
        <f>VLOOKUP(D108,'PC Receitas'!$N$4:$O$14,2,FALSE)</f>
        <v>#N/A</v>
      </c>
    </row>
    <row r="109" spans="3:20" ht="19.5" customHeight="1" thickTop="1" thickBot="1" x14ac:dyDescent="0.25">
      <c r="C109" s="58"/>
      <c r="D109" s="58"/>
      <c r="E109" s="58"/>
      <c r="F109" s="58"/>
      <c r="G109" s="58"/>
      <c r="H109" s="58"/>
      <c r="I109" s="59"/>
      <c r="J109" s="60"/>
      <c r="K109" s="57">
        <f t="shared" ca="1" si="12"/>
        <v>167800</v>
      </c>
      <c r="P109" s="188" t="e">
        <f t="shared" si="11"/>
        <v>#N/A</v>
      </c>
      <c r="Q109" s="191" t="e">
        <f t="shared" si="9"/>
        <v>#N/A</v>
      </c>
      <c r="R109" s="191" t="e">
        <f t="shared" si="10"/>
        <v>#N/A</v>
      </c>
      <c r="S109" s="191" t="e">
        <f t="shared" si="13"/>
        <v>#N/A</v>
      </c>
      <c r="T109" s="192" t="e">
        <f>VLOOKUP(D109,'PC Receitas'!$N$4:$O$14,2,FALSE)</f>
        <v>#N/A</v>
      </c>
    </row>
    <row r="110" spans="3:20" ht="19.5" customHeight="1" thickTop="1" thickBot="1" x14ac:dyDescent="0.25">
      <c r="C110" s="58"/>
      <c r="D110" s="58"/>
      <c r="E110" s="58"/>
      <c r="F110" s="58"/>
      <c r="G110" s="58"/>
      <c r="H110" s="58"/>
      <c r="I110" s="59"/>
      <c r="J110" s="60"/>
      <c r="K110" s="57">
        <f t="shared" ca="1" si="12"/>
        <v>167800</v>
      </c>
      <c r="P110" s="188" t="e">
        <f t="shared" si="11"/>
        <v>#N/A</v>
      </c>
      <c r="Q110" s="191" t="e">
        <f t="shared" si="9"/>
        <v>#N/A</v>
      </c>
      <c r="R110" s="191" t="e">
        <f t="shared" si="10"/>
        <v>#N/A</v>
      </c>
      <c r="S110" s="191" t="e">
        <f t="shared" si="13"/>
        <v>#N/A</v>
      </c>
      <c r="T110" s="192" t="e">
        <f>VLOOKUP(D110,'PC Receitas'!$N$4:$O$14,2,FALSE)</f>
        <v>#N/A</v>
      </c>
    </row>
    <row r="111" spans="3:20" ht="19.5" customHeight="1" thickTop="1" thickBot="1" x14ac:dyDescent="0.25">
      <c r="C111" s="58"/>
      <c r="D111" s="58"/>
      <c r="E111" s="58"/>
      <c r="F111" s="58"/>
      <c r="G111" s="58"/>
      <c r="H111" s="58"/>
      <c r="I111" s="59"/>
      <c r="J111" s="60"/>
      <c r="K111" s="57">
        <f t="shared" ca="1" si="12"/>
        <v>167800</v>
      </c>
      <c r="P111" s="188" t="e">
        <f t="shared" si="11"/>
        <v>#N/A</v>
      </c>
      <c r="Q111" s="191" t="e">
        <f t="shared" si="9"/>
        <v>#N/A</v>
      </c>
      <c r="R111" s="191" t="e">
        <f t="shared" si="10"/>
        <v>#N/A</v>
      </c>
      <c r="S111" s="191" t="e">
        <f t="shared" si="13"/>
        <v>#N/A</v>
      </c>
      <c r="T111" s="192" t="e">
        <f>VLOOKUP(D111,'PC Receitas'!$N$4:$O$14,2,FALSE)</f>
        <v>#N/A</v>
      </c>
    </row>
    <row r="112" spans="3:20" ht="19.5" customHeight="1" thickTop="1" thickBot="1" x14ac:dyDescent="0.25">
      <c r="C112" s="58"/>
      <c r="D112" s="58"/>
      <c r="E112" s="58"/>
      <c r="F112" s="58"/>
      <c r="G112" s="58"/>
      <c r="H112" s="58"/>
      <c r="I112" s="59"/>
      <c r="J112" s="60"/>
      <c r="K112" s="57">
        <f t="shared" ca="1" si="12"/>
        <v>167800</v>
      </c>
      <c r="P112" s="188" t="e">
        <f t="shared" si="11"/>
        <v>#N/A</v>
      </c>
      <c r="Q112" s="191" t="e">
        <f t="shared" si="9"/>
        <v>#N/A</v>
      </c>
      <c r="R112" s="191" t="e">
        <f t="shared" si="10"/>
        <v>#N/A</v>
      </c>
      <c r="S112" s="191" t="e">
        <f t="shared" si="13"/>
        <v>#N/A</v>
      </c>
      <c r="T112" s="192" t="e">
        <f>VLOOKUP(D112,'PC Receitas'!$N$4:$O$14,2,FALSE)</f>
        <v>#N/A</v>
      </c>
    </row>
    <row r="113" spans="3:20" ht="19.5" customHeight="1" thickTop="1" thickBot="1" x14ac:dyDescent="0.25">
      <c r="C113" s="58"/>
      <c r="D113" s="58"/>
      <c r="E113" s="58"/>
      <c r="F113" s="58"/>
      <c r="G113" s="58"/>
      <c r="H113" s="58"/>
      <c r="I113" s="59"/>
      <c r="J113" s="60"/>
      <c r="K113" s="57">
        <f t="shared" ca="1" si="12"/>
        <v>167800</v>
      </c>
      <c r="P113" s="188" t="e">
        <f t="shared" si="11"/>
        <v>#N/A</v>
      </c>
      <c r="Q113" s="191" t="e">
        <f t="shared" si="9"/>
        <v>#N/A</v>
      </c>
      <c r="R113" s="191" t="e">
        <f t="shared" si="10"/>
        <v>#N/A</v>
      </c>
      <c r="S113" s="191" t="e">
        <f t="shared" si="13"/>
        <v>#N/A</v>
      </c>
      <c r="T113" s="192" t="e">
        <f>VLOOKUP(D113,'PC Receitas'!$N$4:$O$14,2,FALSE)</f>
        <v>#N/A</v>
      </c>
    </row>
    <row r="114" spans="3:20" ht="19.5" customHeight="1" thickTop="1" thickBot="1" x14ac:dyDescent="0.25">
      <c r="C114" s="58"/>
      <c r="D114" s="58"/>
      <c r="E114" s="58"/>
      <c r="F114" s="58"/>
      <c r="G114" s="58"/>
      <c r="H114" s="58"/>
      <c r="I114" s="59"/>
      <c r="J114" s="60"/>
      <c r="K114" s="57">
        <f t="shared" ca="1" si="12"/>
        <v>167800</v>
      </c>
      <c r="P114" s="188" t="e">
        <f t="shared" si="11"/>
        <v>#N/A</v>
      </c>
      <c r="Q114" s="191" t="e">
        <f t="shared" si="9"/>
        <v>#N/A</v>
      </c>
      <c r="R114" s="191" t="e">
        <f t="shared" si="10"/>
        <v>#N/A</v>
      </c>
      <c r="S114" s="191" t="e">
        <f t="shared" si="13"/>
        <v>#N/A</v>
      </c>
      <c r="T114" s="192" t="e">
        <f>VLOOKUP(D114,'PC Receitas'!$N$4:$O$14,2,FALSE)</f>
        <v>#N/A</v>
      </c>
    </row>
    <row r="115" spans="3:20" ht="19.5" customHeight="1" thickTop="1" thickBot="1" x14ac:dyDescent="0.25">
      <c r="C115" s="58"/>
      <c r="D115" s="58"/>
      <c r="E115" s="58"/>
      <c r="F115" s="58"/>
      <c r="G115" s="58"/>
      <c r="H115" s="58"/>
      <c r="I115" s="59"/>
      <c r="J115" s="60"/>
      <c r="K115" s="57">
        <f t="shared" ca="1" si="12"/>
        <v>167800</v>
      </c>
      <c r="P115" s="188" t="e">
        <f t="shared" si="11"/>
        <v>#N/A</v>
      </c>
      <c r="Q115" s="191" t="e">
        <f t="shared" si="9"/>
        <v>#N/A</v>
      </c>
      <c r="R115" s="191" t="e">
        <f t="shared" si="10"/>
        <v>#N/A</v>
      </c>
      <c r="S115" s="191" t="e">
        <f t="shared" si="13"/>
        <v>#N/A</v>
      </c>
      <c r="T115" s="192" t="e">
        <f>VLOOKUP(D115,'PC Receitas'!$N$4:$O$14,2,FALSE)</f>
        <v>#N/A</v>
      </c>
    </row>
    <row r="116" spans="3:20" ht="19.5" customHeight="1" thickTop="1" thickBot="1" x14ac:dyDescent="0.25">
      <c r="C116" s="58"/>
      <c r="D116" s="58"/>
      <c r="E116" s="58"/>
      <c r="F116" s="58"/>
      <c r="G116" s="58"/>
      <c r="H116" s="58"/>
      <c r="I116" s="59"/>
      <c r="J116" s="60"/>
      <c r="K116" s="57">
        <f t="shared" ca="1" si="12"/>
        <v>167800</v>
      </c>
      <c r="P116" s="188" t="e">
        <f t="shared" si="11"/>
        <v>#N/A</v>
      </c>
      <c r="Q116" s="191" t="e">
        <f t="shared" si="9"/>
        <v>#N/A</v>
      </c>
      <c r="R116" s="191" t="e">
        <f t="shared" si="10"/>
        <v>#N/A</v>
      </c>
      <c r="S116" s="191" t="e">
        <f t="shared" si="13"/>
        <v>#N/A</v>
      </c>
      <c r="T116" s="192" t="e">
        <f>VLOOKUP(D116,'PC Receitas'!$N$4:$O$14,2,FALSE)</f>
        <v>#N/A</v>
      </c>
    </row>
    <row r="117" spans="3:20" ht="19.5" customHeight="1" thickTop="1" thickBot="1" x14ac:dyDescent="0.25">
      <c r="C117" s="58"/>
      <c r="D117" s="58"/>
      <c r="E117" s="58"/>
      <c r="F117" s="58"/>
      <c r="G117" s="58"/>
      <c r="H117" s="58"/>
      <c r="I117" s="59"/>
      <c r="J117" s="60"/>
      <c r="K117" s="57">
        <f t="shared" ca="1" si="12"/>
        <v>167800</v>
      </c>
      <c r="P117" s="188" t="e">
        <f t="shared" si="11"/>
        <v>#N/A</v>
      </c>
      <c r="Q117" s="191" t="e">
        <f t="shared" si="9"/>
        <v>#N/A</v>
      </c>
      <c r="R117" s="191" t="e">
        <f t="shared" si="10"/>
        <v>#N/A</v>
      </c>
      <c r="S117" s="191" t="e">
        <f t="shared" si="13"/>
        <v>#N/A</v>
      </c>
      <c r="T117" s="192" t="e">
        <f>VLOOKUP(D117,'PC Receitas'!$N$4:$O$14,2,FALSE)</f>
        <v>#N/A</v>
      </c>
    </row>
    <row r="118" spans="3:20" ht="19.5" customHeight="1" thickTop="1" thickBot="1" x14ac:dyDescent="0.25">
      <c r="C118" s="58"/>
      <c r="D118" s="58"/>
      <c r="E118" s="58"/>
      <c r="F118" s="58"/>
      <c r="G118" s="58"/>
      <c r="H118" s="58"/>
      <c r="I118" s="59"/>
      <c r="J118" s="60"/>
      <c r="K118" s="57">
        <f t="shared" ca="1" si="12"/>
        <v>167800</v>
      </c>
      <c r="P118" s="188" t="e">
        <f t="shared" si="11"/>
        <v>#N/A</v>
      </c>
      <c r="Q118" s="191" t="e">
        <f t="shared" si="9"/>
        <v>#N/A</v>
      </c>
      <c r="R118" s="191" t="e">
        <f t="shared" si="10"/>
        <v>#N/A</v>
      </c>
      <c r="S118" s="191" t="e">
        <f t="shared" si="13"/>
        <v>#N/A</v>
      </c>
      <c r="T118" s="192" t="e">
        <f>VLOOKUP(D118,'PC Receitas'!$N$4:$O$14,2,FALSE)</f>
        <v>#N/A</v>
      </c>
    </row>
    <row r="119" spans="3:20" ht="19.5" customHeight="1" thickTop="1" thickBot="1" x14ac:dyDescent="0.25">
      <c r="C119" s="58"/>
      <c r="D119" s="58"/>
      <c r="E119" s="58"/>
      <c r="F119" s="58"/>
      <c r="G119" s="58"/>
      <c r="H119" s="58"/>
      <c r="I119" s="59"/>
      <c r="J119" s="60"/>
      <c r="K119" s="57">
        <f t="shared" ca="1" si="12"/>
        <v>167800</v>
      </c>
      <c r="P119" s="188" t="e">
        <f t="shared" si="11"/>
        <v>#N/A</v>
      </c>
      <c r="Q119" s="191" t="e">
        <f t="shared" si="9"/>
        <v>#N/A</v>
      </c>
      <c r="R119" s="191" t="e">
        <f t="shared" si="10"/>
        <v>#N/A</v>
      </c>
      <c r="S119" s="191" t="e">
        <f t="shared" si="13"/>
        <v>#N/A</v>
      </c>
      <c r="T119" s="192" t="e">
        <f>VLOOKUP(D119,'PC Receitas'!$N$4:$O$14,2,FALSE)</f>
        <v>#N/A</v>
      </c>
    </row>
    <row r="120" spans="3:20" ht="19.5" customHeight="1" thickTop="1" thickBot="1" x14ac:dyDescent="0.25">
      <c r="C120" s="58"/>
      <c r="D120" s="58"/>
      <c r="E120" s="58"/>
      <c r="F120" s="58"/>
      <c r="G120" s="58"/>
      <c r="H120" s="58"/>
      <c r="I120" s="59"/>
      <c r="J120" s="60"/>
      <c r="K120" s="57">
        <f t="shared" ca="1" si="12"/>
        <v>167800</v>
      </c>
      <c r="P120" s="188" t="e">
        <f t="shared" si="11"/>
        <v>#N/A</v>
      </c>
      <c r="Q120" s="191" t="e">
        <f t="shared" si="9"/>
        <v>#N/A</v>
      </c>
      <c r="R120" s="191" t="e">
        <f t="shared" si="10"/>
        <v>#N/A</v>
      </c>
      <c r="S120" s="191" t="e">
        <f t="shared" si="13"/>
        <v>#N/A</v>
      </c>
      <c r="T120" s="192" t="e">
        <f>VLOOKUP(D120,'PC Receitas'!$N$4:$O$14,2,FALSE)</f>
        <v>#N/A</v>
      </c>
    </row>
    <row r="121" spans="3:20" ht="19.5" customHeight="1" thickTop="1" thickBot="1" x14ac:dyDescent="0.25">
      <c r="C121" s="58"/>
      <c r="D121" s="58"/>
      <c r="E121" s="58"/>
      <c r="F121" s="58"/>
      <c r="G121" s="58"/>
      <c r="H121" s="58"/>
      <c r="I121" s="59"/>
      <c r="J121" s="60"/>
      <c r="K121" s="57">
        <f t="shared" ca="1" si="12"/>
        <v>167800</v>
      </c>
      <c r="P121" s="188" t="e">
        <f t="shared" si="11"/>
        <v>#N/A</v>
      </c>
      <c r="Q121" s="191" t="e">
        <f t="shared" si="9"/>
        <v>#N/A</v>
      </c>
      <c r="R121" s="191" t="e">
        <f t="shared" si="10"/>
        <v>#N/A</v>
      </c>
      <c r="S121" s="191" t="e">
        <f t="shared" si="13"/>
        <v>#N/A</v>
      </c>
      <c r="T121" s="192" t="e">
        <f>VLOOKUP(D121,'PC Receitas'!$N$4:$O$14,2,FALSE)</f>
        <v>#N/A</v>
      </c>
    </row>
    <row r="122" spans="3:20" ht="19.5" customHeight="1" thickTop="1" thickBot="1" x14ac:dyDescent="0.25">
      <c r="C122" s="58"/>
      <c r="D122" s="58"/>
      <c r="E122" s="58"/>
      <c r="F122" s="58"/>
      <c r="G122" s="58"/>
      <c r="H122" s="58"/>
      <c r="I122" s="59"/>
      <c r="J122" s="60"/>
      <c r="K122" s="57">
        <f t="shared" ca="1" si="12"/>
        <v>167800</v>
      </c>
      <c r="P122" s="188" t="e">
        <f t="shared" si="11"/>
        <v>#N/A</v>
      </c>
      <c r="Q122" s="191" t="e">
        <f t="shared" si="9"/>
        <v>#N/A</v>
      </c>
      <c r="R122" s="191" t="e">
        <f t="shared" si="10"/>
        <v>#N/A</v>
      </c>
      <c r="S122" s="191" t="e">
        <f t="shared" si="13"/>
        <v>#N/A</v>
      </c>
      <c r="T122" s="192" t="e">
        <f>VLOOKUP(D122,'PC Receitas'!$N$4:$O$14,2,FALSE)</f>
        <v>#N/A</v>
      </c>
    </row>
    <row r="123" spans="3:20" ht="19.5" customHeight="1" thickTop="1" thickBot="1" x14ac:dyDescent="0.25">
      <c r="C123" s="58"/>
      <c r="D123" s="58"/>
      <c r="E123" s="58"/>
      <c r="F123" s="58"/>
      <c r="G123" s="58"/>
      <c r="H123" s="58"/>
      <c r="I123" s="59"/>
      <c r="J123" s="60"/>
      <c r="K123" s="57">
        <f t="shared" ca="1" si="12"/>
        <v>167800</v>
      </c>
      <c r="P123" s="188" t="e">
        <f t="shared" si="11"/>
        <v>#N/A</v>
      </c>
      <c r="Q123" s="191" t="e">
        <f t="shared" si="9"/>
        <v>#N/A</v>
      </c>
      <c r="R123" s="191" t="e">
        <f t="shared" si="10"/>
        <v>#N/A</v>
      </c>
      <c r="S123" s="191" t="e">
        <f t="shared" si="13"/>
        <v>#N/A</v>
      </c>
      <c r="T123" s="192" t="e">
        <f>VLOOKUP(D123,'PC Receitas'!$N$4:$O$14,2,FALSE)</f>
        <v>#N/A</v>
      </c>
    </row>
    <row r="124" spans="3:20" ht="19.5" customHeight="1" thickTop="1" thickBot="1" x14ac:dyDescent="0.25">
      <c r="C124" s="58"/>
      <c r="D124" s="58"/>
      <c r="E124" s="58"/>
      <c r="F124" s="58"/>
      <c r="G124" s="58"/>
      <c r="H124" s="58"/>
      <c r="I124" s="59"/>
      <c r="J124" s="60"/>
      <c r="K124" s="57">
        <f t="shared" ca="1" si="12"/>
        <v>167800</v>
      </c>
      <c r="P124" s="188" t="e">
        <f t="shared" si="11"/>
        <v>#N/A</v>
      </c>
      <c r="Q124" s="191" t="e">
        <f t="shared" si="9"/>
        <v>#N/A</v>
      </c>
      <c r="R124" s="191" t="e">
        <f t="shared" si="10"/>
        <v>#N/A</v>
      </c>
      <c r="S124" s="191" t="e">
        <f t="shared" si="13"/>
        <v>#N/A</v>
      </c>
      <c r="T124" s="192" t="e">
        <f>VLOOKUP(D124,'PC Receitas'!$N$4:$O$14,2,FALSE)</f>
        <v>#N/A</v>
      </c>
    </row>
    <row r="125" spans="3:20" ht="19.5" customHeight="1" thickTop="1" thickBot="1" x14ac:dyDescent="0.25">
      <c r="C125" s="58"/>
      <c r="D125" s="58"/>
      <c r="E125" s="58"/>
      <c r="F125" s="58"/>
      <c r="G125" s="58"/>
      <c r="H125" s="58"/>
      <c r="I125" s="59"/>
      <c r="J125" s="60"/>
      <c r="K125" s="57">
        <f t="shared" ca="1" si="12"/>
        <v>167800</v>
      </c>
      <c r="P125" s="188" t="e">
        <f t="shared" si="11"/>
        <v>#N/A</v>
      </c>
      <c r="Q125" s="191" t="e">
        <f t="shared" si="9"/>
        <v>#N/A</v>
      </c>
      <c r="R125" s="191" t="e">
        <f t="shared" si="10"/>
        <v>#N/A</v>
      </c>
      <c r="S125" s="191" t="e">
        <f t="shared" si="13"/>
        <v>#N/A</v>
      </c>
      <c r="T125" s="192" t="e">
        <f>VLOOKUP(D125,'PC Receitas'!$N$4:$O$14,2,FALSE)</f>
        <v>#N/A</v>
      </c>
    </row>
    <row r="126" spans="3:20" ht="19.5" customHeight="1" thickTop="1" thickBot="1" x14ac:dyDescent="0.25">
      <c r="C126" s="58"/>
      <c r="D126" s="58"/>
      <c r="E126" s="58"/>
      <c r="F126" s="58"/>
      <c r="G126" s="58"/>
      <c r="H126" s="58"/>
      <c r="I126" s="59"/>
      <c r="J126" s="60"/>
      <c r="K126" s="57">
        <f t="shared" ca="1" si="12"/>
        <v>167800</v>
      </c>
      <c r="P126" s="188" t="e">
        <f t="shared" si="11"/>
        <v>#N/A</v>
      </c>
      <c r="Q126" s="191" t="e">
        <f t="shared" si="9"/>
        <v>#N/A</v>
      </c>
      <c r="R126" s="191" t="e">
        <f t="shared" si="10"/>
        <v>#N/A</v>
      </c>
      <c r="S126" s="191" t="e">
        <f t="shared" si="13"/>
        <v>#N/A</v>
      </c>
      <c r="T126" s="192" t="e">
        <f>VLOOKUP(D126,'PC Receitas'!$N$4:$O$14,2,FALSE)</f>
        <v>#N/A</v>
      </c>
    </row>
    <row r="127" spans="3:20" ht="19.5" customHeight="1" thickTop="1" thickBot="1" x14ac:dyDescent="0.25">
      <c r="C127" s="58"/>
      <c r="D127" s="58"/>
      <c r="E127" s="58"/>
      <c r="F127" s="58"/>
      <c r="G127" s="58"/>
      <c r="H127" s="58"/>
      <c r="I127" s="59"/>
      <c r="J127" s="60"/>
      <c r="K127" s="57">
        <f t="shared" ca="1" si="12"/>
        <v>167800</v>
      </c>
      <c r="P127" s="188" t="e">
        <f t="shared" si="11"/>
        <v>#N/A</v>
      </c>
      <c r="Q127" s="191" t="e">
        <f t="shared" si="9"/>
        <v>#N/A</v>
      </c>
      <c r="R127" s="191" t="e">
        <f t="shared" si="10"/>
        <v>#N/A</v>
      </c>
      <c r="S127" s="191" t="e">
        <f t="shared" si="13"/>
        <v>#N/A</v>
      </c>
      <c r="T127" s="192" t="e">
        <f>VLOOKUP(D127,'PC Receitas'!$N$4:$O$14,2,FALSE)</f>
        <v>#N/A</v>
      </c>
    </row>
    <row r="128" spans="3:20" ht="19.5" customHeight="1" thickTop="1" thickBot="1" x14ac:dyDescent="0.25">
      <c r="C128" s="58"/>
      <c r="D128" s="58"/>
      <c r="E128" s="58"/>
      <c r="F128" s="58"/>
      <c r="G128" s="58"/>
      <c r="H128" s="58"/>
      <c r="I128" s="59"/>
      <c r="J128" s="60"/>
      <c r="K128" s="57">
        <f t="shared" ca="1" si="12"/>
        <v>167800</v>
      </c>
      <c r="P128" s="188" t="e">
        <f t="shared" si="11"/>
        <v>#N/A</v>
      </c>
      <c r="Q128" s="191" t="e">
        <f t="shared" si="9"/>
        <v>#N/A</v>
      </c>
      <c r="R128" s="191" t="e">
        <f t="shared" si="10"/>
        <v>#N/A</v>
      </c>
      <c r="S128" s="191" t="e">
        <f t="shared" si="13"/>
        <v>#N/A</v>
      </c>
      <c r="T128" s="192" t="e">
        <f>VLOOKUP(D128,'PC Receitas'!$N$4:$O$14,2,FALSE)</f>
        <v>#N/A</v>
      </c>
    </row>
    <row r="129" spans="3:20" ht="19.5" customHeight="1" thickTop="1" thickBot="1" x14ac:dyDescent="0.25">
      <c r="C129" s="58"/>
      <c r="D129" s="58"/>
      <c r="E129" s="58"/>
      <c r="F129" s="58"/>
      <c r="G129" s="58"/>
      <c r="H129" s="58"/>
      <c r="I129" s="59"/>
      <c r="J129" s="60"/>
      <c r="K129" s="57">
        <f t="shared" ca="1" si="12"/>
        <v>167800</v>
      </c>
      <c r="P129" s="188" t="e">
        <f t="shared" si="11"/>
        <v>#N/A</v>
      </c>
      <c r="Q129" s="191" t="e">
        <f t="shared" si="9"/>
        <v>#N/A</v>
      </c>
      <c r="R129" s="191" t="e">
        <f t="shared" si="10"/>
        <v>#N/A</v>
      </c>
      <c r="S129" s="191" t="e">
        <f t="shared" si="13"/>
        <v>#N/A</v>
      </c>
      <c r="T129" s="192" t="e">
        <f>VLOOKUP(D129,'PC Receitas'!$N$4:$O$14,2,FALSE)</f>
        <v>#N/A</v>
      </c>
    </row>
    <row r="130" spans="3:20" ht="19.5" customHeight="1" thickTop="1" thickBot="1" x14ac:dyDescent="0.25">
      <c r="C130" s="58"/>
      <c r="D130" s="58"/>
      <c r="E130" s="58"/>
      <c r="F130" s="58"/>
      <c r="G130" s="58"/>
      <c r="H130" s="58"/>
      <c r="I130" s="59"/>
      <c r="J130" s="60"/>
      <c r="K130" s="57">
        <f t="shared" ca="1" si="12"/>
        <v>167800</v>
      </c>
      <c r="P130" s="188" t="e">
        <f t="shared" si="11"/>
        <v>#N/A</v>
      </c>
      <c r="Q130" s="191" t="e">
        <f t="shared" si="9"/>
        <v>#N/A</v>
      </c>
      <c r="R130" s="191" t="e">
        <f t="shared" si="10"/>
        <v>#N/A</v>
      </c>
      <c r="S130" s="191" t="e">
        <f t="shared" si="13"/>
        <v>#N/A</v>
      </c>
      <c r="T130" s="192" t="e">
        <f>VLOOKUP(D130,'PC Receitas'!$N$4:$O$14,2,FALSE)</f>
        <v>#N/A</v>
      </c>
    </row>
    <row r="131" spans="3:20" ht="19.5" customHeight="1" thickTop="1" thickBot="1" x14ac:dyDescent="0.25">
      <c r="C131" s="58"/>
      <c r="D131" s="58"/>
      <c r="E131" s="58"/>
      <c r="F131" s="58"/>
      <c r="G131" s="58"/>
      <c r="H131" s="58"/>
      <c r="I131" s="59"/>
      <c r="J131" s="60"/>
      <c r="K131" s="57">
        <f t="shared" ca="1" si="12"/>
        <v>167800</v>
      </c>
      <c r="P131" s="188" t="e">
        <f t="shared" si="11"/>
        <v>#N/A</v>
      </c>
      <c r="Q131" s="191" t="e">
        <f t="shared" si="9"/>
        <v>#N/A</v>
      </c>
      <c r="R131" s="191" t="e">
        <f t="shared" si="10"/>
        <v>#N/A</v>
      </c>
      <c r="S131" s="191" t="e">
        <f t="shared" si="13"/>
        <v>#N/A</v>
      </c>
      <c r="T131" s="192" t="e">
        <f>VLOOKUP(D131,'PC Receitas'!$N$4:$O$14,2,FALSE)</f>
        <v>#N/A</v>
      </c>
    </row>
    <row r="132" spans="3:20" ht="19.5" customHeight="1" thickTop="1" thickBot="1" x14ac:dyDescent="0.25">
      <c r="C132" s="58"/>
      <c r="D132" s="58"/>
      <c r="E132" s="58"/>
      <c r="F132" s="58"/>
      <c r="G132" s="58"/>
      <c r="H132" s="58"/>
      <c r="I132" s="59"/>
      <c r="J132" s="60"/>
      <c r="K132" s="57">
        <f t="shared" ca="1" si="12"/>
        <v>167800</v>
      </c>
      <c r="P132" s="188" t="e">
        <f t="shared" si="11"/>
        <v>#N/A</v>
      </c>
      <c r="Q132" s="191" t="e">
        <f t="shared" si="9"/>
        <v>#N/A</v>
      </c>
      <c r="R132" s="191" t="e">
        <f t="shared" si="10"/>
        <v>#N/A</v>
      </c>
      <c r="S132" s="191" t="e">
        <f t="shared" si="13"/>
        <v>#N/A</v>
      </c>
      <c r="T132" s="192" t="e">
        <f>VLOOKUP(D132,'PC Receitas'!$N$4:$O$14,2,FALSE)</f>
        <v>#N/A</v>
      </c>
    </row>
    <row r="133" spans="3:20" ht="19.5" customHeight="1" thickTop="1" thickBot="1" x14ac:dyDescent="0.25">
      <c r="C133" s="58"/>
      <c r="D133" s="58"/>
      <c r="E133" s="58"/>
      <c r="F133" s="58"/>
      <c r="G133" s="58"/>
      <c r="H133" s="58"/>
      <c r="I133" s="59"/>
      <c r="J133" s="60"/>
      <c r="K133" s="57">
        <f t="shared" ca="1" si="12"/>
        <v>167800</v>
      </c>
      <c r="P133" s="188" t="e">
        <f t="shared" si="11"/>
        <v>#N/A</v>
      </c>
      <c r="Q133" s="191" t="e">
        <f t="shared" si="9"/>
        <v>#N/A</v>
      </c>
      <c r="R133" s="191" t="e">
        <f t="shared" si="10"/>
        <v>#N/A</v>
      </c>
      <c r="S133" s="191" t="e">
        <f t="shared" si="13"/>
        <v>#N/A</v>
      </c>
      <c r="T133" s="192" t="e">
        <f>VLOOKUP(D133,'PC Receitas'!$N$4:$O$14,2,FALSE)</f>
        <v>#N/A</v>
      </c>
    </row>
    <row r="134" spans="3:20" ht="19.5" customHeight="1" thickTop="1" thickBot="1" x14ac:dyDescent="0.25">
      <c r="C134" s="58"/>
      <c r="D134" s="58"/>
      <c r="E134" s="58"/>
      <c r="F134" s="58"/>
      <c r="G134" s="58"/>
      <c r="H134" s="58"/>
      <c r="I134" s="59"/>
      <c r="J134" s="60"/>
      <c r="K134" s="57">
        <f t="shared" ca="1" si="12"/>
        <v>167800</v>
      </c>
      <c r="P134" s="188" t="e">
        <f t="shared" si="11"/>
        <v>#N/A</v>
      </c>
      <c r="Q134" s="191" t="e">
        <f t="shared" ref="Q134:Q197" si="14">IF(T134="Despesas_de_Moradia","Despesa",IF(T134="Despesas_com_Alimentacao","Despesa",IF(T134="Despesas_com_Saude","Despesa","")))</f>
        <v>#N/A</v>
      </c>
      <c r="R134" s="191" t="e">
        <f t="shared" ref="R134:R197" si="15">IF(T134="Renda_Familiar","Receita",IF(T134="Receitas_com_Aplicacoes_Financeiras","Receita",IF(T134="Outras_Receitas","Receita","")))</f>
        <v>#N/A</v>
      </c>
      <c r="S134" s="191" t="e">
        <f t="shared" si="13"/>
        <v>#N/A</v>
      </c>
      <c r="T134" s="192" t="e">
        <f>VLOOKUP(D134,'PC Receitas'!$N$4:$O$14,2,FALSE)</f>
        <v>#N/A</v>
      </c>
    </row>
    <row r="135" spans="3:20" ht="19.5" customHeight="1" thickTop="1" thickBot="1" x14ac:dyDescent="0.25">
      <c r="C135" s="58"/>
      <c r="D135" s="58"/>
      <c r="E135" s="58"/>
      <c r="F135" s="58"/>
      <c r="G135" s="58"/>
      <c r="H135" s="58"/>
      <c r="I135" s="59"/>
      <c r="J135" s="60"/>
      <c r="K135" s="57">
        <f t="shared" ca="1" si="12"/>
        <v>167800</v>
      </c>
      <c r="P135" s="188" t="e">
        <f t="shared" si="11"/>
        <v>#N/A</v>
      </c>
      <c r="Q135" s="191" t="e">
        <f t="shared" si="14"/>
        <v>#N/A</v>
      </c>
      <c r="R135" s="191" t="e">
        <f t="shared" si="15"/>
        <v>#N/A</v>
      </c>
      <c r="S135" s="191" t="e">
        <f t="shared" si="13"/>
        <v>#N/A</v>
      </c>
      <c r="T135" s="192" t="e">
        <f>VLOOKUP(D135,'PC Receitas'!$N$4:$O$14,2,FALSE)</f>
        <v>#N/A</v>
      </c>
    </row>
    <row r="136" spans="3:20" ht="19.5" customHeight="1" thickTop="1" thickBot="1" x14ac:dyDescent="0.25">
      <c r="C136" s="58"/>
      <c r="D136" s="58"/>
      <c r="E136" s="58"/>
      <c r="F136" s="58"/>
      <c r="G136" s="58"/>
      <c r="H136" s="58"/>
      <c r="I136" s="59"/>
      <c r="J136" s="60"/>
      <c r="K136" s="57">
        <f t="shared" ca="1" si="12"/>
        <v>167800</v>
      </c>
      <c r="P136" s="188" t="e">
        <f t="shared" si="11"/>
        <v>#N/A</v>
      </c>
      <c r="Q136" s="191" t="e">
        <f t="shared" si="14"/>
        <v>#N/A</v>
      </c>
      <c r="R136" s="191" t="e">
        <f t="shared" si="15"/>
        <v>#N/A</v>
      </c>
      <c r="S136" s="191" t="e">
        <f t="shared" si="13"/>
        <v>#N/A</v>
      </c>
      <c r="T136" s="192" t="e">
        <f>VLOOKUP(D136,'PC Receitas'!$N$4:$O$14,2,FALSE)</f>
        <v>#N/A</v>
      </c>
    </row>
    <row r="137" spans="3:20" ht="19.5" customHeight="1" thickTop="1" thickBot="1" x14ac:dyDescent="0.25">
      <c r="C137" s="58"/>
      <c r="D137" s="58"/>
      <c r="E137" s="58"/>
      <c r="F137" s="58"/>
      <c r="G137" s="58"/>
      <c r="H137" s="58"/>
      <c r="I137" s="59"/>
      <c r="J137" s="60"/>
      <c r="K137" s="57">
        <f t="shared" ca="1" si="12"/>
        <v>167800</v>
      </c>
      <c r="P137" s="188" t="e">
        <f t="shared" si="11"/>
        <v>#N/A</v>
      </c>
      <c r="Q137" s="191" t="e">
        <f t="shared" si="14"/>
        <v>#N/A</v>
      </c>
      <c r="R137" s="191" t="e">
        <f t="shared" si="15"/>
        <v>#N/A</v>
      </c>
      <c r="S137" s="191" t="e">
        <f t="shared" si="13"/>
        <v>#N/A</v>
      </c>
      <c r="T137" s="192" t="e">
        <f>VLOOKUP(D137,'PC Receitas'!$N$4:$O$14,2,FALSE)</f>
        <v>#N/A</v>
      </c>
    </row>
    <row r="138" spans="3:20" ht="19.5" customHeight="1" thickTop="1" thickBot="1" x14ac:dyDescent="0.25">
      <c r="C138" s="58"/>
      <c r="D138" s="58"/>
      <c r="E138" s="58"/>
      <c r="F138" s="58"/>
      <c r="G138" s="58"/>
      <c r="H138" s="58"/>
      <c r="I138" s="59"/>
      <c r="J138" s="60"/>
      <c r="K138" s="57">
        <f t="shared" ca="1" si="12"/>
        <v>167800</v>
      </c>
      <c r="P138" s="188" t="e">
        <f t="shared" si="11"/>
        <v>#N/A</v>
      </c>
      <c r="Q138" s="191" t="e">
        <f t="shared" si="14"/>
        <v>#N/A</v>
      </c>
      <c r="R138" s="191" t="e">
        <f t="shared" si="15"/>
        <v>#N/A</v>
      </c>
      <c r="S138" s="191" t="e">
        <f t="shared" si="13"/>
        <v>#N/A</v>
      </c>
      <c r="T138" s="192" t="e">
        <f>VLOOKUP(D138,'PC Receitas'!$N$4:$O$14,2,FALSE)</f>
        <v>#N/A</v>
      </c>
    </row>
    <row r="139" spans="3:20" ht="19.5" customHeight="1" thickTop="1" thickBot="1" x14ac:dyDescent="0.25">
      <c r="C139" s="58"/>
      <c r="D139" s="58"/>
      <c r="E139" s="58"/>
      <c r="F139" s="58"/>
      <c r="G139" s="58"/>
      <c r="H139" s="58"/>
      <c r="I139" s="59"/>
      <c r="J139" s="60"/>
      <c r="K139" s="57">
        <f t="shared" ca="1" si="12"/>
        <v>167800</v>
      </c>
      <c r="P139" s="188" t="e">
        <f t="shared" si="11"/>
        <v>#N/A</v>
      </c>
      <c r="Q139" s="191" t="e">
        <f t="shared" si="14"/>
        <v>#N/A</v>
      </c>
      <c r="R139" s="191" t="e">
        <f t="shared" si="15"/>
        <v>#N/A</v>
      </c>
      <c r="S139" s="191" t="e">
        <f t="shared" si="13"/>
        <v>#N/A</v>
      </c>
      <c r="T139" s="192" t="e">
        <f>VLOOKUP(D139,'PC Receitas'!$N$4:$O$14,2,FALSE)</f>
        <v>#N/A</v>
      </c>
    </row>
    <row r="140" spans="3:20" ht="19.5" customHeight="1" thickTop="1" thickBot="1" x14ac:dyDescent="0.25">
      <c r="C140" s="58"/>
      <c r="D140" s="58"/>
      <c r="E140" s="58"/>
      <c r="F140" s="58"/>
      <c r="G140" s="58"/>
      <c r="H140" s="58"/>
      <c r="I140" s="59"/>
      <c r="J140" s="60"/>
      <c r="K140" s="57">
        <f t="shared" ca="1" si="12"/>
        <v>167800</v>
      </c>
      <c r="P140" s="188" t="e">
        <f t="shared" si="11"/>
        <v>#N/A</v>
      </c>
      <c r="Q140" s="191" t="e">
        <f t="shared" si="14"/>
        <v>#N/A</v>
      </c>
      <c r="R140" s="191" t="e">
        <f t="shared" si="15"/>
        <v>#N/A</v>
      </c>
      <c r="S140" s="191" t="e">
        <f t="shared" si="13"/>
        <v>#N/A</v>
      </c>
      <c r="T140" s="192" t="e">
        <f>VLOOKUP(D140,'PC Receitas'!$N$4:$O$14,2,FALSE)</f>
        <v>#N/A</v>
      </c>
    </row>
    <row r="141" spans="3:20" ht="19.5" customHeight="1" thickTop="1" thickBot="1" x14ac:dyDescent="0.25">
      <c r="C141" s="58"/>
      <c r="D141" s="58"/>
      <c r="E141" s="58"/>
      <c r="F141" s="58"/>
      <c r="G141" s="58"/>
      <c r="H141" s="58"/>
      <c r="I141" s="59"/>
      <c r="J141" s="60"/>
      <c r="K141" s="57">
        <f t="shared" ca="1" si="12"/>
        <v>167800</v>
      </c>
      <c r="P141" s="188" t="e">
        <f t="shared" si="11"/>
        <v>#N/A</v>
      </c>
      <c r="Q141" s="191" t="e">
        <f t="shared" si="14"/>
        <v>#N/A</v>
      </c>
      <c r="R141" s="191" t="e">
        <f t="shared" si="15"/>
        <v>#N/A</v>
      </c>
      <c r="S141" s="191" t="e">
        <f t="shared" si="13"/>
        <v>#N/A</v>
      </c>
      <c r="T141" s="192" t="e">
        <f>VLOOKUP(D141,'PC Receitas'!$N$4:$O$14,2,FALSE)</f>
        <v>#N/A</v>
      </c>
    </row>
    <row r="142" spans="3:20" ht="19.5" customHeight="1" thickTop="1" thickBot="1" x14ac:dyDescent="0.25">
      <c r="C142" s="58"/>
      <c r="D142" s="58"/>
      <c r="E142" s="58"/>
      <c r="F142" s="58"/>
      <c r="G142" s="58"/>
      <c r="H142" s="58"/>
      <c r="I142" s="59"/>
      <c r="J142" s="60"/>
      <c r="K142" s="57">
        <f t="shared" ca="1" si="12"/>
        <v>167800</v>
      </c>
      <c r="P142" s="188" t="e">
        <f t="shared" si="11"/>
        <v>#N/A</v>
      </c>
      <c r="Q142" s="191" t="e">
        <f t="shared" si="14"/>
        <v>#N/A</v>
      </c>
      <c r="R142" s="191" t="e">
        <f t="shared" si="15"/>
        <v>#N/A</v>
      </c>
      <c r="S142" s="191" t="e">
        <f t="shared" si="13"/>
        <v>#N/A</v>
      </c>
      <c r="T142" s="192" t="e">
        <f>VLOOKUP(D142,'PC Receitas'!$N$4:$O$14,2,FALSE)</f>
        <v>#N/A</v>
      </c>
    </row>
    <row r="143" spans="3:20" ht="19.5" customHeight="1" thickTop="1" thickBot="1" x14ac:dyDescent="0.25">
      <c r="C143" s="58"/>
      <c r="D143" s="58"/>
      <c r="E143" s="58"/>
      <c r="F143" s="58"/>
      <c r="G143" s="58"/>
      <c r="H143" s="58"/>
      <c r="I143" s="59"/>
      <c r="J143" s="60"/>
      <c r="K143" s="57">
        <f t="shared" ca="1" si="12"/>
        <v>167800</v>
      </c>
      <c r="P143" s="188" t="e">
        <f t="shared" si="11"/>
        <v>#N/A</v>
      </c>
      <c r="Q143" s="191" t="e">
        <f t="shared" si="14"/>
        <v>#N/A</v>
      </c>
      <c r="R143" s="191" t="e">
        <f t="shared" si="15"/>
        <v>#N/A</v>
      </c>
      <c r="S143" s="191" t="e">
        <f t="shared" si="13"/>
        <v>#N/A</v>
      </c>
      <c r="T143" s="192" t="e">
        <f>VLOOKUP(D143,'PC Receitas'!$N$4:$O$14,2,FALSE)</f>
        <v>#N/A</v>
      </c>
    </row>
    <row r="144" spans="3:20" ht="19.5" customHeight="1" thickTop="1" thickBot="1" x14ac:dyDescent="0.25">
      <c r="C144" s="58"/>
      <c r="D144" s="58"/>
      <c r="E144" s="58"/>
      <c r="F144" s="58"/>
      <c r="G144" s="58"/>
      <c r="H144" s="58"/>
      <c r="I144" s="59"/>
      <c r="J144" s="60"/>
      <c r="K144" s="57">
        <f t="shared" ca="1" si="12"/>
        <v>167800</v>
      </c>
      <c r="P144" s="188" t="e">
        <f t="shared" ref="P144:P207" si="16">IF(T144="Despesas_com_Transportes","Despesa",IF(T144="Despesas_com_Lazer_e_Informacao","Despesa",IF(T144="Outras_Despesas","Despesa",IF(T144="Imposto_de_Renda","Despesa",IF(T144="Investimentos_Bens","Despesa","")))))</f>
        <v>#N/A</v>
      </c>
      <c r="Q144" s="191" t="e">
        <f t="shared" si="14"/>
        <v>#N/A</v>
      </c>
      <c r="R144" s="191" t="e">
        <f t="shared" si="15"/>
        <v>#N/A</v>
      </c>
      <c r="S144" s="191" t="e">
        <f t="shared" si="13"/>
        <v>#N/A</v>
      </c>
      <c r="T144" s="192" t="e">
        <f>VLOOKUP(D144,'PC Receitas'!$N$4:$O$14,2,FALSE)</f>
        <v>#N/A</v>
      </c>
    </row>
    <row r="145" spans="3:20" ht="19.5" customHeight="1" thickTop="1" thickBot="1" x14ac:dyDescent="0.25">
      <c r="C145" s="58"/>
      <c r="D145" s="58"/>
      <c r="E145" s="58"/>
      <c r="F145" s="58"/>
      <c r="G145" s="58"/>
      <c r="H145" s="58"/>
      <c r="I145" s="59"/>
      <c r="J145" s="60"/>
      <c r="K145" s="57">
        <f t="shared" ca="1" si="12"/>
        <v>167800</v>
      </c>
      <c r="P145" s="188" t="e">
        <f t="shared" si="16"/>
        <v>#N/A</v>
      </c>
      <c r="Q145" s="191" t="e">
        <f t="shared" si="14"/>
        <v>#N/A</v>
      </c>
      <c r="R145" s="191" t="e">
        <f t="shared" si="15"/>
        <v>#N/A</v>
      </c>
      <c r="S145" s="191" t="e">
        <f t="shared" si="13"/>
        <v>#N/A</v>
      </c>
      <c r="T145" s="192" t="e">
        <f>VLOOKUP(D145,'PC Receitas'!$N$4:$O$14,2,FALSE)</f>
        <v>#N/A</v>
      </c>
    </row>
    <row r="146" spans="3:20" ht="19.5" customHeight="1" thickTop="1" thickBot="1" x14ac:dyDescent="0.25">
      <c r="C146" s="58"/>
      <c r="D146" s="58"/>
      <c r="E146" s="58"/>
      <c r="F146" s="58"/>
      <c r="G146" s="58"/>
      <c r="H146" s="58"/>
      <c r="I146" s="59"/>
      <c r="J146" s="60"/>
      <c r="K146" s="57">
        <f t="shared" ca="1" si="12"/>
        <v>167800</v>
      </c>
      <c r="P146" s="188" t="e">
        <f t="shared" si="16"/>
        <v>#N/A</v>
      </c>
      <c r="Q146" s="191" t="e">
        <f t="shared" si="14"/>
        <v>#N/A</v>
      </c>
      <c r="R146" s="191" t="e">
        <f t="shared" si="15"/>
        <v>#N/A</v>
      </c>
      <c r="S146" s="191" t="e">
        <f t="shared" si="13"/>
        <v>#N/A</v>
      </c>
      <c r="T146" s="192"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167800</v>
      </c>
      <c r="P147" s="188" t="e">
        <f t="shared" si="16"/>
        <v>#N/A</v>
      </c>
      <c r="Q147" s="191" t="e">
        <f t="shared" si="14"/>
        <v>#N/A</v>
      </c>
      <c r="R147" s="191" t="e">
        <f t="shared" si="15"/>
        <v>#N/A</v>
      </c>
      <c r="S147" s="191" t="e">
        <f t="shared" si="13"/>
        <v>#N/A</v>
      </c>
      <c r="T147" s="192" t="e">
        <f>VLOOKUP(D147,'PC Receitas'!$N$4:$O$14,2,FALSE)</f>
        <v>#N/A</v>
      </c>
    </row>
    <row r="148" spans="3:20" ht="19.5" customHeight="1" thickTop="1" thickBot="1" x14ac:dyDescent="0.25">
      <c r="C148" s="58"/>
      <c r="D148" s="58"/>
      <c r="E148" s="58"/>
      <c r="F148" s="58"/>
      <c r="G148" s="58"/>
      <c r="H148" s="58"/>
      <c r="I148" s="59"/>
      <c r="J148" s="60"/>
      <c r="K148" s="57">
        <f t="shared" ca="1" si="17"/>
        <v>167800</v>
      </c>
      <c r="P148" s="188" t="e">
        <f t="shared" si="16"/>
        <v>#N/A</v>
      </c>
      <c r="Q148" s="191" t="e">
        <f t="shared" si="14"/>
        <v>#N/A</v>
      </c>
      <c r="R148" s="191" t="e">
        <f t="shared" si="15"/>
        <v>#N/A</v>
      </c>
      <c r="S148" s="191" t="e">
        <f t="shared" ref="S148:S211" si="18">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ca="1" si="17"/>
        <v>167800</v>
      </c>
      <c r="P149" s="188" t="e">
        <f t="shared" si="16"/>
        <v>#N/A</v>
      </c>
      <c r="Q149" s="191" t="e">
        <f t="shared" si="14"/>
        <v>#N/A</v>
      </c>
      <c r="R149" s="191" t="e">
        <f t="shared" si="15"/>
        <v>#N/A</v>
      </c>
      <c r="S149" s="191" t="e">
        <f t="shared" si="18"/>
        <v>#N/A</v>
      </c>
      <c r="T149" s="192" t="e">
        <f>VLOOKUP(D149,'PC Receitas'!$N$4:$O$14,2,FALSE)</f>
        <v>#N/A</v>
      </c>
    </row>
    <row r="150" spans="3:20" ht="19.5" customHeight="1" thickTop="1" thickBot="1" x14ac:dyDescent="0.25">
      <c r="C150" s="58"/>
      <c r="D150" s="58"/>
      <c r="E150" s="58"/>
      <c r="F150" s="58"/>
      <c r="G150" s="58"/>
      <c r="H150" s="58"/>
      <c r="I150" s="59"/>
      <c r="J150" s="60"/>
      <c r="K150" s="57">
        <f t="shared" ca="1" si="17"/>
        <v>167800</v>
      </c>
      <c r="P150" s="188" t="e">
        <f t="shared" si="16"/>
        <v>#N/A</v>
      </c>
      <c r="Q150" s="191" t="e">
        <f t="shared" si="14"/>
        <v>#N/A</v>
      </c>
      <c r="R150" s="191" t="e">
        <f t="shared" si="15"/>
        <v>#N/A</v>
      </c>
      <c r="S150" s="191" t="e">
        <f t="shared" si="18"/>
        <v>#N/A</v>
      </c>
      <c r="T150" s="192" t="e">
        <f>VLOOKUP(D150,'PC Receitas'!$N$4:$O$14,2,FALSE)</f>
        <v>#N/A</v>
      </c>
    </row>
    <row r="151" spans="3:20" ht="19.5" customHeight="1" thickTop="1" thickBot="1" x14ac:dyDescent="0.25">
      <c r="C151" s="58"/>
      <c r="D151" s="58"/>
      <c r="E151" s="58"/>
      <c r="F151" s="58"/>
      <c r="G151" s="58"/>
      <c r="H151" s="58"/>
      <c r="I151" s="59"/>
      <c r="J151" s="60"/>
      <c r="K151" s="57">
        <f t="shared" ca="1" si="17"/>
        <v>167800</v>
      </c>
      <c r="P151" s="188" t="e">
        <f t="shared" si="16"/>
        <v>#N/A</v>
      </c>
      <c r="Q151" s="191" t="e">
        <f t="shared" si="14"/>
        <v>#N/A</v>
      </c>
      <c r="R151" s="191" t="e">
        <f t="shared" si="15"/>
        <v>#N/A</v>
      </c>
      <c r="S151" s="191" t="e">
        <f t="shared" si="18"/>
        <v>#N/A</v>
      </c>
      <c r="T151" s="192" t="e">
        <f>VLOOKUP(D151,'PC Receitas'!$N$4:$O$14,2,FALSE)</f>
        <v>#N/A</v>
      </c>
    </row>
    <row r="152" spans="3:20" ht="19.5" customHeight="1" thickTop="1" thickBot="1" x14ac:dyDescent="0.25">
      <c r="C152" s="58"/>
      <c r="D152" s="58"/>
      <c r="E152" s="58"/>
      <c r="F152" s="58"/>
      <c r="G152" s="58"/>
      <c r="H152" s="58"/>
      <c r="I152" s="59"/>
      <c r="J152" s="60"/>
      <c r="K152" s="57">
        <f t="shared" ca="1" si="17"/>
        <v>167800</v>
      </c>
      <c r="P152" s="188" t="e">
        <f t="shared" si="16"/>
        <v>#N/A</v>
      </c>
      <c r="Q152" s="191" t="e">
        <f t="shared" si="14"/>
        <v>#N/A</v>
      </c>
      <c r="R152" s="191" t="e">
        <f t="shared" si="15"/>
        <v>#N/A</v>
      </c>
      <c r="S152" s="191" t="e">
        <f t="shared" si="18"/>
        <v>#N/A</v>
      </c>
      <c r="T152" s="192" t="e">
        <f>VLOOKUP(D152,'PC Receitas'!$N$4:$O$14,2,FALSE)</f>
        <v>#N/A</v>
      </c>
    </row>
    <row r="153" spans="3:20" ht="19.5" customHeight="1" thickTop="1" thickBot="1" x14ac:dyDescent="0.25">
      <c r="C153" s="58"/>
      <c r="D153" s="58"/>
      <c r="E153" s="58"/>
      <c r="F153" s="58"/>
      <c r="G153" s="58"/>
      <c r="H153" s="58"/>
      <c r="I153" s="59"/>
      <c r="J153" s="60"/>
      <c r="K153" s="57">
        <f t="shared" ca="1" si="17"/>
        <v>167800</v>
      </c>
      <c r="P153" s="188" t="e">
        <f t="shared" si="16"/>
        <v>#N/A</v>
      </c>
      <c r="Q153" s="191" t="e">
        <f t="shared" si="14"/>
        <v>#N/A</v>
      </c>
      <c r="R153" s="191" t="e">
        <f t="shared" si="15"/>
        <v>#N/A</v>
      </c>
      <c r="S153" s="191" t="e">
        <f t="shared" si="18"/>
        <v>#N/A</v>
      </c>
      <c r="T153" s="192" t="e">
        <f>VLOOKUP(D153,'PC Receitas'!$N$4:$O$14,2,FALSE)</f>
        <v>#N/A</v>
      </c>
    </row>
    <row r="154" spans="3:20" ht="19.5" customHeight="1" thickTop="1" thickBot="1" x14ac:dyDescent="0.25">
      <c r="C154" s="58"/>
      <c r="D154" s="58"/>
      <c r="E154" s="58"/>
      <c r="F154" s="58"/>
      <c r="G154" s="58"/>
      <c r="H154" s="58"/>
      <c r="I154" s="59"/>
      <c r="J154" s="60"/>
      <c r="K154" s="57">
        <f t="shared" ca="1" si="17"/>
        <v>167800</v>
      </c>
      <c r="P154" s="188" t="e">
        <f t="shared" si="16"/>
        <v>#N/A</v>
      </c>
      <c r="Q154" s="191" t="e">
        <f t="shared" si="14"/>
        <v>#N/A</v>
      </c>
      <c r="R154" s="191" t="e">
        <f t="shared" si="15"/>
        <v>#N/A</v>
      </c>
      <c r="S154" s="191" t="e">
        <f t="shared" si="18"/>
        <v>#N/A</v>
      </c>
      <c r="T154" s="192" t="e">
        <f>VLOOKUP(D154,'PC Receitas'!$N$4:$O$14,2,FALSE)</f>
        <v>#N/A</v>
      </c>
    </row>
    <row r="155" spans="3:20" ht="19.5" customHeight="1" thickTop="1" thickBot="1" x14ac:dyDescent="0.25">
      <c r="C155" s="58"/>
      <c r="D155" s="58"/>
      <c r="E155" s="58"/>
      <c r="F155" s="58"/>
      <c r="G155" s="58"/>
      <c r="H155" s="58"/>
      <c r="I155" s="59"/>
      <c r="J155" s="60"/>
      <c r="K155" s="57">
        <f t="shared" ca="1" si="17"/>
        <v>167800</v>
      </c>
      <c r="P155" s="188" t="e">
        <f t="shared" si="16"/>
        <v>#N/A</v>
      </c>
      <c r="Q155" s="191" t="e">
        <f t="shared" si="14"/>
        <v>#N/A</v>
      </c>
      <c r="R155" s="191" t="e">
        <f t="shared" si="15"/>
        <v>#N/A</v>
      </c>
      <c r="S155" s="191" t="e">
        <f t="shared" si="18"/>
        <v>#N/A</v>
      </c>
      <c r="T155" s="192" t="e">
        <f>VLOOKUP(D155,'PC Receitas'!$N$4:$O$14,2,FALSE)</f>
        <v>#N/A</v>
      </c>
    </row>
    <row r="156" spans="3:20" ht="19.5" customHeight="1" thickTop="1" thickBot="1" x14ac:dyDescent="0.25">
      <c r="C156" s="58"/>
      <c r="D156" s="58"/>
      <c r="E156" s="58"/>
      <c r="F156" s="58"/>
      <c r="G156" s="58"/>
      <c r="H156" s="58"/>
      <c r="I156" s="59"/>
      <c r="J156" s="60"/>
      <c r="K156" s="57">
        <f t="shared" ca="1" si="17"/>
        <v>167800</v>
      </c>
      <c r="P156" s="188" t="e">
        <f t="shared" si="16"/>
        <v>#N/A</v>
      </c>
      <c r="Q156" s="191" t="e">
        <f t="shared" si="14"/>
        <v>#N/A</v>
      </c>
      <c r="R156" s="191" t="e">
        <f t="shared" si="15"/>
        <v>#N/A</v>
      </c>
      <c r="S156" s="191" t="e">
        <f t="shared" si="18"/>
        <v>#N/A</v>
      </c>
      <c r="T156" s="192" t="e">
        <f>VLOOKUP(D156,'PC Receitas'!$N$4:$O$14,2,FALSE)</f>
        <v>#N/A</v>
      </c>
    </row>
    <row r="157" spans="3:20" ht="19.5" customHeight="1" thickTop="1" thickBot="1" x14ac:dyDescent="0.25">
      <c r="C157" s="58"/>
      <c r="D157" s="58"/>
      <c r="E157" s="58"/>
      <c r="F157" s="58"/>
      <c r="G157" s="58"/>
      <c r="H157" s="58"/>
      <c r="I157" s="59"/>
      <c r="J157" s="60"/>
      <c r="K157" s="57">
        <f t="shared" ca="1" si="17"/>
        <v>167800</v>
      </c>
      <c r="P157" s="188" t="e">
        <f t="shared" si="16"/>
        <v>#N/A</v>
      </c>
      <c r="Q157" s="191" t="e">
        <f t="shared" si="14"/>
        <v>#N/A</v>
      </c>
      <c r="R157" s="191" t="e">
        <f t="shared" si="15"/>
        <v>#N/A</v>
      </c>
      <c r="S157" s="191" t="e">
        <f t="shared" si="18"/>
        <v>#N/A</v>
      </c>
      <c r="T157" s="192" t="e">
        <f>VLOOKUP(D157,'PC Receitas'!$N$4:$O$14,2,FALSE)</f>
        <v>#N/A</v>
      </c>
    </row>
    <row r="158" spans="3:20" ht="19.5" customHeight="1" thickTop="1" thickBot="1" x14ac:dyDescent="0.25">
      <c r="C158" s="58"/>
      <c r="D158" s="58"/>
      <c r="E158" s="58"/>
      <c r="F158" s="58"/>
      <c r="G158" s="58"/>
      <c r="H158" s="58"/>
      <c r="I158" s="59"/>
      <c r="J158" s="60"/>
      <c r="K158" s="57">
        <f t="shared" ca="1" si="17"/>
        <v>167800</v>
      </c>
      <c r="P158" s="188" t="e">
        <f t="shared" si="16"/>
        <v>#N/A</v>
      </c>
      <c r="Q158" s="191" t="e">
        <f t="shared" si="14"/>
        <v>#N/A</v>
      </c>
      <c r="R158" s="191" t="e">
        <f t="shared" si="15"/>
        <v>#N/A</v>
      </c>
      <c r="S158" s="191" t="e">
        <f t="shared" si="18"/>
        <v>#N/A</v>
      </c>
      <c r="T158" s="192" t="e">
        <f>VLOOKUP(D158,'PC Receitas'!$N$4:$O$14,2,FALSE)</f>
        <v>#N/A</v>
      </c>
    </row>
    <row r="159" spans="3:20" ht="19.5" customHeight="1" thickTop="1" thickBot="1" x14ac:dyDescent="0.25">
      <c r="C159" s="58"/>
      <c r="D159" s="58"/>
      <c r="E159" s="58"/>
      <c r="F159" s="58"/>
      <c r="G159" s="58"/>
      <c r="H159" s="58"/>
      <c r="I159" s="59"/>
      <c r="J159" s="60"/>
      <c r="K159" s="57">
        <f t="shared" ca="1" si="17"/>
        <v>167800</v>
      </c>
      <c r="P159" s="188" t="e">
        <f t="shared" si="16"/>
        <v>#N/A</v>
      </c>
      <c r="Q159" s="191" t="e">
        <f t="shared" si="14"/>
        <v>#N/A</v>
      </c>
      <c r="R159" s="191" t="e">
        <f t="shared" si="15"/>
        <v>#N/A</v>
      </c>
      <c r="S159" s="191" t="e">
        <f t="shared" si="18"/>
        <v>#N/A</v>
      </c>
      <c r="T159" s="192" t="e">
        <f>VLOOKUP(D159,'PC Receitas'!$N$4:$O$14,2,FALSE)</f>
        <v>#N/A</v>
      </c>
    </row>
    <row r="160" spans="3:20" ht="19.5" customHeight="1" thickTop="1" thickBot="1" x14ac:dyDescent="0.25">
      <c r="C160" s="58"/>
      <c r="D160" s="58"/>
      <c r="E160" s="58"/>
      <c r="F160" s="58"/>
      <c r="G160" s="58"/>
      <c r="H160" s="58"/>
      <c r="I160" s="59"/>
      <c r="J160" s="60"/>
      <c r="K160" s="57">
        <f t="shared" ca="1" si="17"/>
        <v>167800</v>
      </c>
      <c r="P160" s="188" t="e">
        <f t="shared" si="16"/>
        <v>#N/A</v>
      </c>
      <c r="Q160" s="191" t="e">
        <f t="shared" si="14"/>
        <v>#N/A</v>
      </c>
      <c r="R160" s="191" t="e">
        <f t="shared" si="15"/>
        <v>#N/A</v>
      </c>
      <c r="S160" s="191" t="e">
        <f t="shared" si="18"/>
        <v>#N/A</v>
      </c>
      <c r="T160" s="192" t="e">
        <f>VLOOKUP(D160,'PC Receitas'!$N$4:$O$14,2,FALSE)</f>
        <v>#N/A</v>
      </c>
    </row>
    <row r="161" spans="3:20" ht="19.5" customHeight="1" thickTop="1" thickBot="1" x14ac:dyDescent="0.25">
      <c r="C161" s="58"/>
      <c r="D161" s="58"/>
      <c r="E161" s="58"/>
      <c r="F161" s="58"/>
      <c r="G161" s="58"/>
      <c r="H161" s="58"/>
      <c r="I161" s="59"/>
      <c r="J161" s="60"/>
      <c r="K161" s="57">
        <f t="shared" ca="1" si="17"/>
        <v>167800</v>
      </c>
      <c r="P161" s="188" t="e">
        <f t="shared" si="16"/>
        <v>#N/A</v>
      </c>
      <c r="Q161" s="191" t="e">
        <f t="shared" si="14"/>
        <v>#N/A</v>
      </c>
      <c r="R161" s="191" t="e">
        <f t="shared" si="15"/>
        <v>#N/A</v>
      </c>
      <c r="S161" s="191" t="e">
        <f t="shared" si="18"/>
        <v>#N/A</v>
      </c>
      <c r="T161" s="192" t="e">
        <f>VLOOKUP(D161,'PC Receitas'!$N$4:$O$14,2,FALSE)</f>
        <v>#N/A</v>
      </c>
    </row>
    <row r="162" spans="3:20" ht="19.5" customHeight="1" thickTop="1" thickBot="1" x14ac:dyDescent="0.25">
      <c r="C162" s="58"/>
      <c r="D162" s="58"/>
      <c r="E162" s="58"/>
      <c r="F162" s="58"/>
      <c r="G162" s="58"/>
      <c r="H162" s="58"/>
      <c r="I162" s="59"/>
      <c r="J162" s="60"/>
      <c r="K162" s="57">
        <f t="shared" ca="1" si="17"/>
        <v>167800</v>
      </c>
      <c r="P162" s="188" t="e">
        <f t="shared" si="16"/>
        <v>#N/A</v>
      </c>
      <c r="Q162" s="191" t="e">
        <f t="shared" si="14"/>
        <v>#N/A</v>
      </c>
      <c r="R162" s="191" t="e">
        <f t="shared" si="15"/>
        <v>#N/A</v>
      </c>
      <c r="S162" s="191" t="e">
        <f t="shared" si="18"/>
        <v>#N/A</v>
      </c>
      <c r="T162" s="192" t="e">
        <f>VLOOKUP(D162,'PC Receitas'!$N$4:$O$14,2,FALSE)</f>
        <v>#N/A</v>
      </c>
    </row>
    <row r="163" spans="3:20" ht="19.5" customHeight="1" thickTop="1" thickBot="1" x14ac:dyDescent="0.25">
      <c r="C163" s="58"/>
      <c r="D163" s="58"/>
      <c r="E163" s="58"/>
      <c r="F163" s="58"/>
      <c r="G163" s="58"/>
      <c r="H163" s="58"/>
      <c r="I163" s="59"/>
      <c r="J163" s="60"/>
      <c r="K163" s="57">
        <f t="shared" ca="1" si="17"/>
        <v>167800</v>
      </c>
      <c r="P163" s="188" t="e">
        <f t="shared" si="16"/>
        <v>#N/A</v>
      </c>
      <c r="Q163" s="191" t="e">
        <f t="shared" si="14"/>
        <v>#N/A</v>
      </c>
      <c r="R163" s="191" t="e">
        <f t="shared" si="15"/>
        <v>#N/A</v>
      </c>
      <c r="S163" s="191" t="e">
        <f t="shared" si="18"/>
        <v>#N/A</v>
      </c>
      <c r="T163" s="192" t="e">
        <f>VLOOKUP(D163,'PC Receitas'!$N$4:$O$14,2,FALSE)</f>
        <v>#N/A</v>
      </c>
    </row>
    <row r="164" spans="3:20" ht="19.5" customHeight="1" thickTop="1" thickBot="1" x14ac:dyDescent="0.25">
      <c r="C164" s="58"/>
      <c r="D164" s="58"/>
      <c r="E164" s="58"/>
      <c r="F164" s="58"/>
      <c r="G164" s="58"/>
      <c r="H164" s="58"/>
      <c r="I164" s="59"/>
      <c r="J164" s="60"/>
      <c r="K164" s="57">
        <f t="shared" ca="1" si="17"/>
        <v>167800</v>
      </c>
      <c r="P164" s="188" t="e">
        <f t="shared" si="16"/>
        <v>#N/A</v>
      </c>
      <c r="Q164" s="191" t="e">
        <f t="shared" si="14"/>
        <v>#N/A</v>
      </c>
      <c r="R164" s="191" t="e">
        <f t="shared" si="15"/>
        <v>#N/A</v>
      </c>
      <c r="S164" s="191" t="e">
        <f t="shared" si="18"/>
        <v>#N/A</v>
      </c>
      <c r="T164" s="192" t="e">
        <f>VLOOKUP(D164,'PC Receitas'!$N$4:$O$14,2,FALSE)</f>
        <v>#N/A</v>
      </c>
    </row>
    <row r="165" spans="3:20" ht="19.5" customHeight="1" thickTop="1" thickBot="1" x14ac:dyDescent="0.25">
      <c r="C165" s="58"/>
      <c r="D165" s="58"/>
      <c r="E165" s="58"/>
      <c r="F165" s="58"/>
      <c r="G165" s="58"/>
      <c r="H165" s="58"/>
      <c r="I165" s="59"/>
      <c r="J165" s="60"/>
      <c r="K165" s="57">
        <f t="shared" ca="1" si="17"/>
        <v>167800</v>
      </c>
      <c r="P165" s="188" t="e">
        <f t="shared" si="16"/>
        <v>#N/A</v>
      </c>
      <c r="Q165" s="191" t="e">
        <f t="shared" si="14"/>
        <v>#N/A</v>
      </c>
      <c r="R165" s="191" t="e">
        <f t="shared" si="15"/>
        <v>#N/A</v>
      </c>
      <c r="S165" s="191" t="e">
        <f t="shared" si="18"/>
        <v>#N/A</v>
      </c>
      <c r="T165" s="192" t="e">
        <f>VLOOKUP(D165,'PC Receitas'!$N$4:$O$14,2,FALSE)</f>
        <v>#N/A</v>
      </c>
    </row>
    <row r="166" spans="3:20" ht="19.5" customHeight="1" thickTop="1" thickBot="1" x14ac:dyDescent="0.25">
      <c r="C166" s="58"/>
      <c r="D166" s="58"/>
      <c r="E166" s="58"/>
      <c r="F166" s="58"/>
      <c r="G166" s="58"/>
      <c r="H166" s="58"/>
      <c r="I166" s="59"/>
      <c r="J166" s="60"/>
      <c r="K166" s="57">
        <f t="shared" ca="1" si="17"/>
        <v>167800</v>
      </c>
      <c r="P166" s="188" t="e">
        <f t="shared" si="16"/>
        <v>#N/A</v>
      </c>
      <c r="Q166" s="191" t="e">
        <f t="shared" si="14"/>
        <v>#N/A</v>
      </c>
      <c r="R166" s="191" t="e">
        <f t="shared" si="15"/>
        <v>#N/A</v>
      </c>
      <c r="S166" s="191" t="e">
        <f t="shared" si="18"/>
        <v>#N/A</v>
      </c>
      <c r="T166" s="192" t="e">
        <f>VLOOKUP(D166,'PC Receitas'!$N$4:$O$14,2,FALSE)</f>
        <v>#N/A</v>
      </c>
    </row>
    <row r="167" spans="3:20" ht="19.5" customHeight="1" thickTop="1" thickBot="1" x14ac:dyDescent="0.25">
      <c r="C167" s="58"/>
      <c r="D167" s="58"/>
      <c r="E167" s="58"/>
      <c r="F167" s="58"/>
      <c r="G167" s="58"/>
      <c r="H167" s="58"/>
      <c r="I167" s="59"/>
      <c r="J167" s="60"/>
      <c r="K167" s="57">
        <f t="shared" ca="1" si="17"/>
        <v>167800</v>
      </c>
      <c r="P167" s="188" t="e">
        <f t="shared" si="16"/>
        <v>#N/A</v>
      </c>
      <c r="Q167" s="191" t="e">
        <f t="shared" si="14"/>
        <v>#N/A</v>
      </c>
      <c r="R167" s="191" t="e">
        <f t="shared" si="15"/>
        <v>#N/A</v>
      </c>
      <c r="S167" s="191" t="e">
        <f t="shared" si="18"/>
        <v>#N/A</v>
      </c>
      <c r="T167" s="192" t="e">
        <f>VLOOKUP(D167,'PC Receitas'!$N$4:$O$14,2,FALSE)</f>
        <v>#N/A</v>
      </c>
    </row>
    <row r="168" spans="3:20" ht="19.5" customHeight="1" thickTop="1" thickBot="1" x14ac:dyDescent="0.25">
      <c r="C168" s="58"/>
      <c r="D168" s="58"/>
      <c r="E168" s="58"/>
      <c r="F168" s="58"/>
      <c r="G168" s="58"/>
      <c r="H168" s="58"/>
      <c r="I168" s="59"/>
      <c r="J168" s="60"/>
      <c r="K168" s="57">
        <f t="shared" ca="1" si="17"/>
        <v>167800</v>
      </c>
      <c r="P168" s="188" t="e">
        <f t="shared" si="16"/>
        <v>#N/A</v>
      </c>
      <c r="Q168" s="191" t="e">
        <f t="shared" si="14"/>
        <v>#N/A</v>
      </c>
      <c r="R168" s="191" t="e">
        <f t="shared" si="15"/>
        <v>#N/A</v>
      </c>
      <c r="S168" s="191" t="e">
        <f t="shared" si="18"/>
        <v>#N/A</v>
      </c>
      <c r="T168" s="192" t="e">
        <f>VLOOKUP(D168,'PC Receitas'!$N$4:$O$14,2,FALSE)</f>
        <v>#N/A</v>
      </c>
    </row>
    <row r="169" spans="3:20" ht="19.5" customHeight="1" thickTop="1" thickBot="1" x14ac:dyDescent="0.25">
      <c r="C169" s="58"/>
      <c r="D169" s="58"/>
      <c r="E169" s="58"/>
      <c r="F169" s="58"/>
      <c r="G169" s="58"/>
      <c r="H169" s="58"/>
      <c r="I169" s="59"/>
      <c r="J169" s="60"/>
      <c r="K169" s="57">
        <f t="shared" ca="1" si="17"/>
        <v>167800</v>
      </c>
      <c r="P169" s="188" t="e">
        <f t="shared" si="16"/>
        <v>#N/A</v>
      </c>
      <c r="Q169" s="191" t="e">
        <f t="shared" si="14"/>
        <v>#N/A</v>
      </c>
      <c r="R169" s="191" t="e">
        <f t="shared" si="15"/>
        <v>#N/A</v>
      </c>
      <c r="S169" s="191" t="e">
        <f t="shared" si="18"/>
        <v>#N/A</v>
      </c>
      <c r="T169" s="192" t="e">
        <f>VLOOKUP(D169,'PC Receitas'!$N$4:$O$14,2,FALSE)</f>
        <v>#N/A</v>
      </c>
    </row>
    <row r="170" spans="3:20" ht="19.5" customHeight="1" thickTop="1" thickBot="1" x14ac:dyDescent="0.25">
      <c r="C170" s="58"/>
      <c r="D170" s="58"/>
      <c r="E170" s="58"/>
      <c r="F170" s="58"/>
      <c r="G170" s="58"/>
      <c r="H170" s="58"/>
      <c r="I170" s="59"/>
      <c r="J170" s="60"/>
      <c r="K170" s="57">
        <f t="shared" ca="1" si="17"/>
        <v>167800</v>
      </c>
      <c r="P170" s="188" t="e">
        <f t="shared" si="16"/>
        <v>#N/A</v>
      </c>
      <c r="Q170" s="191" t="e">
        <f t="shared" si="14"/>
        <v>#N/A</v>
      </c>
      <c r="R170" s="191" t="e">
        <f t="shared" si="15"/>
        <v>#N/A</v>
      </c>
      <c r="S170" s="191" t="e">
        <f t="shared" si="18"/>
        <v>#N/A</v>
      </c>
      <c r="T170" s="192" t="e">
        <f>VLOOKUP(D170,'PC Receitas'!$N$4:$O$14,2,FALSE)</f>
        <v>#N/A</v>
      </c>
    </row>
    <row r="171" spans="3:20" ht="19.5" customHeight="1" thickTop="1" thickBot="1" x14ac:dyDescent="0.25">
      <c r="C171" s="58"/>
      <c r="D171" s="58"/>
      <c r="E171" s="58"/>
      <c r="F171" s="58"/>
      <c r="G171" s="58"/>
      <c r="H171" s="58"/>
      <c r="I171" s="59"/>
      <c r="J171" s="60"/>
      <c r="K171" s="57">
        <f t="shared" ca="1" si="17"/>
        <v>167800</v>
      </c>
      <c r="P171" s="188" t="e">
        <f t="shared" si="16"/>
        <v>#N/A</v>
      </c>
      <c r="Q171" s="191" t="e">
        <f t="shared" si="14"/>
        <v>#N/A</v>
      </c>
      <c r="R171" s="191" t="e">
        <f t="shared" si="15"/>
        <v>#N/A</v>
      </c>
      <c r="S171" s="191" t="e">
        <f t="shared" si="18"/>
        <v>#N/A</v>
      </c>
      <c r="T171" s="192" t="e">
        <f>VLOOKUP(D171,'PC Receitas'!$N$4:$O$14,2,FALSE)</f>
        <v>#N/A</v>
      </c>
    </row>
    <row r="172" spans="3:20" ht="19.5" customHeight="1" thickTop="1" thickBot="1" x14ac:dyDescent="0.25">
      <c r="C172" s="58"/>
      <c r="D172" s="58"/>
      <c r="E172" s="58"/>
      <c r="F172" s="58"/>
      <c r="G172" s="58"/>
      <c r="H172" s="58"/>
      <c r="I172" s="59"/>
      <c r="J172" s="60"/>
      <c r="K172" s="57">
        <f t="shared" ca="1" si="17"/>
        <v>167800</v>
      </c>
      <c r="P172" s="188" t="e">
        <f t="shared" si="16"/>
        <v>#N/A</v>
      </c>
      <c r="Q172" s="191" t="e">
        <f t="shared" si="14"/>
        <v>#N/A</v>
      </c>
      <c r="R172" s="191" t="e">
        <f t="shared" si="15"/>
        <v>#N/A</v>
      </c>
      <c r="S172" s="191" t="e">
        <f t="shared" si="18"/>
        <v>#N/A</v>
      </c>
      <c r="T172" s="192" t="e">
        <f>VLOOKUP(D172,'PC Receitas'!$N$4:$O$14,2,FALSE)</f>
        <v>#N/A</v>
      </c>
    </row>
    <row r="173" spans="3:20" ht="19.5" customHeight="1" thickTop="1" thickBot="1" x14ac:dyDescent="0.25">
      <c r="C173" s="58"/>
      <c r="D173" s="58"/>
      <c r="E173" s="58"/>
      <c r="F173" s="58"/>
      <c r="G173" s="58"/>
      <c r="H173" s="58"/>
      <c r="I173" s="59"/>
      <c r="J173" s="60"/>
      <c r="K173" s="57">
        <f t="shared" ca="1" si="17"/>
        <v>167800</v>
      </c>
      <c r="P173" s="188" t="e">
        <f t="shared" si="16"/>
        <v>#N/A</v>
      </c>
      <c r="Q173" s="191" t="e">
        <f t="shared" si="14"/>
        <v>#N/A</v>
      </c>
      <c r="R173" s="191" t="e">
        <f t="shared" si="15"/>
        <v>#N/A</v>
      </c>
      <c r="S173" s="191" t="e">
        <f t="shared" si="18"/>
        <v>#N/A</v>
      </c>
      <c r="T173" s="192" t="e">
        <f>VLOOKUP(D173,'PC Receitas'!$N$4:$O$14,2,FALSE)</f>
        <v>#N/A</v>
      </c>
    </row>
    <row r="174" spans="3:20" ht="19.5" customHeight="1" thickTop="1" thickBot="1" x14ac:dyDescent="0.25">
      <c r="C174" s="58"/>
      <c r="D174" s="58"/>
      <c r="E174" s="58"/>
      <c r="F174" s="58"/>
      <c r="G174" s="58"/>
      <c r="H174" s="58"/>
      <c r="I174" s="59"/>
      <c r="J174" s="60"/>
      <c r="K174" s="57">
        <f t="shared" ca="1" si="17"/>
        <v>167800</v>
      </c>
      <c r="P174" s="188" t="e">
        <f t="shared" si="16"/>
        <v>#N/A</v>
      </c>
      <c r="Q174" s="191" t="e">
        <f t="shared" si="14"/>
        <v>#N/A</v>
      </c>
      <c r="R174" s="191" t="e">
        <f t="shared" si="15"/>
        <v>#N/A</v>
      </c>
      <c r="S174" s="191" t="e">
        <f t="shared" si="18"/>
        <v>#N/A</v>
      </c>
      <c r="T174" s="192" t="e">
        <f>VLOOKUP(D174,'PC Receitas'!$N$4:$O$14,2,FALSE)</f>
        <v>#N/A</v>
      </c>
    </row>
    <row r="175" spans="3:20" ht="19.5" customHeight="1" thickTop="1" thickBot="1" x14ac:dyDescent="0.25">
      <c r="C175" s="58"/>
      <c r="D175" s="58"/>
      <c r="E175" s="58"/>
      <c r="F175" s="58"/>
      <c r="G175" s="58"/>
      <c r="H175" s="58"/>
      <c r="I175" s="59"/>
      <c r="J175" s="60"/>
      <c r="K175" s="57">
        <f t="shared" ca="1" si="17"/>
        <v>167800</v>
      </c>
      <c r="P175" s="188" t="e">
        <f t="shared" si="16"/>
        <v>#N/A</v>
      </c>
      <c r="Q175" s="191" t="e">
        <f t="shared" si="14"/>
        <v>#N/A</v>
      </c>
      <c r="R175" s="191" t="e">
        <f t="shared" si="15"/>
        <v>#N/A</v>
      </c>
      <c r="S175" s="191" t="e">
        <f t="shared" si="18"/>
        <v>#N/A</v>
      </c>
      <c r="T175" s="192" t="e">
        <f>VLOOKUP(D175,'PC Receitas'!$N$4:$O$14,2,FALSE)</f>
        <v>#N/A</v>
      </c>
    </row>
    <row r="176" spans="3:20" ht="19.5" customHeight="1" thickTop="1" thickBot="1" x14ac:dyDescent="0.25">
      <c r="C176" s="58"/>
      <c r="D176" s="58"/>
      <c r="E176" s="58"/>
      <c r="F176" s="58"/>
      <c r="G176" s="58"/>
      <c r="H176" s="58"/>
      <c r="I176" s="59"/>
      <c r="J176" s="60"/>
      <c r="K176" s="57">
        <f t="shared" ca="1" si="17"/>
        <v>167800</v>
      </c>
      <c r="P176" s="188" t="e">
        <f t="shared" si="16"/>
        <v>#N/A</v>
      </c>
      <c r="Q176" s="191" t="e">
        <f t="shared" si="14"/>
        <v>#N/A</v>
      </c>
      <c r="R176" s="191" t="e">
        <f t="shared" si="15"/>
        <v>#N/A</v>
      </c>
      <c r="S176" s="191" t="e">
        <f t="shared" si="18"/>
        <v>#N/A</v>
      </c>
      <c r="T176" s="192" t="e">
        <f>VLOOKUP(D176,'PC Receitas'!$N$4:$O$14,2,FALSE)</f>
        <v>#N/A</v>
      </c>
    </row>
    <row r="177" spans="3:20" ht="19.5" customHeight="1" thickTop="1" thickBot="1" x14ac:dyDescent="0.25">
      <c r="C177" s="58"/>
      <c r="D177" s="58"/>
      <c r="E177" s="58"/>
      <c r="F177" s="58"/>
      <c r="G177" s="58"/>
      <c r="H177" s="58"/>
      <c r="I177" s="59"/>
      <c r="J177" s="60"/>
      <c r="K177" s="57">
        <f t="shared" ca="1" si="17"/>
        <v>167800</v>
      </c>
      <c r="P177" s="188" t="e">
        <f t="shared" si="16"/>
        <v>#N/A</v>
      </c>
      <c r="Q177" s="191" t="e">
        <f t="shared" si="14"/>
        <v>#N/A</v>
      </c>
      <c r="R177" s="191" t="e">
        <f t="shared" si="15"/>
        <v>#N/A</v>
      </c>
      <c r="S177" s="191" t="e">
        <f t="shared" si="18"/>
        <v>#N/A</v>
      </c>
      <c r="T177" s="192" t="e">
        <f>VLOOKUP(D177,'PC Receitas'!$N$4:$O$14,2,FALSE)</f>
        <v>#N/A</v>
      </c>
    </row>
    <row r="178" spans="3:20" ht="19.5" customHeight="1" thickTop="1" thickBot="1" x14ac:dyDescent="0.25">
      <c r="C178" s="58"/>
      <c r="D178" s="58"/>
      <c r="E178" s="58"/>
      <c r="F178" s="58"/>
      <c r="G178" s="58"/>
      <c r="H178" s="58"/>
      <c r="I178" s="59"/>
      <c r="J178" s="60"/>
      <c r="K178" s="57">
        <f t="shared" ca="1" si="17"/>
        <v>167800</v>
      </c>
      <c r="P178" s="188" t="e">
        <f t="shared" si="16"/>
        <v>#N/A</v>
      </c>
      <c r="Q178" s="191" t="e">
        <f t="shared" si="14"/>
        <v>#N/A</v>
      </c>
      <c r="R178" s="191" t="e">
        <f t="shared" si="15"/>
        <v>#N/A</v>
      </c>
      <c r="S178" s="191" t="e">
        <f t="shared" si="18"/>
        <v>#N/A</v>
      </c>
      <c r="T178" s="192" t="e">
        <f>VLOOKUP(D178,'PC Receitas'!$N$4:$O$14,2,FALSE)</f>
        <v>#N/A</v>
      </c>
    </row>
    <row r="179" spans="3:20" ht="19.5" customHeight="1" thickTop="1" thickBot="1" x14ac:dyDescent="0.25">
      <c r="C179" s="58"/>
      <c r="D179" s="58"/>
      <c r="E179" s="58"/>
      <c r="F179" s="58"/>
      <c r="G179" s="58"/>
      <c r="H179" s="58"/>
      <c r="I179" s="59"/>
      <c r="J179" s="60"/>
      <c r="K179" s="57">
        <f t="shared" ca="1" si="17"/>
        <v>167800</v>
      </c>
      <c r="P179" s="188" t="e">
        <f t="shared" si="16"/>
        <v>#N/A</v>
      </c>
      <c r="Q179" s="191" t="e">
        <f t="shared" si="14"/>
        <v>#N/A</v>
      </c>
      <c r="R179" s="191" t="e">
        <f t="shared" si="15"/>
        <v>#N/A</v>
      </c>
      <c r="S179" s="191" t="e">
        <f t="shared" si="18"/>
        <v>#N/A</v>
      </c>
      <c r="T179" s="192" t="e">
        <f>VLOOKUP(D179,'PC Receitas'!$N$4:$O$14,2,FALSE)</f>
        <v>#N/A</v>
      </c>
    </row>
    <row r="180" spans="3:20" ht="19.5" customHeight="1" thickTop="1" thickBot="1" x14ac:dyDescent="0.25">
      <c r="C180" s="58"/>
      <c r="D180" s="58"/>
      <c r="E180" s="58"/>
      <c r="F180" s="58"/>
      <c r="G180" s="58"/>
      <c r="H180" s="58"/>
      <c r="I180" s="59"/>
      <c r="J180" s="60"/>
      <c r="K180" s="57">
        <f t="shared" ca="1" si="17"/>
        <v>167800</v>
      </c>
      <c r="P180" s="188" t="e">
        <f t="shared" si="16"/>
        <v>#N/A</v>
      </c>
      <c r="Q180" s="191" t="e">
        <f t="shared" si="14"/>
        <v>#N/A</v>
      </c>
      <c r="R180" s="191" t="e">
        <f t="shared" si="15"/>
        <v>#N/A</v>
      </c>
      <c r="S180" s="191" t="e">
        <f t="shared" si="18"/>
        <v>#N/A</v>
      </c>
      <c r="T180" s="192" t="e">
        <f>VLOOKUP(D180,'PC Receitas'!$N$4:$O$14,2,FALSE)</f>
        <v>#N/A</v>
      </c>
    </row>
    <row r="181" spans="3:20" ht="19.5" customHeight="1" thickTop="1" thickBot="1" x14ac:dyDescent="0.25">
      <c r="C181" s="58"/>
      <c r="D181" s="58"/>
      <c r="E181" s="58"/>
      <c r="F181" s="58"/>
      <c r="G181" s="58"/>
      <c r="H181" s="58"/>
      <c r="I181" s="59"/>
      <c r="J181" s="60"/>
      <c r="K181" s="57">
        <f t="shared" ca="1" si="17"/>
        <v>167800</v>
      </c>
      <c r="P181" s="188" t="e">
        <f t="shared" si="16"/>
        <v>#N/A</v>
      </c>
      <c r="Q181" s="191" t="e">
        <f t="shared" si="14"/>
        <v>#N/A</v>
      </c>
      <c r="R181" s="191" t="e">
        <f t="shared" si="15"/>
        <v>#N/A</v>
      </c>
      <c r="S181" s="191" t="e">
        <f t="shared" si="18"/>
        <v>#N/A</v>
      </c>
      <c r="T181" s="192" t="e">
        <f>VLOOKUP(D181,'PC Receitas'!$N$4:$O$14,2,FALSE)</f>
        <v>#N/A</v>
      </c>
    </row>
    <row r="182" spans="3:20" ht="19.5" customHeight="1" thickTop="1" thickBot="1" x14ac:dyDescent="0.25">
      <c r="C182" s="58"/>
      <c r="D182" s="58"/>
      <c r="E182" s="58"/>
      <c r="F182" s="58"/>
      <c r="G182" s="58"/>
      <c r="H182" s="58"/>
      <c r="I182" s="59"/>
      <c r="J182" s="60"/>
      <c r="K182" s="57">
        <f t="shared" ca="1" si="17"/>
        <v>167800</v>
      </c>
      <c r="P182" s="188" t="e">
        <f t="shared" si="16"/>
        <v>#N/A</v>
      </c>
      <c r="Q182" s="191" t="e">
        <f t="shared" si="14"/>
        <v>#N/A</v>
      </c>
      <c r="R182" s="191" t="e">
        <f t="shared" si="15"/>
        <v>#N/A</v>
      </c>
      <c r="S182" s="191" t="e">
        <f t="shared" si="18"/>
        <v>#N/A</v>
      </c>
      <c r="T182" s="192" t="e">
        <f>VLOOKUP(D182,'PC Receitas'!$N$4:$O$14,2,FALSE)</f>
        <v>#N/A</v>
      </c>
    </row>
    <row r="183" spans="3:20" ht="19.5" customHeight="1" thickTop="1" thickBot="1" x14ac:dyDescent="0.25">
      <c r="C183" s="58"/>
      <c r="D183" s="58"/>
      <c r="E183" s="58"/>
      <c r="F183" s="58"/>
      <c r="G183" s="58"/>
      <c r="H183" s="58"/>
      <c r="I183" s="59"/>
      <c r="J183" s="60"/>
      <c r="K183" s="57">
        <f t="shared" ca="1" si="17"/>
        <v>167800</v>
      </c>
      <c r="P183" s="188" t="e">
        <f t="shared" si="16"/>
        <v>#N/A</v>
      </c>
      <c r="Q183" s="191" t="e">
        <f t="shared" si="14"/>
        <v>#N/A</v>
      </c>
      <c r="R183" s="191" t="e">
        <f t="shared" si="15"/>
        <v>#N/A</v>
      </c>
      <c r="S183" s="191" t="e">
        <f t="shared" si="18"/>
        <v>#N/A</v>
      </c>
      <c r="T183" s="192" t="e">
        <f>VLOOKUP(D183,'PC Receitas'!$N$4:$O$14,2,FALSE)</f>
        <v>#N/A</v>
      </c>
    </row>
    <row r="184" spans="3:20" ht="19.5" customHeight="1" thickTop="1" thickBot="1" x14ac:dyDescent="0.25">
      <c r="C184" s="58"/>
      <c r="D184" s="58"/>
      <c r="E184" s="58"/>
      <c r="F184" s="58"/>
      <c r="G184" s="58"/>
      <c r="H184" s="58"/>
      <c r="I184" s="59"/>
      <c r="J184" s="60"/>
      <c r="K184" s="57">
        <f t="shared" ca="1" si="17"/>
        <v>167800</v>
      </c>
      <c r="P184" s="188" t="e">
        <f t="shared" si="16"/>
        <v>#N/A</v>
      </c>
      <c r="Q184" s="191" t="e">
        <f t="shared" si="14"/>
        <v>#N/A</v>
      </c>
      <c r="R184" s="191" t="e">
        <f t="shared" si="15"/>
        <v>#N/A</v>
      </c>
      <c r="S184" s="191" t="e">
        <f t="shared" si="18"/>
        <v>#N/A</v>
      </c>
      <c r="T184" s="192" t="e">
        <f>VLOOKUP(D184,'PC Receitas'!$N$4:$O$14,2,FALSE)</f>
        <v>#N/A</v>
      </c>
    </row>
    <row r="185" spans="3:20" ht="19.5" customHeight="1" thickTop="1" thickBot="1" x14ac:dyDescent="0.25">
      <c r="C185" s="58"/>
      <c r="D185" s="58"/>
      <c r="E185" s="58"/>
      <c r="F185" s="58"/>
      <c r="G185" s="58"/>
      <c r="H185" s="58"/>
      <c r="I185" s="59"/>
      <c r="J185" s="60"/>
      <c r="K185" s="57">
        <f t="shared" ca="1" si="17"/>
        <v>167800</v>
      </c>
      <c r="P185" s="188" t="e">
        <f t="shared" si="16"/>
        <v>#N/A</v>
      </c>
      <c r="Q185" s="191" t="e">
        <f t="shared" si="14"/>
        <v>#N/A</v>
      </c>
      <c r="R185" s="191" t="e">
        <f t="shared" si="15"/>
        <v>#N/A</v>
      </c>
      <c r="S185" s="191" t="e">
        <f t="shared" si="18"/>
        <v>#N/A</v>
      </c>
      <c r="T185" s="192" t="e">
        <f>VLOOKUP(D185,'PC Receitas'!$N$4:$O$14,2,FALSE)</f>
        <v>#N/A</v>
      </c>
    </row>
    <row r="186" spans="3:20" ht="19.5" customHeight="1" thickTop="1" thickBot="1" x14ac:dyDescent="0.25">
      <c r="C186" s="58"/>
      <c r="D186" s="58"/>
      <c r="E186" s="58"/>
      <c r="F186" s="58"/>
      <c r="G186" s="58"/>
      <c r="H186" s="58"/>
      <c r="I186" s="59"/>
      <c r="J186" s="60"/>
      <c r="K186" s="57">
        <f t="shared" ca="1" si="17"/>
        <v>167800</v>
      </c>
      <c r="P186" s="188" t="e">
        <f t="shared" si="16"/>
        <v>#N/A</v>
      </c>
      <c r="Q186" s="191" t="e">
        <f t="shared" si="14"/>
        <v>#N/A</v>
      </c>
      <c r="R186" s="191" t="e">
        <f t="shared" si="15"/>
        <v>#N/A</v>
      </c>
      <c r="S186" s="191" t="e">
        <f t="shared" si="18"/>
        <v>#N/A</v>
      </c>
      <c r="T186" s="192" t="e">
        <f>VLOOKUP(D186,'PC Receitas'!$N$4:$O$14,2,FALSE)</f>
        <v>#N/A</v>
      </c>
    </row>
    <row r="187" spans="3:20" ht="19.5" customHeight="1" thickTop="1" thickBot="1" x14ac:dyDescent="0.25">
      <c r="C187" s="58"/>
      <c r="D187" s="58"/>
      <c r="E187" s="58"/>
      <c r="F187" s="58"/>
      <c r="G187" s="58"/>
      <c r="H187" s="58"/>
      <c r="I187" s="59"/>
      <c r="J187" s="60"/>
      <c r="K187" s="57">
        <f t="shared" ca="1" si="17"/>
        <v>167800</v>
      </c>
      <c r="P187" s="188" t="e">
        <f t="shared" si="16"/>
        <v>#N/A</v>
      </c>
      <c r="Q187" s="191" t="e">
        <f t="shared" si="14"/>
        <v>#N/A</v>
      </c>
      <c r="R187" s="191" t="e">
        <f t="shared" si="15"/>
        <v>#N/A</v>
      </c>
      <c r="S187" s="191" t="e">
        <f t="shared" si="18"/>
        <v>#N/A</v>
      </c>
      <c r="T187" s="192" t="e">
        <f>VLOOKUP(D187,'PC Receitas'!$N$4:$O$14,2,FALSE)</f>
        <v>#N/A</v>
      </c>
    </row>
    <row r="188" spans="3:20" ht="19.5" customHeight="1" thickTop="1" thickBot="1" x14ac:dyDescent="0.25">
      <c r="C188" s="58"/>
      <c r="D188" s="58"/>
      <c r="E188" s="58"/>
      <c r="F188" s="58"/>
      <c r="G188" s="58"/>
      <c r="H188" s="58"/>
      <c r="I188" s="59"/>
      <c r="J188" s="60"/>
      <c r="K188" s="57">
        <f t="shared" ca="1" si="17"/>
        <v>167800</v>
      </c>
      <c r="P188" s="188" t="e">
        <f t="shared" si="16"/>
        <v>#N/A</v>
      </c>
      <c r="Q188" s="191" t="e">
        <f t="shared" si="14"/>
        <v>#N/A</v>
      </c>
      <c r="R188" s="191" t="e">
        <f t="shared" si="15"/>
        <v>#N/A</v>
      </c>
      <c r="S188" s="191" t="e">
        <f t="shared" si="18"/>
        <v>#N/A</v>
      </c>
      <c r="T188" s="192" t="e">
        <f>VLOOKUP(D188,'PC Receitas'!$N$4:$O$14,2,FALSE)</f>
        <v>#N/A</v>
      </c>
    </row>
    <row r="189" spans="3:20" ht="19.5" customHeight="1" thickTop="1" thickBot="1" x14ac:dyDescent="0.25">
      <c r="C189" s="58"/>
      <c r="D189" s="58"/>
      <c r="E189" s="58"/>
      <c r="F189" s="58"/>
      <c r="G189" s="58"/>
      <c r="H189" s="58"/>
      <c r="I189" s="59"/>
      <c r="J189" s="60"/>
      <c r="K189" s="57">
        <f t="shared" ca="1" si="17"/>
        <v>167800</v>
      </c>
      <c r="P189" s="188" t="e">
        <f t="shared" si="16"/>
        <v>#N/A</v>
      </c>
      <c r="Q189" s="191" t="e">
        <f t="shared" si="14"/>
        <v>#N/A</v>
      </c>
      <c r="R189" s="191" t="e">
        <f t="shared" si="15"/>
        <v>#N/A</v>
      </c>
      <c r="S189" s="191" t="e">
        <f t="shared" si="18"/>
        <v>#N/A</v>
      </c>
      <c r="T189" s="192" t="e">
        <f>VLOOKUP(D189,'PC Receitas'!$N$4:$O$14,2,FALSE)</f>
        <v>#N/A</v>
      </c>
    </row>
    <row r="190" spans="3:20" ht="19.5" customHeight="1" thickTop="1" thickBot="1" x14ac:dyDescent="0.25">
      <c r="C190" s="58"/>
      <c r="D190" s="58"/>
      <c r="E190" s="58"/>
      <c r="F190" s="58"/>
      <c r="G190" s="58"/>
      <c r="H190" s="58"/>
      <c r="I190" s="59"/>
      <c r="J190" s="60"/>
      <c r="K190" s="57">
        <f t="shared" ca="1" si="17"/>
        <v>167800</v>
      </c>
      <c r="P190" s="188" t="e">
        <f t="shared" si="16"/>
        <v>#N/A</v>
      </c>
      <c r="Q190" s="191" t="e">
        <f t="shared" si="14"/>
        <v>#N/A</v>
      </c>
      <c r="R190" s="191" t="e">
        <f t="shared" si="15"/>
        <v>#N/A</v>
      </c>
      <c r="S190" s="191" t="e">
        <f t="shared" si="18"/>
        <v>#N/A</v>
      </c>
      <c r="T190" s="192" t="e">
        <f>VLOOKUP(D190,'PC Receitas'!$N$4:$O$14,2,FALSE)</f>
        <v>#N/A</v>
      </c>
    </row>
    <row r="191" spans="3:20" ht="19.5" customHeight="1" thickTop="1" thickBot="1" x14ac:dyDescent="0.25">
      <c r="C191" s="58"/>
      <c r="D191" s="58"/>
      <c r="E191" s="58"/>
      <c r="F191" s="58"/>
      <c r="G191" s="58"/>
      <c r="H191" s="58"/>
      <c r="I191" s="59"/>
      <c r="J191" s="60"/>
      <c r="K191" s="57">
        <f t="shared" ca="1" si="17"/>
        <v>167800</v>
      </c>
      <c r="P191" s="188" t="e">
        <f t="shared" si="16"/>
        <v>#N/A</v>
      </c>
      <c r="Q191" s="191" t="e">
        <f t="shared" si="14"/>
        <v>#N/A</v>
      </c>
      <c r="R191" s="191" t="e">
        <f t="shared" si="15"/>
        <v>#N/A</v>
      </c>
      <c r="S191" s="191" t="e">
        <f t="shared" si="18"/>
        <v>#N/A</v>
      </c>
      <c r="T191" s="192" t="e">
        <f>VLOOKUP(D191,'PC Receitas'!$N$4:$O$14,2,FALSE)</f>
        <v>#N/A</v>
      </c>
    </row>
    <row r="192" spans="3:20" ht="19.5" customHeight="1" thickTop="1" thickBot="1" x14ac:dyDescent="0.25">
      <c r="C192" s="58"/>
      <c r="D192" s="58"/>
      <c r="E192" s="58"/>
      <c r="F192" s="58"/>
      <c r="G192" s="58"/>
      <c r="H192" s="58"/>
      <c r="I192" s="59"/>
      <c r="J192" s="60"/>
      <c r="K192" s="57">
        <f t="shared" ca="1" si="17"/>
        <v>167800</v>
      </c>
      <c r="P192" s="188" t="e">
        <f t="shared" si="16"/>
        <v>#N/A</v>
      </c>
      <c r="Q192" s="191" t="e">
        <f t="shared" si="14"/>
        <v>#N/A</v>
      </c>
      <c r="R192" s="191" t="e">
        <f t="shared" si="15"/>
        <v>#N/A</v>
      </c>
      <c r="S192" s="191" t="e">
        <f t="shared" si="18"/>
        <v>#N/A</v>
      </c>
      <c r="T192" s="192" t="e">
        <f>VLOOKUP(D192,'PC Receitas'!$N$4:$O$14,2,FALSE)</f>
        <v>#N/A</v>
      </c>
    </row>
    <row r="193" spans="3:20" ht="19.5" customHeight="1" thickTop="1" thickBot="1" x14ac:dyDescent="0.25">
      <c r="C193" s="58"/>
      <c r="D193" s="58"/>
      <c r="E193" s="58"/>
      <c r="F193" s="58"/>
      <c r="G193" s="58"/>
      <c r="H193" s="58"/>
      <c r="I193" s="59"/>
      <c r="J193" s="60"/>
      <c r="K193" s="57">
        <f t="shared" ca="1" si="17"/>
        <v>167800</v>
      </c>
      <c r="P193" s="188" t="e">
        <f t="shared" si="16"/>
        <v>#N/A</v>
      </c>
      <c r="Q193" s="191" t="e">
        <f t="shared" si="14"/>
        <v>#N/A</v>
      </c>
      <c r="R193" s="191" t="e">
        <f t="shared" si="15"/>
        <v>#N/A</v>
      </c>
      <c r="S193" s="191" t="e">
        <f t="shared" si="18"/>
        <v>#N/A</v>
      </c>
      <c r="T193" s="192" t="e">
        <f>VLOOKUP(D193,'PC Receitas'!$N$4:$O$14,2,FALSE)</f>
        <v>#N/A</v>
      </c>
    </row>
    <row r="194" spans="3:20" ht="19.5" customHeight="1" thickTop="1" thickBot="1" x14ac:dyDescent="0.25">
      <c r="C194" s="58"/>
      <c r="D194" s="58"/>
      <c r="E194" s="58"/>
      <c r="F194" s="58"/>
      <c r="G194" s="58"/>
      <c r="H194" s="58"/>
      <c r="I194" s="59"/>
      <c r="J194" s="60"/>
      <c r="K194" s="57">
        <f t="shared" ca="1" si="17"/>
        <v>167800</v>
      </c>
      <c r="P194" s="188" t="e">
        <f t="shared" si="16"/>
        <v>#N/A</v>
      </c>
      <c r="Q194" s="191" t="e">
        <f t="shared" si="14"/>
        <v>#N/A</v>
      </c>
      <c r="R194" s="191" t="e">
        <f t="shared" si="15"/>
        <v>#N/A</v>
      </c>
      <c r="S194" s="191" t="e">
        <f t="shared" si="18"/>
        <v>#N/A</v>
      </c>
      <c r="T194" s="192" t="e">
        <f>VLOOKUP(D194,'PC Receitas'!$N$4:$O$14,2,FALSE)</f>
        <v>#N/A</v>
      </c>
    </row>
    <row r="195" spans="3:20" ht="19.5" customHeight="1" thickTop="1" thickBot="1" x14ac:dyDescent="0.25">
      <c r="C195" s="58"/>
      <c r="D195" s="58"/>
      <c r="E195" s="58"/>
      <c r="F195" s="58"/>
      <c r="G195" s="58"/>
      <c r="H195" s="58"/>
      <c r="I195" s="59"/>
      <c r="J195" s="60"/>
      <c r="K195" s="57">
        <f t="shared" ca="1" si="17"/>
        <v>167800</v>
      </c>
      <c r="P195" s="188" t="e">
        <f t="shared" si="16"/>
        <v>#N/A</v>
      </c>
      <c r="Q195" s="191" t="e">
        <f t="shared" si="14"/>
        <v>#N/A</v>
      </c>
      <c r="R195" s="191" t="e">
        <f t="shared" si="15"/>
        <v>#N/A</v>
      </c>
      <c r="S195" s="191" t="e">
        <f t="shared" si="18"/>
        <v>#N/A</v>
      </c>
      <c r="T195" s="192" t="e">
        <f>VLOOKUP(D195,'PC Receitas'!$N$4:$O$14,2,FALSE)</f>
        <v>#N/A</v>
      </c>
    </row>
    <row r="196" spans="3:20" ht="19.5" customHeight="1" thickTop="1" thickBot="1" x14ac:dyDescent="0.25">
      <c r="C196" s="58"/>
      <c r="D196" s="58"/>
      <c r="E196" s="58"/>
      <c r="F196" s="58"/>
      <c r="G196" s="58"/>
      <c r="H196" s="58"/>
      <c r="I196" s="59"/>
      <c r="J196" s="60"/>
      <c r="K196" s="57">
        <f t="shared" ca="1" si="17"/>
        <v>167800</v>
      </c>
      <c r="P196" s="188" t="e">
        <f t="shared" si="16"/>
        <v>#N/A</v>
      </c>
      <c r="Q196" s="191" t="e">
        <f t="shared" si="14"/>
        <v>#N/A</v>
      </c>
      <c r="R196" s="191" t="e">
        <f t="shared" si="15"/>
        <v>#N/A</v>
      </c>
      <c r="S196" s="191" t="e">
        <f t="shared" si="18"/>
        <v>#N/A</v>
      </c>
      <c r="T196" s="192" t="e">
        <f>VLOOKUP(D196,'PC Receitas'!$N$4:$O$14,2,FALSE)</f>
        <v>#N/A</v>
      </c>
    </row>
    <row r="197" spans="3:20" ht="19.5" customHeight="1" thickTop="1" thickBot="1" x14ac:dyDescent="0.25">
      <c r="C197" s="58"/>
      <c r="D197" s="58"/>
      <c r="E197" s="58"/>
      <c r="F197" s="58"/>
      <c r="G197" s="58"/>
      <c r="H197" s="58"/>
      <c r="I197" s="59"/>
      <c r="J197" s="60"/>
      <c r="K197" s="57">
        <f t="shared" ca="1" si="17"/>
        <v>167800</v>
      </c>
      <c r="P197" s="188" t="e">
        <f t="shared" si="16"/>
        <v>#N/A</v>
      </c>
      <c r="Q197" s="191" t="e">
        <f t="shared" si="14"/>
        <v>#N/A</v>
      </c>
      <c r="R197" s="191" t="e">
        <f t="shared" si="15"/>
        <v>#N/A</v>
      </c>
      <c r="S197" s="191" t="e">
        <f t="shared" si="18"/>
        <v>#N/A</v>
      </c>
      <c r="T197" s="192" t="e">
        <f>VLOOKUP(D197,'PC Receitas'!$N$4:$O$14,2,FALSE)</f>
        <v>#N/A</v>
      </c>
    </row>
    <row r="198" spans="3:20" ht="19.5" customHeight="1" thickTop="1" thickBot="1" x14ac:dyDescent="0.25">
      <c r="C198" s="58"/>
      <c r="D198" s="58"/>
      <c r="E198" s="58"/>
      <c r="F198" s="58"/>
      <c r="G198" s="58"/>
      <c r="H198" s="58"/>
      <c r="I198" s="59"/>
      <c r="J198" s="60"/>
      <c r="K198" s="57">
        <f t="shared" ca="1" si="17"/>
        <v>167800</v>
      </c>
      <c r="P198" s="188" t="e">
        <f t="shared" si="16"/>
        <v>#N/A</v>
      </c>
      <c r="Q198" s="191" t="e">
        <f t="shared" ref="Q198:Q261" si="19">IF(T198="Despesas_de_Moradia","Despesa",IF(T198="Despesas_com_Alimentacao","Despesa",IF(T198="Despesas_com_Saude","Despesa","")))</f>
        <v>#N/A</v>
      </c>
      <c r="R198" s="191" t="e">
        <f t="shared" ref="R198:R261" si="20">IF(T198="Renda_Familiar","Receita",IF(T198="Receitas_com_Aplicacoes_Financeiras","Receita",IF(T198="Outras_Receitas","Receita","")))</f>
        <v>#N/A</v>
      </c>
      <c r="S198" s="191" t="e">
        <f t="shared" si="18"/>
        <v>#N/A</v>
      </c>
      <c r="T198" s="192" t="e">
        <f>VLOOKUP(D198,'PC Receitas'!$N$4:$O$14,2,FALSE)</f>
        <v>#N/A</v>
      </c>
    </row>
    <row r="199" spans="3:20" ht="19.5" customHeight="1" thickTop="1" thickBot="1" x14ac:dyDescent="0.25">
      <c r="C199" s="58"/>
      <c r="D199" s="58"/>
      <c r="E199" s="58"/>
      <c r="F199" s="58"/>
      <c r="G199" s="58"/>
      <c r="H199" s="58"/>
      <c r="I199" s="59"/>
      <c r="J199" s="60"/>
      <c r="K199" s="57">
        <f t="shared" ca="1" si="17"/>
        <v>167800</v>
      </c>
      <c r="P199" s="188" t="e">
        <f t="shared" si="16"/>
        <v>#N/A</v>
      </c>
      <c r="Q199" s="191" t="e">
        <f t="shared" si="19"/>
        <v>#N/A</v>
      </c>
      <c r="R199" s="191" t="e">
        <f t="shared" si="20"/>
        <v>#N/A</v>
      </c>
      <c r="S199" s="191" t="e">
        <f t="shared" si="18"/>
        <v>#N/A</v>
      </c>
      <c r="T199" s="192" t="e">
        <f>VLOOKUP(D199,'PC Receitas'!$N$4:$O$14,2,FALSE)</f>
        <v>#N/A</v>
      </c>
    </row>
    <row r="200" spans="3:20" ht="19.5" customHeight="1" thickTop="1" thickBot="1" x14ac:dyDescent="0.25">
      <c r="C200" s="58"/>
      <c r="D200" s="58"/>
      <c r="E200" s="58"/>
      <c r="F200" s="58"/>
      <c r="G200" s="58"/>
      <c r="H200" s="58"/>
      <c r="I200" s="59"/>
      <c r="J200" s="60"/>
      <c r="K200" s="57">
        <f t="shared" ca="1" si="17"/>
        <v>167800</v>
      </c>
      <c r="P200" s="188" t="e">
        <f t="shared" si="16"/>
        <v>#N/A</v>
      </c>
      <c r="Q200" s="191" t="e">
        <f t="shared" si="19"/>
        <v>#N/A</v>
      </c>
      <c r="R200" s="191" t="e">
        <f t="shared" si="20"/>
        <v>#N/A</v>
      </c>
      <c r="S200" s="191" t="e">
        <f t="shared" si="18"/>
        <v>#N/A</v>
      </c>
      <c r="T200" s="192" t="e">
        <f>VLOOKUP(D200,'PC Receitas'!$N$4:$O$14,2,FALSE)</f>
        <v>#N/A</v>
      </c>
    </row>
    <row r="201" spans="3:20" ht="19.5" customHeight="1" thickTop="1" thickBot="1" x14ac:dyDescent="0.25">
      <c r="C201" s="58"/>
      <c r="D201" s="58"/>
      <c r="E201" s="58"/>
      <c r="F201" s="58"/>
      <c r="G201" s="58"/>
      <c r="H201" s="58"/>
      <c r="I201" s="59"/>
      <c r="J201" s="60"/>
      <c r="K201" s="57">
        <f t="shared" ca="1" si="17"/>
        <v>167800</v>
      </c>
      <c r="P201" s="188" t="e">
        <f t="shared" si="16"/>
        <v>#N/A</v>
      </c>
      <c r="Q201" s="191" t="e">
        <f t="shared" si="19"/>
        <v>#N/A</v>
      </c>
      <c r="R201" s="191" t="e">
        <f t="shared" si="20"/>
        <v>#N/A</v>
      </c>
      <c r="S201" s="191" t="e">
        <f t="shared" si="18"/>
        <v>#N/A</v>
      </c>
      <c r="T201" s="192" t="e">
        <f>VLOOKUP(D201,'PC Receitas'!$N$4:$O$14,2,FALSE)</f>
        <v>#N/A</v>
      </c>
    </row>
    <row r="202" spans="3:20" ht="19.5" customHeight="1" thickTop="1" thickBot="1" x14ac:dyDescent="0.25">
      <c r="C202" s="58"/>
      <c r="D202" s="58"/>
      <c r="E202" s="58"/>
      <c r="F202" s="58"/>
      <c r="G202" s="58"/>
      <c r="H202" s="58"/>
      <c r="I202" s="59"/>
      <c r="J202" s="60"/>
      <c r="K202" s="57">
        <f t="shared" ca="1" si="17"/>
        <v>167800</v>
      </c>
      <c r="P202" s="188" t="e">
        <f t="shared" si="16"/>
        <v>#N/A</v>
      </c>
      <c r="Q202" s="191" t="e">
        <f t="shared" si="19"/>
        <v>#N/A</v>
      </c>
      <c r="R202" s="191" t="e">
        <f t="shared" si="20"/>
        <v>#N/A</v>
      </c>
      <c r="S202" s="191" t="e">
        <f t="shared" si="18"/>
        <v>#N/A</v>
      </c>
      <c r="T202" s="192" t="e">
        <f>VLOOKUP(D202,'PC Receitas'!$N$4:$O$14,2,FALSE)</f>
        <v>#N/A</v>
      </c>
    </row>
    <row r="203" spans="3:20" ht="19.5" customHeight="1" thickTop="1" thickBot="1" x14ac:dyDescent="0.25">
      <c r="C203" s="58"/>
      <c r="D203" s="58"/>
      <c r="E203" s="58"/>
      <c r="F203" s="58"/>
      <c r="G203" s="58"/>
      <c r="H203" s="58"/>
      <c r="I203" s="59"/>
      <c r="J203" s="60"/>
      <c r="K203" s="57">
        <f t="shared" ca="1" si="17"/>
        <v>167800</v>
      </c>
      <c r="P203" s="188" t="e">
        <f t="shared" si="16"/>
        <v>#N/A</v>
      </c>
      <c r="Q203" s="191" t="e">
        <f t="shared" si="19"/>
        <v>#N/A</v>
      </c>
      <c r="R203" s="191" t="e">
        <f t="shared" si="20"/>
        <v>#N/A</v>
      </c>
      <c r="S203" s="191" t="e">
        <f t="shared" si="18"/>
        <v>#N/A</v>
      </c>
      <c r="T203" s="192" t="e">
        <f>VLOOKUP(D203,'PC Receitas'!$N$4:$O$14,2,FALSE)</f>
        <v>#N/A</v>
      </c>
    </row>
    <row r="204" spans="3:20" ht="19.5" customHeight="1" thickTop="1" thickBot="1" x14ac:dyDescent="0.25">
      <c r="C204" s="58"/>
      <c r="D204" s="58"/>
      <c r="E204" s="58"/>
      <c r="F204" s="58"/>
      <c r="G204" s="58"/>
      <c r="H204" s="58"/>
      <c r="I204" s="59"/>
      <c r="J204" s="60"/>
      <c r="K204" s="57">
        <f t="shared" ca="1" si="17"/>
        <v>167800</v>
      </c>
      <c r="P204" s="188" t="e">
        <f t="shared" si="16"/>
        <v>#N/A</v>
      </c>
      <c r="Q204" s="191" t="e">
        <f t="shared" si="19"/>
        <v>#N/A</v>
      </c>
      <c r="R204" s="191" t="e">
        <f t="shared" si="20"/>
        <v>#N/A</v>
      </c>
      <c r="S204" s="191" t="e">
        <f t="shared" si="18"/>
        <v>#N/A</v>
      </c>
      <c r="T204" s="192" t="e">
        <f>VLOOKUP(D204,'PC Receitas'!$N$4:$O$14,2,FALSE)</f>
        <v>#N/A</v>
      </c>
    </row>
    <row r="205" spans="3:20" ht="19.5" customHeight="1" thickTop="1" thickBot="1" x14ac:dyDescent="0.25">
      <c r="C205" s="58"/>
      <c r="D205" s="58"/>
      <c r="E205" s="58"/>
      <c r="F205" s="58"/>
      <c r="G205" s="58"/>
      <c r="H205" s="58"/>
      <c r="I205" s="59"/>
      <c r="J205" s="60"/>
      <c r="K205" s="57">
        <f t="shared" ca="1" si="17"/>
        <v>167800</v>
      </c>
      <c r="P205" s="188" t="e">
        <f t="shared" si="16"/>
        <v>#N/A</v>
      </c>
      <c r="Q205" s="191" t="e">
        <f t="shared" si="19"/>
        <v>#N/A</v>
      </c>
      <c r="R205" s="191" t="e">
        <f t="shared" si="20"/>
        <v>#N/A</v>
      </c>
      <c r="S205" s="191" t="e">
        <f t="shared" si="18"/>
        <v>#N/A</v>
      </c>
      <c r="T205" s="192" t="e">
        <f>VLOOKUP(D205,'PC Receitas'!$N$4:$O$14,2,FALSE)</f>
        <v>#N/A</v>
      </c>
    </row>
    <row r="206" spans="3:20" ht="19.5" customHeight="1" thickTop="1" thickBot="1" x14ac:dyDescent="0.25">
      <c r="C206" s="58"/>
      <c r="D206" s="58"/>
      <c r="E206" s="58"/>
      <c r="F206" s="58"/>
      <c r="G206" s="58"/>
      <c r="H206" s="58"/>
      <c r="I206" s="59"/>
      <c r="J206" s="60"/>
      <c r="K206" s="57">
        <f t="shared" ca="1" si="17"/>
        <v>167800</v>
      </c>
      <c r="P206" s="188" t="e">
        <f t="shared" si="16"/>
        <v>#N/A</v>
      </c>
      <c r="Q206" s="191" t="e">
        <f t="shared" si="19"/>
        <v>#N/A</v>
      </c>
      <c r="R206" s="191" t="e">
        <f t="shared" si="20"/>
        <v>#N/A</v>
      </c>
      <c r="S206" s="191" t="e">
        <f t="shared" si="18"/>
        <v>#N/A</v>
      </c>
      <c r="T206" s="192" t="e">
        <f>VLOOKUP(D206,'PC Receitas'!$N$4:$O$14,2,FALSE)</f>
        <v>#N/A</v>
      </c>
    </row>
    <row r="207" spans="3:20" ht="19.5" customHeight="1" thickTop="1" thickBot="1" x14ac:dyDescent="0.25">
      <c r="C207" s="58"/>
      <c r="D207" s="58"/>
      <c r="E207" s="58"/>
      <c r="F207" s="58"/>
      <c r="G207" s="58"/>
      <c r="H207" s="58"/>
      <c r="I207" s="59"/>
      <c r="J207" s="60"/>
      <c r="K207" s="57">
        <f t="shared" ca="1" si="17"/>
        <v>167800</v>
      </c>
      <c r="P207" s="188" t="e">
        <f t="shared" si="16"/>
        <v>#N/A</v>
      </c>
      <c r="Q207" s="191" t="e">
        <f t="shared" si="19"/>
        <v>#N/A</v>
      </c>
      <c r="R207" s="191" t="e">
        <f t="shared" si="20"/>
        <v>#N/A</v>
      </c>
      <c r="S207" s="191" t="e">
        <f t="shared" si="18"/>
        <v>#N/A</v>
      </c>
      <c r="T207" s="192" t="e">
        <f>VLOOKUP(D207,'PC Receitas'!$N$4:$O$14,2,FALSE)</f>
        <v>#N/A</v>
      </c>
    </row>
    <row r="208" spans="3:20" ht="19.5" customHeight="1" thickTop="1" thickBot="1" x14ac:dyDescent="0.25">
      <c r="C208" s="58"/>
      <c r="D208" s="58"/>
      <c r="E208" s="58"/>
      <c r="F208" s="58"/>
      <c r="G208" s="58"/>
      <c r="H208" s="58"/>
      <c r="I208" s="59"/>
      <c r="J208" s="60"/>
      <c r="K208" s="57">
        <f t="shared" ca="1" si="17"/>
        <v>167800</v>
      </c>
      <c r="P208" s="188" t="e">
        <f t="shared" ref="P208:P271" si="21">IF(T208="Despesas_com_Transportes","Despesa",IF(T208="Despesas_com_Lazer_e_Informacao","Despesa",IF(T208="Outras_Despesas","Despesa",IF(T208="Imposto_de_Renda","Despesa",IF(T208="Investimentos_Bens","Despesa","")))))</f>
        <v>#N/A</v>
      </c>
      <c r="Q208" s="191" t="e">
        <f t="shared" si="19"/>
        <v>#N/A</v>
      </c>
      <c r="R208" s="191" t="e">
        <f t="shared" si="20"/>
        <v>#N/A</v>
      </c>
      <c r="S208" s="191" t="e">
        <f t="shared" si="18"/>
        <v>#N/A</v>
      </c>
      <c r="T208" s="192" t="e">
        <f>VLOOKUP(D208,'PC Receitas'!$N$4:$O$14,2,FALSE)</f>
        <v>#N/A</v>
      </c>
    </row>
    <row r="209" spans="3:20" ht="19.5" customHeight="1" thickTop="1" thickBot="1" x14ac:dyDescent="0.25">
      <c r="C209" s="58"/>
      <c r="D209" s="58"/>
      <c r="E209" s="58"/>
      <c r="F209" s="58"/>
      <c r="G209" s="58"/>
      <c r="H209" s="58"/>
      <c r="I209" s="59"/>
      <c r="J209" s="60"/>
      <c r="K209" s="57">
        <f t="shared" ca="1" si="17"/>
        <v>167800</v>
      </c>
      <c r="P209" s="188" t="e">
        <f t="shared" si="21"/>
        <v>#N/A</v>
      </c>
      <c r="Q209" s="191" t="e">
        <f t="shared" si="19"/>
        <v>#N/A</v>
      </c>
      <c r="R209" s="191" t="e">
        <f t="shared" si="20"/>
        <v>#N/A</v>
      </c>
      <c r="S209" s="191" t="e">
        <f t="shared" si="18"/>
        <v>#N/A</v>
      </c>
      <c r="T209" s="192" t="e">
        <f>VLOOKUP(D209,'PC Receitas'!$N$4:$O$14,2,FALSE)</f>
        <v>#N/A</v>
      </c>
    </row>
    <row r="210" spans="3:20" ht="19.5" customHeight="1" thickTop="1" thickBot="1" x14ac:dyDescent="0.25">
      <c r="C210" s="58"/>
      <c r="D210" s="58"/>
      <c r="E210" s="58"/>
      <c r="F210" s="58"/>
      <c r="G210" s="58"/>
      <c r="H210" s="58"/>
      <c r="I210" s="59"/>
      <c r="J210" s="60"/>
      <c r="K210" s="57">
        <f t="shared" ca="1" si="17"/>
        <v>167800</v>
      </c>
      <c r="P210" s="188" t="e">
        <f t="shared" si="21"/>
        <v>#N/A</v>
      </c>
      <c r="Q210" s="191" t="e">
        <f t="shared" si="19"/>
        <v>#N/A</v>
      </c>
      <c r="R210" s="191" t="e">
        <f t="shared" si="20"/>
        <v>#N/A</v>
      </c>
      <c r="S210" s="191" t="e">
        <f t="shared" si="18"/>
        <v>#N/A</v>
      </c>
      <c r="T210" s="192"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167800</v>
      </c>
      <c r="P211" s="188" t="e">
        <f t="shared" si="21"/>
        <v>#N/A</v>
      </c>
      <c r="Q211" s="191" t="e">
        <f t="shared" si="19"/>
        <v>#N/A</v>
      </c>
      <c r="R211" s="191" t="e">
        <f t="shared" si="20"/>
        <v>#N/A</v>
      </c>
      <c r="S211" s="191" t="e">
        <f t="shared" si="18"/>
        <v>#N/A</v>
      </c>
      <c r="T211" s="192" t="e">
        <f>VLOOKUP(D211,'PC Receitas'!$N$4:$O$14,2,FALSE)</f>
        <v>#N/A</v>
      </c>
    </row>
    <row r="212" spans="3:20" ht="19.5" customHeight="1" thickTop="1" thickBot="1" x14ac:dyDescent="0.25">
      <c r="C212" s="58"/>
      <c r="D212" s="58"/>
      <c r="E212" s="58"/>
      <c r="F212" s="58"/>
      <c r="G212" s="58"/>
      <c r="H212" s="58"/>
      <c r="I212" s="59"/>
      <c r="J212" s="60"/>
      <c r="K212" s="57">
        <f t="shared" ca="1" si="22"/>
        <v>167800</v>
      </c>
      <c r="P212" s="188" t="e">
        <f t="shared" si="21"/>
        <v>#N/A</v>
      </c>
      <c r="Q212" s="191" t="e">
        <f t="shared" si="19"/>
        <v>#N/A</v>
      </c>
      <c r="R212" s="191" t="e">
        <f t="shared" si="20"/>
        <v>#N/A</v>
      </c>
      <c r="S212" s="191" t="e">
        <f t="shared" ref="S212:S275" si="23">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ca="1" si="22"/>
        <v>167800</v>
      </c>
      <c r="P213" s="188" t="e">
        <f t="shared" si="21"/>
        <v>#N/A</v>
      </c>
      <c r="Q213" s="191" t="e">
        <f t="shared" si="19"/>
        <v>#N/A</v>
      </c>
      <c r="R213" s="191" t="e">
        <f t="shared" si="20"/>
        <v>#N/A</v>
      </c>
      <c r="S213" s="191" t="e">
        <f t="shared" si="23"/>
        <v>#N/A</v>
      </c>
      <c r="T213" s="192" t="e">
        <f>VLOOKUP(D213,'PC Receitas'!$N$4:$O$14,2,FALSE)</f>
        <v>#N/A</v>
      </c>
    </row>
    <row r="214" spans="3:20" ht="19.5" customHeight="1" thickTop="1" thickBot="1" x14ac:dyDescent="0.25">
      <c r="C214" s="58"/>
      <c r="D214" s="58"/>
      <c r="E214" s="58"/>
      <c r="F214" s="58"/>
      <c r="G214" s="58"/>
      <c r="H214" s="58"/>
      <c r="I214" s="59"/>
      <c r="J214" s="60"/>
      <c r="K214" s="57">
        <f t="shared" ca="1" si="22"/>
        <v>167800</v>
      </c>
      <c r="P214" s="188" t="e">
        <f t="shared" si="21"/>
        <v>#N/A</v>
      </c>
      <c r="Q214" s="191" t="e">
        <f t="shared" si="19"/>
        <v>#N/A</v>
      </c>
      <c r="R214" s="191" t="e">
        <f t="shared" si="20"/>
        <v>#N/A</v>
      </c>
      <c r="S214" s="191" t="e">
        <f t="shared" si="23"/>
        <v>#N/A</v>
      </c>
      <c r="T214" s="192" t="e">
        <f>VLOOKUP(D214,'PC Receitas'!$N$4:$O$14,2,FALSE)</f>
        <v>#N/A</v>
      </c>
    </row>
    <row r="215" spans="3:20" ht="19.5" customHeight="1" thickTop="1" thickBot="1" x14ac:dyDescent="0.25">
      <c r="C215" s="58"/>
      <c r="D215" s="58"/>
      <c r="E215" s="58"/>
      <c r="F215" s="58"/>
      <c r="G215" s="58"/>
      <c r="H215" s="58"/>
      <c r="I215" s="59"/>
      <c r="J215" s="60"/>
      <c r="K215" s="57">
        <f t="shared" ca="1" si="22"/>
        <v>167800</v>
      </c>
      <c r="P215" s="188" t="e">
        <f t="shared" si="21"/>
        <v>#N/A</v>
      </c>
      <c r="Q215" s="191" t="e">
        <f t="shared" si="19"/>
        <v>#N/A</v>
      </c>
      <c r="R215" s="191" t="e">
        <f t="shared" si="20"/>
        <v>#N/A</v>
      </c>
      <c r="S215" s="191" t="e">
        <f t="shared" si="23"/>
        <v>#N/A</v>
      </c>
      <c r="T215" s="192" t="e">
        <f>VLOOKUP(D215,'PC Receitas'!$N$4:$O$14,2,FALSE)</f>
        <v>#N/A</v>
      </c>
    </row>
    <row r="216" spans="3:20" ht="19.5" customHeight="1" thickTop="1" thickBot="1" x14ac:dyDescent="0.25">
      <c r="C216" s="58"/>
      <c r="D216" s="58"/>
      <c r="E216" s="58"/>
      <c r="F216" s="58"/>
      <c r="G216" s="58"/>
      <c r="H216" s="58"/>
      <c r="I216" s="59"/>
      <c r="J216" s="60"/>
      <c r="K216" s="57">
        <f t="shared" ca="1" si="22"/>
        <v>167800</v>
      </c>
      <c r="P216" s="188" t="e">
        <f t="shared" si="21"/>
        <v>#N/A</v>
      </c>
      <c r="Q216" s="191" t="e">
        <f t="shared" si="19"/>
        <v>#N/A</v>
      </c>
      <c r="R216" s="191" t="e">
        <f t="shared" si="20"/>
        <v>#N/A</v>
      </c>
      <c r="S216" s="191" t="e">
        <f t="shared" si="23"/>
        <v>#N/A</v>
      </c>
      <c r="T216" s="192" t="e">
        <f>VLOOKUP(D216,'PC Receitas'!$N$4:$O$14,2,FALSE)</f>
        <v>#N/A</v>
      </c>
    </row>
    <row r="217" spans="3:20" ht="19.5" customHeight="1" thickTop="1" thickBot="1" x14ac:dyDescent="0.25">
      <c r="C217" s="58"/>
      <c r="D217" s="58"/>
      <c r="E217" s="58"/>
      <c r="F217" s="58"/>
      <c r="G217" s="58"/>
      <c r="H217" s="58"/>
      <c r="I217" s="59"/>
      <c r="J217" s="60"/>
      <c r="K217" s="57">
        <f t="shared" ca="1" si="22"/>
        <v>167800</v>
      </c>
      <c r="P217" s="188" t="e">
        <f t="shared" si="21"/>
        <v>#N/A</v>
      </c>
      <c r="Q217" s="191" t="e">
        <f t="shared" si="19"/>
        <v>#N/A</v>
      </c>
      <c r="R217" s="191" t="e">
        <f t="shared" si="20"/>
        <v>#N/A</v>
      </c>
      <c r="S217" s="191" t="e">
        <f t="shared" si="23"/>
        <v>#N/A</v>
      </c>
      <c r="T217" s="192" t="e">
        <f>VLOOKUP(D217,'PC Receitas'!$N$4:$O$14,2,FALSE)</f>
        <v>#N/A</v>
      </c>
    </row>
    <row r="218" spans="3:20" ht="19.5" customHeight="1" thickTop="1" thickBot="1" x14ac:dyDescent="0.25">
      <c r="C218" s="58"/>
      <c r="D218" s="58"/>
      <c r="E218" s="58"/>
      <c r="F218" s="58"/>
      <c r="G218" s="58"/>
      <c r="H218" s="58"/>
      <c r="I218" s="59"/>
      <c r="J218" s="60"/>
      <c r="K218" s="57">
        <f t="shared" ca="1" si="22"/>
        <v>167800</v>
      </c>
      <c r="P218" s="188" t="e">
        <f t="shared" si="21"/>
        <v>#N/A</v>
      </c>
      <c r="Q218" s="191" t="e">
        <f t="shared" si="19"/>
        <v>#N/A</v>
      </c>
      <c r="R218" s="191" t="e">
        <f t="shared" si="20"/>
        <v>#N/A</v>
      </c>
      <c r="S218" s="191" t="e">
        <f t="shared" si="23"/>
        <v>#N/A</v>
      </c>
      <c r="T218" s="192" t="e">
        <f>VLOOKUP(D218,'PC Receitas'!$N$4:$O$14,2,FALSE)</f>
        <v>#N/A</v>
      </c>
    </row>
    <row r="219" spans="3:20" ht="19.5" customHeight="1" thickTop="1" thickBot="1" x14ac:dyDescent="0.25">
      <c r="C219" s="58"/>
      <c r="D219" s="58"/>
      <c r="E219" s="58"/>
      <c r="F219" s="58"/>
      <c r="G219" s="58"/>
      <c r="H219" s="58"/>
      <c r="I219" s="59"/>
      <c r="J219" s="60"/>
      <c r="K219" s="57">
        <f t="shared" ca="1" si="22"/>
        <v>167800</v>
      </c>
      <c r="P219" s="188" t="e">
        <f t="shared" si="21"/>
        <v>#N/A</v>
      </c>
      <c r="Q219" s="191" t="e">
        <f t="shared" si="19"/>
        <v>#N/A</v>
      </c>
      <c r="R219" s="191" t="e">
        <f t="shared" si="20"/>
        <v>#N/A</v>
      </c>
      <c r="S219" s="191" t="e">
        <f t="shared" si="23"/>
        <v>#N/A</v>
      </c>
      <c r="T219" s="192" t="e">
        <f>VLOOKUP(D219,'PC Receitas'!$N$4:$O$14,2,FALSE)</f>
        <v>#N/A</v>
      </c>
    </row>
    <row r="220" spans="3:20" ht="19.5" customHeight="1" thickTop="1" thickBot="1" x14ac:dyDescent="0.25">
      <c r="C220" s="58"/>
      <c r="D220" s="58"/>
      <c r="E220" s="58"/>
      <c r="F220" s="58"/>
      <c r="G220" s="58"/>
      <c r="H220" s="58"/>
      <c r="I220" s="59"/>
      <c r="J220" s="60"/>
      <c r="K220" s="57">
        <f t="shared" ca="1" si="22"/>
        <v>167800</v>
      </c>
      <c r="P220" s="188" t="e">
        <f t="shared" si="21"/>
        <v>#N/A</v>
      </c>
      <c r="Q220" s="191" t="e">
        <f t="shared" si="19"/>
        <v>#N/A</v>
      </c>
      <c r="R220" s="191" t="e">
        <f t="shared" si="20"/>
        <v>#N/A</v>
      </c>
      <c r="S220" s="191" t="e">
        <f t="shared" si="23"/>
        <v>#N/A</v>
      </c>
      <c r="T220" s="192" t="e">
        <f>VLOOKUP(D220,'PC Receitas'!$N$4:$O$14,2,FALSE)</f>
        <v>#N/A</v>
      </c>
    </row>
    <row r="221" spans="3:20" ht="19.5" customHeight="1" thickTop="1" thickBot="1" x14ac:dyDescent="0.25">
      <c r="C221" s="58"/>
      <c r="D221" s="58"/>
      <c r="E221" s="58"/>
      <c r="F221" s="58"/>
      <c r="G221" s="58"/>
      <c r="H221" s="58"/>
      <c r="I221" s="59"/>
      <c r="J221" s="60"/>
      <c r="K221" s="57">
        <f t="shared" ca="1" si="22"/>
        <v>167800</v>
      </c>
      <c r="P221" s="188" t="e">
        <f t="shared" si="21"/>
        <v>#N/A</v>
      </c>
      <c r="Q221" s="191" t="e">
        <f t="shared" si="19"/>
        <v>#N/A</v>
      </c>
      <c r="R221" s="191" t="e">
        <f t="shared" si="20"/>
        <v>#N/A</v>
      </c>
      <c r="S221" s="191" t="e">
        <f t="shared" si="23"/>
        <v>#N/A</v>
      </c>
      <c r="T221" s="192" t="e">
        <f>VLOOKUP(D221,'PC Receitas'!$N$4:$O$14,2,FALSE)</f>
        <v>#N/A</v>
      </c>
    </row>
    <row r="222" spans="3:20" ht="19.5" customHeight="1" thickTop="1" thickBot="1" x14ac:dyDescent="0.25">
      <c r="C222" s="58"/>
      <c r="D222" s="58"/>
      <c r="E222" s="58"/>
      <c r="F222" s="58"/>
      <c r="G222" s="58"/>
      <c r="H222" s="58"/>
      <c r="I222" s="59"/>
      <c r="J222" s="60"/>
      <c r="K222" s="57">
        <f t="shared" ca="1" si="22"/>
        <v>167800</v>
      </c>
      <c r="P222" s="188" t="e">
        <f t="shared" si="21"/>
        <v>#N/A</v>
      </c>
      <c r="Q222" s="191" t="e">
        <f t="shared" si="19"/>
        <v>#N/A</v>
      </c>
      <c r="R222" s="191" t="e">
        <f t="shared" si="20"/>
        <v>#N/A</v>
      </c>
      <c r="S222" s="191" t="e">
        <f t="shared" si="23"/>
        <v>#N/A</v>
      </c>
      <c r="T222" s="192" t="e">
        <f>VLOOKUP(D222,'PC Receitas'!$N$4:$O$14,2,FALSE)</f>
        <v>#N/A</v>
      </c>
    </row>
    <row r="223" spans="3:20" ht="19.5" customHeight="1" thickTop="1" thickBot="1" x14ac:dyDescent="0.25">
      <c r="C223" s="58"/>
      <c r="D223" s="58"/>
      <c r="E223" s="58"/>
      <c r="F223" s="58"/>
      <c r="G223" s="58"/>
      <c r="H223" s="58"/>
      <c r="I223" s="59"/>
      <c r="J223" s="60"/>
      <c r="K223" s="57">
        <f t="shared" ca="1" si="22"/>
        <v>167800</v>
      </c>
      <c r="P223" s="188" t="e">
        <f t="shared" si="21"/>
        <v>#N/A</v>
      </c>
      <c r="Q223" s="191" t="e">
        <f t="shared" si="19"/>
        <v>#N/A</v>
      </c>
      <c r="R223" s="191" t="e">
        <f t="shared" si="20"/>
        <v>#N/A</v>
      </c>
      <c r="S223" s="191" t="e">
        <f t="shared" si="23"/>
        <v>#N/A</v>
      </c>
      <c r="T223" s="192" t="e">
        <f>VLOOKUP(D223,'PC Receitas'!$N$4:$O$14,2,FALSE)</f>
        <v>#N/A</v>
      </c>
    </row>
    <row r="224" spans="3:20" ht="19.5" customHeight="1" thickTop="1" thickBot="1" x14ac:dyDescent="0.25">
      <c r="C224" s="58"/>
      <c r="D224" s="58"/>
      <c r="E224" s="58"/>
      <c r="F224" s="58"/>
      <c r="G224" s="58"/>
      <c r="H224" s="58"/>
      <c r="I224" s="59"/>
      <c r="J224" s="60"/>
      <c r="K224" s="57">
        <f t="shared" ca="1" si="22"/>
        <v>167800</v>
      </c>
      <c r="P224" s="188" t="e">
        <f t="shared" si="21"/>
        <v>#N/A</v>
      </c>
      <c r="Q224" s="191" t="e">
        <f t="shared" si="19"/>
        <v>#N/A</v>
      </c>
      <c r="R224" s="191" t="e">
        <f t="shared" si="20"/>
        <v>#N/A</v>
      </c>
      <c r="S224" s="191" t="e">
        <f t="shared" si="23"/>
        <v>#N/A</v>
      </c>
      <c r="T224" s="192" t="e">
        <f>VLOOKUP(D224,'PC Receitas'!$N$4:$O$14,2,FALSE)</f>
        <v>#N/A</v>
      </c>
    </row>
    <row r="225" spans="3:20" ht="19.5" customHeight="1" thickTop="1" thickBot="1" x14ac:dyDescent="0.25">
      <c r="C225" s="58"/>
      <c r="D225" s="58"/>
      <c r="E225" s="58"/>
      <c r="F225" s="58"/>
      <c r="G225" s="58"/>
      <c r="H225" s="58"/>
      <c r="I225" s="59"/>
      <c r="J225" s="60"/>
      <c r="K225" s="57">
        <f t="shared" ca="1" si="22"/>
        <v>167800</v>
      </c>
      <c r="P225" s="188" t="e">
        <f t="shared" si="21"/>
        <v>#N/A</v>
      </c>
      <c r="Q225" s="191" t="e">
        <f t="shared" si="19"/>
        <v>#N/A</v>
      </c>
      <c r="R225" s="191" t="e">
        <f t="shared" si="20"/>
        <v>#N/A</v>
      </c>
      <c r="S225" s="191" t="e">
        <f t="shared" si="23"/>
        <v>#N/A</v>
      </c>
      <c r="T225" s="192" t="e">
        <f>VLOOKUP(D225,'PC Receitas'!$N$4:$O$14,2,FALSE)</f>
        <v>#N/A</v>
      </c>
    </row>
    <row r="226" spans="3:20" ht="19.5" customHeight="1" thickTop="1" thickBot="1" x14ac:dyDescent="0.25">
      <c r="C226" s="58"/>
      <c r="D226" s="58"/>
      <c r="E226" s="58"/>
      <c r="F226" s="58"/>
      <c r="G226" s="58"/>
      <c r="H226" s="58"/>
      <c r="I226" s="59"/>
      <c r="J226" s="60"/>
      <c r="K226" s="57">
        <f t="shared" ca="1" si="22"/>
        <v>167800</v>
      </c>
      <c r="P226" s="188" t="e">
        <f t="shared" si="21"/>
        <v>#N/A</v>
      </c>
      <c r="Q226" s="191" t="e">
        <f t="shared" si="19"/>
        <v>#N/A</v>
      </c>
      <c r="R226" s="191" t="e">
        <f t="shared" si="20"/>
        <v>#N/A</v>
      </c>
      <c r="S226" s="191" t="e">
        <f t="shared" si="23"/>
        <v>#N/A</v>
      </c>
      <c r="T226" s="192" t="e">
        <f>VLOOKUP(D226,'PC Receitas'!$N$4:$O$14,2,FALSE)</f>
        <v>#N/A</v>
      </c>
    </row>
    <row r="227" spans="3:20" ht="19.5" customHeight="1" thickTop="1" thickBot="1" x14ac:dyDescent="0.25">
      <c r="C227" s="58"/>
      <c r="D227" s="58"/>
      <c r="E227" s="58"/>
      <c r="F227" s="58"/>
      <c r="G227" s="58"/>
      <c r="H227" s="58"/>
      <c r="I227" s="59"/>
      <c r="J227" s="60"/>
      <c r="K227" s="57">
        <f t="shared" ca="1" si="22"/>
        <v>167800</v>
      </c>
      <c r="P227" s="188" t="e">
        <f t="shared" si="21"/>
        <v>#N/A</v>
      </c>
      <c r="Q227" s="191" t="e">
        <f t="shared" si="19"/>
        <v>#N/A</v>
      </c>
      <c r="R227" s="191" t="e">
        <f t="shared" si="20"/>
        <v>#N/A</v>
      </c>
      <c r="S227" s="191" t="e">
        <f t="shared" si="23"/>
        <v>#N/A</v>
      </c>
      <c r="T227" s="192" t="e">
        <f>VLOOKUP(D227,'PC Receitas'!$N$4:$O$14,2,FALSE)</f>
        <v>#N/A</v>
      </c>
    </row>
    <row r="228" spans="3:20" ht="19.5" customHeight="1" thickTop="1" thickBot="1" x14ac:dyDescent="0.25">
      <c r="C228" s="58"/>
      <c r="D228" s="58"/>
      <c r="E228" s="58"/>
      <c r="F228" s="58"/>
      <c r="G228" s="58"/>
      <c r="H228" s="58"/>
      <c r="I228" s="59"/>
      <c r="J228" s="60"/>
      <c r="K228" s="57">
        <f t="shared" ca="1" si="22"/>
        <v>167800</v>
      </c>
      <c r="P228" s="188" t="e">
        <f t="shared" si="21"/>
        <v>#N/A</v>
      </c>
      <c r="Q228" s="191" t="e">
        <f t="shared" si="19"/>
        <v>#N/A</v>
      </c>
      <c r="R228" s="191" t="e">
        <f t="shared" si="20"/>
        <v>#N/A</v>
      </c>
      <c r="S228" s="191" t="e">
        <f t="shared" si="23"/>
        <v>#N/A</v>
      </c>
      <c r="T228" s="192" t="e">
        <f>VLOOKUP(D228,'PC Receitas'!$N$4:$O$14,2,FALSE)</f>
        <v>#N/A</v>
      </c>
    </row>
    <row r="229" spans="3:20" ht="19.5" customHeight="1" thickTop="1" thickBot="1" x14ac:dyDescent="0.25">
      <c r="C229" s="58"/>
      <c r="D229" s="58"/>
      <c r="E229" s="58"/>
      <c r="F229" s="58"/>
      <c r="G229" s="58"/>
      <c r="H229" s="58"/>
      <c r="I229" s="59"/>
      <c r="J229" s="60"/>
      <c r="K229" s="57">
        <f t="shared" ca="1" si="22"/>
        <v>167800</v>
      </c>
      <c r="P229" s="188" t="e">
        <f t="shared" si="21"/>
        <v>#N/A</v>
      </c>
      <c r="Q229" s="191" t="e">
        <f t="shared" si="19"/>
        <v>#N/A</v>
      </c>
      <c r="R229" s="191" t="e">
        <f t="shared" si="20"/>
        <v>#N/A</v>
      </c>
      <c r="S229" s="191" t="e">
        <f t="shared" si="23"/>
        <v>#N/A</v>
      </c>
      <c r="T229" s="192" t="e">
        <f>VLOOKUP(D229,'PC Receitas'!$N$4:$O$14,2,FALSE)</f>
        <v>#N/A</v>
      </c>
    </row>
    <row r="230" spans="3:20" ht="19.5" customHeight="1" thickTop="1" thickBot="1" x14ac:dyDescent="0.25">
      <c r="C230" s="58"/>
      <c r="D230" s="58"/>
      <c r="E230" s="58"/>
      <c r="F230" s="58"/>
      <c r="G230" s="58"/>
      <c r="H230" s="58"/>
      <c r="I230" s="59"/>
      <c r="J230" s="60"/>
      <c r="K230" s="57">
        <f t="shared" ca="1" si="22"/>
        <v>167800</v>
      </c>
      <c r="P230" s="188" t="e">
        <f t="shared" si="21"/>
        <v>#N/A</v>
      </c>
      <c r="Q230" s="191" t="e">
        <f t="shared" si="19"/>
        <v>#N/A</v>
      </c>
      <c r="R230" s="191" t="e">
        <f t="shared" si="20"/>
        <v>#N/A</v>
      </c>
      <c r="S230" s="191" t="e">
        <f t="shared" si="23"/>
        <v>#N/A</v>
      </c>
      <c r="T230" s="192" t="e">
        <f>VLOOKUP(D230,'PC Receitas'!$N$4:$O$14,2,FALSE)</f>
        <v>#N/A</v>
      </c>
    </row>
    <row r="231" spans="3:20" ht="19.5" customHeight="1" thickTop="1" thickBot="1" x14ac:dyDescent="0.25">
      <c r="C231" s="58"/>
      <c r="D231" s="58"/>
      <c r="E231" s="58"/>
      <c r="F231" s="58"/>
      <c r="G231" s="58"/>
      <c r="H231" s="58"/>
      <c r="I231" s="59"/>
      <c r="J231" s="60"/>
      <c r="K231" s="57">
        <f t="shared" ca="1" si="22"/>
        <v>167800</v>
      </c>
      <c r="P231" s="188" t="e">
        <f t="shared" si="21"/>
        <v>#N/A</v>
      </c>
      <c r="Q231" s="191" t="e">
        <f t="shared" si="19"/>
        <v>#N/A</v>
      </c>
      <c r="R231" s="191" t="e">
        <f t="shared" si="20"/>
        <v>#N/A</v>
      </c>
      <c r="S231" s="191" t="e">
        <f t="shared" si="23"/>
        <v>#N/A</v>
      </c>
      <c r="T231" s="192" t="e">
        <f>VLOOKUP(D231,'PC Receitas'!$N$4:$O$14,2,FALSE)</f>
        <v>#N/A</v>
      </c>
    </row>
    <row r="232" spans="3:20" ht="19.5" customHeight="1" thickTop="1" thickBot="1" x14ac:dyDescent="0.25">
      <c r="C232" s="58"/>
      <c r="D232" s="58"/>
      <c r="E232" s="58"/>
      <c r="F232" s="58"/>
      <c r="G232" s="58"/>
      <c r="H232" s="58"/>
      <c r="I232" s="59"/>
      <c r="J232" s="60"/>
      <c r="K232" s="57">
        <f t="shared" ca="1" si="22"/>
        <v>167800</v>
      </c>
      <c r="P232" s="188" t="e">
        <f t="shared" si="21"/>
        <v>#N/A</v>
      </c>
      <c r="Q232" s="191" t="e">
        <f t="shared" si="19"/>
        <v>#N/A</v>
      </c>
      <c r="R232" s="191" t="e">
        <f t="shared" si="20"/>
        <v>#N/A</v>
      </c>
      <c r="S232" s="191" t="e">
        <f t="shared" si="23"/>
        <v>#N/A</v>
      </c>
      <c r="T232" s="192" t="e">
        <f>VLOOKUP(D232,'PC Receitas'!$N$4:$O$14,2,FALSE)</f>
        <v>#N/A</v>
      </c>
    </row>
    <row r="233" spans="3:20" ht="19.5" customHeight="1" thickTop="1" thickBot="1" x14ac:dyDescent="0.25">
      <c r="C233" s="58"/>
      <c r="D233" s="58"/>
      <c r="E233" s="58"/>
      <c r="F233" s="58"/>
      <c r="G233" s="58"/>
      <c r="H233" s="58"/>
      <c r="I233" s="59"/>
      <c r="J233" s="60"/>
      <c r="K233" s="57">
        <f t="shared" ca="1" si="22"/>
        <v>167800</v>
      </c>
      <c r="P233" s="188" t="e">
        <f t="shared" si="21"/>
        <v>#N/A</v>
      </c>
      <c r="Q233" s="191" t="e">
        <f t="shared" si="19"/>
        <v>#N/A</v>
      </c>
      <c r="R233" s="191" t="e">
        <f t="shared" si="20"/>
        <v>#N/A</v>
      </c>
      <c r="S233" s="191" t="e">
        <f t="shared" si="23"/>
        <v>#N/A</v>
      </c>
      <c r="T233" s="192" t="e">
        <f>VLOOKUP(D233,'PC Receitas'!$N$4:$O$14,2,FALSE)</f>
        <v>#N/A</v>
      </c>
    </row>
    <row r="234" spans="3:20" ht="19.5" customHeight="1" thickTop="1" thickBot="1" x14ac:dyDescent="0.25">
      <c r="C234" s="58"/>
      <c r="D234" s="58"/>
      <c r="E234" s="58"/>
      <c r="F234" s="58"/>
      <c r="G234" s="58"/>
      <c r="H234" s="58"/>
      <c r="I234" s="59"/>
      <c r="J234" s="60"/>
      <c r="K234" s="57">
        <f t="shared" ca="1" si="22"/>
        <v>167800</v>
      </c>
      <c r="P234" s="188" t="e">
        <f t="shared" si="21"/>
        <v>#N/A</v>
      </c>
      <c r="Q234" s="191" t="e">
        <f t="shared" si="19"/>
        <v>#N/A</v>
      </c>
      <c r="R234" s="191" t="e">
        <f t="shared" si="20"/>
        <v>#N/A</v>
      </c>
      <c r="S234" s="191" t="e">
        <f t="shared" si="23"/>
        <v>#N/A</v>
      </c>
      <c r="T234" s="192" t="e">
        <f>VLOOKUP(D234,'PC Receitas'!$N$4:$O$14,2,FALSE)</f>
        <v>#N/A</v>
      </c>
    </row>
    <row r="235" spans="3:20" ht="19.5" customHeight="1" thickTop="1" thickBot="1" x14ac:dyDescent="0.25">
      <c r="C235" s="58"/>
      <c r="D235" s="58"/>
      <c r="E235" s="58"/>
      <c r="F235" s="58"/>
      <c r="G235" s="58"/>
      <c r="H235" s="58"/>
      <c r="I235" s="59"/>
      <c r="J235" s="60"/>
      <c r="K235" s="57">
        <f t="shared" ca="1" si="22"/>
        <v>167800</v>
      </c>
      <c r="P235" s="188" t="e">
        <f t="shared" si="21"/>
        <v>#N/A</v>
      </c>
      <c r="Q235" s="191" t="e">
        <f t="shared" si="19"/>
        <v>#N/A</v>
      </c>
      <c r="R235" s="191" t="e">
        <f t="shared" si="20"/>
        <v>#N/A</v>
      </c>
      <c r="S235" s="191" t="e">
        <f t="shared" si="23"/>
        <v>#N/A</v>
      </c>
      <c r="T235" s="192" t="e">
        <f>VLOOKUP(D235,'PC Receitas'!$N$4:$O$14,2,FALSE)</f>
        <v>#N/A</v>
      </c>
    </row>
    <row r="236" spans="3:20" ht="19.5" customHeight="1" thickTop="1" thickBot="1" x14ac:dyDescent="0.25">
      <c r="C236" s="58"/>
      <c r="D236" s="58"/>
      <c r="E236" s="58"/>
      <c r="F236" s="58"/>
      <c r="G236" s="58"/>
      <c r="H236" s="58"/>
      <c r="I236" s="59"/>
      <c r="J236" s="60"/>
      <c r="K236" s="57">
        <f t="shared" ca="1" si="22"/>
        <v>167800</v>
      </c>
      <c r="P236" s="188" t="e">
        <f t="shared" si="21"/>
        <v>#N/A</v>
      </c>
      <c r="Q236" s="191" t="e">
        <f t="shared" si="19"/>
        <v>#N/A</v>
      </c>
      <c r="R236" s="191" t="e">
        <f t="shared" si="20"/>
        <v>#N/A</v>
      </c>
      <c r="S236" s="191" t="e">
        <f t="shared" si="23"/>
        <v>#N/A</v>
      </c>
      <c r="T236" s="192" t="e">
        <f>VLOOKUP(D236,'PC Receitas'!$N$4:$O$14,2,FALSE)</f>
        <v>#N/A</v>
      </c>
    </row>
    <row r="237" spans="3:20" ht="19.5" customHeight="1" thickTop="1" thickBot="1" x14ac:dyDescent="0.25">
      <c r="C237" s="58"/>
      <c r="D237" s="58"/>
      <c r="E237" s="58"/>
      <c r="F237" s="58"/>
      <c r="G237" s="58"/>
      <c r="H237" s="58"/>
      <c r="I237" s="59"/>
      <c r="J237" s="60"/>
      <c r="K237" s="57">
        <f t="shared" ca="1" si="22"/>
        <v>167800</v>
      </c>
      <c r="P237" s="188" t="e">
        <f t="shared" si="21"/>
        <v>#N/A</v>
      </c>
      <c r="Q237" s="191" t="e">
        <f t="shared" si="19"/>
        <v>#N/A</v>
      </c>
      <c r="R237" s="191" t="e">
        <f t="shared" si="20"/>
        <v>#N/A</v>
      </c>
      <c r="S237" s="191" t="e">
        <f t="shared" si="23"/>
        <v>#N/A</v>
      </c>
      <c r="T237" s="192" t="e">
        <f>VLOOKUP(D237,'PC Receitas'!$N$4:$O$14,2,FALSE)</f>
        <v>#N/A</v>
      </c>
    </row>
    <row r="238" spans="3:20" ht="19.5" customHeight="1" thickTop="1" thickBot="1" x14ac:dyDescent="0.25">
      <c r="C238" s="58"/>
      <c r="D238" s="58"/>
      <c r="E238" s="58"/>
      <c r="F238" s="58"/>
      <c r="G238" s="58"/>
      <c r="H238" s="58"/>
      <c r="I238" s="59"/>
      <c r="J238" s="60"/>
      <c r="K238" s="57">
        <f t="shared" ca="1" si="22"/>
        <v>167800</v>
      </c>
      <c r="P238" s="188" t="e">
        <f t="shared" si="21"/>
        <v>#N/A</v>
      </c>
      <c r="Q238" s="191" t="e">
        <f t="shared" si="19"/>
        <v>#N/A</v>
      </c>
      <c r="R238" s="191" t="e">
        <f t="shared" si="20"/>
        <v>#N/A</v>
      </c>
      <c r="S238" s="191" t="e">
        <f t="shared" si="23"/>
        <v>#N/A</v>
      </c>
      <c r="T238" s="192" t="e">
        <f>VLOOKUP(D238,'PC Receitas'!$N$4:$O$14,2,FALSE)</f>
        <v>#N/A</v>
      </c>
    </row>
    <row r="239" spans="3:20" ht="19.5" customHeight="1" thickTop="1" thickBot="1" x14ac:dyDescent="0.25">
      <c r="C239" s="58"/>
      <c r="D239" s="58"/>
      <c r="E239" s="58"/>
      <c r="F239" s="58"/>
      <c r="G239" s="58"/>
      <c r="H239" s="58"/>
      <c r="I239" s="59"/>
      <c r="J239" s="60"/>
      <c r="K239" s="57">
        <f t="shared" ca="1" si="22"/>
        <v>167800</v>
      </c>
      <c r="P239" s="188" t="e">
        <f t="shared" si="21"/>
        <v>#N/A</v>
      </c>
      <c r="Q239" s="191" t="e">
        <f t="shared" si="19"/>
        <v>#N/A</v>
      </c>
      <c r="R239" s="191" t="e">
        <f t="shared" si="20"/>
        <v>#N/A</v>
      </c>
      <c r="S239" s="191" t="e">
        <f t="shared" si="23"/>
        <v>#N/A</v>
      </c>
      <c r="T239" s="192" t="e">
        <f>VLOOKUP(D239,'PC Receitas'!$N$4:$O$14,2,FALSE)</f>
        <v>#N/A</v>
      </c>
    </row>
    <row r="240" spans="3:20" ht="19.5" customHeight="1" thickTop="1" thickBot="1" x14ac:dyDescent="0.25">
      <c r="C240" s="58"/>
      <c r="D240" s="58"/>
      <c r="E240" s="58"/>
      <c r="F240" s="58"/>
      <c r="G240" s="58"/>
      <c r="H240" s="58"/>
      <c r="I240" s="59"/>
      <c r="J240" s="60"/>
      <c r="K240" s="57">
        <f t="shared" ca="1" si="22"/>
        <v>167800</v>
      </c>
      <c r="P240" s="188" t="e">
        <f t="shared" si="21"/>
        <v>#N/A</v>
      </c>
      <c r="Q240" s="191" t="e">
        <f t="shared" si="19"/>
        <v>#N/A</v>
      </c>
      <c r="R240" s="191" t="e">
        <f t="shared" si="20"/>
        <v>#N/A</v>
      </c>
      <c r="S240" s="191" t="e">
        <f t="shared" si="23"/>
        <v>#N/A</v>
      </c>
      <c r="T240" s="192" t="e">
        <f>VLOOKUP(D240,'PC Receitas'!$N$4:$O$14,2,FALSE)</f>
        <v>#N/A</v>
      </c>
    </row>
    <row r="241" spans="3:20" ht="19.5" customHeight="1" thickTop="1" thickBot="1" x14ac:dyDescent="0.25">
      <c r="C241" s="58"/>
      <c r="D241" s="58"/>
      <c r="E241" s="58"/>
      <c r="F241" s="58"/>
      <c r="G241" s="58"/>
      <c r="H241" s="58"/>
      <c r="I241" s="59"/>
      <c r="J241" s="60"/>
      <c r="K241" s="57">
        <f t="shared" ca="1" si="22"/>
        <v>167800</v>
      </c>
      <c r="P241" s="188" t="e">
        <f t="shared" si="21"/>
        <v>#N/A</v>
      </c>
      <c r="Q241" s="191" t="e">
        <f t="shared" si="19"/>
        <v>#N/A</v>
      </c>
      <c r="R241" s="191" t="e">
        <f t="shared" si="20"/>
        <v>#N/A</v>
      </c>
      <c r="S241" s="191" t="e">
        <f t="shared" si="23"/>
        <v>#N/A</v>
      </c>
      <c r="T241" s="192" t="e">
        <f>VLOOKUP(D241,'PC Receitas'!$N$4:$O$14,2,FALSE)</f>
        <v>#N/A</v>
      </c>
    </row>
    <row r="242" spans="3:20" ht="19.5" customHeight="1" thickTop="1" thickBot="1" x14ac:dyDescent="0.25">
      <c r="C242" s="58"/>
      <c r="D242" s="58"/>
      <c r="E242" s="58"/>
      <c r="F242" s="58"/>
      <c r="G242" s="58"/>
      <c r="H242" s="58"/>
      <c r="I242" s="59"/>
      <c r="J242" s="60"/>
      <c r="K242" s="57">
        <f t="shared" ca="1" si="22"/>
        <v>167800</v>
      </c>
      <c r="P242" s="188" t="e">
        <f t="shared" si="21"/>
        <v>#N/A</v>
      </c>
      <c r="Q242" s="191" t="e">
        <f t="shared" si="19"/>
        <v>#N/A</v>
      </c>
      <c r="R242" s="191" t="e">
        <f t="shared" si="20"/>
        <v>#N/A</v>
      </c>
      <c r="S242" s="191" t="e">
        <f t="shared" si="23"/>
        <v>#N/A</v>
      </c>
      <c r="T242" s="192" t="e">
        <f>VLOOKUP(D242,'PC Receitas'!$N$4:$O$14,2,FALSE)</f>
        <v>#N/A</v>
      </c>
    </row>
    <row r="243" spans="3:20" ht="19.5" customHeight="1" thickTop="1" thickBot="1" x14ac:dyDescent="0.25">
      <c r="C243" s="58"/>
      <c r="D243" s="58"/>
      <c r="E243" s="58"/>
      <c r="F243" s="58"/>
      <c r="G243" s="58"/>
      <c r="H243" s="58"/>
      <c r="I243" s="59"/>
      <c r="J243" s="60"/>
      <c r="K243" s="57">
        <f t="shared" ca="1" si="22"/>
        <v>167800</v>
      </c>
      <c r="P243" s="188" t="e">
        <f t="shared" si="21"/>
        <v>#N/A</v>
      </c>
      <c r="Q243" s="191" t="e">
        <f t="shared" si="19"/>
        <v>#N/A</v>
      </c>
      <c r="R243" s="191" t="e">
        <f t="shared" si="20"/>
        <v>#N/A</v>
      </c>
      <c r="S243" s="191" t="e">
        <f t="shared" si="23"/>
        <v>#N/A</v>
      </c>
      <c r="T243" s="192" t="e">
        <f>VLOOKUP(D243,'PC Receitas'!$N$4:$O$14,2,FALSE)</f>
        <v>#N/A</v>
      </c>
    </row>
    <row r="244" spans="3:20" ht="19.5" customHeight="1" thickTop="1" thickBot="1" x14ac:dyDescent="0.25">
      <c r="C244" s="58"/>
      <c r="D244" s="58"/>
      <c r="E244" s="58"/>
      <c r="F244" s="58"/>
      <c r="G244" s="58"/>
      <c r="H244" s="58"/>
      <c r="I244" s="59"/>
      <c r="J244" s="60"/>
      <c r="K244" s="57">
        <f t="shared" ca="1" si="22"/>
        <v>167800</v>
      </c>
      <c r="P244" s="188" t="e">
        <f t="shared" si="21"/>
        <v>#N/A</v>
      </c>
      <c r="Q244" s="191" t="e">
        <f t="shared" si="19"/>
        <v>#N/A</v>
      </c>
      <c r="R244" s="191" t="e">
        <f t="shared" si="20"/>
        <v>#N/A</v>
      </c>
      <c r="S244" s="191" t="e">
        <f t="shared" si="23"/>
        <v>#N/A</v>
      </c>
      <c r="T244" s="192" t="e">
        <f>VLOOKUP(D244,'PC Receitas'!$N$4:$O$14,2,FALSE)</f>
        <v>#N/A</v>
      </c>
    </row>
    <row r="245" spans="3:20" ht="19.5" customHeight="1" thickTop="1" thickBot="1" x14ac:dyDescent="0.25">
      <c r="C245" s="58"/>
      <c r="D245" s="58"/>
      <c r="E245" s="58"/>
      <c r="F245" s="58"/>
      <c r="G245" s="58"/>
      <c r="H245" s="58"/>
      <c r="I245" s="59"/>
      <c r="J245" s="60"/>
      <c r="K245" s="57">
        <f t="shared" ca="1" si="22"/>
        <v>167800</v>
      </c>
      <c r="P245" s="188" t="e">
        <f t="shared" si="21"/>
        <v>#N/A</v>
      </c>
      <c r="Q245" s="191" t="e">
        <f t="shared" si="19"/>
        <v>#N/A</v>
      </c>
      <c r="R245" s="191" t="e">
        <f t="shared" si="20"/>
        <v>#N/A</v>
      </c>
      <c r="S245" s="191" t="e">
        <f t="shared" si="23"/>
        <v>#N/A</v>
      </c>
      <c r="T245" s="192" t="e">
        <f>VLOOKUP(D245,'PC Receitas'!$N$4:$O$14,2,FALSE)</f>
        <v>#N/A</v>
      </c>
    </row>
    <row r="246" spans="3:20" ht="19.5" customHeight="1" thickTop="1" thickBot="1" x14ac:dyDescent="0.25">
      <c r="C246" s="58"/>
      <c r="D246" s="58"/>
      <c r="E246" s="58"/>
      <c r="F246" s="58"/>
      <c r="G246" s="58"/>
      <c r="H246" s="58"/>
      <c r="I246" s="59"/>
      <c r="J246" s="60"/>
      <c r="K246" s="57">
        <f t="shared" ca="1" si="22"/>
        <v>167800</v>
      </c>
      <c r="P246" s="188" t="e">
        <f t="shared" si="21"/>
        <v>#N/A</v>
      </c>
      <c r="Q246" s="191" t="e">
        <f t="shared" si="19"/>
        <v>#N/A</v>
      </c>
      <c r="R246" s="191" t="e">
        <f t="shared" si="20"/>
        <v>#N/A</v>
      </c>
      <c r="S246" s="191" t="e">
        <f t="shared" si="23"/>
        <v>#N/A</v>
      </c>
      <c r="T246" s="192" t="e">
        <f>VLOOKUP(D246,'PC Receitas'!$N$4:$O$14,2,FALSE)</f>
        <v>#N/A</v>
      </c>
    </row>
    <row r="247" spans="3:20" ht="19.5" customHeight="1" thickTop="1" thickBot="1" x14ac:dyDescent="0.25">
      <c r="C247" s="58"/>
      <c r="D247" s="58"/>
      <c r="E247" s="58"/>
      <c r="F247" s="58"/>
      <c r="G247" s="58"/>
      <c r="H247" s="58"/>
      <c r="I247" s="59"/>
      <c r="J247" s="60"/>
      <c r="K247" s="57">
        <f t="shared" ca="1" si="22"/>
        <v>167800</v>
      </c>
      <c r="P247" s="188" t="e">
        <f t="shared" si="21"/>
        <v>#N/A</v>
      </c>
      <c r="Q247" s="191" t="e">
        <f t="shared" si="19"/>
        <v>#N/A</v>
      </c>
      <c r="R247" s="191" t="e">
        <f t="shared" si="20"/>
        <v>#N/A</v>
      </c>
      <c r="S247" s="191" t="e">
        <f t="shared" si="23"/>
        <v>#N/A</v>
      </c>
      <c r="T247" s="192" t="e">
        <f>VLOOKUP(D247,'PC Receitas'!$N$4:$O$14,2,FALSE)</f>
        <v>#N/A</v>
      </c>
    </row>
    <row r="248" spans="3:20" ht="19.5" customHeight="1" thickTop="1" thickBot="1" x14ac:dyDescent="0.25">
      <c r="C248" s="58"/>
      <c r="D248" s="58"/>
      <c r="E248" s="58"/>
      <c r="F248" s="58"/>
      <c r="G248" s="58"/>
      <c r="H248" s="58"/>
      <c r="I248" s="59"/>
      <c r="J248" s="60"/>
      <c r="K248" s="57">
        <f t="shared" ca="1" si="22"/>
        <v>167800</v>
      </c>
      <c r="P248" s="188" t="e">
        <f t="shared" si="21"/>
        <v>#N/A</v>
      </c>
      <c r="Q248" s="191" t="e">
        <f t="shared" si="19"/>
        <v>#N/A</v>
      </c>
      <c r="R248" s="191" t="e">
        <f t="shared" si="20"/>
        <v>#N/A</v>
      </c>
      <c r="S248" s="191" t="e">
        <f t="shared" si="23"/>
        <v>#N/A</v>
      </c>
      <c r="T248" s="192" t="e">
        <f>VLOOKUP(D248,'PC Receitas'!$N$4:$O$14,2,FALSE)</f>
        <v>#N/A</v>
      </c>
    </row>
    <row r="249" spans="3:20" ht="19.5" customHeight="1" thickTop="1" thickBot="1" x14ac:dyDescent="0.25">
      <c r="C249" s="58"/>
      <c r="D249" s="58"/>
      <c r="E249" s="58"/>
      <c r="F249" s="58"/>
      <c r="G249" s="58"/>
      <c r="H249" s="58"/>
      <c r="I249" s="59"/>
      <c r="J249" s="60"/>
      <c r="K249" s="57">
        <f t="shared" ca="1" si="22"/>
        <v>167800</v>
      </c>
      <c r="P249" s="188" t="e">
        <f t="shared" si="21"/>
        <v>#N/A</v>
      </c>
      <c r="Q249" s="191" t="e">
        <f t="shared" si="19"/>
        <v>#N/A</v>
      </c>
      <c r="R249" s="191" t="e">
        <f t="shared" si="20"/>
        <v>#N/A</v>
      </c>
      <c r="S249" s="191" t="e">
        <f t="shared" si="23"/>
        <v>#N/A</v>
      </c>
      <c r="T249" s="192" t="e">
        <f>VLOOKUP(D249,'PC Receitas'!$N$4:$O$14,2,FALSE)</f>
        <v>#N/A</v>
      </c>
    </row>
    <row r="250" spans="3:20" ht="19.5" customHeight="1" thickTop="1" thickBot="1" x14ac:dyDescent="0.25">
      <c r="C250" s="58"/>
      <c r="D250" s="58"/>
      <c r="E250" s="58"/>
      <c r="F250" s="58"/>
      <c r="G250" s="58"/>
      <c r="H250" s="58"/>
      <c r="I250" s="59"/>
      <c r="J250" s="60"/>
      <c r="K250" s="57">
        <f t="shared" ca="1" si="22"/>
        <v>167800</v>
      </c>
      <c r="P250" s="188" t="e">
        <f t="shared" si="21"/>
        <v>#N/A</v>
      </c>
      <c r="Q250" s="191" t="e">
        <f t="shared" si="19"/>
        <v>#N/A</v>
      </c>
      <c r="R250" s="191" t="e">
        <f t="shared" si="20"/>
        <v>#N/A</v>
      </c>
      <c r="S250" s="191" t="e">
        <f t="shared" si="23"/>
        <v>#N/A</v>
      </c>
      <c r="T250" s="192" t="e">
        <f>VLOOKUP(D250,'PC Receitas'!$N$4:$O$14,2,FALSE)</f>
        <v>#N/A</v>
      </c>
    </row>
    <row r="251" spans="3:20" ht="19.5" customHeight="1" thickTop="1" thickBot="1" x14ac:dyDescent="0.25">
      <c r="C251" s="58"/>
      <c r="D251" s="58"/>
      <c r="E251" s="58"/>
      <c r="F251" s="58"/>
      <c r="G251" s="58"/>
      <c r="H251" s="58"/>
      <c r="I251" s="59"/>
      <c r="J251" s="60"/>
      <c r="K251" s="57">
        <f t="shared" ca="1" si="22"/>
        <v>167800</v>
      </c>
      <c r="P251" s="188" t="e">
        <f t="shared" si="21"/>
        <v>#N/A</v>
      </c>
      <c r="Q251" s="191" t="e">
        <f t="shared" si="19"/>
        <v>#N/A</v>
      </c>
      <c r="R251" s="191" t="e">
        <f t="shared" si="20"/>
        <v>#N/A</v>
      </c>
      <c r="S251" s="191" t="e">
        <f t="shared" si="23"/>
        <v>#N/A</v>
      </c>
      <c r="T251" s="192" t="e">
        <f>VLOOKUP(D251,'PC Receitas'!$N$4:$O$14,2,FALSE)</f>
        <v>#N/A</v>
      </c>
    </row>
    <row r="252" spans="3:20" ht="19.5" customHeight="1" thickTop="1" thickBot="1" x14ac:dyDescent="0.25">
      <c r="C252" s="58"/>
      <c r="D252" s="58"/>
      <c r="E252" s="58"/>
      <c r="F252" s="58"/>
      <c r="G252" s="58"/>
      <c r="H252" s="58"/>
      <c r="I252" s="59"/>
      <c r="J252" s="60"/>
      <c r="K252" s="57">
        <f t="shared" ca="1" si="22"/>
        <v>167800</v>
      </c>
      <c r="P252" s="188" t="e">
        <f t="shared" si="21"/>
        <v>#N/A</v>
      </c>
      <c r="Q252" s="191" t="e">
        <f t="shared" si="19"/>
        <v>#N/A</v>
      </c>
      <c r="R252" s="191" t="e">
        <f t="shared" si="20"/>
        <v>#N/A</v>
      </c>
      <c r="S252" s="191" t="e">
        <f t="shared" si="23"/>
        <v>#N/A</v>
      </c>
      <c r="T252" s="192" t="e">
        <f>VLOOKUP(D252,'PC Receitas'!$N$4:$O$14,2,FALSE)</f>
        <v>#N/A</v>
      </c>
    </row>
    <row r="253" spans="3:20" ht="19.5" customHeight="1" thickTop="1" thickBot="1" x14ac:dyDescent="0.25">
      <c r="C253" s="58"/>
      <c r="D253" s="58"/>
      <c r="E253" s="58"/>
      <c r="F253" s="58"/>
      <c r="G253" s="58"/>
      <c r="H253" s="58"/>
      <c r="I253" s="59"/>
      <c r="J253" s="60"/>
      <c r="K253" s="57">
        <f t="shared" ca="1" si="22"/>
        <v>167800</v>
      </c>
      <c r="P253" s="188" t="e">
        <f t="shared" si="21"/>
        <v>#N/A</v>
      </c>
      <c r="Q253" s="191" t="e">
        <f t="shared" si="19"/>
        <v>#N/A</v>
      </c>
      <c r="R253" s="191" t="e">
        <f t="shared" si="20"/>
        <v>#N/A</v>
      </c>
      <c r="S253" s="191" t="e">
        <f t="shared" si="23"/>
        <v>#N/A</v>
      </c>
      <c r="T253" s="192" t="e">
        <f>VLOOKUP(D253,'PC Receitas'!$N$4:$O$14,2,FALSE)</f>
        <v>#N/A</v>
      </c>
    </row>
    <row r="254" spans="3:20" ht="19.5" customHeight="1" thickTop="1" thickBot="1" x14ac:dyDescent="0.25">
      <c r="C254" s="58"/>
      <c r="D254" s="58"/>
      <c r="E254" s="58"/>
      <c r="F254" s="58"/>
      <c r="G254" s="58"/>
      <c r="H254" s="58"/>
      <c r="I254" s="59"/>
      <c r="J254" s="60"/>
      <c r="K254" s="57">
        <f t="shared" ca="1" si="22"/>
        <v>167800</v>
      </c>
      <c r="P254" s="188" t="e">
        <f t="shared" si="21"/>
        <v>#N/A</v>
      </c>
      <c r="Q254" s="191" t="e">
        <f t="shared" si="19"/>
        <v>#N/A</v>
      </c>
      <c r="R254" s="191" t="e">
        <f t="shared" si="20"/>
        <v>#N/A</v>
      </c>
      <c r="S254" s="191" t="e">
        <f t="shared" si="23"/>
        <v>#N/A</v>
      </c>
      <c r="T254" s="192" t="e">
        <f>VLOOKUP(D254,'PC Receitas'!$N$4:$O$14,2,FALSE)</f>
        <v>#N/A</v>
      </c>
    </row>
    <row r="255" spans="3:20" ht="19.5" customHeight="1" thickTop="1" thickBot="1" x14ac:dyDescent="0.25">
      <c r="C255" s="58"/>
      <c r="D255" s="58"/>
      <c r="E255" s="58"/>
      <c r="F255" s="58"/>
      <c r="G255" s="58"/>
      <c r="H255" s="58"/>
      <c r="I255" s="59"/>
      <c r="J255" s="60"/>
      <c r="K255" s="57">
        <f t="shared" ca="1" si="22"/>
        <v>167800</v>
      </c>
      <c r="P255" s="188" t="e">
        <f t="shared" si="21"/>
        <v>#N/A</v>
      </c>
      <c r="Q255" s="191" t="e">
        <f t="shared" si="19"/>
        <v>#N/A</v>
      </c>
      <c r="R255" s="191" t="e">
        <f t="shared" si="20"/>
        <v>#N/A</v>
      </c>
      <c r="S255" s="191" t="e">
        <f t="shared" si="23"/>
        <v>#N/A</v>
      </c>
      <c r="T255" s="192" t="e">
        <f>VLOOKUP(D255,'PC Receitas'!$N$4:$O$14,2,FALSE)</f>
        <v>#N/A</v>
      </c>
    </row>
    <row r="256" spans="3:20" ht="19.5" customHeight="1" thickTop="1" thickBot="1" x14ac:dyDescent="0.25">
      <c r="C256" s="58"/>
      <c r="D256" s="58"/>
      <c r="E256" s="58"/>
      <c r="F256" s="58"/>
      <c r="G256" s="58"/>
      <c r="H256" s="58"/>
      <c r="I256" s="59"/>
      <c r="J256" s="60"/>
      <c r="K256" s="57">
        <f t="shared" ca="1" si="22"/>
        <v>167800</v>
      </c>
      <c r="P256" s="188" t="e">
        <f t="shared" si="21"/>
        <v>#N/A</v>
      </c>
      <c r="Q256" s="191" t="e">
        <f t="shared" si="19"/>
        <v>#N/A</v>
      </c>
      <c r="R256" s="191" t="e">
        <f t="shared" si="20"/>
        <v>#N/A</v>
      </c>
      <c r="S256" s="191" t="e">
        <f t="shared" si="23"/>
        <v>#N/A</v>
      </c>
      <c r="T256" s="192" t="e">
        <f>VLOOKUP(D256,'PC Receitas'!$N$4:$O$14,2,FALSE)</f>
        <v>#N/A</v>
      </c>
    </row>
    <row r="257" spans="3:20" ht="19.5" customHeight="1" thickTop="1" thickBot="1" x14ac:dyDescent="0.25">
      <c r="C257" s="58"/>
      <c r="D257" s="58"/>
      <c r="E257" s="58"/>
      <c r="F257" s="58"/>
      <c r="G257" s="58"/>
      <c r="H257" s="58"/>
      <c r="I257" s="59"/>
      <c r="J257" s="60"/>
      <c r="K257" s="57">
        <f t="shared" ca="1" si="22"/>
        <v>167800</v>
      </c>
      <c r="P257" s="188" t="e">
        <f t="shared" si="21"/>
        <v>#N/A</v>
      </c>
      <c r="Q257" s="191" t="e">
        <f t="shared" si="19"/>
        <v>#N/A</v>
      </c>
      <c r="R257" s="191" t="e">
        <f t="shared" si="20"/>
        <v>#N/A</v>
      </c>
      <c r="S257" s="191" t="e">
        <f t="shared" si="23"/>
        <v>#N/A</v>
      </c>
      <c r="T257" s="192" t="e">
        <f>VLOOKUP(D257,'PC Receitas'!$N$4:$O$14,2,FALSE)</f>
        <v>#N/A</v>
      </c>
    </row>
    <row r="258" spans="3:20" ht="19.5" customHeight="1" thickTop="1" thickBot="1" x14ac:dyDescent="0.25">
      <c r="C258" s="58"/>
      <c r="D258" s="58"/>
      <c r="E258" s="58"/>
      <c r="F258" s="58"/>
      <c r="G258" s="58"/>
      <c r="H258" s="58"/>
      <c r="I258" s="59"/>
      <c r="J258" s="60"/>
      <c r="K258" s="57">
        <f t="shared" ca="1" si="22"/>
        <v>167800</v>
      </c>
      <c r="P258" s="188" t="e">
        <f t="shared" si="21"/>
        <v>#N/A</v>
      </c>
      <c r="Q258" s="191" t="e">
        <f t="shared" si="19"/>
        <v>#N/A</v>
      </c>
      <c r="R258" s="191" t="e">
        <f t="shared" si="20"/>
        <v>#N/A</v>
      </c>
      <c r="S258" s="191" t="e">
        <f t="shared" si="23"/>
        <v>#N/A</v>
      </c>
      <c r="T258" s="192" t="e">
        <f>VLOOKUP(D258,'PC Receitas'!$N$4:$O$14,2,FALSE)</f>
        <v>#N/A</v>
      </c>
    </row>
    <row r="259" spans="3:20" ht="19.5" customHeight="1" thickTop="1" thickBot="1" x14ac:dyDescent="0.25">
      <c r="C259" s="58"/>
      <c r="D259" s="58"/>
      <c r="E259" s="58"/>
      <c r="F259" s="58"/>
      <c r="G259" s="58"/>
      <c r="H259" s="58"/>
      <c r="I259" s="59"/>
      <c r="J259" s="60"/>
      <c r="K259" s="57">
        <f t="shared" ca="1" si="22"/>
        <v>167800</v>
      </c>
      <c r="P259" s="188" t="e">
        <f t="shared" si="21"/>
        <v>#N/A</v>
      </c>
      <c r="Q259" s="191" t="e">
        <f t="shared" si="19"/>
        <v>#N/A</v>
      </c>
      <c r="R259" s="191" t="e">
        <f t="shared" si="20"/>
        <v>#N/A</v>
      </c>
      <c r="S259" s="191" t="e">
        <f t="shared" si="23"/>
        <v>#N/A</v>
      </c>
      <c r="T259" s="192" t="e">
        <f>VLOOKUP(D259,'PC Receitas'!$N$4:$O$14,2,FALSE)</f>
        <v>#N/A</v>
      </c>
    </row>
    <row r="260" spans="3:20" ht="19.5" customHeight="1" thickTop="1" thickBot="1" x14ac:dyDescent="0.25">
      <c r="C260" s="58"/>
      <c r="D260" s="58"/>
      <c r="E260" s="58"/>
      <c r="F260" s="58"/>
      <c r="G260" s="58"/>
      <c r="H260" s="58"/>
      <c r="I260" s="59"/>
      <c r="J260" s="60"/>
      <c r="K260" s="57">
        <f t="shared" ca="1" si="22"/>
        <v>167800</v>
      </c>
      <c r="P260" s="188" t="e">
        <f t="shared" si="21"/>
        <v>#N/A</v>
      </c>
      <c r="Q260" s="191" t="e">
        <f t="shared" si="19"/>
        <v>#N/A</v>
      </c>
      <c r="R260" s="191" t="e">
        <f t="shared" si="20"/>
        <v>#N/A</v>
      </c>
      <c r="S260" s="191" t="e">
        <f t="shared" si="23"/>
        <v>#N/A</v>
      </c>
      <c r="T260" s="192" t="e">
        <f>VLOOKUP(D260,'PC Receitas'!$N$4:$O$14,2,FALSE)</f>
        <v>#N/A</v>
      </c>
    </row>
    <row r="261" spans="3:20" ht="19.5" customHeight="1" thickTop="1" thickBot="1" x14ac:dyDescent="0.25">
      <c r="C261" s="58"/>
      <c r="D261" s="58"/>
      <c r="E261" s="58"/>
      <c r="F261" s="58"/>
      <c r="G261" s="58"/>
      <c r="H261" s="58"/>
      <c r="I261" s="59"/>
      <c r="J261" s="60"/>
      <c r="K261" s="57">
        <f t="shared" ca="1" si="22"/>
        <v>167800</v>
      </c>
      <c r="P261" s="188" t="e">
        <f t="shared" si="21"/>
        <v>#N/A</v>
      </c>
      <c r="Q261" s="191" t="e">
        <f t="shared" si="19"/>
        <v>#N/A</v>
      </c>
      <c r="R261" s="191" t="e">
        <f t="shared" si="20"/>
        <v>#N/A</v>
      </c>
      <c r="S261" s="191" t="e">
        <f t="shared" si="23"/>
        <v>#N/A</v>
      </c>
      <c r="T261" s="192" t="e">
        <f>VLOOKUP(D261,'PC Receitas'!$N$4:$O$14,2,FALSE)</f>
        <v>#N/A</v>
      </c>
    </row>
    <row r="262" spans="3:20" ht="19.5" customHeight="1" thickTop="1" thickBot="1" x14ac:dyDescent="0.25">
      <c r="C262" s="58"/>
      <c r="D262" s="58"/>
      <c r="E262" s="58"/>
      <c r="F262" s="58"/>
      <c r="G262" s="58"/>
      <c r="H262" s="58"/>
      <c r="I262" s="59"/>
      <c r="J262" s="60"/>
      <c r="K262" s="57">
        <f t="shared" ca="1" si="22"/>
        <v>167800</v>
      </c>
      <c r="P262" s="188" t="e">
        <f t="shared" si="21"/>
        <v>#N/A</v>
      </c>
      <c r="Q262" s="191" t="e">
        <f t="shared" ref="Q262:Q325" si="24">IF(T262="Despesas_de_Moradia","Despesa",IF(T262="Despesas_com_Alimentacao","Despesa",IF(T262="Despesas_com_Saude","Despesa","")))</f>
        <v>#N/A</v>
      </c>
      <c r="R262" s="191" t="e">
        <f t="shared" ref="R262:R325" si="25">IF(T262="Renda_Familiar","Receita",IF(T262="Receitas_com_Aplicacoes_Financeiras","Receita",IF(T262="Outras_Receitas","Receita","")))</f>
        <v>#N/A</v>
      </c>
      <c r="S262" s="191" t="e">
        <f t="shared" si="23"/>
        <v>#N/A</v>
      </c>
      <c r="T262" s="192" t="e">
        <f>VLOOKUP(D262,'PC Receitas'!$N$4:$O$14,2,FALSE)</f>
        <v>#N/A</v>
      </c>
    </row>
    <row r="263" spans="3:20" ht="19.5" customHeight="1" thickTop="1" thickBot="1" x14ac:dyDescent="0.25">
      <c r="C263" s="58"/>
      <c r="D263" s="58"/>
      <c r="E263" s="58"/>
      <c r="F263" s="58"/>
      <c r="G263" s="58"/>
      <c r="H263" s="58"/>
      <c r="I263" s="59"/>
      <c r="J263" s="60"/>
      <c r="K263" s="57">
        <f t="shared" ca="1" si="22"/>
        <v>167800</v>
      </c>
      <c r="P263" s="188" t="e">
        <f t="shared" si="21"/>
        <v>#N/A</v>
      </c>
      <c r="Q263" s="191" t="e">
        <f t="shared" si="24"/>
        <v>#N/A</v>
      </c>
      <c r="R263" s="191" t="e">
        <f t="shared" si="25"/>
        <v>#N/A</v>
      </c>
      <c r="S263" s="191" t="e">
        <f t="shared" si="23"/>
        <v>#N/A</v>
      </c>
      <c r="T263" s="192" t="e">
        <f>VLOOKUP(D263,'PC Receitas'!$N$4:$O$14,2,FALSE)</f>
        <v>#N/A</v>
      </c>
    </row>
    <row r="264" spans="3:20" ht="19.5" customHeight="1" thickTop="1" thickBot="1" x14ac:dyDescent="0.25">
      <c r="C264" s="58"/>
      <c r="D264" s="58"/>
      <c r="E264" s="58"/>
      <c r="F264" s="58"/>
      <c r="G264" s="58"/>
      <c r="H264" s="58"/>
      <c r="I264" s="59"/>
      <c r="J264" s="60"/>
      <c r="K264" s="57">
        <f t="shared" ca="1" si="22"/>
        <v>167800</v>
      </c>
      <c r="P264" s="188" t="e">
        <f t="shared" si="21"/>
        <v>#N/A</v>
      </c>
      <c r="Q264" s="191" t="e">
        <f t="shared" si="24"/>
        <v>#N/A</v>
      </c>
      <c r="R264" s="191" t="e">
        <f t="shared" si="25"/>
        <v>#N/A</v>
      </c>
      <c r="S264" s="191" t="e">
        <f t="shared" si="23"/>
        <v>#N/A</v>
      </c>
      <c r="T264" s="192" t="e">
        <f>VLOOKUP(D264,'PC Receitas'!$N$4:$O$14,2,FALSE)</f>
        <v>#N/A</v>
      </c>
    </row>
    <row r="265" spans="3:20" ht="19.5" customHeight="1" thickTop="1" thickBot="1" x14ac:dyDescent="0.25">
      <c r="C265" s="58"/>
      <c r="D265" s="58"/>
      <c r="E265" s="58"/>
      <c r="F265" s="58"/>
      <c r="G265" s="58"/>
      <c r="H265" s="58"/>
      <c r="I265" s="59"/>
      <c r="J265" s="60"/>
      <c r="K265" s="57">
        <f t="shared" ca="1" si="22"/>
        <v>167800</v>
      </c>
      <c r="P265" s="188" t="e">
        <f t="shared" si="21"/>
        <v>#N/A</v>
      </c>
      <c r="Q265" s="191" t="e">
        <f t="shared" si="24"/>
        <v>#N/A</v>
      </c>
      <c r="R265" s="191" t="e">
        <f t="shared" si="25"/>
        <v>#N/A</v>
      </c>
      <c r="S265" s="191" t="e">
        <f t="shared" si="23"/>
        <v>#N/A</v>
      </c>
      <c r="T265" s="192" t="e">
        <f>VLOOKUP(D265,'PC Receitas'!$N$4:$O$14,2,FALSE)</f>
        <v>#N/A</v>
      </c>
    </row>
    <row r="266" spans="3:20" ht="19.5" customHeight="1" thickTop="1" thickBot="1" x14ac:dyDescent="0.25">
      <c r="C266" s="58"/>
      <c r="D266" s="58"/>
      <c r="E266" s="58"/>
      <c r="F266" s="58"/>
      <c r="G266" s="58"/>
      <c r="H266" s="58"/>
      <c r="I266" s="59"/>
      <c r="J266" s="60"/>
      <c r="K266" s="57">
        <f t="shared" ca="1" si="22"/>
        <v>167800</v>
      </c>
      <c r="P266" s="188" t="e">
        <f t="shared" si="21"/>
        <v>#N/A</v>
      </c>
      <c r="Q266" s="191" t="e">
        <f t="shared" si="24"/>
        <v>#N/A</v>
      </c>
      <c r="R266" s="191" t="e">
        <f t="shared" si="25"/>
        <v>#N/A</v>
      </c>
      <c r="S266" s="191" t="e">
        <f t="shared" si="23"/>
        <v>#N/A</v>
      </c>
      <c r="T266" s="192" t="e">
        <f>VLOOKUP(D266,'PC Receitas'!$N$4:$O$14,2,FALSE)</f>
        <v>#N/A</v>
      </c>
    </row>
    <row r="267" spans="3:20" ht="19.5" customHeight="1" thickTop="1" thickBot="1" x14ac:dyDescent="0.25">
      <c r="C267" s="58"/>
      <c r="D267" s="58"/>
      <c r="E267" s="58"/>
      <c r="F267" s="58"/>
      <c r="G267" s="58"/>
      <c r="H267" s="58"/>
      <c r="I267" s="59"/>
      <c r="J267" s="60"/>
      <c r="K267" s="57">
        <f t="shared" ca="1" si="22"/>
        <v>167800</v>
      </c>
      <c r="P267" s="188" t="e">
        <f t="shared" si="21"/>
        <v>#N/A</v>
      </c>
      <c r="Q267" s="191" t="e">
        <f t="shared" si="24"/>
        <v>#N/A</v>
      </c>
      <c r="R267" s="191" t="e">
        <f t="shared" si="25"/>
        <v>#N/A</v>
      </c>
      <c r="S267" s="191" t="e">
        <f t="shared" si="23"/>
        <v>#N/A</v>
      </c>
      <c r="T267" s="192" t="e">
        <f>VLOOKUP(D267,'PC Receitas'!$N$4:$O$14,2,FALSE)</f>
        <v>#N/A</v>
      </c>
    </row>
    <row r="268" spans="3:20" ht="19.5" customHeight="1" thickTop="1" thickBot="1" x14ac:dyDescent="0.25">
      <c r="C268" s="58"/>
      <c r="D268" s="58"/>
      <c r="E268" s="58"/>
      <c r="F268" s="58"/>
      <c r="G268" s="58"/>
      <c r="H268" s="58"/>
      <c r="I268" s="59"/>
      <c r="J268" s="60"/>
      <c r="K268" s="57">
        <f t="shared" ca="1" si="22"/>
        <v>167800</v>
      </c>
      <c r="P268" s="188" t="e">
        <f t="shared" si="21"/>
        <v>#N/A</v>
      </c>
      <c r="Q268" s="191" t="e">
        <f t="shared" si="24"/>
        <v>#N/A</v>
      </c>
      <c r="R268" s="191" t="e">
        <f t="shared" si="25"/>
        <v>#N/A</v>
      </c>
      <c r="S268" s="191" t="e">
        <f t="shared" si="23"/>
        <v>#N/A</v>
      </c>
      <c r="T268" s="192" t="e">
        <f>VLOOKUP(D268,'PC Receitas'!$N$4:$O$14,2,FALSE)</f>
        <v>#N/A</v>
      </c>
    </row>
    <row r="269" spans="3:20" ht="19.5" customHeight="1" thickTop="1" thickBot="1" x14ac:dyDescent="0.25">
      <c r="C269" s="58"/>
      <c r="D269" s="58"/>
      <c r="E269" s="58"/>
      <c r="F269" s="58"/>
      <c r="G269" s="58"/>
      <c r="H269" s="58"/>
      <c r="I269" s="59"/>
      <c r="J269" s="60"/>
      <c r="K269" s="57">
        <f t="shared" ca="1" si="22"/>
        <v>167800</v>
      </c>
      <c r="P269" s="188" t="e">
        <f t="shared" si="21"/>
        <v>#N/A</v>
      </c>
      <c r="Q269" s="191" t="e">
        <f t="shared" si="24"/>
        <v>#N/A</v>
      </c>
      <c r="R269" s="191" t="e">
        <f t="shared" si="25"/>
        <v>#N/A</v>
      </c>
      <c r="S269" s="191" t="e">
        <f t="shared" si="23"/>
        <v>#N/A</v>
      </c>
      <c r="T269" s="192" t="e">
        <f>VLOOKUP(D269,'PC Receitas'!$N$4:$O$14,2,FALSE)</f>
        <v>#N/A</v>
      </c>
    </row>
    <row r="270" spans="3:20" ht="19.5" customHeight="1" thickTop="1" thickBot="1" x14ac:dyDescent="0.25">
      <c r="C270" s="58"/>
      <c r="D270" s="58"/>
      <c r="E270" s="58"/>
      <c r="F270" s="58"/>
      <c r="G270" s="58"/>
      <c r="H270" s="58"/>
      <c r="I270" s="59"/>
      <c r="J270" s="60"/>
      <c r="K270" s="57">
        <f t="shared" ca="1" si="22"/>
        <v>167800</v>
      </c>
      <c r="P270" s="188" t="e">
        <f t="shared" si="21"/>
        <v>#N/A</v>
      </c>
      <c r="Q270" s="191" t="e">
        <f t="shared" si="24"/>
        <v>#N/A</v>
      </c>
      <c r="R270" s="191" t="e">
        <f t="shared" si="25"/>
        <v>#N/A</v>
      </c>
      <c r="S270" s="191" t="e">
        <f t="shared" si="23"/>
        <v>#N/A</v>
      </c>
      <c r="T270" s="192" t="e">
        <f>VLOOKUP(D270,'PC Receitas'!$N$4:$O$14,2,FALSE)</f>
        <v>#N/A</v>
      </c>
    </row>
    <row r="271" spans="3:20" ht="19.5" customHeight="1" thickTop="1" thickBot="1" x14ac:dyDescent="0.25">
      <c r="C271" s="58"/>
      <c r="D271" s="58"/>
      <c r="E271" s="58"/>
      <c r="F271" s="58"/>
      <c r="G271" s="58"/>
      <c r="H271" s="58"/>
      <c r="I271" s="59"/>
      <c r="J271" s="60"/>
      <c r="K271" s="57">
        <f t="shared" ca="1" si="22"/>
        <v>167800</v>
      </c>
      <c r="P271" s="188" t="e">
        <f t="shared" si="21"/>
        <v>#N/A</v>
      </c>
      <c r="Q271" s="191" t="e">
        <f t="shared" si="24"/>
        <v>#N/A</v>
      </c>
      <c r="R271" s="191" t="e">
        <f t="shared" si="25"/>
        <v>#N/A</v>
      </c>
      <c r="S271" s="191" t="e">
        <f t="shared" si="23"/>
        <v>#N/A</v>
      </c>
      <c r="T271" s="192" t="e">
        <f>VLOOKUP(D271,'PC Receitas'!$N$4:$O$14,2,FALSE)</f>
        <v>#N/A</v>
      </c>
    </row>
    <row r="272" spans="3:20" ht="19.5" customHeight="1" thickTop="1" thickBot="1" x14ac:dyDescent="0.25">
      <c r="C272" s="58"/>
      <c r="D272" s="58"/>
      <c r="E272" s="58"/>
      <c r="F272" s="58"/>
      <c r="G272" s="58"/>
      <c r="H272" s="58"/>
      <c r="I272" s="59"/>
      <c r="J272" s="60"/>
      <c r="K272" s="57">
        <f t="shared" ca="1" si="22"/>
        <v>167800</v>
      </c>
      <c r="P272" s="188" t="e">
        <f t="shared" ref="P272:P335" si="26">IF(T272="Despesas_com_Transportes","Despesa",IF(T272="Despesas_com_Lazer_e_Informacao","Despesa",IF(T272="Outras_Despesas","Despesa",IF(T272="Imposto_de_Renda","Despesa",IF(T272="Investimentos_Bens","Despesa","")))))</f>
        <v>#N/A</v>
      </c>
      <c r="Q272" s="191" t="e">
        <f t="shared" si="24"/>
        <v>#N/A</v>
      </c>
      <c r="R272" s="191" t="e">
        <f t="shared" si="25"/>
        <v>#N/A</v>
      </c>
      <c r="S272" s="191" t="e">
        <f t="shared" si="23"/>
        <v>#N/A</v>
      </c>
      <c r="T272" s="192" t="e">
        <f>VLOOKUP(D272,'PC Receitas'!$N$4:$O$14,2,FALSE)</f>
        <v>#N/A</v>
      </c>
    </row>
    <row r="273" spans="3:20" ht="19.5" customHeight="1" thickTop="1" thickBot="1" x14ac:dyDescent="0.25">
      <c r="C273" s="58"/>
      <c r="D273" s="58"/>
      <c r="E273" s="58"/>
      <c r="F273" s="58"/>
      <c r="G273" s="58"/>
      <c r="H273" s="58"/>
      <c r="I273" s="59"/>
      <c r="J273" s="60"/>
      <c r="K273" s="57">
        <f t="shared" ca="1" si="22"/>
        <v>167800</v>
      </c>
      <c r="P273" s="188" t="e">
        <f t="shared" si="26"/>
        <v>#N/A</v>
      </c>
      <c r="Q273" s="191" t="e">
        <f t="shared" si="24"/>
        <v>#N/A</v>
      </c>
      <c r="R273" s="191" t="e">
        <f t="shared" si="25"/>
        <v>#N/A</v>
      </c>
      <c r="S273" s="191" t="e">
        <f t="shared" si="23"/>
        <v>#N/A</v>
      </c>
      <c r="T273" s="192" t="e">
        <f>VLOOKUP(D273,'PC Receitas'!$N$4:$O$14,2,FALSE)</f>
        <v>#N/A</v>
      </c>
    </row>
    <row r="274" spans="3:20" ht="19.5" customHeight="1" thickTop="1" thickBot="1" x14ac:dyDescent="0.25">
      <c r="C274" s="58"/>
      <c r="D274" s="58"/>
      <c r="E274" s="58"/>
      <c r="F274" s="58"/>
      <c r="G274" s="58"/>
      <c r="H274" s="58"/>
      <c r="I274" s="59"/>
      <c r="J274" s="60"/>
      <c r="K274" s="57">
        <f t="shared" ca="1" si="22"/>
        <v>167800</v>
      </c>
      <c r="P274" s="188" t="e">
        <f t="shared" si="26"/>
        <v>#N/A</v>
      </c>
      <c r="Q274" s="191" t="e">
        <f t="shared" si="24"/>
        <v>#N/A</v>
      </c>
      <c r="R274" s="191" t="e">
        <f t="shared" si="25"/>
        <v>#N/A</v>
      </c>
      <c r="S274" s="191" t="e">
        <f t="shared" si="23"/>
        <v>#N/A</v>
      </c>
      <c r="T274" s="192"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167800</v>
      </c>
      <c r="P275" s="188" t="e">
        <f t="shared" si="26"/>
        <v>#N/A</v>
      </c>
      <c r="Q275" s="191" t="e">
        <f t="shared" si="24"/>
        <v>#N/A</v>
      </c>
      <c r="R275" s="191" t="e">
        <f t="shared" si="25"/>
        <v>#N/A</v>
      </c>
      <c r="S275" s="191" t="e">
        <f t="shared" si="23"/>
        <v>#N/A</v>
      </c>
      <c r="T275" s="192" t="e">
        <f>VLOOKUP(D275,'PC Receitas'!$N$4:$O$14,2,FALSE)</f>
        <v>#N/A</v>
      </c>
    </row>
    <row r="276" spans="3:20" ht="19.5" customHeight="1" thickTop="1" thickBot="1" x14ac:dyDescent="0.25">
      <c r="C276" s="58"/>
      <c r="D276" s="58"/>
      <c r="E276" s="58"/>
      <c r="F276" s="58"/>
      <c r="G276" s="58"/>
      <c r="H276" s="58"/>
      <c r="I276" s="59"/>
      <c r="J276" s="60"/>
      <c r="K276" s="57">
        <f t="shared" ca="1" si="27"/>
        <v>167800</v>
      </c>
      <c r="P276" s="188" t="e">
        <f t="shared" si="26"/>
        <v>#N/A</v>
      </c>
      <c r="Q276" s="191" t="e">
        <f t="shared" si="24"/>
        <v>#N/A</v>
      </c>
      <c r="R276" s="191" t="e">
        <f t="shared" si="25"/>
        <v>#N/A</v>
      </c>
      <c r="S276" s="191" t="e">
        <f t="shared" ref="S276:S339" si="28">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ca="1" si="27"/>
        <v>167800</v>
      </c>
      <c r="P277" s="188" t="e">
        <f t="shared" si="26"/>
        <v>#N/A</v>
      </c>
      <c r="Q277" s="191" t="e">
        <f t="shared" si="24"/>
        <v>#N/A</v>
      </c>
      <c r="R277" s="191" t="e">
        <f t="shared" si="25"/>
        <v>#N/A</v>
      </c>
      <c r="S277" s="191" t="e">
        <f t="shared" si="28"/>
        <v>#N/A</v>
      </c>
      <c r="T277" s="192" t="e">
        <f>VLOOKUP(D277,'PC Receitas'!$N$4:$O$14,2,FALSE)</f>
        <v>#N/A</v>
      </c>
    </row>
    <row r="278" spans="3:20" ht="19.5" customHeight="1" thickTop="1" thickBot="1" x14ac:dyDescent="0.25">
      <c r="C278" s="58"/>
      <c r="D278" s="58"/>
      <c r="E278" s="58"/>
      <c r="F278" s="58"/>
      <c r="G278" s="58"/>
      <c r="H278" s="58"/>
      <c r="I278" s="59"/>
      <c r="J278" s="60"/>
      <c r="K278" s="57">
        <f t="shared" ca="1" si="27"/>
        <v>167800</v>
      </c>
      <c r="P278" s="188" t="e">
        <f t="shared" si="26"/>
        <v>#N/A</v>
      </c>
      <c r="Q278" s="191" t="e">
        <f t="shared" si="24"/>
        <v>#N/A</v>
      </c>
      <c r="R278" s="191" t="e">
        <f t="shared" si="25"/>
        <v>#N/A</v>
      </c>
      <c r="S278" s="191" t="e">
        <f t="shared" si="28"/>
        <v>#N/A</v>
      </c>
      <c r="T278" s="192" t="e">
        <f>VLOOKUP(D278,'PC Receitas'!$N$4:$O$14,2,FALSE)</f>
        <v>#N/A</v>
      </c>
    </row>
    <row r="279" spans="3:20" ht="19.5" customHeight="1" thickTop="1" thickBot="1" x14ac:dyDescent="0.25">
      <c r="C279" s="58"/>
      <c r="D279" s="58"/>
      <c r="E279" s="58"/>
      <c r="F279" s="58"/>
      <c r="G279" s="58"/>
      <c r="H279" s="58"/>
      <c r="I279" s="59"/>
      <c r="J279" s="60"/>
      <c r="K279" s="57">
        <f t="shared" ca="1" si="27"/>
        <v>167800</v>
      </c>
      <c r="P279" s="188" t="e">
        <f t="shared" si="26"/>
        <v>#N/A</v>
      </c>
      <c r="Q279" s="191" t="e">
        <f t="shared" si="24"/>
        <v>#N/A</v>
      </c>
      <c r="R279" s="191" t="e">
        <f t="shared" si="25"/>
        <v>#N/A</v>
      </c>
      <c r="S279" s="191" t="e">
        <f t="shared" si="28"/>
        <v>#N/A</v>
      </c>
      <c r="T279" s="192" t="e">
        <f>VLOOKUP(D279,'PC Receitas'!$N$4:$O$14,2,FALSE)</f>
        <v>#N/A</v>
      </c>
    </row>
    <row r="280" spans="3:20" ht="19.5" customHeight="1" thickTop="1" thickBot="1" x14ac:dyDescent="0.25">
      <c r="C280" s="58"/>
      <c r="D280" s="58"/>
      <c r="E280" s="58"/>
      <c r="F280" s="58"/>
      <c r="G280" s="58"/>
      <c r="H280" s="58"/>
      <c r="I280" s="59"/>
      <c r="J280" s="60"/>
      <c r="K280" s="57">
        <f t="shared" ca="1" si="27"/>
        <v>167800</v>
      </c>
      <c r="P280" s="188" t="e">
        <f t="shared" si="26"/>
        <v>#N/A</v>
      </c>
      <c r="Q280" s="191" t="e">
        <f t="shared" si="24"/>
        <v>#N/A</v>
      </c>
      <c r="R280" s="191" t="e">
        <f t="shared" si="25"/>
        <v>#N/A</v>
      </c>
      <c r="S280" s="191" t="e">
        <f t="shared" si="28"/>
        <v>#N/A</v>
      </c>
      <c r="T280" s="192" t="e">
        <f>VLOOKUP(D280,'PC Receitas'!$N$4:$O$14,2,FALSE)</f>
        <v>#N/A</v>
      </c>
    </row>
    <row r="281" spans="3:20" ht="19.5" customHeight="1" thickTop="1" thickBot="1" x14ac:dyDescent="0.25">
      <c r="C281" s="58"/>
      <c r="D281" s="58"/>
      <c r="E281" s="58"/>
      <c r="F281" s="58"/>
      <c r="G281" s="58"/>
      <c r="H281" s="58"/>
      <c r="I281" s="59"/>
      <c r="J281" s="60"/>
      <c r="K281" s="57">
        <f t="shared" ca="1" si="27"/>
        <v>167800</v>
      </c>
      <c r="P281" s="188" t="e">
        <f t="shared" si="26"/>
        <v>#N/A</v>
      </c>
      <c r="Q281" s="191" t="e">
        <f t="shared" si="24"/>
        <v>#N/A</v>
      </c>
      <c r="R281" s="191" t="e">
        <f t="shared" si="25"/>
        <v>#N/A</v>
      </c>
      <c r="S281" s="191" t="e">
        <f t="shared" si="28"/>
        <v>#N/A</v>
      </c>
      <c r="T281" s="192" t="e">
        <f>VLOOKUP(D281,'PC Receitas'!$N$4:$O$14,2,FALSE)</f>
        <v>#N/A</v>
      </c>
    </row>
    <row r="282" spans="3:20" ht="19.5" customHeight="1" thickTop="1" thickBot="1" x14ac:dyDescent="0.25">
      <c r="C282" s="58"/>
      <c r="D282" s="58"/>
      <c r="E282" s="58"/>
      <c r="F282" s="58"/>
      <c r="G282" s="58"/>
      <c r="H282" s="58"/>
      <c r="I282" s="59"/>
      <c r="J282" s="60"/>
      <c r="K282" s="57">
        <f t="shared" ca="1" si="27"/>
        <v>167800</v>
      </c>
      <c r="P282" s="188" t="e">
        <f t="shared" si="26"/>
        <v>#N/A</v>
      </c>
      <c r="Q282" s="191" t="e">
        <f t="shared" si="24"/>
        <v>#N/A</v>
      </c>
      <c r="R282" s="191" t="e">
        <f t="shared" si="25"/>
        <v>#N/A</v>
      </c>
      <c r="S282" s="191" t="e">
        <f t="shared" si="28"/>
        <v>#N/A</v>
      </c>
      <c r="T282" s="192" t="e">
        <f>VLOOKUP(D282,'PC Receitas'!$N$4:$O$14,2,FALSE)</f>
        <v>#N/A</v>
      </c>
    </row>
    <row r="283" spans="3:20" ht="19.5" customHeight="1" thickTop="1" thickBot="1" x14ac:dyDescent="0.25">
      <c r="C283" s="58"/>
      <c r="D283" s="58"/>
      <c r="E283" s="58"/>
      <c r="F283" s="58"/>
      <c r="G283" s="58"/>
      <c r="H283" s="58"/>
      <c r="I283" s="59"/>
      <c r="J283" s="60"/>
      <c r="K283" s="57">
        <f t="shared" ca="1" si="27"/>
        <v>167800</v>
      </c>
      <c r="P283" s="188" t="e">
        <f t="shared" si="26"/>
        <v>#N/A</v>
      </c>
      <c r="Q283" s="191" t="e">
        <f t="shared" si="24"/>
        <v>#N/A</v>
      </c>
      <c r="R283" s="191" t="e">
        <f t="shared" si="25"/>
        <v>#N/A</v>
      </c>
      <c r="S283" s="191" t="e">
        <f t="shared" si="28"/>
        <v>#N/A</v>
      </c>
      <c r="T283" s="192" t="e">
        <f>VLOOKUP(D283,'PC Receitas'!$N$4:$O$14,2,FALSE)</f>
        <v>#N/A</v>
      </c>
    </row>
    <row r="284" spans="3:20" ht="19.5" customHeight="1" thickTop="1" thickBot="1" x14ac:dyDescent="0.25">
      <c r="C284" s="58"/>
      <c r="D284" s="58"/>
      <c r="E284" s="58"/>
      <c r="F284" s="58"/>
      <c r="G284" s="58"/>
      <c r="H284" s="58"/>
      <c r="I284" s="59"/>
      <c r="J284" s="60"/>
      <c r="K284" s="57">
        <f t="shared" ca="1" si="27"/>
        <v>167800</v>
      </c>
      <c r="P284" s="188" t="e">
        <f t="shared" si="26"/>
        <v>#N/A</v>
      </c>
      <c r="Q284" s="191" t="e">
        <f t="shared" si="24"/>
        <v>#N/A</v>
      </c>
      <c r="R284" s="191" t="e">
        <f t="shared" si="25"/>
        <v>#N/A</v>
      </c>
      <c r="S284" s="191" t="e">
        <f t="shared" si="28"/>
        <v>#N/A</v>
      </c>
      <c r="T284" s="192" t="e">
        <f>VLOOKUP(D284,'PC Receitas'!$N$4:$O$14,2,FALSE)</f>
        <v>#N/A</v>
      </c>
    </row>
    <row r="285" spans="3:20" ht="19.5" customHeight="1" thickTop="1" thickBot="1" x14ac:dyDescent="0.25">
      <c r="C285" s="58"/>
      <c r="D285" s="58"/>
      <c r="E285" s="58"/>
      <c r="F285" s="58"/>
      <c r="G285" s="58"/>
      <c r="H285" s="58"/>
      <c r="I285" s="59"/>
      <c r="J285" s="60"/>
      <c r="K285" s="57">
        <f t="shared" ca="1" si="27"/>
        <v>167800</v>
      </c>
      <c r="P285" s="188" t="e">
        <f t="shared" si="26"/>
        <v>#N/A</v>
      </c>
      <c r="Q285" s="191" t="e">
        <f t="shared" si="24"/>
        <v>#N/A</v>
      </c>
      <c r="R285" s="191" t="e">
        <f t="shared" si="25"/>
        <v>#N/A</v>
      </c>
      <c r="S285" s="191" t="e">
        <f t="shared" si="28"/>
        <v>#N/A</v>
      </c>
      <c r="T285" s="192" t="e">
        <f>VLOOKUP(D285,'PC Receitas'!$N$4:$O$14,2,FALSE)</f>
        <v>#N/A</v>
      </c>
    </row>
    <row r="286" spans="3:20" ht="19.5" customHeight="1" thickTop="1" thickBot="1" x14ac:dyDescent="0.25">
      <c r="C286" s="58"/>
      <c r="D286" s="58"/>
      <c r="E286" s="58"/>
      <c r="F286" s="58"/>
      <c r="G286" s="58"/>
      <c r="H286" s="58"/>
      <c r="I286" s="59"/>
      <c r="J286" s="60"/>
      <c r="K286" s="57">
        <f t="shared" ca="1" si="27"/>
        <v>167800</v>
      </c>
      <c r="P286" s="188" t="e">
        <f t="shared" si="26"/>
        <v>#N/A</v>
      </c>
      <c r="Q286" s="191" t="e">
        <f t="shared" si="24"/>
        <v>#N/A</v>
      </c>
      <c r="R286" s="191" t="e">
        <f t="shared" si="25"/>
        <v>#N/A</v>
      </c>
      <c r="S286" s="191" t="e">
        <f t="shared" si="28"/>
        <v>#N/A</v>
      </c>
      <c r="T286" s="192" t="e">
        <f>VLOOKUP(D286,'PC Receitas'!$N$4:$O$14,2,FALSE)</f>
        <v>#N/A</v>
      </c>
    </row>
    <row r="287" spans="3:20" ht="19.5" customHeight="1" thickTop="1" thickBot="1" x14ac:dyDescent="0.25">
      <c r="C287" s="58"/>
      <c r="D287" s="58"/>
      <c r="E287" s="58"/>
      <c r="F287" s="58"/>
      <c r="G287" s="58"/>
      <c r="H287" s="58"/>
      <c r="I287" s="59"/>
      <c r="J287" s="60"/>
      <c r="K287" s="57">
        <f t="shared" ca="1" si="27"/>
        <v>167800</v>
      </c>
      <c r="P287" s="188" t="e">
        <f t="shared" si="26"/>
        <v>#N/A</v>
      </c>
      <c r="Q287" s="191" t="e">
        <f t="shared" si="24"/>
        <v>#N/A</v>
      </c>
      <c r="R287" s="191" t="e">
        <f t="shared" si="25"/>
        <v>#N/A</v>
      </c>
      <c r="S287" s="191" t="e">
        <f t="shared" si="28"/>
        <v>#N/A</v>
      </c>
      <c r="T287" s="192" t="e">
        <f>VLOOKUP(D287,'PC Receitas'!$N$4:$O$14,2,FALSE)</f>
        <v>#N/A</v>
      </c>
    </row>
    <row r="288" spans="3:20" ht="19.5" customHeight="1" thickTop="1" thickBot="1" x14ac:dyDescent="0.25">
      <c r="C288" s="58"/>
      <c r="D288" s="58"/>
      <c r="E288" s="58"/>
      <c r="F288" s="58"/>
      <c r="G288" s="58"/>
      <c r="H288" s="58"/>
      <c r="I288" s="59"/>
      <c r="J288" s="60"/>
      <c r="K288" s="57">
        <f t="shared" ca="1" si="27"/>
        <v>167800</v>
      </c>
      <c r="P288" s="188" t="e">
        <f t="shared" si="26"/>
        <v>#N/A</v>
      </c>
      <c r="Q288" s="191" t="e">
        <f t="shared" si="24"/>
        <v>#N/A</v>
      </c>
      <c r="R288" s="191" t="e">
        <f t="shared" si="25"/>
        <v>#N/A</v>
      </c>
      <c r="S288" s="191" t="e">
        <f t="shared" si="28"/>
        <v>#N/A</v>
      </c>
      <c r="T288" s="192" t="e">
        <f>VLOOKUP(D288,'PC Receitas'!$N$4:$O$14,2,FALSE)</f>
        <v>#N/A</v>
      </c>
    </row>
    <row r="289" spans="3:20" ht="19.5" customHeight="1" thickTop="1" thickBot="1" x14ac:dyDescent="0.25">
      <c r="C289" s="58"/>
      <c r="D289" s="58"/>
      <c r="E289" s="58"/>
      <c r="F289" s="58"/>
      <c r="G289" s="58"/>
      <c r="H289" s="58"/>
      <c r="I289" s="59"/>
      <c r="J289" s="60"/>
      <c r="K289" s="57">
        <f t="shared" ca="1" si="27"/>
        <v>167800</v>
      </c>
      <c r="P289" s="188" t="e">
        <f t="shared" si="26"/>
        <v>#N/A</v>
      </c>
      <c r="Q289" s="191" t="e">
        <f t="shared" si="24"/>
        <v>#N/A</v>
      </c>
      <c r="R289" s="191" t="e">
        <f t="shared" si="25"/>
        <v>#N/A</v>
      </c>
      <c r="S289" s="191" t="e">
        <f t="shared" si="28"/>
        <v>#N/A</v>
      </c>
      <c r="T289" s="192" t="e">
        <f>VLOOKUP(D289,'PC Receitas'!$N$4:$O$14,2,FALSE)</f>
        <v>#N/A</v>
      </c>
    </row>
    <row r="290" spans="3:20" ht="19.5" customHeight="1" thickTop="1" thickBot="1" x14ac:dyDescent="0.25">
      <c r="C290" s="58"/>
      <c r="D290" s="58"/>
      <c r="E290" s="58"/>
      <c r="F290" s="58"/>
      <c r="G290" s="58"/>
      <c r="H290" s="58"/>
      <c r="I290" s="59"/>
      <c r="J290" s="60"/>
      <c r="K290" s="57">
        <f t="shared" ca="1" si="27"/>
        <v>167800</v>
      </c>
      <c r="P290" s="188" t="e">
        <f t="shared" si="26"/>
        <v>#N/A</v>
      </c>
      <c r="Q290" s="191" t="e">
        <f t="shared" si="24"/>
        <v>#N/A</v>
      </c>
      <c r="R290" s="191" t="e">
        <f t="shared" si="25"/>
        <v>#N/A</v>
      </c>
      <c r="S290" s="191" t="e">
        <f t="shared" si="28"/>
        <v>#N/A</v>
      </c>
      <c r="T290" s="192" t="e">
        <f>VLOOKUP(D290,'PC Receitas'!$N$4:$O$14,2,FALSE)</f>
        <v>#N/A</v>
      </c>
    </row>
    <row r="291" spans="3:20" ht="19.5" customHeight="1" thickTop="1" thickBot="1" x14ac:dyDescent="0.25">
      <c r="C291" s="58"/>
      <c r="D291" s="58"/>
      <c r="E291" s="58"/>
      <c r="F291" s="58"/>
      <c r="G291" s="58"/>
      <c r="H291" s="58"/>
      <c r="I291" s="59"/>
      <c r="J291" s="60"/>
      <c r="K291" s="57">
        <f t="shared" ca="1" si="27"/>
        <v>167800</v>
      </c>
      <c r="P291" s="188" t="e">
        <f t="shared" si="26"/>
        <v>#N/A</v>
      </c>
      <c r="Q291" s="191" t="e">
        <f t="shared" si="24"/>
        <v>#N/A</v>
      </c>
      <c r="R291" s="191" t="e">
        <f t="shared" si="25"/>
        <v>#N/A</v>
      </c>
      <c r="S291" s="191" t="e">
        <f t="shared" si="28"/>
        <v>#N/A</v>
      </c>
      <c r="T291" s="192" t="e">
        <f>VLOOKUP(D291,'PC Receitas'!$N$4:$O$14,2,FALSE)</f>
        <v>#N/A</v>
      </c>
    </row>
    <row r="292" spans="3:20" ht="19.5" customHeight="1" thickTop="1" thickBot="1" x14ac:dyDescent="0.25">
      <c r="C292" s="58"/>
      <c r="D292" s="58"/>
      <c r="E292" s="58"/>
      <c r="F292" s="58"/>
      <c r="G292" s="58"/>
      <c r="H292" s="58"/>
      <c r="I292" s="59"/>
      <c r="J292" s="60"/>
      <c r="K292" s="57">
        <f t="shared" ca="1" si="27"/>
        <v>167800</v>
      </c>
      <c r="P292" s="188" t="e">
        <f t="shared" si="26"/>
        <v>#N/A</v>
      </c>
      <c r="Q292" s="191" t="e">
        <f t="shared" si="24"/>
        <v>#N/A</v>
      </c>
      <c r="R292" s="191" t="e">
        <f t="shared" si="25"/>
        <v>#N/A</v>
      </c>
      <c r="S292" s="191" t="e">
        <f t="shared" si="28"/>
        <v>#N/A</v>
      </c>
      <c r="T292" s="192" t="e">
        <f>VLOOKUP(D292,'PC Receitas'!$N$4:$O$14,2,FALSE)</f>
        <v>#N/A</v>
      </c>
    </row>
    <row r="293" spans="3:20" ht="19.5" customHeight="1" thickTop="1" thickBot="1" x14ac:dyDescent="0.25">
      <c r="C293" s="58"/>
      <c r="D293" s="58"/>
      <c r="E293" s="58"/>
      <c r="F293" s="58"/>
      <c r="G293" s="58"/>
      <c r="H293" s="58"/>
      <c r="I293" s="59"/>
      <c r="J293" s="60"/>
      <c r="K293" s="57">
        <f t="shared" ca="1" si="27"/>
        <v>167800</v>
      </c>
      <c r="P293" s="188" t="e">
        <f t="shared" si="26"/>
        <v>#N/A</v>
      </c>
      <c r="Q293" s="191" t="e">
        <f t="shared" si="24"/>
        <v>#N/A</v>
      </c>
      <c r="R293" s="191" t="e">
        <f t="shared" si="25"/>
        <v>#N/A</v>
      </c>
      <c r="S293" s="191" t="e">
        <f t="shared" si="28"/>
        <v>#N/A</v>
      </c>
      <c r="T293" s="192" t="e">
        <f>VLOOKUP(D293,'PC Receitas'!$N$4:$O$14,2,FALSE)</f>
        <v>#N/A</v>
      </c>
    </row>
    <row r="294" spans="3:20" ht="19.5" customHeight="1" thickTop="1" thickBot="1" x14ac:dyDescent="0.25">
      <c r="C294" s="58"/>
      <c r="D294" s="58"/>
      <c r="E294" s="58"/>
      <c r="F294" s="58"/>
      <c r="G294" s="58"/>
      <c r="H294" s="58"/>
      <c r="I294" s="59"/>
      <c r="J294" s="60"/>
      <c r="K294" s="57">
        <f t="shared" ca="1" si="27"/>
        <v>167800</v>
      </c>
      <c r="P294" s="188" t="e">
        <f t="shared" si="26"/>
        <v>#N/A</v>
      </c>
      <c r="Q294" s="191" t="e">
        <f t="shared" si="24"/>
        <v>#N/A</v>
      </c>
      <c r="R294" s="191" t="e">
        <f t="shared" si="25"/>
        <v>#N/A</v>
      </c>
      <c r="S294" s="191" t="e">
        <f t="shared" si="28"/>
        <v>#N/A</v>
      </c>
      <c r="T294" s="192" t="e">
        <f>VLOOKUP(D294,'PC Receitas'!$N$4:$O$14,2,FALSE)</f>
        <v>#N/A</v>
      </c>
    </row>
    <row r="295" spans="3:20" ht="19.5" customHeight="1" thickTop="1" thickBot="1" x14ac:dyDescent="0.25">
      <c r="C295" s="58"/>
      <c r="D295" s="58"/>
      <c r="E295" s="58"/>
      <c r="F295" s="58"/>
      <c r="G295" s="58"/>
      <c r="H295" s="58"/>
      <c r="I295" s="59"/>
      <c r="J295" s="60"/>
      <c r="K295" s="57">
        <f t="shared" ca="1" si="27"/>
        <v>167800</v>
      </c>
      <c r="P295" s="188" t="e">
        <f t="shared" si="26"/>
        <v>#N/A</v>
      </c>
      <c r="Q295" s="191" t="e">
        <f t="shared" si="24"/>
        <v>#N/A</v>
      </c>
      <c r="R295" s="191" t="e">
        <f t="shared" si="25"/>
        <v>#N/A</v>
      </c>
      <c r="S295" s="191" t="e">
        <f t="shared" si="28"/>
        <v>#N/A</v>
      </c>
      <c r="T295" s="192" t="e">
        <f>VLOOKUP(D295,'PC Receitas'!$N$4:$O$14,2,FALSE)</f>
        <v>#N/A</v>
      </c>
    </row>
    <row r="296" spans="3:20" ht="19.5" customHeight="1" thickTop="1" thickBot="1" x14ac:dyDescent="0.25">
      <c r="C296" s="58"/>
      <c r="D296" s="58"/>
      <c r="E296" s="58"/>
      <c r="F296" s="58"/>
      <c r="G296" s="58"/>
      <c r="H296" s="58"/>
      <c r="I296" s="59"/>
      <c r="J296" s="60"/>
      <c r="K296" s="57">
        <f t="shared" ca="1" si="27"/>
        <v>167800</v>
      </c>
      <c r="P296" s="188" t="e">
        <f t="shared" si="26"/>
        <v>#N/A</v>
      </c>
      <c r="Q296" s="191" t="e">
        <f t="shared" si="24"/>
        <v>#N/A</v>
      </c>
      <c r="R296" s="191" t="e">
        <f t="shared" si="25"/>
        <v>#N/A</v>
      </c>
      <c r="S296" s="191" t="e">
        <f t="shared" si="28"/>
        <v>#N/A</v>
      </c>
      <c r="T296" s="192" t="e">
        <f>VLOOKUP(D296,'PC Receitas'!$N$4:$O$14,2,FALSE)</f>
        <v>#N/A</v>
      </c>
    </row>
    <row r="297" spans="3:20" ht="19.5" customHeight="1" thickTop="1" thickBot="1" x14ac:dyDescent="0.25">
      <c r="C297" s="58"/>
      <c r="D297" s="58"/>
      <c r="E297" s="58"/>
      <c r="F297" s="58"/>
      <c r="G297" s="58"/>
      <c r="H297" s="58"/>
      <c r="I297" s="59"/>
      <c r="J297" s="60"/>
      <c r="K297" s="57">
        <f t="shared" ca="1" si="27"/>
        <v>167800</v>
      </c>
      <c r="P297" s="188" t="e">
        <f t="shared" si="26"/>
        <v>#N/A</v>
      </c>
      <c r="Q297" s="191" t="e">
        <f t="shared" si="24"/>
        <v>#N/A</v>
      </c>
      <c r="R297" s="191" t="e">
        <f t="shared" si="25"/>
        <v>#N/A</v>
      </c>
      <c r="S297" s="191" t="e">
        <f t="shared" si="28"/>
        <v>#N/A</v>
      </c>
      <c r="T297" s="192" t="e">
        <f>VLOOKUP(D297,'PC Receitas'!$N$4:$O$14,2,FALSE)</f>
        <v>#N/A</v>
      </c>
    </row>
    <row r="298" spans="3:20" ht="19.5" customHeight="1" thickTop="1" thickBot="1" x14ac:dyDescent="0.25">
      <c r="C298" s="58"/>
      <c r="D298" s="58"/>
      <c r="E298" s="58"/>
      <c r="F298" s="58"/>
      <c r="G298" s="58"/>
      <c r="H298" s="58"/>
      <c r="I298" s="59"/>
      <c r="J298" s="60"/>
      <c r="K298" s="57">
        <f t="shared" ca="1" si="27"/>
        <v>167800</v>
      </c>
      <c r="P298" s="188" t="e">
        <f t="shared" si="26"/>
        <v>#N/A</v>
      </c>
      <c r="Q298" s="191" t="e">
        <f t="shared" si="24"/>
        <v>#N/A</v>
      </c>
      <c r="R298" s="191" t="e">
        <f t="shared" si="25"/>
        <v>#N/A</v>
      </c>
      <c r="S298" s="191" t="e">
        <f t="shared" si="28"/>
        <v>#N/A</v>
      </c>
      <c r="T298" s="192" t="e">
        <f>VLOOKUP(D298,'PC Receitas'!$N$4:$O$14,2,FALSE)</f>
        <v>#N/A</v>
      </c>
    </row>
    <row r="299" spans="3:20" ht="19.5" customHeight="1" thickTop="1" thickBot="1" x14ac:dyDescent="0.25">
      <c r="C299" s="58"/>
      <c r="D299" s="58"/>
      <c r="E299" s="58"/>
      <c r="F299" s="58"/>
      <c r="G299" s="58"/>
      <c r="H299" s="58"/>
      <c r="I299" s="59"/>
      <c r="J299" s="60"/>
      <c r="K299" s="57">
        <f t="shared" ca="1" si="27"/>
        <v>167800</v>
      </c>
      <c r="P299" s="188" t="e">
        <f t="shared" si="26"/>
        <v>#N/A</v>
      </c>
      <c r="Q299" s="191" t="e">
        <f t="shared" si="24"/>
        <v>#N/A</v>
      </c>
      <c r="R299" s="191" t="e">
        <f t="shared" si="25"/>
        <v>#N/A</v>
      </c>
      <c r="S299" s="191" t="e">
        <f t="shared" si="28"/>
        <v>#N/A</v>
      </c>
      <c r="T299" s="192" t="e">
        <f>VLOOKUP(D299,'PC Receitas'!$N$4:$O$14,2,FALSE)</f>
        <v>#N/A</v>
      </c>
    </row>
    <row r="300" spans="3:20" ht="19.5" customHeight="1" thickTop="1" thickBot="1" x14ac:dyDescent="0.25">
      <c r="C300" s="58"/>
      <c r="D300" s="58"/>
      <c r="E300" s="58"/>
      <c r="F300" s="58"/>
      <c r="G300" s="58"/>
      <c r="H300" s="58"/>
      <c r="I300" s="59"/>
      <c r="J300" s="60"/>
      <c r="K300" s="57">
        <f t="shared" ca="1" si="27"/>
        <v>167800</v>
      </c>
      <c r="P300" s="188" t="e">
        <f t="shared" si="26"/>
        <v>#N/A</v>
      </c>
      <c r="Q300" s="191" t="e">
        <f t="shared" si="24"/>
        <v>#N/A</v>
      </c>
      <c r="R300" s="191" t="e">
        <f t="shared" si="25"/>
        <v>#N/A</v>
      </c>
      <c r="S300" s="191" t="e">
        <f t="shared" si="28"/>
        <v>#N/A</v>
      </c>
      <c r="T300" s="192" t="e">
        <f>VLOOKUP(D300,'PC Receitas'!$N$4:$O$14,2,FALSE)</f>
        <v>#N/A</v>
      </c>
    </row>
    <row r="301" spans="3:20" ht="19.5" customHeight="1" thickTop="1" thickBot="1" x14ac:dyDescent="0.25">
      <c r="C301" s="58"/>
      <c r="D301" s="58"/>
      <c r="E301" s="58"/>
      <c r="F301" s="58"/>
      <c r="G301" s="58"/>
      <c r="H301" s="58"/>
      <c r="I301" s="59"/>
      <c r="J301" s="60"/>
      <c r="K301" s="57">
        <f t="shared" ca="1" si="27"/>
        <v>167800</v>
      </c>
      <c r="P301" s="188" t="e">
        <f t="shared" si="26"/>
        <v>#N/A</v>
      </c>
      <c r="Q301" s="191" t="e">
        <f t="shared" si="24"/>
        <v>#N/A</v>
      </c>
      <c r="R301" s="191" t="e">
        <f t="shared" si="25"/>
        <v>#N/A</v>
      </c>
      <c r="S301" s="191" t="e">
        <f t="shared" si="28"/>
        <v>#N/A</v>
      </c>
      <c r="T301" s="192" t="e">
        <f>VLOOKUP(D301,'PC Receitas'!$N$4:$O$14,2,FALSE)</f>
        <v>#N/A</v>
      </c>
    </row>
    <row r="302" spans="3:20" ht="19.5" customHeight="1" thickTop="1" thickBot="1" x14ac:dyDescent="0.25">
      <c r="C302" s="58"/>
      <c r="D302" s="58"/>
      <c r="E302" s="58"/>
      <c r="F302" s="58"/>
      <c r="G302" s="58"/>
      <c r="H302" s="58"/>
      <c r="I302" s="59"/>
      <c r="J302" s="60"/>
      <c r="K302" s="57">
        <f t="shared" ca="1" si="27"/>
        <v>167800</v>
      </c>
      <c r="P302" s="188" t="e">
        <f t="shared" si="26"/>
        <v>#N/A</v>
      </c>
      <c r="Q302" s="191" t="e">
        <f t="shared" si="24"/>
        <v>#N/A</v>
      </c>
      <c r="R302" s="191" t="e">
        <f t="shared" si="25"/>
        <v>#N/A</v>
      </c>
      <c r="S302" s="191" t="e">
        <f t="shared" si="28"/>
        <v>#N/A</v>
      </c>
      <c r="T302" s="192" t="e">
        <f>VLOOKUP(D302,'PC Receitas'!$N$4:$O$14,2,FALSE)</f>
        <v>#N/A</v>
      </c>
    </row>
    <row r="303" spans="3:20" ht="19.5" customHeight="1" thickTop="1" thickBot="1" x14ac:dyDescent="0.25">
      <c r="C303" s="58"/>
      <c r="D303" s="58"/>
      <c r="E303" s="58"/>
      <c r="F303" s="58"/>
      <c r="G303" s="58"/>
      <c r="H303" s="58"/>
      <c r="I303" s="59"/>
      <c r="J303" s="60"/>
      <c r="K303" s="57">
        <f t="shared" ca="1" si="27"/>
        <v>167800</v>
      </c>
      <c r="P303" s="188" t="e">
        <f t="shared" si="26"/>
        <v>#N/A</v>
      </c>
      <c r="Q303" s="191" t="e">
        <f t="shared" si="24"/>
        <v>#N/A</v>
      </c>
      <c r="R303" s="191" t="e">
        <f t="shared" si="25"/>
        <v>#N/A</v>
      </c>
      <c r="S303" s="191" t="e">
        <f t="shared" si="28"/>
        <v>#N/A</v>
      </c>
      <c r="T303" s="192" t="e">
        <f>VLOOKUP(D303,'PC Receitas'!$N$4:$O$14,2,FALSE)</f>
        <v>#N/A</v>
      </c>
    </row>
    <row r="304" spans="3:20" ht="19.5" customHeight="1" thickTop="1" thickBot="1" x14ac:dyDescent="0.25">
      <c r="C304" s="58"/>
      <c r="D304" s="58"/>
      <c r="E304" s="58"/>
      <c r="F304" s="58"/>
      <c r="G304" s="58"/>
      <c r="H304" s="58"/>
      <c r="I304" s="59"/>
      <c r="J304" s="60"/>
      <c r="K304" s="57">
        <f t="shared" ca="1" si="27"/>
        <v>167800</v>
      </c>
      <c r="P304" s="188" t="e">
        <f t="shared" si="26"/>
        <v>#N/A</v>
      </c>
      <c r="Q304" s="191" t="e">
        <f t="shared" si="24"/>
        <v>#N/A</v>
      </c>
      <c r="R304" s="191" t="e">
        <f t="shared" si="25"/>
        <v>#N/A</v>
      </c>
      <c r="S304" s="191" t="e">
        <f t="shared" si="28"/>
        <v>#N/A</v>
      </c>
      <c r="T304" s="192" t="e">
        <f>VLOOKUP(D304,'PC Receitas'!$N$4:$O$14,2,FALSE)</f>
        <v>#N/A</v>
      </c>
    </row>
    <row r="305" spans="3:20" ht="19.5" customHeight="1" thickTop="1" thickBot="1" x14ac:dyDescent="0.25">
      <c r="C305" s="58"/>
      <c r="D305" s="58"/>
      <c r="E305" s="58"/>
      <c r="F305" s="58"/>
      <c r="G305" s="58"/>
      <c r="H305" s="58"/>
      <c r="I305" s="59"/>
      <c r="J305" s="60"/>
      <c r="K305" s="57">
        <f t="shared" ca="1" si="27"/>
        <v>167800</v>
      </c>
      <c r="P305" s="188" t="e">
        <f t="shared" si="26"/>
        <v>#N/A</v>
      </c>
      <c r="Q305" s="191" t="e">
        <f t="shared" si="24"/>
        <v>#N/A</v>
      </c>
      <c r="R305" s="191" t="e">
        <f t="shared" si="25"/>
        <v>#N/A</v>
      </c>
      <c r="S305" s="191" t="e">
        <f t="shared" si="28"/>
        <v>#N/A</v>
      </c>
      <c r="T305" s="192" t="e">
        <f>VLOOKUP(D305,'PC Receitas'!$N$4:$O$14,2,FALSE)</f>
        <v>#N/A</v>
      </c>
    </row>
    <row r="306" spans="3:20" ht="19.5" customHeight="1" thickTop="1" thickBot="1" x14ac:dyDescent="0.25">
      <c r="C306" s="58"/>
      <c r="D306" s="58"/>
      <c r="E306" s="58"/>
      <c r="F306" s="58"/>
      <c r="G306" s="58"/>
      <c r="H306" s="58"/>
      <c r="I306" s="59"/>
      <c r="J306" s="60"/>
      <c r="K306" s="57">
        <f t="shared" ca="1" si="27"/>
        <v>167800</v>
      </c>
      <c r="P306" s="188" t="e">
        <f t="shared" si="26"/>
        <v>#N/A</v>
      </c>
      <c r="Q306" s="191" t="e">
        <f t="shared" si="24"/>
        <v>#N/A</v>
      </c>
      <c r="R306" s="191" t="e">
        <f t="shared" si="25"/>
        <v>#N/A</v>
      </c>
      <c r="S306" s="191" t="e">
        <f t="shared" si="28"/>
        <v>#N/A</v>
      </c>
      <c r="T306" s="192" t="e">
        <f>VLOOKUP(D306,'PC Receitas'!$N$4:$O$14,2,FALSE)</f>
        <v>#N/A</v>
      </c>
    </row>
    <row r="307" spans="3:20" ht="19.5" customHeight="1" thickTop="1" thickBot="1" x14ac:dyDescent="0.25">
      <c r="C307" s="58"/>
      <c r="D307" s="58"/>
      <c r="E307" s="58"/>
      <c r="F307" s="58"/>
      <c r="G307" s="58"/>
      <c r="H307" s="58"/>
      <c r="I307" s="59"/>
      <c r="J307" s="60"/>
      <c r="K307" s="57">
        <f t="shared" ca="1" si="27"/>
        <v>167800</v>
      </c>
      <c r="P307" s="188" t="e">
        <f t="shared" si="26"/>
        <v>#N/A</v>
      </c>
      <c r="Q307" s="191" t="e">
        <f t="shared" si="24"/>
        <v>#N/A</v>
      </c>
      <c r="R307" s="191" t="e">
        <f t="shared" si="25"/>
        <v>#N/A</v>
      </c>
      <c r="S307" s="191" t="e">
        <f t="shared" si="28"/>
        <v>#N/A</v>
      </c>
      <c r="T307" s="192" t="e">
        <f>VLOOKUP(D307,'PC Receitas'!$N$4:$O$14,2,FALSE)</f>
        <v>#N/A</v>
      </c>
    </row>
    <row r="308" spans="3:20" ht="19.5" customHeight="1" thickTop="1" thickBot="1" x14ac:dyDescent="0.25">
      <c r="C308" s="58"/>
      <c r="D308" s="58"/>
      <c r="E308" s="58"/>
      <c r="F308" s="58"/>
      <c r="G308" s="58"/>
      <c r="H308" s="58"/>
      <c r="I308" s="59"/>
      <c r="J308" s="60"/>
      <c r="K308" s="57">
        <f t="shared" ca="1" si="27"/>
        <v>167800</v>
      </c>
      <c r="P308" s="188" t="e">
        <f t="shared" si="26"/>
        <v>#N/A</v>
      </c>
      <c r="Q308" s="191" t="e">
        <f t="shared" si="24"/>
        <v>#N/A</v>
      </c>
      <c r="R308" s="191" t="e">
        <f t="shared" si="25"/>
        <v>#N/A</v>
      </c>
      <c r="S308" s="191" t="e">
        <f t="shared" si="28"/>
        <v>#N/A</v>
      </c>
      <c r="T308" s="192" t="e">
        <f>VLOOKUP(D308,'PC Receitas'!$N$4:$O$14,2,FALSE)</f>
        <v>#N/A</v>
      </c>
    </row>
    <row r="309" spans="3:20" ht="19.5" customHeight="1" thickTop="1" thickBot="1" x14ac:dyDescent="0.25">
      <c r="C309" s="58"/>
      <c r="D309" s="58"/>
      <c r="E309" s="58"/>
      <c r="F309" s="58"/>
      <c r="G309" s="58"/>
      <c r="H309" s="58"/>
      <c r="I309" s="59"/>
      <c r="J309" s="60"/>
      <c r="K309" s="57">
        <f t="shared" ca="1" si="27"/>
        <v>167800</v>
      </c>
      <c r="P309" s="188" t="e">
        <f t="shared" si="26"/>
        <v>#N/A</v>
      </c>
      <c r="Q309" s="191" t="e">
        <f t="shared" si="24"/>
        <v>#N/A</v>
      </c>
      <c r="R309" s="191" t="e">
        <f t="shared" si="25"/>
        <v>#N/A</v>
      </c>
      <c r="S309" s="191" t="e">
        <f t="shared" si="28"/>
        <v>#N/A</v>
      </c>
      <c r="T309" s="192" t="e">
        <f>VLOOKUP(D309,'PC Receitas'!$N$4:$O$14,2,FALSE)</f>
        <v>#N/A</v>
      </c>
    </row>
    <row r="310" spans="3:20" ht="19.5" customHeight="1" thickTop="1" thickBot="1" x14ac:dyDescent="0.25">
      <c r="C310" s="58"/>
      <c r="D310" s="58"/>
      <c r="E310" s="58"/>
      <c r="F310" s="58"/>
      <c r="G310" s="58"/>
      <c r="H310" s="58"/>
      <c r="I310" s="59"/>
      <c r="J310" s="60"/>
      <c r="K310" s="57">
        <f t="shared" ca="1" si="27"/>
        <v>167800</v>
      </c>
      <c r="P310" s="188" t="e">
        <f t="shared" si="26"/>
        <v>#N/A</v>
      </c>
      <c r="Q310" s="191" t="e">
        <f t="shared" si="24"/>
        <v>#N/A</v>
      </c>
      <c r="R310" s="191" t="e">
        <f t="shared" si="25"/>
        <v>#N/A</v>
      </c>
      <c r="S310" s="191" t="e">
        <f t="shared" si="28"/>
        <v>#N/A</v>
      </c>
      <c r="T310" s="192" t="e">
        <f>VLOOKUP(D310,'PC Receitas'!$N$4:$O$14,2,FALSE)</f>
        <v>#N/A</v>
      </c>
    </row>
    <row r="311" spans="3:20" ht="19.5" customHeight="1" thickTop="1" thickBot="1" x14ac:dyDescent="0.25">
      <c r="C311" s="58"/>
      <c r="D311" s="58"/>
      <c r="E311" s="58"/>
      <c r="F311" s="58"/>
      <c r="G311" s="58"/>
      <c r="H311" s="58"/>
      <c r="I311" s="59"/>
      <c r="J311" s="60"/>
      <c r="K311" s="57">
        <f t="shared" ca="1" si="27"/>
        <v>167800</v>
      </c>
      <c r="P311" s="188" t="e">
        <f t="shared" si="26"/>
        <v>#N/A</v>
      </c>
      <c r="Q311" s="191" t="e">
        <f t="shared" si="24"/>
        <v>#N/A</v>
      </c>
      <c r="R311" s="191" t="e">
        <f t="shared" si="25"/>
        <v>#N/A</v>
      </c>
      <c r="S311" s="191" t="e">
        <f t="shared" si="28"/>
        <v>#N/A</v>
      </c>
      <c r="T311" s="192" t="e">
        <f>VLOOKUP(D311,'PC Receitas'!$N$4:$O$14,2,FALSE)</f>
        <v>#N/A</v>
      </c>
    </row>
    <row r="312" spans="3:20" ht="19.5" customHeight="1" thickTop="1" thickBot="1" x14ac:dyDescent="0.25">
      <c r="C312" s="58"/>
      <c r="D312" s="58"/>
      <c r="E312" s="58"/>
      <c r="F312" s="58"/>
      <c r="G312" s="58"/>
      <c r="H312" s="58"/>
      <c r="I312" s="59"/>
      <c r="J312" s="60"/>
      <c r="K312" s="57">
        <f t="shared" ca="1" si="27"/>
        <v>167800</v>
      </c>
      <c r="P312" s="188" t="e">
        <f t="shared" si="26"/>
        <v>#N/A</v>
      </c>
      <c r="Q312" s="191" t="e">
        <f t="shared" si="24"/>
        <v>#N/A</v>
      </c>
      <c r="R312" s="191" t="e">
        <f t="shared" si="25"/>
        <v>#N/A</v>
      </c>
      <c r="S312" s="191" t="e">
        <f t="shared" si="28"/>
        <v>#N/A</v>
      </c>
      <c r="T312" s="192" t="e">
        <f>VLOOKUP(D312,'PC Receitas'!$N$4:$O$14,2,FALSE)</f>
        <v>#N/A</v>
      </c>
    </row>
    <row r="313" spans="3:20" ht="19.5" customHeight="1" thickTop="1" thickBot="1" x14ac:dyDescent="0.25">
      <c r="C313" s="58"/>
      <c r="D313" s="58"/>
      <c r="E313" s="58"/>
      <c r="F313" s="58"/>
      <c r="G313" s="58"/>
      <c r="H313" s="58"/>
      <c r="I313" s="59"/>
      <c r="J313" s="60"/>
      <c r="K313" s="57">
        <f t="shared" ca="1" si="27"/>
        <v>167800</v>
      </c>
      <c r="P313" s="188" t="e">
        <f t="shared" si="26"/>
        <v>#N/A</v>
      </c>
      <c r="Q313" s="191" t="e">
        <f t="shared" si="24"/>
        <v>#N/A</v>
      </c>
      <c r="R313" s="191" t="e">
        <f t="shared" si="25"/>
        <v>#N/A</v>
      </c>
      <c r="S313" s="191" t="e">
        <f t="shared" si="28"/>
        <v>#N/A</v>
      </c>
      <c r="T313" s="192" t="e">
        <f>VLOOKUP(D313,'PC Receitas'!$N$4:$O$14,2,FALSE)</f>
        <v>#N/A</v>
      </c>
    </row>
    <row r="314" spans="3:20" ht="19.5" customHeight="1" thickTop="1" thickBot="1" x14ac:dyDescent="0.25">
      <c r="C314" s="58"/>
      <c r="D314" s="58"/>
      <c r="E314" s="58"/>
      <c r="F314" s="58"/>
      <c r="G314" s="58"/>
      <c r="H314" s="58"/>
      <c r="I314" s="59"/>
      <c r="J314" s="60"/>
      <c r="K314" s="57">
        <f t="shared" ca="1" si="27"/>
        <v>167800</v>
      </c>
      <c r="P314" s="188" t="e">
        <f t="shared" si="26"/>
        <v>#N/A</v>
      </c>
      <c r="Q314" s="191" t="e">
        <f t="shared" si="24"/>
        <v>#N/A</v>
      </c>
      <c r="R314" s="191" t="e">
        <f t="shared" si="25"/>
        <v>#N/A</v>
      </c>
      <c r="S314" s="191" t="e">
        <f t="shared" si="28"/>
        <v>#N/A</v>
      </c>
      <c r="T314" s="192" t="e">
        <f>VLOOKUP(D314,'PC Receitas'!$N$4:$O$14,2,FALSE)</f>
        <v>#N/A</v>
      </c>
    </row>
    <row r="315" spans="3:20" ht="19.5" customHeight="1" thickTop="1" thickBot="1" x14ac:dyDescent="0.25">
      <c r="C315" s="58"/>
      <c r="D315" s="58"/>
      <c r="E315" s="58"/>
      <c r="F315" s="58"/>
      <c r="G315" s="58"/>
      <c r="H315" s="58"/>
      <c r="I315" s="59"/>
      <c r="J315" s="60"/>
      <c r="K315" s="57">
        <f t="shared" ca="1" si="27"/>
        <v>167800</v>
      </c>
      <c r="P315" s="188" t="e">
        <f t="shared" si="26"/>
        <v>#N/A</v>
      </c>
      <c r="Q315" s="191" t="e">
        <f t="shared" si="24"/>
        <v>#N/A</v>
      </c>
      <c r="R315" s="191" t="e">
        <f t="shared" si="25"/>
        <v>#N/A</v>
      </c>
      <c r="S315" s="191" t="e">
        <f t="shared" si="28"/>
        <v>#N/A</v>
      </c>
      <c r="T315" s="192" t="e">
        <f>VLOOKUP(D315,'PC Receitas'!$N$4:$O$14,2,FALSE)</f>
        <v>#N/A</v>
      </c>
    </row>
    <row r="316" spans="3:20" ht="19.5" customHeight="1" thickTop="1" thickBot="1" x14ac:dyDescent="0.25">
      <c r="C316" s="58"/>
      <c r="D316" s="58"/>
      <c r="E316" s="58"/>
      <c r="F316" s="58"/>
      <c r="G316" s="58"/>
      <c r="H316" s="58"/>
      <c r="I316" s="59"/>
      <c r="J316" s="60"/>
      <c r="K316" s="57">
        <f t="shared" ca="1" si="27"/>
        <v>167800</v>
      </c>
      <c r="P316" s="188" t="e">
        <f t="shared" si="26"/>
        <v>#N/A</v>
      </c>
      <c r="Q316" s="191" t="e">
        <f t="shared" si="24"/>
        <v>#N/A</v>
      </c>
      <c r="R316" s="191" t="e">
        <f t="shared" si="25"/>
        <v>#N/A</v>
      </c>
      <c r="S316" s="191" t="e">
        <f t="shared" si="28"/>
        <v>#N/A</v>
      </c>
      <c r="T316" s="192" t="e">
        <f>VLOOKUP(D316,'PC Receitas'!$N$4:$O$14,2,FALSE)</f>
        <v>#N/A</v>
      </c>
    </row>
    <row r="317" spans="3:20" ht="19.5" customHeight="1" thickTop="1" thickBot="1" x14ac:dyDescent="0.25">
      <c r="C317" s="58"/>
      <c r="D317" s="58"/>
      <c r="E317" s="58"/>
      <c r="F317" s="58"/>
      <c r="G317" s="58"/>
      <c r="H317" s="58"/>
      <c r="I317" s="59"/>
      <c r="J317" s="60"/>
      <c r="K317" s="57">
        <f t="shared" ca="1" si="27"/>
        <v>167800</v>
      </c>
      <c r="P317" s="188" t="e">
        <f t="shared" si="26"/>
        <v>#N/A</v>
      </c>
      <c r="Q317" s="191" t="e">
        <f t="shared" si="24"/>
        <v>#N/A</v>
      </c>
      <c r="R317" s="191" t="e">
        <f t="shared" si="25"/>
        <v>#N/A</v>
      </c>
      <c r="S317" s="191" t="e">
        <f t="shared" si="28"/>
        <v>#N/A</v>
      </c>
      <c r="T317" s="192" t="e">
        <f>VLOOKUP(D317,'PC Receitas'!$N$4:$O$14,2,FALSE)</f>
        <v>#N/A</v>
      </c>
    </row>
    <row r="318" spans="3:20" ht="19.5" customHeight="1" thickTop="1" thickBot="1" x14ac:dyDescent="0.25">
      <c r="C318" s="58"/>
      <c r="D318" s="58"/>
      <c r="E318" s="58"/>
      <c r="F318" s="58"/>
      <c r="G318" s="58"/>
      <c r="H318" s="58"/>
      <c r="I318" s="59"/>
      <c r="J318" s="60"/>
      <c r="K318" s="57">
        <f t="shared" ca="1" si="27"/>
        <v>167800</v>
      </c>
      <c r="P318" s="188" t="e">
        <f t="shared" si="26"/>
        <v>#N/A</v>
      </c>
      <c r="Q318" s="191" t="e">
        <f t="shared" si="24"/>
        <v>#N/A</v>
      </c>
      <c r="R318" s="191" t="e">
        <f t="shared" si="25"/>
        <v>#N/A</v>
      </c>
      <c r="S318" s="191" t="e">
        <f t="shared" si="28"/>
        <v>#N/A</v>
      </c>
      <c r="T318" s="192" t="e">
        <f>VLOOKUP(D318,'PC Receitas'!$N$4:$O$14,2,FALSE)</f>
        <v>#N/A</v>
      </c>
    </row>
    <row r="319" spans="3:20" ht="19.5" customHeight="1" thickTop="1" thickBot="1" x14ac:dyDescent="0.25">
      <c r="C319" s="58"/>
      <c r="D319" s="58"/>
      <c r="E319" s="58"/>
      <c r="F319" s="58"/>
      <c r="G319" s="58"/>
      <c r="H319" s="58"/>
      <c r="I319" s="59"/>
      <c r="J319" s="60"/>
      <c r="K319" s="57">
        <f t="shared" ca="1" si="27"/>
        <v>167800</v>
      </c>
      <c r="P319" s="188" t="e">
        <f t="shared" si="26"/>
        <v>#N/A</v>
      </c>
      <c r="Q319" s="191" t="e">
        <f t="shared" si="24"/>
        <v>#N/A</v>
      </c>
      <c r="R319" s="191" t="e">
        <f t="shared" si="25"/>
        <v>#N/A</v>
      </c>
      <c r="S319" s="191" t="e">
        <f t="shared" si="28"/>
        <v>#N/A</v>
      </c>
      <c r="T319" s="192" t="e">
        <f>VLOOKUP(D319,'PC Receitas'!$N$4:$O$14,2,FALSE)</f>
        <v>#N/A</v>
      </c>
    </row>
    <row r="320" spans="3:20" ht="19.5" customHeight="1" thickTop="1" thickBot="1" x14ac:dyDescent="0.25">
      <c r="C320" s="58"/>
      <c r="D320" s="58"/>
      <c r="E320" s="58"/>
      <c r="F320" s="58"/>
      <c r="G320" s="58"/>
      <c r="H320" s="58"/>
      <c r="I320" s="59"/>
      <c r="J320" s="60"/>
      <c r="K320" s="57">
        <f t="shared" ca="1" si="27"/>
        <v>167800</v>
      </c>
      <c r="P320" s="188" t="e">
        <f t="shared" si="26"/>
        <v>#N/A</v>
      </c>
      <c r="Q320" s="191" t="e">
        <f t="shared" si="24"/>
        <v>#N/A</v>
      </c>
      <c r="R320" s="191" t="e">
        <f t="shared" si="25"/>
        <v>#N/A</v>
      </c>
      <c r="S320" s="191" t="e">
        <f t="shared" si="28"/>
        <v>#N/A</v>
      </c>
      <c r="T320" s="192" t="e">
        <f>VLOOKUP(D320,'PC Receitas'!$N$4:$O$14,2,FALSE)</f>
        <v>#N/A</v>
      </c>
    </row>
    <row r="321" spans="3:20" ht="19.5" customHeight="1" thickTop="1" thickBot="1" x14ac:dyDescent="0.25">
      <c r="C321" s="58"/>
      <c r="D321" s="58"/>
      <c r="E321" s="58"/>
      <c r="F321" s="58"/>
      <c r="G321" s="58"/>
      <c r="H321" s="58"/>
      <c r="I321" s="59"/>
      <c r="J321" s="60"/>
      <c r="K321" s="57">
        <f t="shared" ca="1" si="27"/>
        <v>167800</v>
      </c>
      <c r="P321" s="188" t="e">
        <f t="shared" si="26"/>
        <v>#N/A</v>
      </c>
      <c r="Q321" s="191" t="e">
        <f t="shared" si="24"/>
        <v>#N/A</v>
      </c>
      <c r="R321" s="191" t="e">
        <f t="shared" si="25"/>
        <v>#N/A</v>
      </c>
      <c r="S321" s="191" t="e">
        <f t="shared" si="28"/>
        <v>#N/A</v>
      </c>
      <c r="T321" s="192" t="e">
        <f>VLOOKUP(D321,'PC Receitas'!$N$4:$O$14,2,FALSE)</f>
        <v>#N/A</v>
      </c>
    </row>
    <row r="322" spans="3:20" ht="19.5" customHeight="1" thickTop="1" thickBot="1" x14ac:dyDescent="0.25">
      <c r="C322" s="58"/>
      <c r="D322" s="58"/>
      <c r="E322" s="58"/>
      <c r="F322" s="58"/>
      <c r="G322" s="58"/>
      <c r="H322" s="58"/>
      <c r="I322" s="59"/>
      <c r="J322" s="60"/>
      <c r="K322" s="57">
        <f t="shared" ca="1" si="27"/>
        <v>167800</v>
      </c>
      <c r="P322" s="188" t="e">
        <f t="shared" si="26"/>
        <v>#N/A</v>
      </c>
      <c r="Q322" s="191" t="e">
        <f t="shared" si="24"/>
        <v>#N/A</v>
      </c>
      <c r="R322" s="191" t="e">
        <f t="shared" si="25"/>
        <v>#N/A</v>
      </c>
      <c r="S322" s="191" t="e">
        <f t="shared" si="28"/>
        <v>#N/A</v>
      </c>
      <c r="T322" s="192" t="e">
        <f>VLOOKUP(D322,'PC Receitas'!$N$4:$O$14,2,FALSE)</f>
        <v>#N/A</v>
      </c>
    </row>
    <row r="323" spans="3:20" ht="19.5" customHeight="1" thickTop="1" thickBot="1" x14ac:dyDescent="0.25">
      <c r="C323" s="58"/>
      <c r="D323" s="58"/>
      <c r="E323" s="58"/>
      <c r="F323" s="58"/>
      <c r="G323" s="58"/>
      <c r="H323" s="58"/>
      <c r="I323" s="59"/>
      <c r="J323" s="60"/>
      <c r="K323" s="57">
        <f t="shared" ca="1" si="27"/>
        <v>167800</v>
      </c>
      <c r="P323" s="188" t="e">
        <f t="shared" si="26"/>
        <v>#N/A</v>
      </c>
      <c r="Q323" s="191" t="e">
        <f t="shared" si="24"/>
        <v>#N/A</v>
      </c>
      <c r="R323" s="191" t="e">
        <f t="shared" si="25"/>
        <v>#N/A</v>
      </c>
      <c r="S323" s="191" t="e">
        <f t="shared" si="28"/>
        <v>#N/A</v>
      </c>
      <c r="T323" s="192" t="e">
        <f>VLOOKUP(D323,'PC Receitas'!$N$4:$O$14,2,FALSE)</f>
        <v>#N/A</v>
      </c>
    </row>
    <row r="324" spans="3:20" ht="19.5" customHeight="1" thickTop="1" thickBot="1" x14ac:dyDescent="0.25">
      <c r="C324" s="58"/>
      <c r="D324" s="58"/>
      <c r="E324" s="58"/>
      <c r="F324" s="58"/>
      <c r="G324" s="58"/>
      <c r="H324" s="58"/>
      <c r="I324" s="59"/>
      <c r="J324" s="60"/>
      <c r="K324" s="57">
        <f t="shared" ca="1" si="27"/>
        <v>167800</v>
      </c>
      <c r="P324" s="188" t="e">
        <f t="shared" si="26"/>
        <v>#N/A</v>
      </c>
      <c r="Q324" s="191" t="e">
        <f t="shared" si="24"/>
        <v>#N/A</v>
      </c>
      <c r="R324" s="191" t="e">
        <f t="shared" si="25"/>
        <v>#N/A</v>
      </c>
      <c r="S324" s="191" t="e">
        <f t="shared" si="28"/>
        <v>#N/A</v>
      </c>
      <c r="T324" s="192" t="e">
        <f>VLOOKUP(D324,'PC Receitas'!$N$4:$O$14,2,FALSE)</f>
        <v>#N/A</v>
      </c>
    </row>
    <row r="325" spans="3:20" ht="19.5" customHeight="1" thickTop="1" thickBot="1" x14ac:dyDescent="0.25">
      <c r="C325" s="58"/>
      <c r="D325" s="58"/>
      <c r="E325" s="58"/>
      <c r="F325" s="58"/>
      <c r="G325" s="58"/>
      <c r="H325" s="58"/>
      <c r="I325" s="59"/>
      <c r="J325" s="60"/>
      <c r="K325" s="57">
        <f t="shared" ca="1" si="27"/>
        <v>167800</v>
      </c>
      <c r="P325" s="188" t="e">
        <f t="shared" si="26"/>
        <v>#N/A</v>
      </c>
      <c r="Q325" s="191" t="e">
        <f t="shared" si="24"/>
        <v>#N/A</v>
      </c>
      <c r="R325" s="191" t="e">
        <f t="shared" si="25"/>
        <v>#N/A</v>
      </c>
      <c r="S325" s="191" t="e">
        <f t="shared" si="28"/>
        <v>#N/A</v>
      </c>
      <c r="T325" s="192" t="e">
        <f>VLOOKUP(D325,'PC Receitas'!$N$4:$O$14,2,FALSE)</f>
        <v>#N/A</v>
      </c>
    </row>
    <row r="326" spans="3:20" ht="19.5" customHeight="1" thickTop="1" thickBot="1" x14ac:dyDescent="0.25">
      <c r="C326" s="58"/>
      <c r="D326" s="58"/>
      <c r="E326" s="58"/>
      <c r="F326" s="58"/>
      <c r="G326" s="58"/>
      <c r="H326" s="58"/>
      <c r="I326" s="59"/>
      <c r="J326" s="60"/>
      <c r="K326" s="57">
        <f t="shared" ca="1" si="27"/>
        <v>167800</v>
      </c>
      <c r="P326" s="188" t="e">
        <f t="shared" si="26"/>
        <v>#N/A</v>
      </c>
      <c r="Q326" s="191" t="e">
        <f t="shared" ref="Q326:Q389" si="29">IF(T326="Despesas_de_Moradia","Despesa",IF(T326="Despesas_com_Alimentacao","Despesa",IF(T326="Despesas_com_Saude","Despesa","")))</f>
        <v>#N/A</v>
      </c>
      <c r="R326" s="191" t="e">
        <f t="shared" ref="R326:R389" si="30">IF(T326="Renda_Familiar","Receita",IF(T326="Receitas_com_Aplicacoes_Financeiras","Receita",IF(T326="Outras_Receitas","Receita","")))</f>
        <v>#N/A</v>
      </c>
      <c r="S326" s="191" t="e">
        <f t="shared" si="28"/>
        <v>#N/A</v>
      </c>
      <c r="T326" s="192" t="e">
        <f>VLOOKUP(D326,'PC Receitas'!$N$4:$O$14,2,FALSE)</f>
        <v>#N/A</v>
      </c>
    </row>
    <row r="327" spans="3:20" ht="19.5" customHeight="1" thickTop="1" thickBot="1" x14ac:dyDescent="0.25">
      <c r="C327" s="58"/>
      <c r="D327" s="58"/>
      <c r="E327" s="58"/>
      <c r="F327" s="58"/>
      <c r="G327" s="58"/>
      <c r="H327" s="58"/>
      <c r="I327" s="59"/>
      <c r="J327" s="60"/>
      <c r="K327" s="57">
        <f t="shared" ca="1" si="27"/>
        <v>167800</v>
      </c>
      <c r="P327" s="188" t="e">
        <f t="shared" si="26"/>
        <v>#N/A</v>
      </c>
      <c r="Q327" s="191" t="e">
        <f t="shared" si="29"/>
        <v>#N/A</v>
      </c>
      <c r="R327" s="191" t="e">
        <f t="shared" si="30"/>
        <v>#N/A</v>
      </c>
      <c r="S327" s="191" t="e">
        <f t="shared" si="28"/>
        <v>#N/A</v>
      </c>
      <c r="T327" s="192" t="e">
        <f>VLOOKUP(D327,'PC Receitas'!$N$4:$O$14,2,FALSE)</f>
        <v>#N/A</v>
      </c>
    </row>
    <row r="328" spans="3:20" ht="19.5" customHeight="1" thickTop="1" thickBot="1" x14ac:dyDescent="0.25">
      <c r="C328" s="58"/>
      <c r="D328" s="58"/>
      <c r="E328" s="58"/>
      <c r="F328" s="58"/>
      <c r="G328" s="58"/>
      <c r="H328" s="58"/>
      <c r="I328" s="59"/>
      <c r="J328" s="60"/>
      <c r="K328" s="57">
        <f t="shared" ca="1" si="27"/>
        <v>167800</v>
      </c>
      <c r="P328" s="188" t="e">
        <f t="shared" si="26"/>
        <v>#N/A</v>
      </c>
      <c r="Q328" s="191" t="e">
        <f t="shared" si="29"/>
        <v>#N/A</v>
      </c>
      <c r="R328" s="191" t="e">
        <f t="shared" si="30"/>
        <v>#N/A</v>
      </c>
      <c r="S328" s="191" t="e">
        <f t="shared" si="28"/>
        <v>#N/A</v>
      </c>
      <c r="T328" s="192" t="e">
        <f>VLOOKUP(D328,'PC Receitas'!$N$4:$O$14,2,FALSE)</f>
        <v>#N/A</v>
      </c>
    </row>
    <row r="329" spans="3:20" ht="19.5" customHeight="1" thickTop="1" thickBot="1" x14ac:dyDescent="0.25">
      <c r="C329" s="58"/>
      <c r="D329" s="58"/>
      <c r="E329" s="58"/>
      <c r="F329" s="58"/>
      <c r="G329" s="58"/>
      <c r="H329" s="58"/>
      <c r="I329" s="59"/>
      <c r="J329" s="60"/>
      <c r="K329" s="57">
        <f t="shared" ca="1" si="27"/>
        <v>167800</v>
      </c>
      <c r="P329" s="188" t="e">
        <f t="shared" si="26"/>
        <v>#N/A</v>
      </c>
      <c r="Q329" s="191" t="e">
        <f t="shared" si="29"/>
        <v>#N/A</v>
      </c>
      <c r="R329" s="191" t="e">
        <f t="shared" si="30"/>
        <v>#N/A</v>
      </c>
      <c r="S329" s="191" t="e">
        <f t="shared" si="28"/>
        <v>#N/A</v>
      </c>
      <c r="T329" s="192" t="e">
        <f>VLOOKUP(D329,'PC Receitas'!$N$4:$O$14,2,FALSE)</f>
        <v>#N/A</v>
      </c>
    </row>
    <row r="330" spans="3:20" ht="19.5" customHeight="1" thickTop="1" thickBot="1" x14ac:dyDescent="0.25">
      <c r="C330" s="58"/>
      <c r="D330" s="58"/>
      <c r="E330" s="58"/>
      <c r="F330" s="58"/>
      <c r="G330" s="58"/>
      <c r="H330" s="58"/>
      <c r="I330" s="59"/>
      <c r="J330" s="60"/>
      <c r="K330" s="57">
        <f t="shared" ca="1" si="27"/>
        <v>167800</v>
      </c>
      <c r="P330" s="188" t="e">
        <f t="shared" si="26"/>
        <v>#N/A</v>
      </c>
      <c r="Q330" s="191" t="e">
        <f t="shared" si="29"/>
        <v>#N/A</v>
      </c>
      <c r="R330" s="191" t="e">
        <f t="shared" si="30"/>
        <v>#N/A</v>
      </c>
      <c r="S330" s="191" t="e">
        <f t="shared" si="28"/>
        <v>#N/A</v>
      </c>
      <c r="T330" s="192" t="e">
        <f>VLOOKUP(D330,'PC Receitas'!$N$4:$O$14,2,FALSE)</f>
        <v>#N/A</v>
      </c>
    </row>
    <row r="331" spans="3:20" ht="19.5" customHeight="1" thickTop="1" thickBot="1" x14ac:dyDescent="0.25">
      <c r="C331" s="58"/>
      <c r="D331" s="58"/>
      <c r="E331" s="58"/>
      <c r="F331" s="58"/>
      <c r="G331" s="58"/>
      <c r="H331" s="58"/>
      <c r="I331" s="59"/>
      <c r="J331" s="60"/>
      <c r="K331" s="57">
        <f t="shared" ca="1" si="27"/>
        <v>167800</v>
      </c>
      <c r="P331" s="188" t="e">
        <f t="shared" si="26"/>
        <v>#N/A</v>
      </c>
      <c r="Q331" s="191" t="e">
        <f t="shared" si="29"/>
        <v>#N/A</v>
      </c>
      <c r="R331" s="191" t="e">
        <f t="shared" si="30"/>
        <v>#N/A</v>
      </c>
      <c r="S331" s="191" t="e">
        <f t="shared" si="28"/>
        <v>#N/A</v>
      </c>
      <c r="T331" s="192" t="e">
        <f>VLOOKUP(D331,'PC Receitas'!$N$4:$O$14,2,FALSE)</f>
        <v>#N/A</v>
      </c>
    </row>
    <row r="332" spans="3:20" ht="19.5" customHeight="1" thickTop="1" thickBot="1" x14ac:dyDescent="0.25">
      <c r="C332" s="58"/>
      <c r="D332" s="58"/>
      <c r="E332" s="58"/>
      <c r="F332" s="58"/>
      <c r="G332" s="58"/>
      <c r="H332" s="58"/>
      <c r="I332" s="59"/>
      <c r="J332" s="60"/>
      <c r="K332" s="57">
        <f t="shared" ca="1" si="27"/>
        <v>167800</v>
      </c>
      <c r="P332" s="188" t="e">
        <f t="shared" si="26"/>
        <v>#N/A</v>
      </c>
      <c r="Q332" s="191" t="e">
        <f t="shared" si="29"/>
        <v>#N/A</v>
      </c>
      <c r="R332" s="191" t="e">
        <f t="shared" si="30"/>
        <v>#N/A</v>
      </c>
      <c r="S332" s="191" t="e">
        <f t="shared" si="28"/>
        <v>#N/A</v>
      </c>
      <c r="T332" s="192" t="e">
        <f>VLOOKUP(D332,'PC Receitas'!$N$4:$O$14,2,FALSE)</f>
        <v>#N/A</v>
      </c>
    </row>
    <row r="333" spans="3:20" ht="19.5" customHeight="1" thickTop="1" thickBot="1" x14ac:dyDescent="0.25">
      <c r="C333" s="58"/>
      <c r="D333" s="58"/>
      <c r="E333" s="58"/>
      <c r="F333" s="58"/>
      <c r="G333" s="58"/>
      <c r="H333" s="58"/>
      <c r="I333" s="59"/>
      <c r="J333" s="60"/>
      <c r="K333" s="57">
        <f t="shared" ca="1" si="27"/>
        <v>167800</v>
      </c>
      <c r="P333" s="188" t="e">
        <f t="shared" si="26"/>
        <v>#N/A</v>
      </c>
      <c r="Q333" s="191" t="e">
        <f t="shared" si="29"/>
        <v>#N/A</v>
      </c>
      <c r="R333" s="191" t="e">
        <f t="shared" si="30"/>
        <v>#N/A</v>
      </c>
      <c r="S333" s="191" t="e">
        <f t="shared" si="28"/>
        <v>#N/A</v>
      </c>
      <c r="T333" s="192" t="e">
        <f>VLOOKUP(D333,'PC Receitas'!$N$4:$O$14,2,FALSE)</f>
        <v>#N/A</v>
      </c>
    </row>
    <row r="334" spans="3:20" ht="19.5" customHeight="1" thickTop="1" thickBot="1" x14ac:dyDescent="0.25">
      <c r="C334" s="58"/>
      <c r="D334" s="58"/>
      <c r="E334" s="58"/>
      <c r="F334" s="58"/>
      <c r="G334" s="58"/>
      <c r="H334" s="58"/>
      <c r="I334" s="59"/>
      <c r="J334" s="60"/>
      <c r="K334" s="57">
        <f t="shared" ca="1" si="27"/>
        <v>167800</v>
      </c>
      <c r="P334" s="188" t="e">
        <f t="shared" si="26"/>
        <v>#N/A</v>
      </c>
      <c r="Q334" s="191" t="e">
        <f t="shared" si="29"/>
        <v>#N/A</v>
      </c>
      <c r="R334" s="191" t="e">
        <f t="shared" si="30"/>
        <v>#N/A</v>
      </c>
      <c r="S334" s="191" t="e">
        <f t="shared" si="28"/>
        <v>#N/A</v>
      </c>
      <c r="T334" s="192" t="e">
        <f>VLOOKUP(D334,'PC Receitas'!$N$4:$O$14,2,FALSE)</f>
        <v>#N/A</v>
      </c>
    </row>
    <row r="335" spans="3:20" ht="19.5" customHeight="1" thickTop="1" thickBot="1" x14ac:dyDescent="0.25">
      <c r="C335" s="58"/>
      <c r="D335" s="58"/>
      <c r="E335" s="58"/>
      <c r="F335" s="58"/>
      <c r="G335" s="58"/>
      <c r="H335" s="58"/>
      <c r="I335" s="59"/>
      <c r="J335" s="60"/>
      <c r="K335" s="57">
        <f t="shared" ca="1" si="27"/>
        <v>167800</v>
      </c>
      <c r="P335" s="188" t="e">
        <f t="shared" si="26"/>
        <v>#N/A</v>
      </c>
      <c r="Q335" s="191" t="e">
        <f t="shared" si="29"/>
        <v>#N/A</v>
      </c>
      <c r="R335" s="191" t="e">
        <f t="shared" si="30"/>
        <v>#N/A</v>
      </c>
      <c r="S335" s="191" t="e">
        <f t="shared" si="28"/>
        <v>#N/A</v>
      </c>
      <c r="T335" s="192" t="e">
        <f>VLOOKUP(D335,'PC Receitas'!$N$4:$O$14,2,FALSE)</f>
        <v>#N/A</v>
      </c>
    </row>
    <row r="336" spans="3:20" ht="19.5" customHeight="1" thickTop="1" thickBot="1" x14ac:dyDescent="0.25">
      <c r="C336" s="58"/>
      <c r="D336" s="58"/>
      <c r="E336" s="58"/>
      <c r="F336" s="58"/>
      <c r="G336" s="58"/>
      <c r="H336" s="58"/>
      <c r="I336" s="59"/>
      <c r="J336" s="60"/>
      <c r="K336" s="57">
        <f t="shared" ca="1" si="27"/>
        <v>167800</v>
      </c>
      <c r="P336" s="188" t="e">
        <f t="shared" ref="P336:P399" si="31">IF(T336="Despesas_com_Transportes","Despesa",IF(T336="Despesas_com_Lazer_e_Informacao","Despesa",IF(T336="Outras_Despesas","Despesa",IF(T336="Imposto_de_Renda","Despesa",IF(T336="Investimentos_Bens","Despesa","")))))</f>
        <v>#N/A</v>
      </c>
      <c r="Q336" s="191" t="e">
        <f t="shared" si="29"/>
        <v>#N/A</v>
      </c>
      <c r="R336" s="191" t="e">
        <f t="shared" si="30"/>
        <v>#N/A</v>
      </c>
      <c r="S336" s="191" t="e">
        <f t="shared" si="28"/>
        <v>#N/A</v>
      </c>
      <c r="T336" s="192" t="e">
        <f>VLOOKUP(D336,'PC Receitas'!$N$4:$O$14,2,FALSE)</f>
        <v>#N/A</v>
      </c>
    </row>
    <row r="337" spans="3:20" ht="19.5" customHeight="1" thickTop="1" thickBot="1" x14ac:dyDescent="0.25">
      <c r="C337" s="58"/>
      <c r="D337" s="58"/>
      <c r="E337" s="58"/>
      <c r="F337" s="58"/>
      <c r="G337" s="58"/>
      <c r="H337" s="58"/>
      <c r="I337" s="59"/>
      <c r="J337" s="60"/>
      <c r="K337" s="57">
        <f t="shared" ca="1" si="27"/>
        <v>167800</v>
      </c>
      <c r="P337" s="188" t="e">
        <f t="shared" si="31"/>
        <v>#N/A</v>
      </c>
      <c r="Q337" s="191" t="e">
        <f t="shared" si="29"/>
        <v>#N/A</v>
      </c>
      <c r="R337" s="191" t="e">
        <f t="shared" si="30"/>
        <v>#N/A</v>
      </c>
      <c r="S337" s="191" t="e">
        <f t="shared" si="28"/>
        <v>#N/A</v>
      </c>
      <c r="T337" s="192" t="e">
        <f>VLOOKUP(D337,'PC Receitas'!$N$4:$O$14,2,FALSE)</f>
        <v>#N/A</v>
      </c>
    </row>
    <row r="338" spans="3:20" ht="19.5" customHeight="1" thickTop="1" thickBot="1" x14ac:dyDescent="0.25">
      <c r="C338" s="58"/>
      <c r="D338" s="58"/>
      <c r="E338" s="58"/>
      <c r="F338" s="58"/>
      <c r="G338" s="58"/>
      <c r="H338" s="58"/>
      <c r="I338" s="59"/>
      <c r="J338" s="60"/>
      <c r="K338" s="57">
        <f t="shared" ca="1" si="27"/>
        <v>167800</v>
      </c>
      <c r="P338" s="188" t="e">
        <f t="shared" si="31"/>
        <v>#N/A</v>
      </c>
      <c r="Q338" s="191" t="e">
        <f t="shared" si="29"/>
        <v>#N/A</v>
      </c>
      <c r="R338" s="191" t="e">
        <f t="shared" si="30"/>
        <v>#N/A</v>
      </c>
      <c r="S338" s="191" t="e">
        <f t="shared" si="28"/>
        <v>#N/A</v>
      </c>
      <c r="T338" s="192"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167800</v>
      </c>
      <c r="P339" s="188" t="e">
        <f t="shared" si="31"/>
        <v>#N/A</v>
      </c>
      <c r="Q339" s="191" t="e">
        <f t="shared" si="29"/>
        <v>#N/A</v>
      </c>
      <c r="R339" s="191" t="e">
        <f t="shared" si="30"/>
        <v>#N/A</v>
      </c>
      <c r="S339" s="191" t="e">
        <f t="shared" si="28"/>
        <v>#N/A</v>
      </c>
      <c r="T339" s="192" t="e">
        <f>VLOOKUP(D339,'PC Receitas'!$N$4:$O$14,2,FALSE)</f>
        <v>#N/A</v>
      </c>
    </row>
    <row r="340" spans="3:20" ht="19.5" customHeight="1" thickTop="1" thickBot="1" x14ac:dyDescent="0.25">
      <c r="C340" s="58"/>
      <c r="D340" s="58"/>
      <c r="E340" s="58"/>
      <c r="F340" s="58"/>
      <c r="G340" s="58"/>
      <c r="H340" s="58"/>
      <c r="I340" s="59"/>
      <c r="J340" s="60"/>
      <c r="K340" s="57">
        <f t="shared" ca="1" si="32"/>
        <v>167800</v>
      </c>
      <c r="P340" s="188" t="e">
        <f t="shared" si="31"/>
        <v>#N/A</v>
      </c>
      <c r="Q340" s="191" t="e">
        <f t="shared" si="29"/>
        <v>#N/A</v>
      </c>
      <c r="R340" s="191" t="e">
        <f t="shared" si="30"/>
        <v>#N/A</v>
      </c>
      <c r="S340" s="191" t="e">
        <f t="shared" ref="S340:S403" si="33">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ca="1" si="32"/>
        <v>167800</v>
      </c>
      <c r="P341" s="188" t="e">
        <f t="shared" si="31"/>
        <v>#N/A</v>
      </c>
      <c r="Q341" s="191" t="e">
        <f t="shared" si="29"/>
        <v>#N/A</v>
      </c>
      <c r="R341" s="191" t="e">
        <f t="shared" si="30"/>
        <v>#N/A</v>
      </c>
      <c r="S341" s="191" t="e">
        <f t="shared" si="33"/>
        <v>#N/A</v>
      </c>
      <c r="T341" s="192" t="e">
        <f>VLOOKUP(D341,'PC Receitas'!$N$4:$O$14,2,FALSE)</f>
        <v>#N/A</v>
      </c>
    </row>
    <row r="342" spans="3:20" ht="19.5" customHeight="1" thickTop="1" thickBot="1" x14ac:dyDescent="0.25">
      <c r="C342" s="58"/>
      <c r="D342" s="58"/>
      <c r="E342" s="58"/>
      <c r="F342" s="58"/>
      <c r="G342" s="58"/>
      <c r="H342" s="58"/>
      <c r="I342" s="59"/>
      <c r="J342" s="60"/>
      <c r="K342" s="57">
        <f t="shared" ca="1" si="32"/>
        <v>167800</v>
      </c>
      <c r="P342" s="188" t="e">
        <f t="shared" si="31"/>
        <v>#N/A</v>
      </c>
      <c r="Q342" s="191" t="e">
        <f t="shared" si="29"/>
        <v>#N/A</v>
      </c>
      <c r="R342" s="191" t="e">
        <f t="shared" si="30"/>
        <v>#N/A</v>
      </c>
      <c r="S342" s="191" t="e">
        <f t="shared" si="33"/>
        <v>#N/A</v>
      </c>
      <c r="T342" s="192" t="e">
        <f>VLOOKUP(D342,'PC Receitas'!$N$4:$O$14,2,FALSE)</f>
        <v>#N/A</v>
      </c>
    </row>
    <row r="343" spans="3:20" ht="19.5" customHeight="1" thickTop="1" thickBot="1" x14ac:dyDescent="0.25">
      <c r="C343" s="58"/>
      <c r="D343" s="58"/>
      <c r="E343" s="58"/>
      <c r="F343" s="58"/>
      <c r="G343" s="58"/>
      <c r="H343" s="58"/>
      <c r="I343" s="59"/>
      <c r="J343" s="60"/>
      <c r="K343" s="57">
        <f t="shared" ca="1" si="32"/>
        <v>167800</v>
      </c>
      <c r="P343" s="188" t="e">
        <f t="shared" si="31"/>
        <v>#N/A</v>
      </c>
      <c r="Q343" s="191" t="e">
        <f t="shared" si="29"/>
        <v>#N/A</v>
      </c>
      <c r="R343" s="191" t="e">
        <f t="shared" si="30"/>
        <v>#N/A</v>
      </c>
      <c r="S343" s="191" t="e">
        <f t="shared" si="33"/>
        <v>#N/A</v>
      </c>
      <c r="T343" s="192" t="e">
        <f>VLOOKUP(D343,'PC Receitas'!$N$4:$O$14,2,FALSE)</f>
        <v>#N/A</v>
      </c>
    </row>
    <row r="344" spans="3:20" ht="19.5" customHeight="1" thickTop="1" thickBot="1" x14ac:dyDescent="0.25">
      <c r="C344" s="58"/>
      <c r="D344" s="58"/>
      <c r="E344" s="58"/>
      <c r="F344" s="58"/>
      <c r="G344" s="58"/>
      <c r="H344" s="58"/>
      <c r="I344" s="59"/>
      <c r="J344" s="60"/>
      <c r="K344" s="57">
        <f t="shared" ca="1" si="32"/>
        <v>167800</v>
      </c>
      <c r="P344" s="188" t="e">
        <f t="shared" si="31"/>
        <v>#N/A</v>
      </c>
      <c r="Q344" s="191" t="e">
        <f t="shared" si="29"/>
        <v>#N/A</v>
      </c>
      <c r="R344" s="191" t="e">
        <f t="shared" si="30"/>
        <v>#N/A</v>
      </c>
      <c r="S344" s="191" t="e">
        <f t="shared" si="33"/>
        <v>#N/A</v>
      </c>
      <c r="T344" s="192" t="e">
        <f>VLOOKUP(D344,'PC Receitas'!$N$4:$O$14,2,FALSE)</f>
        <v>#N/A</v>
      </c>
    </row>
    <row r="345" spans="3:20" ht="19.5" customHeight="1" thickTop="1" thickBot="1" x14ac:dyDescent="0.25">
      <c r="C345" s="58"/>
      <c r="D345" s="58"/>
      <c r="E345" s="58"/>
      <c r="F345" s="58"/>
      <c r="G345" s="58"/>
      <c r="H345" s="58"/>
      <c r="I345" s="59"/>
      <c r="J345" s="60"/>
      <c r="K345" s="57">
        <f t="shared" ca="1" si="32"/>
        <v>167800</v>
      </c>
      <c r="P345" s="188" t="e">
        <f t="shared" si="31"/>
        <v>#N/A</v>
      </c>
      <c r="Q345" s="191" t="e">
        <f t="shared" si="29"/>
        <v>#N/A</v>
      </c>
      <c r="R345" s="191" t="e">
        <f t="shared" si="30"/>
        <v>#N/A</v>
      </c>
      <c r="S345" s="191" t="e">
        <f t="shared" si="33"/>
        <v>#N/A</v>
      </c>
      <c r="T345" s="192" t="e">
        <f>VLOOKUP(D345,'PC Receitas'!$N$4:$O$14,2,FALSE)</f>
        <v>#N/A</v>
      </c>
    </row>
    <row r="346" spans="3:20" ht="19.5" customHeight="1" thickTop="1" thickBot="1" x14ac:dyDescent="0.25">
      <c r="C346" s="58"/>
      <c r="D346" s="58"/>
      <c r="E346" s="58"/>
      <c r="F346" s="58"/>
      <c r="G346" s="58"/>
      <c r="H346" s="58"/>
      <c r="I346" s="59"/>
      <c r="J346" s="60"/>
      <c r="K346" s="57">
        <f t="shared" ca="1" si="32"/>
        <v>167800</v>
      </c>
      <c r="P346" s="188" t="e">
        <f t="shared" si="31"/>
        <v>#N/A</v>
      </c>
      <c r="Q346" s="191" t="e">
        <f t="shared" si="29"/>
        <v>#N/A</v>
      </c>
      <c r="R346" s="191" t="e">
        <f t="shared" si="30"/>
        <v>#N/A</v>
      </c>
      <c r="S346" s="191" t="e">
        <f t="shared" si="33"/>
        <v>#N/A</v>
      </c>
      <c r="T346" s="192" t="e">
        <f>VLOOKUP(D346,'PC Receitas'!$N$4:$O$14,2,FALSE)</f>
        <v>#N/A</v>
      </c>
    </row>
    <row r="347" spans="3:20" ht="19.5" customHeight="1" thickTop="1" thickBot="1" x14ac:dyDescent="0.25">
      <c r="C347" s="58"/>
      <c r="D347" s="58"/>
      <c r="E347" s="58"/>
      <c r="F347" s="58"/>
      <c r="G347" s="58"/>
      <c r="H347" s="58"/>
      <c r="I347" s="59"/>
      <c r="J347" s="60"/>
      <c r="K347" s="57">
        <f t="shared" ca="1" si="32"/>
        <v>167800</v>
      </c>
      <c r="P347" s="188" t="e">
        <f t="shared" si="31"/>
        <v>#N/A</v>
      </c>
      <c r="Q347" s="191" t="e">
        <f t="shared" si="29"/>
        <v>#N/A</v>
      </c>
      <c r="R347" s="191" t="e">
        <f t="shared" si="30"/>
        <v>#N/A</v>
      </c>
      <c r="S347" s="191" t="e">
        <f t="shared" si="33"/>
        <v>#N/A</v>
      </c>
      <c r="T347" s="192" t="e">
        <f>VLOOKUP(D347,'PC Receitas'!$N$4:$O$14,2,FALSE)</f>
        <v>#N/A</v>
      </c>
    </row>
    <row r="348" spans="3:20" ht="19.5" customHeight="1" thickTop="1" thickBot="1" x14ac:dyDescent="0.25">
      <c r="C348" s="58"/>
      <c r="D348" s="58"/>
      <c r="E348" s="58"/>
      <c r="F348" s="58"/>
      <c r="G348" s="58"/>
      <c r="H348" s="58"/>
      <c r="I348" s="59"/>
      <c r="J348" s="60"/>
      <c r="K348" s="57">
        <f t="shared" ca="1" si="32"/>
        <v>167800</v>
      </c>
      <c r="P348" s="188" t="e">
        <f t="shared" si="31"/>
        <v>#N/A</v>
      </c>
      <c r="Q348" s="191" t="e">
        <f t="shared" si="29"/>
        <v>#N/A</v>
      </c>
      <c r="R348" s="191" t="e">
        <f t="shared" si="30"/>
        <v>#N/A</v>
      </c>
      <c r="S348" s="191" t="e">
        <f t="shared" si="33"/>
        <v>#N/A</v>
      </c>
      <c r="T348" s="192" t="e">
        <f>VLOOKUP(D348,'PC Receitas'!$N$4:$O$14,2,FALSE)</f>
        <v>#N/A</v>
      </c>
    </row>
    <row r="349" spans="3:20" ht="19.5" customHeight="1" thickTop="1" thickBot="1" x14ac:dyDescent="0.25">
      <c r="C349" s="58"/>
      <c r="D349" s="58"/>
      <c r="E349" s="58"/>
      <c r="F349" s="58"/>
      <c r="G349" s="58"/>
      <c r="H349" s="58"/>
      <c r="I349" s="59"/>
      <c r="J349" s="60"/>
      <c r="K349" s="57">
        <f t="shared" ca="1" si="32"/>
        <v>167800</v>
      </c>
      <c r="P349" s="188" t="e">
        <f t="shared" si="31"/>
        <v>#N/A</v>
      </c>
      <c r="Q349" s="191" t="e">
        <f t="shared" si="29"/>
        <v>#N/A</v>
      </c>
      <c r="R349" s="191" t="e">
        <f t="shared" si="30"/>
        <v>#N/A</v>
      </c>
      <c r="S349" s="191" t="e">
        <f t="shared" si="33"/>
        <v>#N/A</v>
      </c>
      <c r="T349" s="192" t="e">
        <f>VLOOKUP(D349,'PC Receitas'!$N$4:$O$14,2,FALSE)</f>
        <v>#N/A</v>
      </c>
    </row>
    <row r="350" spans="3:20" ht="19.5" customHeight="1" thickTop="1" thickBot="1" x14ac:dyDescent="0.25">
      <c r="C350" s="58"/>
      <c r="D350" s="58"/>
      <c r="E350" s="58"/>
      <c r="F350" s="58"/>
      <c r="G350" s="58"/>
      <c r="H350" s="58"/>
      <c r="I350" s="59"/>
      <c r="J350" s="60"/>
      <c r="K350" s="57">
        <f t="shared" ca="1" si="32"/>
        <v>167800</v>
      </c>
      <c r="P350" s="188" t="e">
        <f t="shared" si="31"/>
        <v>#N/A</v>
      </c>
      <c r="Q350" s="191" t="e">
        <f t="shared" si="29"/>
        <v>#N/A</v>
      </c>
      <c r="R350" s="191" t="e">
        <f t="shared" si="30"/>
        <v>#N/A</v>
      </c>
      <c r="S350" s="191" t="e">
        <f t="shared" si="33"/>
        <v>#N/A</v>
      </c>
      <c r="T350" s="192" t="e">
        <f>VLOOKUP(D350,'PC Receitas'!$N$4:$O$14,2,FALSE)</f>
        <v>#N/A</v>
      </c>
    </row>
    <row r="351" spans="3:20" ht="19.5" customHeight="1" thickTop="1" thickBot="1" x14ac:dyDescent="0.25">
      <c r="C351" s="58"/>
      <c r="D351" s="58"/>
      <c r="E351" s="58"/>
      <c r="F351" s="58"/>
      <c r="G351" s="58"/>
      <c r="H351" s="58"/>
      <c r="I351" s="59"/>
      <c r="J351" s="60"/>
      <c r="K351" s="57">
        <f t="shared" ca="1" si="32"/>
        <v>167800</v>
      </c>
      <c r="P351" s="188" t="e">
        <f t="shared" si="31"/>
        <v>#N/A</v>
      </c>
      <c r="Q351" s="191" t="e">
        <f t="shared" si="29"/>
        <v>#N/A</v>
      </c>
      <c r="R351" s="191" t="e">
        <f t="shared" si="30"/>
        <v>#N/A</v>
      </c>
      <c r="S351" s="191" t="e">
        <f t="shared" si="33"/>
        <v>#N/A</v>
      </c>
      <c r="T351" s="192" t="e">
        <f>VLOOKUP(D351,'PC Receitas'!$N$4:$O$14,2,FALSE)</f>
        <v>#N/A</v>
      </c>
    </row>
    <row r="352" spans="3:20" ht="19.5" customHeight="1" thickTop="1" thickBot="1" x14ac:dyDescent="0.25">
      <c r="C352" s="58"/>
      <c r="D352" s="58"/>
      <c r="E352" s="58"/>
      <c r="F352" s="58"/>
      <c r="G352" s="58"/>
      <c r="H352" s="58"/>
      <c r="I352" s="59"/>
      <c r="J352" s="60"/>
      <c r="K352" s="57">
        <f t="shared" ca="1" si="32"/>
        <v>167800</v>
      </c>
      <c r="P352" s="188" t="e">
        <f t="shared" si="31"/>
        <v>#N/A</v>
      </c>
      <c r="Q352" s="191" t="e">
        <f t="shared" si="29"/>
        <v>#N/A</v>
      </c>
      <c r="R352" s="191" t="e">
        <f t="shared" si="30"/>
        <v>#N/A</v>
      </c>
      <c r="S352" s="191" t="e">
        <f t="shared" si="33"/>
        <v>#N/A</v>
      </c>
      <c r="T352" s="192" t="e">
        <f>VLOOKUP(D352,'PC Receitas'!$N$4:$O$14,2,FALSE)</f>
        <v>#N/A</v>
      </c>
    </row>
    <row r="353" spans="3:20" ht="19.5" customHeight="1" thickTop="1" thickBot="1" x14ac:dyDescent="0.25">
      <c r="C353" s="58"/>
      <c r="D353" s="58"/>
      <c r="E353" s="58"/>
      <c r="F353" s="58"/>
      <c r="G353" s="58"/>
      <c r="H353" s="58"/>
      <c r="I353" s="59"/>
      <c r="J353" s="60"/>
      <c r="K353" s="57">
        <f t="shared" ca="1" si="32"/>
        <v>167800</v>
      </c>
      <c r="P353" s="188" t="e">
        <f t="shared" si="31"/>
        <v>#N/A</v>
      </c>
      <c r="Q353" s="191" t="e">
        <f t="shared" si="29"/>
        <v>#N/A</v>
      </c>
      <c r="R353" s="191" t="e">
        <f t="shared" si="30"/>
        <v>#N/A</v>
      </c>
      <c r="S353" s="191" t="e">
        <f t="shared" si="33"/>
        <v>#N/A</v>
      </c>
      <c r="T353" s="192" t="e">
        <f>VLOOKUP(D353,'PC Receitas'!$N$4:$O$14,2,FALSE)</f>
        <v>#N/A</v>
      </c>
    </row>
    <row r="354" spans="3:20" ht="19.5" customHeight="1" thickTop="1" thickBot="1" x14ac:dyDescent="0.25">
      <c r="C354" s="58"/>
      <c r="D354" s="58"/>
      <c r="E354" s="58"/>
      <c r="F354" s="58"/>
      <c r="G354" s="58"/>
      <c r="H354" s="58"/>
      <c r="I354" s="59"/>
      <c r="J354" s="60"/>
      <c r="K354" s="57">
        <f t="shared" ca="1" si="32"/>
        <v>167800</v>
      </c>
      <c r="P354" s="188" t="e">
        <f t="shared" si="31"/>
        <v>#N/A</v>
      </c>
      <c r="Q354" s="191" t="e">
        <f t="shared" si="29"/>
        <v>#N/A</v>
      </c>
      <c r="R354" s="191" t="e">
        <f t="shared" si="30"/>
        <v>#N/A</v>
      </c>
      <c r="S354" s="191" t="e">
        <f t="shared" si="33"/>
        <v>#N/A</v>
      </c>
      <c r="T354" s="192" t="e">
        <f>VLOOKUP(D354,'PC Receitas'!$N$4:$O$14,2,FALSE)</f>
        <v>#N/A</v>
      </c>
    </row>
    <row r="355" spans="3:20" ht="19.5" customHeight="1" thickTop="1" thickBot="1" x14ac:dyDescent="0.25">
      <c r="C355" s="58"/>
      <c r="D355" s="58"/>
      <c r="E355" s="58"/>
      <c r="F355" s="58"/>
      <c r="G355" s="58"/>
      <c r="H355" s="58"/>
      <c r="I355" s="59"/>
      <c r="J355" s="60"/>
      <c r="K355" s="57">
        <f t="shared" ca="1" si="32"/>
        <v>167800</v>
      </c>
      <c r="P355" s="188" t="e">
        <f t="shared" si="31"/>
        <v>#N/A</v>
      </c>
      <c r="Q355" s="191" t="e">
        <f t="shared" si="29"/>
        <v>#N/A</v>
      </c>
      <c r="R355" s="191" t="e">
        <f t="shared" si="30"/>
        <v>#N/A</v>
      </c>
      <c r="S355" s="191" t="e">
        <f t="shared" si="33"/>
        <v>#N/A</v>
      </c>
      <c r="T355" s="192" t="e">
        <f>VLOOKUP(D355,'PC Receitas'!$N$4:$O$14,2,FALSE)</f>
        <v>#N/A</v>
      </c>
    </row>
    <row r="356" spans="3:20" ht="19.5" customHeight="1" thickTop="1" thickBot="1" x14ac:dyDescent="0.25">
      <c r="C356" s="58"/>
      <c r="D356" s="58"/>
      <c r="E356" s="58"/>
      <c r="F356" s="58"/>
      <c r="G356" s="58"/>
      <c r="H356" s="58"/>
      <c r="I356" s="59"/>
      <c r="J356" s="60"/>
      <c r="K356" s="57">
        <f t="shared" ca="1" si="32"/>
        <v>167800</v>
      </c>
      <c r="P356" s="188" t="e">
        <f t="shared" si="31"/>
        <v>#N/A</v>
      </c>
      <c r="Q356" s="191" t="e">
        <f t="shared" si="29"/>
        <v>#N/A</v>
      </c>
      <c r="R356" s="191" t="e">
        <f t="shared" si="30"/>
        <v>#N/A</v>
      </c>
      <c r="S356" s="191" t="e">
        <f t="shared" si="33"/>
        <v>#N/A</v>
      </c>
      <c r="T356" s="192" t="e">
        <f>VLOOKUP(D356,'PC Receitas'!$N$4:$O$14,2,FALSE)</f>
        <v>#N/A</v>
      </c>
    </row>
    <row r="357" spans="3:20" ht="19.5" customHeight="1" thickTop="1" thickBot="1" x14ac:dyDescent="0.25">
      <c r="C357" s="58"/>
      <c r="D357" s="58"/>
      <c r="E357" s="58"/>
      <c r="F357" s="58"/>
      <c r="G357" s="58"/>
      <c r="H357" s="58"/>
      <c r="I357" s="59"/>
      <c r="J357" s="60"/>
      <c r="K357" s="57">
        <f t="shared" ca="1" si="32"/>
        <v>167800</v>
      </c>
      <c r="P357" s="188" t="e">
        <f t="shared" si="31"/>
        <v>#N/A</v>
      </c>
      <c r="Q357" s="191" t="e">
        <f t="shared" si="29"/>
        <v>#N/A</v>
      </c>
      <c r="R357" s="191" t="e">
        <f t="shared" si="30"/>
        <v>#N/A</v>
      </c>
      <c r="S357" s="191" t="e">
        <f t="shared" si="33"/>
        <v>#N/A</v>
      </c>
      <c r="T357" s="192" t="e">
        <f>VLOOKUP(D357,'PC Receitas'!$N$4:$O$14,2,FALSE)</f>
        <v>#N/A</v>
      </c>
    </row>
    <row r="358" spans="3:20" ht="19.5" customHeight="1" thickTop="1" thickBot="1" x14ac:dyDescent="0.25">
      <c r="C358" s="58"/>
      <c r="D358" s="58"/>
      <c r="E358" s="58"/>
      <c r="F358" s="58"/>
      <c r="G358" s="58"/>
      <c r="H358" s="58"/>
      <c r="I358" s="59"/>
      <c r="J358" s="60"/>
      <c r="K358" s="57">
        <f t="shared" ca="1" si="32"/>
        <v>167800</v>
      </c>
      <c r="P358" s="188" t="e">
        <f t="shared" si="31"/>
        <v>#N/A</v>
      </c>
      <c r="Q358" s="191" t="e">
        <f t="shared" si="29"/>
        <v>#N/A</v>
      </c>
      <c r="R358" s="191" t="e">
        <f t="shared" si="30"/>
        <v>#N/A</v>
      </c>
      <c r="S358" s="191" t="e">
        <f t="shared" si="33"/>
        <v>#N/A</v>
      </c>
      <c r="T358" s="192" t="e">
        <f>VLOOKUP(D358,'PC Receitas'!$N$4:$O$14,2,FALSE)</f>
        <v>#N/A</v>
      </c>
    </row>
    <row r="359" spans="3:20" ht="19.5" customHeight="1" thickTop="1" thickBot="1" x14ac:dyDescent="0.25">
      <c r="C359" s="58"/>
      <c r="D359" s="58"/>
      <c r="E359" s="58"/>
      <c r="F359" s="58"/>
      <c r="G359" s="58"/>
      <c r="H359" s="58"/>
      <c r="I359" s="59"/>
      <c r="J359" s="60"/>
      <c r="K359" s="57">
        <f t="shared" ca="1" si="32"/>
        <v>167800</v>
      </c>
      <c r="P359" s="188" t="e">
        <f t="shared" si="31"/>
        <v>#N/A</v>
      </c>
      <c r="Q359" s="191" t="e">
        <f t="shared" si="29"/>
        <v>#N/A</v>
      </c>
      <c r="R359" s="191" t="e">
        <f t="shared" si="30"/>
        <v>#N/A</v>
      </c>
      <c r="S359" s="191" t="e">
        <f t="shared" si="33"/>
        <v>#N/A</v>
      </c>
      <c r="T359" s="192" t="e">
        <f>VLOOKUP(D359,'PC Receitas'!$N$4:$O$14,2,FALSE)</f>
        <v>#N/A</v>
      </c>
    </row>
    <row r="360" spans="3:20" ht="19.5" customHeight="1" thickTop="1" thickBot="1" x14ac:dyDescent="0.25">
      <c r="C360" s="58"/>
      <c r="D360" s="58"/>
      <c r="E360" s="58"/>
      <c r="F360" s="58"/>
      <c r="G360" s="58"/>
      <c r="H360" s="58"/>
      <c r="I360" s="59"/>
      <c r="J360" s="60"/>
      <c r="K360" s="57">
        <f t="shared" ca="1" si="32"/>
        <v>167800</v>
      </c>
      <c r="P360" s="188" t="e">
        <f t="shared" si="31"/>
        <v>#N/A</v>
      </c>
      <c r="Q360" s="191" t="e">
        <f t="shared" si="29"/>
        <v>#N/A</v>
      </c>
      <c r="R360" s="191" t="e">
        <f t="shared" si="30"/>
        <v>#N/A</v>
      </c>
      <c r="S360" s="191" t="e">
        <f t="shared" si="33"/>
        <v>#N/A</v>
      </c>
      <c r="T360" s="192" t="e">
        <f>VLOOKUP(D360,'PC Receitas'!$N$4:$O$14,2,FALSE)</f>
        <v>#N/A</v>
      </c>
    </row>
    <row r="361" spans="3:20" ht="19.5" customHeight="1" thickTop="1" thickBot="1" x14ac:dyDescent="0.25">
      <c r="C361" s="58"/>
      <c r="D361" s="58"/>
      <c r="E361" s="58"/>
      <c r="F361" s="58"/>
      <c r="G361" s="58"/>
      <c r="H361" s="58"/>
      <c r="I361" s="59"/>
      <c r="J361" s="60"/>
      <c r="K361" s="57">
        <f t="shared" ca="1" si="32"/>
        <v>167800</v>
      </c>
      <c r="P361" s="188" t="e">
        <f t="shared" si="31"/>
        <v>#N/A</v>
      </c>
      <c r="Q361" s="191" t="e">
        <f t="shared" si="29"/>
        <v>#N/A</v>
      </c>
      <c r="R361" s="191" t="e">
        <f t="shared" si="30"/>
        <v>#N/A</v>
      </c>
      <c r="S361" s="191" t="e">
        <f t="shared" si="33"/>
        <v>#N/A</v>
      </c>
      <c r="T361" s="192" t="e">
        <f>VLOOKUP(D361,'PC Receitas'!$N$4:$O$14,2,FALSE)</f>
        <v>#N/A</v>
      </c>
    </row>
    <row r="362" spans="3:20" ht="19.5" customHeight="1" thickTop="1" thickBot="1" x14ac:dyDescent="0.25">
      <c r="C362" s="58"/>
      <c r="D362" s="58"/>
      <c r="E362" s="58"/>
      <c r="F362" s="58"/>
      <c r="G362" s="58"/>
      <c r="H362" s="58"/>
      <c r="I362" s="59"/>
      <c r="J362" s="60"/>
      <c r="K362" s="57">
        <f t="shared" ca="1" si="32"/>
        <v>167800</v>
      </c>
      <c r="P362" s="188" t="e">
        <f t="shared" si="31"/>
        <v>#N/A</v>
      </c>
      <c r="Q362" s="191" t="e">
        <f t="shared" si="29"/>
        <v>#N/A</v>
      </c>
      <c r="R362" s="191" t="e">
        <f t="shared" si="30"/>
        <v>#N/A</v>
      </c>
      <c r="S362" s="191" t="e">
        <f t="shared" si="33"/>
        <v>#N/A</v>
      </c>
      <c r="T362" s="192" t="e">
        <f>VLOOKUP(D362,'PC Receitas'!$N$4:$O$14,2,FALSE)</f>
        <v>#N/A</v>
      </c>
    </row>
    <row r="363" spans="3:20" ht="19.5" customHeight="1" thickTop="1" thickBot="1" x14ac:dyDescent="0.25">
      <c r="C363" s="58"/>
      <c r="D363" s="58"/>
      <c r="E363" s="58"/>
      <c r="F363" s="58"/>
      <c r="G363" s="58"/>
      <c r="H363" s="58"/>
      <c r="I363" s="59"/>
      <c r="J363" s="60"/>
      <c r="K363" s="57">
        <f t="shared" ca="1" si="32"/>
        <v>167800</v>
      </c>
      <c r="P363" s="188" t="e">
        <f t="shared" si="31"/>
        <v>#N/A</v>
      </c>
      <c r="Q363" s="191" t="e">
        <f t="shared" si="29"/>
        <v>#N/A</v>
      </c>
      <c r="R363" s="191" t="e">
        <f t="shared" si="30"/>
        <v>#N/A</v>
      </c>
      <c r="S363" s="191" t="e">
        <f t="shared" si="33"/>
        <v>#N/A</v>
      </c>
      <c r="T363" s="192" t="e">
        <f>VLOOKUP(D363,'PC Receitas'!$N$4:$O$14,2,FALSE)</f>
        <v>#N/A</v>
      </c>
    </row>
    <row r="364" spans="3:20" ht="19.5" customHeight="1" thickTop="1" thickBot="1" x14ac:dyDescent="0.25">
      <c r="C364" s="58"/>
      <c r="D364" s="58"/>
      <c r="E364" s="58"/>
      <c r="F364" s="58"/>
      <c r="G364" s="58"/>
      <c r="H364" s="58"/>
      <c r="I364" s="59"/>
      <c r="J364" s="60"/>
      <c r="K364" s="57">
        <f t="shared" ca="1" si="32"/>
        <v>167800</v>
      </c>
      <c r="P364" s="188" t="e">
        <f t="shared" si="31"/>
        <v>#N/A</v>
      </c>
      <c r="Q364" s="191" t="e">
        <f t="shared" si="29"/>
        <v>#N/A</v>
      </c>
      <c r="R364" s="191" t="e">
        <f t="shared" si="30"/>
        <v>#N/A</v>
      </c>
      <c r="S364" s="191" t="e">
        <f t="shared" si="33"/>
        <v>#N/A</v>
      </c>
      <c r="T364" s="192" t="e">
        <f>VLOOKUP(D364,'PC Receitas'!$N$4:$O$14,2,FALSE)</f>
        <v>#N/A</v>
      </c>
    </row>
    <row r="365" spans="3:20" ht="19.5" customHeight="1" thickTop="1" thickBot="1" x14ac:dyDescent="0.25">
      <c r="C365" s="58"/>
      <c r="D365" s="58"/>
      <c r="E365" s="58"/>
      <c r="F365" s="58"/>
      <c r="G365" s="58"/>
      <c r="H365" s="58"/>
      <c r="I365" s="59"/>
      <c r="J365" s="60"/>
      <c r="K365" s="57">
        <f t="shared" ca="1" si="32"/>
        <v>167800</v>
      </c>
      <c r="P365" s="188" t="e">
        <f t="shared" si="31"/>
        <v>#N/A</v>
      </c>
      <c r="Q365" s="191" t="e">
        <f t="shared" si="29"/>
        <v>#N/A</v>
      </c>
      <c r="R365" s="191" t="e">
        <f t="shared" si="30"/>
        <v>#N/A</v>
      </c>
      <c r="S365" s="191" t="e">
        <f t="shared" si="33"/>
        <v>#N/A</v>
      </c>
      <c r="T365" s="192" t="e">
        <f>VLOOKUP(D365,'PC Receitas'!$N$4:$O$14,2,FALSE)</f>
        <v>#N/A</v>
      </c>
    </row>
    <row r="366" spans="3:20" ht="19.5" customHeight="1" thickTop="1" thickBot="1" x14ac:dyDescent="0.25">
      <c r="C366" s="58"/>
      <c r="D366" s="58"/>
      <c r="E366" s="58"/>
      <c r="F366" s="58"/>
      <c r="G366" s="58"/>
      <c r="H366" s="58"/>
      <c r="I366" s="59"/>
      <c r="J366" s="60"/>
      <c r="K366" s="57">
        <f t="shared" ca="1" si="32"/>
        <v>167800</v>
      </c>
      <c r="P366" s="188" t="e">
        <f t="shared" si="31"/>
        <v>#N/A</v>
      </c>
      <c r="Q366" s="191" t="e">
        <f t="shared" si="29"/>
        <v>#N/A</v>
      </c>
      <c r="R366" s="191" t="e">
        <f t="shared" si="30"/>
        <v>#N/A</v>
      </c>
      <c r="S366" s="191" t="e">
        <f t="shared" si="33"/>
        <v>#N/A</v>
      </c>
      <c r="T366" s="192" t="e">
        <f>VLOOKUP(D366,'PC Receitas'!$N$4:$O$14,2,FALSE)</f>
        <v>#N/A</v>
      </c>
    </row>
    <row r="367" spans="3:20" ht="19.5" customHeight="1" thickTop="1" thickBot="1" x14ac:dyDescent="0.25">
      <c r="C367" s="58"/>
      <c r="D367" s="58"/>
      <c r="E367" s="58"/>
      <c r="F367" s="58"/>
      <c r="G367" s="58"/>
      <c r="H367" s="58"/>
      <c r="I367" s="59"/>
      <c r="J367" s="60"/>
      <c r="K367" s="57">
        <f t="shared" ca="1" si="32"/>
        <v>167800</v>
      </c>
      <c r="P367" s="188" t="e">
        <f t="shared" si="31"/>
        <v>#N/A</v>
      </c>
      <c r="Q367" s="191" t="e">
        <f t="shared" si="29"/>
        <v>#N/A</v>
      </c>
      <c r="R367" s="191" t="e">
        <f t="shared" si="30"/>
        <v>#N/A</v>
      </c>
      <c r="S367" s="191" t="e">
        <f t="shared" si="33"/>
        <v>#N/A</v>
      </c>
      <c r="T367" s="192" t="e">
        <f>VLOOKUP(D367,'PC Receitas'!$N$4:$O$14,2,FALSE)</f>
        <v>#N/A</v>
      </c>
    </row>
    <row r="368" spans="3:20" ht="19.5" customHeight="1" thickTop="1" thickBot="1" x14ac:dyDescent="0.25">
      <c r="C368" s="58"/>
      <c r="D368" s="58"/>
      <c r="E368" s="58"/>
      <c r="F368" s="58"/>
      <c r="G368" s="58"/>
      <c r="H368" s="58"/>
      <c r="I368" s="59"/>
      <c r="J368" s="60"/>
      <c r="K368" s="57">
        <f t="shared" ca="1" si="32"/>
        <v>167800</v>
      </c>
      <c r="P368" s="188" t="e">
        <f t="shared" si="31"/>
        <v>#N/A</v>
      </c>
      <c r="Q368" s="191" t="e">
        <f t="shared" si="29"/>
        <v>#N/A</v>
      </c>
      <c r="R368" s="191" t="e">
        <f t="shared" si="30"/>
        <v>#N/A</v>
      </c>
      <c r="S368" s="191" t="e">
        <f t="shared" si="33"/>
        <v>#N/A</v>
      </c>
      <c r="T368" s="192" t="e">
        <f>VLOOKUP(D368,'PC Receitas'!$N$4:$O$14,2,FALSE)</f>
        <v>#N/A</v>
      </c>
    </row>
    <row r="369" spans="3:20" ht="19.5" customHeight="1" thickTop="1" thickBot="1" x14ac:dyDescent="0.25">
      <c r="C369" s="58"/>
      <c r="D369" s="58"/>
      <c r="E369" s="58"/>
      <c r="F369" s="58"/>
      <c r="G369" s="58"/>
      <c r="H369" s="58"/>
      <c r="I369" s="59"/>
      <c r="J369" s="60"/>
      <c r="K369" s="57">
        <f t="shared" ca="1" si="32"/>
        <v>167800</v>
      </c>
      <c r="P369" s="188" t="e">
        <f t="shared" si="31"/>
        <v>#N/A</v>
      </c>
      <c r="Q369" s="191" t="e">
        <f t="shared" si="29"/>
        <v>#N/A</v>
      </c>
      <c r="R369" s="191" t="e">
        <f t="shared" si="30"/>
        <v>#N/A</v>
      </c>
      <c r="S369" s="191" t="e">
        <f t="shared" si="33"/>
        <v>#N/A</v>
      </c>
      <c r="T369" s="192" t="e">
        <f>VLOOKUP(D369,'PC Receitas'!$N$4:$O$14,2,FALSE)</f>
        <v>#N/A</v>
      </c>
    </row>
    <row r="370" spans="3:20" ht="19.5" customHeight="1" thickTop="1" thickBot="1" x14ac:dyDescent="0.25">
      <c r="C370" s="58"/>
      <c r="D370" s="58"/>
      <c r="E370" s="58"/>
      <c r="F370" s="58"/>
      <c r="G370" s="58"/>
      <c r="H370" s="58"/>
      <c r="I370" s="59"/>
      <c r="J370" s="60"/>
      <c r="K370" s="57">
        <f t="shared" ca="1" si="32"/>
        <v>167800</v>
      </c>
      <c r="P370" s="188" t="e">
        <f t="shared" si="31"/>
        <v>#N/A</v>
      </c>
      <c r="Q370" s="191" t="e">
        <f t="shared" si="29"/>
        <v>#N/A</v>
      </c>
      <c r="R370" s="191" t="e">
        <f t="shared" si="30"/>
        <v>#N/A</v>
      </c>
      <c r="S370" s="191" t="e">
        <f t="shared" si="33"/>
        <v>#N/A</v>
      </c>
      <c r="T370" s="192" t="e">
        <f>VLOOKUP(D370,'PC Receitas'!$N$4:$O$14,2,FALSE)</f>
        <v>#N/A</v>
      </c>
    </row>
    <row r="371" spans="3:20" ht="19.5" customHeight="1" thickTop="1" thickBot="1" x14ac:dyDescent="0.25">
      <c r="C371" s="58"/>
      <c r="D371" s="58"/>
      <c r="E371" s="58"/>
      <c r="F371" s="58"/>
      <c r="G371" s="58"/>
      <c r="H371" s="58"/>
      <c r="I371" s="59"/>
      <c r="J371" s="60"/>
      <c r="K371" s="57">
        <f t="shared" ca="1" si="32"/>
        <v>167800</v>
      </c>
      <c r="P371" s="188" t="e">
        <f t="shared" si="31"/>
        <v>#N/A</v>
      </c>
      <c r="Q371" s="191" t="e">
        <f t="shared" si="29"/>
        <v>#N/A</v>
      </c>
      <c r="R371" s="191" t="e">
        <f t="shared" si="30"/>
        <v>#N/A</v>
      </c>
      <c r="S371" s="191" t="e">
        <f t="shared" si="33"/>
        <v>#N/A</v>
      </c>
      <c r="T371" s="192" t="e">
        <f>VLOOKUP(D371,'PC Receitas'!$N$4:$O$14,2,FALSE)</f>
        <v>#N/A</v>
      </c>
    </row>
    <row r="372" spans="3:20" ht="19.5" customHeight="1" thickTop="1" thickBot="1" x14ac:dyDescent="0.25">
      <c r="C372" s="58"/>
      <c r="D372" s="58"/>
      <c r="E372" s="58"/>
      <c r="F372" s="58"/>
      <c r="G372" s="58"/>
      <c r="H372" s="58"/>
      <c r="I372" s="59"/>
      <c r="J372" s="60"/>
      <c r="K372" s="57">
        <f t="shared" ca="1" si="32"/>
        <v>167800</v>
      </c>
      <c r="P372" s="188" t="e">
        <f t="shared" si="31"/>
        <v>#N/A</v>
      </c>
      <c r="Q372" s="191" t="e">
        <f t="shared" si="29"/>
        <v>#N/A</v>
      </c>
      <c r="R372" s="191" t="e">
        <f t="shared" si="30"/>
        <v>#N/A</v>
      </c>
      <c r="S372" s="191" t="e">
        <f t="shared" si="33"/>
        <v>#N/A</v>
      </c>
      <c r="T372" s="192" t="e">
        <f>VLOOKUP(D372,'PC Receitas'!$N$4:$O$14,2,FALSE)</f>
        <v>#N/A</v>
      </c>
    </row>
    <row r="373" spans="3:20" ht="19.5" customHeight="1" thickTop="1" thickBot="1" x14ac:dyDescent="0.25">
      <c r="C373" s="58"/>
      <c r="D373" s="58"/>
      <c r="E373" s="58"/>
      <c r="F373" s="58"/>
      <c r="G373" s="58"/>
      <c r="H373" s="58"/>
      <c r="I373" s="59"/>
      <c r="J373" s="60"/>
      <c r="K373" s="57">
        <f t="shared" ca="1" si="32"/>
        <v>167800</v>
      </c>
      <c r="P373" s="188" t="e">
        <f t="shared" si="31"/>
        <v>#N/A</v>
      </c>
      <c r="Q373" s="191" t="e">
        <f t="shared" si="29"/>
        <v>#N/A</v>
      </c>
      <c r="R373" s="191" t="e">
        <f t="shared" si="30"/>
        <v>#N/A</v>
      </c>
      <c r="S373" s="191" t="e">
        <f t="shared" si="33"/>
        <v>#N/A</v>
      </c>
      <c r="T373" s="192" t="e">
        <f>VLOOKUP(D373,'PC Receitas'!$N$4:$O$14,2,FALSE)</f>
        <v>#N/A</v>
      </c>
    </row>
    <row r="374" spans="3:20" ht="19.5" customHeight="1" thickTop="1" thickBot="1" x14ac:dyDescent="0.25">
      <c r="C374" s="58"/>
      <c r="D374" s="58"/>
      <c r="E374" s="58"/>
      <c r="F374" s="58"/>
      <c r="G374" s="58"/>
      <c r="H374" s="58"/>
      <c r="I374" s="59"/>
      <c r="J374" s="60"/>
      <c r="K374" s="57">
        <f t="shared" ca="1" si="32"/>
        <v>167800</v>
      </c>
      <c r="P374" s="188" t="e">
        <f t="shared" si="31"/>
        <v>#N/A</v>
      </c>
      <c r="Q374" s="191" t="e">
        <f t="shared" si="29"/>
        <v>#N/A</v>
      </c>
      <c r="R374" s="191" t="e">
        <f t="shared" si="30"/>
        <v>#N/A</v>
      </c>
      <c r="S374" s="191" t="e">
        <f t="shared" si="33"/>
        <v>#N/A</v>
      </c>
      <c r="T374" s="192" t="e">
        <f>VLOOKUP(D374,'PC Receitas'!$N$4:$O$14,2,FALSE)</f>
        <v>#N/A</v>
      </c>
    </row>
    <row r="375" spans="3:20" ht="19.5" customHeight="1" thickTop="1" thickBot="1" x14ac:dyDescent="0.25">
      <c r="C375" s="58"/>
      <c r="D375" s="58"/>
      <c r="E375" s="58"/>
      <c r="F375" s="58"/>
      <c r="G375" s="58"/>
      <c r="H375" s="58"/>
      <c r="I375" s="59"/>
      <c r="J375" s="60"/>
      <c r="K375" s="57">
        <f t="shared" ca="1" si="32"/>
        <v>167800</v>
      </c>
      <c r="P375" s="188" t="e">
        <f t="shared" si="31"/>
        <v>#N/A</v>
      </c>
      <c r="Q375" s="191" t="e">
        <f t="shared" si="29"/>
        <v>#N/A</v>
      </c>
      <c r="R375" s="191" t="e">
        <f t="shared" si="30"/>
        <v>#N/A</v>
      </c>
      <c r="S375" s="191" t="e">
        <f t="shared" si="33"/>
        <v>#N/A</v>
      </c>
      <c r="T375" s="192" t="e">
        <f>VLOOKUP(D375,'PC Receitas'!$N$4:$O$14,2,FALSE)</f>
        <v>#N/A</v>
      </c>
    </row>
    <row r="376" spans="3:20" ht="19.5" customHeight="1" thickTop="1" thickBot="1" x14ac:dyDescent="0.25">
      <c r="C376" s="58"/>
      <c r="D376" s="58"/>
      <c r="E376" s="58"/>
      <c r="F376" s="58"/>
      <c r="G376" s="58"/>
      <c r="H376" s="58"/>
      <c r="I376" s="59"/>
      <c r="J376" s="60"/>
      <c r="K376" s="57">
        <f t="shared" ca="1" si="32"/>
        <v>167800</v>
      </c>
      <c r="P376" s="188" t="e">
        <f t="shared" si="31"/>
        <v>#N/A</v>
      </c>
      <c r="Q376" s="191" t="e">
        <f t="shared" si="29"/>
        <v>#N/A</v>
      </c>
      <c r="R376" s="191" t="e">
        <f t="shared" si="30"/>
        <v>#N/A</v>
      </c>
      <c r="S376" s="191" t="e">
        <f t="shared" si="33"/>
        <v>#N/A</v>
      </c>
      <c r="T376" s="192" t="e">
        <f>VLOOKUP(D376,'PC Receitas'!$N$4:$O$14,2,FALSE)</f>
        <v>#N/A</v>
      </c>
    </row>
    <row r="377" spans="3:20" ht="19.5" customHeight="1" thickTop="1" thickBot="1" x14ac:dyDescent="0.25">
      <c r="C377" s="58"/>
      <c r="D377" s="58"/>
      <c r="E377" s="58"/>
      <c r="F377" s="58"/>
      <c r="G377" s="58"/>
      <c r="H377" s="58"/>
      <c r="I377" s="59"/>
      <c r="J377" s="60"/>
      <c r="K377" s="57">
        <f t="shared" ca="1" si="32"/>
        <v>167800</v>
      </c>
      <c r="P377" s="188" t="e">
        <f t="shared" si="31"/>
        <v>#N/A</v>
      </c>
      <c r="Q377" s="191" t="e">
        <f t="shared" si="29"/>
        <v>#N/A</v>
      </c>
      <c r="R377" s="191" t="e">
        <f t="shared" si="30"/>
        <v>#N/A</v>
      </c>
      <c r="S377" s="191" t="e">
        <f t="shared" si="33"/>
        <v>#N/A</v>
      </c>
      <c r="T377" s="192" t="e">
        <f>VLOOKUP(D377,'PC Receitas'!$N$4:$O$14,2,FALSE)</f>
        <v>#N/A</v>
      </c>
    </row>
    <row r="378" spans="3:20" ht="19.5" customHeight="1" thickTop="1" thickBot="1" x14ac:dyDescent="0.25">
      <c r="C378" s="58"/>
      <c r="D378" s="58"/>
      <c r="E378" s="58"/>
      <c r="F378" s="58"/>
      <c r="G378" s="58"/>
      <c r="H378" s="58"/>
      <c r="I378" s="59"/>
      <c r="J378" s="60"/>
      <c r="K378" s="57">
        <f t="shared" ca="1" si="32"/>
        <v>167800</v>
      </c>
      <c r="P378" s="188" t="e">
        <f t="shared" si="31"/>
        <v>#N/A</v>
      </c>
      <c r="Q378" s="191" t="e">
        <f t="shared" si="29"/>
        <v>#N/A</v>
      </c>
      <c r="R378" s="191" t="e">
        <f t="shared" si="30"/>
        <v>#N/A</v>
      </c>
      <c r="S378" s="191" t="e">
        <f t="shared" si="33"/>
        <v>#N/A</v>
      </c>
      <c r="T378" s="192" t="e">
        <f>VLOOKUP(D378,'PC Receitas'!$N$4:$O$14,2,FALSE)</f>
        <v>#N/A</v>
      </c>
    </row>
    <row r="379" spans="3:20" ht="19.5" customHeight="1" thickTop="1" thickBot="1" x14ac:dyDescent="0.25">
      <c r="C379" s="58"/>
      <c r="D379" s="58"/>
      <c r="E379" s="58"/>
      <c r="F379" s="58"/>
      <c r="G379" s="58"/>
      <c r="H379" s="58"/>
      <c r="I379" s="59"/>
      <c r="J379" s="60"/>
      <c r="K379" s="57">
        <f t="shared" ca="1" si="32"/>
        <v>167800</v>
      </c>
      <c r="P379" s="188" t="e">
        <f t="shared" si="31"/>
        <v>#N/A</v>
      </c>
      <c r="Q379" s="191" t="e">
        <f t="shared" si="29"/>
        <v>#N/A</v>
      </c>
      <c r="R379" s="191" t="e">
        <f t="shared" si="30"/>
        <v>#N/A</v>
      </c>
      <c r="S379" s="191" t="e">
        <f t="shared" si="33"/>
        <v>#N/A</v>
      </c>
      <c r="T379" s="192" t="e">
        <f>VLOOKUP(D379,'PC Receitas'!$N$4:$O$14,2,FALSE)</f>
        <v>#N/A</v>
      </c>
    </row>
    <row r="380" spans="3:20" ht="19.5" customHeight="1" thickTop="1" thickBot="1" x14ac:dyDescent="0.25">
      <c r="C380" s="58"/>
      <c r="D380" s="58"/>
      <c r="E380" s="58"/>
      <c r="F380" s="58"/>
      <c r="G380" s="58"/>
      <c r="H380" s="58"/>
      <c r="I380" s="59"/>
      <c r="J380" s="60"/>
      <c r="K380" s="57">
        <f t="shared" ca="1" si="32"/>
        <v>167800</v>
      </c>
      <c r="P380" s="188" t="e">
        <f t="shared" si="31"/>
        <v>#N/A</v>
      </c>
      <c r="Q380" s="191" t="e">
        <f t="shared" si="29"/>
        <v>#N/A</v>
      </c>
      <c r="R380" s="191" t="e">
        <f t="shared" si="30"/>
        <v>#N/A</v>
      </c>
      <c r="S380" s="191" t="e">
        <f t="shared" si="33"/>
        <v>#N/A</v>
      </c>
      <c r="T380" s="192" t="e">
        <f>VLOOKUP(D380,'PC Receitas'!$N$4:$O$14,2,FALSE)</f>
        <v>#N/A</v>
      </c>
    </row>
    <row r="381" spans="3:20" ht="19.5" customHeight="1" thickTop="1" thickBot="1" x14ac:dyDescent="0.25">
      <c r="C381" s="58"/>
      <c r="D381" s="58"/>
      <c r="E381" s="58"/>
      <c r="F381" s="58"/>
      <c r="G381" s="58"/>
      <c r="H381" s="58"/>
      <c r="I381" s="59"/>
      <c r="J381" s="60"/>
      <c r="K381" s="57">
        <f t="shared" ca="1" si="32"/>
        <v>167800</v>
      </c>
      <c r="P381" s="188" t="e">
        <f t="shared" si="31"/>
        <v>#N/A</v>
      </c>
      <c r="Q381" s="191" t="e">
        <f t="shared" si="29"/>
        <v>#N/A</v>
      </c>
      <c r="R381" s="191" t="e">
        <f t="shared" si="30"/>
        <v>#N/A</v>
      </c>
      <c r="S381" s="191" t="e">
        <f t="shared" si="33"/>
        <v>#N/A</v>
      </c>
      <c r="T381" s="192" t="e">
        <f>VLOOKUP(D381,'PC Receitas'!$N$4:$O$14,2,FALSE)</f>
        <v>#N/A</v>
      </c>
    </row>
    <row r="382" spans="3:20" ht="19.5" customHeight="1" thickTop="1" thickBot="1" x14ac:dyDescent="0.25">
      <c r="C382" s="58"/>
      <c r="D382" s="58"/>
      <c r="E382" s="58"/>
      <c r="F382" s="58"/>
      <c r="G382" s="58"/>
      <c r="H382" s="58"/>
      <c r="I382" s="59"/>
      <c r="J382" s="60"/>
      <c r="K382" s="57">
        <f t="shared" ca="1" si="32"/>
        <v>167800</v>
      </c>
      <c r="P382" s="188" t="e">
        <f t="shared" si="31"/>
        <v>#N/A</v>
      </c>
      <c r="Q382" s="191" t="e">
        <f t="shared" si="29"/>
        <v>#N/A</v>
      </c>
      <c r="R382" s="191" t="e">
        <f t="shared" si="30"/>
        <v>#N/A</v>
      </c>
      <c r="S382" s="191" t="e">
        <f t="shared" si="33"/>
        <v>#N/A</v>
      </c>
      <c r="T382" s="192" t="e">
        <f>VLOOKUP(D382,'PC Receitas'!$N$4:$O$14,2,FALSE)</f>
        <v>#N/A</v>
      </c>
    </row>
    <row r="383" spans="3:20" ht="19.5" customHeight="1" thickTop="1" thickBot="1" x14ac:dyDescent="0.25">
      <c r="C383" s="58"/>
      <c r="D383" s="58"/>
      <c r="E383" s="58"/>
      <c r="F383" s="58"/>
      <c r="G383" s="58"/>
      <c r="H383" s="58"/>
      <c r="I383" s="59"/>
      <c r="J383" s="60"/>
      <c r="K383" s="57">
        <f t="shared" ca="1" si="32"/>
        <v>167800</v>
      </c>
      <c r="P383" s="188" t="e">
        <f t="shared" si="31"/>
        <v>#N/A</v>
      </c>
      <c r="Q383" s="191" t="e">
        <f t="shared" si="29"/>
        <v>#N/A</v>
      </c>
      <c r="R383" s="191" t="e">
        <f t="shared" si="30"/>
        <v>#N/A</v>
      </c>
      <c r="S383" s="191" t="e">
        <f t="shared" si="33"/>
        <v>#N/A</v>
      </c>
      <c r="T383" s="192" t="e">
        <f>VLOOKUP(D383,'PC Receitas'!$N$4:$O$14,2,FALSE)</f>
        <v>#N/A</v>
      </c>
    </row>
    <row r="384" spans="3:20" ht="19.5" customHeight="1" thickTop="1" thickBot="1" x14ac:dyDescent="0.25">
      <c r="C384" s="58"/>
      <c r="D384" s="58"/>
      <c r="E384" s="58"/>
      <c r="F384" s="58"/>
      <c r="G384" s="58"/>
      <c r="H384" s="58"/>
      <c r="I384" s="59"/>
      <c r="J384" s="60"/>
      <c r="K384" s="57">
        <f t="shared" ca="1" si="32"/>
        <v>167800</v>
      </c>
      <c r="P384" s="188" t="e">
        <f t="shared" si="31"/>
        <v>#N/A</v>
      </c>
      <c r="Q384" s="191" t="e">
        <f t="shared" si="29"/>
        <v>#N/A</v>
      </c>
      <c r="R384" s="191" t="e">
        <f t="shared" si="30"/>
        <v>#N/A</v>
      </c>
      <c r="S384" s="191" t="e">
        <f t="shared" si="33"/>
        <v>#N/A</v>
      </c>
      <c r="T384" s="192" t="e">
        <f>VLOOKUP(D384,'PC Receitas'!$N$4:$O$14,2,FALSE)</f>
        <v>#N/A</v>
      </c>
    </row>
    <row r="385" spans="3:20" ht="19.5" customHeight="1" thickTop="1" thickBot="1" x14ac:dyDescent="0.25">
      <c r="C385" s="58"/>
      <c r="D385" s="58"/>
      <c r="E385" s="58"/>
      <c r="F385" s="58"/>
      <c r="G385" s="58"/>
      <c r="H385" s="58"/>
      <c r="I385" s="59"/>
      <c r="J385" s="60"/>
      <c r="K385" s="57">
        <f t="shared" ca="1" si="32"/>
        <v>167800</v>
      </c>
      <c r="P385" s="188" t="e">
        <f t="shared" si="31"/>
        <v>#N/A</v>
      </c>
      <c r="Q385" s="191" t="e">
        <f t="shared" si="29"/>
        <v>#N/A</v>
      </c>
      <c r="R385" s="191" t="e">
        <f t="shared" si="30"/>
        <v>#N/A</v>
      </c>
      <c r="S385" s="191" t="e">
        <f t="shared" si="33"/>
        <v>#N/A</v>
      </c>
      <c r="T385" s="192" t="e">
        <f>VLOOKUP(D385,'PC Receitas'!$N$4:$O$14,2,FALSE)</f>
        <v>#N/A</v>
      </c>
    </row>
    <row r="386" spans="3:20" ht="19.5" customHeight="1" thickTop="1" thickBot="1" x14ac:dyDescent="0.25">
      <c r="C386" s="58"/>
      <c r="D386" s="58"/>
      <c r="E386" s="58"/>
      <c r="F386" s="58"/>
      <c r="G386" s="58"/>
      <c r="H386" s="58"/>
      <c r="I386" s="59"/>
      <c r="J386" s="60"/>
      <c r="K386" s="57">
        <f t="shared" ca="1" si="32"/>
        <v>167800</v>
      </c>
      <c r="P386" s="188" t="e">
        <f t="shared" si="31"/>
        <v>#N/A</v>
      </c>
      <c r="Q386" s="191" t="e">
        <f t="shared" si="29"/>
        <v>#N/A</v>
      </c>
      <c r="R386" s="191" t="e">
        <f t="shared" si="30"/>
        <v>#N/A</v>
      </c>
      <c r="S386" s="191" t="e">
        <f t="shared" si="33"/>
        <v>#N/A</v>
      </c>
      <c r="T386" s="192" t="e">
        <f>VLOOKUP(D386,'PC Receitas'!$N$4:$O$14,2,FALSE)</f>
        <v>#N/A</v>
      </c>
    </row>
    <row r="387" spans="3:20" ht="19.5" customHeight="1" thickTop="1" thickBot="1" x14ac:dyDescent="0.25">
      <c r="C387" s="58"/>
      <c r="D387" s="58"/>
      <c r="E387" s="58"/>
      <c r="F387" s="58"/>
      <c r="G387" s="58"/>
      <c r="H387" s="58"/>
      <c r="I387" s="59"/>
      <c r="J387" s="60"/>
      <c r="K387" s="57">
        <f t="shared" ca="1" si="32"/>
        <v>167800</v>
      </c>
      <c r="P387" s="188" t="e">
        <f t="shared" si="31"/>
        <v>#N/A</v>
      </c>
      <c r="Q387" s="191" t="e">
        <f t="shared" si="29"/>
        <v>#N/A</v>
      </c>
      <c r="R387" s="191" t="e">
        <f t="shared" si="30"/>
        <v>#N/A</v>
      </c>
      <c r="S387" s="191" t="e">
        <f t="shared" si="33"/>
        <v>#N/A</v>
      </c>
      <c r="T387" s="192" t="e">
        <f>VLOOKUP(D387,'PC Receitas'!$N$4:$O$14,2,FALSE)</f>
        <v>#N/A</v>
      </c>
    </row>
    <row r="388" spans="3:20" ht="19.5" customHeight="1" thickTop="1" thickBot="1" x14ac:dyDescent="0.25">
      <c r="C388" s="58"/>
      <c r="D388" s="58"/>
      <c r="E388" s="58"/>
      <c r="F388" s="58"/>
      <c r="G388" s="58"/>
      <c r="H388" s="58"/>
      <c r="I388" s="59"/>
      <c r="J388" s="60"/>
      <c r="K388" s="57">
        <f t="shared" ca="1" si="32"/>
        <v>167800</v>
      </c>
      <c r="P388" s="188" t="e">
        <f t="shared" si="31"/>
        <v>#N/A</v>
      </c>
      <c r="Q388" s="191" t="e">
        <f t="shared" si="29"/>
        <v>#N/A</v>
      </c>
      <c r="R388" s="191" t="e">
        <f t="shared" si="30"/>
        <v>#N/A</v>
      </c>
      <c r="S388" s="191" t="e">
        <f t="shared" si="33"/>
        <v>#N/A</v>
      </c>
      <c r="T388" s="192" t="e">
        <f>VLOOKUP(D388,'PC Receitas'!$N$4:$O$14,2,FALSE)</f>
        <v>#N/A</v>
      </c>
    </row>
    <row r="389" spans="3:20" ht="19.5" customHeight="1" thickTop="1" thickBot="1" x14ac:dyDescent="0.25">
      <c r="C389" s="58"/>
      <c r="D389" s="58"/>
      <c r="E389" s="58"/>
      <c r="F389" s="58"/>
      <c r="G389" s="58"/>
      <c r="H389" s="58"/>
      <c r="I389" s="59"/>
      <c r="J389" s="60"/>
      <c r="K389" s="57">
        <f t="shared" ca="1" si="32"/>
        <v>167800</v>
      </c>
      <c r="P389" s="188" t="e">
        <f t="shared" si="31"/>
        <v>#N/A</v>
      </c>
      <c r="Q389" s="191" t="e">
        <f t="shared" si="29"/>
        <v>#N/A</v>
      </c>
      <c r="R389" s="191" t="e">
        <f t="shared" si="30"/>
        <v>#N/A</v>
      </c>
      <c r="S389" s="191" t="e">
        <f t="shared" si="33"/>
        <v>#N/A</v>
      </c>
      <c r="T389" s="192" t="e">
        <f>VLOOKUP(D389,'PC Receitas'!$N$4:$O$14,2,FALSE)</f>
        <v>#N/A</v>
      </c>
    </row>
    <row r="390" spans="3:20" ht="19.5" customHeight="1" thickTop="1" thickBot="1" x14ac:dyDescent="0.25">
      <c r="C390" s="58"/>
      <c r="D390" s="58"/>
      <c r="E390" s="58"/>
      <c r="F390" s="58"/>
      <c r="G390" s="58"/>
      <c r="H390" s="58"/>
      <c r="I390" s="59"/>
      <c r="J390" s="60"/>
      <c r="K390" s="57">
        <f t="shared" ca="1" si="32"/>
        <v>167800</v>
      </c>
      <c r="P390" s="188" t="e">
        <f t="shared" si="31"/>
        <v>#N/A</v>
      </c>
      <c r="Q390" s="191" t="e">
        <f t="shared" ref="Q390:Q453" si="34">IF(T390="Despesas_de_Moradia","Despesa",IF(T390="Despesas_com_Alimentacao","Despesa",IF(T390="Despesas_com_Saude","Despesa","")))</f>
        <v>#N/A</v>
      </c>
      <c r="R390" s="191" t="e">
        <f t="shared" ref="R390:R453" si="35">IF(T390="Renda_Familiar","Receita",IF(T390="Receitas_com_Aplicacoes_Financeiras","Receita",IF(T390="Outras_Receitas","Receita","")))</f>
        <v>#N/A</v>
      </c>
      <c r="S390" s="191" t="e">
        <f t="shared" si="33"/>
        <v>#N/A</v>
      </c>
      <c r="T390" s="192" t="e">
        <f>VLOOKUP(D390,'PC Receitas'!$N$4:$O$14,2,FALSE)</f>
        <v>#N/A</v>
      </c>
    </row>
    <row r="391" spans="3:20" ht="19.5" customHeight="1" thickTop="1" thickBot="1" x14ac:dyDescent="0.25">
      <c r="C391" s="58"/>
      <c r="D391" s="58"/>
      <c r="E391" s="58"/>
      <c r="F391" s="58"/>
      <c r="G391" s="58"/>
      <c r="H391" s="58"/>
      <c r="I391" s="59"/>
      <c r="J391" s="60"/>
      <c r="K391" s="57">
        <f t="shared" ca="1" si="32"/>
        <v>167800</v>
      </c>
      <c r="P391" s="188" t="e">
        <f t="shared" si="31"/>
        <v>#N/A</v>
      </c>
      <c r="Q391" s="191" t="e">
        <f t="shared" si="34"/>
        <v>#N/A</v>
      </c>
      <c r="R391" s="191" t="e">
        <f t="shared" si="35"/>
        <v>#N/A</v>
      </c>
      <c r="S391" s="191" t="e">
        <f t="shared" si="33"/>
        <v>#N/A</v>
      </c>
      <c r="T391" s="192" t="e">
        <f>VLOOKUP(D391,'PC Receitas'!$N$4:$O$14,2,FALSE)</f>
        <v>#N/A</v>
      </c>
    </row>
    <row r="392" spans="3:20" ht="19.5" customHeight="1" thickTop="1" thickBot="1" x14ac:dyDescent="0.25">
      <c r="C392" s="58"/>
      <c r="D392" s="58"/>
      <c r="E392" s="58"/>
      <c r="F392" s="58"/>
      <c r="G392" s="58"/>
      <c r="H392" s="58"/>
      <c r="I392" s="59"/>
      <c r="J392" s="60"/>
      <c r="K392" s="57">
        <f t="shared" ca="1" si="32"/>
        <v>167800</v>
      </c>
      <c r="P392" s="188" t="e">
        <f t="shared" si="31"/>
        <v>#N/A</v>
      </c>
      <c r="Q392" s="191" t="e">
        <f t="shared" si="34"/>
        <v>#N/A</v>
      </c>
      <c r="R392" s="191" t="e">
        <f t="shared" si="35"/>
        <v>#N/A</v>
      </c>
      <c r="S392" s="191" t="e">
        <f t="shared" si="33"/>
        <v>#N/A</v>
      </c>
      <c r="T392" s="192" t="e">
        <f>VLOOKUP(D392,'PC Receitas'!$N$4:$O$14,2,FALSE)</f>
        <v>#N/A</v>
      </c>
    </row>
    <row r="393" spans="3:20" ht="19.5" customHeight="1" thickTop="1" thickBot="1" x14ac:dyDescent="0.25">
      <c r="C393" s="58"/>
      <c r="D393" s="58"/>
      <c r="E393" s="58"/>
      <c r="F393" s="58"/>
      <c r="G393" s="58"/>
      <c r="H393" s="58"/>
      <c r="I393" s="59"/>
      <c r="J393" s="60"/>
      <c r="K393" s="57">
        <f t="shared" ca="1" si="32"/>
        <v>167800</v>
      </c>
      <c r="P393" s="188" t="e">
        <f t="shared" si="31"/>
        <v>#N/A</v>
      </c>
      <c r="Q393" s="191" t="e">
        <f t="shared" si="34"/>
        <v>#N/A</v>
      </c>
      <c r="R393" s="191" t="e">
        <f t="shared" si="35"/>
        <v>#N/A</v>
      </c>
      <c r="S393" s="191" t="e">
        <f t="shared" si="33"/>
        <v>#N/A</v>
      </c>
      <c r="T393" s="192" t="e">
        <f>VLOOKUP(D393,'PC Receitas'!$N$4:$O$14,2,FALSE)</f>
        <v>#N/A</v>
      </c>
    </row>
    <row r="394" spans="3:20" ht="19.5" customHeight="1" thickTop="1" thickBot="1" x14ac:dyDescent="0.25">
      <c r="C394" s="58"/>
      <c r="D394" s="58"/>
      <c r="E394" s="58"/>
      <c r="F394" s="58"/>
      <c r="G394" s="58"/>
      <c r="H394" s="58"/>
      <c r="I394" s="59"/>
      <c r="J394" s="60"/>
      <c r="K394" s="57">
        <f t="shared" ca="1" si="32"/>
        <v>167800</v>
      </c>
      <c r="P394" s="188" t="e">
        <f t="shared" si="31"/>
        <v>#N/A</v>
      </c>
      <c r="Q394" s="191" t="e">
        <f t="shared" si="34"/>
        <v>#N/A</v>
      </c>
      <c r="R394" s="191" t="e">
        <f t="shared" si="35"/>
        <v>#N/A</v>
      </c>
      <c r="S394" s="191" t="e">
        <f t="shared" si="33"/>
        <v>#N/A</v>
      </c>
      <c r="T394" s="192" t="e">
        <f>VLOOKUP(D394,'PC Receitas'!$N$4:$O$14,2,FALSE)</f>
        <v>#N/A</v>
      </c>
    </row>
    <row r="395" spans="3:20" ht="19.5" customHeight="1" thickTop="1" thickBot="1" x14ac:dyDescent="0.25">
      <c r="C395" s="58"/>
      <c r="D395" s="58"/>
      <c r="E395" s="58"/>
      <c r="F395" s="58"/>
      <c r="G395" s="58"/>
      <c r="H395" s="58"/>
      <c r="I395" s="59"/>
      <c r="J395" s="60"/>
      <c r="K395" s="57">
        <f t="shared" ca="1" si="32"/>
        <v>167800</v>
      </c>
      <c r="P395" s="188" t="e">
        <f t="shared" si="31"/>
        <v>#N/A</v>
      </c>
      <c r="Q395" s="191" t="e">
        <f t="shared" si="34"/>
        <v>#N/A</v>
      </c>
      <c r="R395" s="191" t="e">
        <f t="shared" si="35"/>
        <v>#N/A</v>
      </c>
      <c r="S395" s="191" t="e">
        <f t="shared" si="33"/>
        <v>#N/A</v>
      </c>
      <c r="T395" s="192" t="e">
        <f>VLOOKUP(D395,'PC Receitas'!$N$4:$O$14,2,FALSE)</f>
        <v>#N/A</v>
      </c>
    </row>
    <row r="396" spans="3:20" ht="19.5" customHeight="1" thickTop="1" thickBot="1" x14ac:dyDescent="0.25">
      <c r="C396" s="58"/>
      <c r="D396" s="58"/>
      <c r="E396" s="58"/>
      <c r="F396" s="58"/>
      <c r="G396" s="58"/>
      <c r="H396" s="58"/>
      <c r="I396" s="59"/>
      <c r="J396" s="60"/>
      <c r="K396" s="57">
        <f t="shared" ca="1" si="32"/>
        <v>167800</v>
      </c>
      <c r="P396" s="188" t="e">
        <f t="shared" si="31"/>
        <v>#N/A</v>
      </c>
      <c r="Q396" s="191" t="e">
        <f t="shared" si="34"/>
        <v>#N/A</v>
      </c>
      <c r="R396" s="191" t="e">
        <f t="shared" si="35"/>
        <v>#N/A</v>
      </c>
      <c r="S396" s="191" t="e">
        <f t="shared" si="33"/>
        <v>#N/A</v>
      </c>
      <c r="T396" s="192" t="e">
        <f>VLOOKUP(D396,'PC Receitas'!$N$4:$O$14,2,FALSE)</f>
        <v>#N/A</v>
      </c>
    </row>
    <row r="397" spans="3:20" ht="19.5" customHeight="1" thickTop="1" thickBot="1" x14ac:dyDescent="0.25">
      <c r="C397" s="58"/>
      <c r="D397" s="58"/>
      <c r="E397" s="58"/>
      <c r="F397" s="58"/>
      <c r="G397" s="58"/>
      <c r="H397" s="58"/>
      <c r="I397" s="59"/>
      <c r="J397" s="60"/>
      <c r="K397" s="57">
        <f t="shared" ca="1" si="32"/>
        <v>167800</v>
      </c>
      <c r="P397" s="188" t="e">
        <f t="shared" si="31"/>
        <v>#N/A</v>
      </c>
      <c r="Q397" s="191" t="e">
        <f t="shared" si="34"/>
        <v>#N/A</v>
      </c>
      <c r="R397" s="191" t="e">
        <f t="shared" si="35"/>
        <v>#N/A</v>
      </c>
      <c r="S397" s="191" t="e">
        <f t="shared" si="33"/>
        <v>#N/A</v>
      </c>
      <c r="T397" s="192" t="e">
        <f>VLOOKUP(D397,'PC Receitas'!$N$4:$O$14,2,FALSE)</f>
        <v>#N/A</v>
      </c>
    </row>
    <row r="398" spans="3:20" ht="19.5" customHeight="1" thickTop="1" thickBot="1" x14ac:dyDescent="0.25">
      <c r="C398" s="58"/>
      <c r="D398" s="58"/>
      <c r="E398" s="58"/>
      <c r="F398" s="58"/>
      <c r="G398" s="58"/>
      <c r="H398" s="58"/>
      <c r="I398" s="59"/>
      <c r="J398" s="60"/>
      <c r="K398" s="57">
        <f t="shared" ca="1" si="32"/>
        <v>167800</v>
      </c>
      <c r="P398" s="188" t="e">
        <f t="shared" si="31"/>
        <v>#N/A</v>
      </c>
      <c r="Q398" s="191" t="e">
        <f t="shared" si="34"/>
        <v>#N/A</v>
      </c>
      <c r="R398" s="191" t="e">
        <f t="shared" si="35"/>
        <v>#N/A</v>
      </c>
      <c r="S398" s="191" t="e">
        <f t="shared" si="33"/>
        <v>#N/A</v>
      </c>
      <c r="T398" s="192" t="e">
        <f>VLOOKUP(D398,'PC Receitas'!$N$4:$O$14,2,FALSE)</f>
        <v>#N/A</v>
      </c>
    </row>
    <row r="399" spans="3:20" ht="19.5" customHeight="1" thickTop="1" thickBot="1" x14ac:dyDescent="0.25">
      <c r="C399" s="58"/>
      <c r="D399" s="58"/>
      <c r="E399" s="58"/>
      <c r="F399" s="58"/>
      <c r="G399" s="58"/>
      <c r="H399" s="58"/>
      <c r="I399" s="59"/>
      <c r="J399" s="60"/>
      <c r="K399" s="57">
        <f t="shared" ca="1" si="32"/>
        <v>167800</v>
      </c>
      <c r="P399" s="188" t="e">
        <f t="shared" si="31"/>
        <v>#N/A</v>
      </c>
      <c r="Q399" s="191" t="e">
        <f t="shared" si="34"/>
        <v>#N/A</v>
      </c>
      <c r="R399" s="191" t="e">
        <f t="shared" si="35"/>
        <v>#N/A</v>
      </c>
      <c r="S399" s="191" t="e">
        <f t="shared" si="33"/>
        <v>#N/A</v>
      </c>
      <c r="T399" s="192" t="e">
        <f>VLOOKUP(D399,'PC Receitas'!$N$4:$O$14,2,FALSE)</f>
        <v>#N/A</v>
      </c>
    </row>
    <row r="400" spans="3:20" ht="19.5" customHeight="1" thickTop="1" thickBot="1" x14ac:dyDescent="0.25">
      <c r="C400" s="58"/>
      <c r="D400" s="58"/>
      <c r="E400" s="58"/>
      <c r="F400" s="58"/>
      <c r="G400" s="58"/>
      <c r="H400" s="58"/>
      <c r="I400" s="59"/>
      <c r="J400" s="60"/>
      <c r="K400" s="57">
        <f t="shared" ca="1" si="32"/>
        <v>167800</v>
      </c>
      <c r="P400" s="188" t="e">
        <f t="shared" ref="P400:P463" si="36">IF(T400="Despesas_com_Transportes","Despesa",IF(T400="Despesas_com_Lazer_e_Informacao","Despesa",IF(T400="Outras_Despesas","Despesa",IF(T400="Imposto_de_Renda","Despesa",IF(T400="Investimentos_Bens","Despesa","")))))</f>
        <v>#N/A</v>
      </c>
      <c r="Q400" s="191" t="e">
        <f t="shared" si="34"/>
        <v>#N/A</v>
      </c>
      <c r="R400" s="191" t="e">
        <f t="shared" si="35"/>
        <v>#N/A</v>
      </c>
      <c r="S400" s="191" t="e">
        <f t="shared" si="33"/>
        <v>#N/A</v>
      </c>
      <c r="T400" s="192" t="e">
        <f>VLOOKUP(D400,'PC Receitas'!$N$4:$O$14,2,FALSE)</f>
        <v>#N/A</v>
      </c>
    </row>
    <row r="401" spans="3:20" ht="19.5" customHeight="1" thickTop="1" thickBot="1" x14ac:dyDescent="0.25">
      <c r="C401" s="58"/>
      <c r="D401" s="58"/>
      <c r="E401" s="58"/>
      <c r="F401" s="58"/>
      <c r="G401" s="58"/>
      <c r="H401" s="58"/>
      <c r="I401" s="59"/>
      <c r="J401" s="60"/>
      <c r="K401" s="57">
        <f t="shared" ca="1" si="32"/>
        <v>167800</v>
      </c>
      <c r="P401" s="188" t="e">
        <f t="shared" si="36"/>
        <v>#N/A</v>
      </c>
      <c r="Q401" s="191" t="e">
        <f t="shared" si="34"/>
        <v>#N/A</v>
      </c>
      <c r="R401" s="191" t="e">
        <f t="shared" si="35"/>
        <v>#N/A</v>
      </c>
      <c r="S401" s="191" t="e">
        <f t="shared" si="33"/>
        <v>#N/A</v>
      </c>
      <c r="T401" s="192" t="e">
        <f>VLOOKUP(D401,'PC Receitas'!$N$4:$O$14,2,FALSE)</f>
        <v>#N/A</v>
      </c>
    </row>
    <row r="402" spans="3:20" ht="19.5" customHeight="1" thickTop="1" thickBot="1" x14ac:dyDescent="0.25">
      <c r="C402" s="58"/>
      <c r="D402" s="58"/>
      <c r="E402" s="58"/>
      <c r="F402" s="58"/>
      <c r="G402" s="58"/>
      <c r="H402" s="58"/>
      <c r="I402" s="59"/>
      <c r="J402" s="60"/>
      <c r="K402" s="57">
        <f t="shared" ca="1" si="32"/>
        <v>167800</v>
      </c>
      <c r="P402" s="188" t="e">
        <f t="shared" si="36"/>
        <v>#N/A</v>
      </c>
      <c r="Q402" s="191" t="e">
        <f t="shared" si="34"/>
        <v>#N/A</v>
      </c>
      <c r="R402" s="191" t="e">
        <f t="shared" si="35"/>
        <v>#N/A</v>
      </c>
      <c r="S402" s="191" t="e">
        <f t="shared" si="33"/>
        <v>#N/A</v>
      </c>
      <c r="T402" s="192"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167800</v>
      </c>
      <c r="P403" s="188" t="e">
        <f t="shared" si="36"/>
        <v>#N/A</v>
      </c>
      <c r="Q403" s="191" t="e">
        <f t="shared" si="34"/>
        <v>#N/A</v>
      </c>
      <c r="R403" s="191" t="e">
        <f t="shared" si="35"/>
        <v>#N/A</v>
      </c>
      <c r="S403" s="191" t="e">
        <f t="shared" si="33"/>
        <v>#N/A</v>
      </c>
      <c r="T403" s="192" t="e">
        <f>VLOOKUP(D403,'PC Receitas'!$N$4:$O$14,2,FALSE)</f>
        <v>#N/A</v>
      </c>
    </row>
    <row r="404" spans="3:20" ht="19.5" customHeight="1" thickTop="1" thickBot="1" x14ac:dyDescent="0.25">
      <c r="C404" s="58"/>
      <c r="D404" s="58"/>
      <c r="E404" s="58"/>
      <c r="F404" s="58"/>
      <c r="G404" s="58"/>
      <c r="H404" s="58"/>
      <c r="I404" s="59"/>
      <c r="J404" s="60"/>
      <c r="K404" s="57">
        <f t="shared" ca="1" si="37"/>
        <v>167800</v>
      </c>
      <c r="P404" s="188" t="e">
        <f t="shared" si="36"/>
        <v>#N/A</v>
      </c>
      <c r="Q404" s="191" t="e">
        <f t="shared" si="34"/>
        <v>#N/A</v>
      </c>
      <c r="R404" s="191" t="e">
        <f t="shared" si="35"/>
        <v>#N/A</v>
      </c>
      <c r="S404" s="191" t="e">
        <f t="shared" ref="S404:S467" si="38">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ca="1" si="37"/>
        <v>167800</v>
      </c>
      <c r="P405" s="188" t="e">
        <f t="shared" si="36"/>
        <v>#N/A</v>
      </c>
      <c r="Q405" s="191" t="e">
        <f t="shared" si="34"/>
        <v>#N/A</v>
      </c>
      <c r="R405" s="191" t="e">
        <f t="shared" si="35"/>
        <v>#N/A</v>
      </c>
      <c r="S405" s="191" t="e">
        <f t="shared" si="38"/>
        <v>#N/A</v>
      </c>
      <c r="T405" s="192" t="e">
        <f>VLOOKUP(D405,'PC Receitas'!$N$4:$O$14,2,FALSE)</f>
        <v>#N/A</v>
      </c>
    </row>
    <row r="406" spans="3:20" ht="19.5" customHeight="1" thickTop="1" thickBot="1" x14ac:dyDescent="0.25">
      <c r="C406" s="58"/>
      <c r="D406" s="58"/>
      <c r="E406" s="58"/>
      <c r="F406" s="58"/>
      <c r="G406" s="58"/>
      <c r="H406" s="58"/>
      <c r="I406" s="59"/>
      <c r="J406" s="60"/>
      <c r="K406" s="57">
        <f t="shared" ca="1" si="37"/>
        <v>167800</v>
      </c>
      <c r="P406" s="188" t="e">
        <f t="shared" si="36"/>
        <v>#N/A</v>
      </c>
      <c r="Q406" s="191" t="e">
        <f t="shared" si="34"/>
        <v>#N/A</v>
      </c>
      <c r="R406" s="191" t="e">
        <f t="shared" si="35"/>
        <v>#N/A</v>
      </c>
      <c r="S406" s="191" t="e">
        <f t="shared" si="38"/>
        <v>#N/A</v>
      </c>
      <c r="T406" s="192" t="e">
        <f>VLOOKUP(D406,'PC Receitas'!$N$4:$O$14,2,FALSE)</f>
        <v>#N/A</v>
      </c>
    </row>
    <row r="407" spans="3:20" ht="19.5" customHeight="1" thickTop="1" thickBot="1" x14ac:dyDescent="0.25">
      <c r="C407" s="58"/>
      <c r="D407" s="58"/>
      <c r="E407" s="58"/>
      <c r="F407" s="58"/>
      <c r="G407" s="58"/>
      <c r="H407" s="58"/>
      <c r="I407" s="59"/>
      <c r="J407" s="60"/>
      <c r="K407" s="57">
        <f t="shared" ca="1" si="37"/>
        <v>167800</v>
      </c>
      <c r="P407" s="188" t="e">
        <f t="shared" si="36"/>
        <v>#N/A</v>
      </c>
      <c r="Q407" s="191" t="e">
        <f t="shared" si="34"/>
        <v>#N/A</v>
      </c>
      <c r="R407" s="191" t="e">
        <f t="shared" si="35"/>
        <v>#N/A</v>
      </c>
      <c r="S407" s="191" t="e">
        <f t="shared" si="38"/>
        <v>#N/A</v>
      </c>
      <c r="T407" s="192" t="e">
        <f>VLOOKUP(D407,'PC Receitas'!$N$4:$O$14,2,FALSE)</f>
        <v>#N/A</v>
      </c>
    </row>
    <row r="408" spans="3:20" ht="19.5" customHeight="1" thickTop="1" thickBot="1" x14ac:dyDescent="0.25">
      <c r="C408" s="58"/>
      <c r="D408" s="58"/>
      <c r="E408" s="58"/>
      <c r="F408" s="58"/>
      <c r="G408" s="58"/>
      <c r="H408" s="58"/>
      <c r="I408" s="59"/>
      <c r="J408" s="60"/>
      <c r="K408" s="57">
        <f t="shared" ca="1" si="37"/>
        <v>167800</v>
      </c>
      <c r="P408" s="188" t="e">
        <f t="shared" si="36"/>
        <v>#N/A</v>
      </c>
      <c r="Q408" s="191" t="e">
        <f t="shared" si="34"/>
        <v>#N/A</v>
      </c>
      <c r="R408" s="191" t="e">
        <f t="shared" si="35"/>
        <v>#N/A</v>
      </c>
      <c r="S408" s="191" t="e">
        <f t="shared" si="38"/>
        <v>#N/A</v>
      </c>
      <c r="T408" s="192" t="e">
        <f>VLOOKUP(D408,'PC Receitas'!$N$4:$O$14,2,FALSE)</f>
        <v>#N/A</v>
      </c>
    </row>
    <row r="409" spans="3:20" ht="19.5" customHeight="1" thickTop="1" thickBot="1" x14ac:dyDescent="0.25">
      <c r="C409" s="58"/>
      <c r="D409" s="58"/>
      <c r="E409" s="58"/>
      <c r="F409" s="58"/>
      <c r="G409" s="58"/>
      <c r="H409" s="58"/>
      <c r="I409" s="59"/>
      <c r="J409" s="60"/>
      <c r="K409" s="57">
        <f t="shared" ca="1" si="37"/>
        <v>167800</v>
      </c>
      <c r="P409" s="188" t="e">
        <f t="shared" si="36"/>
        <v>#N/A</v>
      </c>
      <c r="Q409" s="191" t="e">
        <f t="shared" si="34"/>
        <v>#N/A</v>
      </c>
      <c r="R409" s="191" t="e">
        <f t="shared" si="35"/>
        <v>#N/A</v>
      </c>
      <c r="S409" s="191" t="e">
        <f t="shared" si="38"/>
        <v>#N/A</v>
      </c>
      <c r="T409" s="192" t="e">
        <f>VLOOKUP(D409,'PC Receitas'!$N$4:$O$14,2,FALSE)</f>
        <v>#N/A</v>
      </c>
    </row>
    <row r="410" spans="3:20" ht="19.5" customHeight="1" thickTop="1" thickBot="1" x14ac:dyDescent="0.25">
      <c r="C410" s="58"/>
      <c r="D410" s="58"/>
      <c r="E410" s="58"/>
      <c r="F410" s="58"/>
      <c r="G410" s="58"/>
      <c r="H410" s="58"/>
      <c r="I410" s="59"/>
      <c r="J410" s="60"/>
      <c r="K410" s="57">
        <f t="shared" ca="1" si="37"/>
        <v>167800</v>
      </c>
      <c r="P410" s="188" t="e">
        <f t="shared" si="36"/>
        <v>#N/A</v>
      </c>
      <c r="Q410" s="191" t="e">
        <f t="shared" si="34"/>
        <v>#N/A</v>
      </c>
      <c r="R410" s="191" t="e">
        <f t="shared" si="35"/>
        <v>#N/A</v>
      </c>
      <c r="S410" s="191" t="e">
        <f t="shared" si="38"/>
        <v>#N/A</v>
      </c>
      <c r="T410" s="192" t="e">
        <f>VLOOKUP(D410,'PC Receitas'!$N$4:$O$14,2,FALSE)</f>
        <v>#N/A</v>
      </c>
    </row>
    <row r="411" spans="3:20" ht="19.5" customHeight="1" thickTop="1" thickBot="1" x14ac:dyDescent="0.25">
      <c r="C411" s="58"/>
      <c r="D411" s="58"/>
      <c r="E411" s="58"/>
      <c r="F411" s="58"/>
      <c r="G411" s="58"/>
      <c r="H411" s="58"/>
      <c r="I411" s="59"/>
      <c r="J411" s="60"/>
      <c r="K411" s="57">
        <f t="shared" ca="1" si="37"/>
        <v>167800</v>
      </c>
      <c r="P411" s="188" t="e">
        <f t="shared" si="36"/>
        <v>#N/A</v>
      </c>
      <c r="Q411" s="191" t="e">
        <f t="shared" si="34"/>
        <v>#N/A</v>
      </c>
      <c r="R411" s="191" t="e">
        <f t="shared" si="35"/>
        <v>#N/A</v>
      </c>
      <c r="S411" s="191" t="e">
        <f t="shared" si="38"/>
        <v>#N/A</v>
      </c>
      <c r="T411" s="192" t="e">
        <f>VLOOKUP(D411,'PC Receitas'!$N$4:$O$14,2,FALSE)</f>
        <v>#N/A</v>
      </c>
    </row>
    <row r="412" spans="3:20" ht="19.5" customHeight="1" thickTop="1" thickBot="1" x14ac:dyDescent="0.25">
      <c r="C412" s="58"/>
      <c r="D412" s="58"/>
      <c r="E412" s="58"/>
      <c r="F412" s="58"/>
      <c r="G412" s="58"/>
      <c r="H412" s="58"/>
      <c r="I412" s="59"/>
      <c r="J412" s="60"/>
      <c r="K412" s="57">
        <f t="shared" ca="1" si="37"/>
        <v>167800</v>
      </c>
      <c r="P412" s="188" t="e">
        <f t="shared" si="36"/>
        <v>#N/A</v>
      </c>
      <c r="Q412" s="191" t="e">
        <f t="shared" si="34"/>
        <v>#N/A</v>
      </c>
      <c r="R412" s="191" t="e">
        <f t="shared" si="35"/>
        <v>#N/A</v>
      </c>
      <c r="S412" s="191" t="e">
        <f t="shared" si="38"/>
        <v>#N/A</v>
      </c>
      <c r="T412" s="192" t="e">
        <f>VLOOKUP(D412,'PC Receitas'!$N$4:$O$14,2,FALSE)</f>
        <v>#N/A</v>
      </c>
    </row>
    <row r="413" spans="3:20" ht="19.5" customHeight="1" thickTop="1" thickBot="1" x14ac:dyDescent="0.25">
      <c r="C413" s="58"/>
      <c r="D413" s="58"/>
      <c r="E413" s="58"/>
      <c r="F413" s="58"/>
      <c r="G413" s="58"/>
      <c r="H413" s="58"/>
      <c r="I413" s="59"/>
      <c r="J413" s="60"/>
      <c r="K413" s="57">
        <f t="shared" ca="1" si="37"/>
        <v>167800</v>
      </c>
      <c r="P413" s="188" t="e">
        <f t="shared" si="36"/>
        <v>#N/A</v>
      </c>
      <c r="Q413" s="191" t="e">
        <f t="shared" si="34"/>
        <v>#N/A</v>
      </c>
      <c r="R413" s="191" t="e">
        <f t="shared" si="35"/>
        <v>#N/A</v>
      </c>
      <c r="S413" s="191" t="e">
        <f t="shared" si="38"/>
        <v>#N/A</v>
      </c>
      <c r="T413" s="192" t="e">
        <f>VLOOKUP(D413,'PC Receitas'!$N$4:$O$14,2,FALSE)</f>
        <v>#N/A</v>
      </c>
    </row>
    <row r="414" spans="3:20" ht="19.5" customHeight="1" thickTop="1" thickBot="1" x14ac:dyDescent="0.25">
      <c r="C414" s="58"/>
      <c r="D414" s="58"/>
      <c r="E414" s="58"/>
      <c r="F414" s="58"/>
      <c r="G414" s="58"/>
      <c r="H414" s="58"/>
      <c r="I414" s="59"/>
      <c r="J414" s="60"/>
      <c r="K414" s="57">
        <f t="shared" ca="1" si="37"/>
        <v>167800</v>
      </c>
      <c r="P414" s="188" t="e">
        <f t="shared" si="36"/>
        <v>#N/A</v>
      </c>
      <c r="Q414" s="191" t="e">
        <f t="shared" si="34"/>
        <v>#N/A</v>
      </c>
      <c r="R414" s="191" t="e">
        <f t="shared" si="35"/>
        <v>#N/A</v>
      </c>
      <c r="S414" s="191" t="e">
        <f t="shared" si="38"/>
        <v>#N/A</v>
      </c>
      <c r="T414" s="192" t="e">
        <f>VLOOKUP(D414,'PC Receitas'!$N$4:$O$14,2,FALSE)</f>
        <v>#N/A</v>
      </c>
    </row>
    <row r="415" spans="3:20" ht="19.5" customHeight="1" thickTop="1" thickBot="1" x14ac:dyDescent="0.25">
      <c r="C415" s="58"/>
      <c r="D415" s="58"/>
      <c r="E415" s="58"/>
      <c r="F415" s="58"/>
      <c r="G415" s="58"/>
      <c r="H415" s="58"/>
      <c r="I415" s="59"/>
      <c r="J415" s="60"/>
      <c r="K415" s="57">
        <f t="shared" ca="1" si="37"/>
        <v>167800</v>
      </c>
      <c r="P415" s="188" t="e">
        <f t="shared" si="36"/>
        <v>#N/A</v>
      </c>
      <c r="Q415" s="191" t="e">
        <f t="shared" si="34"/>
        <v>#N/A</v>
      </c>
      <c r="R415" s="191" t="e">
        <f t="shared" si="35"/>
        <v>#N/A</v>
      </c>
      <c r="S415" s="191" t="e">
        <f t="shared" si="38"/>
        <v>#N/A</v>
      </c>
      <c r="T415" s="192" t="e">
        <f>VLOOKUP(D415,'PC Receitas'!$N$4:$O$14,2,FALSE)</f>
        <v>#N/A</v>
      </c>
    </row>
    <row r="416" spans="3:20" ht="19.5" customHeight="1" thickTop="1" thickBot="1" x14ac:dyDescent="0.25">
      <c r="C416" s="58"/>
      <c r="D416" s="58"/>
      <c r="E416" s="58"/>
      <c r="F416" s="58"/>
      <c r="G416" s="58"/>
      <c r="H416" s="58"/>
      <c r="I416" s="59"/>
      <c r="J416" s="60"/>
      <c r="K416" s="57">
        <f t="shared" ca="1" si="37"/>
        <v>167800</v>
      </c>
      <c r="P416" s="188" t="e">
        <f t="shared" si="36"/>
        <v>#N/A</v>
      </c>
      <c r="Q416" s="191" t="e">
        <f t="shared" si="34"/>
        <v>#N/A</v>
      </c>
      <c r="R416" s="191" t="e">
        <f t="shared" si="35"/>
        <v>#N/A</v>
      </c>
      <c r="S416" s="191" t="e">
        <f t="shared" si="38"/>
        <v>#N/A</v>
      </c>
      <c r="T416" s="192" t="e">
        <f>VLOOKUP(D416,'PC Receitas'!$N$4:$O$14,2,FALSE)</f>
        <v>#N/A</v>
      </c>
    </row>
    <row r="417" spans="3:20" ht="19.5" customHeight="1" thickTop="1" thickBot="1" x14ac:dyDescent="0.25">
      <c r="C417" s="58"/>
      <c r="D417" s="58"/>
      <c r="E417" s="58"/>
      <c r="F417" s="58"/>
      <c r="G417" s="58"/>
      <c r="H417" s="58"/>
      <c r="I417" s="59"/>
      <c r="J417" s="60"/>
      <c r="K417" s="57">
        <f t="shared" ca="1" si="37"/>
        <v>167800</v>
      </c>
      <c r="P417" s="188" t="e">
        <f t="shared" si="36"/>
        <v>#N/A</v>
      </c>
      <c r="Q417" s="191" t="e">
        <f t="shared" si="34"/>
        <v>#N/A</v>
      </c>
      <c r="R417" s="191" t="e">
        <f t="shared" si="35"/>
        <v>#N/A</v>
      </c>
      <c r="S417" s="191" t="e">
        <f t="shared" si="38"/>
        <v>#N/A</v>
      </c>
      <c r="T417" s="192" t="e">
        <f>VLOOKUP(D417,'PC Receitas'!$N$4:$O$14,2,FALSE)</f>
        <v>#N/A</v>
      </c>
    </row>
    <row r="418" spans="3:20" ht="19.5" customHeight="1" thickTop="1" thickBot="1" x14ac:dyDescent="0.25">
      <c r="C418" s="58"/>
      <c r="D418" s="58"/>
      <c r="E418" s="58"/>
      <c r="F418" s="58"/>
      <c r="G418" s="58"/>
      <c r="H418" s="58"/>
      <c r="I418" s="59"/>
      <c r="J418" s="60"/>
      <c r="K418" s="57">
        <f t="shared" ca="1" si="37"/>
        <v>167800</v>
      </c>
      <c r="P418" s="188" t="e">
        <f t="shared" si="36"/>
        <v>#N/A</v>
      </c>
      <c r="Q418" s="191" t="e">
        <f t="shared" si="34"/>
        <v>#N/A</v>
      </c>
      <c r="R418" s="191" t="e">
        <f t="shared" si="35"/>
        <v>#N/A</v>
      </c>
      <c r="S418" s="191" t="e">
        <f t="shared" si="38"/>
        <v>#N/A</v>
      </c>
      <c r="T418" s="192" t="e">
        <f>VLOOKUP(D418,'PC Receitas'!$N$4:$O$14,2,FALSE)</f>
        <v>#N/A</v>
      </c>
    </row>
    <row r="419" spans="3:20" ht="19.5" customHeight="1" thickTop="1" thickBot="1" x14ac:dyDescent="0.25">
      <c r="C419" s="58"/>
      <c r="D419" s="58"/>
      <c r="E419" s="58"/>
      <c r="F419" s="58"/>
      <c r="G419" s="58"/>
      <c r="H419" s="58"/>
      <c r="I419" s="59"/>
      <c r="J419" s="60"/>
      <c r="K419" s="57">
        <f t="shared" ca="1" si="37"/>
        <v>167800</v>
      </c>
      <c r="P419" s="188" t="e">
        <f t="shared" si="36"/>
        <v>#N/A</v>
      </c>
      <c r="Q419" s="191" t="e">
        <f t="shared" si="34"/>
        <v>#N/A</v>
      </c>
      <c r="R419" s="191" t="e">
        <f t="shared" si="35"/>
        <v>#N/A</v>
      </c>
      <c r="S419" s="191" t="e">
        <f t="shared" si="38"/>
        <v>#N/A</v>
      </c>
      <c r="T419" s="192" t="e">
        <f>VLOOKUP(D419,'PC Receitas'!$N$4:$O$14,2,FALSE)</f>
        <v>#N/A</v>
      </c>
    </row>
    <row r="420" spans="3:20" ht="19.5" customHeight="1" thickTop="1" thickBot="1" x14ac:dyDescent="0.25">
      <c r="C420" s="58"/>
      <c r="D420" s="58"/>
      <c r="E420" s="58"/>
      <c r="F420" s="58"/>
      <c r="G420" s="58"/>
      <c r="H420" s="58"/>
      <c r="I420" s="59"/>
      <c r="J420" s="60"/>
      <c r="K420" s="57">
        <f t="shared" ca="1" si="37"/>
        <v>167800</v>
      </c>
      <c r="P420" s="188" t="e">
        <f t="shared" si="36"/>
        <v>#N/A</v>
      </c>
      <c r="Q420" s="191" t="e">
        <f t="shared" si="34"/>
        <v>#N/A</v>
      </c>
      <c r="R420" s="191" t="e">
        <f t="shared" si="35"/>
        <v>#N/A</v>
      </c>
      <c r="S420" s="191" t="e">
        <f t="shared" si="38"/>
        <v>#N/A</v>
      </c>
      <c r="T420" s="192" t="e">
        <f>VLOOKUP(D420,'PC Receitas'!$N$4:$O$14,2,FALSE)</f>
        <v>#N/A</v>
      </c>
    </row>
    <row r="421" spans="3:20" ht="19.5" customHeight="1" thickTop="1" thickBot="1" x14ac:dyDescent="0.25">
      <c r="C421" s="58"/>
      <c r="D421" s="58"/>
      <c r="E421" s="58"/>
      <c r="F421" s="58"/>
      <c r="G421" s="58"/>
      <c r="H421" s="58"/>
      <c r="I421" s="59"/>
      <c r="J421" s="60"/>
      <c r="K421" s="57">
        <f t="shared" ca="1" si="37"/>
        <v>167800</v>
      </c>
      <c r="P421" s="188" t="e">
        <f t="shared" si="36"/>
        <v>#N/A</v>
      </c>
      <c r="Q421" s="191" t="e">
        <f t="shared" si="34"/>
        <v>#N/A</v>
      </c>
      <c r="R421" s="191" t="e">
        <f t="shared" si="35"/>
        <v>#N/A</v>
      </c>
      <c r="S421" s="191" t="e">
        <f t="shared" si="38"/>
        <v>#N/A</v>
      </c>
      <c r="T421" s="192" t="e">
        <f>VLOOKUP(D421,'PC Receitas'!$N$4:$O$14,2,FALSE)</f>
        <v>#N/A</v>
      </c>
    </row>
    <row r="422" spans="3:20" ht="19.5" customHeight="1" thickTop="1" thickBot="1" x14ac:dyDescent="0.25">
      <c r="C422" s="58"/>
      <c r="D422" s="58"/>
      <c r="E422" s="58"/>
      <c r="F422" s="58"/>
      <c r="G422" s="58"/>
      <c r="H422" s="58"/>
      <c r="I422" s="59"/>
      <c r="J422" s="60"/>
      <c r="K422" s="57">
        <f t="shared" ca="1" si="37"/>
        <v>167800</v>
      </c>
      <c r="P422" s="188" t="e">
        <f t="shared" si="36"/>
        <v>#N/A</v>
      </c>
      <c r="Q422" s="191" t="e">
        <f t="shared" si="34"/>
        <v>#N/A</v>
      </c>
      <c r="R422" s="191" t="e">
        <f t="shared" si="35"/>
        <v>#N/A</v>
      </c>
      <c r="S422" s="191" t="e">
        <f t="shared" si="38"/>
        <v>#N/A</v>
      </c>
      <c r="T422" s="192" t="e">
        <f>VLOOKUP(D422,'PC Receitas'!$N$4:$O$14,2,FALSE)</f>
        <v>#N/A</v>
      </c>
    </row>
    <row r="423" spans="3:20" ht="19.5" customHeight="1" thickTop="1" thickBot="1" x14ac:dyDescent="0.25">
      <c r="C423" s="58"/>
      <c r="D423" s="58"/>
      <c r="E423" s="58"/>
      <c r="F423" s="58"/>
      <c r="G423" s="58"/>
      <c r="H423" s="58"/>
      <c r="I423" s="59"/>
      <c r="J423" s="60"/>
      <c r="K423" s="57">
        <f t="shared" ca="1" si="37"/>
        <v>167800</v>
      </c>
      <c r="P423" s="188" t="e">
        <f t="shared" si="36"/>
        <v>#N/A</v>
      </c>
      <c r="Q423" s="191" t="e">
        <f t="shared" si="34"/>
        <v>#N/A</v>
      </c>
      <c r="R423" s="191" t="e">
        <f t="shared" si="35"/>
        <v>#N/A</v>
      </c>
      <c r="S423" s="191" t="e">
        <f t="shared" si="38"/>
        <v>#N/A</v>
      </c>
      <c r="T423" s="192" t="e">
        <f>VLOOKUP(D423,'PC Receitas'!$N$4:$O$14,2,FALSE)</f>
        <v>#N/A</v>
      </c>
    </row>
    <row r="424" spans="3:20" ht="19.5" customHeight="1" thickTop="1" thickBot="1" x14ac:dyDescent="0.25">
      <c r="C424" s="58"/>
      <c r="D424" s="58"/>
      <c r="E424" s="58"/>
      <c r="F424" s="58"/>
      <c r="G424" s="58"/>
      <c r="H424" s="58"/>
      <c r="I424" s="59"/>
      <c r="J424" s="60"/>
      <c r="K424" s="57">
        <f t="shared" ca="1" si="37"/>
        <v>167800</v>
      </c>
      <c r="P424" s="188" t="e">
        <f t="shared" si="36"/>
        <v>#N/A</v>
      </c>
      <c r="Q424" s="191" t="e">
        <f t="shared" si="34"/>
        <v>#N/A</v>
      </c>
      <c r="R424" s="191" t="e">
        <f t="shared" si="35"/>
        <v>#N/A</v>
      </c>
      <c r="S424" s="191" t="e">
        <f t="shared" si="38"/>
        <v>#N/A</v>
      </c>
      <c r="T424" s="192" t="e">
        <f>VLOOKUP(D424,'PC Receitas'!$N$4:$O$14,2,FALSE)</f>
        <v>#N/A</v>
      </c>
    </row>
    <row r="425" spans="3:20" ht="19.5" customHeight="1" thickTop="1" thickBot="1" x14ac:dyDescent="0.25">
      <c r="C425" s="58"/>
      <c r="D425" s="58"/>
      <c r="E425" s="58"/>
      <c r="F425" s="58"/>
      <c r="G425" s="58"/>
      <c r="H425" s="58"/>
      <c r="I425" s="59"/>
      <c r="J425" s="60"/>
      <c r="K425" s="57">
        <f t="shared" ca="1" si="37"/>
        <v>167800</v>
      </c>
      <c r="P425" s="188" t="e">
        <f t="shared" si="36"/>
        <v>#N/A</v>
      </c>
      <c r="Q425" s="191" t="e">
        <f t="shared" si="34"/>
        <v>#N/A</v>
      </c>
      <c r="R425" s="191" t="e">
        <f t="shared" si="35"/>
        <v>#N/A</v>
      </c>
      <c r="S425" s="191" t="e">
        <f t="shared" si="38"/>
        <v>#N/A</v>
      </c>
      <c r="T425" s="192" t="e">
        <f>VLOOKUP(D425,'PC Receitas'!$N$4:$O$14,2,FALSE)</f>
        <v>#N/A</v>
      </c>
    </row>
    <row r="426" spans="3:20" ht="19.5" customHeight="1" thickTop="1" thickBot="1" x14ac:dyDescent="0.25">
      <c r="C426" s="58"/>
      <c r="D426" s="58"/>
      <c r="E426" s="58"/>
      <c r="F426" s="58"/>
      <c r="G426" s="58"/>
      <c r="H426" s="58"/>
      <c r="I426" s="59"/>
      <c r="J426" s="60"/>
      <c r="K426" s="57">
        <f t="shared" ca="1" si="37"/>
        <v>167800</v>
      </c>
      <c r="P426" s="188" t="e">
        <f t="shared" si="36"/>
        <v>#N/A</v>
      </c>
      <c r="Q426" s="191" t="e">
        <f t="shared" si="34"/>
        <v>#N/A</v>
      </c>
      <c r="R426" s="191" t="e">
        <f t="shared" si="35"/>
        <v>#N/A</v>
      </c>
      <c r="S426" s="191" t="e">
        <f t="shared" si="38"/>
        <v>#N/A</v>
      </c>
      <c r="T426" s="192" t="e">
        <f>VLOOKUP(D426,'PC Receitas'!$N$4:$O$14,2,FALSE)</f>
        <v>#N/A</v>
      </c>
    </row>
    <row r="427" spans="3:20" ht="19.5" customHeight="1" thickTop="1" thickBot="1" x14ac:dyDescent="0.25">
      <c r="C427" s="58"/>
      <c r="D427" s="58"/>
      <c r="E427" s="58"/>
      <c r="F427" s="58"/>
      <c r="G427" s="58"/>
      <c r="H427" s="58"/>
      <c r="I427" s="59"/>
      <c r="J427" s="60"/>
      <c r="K427" s="57">
        <f t="shared" ca="1" si="37"/>
        <v>167800</v>
      </c>
      <c r="P427" s="188" t="e">
        <f t="shared" si="36"/>
        <v>#N/A</v>
      </c>
      <c r="Q427" s="191" t="e">
        <f t="shared" si="34"/>
        <v>#N/A</v>
      </c>
      <c r="R427" s="191" t="e">
        <f t="shared" si="35"/>
        <v>#N/A</v>
      </c>
      <c r="S427" s="191" t="e">
        <f t="shared" si="38"/>
        <v>#N/A</v>
      </c>
      <c r="T427" s="192" t="e">
        <f>VLOOKUP(D427,'PC Receitas'!$N$4:$O$14,2,FALSE)</f>
        <v>#N/A</v>
      </c>
    </row>
    <row r="428" spans="3:20" ht="19.5" customHeight="1" thickTop="1" thickBot="1" x14ac:dyDescent="0.25">
      <c r="C428" s="58"/>
      <c r="D428" s="58"/>
      <c r="E428" s="58"/>
      <c r="F428" s="58"/>
      <c r="G428" s="58"/>
      <c r="H428" s="58"/>
      <c r="I428" s="59"/>
      <c r="J428" s="60"/>
      <c r="K428" s="57">
        <f t="shared" ca="1" si="37"/>
        <v>167800</v>
      </c>
      <c r="P428" s="188" t="e">
        <f t="shared" si="36"/>
        <v>#N/A</v>
      </c>
      <c r="Q428" s="191" t="e">
        <f t="shared" si="34"/>
        <v>#N/A</v>
      </c>
      <c r="R428" s="191" t="e">
        <f t="shared" si="35"/>
        <v>#N/A</v>
      </c>
      <c r="S428" s="191" t="e">
        <f t="shared" si="38"/>
        <v>#N/A</v>
      </c>
      <c r="T428" s="192" t="e">
        <f>VLOOKUP(D428,'PC Receitas'!$N$4:$O$14,2,FALSE)</f>
        <v>#N/A</v>
      </c>
    </row>
    <row r="429" spans="3:20" ht="19.5" customHeight="1" thickTop="1" thickBot="1" x14ac:dyDescent="0.25">
      <c r="C429" s="58"/>
      <c r="D429" s="58"/>
      <c r="E429" s="58"/>
      <c r="F429" s="58"/>
      <c r="G429" s="58"/>
      <c r="H429" s="58"/>
      <c r="I429" s="59"/>
      <c r="J429" s="60"/>
      <c r="K429" s="57">
        <f t="shared" ca="1" si="37"/>
        <v>167800</v>
      </c>
      <c r="P429" s="188" t="e">
        <f t="shared" si="36"/>
        <v>#N/A</v>
      </c>
      <c r="Q429" s="191" t="e">
        <f t="shared" si="34"/>
        <v>#N/A</v>
      </c>
      <c r="R429" s="191" t="e">
        <f t="shared" si="35"/>
        <v>#N/A</v>
      </c>
      <c r="S429" s="191" t="e">
        <f t="shared" si="38"/>
        <v>#N/A</v>
      </c>
      <c r="T429" s="192" t="e">
        <f>VLOOKUP(D429,'PC Receitas'!$N$4:$O$14,2,FALSE)</f>
        <v>#N/A</v>
      </c>
    </row>
    <row r="430" spans="3:20" ht="19.5" customHeight="1" thickTop="1" thickBot="1" x14ac:dyDescent="0.25">
      <c r="C430" s="58"/>
      <c r="D430" s="58"/>
      <c r="E430" s="58"/>
      <c r="F430" s="58"/>
      <c r="G430" s="58"/>
      <c r="H430" s="58"/>
      <c r="I430" s="59"/>
      <c r="J430" s="60"/>
      <c r="K430" s="57">
        <f t="shared" ca="1" si="37"/>
        <v>167800</v>
      </c>
      <c r="P430" s="188" t="e">
        <f t="shared" si="36"/>
        <v>#N/A</v>
      </c>
      <c r="Q430" s="191" t="e">
        <f t="shared" si="34"/>
        <v>#N/A</v>
      </c>
      <c r="R430" s="191" t="e">
        <f t="shared" si="35"/>
        <v>#N/A</v>
      </c>
      <c r="S430" s="191" t="e">
        <f t="shared" si="38"/>
        <v>#N/A</v>
      </c>
      <c r="T430" s="192" t="e">
        <f>VLOOKUP(D430,'PC Receitas'!$N$4:$O$14,2,FALSE)</f>
        <v>#N/A</v>
      </c>
    </row>
    <row r="431" spans="3:20" ht="19.5" customHeight="1" thickTop="1" thickBot="1" x14ac:dyDescent="0.25">
      <c r="C431" s="58"/>
      <c r="D431" s="58"/>
      <c r="E431" s="58"/>
      <c r="F431" s="58"/>
      <c r="G431" s="58"/>
      <c r="H431" s="58"/>
      <c r="I431" s="59"/>
      <c r="J431" s="60"/>
      <c r="K431" s="57">
        <f t="shared" ca="1" si="37"/>
        <v>167800</v>
      </c>
      <c r="P431" s="188" t="e">
        <f t="shared" si="36"/>
        <v>#N/A</v>
      </c>
      <c r="Q431" s="191" t="e">
        <f t="shared" si="34"/>
        <v>#N/A</v>
      </c>
      <c r="R431" s="191" t="e">
        <f t="shared" si="35"/>
        <v>#N/A</v>
      </c>
      <c r="S431" s="191" t="e">
        <f t="shared" si="38"/>
        <v>#N/A</v>
      </c>
      <c r="T431" s="192" t="e">
        <f>VLOOKUP(D431,'PC Receitas'!$N$4:$O$14,2,FALSE)</f>
        <v>#N/A</v>
      </c>
    </row>
    <row r="432" spans="3:20" ht="19.5" customHeight="1" thickTop="1" thickBot="1" x14ac:dyDescent="0.25">
      <c r="C432" s="58"/>
      <c r="D432" s="58"/>
      <c r="E432" s="58"/>
      <c r="F432" s="58"/>
      <c r="G432" s="58"/>
      <c r="H432" s="58"/>
      <c r="I432" s="59"/>
      <c r="J432" s="60"/>
      <c r="K432" s="57">
        <f t="shared" ca="1" si="37"/>
        <v>167800</v>
      </c>
      <c r="P432" s="188" t="e">
        <f t="shared" si="36"/>
        <v>#N/A</v>
      </c>
      <c r="Q432" s="191" t="e">
        <f t="shared" si="34"/>
        <v>#N/A</v>
      </c>
      <c r="R432" s="191" t="e">
        <f t="shared" si="35"/>
        <v>#N/A</v>
      </c>
      <c r="S432" s="191" t="e">
        <f t="shared" si="38"/>
        <v>#N/A</v>
      </c>
      <c r="T432" s="192" t="e">
        <f>VLOOKUP(D432,'PC Receitas'!$N$4:$O$14,2,FALSE)</f>
        <v>#N/A</v>
      </c>
    </row>
    <row r="433" spans="3:20" ht="19.5" customHeight="1" thickTop="1" thickBot="1" x14ac:dyDescent="0.25">
      <c r="C433" s="58"/>
      <c r="D433" s="58"/>
      <c r="E433" s="58"/>
      <c r="F433" s="58"/>
      <c r="G433" s="58"/>
      <c r="H433" s="58"/>
      <c r="I433" s="59"/>
      <c r="J433" s="60"/>
      <c r="K433" s="57">
        <f t="shared" ca="1" si="37"/>
        <v>167800</v>
      </c>
      <c r="P433" s="188" t="e">
        <f t="shared" si="36"/>
        <v>#N/A</v>
      </c>
      <c r="Q433" s="191" t="e">
        <f t="shared" si="34"/>
        <v>#N/A</v>
      </c>
      <c r="R433" s="191" t="e">
        <f t="shared" si="35"/>
        <v>#N/A</v>
      </c>
      <c r="S433" s="191" t="e">
        <f t="shared" si="38"/>
        <v>#N/A</v>
      </c>
      <c r="T433" s="192" t="e">
        <f>VLOOKUP(D433,'PC Receitas'!$N$4:$O$14,2,FALSE)</f>
        <v>#N/A</v>
      </c>
    </row>
    <row r="434" spans="3:20" ht="19.5" customHeight="1" thickTop="1" thickBot="1" x14ac:dyDescent="0.25">
      <c r="C434" s="58"/>
      <c r="D434" s="58"/>
      <c r="E434" s="58"/>
      <c r="F434" s="58"/>
      <c r="G434" s="58"/>
      <c r="H434" s="58"/>
      <c r="I434" s="59"/>
      <c r="J434" s="60"/>
      <c r="K434" s="57">
        <f t="shared" ca="1" si="37"/>
        <v>167800</v>
      </c>
      <c r="P434" s="188" t="e">
        <f t="shared" si="36"/>
        <v>#N/A</v>
      </c>
      <c r="Q434" s="191" t="e">
        <f t="shared" si="34"/>
        <v>#N/A</v>
      </c>
      <c r="R434" s="191" t="e">
        <f t="shared" si="35"/>
        <v>#N/A</v>
      </c>
      <c r="S434" s="191" t="e">
        <f t="shared" si="38"/>
        <v>#N/A</v>
      </c>
      <c r="T434" s="192" t="e">
        <f>VLOOKUP(D434,'PC Receitas'!$N$4:$O$14,2,FALSE)</f>
        <v>#N/A</v>
      </c>
    </row>
    <row r="435" spans="3:20" ht="19.5" customHeight="1" thickTop="1" thickBot="1" x14ac:dyDescent="0.25">
      <c r="C435" s="58"/>
      <c r="D435" s="58"/>
      <c r="E435" s="58"/>
      <c r="F435" s="58"/>
      <c r="G435" s="58"/>
      <c r="H435" s="58"/>
      <c r="I435" s="59"/>
      <c r="J435" s="60"/>
      <c r="K435" s="57">
        <f t="shared" ca="1" si="37"/>
        <v>167800</v>
      </c>
      <c r="P435" s="188" t="e">
        <f t="shared" si="36"/>
        <v>#N/A</v>
      </c>
      <c r="Q435" s="191" t="e">
        <f t="shared" si="34"/>
        <v>#N/A</v>
      </c>
      <c r="R435" s="191" t="e">
        <f t="shared" si="35"/>
        <v>#N/A</v>
      </c>
      <c r="S435" s="191" t="e">
        <f t="shared" si="38"/>
        <v>#N/A</v>
      </c>
      <c r="T435" s="192" t="e">
        <f>VLOOKUP(D435,'PC Receitas'!$N$4:$O$14,2,FALSE)</f>
        <v>#N/A</v>
      </c>
    </row>
    <row r="436" spans="3:20" ht="19.5" customHeight="1" thickTop="1" thickBot="1" x14ac:dyDescent="0.25">
      <c r="C436" s="58"/>
      <c r="D436" s="58"/>
      <c r="E436" s="58"/>
      <c r="F436" s="58"/>
      <c r="G436" s="58"/>
      <c r="H436" s="58"/>
      <c r="I436" s="59"/>
      <c r="J436" s="60"/>
      <c r="K436" s="57">
        <f t="shared" ca="1" si="37"/>
        <v>167800</v>
      </c>
      <c r="P436" s="188" t="e">
        <f t="shared" si="36"/>
        <v>#N/A</v>
      </c>
      <c r="Q436" s="191" t="e">
        <f t="shared" si="34"/>
        <v>#N/A</v>
      </c>
      <c r="R436" s="191" t="e">
        <f t="shared" si="35"/>
        <v>#N/A</v>
      </c>
      <c r="S436" s="191" t="e">
        <f t="shared" si="38"/>
        <v>#N/A</v>
      </c>
      <c r="T436" s="192" t="e">
        <f>VLOOKUP(D436,'PC Receitas'!$N$4:$O$14,2,FALSE)</f>
        <v>#N/A</v>
      </c>
    </row>
    <row r="437" spans="3:20" ht="19.5" customHeight="1" thickTop="1" thickBot="1" x14ac:dyDescent="0.25">
      <c r="C437" s="58"/>
      <c r="D437" s="58"/>
      <c r="E437" s="58"/>
      <c r="F437" s="58"/>
      <c r="G437" s="58"/>
      <c r="H437" s="58"/>
      <c r="I437" s="59"/>
      <c r="J437" s="60"/>
      <c r="K437" s="57">
        <f t="shared" ca="1" si="37"/>
        <v>167800</v>
      </c>
      <c r="P437" s="188" t="e">
        <f t="shared" si="36"/>
        <v>#N/A</v>
      </c>
      <c r="Q437" s="191" t="e">
        <f t="shared" si="34"/>
        <v>#N/A</v>
      </c>
      <c r="R437" s="191" t="e">
        <f t="shared" si="35"/>
        <v>#N/A</v>
      </c>
      <c r="S437" s="191" t="e">
        <f t="shared" si="38"/>
        <v>#N/A</v>
      </c>
      <c r="T437" s="192" t="e">
        <f>VLOOKUP(D437,'PC Receitas'!$N$4:$O$14,2,FALSE)</f>
        <v>#N/A</v>
      </c>
    </row>
    <row r="438" spans="3:20" ht="19.5" customHeight="1" thickTop="1" thickBot="1" x14ac:dyDescent="0.25">
      <c r="C438" s="58"/>
      <c r="D438" s="58"/>
      <c r="E438" s="58"/>
      <c r="F438" s="58"/>
      <c r="G438" s="58"/>
      <c r="H438" s="58"/>
      <c r="I438" s="59"/>
      <c r="J438" s="60"/>
      <c r="K438" s="57">
        <f t="shared" ca="1" si="37"/>
        <v>167800</v>
      </c>
      <c r="P438" s="188" t="e">
        <f t="shared" si="36"/>
        <v>#N/A</v>
      </c>
      <c r="Q438" s="191" t="e">
        <f t="shared" si="34"/>
        <v>#N/A</v>
      </c>
      <c r="R438" s="191" t="e">
        <f t="shared" si="35"/>
        <v>#N/A</v>
      </c>
      <c r="S438" s="191" t="e">
        <f t="shared" si="38"/>
        <v>#N/A</v>
      </c>
      <c r="T438" s="192" t="e">
        <f>VLOOKUP(D438,'PC Receitas'!$N$4:$O$14,2,FALSE)</f>
        <v>#N/A</v>
      </c>
    </row>
    <row r="439" spans="3:20" ht="19.5" customHeight="1" thickTop="1" thickBot="1" x14ac:dyDescent="0.25">
      <c r="C439" s="58"/>
      <c r="D439" s="58"/>
      <c r="E439" s="58"/>
      <c r="F439" s="58"/>
      <c r="G439" s="58"/>
      <c r="H439" s="58"/>
      <c r="I439" s="59"/>
      <c r="J439" s="60"/>
      <c r="K439" s="57">
        <f t="shared" ca="1" si="37"/>
        <v>167800</v>
      </c>
      <c r="P439" s="188" t="e">
        <f t="shared" si="36"/>
        <v>#N/A</v>
      </c>
      <c r="Q439" s="191" t="e">
        <f t="shared" si="34"/>
        <v>#N/A</v>
      </c>
      <c r="R439" s="191" t="e">
        <f t="shared" si="35"/>
        <v>#N/A</v>
      </c>
      <c r="S439" s="191" t="e">
        <f t="shared" si="38"/>
        <v>#N/A</v>
      </c>
      <c r="T439" s="192" t="e">
        <f>VLOOKUP(D439,'PC Receitas'!$N$4:$O$14,2,FALSE)</f>
        <v>#N/A</v>
      </c>
    </row>
    <row r="440" spans="3:20" ht="19.5" customHeight="1" thickTop="1" thickBot="1" x14ac:dyDescent="0.25">
      <c r="C440" s="58"/>
      <c r="D440" s="58"/>
      <c r="E440" s="58"/>
      <c r="F440" s="58"/>
      <c r="G440" s="58"/>
      <c r="H440" s="58"/>
      <c r="I440" s="59"/>
      <c r="J440" s="60"/>
      <c r="K440" s="57">
        <f t="shared" ca="1" si="37"/>
        <v>167800</v>
      </c>
      <c r="P440" s="188" t="e">
        <f t="shared" si="36"/>
        <v>#N/A</v>
      </c>
      <c r="Q440" s="191" t="e">
        <f t="shared" si="34"/>
        <v>#N/A</v>
      </c>
      <c r="R440" s="191" t="e">
        <f t="shared" si="35"/>
        <v>#N/A</v>
      </c>
      <c r="S440" s="191" t="e">
        <f t="shared" si="38"/>
        <v>#N/A</v>
      </c>
      <c r="T440" s="192" t="e">
        <f>VLOOKUP(D440,'PC Receitas'!$N$4:$O$14,2,FALSE)</f>
        <v>#N/A</v>
      </c>
    </row>
    <row r="441" spans="3:20" ht="19.5" customHeight="1" thickTop="1" thickBot="1" x14ac:dyDescent="0.25">
      <c r="C441" s="58"/>
      <c r="D441" s="58"/>
      <c r="E441" s="58"/>
      <c r="F441" s="58"/>
      <c r="G441" s="58"/>
      <c r="H441" s="58"/>
      <c r="I441" s="59"/>
      <c r="J441" s="60"/>
      <c r="K441" s="57">
        <f t="shared" ca="1" si="37"/>
        <v>167800</v>
      </c>
      <c r="P441" s="188" t="e">
        <f t="shared" si="36"/>
        <v>#N/A</v>
      </c>
      <c r="Q441" s="191" t="e">
        <f t="shared" si="34"/>
        <v>#N/A</v>
      </c>
      <c r="R441" s="191" t="e">
        <f t="shared" si="35"/>
        <v>#N/A</v>
      </c>
      <c r="S441" s="191" t="e">
        <f t="shared" si="38"/>
        <v>#N/A</v>
      </c>
      <c r="T441" s="192" t="e">
        <f>VLOOKUP(D441,'PC Receitas'!$N$4:$O$14,2,FALSE)</f>
        <v>#N/A</v>
      </c>
    </row>
    <row r="442" spans="3:20" ht="19.5" customHeight="1" thickTop="1" thickBot="1" x14ac:dyDescent="0.25">
      <c r="C442" s="58"/>
      <c r="D442" s="58"/>
      <c r="E442" s="58"/>
      <c r="F442" s="58"/>
      <c r="G442" s="58"/>
      <c r="H442" s="58"/>
      <c r="I442" s="59"/>
      <c r="J442" s="60"/>
      <c r="K442" s="57">
        <f t="shared" ca="1" si="37"/>
        <v>167800</v>
      </c>
      <c r="P442" s="188" t="e">
        <f t="shared" si="36"/>
        <v>#N/A</v>
      </c>
      <c r="Q442" s="191" t="e">
        <f t="shared" si="34"/>
        <v>#N/A</v>
      </c>
      <c r="R442" s="191" t="e">
        <f t="shared" si="35"/>
        <v>#N/A</v>
      </c>
      <c r="S442" s="191" t="e">
        <f t="shared" si="38"/>
        <v>#N/A</v>
      </c>
      <c r="T442" s="192" t="e">
        <f>VLOOKUP(D442,'PC Receitas'!$N$4:$O$14,2,FALSE)</f>
        <v>#N/A</v>
      </c>
    </row>
    <row r="443" spans="3:20" ht="19.5" customHeight="1" thickTop="1" thickBot="1" x14ac:dyDescent="0.25">
      <c r="C443" s="58"/>
      <c r="D443" s="58"/>
      <c r="E443" s="58"/>
      <c r="F443" s="58"/>
      <c r="G443" s="58"/>
      <c r="H443" s="58"/>
      <c r="I443" s="59"/>
      <c r="J443" s="60"/>
      <c r="K443" s="57">
        <f t="shared" ca="1" si="37"/>
        <v>167800</v>
      </c>
      <c r="P443" s="188" t="e">
        <f t="shared" si="36"/>
        <v>#N/A</v>
      </c>
      <c r="Q443" s="191" t="e">
        <f t="shared" si="34"/>
        <v>#N/A</v>
      </c>
      <c r="R443" s="191" t="e">
        <f t="shared" si="35"/>
        <v>#N/A</v>
      </c>
      <c r="S443" s="191" t="e">
        <f t="shared" si="38"/>
        <v>#N/A</v>
      </c>
      <c r="T443" s="192" t="e">
        <f>VLOOKUP(D443,'PC Receitas'!$N$4:$O$14,2,FALSE)</f>
        <v>#N/A</v>
      </c>
    </row>
    <row r="444" spans="3:20" ht="19.5" customHeight="1" thickTop="1" thickBot="1" x14ac:dyDescent="0.25">
      <c r="C444" s="58"/>
      <c r="D444" s="58"/>
      <c r="E444" s="58"/>
      <c r="F444" s="58"/>
      <c r="G444" s="58"/>
      <c r="H444" s="58"/>
      <c r="I444" s="59"/>
      <c r="J444" s="60"/>
      <c r="K444" s="57">
        <f t="shared" ca="1" si="37"/>
        <v>167800</v>
      </c>
      <c r="P444" s="188" t="e">
        <f t="shared" si="36"/>
        <v>#N/A</v>
      </c>
      <c r="Q444" s="191" t="e">
        <f t="shared" si="34"/>
        <v>#N/A</v>
      </c>
      <c r="R444" s="191" t="e">
        <f t="shared" si="35"/>
        <v>#N/A</v>
      </c>
      <c r="S444" s="191" t="e">
        <f t="shared" si="38"/>
        <v>#N/A</v>
      </c>
      <c r="T444" s="192" t="e">
        <f>VLOOKUP(D444,'PC Receitas'!$N$4:$O$14,2,FALSE)</f>
        <v>#N/A</v>
      </c>
    </row>
    <row r="445" spans="3:20" ht="19.5" customHeight="1" thickTop="1" thickBot="1" x14ac:dyDescent="0.25">
      <c r="C445" s="58"/>
      <c r="D445" s="58"/>
      <c r="E445" s="58"/>
      <c r="F445" s="58"/>
      <c r="G445" s="58"/>
      <c r="H445" s="58"/>
      <c r="I445" s="59"/>
      <c r="J445" s="60"/>
      <c r="K445" s="57">
        <f t="shared" ca="1" si="37"/>
        <v>167800</v>
      </c>
      <c r="P445" s="188" t="e">
        <f t="shared" si="36"/>
        <v>#N/A</v>
      </c>
      <c r="Q445" s="191" t="e">
        <f t="shared" si="34"/>
        <v>#N/A</v>
      </c>
      <c r="R445" s="191" t="e">
        <f t="shared" si="35"/>
        <v>#N/A</v>
      </c>
      <c r="S445" s="191" t="e">
        <f t="shared" si="38"/>
        <v>#N/A</v>
      </c>
      <c r="T445" s="192" t="e">
        <f>VLOOKUP(D445,'PC Receitas'!$N$4:$O$14,2,FALSE)</f>
        <v>#N/A</v>
      </c>
    </row>
    <row r="446" spans="3:20" ht="19.5" customHeight="1" thickTop="1" thickBot="1" x14ac:dyDescent="0.25">
      <c r="C446" s="58"/>
      <c r="D446" s="58"/>
      <c r="E446" s="58"/>
      <c r="F446" s="58"/>
      <c r="G446" s="58"/>
      <c r="H446" s="58"/>
      <c r="I446" s="59"/>
      <c r="J446" s="60"/>
      <c r="K446" s="57">
        <f t="shared" ca="1" si="37"/>
        <v>167800</v>
      </c>
      <c r="P446" s="188" t="e">
        <f t="shared" si="36"/>
        <v>#N/A</v>
      </c>
      <c r="Q446" s="191" t="e">
        <f t="shared" si="34"/>
        <v>#N/A</v>
      </c>
      <c r="R446" s="191" t="e">
        <f t="shared" si="35"/>
        <v>#N/A</v>
      </c>
      <c r="S446" s="191" t="e">
        <f t="shared" si="38"/>
        <v>#N/A</v>
      </c>
      <c r="T446" s="192" t="e">
        <f>VLOOKUP(D446,'PC Receitas'!$N$4:$O$14,2,FALSE)</f>
        <v>#N/A</v>
      </c>
    </row>
    <row r="447" spans="3:20" ht="19.5" customHeight="1" thickTop="1" thickBot="1" x14ac:dyDescent="0.25">
      <c r="C447" s="58"/>
      <c r="D447" s="58"/>
      <c r="E447" s="58"/>
      <c r="F447" s="58"/>
      <c r="G447" s="58"/>
      <c r="H447" s="58"/>
      <c r="I447" s="59"/>
      <c r="J447" s="60"/>
      <c r="K447" s="57">
        <f t="shared" ca="1" si="37"/>
        <v>167800</v>
      </c>
      <c r="P447" s="188" t="e">
        <f t="shared" si="36"/>
        <v>#N/A</v>
      </c>
      <c r="Q447" s="191" t="e">
        <f t="shared" si="34"/>
        <v>#N/A</v>
      </c>
      <c r="R447" s="191" t="e">
        <f t="shared" si="35"/>
        <v>#N/A</v>
      </c>
      <c r="S447" s="191" t="e">
        <f t="shared" si="38"/>
        <v>#N/A</v>
      </c>
      <c r="T447" s="192" t="e">
        <f>VLOOKUP(D447,'PC Receitas'!$N$4:$O$14,2,FALSE)</f>
        <v>#N/A</v>
      </c>
    </row>
    <row r="448" spans="3:20" ht="19.5" customHeight="1" thickTop="1" thickBot="1" x14ac:dyDescent="0.25">
      <c r="C448" s="58"/>
      <c r="D448" s="58"/>
      <c r="E448" s="58"/>
      <c r="F448" s="58"/>
      <c r="G448" s="58"/>
      <c r="H448" s="58"/>
      <c r="I448" s="59"/>
      <c r="J448" s="60"/>
      <c r="K448" s="57">
        <f t="shared" ca="1" si="37"/>
        <v>167800</v>
      </c>
      <c r="P448" s="188" t="e">
        <f t="shared" si="36"/>
        <v>#N/A</v>
      </c>
      <c r="Q448" s="191" t="e">
        <f t="shared" si="34"/>
        <v>#N/A</v>
      </c>
      <c r="R448" s="191" t="e">
        <f t="shared" si="35"/>
        <v>#N/A</v>
      </c>
      <c r="S448" s="191" t="e">
        <f t="shared" si="38"/>
        <v>#N/A</v>
      </c>
      <c r="T448" s="192" t="e">
        <f>VLOOKUP(D448,'PC Receitas'!$N$4:$O$14,2,FALSE)</f>
        <v>#N/A</v>
      </c>
    </row>
    <row r="449" spans="3:20" ht="19.5" customHeight="1" thickTop="1" thickBot="1" x14ac:dyDescent="0.25">
      <c r="C449" s="58"/>
      <c r="D449" s="58"/>
      <c r="E449" s="58"/>
      <c r="F449" s="58"/>
      <c r="G449" s="58"/>
      <c r="H449" s="58"/>
      <c r="I449" s="59"/>
      <c r="J449" s="60"/>
      <c r="K449" s="57">
        <f t="shared" ca="1" si="37"/>
        <v>167800</v>
      </c>
      <c r="P449" s="188" t="e">
        <f t="shared" si="36"/>
        <v>#N/A</v>
      </c>
      <c r="Q449" s="191" t="e">
        <f t="shared" si="34"/>
        <v>#N/A</v>
      </c>
      <c r="R449" s="191" t="e">
        <f t="shared" si="35"/>
        <v>#N/A</v>
      </c>
      <c r="S449" s="191" t="e">
        <f t="shared" si="38"/>
        <v>#N/A</v>
      </c>
      <c r="T449" s="192" t="e">
        <f>VLOOKUP(D449,'PC Receitas'!$N$4:$O$14,2,FALSE)</f>
        <v>#N/A</v>
      </c>
    </row>
    <row r="450" spans="3:20" ht="19.5" customHeight="1" thickTop="1" thickBot="1" x14ac:dyDescent="0.25">
      <c r="C450" s="58"/>
      <c r="D450" s="58"/>
      <c r="E450" s="58"/>
      <c r="F450" s="58"/>
      <c r="G450" s="58"/>
      <c r="H450" s="58"/>
      <c r="I450" s="59"/>
      <c r="J450" s="60"/>
      <c r="K450" s="57">
        <f t="shared" ca="1" si="37"/>
        <v>167800</v>
      </c>
      <c r="P450" s="188" t="e">
        <f t="shared" si="36"/>
        <v>#N/A</v>
      </c>
      <c r="Q450" s="191" t="e">
        <f t="shared" si="34"/>
        <v>#N/A</v>
      </c>
      <c r="R450" s="191" t="e">
        <f t="shared" si="35"/>
        <v>#N/A</v>
      </c>
      <c r="S450" s="191" t="e">
        <f t="shared" si="38"/>
        <v>#N/A</v>
      </c>
      <c r="T450" s="192" t="e">
        <f>VLOOKUP(D450,'PC Receitas'!$N$4:$O$14,2,FALSE)</f>
        <v>#N/A</v>
      </c>
    </row>
    <row r="451" spans="3:20" ht="19.5" customHeight="1" thickTop="1" thickBot="1" x14ac:dyDescent="0.25">
      <c r="C451" s="58"/>
      <c r="D451" s="58"/>
      <c r="E451" s="58"/>
      <c r="F451" s="58"/>
      <c r="G451" s="58"/>
      <c r="H451" s="58"/>
      <c r="I451" s="59"/>
      <c r="J451" s="60"/>
      <c r="K451" s="57">
        <f t="shared" ca="1" si="37"/>
        <v>167800</v>
      </c>
      <c r="P451" s="188" t="e">
        <f t="shared" si="36"/>
        <v>#N/A</v>
      </c>
      <c r="Q451" s="191" t="e">
        <f t="shared" si="34"/>
        <v>#N/A</v>
      </c>
      <c r="R451" s="191" t="e">
        <f t="shared" si="35"/>
        <v>#N/A</v>
      </c>
      <c r="S451" s="191" t="e">
        <f t="shared" si="38"/>
        <v>#N/A</v>
      </c>
      <c r="T451" s="192" t="e">
        <f>VLOOKUP(D451,'PC Receitas'!$N$4:$O$14,2,FALSE)</f>
        <v>#N/A</v>
      </c>
    </row>
    <row r="452" spans="3:20" ht="19.5" customHeight="1" thickTop="1" thickBot="1" x14ac:dyDescent="0.25">
      <c r="C452" s="58"/>
      <c r="D452" s="58"/>
      <c r="E452" s="58"/>
      <c r="F452" s="58"/>
      <c r="G452" s="58"/>
      <c r="H452" s="58"/>
      <c r="I452" s="59"/>
      <c r="J452" s="60"/>
      <c r="K452" s="57">
        <f t="shared" ca="1" si="37"/>
        <v>167800</v>
      </c>
      <c r="P452" s="188" t="e">
        <f t="shared" si="36"/>
        <v>#N/A</v>
      </c>
      <c r="Q452" s="191" t="e">
        <f t="shared" si="34"/>
        <v>#N/A</v>
      </c>
      <c r="R452" s="191" t="e">
        <f t="shared" si="35"/>
        <v>#N/A</v>
      </c>
      <c r="S452" s="191" t="e">
        <f t="shared" si="38"/>
        <v>#N/A</v>
      </c>
      <c r="T452" s="192" t="e">
        <f>VLOOKUP(D452,'PC Receitas'!$N$4:$O$14,2,FALSE)</f>
        <v>#N/A</v>
      </c>
    </row>
    <row r="453" spans="3:20" ht="19.5" customHeight="1" thickTop="1" thickBot="1" x14ac:dyDescent="0.25">
      <c r="C453" s="58"/>
      <c r="D453" s="58"/>
      <c r="E453" s="58"/>
      <c r="F453" s="58"/>
      <c r="G453" s="58"/>
      <c r="H453" s="58"/>
      <c r="I453" s="59"/>
      <c r="J453" s="60"/>
      <c r="K453" s="57">
        <f t="shared" ca="1" si="37"/>
        <v>167800</v>
      </c>
      <c r="P453" s="188" t="e">
        <f t="shared" si="36"/>
        <v>#N/A</v>
      </c>
      <c r="Q453" s="191" t="e">
        <f t="shared" si="34"/>
        <v>#N/A</v>
      </c>
      <c r="R453" s="191" t="e">
        <f t="shared" si="35"/>
        <v>#N/A</v>
      </c>
      <c r="S453" s="191" t="e">
        <f t="shared" si="38"/>
        <v>#N/A</v>
      </c>
      <c r="T453" s="192" t="e">
        <f>VLOOKUP(D453,'PC Receitas'!$N$4:$O$14,2,FALSE)</f>
        <v>#N/A</v>
      </c>
    </row>
    <row r="454" spans="3:20" ht="19.5" customHeight="1" thickTop="1" thickBot="1" x14ac:dyDescent="0.25">
      <c r="C454" s="58"/>
      <c r="D454" s="58"/>
      <c r="E454" s="58"/>
      <c r="F454" s="58"/>
      <c r="G454" s="58"/>
      <c r="H454" s="58"/>
      <c r="I454" s="59"/>
      <c r="J454" s="60"/>
      <c r="K454" s="57">
        <f t="shared" ca="1" si="37"/>
        <v>167800</v>
      </c>
      <c r="P454" s="188" t="e">
        <f t="shared" si="36"/>
        <v>#N/A</v>
      </c>
      <c r="Q454" s="191" t="e">
        <f t="shared" ref="Q454:Q517" si="39">IF(T454="Despesas_de_Moradia","Despesa",IF(T454="Despesas_com_Alimentacao","Despesa",IF(T454="Despesas_com_Saude","Despesa","")))</f>
        <v>#N/A</v>
      </c>
      <c r="R454" s="191" t="e">
        <f t="shared" ref="R454:R517" si="40">IF(T454="Renda_Familiar","Receita",IF(T454="Receitas_com_Aplicacoes_Financeiras","Receita",IF(T454="Outras_Receitas","Receita","")))</f>
        <v>#N/A</v>
      </c>
      <c r="S454" s="191" t="e">
        <f t="shared" si="38"/>
        <v>#N/A</v>
      </c>
      <c r="T454" s="192" t="e">
        <f>VLOOKUP(D454,'PC Receitas'!$N$4:$O$14,2,FALSE)</f>
        <v>#N/A</v>
      </c>
    </row>
    <row r="455" spans="3:20" ht="19.5" customHeight="1" thickTop="1" thickBot="1" x14ac:dyDescent="0.25">
      <c r="C455" s="58"/>
      <c r="D455" s="58"/>
      <c r="E455" s="58"/>
      <c r="F455" s="58"/>
      <c r="G455" s="58"/>
      <c r="H455" s="58"/>
      <c r="I455" s="59"/>
      <c r="J455" s="60"/>
      <c r="K455" s="57">
        <f t="shared" ca="1" si="37"/>
        <v>167800</v>
      </c>
      <c r="P455" s="188" t="e">
        <f t="shared" si="36"/>
        <v>#N/A</v>
      </c>
      <c r="Q455" s="191" t="e">
        <f t="shared" si="39"/>
        <v>#N/A</v>
      </c>
      <c r="R455" s="191" t="e">
        <f t="shared" si="40"/>
        <v>#N/A</v>
      </c>
      <c r="S455" s="191" t="e">
        <f t="shared" si="38"/>
        <v>#N/A</v>
      </c>
      <c r="T455" s="192" t="e">
        <f>VLOOKUP(D455,'PC Receitas'!$N$4:$O$14,2,FALSE)</f>
        <v>#N/A</v>
      </c>
    </row>
    <row r="456" spans="3:20" ht="19.5" customHeight="1" thickTop="1" thickBot="1" x14ac:dyDescent="0.25">
      <c r="C456" s="58"/>
      <c r="D456" s="58"/>
      <c r="E456" s="58"/>
      <c r="F456" s="58"/>
      <c r="G456" s="58"/>
      <c r="H456" s="58"/>
      <c r="I456" s="59"/>
      <c r="J456" s="60"/>
      <c r="K456" s="57">
        <f t="shared" ca="1" si="37"/>
        <v>167800</v>
      </c>
      <c r="P456" s="188" t="e">
        <f t="shared" si="36"/>
        <v>#N/A</v>
      </c>
      <c r="Q456" s="191" t="e">
        <f t="shared" si="39"/>
        <v>#N/A</v>
      </c>
      <c r="R456" s="191" t="e">
        <f t="shared" si="40"/>
        <v>#N/A</v>
      </c>
      <c r="S456" s="191" t="e">
        <f t="shared" si="38"/>
        <v>#N/A</v>
      </c>
      <c r="T456" s="192" t="e">
        <f>VLOOKUP(D456,'PC Receitas'!$N$4:$O$14,2,FALSE)</f>
        <v>#N/A</v>
      </c>
    </row>
    <row r="457" spans="3:20" ht="19.5" customHeight="1" thickTop="1" thickBot="1" x14ac:dyDescent="0.25">
      <c r="C457" s="58"/>
      <c r="D457" s="58"/>
      <c r="E457" s="58"/>
      <c r="F457" s="58"/>
      <c r="G457" s="58"/>
      <c r="H457" s="58"/>
      <c r="I457" s="59"/>
      <c r="J457" s="60"/>
      <c r="K457" s="57">
        <f t="shared" ca="1" si="37"/>
        <v>167800</v>
      </c>
      <c r="P457" s="188" t="e">
        <f t="shared" si="36"/>
        <v>#N/A</v>
      </c>
      <c r="Q457" s="191" t="e">
        <f t="shared" si="39"/>
        <v>#N/A</v>
      </c>
      <c r="R457" s="191" t="e">
        <f t="shared" si="40"/>
        <v>#N/A</v>
      </c>
      <c r="S457" s="191" t="e">
        <f t="shared" si="38"/>
        <v>#N/A</v>
      </c>
      <c r="T457" s="192" t="e">
        <f>VLOOKUP(D457,'PC Receitas'!$N$4:$O$14,2,FALSE)</f>
        <v>#N/A</v>
      </c>
    </row>
    <row r="458" spans="3:20" ht="19.5" customHeight="1" thickTop="1" thickBot="1" x14ac:dyDescent="0.25">
      <c r="C458" s="58"/>
      <c r="D458" s="58"/>
      <c r="E458" s="58"/>
      <c r="F458" s="58"/>
      <c r="G458" s="58"/>
      <c r="H458" s="58"/>
      <c r="I458" s="59"/>
      <c r="J458" s="60"/>
      <c r="K458" s="57">
        <f t="shared" ca="1" si="37"/>
        <v>167800</v>
      </c>
      <c r="P458" s="188" t="e">
        <f t="shared" si="36"/>
        <v>#N/A</v>
      </c>
      <c r="Q458" s="191" t="e">
        <f t="shared" si="39"/>
        <v>#N/A</v>
      </c>
      <c r="R458" s="191" t="e">
        <f t="shared" si="40"/>
        <v>#N/A</v>
      </c>
      <c r="S458" s="191" t="e">
        <f t="shared" si="38"/>
        <v>#N/A</v>
      </c>
      <c r="T458" s="192" t="e">
        <f>VLOOKUP(D458,'PC Receitas'!$N$4:$O$14,2,FALSE)</f>
        <v>#N/A</v>
      </c>
    </row>
    <row r="459" spans="3:20" ht="19.5" customHeight="1" thickTop="1" thickBot="1" x14ac:dyDescent="0.25">
      <c r="C459" s="58"/>
      <c r="D459" s="58"/>
      <c r="E459" s="58"/>
      <c r="F459" s="58"/>
      <c r="G459" s="58"/>
      <c r="H459" s="58"/>
      <c r="I459" s="59"/>
      <c r="J459" s="60"/>
      <c r="K459" s="57">
        <f t="shared" ca="1" si="37"/>
        <v>167800</v>
      </c>
      <c r="P459" s="188" t="e">
        <f t="shared" si="36"/>
        <v>#N/A</v>
      </c>
      <c r="Q459" s="191" t="e">
        <f t="shared" si="39"/>
        <v>#N/A</v>
      </c>
      <c r="R459" s="191" t="e">
        <f t="shared" si="40"/>
        <v>#N/A</v>
      </c>
      <c r="S459" s="191" t="e">
        <f t="shared" si="38"/>
        <v>#N/A</v>
      </c>
      <c r="T459" s="192" t="e">
        <f>VLOOKUP(D459,'PC Receitas'!$N$4:$O$14,2,FALSE)</f>
        <v>#N/A</v>
      </c>
    </row>
    <row r="460" spans="3:20" ht="19.5" customHeight="1" thickTop="1" thickBot="1" x14ac:dyDescent="0.25">
      <c r="C460" s="58"/>
      <c r="D460" s="58"/>
      <c r="E460" s="58"/>
      <c r="F460" s="58"/>
      <c r="G460" s="58"/>
      <c r="H460" s="58"/>
      <c r="I460" s="59"/>
      <c r="J460" s="60"/>
      <c r="K460" s="57">
        <f t="shared" ca="1" si="37"/>
        <v>167800</v>
      </c>
      <c r="P460" s="188" t="e">
        <f t="shared" si="36"/>
        <v>#N/A</v>
      </c>
      <c r="Q460" s="191" t="e">
        <f t="shared" si="39"/>
        <v>#N/A</v>
      </c>
      <c r="R460" s="191" t="e">
        <f t="shared" si="40"/>
        <v>#N/A</v>
      </c>
      <c r="S460" s="191" t="e">
        <f t="shared" si="38"/>
        <v>#N/A</v>
      </c>
      <c r="T460" s="192" t="e">
        <f>VLOOKUP(D460,'PC Receitas'!$N$4:$O$14,2,FALSE)</f>
        <v>#N/A</v>
      </c>
    </row>
    <row r="461" spans="3:20" ht="19.5" customHeight="1" thickTop="1" thickBot="1" x14ac:dyDescent="0.25">
      <c r="C461" s="58"/>
      <c r="D461" s="58"/>
      <c r="E461" s="58"/>
      <c r="F461" s="58"/>
      <c r="G461" s="58"/>
      <c r="H461" s="58"/>
      <c r="I461" s="59"/>
      <c r="J461" s="60"/>
      <c r="K461" s="57">
        <f t="shared" ca="1" si="37"/>
        <v>167800</v>
      </c>
      <c r="P461" s="188" t="e">
        <f t="shared" si="36"/>
        <v>#N/A</v>
      </c>
      <c r="Q461" s="191" t="e">
        <f t="shared" si="39"/>
        <v>#N/A</v>
      </c>
      <c r="R461" s="191" t="e">
        <f t="shared" si="40"/>
        <v>#N/A</v>
      </c>
      <c r="S461" s="191" t="e">
        <f t="shared" si="38"/>
        <v>#N/A</v>
      </c>
      <c r="T461" s="192" t="e">
        <f>VLOOKUP(D461,'PC Receitas'!$N$4:$O$14,2,FALSE)</f>
        <v>#N/A</v>
      </c>
    </row>
    <row r="462" spans="3:20" ht="19.5" customHeight="1" thickTop="1" thickBot="1" x14ac:dyDescent="0.25">
      <c r="C462" s="58"/>
      <c r="D462" s="58"/>
      <c r="E462" s="58"/>
      <c r="F462" s="58"/>
      <c r="G462" s="58"/>
      <c r="H462" s="58"/>
      <c r="I462" s="59"/>
      <c r="J462" s="60"/>
      <c r="K462" s="57">
        <f t="shared" ca="1" si="37"/>
        <v>167800</v>
      </c>
      <c r="P462" s="188" t="e">
        <f t="shared" si="36"/>
        <v>#N/A</v>
      </c>
      <c r="Q462" s="191" t="e">
        <f t="shared" si="39"/>
        <v>#N/A</v>
      </c>
      <c r="R462" s="191" t="e">
        <f t="shared" si="40"/>
        <v>#N/A</v>
      </c>
      <c r="S462" s="191" t="e">
        <f t="shared" si="38"/>
        <v>#N/A</v>
      </c>
      <c r="T462" s="192" t="e">
        <f>VLOOKUP(D462,'PC Receitas'!$N$4:$O$14,2,FALSE)</f>
        <v>#N/A</v>
      </c>
    </row>
    <row r="463" spans="3:20" ht="19.5" customHeight="1" thickTop="1" thickBot="1" x14ac:dyDescent="0.25">
      <c r="C463" s="58"/>
      <c r="D463" s="58"/>
      <c r="E463" s="58"/>
      <c r="F463" s="58"/>
      <c r="G463" s="58"/>
      <c r="H463" s="58"/>
      <c r="I463" s="59"/>
      <c r="J463" s="60"/>
      <c r="K463" s="57">
        <f t="shared" ca="1" si="37"/>
        <v>167800</v>
      </c>
      <c r="P463" s="188" t="e">
        <f t="shared" si="36"/>
        <v>#N/A</v>
      </c>
      <c r="Q463" s="191" t="e">
        <f t="shared" si="39"/>
        <v>#N/A</v>
      </c>
      <c r="R463" s="191" t="e">
        <f t="shared" si="40"/>
        <v>#N/A</v>
      </c>
      <c r="S463" s="191" t="e">
        <f t="shared" si="38"/>
        <v>#N/A</v>
      </c>
      <c r="T463" s="192" t="e">
        <f>VLOOKUP(D463,'PC Receitas'!$N$4:$O$14,2,FALSE)</f>
        <v>#N/A</v>
      </c>
    </row>
    <row r="464" spans="3:20" ht="19.5" customHeight="1" thickTop="1" thickBot="1" x14ac:dyDescent="0.25">
      <c r="C464" s="58"/>
      <c r="D464" s="58"/>
      <c r="E464" s="58"/>
      <c r="F464" s="58"/>
      <c r="G464" s="58"/>
      <c r="H464" s="58"/>
      <c r="I464" s="59"/>
      <c r="J464" s="60"/>
      <c r="K464" s="57">
        <f t="shared" ca="1" si="37"/>
        <v>167800</v>
      </c>
      <c r="P464" s="188" t="e">
        <f t="shared" ref="P464:P527" si="41">IF(T464="Despesas_com_Transportes","Despesa",IF(T464="Despesas_com_Lazer_e_Informacao","Despesa",IF(T464="Outras_Despesas","Despesa",IF(T464="Imposto_de_Renda","Despesa",IF(T464="Investimentos_Bens","Despesa","")))))</f>
        <v>#N/A</v>
      </c>
      <c r="Q464" s="191" t="e">
        <f t="shared" si="39"/>
        <v>#N/A</v>
      </c>
      <c r="R464" s="191" t="e">
        <f t="shared" si="40"/>
        <v>#N/A</v>
      </c>
      <c r="S464" s="191" t="e">
        <f t="shared" si="38"/>
        <v>#N/A</v>
      </c>
      <c r="T464" s="192" t="e">
        <f>VLOOKUP(D464,'PC Receitas'!$N$4:$O$14,2,FALSE)</f>
        <v>#N/A</v>
      </c>
    </row>
    <row r="465" spans="3:20" ht="19.5" customHeight="1" thickTop="1" thickBot="1" x14ac:dyDescent="0.25">
      <c r="C465" s="58"/>
      <c r="D465" s="58"/>
      <c r="E465" s="58"/>
      <c r="F465" s="58"/>
      <c r="G465" s="58"/>
      <c r="H465" s="58"/>
      <c r="I465" s="59"/>
      <c r="J465" s="60"/>
      <c r="K465" s="57">
        <f t="shared" ca="1" si="37"/>
        <v>167800</v>
      </c>
      <c r="P465" s="188" t="e">
        <f t="shared" si="41"/>
        <v>#N/A</v>
      </c>
      <c r="Q465" s="191" t="e">
        <f t="shared" si="39"/>
        <v>#N/A</v>
      </c>
      <c r="R465" s="191" t="e">
        <f t="shared" si="40"/>
        <v>#N/A</v>
      </c>
      <c r="S465" s="191" t="e">
        <f t="shared" si="38"/>
        <v>#N/A</v>
      </c>
      <c r="T465" s="192" t="e">
        <f>VLOOKUP(D465,'PC Receitas'!$N$4:$O$14,2,FALSE)</f>
        <v>#N/A</v>
      </c>
    </row>
    <row r="466" spans="3:20" ht="19.5" customHeight="1" thickTop="1" thickBot="1" x14ac:dyDescent="0.25">
      <c r="C466" s="58"/>
      <c r="D466" s="58"/>
      <c r="E466" s="58"/>
      <c r="F466" s="58"/>
      <c r="G466" s="58"/>
      <c r="H466" s="58"/>
      <c r="I466" s="59"/>
      <c r="J466" s="60"/>
      <c r="K466" s="57">
        <f t="shared" ca="1" si="37"/>
        <v>167800</v>
      </c>
      <c r="P466" s="188" t="e">
        <f t="shared" si="41"/>
        <v>#N/A</v>
      </c>
      <c r="Q466" s="191" t="e">
        <f t="shared" si="39"/>
        <v>#N/A</v>
      </c>
      <c r="R466" s="191" t="e">
        <f t="shared" si="40"/>
        <v>#N/A</v>
      </c>
      <c r="S466" s="191" t="e">
        <f t="shared" si="38"/>
        <v>#N/A</v>
      </c>
      <c r="T466" s="192"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167800</v>
      </c>
      <c r="P467" s="188" t="e">
        <f t="shared" si="41"/>
        <v>#N/A</v>
      </c>
      <c r="Q467" s="191" t="e">
        <f t="shared" si="39"/>
        <v>#N/A</v>
      </c>
      <c r="R467" s="191" t="e">
        <f t="shared" si="40"/>
        <v>#N/A</v>
      </c>
      <c r="S467" s="191" t="e">
        <f t="shared" si="38"/>
        <v>#N/A</v>
      </c>
      <c r="T467" s="192" t="e">
        <f>VLOOKUP(D467,'PC Receitas'!$N$4:$O$14,2,FALSE)</f>
        <v>#N/A</v>
      </c>
    </row>
    <row r="468" spans="3:20" ht="19.5" customHeight="1" thickTop="1" thickBot="1" x14ac:dyDescent="0.25">
      <c r="C468" s="58"/>
      <c r="D468" s="58"/>
      <c r="E468" s="58"/>
      <c r="F468" s="58"/>
      <c r="G468" s="58"/>
      <c r="H468" s="58"/>
      <c r="I468" s="59"/>
      <c r="J468" s="60"/>
      <c r="K468" s="57">
        <f t="shared" ca="1" si="42"/>
        <v>167800</v>
      </c>
      <c r="P468" s="188" t="e">
        <f t="shared" si="41"/>
        <v>#N/A</v>
      </c>
      <c r="Q468" s="191" t="e">
        <f t="shared" si="39"/>
        <v>#N/A</v>
      </c>
      <c r="R468" s="191" t="e">
        <f t="shared" si="40"/>
        <v>#N/A</v>
      </c>
      <c r="S468" s="191" t="e">
        <f t="shared" ref="S468:S531" si="43">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ca="1" si="42"/>
        <v>167800</v>
      </c>
      <c r="P469" s="188" t="e">
        <f t="shared" si="41"/>
        <v>#N/A</v>
      </c>
      <c r="Q469" s="191" t="e">
        <f t="shared" si="39"/>
        <v>#N/A</v>
      </c>
      <c r="R469" s="191" t="e">
        <f t="shared" si="40"/>
        <v>#N/A</v>
      </c>
      <c r="S469" s="191" t="e">
        <f t="shared" si="43"/>
        <v>#N/A</v>
      </c>
      <c r="T469" s="192" t="e">
        <f>VLOOKUP(D469,'PC Receitas'!$N$4:$O$14,2,FALSE)</f>
        <v>#N/A</v>
      </c>
    </row>
    <row r="470" spans="3:20" ht="19.5" customHeight="1" thickTop="1" thickBot="1" x14ac:dyDescent="0.25">
      <c r="C470" s="58"/>
      <c r="D470" s="58"/>
      <c r="E470" s="58"/>
      <c r="F470" s="58"/>
      <c r="G470" s="58"/>
      <c r="H470" s="58"/>
      <c r="I470" s="59"/>
      <c r="J470" s="60"/>
      <c r="K470" s="57">
        <f t="shared" ca="1" si="42"/>
        <v>167800</v>
      </c>
      <c r="P470" s="188" t="e">
        <f t="shared" si="41"/>
        <v>#N/A</v>
      </c>
      <c r="Q470" s="191" t="e">
        <f t="shared" si="39"/>
        <v>#N/A</v>
      </c>
      <c r="R470" s="191" t="e">
        <f t="shared" si="40"/>
        <v>#N/A</v>
      </c>
      <c r="S470" s="191" t="e">
        <f t="shared" si="43"/>
        <v>#N/A</v>
      </c>
      <c r="T470" s="192" t="e">
        <f>VLOOKUP(D470,'PC Receitas'!$N$4:$O$14,2,FALSE)</f>
        <v>#N/A</v>
      </c>
    </row>
    <row r="471" spans="3:20" ht="19.5" customHeight="1" thickTop="1" thickBot="1" x14ac:dyDescent="0.25">
      <c r="C471" s="58"/>
      <c r="D471" s="58"/>
      <c r="E471" s="58"/>
      <c r="F471" s="58"/>
      <c r="G471" s="58"/>
      <c r="H471" s="58"/>
      <c r="I471" s="59"/>
      <c r="J471" s="60"/>
      <c r="K471" s="57">
        <f t="shared" ca="1" si="42"/>
        <v>167800</v>
      </c>
      <c r="P471" s="188" t="e">
        <f t="shared" si="41"/>
        <v>#N/A</v>
      </c>
      <c r="Q471" s="191" t="e">
        <f t="shared" si="39"/>
        <v>#N/A</v>
      </c>
      <c r="R471" s="191" t="e">
        <f t="shared" si="40"/>
        <v>#N/A</v>
      </c>
      <c r="S471" s="191" t="e">
        <f t="shared" si="43"/>
        <v>#N/A</v>
      </c>
      <c r="T471" s="192" t="e">
        <f>VLOOKUP(D471,'PC Receitas'!$N$4:$O$14,2,FALSE)</f>
        <v>#N/A</v>
      </c>
    </row>
    <row r="472" spans="3:20" ht="19.5" customHeight="1" thickTop="1" thickBot="1" x14ac:dyDescent="0.25">
      <c r="C472" s="58"/>
      <c r="D472" s="58"/>
      <c r="E472" s="58"/>
      <c r="F472" s="58"/>
      <c r="G472" s="58"/>
      <c r="H472" s="58"/>
      <c r="I472" s="59"/>
      <c r="J472" s="60"/>
      <c r="K472" s="57">
        <f t="shared" ca="1" si="42"/>
        <v>167800</v>
      </c>
      <c r="P472" s="188" t="e">
        <f t="shared" si="41"/>
        <v>#N/A</v>
      </c>
      <c r="Q472" s="191" t="e">
        <f t="shared" si="39"/>
        <v>#N/A</v>
      </c>
      <c r="R472" s="191" t="e">
        <f t="shared" si="40"/>
        <v>#N/A</v>
      </c>
      <c r="S472" s="191" t="e">
        <f t="shared" si="43"/>
        <v>#N/A</v>
      </c>
      <c r="T472" s="192" t="e">
        <f>VLOOKUP(D472,'PC Receitas'!$N$4:$O$14,2,FALSE)</f>
        <v>#N/A</v>
      </c>
    </row>
    <row r="473" spans="3:20" ht="19.5" customHeight="1" thickTop="1" thickBot="1" x14ac:dyDescent="0.25">
      <c r="C473" s="58"/>
      <c r="D473" s="58"/>
      <c r="E473" s="58"/>
      <c r="F473" s="58"/>
      <c r="G473" s="58"/>
      <c r="H473" s="58"/>
      <c r="I473" s="59"/>
      <c r="J473" s="60"/>
      <c r="K473" s="57">
        <f t="shared" ca="1" si="42"/>
        <v>167800</v>
      </c>
      <c r="P473" s="188" t="e">
        <f t="shared" si="41"/>
        <v>#N/A</v>
      </c>
      <c r="Q473" s="191" t="e">
        <f t="shared" si="39"/>
        <v>#N/A</v>
      </c>
      <c r="R473" s="191" t="e">
        <f t="shared" si="40"/>
        <v>#N/A</v>
      </c>
      <c r="S473" s="191" t="e">
        <f t="shared" si="43"/>
        <v>#N/A</v>
      </c>
      <c r="T473" s="192" t="e">
        <f>VLOOKUP(D473,'PC Receitas'!$N$4:$O$14,2,FALSE)</f>
        <v>#N/A</v>
      </c>
    </row>
    <row r="474" spans="3:20" ht="19.5" customHeight="1" thickTop="1" thickBot="1" x14ac:dyDescent="0.25">
      <c r="C474" s="58"/>
      <c r="D474" s="58"/>
      <c r="E474" s="58"/>
      <c r="F474" s="58"/>
      <c r="G474" s="58"/>
      <c r="H474" s="58"/>
      <c r="I474" s="59"/>
      <c r="J474" s="60"/>
      <c r="K474" s="57">
        <f t="shared" ca="1" si="42"/>
        <v>167800</v>
      </c>
      <c r="P474" s="188" t="e">
        <f t="shared" si="41"/>
        <v>#N/A</v>
      </c>
      <c r="Q474" s="191" t="e">
        <f t="shared" si="39"/>
        <v>#N/A</v>
      </c>
      <c r="R474" s="191" t="e">
        <f t="shared" si="40"/>
        <v>#N/A</v>
      </c>
      <c r="S474" s="191" t="e">
        <f t="shared" si="43"/>
        <v>#N/A</v>
      </c>
      <c r="T474" s="192" t="e">
        <f>VLOOKUP(D474,'PC Receitas'!$N$4:$O$14,2,FALSE)</f>
        <v>#N/A</v>
      </c>
    </row>
    <row r="475" spans="3:20" ht="19.5" customHeight="1" thickTop="1" thickBot="1" x14ac:dyDescent="0.25">
      <c r="C475" s="58"/>
      <c r="D475" s="58"/>
      <c r="E475" s="58"/>
      <c r="F475" s="58"/>
      <c r="G475" s="58"/>
      <c r="H475" s="58"/>
      <c r="I475" s="59"/>
      <c r="J475" s="60"/>
      <c r="K475" s="57">
        <f t="shared" ca="1" si="42"/>
        <v>167800</v>
      </c>
      <c r="P475" s="188" t="e">
        <f t="shared" si="41"/>
        <v>#N/A</v>
      </c>
      <c r="Q475" s="191" t="e">
        <f t="shared" si="39"/>
        <v>#N/A</v>
      </c>
      <c r="R475" s="191" t="e">
        <f t="shared" si="40"/>
        <v>#N/A</v>
      </c>
      <c r="S475" s="191" t="e">
        <f t="shared" si="43"/>
        <v>#N/A</v>
      </c>
      <c r="T475" s="192" t="e">
        <f>VLOOKUP(D475,'PC Receitas'!$N$4:$O$14,2,FALSE)</f>
        <v>#N/A</v>
      </c>
    </row>
    <row r="476" spans="3:20" ht="19.5" customHeight="1" thickTop="1" thickBot="1" x14ac:dyDescent="0.25">
      <c r="C476" s="58"/>
      <c r="D476" s="58"/>
      <c r="E476" s="58"/>
      <c r="F476" s="58"/>
      <c r="G476" s="58"/>
      <c r="H476" s="58"/>
      <c r="I476" s="59"/>
      <c r="J476" s="60"/>
      <c r="K476" s="57">
        <f t="shared" ca="1" si="42"/>
        <v>167800</v>
      </c>
      <c r="P476" s="188" t="e">
        <f t="shared" si="41"/>
        <v>#N/A</v>
      </c>
      <c r="Q476" s="191" t="e">
        <f t="shared" si="39"/>
        <v>#N/A</v>
      </c>
      <c r="R476" s="191" t="e">
        <f t="shared" si="40"/>
        <v>#N/A</v>
      </c>
      <c r="S476" s="191" t="e">
        <f t="shared" si="43"/>
        <v>#N/A</v>
      </c>
      <c r="T476" s="192" t="e">
        <f>VLOOKUP(D476,'PC Receitas'!$N$4:$O$14,2,FALSE)</f>
        <v>#N/A</v>
      </c>
    </row>
    <row r="477" spans="3:20" ht="19.5" customHeight="1" thickTop="1" thickBot="1" x14ac:dyDescent="0.25">
      <c r="C477" s="58"/>
      <c r="D477" s="58"/>
      <c r="E477" s="58"/>
      <c r="F477" s="58"/>
      <c r="G477" s="58"/>
      <c r="H477" s="58"/>
      <c r="I477" s="59"/>
      <c r="J477" s="60"/>
      <c r="K477" s="57">
        <f t="shared" ca="1" si="42"/>
        <v>167800</v>
      </c>
      <c r="P477" s="188" t="e">
        <f t="shared" si="41"/>
        <v>#N/A</v>
      </c>
      <c r="Q477" s="191" t="e">
        <f t="shared" si="39"/>
        <v>#N/A</v>
      </c>
      <c r="R477" s="191" t="e">
        <f t="shared" si="40"/>
        <v>#N/A</v>
      </c>
      <c r="S477" s="191" t="e">
        <f t="shared" si="43"/>
        <v>#N/A</v>
      </c>
      <c r="T477" s="192" t="e">
        <f>VLOOKUP(D477,'PC Receitas'!$N$4:$O$14,2,FALSE)</f>
        <v>#N/A</v>
      </c>
    </row>
    <row r="478" spans="3:20" ht="19.5" customHeight="1" thickTop="1" thickBot="1" x14ac:dyDescent="0.25">
      <c r="C478" s="58"/>
      <c r="D478" s="58"/>
      <c r="E478" s="58"/>
      <c r="F478" s="58"/>
      <c r="G478" s="58"/>
      <c r="H478" s="58"/>
      <c r="I478" s="59"/>
      <c r="J478" s="60"/>
      <c r="K478" s="57">
        <f t="shared" ca="1" si="42"/>
        <v>167800</v>
      </c>
      <c r="P478" s="188" t="e">
        <f t="shared" si="41"/>
        <v>#N/A</v>
      </c>
      <c r="Q478" s="191" t="e">
        <f t="shared" si="39"/>
        <v>#N/A</v>
      </c>
      <c r="R478" s="191" t="e">
        <f t="shared" si="40"/>
        <v>#N/A</v>
      </c>
      <c r="S478" s="191" t="e">
        <f t="shared" si="43"/>
        <v>#N/A</v>
      </c>
      <c r="T478" s="192" t="e">
        <f>VLOOKUP(D478,'PC Receitas'!$N$4:$O$14,2,FALSE)</f>
        <v>#N/A</v>
      </c>
    </row>
    <row r="479" spans="3:20" ht="19.5" customHeight="1" thickTop="1" thickBot="1" x14ac:dyDescent="0.25">
      <c r="C479" s="58"/>
      <c r="D479" s="58"/>
      <c r="E479" s="58"/>
      <c r="F479" s="58"/>
      <c r="G479" s="58"/>
      <c r="H479" s="58"/>
      <c r="I479" s="59"/>
      <c r="J479" s="60"/>
      <c r="K479" s="57">
        <f t="shared" ca="1" si="42"/>
        <v>167800</v>
      </c>
      <c r="P479" s="188" t="e">
        <f t="shared" si="41"/>
        <v>#N/A</v>
      </c>
      <c r="Q479" s="191" t="e">
        <f t="shared" si="39"/>
        <v>#N/A</v>
      </c>
      <c r="R479" s="191" t="e">
        <f t="shared" si="40"/>
        <v>#N/A</v>
      </c>
      <c r="S479" s="191" t="e">
        <f t="shared" si="43"/>
        <v>#N/A</v>
      </c>
      <c r="T479" s="192" t="e">
        <f>VLOOKUP(D479,'PC Receitas'!$N$4:$O$14,2,FALSE)</f>
        <v>#N/A</v>
      </c>
    </row>
    <row r="480" spans="3:20" ht="19.5" customHeight="1" thickTop="1" thickBot="1" x14ac:dyDescent="0.25">
      <c r="C480" s="58"/>
      <c r="D480" s="58"/>
      <c r="E480" s="58"/>
      <c r="F480" s="58"/>
      <c r="G480" s="58"/>
      <c r="H480" s="58"/>
      <c r="I480" s="59"/>
      <c r="J480" s="60"/>
      <c r="K480" s="57">
        <f t="shared" ca="1" si="42"/>
        <v>167800</v>
      </c>
      <c r="P480" s="188" t="e">
        <f t="shared" si="41"/>
        <v>#N/A</v>
      </c>
      <c r="Q480" s="191" t="e">
        <f t="shared" si="39"/>
        <v>#N/A</v>
      </c>
      <c r="R480" s="191" t="e">
        <f t="shared" si="40"/>
        <v>#N/A</v>
      </c>
      <c r="S480" s="191" t="e">
        <f t="shared" si="43"/>
        <v>#N/A</v>
      </c>
      <c r="T480" s="192" t="e">
        <f>VLOOKUP(D480,'PC Receitas'!$N$4:$O$14,2,FALSE)</f>
        <v>#N/A</v>
      </c>
    </row>
    <row r="481" spans="3:20" ht="19.5" customHeight="1" thickTop="1" thickBot="1" x14ac:dyDescent="0.25">
      <c r="C481" s="58"/>
      <c r="D481" s="58"/>
      <c r="E481" s="58"/>
      <c r="F481" s="58"/>
      <c r="G481" s="58"/>
      <c r="H481" s="58"/>
      <c r="I481" s="59"/>
      <c r="J481" s="60"/>
      <c r="K481" s="57">
        <f t="shared" ca="1" si="42"/>
        <v>167800</v>
      </c>
      <c r="P481" s="188" t="e">
        <f t="shared" si="41"/>
        <v>#N/A</v>
      </c>
      <c r="Q481" s="191" t="e">
        <f t="shared" si="39"/>
        <v>#N/A</v>
      </c>
      <c r="R481" s="191" t="e">
        <f t="shared" si="40"/>
        <v>#N/A</v>
      </c>
      <c r="S481" s="191" t="e">
        <f t="shared" si="43"/>
        <v>#N/A</v>
      </c>
      <c r="T481" s="192" t="e">
        <f>VLOOKUP(D481,'PC Receitas'!$N$4:$O$14,2,FALSE)</f>
        <v>#N/A</v>
      </c>
    </row>
    <row r="482" spans="3:20" ht="19.5" customHeight="1" thickTop="1" thickBot="1" x14ac:dyDescent="0.25">
      <c r="C482" s="58"/>
      <c r="D482" s="58"/>
      <c r="E482" s="58"/>
      <c r="F482" s="58"/>
      <c r="G482" s="58"/>
      <c r="H482" s="58"/>
      <c r="I482" s="59"/>
      <c r="J482" s="60"/>
      <c r="K482" s="57">
        <f t="shared" ca="1" si="42"/>
        <v>167800</v>
      </c>
      <c r="P482" s="188" t="e">
        <f t="shared" si="41"/>
        <v>#N/A</v>
      </c>
      <c r="Q482" s="191" t="e">
        <f t="shared" si="39"/>
        <v>#N/A</v>
      </c>
      <c r="R482" s="191" t="e">
        <f t="shared" si="40"/>
        <v>#N/A</v>
      </c>
      <c r="S482" s="191" t="e">
        <f t="shared" si="43"/>
        <v>#N/A</v>
      </c>
      <c r="T482" s="192" t="e">
        <f>VLOOKUP(D482,'PC Receitas'!$N$4:$O$14,2,FALSE)</f>
        <v>#N/A</v>
      </c>
    </row>
    <row r="483" spans="3:20" ht="19.5" customHeight="1" thickTop="1" thickBot="1" x14ac:dyDescent="0.25">
      <c r="C483" s="58"/>
      <c r="D483" s="58"/>
      <c r="E483" s="58"/>
      <c r="F483" s="58"/>
      <c r="G483" s="58"/>
      <c r="H483" s="58"/>
      <c r="I483" s="59"/>
      <c r="J483" s="60"/>
      <c r="K483" s="57">
        <f t="shared" ca="1" si="42"/>
        <v>167800</v>
      </c>
      <c r="P483" s="188" t="e">
        <f t="shared" si="41"/>
        <v>#N/A</v>
      </c>
      <c r="Q483" s="191" t="e">
        <f t="shared" si="39"/>
        <v>#N/A</v>
      </c>
      <c r="R483" s="191" t="e">
        <f t="shared" si="40"/>
        <v>#N/A</v>
      </c>
      <c r="S483" s="191" t="e">
        <f t="shared" si="43"/>
        <v>#N/A</v>
      </c>
      <c r="T483" s="192" t="e">
        <f>VLOOKUP(D483,'PC Receitas'!$N$4:$O$14,2,FALSE)</f>
        <v>#N/A</v>
      </c>
    </row>
    <row r="484" spans="3:20" ht="19.5" customHeight="1" thickTop="1" thickBot="1" x14ac:dyDescent="0.25">
      <c r="C484" s="58"/>
      <c r="D484" s="58"/>
      <c r="E484" s="58"/>
      <c r="F484" s="58"/>
      <c r="G484" s="58"/>
      <c r="H484" s="58"/>
      <c r="I484" s="59"/>
      <c r="J484" s="60"/>
      <c r="K484" s="57">
        <f t="shared" ca="1" si="42"/>
        <v>167800</v>
      </c>
      <c r="P484" s="188" t="e">
        <f t="shared" si="41"/>
        <v>#N/A</v>
      </c>
      <c r="Q484" s="191" t="e">
        <f t="shared" si="39"/>
        <v>#N/A</v>
      </c>
      <c r="R484" s="191" t="e">
        <f t="shared" si="40"/>
        <v>#N/A</v>
      </c>
      <c r="S484" s="191" t="e">
        <f t="shared" si="43"/>
        <v>#N/A</v>
      </c>
      <c r="T484" s="192" t="e">
        <f>VLOOKUP(D484,'PC Receitas'!$N$4:$O$14,2,FALSE)</f>
        <v>#N/A</v>
      </c>
    </row>
    <row r="485" spans="3:20" ht="19.5" customHeight="1" thickTop="1" thickBot="1" x14ac:dyDescent="0.25">
      <c r="C485" s="58"/>
      <c r="D485" s="58"/>
      <c r="E485" s="58"/>
      <c r="F485" s="58"/>
      <c r="G485" s="58"/>
      <c r="H485" s="58"/>
      <c r="I485" s="59"/>
      <c r="J485" s="60"/>
      <c r="K485" s="57">
        <f t="shared" ca="1" si="42"/>
        <v>167800</v>
      </c>
      <c r="P485" s="188" t="e">
        <f t="shared" si="41"/>
        <v>#N/A</v>
      </c>
      <c r="Q485" s="191" t="e">
        <f t="shared" si="39"/>
        <v>#N/A</v>
      </c>
      <c r="R485" s="191" t="e">
        <f t="shared" si="40"/>
        <v>#N/A</v>
      </c>
      <c r="S485" s="191" t="e">
        <f t="shared" si="43"/>
        <v>#N/A</v>
      </c>
      <c r="T485" s="192" t="e">
        <f>VLOOKUP(D485,'PC Receitas'!$N$4:$O$14,2,FALSE)</f>
        <v>#N/A</v>
      </c>
    </row>
    <row r="486" spans="3:20" ht="19.5" customHeight="1" thickTop="1" thickBot="1" x14ac:dyDescent="0.25">
      <c r="C486" s="58"/>
      <c r="D486" s="58"/>
      <c r="E486" s="58"/>
      <c r="F486" s="58"/>
      <c r="G486" s="58"/>
      <c r="H486" s="58"/>
      <c r="I486" s="59"/>
      <c r="J486" s="60"/>
      <c r="K486" s="57">
        <f t="shared" ca="1" si="42"/>
        <v>167800</v>
      </c>
      <c r="P486" s="188" t="e">
        <f t="shared" si="41"/>
        <v>#N/A</v>
      </c>
      <c r="Q486" s="191" t="e">
        <f t="shared" si="39"/>
        <v>#N/A</v>
      </c>
      <c r="R486" s="191" t="e">
        <f t="shared" si="40"/>
        <v>#N/A</v>
      </c>
      <c r="S486" s="191" t="e">
        <f t="shared" si="43"/>
        <v>#N/A</v>
      </c>
      <c r="T486" s="192" t="e">
        <f>VLOOKUP(D486,'PC Receitas'!$N$4:$O$14,2,FALSE)</f>
        <v>#N/A</v>
      </c>
    </row>
    <row r="487" spans="3:20" ht="19.5" customHeight="1" thickTop="1" thickBot="1" x14ac:dyDescent="0.25">
      <c r="C487" s="58"/>
      <c r="D487" s="58"/>
      <c r="E487" s="58"/>
      <c r="F487" s="58"/>
      <c r="G487" s="58"/>
      <c r="H487" s="58"/>
      <c r="I487" s="59"/>
      <c r="J487" s="60"/>
      <c r="K487" s="57">
        <f t="shared" ca="1" si="42"/>
        <v>167800</v>
      </c>
      <c r="P487" s="188" t="e">
        <f t="shared" si="41"/>
        <v>#N/A</v>
      </c>
      <c r="Q487" s="191" t="e">
        <f t="shared" si="39"/>
        <v>#N/A</v>
      </c>
      <c r="R487" s="191" t="e">
        <f t="shared" si="40"/>
        <v>#N/A</v>
      </c>
      <c r="S487" s="191" t="e">
        <f t="shared" si="43"/>
        <v>#N/A</v>
      </c>
      <c r="T487" s="192" t="e">
        <f>VLOOKUP(D487,'PC Receitas'!$N$4:$O$14,2,FALSE)</f>
        <v>#N/A</v>
      </c>
    </row>
    <row r="488" spans="3:20" ht="19.5" customHeight="1" thickTop="1" thickBot="1" x14ac:dyDescent="0.25">
      <c r="C488" s="58"/>
      <c r="D488" s="58"/>
      <c r="E488" s="58"/>
      <c r="F488" s="58"/>
      <c r="G488" s="58"/>
      <c r="H488" s="58"/>
      <c r="I488" s="59"/>
      <c r="J488" s="60"/>
      <c r="K488" s="57">
        <f t="shared" ca="1" si="42"/>
        <v>167800</v>
      </c>
      <c r="P488" s="188" t="e">
        <f t="shared" si="41"/>
        <v>#N/A</v>
      </c>
      <c r="Q488" s="191" t="e">
        <f t="shared" si="39"/>
        <v>#N/A</v>
      </c>
      <c r="R488" s="191" t="e">
        <f t="shared" si="40"/>
        <v>#N/A</v>
      </c>
      <c r="S488" s="191" t="e">
        <f t="shared" si="43"/>
        <v>#N/A</v>
      </c>
      <c r="T488" s="192" t="e">
        <f>VLOOKUP(D488,'PC Receitas'!$N$4:$O$14,2,FALSE)</f>
        <v>#N/A</v>
      </c>
    </row>
    <row r="489" spans="3:20" ht="19.5" customHeight="1" thickTop="1" thickBot="1" x14ac:dyDescent="0.25">
      <c r="C489" s="58"/>
      <c r="D489" s="58"/>
      <c r="E489" s="58"/>
      <c r="F489" s="58"/>
      <c r="G489" s="58"/>
      <c r="H489" s="58"/>
      <c r="I489" s="59"/>
      <c r="J489" s="60"/>
      <c r="K489" s="57">
        <f t="shared" ca="1" si="42"/>
        <v>167800</v>
      </c>
      <c r="P489" s="188" t="e">
        <f t="shared" si="41"/>
        <v>#N/A</v>
      </c>
      <c r="Q489" s="191" t="e">
        <f t="shared" si="39"/>
        <v>#N/A</v>
      </c>
      <c r="R489" s="191" t="e">
        <f t="shared" si="40"/>
        <v>#N/A</v>
      </c>
      <c r="S489" s="191" t="e">
        <f t="shared" si="43"/>
        <v>#N/A</v>
      </c>
      <c r="T489" s="192" t="e">
        <f>VLOOKUP(D489,'PC Receitas'!$N$4:$O$14,2,FALSE)</f>
        <v>#N/A</v>
      </c>
    </row>
    <row r="490" spans="3:20" ht="19.5" customHeight="1" thickTop="1" thickBot="1" x14ac:dyDescent="0.25">
      <c r="C490" s="58"/>
      <c r="D490" s="58"/>
      <c r="E490" s="58"/>
      <c r="F490" s="58"/>
      <c r="G490" s="58"/>
      <c r="H490" s="58"/>
      <c r="I490" s="59"/>
      <c r="J490" s="60"/>
      <c r="K490" s="57">
        <f t="shared" ca="1" si="42"/>
        <v>167800</v>
      </c>
      <c r="P490" s="188" t="e">
        <f t="shared" si="41"/>
        <v>#N/A</v>
      </c>
      <c r="Q490" s="191" t="e">
        <f t="shared" si="39"/>
        <v>#N/A</v>
      </c>
      <c r="R490" s="191" t="e">
        <f t="shared" si="40"/>
        <v>#N/A</v>
      </c>
      <c r="S490" s="191" t="e">
        <f t="shared" si="43"/>
        <v>#N/A</v>
      </c>
      <c r="T490" s="192" t="e">
        <f>VLOOKUP(D490,'PC Receitas'!$N$4:$O$14,2,FALSE)</f>
        <v>#N/A</v>
      </c>
    </row>
    <row r="491" spans="3:20" ht="19.5" customHeight="1" thickTop="1" thickBot="1" x14ac:dyDescent="0.25">
      <c r="C491" s="58"/>
      <c r="D491" s="58"/>
      <c r="E491" s="58"/>
      <c r="F491" s="58"/>
      <c r="G491" s="58"/>
      <c r="H491" s="58"/>
      <c r="I491" s="59"/>
      <c r="J491" s="60"/>
      <c r="K491" s="57">
        <f t="shared" ca="1" si="42"/>
        <v>167800</v>
      </c>
      <c r="P491" s="188" t="e">
        <f t="shared" si="41"/>
        <v>#N/A</v>
      </c>
      <c r="Q491" s="191" t="e">
        <f t="shared" si="39"/>
        <v>#N/A</v>
      </c>
      <c r="R491" s="191" t="e">
        <f t="shared" si="40"/>
        <v>#N/A</v>
      </c>
      <c r="S491" s="191" t="e">
        <f t="shared" si="43"/>
        <v>#N/A</v>
      </c>
      <c r="T491" s="192" t="e">
        <f>VLOOKUP(D491,'PC Receitas'!$N$4:$O$14,2,FALSE)</f>
        <v>#N/A</v>
      </c>
    </row>
    <row r="492" spans="3:20" ht="19.5" customHeight="1" thickTop="1" thickBot="1" x14ac:dyDescent="0.25">
      <c r="C492" s="58"/>
      <c r="D492" s="58"/>
      <c r="E492" s="58"/>
      <c r="F492" s="58"/>
      <c r="G492" s="58"/>
      <c r="H492" s="58"/>
      <c r="I492" s="59"/>
      <c r="J492" s="60"/>
      <c r="K492" s="57">
        <f t="shared" ca="1" si="42"/>
        <v>167800</v>
      </c>
      <c r="P492" s="188" t="e">
        <f t="shared" si="41"/>
        <v>#N/A</v>
      </c>
      <c r="Q492" s="191" t="e">
        <f t="shared" si="39"/>
        <v>#N/A</v>
      </c>
      <c r="R492" s="191" t="e">
        <f t="shared" si="40"/>
        <v>#N/A</v>
      </c>
      <c r="S492" s="191" t="e">
        <f t="shared" si="43"/>
        <v>#N/A</v>
      </c>
      <c r="T492" s="192" t="e">
        <f>VLOOKUP(D492,'PC Receitas'!$N$4:$O$14,2,FALSE)</f>
        <v>#N/A</v>
      </c>
    </row>
    <row r="493" spans="3:20" ht="19.5" customHeight="1" thickTop="1" thickBot="1" x14ac:dyDescent="0.25">
      <c r="C493" s="58"/>
      <c r="D493" s="58"/>
      <c r="E493" s="58"/>
      <c r="F493" s="58"/>
      <c r="G493" s="58"/>
      <c r="H493" s="58"/>
      <c r="I493" s="59"/>
      <c r="J493" s="60"/>
      <c r="K493" s="57">
        <f t="shared" ca="1" si="42"/>
        <v>167800</v>
      </c>
      <c r="P493" s="188" t="e">
        <f t="shared" si="41"/>
        <v>#N/A</v>
      </c>
      <c r="Q493" s="191" t="e">
        <f t="shared" si="39"/>
        <v>#N/A</v>
      </c>
      <c r="R493" s="191" t="e">
        <f t="shared" si="40"/>
        <v>#N/A</v>
      </c>
      <c r="S493" s="191" t="e">
        <f t="shared" si="43"/>
        <v>#N/A</v>
      </c>
      <c r="T493" s="192" t="e">
        <f>VLOOKUP(D493,'PC Receitas'!$N$4:$O$14,2,FALSE)</f>
        <v>#N/A</v>
      </c>
    </row>
    <row r="494" spans="3:20" ht="19.5" customHeight="1" thickTop="1" thickBot="1" x14ac:dyDescent="0.25">
      <c r="C494" s="58"/>
      <c r="D494" s="58"/>
      <c r="E494" s="58"/>
      <c r="F494" s="58"/>
      <c r="G494" s="58"/>
      <c r="H494" s="58"/>
      <c r="I494" s="59"/>
      <c r="J494" s="60"/>
      <c r="K494" s="57">
        <f t="shared" ca="1" si="42"/>
        <v>167800</v>
      </c>
      <c r="P494" s="188" t="e">
        <f t="shared" si="41"/>
        <v>#N/A</v>
      </c>
      <c r="Q494" s="191" t="e">
        <f t="shared" si="39"/>
        <v>#N/A</v>
      </c>
      <c r="R494" s="191" t="e">
        <f t="shared" si="40"/>
        <v>#N/A</v>
      </c>
      <c r="S494" s="191" t="e">
        <f t="shared" si="43"/>
        <v>#N/A</v>
      </c>
      <c r="T494" s="192" t="e">
        <f>VLOOKUP(D494,'PC Receitas'!$N$4:$O$14,2,FALSE)</f>
        <v>#N/A</v>
      </c>
    </row>
    <row r="495" spans="3:20" ht="19.5" customHeight="1" thickTop="1" thickBot="1" x14ac:dyDescent="0.25">
      <c r="C495" s="58"/>
      <c r="D495" s="58"/>
      <c r="E495" s="58"/>
      <c r="F495" s="58"/>
      <c r="G495" s="58"/>
      <c r="H495" s="58"/>
      <c r="I495" s="59"/>
      <c r="J495" s="60"/>
      <c r="K495" s="57">
        <f t="shared" ca="1" si="42"/>
        <v>167800</v>
      </c>
      <c r="P495" s="188" t="e">
        <f t="shared" si="41"/>
        <v>#N/A</v>
      </c>
      <c r="Q495" s="191" t="e">
        <f t="shared" si="39"/>
        <v>#N/A</v>
      </c>
      <c r="R495" s="191" t="e">
        <f t="shared" si="40"/>
        <v>#N/A</v>
      </c>
      <c r="S495" s="191" t="e">
        <f t="shared" si="43"/>
        <v>#N/A</v>
      </c>
      <c r="T495" s="192" t="e">
        <f>VLOOKUP(D495,'PC Receitas'!$N$4:$O$14,2,FALSE)</f>
        <v>#N/A</v>
      </c>
    </row>
    <row r="496" spans="3:20" ht="19.5" customHeight="1" thickTop="1" thickBot="1" x14ac:dyDescent="0.25">
      <c r="C496" s="58"/>
      <c r="D496" s="58"/>
      <c r="E496" s="58"/>
      <c r="F496" s="58"/>
      <c r="G496" s="58"/>
      <c r="H496" s="58"/>
      <c r="I496" s="59"/>
      <c r="J496" s="60"/>
      <c r="K496" s="57">
        <f t="shared" ca="1" si="42"/>
        <v>167800</v>
      </c>
      <c r="P496" s="188" t="e">
        <f t="shared" si="41"/>
        <v>#N/A</v>
      </c>
      <c r="Q496" s="191" t="e">
        <f t="shared" si="39"/>
        <v>#N/A</v>
      </c>
      <c r="R496" s="191" t="e">
        <f t="shared" si="40"/>
        <v>#N/A</v>
      </c>
      <c r="S496" s="191" t="e">
        <f t="shared" si="43"/>
        <v>#N/A</v>
      </c>
      <c r="T496" s="192" t="e">
        <f>VLOOKUP(D496,'PC Receitas'!$N$4:$O$14,2,FALSE)</f>
        <v>#N/A</v>
      </c>
    </row>
    <row r="497" spans="3:20" ht="19.5" customHeight="1" thickTop="1" thickBot="1" x14ac:dyDescent="0.25">
      <c r="C497" s="58"/>
      <c r="D497" s="58"/>
      <c r="E497" s="58"/>
      <c r="F497" s="58"/>
      <c r="G497" s="58"/>
      <c r="H497" s="58"/>
      <c r="I497" s="59"/>
      <c r="J497" s="60"/>
      <c r="K497" s="57">
        <f t="shared" ca="1" si="42"/>
        <v>167800</v>
      </c>
      <c r="P497" s="188" t="e">
        <f t="shared" si="41"/>
        <v>#N/A</v>
      </c>
      <c r="Q497" s="191" t="e">
        <f t="shared" si="39"/>
        <v>#N/A</v>
      </c>
      <c r="R497" s="191" t="e">
        <f t="shared" si="40"/>
        <v>#N/A</v>
      </c>
      <c r="S497" s="191" t="e">
        <f t="shared" si="43"/>
        <v>#N/A</v>
      </c>
      <c r="T497" s="192" t="e">
        <f>VLOOKUP(D497,'PC Receitas'!$N$4:$O$14,2,FALSE)</f>
        <v>#N/A</v>
      </c>
    </row>
    <row r="498" spans="3:20" ht="19.5" customHeight="1" thickTop="1" thickBot="1" x14ac:dyDescent="0.25">
      <c r="C498" s="58"/>
      <c r="D498" s="58"/>
      <c r="E498" s="58"/>
      <c r="F498" s="58"/>
      <c r="G498" s="58"/>
      <c r="H498" s="58"/>
      <c r="I498" s="59"/>
      <c r="J498" s="60"/>
      <c r="K498" s="57">
        <f t="shared" ca="1" si="42"/>
        <v>167800</v>
      </c>
      <c r="P498" s="188" t="e">
        <f t="shared" si="41"/>
        <v>#N/A</v>
      </c>
      <c r="Q498" s="191" t="e">
        <f t="shared" si="39"/>
        <v>#N/A</v>
      </c>
      <c r="R498" s="191" t="e">
        <f t="shared" si="40"/>
        <v>#N/A</v>
      </c>
      <c r="S498" s="191" t="e">
        <f t="shared" si="43"/>
        <v>#N/A</v>
      </c>
      <c r="T498" s="192" t="e">
        <f>VLOOKUP(D498,'PC Receitas'!$N$4:$O$14,2,FALSE)</f>
        <v>#N/A</v>
      </c>
    </row>
    <row r="499" spans="3:20" ht="19.5" customHeight="1" thickTop="1" thickBot="1" x14ac:dyDescent="0.25">
      <c r="C499" s="58"/>
      <c r="D499" s="58"/>
      <c r="E499" s="58"/>
      <c r="F499" s="58"/>
      <c r="G499" s="58"/>
      <c r="H499" s="58"/>
      <c r="I499" s="59"/>
      <c r="J499" s="60"/>
      <c r="K499" s="57">
        <f t="shared" ca="1" si="42"/>
        <v>167800</v>
      </c>
      <c r="P499" s="188" t="e">
        <f t="shared" si="41"/>
        <v>#N/A</v>
      </c>
      <c r="Q499" s="191" t="e">
        <f t="shared" si="39"/>
        <v>#N/A</v>
      </c>
      <c r="R499" s="191" t="e">
        <f t="shared" si="40"/>
        <v>#N/A</v>
      </c>
      <c r="S499" s="191" t="e">
        <f t="shared" si="43"/>
        <v>#N/A</v>
      </c>
      <c r="T499" s="192" t="e">
        <f>VLOOKUP(D499,'PC Receitas'!$N$4:$O$14,2,FALSE)</f>
        <v>#N/A</v>
      </c>
    </row>
    <row r="500" spans="3:20" ht="19.5" customHeight="1" thickTop="1" thickBot="1" x14ac:dyDescent="0.25">
      <c r="C500" s="58"/>
      <c r="D500" s="58"/>
      <c r="E500" s="58"/>
      <c r="F500" s="58"/>
      <c r="G500" s="58"/>
      <c r="H500" s="58"/>
      <c r="I500" s="59"/>
      <c r="J500" s="60"/>
      <c r="K500" s="57">
        <f t="shared" ca="1" si="42"/>
        <v>167800</v>
      </c>
      <c r="P500" s="188" t="e">
        <f t="shared" si="41"/>
        <v>#N/A</v>
      </c>
      <c r="Q500" s="191" t="e">
        <f t="shared" si="39"/>
        <v>#N/A</v>
      </c>
      <c r="R500" s="191" t="e">
        <f t="shared" si="40"/>
        <v>#N/A</v>
      </c>
      <c r="S500" s="191" t="e">
        <f t="shared" si="43"/>
        <v>#N/A</v>
      </c>
      <c r="T500" s="192" t="e">
        <f>VLOOKUP(D500,'PC Receitas'!$N$4:$O$14,2,FALSE)</f>
        <v>#N/A</v>
      </c>
    </row>
    <row r="501" spans="3:20" ht="19.5" customHeight="1" thickTop="1" thickBot="1" x14ac:dyDescent="0.25">
      <c r="C501" s="58"/>
      <c r="D501" s="58"/>
      <c r="E501" s="58"/>
      <c r="F501" s="58"/>
      <c r="G501" s="58"/>
      <c r="H501" s="58"/>
      <c r="I501" s="59"/>
      <c r="J501" s="60"/>
      <c r="K501" s="57">
        <f t="shared" ca="1" si="42"/>
        <v>167800</v>
      </c>
      <c r="P501" s="188" t="e">
        <f t="shared" si="41"/>
        <v>#N/A</v>
      </c>
      <c r="Q501" s="191" t="e">
        <f t="shared" si="39"/>
        <v>#N/A</v>
      </c>
      <c r="R501" s="191" t="e">
        <f t="shared" si="40"/>
        <v>#N/A</v>
      </c>
      <c r="S501" s="191" t="e">
        <f t="shared" si="43"/>
        <v>#N/A</v>
      </c>
      <c r="T501" s="192" t="e">
        <f>VLOOKUP(D501,'PC Receitas'!$N$4:$O$14,2,FALSE)</f>
        <v>#N/A</v>
      </c>
    </row>
    <row r="502" spans="3:20" ht="19.5" customHeight="1" thickTop="1" thickBot="1" x14ac:dyDescent="0.25">
      <c r="C502" s="58"/>
      <c r="D502" s="58"/>
      <c r="E502" s="58"/>
      <c r="F502" s="58"/>
      <c r="G502" s="58"/>
      <c r="H502" s="58"/>
      <c r="I502" s="59"/>
      <c r="J502" s="60"/>
      <c r="K502" s="57">
        <f t="shared" ca="1" si="42"/>
        <v>167800</v>
      </c>
      <c r="P502" s="188" t="e">
        <f t="shared" si="41"/>
        <v>#N/A</v>
      </c>
      <c r="Q502" s="191" t="e">
        <f t="shared" si="39"/>
        <v>#N/A</v>
      </c>
      <c r="R502" s="191" t="e">
        <f t="shared" si="40"/>
        <v>#N/A</v>
      </c>
      <c r="S502" s="191" t="e">
        <f t="shared" si="43"/>
        <v>#N/A</v>
      </c>
      <c r="T502" s="192" t="e">
        <f>VLOOKUP(D502,'PC Receitas'!$N$4:$O$14,2,FALSE)</f>
        <v>#N/A</v>
      </c>
    </row>
    <row r="503" spans="3:20" ht="19.5" customHeight="1" thickTop="1" thickBot="1" x14ac:dyDescent="0.25">
      <c r="C503" s="58"/>
      <c r="D503" s="58"/>
      <c r="E503" s="58"/>
      <c r="F503" s="58"/>
      <c r="G503" s="58"/>
      <c r="H503" s="58"/>
      <c r="I503" s="59"/>
      <c r="J503" s="60"/>
      <c r="K503" s="57">
        <f t="shared" ca="1" si="42"/>
        <v>167800</v>
      </c>
      <c r="P503" s="188" t="e">
        <f t="shared" si="41"/>
        <v>#N/A</v>
      </c>
      <c r="Q503" s="191" t="e">
        <f t="shared" si="39"/>
        <v>#N/A</v>
      </c>
      <c r="R503" s="191" t="e">
        <f t="shared" si="40"/>
        <v>#N/A</v>
      </c>
      <c r="S503" s="191" t="e">
        <f t="shared" si="43"/>
        <v>#N/A</v>
      </c>
      <c r="T503" s="192" t="e">
        <f>VLOOKUP(D503,'PC Receitas'!$N$4:$O$14,2,FALSE)</f>
        <v>#N/A</v>
      </c>
    </row>
    <row r="504" spans="3:20" ht="19.5" customHeight="1" thickTop="1" thickBot="1" x14ac:dyDescent="0.25">
      <c r="C504" s="58"/>
      <c r="D504" s="58"/>
      <c r="E504" s="58"/>
      <c r="F504" s="58"/>
      <c r="G504" s="58"/>
      <c r="H504" s="58"/>
      <c r="I504" s="59"/>
      <c r="J504" s="60"/>
      <c r="K504" s="57">
        <f t="shared" ca="1" si="42"/>
        <v>167800</v>
      </c>
      <c r="P504" s="188" t="e">
        <f t="shared" si="41"/>
        <v>#N/A</v>
      </c>
      <c r="Q504" s="191" t="e">
        <f t="shared" si="39"/>
        <v>#N/A</v>
      </c>
      <c r="R504" s="191" t="e">
        <f t="shared" si="40"/>
        <v>#N/A</v>
      </c>
      <c r="S504" s="191" t="e">
        <f t="shared" si="43"/>
        <v>#N/A</v>
      </c>
      <c r="T504" s="192" t="e">
        <f>VLOOKUP(D504,'PC Receitas'!$N$4:$O$14,2,FALSE)</f>
        <v>#N/A</v>
      </c>
    </row>
    <row r="505" spans="3:20" ht="19.5" customHeight="1" thickTop="1" thickBot="1" x14ac:dyDescent="0.25">
      <c r="C505" s="58"/>
      <c r="D505" s="58"/>
      <c r="E505" s="58"/>
      <c r="F505" s="58"/>
      <c r="G505" s="58"/>
      <c r="H505" s="58"/>
      <c r="I505" s="59"/>
      <c r="J505" s="60"/>
      <c r="K505" s="57">
        <f t="shared" ca="1" si="42"/>
        <v>167800</v>
      </c>
      <c r="P505" s="188" t="e">
        <f t="shared" si="41"/>
        <v>#N/A</v>
      </c>
      <c r="Q505" s="191" t="e">
        <f t="shared" si="39"/>
        <v>#N/A</v>
      </c>
      <c r="R505" s="191" t="e">
        <f t="shared" si="40"/>
        <v>#N/A</v>
      </c>
      <c r="S505" s="191" t="e">
        <f t="shared" si="43"/>
        <v>#N/A</v>
      </c>
      <c r="T505" s="192" t="e">
        <f>VLOOKUP(D505,'PC Receitas'!$N$4:$O$14,2,FALSE)</f>
        <v>#N/A</v>
      </c>
    </row>
    <row r="506" spans="3:20" ht="19.5" customHeight="1" thickTop="1" thickBot="1" x14ac:dyDescent="0.25">
      <c r="C506" s="58"/>
      <c r="D506" s="58"/>
      <c r="E506" s="58"/>
      <c r="F506" s="58"/>
      <c r="G506" s="58"/>
      <c r="H506" s="58"/>
      <c r="I506" s="59"/>
      <c r="J506" s="60"/>
      <c r="K506" s="57">
        <f t="shared" ca="1" si="42"/>
        <v>167800</v>
      </c>
      <c r="P506" s="188" t="e">
        <f t="shared" si="41"/>
        <v>#N/A</v>
      </c>
      <c r="Q506" s="191" t="e">
        <f t="shared" si="39"/>
        <v>#N/A</v>
      </c>
      <c r="R506" s="191" t="e">
        <f t="shared" si="40"/>
        <v>#N/A</v>
      </c>
      <c r="S506" s="191" t="e">
        <f t="shared" si="43"/>
        <v>#N/A</v>
      </c>
      <c r="T506" s="192" t="e">
        <f>VLOOKUP(D506,'PC Receitas'!$N$4:$O$14,2,FALSE)</f>
        <v>#N/A</v>
      </c>
    </row>
    <row r="507" spans="3:20" ht="19.5" customHeight="1" thickTop="1" thickBot="1" x14ac:dyDescent="0.25">
      <c r="C507" s="58"/>
      <c r="D507" s="58"/>
      <c r="E507" s="58"/>
      <c r="F507" s="58"/>
      <c r="G507" s="58"/>
      <c r="H507" s="58"/>
      <c r="I507" s="59"/>
      <c r="J507" s="60"/>
      <c r="K507" s="57">
        <f t="shared" ca="1" si="42"/>
        <v>167800</v>
      </c>
      <c r="P507" s="188" t="e">
        <f t="shared" si="41"/>
        <v>#N/A</v>
      </c>
      <c r="Q507" s="191" t="e">
        <f t="shared" si="39"/>
        <v>#N/A</v>
      </c>
      <c r="R507" s="191" t="e">
        <f t="shared" si="40"/>
        <v>#N/A</v>
      </c>
      <c r="S507" s="191" t="e">
        <f t="shared" si="43"/>
        <v>#N/A</v>
      </c>
      <c r="T507" s="192" t="e">
        <f>VLOOKUP(D507,'PC Receitas'!$N$4:$O$14,2,FALSE)</f>
        <v>#N/A</v>
      </c>
    </row>
    <row r="508" spans="3:20" ht="19.5" customHeight="1" thickTop="1" thickBot="1" x14ac:dyDescent="0.25">
      <c r="C508" s="58"/>
      <c r="D508" s="58"/>
      <c r="E508" s="58"/>
      <c r="F508" s="58"/>
      <c r="G508" s="58"/>
      <c r="H508" s="58"/>
      <c r="I508" s="59"/>
      <c r="J508" s="60"/>
      <c r="K508" s="57">
        <f t="shared" ca="1" si="42"/>
        <v>167800</v>
      </c>
      <c r="P508" s="188" t="e">
        <f t="shared" si="41"/>
        <v>#N/A</v>
      </c>
      <c r="Q508" s="191" t="e">
        <f t="shared" si="39"/>
        <v>#N/A</v>
      </c>
      <c r="R508" s="191" t="e">
        <f t="shared" si="40"/>
        <v>#N/A</v>
      </c>
      <c r="S508" s="191" t="e">
        <f t="shared" si="43"/>
        <v>#N/A</v>
      </c>
      <c r="T508" s="192" t="e">
        <f>VLOOKUP(D508,'PC Receitas'!$N$4:$O$14,2,FALSE)</f>
        <v>#N/A</v>
      </c>
    </row>
    <row r="509" spans="3:20" ht="19.5" customHeight="1" thickTop="1" thickBot="1" x14ac:dyDescent="0.25">
      <c r="C509" s="58"/>
      <c r="D509" s="58"/>
      <c r="E509" s="58"/>
      <c r="F509" s="58"/>
      <c r="G509" s="58"/>
      <c r="H509" s="58"/>
      <c r="I509" s="59"/>
      <c r="J509" s="60"/>
      <c r="K509" s="57">
        <f t="shared" ca="1" si="42"/>
        <v>167800</v>
      </c>
      <c r="P509" s="188" t="e">
        <f t="shared" si="41"/>
        <v>#N/A</v>
      </c>
      <c r="Q509" s="191" t="e">
        <f t="shared" si="39"/>
        <v>#N/A</v>
      </c>
      <c r="R509" s="191" t="e">
        <f t="shared" si="40"/>
        <v>#N/A</v>
      </c>
      <c r="S509" s="191" t="e">
        <f t="shared" si="43"/>
        <v>#N/A</v>
      </c>
      <c r="T509" s="192" t="e">
        <f>VLOOKUP(D509,'PC Receitas'!$N$4:$O$14,2,FALSE)</f>
        <v>#N/A</v>
      </c>
    </row>
    <row r="510" spans="3:20" ht="19.5" customHeight="1" thickTop="1" thickBot="1" x14ac:dyDescent="0.25">
      <c r="C510" s="58"/>
      <c r="D510" s="58"/>
      <c r="E510" s="58"/>
      <c r="F510" s="58"/>
      <c r="G510" s="58"/>
      <c r="H510" s="58"/>
      <c r="I510" s="59"/>
      <c r="J510" s="60"/>
      <c r="K510" s="57">
        <f t="shared" ca="1" si="42"/>
        <v>167800</v>
      </c>
      <c r="P510" s="188" t="e">
        <f t="shared" si="41"/>
        <v>#N/A</v>
      </c>
      <c r="Q510" s="191" t="e">
        <f t="shared" si="39"/>
        <v>#N/A</v>
      </c>
      <c r="R510" s="191" t="e">
        <f t="shared" si="40"/>
        <v>#N/A</v>
      </c>
      <c r="S510" s="191" t="e">
        <f t="shared" si="43"/>
        <v>#N/A</v>
      </c>
      <c r="T510" s="192" t="e">
        <f>VLOOKUP(D510,'PC Receitas'!$N$4:$O$14,2,FALSE)</f>
        <v>#N/A</v>
      </c>
    </row>
    <row r="511" spans="3:20" ht="19.5" customHeight="1" thickTop="1" thickBot="1" x14ac:dyDescent="0.25">
      <c r="C511" s="58"/>
      <c r="D511" s="58"/>
      <c r="E511" s="58"/>
      <c r="F511" s="58"/>
      <c r="G511" s="58"/>
      <c r="H511" s="58"/>
      <c r="I511" s="59"/>
      <c r="J511" s="60"/>
      <c r="K511" s="57">
        <f t="shared" ca="1" si="42"/>
        <v>167800</v>
      </c>
      <c r="P511" s="188" t="e">
        <f t="shared" si="41"/>
        <v>#N/A</v>
      </c>
      <c r="Q511" s="191" t="e">
        <f t="shared" si="39"/>
        <v>#N/A</v>
      </c>
      <c r="R511" s="191" t="e">
        <f t="shared" si="40"/>
        <v>#N/A</v>
      </c>
      <c r="S511" s="191" t="e">
        <f t="shared" si="43"/>
        <v>#N/A</v>
      </c>
      <c r="T511" s="192" t="e">
        <f>VLOOKUP(D511,'PC Receitas'!$N$4:$O$14,2,FALSE)</f>
        <v>#N/A</v>
      </c>
    </row>
    <row r="512" spans="3:20" ht="19.5" customHeight="1" thickTop="1" thickBot="1" x14ac:dyDescent="0.25">
      <c r="C512" s="58"/>
      <c r="D512" s="58"/>
      <c r="E512" s="58"/>
      <c r="F512" s="58"/>
      <c r="G512" s="58"/>
      <c r="H512" s="58"/>
      <c r="I512" s="59"/>
      <c r="J512" s="60"/>
      <c r="K512" s="57">
        <f t="shared" ca="1" si="42"/>
        <v>167800</v>
      </c>
      <c r="P512" s="188" t="e">
        <f t="shared" si="41"/>
        <v>#N/A</v>
      </c>
      <c r="Q512" s="191" t="e">
        <f t="shared" si="39"/>
        <v>#N/A</v>
      </c>
      <c r="R512" s="191" t="e">
        <f t="shared" si="40"/>
        <v>#N/A</v>
      </c>
      <c r="S512" s="191" t="e">
        <f t="shared" si="43"/>
        <v>#N/A</v>
      </c>
      <c r="T512" s="192" t="e">
        <f>VLOOKUP(D512,'PC Receitas'!$N$4:$O$14,2,FALSE)</f>
        <v>#N/A</v>
      </c>
    </row>
    <row r="513" spans="3:20" ht="19.5" customHeight="1" thickTop="1" thickBot="1" x14ac:dyDescent="0.25">
      <c r="C513" s="58"/>
      <c r="D513" s="58"/>
      <c r="E513" s="58"/>
      <c r="F513" s="58"/>
      <c r="G513" s="58"/>
      <c r="H513" s="58"/>
      <c r="I513" s="59"/>
      <c r="J513" s="60"/>
      <c r="K513" s="57">
        <f t="shared" ca="1" si="42"/>
        <v>167800</v>
      </c>
      <c r="P513" s="188" t="e">
        <f t="shared" si="41"/>
        <v>#N/A</v>
      </c>
      <c r="Q513" s="191" t="e">
        <f t="shared" si="39"/>
        <v>#N/A</v>
      </c>
      <c r="R513" s="191" t="e">
        <f t="shared" si="40"/>
        <v>#N/A</v>
      </c>
      <c r="S513" s="191" t="e">
        <f t="shared" si="43"/>
        <v>#N/A</v>
      </c>
      <c r="T513" s="192" t="e">
        <f>VLOOKUP(D513,'PC Receitas'!$N$4:$O$14,2,FALSE)</f>
        <v>#N/A</v>
      </c>
    </row>
    <row r="514" spans="3:20" ht="19.5" customHeight="1" thickTop="1" thickBot="1" x14ac:dyDescent="0.25">
      <c r="C514" s="58"/>
      <c r="D514" s="58"/>
      <c r="E514" s="58"/>
      <c r="F514" s="58"/>
      <c r="G514" s="58"/>
      <c r="H514" s="58"/>
      <c r="I514" s="59"/>
      <c r="J514" s="60"/>
      <c r="K514" s="57">
        <f t="shared" ca="1" si="42"/>
        <v>167800</v>
      </c>
      <c r="P514" s="188" t="e">
        <f t="shared" si="41"/>
        <v>#N/A</v>
      </c>
      <c r="Q514" s="191" t="e">
        <f t="shared" si="39"/>
        <v>#N/A</v>
      </c>
      <c r="R514" s="191" t="e">
        <f t="shared" si="40"/>
        <v>#N/A</v>
      </c>
      <c r="S514" s="191" t="e">
        <f t="shared" si="43"/>
        <v>#N/A</v>
      </c>
      <c r="T514" s="192" t="e">
        <f>VLOOKUP(D514,'PC Receitas'!$N$4:$O$14,2,FALSE)</f>
        <v>#N/A</v>
      </c>
    </row>
    <row r="515" spans="3:20" ht="19.5" customHeight="1" thickTop="1" thickBot="1" x14ac:dyDescent="0.25">
      <c r="C515" s="58"/>
      <c r="D515" s="58"/>
      <c r="E515" s="58"/>
      <c r="F515" s="58"/>
      <c r="G515" s="58"/>
      <c r="H515" s="58"/>
      <c r="I515" s="59"/>
      <c r="J515" s="60"/>
      <c r="K515" s="57">
        <f t="shared" ca="1" si="42"/>
        <v>167800</v>
      </c>
      <c r="P515" s="188" t="e">
        <f t="shared" si="41"/>
        <v>#N/A</v>
      </c>
      <c r="Q515" s="191" t="e">
        <f t="shared" si="39"/>
        <v>#N/A</v>
      </c>
      <c r="R515" s="191" t="e">
        <f t="shared" si="40"/>
        <v>#N/A</v>
      </c>
      <c r="S515" s="191" t="e">
        <f t="shared" si="43"/>
        <v>#N/A</v>
      </c>
      <c r="T515" s="192" t="e">
        <f>VLOOKUP(D515,'PC Receitas'!$N$4:$O$14,2,FALSE)</f>
        <v>#N/A</v>
      </c>
    </row>
    <row r="516" spans="3:20" ht="19.5" customHeight="1" thickTop="1" thickBot="1" x14ac:dyDescent="0.25">
      <c r="C516" s="58"/>
      <c r="D516" s="58"/>
      <c r="E516" s="58"/>
      <c r="F516" s="58"/>
      <c r="G516" s="58"/>
      <c r="H516" s="58"/>
      <c r="I516" s="59"/>
      <c r="J516" s="60"/>
      <c r="K516" s="57">
        <f t="shared" ca="1" si="42"/>
        <v>167800</v>
      </c>
      <c r="P516" s="188" t="e">
        <f t="shared" si="41"/>
        <v>#N/A</v>
      </c>
      <c r="Q516" s="191" t="e">
        <f t="shared" si="39"/>
        <v>#N/A</v>
      </c>
      <c r="R516" s="191" t="e">
        <f t="shared" si="40"/>
        <v>#N/A</v>
      </c>
      <c r="S516" s="191" t="e">
        <f t="shared" si="43"/>
        <v>#N/A</v>
      </c>
      <c r="T516" s="192" t="e">
        <f>VLOOKUP(D516,'PC Receitas'!$N$4:$O$14,2,FALSE)</f>
        <v>#N/A</v>
      </c>
    </row>
    <row r="517" spans="3:20" ht="19.5" customHeight="1" thickTop="1" thickBot="1" x14ac:dyDescent="0.25">
      <c r="C517" s="58"/>
      <c r="D517" s="58"/>
      <c r="E517" s="58"/>
      <c r="F517" s="58"/>
      <c r="G517" s="58"/>
      <c r="H517" s="58"/>
      <c r="I517" s="59"/>
      <c r="J517" s="60"/>
      <c r="K517" s="57">
        <f t="shared" ca="1" si="42"/>
        <v>167800</v>
      </c>
      <c r="P517" s="188" t="e">
        <f t="shared" si="41"/>
        <v>#N/A</v>
      </c>
      <c r="Q517" s="191" t="e">
        <f t="shared" si="39"/>
        <v>#N/A</v>
      </c>
      <c r="R517" s="191" t="e">
        <f t="shared" si="40"/>
        <v>#N/A</v>
      </c>
      <c r="S517" s="191" t="e">
        <f t="shared" si="43"/>
        <v>#N/A</v>
      </c>
      <c r="T517" s="192" t="e">
        <f>VLOOKUP(D517,'PC Receitas'!$N$4:$O$14,2,FALSE)</f>
        <v>#N/A</v>
      </c>
    </row>
    <row r="518" spans="3:20" ht="19.5" customHeight="1" thickTop="1" thickBot="1" x14ac:dyDescent="0.25">
      <c r="C518" s="58"/>
      <c r="D518" s="58"/>
      <c r="E518" s="58"/>
      <c r="F518" s="58"/>
      <c r="G518" s="58"/>
      <c r="H518" s="58"/>
      <c r="I518" s="59"/>
      <c r="J518" s="60"/>
      <c r="K518" s="57">
        <f t="shared" ca="1" si="42"/>
        <v>167800</v>
      </c>
      <c r="P518" s="188" t="e">
        <f t="shared" si="41"/>
        <v>#N/A</v>
      </c>
      <c r="Q518" s="191" t="e">
        <f t="shared" ref="Q518:Q581" si="44">IF(T518="Despesas_de_Moradia","Despesa",IF(T518="Despesas_com_Alimentacao","Despesa",IF(T518="Despesas_com_Saude","Despesa","")))</f>
        <v>#N/A</v>
      </c>
      <c r="R518" s="191" t="e">
        <f t="shared" ref="R518:R581" si="45">IF(T518="Renda_Familiar","Receita",IF(T518="Receitas_com_Aplicacoes_Financeiras","Receita",IF(T518="Outras_Receitas","Receita","")))</f>
        <v>#N/A</v>
      </c>
      <c r="S518" s="191" t="e">
        <f t="shared" si="43"/>
        <v>#N/A</v>
      </c>
      <c r="T518" s="192" t="e">
        <f>VLOOKUP(D518,'PC Receitas'!$N$4:$O$14,2,FALSE)</f>
        <v>#N/A</v>
      </c>
    </row>
    <row r="519" spans="3:20" ht="19.5" customHeight="1" thickTop="1" thickBot="1" x14ac:dyDescent="0.25">
      <c r="C519" s="58"/>
      <c r="D519" s="58"/>
      <c r="E519" s="58"/>
      <c r="F519" s="58"/>
      <c r="G519" s="58"/>
      <c r="H519" s="58"/>
      <c r="I519" s="59"/>
      <c r="J519" s="60"/>
      <c r="K519" s="57">
        <f t="shared" ca="1" si="42"/>
        <v>167800</v>
      </c>
      <c r="P519" s="188" t="e">
        <f t="shared" si="41"/>
        <v>#N/A</v>
      </c>
      <c r="Q519" s="191" t="e">
        <f t="shared" si="44"/>
        <v>#N/A</v>
      </c>
      <c r="R519" s="191" t="e">
        <f t="shared" si="45"/>
        <v>#N/A</v>
      </c>
      <c r="S519" s="191" t="e">
        <f t="shared" si="43"/>
        <v>#N/A</v>
      </c>
      <c r="T519" s="192" t="e">
        <f>VLOOKUP(D519,'PC Receitas'!$N$4:$O$14,2,FALSE)</f>
        <v>#N/A</v>
      </c>
    </row>
    <row r="520" spans="3:20" ht="19.5" customHeight="1" thickTop="1" thickBot="1" x14ac:dyDescent="0.25">
      <c r="C520" s="58"/>
      <c r="D520" s="58"/>
      <c r="E520" s="58"/>
      <c r="F520" s="58"/>
      <c r="G520" s="58"/>
      <c r="H520" s="58"/>
      <c r="I520" s="59"/>
      <c r="J520" s="60"/>
      <c r="K520" s="57">
        <f t="shared" ca="1" si="42"/>
        <v>167800</v>
      </c>
      <c r="P520" s="188" t="e">
        <f t="shared" si="41"/>
        <v>#N/A</v>
      </c>
      <c r="Q520" s="191" t="e">
        <f t="shared" si="44"/>
        <v>#N/A</v>
      </c>
      <c r="R520" s="191" t="e">
        <f t="shared" si="45"/>
        <v>#N/A</v>
      </c>
      <c r="S520" s="191" t="e">
        <f t="shared" si="43"/>
        <v>#N/A</v>
      </c>
      <c r="T520" s="192" t="e">
        <f>VLOOKUP(D520,'PC Receitas'!$N$4:$O$14,2,FALSE)</f>
        <v>#N/A</v>
      </c>
    </row>
    <row r="521" spans="3:20" ht="19.5" customHeight="1" thickTop="1" thickBot="1" x14ac:dyDescent="0.25">
      <c r="C521" s="58"/>
      <c r="D521" s="58"/>
      <c r="E521" s="58"/>
      <c r="F521" s="58"/>
      <c r="G521" s="58"/>
      <c r="H521" s="58"/>
      <c r="I521" s="59"/>
      <c r="J521" s="60"/>
      <c r="K521" s="57">
        <f t="shared" ca="1" si="42"/>
        <v>167800</v>
      </c>
      <c r="P521" s="188" t="e">
        <f t="shared" si="41"/>
        <v>#N/A</v>
      </c>
      <c r="Q521" s="191" t="e">
        <f t="shared" si="44"/>
        <v>#N/A</v>
      </c>
      <c r="R521" s="191" t="e">
        <f t="shared" si="45"/>
        <v>#N/A</v>
      </c>
      <c r="S521" s="191" t="e">
        <f t="shared" si="43"/>
        <v>#N/A</v>
      </c>
      <c r="T521" s="192" t="e">
        <f>VLOOKUP(D521,'PC Receitas'!$N$4:$O$14,2,FALSE)</f>
        <v>#N/A</v>
      </c>
    </row>
    <row r="522" spans="3:20" ht="19.5" customHeight="1" thickTop="1" thickBot="1" x14ac:dyDescent="0.25">
      <c r="C522" s="58"/>
      <c r="D522" s="58"/>
      <c r="E522" s="58"/>
      <c r="F522" s="58"/>
      <c r="G522" s="58"/>
      <c r="H522" s="58"/>
      <c r="I522" s="59"/>
      <c r="J522" s="60"/>
      <c r="K522" s="57">
        <f t="shared" ca="1" si="42"/>
        <v>167800</v>
      </c>
      <c r="P522" s="188" t="e">
        <f t="shared" si="41"/>
        <v>#N/A</v>
      </c>
      <c r="Q522" s="191" t="e">
        <f t="shared" si="44"/>
        <v>#N/A</v>
      </c>
      <c r="R522" s="191" t="e">
        <f t="shared" si="45"/>
        <v>#N/A</v>
      </c>
      <c r="S522" s="191" t="e">
        <f t="shared" si="43"/>
        <v>#N/A</v>
      </c>
      <c r="T522" s="192" t="e">
        <f>VLOOKUP(D522,'PC Receitas'!$N$4:$O$14,2,FALSE)</f>
        <v>#N/A</v>
      </c>
    </row>
    <row r="523" spans="3:20" ht="19.5" customHeight="1" thickTop="1" thickBot="1" x14ac:dyDescent="0.25">
      <c r="C523" s="58"/>
      <c r="D523" s="58"/>
      <c r="E523" s="58"/>
      <c r="F523" s="58"/>
      <c r="G523" s="58"/>
      <c r="H523" s="58"/>
      <c r="I523" s="59"/>
      <c r="J523" s="60"/>
      <c r="K523" s="57">
        <f t="shared" ca="1" si="42"/>
        <v>167800</v>
      </c>
      <c r="P523" s="188" t="e">
        <f t="shared" si="41"/>
        <v>#N/A</v>
      </c>
      <c r="Q523" s="191" t="e">
        <f t="shared" si="44"/>
        <v>#N/A</v>
      </c>
      <c r="R523" s="191" t="e">
        <f t="shared" si="45"/>
        <v>#N/A</v>
      </c>
      <c r="S523" s="191" t="e">
        <f t="shared" si="43"/>
        <v>#N/A</v>
      </c>
      <c r="T523" s="192" t="e">
        <f>VLOOKUP(D523,'PC Receitas'!$N$4:$O$14,2,FALSE)</f>
        <v>#N/A</v>
      </c>
    </row>
    <row r="524" spans="3:20" ht="19.5" customHeight="1" thickTop="1" thickBot="1" x14ac:dyDescent="0.25">
      <c r="C524" s="58"/>
      <c r="D524" s="58"/>
      <c r="E524" s="58"/>
      <c r="F524" s="58"/>
      <c r="G524" s="58"/>
      <c r="H524" s="58"/>
      <c r="I524" s="59"/>
      <c r="J524" s="60"/>
      <c r="K524" s="57">
        <f t="shared" ca="1" si="42"/>
        <v>167800</v>
      </c>
      <c r="P524" s="188" t="e">
        <f t="shared" si="41"/>
        <v>#N/A</v>
      </c>
      <c r="Q524" s="191" t="e">
        <f t="shared" si="44"/>
        <v>#N/A</v>
      </c>
      <c r="R524" s="191" t="e">
        <f t="shared" si="45"/>
        <v>#N/A</v>
      </c>
      <c r="S524" s="191" t="e">
        <f t="shared" si="43"/>
        <v>#N/A</v>
      </c>
      <c r="T524" s="192" t="e">
        <f>VLOOKUP(D524,'PC Receitas'!$N$4:$O$14,2,FALSE)</f>
        <v>#N/A</v>
      </c>
    </row>
    <row r="525" spans="3:20" ht="19.5" customHeight="1" thickTop="1" thickBot="1" x14ac:dyDescent="0.25">
      <c r="C525" s="58"/>
      <c r="D525" s="58"/>
      <c r="E525" s="58"/>
      <c r="F525" s="58"/>
      <c r="G525" s="58"/>
      <c r="H525" s="58"/>
      <c r="I525" s="59"/>
      <c r="J525" s="60"/>
      <c r="K525" s="57">
        <f t="shared" ca="1" si="42"/>
        <v>167800</v>
      </c>
      <c r="P525" s="188" t="e">
        <f t="shared" si="41"/>
        <v>#N/A</v>
      </c>
      <c r="Q525" s="191" t="e">
        <f t="shared" si="44"/>
        <v>#N/A</v>
      </c>
      <c r="R525" s="191" t="e">
        <f t="shared" si="45"/>
        <v>#N/A</v>
      </c>
      <c r="S525" s="191" t="e">
        <f t="shared" si="43"/>
        <v>#N/A</v>
      </c>
      <c r="T525" s="192" t="e">
        <f>VLOOKUP(D525,'PC Receitas'!$N$4:$O$14,2,FALSE)</f>
        <v>#N/A</v>
      </c>
    </row>
    <row r="526" spans="3:20" ht="19.5" customHeight="1" thickTop="1" thickBot="1" x14ac:dyDescent="0.25">
      <c r="C526" s="58"/>
      <c r="D526" s="58"/>
      <c r="E526" s="58"/>
      <c r="F526" s="58"/>
      <c r="G526" s="58"/>
      <c r="H526" s="58"/>
      <c r="I526" s="59"/>
      <c r="J526" s="60"/>
      <c r="K526" s="57">
        <f t="shared" ca="1" si="42"/>
        <v>167800</v>
      </c>
      <c r="P526" s="188" t="e">
        <f t="shared" si="41"/>
        <v>#N/A</v>
      </c>
      <c r="Q526" s="191" t="e">
        <f t="shared" si="44"/>
        <v>#N/A</v>
      </c>
      <c r="R526" s="191" t="e">
        <f t="shared" si="45"/>
        <v>#N/A</v>
      </c>
      <c r="S526" s="191" t="e">
        <f t="shared" si="43"/>
        <v>#N/A</v>
      </c>
      <c r="T526" s="192" t="e">
        <f>VLOOKUP(D526,'PC Receitas'!$N$4:$O$14,2,FALSE)</f>
        <v>#N/A</v>
      </c>
    </row>
    <row r="527" spans="3:20" ht="19.5" customHeight="1" thickTop="1" thickBot="1" x14ac:dyDescent="0.25">
      <c r="C527" s="58"/>
      <c r="D527" s="58"/>
      <c r="E527" s="58"/>
      <c r="F527" s="58"/>
      <c r="G527" s="58"/>
      <c r="H527" s="58"/>
      <c r="I527" s="59"/>
      <c r="J527" s="60"/>
      <c r="K527" s="57">
        <f t="shared" ca="1" si="42"/>
        <v>167800</v>
      </c>
      <c r="P527" s="188" t="e">
        <f t="shared" si="41"/>
        <v>#N/A</v>
      </c>
      <c r="Q527" s="191" t="e">
        <f t="shared" si="44"/>
        <v>#N/A</v>
      </c>
      <c r="R527" s="191" t="e">
        <f t="shared" si="45"/>
        <v>#N/A</v>
      </c>
      <c r="S527" s="191" t="e">
        <f t="shared" si="43"/>
        <v>#N/A</v>
      </c>
      <c r="T527" s="192" t="e">
        <f>VLOOKUP(D527,'PC Receitas'!$N$4:$O$14,2,FALSE)</f>
        <v>#N/A</v>
      </c>
    </row>
    <row r="528" spans="3:20" ht="19.5" customHeight="1" thickTop="1" thickBot="1" x14ac:dyDescent="0.25">
      <c r="C528" s="58"/>
      <c r="D528" s="58"/>
      <c r="E528" s="58"/>
      <c r="F528" s="58"/>
      <c r="G528" s="58"/>
      <c r="H528" s="58"/>
      <c r="I528" s="59"/>
      <c r="J528" s="60"/>
      <c r="K528" s="57">
        <f t="shared" ca="1" si="42"/>
        <v>167800</v>
      </c>
      <c r="P528" s="188" t="e">
        <f t="shared" ref="P528:P591" si="46">IF(T528="Despesas_com_Transportes","Despesa",IF(T528="Despesas_com_Lazer_e_Informacao","Despesa",IF(T528="Outras_Despesas","Despesa",IF(T528="Imposto_de_Renda","Despesa",IF(T528="Investimentos_Bens","Despesa","")))))</f>
        <v>#N/A</v>
      </c>
      <c r="Q528" s="191" t="e">
        <f t="shared" si="44"/>
        <v>#N/A</v>
      </c>
      <c r="R528" s="191" t="e">
        <f t="shared" si="45"/>
        <v>#N/A</v>
      </c>
      <c r="S528" s="191" t="e">
        <f t="shared" si="43"/>
        <v>#N/A</v>
      </c>
      <c r="T528" s="192" t="e">
        <f>VLOOKUP(D528,'PC Receitas'!$N$4:$O$14,2,FALSE)</f>
        <v>#N/A</v>
      </c>
    </row>
    <row r="529" spans="3:20" ht="19.5" customHeight="1" thickTop="1" thickBot="1" x14ac:dyDescent="0.25">
      <c r="C529" s="58"/>
      <c r="D529" s="58"/>
      <c r="E529" s="58"/>
      <c r="F529" s="58"/>
      <c r="G529" s="58"/>
      <c r="H529" s="58"/>
      <c r="I529" s="59"/>
      <c r="J529" s="60"/>
      <c r="K529" s="57">
        <f t="shared" ca="1" si="42"/>
        <v>167800</v>
      </c>
      <c r="P529" s="188" t="e">
        <f t="shared" si="46"/>
        <v>#N/A</v>
      </c>
      <c r="Q529" s="191" t="e">
        <f t="shared" si="44"/>
        <v>#N/A</v>
      </c>
      <c r="R529" s="191" t="e">
        <f t="shared" si="45"/>
        <v>#N/A</v>
      </c>
      <c r="S529" s="191" t="e">
        <f t="shared" si="43"/>
        <v>#N/A</v>
      </c>
      <c r="T529" s="192" t="e">
        <f>VLOOKUP(D529,'PC Receitas'!$N$4:$O$14,2,FALSE)</f>
        <v>#N/A</v>
      </c>
    </row>
    <row r="530" spans="3:20" ht="19.5" customHeight="1" thickTop="1" thickBot="1" x14ac:dyDescent="0.25">
      <c r="C530" s="58"/>
      <c r="D530" s="58"/>
      <c r="E530" s="58"/>
      <c r="F530" s="58"/>
      <c r="G530" s="58"/>
      <c r="H530" s="58"/>
      <c r="I530" s="59"/>
      <c r="J530" s="60"/>
      <c r="K530" s="57">
        <f t="shared" ca="1" si="42"/>
        <v>167800</v>
      </c>
      <c r="P530" s="188" t="e">
        <f t="shared" si="46"/>
        <v>#N/A</v>
      </c>
      <c r="Q530" s="191" t="e">
        <f t="shared" si="44"/>
        <v>#N/A</v>
      </c>
      <c r="R530" s="191" t="e">
        <f t="shared" si="45"/>
        <v>#N/A</v>
      </c>
      <c r="S530" s="191" t="e">
        <f t="shared" si="43"/>
        <v>#N/A</v>
      </c>
      <c r="T530" s="192"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167800</v>
      </c>
      <c r="P531" s="188" t="e">
        <f t="shared" si="46"/>
        <v>#N/A</v>
      </c>
      <c r="Q531" s="191" t="e">
        <f t="shared" si="44"/>
        <v>#N/A</v>
      </c>
      <c r="R531" s="191" t="e">
        <f t="shared" si="45"/>
        <v>#N/A</v>
      </c>
      <c r="S531" s="191" t="e">
        <f t="shared" si="43"/>
        <v>#N/A</v>
      </c>
      <c r="T531" s="192" t="e">
        <f>VLOOKUP(D531,'PC Receitas'!$N$4:$O$14,2,FALSE)</f>
        <v>#N/A</v>
      </c>
    </row>
    <row r="532" spans="3:20" ht="19.5" customHeight="1" thickTop="1" thickBot="1" x14ac:dyDescent="0.25">
      <c r="C532" s="58"/>
      <c r="D532" s="58"/>
      <c r="E532" s="58"/>
      <c r="F532" s="58"/>
      <c r="G532" s="58"/>
      <c r="H532" s="58"/>
      <c r="I532" s="59"/>
      <c r="J532" s="60"/>
      <c r="K532" s="57">
        <f t="shared" ca="1" si="47"/>
        <v>167800</v>
      </c>
      <c r="P532" s="188" t="e">
        <f t="shared" si="46"/>
        <v>#N/A</v>
      </c>
      <c r="Q532" s="191" t="e">
        <f t="shared" si="44"/>
        <v>#N/A</v>
      </c>
      <c r="R532" s="191" t="e">
        <f t="shared" si="45"/>
        <v>#N/A</v>
      </c>
      <c r="S532" s="191" t="e">
        <f t="shared" ref="S532:S595" si="48">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ca="1" si="47"/>
        <v>167800</v>
      </c>
      <c r="P533" s="188" t="e">
        <f t="shared" si="46"/>
        <v>#N/A</v>
      </c>
      <c r="Q533" s="191" t="e">
        <f t="shared" si="44"/>
        <v>#N/A</v>
      </c>
      <c r="R533" s="191" t="e">
        <f t="shared" si="45"/>
        <v>#N/A</v>
      </c>
      <c r="S533" s="191" t="e">
        <f t="shared" si="48"/>
        <v>#N/A</v>
      </c>
      <c r="T533" s="192" t="e">
        <f>VLOOKUP(D533,'PC Receitas'!$N$4:$O$14,2,FALSE)</f>
        <v>#N/A</v>
      </c>
    </row>
    <row r="534" spans="3:20" ht="19.5" customHeight="1" thickTop="1" thickBot="1" x14ac:dyDescent="0.25">
      <c r="C534" s="58"/>
      <c r="D534" s="58"/>
      <c r="E534" s="58"/>
      <c r="F534" s="58"/>
      <c r="G534" s="58"/>
      <c r="H534" s="58"/>
      <c r="I534" s="59"/>
      <c r="J534" s="60"/>
      <c r="K534" s="57">
        <f t="shared" ca="1" si="47"/>
        <v>167800</v>
      </c>
      <c r="P534" s="188" t="e">
        <f t="shared" si="46"/>
        <v>#N/A</v>
      </c>
      <c r="Q534" s="191" t="e">
        <f t="shared" si="44"/>
        <v>#N/A</v>
      </c>
      <c r="R534" s="191" t="e">
        <f t="shared" si="45"/>
        <v>#N/A</v>
      </c>
      <c r="S534" s="191" t="e">
        <f t="shared" si="48"/>
        <v>#N/A</v>
      </c>
      <c r="T534" s="192" t="e">
        <f>VLOOKUP(D534,'PC Receitas'!$N$4:$O$14,2,FALSE)</f>
        <v>#N/A</v>
      </c>
    </row>
    <row r="535" spans="3:20" ht="19.5" customHeight="1" thickTop="1" thickBot="1" x14ac:dyDescent="0.25">
      <c r="C535" s="58"/>
      <c r="D535" s="58"/>
      <c r="E535" s="58"/>
      <c r="F535" s="58"/>
      <c r="G535" s="58"/>
      <c r="H535" s="58"/>
      <c r="I535" s="59"/>
      <c r="J535" s="60"/>
      <c r="K535" s="57">
        <f t="shared" ca="1" si="47"/>
        <v>167800</v>
      </c>
      <c r="P535" s="188" t="e">
        <f t="shared" si="46"/>
        <v>#N/A</v>
      </c>
      <c r="Q535" s="191" t="e">
        <f t="shared" si="44"/>
        <v>#N/A</v>
      </c>
      <c r="R535" s="191" t="e">
        <f t="shared" si="45"/>
        <v>#N/A</v>
      </c>
      <c r="S535" s="191" t="e">
        <f t="shared" si="48"/>
        <v>#N/A</v>
      </c>
      <c r="T535" s="192" t="e">
        <f>VLOOKUP(D535,'PC Receitas'!$N$4:$O$14,2,FALSE)</f>
        <v>#N/A</v>
      </c>
    </row>
    <row r="536" spans="3:20" ht="19.5" customHeight="1" thickTop="1" thickBot="1" x14ac:dyDescent="0.25">
      <c r="C536" s="58"/>
      <c r="D536" s="58"/>
      <c r="E536" s="58"/>
      <c r="F536" s="58"/>
      <c r="G536" s="58"/>
      <c r="H536" s="58"/>
      <c r="I536" s="59"/>
      <c r="J536" s="60"/>
      <c r="K536" s="57">
        <f t="shared" ca="1" si="47"/>
        <v>167800</v>
      </c>
      <c r="P536" s="188" t="e">
        <f t="shared" si="46"/>
        <v>#N/A</v>
      </c>
      <c r="Q536" s="191" t="e">
        <f t="shared" si="44"/>
        <v>#N/A</v>
      </c>
      <c r="R536" s="191" t="e">
        <f t="shared" si="45"/>
        <v>#N/A</v>
      </c>
      <c r="S536" s="191" t="e">
        <f t="shared" si="48"/>
        <v>#N/A</v>
      </c>
      <c r="T536" s="192" t="e">
        <f>VLOOKUP(D536,'PC Receitas'!$N$4:$O$14,2,FALSE)</f>
        <v>#N/A</v>
      </c>
    </row>
    <row r="537" spans="3:20" ht="19.5" customHeight="1" thickTop="1" thickBot="1" x14ac:dyDescent="0.25">
      <c r="C537" s="58"/>
      <c r="D537" s="58"/>
      <c r="E537" s="58"/>
      <c r="F537" s="58"/>
      <c r="G537" s="58"/>
      <c r="H537" s="58"/>
      <c r="I537" s="59"/>
      <c r="J537" s="60"/>
      <c r="K537" s="57">
        <f t="shared" ca="1" si="47"/>
        <v>167800</v>
      </c>
      <c r="P537" s="188" t="e">
        <f t="shared" si="46"/>
        <v>#N/A</v>
      </c>
      <c r="Q537" s="191" t="e">
        <f t="shared" si="44"/>
        <v>#N/A</v>
      </c>
      <c r="R537" s="191" t="e">
        <f t="shared" si="45"/>
        <v>#N/A</v>
      </c>
      <c r="S537" s="191" t="e">
        <f t="shared" si="48"/>
        <v>#N/A</v>
      </c>
      <c r="T537" s="192" t="e">
        <f>VLOOKUP(D537,'PC Receitas'!$N$4:$O$14,2,FALSE)</f>
        <v>#N/A</v>
      </c>
    </row>
    <row r="538" spans="3:20" ht="19.5" customHeight="1" thickTop="1" thickBot="1" x14ac:dyDescent="0.25">
      <c r="C538" s="58"/>
      <c r="D538" s="58"/>
      <c r="E538" s="58"/>
      <c r="F538" s="58"/>
      <c r="G538" s="58"/>
      <c r="H538" s="58"/>
      <c r="I538" s="59"/>
      <c r="J538" s="60"/>
      <c r="K538" s="57">
        <f t="shared" ca="1" si="47"/>
        <v>167800</v>
      </c>
      <c r="P538" s="188" t="e">
        <f t="shared" si="46"/>
        <v>#N/A</v>
      </c>
      <c r="Q538" s="191" t="e">
        <f t="shared" si="44"/>
        <v>#N/A</v>
      </c>
      <c r="R538" s="191" t="e">
        <f t="shared" si="45"/>
        <v>#N/A</v>
      </c>
      <c r="S538" s="191" t="e">
        <f t="shared" si="48"/>
        <v>#N/A</v>
      </c>
      <c r="T538" s="192" t="e">
        <f>VLOOKUP(D538,'PC Receitas'!$N$4:$O$14,2,FALSE)</f>
        <v>#N/A</v>
      </c>
    </row>
    <row r="539" spans="3:20" ht="19.5" customHeight="1" thickTop="1" thickBot="1" x14ac:dyDescent="0.25">
      <c r="C539" s="58"/>
      <c r="D539" s="58"/>
      <c r="E539" s="58"/>
      <c r="F539" s="58"/>
      <c r="G539" s="58"/>
      <c r="H539" s="58"/>
      <c r="I539" s="59"/>
      <c r="J539" s="60"/>
      <c r="K539" s="57">
        <f t="shared" ca="1" si="47"/>
        <v>167800</v>
      </c>
      <c r="P539" s="188" t="e">
        <f t="shared" si="46"/>
        <v>#N/A</v>
      </c>
      <c r="Q539" s="191" t="e">
        <f t="shared" si="44"/>
        <v>#N/A</v>
      </c>
      <c r="R539" s="191" t="e">
        <f t="shared" si="45"/>
        <v>#N/A</v>
      </c>
      <c r="S539" s="191" t="e">
        <f t="shared" si="48"/>
        <v>#N/A</v>
      </c>
      <c r="T539" s="192" t="e">
        <f>VLOOKUP(D539,'PC Receitas'!$N$4:$O$14,2,FALSE)</f>
        <v>#N/A</v>
      </c>
    </row>
    <row r="540" spans="3:20" ht="19.5" customHeight="1" thickTop="1" thickBot="1" x14ac:dyDescent="0.25">
      <c r="C540" s="58"/>
      <c r="D540" s="58"/>
      <c r="E540" s="58"/>
      <c r="F540" s="58"/>
      <c r="G540" s="58"/>
      <c r="H540" s="58"/>
      <c r="I540" s="59"/>
      <c r="J540" s="60"/>
      <c r="K540" s="57">
        <f t="shared" ca="1" si="47"/>
        <v>167800</v>
      </c>
      <c r="P540" s="188" t="e">
        <f t="shared" si="46"/>
        <v>#N/A</v>
      </c>
      <c r="Q540" s="191" t="e">
        <f t="shared" si="44"/>
        <v>#N/A</v>
      </c>
      <c r="R540" s="191" t="e">
        <f t="shared" si="45"/>
        <v>#N/A</v>
      </c>
      <c r="S540" s="191" t="e">
        <f t="shared" si="48"/>
        <v>#N/A</v>
      </c>
      <c r="T540" s="192" t="e">
        <f>VLOOKUP(D540,'PC Receitas'!$N$4:$O$14,2,FALSE)</f>
        <v>#N/A</v>
      </c>
    </row>
    <row r="541" spans="3:20" ht="19.5" customHeight="1" thickTop="1" thickBot="1" x14ac:dyDescent="0.25">
      <c r="C541" s="58"/>
      <c r="D541" s="58"/>
      <c r="E541" s="58"/>
      <c r="F541" s="58"/>
      <c r="G541" s="58"/>
      <c r="H541" s="58"/>
      <c r="I541" s="59"/>
      <c r="J541" s="60"/>
      <c r="K541" s="57">
        <f t="shared" ca="1" si="47"/>
        <v>167800</v>
      </c>
      <c r="P541" s="188" t="e">
        <f t="shared" si="46"/>
        <v>#N/A</v>
      </c>
      <c r="Q541" s="191" t="e">
        <f t="shared" si="44"/>
        <v>#N/A</v>
      </c>
      <c r="R541" s="191" t="e">
        <f t="shared" si="45"/>
        <v>#N/A</v>
      </c>
      <c r="S541" s="191" t="e">
        <f t="shared" si="48"/>
        <v>#N/A</v>
      </c>
      <c r="T541" s="192" t="e">
        <f>VLOOKUP(D541,'PC Receitas'!$N$4:$O$14,2,FALSE)</f>
        <v>#N/A</v>
      </c>
    </row>
    <row r="542" spans="3:20" ht="19.5" customHeight="1" thickTop="1" thickBot="1" x14ac:dyDescent="0.25">
      <c r="C542" s="58"/>
      <c r="D542" s="58"/>
      <c r="E542" s="58"/>
      <c r="F542" s="58"/>
      <c r="G542" s="58"/>
      <c r="H542" s="58"/>
      <c r="I542" s="59"/>
      <c r="J542" s="60"/>
      <c r="K542" s="57">
        <f t="shared" ca="1" si="47"/>
        <v>167800</v>
      </c>
      <c r="P542" s="188" t="e">
        <f t="shared" si="46"/>
        <v>#N/A</v>
      </c>
      <c r="Q542" s="191" t="e">
        <f t="shared" si="44"/>
        <v>#N/A</v>
      </c>
      <c r="R542" s="191" t="e">
        <f t="shared" si="45"/>
        <v>#N/A</v>
      </c>
      <c r="S542" s="191" t="e">
        <f t="shared" si="48"/>
        <v>#N/A</v>
      </c>
      <c r="T542" s="192" t="e">
        <f>VLOOKUP(D542,'PC Receitas'!$N$4:$O$14,2,FALSE)</f>
        <v>#N/A</v>
      </c>
    </row>
    <row r="543" spans="3:20" ht="19.5" customHeight="1" thickTop="1" thickBot="1" x14ac:dyDescent="0.25">
      <c r="C543" s="58"/>
      <c r="D543" s="58"/>
      <c r="E543" s="58"/>
      <c r="F543" s="58"/>
      <c r="G543" s="58"/>
      <c r="H543" s="58"/>
      <c r="I543" s="59"/>
      <c r="J543" s="60"/>
      <c r="K543" s="57">
        <f t="shared" ca="1" si="47"/>
        <v>167800</v>
      </c>
      <c r="P543" s="188" t="e">
        <f t="shared" si="46"/>
        <v>#N/A</v>
      </c>
      <c r="Q543" s="191" t="e">
        <f t="shared" si="44"/>
        <v>#N/A</v>
      </c>
      <c r="R543" s="191" t="e">
        <f t="shared" si="45"/>
        <v>#N/A</v>
      </c>
      <c r="S543" s="191" t="e">
        <f t="shared" si="48"/>
        <v>#N/A</v>
      </c>
      <c r="T543" s="192" t="e">
        <f>VLOOKUP(D543,'PC Receitas'!$N$4:$O$14,2,FALSE)</f>
        <v>#N/A</v>
      </c>
    </row>
    <row r="544" spans="3:20" ht="19.5" customHeight="1" thickTop="1" thickBot="1" x14ac:dyDescent="0.25">
      <c r="C544" s="58"/>
      <c r="D544" s="58"/>
      <c r="E544" s="58"/>
      <c r="F544" s="58"/>
      <c r="G544" s="58"/>
      <c r="H544" s="58"/>
      <c r="I544" s="59"/>
      <c r="J544" s="60"/>
      <c r="K544" s="57">
        <f t="shared" ca="1" si="47"/>
        <v>167800</v>
      </c>
      <c r="P544" s="188" t="e">
        <f t="shared" si="46"/>
        <v>#N/A</v>
      </c>
      <c r="Q544" s="191" t="e">
        <f t="shared" si="44"/>
        <v>#N/A</v>
      </c>
      <c r="R544" s="191" t="e">
        <f t="shared" si="45"/>
        <v>#N/A</v>
      </c>
      <c r="S544" s="191" t="e">
        <f t="shared" si="48"/>
        <v>#N/A</v>
      </c>
      <c r="T544" s="192" t="e">
        <f>VLOOKUP(D544,'PC Receitas'!$N$4:$O$14,2,FALSE)</f>
        <v>#N/A</v>
      </c>
    </row>
    <row r="545" spans="3:20" ht="19.5" customHeight="1" thickTop="1" thickBot="1" x14ac:dyDescent="0.25">
      <c r="C545" s="58"/>
      <c r="D545" s="58"/>
      <c r="E545" s="58"/>
      <c r="F545" s="58"/>
      <c r="G545" s="58"/>
      <c r="H545" s="58"/>
      <c r="I545" s="59"/>
      <c r="J545" s="60"/>
      <c r="K545" s="57">
        <f t="shared" ca="1" si="47"/>
        <v>167800</v>
      </c>
      <c r="P545" s="188" t="e">
        <f t="shared" si="46"/>
        <v>#N/A</v>
      </c>
      <c r="Q545" s="191" t="e">
        <f t="shared" si="44"/>
        <v>#N/A</v>
      </c>
      <c r="R545" s="191" t="e">
        <f t="shared" si="45"/>
        <v>#N/A</v>
      </c>
      <c r="S545" s="191" t="e">
        <f t="shared" si="48"/>
        <v>#N/A</v>
      </c>
      <c r="T545" s="192" t="e">
        <f>VLOOKUP(D545,'PC Receitas'!$N$4:$O$14,2,FALSE)</f>
        <v>#N/A</v>
      </c>
    </row>
    <row r="546" spans="3:20" ht="19.5" customHeight="1" thickTop="1" thickBot="1" x14ac:dyDescent="0.25">
      <c r="C546" s="58"/>
      <c r="D546" s="58"/>
      <c r="E546" s="58"/>
      <c r="F546" s="58"/>
      <c r="G546" s="58"/>
      <c r="H546" s="58"/>
      <c r="I546" s="59"/>
      <c r="J546" s="60"/>
      <c r="K546" s="57">
        <f t="shared" ca="1" si="47"/>
        <v>167800</v>
      </c>
      <c r="P546" s="188" t="e">
        <f t="shared" si="46"/>
        <v>#N/A</v>
      </c>
      <c r="Q546" s="191" t="e">
        <f t="shared" si="44"/>
        <v>#N/A</v>
      </c>
      <c r="R546" s="191" t="e">
        <f t="shared" si="45"/>
        <v>#N/A</v>
      </c>
      <c r="S546" s="191" t="e">
        <f t="shared" si="48"/>
        <v>#N/A</v>
      </c>
      <c r="T546" s="192" t="e">
        <f>VLOOKUP(D546,'PC Receitas'!$N$4:$O$14,2,FALSE)</f>
        <v>#N/A</v>
      </c>
    </row>
    <row r="547" spans="3:20" ht="19.5" customHeight="1" thickTop="1" thickBot="1" x14ac:dyDescent="0.25">
      <c r="C547" s="58"/>
      <c r="D547" s="58"/>
      <c r="E547" s="58"/>
      <c r="F547" s="58"/>
      <c r="G547" s="58"/>
      <c r="H547" s="58"/>
      <c r="I547" s="59"/>
      <c r="J547" s="60"/>
      <c r="K547" s="57">
        <f t="shared" ca="1" si="47"/>
        <v>167800</v>
      </c>
      <c r="P547" s="188" t="e">
        <f t="shared" si="46"/>
        <v>#N/A</v>
      </c>
      <c r="Q547" s="191" t="e">
        <f t="shared" si="44"/>
        <v>#N/A</v>
      </c>
      <c r="R547" s="191" t="e">
        <f t="shared" si="45"/>
        <v>#N/A</v>
      </c>
      <c r="S547" s="191" t="e">
        <f t="shared" si="48"/>
        <v>#N/A</v>
      </c>
      <c r="T547" s="192" t="e">
        <f>VLOOKUP(D547,'PC Receitas'!$N$4:$O$14,2,FALSE)</f>
        <v>#N/A</v>
      </c>
    </row>
    <row r="548" spans="3:20" ht="19.5" customHeight="1" thickTop="1" thickBot="1" x14ac:dyDescent="0.25">
      <c r="C548" s="58"/>
      <c r="D548" s="58"/>
      <c r="E548" s="58"/>
      <c r="F548" s="58"/>
      <c r="G548" s="58"/>
      <c r="H548" s="58"/>
      <c r="I548" s="59"/>
      <c r="J548" s="60"/>
      <c r="K548" s="57">
        <f t="shared" ca="1" si="47"/>
        <v>167800</v>
      </c>
      <c r="P548" s="188" t="e">
        <f t="shared" si="46"/>
        <v>#N/A</v>
      </c>
      <c r="Q548" s="191" t="e">
        <f t="shared" si="44"/>
        <v>#N/A</v>
      </c>
      <c r="R548" s="191" t="e">
        <f t="shared" si="45"/>
        <v>#N/A</v>
      </c>
      <c r="S548" s="191" t="e">
        <f t="shared" si="48"/>
        <v>#N/A</v>
      </c>
      <c r="T548" s="192" t="e">
        <f>VLOOKUP(D548,'PC Receitas'!$N$4:$O$14,2,FALSE)</f>
        <v>#N/A</v>
      </c>
    </row>
    <row r="549" spans="3:20" ht="19.5" customHeight="1" thickTop="1" thickBot="1" x14ac:dyDescent="0.25">
      <c r="C549" s="58"/>
      <c r="D549" s="58"/>
      <c r="E549" s="58"/>
      <c r="F549" s="58"/>
      <c r="G549" s="58"/>
      <c r="H549" s="58"/>
      <c r="I549" s="59"/>
      <c r="J549" s="60"/>
      <c r="K549" s="57">
        <f t="shared" ca="1" si="47"/>
        <v>167800</v>
      </c>
      <c r="P549" s="188" t="e">
        <f t="shared" si="46"/>
        <v>#N/A</v>
      </c>
      <c r="Q549" s="191" t="e">
        <f t="shared" si="44"/>
        <v>#N/A</v>
      </c>
      <c r="R549" s="191" t="e">
        <f t="shared" si="45"/>
        <v>#N/A</v>
      </c>
      <c r="S549" s="191" t="e">
        <f t="shared" si="48"/>
        <v>#N/A</v>
      </c>
      <c r="T549" s="192" t="e">
        <f>VLOOKUP(D549,'PC Receitas'!$N$4:$O$14,2,FALSE)</f>
        <v>#N/A</v>
      </c>
    </row>
    <row r="550" spans="3:20" ht="19.5" customHeight="1" thickTop="1" thickBot="1" x14ac:dyDescent="0.25">
      <c r="C550" s="58"/>
      <c r="D550" s="58"/>
      <c r="E550" s="58"/>
      <c r="F550" s="58"/>
      <c r="G550" s="58"/>
      <c r="H550" s="58"/>
      <c r="I550" s="59"/>
      <c r="J550" s="60"/>
      <c r="K550" s="57">
        <f t="shared" ca="1" si="47"/>
        <v>167800</v>
      </c>
      <c r="P550" s="188" t="e">
        <f t="shared" si="46"/>
        <v>#N/A</v>
      </c>
      <c r="Q550" s="191" t="e">
        <f t="shared" si="44"/>
        <v>#N/A</v>
      </c>
      <c r="R550" s="191" t="e">
        <f t="shared" si="45"/>
        <v>#N/A</v>
      </c>
      <c r="S550" s="191" t="e">
        <f t="shared" si="48"/>
        <v>#N/A</v>
      </c>
      <c r="T550" s="192" t="e">
        <f>VLOOKUP(D550,'PC Receitas'!$N$4:$O$14,2,FALSE)</f>
        <v>#N/A</v>
      </c>
    </row>
    <row r="551" spans="3:20" ht="19.5" customHeight="1" thickTop="1" thickBot="1" x14ac:dyDescent="0.25">
      <c r="C551" s="58"/>
      <c r="D551" s="58"/>
      <c r="E551" s="58"/>
      <c r="F551" s="58"/>
      <c r="G551" s="58"/>
      <c r="H551" s="58"/>
      <c r="I551" s="59"/>
      <c r="J551" s="60"/>
      <c r="K551" s="57">
        <f t="shared" ca="1" si="47"/>
        <v>167800</v>
      </c>
      <c r="P551" s="188" t="e">
        <f t="shared" si="46"/>
        <v>#N/A</v>
      </c>
      <c r="Q551" s="191" t="e">
        <f t="shared" si="44"/>
        <v>#N/A</v>
      </c>
      <c r="R551" s="191" t="e">
        <f t="shared" si="45"/>
        <v>#N/A</v>
      </c>
      <c r="S551" s="191" t="e">
        <f t="shared" si="48"/>
        <v>#N/A</v>
      </c>
      <c r="T551" s="192" t="e">
        <f>VLOOKUP(D551,'PC Receitas'!$N$4:$O$14,2,FALSE)</f>
        <v>#N/A</v>
      </c>
    </row>
    <row r="552" spans="3:20" ht="19.5" customHeight="1" thickTop="1" thickBot="1" x14ac:dyDescent="0.25">
      <c r="C552" s="58"/>
      <c r="D552" s="58"/>
      <c r="E552" s="58"/>
      <c r="F552" s="58"/>
      <c r="G552" s="58"/>
      <c r="H552" s="58"/>
      <c r="I552" s="59"/>
      <c r="J552" s="60"/>
      <c r="K552" s="57">
        <f t="shared" ca="1" si="47"/>
        <v>167800</v>
      </c>
      <c r="P552" s="188" t="e">
        <f t="shared" si="46"/>
        <v>#N/A</v>
      </c>
      <c r="Q552" s="191" t="e">
        <f t="shared" si="44"/>
        <v>#N/A</v>
      </c>
      <c r="R552" s="191" t="e">
        <f t="shared" si="45"/>
        <v>#N/A</v>
      </c>
      <c r="S552" s="191" t="e">
        <f t="shared" si="48"/>
        <v>#N/A</v>
      </c>
      <c r="T552" s="192" t="e">
        <f>VLOOKUP(D552,'PC Receitas'!$N$4:$O$14,2,FALSE)</f>
        <v>#N/A</v>
      </c>
    </row>
    <row r="553" spans="3:20" ht="19.5" customHeight="1" thickTop="1" thickBot="1" x14ac:dyDescent="0.25">
      <c r="C553" s="58"/>
      <c r="D553" s="58"/>
      <c r="E553" s="58"/>
      <c r="F553" s="58"/>
      <c r="G553" s="58"/>
      <c r="H553" s="58"/>
      <c r="I553" s="59"/>
      <c r="J553" s="60"/>
      <c r="K553" s="57">
        <f t="shared" ca="1" si="47"/>
        <v>167800</v>
      </c>
      <c r="P553" s="188" t="e">
        <f t="shared" si="46"/>
        <v>#N/A</v>
      </c>
      <c r="Q553" s="191" t="e">
        <f t="shared" si="44"/>
        <v>#N/A</v>
      </c>
      <c r="R553" s="191" t="e">
        <f t="shared" si="45"/>
        <v>#N/A</v>
      </c>
      <c r="S553" s="191" t="e">
        <f t="shared" si="48"/>
        <v>#N/A</v>
      </c>
      <c r="T553" s="192" t="e">
        <f>VLOOKUP(D553,'PC Receitas'!$N$4:$O$14,2,FALSE)</f>
        <v>#N/A</v>
      </c>
    </row>
    <row r="554" spans="3:20" ht="19.5" customHeight="1" thickTop="1" thickBot="1" x14ac:dyDescent="0.25">
      <c r="C554" s="58"/>
      <c r="D554" s="58"/>
      <c r="E554" s="58"/>
      <c r="F554" s="58"/>
      <c r="G554" s="58"/>
      <c r="H554" s="58"/>
      <c r="I554" s="59"/>
      <c r="J554" s="60"/>
      <c r="K554" s="57">
        <f t="shared" ca="1" si="47"/>
        <v>167800</v>
      </c>
      <c r="P554" s="188" t="e">
        <f t="shared" si="46"/>
        <v>#N/A</v>
      </c>
      <c r="Q554" s="191" t="e">
        <f t="shared" si="44"/>
        <v>#N/A</v>
      </c>
      <c r="R554" s="191" t="e">
        <f t="shared" si="45"/>
        <v>#N/A</v>
      </c>
      <c r="S554" s="191" t="e">
        <f t="shared" si="48"/>
        <v>#N/A</v>
      </c>
      <c r="T554" s="192" t="e">
        <f>VLOOKUP(D554,'PC Receitas'!$N$4:$O$14,2,FALSE)</f>
        <v>#N/A</v>
      </c>
    </row>
    <row r="555" spans="3:20" ht="19.5" customHeight="1" thickTop="1" thickBot="1" x14ac:dyDescent="0.25">
      <c r="C555" s="58"/>
      <c r="D555" s="58"/>
      <c r="E555" s="58"/>
      <c r="F555" s="58"/>
      <c r="G555" s="58"/>
      <c r="H555" s="58"/>
      <c r="I555" s="59"/>
      <c r="J555" s="60"/>
      <c r="K555" s="57">
        <f t="shared" ca="1" si="47"/>
        <v>167800</v>
      </c>
      <c r="P555" s="188" t="e">
        <f t="shared" si="46"/>
        <v>#N/A</v>
      </c>
      <c r="Q555" s="191" t="e">
        <f t="shared" si="44"/>
        <v>#N/A</v>
      </c>
      <c r="R555" s="191" t="e">
        <f t="shared" si="45"/>
        <v>#N/A</v>
      </c>
      <c r="S555" s="191" t="e">
        <f t="shared" si="48"/>
        <v>#N/A</v>
      </c>
      <c r="T555" s="192" t="e">
        <f>VLOOKUP(D555,'PC Receitas'!$N$4:$O$14,2,FALSE)</f>
        <v>#N/A</v>
      </c>
    </row>
    <row r="556" spans="3:20" ht="19.5" customHeight="1" thickTop="1" thickBot="1" x14ac:dyDescent="0.25">
      <c r="C556" s="58"/>
      <c r="D556" s="58"/>
      <c r="E556" s="58"/>
      <c r="F556" s="58"/>
      <c r="G556" s="58"/>
      <c r="H556" s="58"/>
      <c r="I556" s="59"/>
      <c r="J556" s="60"/>
      <c r="K556" s="57">
        <f t="shared" ca="1" si="47"/>
        <v>167800</v>
      </c>
      <c r="P556" s="188" t="e">
        <f t="shared" si="46"/>
        <v>#N/A</v>
      </c>
      <c r="Q556" s="191" t="e">
        <f t="shared" si="44"/>
        <v>#N/A</v>
      </c>
      <c r="R556" s="191" t="e">
        <f t="shared" si="45"/>
        <v>#N/A</v>
      </c>
      <c r="S556" s="191" t="e">
        <f t="shared" si="48"/>
        <v>#N/A</v>
      </c>
      <c r="T556" s="192" t="e">
        <f>VLOOKUP(D556,'PC Receitas'!$N$4:$O$14,2,FALSE)</f>
        <v>#N/A</v>
      </c>
    </row>
    <row r="557" spans="3:20" ht="19.5" customHeight="1" thickTop="1" thickBot="1" x14ac:dyDescent="0.25">
      <c r="C557" s="58"/>
      <c r="D557" s="58"/>
      <c r="E557" s="58"/>
      <c r="F557" s="58"/>
      <c r="G557" s="58"/>
      <c r="H557" s="58"/>
      <c r="I557" s="59"/>
      <c r="J557" s="60"/>
      <c r="K557" s="57">
        <f t="shared" ca="1" si="47"/>
        <v>167800</v>
      </c>
      <c r="P557" s="188" t="e">
        <f t="shared" si="46"/>
        <v>#N/A</v>
      </c>
      <c r="Q557" s="191" t="e">
        <f t="shared" si="44"/>
        <v>#N/A</v>
      </c>
      <c r="R557" s="191" t="e">
        <f t="shared" si="45"/>
        <v>#N/A</v>
      </c>
      <c r="S557" s="191" t="e">
        <f t="shared" si="48"/>
        <v>#N/A</v>
      </c>
      <c r="T557" s="192" t="e">
        <f>VLOOKUP(D557,'PC Receitas'!$N$4:$O$14,2,FALSE)</f>
        <v>#N/A</v>
      </c>
    </row>
    <row r="558" spans="3:20" ht="19.5" customHeight="1" thickTop="1" thickBot="1" x14ac:dyDescent="0.25">
      <c r="C558" s="58"/>
      <c r="D558" s="58"/>
      <c r="E558" s="58"/>
      <c r="F558" s="58"/>
      <c r="G558" s="58"/>
      <c r="H558" s="58"/>
      <c r="I558" s="59"/>
      <c r="J558" s="60"/>
      <c r="K558" s="57">
        <f t="shared" ca="1" si="47"/>
        <v>167800</v>
      </c>
      <c r="P558" s="188" t="e">
        <f t="shared" si="46"/>
        <v>#N/A</v>
      </c>
      <c r="Q558" s="191" t="e">
        <f t="shared" si="44"/>
        <v>#N/A</v>
      </c>
      <c r="R558" s="191" t="e">
        <f t="shared" si="45"/>
        <v>#N/A</v>
      </c>
      <c r="S558" s="191" t="e">
        <f t="shared" si="48"/>
        <v>#N/A</v>
      </c>
      <c r="T558" s="192" t="e">
        <f>VLOOKUP(D558,'PC Receitas'!$N$4:$O$14,2,FALSE)</f>
        <v>#N/A</v>
      </c>
    </row>
    <row r="559" spans="3:20" ht="19.5" customHeight="1" thickTop="1" thickBot="1" x14ac:dyDescent="0.25">
      <c r="C559" s="58"/>
      <c r="D559" s="58"/>
      <c r="E559" s="58"/>
      <c r="F559" s="58"/>
      <c r="G559" s="58"/>
      <c r="H559" s="58"/>
      <c r="I559" s="59"/>
      <c r="J559" s="60"/>
      <c r="K559" s="57">
        <f t="shared" ca="1" si="47"/>
        <v>167800</v>
      </c>
      <c r="P559" s="188" t="e">
        <f t="shared" si="46"/>
        <v>#N/A</v>
      </c>
      <c r="Q559" s="191" t="e">
        <f t="shared" si="44"/>
        <v>#N/A</v>
      </c>
      <c r="R559" s="191" t="e">
        <f t="shared" si="45"/>
        <v>#N/A</v>
      </c>
      <c r="S559" s="191" t="e">
        <f t="shared" si="48"/>
        <v>#N/A</v>
      </c>
      <c r="T559" s="192" t="e">
        <f>VLOOKUP(D559,'PC Receitas'!$N$4:$O$14,2,FALSE)</f>
        <v>#N/A</v>
      </c>
    </row>
    <row r="560" spans="3:20" ht="19.5" customHeight="1" thickTop="1" thickBot="1" x14ac:dyDescent="0.25">
      <c r="C560" s="58"/>
      <c r="D560" s="58"/>
      <c r="E560" s="58"/>
      <c r="F560" s="58"/>
      <c r="G560" s="58"/>
      <c r="H560" s="58"/>
      <c r="I560" s="59"/>
      <c r="J560" s="60"/>
      <c r="K560" s="57">
        <f t="shared" ca="1" si="47"/>
        <v>167800</v>
      </c>
      <c r="P560" s="188" t="e">
        <f t="shared" si="46"/>
        <v>#N/A</v>
      </c>
      <c r="Q560" s="191" t="e">
        <f t="shared" si="44"/>
        <v>#N/A</v>
      </c>
      <c r="R560" s="191" t="e">
        <f t="shared" si="45"/>
        <v>#N/A</v>
      </c>
      <c r="S560" s="191" t="e">
        <f t="shared" si="48"/>
        <v>#N/A</v>
      </c>
      <c r="T560" s="192" t="e">
        <f>VLOOKUP(D560,'PC Receitas'!$N$4:$O$14,2,FALSE)</f>
        <v>#N/A</v>
      </c>
    </row>
    <row r="561" spans="3:20" ht="19.5" customHeight="1" thickTop="1" thickBot="1" x14ac:dyDescent="0.25">
      <c r="C561" s="58"/>
      <c r="D561" s="58"/>
      <c r="E561" s="58"/>
      <c r="F561" s="58"/>
      <c r="G561" s="58"/>
      <c r="H561" s="58"/>
      <c r="I561" s="59"/>
      <c r="J561" s="60"/>
      <c r="K561" s="57">
        <f t="shared" ca="1" si="47"/>
        <v>167800</v>
      </c>
      <c r="P561" s="188" t="e">
        <f t="shared" si="46"/>
        <v>#N/A</v>
      </c>
      <c r="Q561" s="191" t="e">
        <f t="shared" si="44"/>
        <v>#N/A</v>
      </c>
      <c r="R561" s="191" t="e">
        <f t="shared" si="45"/>
        <v>#N/A</v>
      </c>
      <c r="S561" s="191" t="e">
        <f t="shared" si="48"/>
        <v>#N/A</v>
      </c>
      <c r="T561" s="192" t="e">
        <f>VLOOKUP(D561,'PC Receitas'!$N$4:$O$14,2,FALSE)</f>
        <v>#N/A</v>
      </c>
    </row>
    <row r="562" spans="3:20" ht="19.5" customHeight="1" thickTop="1" thickBot="1" x14ac:dyDescent="0.25">
      <c r="C562" s="58"/>
      <c r="D562" s="58"/>
      <c r="E562" s="58"/>
      <c r="F562" s="58"/>
      <c r="G562" s="58"/>
      <c r="H562" s="58"/>
      <c r="I562" s="59"/>
      <c r="J562" s="60"/>
      <c r="K562" s="57">
        <f t="shared" ca="1" si="47"/>
        <v>167800</v>
      </c>
      <c r="P562" s="188" t="e">
        <f t="shared" si="46"/>
        <v>#N/A</v>
      </c>
      <c r="Q562" s="191" t="e">
        <f t="shared" si="44"/>
        <v>#N/A</v>
      </c>
      <c r="R562" s="191" t="e">
        <f t="shared" si="45"/>
        <v>#N/A</v>
      </c>
      <c r="S562" s="191" t="e">
        <f t="shared" si="48"/>
        <v>#N/A</v>
      </c>
      <c r="T562" s="192" t="e">
        <f>VLOOKUP(D562,'PC Receitas'!$N$4:$O$14,2,FALSE)</f>
        <v>#N/A</v>
      </c>
    </row>
    <row r="563" spans="3:20" ht="19.5" customHeight="1" thickTop="1" thickBot="1" x14ac:dyDescent="0.25">
      <c r="C563" s="58"/>
      <c r="D563" s="58"/>
      <c r="E563" s="58"/>
      <c r="F563" s="58"/>
      <c r="G563" s="58"/>
      <c r="H563" s="58"/>
      <c r="I563" s="59"/>
      <c r="J563" s="60"/>
      <c r="K563" s="57">
        <f t="shared" ca="1" si="47"/>
        <v>167800</v>
      </c>
      <c r="P563" s="188" t="e">
        <f t="shared" si="46"/>
        <v>#N/A</v>
      </c>
      <c r="Q563" s="191" t="e">
        <f t="shared" si="44"/>
        <v>#N/A</v>
      </c>
      <c r="R563" s="191" t="e">
        <f t="shared" si="45"/>
        <v>#N/A</v>
      </c>
      <c r="S563" s="191" t="e">
        <f t="shared" si="48"/>
        <v>#N/A</v>
      </c>
      <c r="T563" s="192" t="e">
        <f>VLOOKUP(D563,'PC Receitas'!$N$4:$O$14,2,FALSE)</f>
        <v>#N/A</v>
      </c>
    </row>
    <row r="564" spans="3:20" ht="19.5" customHeight="1" thickTop="1" thickBot="1" x14ac:dyDescent="0.25">
      <c r="C564" s="58"/>
      <c r="D564" s="58"/>
      <c r="E564" s="58"/>
      <c r="F564" s="58"/>
      <c r="G564" s="58"/>
      <c r="H564" s="58"/>
      <c r="I564" s="59"/>
      <c r="J564" s="60"/>
      <c r="K564" s="57">
        <f t="shared" ca="1" si="47"/>
        <v>167800</v>
      </c>
      <c r="P564" s="188" t="e">
        <f t="shared" si="46"/>
        <v>#N/A</v>
      </c>
      <c r="Q564" s="191" t="e">
        <f t="shared" si="44"/>
        <v>#N/A</v>
      </c>
      <c r="R564" s="191" t="e">
        <f t="shared" si="45"/>
        <v>#N/A</v>
      </c>
      <c r="S564" s="191" t="e">
        <f t="shared" si="48"/>
        <v>#N/A</v>
      </c>
      <c r="T564" s="192" t="e">
        <f>VLOOKUP(D564,'PC Receitas'!$N$4:$O$14,2,FALSE)</f>
        <v>#N/A</v>
      </c>
    </row>
    <row r="565" spans="3:20" ht="19.5" customHeight="1" thickTop="1" thickBot="1" x14ac:dyDescent="0.25">
      <c r="C565" s="58"/>
      <c r="D565" s="58"/>
      <c r="E565" s="58"/>
      <c r="F565" s="58"/>
      <c r="G565" s="58"/>
      <c r="H565" s="58"/>
      <c r="I565" s="59"/>
      <c r="J565" s="60"/>
      <c r="K565" s="57">
        <f t="shared" ca="1" si="47"/>
        <v>167800</v>
      </c>
      <c r="P565" s="188" t="e">
        <f t="shared" si="46"/>
        <v>#N/A</v>
      </c>
      <c r="Q565" s="191" t="e">
        <f t="shared" si="44"/>
        <v>#N/A</v>
      </c>
      <c r="R565" s="191" t="e">
        <f t="shared" si="45"/>
        <v>#N/A</v>
      </c>
      <c r="S565" s="191" t="e">
        <f t="shared" si="48"/>
        <v>#N/A</v>
      </c>
      <c r="T565" s="192" t="e">
        <f>VLOOKUP(D565,'PC Receitas'!$N$4:$O$14,2,FALSE)</f>
        <v>#N/A</v>
      </c>
    </row>
    <row r="566" spans="3:20" ht="19.5" customHeight="1" thickTop="1" thickBot="1" x14ac:dyDescent="0.25">
      <c r="C566" s="58"/>
      <c r="D566" s="58"/>
      <c r="E566" s="58"/>
      <c r="F566" s="58"/>
      <c r="G566" s="58"/>
      <c r="H566" s="58"/>
      <c r="I566" s="59"/>
      <c r="J566" s="60"/>
      <c r="K566" s="57">
        <f t="shared" ca="1" si="47"/>
        <v>167800</v>
      </c>
      <c r="P566" s="188" t="e">
        <f t="shared" si="46"/>
        <v>#N/A</v>
      </c>
      <c r="Q566" s="191" t="e">
        <f t="shared" si="44"/>
        <v>#N/A</v>
      </c>
      <c r="R566" s="191" t="e">
        <f t="shared" si="45"/>
        <v>#N/A</v>
      </c>
      <c r="S566" s="191" t="e">
        <f t="shared" si="48"/>
        <v>#N/A</v>
      </c>
      <c r="T566" s="192" t="e">
        <f>VLOOKUP(D566,'PC Receitas'!$N$4:$O$14,2,FALSE)</f>
        <v>#N/A</v>
      </c>
    </row>
    <row r="567" spans="3:20" ht="19.5" customHeight="1" thickTop="1" thickBot="1" x14ac:dyDescent="0.25">
      <c r="C567" s="58"/>
      <c r="D567" s="58"/>
      <c r="E567" s="58"/>
      <c r="F567" s="58"/>
      <c r="G567" s="58"/>
      <c r="H567" s="58"/>
      <c r="I567" s="59"/>
      <c r="J567" s="60"/>
      <c r="K567" s="57">
        <f t="shared" ca="1" si="47"/>
        <v>167800</v>
      </c>
      <c r="P567" s="188" t="e">
        <f t="shared" si="46"/>
        <v>#N/A</v>
      </c>
      <c r="Q567" s="191" t="e">
        <f t="shared" si="44"/>
        <v>#N/A</v>
      </c>
      <c r="R567" s="191" t="e">
        <f t="shared" si="45"/>
        <v>#N/A</v>
      </c>
      <c r="S567" s="191" t="e">
        <f t="shared" si="48"/>
        <v>#N/A</v>
      </c>
      <c r="T567" s="192" t="e">
        <f>VLOOKUP(D567,'PC Receitas'!$N$4:$O$14,2,FALSE)</f>
        <v>#N/A</v>
      </c>
    </row>
    <row r="568" spans="3:20" ht="19.5" customHeight="1" thickTop="1" thickBot="1" x14ac:dyDescent="0.25">
      <c r="C568" s="58"/>
      <c r="D568" s="58"/>
      <c r="E568" s="58"/>
      <c r="F568" s="58"/>
      <c r="G568" s="58"/>
      <c r="H568" s="58"/>
      <c r="I568" s="59"/>
      <c r="J568" s="60"/>
      <c r="K568" s="57">
        <f t="shared" ca="1" si="47"/>
        <v>167800</v>
      </c>
      <c r="P568" s="188" t="e">
        <f t="shared" si="46"/>
        <v>#N/A</v>
      </c>
      <c r="Q568" s="191" t="e">
        <f t="shared" si="44"/>
        <v>#N/A</v>
      </c>
      <c r="R568" s="191" t="e">
        <f t="shared" si="45"/>
        <v>#N/A</v>
      </c>
      <c r="S568" s="191" t="e">
        <f t="shared" si="48"/>
        <v>#N/A</v>
      </c>
      <c r="T568" s="192" t="e">
        <f>VLOOKUP(D568,'PC Receitas'!$N$4:$O$14,2,FALSE)</f>
        <v>#N/A</v>
      </c>
    </row>
    <row r="569" spans="3:20" ht="19.5" customHeight="1" thickTop="1" thickBot="1" x14ac:dyDescent="0.25">
      <c r="C569" s="58"/>
      <c r="D569" s="58"/>
      <c r="E569" s="58"/>
      <c r="F569" s="58"/>
      <c r="G569" s="58"/>
      <c r="H569" s="58"/>
      <c r="I569" s="59"/>
      <c r="J569" s="60"/>
      <c r="K569" s="57">
        <f t="shared" ca="1" si="47"/>
        <v>167800</v>
      </c>
      <c r="P569" s="188" t="e">
        <f t="shared" si="46"/>
        <v>#N/A</v>
      </c>
      <c r="Q569" s="191" t="e">
        <f t="shared" si="44"/>
        <v>#N/A</v>
      </c>
      <c r="R569" s="191" t="e">
        <f t="shared" si="45"/>
        <v>#N/A</v>
      </c>
      <c r="S569" s="191" t="e">
        <f t="shared" si="48"/>
        <v>#N/A</v>
      </c>
      <c r="T569" s="192" t="e">
        <f>VLOOKUP(D569,'PC Receitas'!$N$4:$O$14,2,FALSE)</f>
        <v>#N/A</v>
      </c>
    </row>
    <row r="570" spans="3:20" ht="19.5" customHeight="1" thickTop="1" thickBot="1" x14ac:dyDescent="0.25">
      <c r="C570" s="58"/>
      <c r="D570" s="58"/>
      <c r="E570" s="58"/>
      <c r="F570" s="58"/>
      <c r="G570" s="58"/>
      <c r="H570" s="58"/>
      <c r="I570" s="59"/>
      <c r="J570" s="60"/>
      <c r="K570" s="57">
        <f t="shared" ca="1" si="47"/>
        <v>167800</v>
      </c>
      <c r="P570" s="188" t="e">
        <f t="shared" si="46"/>
        <v>#N/A</v>
      </c>
      <c r="Q570" s="191" t="e">
        <f t="shared" si="44"/>
        <v>#N/A</v>
      </c>
      <c r="R570" s="191" t="e">
        <f t="shared" si="45"/>
        <v>#N/A</v>
      </c>
      <c r="S570" s="191" t="e">
        <f t="shared" si="48"/>
        <v>#N/A</v>
      </c>
      <c r="T570" s="192" t="e">
        <f>VLOOKUP(D570,'PC Receitas'!$N$4:$O$14,2,FALSE)</f>
        <v>#N/A</v>
      </c>
    </row>
    <row r="571" spans="3:20" ht="19.5" customHeight="1" thickTop="1" thickBot="1" x14ac:dyDescent="0.25">
      <c r="C571" s="58"/>
      <c r="D571" s="58"/>
      <c r="E571" s="58"/>
      <c r="F571" s="58"/>
      <c r="G571" s="58"/>
      <c r="H571" s="58"/>
      <c r="I571" s="59"/>
      <c r="J571" s="60"/>
      <c r="K571" s="57">
        <f t="shared" ca="1" si="47"/>
        <v>167800</v>
      </c>
      <c r="P571" s="188" t="e">
        <f t="shared" si="46"/>
        <v>#N/A</v>
      </c>
      <c r="Q571" s="191" t="e">
        <f t="shared" si="44"/>
        <v>#N/A</v>
      </c>
      <c r="R571" s="191" t="e">
        <f t="shared" si="45"/>
        <v>#N/A</v>
      </c>
      <c r="S571" s="191" t="e">
        <f t="shared" si="48"/>
        <v>#N/A</v>
      </c>
      <c r="T571" s="192" t="e">
        <f>VLOOKUP(D571,'PC Receitas'!$N$4:$O$14,2,FALSE)</f>
        <v>#N/A</v>
      </c>
    </row>
    <row r="572" spans="3:20" ht="19.5" customHeight="1" thickTop="1" thickBot="1" x14ac:dyDescent="0.25">
      <c r="C572" s="58"/>
      <c r="D572" s="58"/>
      <c r="E572" s="58"/>
      <c r="F572" s="58"/>
      <c r="G572" s="58"/>
      <c r="H572" s="58"/>
      <c r="I572" s="59"/>
      <c r="J572" s="60"/>
      <c r="K572" s="57">
        <f t="shared" ca="1" si="47"/>
        <v>167800</v>
      </c>
      <c r="P572" s="188" t="e">
        <f t="shared" si="46"/>
        <v>#N/A</v>
      </c>
      <c r="Q572" s="191" t="e">
        <f t="shared" si="44"/>
        <v>#N/A</v>
      </c>
      <c r="R572" s="191" t="e">
        <f t="shared" si="45"/>
        <v>#N/A</v>
      </c>
      <c r="S572" s="191" t="e">
        <f t="shared" si="48"/>
        <v>#N/A</v>
      </c>
      <c r="T572" s="192" t="e">
        <f>VLOOKUP(D572,'PC Receitas'!$N$4:$O$14,2,FALSE)</f>
        <v>#N/A</v>
      </c>
    </row>
    <row r="573" spans="3:20" ht="19.5" customHeight="1" thickTop="1" thickBot="1" x14ac:dyDescent="0.25">
      <c r="C573" s="58"/>
      <c r="D573" s="58"/>
      <c r="E573" s="58"/>
      <c r="F573" s="58"/>
      <c r="G573" s="58"/>
      <c r="H573" s="58"/>
      <c r="I573" s="59"/>
      <c r="J573" s="60"/>
      <c r="K573" s="57">
        <f t="shared" ca="1" si="47"/>
        <v>167800</v>
      </c>
      <c r="P573" s="188" t="e">
        <f t="shared" si="46"/>
        <v>#N/A</v>
      </c>
      <c r="Q573" s="191" t="e">
        <f t="shared" si="44"/>
        <v>#N/A</v>
      </c>
      <c r="R573" s="191" t="e">
        <f t="shared" si="45"/>
        <v>#N/A</v>
      </c>
      <c r="S573" s="191" t="e">
        <f t="shared" si="48"/>
        <v>#N/A</v>
      </c>
      <c r="T573" s="192" t="e">
        <f>VLOOKUP(D573,'PC Receitas'!$N$4:$O$14,2,FALSE)</f>
        <v>#N/A</v>
      </c>
    </row>
    <row r="574" spans="3:20" ht="19.5" customHeight="1" thickTop="1" thickBot="1" x14ac:dyDescent="0.25">
      <c r="C574" s="58"/>
      <c r="D574" s="58"/>
      <c r="E574" s="58"/>
      <c r="F574" s="58"/>
      <c r="G574" s="58"/>
      <c r="H574" s="58"/>
      <c r="I574" s="59"/>
      <c r="J574" s="60"/>
      <c r="K574" s="57">
        <f t="shared" ca="1" si="47"/>
        <v>167800</v>
      </c>
      <c r="P574" s="188" t="e">
        <f t="shared" si="46"/>
        <v>#N/A</v>
      </c>
      <c r="Q574" s="191" t="e">
        <f t="shared" si="44"/>
        <v>#N/A</v>
      </c>
      <c r="R574" s="191" t="e">
        <f t="shared" si="45"/>
        <v>#N/A</v>
      </c>
      <c r="S574" s="191" t="e">
        <f t="shared" si="48"/>
        <v>#N/A</v>
      </c>
      <c r="T574" s="192" t="e">
        <f>VLOOKUP(D574,'PC Receitas'!$N$4:$O$14,2,FALSE)</f>
        <v>#N/A</v>
      </c>
    </row>
    <row r="575" spans="3:20" ht="19.5" customHeight="1" thickTop="1" thickBot="1" x14ac:dyDescent="0.25">
      <c r="C575" s="58"/>
      <c r="D575" s="58"/>
      <c r="E575" s="58"/>
      <c r="F575" s="58"/>
      <c r="G575" s="58"/>
      <c r="H575" s="58"/>
      <c r="I575" s="59"/>
      <c r="J575" s="60"/>
      <c r="K575" s="57">
        <f t="shared" ca="1" si="47"/>
        <v>167800</v>
      </c>
      <c r="P575" s="188" t="e">
        <f t="shared" si="46"/>
        <v>#N/A</v>
      </c>
      <c r="Q575" s="191" t="e">
        <f t="shared" si="44"/>
        <v>#N/A</v>
      </c>
      <c r="R575" s="191" t="e">
        <f t="shared" si="45"/>
        <v>#N/A</v>
      </c>
      <c r="S575" s="191" t="e">
        <f t="shared" si="48"/>
        <v>#N/A</v>
      </c>
      <c r="T575" s="192" t="e">
        <f>VLOOKUP(D575,'PC Receitas'!$N$4:$O$14,2,FALSE)</f>
        <v>#N/A</v>
      </c>
    </row>
    <row r="576" spans="3:20" ht="19.5" customHeight="1" thickTop="1" thickBot="1" x14ac:dyDescent="0.25">
      <c r="C576" s="58"/>
      <c r="D576" s="58"/>
      <c r="E576" s="58"/>
      <c r="F576" s="58"/>
      <c r="G576" s="58"/>
      <c r="H576" s="58"/>
      <c r="I576" s="59"/>
      <c r="J576" s="60"/>
      <c r="K576" s="57">
        <f t="shared" ca="1" si="47"/>
        <v>167800</v>
      </c>
      <c r="P576" s="188" t="e">
        <f t="shared" si="46"/>
        <v>#N/A</v>
      </c>
      <c r="Q576" s="191" t="e">
        <f t="shared" si="44"/>
        <v>#N/A</v>
      </c>
      <c r="R576" s="191" t="e">
        <f t="shared" si="45"/>
        <v>#N/A</v>
      </c>
      <c r="S576" s="191" t="e">
        <f t="shared" si="48"/>
        <v>#N/A</v>
      </c>
      <c r="T576" s="192" t="e">
        <f>VLOOKUP(D576,'PC Receitas'!$N$4:$O$14,2,FALSE)</f>
        <v>#N/A</v>
      </c>
    </row>
    <row r="577" spans="3:20" ht="19.5" customHeight="1" thickTop="1" thickBot="1" x14ac:dyDescent="0.25">
      <c r="C577" s="58"/>
      <c r="D577" s="58"/>
      <c r="E577" s="58"/>
      <c r="F577" s="58"/>
      <c r="G577" s="58"/>
      <c r="H577" s="58"/>
      <c r="I577" s="59"/>
      <c r="J577" s="60"/>
      <c r="K577" s="57">
        <f t="shared" ca="1" si="47"/>
        <v>167800</v>
      </c>
      <c r="P577" s="188" t="e">
        <f t="shared" si="46"/>
        <v>#N/A</v>
      </c>
      <c r="Q577" s="191" t="e">
        <f t="shared" si="44"/>
        <v>#N/A</v>
      </c>
      <c r="R577" s="191" t="e">
        <f t="shared" si="45"/>
        <v>#N/A</v>
      </c>
      <c r="S577" s="191" t="e">
        <f t="shared" si="48"/>
        <v>#N/A</v>
      </c>
      <c r="T577" s="192" t="e">
        <f>VLOOKUP(D577,'PC Receitas'!$N$4:$O$14,2,FALSE)</f>
        <v>#N/A</v>
      </c>
    </row>
    <row r="578" spans="3:20" ht="19.5" customHeight="1" thickTop="1" thickBot="1" x14ac:dyDescent="0.25">
      <c r="C578" s="58"/>
      <c r="D578" s="58"/>
      <c r="E578" s="58"/>
      <c r="F578" s="58"/>
      <c r="G578" s="58"/>
      <c r="H578" s="58"/>
      <c r="I578" s="59"/>
      <c r="J578" s="60"/>
      <c r="K578" s="57">
        <f t="shared" ca="1" si="47"/>
        <v>167800</v>
      </c>
      <c r="P578" s="188" t="e">
        <f t="shared" si="46"/>
        <v>#N/A</v>
      </c>
      <c r="Q578" s="191" t="e">
        <f t="shared" si="44"/>
        <v>#N/A</v>
      </c>
      <c r="R578" s="191" t="e">
        <f t="shared" si="45"/>
        <v>#N/A</v>
      </c>
      <c r="S578" s="191" t="e">
        <f t="shared" si="48"/>
        <v>#N/A</v>
      </c>
      <c r="T578" s="192" t="e">
        <f>VLOOKUP(D578,'PC Receitas'!$N$4:$O$14,2,FALSE)</f>
        <v>#N/A</v>
      </c>
    </row>
    <row r="579" spans="3:20" ht="19.5" customHeight="1" thickTop="1" thickBot="1" x14ac:dyDescent="0.25">
      <c r="C579" s="58"/>
      <c r="D579" s="58"/>
      <c r="E579" s="58"/>
      <c r="F579" s="58"/>
      <c r="G579" s="58"/>
      <c r="H579" s="58"/>
      <c r="I579" s="59"/>
      <c r="J579" s="60"/>
      <c r="K579" s="57">
        <f t="shared" ca="1" si="47"/>
        <v>167800</v>
      </c>
      <c r="P579" s="188" t="e">
        <f t="shared" si="46"/>
        <v>#N/A</v>
      </c>
      <c r="Q579" s="191" t="e">
        <f t="shared" si="44"/>
        <v>#N/A</v>
      </c>
      <c r="R579" s="191" t="e">
        <f t="shared" si="45"/>
        <v>#N/A</v>
      </c>
      <c r="S579" s="191" t="e">
        <f t="shared" si="48"/>
        <v>#N/A</v>
      </c>
      <c r="T579" s="192" t="e">
        <f>VLOOKUP(D579,'PC Receitas'!$N$4:$O$14,2,FALSE)</f>
        <v>#N/A</v>
      </c>
    </row>
    <row r="580" spans="3:20" ht="19.5" customHeight="1" thickTop="1" thickBot="1" x14ac:dyDescent="0.25">
      <c r="C580" s="58"/>
      <c r="D580" s="58"/>
      <c r="E580" s="58"/>
      <c r="F580" s="58"/>
      <c r="G580" s="58"/>
      <c r="H580" s="58"/>
      <c r="I580" s="59"/>
      <c r="J580" s="60"/>
      <c r="K580" s="57">
        <f t="shared" ca="1" si="47"/>
        <v>167800</v>
      </c>
      <c r="P580" s="188" t="e">
        <f t="shared" si="46"/>
        <v>#N/A</v>
      </c>
      <c r="Q580" s="191" t="e">
        <f t="shared" si="44"/>
        <v>#N/A</v>
      </c>
      <c r="R580" s="191" t="e">
        <f t="shared" si="45"/>
        <v>#N/A</v>
      </c>
      <c r="S580" s="191" t="e">
        <f t="shared" si="48"/>
        <v>#N/A</v>
      </c>
      <c r="T580" s="192" t="e">
        <f>VLOOKUP(D580,'PC Receitas'!$N$4:$O$14,2,FALSE)</f>
        <v>#N/A</v>
      </c>
    </row>
    <row r="581" spans="3:20" ht="19.5" customHeight="1" thickTop="1" thickBot="1" x14ac:dyDescent="0.25">
      <c r="C581" s="58"/>
      <c r="D581" s="58"/>
      <c r="E581" s="58"/>
      <c r="F581" s="58"/>
      <c r="G581" s="58"/>
      <c r="H581" s="58"/>
      <c r="I581" s="59"/>
      <c r="J581" s="60"/>
      <c r="K581" s="57">
        <f t="shared" ca="1" si="47"/>
        <v>167800</v>
      </c>
      <c r="P581" s="188" t="e">
        <f t="shared" si="46"/>
        <v>#N/A</v>
      </c>
      <c r="Q581" s="191" t="e">
        <f t="shared" si="44"/>
        <v>#N/A</v>
      </c>
      <c r="R581" s="191" t="e">
        <f t="shared" si="45"/>
        <v>#N/A</v>
      </c>
      <c r="S581" s="191" t="e">
        <f t="shared" si="48"/>
        <v>#N/A</v>
      </c>
      <c r="T581" s="192" t="e">
        <f>VLOOKUP(D581,'PC Receitas'!$N$4:$O$14,2,FALSE)</f>
        <v>#N/A</v>
      </c>
    </row>
    <row r="582" spans="3:20" ht="19.5" customHeight="1" thickTop="1" thickBot="1" x14ac:dyDescent="0.25">
      <c r="C582" s="58"/>
      <c r="D582" s="58"/>
      <c r="E582" s="58"/>
      <c r="F582" s="58"/>
      <c r="G582" s="58"/>
      <c r="H582" s="58"/>
      <c r="I582" s="59"/>
      <c r="J582" s="60"/>
      <c r="K582" s="57">
        <f t="shared" ca="1" si="47"/>
        <v>167800</v>
      </c>
      <c r="P582" s="188" t="e">
        <f t="shared" si="46"/>
        <v>#N/A</v>
      </c>
      <c r="Q582" s="191" t="e">
        <f t="shared" ref="Q582:Q619" si="49">IF(T582="Despesas_de_Moradia","Despesa",IF(T582="Despesas_com_Alimentacao","Despesa",IF(T582="Despesas_com_Saude","Despesa","")))</f>
        <v>#N/A</v>
      </c>
      <c r="R582" s="191" t="e">
        <f t="shared" ref="R582:R619" si="50">IF(T582="Renda_Familiar","Receita",IF(T582="Receitas_com_Aplicacoes_Financeiras","Receita",IF(T582="Outras_Receitas","Receita","")))</f>
        <v>#N/A</v>
      </c>
      <c r="S582" s="191" t="e">
        <f t="shared" si="48"/>
        <v>#N/A</v>
      </c>
      <c r="T582" s="192" t="e">
        <f>VLOOKUP(D582,'PC Receitas'!$N$4:$O$14,2,FALSE)</f>
        <v>#N/A</v>
      </c>
    </row>
    <row r="583" spans="3:20" ht="19.5" customHeight="1" thickTop="1" thickBot="1" x14ac:dyDescent="0.25">
      <c r="C583" s="58"/>
      <c r="D583" s="58"/>
      <c r="E583" s="58"/>
      <c r="F583" s="58"/>
      <c r="G583" s="58"/>
      <c r="H583" s="58"/>
      <c r="I583" s="59"/>
      <c r="J583" s="60"/>
      <c r="K583" s="57">
        <f t="shared" ca="1" si="47"/>
        <v>167800</v>
      </c>
      <c r="P583" s="188" t="e">
        <f t="shared" si="46"/>
        <v>#N/A</v>
      </c>
      <c r="Q583" s="191" t="e">
        <f t="shared" si="49"/>
        <v>#N/A</v>
      </c>
      <c r="R583" s="191" t="e">
        <f t="shared" si="50"/>
        <v>#N/A</v>
      </c>
      <c r="S583" s="191" t="e">
        <f t="shared" si="48"/>
        <v>#N/A</v>
      </c>
      <c r="T583" s="192" t="e">
        <f>VLOOKUP(D583,'PC Receitas'!$N$4:$O$14,2,FALSE)</f>
        <v>#N/A</v>
      </c>
    </row>
    <row r="584" spans="3:20" ht="19.5" customHeight="1" thickTop="1" thickBot="1" x14ac:dyDescent="0.25">
      <c r="C584" s="58"/>
      <c r="D584" s="58"/>
      <c r="E584" s="58"/>
      <c r="F584" s="58"/>
      <c r="G584" s="58"/>
      <c r="H584" s="58"/>
      <c r="I584" s="59"/>
      <c r="J584" s="60"/>
      <c r="K584" s="57">
        <f t="shared" ca="1" si="47"/>
        <v>167800</v>
      </c>
      <c r="P584" s="188" t="e">
        <f t="shared" si="46"/>
        <v>#N/A</v>
      </c>
      <c r="Q584" s="191" t="e">
        <f t="shared" si="49"/>
        <v>#N/A</v>
      </c>
      <c r="R584" s="191" t="e">
        <f t="shared" si="50"/>
        <v>#N/A</v>
      </c>
      <c r="S584" s="191" t="e">
        <f t="shared" si="48"/>
        <v>#N/A</v>
      </c>
      <c r="T584" s="192" t="e">
        <f>VLOOKUP(D584,'PC Receitas'!$N$4:$O$14,2,FALSE)</f>
        <v>#N/A</v>
      </c>
    </row>
    <row r="585" spans="3:20" ht="19.5" customHeight="1" thickTop="1" thickBot="1" x14ac:dyDescent="0.25">
      <c r="C585" s="58"/>
      <c r="D585" s="58"/>
      <c r="E585" s="58"/>
      <c r="F585" s="58"/>
      <c r="G585" s="58"/>
      <c r="H585" s="58"/>
      <c r="I585" s="59"/>
      <c r="J585" s="60"/>
      <c r="K585" s="57">
        <f t="shared" ca="1" si="47"/>
        <v>167800</v>
      </c>
      <c r="P585" s="188" t="e">
        <f t="shared" si="46"/>
        <v>#N/A</v>
      </c>
      <c r="Q585" s="191" t="e">
        <f t="shared" si="49"/>
        <v>#N/A</v>
      </c>
      <c r="R585" s="191" t="e">
        <f t="shared" si="50"/>
        <v>#N/A</v>
      </c>
      <c r="S585" s="191" t="e">
        <f t="shared" si="48"/>
        <v>#N/A</v>
      </c>
      <c r="T585" s="192" t="e">
        <f>VLOOKUP(D585,'PC Receitas'!$N$4:$O$14,2,FALSE)</f>
        <v>#N/A</v>
      </c>
    </row>
    <row r="586" spans="3:20" ht="19.5" customHeight="1" thickTop="1" thickBot="1" x14ac:dyDescent="0.25">
      <c r="C586" s="58"/>
      <c r="D586" s="58"/>
      <c r="E586" s="58"/>
      <c r="F586" s="58"/>
      <c r="G586" s="58"/>
      <c r="H586" s="58"/>
      <c r="I586" s="59"/>
      <c r="J586" s="60"/>
      <c r="K586" s="57">
        <f t="shared" ca="1" si="47"/>
        <v>167800</v>
      </c>
      <c r="P586" s="188" t="e">
        <f t="shared" si="46"/>
        <v>#N/A</v>
      </c>
      <c r="Q586" s="191" t="e">
        <f t="shared" si="49"/>
        <v>#N/A</v>
      </c>
      <c r="R586" s="191" t="e">
        <f t="shared" si="50"/>
        <v>#N/A</v>
      </c>
      <c r="S586" s="191" t="e">
        <f t="shared" si="48"/>
        <v>#N/A</v>
      </c>
      <c r="T586" s="192" t="e">
        <f>VLOOKUP(D586,'PC Receitas'!$N$4:$O$14,2,FALSE)</f>
        <v>#N/A</v>
      </c>
    </row>
    <row r="587" spans="3:20" ht="19.5" customHeight="1" thickTop="1" thickBot="1" x14ac:dyDescent="0.25">
      <c r="C587" s="58"/>
      <c r="D587" s="58"/>
      <c r="E587" s="58"/>
      <c r="F587" s="58"/>
      <c r="G587" s="58"/>
      <c r="H587" s="58"/>
      <c r="I587" s="59"/>
      <c r="J587" s="60"/>
      <c r="K587" s="57">
        <f t="shared" ca="1" si="47"/>
        <v>167800</v>
      </c>
      <c r="P587" s="188" t="e">
        <f t="shared" si="46"/>
        <v>#N/A</v>
      </c>
      <c r="Q587" s="191" t="e">
        <f t="shared" si="49"/>
        <v>#N/A</v>
      </c>
      <c r="R587" s="191" t="e">
        <f t="shared" si="50"/>
        <v>#N/A</v>
      </c>
      <c r="S587" s="191" t="e">
        <f t="shared" si="48"/>
        <v>#N/A</v>
      </c>
      <c r="T587" s="192" t="e">
        <f>VLOOKUP(D587,'PC Receitas'!$N$4:$O$14,2,FALSE)</f>
        <v>#N/A</v>
      </c>
    </row>
    <row r="588" spans="3:20" ht="19.5" customHeight="1" thickTop="1" thickBot="1" x14ac:dyDescent="0.25">
      <c r="C588" s="58"/>
      <c r="D588" s="58"/>
      <c r="E588" s="58"/>
      <c r="F588" s="58"/>
      <c r="G588" s="58"/>
      <c r="H588" s="58"/>
      <c r="I588" s="59"/>
      <c r="J588" s="60"/>
      <c r="K588" s="57">
        <f t="shared" ca="1" si="47"/>
        <v>167800</v>
      </c>
      <c r="P588" s="188" t="e">
        <f t="shared" si="46"/>
        <v>#N/A</v>
      </c>
      <c r="Q588" s="191" t="e">
        <f t="shared" si="49"/>
        <v>#N/A</v>
      </c>
      <c r="R588" s="191" t="e">
        <f t="shared" si="50"/>
        <v>#N/A</v>
      </c>
      <c r="S588" s="191" t="e">
        <f t="shared" si="48"/>
        <v>#N/A</v>
      </c>
      <c r="T588" s="192" t="e">
        <f>VLOOKUP(D588,'PC Receitas'!$N$4:$O$14,2,FALSE)</f>
        <v>#N/A</v>
      </c>
    </row>
    <row r="589" spans="3:20" ht="19.5" customHeight="1" thickTop="1" thickBot="1" x14ac:dyDescent="0.25">
      <c r="C589" s="58"/>
      <c r="D589" s="58"/>
      <c r="E589" s="58"/>
      <c r="F589" s="58"/>
      <c r="G589" s="58"/>
      <c r="H589" s="58"/>
      <c r="I589" s="59"/>
      <c r="J589" s="60"/>
      <c r="K589" s="57">
        <f t="shared" ca="1" si="47"/>
        <v>167800</v>
      </c>
      <c r="P589" s="188" t="e">
        <f t="shared" si="46"/>
        <v>#N/A</v>
      </c>
      <c r="Q589" s="191" t="e">
        <f t="shared" si="49"/>
        <v>#N/A</v>
      </c>
      <c r="R589" s="191" t="e">
        <f t="shared" si="50"/>
        <v>#N/A</v>
      </c>
      <c r="S589" s="191" t="e">
        <f t="shared" si="48"/>
        <v>#N/A</v>
      </c>
      <c r="T589" s="192" t="e">
        <f>VLOOKUP(D589,'PC Receitas'!$N$4:$O$14,2,FALSE)</f>
        <v>#N/A</v>
      </c>
    </row>
    <row r="590" spans="3:20" ht="19.5" customHeight="1" thickTop="1" thickBot="1" x14ac:dyDescent="0.25">
      <c r="C590" s="58"/>
      <c r="D590" s="58"/>
      <c r="E590" s="58"/>
      <c r="F590" s="58"/>
      <c r="G590" s="58"/>
      <c r="H590" s="58"/>
      <c r="I590" s="59"/>
      <c r="J590" s="60"/>
      <c r="K590" s="57">
        <f t="shared" ca="1" si="47"/>
        <v>167800</v>
      </c>
      <c r="P590" s="188" t="e">
        <f t="shared" si="46"/>
        <v>#N/A</v>
      </c>
      <c r="Q590" s="191" t="e">
        <f t="shared" si="49"/>
        <v>#N/A</v>
      </c>
      <c r="R590" s="191" t="e">
        <f t="shared" si="50"/>
        <v>#N/A</v>
      </c>
      <c r="S590" s="191" t="e">
        <f t="shared" si="48"/>
        <v>#N/A</v>
      </c>
      <c r="T590" s="192" t="e">
        <f>VLOOKUP(D590,'PC Receitas'!$N$4:$O$14,2,FALSE)</f>
        <v>#N/A</v>
      </c>
    </row>
    <row r="591" spans="3:20" ht="19.5" customHeight="1" thickTop="1" thickBot="1" x14ac:dyDescent="0.25">
      <c r="C591" s="58"/>
      <c r="D591" s="58"/>
      <c r="E591" s="58"/>
      <c r="F591" s="58"/>
      <c r="G591" s="58"/>
      <c r="H591" s="58"/>
      <c r="I591" s="59"/>
      <c r="J591" s="60"/>
      <c r="K591" s="57">
        <f t="shared" ca="1" si="47"/>
        <v>167800</v>
      </c>
      <c r="P591" s="188" t="e">
        <f t="shared" si="46"/>
        <v>#N/A</v>
      </c>
      <c r="Q591" s="191" t="e">
        <f t="shared" si="49"/>
        <v>#N/A</v>
      </c>
      <c r="R591" s="191" t="e">
        <f t="shared" si="50"/>
        <v>#N/A</v>
      </c>
      <c r="S591" s="191" t="e">
        <f t="shared" si="48"/>
        <v>#N/A</v>
      </c>
      <c r="T591" s="192" t="e">
        <f>VLOOKUP(D591,'PC Receitas'!$N$4:$O$14,2,FALSE)</f>
        <v>#N/A</v>
      </c>
    </row>
    <row r="592" spans="3:20" ht="19.5" customHeight="1" thickTop="1" thickBot="1" x14ac:dyDescent="0.25">
      <c r="C592" s="58"/>
      <c r="D592" s="58"/>
      <c r="E592" s="58"/>
      <c r="F592" s="58"/>
      <c r="G592" s="58"/>
      <c r="H592" s="58"/>
      <c r="I592" s="59"/>
      <c r="J592" s="60"/>
      <c r="K592" s="57">
        <f t="shared" ca="1" si="47"/>
        <v>167800</v>
      </c>
      <c r="P592" s="188" t="e">
        <f t="shared" ref="P592:P619" si="51">IF(T592="Despesas_com_Transportes","Despesa",IF(T592="Despesas_com_Lazer_e_Informacao","Despesa",IF(T592="Outras_Despesas","Despesa",IF(T592="Imposto_de_Renda","Despesa",IF(T592="Investimentos_Bens","Despesa","")))))</f>
        <v>#N/A</v>
      </c>
      <c r="Q592" s="191" t="e">
        <f t="shared" si="49"/>
        <v>#N/A</v>
      </c>
      <c r="R592" s="191" t="e">
        <f t="shared" si="50"/>
        <v>#N/A</v>
      </c>
      <c r="S592" s="191" t="e">
        <f t="shared" si="48"/>
        <v>#N/A</v>
      </c>
      <c r="T592" s="192" t="e">
        <f>VLOOKUP(D592,'PC Receitas'!$N$4:$O$14,2,FALSE)</f>
        <v>#N/A</v>
      </c>
    </row>
    <row r="593" spans="3:20" ht="19.5" customHeight="1" thickTop="1" thickBot="1" x14ac:dyDescent="0.25">
      <c r="C593" s="58"/>
      <c r="D593" s="58"/>
      <c r="E593" s="58"/>
      <c r="F593" s="58"/>
      <c r="G593" s="58"/>
      <c r="H593" s="58"/>
      <c r="I593" s="59"/>
      <c r="J593" s="60"/>
      <c r="K593" s="57">
        <f t="shared" ca="1" si="47"/>
        <v>167800</v>
      </c>
      <c r="P593" s="188" t="e">
        <f t="shared" si="51"/>
        <v>#N/A</v>
      </c>
      <c r="Q593" s="191" t="e">
        <f t="shared" si="49"/>
        <v>#N/A</v>
      </c>
      <c r="R593" s="191" t="e">
        <f t="shared" si="50"/>
        <v>#N/A</v>
      </c>
      <c r="S593" s="191" t="e">
        <f t="shared" si="48"/>
        <v>#N/A</v>
      </c>
      <c r="T593" s="192" t="e">
        <f>VLOOKUP(D593,'PC Receitas'!$N$4:$O$14,2,FALSE)</f>
        <v>#N/A</v>
      </c>
    </row>
    <row r="594" spans="3:20" ht="19.5" customHeight="1" thickTop="1" thickBot="1" x14ac:dyDescent="0.25">
      <c r="C594" s="58"/>
      <c r="D594" s="58"/>
      <c r="E594" s="58"/>
      <c r="F594" s="58"/>
      <c r="G594" s="58"/>
      <c r="H594" s="58"/>
      <c r="I594" s="59"/>
      <c r="J594" s="60"/>
      <c r="K594" s="57">
        <f t="shared" ca="1" si="47"/>
        <v>167800</v>
      </c>
      <c r="P594" s="188" t="e">
        <f t="shared" si="51"/>
        <v>#N/A</v>
      </c>
      <c r="Q594" s="191" t="e">
        <f t="shared" si="49"/>
        <v>#N/A</v>
      </c>
      <c r="R594" s="191" t="e">
        <f t="shared" si="50"/>
        <v>#N/A</v>
      </c>
      <c r="S594" s="191" t="e">
        <f t="shared" si="48"/>
        <v>#N/A</v>
      </c>
      <c r="T594" s="192" t="e">
        <f>VLOOKUP(D594,'PC Receitas'!$N$4:$O$14,2,FALSE)</f>
        <v>#N/A</v>
      </c>
    </row>
    <row r="595" spans="3:20" ht="19.5" customHeight="1" thickTop="1" thickBot="1" x14ac:dyDescent="0.25">
      <c r="C595" s="58"/>
      <c r="D595" s="58"/>
      <c r="E595" s="58"/>
      <c r="F595" s="58"/>
      <c r="G595" s="58"/>
      <c r="H595" s="58"/>
      <c r="I595" s="59"/>
      <c r="J595" s="60"/>
      <c r="K595" s="57">
        <f t="shared" ref="K595:K605" ca="1" si="52">K594+IF(AND(J595="Pago",OR(D595=$V$5,D595=$V$6,D595=$V$7)),I595,IF(AND(J595="Pago",OR(D595=$V$8,D595=$V$9,D595=$V$10,D595=$V$11,D595=$V$12,D595=$V$13,D595=$V$14,D595=$V$15)),-I595,IF(G595="À Vista",IF(J595="Pago",-I595,0),0)))</f>
        <v>167800</v>
      </c>
      <c r="P595" s="188" t="e">
        <f t="shared" si="51"/>
        <v>#N/A</v>
      </c>
      <c r="Q595" s="191" t="e">
        <f t="shared" si="49"/>
        <v>#N/A</v>
      </c>
      <c r="R595" s="191" t="e">
        <f t="shared" si="50"/>
        <v>#N/A</v>
      </c>
      <c r="S595" s="191" t="e">
        <f t="shared" si="48"/>
        <v>#N/A</v>
      </c>
      <c r="T595" s="192" t="e">
        <f>VLOOKUP(D595,'PC Receitas'!$N$4:$O$14,2,FALSE)</f>
        <v>#N/A</v>
      </c>
    </row>
    <row r="596" spans="3:20" ht="19.5" customHeight="1" thickTop="1" thickBot="1" x14ac:dyDescent="0.25">
      <c r="C596" s="58"/>
      <c r="D596" s="58"/>
      <c r="E596" s="58"/>
      <c r="F596" s="58"/>
      <c r="G596" s="58"/>
      <c r="H596" s="58"/>
      <c r="I596" s="59"/>
      <c r="J596" s="60"/>
      <c r="K596" s="57">
        <f t="shared" ca="1" si="52"/>
        <v>167800</v>
      </c>
      <c r="P596" s="188" t="e">
        <f t="shared" si="51"/>
        <v>#N/A</v>
      </c>
      <c r="Q596" s="191" t="e">
        <f t="shared" si="49"/>
        <v>#N/A</v>
      </c>
      <c r="R596" s="191" t="e">
        <f t="shared" si="50"/>
        <v>#N/A</v>
      </c>
      <c r="S596" s="191" t="e">
        <f t="shared" ref="S596:S619" si="53">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ca="1" si="52"/>
        <v>167800</v>
      </c>
      <c r="P597" s="188" t="e">
        <f t="shared" si="51"/>
        <v>#N/A</v>
      </c>
      <c r="Q597" s="191" t="e">
        <f t="shared" si="49"/>
        <v>#N/A</v>
      </c>
      <c r="R597" s="191" t="e">
        <f t="shared" si="50"/>
        <v>#N/A</v>
      </c>
      <c r="S597" s="191" t="e">
        <f t="shared" si="53"/>
        <v>#N/A</v>
      </c>
      <c r="T597" s="192" t="e">
        <f>VLOOKUP(D597,'PC Receitas'!$N$4:$O$14,2,FALSE)</f>
        <v>#N/A</v>
      </c>
    </row>
    <row r="598" spans="3:20" ht="19.5" customHeight="1" thickTop="1" thickBot="1" x14ac:dyDescent="0.25">
      <c r="C598" s="58"/>
      <c r="D598" s="58"/>
      <c r="E598" s="58"/>
      <c r="F598" s="58"/>
      <c r="G598" s="58"/>
      <c r="H598" s="58"/>
      <c r="I598" s="59"/>
      <c r="J598" s="60"/>
      <c r="K598" s="57">
        <f t="shared" ca="1" si="52"/>
        <v>167800</v>
      </c>
      <c r="P598" s="188" t="e">
        <f t="shared" si="51"/>
        <v>#N/A</v>
      </c>
      <c r="Q598" s="191" t="e">
        <f t="shared" si="49"/>
        <v>#N/A</v>
      </c>
      <c r="R598" s="191" t="e">
        <f t="shared" si="50"/>
        <v>#N/A</v>
      </c>
      <c r="S598" s="191" t="e">
        <f t="shared" si="53"/>
        <v>#N/A</v>
      </c>
      <c r="T598" s="192" t="e">
        <f>VLOOKUP(D598,'PC Receitas'!$N$4:$O$14,2,FALSE)</f>
        <v>#N/A</v>
      </c>
    </row>
    <row r="599" spans="3:20" ht="19.5" customHeight="1" thickTop="1" thickBot="1" x14ac:dyDescent="0.25">
      <c r="C599" s="58"/>
      <c r="D599" s="58"/>
      <c r="E599" s="58"/>
      <c r="F599" s="58"/>
      <c r="G599" s="58"/>
      <c r="H599" s="58"/>
      <c r="I599" s="59"/>
      <c r="J599" s="60"/>
      <c r="K599" s="57">
        <f t="shared" ca="1" si="52"/>
        <v>167800</v>
      </c>
      <c r="P599" s="188" t="e">
        <f t="shared" si="51"/>
        <v>#N/A</v>
      </c>
      <c r="Q599" s="191" t="e">
        <f t="shared" si="49"/>
        <v>#N/A</v>
      </c>
      <c r="R599" s="191" t="e">
        <f t="shared" si="50"/>
        <v>#N/A</v>
      </c>
      <c r="S599" s="191" t="e">
        <f t="shared" si="53"/>
        <v>#N/A</v>
      </c>
      <c r="T599" s="192" t="e">
        <f>VLOOKUP(D599,'PC Receitas'!$N$4:$O$14,2,FALSE)</f>
        <v>#N/A</v>
      </c>
    </row>
    <row r="600" spans="3:20" ht="19.5" customHeight="1" thickTop="1" thickBot="1" x14ac:dyDescent="0.25">
      <c r="C600" s="58"/>
      <c r="D600" s="58"/>
      <c r="E600" s="58"/>
      <c r="F600" s="58"/>
      <c r="G600" s="58"/>
      <c r="H600" s="58"/>
      <c r="I600" s="59"/>
      <c r="J600" s="60"/>
      <c r="K600" s="57">
        <f t="shared" ca="1" si="52"/>
        <v>167800</v>
      </c>
      <c r="P600" s="188" t="e">
        <f t="shared" si="51"/>
        <v>#N/A</v>
      </c>
      <c r="Q600" s="191" t="e">
        <f t="shared" si="49"/>
        <v>#N/A</v>
      </c>
      <c r="R600" s="191" t="e">
        <f t="shared" si="50"/>
        <v>#N/A</v>
      </c>
      <c r="S600" s="191" t="e">
        <f t="shared" si="53"/>
        <v>#N/A</v>
      </c>
      <c r="T600" s="192" t="e">
        <f>VLOOKUP(D600,'PC Receitas'!$N$4:$O$14,2,FALSE)</f>
        <v>#N/A</v>
      </c>
    </row>
    <row r="601" spans="3:20" ht="19.5" customHeight="1" thickTop="1" thickBot="1" x14ac:dyDescent="0.25">
      <c r="C601" s="58"/>
      <c r="D601" s="58"/>
      <c r="E601" s="58"/>
      <c r="F601" s="58"/>
      <c r="G601" s="58"/>
      <c r="H601" s="58"/>
      <c r="I601" s="59"/>
      <c r="J601" s="60"/>
      <c r="K601" s="57">
        <f t="shared" ca="1" si="52"/>
        <v>167800</v>
      </c>
      <c r="P601" s="188" t="e">
        <f t="shared" si="51"/>
        <v>#N/A</v>
      </c>
      <c r="Q601" s="191" t="e">
        <f t="shared" si="49"/>
        <v>#N/A</v>
      </c>
      <c r="R601" s="191" t="e">
        <f t="shared" si="50"/>
        <v>#N/A</v>
      </c>
      <c r="S601" s="191" t="e">
        <f t="shared" si="53"/>
        <v>#N/A</v>
      </c>
      <c r="T601" s="192" t="e">
        <f>VLOOKUP(D601,'PC Receitas'!$N$4:$O$14,2,FALSE)</f>
        <v>#N/A</v>
      </c>
    </row>
    <row r="602" spans="3:20" ht="19.5" customHeight="1" thickTop="1" thickBot="1" x14ac:dyDescent="0.25">
      <c r="C602" s="58"/>
      <c r="D602" s="58"/>
      <c r="E602" s="58"/>
      <c r="F602" s="58"/>
      <c r="G602" s="58"/>
      <c r="H602" s="58"/>
      <c r="I602" s="59"/>
      <c r="J602" s="60"/>
      <c r="K602" s="57">
        <f t="shared" ca="1" si="52"/>
        <v>167800</v>
      </c>
      <c r="P602" s="188" t="e">
        <f t="shared" si="51"/>
        <v>#N/A</v>
      </c>
      <c r="Q602" s="191" t="e">
        <f t="shared" si="49"/>
        <v>#N/A</v>
      </c>
      <c r="R602" s="191" t="e">
        <f t="shared" si="50"/>
        <v>#N/A</v>
      </c>
      <c r="S602" s="191" t="e">
        <f t="shared" si="53"/>
        <v>#N/A</v>
      </c>
      <c r="T602" s="192" t="e">
        <f>VLOOKUP(D602,'PC Receitas'!$N$4:$O$14,2,FALSE)</f>
        <v>#N/A</v>
      </c>
    </row>
    <row r="603" spans="3:20" ht="19.5" customHeight="1" thickTop="1" thickBot="1" x14ac:dyDescent="0.25">
      <c r="C603" s="58"/>
      <c r="D603" s="58"/>
      <c r="E603" s="58"/>
      <c r="F603" s="58"/>
      <c r="G603" s="58"/>
      <c r="H603" s="58"/>
      <c r="I603" s="59"/>
      <c r="J603" s="60"/>
      <c r="K603" s="57">
        <f t="shared" ca="1" si="52"/>
        <v>167800</v>
      </c>
      <c r="P603" s="188" t="e">
        <f t="shared" si="51"/>
        <v>#N/A</v>
      </c>
      <c r="Q603" s="191" t="e">
        <f t="shared" si="49"/>
        <v>#N/A</v>
      </c>
      <c r="R603" s="191" t="e">
        <f t="shared" si="50"/>
        <v>#N/A</v>
      </c>
      <c r="S603" s="191" t="e">
        <f t="shared" si="53"/>
        <v>#N/A</v>
      </c>
      <c r="T603" s="192" t="e">
        <f>VLOOKUP(D603,'PC Receitas'!$N$4:$O$14,2,FALSE)</f>
        <v>#N/A</v>
      </c>
    </row>
    <row r="604" spans="3:20" ht="19.5" customHeight="1" thickTop="1" thickBot="1" x14ac:dyDescent="0.25">
      <c r="C604" s="58"/>
      <c r="D604" s="58"/>
      <c r="E604" s="58"/>
      <c r="F604" s="58"/>
      <c r="G604" s="58"/>
      <c r="H604" s="58"/>
      <c r="I604" s="59"/>
      <c r="J604" s="60"/>
      <c r="K604" s="57">
        <f t="shared" ca="1" si="52"/>
        <v>167800</v>
      </c>
      <c r="P604" s="188" t="e">
        <f t="shared" si="51"/>
        <v>#N/A</v>
      </c>
      <c r="Q604" s="191" t="e">
        <f t="shared" si="49"/>
        <v>#N/A</v>
      </c>
      <c r="R604" s="191" t="e">
        <f t="shared" si="50"/>
        <v>#N/A</v>
      </c>
      <c r="S604" s="191" t="e">
        <f t="shared" si="53"/>
        <v>#N/A</v>
      </c>
      <c r="T604" s="192" t="e">
        <f>VLOOKUP(D604,'PC Receitas'!$N$4:$O$14,2,FALSE)</f>
        <v>#N/A</v>
      </c>
    </row>
    <row r="605" spans="3:20" ht="19.5" customHeight="1" thickTop="1" thickBot="1" x14ac:dyDescent="0.25">
      <c r="C605" s="58"/>
      <c r="D605" s="58"/>
      <c r="E605" s="58"/>
      <c r="F605" s="58"/>
      <c r="G605" s="58"/>
      <c r="H605" s="58"/>
      <c r="I605" s="59"/>
      <c r="J605" s="60"/>
      <c r="K605" s="57">
        <f t="shared" ca="1" si="52"/>
        <v>167800</v>
      </c>
      <c r="P605" s="188" t="e">
        <f t="shared" si="51"/>
        <v>#N/A</v>
      </c>
      <c r="Q605" s="191" t="e">
        <f t="shared" si="49"/>
        <v>#N/A</v>
      </c>
      <c r="R605" s="191" t="e">
        <f t="shared" si="50"/>
        <v>#N/A</v>
      </c>
      <c r="S605" s="191" t="e">
        <f t="shared" si="53"/>
        <v>#N/A</v>
      </c>
      <c r="T605" s="192" t="e">
        <f>VLOOKUP(D605,'PC Receitas'!$N$4:$O$14,2,FALSE)</f>
        <v>#N/A</v>
      </c>
    </row>
    <row r="606" spans="3:20" ht="19.5" customHeight="1" thickTop="1" thickBot="1" x14ac:dyDescent="0.25">
      <c r="C606" s="58"/>
      <c r="D606" s="58"/>
      <c r="E606" s="58"/>
      <c r="F606" s="58"/>
      <c r="G606" s="58"/>
      <c r="H606" s="58"/>
      <c r="I606" s="59"/>
      <c r="J606" s="60"/>
      <c r="K606" s="57">
        <f t="shared" ref="K606:K619" ca="1" si="54">K605+IF(AND(J606="Pago",OR(D606="Receitas com Produtos",D606="Receitas com Serviços",D606="Receitas Não Operacionais")),I606,IF(AND(J606="Pago",OR(D606="Despesas com Produtos",D606="Despesas com Serviços",D606="Despesas Não Operacionais",D606="Despesas com RH",D606="Despesas com Marketing",D606="Despesas Operacionais",D606="Impostos",D606="Investimentos")),-I606,IF(G606="À Vista",IF(J606="Pago",-I606,0),0)))</f>
        <v>167800</v>
      </c>
      <c r="P606" s="188" t="e">
        <f t="shared" si="51"/>
        <v>#N/A</v>
      </c>
      <c r="Q606" s="191" t="e">
        <f t="shared" si="49"/>
        <v>#N/A</v>
      </c>
      <c r="R606" s="191" t="e">
        <f t="shared" si="50"/>
        <v>#N/A</v>
      </c>
      <c r="S606" s="191" t="e">
        <f t="shared" si="53"/>
        <v>#N/A</v>
      </c>
      <c r="T606" s="192" t="e">
        <f>VLOOKUP(D606,'PC Receitas'!$N$4:$O$14,2,FALSE)</f>
        <v>#N/A</v>
      </c>
    </row>
    <row r="607" spans="3:20" ht="19.5" customHeight="1" thickTop="1" thickBot="1" x14ac:dyDescent="0.25">
      <c r="C607" s="58"/>
      <c r="D607" s="58"/>
      <c r="E607" s="58"/>
      <c r="F607" s="58"/>
      <c r="G607" s="58"/>
      <c r="H607" s="58"/>
      <c r="I607" s="59"/>
      <c r="J607" s="60"/>
      <c r="K607" s="57">
        <f t="shared" ca="1" si="54"/>
        <v>167800</v>
      </c>
      <c r="P607" s="188" t="e">
        <f t="shared" si="51"/>
        <v>#N/A</v>
      </c>
      <c r="Q607" s="191" t="e">
        <f t="shared" si="49"/>
        <v>#N/A</v>
      </c>
      <c r="R607" s="191" t="e">
        <f t="shared" si="50"/>
        <v>#N/A</v>
      </c>
      <c r="S607" s="191" t="e">
        <f t="shared" si="53"/>
        <v>#N/A</v>
      </c>
      <c r="T607" s="192" t="e">
        <f>VLOOKUP(D607,'PC Receitas'!$N$4:$O$14,2,FALSE)</f>
        <v>#N/A</v>
      </c>
    </row>
    <row r="608" spans="3:20" ht="19.5" customHeight="1" thickTop="1" thickBot="1" x14ac:dyDescent="0.25">
      <c r="C608" s="58"/>
      <c r="D608" s="58"/>
      <c r="E608" s="58"/>
      <c r="F608" s="58"/>
      <c r="G608" s="58"/>
      <c r="H608" s="58"/>
      <c r="I608" s="59"/>
      <c r="J608" s="60"/>
      <c r="K608" s="57">
        <f t="shared" ca="1" si="54"/>
        <v>167800</v>
      </c>
      <c r="P608" s="188" t="e">
        <f t="shared" si="51"/>
        <v>#N/A</v>
      </c>
      <c r="Q608" s="191" t="e">
        <f t="shared" si="49"/>
        <v>#N/A</v>
      </c>
      <c r="R608" s="191" t="e">
        <f t="shared" si="50"/>
        <v>#N/A</v>
      </c>
      <c r="S608" s="191" t="e">
        <f t="shared" si="53"/>
        <v>#N/A</v>
      </c>
      <c r="T608" s="192" t="e">
        <f>VLOOKUP(D608,'PC Receitas'!$N$4:$O$14,2,FALSE)</f>
        <v>#N/A</v>
      </c>
    </row>
    <row r="609" spans="3:20" ht="19.5" customHeight="1" thickTop="1" thickBot="1" x14ac:dyDescent="0.25">
      <c r="C609" s="58"/>
      <c r="D609" s="58"/>
      <c r="E609" s="58"/>
      <c r="F609" s="58"/>
      <c r="G609" s="58"/>
      <c r="H609" s="58"/>
      <c r="I609" s="59"/>
      <c r="J609" s="60"/>
      <c r="K609" s="57">
        <f t="shared" ca="1" si="54"/>
        <v>167800</v>
      </c>
      <c r="P609" s="188" t="e">
        <f t="shared" si="51"/>
        <v>#N/A</v>
      </c>
      <c r="Q609" s="191" t="e">
        <f t="shared" si="49"/>
        <v>#N/A</v>
      </c>
      <c r="R609" s="191" t="e">
        <f t="shared" si="50"/>
        <v>#N/A</v>
      </c>
      <c r="S609" s="191" t="e">
        <f t="shared" si="53"/>
        <v>#N/A</v>
      </c>
      <c r="T609" s="192" t="e">
        <f>VLOOKUP(D609,'PC Receitas'!$N$4:$O$14,2,FALSE)</f>
        <v>#N/A</v>
      </c>
    </row>
    <row r="610" spans="3:20" ht="19.5" customHeight="1" thickTop="1" thickBot="1" x14ac:dyDescent="0.25">
      <c r="C610" s="58"/>
      <c r="D610" s="58"/>
      <c r="E610" s="58"/>
      <c r="F610" s="58"/>
      <c r="G610" s="58"/>
      <c r="H610" s="58"/>
      <c r="I610" s="59"/>
      <c r="J610" s="60"/>
      <c r="K610" s="57">
        <f t="shared" ca="1" si="54"/>
        <v>167800</v>
      </c>
      <c r="P610" s="188" t="e">
        <f t="shared" si="51"/>
        <v>#N/A</v>
      </c>
      <c r="Q610" s="191" t="e">
        <f t="shared" si="49"/>
        <v>#N/A</v>
      </c>
      <c r="R610" s="191" t="e">
        <f t="shared" si="50"/>
        <v>#N/A</v>
      </c>
      <c r="S610" s="191" t="e">
        <f t="shared" si="53"/>
        <v>#N/A</v>
      </c>
      <c r="T610" s="192" t="e">
        <f>VLOOKUP(D610,'PC Receitas'!$N$4:$O$14,2,FALSE)</f>
        <v>#N/A</v>
      </c>
    </row>
    <row r="611" spans="3:20" ht="19.5" customHeight="1" thickTop="1" thickBot="1" x14ac:dyDescent="0.25">
      <c r="C611" s="58"/>
      <c r="D611" s="58"/>
      <c r="E611" s="58"/>
      <c r="F611" s="58"/>
      <c r="G611" s="58"/>
      <c r="H611" s="58"/>
      <c r="I611" s="59"/>
      <c r="J611" s="60"/>
      <c r="K611" s="57">
        <f t="shared" ca="1" si="54"/>
        <v>167800</v>
      </c>
      <c r="P611" s="188" t="e">
        <f t="shared" si="51"/>
        <v>#N/A</v>
      </c>
      <c r="Q611" s="191" t="e">
        <f t="shared" si="49"/>
        <v>#N/A</v>
      </c>
      <c r="R611" s="191" t="e">
        <f t="shared" si="50"/>
        <v>#N/A</v>
      </c>
      <c r="S611" s="191" t="e">
        <f t="shared" si="53"/>
        <v>#N/A</v>
      </c>
      <c r="T611" s="192" t="e">
        <f>VLOOKUP(D611,'PC Receitas'!$N$4:$O$14,2,FALSE)</f>
        <v>#N/A</v>
      </c>
    </row>
    <row r="612" spans="3:20" ht="19.5" customHeight="1" thickTop="1" thickBot="1" x14ac:dyDescent="0.25">
      <c r="C612" s="58"/>
      <c r="D612" s="58"/>
      <c r="E612" s="58"/>
      <c r="F612" s="58"/>
      <c r="G612" s="58"/>
      <c r="H612" s="58"/>
      <c r="I612" s="59"/>
      <c r="J612" s="60"/>
      <c r="K612" s="57">
        <f t="shared" ca="1" si="54"/>
        <v>167800</v>
      </c>
      <c r="P612" s="188" t="e">
        <f t="shared" si="51"/>
        <v>#N/A</v>
      </c>
      <c r="Q612" s="191" t="e">
        <f t="shared" si="49"/>
        <v>#N/A</v>
      </c>
      <c r="R612" s="191" t="e">
        <f t="shared" si="50"/>
        <v>#N/A</v>
      </c>
      <c r="S612" s="191" t="e">
        <f t="shared" si="53"/>
        <v>#N/A</v>
      </c>
      <c r="T612" s="192" t="e">
        <f>VLOOKUP(D612,'PC Receitas'!$N$4:$O$14,2,FALSE)</f>
        <v>#N/A</v>
      </c>
    </row>
    <row r="613" spans="3:20" ht="19.5" customHeight="1" thickTop="1" thickBot="1" x14ac:dyDescent="0.25">
      <c r="C613" s="58"/>
      <c r="D613" s="58"/>
      <c r="E613" s="58"/>
      <c r="F613" s="58"/>
      <c r="G613" s="58"/>
      <c r="H613" s="58"/>
      <c r="I613" s="59"/>
      <c r="J613" s="60"/>
      <c r="K613" s="57">
        <f t="shared" ca="1" si="54"/>
        <v>167800</v>
      </c>
      <c r="P613" s="188" t="e">
        <f t="shared" si="51"/>
        <v>#N/A</v>
      </c>
      <c r="Q613" s="191" t="e">
        <f t="shared" si="49"/>
        <v>#N/A</v>
      </c>
      <c r="R613" s="191" t="e">
        <f t="shared" si="50"/>
        <v>#N/A</v>
      </c>
      <c r="S613" s="191" t="e">
        <f t="shared" si="53"/>
        <v>#N/A</v>
      </c>
      <c r="T613" s="192" t="e">
        <f>VLOOKUP(D613,'PC Receitas'!$N$4:$O$14,2,FALSE)</f>
        <v>#N/A</v>
      </c>
    </row>
    <row r="614" spans="3:20" ht="19.5" customHeight="1" thickTop="1" thickBot="1" x14ac:dyDescent="0.25">
      <c r="C614" s="58"/>
      <c r="D614" s="58"/>
      <c r="E614" s="58"/>
      <c r="F614" s="58"/>
      <c r="G614" s="58"/>
      <c r="H614" s="58"/>
      <c r="I614" s="59"/>
      <c r="J614" s="60"/>
      <c r="K614" s="57">
        <f t="shared" ca="1" si="54"/>
        <v>167800</v>
      </c>
      <c r="P614" s="188" t="e">
        <f t="shared" si="51"/>
        <v>#N/A</v>
      </c>
      <c r="Q614" s="191" t="e">
        <f t="shared" si="49"/>
        <v>#N/A</v>
      </c>
      <c r="R614" s="191" t="e">
        <f t="shared" si="50"/>
        <v>#N/A</v>
      </c>
      <c r="S614" s="191" t="e">
        <f t="shared" si="53"/>
        <v>#N/A</v>
      </c>
      <c r="T614" s="192" t="e">
        <f>VLOOKUP(D614,'PC Receitas'!$N$4:$O$14,2,FALSE)</f>
        <v>#N/A</v>
      </c>
    </row>
    <row r="615" spans="3:20" ht="19.5" customHeight="1" thickTop="1" thickBot="1" x14ac:dyDescent="0.25">
      <c r="C615" s="58"/>
      <c r="D615" s="58"/>
      <c r="E615" s="58"/>
      <c r="F615" s="58"/>
      <c r="G615" s="58"/>
      <c r="H615" s="58"/>
      <c r="I615" s="59"/>
      <c r="J615" s="60"/>
      <c r="K615" s="57">
        <f t="shared" ca="1" si="54"/>
        <v>167800</v>
      </c>
      <c r="P615" s="188" t="e">
        <f t="shared" si="51"/>
        <v>#N/A</v>
      </c>
      <c r="Q615" s="191" t="e">
        <f t="shared" si="49"/>
        <v>#N/A</v>
      </c>
      <c r="R615" s="191" t="e">
        <f t="shared" si="50"/>
        <v>#N/A</v>
      </c>
      <c r="S615" s="191" t="e">
        <f t="shared" si="53"/>
        <v>#N/A</v>
      </c>
      <c r="T615" s="192" t="e">
        <f>VLOOKUP(D615,'PC Receitas'!$N$4:$O$14,2,FALSE)</f>
        <v>#N/A</v>
      </c>
    </row>
    <row r="616" spans="3:20" ht="19.5" customHeight="1" thickTop="1" thickBot="1" x14ac:dyDescent="0.25">
      <c r="C616" s="58"/>
      <c r="D616" s="58"/>
      <c r="E616" s="58"/>
      <c r="F616" s="58"/>
      <c r="G616" s="58"/>
      <c r="H616" s="58"/>
      <c r="I616" s="59"/>
      <c r="J616" s="60"/>
      <c r="K616" s="57">
        <f t="shared" ca="1" si="54"/>
        <v>167800</v>
      </c>
      <c r="P616" s="188" t="e">
        <f t="shared" si="51"/>
        <v>#N/A</v>
      </c>
      <c r="Q616" s="191" t="e">
        <f t="shared" si="49"/>
        <v>#N/A</v>
      </c>
      <c r="R616" s="191" t="e">
        <f t="shared" si="50"/>
        <v>#N/A</v>
      </c>
      <c r="S616" s="191" t="e">
        <f t="shared" si="53"/>
        <v>#N/A</v>
      </c>
      <c r="T616" s="192" t="e">
        <f>VLOOKUP(D616,'PC Receitas'!$N$4:$O$14,2,FALSE)</f>
        <v>#N/A</v>
      </c>
    </row>
    <row r="617" spans="3:20" ht="19.5" customHeight="1" thickTop="1" thickBot="1" x14ac:dyDescent="0.25">
      <c r="C617" s="58"/>
      <c r="D617" s="58"/>
      <c r="E617" s="58"/>
      <c r="F617" s="58"/>
      <c r="G617" s="58"/>
      <c r="H617" s="58"/>
      <c r="I617" s="59"/>
      <c r="J617" s="60"/>
      <c r="K617" s="57">
        <f t="shared" ca="1" si="54"/>
        <v>167800</v>
      </c>
      <c r="P617" s="188" t="e">
        <f t="shared" si="51"/>
        <v>#N/A</v>
      </c>
      <c r="Q617" s="191" t="e">
        <f t="shared" si="49"/>
        <v>#N/A</v>
      </c>
      <c r="R617" s="191" t="e">
        <f t="shared" si="50"/>
        <v>#N/A</v>
      </c>
      <c r="S617" s="191" t="e">
        <f t="shared" si="53"/>
        <v>#N/A</v>
      </c>
      <c r="T617" s="192" t="e">
        <f>VLOOKUP(D617,'PC Receitas'!$N$4:$O$14,2,FALSE)</f>
        <v>#N/A</v>
      </c>
    </row>
    <row r="618" spans="3:20" ht="19.5" customHeight="1" thickTop="1" thickBot="1" x14ac:dyDescent="0.25">
      <c r="C618" s="58"/>
      <c r="D618" s="58"/>
      <c r="E618" s="58"/>
      <c r="F618" s="58"/>
      <c r="G618" s="58"/>
      <c r="H618" s="58"/>
      <c r="I618" s="59"/>
      <c r="J618" s="60"/>
      <c r="K618" s="57">
        <f t="shared" ca="1" si="54"/>
        <v>167800</v>
      </c>
      <c r="P618" s="188" t="e">
        <f t="shared" si="51"/>
        <v>#N/A</v>
      </c>
      <c r="Q618" s="191" t="e">
        <f t="shared" si="49"/>
        <v>#N/A</v>
      </c>
      <c r="R618" s="191" t="e">
        <f t="shared" si="50"/>
        <v>#N/A</v>
      </c>
      <c r="S618" s="191" t="e">
        <f t="shared" si="53"/>
        <v>#N/A</v>
      </c>
      <c r="T618" s="192" t="e">
        <f>VLOOKUP(D618,'PC Receitas'!$N$4:$O$14,2,FALSE)</f>
        <v>#N/A</v>
      </c>
    </row>
    <row r="619" spans="3:20" ht="19.5" customHeight="1" thickTop="1" thickBot="1" x14ac:dyDescent="0.25">
      <c r="C619" s="58"/>
      <c r="D619" s="58"/>
      <c r="E619" s="58"/>
      <c r="F619" s="58"/>
      <c r="G619" s="58"/>
      <c r="H619" s="58"/>
      <c r="I619" s="59"/>
      <c r="J619" s="60"/>
      <c r="K619" s="57">
        <f t="shared" ca="1" si="54"/>
        <v>167800</v>
      </c>
      <c r="P619" s="188" t="e">
        <f t="shared" si="51"/>
        <v>#N/A</v>
      </c>
      <c r="Q619" s="191" t="e">
        <f t="shared" si="49"/>
        <v>#N/A</v>
      </c>
      <c r="R619" s="191" t="e">
        <f t="shared" si="50"/>
        <v>#N/A</v>
      </c>
      <c r="S619" s="191" t="e">
        <f t="shared" si="53"/>
        <v>#N/A</v>
      </c>
      <c r="T619" s="192" t="e">
        <f>VLOOKUP(D619,'PC Receitas'!$N$4:$O$14,2,FALSE)</f>
        <v>#N/A</v>
      </c>
    </row>
    <row r="620" spans="3:20" ht="19.5" customHeight="1" thickTop="1" x14ac:dyDescent="0.2">
      <c r="C620" s="160"/>
      <c r="D620" s="160"/>
      <c r="E620" s="160"/>
      <c r="F620" s="166"/>
      <c r="G620" s="160"/>
      <c r="H620" s="160"/>
      <c r="I620" s="161"/>
      <c r="J620" s="160"/>
      <c r="K620" s="159"/>
    </row>
    <row r="621" spans="3:20" x14ac:dyDescent="0.2">
      <c r="E621" s="12"/>
      <c r="G621" s="160"/>
      <c r="H621" s="160"/>
      <c r="K621" s="34"/>
    </row>
    <row r="622" spans="3:20" x14ac:dyDescent="0.2">
      <c r="E622" s="12"/>
      <c r="G622" s="160"/>
      <c r="H622" s="160"/>
      <c r="K622" s="34"/>
    </row>
    <row r="623" spans="3:20" x14ac:dyDescent="0.2">
      <c r="G623" s="160"/>
      <c r="H623" s="160"/>
      <c r="K623" s="34"/>
    </row>
    <row r="624" spans="3:20" x14ac:dyDescent="0.2">
      <c r="G624" s="160"/>
      <c r="H624" s="160"/>
      <c r="K624" s="34"/>
    </row>
    <row r="625" spans="7:11" x14ac:dyDescent="0.2">
      <c r="G625" s="160"/>
      <c r="H625" s="160"/>
      <c r="K625" s="34"/>
    </row>
    <row r="626" spans="7:11" ht="14" hidden="1" customHeight="1" x14ac:dyDescent="0.2">
      <c r="K626" s="34"/>
    </row>
    <row r="627" spans="7:11" ht="14" hidden="1" customHeight="1" x14ac:dyDescent="0.2">
      <c r="K627" s="34"/>
    </row>
    <row r="628" spans="7:11" ht="14" hidden="1" customHeight="1" x14ac:dyDescent="0.2">
      <c r="K628" s="34"/>
    </row>
    <row r="629" spans="7:11" ht="14" hidden="1" customHeight="1" x14ac:dyDescent="0.2">
      <c r="K629" s="34"/>
    </row>
    <row r="630" spans="7:11" ht="14" hidden="1" customHeight="1" x14ac:dyDescent="0.2">
      <c r="K630" s="34"/>
    </row>
    <row r="631" spans="7:11" ht="14" hidden="1" customHeight="1" x14ac:dyDescent="0.2">
      <c r="K631" s="34"/>
    </row>
    <row r="632" spans="7:11" ht="14" hidden="1" customHeight="1" x14ac:dyDescent="0.2">
      <c r="K632" s="34"/>
    </row>
    <row r="633" spans="7:11" ht="14" hidden="1" customHeight="1" x14ac:dyDescent="0.2">
      <c r="K633" s="34"/>
    </row>
    <row r="634" spans="7:11" ht="14" hidden="1" customHeight="1" x14ac:dyDescent="0.2">
      <c r="K634" s="34"/>
    </row>
    <row r="635" spans="7:11" ht="14" hidden="1" customHeight="1" x14ac:dyDescent="0.2">
      <c r="K635" s="34"/>
    </row>
    <row r="636" spans="7:11" ht="14" hidden="1" customHeight="1" x14ac:dyDescent="0.2">
      <c r="K636" s="34"/>
    </row>
    <row r="637" spans="7:11" ht="14" hidden="1" customHeight="1" x14ac:dyDescent="0.2">
      <c r="K637" s="34"/>
    </row>
    <row r="638" spans="7:11" ht="14" hidden="1" customHeight="1" x14ac:dyDescent="0.2">
      <c r="K638" s="34"/>
    </row>
    <row r="639" spans="7:11" ht="14" hidden="1" customHeight="1" x14ac:dyDescent="0.2">
      <c r="K639" s="34"/>
    </row>
    <row r="640" spans="7:11" ht="14" hidden="1" customHeight="1" x14ac:dyDescent="0.2">
      <c r="K640" s="34"/>
    </row>
    <row r="641" spans="11:11" ht="14" hidden="1" customHeight="1" x14ac:dyDescent="0.2">
      <c r="K641" s="34"/>
    </row>
    <row r="642" spans="11:11" ht="14" hidden="1" customHeight="1" x14ac:dyDescent="0.2">
      <c r="K642" s="34"/>
    </row>
    <row r="643" spans="11:11" ht="14" hidden="1" customHeight="1" x14ac:dyDescent="0.2">
      <c r="K643" s="34"/>
    </row>
    <row r="644" spans="11:11" ht="14" hidden="1" customHeight="1" x14ac:dyDescent="0.2">
      <c r="K644" s="34"/>
    </row>
    <row r="645" spans="11:11" ht="14" hidden="1" customHeight="1" x14ac:dyDescent="0.2">
      <c r="K645" s="34"/>
    </row>
    <row r="646" spans="11:11" ht="14" hidden="1" customHeight="1" x14ac:dyDescent="0.2">
      <c r="K646" s="34"/>
    </row>
    <row r="647" spans="11:11" ht="14" hidden="1" customHeight="1" x14ac:dyDescent="0.2">
      <c r="K647" s="34"/>
    </row>
    <row r="648" spans="11:11" ht="14" hidden="1" customHeight="1" x14ac:dyDescent="0.2">
      <c r="K648" s="34"/>
    </row>
    <row r="649" spans="11:11" ht="14" hidden="1" customHeight="1" x14ac:dyDescent="0.2">
      <c r="K649" s="34"/>
    </row>
    <row r="650" spans="11:11" ht="14" hidden="1" customHeight="1" x14ac:dyDescent="0.2">
      <c r="K650" s="34"/>
    </row>
    <row r="651" spans="11:11" ht="14" hidden="1" customHeight="1" x14ac:dyDescent="0.2">
      <c r="K651" s="34"/>
    </row>
    <row r="652" spans="11:11" ht="14" hidden="1" customHeight="1" x14ac:dyDescent="0.2">
      <c r="K652" s="34"/>
    </row>
    <row r="653" spans="11:11" ht="14" hidden="1" customHeight="1" x14ac:dyDescent="0.2">
      <c r="K653" s="34"/>
    </row>
    <row r="654" spans="11:11" ht="14" hidden="1" customHeight="1" x14ac:dyDescent="0.2">
      <c r="K654" s="34"/>
    </row>
    <row r="655" spans="11:11" ht="14" hidden="1" customHeight="1" x14ac:dyDescent="0.2">
      <c r="K655" s="34"/>
    </row>
    <row r="656" spans="11:11" ht="14" hidden="1" customHeight="1" x14ac:dyDescent="0.2">
      <c r="K656" s="34"/>
    </row>
    <row r="657" spans="11:11" ht="14" hidden="1" customHeight="1" x14ac:dyDescent="0.2">
      <c r="K657" s="34"/>
    </row>
    <row r="658" spans="11:11" ht="14" hidden="1" customHeight="1" x14ac:dyDescent="0.2">
      <c r="K658" s="34"/>
    </row>
    <row r="659" spans="11:11" ht="14" hidden="1" customHeight="1" x14ac:dyDescent="0.2">
      <c r="K659" s="34"/>
    </row>
    <row r="660" spans="11:11" ht="14" hidden="1" customHeight="1" x14ac:dyDescent="0.2">
      <c r="K660" s="34"/>
    </row>
    <row r="661" spans="11:11" ht="14" hidden="1" customHeight="1" x14ac:dyDescent="0.2">
      <c r="K661" s="34"/>
    </row>
    <row r="662" spans="11:11" ht="14" hidden="1" customHeight="1" x14ac:dyDescent="0.2">
      <c r="K662" s="34"/>
    </row>
    <row r="663" spans="11:11" ht="14" hidden="1" customHeight="1" x14ac:dyDescent="0.2">
      <c r="K663" s="34"/>
    </row>
    <row r="664" spans="11:11" ht="14" hidden="1" customHeight="1" x14ac:dyDescent="0.2">
      <c r="K664" s="34"/>
    </row>
    <row r="665" spans="11:11" ht="14" hidden="1" customHeight="1" x14ac:dyDescent="0.2">
      <c r="K665" s="34"/>
    </row>
    <row r="666" spans="11:11" ht="14" hidden="1" customHeight="1" x14ac:dyDescent="0.2">
      <c r="K666" s="34"/>
    </row>
    <row r="667" spans="11:11" ht="14" hidden="1" customHeight="1" x14ac:dyDescent="0.2">
      <c r="K667" s="34"/>
    </row>
    <row r="668" spans="11:11" ht="14" hidden="1" customHeight="1" x14ac:dyDescent="0.2">
      <c r="K668" s="34"/>
    </row>
    <row r="669" spans="11:11" ht="14" hidden="1" customHeight="1" x14ac:dyDescent="0.2">
      <c r="K669" s="34"/>
    </row>
    <row r="670" spans="11:11" ht="14" hidden="1" customHeight="1" x14ac:dyDescent="0.2">
      <c r="K670" s="34"/>
    </row>
    <row r="671" spans="11:11" ht="14" hidden="1" customHeight="1" x14ac:dyDescent="0.2">
      <c r="K671" s="34"/>
    </row>
    <row r="672" spans="11:11" ht="14" hidden="1" customHeight="1" x14ac:dyDescent="0.2">
      <c r="K672" s="34"/>
    </row>
    <row r="673" spans="11:11" ht="14" hidden="1" customHeight="1" x14ac:dyDescent="0.2">
      <c r="K673" s="35"/>
    </row>
    <row r="674" spans="11:11" ht="14" hidden="1" customHeight="1" x14ac:dyDescent="0.2"/>
    <row r="675" spans="11:11" ht="14" hidden="1" customHeight="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J620">
    <cfRule type="containsText" dxfId="1228" priority="95" operator="containsText" text="Não Pago">
      <formula>NOT(ISERROR(SEARCH("Não Pago",J620)))</formula>
    </cfRule>
    <cfRule type="containsText" dxfId="1227" priority="96" operator="containsText" text="Pago">
      <formula>NOT(ISERROR(SEARCH("Pago",J620)))</formula>
    </cfRule>
  </conditionalFormatting>
  <conditionalFormatting sqref="N5:N6">
    <cfRule type="cellIs" dxfId="1226" priority="89" operator="lessThan">
      <formula>0</formula>
    </cfRule>
    <cfRule type="cellIs" dxfId="1225" priority="90" operator="greaterThan">
      <formula>0</formula>
    </cfRule>
    <cfRule type="cellIs" dxfId="1224" priority="91" operator="greaterThan">
      <formula>0</formula>
    </cfRule>
  </conditionalFormatting>
  <conditionalFormatting sqref="K606:K620">
    <cfRule type="cellIs" dxfId="1223" priority="73" operator="greaterThan">
      <formula>0</formula>
    </cfRule>
    <cfRule type="cellIs" dxfId="1222" priority="74" operator="lessThan">
      <formula>0</formula>
    </cfRule>
  </conditionalFormatting>
  <conditionalFormatting sqref="D30:D620">
    <cfRule type="containsText" dxfId="1221" priority="40" operator="containsText" text="Renda">
      <formula>NOT(ISERROR(SEARCH("Renda",D30)))</formula>
    </cfRule>
    <cfRule type="beginsWith" dxfId="1220" priority="41" operator="beginsWith" text="imposto">
      <formula>LEFT(D30,LEN("imposto"))="imposto"</formula>
    </cfRule>
    <cfRule type="containsText" dxfId="1219" priority="42" operator="containsText" text="Investimentos">
      <formula>NOT(ISERROR(SEARCH("Investimentos",D30)))</formula>
    </cfRule>
    <cfRule type="containsText" dxfId="1218" priority="43" operator="containsText" text="Despesa">
      <formula>NOT(ISERROR(SEARCH("Despesa",D30)))</formula>
    </cfRule>
    <cfRule type="containsText" dxfId="1217" priority="44" operator="containsText" text="Receita">
      <formula>NOT(ISERROR(SEARCH("Receita",D30)))</formula>
    </cfRule>
  </conditionalFormatting>
  <conditionalFormatting sqref="K606:K619">
    <cfRule type="cellIs" dxfId="1216" priority="28" operator="greaterThan">
      <formula>0</formula>
    </cfRule>
    <cfRule type="cellIs" dxfId="1215" priority="29" operator="lessThan">
      <formula>0</formula>
    </cfRule>
  </conditionalFormatting>
  <conditionalFormatting sqref="N13:N14">
    <cfRule type="cellIs" dxfId="1214" priority="22" operator="lessThan">
      <formula>0</formula>
    </cfRule>
    <cfRule type="cellIs" dxfId="1213" priority="23" operator="greaterThan">
      <formula>0</formula>
    </cfRule>
  </conditionalFormatting>
  <conditionalFormatting sqref="N7:N8">
    <cfRule type="cellIs" dxfId="1212" priority="27" operator="greaterThan">
      <formula>0</formula>
    </cfRule>
  </conditionalFormatting>
  <conditionalFormatting sqref="N9:N10">
    <cfRule type="cellIs" dxfId="1211" priority="26" operator="greaterThan">
      <formula>0</formula>
    </cfRule>
  </conditionalFormatting>
  <conditionalFormatting sqref="N11:N12">
    <cfRule type="cellIs" dxfId="1210" priority="24" operator="greaterThan">
      <formula>0</formula>
    </cfRule>
    <cfRule type="cellIs" dxfId="1209" priority="25" operator="lessThan">
      <formula>0</formula>
    </cfRule>
  </conditionalFormatting>
  <conditionalFormatting sqref="K19:K605">
    <cfRule type="cellIs" dxfId="1208" priority="18" operator="greaterThan">
      <formula>0</formula>
    </cfRule>
    <cfRule type="cellIs" dxfId="1207" priority="19" operator="lessThan">
      <formula>0</formula>
    </cfRule>
  </conditionalFormatting>
  <conditionalFormatting sqref="D19:D29">
    <cfRule type="beginsWith" dxfId="1206" priority="11" operator="beginsWith" text="imposto">
      <formula>LEFT(D19,LEN("imposto"))="imposto"</formula>
    </cfRule>
    <cfRule type="containsText" dxfId="1205" priority="12" operator="containsText" text="Renda">
      <formula>NOT(ISERROR(SEARCH("Renda",D19)))</formula>
    </cfRule>
    <cfRule type="containsText" dxfId="1204" priority="13" operator="containsText" text="Investimentos">
      <formula>NOT(ISERROR(SEARCH("Investimentos",D19)))</formula>
    </cfRule>
    <cfRule type="containsText" dxfId="1203" priority="16" operator="containsText" text="Despesa">
      <formula>NOT(ISERROR(SEARCH("Despesa",D19)))</formula>
    </cfRule>
    <cfRule type="containsText" dxfId="1202" priority="17" operator="containsText" text="Receita">
      <formula>NOT(ISERROR(SEARCH("Receita",D19)))</formula>
    </cfRule>
  </conditionalFormatting>
  <conditionalFormatting sqref="J5:J619">
    <cfRule type="containsText" dxfId="1201" priority="4" operator="containsText" text="Não Pago">
      <formula>NOT(ISERROR(SEARCH("Não Pago",J5)))</formula>
    </cfRule>
    <cfRule type="containsText" dxfId="1200" priority="5" operator="containsText" text="Pago">
      <formula>NOT(ISERROR(SEARCH("Pago",J5)))</formula>
    </cfRule>
  </conditionalFormatting>
  <conditionalFormatting sqref="J5:J619">
    <cfRule type="expression" dxfId="1199" priority="3">
      <formula>AND(G5&lt;&gt;"À VISTA",G5&lt;&gt;"")</formula>
    </cfRule>
  </conditionalFormatting>
  <conditionalFormatting sqref="K5:K18">
    <cfRule type="cellIs" dxfId="1198" priority="1" operator="greaterThan">
      <formula>0</formula>
    </cfRule>
    <cfRule type="cellIs" dxfId="1197" priority="2" operator="lessThan">
      <formula>0</formula>
    </cfRule>
  </conditionalFormatting>
  <dataValidations count="6">
    <dataValidation type="list" allowBlank="1" showInputMessage="1" showErrorMessage="1" sqref="J5:J620">
      <formula1>"Pago,Não Pago"</formula1>
    </dataValidation>
    <dataValidation type="list" allowBlank="1" showInputMessage="1" showErrorMessage="1" sqref="C5:C620">
      <formula1>"1,2,3,4,5,6,7,8,9,10,11,12,13,14,15,16,17,18,19,20,21,22,23,24,25,26,27,28,29,30,31"</formula1>
    </dataValidation>
    <dataValidation type="list" allowBlank="1" showInputMessage="1" showErrorMessage="1" sqref="D19:D620">
      <formula1>$V$5:$V$15</formula1>
    </dataValidation>
    <dataValidation type="list" allowBlank="1" showInputMessage="1" showErrorMessage="1" sqref="G19:G619">
      <formula1>$X$5:$X$17</formula1>
    </dataValidation>
    <dataValidation type="list" allowBlank="1" showInputMessage="1" showErrorMessage="1" sqref="H19:H619">
      <formula1>$W$5:$W$18</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5" activePane="bottomRight" state="frozen"/>
      <selection pane="topRight"/>
      <selection pane="bottomLeft"/>
      <selection pane="bottomRight" activeCell="G4" sqref="G4"/>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191" customWidth="1"/>
    <col min="20" max="20" width="5.5" style="192" customWidth="1"/>
    <col min="21" max="28" width="8.6640625" style="191" customWidth="1"/>
    <col min="29" max="16384" width="8.6640625" style="5" hidden="1"/>
  </cols>
  <sheetData>
    <row r="1" spans="1:28" s="10" customFormat="1" ht="34.25" customHeight="1" x14ac:dyDescent="0.3">
      <c r="A1" s="228" t="s">
        <v>1425</v>
      </c>
      <c r="C1" s="115" t="s">
        <v>253</v>
      </c>
      <c r="D1" s="115"/>
      <c r="E1" s="115"/>
      <c r="F1" s="115"/>
      <c r="G1" s="115"/>
      <c r="H1" s="115"/>
      <c r="I1" s="115"/>
      <c r="J1" s="115"/>
      <c r="K1" s="115"/>
      <c r="L1" s="115"/>
      <c r="M1" s="115"/>
      <c r="O1" s="189"/>
      <c r="P1" s="189"/>
      <c r="Q1" s="189"/>
      <c r="R1" s="189"/>
      <c r="S1" s="189"/>
      <c r="T1" s="190"/>
      <c r="U1" s="189"/>
      <c r="V1" s="189"/>
      <c r="W1" s="189"/>
      <c r="X1" s="189"/>
      <c r="Y1" s="189"/>
      <c r="Z1" s="189"/>
      <c r="AA1" s="189"/>
      <c r="AB1" s="189"/>
    </row>
    <row r="2" spans="1:28" s="10" customFormat="1" ht="37.5" customHeight="1" thickBot="1" x14ac:dyDescent="0.25">
      <c r="A2" s="76"/>
      <c r="C2" s="134"/>
      <c r="D2" s="134"/>
      <c r="E2" s="134"/>
      <c r="F2" s="134"/>
      <c r="G2" s="134"/>
      <c r="H2" s="134"/>
      <c r="I2" s="134"/>
      <c r="J2" s="134"/>
      <c r="K2" s="134"/>
      <c r="L2" s="134"/>
      <c r="M2" s="134"/>
      <c r="N2" s="134"/>
      <c r="O2" s="189"/>
      <c r="P2" s="189"/>
      <c r="Q2" s="189"/>
      <c r="R2" s="189"/>
      <c r="S2" s="189"/>
      <c r="T2" s="190"/>
      <c r="U2" s="189"/>
      <c r="V2" s="189"/>
      <c r="W2" s="189"/>
      <c r="X2" s="189"/>
      <c r="Y2" s="189"/>
      <c r="Z2" s="189"/>
      <c r="AA2" s="189"/>
      <c r="AB2" s="189"/>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73" t="s">
        <v>19</v>
      </c>
      <c r="N4" s="274"/>
      <c r="T4" s="193"/>
    </row>
    <row r="5" spans="1:28" ht="19.5" customHeight="1" thickTop="1" thickBot="1" x14ac:dyDescent="0.25">
      <c r="C5" s="58"/>
      <c r="D5" s="186" t="s">
        <v>1363</v>
      </c>
      <c r="E5" s="186" t="s">
        <v>96</v>
      </c>
      <c r="F5" s="186" t="str">
        <f>D5</f>
        <v>Faturas de Cartão</v>
      </c>
      <c r="G5" s="186" t="s">
        <v>1364</v>
      </c>
      <c r="H5" s="186" t="str">
        <f>W5</f>
        <v>Mastercard</v>
      </c>
      <c r="I5" s="187">
        <f ca="1">'Resumo (3)'!N7</f>
        <v>0</v>
      </c>
      <c r="J5" s="60"/>
      <c r="K5" s="57">
        <f ca="1">N5-IF(J5="pago",I5,0)</f>
        <v>167800</v>
      </c>
      <c r="M5" s="269" t="s">
        <v>202</v>
      </c>
      <c r="N5" s="275">
        <f ca="1">Set!N13</f>
        <v>167800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c r="D6" s="186" t="s">
        <v>1363</v>
      </c>
      <c r="E6" s="186" t="s">
        <v>96</v>
      </c>
      <c r="F6" s="186" t="str">
        <f t="shared" ref="F6:F18" si="0">D6</f>
        <v>Faturas de Cartão</v>
      </c>
      <c r="G6" s="186" t="s">
        <v>1364</v>
      </c>
      <c r="H6" s="186" t="str">
        <f t="shared" ref="H6:H18" si="1">W6</f>
        <v>Itaú</v>
      </c>
      <c r="I6" s="187">
        <f ca="1">'Resumo (3)'!N8</f>
        <v>800</v>
      </c>
      <c r="J6" s="60"/>
      <c r="K6" s="57">
        <f ca="1">K5-IF(J6="pago",I6,0)</f>
        <v>167800</v>
      </c>
      <c r="M6" s="270"/>
      <c r="N6" s="276"/>
      <c r="O6" s="194"/>
      <c r="P6" s="188" t="str">
        <f t="shared" ref="P6:P14" si="2">IF(T6="Despesas_com_Transportes","Despesa",IF(T6="Despesas_com_Lazer_e_Informacao","Despesa",IF(T6="Outras_Despesas","Despesa",IF(T6="Imposto_de_Renda","Despesa",IF(T6="Investimentos_Bens","Despesa","")))))</f>
        <v/>
      </c>
      <c r="Q6" s="191" t="str">
        <f t="shared" ref="Q6:Q69" si="3">IF(T6="Despesas_de_Moradia","Despesa",IF(T6="Despesas_com_Alimentacao","Despesa",IF(T6="Despesas_com_Saude","Despesa","")))</f>
        <v/>
      </c>
      <c r="R6" s="191" t="str">
        <f t="shared" ref="R6:R69"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(3)'!N9</f>
        <v>0</v>
      </c>
      <c r="J7" s="60"/>
      <c r="K7" s="57">
        <f t="shared" ref="K7:K18" ca="1" si="5">K6-IF(J7="pago",I7,0)</f>
        <v>167800</v>
      </c>
      <c r="M7" s="269" t="s">
        <v>20</v>
      </c>
      <c r="N7" s="271">
        <f>SUMIFS($I$5:$I$619,$S$5:$S$619,"Receita",$J$5:$J$619,"Pago",$G$5:$G$619,"À Vista")</f>
        <v>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(3)'!N10</f>
        <v>0</v>
      </c>
      <c r="J8" s="60"/>
      <c r="K8" s="57">
        <f t="shared" ca="1" si="5"/>
        <v>167800</v>
      </c>
      <c r="M8" s="270"/>
      <c r="N8" s="272"/>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(3)'!N11</f>
        <v>0</v>
      </c>
      <c r="J9" s="60"/>
      <c r="K9" s="57">
        <f t="shared" ca="1" si="5"/>
        <v>167800</v>
      </c>
      <c r="M9" s="269" t="s">
        <v>21</v>
      </c>
      <c r="N9" s="277">
        <f>SUMIFS($I$5:$I$619,$S$5:$S$619,"Despesa",$J$5:$J$619,"Pago",$G$5:$G$619,"À Vista")</f>
        <v>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(3)'!N12</f>
        <v>0</v>
      </c>
      <c r="J10" s="60"/>
      <c r="K10" s="57">
        <f t="shared" ca="1" si="5"/>
        <v>167800</v>
      </c>
      <c r="M10" s="270"/>
      <c r="N10" s="278"/>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(3)'!N13</f>
        <v>0</v>
      </c>
      <c r="J11" s="60"/>
      <c r="K11" s="57">
        <f t="shared" ca="1" si="5"/>
        <v>167800</v>
      </c>
      <c r="M11" s="269" t="s">
        <v>23</v>
      </c>
      <c r="N11" s="277">
        <f>N7-N9</f>
        <v>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(3)'!N14</f>
        <v>0</v>
      </c>
      <c r="J12" s="60"/>
      <c r="K12" s="57">
        <f t="shared" ca="1" si="5"/>
        <v>167800</v>
      </c>
      <c r="M12" s="270"/>
      <c r="N12" s="278"/>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(3)'!N15</f>
        <v>0</v>
      </c>
      <c r="J13" s="60"/>
      <c r="K13" s="57">
        <f t="shared" ca="1" si="5"/>
        <v>167800</v>
      </c>
      <c r="M13" s="269" t="s">
        <v>57</v>
      </c>
      <c r="N13" s="277">
        <f ca="1">K619</f>
        <v>167800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(3)'!N16</f>
        <v>0</v>
      </c>
      <c r="J14" s="60"/>
      <c r="K14" s="57">
        <f t="shared" ca="1" si="5"/>
        <v>167800</v>
      </c>
      <c r="M14" s="270"/>
      <c r="N14" s="279"/>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(3)'!N17</f>
        <v>0</v>
      </c>
      <c r="J15" s="60"/>
      <c r="K15" s="57">
        <f t="shared" ca="1" si="5"/>
        <v>167800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(3)'!N18</f>
        <v>0</v>
      </c>
      <c r="J16" s="60"/>
      <c r="K16" s="57">
        <f t="shared" ca="1" si="5"/>
        <v>167800</v>
      </c>
      <c r="P16" s="188" t="str">
        <f t="shared" ref="P16:P79" si="6">IF(T16="Despesas_com_Transportes","Despesa",IF(T16="Despesas_com_Lazer_e_Informacao","Despesa",IF(T16="Outras_Despesas","Despesa",IF(T16="Imposto_de_Renda","Despesa",IF(T16="Investimentos_Bens","Despesa","")))))</f>
        <v/>
      </c>
      <c r="Q16" s="191" t="str">
        <f t="shared" si="3"/>
        <v/>
      </c>
      <c r="R16" s="191" t="str">
        <f t="shared" si="4"/>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(3)'!N19</f>
        <v>0</v>
      </c>
      <c r="J17" s="60"/>
      <c r="K17" s="57">
        <f t="shared" ca="1" si="5"/>
        <v>167800</v>
      </c>
      <c r="P17" s="188" t="str">
        <f t="shared" si="6"/>
        <v/>
      </c>
      <c r="Q17" s="191" t="str">
        <f t="shared" si="3"/>
        <v/>
      </c>
      <c r="R17" s="191" t="str">
        <f t="shared" si="4"/>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(3)'!N20</f>
        <v>0</v>
      </c>
      <c r="J18" s="60"/>
      <c r="K18" s="57">
        <f t="shared" ca="1" si="5"/>
        <v>167800</v>
      </c>
      <c r="P18" s="188" t="str">
        <f t="shared" si="6"/>
        <v/>
      </c>
      <c r="Q18" s="191" t="str">
        <f t="shared" si="3"/>
        <v/>
      </c>
      <c r="R18" s="191" t="str">
        <f t="shared" si="4"/>
        <v/>
      </c>
      <c r="S18" s="191" t="s">
        <v>17</v>
      </c>
      <c r="W18" s="191" t="str">
        <f>'Bancos e Cartões'!D20</f>
        <v>-</v>
      </c>
    </row>
    <row r="19" spans="3:24" ht="19.5" customHeight="1" thickTop="1" thickBot="1" x14ac:dyDescent="0.25">
      <c r="C19" s="58"/>
      <c r="D19" s="58"/>
      <c r="E19" s="58"/>
      <c r="F19" s="58"/>
      <c r="G19" s="58"/>
      <c r="H19" s="58"/>
      <c r="I19" s="59"/>
      <c r="J19" s="60"/>
      <c r="K19" s="57">
        <f t="shared" ref="K19:K82" ca="1" si="7">K18+IF(AND(J19="Pago",OR(D19=$V$5,D19=$V$6,D19=$V$7)),I19,IF(AND(J19="Pago",OR(D19=$V$8,D19=$V$9,D19=$V$10,D19=$V$11,D19=$V$12,D19=$V$13,D19=$V$14,D19=$V$15)),-I19,IF(G19="À Vista",IF(J19="Pago",-I19,0),0)))</f>
        <v>167800</v>
      </c>
      <c r="P19" s="188" t="e">
        <f t="shared" si="6"/>
        <v>#N/A</v>
      </c>
      <c r="Q19" s="191" t="e">
        <f t="shared" si="3"/>
        <v>#N/A</v>
      </c>
      <c r="R19" s="191" t="e">
        <f t="shared" si="4"/>
        <v>#N/A</v>
      </c>
      <c r="S19" s="191" t="e">
        <f>IF(P19&lt;&gt;"",P19,IF(Q19&lt;&gt;"",Q19,IF(R19&lt;&gt;"",R19,"")))</f>
        <v>#N/A</v>
      </c>
      <c r="T19" s="192" t="e">
        <f>VLOOKUP(D19,'PC Receitas'!$N$4:$O$14,2,FALSE)</f>
        <v>#N/A</v>
      </c>
    </row>
    <row r="20" spans="3:24" ht="19.5" customHeight="1" thickTop="1" thickBot="1" x14ac:dyDescent="0.25">
      <c r="C20" s="58"/>
      <c r="D20" s="58"/>
      <c r="E20" s="58"/>
      <c r="F20" s="58"/>
      <c r="G20" s="58"/>
      <c r="H20" s="58"/>
      <c r="I20" s="59"/>
      <c r="J20" s="60"/>
      <c r="K20" s="57">
        <f t="shared" ca="1" si="7"/>
        <v>167800</v>
      </c>
      <c r="P20" s="188" t="e">
        <f t="shared" si="6"/>
        <v>#N/A</v>
      </c>
      <c r="Q20" s="191" t="e">
        <f t="shared" si="3"/>
        <v>#N/A</v>
      </c>
      <c r="R20" s="191" t="e">
        <f t="shared" si="4"/>
        <v>#N/A</v>
      </c>
      <c r="S20" s="191" t="e">
        <f t="shared" ref="S20:S83" si="8">IF(P20&lt;&gt;"",P20,IF(Q20&lt;&gt;"",Q20,IF(R20&lt;&gt;"",R20,"")))</f>
        <v>#N/A</v>
      </c>
      <c r="T20" s="192" t="e">
        <f>VLOOKUP(D20,'PC Receitas'!$N$4:$O$14,2,FALSE)</f>
        <v>#N/A</v>
      </c>
    </row>
    <row r="21" spans="3:24" ht="19.5" customHeight="1" thickTop="1" thickBot="1" x14ac:dyDescent="0.25">
      <c r="C21" s="58"/>
      <c r="D21" s="58"/>
      <c r="E21" s="58"/>
      <c r="F21" s="58"/>
      <c r="G21" s="58"/>
      <c r="H21" s="58"/>
      <c r="I21" s="59"/>
      <c r="J21" s="60"/>
      <c r="K21" s="57">
        <f t="shared" ca="1" si="7"/>
        <v>167800</v>
      </c>
      <c r="P21" s="188" t="e">
        <f t="shared" si="6"/>
        <v>#N/A</v>
      </c>
      <c r="Q21" s="191" t="e">
        <f t="shared" si="3"/>
        <v>#N/A</v>
      </c>
      <c r="R21" s="191" t="e">
        <f t="shared" si="4"/>
        <v>#N/A</v>
      </c>
      <c r="S21" s="191" t="e">
        <f t="shared" si="8"/>
        <v>#N/A</v>
      </c>
      <c r="T21" s="192" t="e">
        <f>VLOOKUP(D21,'PC Receitas'!$N$4:$O$14,2,FALSE)</f>
        <v>#N/A</v>
      </c>
    </row>
    <row r="22" spans="3:24" ht="19.5" customHeight="1" thickTop="1" thickBot="1" x14ac:dyDescent="0.25">
      <c r="C22" s="58"/>
      <c r="D22" s="58"/>
      <c r="E22" s="58"/>
      <c r="F22" s="58"/>
      <c r="G22" s="58"/>
      <c r="H22" s="58"/>
      <c r="I22" s="59"/>
      <c r="J22" s="60"/>
      <c r="K22" s="57">
        <f t="shared" ca="1" si="7"/>
        <v>167800</v>
      </c>
      <c r="P22" s="188" t="e">
        <f t="shared" si="6"/>
        <v>#N/A</v>
      </c>
      <c r="Q22" s="191" t="e">
        <f t="shared" si="3"/>
        <v>#N/A</v>
      </c>
      <c r="R22" s="191" t="e">
        <f t="shared" si="4"/>
        <v>#N/A</v>
      </c>
      <c r="S22" s="191" t="e">
        <f>IF(P22&lt;&gt;"",P22,IF(Q22&lt;&gt;"",Q22,IF(R22&lt;&gt;"",R22,"")))</f>
        <v>#N/A</v>
      </c>
      <c r="T22" s="192" t="e">
        <f>VLOOKUP(D22,'PC Receitas'!$N$4:$O$14,2,FALSE)</f>
        <v>#N/A</v>
      </c>
    </row>
    <row r="23" spans="3:24" ht="19.5" customHeight="1" thickTop="1" thickBot="1" x14ac:dyDescent="0.25">
      <c r="C23" s="58"/>
      <c r="D23" s="58"/>
      <c r="E23" s="58"/>
      <c r="F23" s="58"/>
      <c r="G23" s="58"/>
      <c r="H23" s="58"/>
      <c r="I23" s="59"/>
      <c r="J23" s="60"/>
      <c r="K23" s="57">
        <f t="shared" ca="1" si="7"/>
        <v>167800</v>
      </c>
      <c r="P23" s="188" t="e">
        <f t="shared" si="6"/>
        <v>#N/A</v>
      </c>
      <c r="Q23" s="191" t="e">
        <f t="shared" si="3"/>
        <v>#N/A</v>
      </c>
      <c r="R23" s="191" t="e">
        <f t="shared" si="4"/>
        <v>#N/A</v>
      </c>
      <c r="S23" s="191" t="e">
        <f t="shared" si="8"/>
        <v>#N/A</v>
      </c>
      <c r="T23" s="192" t="e">
        <f>VLOOKUP(D23,'PC Receitas'!$N$4:$O$14,2,FALSE)</f>
        <v>#N/A</v>
      </c>
    </row>
    <row r="24" spans="3:24" ht="19.5" customHeight="1" thickTop="1" thickBot="1" x14ac:dyDescent="0.25">
      <c r="C24" s="58"/>
      <c r="D24" s="58"/>
      <c r="E24" s="58"/>
      <c r="F24" s="58"/>
      <c r="G24" s="58"/>
      <c r="H24" s="58"/>
      <c r="I24" s="59"/>
      <c r="J24" s="60"/>
      <c r="K24" s="57">
        <f t="shared" ca="1" si="7"/>
        <v>167800</v>
      </c>
      <c r="P24" s="188" t="e">
        <f t="shared" si="6"/>
        <v>#N/A</v>
      </c>
      <c r="Q24" s="191" t="e">
        <f t="shared" si="3"/>
        <v>#N/A</v>
      </c>
      <c r="R24" s="191" t="e">
        <f t="shared" si="4"/>
        <v>#N/A</v>
      </c>
      <c r="S24" s="191" t="e">
        <f t="shared" si="8"/>
        <v>#N/A</v>
      </c>
      <c r="T24" s="192" t="e">
        <f>VLOOKUP(D24,'PC Receitas'!$N$4:$O$14,2,FALSE)</f>
        <v>#N/A</v>
      </c>
    </row>
    <row r="25" spans="3:24" ht="19.5" customHeight="1" thickTop="1" thickBot="1" x14ac:dyDescent="0.25">
      <c r="C25" s="58"/>
      <c r="D25" s="58"/>
      <c r="E25" s="58"/>
      <c r="F25" s="58"/>
      <c r="G25" s="58"/>
      <c r="H25" s="58"/>
      <c r="I25" s="59"/>
      <c r="J25" s="60"/>
      <c r="K25" s="57">
        <f t="shared" ca="1" si="7"/>
        <v>167800</v>
      </c>
      <c r="P25" s="188" t="e">
        <f t="shared" si="6"/>
        <v>#N/A</v>
      </c>
      <c r="Q25" s="191" t="e">
        <f t="shared" si="3"/>
        <v>#N/A</v>
      </c>
      <c r="R25" s="191" t="e">
        <f t="shared" si="4"/>
        <v>#N/A</v>
      </c>
      <c r="S25" s="191" t="e">
        <f t="shared" si="8"/>
        <v>#N/A</v>
      </c>
      <c r="T25" s="192" t="e">
        <f>VLOOKUP(D25,'PC Receitas'!$N$4:$O$14,2,FALSE)</f>
        <v>#N/A</v>
      </c>
    </row>
    <row r="26" spans="3:24" ht="19.5" customHeight="1" thickTop="1" thickBot="1" x14ac:dyDescent="0.25">
      <c r="C26" s="58"/>
      <c r="D26" s="58"/>
      <c r="E26" s="58"/>
      <c r="F26" s="58"/>
      <c r="G26" s="58"/>
      <c r="H26" s="58"/>
      <c r="I26" s="59"/>
      <c r="J26" s="60"/>
      <c r="K26" s="57">
        <f t="shared" ca="1" si="7"/>
        <v>167800</v>
      </c>
      <c r="P26" s="188" t="e">
        <f t="shared" si="6"/>
        <v>#N/A</v>
      </c>
      <c r="Q26" s="191" t="e">
        <f t="shared" si="3"/>
        <v>#N/A</v>
      </c>
      <c r="R26" s="191" t="e">
        <f t="shared" si="4"/>
        <v>#N/A</v>
      </c>
      <c r="S26" s="191" t="e">
        <f t="shared" si="8"/>
        <v>#N/A</v>
      </c>
      <c r="T26" s="192" t="e">
        <f>VLOOKUP(D26,'PC Receitas'!$N$4:$O$14,2,FALSE)</f>
        <v>#N/A</v>
      </c>
    </row>
    <row r="27" spans="3:24" ht="19.5" customHeight="1" thickTop="1" thickBot="1" x14ac:dyDescent="0.25">
      <c r="C27" s="58"/>
      <c r="D27" s="58"/>
      <c r="E27" s="58"/>
      <c r="F27" s="58"/>
      <c r="G27" s="58"/>
      <c r="H27" s="58"/>
      <c r="I27" s="59"/>
      <c r="J27" s="60"/>
      <c r="K27" s="57">
        <f t="shared" ca="1" si="7"/>
        <v>167800</v>
      </c>
      <c r="P27" s="188" t="e">
        <f t="shared" si="6"/>
        <v>#N/A</v>
      </c>
      <c r="Q27" s="191" t="e">
        <f t="shared" si="3"/>
        <v>#N/A</v>
      </c>
      <c r="R27" s="191" t="e">
        <f t="shared" si="4"/>
        <v>#N/A</v>
      </c>
      <c r="S27" s="191" t="e">
        <f t="shared" si="8"/>
        <v>#N/A</v>
      </c>
      <c r="T27" s="192" t="e">
        <f>VLOOKUP(D27,'PC Receitas'!$N$4:$O$14,2,FALSE)</f>
        <v>#N/A</v>
      </c>
    </row>
    <row r="28" spans="3:24" ht="19.5" customHeight="1" thickTop="1" thickBot="1" x14ac:dyDescent="0.25">
      <c r="C28" s="58"/>
      <c r="D28" s="58"/>
      <c r="E28" s="58"/>
      <c r="F28" s="58"/>
      <c r="G28" s="58"/>
      <c r="H28" s="58"/>
      <c r="I28" s="59"/>
      <c r="J28" s="60"/>
      <c r="K28" s="57">
        <f t="shared" ca="1" si="7"/>
        <v>167800</v>
      </c>
      <c r="P28" s="188" t="e">
        <f t="shared" si="6"/>
        <v>#N/A</v>
      </c>
      <c r="Q28" s="191" t="e">
        <f t="shared" si="3"/>
        <v>#N/A</v>
      </c>
      <c r="R28" s="191" t="e">
        <f t="shared" si="4"/>
        <v>#N/A</v>
      </c>
      <c r="S28" s="191" t="e">
        <f t="shared" si="8"/>
        <v>#N/A</v>
      </c>
      <c r="T28" s="192" t="e">
        <f>VLOOKUP(D28,'PC Receitas'!$N$4:$O$14,2,FALSE)</f>
        <v>#N/A</v>
      </c>
    </row>
    <row r="29" spans="3:24" ht="19.5" customHeight="1" thickTop="1" thickBot="1" x14ac:dyDescent="0.25">
      <c r="C29" s="58"/>
      <c r="D29" s="58"/>
      <c r="E29" s="58"/>
      <c r="F29" s="58"/>
      <c r="G29" s="58"/>
      <c r="H29" s="58"/>
      <c r="I29" s="59"/>
      <c r="J29" s="60"/>
      <c r="K29" s="57">
        <f t="shared" ca="1" si="7"/>
        <v>167800</v>
      </c>
      <c r="P29" s="188" t="e">
        <f t="shared" si="6"/>
        <v>#N/A</v>
      </c>
      <c r="Q29" s="191" t="e">
        <f t="shared" si="3"/>
        <v>#N/A</v>
      </c>
      <c r="R29" s="191" t="e">
        <f t="shared" si="4"/>
        <v>#N/A</v>
      </c>
      <c r="S29" s="191" t="e">
        <f t="shared" si="8"/>
        <v>#N/A</v>
      </c>
      <c r="T29" s="192" t="e">
        <f>VLOOKUP(D29,'PC Receitas'!$N$4:$O$14,2,FALSE)</f>
        <v>#N/A</v>
      </c>
    </row>
    <row r="30" spans="3:24" ht="19.5" customHeight="1" thickTop="1" thickBot="1" x14ac:dyDescent="0.25">
      <c r="C30" s="58"/>
      <c r="D30" s="58"/>
      <c r="E30" s="58"/>
      <c r="F30" s="58"/>
      <c r="G30" s="58"/>
      <c r="H30" s="58"/>
      <c r="I30" s="59"/>
      <c r="J30" s="60"/>
      <c r="K30" s="57">
        <f t="shared" ca="1" si="7"/>
        <v>167800</v>
      </c>
      <c r="P30" s="188" t="e">
        <f t="shared" si="6"/>
        <v>#N/A</v>
      </c>
      <c r="Q30" s="191" t="e">
        <f t="shared" si="3"/>
        <v>#N/A</v>
      </c>
      <c r="R30" s="191" t="e">
        <f t="shared" si="4"/>
        <v>#N/A</v>
      </c>
      <c r="S30" s="191" t="e">
        <f t="shared" si="8"/>
        <v>#N/A</v>
      </c>
      <c r="T30" s="192" t="e">
        <f>VLOOKUP(D30,'PC Receitas'!$N$4:$O$14,2,FALSE)</f>
        <v>#N/A</v>
      </c>
    </row>
    <row r="31" spans="3:24" ht="19.5" customHeight="1" thickTop="1" thickBot="1" x14ac:dyDescent="0.25">
      <c r="C31" s="58"/>
      <c r="D31" s="58"/>
      <c r="E31" s="58"/>
      <c r="F31" s="58"/>
      <c r="G31" s="58"/>
      <c r="H31" s="58"/>
      <c r="I31" s="59"/>
      <c r="J31" s="60"/>
      <c r="K31" s="57">
        <f t="shared" ca="1" si="7"/>
        <v>167800</v>
      </c>
      <c r="P31" s="188" t="e">
        <f t="shared" si="6"/>
        <v>#N/A</v>
      </c>
      <c r="Q31" s="191" t="e">
        <f t="shared" si="3"/>
        <v>#N/A</v>
      </c>
      <c r="R31" s="191" t="e">
        <f t="shared" si="4"/>
        <v>#N/A</v>
      </c>
      <c r="S31" s="191" t="e">
        <f t="shared" si="8"/>
        <v>#N/A</v>
      </c>
      <c r="T31" s="192" t="e">
        <f>VLOOKUP(D31,'PC Receitas'!$N$4:$O$14,2,FALSE)</f>
        <v>#N/A</v>
      </c>
    </row>
    <row r="32" spans="3:24" ht="19.5" customHeight="1" thickTop="1" thickBot="1" x14ac:dyDescent="0.25">
      <c r="C32" s="58"/>
      <c r="D32" s="58"/>
      <c r="E32" s="58"/>
      <c r="F32" s="58"/>
      <c r="G32" s="58"/>
      <c r="H32" s="58"/>
      <c r="I32" s="59"/>
      <c r="J32" s="60"/>
      <c r="K32" s="57">
        <f t="shared" ca="1" si="7"/>
        <v>167800</v>
      </c>
      <c r="P32" s="188" t="e">
        <f t="shared" si="6"/>
        <v>#N/A</v>
      </c>
      <c r="Q32" s="191" t="e">
        <f t="shared" si="3"/>
        <v>#N/A</v>
      </c>
      <c r="R32" s="191" t="e">
        <f t="shared" si="4"/>
        <v>#N/A</v>
      </c>
      <c r="S32" s="191" t="e">
        <f t="shared" si="8"/>
        <v>#N/A</v>
      </c>
      <c r="T32" s="192" t="e">
        <f>VLOOKUP(D32,'PC Receitas'!$N$4:$O$14,2,FALSE)</f>
        <v>#N/A</v>
      </c>
    </row>
    <row r="33" spans="3:20" ht="19.5" customHeight="1" thickTop="1" thickBot="1" x14ac:dyDescent="0.25">
      <c r="C33" s="58"/>
      <c r="D33" s="58"/>
      <c r="E33" s="58"/>
      <c r="F33" s="58"/>
      <c r="G33" s="58"/>
      <c r="H33" s="58"/>
      <c r="I33" s="59"/>
      <c r="J33" s="60"/>
      <c r="K33" s="57">
        <f t="shared" ca="1" si="7"/>
        <v>167800</v>
      </c>
      <c r="P33" s="188" t="e">
        <f t="shared" si="6"/>
        <v>#N/A</v>
      </c>
      <c r="Q33" s="191" t="e">
        <f t="shared" si="3"/>
        <v>#N/A</v>
      </c>
      <c r="R33" s="191" t="e">
        <f t="shared" si="4"/>
        <v>#N/A</v>
      </c>
      <c r="S33" s="191" t="e">
        <f t="shared" si="8"/>
        <v>#N/A</v>
      </c>
      <c r="T33" s="192" t="e">
        <f>VLOOKUP(D33,'PC Receitas'!$N$4:$O$14,2,FALSE)</f>
        <v>#N/A</v>
      </c>
    </row>
    <row r="34" spans="3:20" ht="19.5" customHeight="1" thickTop="1" thickBot="1" x14ac:dyDescent="0.25">
      <c r="C34" s="58"/>
      <c r="D34" s="58"/>
      <c r="E34" s="58"/>
      <c r="F34" s="58"/>
      <c r="G34" s="58"/>
      <c r="H34" s="58"/>
      <c r="I34" s="59"/>
      <c r="J34" s="60"/>
      <c r="K34" s="57">
        <f t="shared" ca="1" si="7"/>
        <v>167800</v>
      </c>
      <c r="P34" s="188" t="e">
        <f t="shared" si="6"/>
        <v>#N/A</v>
      </c>
      <c r="Q34" s="191" t="e">
        <f t="shared" si="3"/>
        <v>#N/A</v>
      </c>
      <c r="R34" s="191" t="e">
        <f t="shared" si="4"/>
        <v>#N/A</v>
      </c>
      <c r="S34" s="191" t="e">
        <f t="shared" si="8"/>
        <v>#N/A</v>
      </c>
      <c r="T34" s="192" t="e">
        <f>VLOOKUP(D34,'PC Receitas'!$N$4:$O$14,2,FALSE)</f>
        <v>#N/A</v>
      </c>
    </row>
    <row r="35" spans="3:20" ht="19.5" customHeight="1" thickTop="1" thickBot="1" x14ac:dyDescent="0.25">
      <c r="C35" s="58"/>
      <c r="D35" s="58"/>
      <c r="E35" s="58"/>
      <c r="F35" s="58"/>
      <c r="G35" s="58"/>
      <c r="H35" s="58"/>
      <c r="I35" s="59"/>
      <c r="J35" s="60"/>
      <c r="K35" s="57">
        <f t="shared" ca="1" si="7"/>
        <v>167800</v>
      </c>
      <c r="P35" s="188" t="e">
        <f t="shared" si="6"/>
        <v>#N/A</v>
      </c>
      <c r="Q35" s="191" t="e">
        <f t="shared" si="3"/>
        <v>#N/A</v>
      </c>
      <c r="R35" s="191" t="e">
        <f t="shared" si="4"/>
        <v>#N/A</v>
      </c>
      <c r="S35" s="191" t="e">
        <f t="shared" si="8"/>
        <v>#N/A</v>
      </c>
      <c r="T35" s="192" t="e">
        <f>VLOOKUP(D35,'PC Receitas'!$N$4:$O$14,2,FALSE)</f>
        <v>#N/A</v>
      </c>
    </row>
    <row r="36" spans="3:20" ht="19.5" customHeight="1" thickTop="1" thickBot="1" x14ac:dyDescent="0.25">
      <c r="C36" s="58"/>
      <c r="D36" s="58"/>
      <c r="E36" s="58"/>
      <c r="F36" s="58"/>
      <c r="G36" s="58"/>
      <c r="H36" s="58"/>
      <c r="I36" s="59"/>
      <c r="J36" s="60"/>
      <c r="K36" s="57">
        <f t="shared" ca="1" si="7"/>
        <v>167800</v>
      </c>
      <c r="P36" s="188" t="e">
        <f t="shared" si="6"/>
        <v>#N/A</v>
      </c>
      <c r="Q36" s="191" t="e">
        <f t="shared" si="3"/>
        <v>#N/A</v>
      </c>
      <c r="R36" s="191" t="e">
        <f t="shared" si="4"/>
        <v>#N/A</v>
      </c>
      <c r="S36" s="191" t="e">
        <f t="shared" si="8"/>
        <v>#N/A</v>
      </c>
      <c r="T36" s="192" t="e">
        <f>VLOOKUP(D36,'PC Receitas'!$N$4:$O$14,2,FALSE)</f>
        <v>#N/A</v>
      </c>
    </row>
    <row r="37" spans="3:20" ht="19.5" customHeight="1" thickTop="1" thickBot="1" x14ac:dyDescent="0.25">
      <c r="C37" s="58"/>
      <c r="D37" s="58"/>
      <c r="E37" s="58"/>
      <c r="F37" s="58"/>
      <c r="G37" s="58"/>
      <c r="H37" s="58"/>
      <c r="I37" s="59"/>
      <c r="J37" s="60"/>
      <c r="K37" s="57">
        <f t="shared" ca="1" si="7"/>
        <v>167800</v>
      </c>
      <c r="P37" s="188" t="e">
        <f t="shared" si="6"/>
        <v>#N/A</v>
      </c>
      <c r="Q37" s="191" t="e">
        <f t="shared" si="3"/>
        <v>#N/A</v>
      </c>
      <c r="R37" s="191" t="e">
        <f t="shared" si="4"/>
        <v>#N/A</v>
      </c>
      <c r="S37" s="191" t="e">
        <f t="shared" si="8"/>
        <v>#N/A</v>
      </c>
      <c r="T37" s="192" t="e">
        <f>VLOOKUP(D37,'PC Receitas'!$N$4:$O$14,2,FALSE)</f>
        <v>#N/A</v>
      </c>
    </row>
    <row r="38" spans="3:20" ht="19.5" customHeight="1" thickTop="1" thickBot="1" x14ac:dyDescent="0.25">
      <c r="C38" s="58"/>
      <c r="D38" s="58"/>
      <c r="E38" s="58"/>
      <c r="F38" s="58"/>
      <c r="G38" s="58"/>
      <c r="H38" s="58"/>
      <c r="I38" s="59"/>
      <c r="J38" s="60"/>
      <c r="K38" s="57">
        <f t="shared" ca="1" si="7"/>
        <v>167800</v>
      </c>
      <c r="P38" s="188" t="e">
        <f t="shared" si="6"/>
        <v>#N/A</v>
      </c>
      <c r="Q38" s="191" t="e">
        <f t="shared" si="3"/>
        <v>#N/A</v>
      </c>
      <c r="R38" s="191" t="e">
        <f t="shared" si="4"/>
        <v>#N/A</v>
      </c>
      <c r="S38" s="191" t="e">
        <f t="shared" si="8"/>
        <v>#N/A</v>
      </c>
      <c r="T38" s="192" t="e">
        <f>VLOOKUP(D38,'PC Receitas'!$N$4:$O$14,2,FALSE)</f>
        <v>#N/A</v>
      </c>
    </row>
    <row r="39" spans="3:20" ht="19.5" customHeight="1" thickTop="1" thickBot="1" x14ac:dyDescent="0.25">
      <c r="C39" s="58"/>
      <c r="D39" s="58"/>
      <c r="E39" s="58"/>
      <c r="F39" s="58"/>
      <c r="G39" s="58"/>
      <c r="H39" s="58"/>
      <c r="I39" s="59"/>
      <c r="J39" s="60"/>
      <c r="K39" s="57">
        <f t="shared" ca="1" si="7"/>
        <v>167800</v>
      </c>
      <c r="P39" s="188" t="e">
        <f t="shared" si="6"/>
        <v>#N/A</v>
      </c>
      <c r="Q39" s="191" t="e">
        <f t="shared" si="3"/>
        <v>#N/A</v>
      </c>
      <c r="R39" s="191" t="e">
        <f t="shared" si="4"/>
        <v>#N/A</v>
      </c>
      <c r="S39" s="191" t="e">
        <f t="shared" si="8"/>
        <v>#N/A</v>
      </c>
      <c r="T39" s="192" t="e">
        <f>VLOOKUP(D39,'PC Receitas'!$N$4:$O$14,2,FALSE)</f>
        <v>#N/A</v>
      </c>
    </row>
    <row r="40" spans="3:20" ht="19.5" customHeight="1" thickTop="1" thickBot="1" x14ac:dyDescent="0.25">
      <c r="C40" s="58"/>
      <c r="D40" s="58"/>
      <c r="E40" s="58"/>
      <c r="F40" s="58"/>
      <c r="G40" s="58"/>
      <c r="H40" s="58"/>
      <c r="I40" s="59"/>
      <c r="J40" s="60"/>
      <c r="K40" s="57">
        <f t="shared" ca="1" si="7"/>
        <v>167800</v>
      </c>
      <c r="P40" s="188" t="e">
        <f t="shared" si="6"/>
        <v>#N/A</v>
      </c>
      <c r="Q40" s="191" t="e">
        <f t="shared" si="3"/>
        <v>#N/A</v>
      </c>
      <c r="R40" s="191" t="e">
        <f t="shared" si="4"/>
        <v>#N/A</v>
      </c>
      <c r="S40" s="191" t="e">
        <f t="shared" si="8"/>
        <v>#N/A</v>
      </c>
      <c r="T40" s="192" t="e">
        <f>VLOOKUP(D40,'PC Receitas'!$N$4:$O$14,2,FALSE)</f>
        <v>#N/A</v>
      </c>
    </row>
    <row r="41" spans="3:20" ht="19.5" customHeight="1" thickTop="1" thickBot="1" x14ac:dyDescent="0.25">
      <c r="C41" s="58"/>
      <c r="D41" s="58"/>
      <c r="E41" s="58"/>
      <c r="F41" s="58"/>
      <c r="G41" s="58"/>
      <c r="H41" s="58"/>
      <c r="I41" s="59"/>
      <c r="J41" s="60"/>
      <c r="K41" s="57">
        <f t="shared" ca="1" si="7"/>
        <v>167800</v>
      </c>
      <c r="P41" s="188" t="e">
        <f t="shared" si="6"/>
        <v>#N/A</v>
      </c>
      <c r="Q41" s="191" t="e">
        <f t="shared" si="3"/>
        <v>#N/A</v>
      </c>
      <c r="R41" s="191" t="e">
        <f t="shared" si="4"/>
        <v>#N/A</v>
      </c>
      <c r="S41" s="191" t="e">
        <f t="shared" si="8"/>
        <v>#N/A</v>
      </c>
      <c r="T41" s="192" t="e">
        <f>VLOOKUP(D41,'PC Receitas'!$N$4:$O$14,2,FALSE)</f>
        <v>#N/A</v>
      </c>
    </row>
    <row r="42" spans="3:20" ht="19.5" customHeight="1" thickTop="1" thickBot="1" x14ac:dyDescent="0.25">
      <c r="C42" s="58"/>
      <c r="D42" s="58"/>
      <c r="E42" s="58"/>
      <c r="F42" s="58"/>
      <c r="G42" s="58"/>
      <c r="H42" s="58"/>
      <c r="I42" s="59"/>
      <c r="J42" s="60"/>
      <c r="K42" s="57">
        <f t="shared" ca="1" si="7"/>
        <v>167800</v>
      </c>
      <c r="P42" s="188" t="e">
        <f t="shared" si="6"/>
        <v>#N/A</v>
      </c>
      <c r="Q42" s="191" t="e">
        <f t="shared" si="3"/>
        <v>#N/A</v>
      </c>
      <c r="R42" s="191" t="e">
        <f t="shared" si="4"/>
        <v>#N/A</v>
      </c>
      <c r="S42" s="191" t="e">
        <f t="shared" si="8"/>
        <v>#N/A</v>
      </c>
      <c r="T42" s="192" t="e">
        <f>VLOOKUP(D42,'PC Receitas'!$N$4:$O$14,2,FALSE)</f>
        <v>#N/A</v>
      </c>
    </row>
    <row r="43" spans="3:20" ht="19.5" customHeight="1" thickTop="1" thickBot="1" x14ac:dyDescent="0.25">
      <c r="C43" s="58"/>
      <c r="D43" s="58"/>
      <c r="E43" s="58"/>
      <c r="F43" s="58"/>
      <c r="G43" s="58"/>
      <c r="H43" s="58"/>
      <c r="I43" s="59"/>
      <c r="J43" s="60"/>
      <c r="K43" s="57">
        <f t="shared" ca="1" si="7"/>
        <v>167800</v>
      </c>
      <c r="P43" s="188" t="e">
        <f t="shared" si="6"/>
        <v>#N/A</v>
      </c>
      <c r="Q43" s="191" t="e">
        <f t="shared" si="3"/>
        <v>#N/A</v>
      </c>
      <c r="R43" s="191" t="e">
        <f t="shared" si="4"/>
        <v>#N/A</v>
      </c>
      <c r="S43" s="191" t="e">
        <f t="shared" si="8"/>
        <v>#N/A</v>
      </c>
      <c r="T43" s="192" t="e">
        <f>VLOOKUP(D43,'PC Receitas'!$N$4:$O$14,2,FALSE)</f>
        <v>#N/A</v>
      </c>
    </row>
    <row r="44" spans="3:20" ht="19.5" customHeight="1" thickTop="1" thickBot="1" x14ac:dyDescent="0.25">
      <c r="C44" s="58"/>
      <c r="D44" s="58"/>
      <c r="E44" s="58"/>
      <c r="F44" s="58"/>
      <c r="G44" s="58"/>
      <c r="H44" s="58"/>
      <c r="I44" s="59"/>
      <c r="J44" s="60"/>
      <c r="K44" s="57">
        <f t="shared" ca="1" si="7"/>
        <v>167800</v>
      </c>
      <c r="P44" s="188" t="e">
        <f t="shared" si="6"/>
        <v>#N/A</v>
      </c>
      <c r="Q44" s="191" t="e">
        <f t="shared" si="3"/>
        <v>#N/A</v>
      </c>
      <c r="R44" s="191" t="e">
        <f t="shared" si="4"/>
        <v>#N/A</v>
      </c>
      <c r="S44" s="191" t="e">
        <f t="shared" si="8"/>
        <v>#N/A</v>
      </c>
      <c r="T44" s="192" t="e">
        <f>VLOOKUP(D44,'PC Receitas'!$N$4:$O$14,2,FALSE)</f>
        <v>#N/A</v>
      </c>
    </row>
    <row r="45" spans="3:20" ht="19.5" customHeight="1" thickTop="1" thickBot="1" x14ac:dyDescent="0.25">
      <c r="C45" s="58"/>
      <c r="D45" s="58"/>
      <c r="E45" s="58"/>
      <c r="F45" s="58"/>
      <c r="G45" s="58"/>
      <c r="H45" s="58"/>
      <c r="I45" s="59"/>
      <c r="J45" s="60"/>
      <c r="K45" s="57">
        <f t="shared" ca="1" si="7"/>
        <v>167800</v>
      </c>
      <c r="P45" s="188" t="e">
        <f t="shared" si="6"/>
        <v>#N/A</v>
      </c>
      <c r="Q45" s="191" t="e">
        <f t="shared" si="3"/>
        <v>#N/A</v>
      </c>
      <c r="R45" s="191" t="e">
        <f t="shared" si="4"/>
        <v>#N/A</v>
      </c>
      <c r="S45" s="191" t="e">
        <f t="shared" si="8"/>
        <v>#N/A</v>
      </c>
      <c r="T45" s="192" t="e">
        <f>VLOOKUP(D45,'PC Receitas'!$N$4:$O$14,2,FALSE)</f>
        <v>#N/A</v>
      </c>
    </row>
    <row r="46" spans="3:20" ht="19.5" customHeight="1" thickTop="1" thickBot="1" x14ac:dyDescent="0.25">
      <c r="C46" s="58"/>
      <c r="D46" s="58"/>
      <c r="E46" s="58"/>
      <c r="F46" s="58"/>
      <c r="G46" s="58"/>
      <c r="H46" s="58"/>
      <c r="I46" s="59"/>
      <c r="J46" s="60"/>
      <c r="K46" s="57">
        <f t="shared" ca="1" si="7"/>
        <v>167800</v>
      </c>
      <c r="P46" s="188" t="e">
        <f t="shared" si="6"/>
        <v>#N/A</v>
      </c>
      <c r="Q46" s="191" t="e">
        <f t="shared" si="3"/>
        <v>#N/A</v>
      </c>
      <c r="R46" s="191" t="e">
        <f t="shared" si="4"/>
        <v>#N/A</v>
      </c>
      <c r="S46" s="191" t="e">
        <f t="shared" si="8"/>
        <v>#N/A</v>
      </c>
      <c r="T46" s="192" t="e">
        <f>VLOOKUP(D46,'PC Receitas'!$N$4:$O$14,2,FALSE)</f>
        <v>#N/A</v>
      </c>
    </row>
    <row r="47" spans="3:20" ht="19.5" customHeight="1" thickTop="1" thickBot="1" x14ac:dyDescent="0.25">
      <c r="C47" s="58"/>
      <c r="D47" s="58"/>
      <c r="E47" s="58"/>
      <c r="F47" s="58"/>
      <c r="G47" s="58"/>
      <c r="H47" s="58"/>
      <c r="I47" s="59"/>
      <c r="J47" s="60"/>
      <c r="K47" s="57">
        <f t="shared" ca="1" si="7"/>
        <v>167800</v>
      </c>
      <c r="P47" s="188" t="e">
        <f t="shared" si="6"/>
        <v>#N/A</v>
      </c>
      <c r="Q47" s="191" t="e">
        <f t="shared" si="3"/>
        <v>#N/A</v>
      </c>
      <c r="R47" s="191" t="e">
        <f t="shared" si="4"/>
        <v>#N/A</v>
      </c>
      <c r="S47" s="191" t="e">
        <f t="shared" si="8"/>
        <v>#N/A</v>
      </c>
      <c r="T47" s="192" t="e">
        <f>VLOOKUP(D47,'PC Receitas'!$N$4:$O$14,2,FALSE)</f>
        <v>#N/A</v>
      </c>
    </row>
    <row r="48" spans="3:20" ht="19.5" customHeight="1" thickTop="1" thickBot="1" x14ac:dyDescent="0.25">
      <c r="C48" s="58"/>
      <c r="D48" s="58"/>
      <c r="E48" s="58"/>
      <c r="F48" s="58"/>
      <c r="G48" s="58"/>
      <c r="H48" s="58"/>
      <c r="I48" s="59"/>
      <c r="J48" s="60"/>
      <c r="K48" s="57">
        <f t="shared" ca="1" si="7"/>
        <v>167800</v>
      </c>
      <c r="P48" s="188" t="e">
        <f t="shared" si="6"/>
        <v>#N/A</v>
      </c>
      <c r="Q48" s="191" t="e">
        <f t="shared" si="3"/>
        <v>#N/A</v>
      </c>
      <c r="R48" s="191" t="e">
        <f t="shared" si="4"/>
        <v>#N/A</v>
      </c>
      <c r="S48" s="191" t="e">
        <f t="shared" si="8"/>
        <v>#N/A</v>
      </c>
      <c r="T48" s="192" t="e">
        <f>VLOOKUP(D48,'PC Receitas'!$N$4:$O$14,2,FALSE)</f>
        <v>#N/A</v>
      </c>
    </row>
    <row r="49" spans="3:20" ht="19.5" customHeight="1" thickTop="1" thickBot="1" x14ac:dyDescent="0.25">
      <c r="C49" s="58"/>
      <c r="D49" s="58"/>
      <c r="E49" s="58"/>
      <c r="F49" s="58"/>
      <c r="G49" s="58"/>
      <c r="H49" s="58"/>
      <c r="I49" s="59"/>
      <c r="J49" s="60"/>
      <c r="K49" s="57">
        <f t="shared" ca="1" si="7"/>
        <v>167800</v>
      </c>
      <c r="P49" s="188" t="e">
        <f t="shared" si="6"/>
        <v>#N/A</v>
      </c>
      <c r="Q49" s="191" t="e">
        <f t="shared" si="3"/>
        <v>#N/A</v>
      </c>
      <c r="R49" s="191" t="e">
        <f t="shared" si="4"/>
        <v>#N/A</v>
      </c>
      <c r="S49" s="191" t="e">
        <f t="shared" si="8"/>
        <v>#N/A</v>
      </c>
      <c r="T49" s="192" t="e">
        <f>VLOOKUP(D49,'PC Receitas'!$N$4:$O$14,2,FALSE)</f>
        <v>#N/A</v>
      </c>
    </row>
    <row r="50" spans="3:20" ht="19.5" customHeight="1" thickTop="1" thickBot="1" x14ac:dyDescent="0.25">
      <c r="C50" s="58"/>
      <c r="D50" s="58"/>
      <c r="E50" s="58"/>
      <c r="F50" s="58"/>
      <c r="G50" s="58"/>
      <c r="H50" s="58"/>
      <c r="I50" s="59"/>
      <c r="J50" s="60"/>
      <c r="K50" s="57">
        <f t="shared" ca="1" si="7"/>
        <v>167800</v>
      </c>
      <c r="P50" s="188" t="e">
        <f t="shared" si="6"/>
        <v>#N/A</v>
      </c>
      <c r="Q50" s="191" t="e">
        <f t="shared" si="3"/>
        <v>#N/A</v>
      </c>
      <c r="R50" s="191" t="e">
        <f t="shared" si="4"/>
        <v>#N/A</v>
      </c>
      <c r="S50" s="191" t="e">
        <f t="shared" si="8"/>
        <v>#N/A</v>
      </c>
      <c r="T50" s="192" t="e">
        <f>VLOOKUP(D50,'PC Receitas'!$N$4:$O$14,2,FALSE)</f>
        <v>#N/A</v>
      </c>
    </row>
    <row r="51" spans="3:20" ht="19.5" customHeight="1" thickTop="1" thickBot="1" x14ac:dyDescent="0.25">
      <c r="C51" s="58"/>
      <c r="D51" s="58"/>
      <c r="E51" s="58"/>
      <c r="F51" s="58"/>
      <c r="G51" s="58"/>
      <c r="H51" s="58"/>
      <c r="I51" s="59"/>
      <c r="J51" s="60"/>
      <c r="K51" s="57">
        <f t="shared" ca="1" si="7"/>
        <v>167800</v>
      </c>
      <c r="P51" s="188" t="e">
        <f t="shared" si="6"/>
        <v>#N/A</v>
      </c>
      <c r="Q51" s="191" t="e">
        <f t="shared" si="3"/>
        <v>#N/A</v>
      </c>
      <c r="R51" s="191" t="e">
        <f t="shared" si="4"/>
        <v>#N/A</v>
      </c>
      <c r="S51" s="191" t="e">
        <f t="shared" si="8"/>
        <v>#N/A</v>
      </c>
      <c r="T51" s="192" t="e">
        <f>VLOOKUP(D51,'PC Receitas'!$N$4:$O$14,2,FALSE)</f>
        <v>#N/A</v>
      </c>
    </row>
    <row r="52" spans="3:20" ht="19.5" customHeight="1" thickTop="1" thickBot="1" x14ac:dyDescent="0.25">
      <c r="C52" s="58"/>
      <c r="D52" s="58"/>
      <c r="E52" s="58"/>
      <c r="F52" s="58"/>
      <c r="G52" s="58"/>
      <c r="H52" s="58"/>
      <c r="I52" s="59"/>
      <c r="J52" s="60"/>
      <c r="K52" s="57">
        <f t="shared" ca="1" si="7"/>
        <v>167800</v>
      </c>
      <c r="P52" s="188" t="e">
        <f t="shared" si="6"/>
        <v>#N/A</v>
      </c>
      <c r="Q52" s="191" t="e">
        <f t="shared" si="3"/>
        <v>#N/A</v>
      </c>
      <c r="R52" s="191" t="e">
        <f t="shared" si="4"/>
        <v>#N/A</v>
      </c>
      <c r="S52" s="191" t="e">
        <f t="shared" si="8"/>
        <v>#N/A</v>
      </c>
      <c r="T52" s="192" t="e">
        <f>VLOOKUP(D52,'PC Receitas'!$N$4:$O$14,2,FALSE)</f>
        <v>#N/A</v>
      </c>
    </row>
    <row r="53" spans="3:20" ht="19.5" customHeight="1" thickTop="1" thickBot="1" x14ac:dyDescent="0.25">
      <c r="C53" s="58"/>
      <c r="D53" s="58"/>
      <c r="E53" s="58"/>
      <c r="F53" s="58"/>
      <c r="G53" s="58"/>
      <c r="H53" s="58"/>
      <c r="I53" s="59"/>
      <c r="J53" s="60"/>
      <c r="K53" s="57">
        <f t="shared" ca="1" si="7"/>
        <v>167800</v>
      </c>
      <c r="P53" s="188" t="e">
        <f t="shared" si="6"/>
        <v>#N/A</v>
      </c>
      <c r="Q53" s="191" t="e">
        <f t="shared" si="3"/>
        <v>#N/A</v>
      </c>
      <c r="R53" s="191" t="e">
        <f t="shared" si="4"/>
        <v>#N/A</v>
      </c>
      <c r="S53" s="191" t="e">
        <f t="shared" si="8"/>
        <v>#N/A</v>
      </c>
      <c r="T53" s="192" t="e">
        <f>VLOOKUP(D53,'PC Receitas'!$N$4:$O$14,2,FALSE)</f>
        <v>#N/A</v>
      </c>
    </row>
    <row r="54" spans="3:20" ht="19.5" customHeight="1" thickTop="1" thickBot="1" x14ac:dyDescent="0.25">
      <c r="C54" s="58"/>
      <c r="D54" s="58"/>
      <c r="E54" s="58"/>
      <c r="F54" s="58"/>
      <c r="G54" s="58"/>
      <c r="H54" s="58"/>
      <c r="I54" s="59"/>
      <c r="J54" s="60"/>
      <c r="K54" s="57">
        <f t="shared" ca="1" si="7"/>
        <v>167800</v>
      </c>
      <c r="P54" s="188" t="e">
        <f t="shared" si="6"/>
        <v>#N/A</v>
      </c>
      <c r="Q54" s="191" t="e">
        <f t="shared" si="3"/>
        <v>#N/A</v>
      </c>
      <c r="R54" s="191" t="e">
        <f t="shared" si="4"/>
        <v>#N/A</v>
      </c>
      <c r="S54" s="191" t="e">
        <f t="shared" si="8"/>
        <v>#N/A</v>
      </c>
      <c r="T54" s="192" t="e">
        <f>VLOOKUP(D54,'PC Receitas'!$N$4:$O$14,2,FALSE)</f>
        <v>#N/A</v>
      </c>
    </row>
    <row r="55" spans="3:20" ht="19.5" customHeight="1" thickTop="1" thickBot="1" x14ac:dyDescent="0.25">
      <c r="C55" s="58"/>
      <c r="D55" s="58"/>
      <c r="E55" s="58"/>
      <c r="F55" s="58"/>
      <c r="G55" s="58"/>
      <c r="H55" s="58"/>
      <c r="I55" s="59"/>
      <c r="J55" s="60"/>
      <c r="K55" s="57">
        <f t="shared" ca="1" si="7"/>
        <v>167800</v>
      </c>
      <c r="P55" s="188" t="e">
        <f t="shared" si="6"/>
        <v>#N/A</v>
      </c>
      <c r="Q55" s="191" t="e">
        <f t="shared" si="3"/>
        <v>#N/A</v>
      </c>
      <c r="R55" s="191" t="e">
        <f t="shared" si="4"/>
        <v>#N/A</v>
      </c>
      <c r="S55" s="191" t="e">
        <f t="shared" si="8"/>
        <v>#N/A</v>
      </c>
      <c r="T55" s="192" t="e">
        <f>VLOOKUP(D55,'PC Receitas'!$N$4:$O$14,2,FALSE)</f>
        <v>#N/A</v>
      </c>
    </row>
    <row r="56" spans="3:20" ht="19.5" customHeight="1" thickTop="1" thickBot="1" x14ac:dyDescent="0.25">
      <c r="C56" s="58"/>
      <c r="D56" s="58"/>
      <c r="E56" s="58"/>
      <c r="F56" s="58"/>
      <c r="G56" s="58"/>
      <c r="H56" s="58"/>
      <c r="I56" s="59"/>
      <c r="J56" s="60"/>
      <c r="K56" s="57">
        <f t="shared" ca="1" si="7"/>
        <v>167800</v>
      </c>
      <c r="P56" s="188" t="e">
        <f t="shared" si="6"/>
        <v>#N/A</v>
      </c>
      <c r="Q56" s="191" t="e">
        <f t="shared" si="3"/>
        <v>#N/A</v>
      </c>
      <c r="R56" s="191" t="e">
        <f t="shared" si="4"/>
        <v>#N/A</v>
      </c>
      <c r="S56" s="191" t="e">
        <f t="shared" si="8"/>
        <v>#N/A</v>
      </c>
      <c r="T56" s="192" t="e">
        <f>VLOOKUP(D56,'PC Receitas'!$N$4:$O$14,2,FALSE)</f>
        <v>#N/A</v>
      </c>
    </row>
    <row r="57" spans="3:20" ht="19.5" customHeight="1" thickTop="1" thickBot="1" x14ac:dyDescent="0.25">
      <c r="C57" s="58"/>
      <c r="D57" s="58"/>
      <c r="E57" s="58"/>
      <c r="F57" s="58"/>
      <c r="G57" s="58"/>
      <c r="H57" s="58"/>
      <c r="I57" s="59"/>
      <c r="J57" s="60"/>
      <c r="K57" s="57">
        <f t="shared" ca="1" si="7"/>
        <v>167800</v>
      </c>
      <c r="P57" s="188" t="e">
        <f t="shared" si="6"/>
        <v>#N/A</v>
      </c>
      <c r="Q57" s="191" t="e">
        <f t="shared" si="3"/>
        <v>#N/A</v>
      </c>
      <c r="R57" s="191" t="e">
        <f t="shared" si="4"/>
        <v>#N/A</v>
      </c>
      <c r="S57" s="191" t="e">
        <f t="shared" si="8"/>
        <v>#N/A</v>
      </c>
      <c r="T57" s="192" t="e">
        <f>VLOOKUP(D57,'PC Receitas'!$N$4:$O$14,2,FALSE)</f>
        <v>#N/A</v>
      </c>
    </row>
    <row r="58" spans="3:20" ht="19.5" customHeight="1" thickTop="1" thickBot="1" x14ac:dyDescent="0.25">
      <c r="C58" s="58"/>
      <c r="D58" s="58"/>
      <c r="E58" s="58"/>
      <c r="F58" s="58"/>
      <c r="G58" s="58"/>
      <c r="H58" s="58"/>
      <c r="I58" s="59"/>
      <c r="J58" s="60"/>
      <c r="K58" s="57">
        <f t="shared" ca="1" si="7"/>
        <v>167800</v>
      </c>
      <c r="P58" s="188" t="e">
        <f t="shared" si="6"/>
        <v>#N/A</v>
      </c>
      <c r="Q58" s="191" t="e">
        <f t="shared" si="3"/>
        <v>#N/A</v>
      </c>
      <c r="R58" s="191" t="e">
        <f t="shared" si="4"/>
        <v>#N/A</v>
      </c>
      <c r="S58" s="191" t="e">
        <f t="shared" si="8"/>
        <v>#N/A</v>
      </c>
      <c r="T58" s="192" t="e">
        <f>VLOOKUP(D58,'PC Receitas'!$N$4:$O$14,2,FALSE)</f>
        <v>#N/A</v>
      </c>
    </row>
    <row r="59" spans="3:20" ht="19.5" customHeight="1" thickTop="1" thickBot="1" x14ac:dyDescent="0.25">
      <c r="C59" s="58"/>
      <c r="D59" s="58"/>
      <c r="E59" s="58"/>
      <c r="F59" s="58"/>
      <c r="G59" s="58"/>
      <c r="H59" s="58"/>
      <c r="I59" s="59"/>
      <c r="J59" s="60"/>
      <c r="K59" s="57">
        <f t="shared" ca="1" si="7"/>
        <v>167800</v>
      </c>
      <c r="P59" s="188" t="e">
        <f t="shared" si="6"/>
        <v>#N/A</v>
      </c>
      <c r="Q59" s="191" t="e">
        <f t="shared" si="3"/>
        <v>#N/A</v>
      </c>
      <c r="R59" s="191" t="e">
        <f t="shared" si="4"/>
        <v>#N/A</v>
      </c>
      <c r="S59" s="191" t="e">
        <f t="shared" si="8"/>
        <v>#N/A</v>
      </c>
      <c r="T59" s="192" t="e">
        <f>VLOOKUP(D59,'PC Receitas'!$N$4:$O$14,2,FALSE)</f>
        <v>#N/A</v>
      </c>
    </row>
    <row r="60" spans="3:20" ht="19.5" customHeight="1" thickTop="1" thickBot="1" x14ac:dyDescent="0.25">
      <c r="C60" s="58"/>
      <c r="D60" s="58"/>
      <c r="E60" s="58"/>
      <c r="F60" s="58"/>
      <c r="G60" s="58"/>
      <c r="H60" s="58"/>
      <c r="I60" s="59"/>
      <c r="J60" s="60"/>
      <c r="K60" s="57">
        <f t="shared" ca="1" si="7"/>
        <v>167800</v>
      </c>
      <c r="P60" s="188" t="e">
        <f t="shared" si="6"/>
        <v>#N/A</v>
      </c>
      <c r="Q60" s="191" t="e">
        <f t="shared" si="3"/>
        <v>#N/A</v>
      </c>
      <c r="R60" s="191" t="e">
        <f t="shared" si="4"/>
        <v>#N/A</v>
      </c>
      <c r="S60" s="191" t="e">
        <f t="shared" si="8"/>
        <v>#N/A</v>
      </c>
      <c r="T60" s="192" t="e">
        <f>VLOOKUP(D60,'PC Receitas'!$N$4:$O$14,2,FALSE)</f>
        <v>#N/A</v>
      </c>
    </row>
    <row r="61" spans="3:20" ht="19.5" customHeight="1" thickTop="1" thickBot="1" x14ac:dyDescent="0.25">
      <c r="C61" s="58"/>
      <c r="D61" s="58"/>
      <c r="E61" s="58"/>
      <c r="F61" s="58"/>
      <c r="G61" s="58"/>
      <c r="H61" s="58"/>
      <c r="I61" s="59"/>
      <c r="J61" s="60"/>
      <c r="K61" s="57">
        <f t="shared" ca="1" si="7"/>
        <v>167800</v>
      </c>
      <c r="P61" s="188" t="e">
        <f t="shared" si="6"/>
        <v>#N/A</v>
      </c>
      <c r="Q61" s="191" t="e">
        <f t="shared" si="3"/>
        <v>#N/A</v>
      </c>
      <c r="R61" s="191" t="e">
        <f t="shared" si="4"/>
        <v>#N/A</v>
      </c>
      <c r="S61" s="191" t="e">
        <f t="shared" si="8"/>
        <v>#N/A</v>
      </c>
      <c r="T61" s="192" t="e">
        <f>VLOOKUP(D61,'PC Receitas'!$N$4:$O$14,2,FALSE)</f>
        <v>#N/A</v>
      </c>
    </row>
    <row r="62" spans="3:20" ht="19.5" customHeight="1" thickTop="1" thickBot="1" x14ac:dyDescent="0.25">
      <c r="C62" s="58"/>
      <c r="D62" s="58"/>
      <c r="E62" s="58"/>
      <c r="F62" s="58"/>
      <c r="G62" s="58"/>
      <c r="H62" s="58"/>
      <c r="I62" s="59"/>
      <c r="J62" s="60"/>
      <c r="K62" s="57">
        <f t="shared" ca="1" si="7"/>
        <v>167800</v>
      </c>
      <c r="P62" s="188" t="e">
        <f t="shared" si="6"/>
        <v>#N/A</v>
      </c>
      <c r="Q62" s="191" t="e">
        <f t="shared" si="3"/>
        <v>#N/A</v>
      </c>
      <c r="R62" s="191" t="e">
        <f t="shared" si="4"/>
        <v>#N/A</v>
      </c>
      <c r="S62" s="191" t="e">
        <f t="shared" si="8"/>
        <v>#N/A</v>
      </c>
      <c r="T62" s="192" t="e">
        <f>VLOOKUP(D62,'PC Receitas'!$N$4:$O$14,2,FALSE)</f>
        <v>#N/A</v>
      </c>
    </row>
    <row r="63" spans="3:20" ht="19.5" customHeight="1" thickTop="1" thickBot="1" x14ac:dyDescent="0.25">
      <c r="C63" s="58"/>
      <c r="D63" s="58"/>
      <c r="E63" s="58"/>
      <c r="F63" s="58"/>
      <c r="G63" s="58"/>
      <c r="H63" s="58"/>
      <c r="I63" s="59"/>
      <c r="J63" s="60"/>
      <c r="K63" s="57">
        <f t="shared" ca="1" si="7"/>
        <v>167800</v>
      </c>
      <c r="P63" s="188" t="e">
        <f t="shared" si="6"/>
        <v>#N/A</v>
      </c>
      <c r="Q63" s="191" t="e">
        <f t="shared" si="3"/>
        <v>#N/A</v>
      </c>
      <c r="R63" s="191" t="e">
        <f t="shared" si="4"/>
        <v>#N/A</v>
      </c>
      <c r="S63" s="191" t="e">
        <f t="shared" si="8"/>
        <v>#N/A</v>
      </c>
      <c r="T63" s="192" t="e">
        <f>VLOOKUP(D63,'PC Receitas'!$N$4:$O$14,2,FALSE)</f>
        <v>#N/A</v>
      </c>
    </row>
    <row r="64" spans="3:20" ht="19.5" customHeight="1" thickTop="1" thickBot="1" x14ac:dyDescent="0.25">
      <c r="C64" s="58"/>
      <c r="D64" s="58"/>
      <c r="E64" s="58"/>
      <c r="F64" s="58"/>
      <c r="G64" s="58"/>
      <c r="H64" s="58"/>
      <c r="I64" s="59"/>
      <c r="J64" s="60"/>
      <c r="K64" s="57">
        <f t="shared" ca="1" si="7"/>
        <v>167800</v>
      </c>
      <c r="P64" s="188" t="e">
        <f t="shared" si="6"/>
        <v>#N/A</v>
      </c>
      <c r="Q64" s="191" t="e">
        <f t="shared" si="3"/>
        <v>#N/A</v>
      </c>
      <c r="R64" s="191" t="e">
        <f t="shared" si="4"/>
        <v>#N/A</v>
      </c>
      <c r="S64" s="191" t="e">
        <f t="shared" si="8"/>
        <v>#N/A</v>
      </c>
      <c r="T64" s="192" t="e">
        <f>VLOOKUP(D64,'PC Receitas'!$N$4:$O$14,2,FALSE)</f>
        <v>#N/A</v>
      </c>
    </row>
    <row r="65" spans="3:20" ht="19.5" customHeight="1" thickTop="1" thickBot="1" x14ac:dyDescent="0.25">
      <c r="C65" s="58"/>
      <c r="D65" s="58"/>
      <c r="E65" s="58"/>
      <c r="F65" s="58"/>
      <c r="G65" s="58"/>
      <c r="H65" s="58"/>
      <c r="I65" s="59"/>
      <c r="J65" s="60"/>
      <c r="K65" s="57">
        <f t="shared" ca="1" si="7"/>
        <v>167800</v>
      </c>
      <c r="P65" s="188" t="e">
        <f t="shared" si="6"/>
        <v>#N/A</v>
      </c>
      <c r="Q65" s="191" t="e">
        <f t="shared" si="3"/>
        <v>#N/A</v>
      </c>
      <c r="R65" s="191" t="e">
        <f t="shared" si="4"/>
        <v>#N/A</v>
      </c>
      <c r="S65" s="191" t="e">
        <f t="shared" si="8"/>
        <v>#N/A</v>
      </c>
      <c r="T65" s="192" t="e">
        <f>VLOOKUP(D65,'PC Receitas'!$N$4:$O$14,2,FALSE)</f>
        <v>#N/A</v>
      </c>
    </row>
    <row r="66" spans="3:20" ht="19.5" customHeight="1" thickTop="1" thickBot="1" x14ac:dyDescent="0.25">
      <c r="C66" s="58"/>
      <c r="D66" s="58"/>
      <c r="E66" s="58"/>
      <c r="F66" s="58"/>
      <c r="G66" s="58"/>
      <c r="H66" s="58"/>
      <c r="I66" s="59"/>
      <c r="J66" s="60"/>
      <c r="K66" s="57">
        <f t="shared" ca="1" si="7"/>
        <v>167800</v>
      </c>
      <c r="P66" s="188" t="e">
        <f t="shared" si="6"/>
        <v>#N/A</v>
      </c>
      <c r="Q66" s="191" t="e">
        <f t="shared" si="3"/>
        <v>#N/A</v>
      </c>
      <c r="R66" s="191" t="e">
        <f t="shared" si="4"/>
        <v>#N/A</v>
      </c>
      <c r="S66" s="191" t="e">
        <f t="shared" si="8"/>
        <v>#N/A</v>
      </c>
      <c r="T66" s="192" t="e">
        <f>VLOOKUP(D66,'PC Receitas'!$N$4:$O$14,2,FALSE)</f>
        <v>#N/A</v>
      </c>
    </row>
    <row r="67" spans="3:20" ht="19.5" customHeight="1" thickTop="1" thickBot="1" x14ac:dyDescent="0.25">
      <c r="C67" s="58"/>
      <c r="D67" s="58"/>
      <c r="E67" s="58"/>
      <c r="F67" s="58"/>
      <c r="G67" s="58"/>
      <c r="H67" s="58"/>
      <c r="I67" s="59"/>
      <c r="J67" s="60"/>
      <c r="K67" s="57">
        <f t="shared" ca="1" si="7"/>
        <v>167800</v>
      </c>
      <c r="P67" s="188" t="e">
        <f t="shared" si="6"/>
        <v>#N/A</v>
      </c>
      <c r="Q67" s="191" t="e">
        <f t="shared" si="3"/>
        <v>#N/A</v>
      </c>
      <c r="R67" s="191" t="e">
        <f t="shared" si="4"/>
        <v>#N/A</v>
      </c>
      <c r="S67" s="191" t="e">
        <f t="shared" si="8"/>
        <v>#N/A</v>
      </c>
      <c r="T67" s="192" t="e">
        <f>VLOOKUP(D67,'PC Receitas'!$N$4:$O$14,2,FALSE)</f>
        <v>#N/A</v>
      </c>
    </row>
    <row r="68" spans="3:20" ht="19.5" customHeight="1" thickTop="1" thickBot="1" x14ac:dyDescent="0.25">
      <c r="C68" s="58"/>
      <c r="D68" s="58"/>
      <c r="E68" s="58"/>
      <c r="F68" s="58"/>
      <c r="G68" s="58"/>
      <c r="H68" s="58"/>
      <c r="I68" s="59"/>
      <c r="J68" s="60"/>
      <c r="K68" s="57">
        <f t="shared" ca="1" si="7"/>
        <v>167800</v>
      </c>
      <c r="P68" s="188" t="e">
        <f t="shared" si="6"/>
        <v>#N/A</v>
      </c>
      <c r="Q68" s="191" t="e">
        <f t="shared" si="3"/>
        <v>#N/A</v>
      </c>
      <c r="R68" s="191" t="e">
        <f t="shared" si="4"/>
        <v>#N/A</v>
      </c>
      <c r="S68" s="191" t="e">
        <f t="shared" si="8"/>
        <v>#N/A</v>
      </c>
      <c r="T68" s="192" t="e">
        <f>VLOOKUP(D68,'PC Receitas'!$N$4:$O$14,2,FALSE)</f>
        <v>#N/A</v>
      </c>
    </row>
    <row r="69" spans="3:20" ht="19.5" customHeight="1" thickTop="1" thickBot="1" x14ac:dyDescent="0.25">
      <c r="C69" s="58"/>
      <c r="D69" s="58"/>
      <c r="E69" s="58"/>
      <c r="F69" s="58"/>
      <c r="G69" s="58"/>
      <c r="H69" s="58"/>
      <c r="I69" s="59"/>
      <c r="J69" s="60"/>
      <c r="K69" s="57">
        <f t="shared" ca="1" si="7"/>
        <v>167800</v>
      </c>
      <c r="P69" s="188" t="e">
        <f t="shared" si="6"/>
        <v>#N/A</v>
      </c>
      <c r="Q69" s="191" t="e">
        <f t="shared" si="3"/>
        <v>#N/A</v>
      </c>
      <c r="R69" s="191" t="e">
        <f t="shared" si="4"/>
        <v>#N/A</v>
      </c>
      <c r="S69" s="191" t="e">
        <f t="shared" si="8"/>
        <v>#N/A</v>
      </c>
      <c r="T69" s="192" t="e">
        <f>VLOOKUP(D69,'PC Receitas'!$N$4:$O$14,2,FALSE)</f>
        <v>#N/A</v>
      </c>
    </row>
    <row r="70" spans="3:20" ht="19.5" customHeight="1" thickTop="1" thickBot="1" x14ac:dyDescent="0.25">
      <c r="C70" s="58"/>
      <c r="D70" s="58"/>
      <c r="E70" s="58"/>
      <c r="F70" s="58"/>
      <c r="G70" s="58"/>
      <c r="H70" s="58"/>
      <c r="I70" s="59"/>
      <c r="J70" s="60"/>
      <c r="K70" s="57">
        <f t="shared" ca="1" si="7"/>
        <v>167800</v>
      </c>
      <c r="P70" s="188" t="e">
        <f t="shared" si="6"/>
        <v>#N/A</v>
      </c>
      <c r="Q70" s="191" t="e">
        <f t="shared" ref="Q70:Q133" si="9">IF(T70="Despesas_de_Moradia","Despesa",IF(T70="Despesas_com_Alimentacao","Despesa",IF(T70="Despesas_com_Saude","Despesa","")))</f>
        <v>#N/A</v>
      </c>
      <c r="R70" s="191" t="e">
        <f t="shared" ref="R70:R133" si="10">IF(T70="Renda_Familiar","Receita",IF(T70="Receitas_com_Aplicacoes_Financeiras","Receita",IF(T70="Outras_Receitas","Receita","")))</f>
        <v>#N/A</v>
      </c>
      <c r="S70" s="191" t="e">
        <f t="shared" si="8"/>
        <v>#N/A</v>
      </c>
      <c r="T70" s="192" t="e">
        <f>VLOOKUP(D70,'PC Receitas'!$N$4:$O$14,2,FALSE)</f>
        <v>#N/A</v>
      </c>
    </row>
    <row r="71" spans="3:20" ht="19.5" customHeight="1" thickTop="1" thickBot="1" x14ac:dyDescent="0.25">
      <c r="C71" s="58"/>
      <c r="D71" s="58"/>
      <c r="E71" s="58"/>
      <c r="F71" s="58"/>
      <c r="G71" s="58"/>
      <c r="H71" s="58"/>
      <c r="I71" s="59"/>
      <c r="J71" s="60"/>
      <c r="K71" s="57">
        <f t="shared" ca="1" si="7"/>
        <v>167800</v>
      </c>
      <c r="P71" s="188" t="e">
        <f t="shared" si="6"/>
        <v>#N/A</v>
      </c>
      <c r="Q71" s="191" t="e">
        <f t="shared" si="9"/>
        <v>#N/A</v>
      </c>
      <c r="R71" s="191" t="e">
        <f t="shared" si="10"/>
        <v>#N/A</v>
      </c>
      <c r="S71" s="191" t="e">
        <f t="shared" si="8"/>
        <v>#N/A</v>
      </c>
      <c r="T71" s="192" t="e">
        <f>VLOOKUP(D71,'PC Receitas'!$N$4:$O$14,2,FALSE)</f>
        <v>#N/A</v>
      </c>
    </row>
    <row r="72" spans="3:20" ht="19.5" customHeight="1" thickTop="1" thickBot="1" x14ac:dyDescent="0.25">
      <c r="C72" s="58"/>
      <c r="D72" s="58"/>
      <c r="E72" s="58"/>
      <c r="F72" s="58"/>
      <c r="G72" s="58"/>
      <c r="H72" s="58"/>
      <c r="I72" s="59"/>
      <c r="J72" s="60"/>
      <c r="K72" s="57">
        <f t="shared" ca="1" si="7"/>
        <v>167800</v>
      </c>
      <c r="P72" s="188" t="e">
        <f t="shared" si="6"/>
        <v>#N/A</v>
      </c>
      <c r="Q72" s="191" t="e">
        <f t="shared" si="9"/>
        <v>#N/A</v>
      </c>
      <c r="R72" s="191" t="e">
        <f t="shared" si="10"/>
        <v>#N/A</v>
      </c>
      <c r="S72" s="191" t="e">
        <f t="shared" si="8"/>
        <v>#N/A</v>
      </c>
      <c r="T72" s="192" t="e">
        <f>VLOOKUP(D72,'PC Receitas'!$N$4:$O$14,2,FALSE)</f>
        <v>#N/A</v>
      </c>
    </row>
    <row r="73" spans="3:20" ht="19.5" customHeight="1" thickTop="1" thickBot="1" x14ac:dyDescent="0.25">
      <c r="C73" s="58"/>
      <c r="D73" s="58"/>
      <c r="E73" s="58"/>
      <c r="F73" s="58"/>
      <c r="G73" s="58"/>
      <c r="H73" s="58"/>
      <c r="I73" s="59"/>
      <c r="J73" s="60"/>
      <c r="K73" s="57">
        <f t="shared" ca="1" si="7"/>
        <v>167800</v>
      </c>
      <c r="P73" s="188" t="e">
        <f t="shared" si="6"/>
        <v>#N/A</v>
      </c>
      <c r="Q73" s="191" t="e">
        <f t="shared" si="9"/>
        <v>#N/A</v>
      </c>
      <c r="R73" s="191" t="e">
        <f t="shared" si="10"/>
        <v>#N/A</v>
      </c>
      <c r="S73" s="191" t="e">
        <f t="shared" si="8"/>
        <v>#N/A</v>
      </c>
      <c r="T73" s="192" t="e">
        <f>VLOOKUP(D73,'PC Receitas'!$N$4:$O$14,2,FALSE)</f>
        <v>#N/A</v>
      </c>
    </row>
    <row r="74" spans="3:20" ht="19.5" customHeight="1" thickTop="1" thickBot="1" x14ac:dyDescent="0.25">
      <c r="C74" s="58"/>
      <c r="D74" s="58"/>
      <c r="E74" s="58"/>
      <c r="F74" s="58"/>
      <c r="G74" s="58"/>
      <c r="H74" s="58"/>
      <c r="I74" s="59"/>
      <c r="J74" s="60"/>
      <c r="K74" s="57">
        <f t="shared" ca="1" si="7"/>
        <v>167800</v>
      </c>
      <c r="P74" s="188" t="e">
        <f t="shared" si="6"/>
        <v>#N/A</v>
      </c>
      <c r="Q74" s="191" t="e">
        <f t="shared" si="9"/>
        <v>#N/A</v>
      </c>
      <c r="R74" s="191" t="e">
        <f t="shared" si="10"/>
        <v>#N/A</v>
      </c>
      <c r="S74" s="191" t="e">
        <f t="shared" si="8"/>
        <v>#N/A</v>
      </c>
      <c r="T74" s="192" t="e">
        <f>VLOOKUP(D74,'PC Receitas'!$N$4:$O$14,2,FALSE)</f>
        <v>#N/A</v>
      </c>
    </row>
    <row r="75" spans="3:20" ht="19.5" customHeight="1" thickTop="1" thickBot="1" x14ac:dyDescent="0.25">
      <c r="C75" s="58"/>
      <c r="D75" s="58"/>
      <c r="E75" s="58"/>
      <c r="F75" s="58"/>
      <c r="G75" s="58"/>
      <c r="H75" s="58"/>
      <c r="I75" s="59"/>
      <c r="J75" s="60"/>
      <c r="K75" s="57">
        <f t="shared" ca="1" si="7"/>
        <v>167800</v>
      </c>
      <c r="P75" s="188" t="e">
        <f t="shared" si="6"/>
        <v>#N/A</v>
      </c>
      <c r="Q75" s="191" t="e">
        <f t="shared" si="9"/>
        <v>#N/A</v>
      </c>
      <c r="R75" s="191" t="e">
        <f t="shared" si="10"/>
        <v>#N/A</v>
      </c>
      <c r="S75" s="191" t="e">
        <f t="shared" si="8"/>
        <v>#N/A</v>
      </c>
      <c r="T75" s="192" t="e">
        <f>VLOOKUP(D75,'PC Receitas'!$N$4:$O$14,2,FALSE)</f>
        <v>#N/A</v>
      </c>
    </row>
    <row r="76" spans="3:20" ht="19.5" customHeight="1" thickTop="1" thickBot="1" x14ac:dyDescent="0.25">
      <c r="C76" s="58"/>
      <c r="D76" s="58"/>
      <c r="E76" s="58"/>
      <c r="F76" s="58"/>
      <c r="G76" s="58"/>
      <c r="H76" s="58"/>
      <c r="I76" s="59"/>
      <c r="J76" s="60"/>
      <c r="K76" s="57">
        <f t="shared" ca="1" si="7"/>
        <v>167800</v>
      </c>
      <c r="P76" s="188" t="e">
        <f t="shared" si="6"/>
        <v>#N/A</v>
      </c>
      <c r="Q76" s="191" t="e">
        <f t="shared" si="9"/>
        <v>#N/A</v>
      </c>
      <c r="R76" s="191" t="e">
        <f t="shared" si="10"/>
        <v>#N/A</v>
      </c>
      <c r="S76" s="191" t="e">
        <f t="shared" si="8"/>
        <v>#N/A</v>
      </c>
      <c r="T76" s="192" t="e">
        <f>VLOOKUP(D76,'PC Receitas'!$N$4:$O$14,2,FALSE)</f>
        <v>#N/A</v>
      </c>
    </row>
    <row r="77" spans="3:20" ht="19.5" customHeight="1" thickTop="1" thickBot="1" x14ac:dyDescent="0.25">
      <c r="C77" s="58"/>
      <c r="D77" s="58"/>
      <c r="E77" s="58"/>
      <c r="F77" s="58"/>
      <c r="G77" s="58"/>
      <c r="H77" s="58"/>
      <c r="I77" s="59"/>
      <c r="J77" s="60"/>
      <c r="K77" s="57">
        <f t="shared" ca="1" si="7"/>
        <v>167800</v>
      </c>
      <c r="P77" s="188" t="e">
        <f t="shared" si="6"/>
        <v>#N/A</v>
      </c>
      <c r="Q77" s="191" t="e">
        <f t="shared" si="9"/>
        <v>#N/A</v>
      </c>
      <c r="R77" s="191" t="e">
        <f t="shared" si="10"/>
        <v>#N/A</v>
      </c>
      <c r="S77" s="191" t="e">
        <f t="shared" si="8"/>
        <v>#N/A</v>
      </c>
      <c r="T77" s="192" t="e">
        <f>VLOOKUP(D77,'PC Receitas'!$N$4:$O$14,2,FALSE)</f>
        <v>#N/A</v>
      </c>
    </row>
    <row r="78" spans="3:20" ht="19.5" customHeight="1" thickTop="1" thickBot="1" x14ac:dyDescent="0.25">
      <c r="C78" s="58"/>
      <c r="D78" s="58"/>
      <c r="E78" s="58"/>
      <c r="F78" s="58"/>
      <c r="G78" s="58"/>
      <c r="H78" s="58"/>
      <c r="I78" s="59"/>
      <c r="J78" s="60"/>
      <c r="K78" s="57">
        <f t="shared" ca="1" si="7"/>
        <v>167800</v>
      </c>
      <c r="P78" s="188" t="e">
        <f t="shared" si="6"/>
        <v>#N/A</v>
      </c>
      <c r="Q78" s="191" t="e">
        <f t="shared" si="9"/>
        <v>#N/A</v>
      </c>
      <c r="R78" s="191" t="e">
        <f t="shared" si="10"/>
        <v>#N/A</v>
      </c>
      <c r="S78" s="191" t="e">
        <f t="shared" si="8"/>
        <v>#N/A</v>
      </c>
      <c r="T78" s="192" t="e">
        <f>VLOOKUP(D78,'PC Receitas'!$N$4:$O$14,2,FALSE)</f>
        <v>#N/A</v>
      </c>
    </row>
    <row r="79" spans="3:20" ht="19.5" customHeight="1" thickTop="1" thickBot="1" x14ac:dyDescent="0.25">
      <c r="C79" s="58"/>
      <c r="D79" s="58"/>
      <c r="E79" s="58"/>
      <c r="F79" s="58"/>
      <c r="G79" s="58"/>
      <c r="H79" s="58"/>
      <c r="I79" s="59"/>
      <c r="J79" s="60"/>
      <c r="K79" s="57">
        <f t="shared" ca="1" si="7"/>
        <v>167800</v>
      </c>
      <c r="P79" s="188" t="e">
        <f t="shared" si="6"/>
        <v>#N/A</v>
      </c>
      <c r="Q79" s="191" t="e">
        <f t="shared" si="9"/>
        <v>#N/A</v>
      </c>
      <c r="R79" s="191" t="e">
        <f t="shared" si="10"/>
        <v>#N/A</v>
      </c>
      <c r="S79" s="191" t="e">
        <f t="shared" si="8"/>
        <v>#N/A</v>
      </c>
      <c r="T79" s="192" t="e">
        <f>VLOOKUP(D79,'PC Receitas'!$N$4:$O$14,2,FALSE)</f>
        <v>#N/A</v>
      </c>
    </row>
    <row r="80" spans="3:20" ht="19.5" customHeight="1" thickTop="1" thickBot="1" x14ac:dyDescent="0.25">
      <c r="C80" s="58"/>
      <c r="D80" s="58"/>
      <c r="E80" s="58"/>
      <c r="F80" s="58"/>
      <c r="G80" s="58"/>
      <c r="H80" s="58"/>
      <c r="I80" s="59"/>
      <c r="J80" s="60"/>
      <c r="K80" s="57">
        <f t="shared" ca="1" si="7"/>
        <v>167800</v>
      </c>
      <c r="P80" s="188" t="e">
        <f t="shared" ref="P80:P143" si="11">IF(T80="Despesas_com_Transportes","Despesa",IF(T80="Despesas_com_Lazer_e_Informacao","Despesa",IF(T80="Outras_Despesas","Despesa",IF(T80="Imposto_de_Renda","Despesa",IF(T80="Investimentos_Bens","Despesa","")))))</f>
        <v>#N/A</v>
      </c>
      <c r="Q80" s="191" t="e">
        <f t="shared" si="9"/>
        <v>#N/A</v>
      </c>
      <c r="R80" s="191" t="e">
        <f t="shared" si="10"/>
        <v>#N/A</v>
      </c>
      <c r="S80" s="191" t="e">
        <f t="shared" si="8"/>
        <v>#N/A</v>
      </c>
      <c r="T80" s="192" t="e">
        <f>VLOOKUP(D80,'PC Receitas'!$N$4:$O$14,2,FALSE)</f>
        <v>#N/A</v>
      </c>
    </row>
    <row r="81" spans="3:20" ht="19.5" customHeight="1" thickTop="1" thickBot="1" x14ac:dyDescent="0.25">
      <c r="C81" s="58"/>
      <c r="D81" s="58"/>
      <c r="E81" s="58"/>
      <c r="F81" s="58"/>
      <c r="G81" s="58"/>
      <c r="H81" s="58"/>
      <c r="I81" s="59"/>
      <c r="J81" s="60"/>
      <c r="K81" s="57">
        <f t="shared" ca="1" si="7"/>
        <v>167800</v>
      </c>
      <c r="P81" s="188" t="e">
        <f t="shared" si="11"/>
        <v>#N/A</v>
      </c>
      <c r="Q81" s="191" t="e">
        <f t="shared" si="9"/>
        <v>#N/A</v>
      </c>
      <c r="R81" s="191" t="e">
        <f t="shared" si="10"/>
        <v>#N/A</v>
      </c>
      <c r="S81" s="191" t="e">
        <f t="shared" si="8"/>
        <v>#N/A</v>
      </c>
      <c r="T81" s="192" t="e">
        <f>VLOOKUP(D81,'PC Receitas'!$N$4:$O$14,2,FALSE)</f>
        <v>#N/A</v>
      </c>
    </row>
    <row r="82" spans="3:20" ht="19.5" customHeight="1" thickTop="1" thickBot="1" x14ac:dyDescent="0.25">
      <c r="C82" s="58"/>
      <c r="D82" s="58"/>
      <c r="E82" s="58"/>
      <c r="F82" s="58"/>
      <c r="G82" s="58"/>
      <c r="H82" s="58"/>
      <c r="I82" s="59"/>
      <c r="J82" s="60"/>
      <c r="K82" s="57">
        <f t="shared" ca="1" si="7"/>
        <v>167800</v>
      </c>
      <c r="P82" s="188" t="e">
        <f t="shared" si="11"/>
        <v>#N/A</v>
      </c>
      <c r="Q82" s="191" t="e">
        <f t="shared" si="9"/>
        <v>#N/A</v>
      </c>
      <c r="R82" s="191" t="e">
        <f t="shared" si="10"/>
        <v>#N/A</v>
      </c>
      <c r="S82" s="191" t="e">
        <f t="shared" si="8"/>
        <v>#N/A</v>
      </c>
      <c r="T82" s="192" t="e">
        <f>VLOOKUP(D82,'PC Receitas'!$N$4:$O$14,2,FALSE)</f>
        <v>#N/A</v>
      </c>
    </row>
    <row r="83" spans="3:20" ht="19.5" customHeight="1" thickTop="1" thickBot="1" x14ac:dyDescent="0.25">
      <c r="C83" s="58"/>
      <c r="D83" s="58"/>
      <c r="E83" s="58"/>
      <c r="F83" s="58"/>
      <c r="G83" s="58"/>
      <c r="H83" s="58"/>
      <c r="I83" s="59"/>
      <c r="J83" s="60"/>
      <c r="K83" s="57">
        <f t="shared" ref="K83:K146" ca="1" si="12">K82+IF(AND(J83="Pago",OR(D83=$V$5,D83=$V$6,D83=$V$7)),I83,IF(AND(J83="Pago",OR(D83=$V$8,D83=$V$9,D83=$V$10,D83=$V$11,D83=$V$12,D83=$V$13,D83=$V$14,D83=$V$15)),-I83,IF(G83="À Vista",IF(J83="Pago",-I83,0),0)))</f>
        <v>167800</v>
      </c>
      <c r="P83" s="188" t="e">
        <f t="shared" si="11"/>
        <v>#N/A</v>
      </c>
      <c r="Q83" s="191" t="e">
        <f t="shared" si="9"/>
        <v>#N/A</v>
      </c>
      <c r="R83" s="191" t="e">
        <f t="shared" si="10"/>
        <v>#N/A</v>
      </c>
      <c r="S83" s="191" t="e">
        <f t="shared" si="8"/>
        <v>#N/A</v>
      </c>
      <c r="T83" s="192" t="e">
        <f>VLOOKUP(D83,'PC Receitas'!$N$4:$O$14,2,FALSE)</f>
        <v>#N/A</v>
      </c>
    </row>
    <row r="84" spans="3:20" ht="19.5" customHeight="1" thickTop="1" thickBot="1" x14ac:dyDescent="0.25">
      <c r="C84" s="58"/>
      <c r="D84" s="58"/>
      <c r="E84" s="58"/>
      <c r="F84" s="58"/>
      <c r="G84" s="58"/>
      <c r="H84" s="58"/>
      <c r="I84" s="59"/>
      <c r="J84" s="60"/>
      <c r="K84" s="57">
        <f t="shared" ca="1" si="12"/>
        <v>167800</v>
      </c>
      <c r="P84" s="188" t="e">
        <f t="shared" si="11"/>
        <v>#N/A</v>
      </c>
      <c r="Q84" s="191" t="e">
        <f t="shared" si="9"/>
        <v>#N/A</v>
      </c>
      <c r="R84" s="191" t="e">
        <f t="shared" si="10"/>
        <v>#N/A</v>
      </c>
      <c r="S84" s="191" t="e">
        <f t="shared" ref="S84:S147" si="13">IF(P84&lt;&gt;"",P84,IF(Q84&lt;&gt;"",Q84,IF(R84&lt;&gt;"",R84,"")))</f>
        <v>#N/A</v>
      </c>
      <c r="T84" s="192" t="e">
        <f>VLOOKUP(D84,'PC Receitas'!$N$4:$O$14,2,FALSE)</f>
        <v>#N/A</v>
      </c>
    </row>
    <row r="85" spans="3:20" ht="19.5" customHeight="1" thickTop="1" thickBot="1" x14ac:dyDescent="0.25">
      <c r="C85" s="58"/>
      <c r="D85" s="58"/>
      <c r="E85" s="58"/>
      <c r="F85" s="58"/>
      <c r="G85" s="58"/>
      <c r="H85" s="58"/>
      <c r="I85" s="59"/>
      <c r="J85" s="60"/>
      <c r="K85" s="57">
        <f t="shared" ca="1" si="12"/>
        <v>167800</v>
      </c>
      <c r="P85" s="188" t="e">
        <f t="shared" si="11"/>
        <v>#N/A</v>
      </c>
      <c r="Q85" s="191" t="e">
        <f t="shared" si="9"/>
        <v>#N/A</v>
      </c>
      <c r="R85" s="191" t="e">
        <f t="shared" si="10"/>
        <v>#N/A</v>
      </c>
      <c r="S85" s="191" t="e">
        <f t="shared" si="13"/>
        <v>#N/A</v>
      </c>
      <c r="T85" s="192" t="e">
        <f>VLOOKUP(D85,'PC Receitas'!$N$4:$O$14,2,FALSE)</f>
        <v>#N/A</v>
      </c>
    </row>
    <row r="86" spans="3:20" ht="19.5" customHeight="1" thickTop="1" thickBot="1" x14ac:dyDescent="0.25">
      <c r="C86" s="58"/>
      <c r="D86" s="58"/>
      <c r="E86" s="58"/>
      <c r="F86" s="58"/>
      <c r="G86" s="58"/>
      <c r="H86" s="58"/>
      <c r="I86" s="59"/>
      <c r="J86" s="60"/>
      <c r="K86" s="57">
        <f t="shared" ca="1" si="12"/>
        <v>167800</v>
      </c>
      <c r="P86" s="188" t="e">
        <f t="shared" si="11"/>
        <v>#N/A</v>
      </c>
      <c r="Q86" s="191" t="e">
        <f t="shared" si="9"/>
        <v>#N/A</v>
      </c>
      <c r="R86" s="191" t="e">
        <f t="shared" si="10"/>
        <v>#N/A</v>
      </c>
      <c r="S86" s="191" t="e">
        <f t="shared" si="13"/>
        <v>#N/A</v>
      </c>
      <c r="T86" s="192" t="e">
        <f>VLOOKUP(D86,'PC Receitas'!$N$4:$O$14,2,FALSE)</f>
        <v>#N/A</v>
      </c>
    </row>
    <row r="87" spans="3:20" ht="19.5" customHeight="1" thickTop="1" thickBot="1" x14ac:dyDescent="0.25">
      <c r="C87" s="58"/>
      <c r="D87" s="58"/>
      <c r="E87" s="58"/>
      <c r="F87" s="58"/>
      <c r="G87" s="58"/>
      <c r="H87" s="58"/>
      <c r="I87" s="59"/>
      <c r="J87" s="60"/>
      <c r="K87" s="57">
        <f t="shared" ca="1" si="12"/>
        <v>167800</v>
      </c>
      <c r="P87" s="188" t="e">
        <f t="shared" si="11"/>
        <v>#N/A</v>
      </c>
      <c r="Q87" s="191" t="e">
        <f t="shared" si="9"/>
        <v>#N/A</v>
      </c>
      <c r="R87" s="191" t="e">
        <f t="shared" si="10"/>
        <v>#N/A</v>
      </c>
      <c r="S87" s="191" t="e">
        <f t="shared" si="13"/>
        <v>#N/A</v>
      </c>
      <c r="T87" s="192" t="e">
        <f>VLOOKUP(D87,'PC Receitas'!$N$4:$O$14,2,FALSE)</f>
        <v>#N/A</v>
      </c>
    </row>
    <row r="88" spans="3:20" ht="19.5" customHeight="1" thickTop="1" thickBot="1" x14ac:dyDescent="0.25">
      <c r="C88" s="58"/>
      <c r="D88" s="58"/>
      <c r="E88" s="58"/>
      <c r="F88" s="58"/>
      <c r="G88" s="58"/>
      <c r="H88" s="58"/>
      <c r="I88" s="59"/>
      <c r="J88" s="60"/>
      <c r="K88" s="57">
        <f t="shared" ca="1" si="12"/>
        <v>167800</v>
      </c>
      <c r="P88" s="188" t="e">
        <f t="shared" si="11"/>
        <v>#N/A</v>
      </c>
      <c r="Q88" s="191" t="e">
        <f t="shared" si="9"/>
        <v>#N/A</v>
      </c>
      <c r="R88" s="191" t="e">
        <f t="shared" si="10"/>
        <v>#N/A</v>
      </c>
      <c r="S88" s="191" t="e">
        <f t="shared" si="13"/>
        <v>#N/A</v>
      </c>
      <c r="T88" s="192" t="e">
        <f>VLOOKUP(D88,'PC Receitas'!$N$4:$O$14,2,FALSE)</f>
        <v>#N/A</v>
      </c>
    </row>
    <row r="89" spans="3:20" ht="19.5" customHeight="1" thickTop="1" thickBot="1" x14ac:dyDescent="0.25">
      <c r="C89" s="58"/>
      <c r="D89" s="58"/>
      <c r="E89" s="58"/>
      <c r="F89" s="58"/>
      <c r="G89" s="58"/>
      <c r="H89" s="58"/>
      <c r="I89" s="59"/>
      <c r="J89" s="60"/>
      <c r="K89" s="57">
        <f t="shared" ca="1" si="12"/>
        <v>167800</v>
      </c>
      <c r="P89" s="188" t="e">
        <f t="shared" si="11"/>
        <v>#N/A</v>
      </c>
      <c r="Q89" s="191" t="e">
        <f t="shared" si="9"/>
        <v>#N/A</v>
      </c>
      <c r="R89" s="191" t="e">
        <f t="shared" si="10"/>
        <v>#N/A</v>
      </c>
      <c r="S89" s="191" t="e">
        <f t="shared" si="13"/>
        <v>#N/A</v>
      </c>
      <c r="T89" s="192" t="e">
        <f>VLOOKUP(D89,'PC Receitas'!$N$4:$O$14,2,FALSE)</f>
        <v>#N/A</v>
      </c>
    </row>
    <row r="90" spans="3:20" ht="19.5" customHeight="1" thickTop="1" thickBot="1" x14ac:dyDescent="0.25">
      <c r="C90" s="58"/>
      <c r="D90" s="58"/>
      <c r="E90" s="58"/>
      <c r="F90" s="58"/>
      <c r="G90" s="58"/>
      <c r="H90" s="58"/>
      <c r="I90" s="59"/>
      <c r="J90" s="60"/>
      <c r="K90" s="57">
        <f t="shared" ca="1" si="12"/>
        <v>167800</v>
      </c>
      <c r="P90" s="188" t="e">
        <f t="shared" si="11"/>
        <v>#N/A</v>
      </c>
      <c r="Q90" s="191" t="e">
        <f t="shared" si="9"/>
        <v>#N/A</v>
      </c>
      <c r="R90" s="191" t="e">
        <f t="shared" si="10"/>
        <v>#N/A</v>
      </c>
      <c r="S90" s="191" t="e">
        <f t="shared" si="13"/>
        <v>#N/A</v>
      </c>
      <c r="T90" s="192" t="e">
        <f>VLOOKUP(D90,'PC Receitas'!$N$4:$O$14,2,FALSE)</f>
        <v>#N/A</v>
      </c>
    </row>
    <row r="91" spans="3:20" ht="19.5" customHeight="1" thickTop="1" thickBot="1" x14ac:dyDescent="0.25">
      <c r="C91" s="58"/>
      <c r="D91" s="58"/>
      <c r="E91" s="58"/>
      <c r="F91" s="58"/>
      <c r="G91" s="58"/>
      <c r="H91" s="58"/>
      <c r="I91" s="59"/>
      <c r="J91" s="60"/>
      <c r="K91" s="57">
        <f t="shared" ca="1" si="12"/>
        <v>167800</v>
      </c>
      <c r="P91" s="188" t="e">
        <f t="shared" si="11"/>
        <v>#N/A</v>
      </c>
      <c r="Q91" s="191" t="e">
        <f t="shared" si="9"/>
        <v>#N/A</v>
      </c>
      <c r="R91" s="191" t="e">
        <f t="shared" si="10"/>
        <v>#N/A</v>
      </c>
      <c r="S91" s="191" t="e">
        <f t="shared" si="13"/>
        <v>#N/A</v>
      </c>
      <c r="T91" s="192" t="e">
        <f>VLOOKUP(D91,'PC Receitas'!$N$4:$O$14,2,FALSE)</f>
        <v>#N/A</v>
      </c>
    </row>
    <row r="92" spans="3:20" ht="19.5" customHeight="1" thickTop="1" thickBot="1" x14ac:dyDescent="0.25">
      <c r="C92" s="58"/>
      <c r="D92" s="58"/>
      <c r="E92" s="58"/>
      <c r="F92" s="58"/>
      <c r="G92" s="58"/>
      <c r="H92" s="58"/>
      <c r="I92" s="59"/>
      <c r="J92" s="60"/>
      <c r="K92" s="57">
        <f t="shared" ca="1" si="12"/>
        <v>167800</v>
      </c>
      <c r="P92" s="188" t="e">
        <f t="shared" si="11"/>
        <v>#N/A</v>
      </c>
      <c r="Q92" s="191" t="e">
        <f t="shared" si="9"/>
        <v>#N/A</v>
      </c>
      <c r="R92" s="191" t="e">
        <f t="shared" si="10"/>
        <v>#N/A</v>
      </c>
      <c r="S92" s="191" t="e">
        <f t="shared" si="13"/>
        <v>#N/A</v>
      </c>
      <c r="T92" s="192" t="e">
        <f>VLOOKUP(D92,'PC Receitas'!$N$4:$O$14,2,FALSE)</f>
        <v>#N/A</v>
      </c>
    </row>
    <row r="93" spans="3:20" ht="19.5" customHeight="1" thickTop="1" thickBot="1" x14ac:dyDescent="0.25">
      <c r="C93" s="58"/>
      <c r="D93" s="58"/>
      <c r="E93" s="58"/>
      <c r="F93" s="58"/>
      <c r="G93" s="58"/>
      <c r="H93" s="58"/>
      <c r="I93" s="59"/>
      <c r="J93" s="60"/>
      <c r="K93" s="57">
        <f t="shared" ca="1" si="12"/>
        <v>167800</v>
      </c>
      <c r="P93" s="188" t="e">
        <f t="shared" si="11"/>
        <v>#N/A</v>
      </c>
      <c r="Q93" s="191" t="e">
        <f t="shared" si="9"/>
        <v>#N/A</v>
      </c>
      <c r="R93" s="191" t="e">
        <f t="shared" si="10"/>
        <v>#N/A</v>
      </c>
      <c r="S93" s="191" t="e">
        <f t="shared" si="13"/>
        <v>#N/A</v>
      </c>
      <c r="T93" s="192" t="e">
        <f>VLOOKUP(D93,'PC Receitas'!$N$4:$O$14,2,FALSE)</f>
        <v>#N/A</v>
      </c>
    </row>
    <row r="94" spans="3:20" ht="19.5" customHeight="1" thickTop="1" thickBot="1" x14ac:dyDescent="0.25">
      <c r="C94" s="58"/>
      <c r="D94" s="58"/>
      <c r="E94" s="58"/>
      <c r="F94" s="58"/>
      <c r="G94" s="58"/>
      <c r="H94" s="58"/>
      <c r="I94" s="59"/>
      <c r="J94" s="60"/>
      <c r="K94" s="57">
        <f t="shared" ca="1" si="12"/>
        <v>167800</v>
      </c>
      <c r="P94" s="188" t="e">
        <f t="shared" si="11"/>
        <v>#N/A</v>
      </c>
      <c r="Q94" s="191" t="e">
        <f t="shared" si="9"/>
        <v>#N/A</v>
      </c>
      <c r="R94" s="191" t="e">
        <f t="shared" si="10"/>
        <v>#N/A</v>
      </c>
      <c r="S94" s="191" t="e">
        <f t="shared" si="13"/>
        <v>#N/A</v>
      </c>
      <c r="T94" s="192" t="e">
        <f>VLOOKUP(D94,'PC Receitas'!$N$4:$O$14,2,FALSE)</f>
        <v>#N/A</v>
      </c>
    </row>
    <row r="95" spans="3:20" ht="19.5" customHeight="1" thickTop="1" thickBot="1" x14ac:dyDescent="0.25">
      <c r="C95" s="58"/>
      <c r="D95" s="58"/>
      <c r="E95" s="58"/>
      <c r="F95" s="58"/>
      <c r="G95" s="58"/>
      <c r="H95" s="58"/>
      <c r="I95" s="59"/>
      <c r="J95" s="60"/>
      <c r="K95" s="57">
        <f t="shared" ca="1" si="12"/>
        <v>167800</v>
      </c>
      <c r="P95" s="188" t="e">
        <f t="shared" si="11"/>
        <v>#N/A</v>
      </c>
      <c r="Q95" s="191" t="e">
        <f t="shared" si="9"/>
        <v>#N/A</v>
      </c>
      <c r="R95" s="191" t="e">
        <f t="shared" si="10"/>
        <v>#N/A</v>
      </c>
      <c r="S95" s="191" t="e">
        <f t="shared" si="13"/>
        <v>#N/A</v>
      </c>
      <c r="T95" s="192" t="e">
        <f>VLOOKUP(D95,'PC Receitas'!$N$4:$O$14,2,FALSE)</f>
        <v>#N/A</v>
      </c>
    </row>
    <row r="96" spans="3:20" ht="19.5" customHeight="1" thickTop="1" thickBot="1" x14ac:dyDescent="0.25">
      <c r="C96" s="58"/>
      <c r="D96" s="58"/>
      <c r="E96" s="58"/>
      <c r="F96" s="58"/>
      <c r="G96" s="58"/>
      <c r="H96" s="58"/>
      <c r="I96" s="59"/>
      <c r="J96" s="60"/>
      <c r="K96" s="57">
        <f t="shared" ca="1" si="12"/>
        <v>167800</v>
      </c>
      <c r="P96" s="188" t="e">
        <f t="shared" si="11"/>
        <v>#N/A</v>
      </c>
      <c r="Q96" s="191" t="e">
        <f t="shared" si="9"/>
        <v>#N/A</v>
      </c>
      <c r="R96" s="191" t="e">
        <f t="shared" si="10"/>
        <v>#N/A</v>
      </c>
      <c r="S96" s="191" t="e">
        <f t="shared" si="13"/>
        <v>#N/A</v>
      </c>
      <c r="T96" s="192" t="e">
        <f>VLOOKUP(D96,'PC Receitas'!$N$4:$O$14,2,FALSE)</f>
        <v>#N/A</v>
      </c>
    </row>
    <row r="97" spans="3:20" ht="19.5" customHeight="1" thickTop="1" thickBot="1" x14ac:dyDescent="0.25">
      <c r="C97" s="58"/>
      <c r="D97" s="58"/>
      <c r="E97" s="58"/>
      <c r="F97" s="58"/>
      <c r="G97" s="58"/>
      <c r="H97" s="58"/>
      <c r="I97" s="59"/>
      <c r="J97" s="60"/>
      <c r="K97" s="57">
        <f t="shared" ca="1" si="12"/>
        <v>167800</v>
      </c>
      <c r="P97" s="188" t="e">
        <f t="shared" si="11"/>
        <v>#N/A</v>
      </c>
      <c r="Q97" s="191" t="e">
        <f t="shared" si="9"/>
        <v>#N/A</v>
      </c>
      <c r="R97" s="191" t="e">
        <f t="shared" si="10"/>
        <v>#N/A</v>
      </c>
      <c r="S97" s="191" t="e">
        <f t="shared" si="13"/>
        <v>#N/A</v>
      </c>
      <c r="T97" s="192" t="e">
        <f>VLOOKUP(D97,'PC Receitas'!$N$4:$O$14,2,FALSE)</f>
        <v>#N/A</v>
      </c>
    </row>
    <row r="98" spans="3:20" ht="19.5" customHeight="1" thickTop="1" thickBot="1" x14ac:dyDescent="0.25">
      <c r="C98" s="58"/>
      <c r="D98" s="58"/>
      <c r="E98" s="58"/>
      <c r="F98" s="58"/>
      <c r="G98" s="58"/>
      <c r="H98" s="58"/>
      <c r="I98" s="59"/>
      <c r="J98" s="60"/>
      <c r="K98" s="57">
        <f t="shared" ca="1" si="12"/>
        <v>167800</v>
      </c>
      <c r="P98" s="188" t="e">
        <f t="shared" si="11"/>
        <v>#N/A</v>
      </c>
      <c r="Q98" s="191" t="e">
        <f t="shared" si="9"/>
        <v>#N/A</v>
      </c>
      <c r="R98" s="191" t="e">
        <f t="shared" si="10"/>
        <v>#N/A</v>
      </c>
      <c r="S98" s="191" t="e">
        <f t="shared" si="13"/>
        <v>#N/A</v>
      </c>
      <c r="T98" s="192" t="e">
        <f>VLOOKUP(D98,'PC Receitas'!$N$4:$O$14,2,FALSE)</f>
        <v>#N/A</v>
      </c>
    </row>
    <row r="99" spans="3:20" ht="19.5" customHeight="1" thickTop="1" thickBot="1" x14ac:dyDescent="0.25">
      <c r="C99" s="58"/>
      <c r="D99" s="58"/>
      <c r="E99" s="58"/>
      <c r="F99" s="58"/>
      <c r="G99" s="58"/>
      <c r="H99" s="58"/>
      <c r="I99" s="59"/>
      <c r="J99" s="60"/>
      <c r="K99" s="57">
        <f t="shared" ca="1" si="12"/>
        <v>167800</v>
      </c>
      <c r="P99" s="188" t="e">
        <f t="shared" si="11"/>
        <v>#N/A</v>
      </c>
      <c r="Q99" s="191" t="e">
        <f t="shared" si="9"/>
        <v>#N/A</v>
      </c>
      <c r="R99" s="191" t="e">
        <f t="shared" si="10"/>
        <v>#N/A</v>
      </c>
      <c r="S99" s="191" t="e">
        <f t="shared" si="13"/>
        <v>#N/A</v>
      </c>
      <c r="T99" s="192" t="e">
        <f>VLOOKUP(D99,'PC Receitas'!$N$4:$O$14,2,FALSE)</f>
        <v>#N/A</v>
      </c>
    </row>
    <row r="100" spans="3:20" ht="19.5" customHeight="1" thickTop="1" thickBot="1" x14ac:dyDescent="0.25">
      <c r="C100" s="58"/>
      <c r="D100" s="58"/>
      <c r="E100" s="58"/>
      <c r="F100" s="58"/>
      <c r="G100" s="58"/>
      <c r="H100" s="58"/>
      <c r="I100" s="59"/>
      <c r="J100" s="60"/>
      <c r="K100" s="57">
        <f t="shared" ca="1" si="12"/>
        <v>167800</v>
      </c>
      <c r="P100" s="188" t="e">
        <f t="shared" si="11"/>
        <v>#N/A</v>
      </c>
      <c r="Q100" s="191" t="e">
        <f t="shared" si="9"/>
        <v>#N/A</v>
      </c>
      <c r="R100" s="191" t="e">
        <f t="shared" si="10"/>
        <v>#N/A</v>
      </c>
      <c r="S100" s="191" t="e">
        <f t="shared" si="13"/>
        <v>#N/A</v>
      </c>
      <c r="T100" s="192" t="e">
        <f>VLOOKUP(D100,'PC Receitas'!$N$4:$O$14,2,FALSE)</f>
        <v>#N/A</v>
      </c>
    </row>
    <row r="101" spans="3:20" ht="19.5" customHeight="1" thickTop="1" thickBot="1" x14ac:dyDescent="0.25">
      <c r="C101" s="58"/>
      <c r="D101" s="58"/>
      <c r="E101" s="58"/>
      <c r="F101" s="58"/>
      <c r="G101" s="58"/>
      <c r="H101" s="58"/>
      <c r="I101" s="59"/>
      <c r="J101" s="60"/>
      <c r="K101" s="57">
        <f t="shared" ca="1" si="12"/>
        <v>167800</v>
      </c>
      <c r="P101" s="188" t="e">
        <f t="shared" si="11"/>
        <v>#N/A</v>
      </c>
      <c r="Q101" s="191" t="e">
        <f t="shared" si="9"/>
        <v>#N/A</v>
      </c>
      <c r="R101" s="191" t="e">
        <f t="shared" si="10"/>
        <v>#N/A</v>
      </c>
      <c r="S101" s="191" t="e">
        <f t="shared" si="13"/>
        <v>#N/A</v>
      </c>
      <c r="T101" s="192" t="e">
        <f>VLOOKUP(D101,'PC Receitas'!$N$4:$O$14,2,FALSE)</f>
        <v>#N/A</v>
      </c>
    </row>
    <row r="102" spans="3:20" ht="19.5" customHeight="1" thickTop="1" thickBot="1" x14ac:dyDescent="0.25">
      <c r="C102" s="58"/>
      <c r="D102" s="58"/>
      <c r="E102" s="58"/>
      <c r="F102" s="58"/>
      <c r="G102" s="58"/>
      <c r="H102" s="58"/>
      <c r="I102" s="59"/>
      <c r="J102" s="60"/>
      <c r="K102" s="57">
        <f t="shared" ca="1" si="12"/>
        <v>167800</v>
      </c>
      <c r="P102" s="188" t="e">
        <f t="shared" si="11"/>
        <v>#N/A</v>
      </c>
      <c r="Q102" s="191" t="e">
        <f t="shared" si="9"/>
        <v>#N/A</v>
      </c>
      <c r="R102" s="191" t="e">
        <f t="shared" si="10"/>
        <v>#N/A</v>
      </c>
      <c r="S102" s="191" t="e">
        <f t="shared" si="13"/>
        <v>#N/A</v>
      </c>
      <c r="T102" s="192" t="e">
        <f>VLOOKUP(D102,'PC Receitas'!$N$4:$O$14,2,FALSE)</f>
        <v>#N/A</v>
      </c>
    </row>
    <row r="103" spans="3:20" ht="19.5" customHeight="1" thickTop="1" thickBot="1" x14ac:dyDescent="0.25">
      <c r="C103" s="58"/>
      <c r="D103" s="58"/>
      <c r="E103" s="58"/>
      <c r="F103" s="58"/>
      <c r="G103" s="58"/>
      <c r="H103" s="58"/>
      <c r="I103" s="59"/>
      <c r="J103" s="60"/>
      <c r="K103" s="57">
        <f t="shared" ca="1" si="12"/>
        <v>167800</v>
      </c>
      <c r="P103" s="188" t="e">
        <f t="shared" si="11"/>
        <v>#N/A</v>
      </c>
      <c r="Q103" s="191" t="e">
        <f t="shared" si="9"/>
        <v>#N/A</v>
      </c>
      <c r="R103" s="191" t="e">
        <f t="shared" si="10"/>
        <v>#N/A</v>
      </c>
      <c r="S103" s="191" t="e">
        <f t="shared" si="13"/>
        <v>#N/A</v>
      </c>
      <c r="T103" s="192" t="e">
        <f>VLOOKUP(D103,'PC Receitas'!$N$4:$O$14,2,FALSE)</f>
        <v>#N/A</v>
      </c>
    </row>
    <row r="104" spans="3:20" ht="19.5" customHeight="1" thickTop="1" thickBot="1" x14ac:dyDescent="0.25">
      <c r="C104" s="58"/>
      <c r="D104" s="58"/>
      <c r="E104" s="58"/>
      <c r="F104" s="58"/>
      <c r="G104" s="58"/>
      <c r="H104" s="58"/>
      <c r="I104" s="59"/>
      <c r="J104" s="60"/>
      <c r="K104" s="57">
        <f t="shared" ca="1" si="12"/>
        <v>167800</v>
      </c>
      <c r="P104" s="188" t="e">
        <f t="shared" si="11"/>
        <v>#N/A</v>
      </c>
      <c r="Q104" s="191" t="e">
        <f t="shared" si="9"/>
        <v>#N/A</v>
      </c>
      <c r="R104" s="191" t="e">
        <f t="shared" si="10"/>
        <v>#N/A</v>
      </c>
      <c r="S104" s="191" t="e">
        <f t="shared" si="13"/>
        <v>#N/A</v>
      </c>
      <c r="T104" s="192" t="e">
        <f>VLOOKUP(D104,'PC Receitas'!$N$4:$O$14,2,FALSE)</f>
        <v>#N/A</v>
      </c>
    </row>
    <row r="105" spans="3:20" ht="19.5" customHeight="1" thickTop="1" thickBot="1" x14ac:dyDescent="0.25">
      <c r="C105" s="58"/>
      <c r="D105" s="58"/>
      <c r="E105" s="58"/>
      <c r="F105" s="58"/>
      <c r="G105" s="58"/>
      <c r="H105" s="58"/>
      <c r="I105" s="59"/>
      <c r="J105" s="60"/>
      <c r="K105" s="57">
        <f t="shared" ca="1" si="12"/>
        <v>167800</v>
      </c>
      <c r="P105" s="188" t="e">
        <f t="shared" si="11"/>
        <v>#N/A</v>
      </c>
      <c r="Q105" s="191" t="e">
        <f t="shared" si="9"/>
        <v>#N/A</v>
      </c>
      <c r="R105" s="191" t="e">
        <f t="shared" si="10"/>
        <v>#N/A</v>
      </c>
      <c r="S105" s="191" t="e">
        <f t="shared" si="13"/>
        <v>#N/A</v>
      </c>
      <c r="T105" s="192" t="e">
        <f>VLOOKUP(D105,'PC Receitas'!$N$4:$O$14,2,FALSE)</f>
        <v>#N/A</v>
      </c>
    </row>
    <row r="106" spans="3:20" ht="19.5" customHeight="1" thickTop="1" thickBot="1" x14ac:dyDescent="0.25">
      <c r="C106" s="58"/>
      <c r="D106" s="58"/>
      <c r="E106" s="58"/>
      <c r="F106" s="58"/>
      <c r="G106" s="58"/>
      <c r="H106" s="58"/>
      <c r="I106" s="59"/>
      <c r="J106" s="60"/>
      <c r="K106" s="57">
        <f t="shared" ca="1" si="12"/>
        <v>167800</v>
      </c>
      <c r="P106" s="188" t="e">
        <f t="shared" si="11"/>
        <v>#N/A</v>
      </c>
      <c r="Q106" s="191" t="e">
        <f t="shared" si="9"/>
        <v>#N/A</v>
      </c>
      <c r="R106" s="191" t="e">
        <f t="shared" si="10"/>
        <v>#N/A</v>
      </c>
      <c r="S106" s="191" t="e">
        <f t="shared" si="13"/>
        <v>#N/A</v>
      </c>
      <c r="T106" s="192" t="e">
        <f>VLOOKUP(D106,'PC Receitas'!$N$4:$O$14,2,FALSE)</f>
        <v>#N/A</v>
      </c>
    </row>
    <row r="107" spans="3:20" ht="19.5" customHeight="1" thickTop="1" thickBot="1" x14ac:dyDescent="0.25">
      <c r="C107" s="58"/>
      <c r="D107" s="58"/>
      <c r="E107" s="58"/>
      <c r="F107" s="58"/>
      <c r="G107" s="58"/>
      <c r="H107" s="58"/>
      <c r="I107" s="59"/>
      <c r="J107" s="60"/>
      <c r="K107" s="57">
        <f t="shared" ca="1" si="12"/>
        <v>167800</v>
      </c>
      <c r="P107" s="188" t="e">
        <f t="shared" si="11"/>
        <v>#N/A</v>
      </c>
      <c r="Q107" s="191" t="e">
        <f t="shared" si="9"/>
        <v>#N/A</v>
      </c>
      <c r="R107" s="191" t="e">
        <f t="shared" si="10"/>
        <v>#N/A</v>
      </c>
      <c r="S107" s="191" t="e">
        <f t="shared" si="13"/>
        <v>#N/A</v>
      </c>
      <c r="T107" s="192" t="e">
        <f>VLOOKUP(D107,'PC Receitas'!$N$4:$O$14,2,FALSE)</f>
        <v>#N/A</v>
      </c>
    </row>
    <row r="108" spans="3:20" ht="19.5" customHeight="1" thickTop="1" thickBot="1" x14ac:dyDescent="0.25">
      <c r="C108" s="58"/>
      <c r="D108" s="58"/>
      <c r="E108" s="58"/>
      <c r="F108" s="58"/>
      <c r="G108" s="58"/>
      <c r="H108" s="58"/>
      <c r="I108" s="59"/>
      <c r="J108" s="60"/>
      <c r="K108" s="57">
        <f t="shared" ca="1" si="12"/>
        <v>167800</v>
      </c>
      <c r="P108" s="188" t="e">
        <f t="shared" si="11"/>
        <v>#N/A</v>
      </c>
      <c r="Q108" s="191" t="e">
        <f t="shared" si="9"/>
        <v>#N/A</v>
      </c>
      <c r="R108" s="191" t="e">
        <f t="shared" si="10"/>
        <v>#N/A</v>
      </c>
      <c r="S108" s="191" t="e">
        <f t="shared" si="13"/>
        <v>#N/A</v>
      </c>
      <c r="T108" s="192" t="e">
        <f>VLOOKUP(D108,'PC Receitas'!$N$4:$O$14,2,FALSE)</f>
        <v>#N/A</v>
      </c>
    </row>
    <row r="109" spans="3:20" ht="19.5" customHeight="1" thickTop="1" thickBot="1" x14ac:dyDescent="0.25">
      <c r="C109" s="58"/>
      <c r="D109" s="58"/>
      <c r="E109" s="58"/>
      <c r="F109" s="58"/>
      <c r="G109" s="58"/>
      <c r="H109" s="58"/>
      <c r="I109" s="59"/>
      <c r="J109" s="60"/>
      <c r="K109" s="57">
        <f t="shared" ca="1" si="12"/>
        <v>167800</v>
      </c>
      <c r="P109" s="188" t="e">
        <f t="shared" si="11"/>
        <v>#N/A</v>
      </c>
      <c r="Q109" s="191" t="e">
        <f t="shared" si="9"/>
        <v>#N/A</v>
      </c>
      <c r="R109" s="191" t="e">
        <f t="shared" si="10"/>
        <v>#N/A</v>
      </c>
      <c r="S109" s="191" t="e">
        <f t="shared" si="13"/>
        <v>#N/A</v>
      </c>
      <c r="T109" s="192" t="e">
        <f>VLOOKUP(D109,'PC Receitas'!$N$4:$O$14,2,FALSE)</f>
        <v>#N/A</v>
      </c>
    </row>
    <row r="110" spans="3:20" ht="19.5" customHeight="1" thickTop="1" thickBot="1" x14ac:dyDescent="0.25">
      <c r="C110" s="58"/>
      <c r="D110" s="58"/>
      <c r="E110" s="58"/>
      <c r="F110" s="58"/>
      <c r="G110" s="58"/>
      <c r="H110" s="58"/>
      <c r="I110" s="59"/>
      <c r="J110" s="60"/>
      <c r="K110" s="57">
        <f t="shared" ca="1" si="12"/>
        <v>167800</v>
      </c>
      <c r="P110" s="188" t="e">
        <f t="shared" si="11"/>
        <v>#N/A</v>
      </c>
      <c r="Q110" s="191" t="e">
        <f t="shared" si="9"/>
        <v>#N/A</v>
      </c>
      <c r="R110" s="191" t="e">
        <f t="shared" si="10"/>
        <v>#N/A</v>
      </c>
      <c r="S110" s="191" t="e">
        <f t="shared" si="13"/>
        <v>#N/A</v>
      </c>
      <c r="T110" s="192" t="e">
        <f>VLOOKUP(D110,'PC Receitas'!$N$4:$O$14,2,FALSE)</f>
        <v>#N/A</v>
      </c>
    </row>
    <row r="111" spans="3:20" ht="19.5" customHeight="1" thickTop="1" thickBot="1" x14ac:dyDescent="0.25">
      <c r="C111" s="58"/>
      <c r="D111" s="58"/>
      <c r="E111" s="58"/>
      <c r="F111" s="58"/>
      <c r="G111" s="58"/>
      <c r="H111" s="58"/>
      <c r="I111" s="59"/>
      <c r="J111" s="60"/>
      <c r="K111" s="57">
        <f t="shared" ca="1" si="12"/>
        <v>167800</v>
      </c>
      <c r="P111" s="188" t="e">
        <f t="shared" si="11"/>
        <v>#N/A</v>
      </c>
      <c r="Q111" s="191" t="e">
        <f t="shared" si="9"/>
        <v>#N/A</v>
      </c>
      <c r="R111" s="191" t="e">
        <f t="shared" si="10"/>
        <v>#N/A</v>
      </c>
      <c r="S111" s="191" t="e">
        <f t="shared" si="13"/>
        <v>#N/A</v>
      </c>
      <c r="T111" s="192" t="e">
        <f>VLOOKUP(D111,'PC Receitas'!$N$4:$O$14,2,FALSE)</f>
        <v>#N/A</v>
      </c>
    </row>
    <row r="112" spans="3:20" ht="19.5" customHeight="1" thickTop="1" thickBot="1" x14ac:dyDescent="0.25">
      <c r="C112" s="58"/>
      <c r="D112" s="58"/>
      <c r="E112" s="58"/>
      <c r="F112" s="58"/>
      <c r="G112" s="58"/>
      <c r="H112" s="58"/>
      <c r="I112" s="59"/>
      <c r="J112" s="60"/>
      <c r="K112" s="57">
        <f t="shared" ca="1" si="12"/>
        <v>167800</v>
      </c>
      <c r="P112" s="188" t="e">
        <f t="shared" si="11"/>
        <v>#N/A</v>
      </c>
      <c r="Q112" s="191" t="e">
        <f t="shared" si="9"/>
        <v>#N/A</v>
      </c>
      <c r="R112" s="191" t="e">
        <f t="shared" si="10"/>
        <v>#N/A</v>
      </c>
      <c r="S112" s="191" t="e">
        <f t="shared" si="13"/>
        <v>#N/A</v>
      </c>
      <c r="T112" s="192" t="e">
        <f>VLOOKUP(D112,'PC Receitas'!$N$4:$O$14,2,FALSE)</f>
        <v>#N/A</v>
      </c>
    </row>
    <row r="113" spans="3:20" ht="19.5" customHeight="1" thickTop="1" thickBot="1" x14ac:dyDescent="0.25">
      <c r="C113" s="58"/>
      <c r="D113" s="58"/>
      <c r="E113" s="58"/>
      <c r="F113" s="58"/>
      <c r="G113" s="58"/>
      <c r="H113" s="58"/>
      <c r="I113" s="59"/>
      <c r="J113" s="60"/>
      <c r="K113" s="57">
        <f t="shared" ca="1" si="12"/>
        <v>167800</v>
      </c>
      <c r="P113" s="188" t="e">
        <f t="shared" si="11"/>
        <v>#N/A</v>
      </c>
      <c r="Q113" s="191" t="e">
        <f t="shared" si="9"/>
        <v>#N/A</v>
      </c>
      <c r="R113" s="191" t="e">
        <f t="shared" si="10"/>
        <v>#N/A</v>
      </c>
      <c r="S113" s="191" t="e">
        <f t="shared" si="13"/>
        <v>#N/A</v>
      </c>
      <c r="T113" s="192" t="e">
        <f>VLOOKUP(D113,'PC Receitas'!$N$4:$O$14,2,FALSE)</f>
        <v>#N/A</v>
      </c>
    </row>
    <row r="114" spans="3:20" ht="19.5" customHeight="1" thickTop="1" thickBot="1" x14ac:dyDescent="0.25">
      <c r="C114" s="58"/>
      <c r="D114" s="58"/>
      <c r="E114" s="58"/>
      <c r="F114" s="58"/>
      <c r="G114" s="58"/>
      <c r="H114" s="58"/>
      <c r="I114" s="59"/>
      <c r="J114" s="60"/>
      <c r="K114" s="57">
        <f t="shared" ca="1" si="12"/>
        <v>167800</v>
      </c>
      <c r="P114" s="188" t="e">
        <f t="shared" si="11"/>
        <v>#N/A</v>
      </c>
      <c r="Q114" s="191" t="e">
        <f t="shared" si="9"/>
        <v>#N/A</v>
      </c>
      <c r="R114" s="191" t="e">
        <f t="shared" si="10"/>
        <v>#N/A</v>
      </c>
      <c r="S114" s="191" t="e">
        <f t="shared" si="13"/>
        <v>#N/A</v>
      </c>
      <c r="T114" s="192" t="e">
        <f>VLOOKUP(D114,'PC Receitas'!$N$4:$O$14,2,FALSE)</f>
        <v>#N/A</v>
      </c>
    </row>
    <row r="115" spans="3:20" ht="19.5" customHeight="1" thickTop="1" thickBot="1" x14ac:dyDescent="0.25">
      <c r="C115" s="58"/>
      <c r="D115" s="58"/>
      <c r="E115" s="58"/>
      <c r="F115" s="58"/>
      <c r="G115" s="58"/>
      <c r="H115" s="58"/>
      <c r="I115" s="59"/>
      <c r="J115" s="60"/>
      <c r="K115" s="57">
        <f t="shared" ca="1" si="12"/>
        <v>167800</v>
      </c>
      <c r="P115" s="188" t="e">
        <f t="shared" si="11"/>
        <v>#N/A</v>
      </c>
      <c r="Q115" s="191" t="e">
        <f t="shared" si="9"/>
        <v>#N/A</v>
      </c>
      <c r="R115" s="191" t="e">
        <f t="shared" si="10"/>
        <v>#N/A</v>
      </c>
      <c r="S115" s="191" t="e">
        <f t="shared" si="13"/>
        <v>#N/A</v>
      </c>
      <c r="T115" s="192" t="e">
        <f>VLOOKUP(D115,'PC Receitas'!$N$4:$O$14,2,FALSE)</f>
        <v>#N/A</v>
      </c>
    </row>
    <row r="116" spans="3:20" ht="19.5" customHeight="1" thickTop="1" thickBot="1" x14ac:dyDescent="0.25">
      <c r="C116" s="58"/>
      <c r="D116" s="58"/>
      <c r="E116" s="58"/>
      <c r="F116" s="58"/>
      <c r="G116" s="58"/>
      <c r="H116" s="58"/>
      <c r="I116" s="59"/>
      <c r="J116" s="60"/>
      <c r="K116" s="57">
        <f t="shared" ca="1" si="12"/>
        <v>167800</v>
      </c>
      <c r="P116" s="188" t="e">
        <f t="shared" si="11"/>
        <v>#N/A</v>
      </c>
      <c r="Q116" s="191" t="e">
        <f t="shared" si="9"/>
        <v>#N/A</v>
      </c>
      <c r="R116" s="191" t="e">
        <f t="shared" si="10"/>
        <v>#N/A</v>
      </c>
      <c r="S116" s="191" t="e">
        <f t="shared" si="13"/>
        <v>#N/A</v>
      </c>
      <c r="T116" s="192" t="e">
        <f>VLOOKUP(D116,'PC Receitas'!$N$4:$O$14,2,FALSE)</f>
        <v>#N/A</v>
      </c>
    </row>
    <row r="117" spans="3:20" ht="19.5" customHeight="1" thickTop="1" thickBot="1" x14ac:dyDescent="0.25">
      <c r="C117" s="58"/>
      <c r="D117" s="58"/>
      <c r="E117" s="58"/>
      <c r="F117" s="58"/>
      <c r="G117" s="58"/>
      <c r="H117" s="58"/>
      <c r="I117" s="59"/>
      <c r="J117" s="60"/>
      <c r="K117" s="57">
        <f t="shared" ca="1" si="12"/>
        <v>167800</v>
      </c>
      <c r="P117" s="188" t="e">
        <f t="shared" si="11"/>
        <v>#N/A</v>
      </c>
      <c r="Q117" s="191" t="e">
        <f t="shared" si="9"/>
        <v>#N/A</v>
      </c>
      <c r="R117" s="191" t="e">
        <f t="shared" si="10"/>
        <v>#N/A</v>
      </c>
      <c r="S117" s="191" t="e">
        <f t="shared" si="13"/>
        <v>#N/A</v>
      </c>
      <c r="T117" s="192" t="e">
        <f>VLOOKUP(D117,'PC Receitas'!$N$4:$O$14,2,FALSE)</f>
        <v>#N/A</v>
      </c>
    </row>
    <row r="118" spans="3:20" ht="19.5" customHeight="1" thickTop="1" thickBot="1" x14ac:dyDescent="0.25">
      <c r="C118" s="58"/>
      <c r="D118" s="58"/>
      <c r="E118" s="58"/>
      <c r="F118" s="58"/>
      <c r="G118" s="58"/>
      <c r="H118" s="58"/>
      <c r="I118" s="59"/>
      <c r="J118" s="60"/>
      <c r="K118" s="57">
        <f t="shared" ca="1" si="12"/>
        <v>167800</v>
      </c>
      <c r="P118" s="188" t="e">
        <f t="shared" si="11"/>
        <v>#N/A</v>
      </c>
      <c r="Q118" s="191" t="e">
        <f t="shared" si="9"/>
        <v>#N/A</v>
      </c>
      <c r="R118" s="191" t="e">
        <f t="shared" si="10"/>
        <v>#N/A</v>
      </c>
      <c r="S118" s="191" t="e">
        <f t="shared" si="13"/>
        <v>#N/A</v>
      </c>
      <c r="T118" s="192" t="e">
        <f>VLOOKUP(D118,'PC Receitas'!$N$4:$O$14,2,FALSE)</f>
        <v>#N/A</v>
      </c>
    </row>
    <row r="119" spans="3:20" ht="19.5" customHeight="1" thickTop="1" thickBot="1" x14ac:dyDescent="0.25">
      <c r="C119" s="58"/>
      <c r="D119" s="58"/>
      <c r="E119" s="58"/>
      <c r="F119" s="58"/>
      <c r="G119" s="58"/>
      <c r="H119" s="58"/>
      <c r="I119" s="59"/>
      <c r="J119" s="60"/>
      <c r="K119" s="57">
        <f t="shared" ca="1" si="12"/>
        <v>167800</v>
      </c>
      <c r="P119" s="188" t="e">
        <f t="shared" si="11"/>
        <v>#N/A</v>
      </c>
      <c r="Q119" s="191" t="e">
        <f t="shared" si="9"/>
        <v>#N/A</v>
      </c>
      <c r="R119" s="191" t="e">
        <f t="shared" si="10"/>
        <v>#N/A</v>
      </c>
      <c r="S119" s="191" t="e">
        <f t="shared" si="13"/>
        <v>#N/A</v>
      </c>
      <c r="T119" s="192" t="e">
        <f>VLOOKUP(D119,'PC Receitas'!$N$4:$O$14,2,FALSE)</f>
        <v>#N/A</v>
      </c>
    </row>
    <row r="120" spans="3:20" ht="19.5" customHeight="1" thickTop="1" thickBot="1" x14ac:dyDescent="0.25">
      <c r="C120" s="58"/>
      <c r="D120" s="58"/>
      <c r="E120" s="58"/>
      <c r="F120" s="58"/>
      <c r="G120" s="58"/>
      <c r="H120" s="58"/>
      <c r="I120" s="59"/>
      <c r="J120" s="60"/>
      <c r="K120" s="57">
        <f t="shared" ca="1" si="12"/>
        <v>167800</v>
      </c>
      <c r="P120" s="188" t="e">
        <f t="shared" si="11"/>
        <v>#N/A</v>
      </c>
      <c r="Q120" s="191" t="e">
        <f t="shared" si="9"/>
        <v>#N/A</v>
      </c>
      <c r="R120" s="191" t="e">
        <f t="shared" si="10"/>
        <v>#N/A</v>
      </c>
      <c r="S120" s="191" t="e">
        <f t="shared" si="13"/>
        <v>#N/A</v>
      </c>
      <c r="T120" s="192" t="e">
        <f>VLOOKUP(D120,'PC Receitas'!$N$4:$O$14,2,FALSE)</f>
        <v>#N/A</v>
      </c>
    </row>
    <row r="121" spans="3:20" ht="19.5" customHeight="1" thickTop="1" thickBot="1" x14ac:dyDescent="0.25">
      <c r="C121" s="58"/>
      <c r="D121" s="58"/>
      <c r="E121" s="58"/>
      <c r="F121" s="58"/>
      <c r="G121" s="58"/>
      <c r="H121" s="58"/>
      <c r="I121" s="59"/>
      <c r="J121" s="60"/>
      <c r="K121" s="57">
        <f t="shared" ca="1" si="12"/>
        <v>167800</v>
      </c>
      <c r="P121" s="188" t="e">
        <f t="shared" si="11"/>
        <v>#N/A</v>
      </c>
      <c r="Q121" s="191" t="e">
        <f t="shared" si="9"/>
        <v>#N/A</v>
      </c>
      <c r="R121" s="191" t="e">
        <f t="shared" si="10"/>
        <v>#N/A</v>
      </c>
      <c r="S121" s="191" t="e">
        <f t="shared" si="13"/>
        <v>#N/A</v>
      </c>
      <c r="T121" s="192" t="e">
        <f>VLOOKUP(D121,'PC Receitas'!$N$4:$O$14,2,FALSE)</f>
        <v>#N/A</v>
      </c>
    </row>
    <row r="122" spans="3:20" ht="19.5" customHeight="1" thickTop="1" thickBot="1" x14ac:dyDescent="0.25">
      <c r="C122" s="58"/>
      <c r="D122" s="58"/>
      <c r="E122" s="58"/>
      <c r="F122" s="58"/>
      <c r="G122" s="58"/>
      <c r="H122" s="58"/>
      <c r="I122" s="59"/>
      <c r="J122" s="60"/>
      <c r="K122" s="57">
        <f t="shared" ca="1" si="12"/>
        <v>167800</v>
      </c>
      <c r="P122" s="188" t="e">
        <f t="shared" si="11"/>
        <v>#N/A</v>
      </c>
      <c r="Q122" s="191" t="e">
        <f t="shared" si="9"/>
        <v>#N/A</v>
      </c>
      <c r="R122" s="191" t="e">
        <f t="shared" si="10"/>
        <v>#N/A</v>
      </c>
      <c r="S122" s="191" t="e">
        <f t="shared" si="13"/>
        <v>#N/A</v>
      </c>
      <c r="T122" s="192" t="e">
        <f>VLOOKUP(D122,'PC Receitas'!$N$4:$O$14,2,FALSE)</f>
        <v>#N/A</v>
      </c>
    </row>
    <row r="123" spans="3:20" ht="19.5" customHeight="1" thickTop="1" thickBot="1" x14ac:dyDescent="0.25">
      <c r="C123" s="58"/>
      <c r="D123" s="58"/>
      <c r="E123" s="58"/>
      <c r="F123" s="58"/>
      <c r="G123" s="58"/>
      <c r="H123" s="58"/>
      <c r="I123" s="59"/>
      <c r="J123" s="60"/>
      <c r="K123" s="57">
        <f t="shared" ca="1" si="12"/>
        <v>167800</v>
      </c>
      <c r="P123" s="188" t="e">
        <f t="shared" si="11"/>
        <v>#N/A</v>
      </c>
      <c r="Q123" s="191" t="e">
        <f t="shared" si="9"/>
        <v>#N/A</v>
      </c>
      <c r="R123" s="191" t="e">
        <f t="shared" si="10"/>
        <v>#N/A</v>
      </c>
      <c r="S123" s="191" t="e">
        <f t="shared" si="13"/>
        <v>#N/A</v>
      </c>
      <c r="T123" s="192" t="e">
        <f>VLOOKUP(D123,'PC Receitas'!$N$4:$O$14,2,FALSE)</f>
        <v>#N/A</v>
      </c>
    </row>
    <row r="124" spans="3:20" ht="19.5" customHeight="1" thickTop="1" thickBot="1" x14ac:dyDescent="0.25">
      <c r="C124" s="58"/>
      <c r="D124" s="58"/>
      <c r="E124" s="58"/>
      <c r="F124" s="58"/>
      <c r="G124" s="58"/>
      <c r="H124" s="58"/>
      <c r="I124" s="59"/>
      <c r="J124" s="60"/>
      <c r="K124" s="57">
        <f t="shared" ca="1" si="12"/>
        <v>167800</v>
      </c>
      <c r="P124" s="188" t="e">
        <f t="shared" si="11"/>
        <v>#N/A</v>
      </c>
      <c r="Q124" s="191" t="e">
        <f t="shared" si="9"/>
        <v>#N/A</v>
      </c>
      <c r="R124" s="191" t="e">
        <f t="shared" si="10"/>
        <v>#N/A</v>
      </c>
      <c r="S124" s="191" t="e">
        <f t="shared" si="13"/>
        <v>#N/A</v>
      </c>
      <c r="T124" s="192" t="e">
        <f>VLOOKUP(D124,'PC Receitas'!$N$4:$O$14,2,FALSE)</f>
        <v>#N/A</v>
      </c>
    </row>
    <row r="125" spans="3:20" ht="19.5" customHeight="1" thickTop="1" thickBot="1" x14ac:dyDescent="0.25">
      <c r="C125" s="58"/>
      <c r="D125" s="58"/>
      <c r="E125" s="58"/>
      <c r="F125" s="58"/>
      <c r="G125" s="58"/>
      <c r="H125" s="58"/>
      <c r="I125" s="59"/>
      <c r="J125" s="60"/>
      <c r="K125" s="57">
        <f t="shared" ca="1" si="12"/>
        <v>167800</v>
      </c>
      <c r="P125" s="188" t="e">
        <f t="shared" si="11"/>
        <v>#N/A</v>
      </c>
      <c r="Q125" s="191" t="e">
        <f t="shared" si="9"/>
        <v>#N/A</v>
      </c>
      <c r="R125" s="191" t="e">
        <f t="shared" si="10"/>
        <v>#N/A</v>
      </c>
      <c r="S125" s="191" t="e">
        <f t="shared" si="13"/>
        <v>#N/A</v>
      </c>
      <c r="T125" s="192" t="e">
        <f>VLOOKUP(D125,'PC Receitas'!$N$4:$O$14,2,FALSE)</f>
        <v>#N/A</v>
      </c>
    </row>
    <row r="126" spans="3:20" ht="19.5" customHeight="1" thickTop="1" thickBot="1" x14ac:dyDescent="0.25">
      <c r="C126" s="58"/>
      <c r="D126" s="58"/>
      <c r="E126" s="58"/>
      <c r="F126" s="58"/>
      <c r="G126" s="58"/>
      <c r="H126" s="58"/>
      <c r="I126" s="59"/>
      <c r="J126" s="60"/>
      <c r="K126" s="57">
        <f t="shared" ca="1" si="12"/>
        <v>167800</v>
      </c>
      <c r="P126" s="188" t="e">
        <f t="shared" si="11"/>
        <v>#N/A</v>
      </c>
      <c r="Q126" s="191" t="e">
        <f t="shared" si="9"/>
        <v>#N/A</v>
      </c>
      <c r="R126" s="191" t="e">
        <f t="shared" si="10"/>
        <v>#N/A</v>
      </c>
      <c r="S126" s="191" t="e">
        <f t="shared" si="13"/>
        <v>#N/A</v>
      </c>
      <c r="T126" s="192" t="e">
        <f>VLOOKUP(D126,'PC Receitas'!$N$4:$O$14,2,FALSE)</f>
        <v>#N/A</v>
      </c>
    </row>
    <row r="127" spans="3:20" ht="19.5" customHeight="1" thickTop="1" thickBot="1" x14ac:dyDescent="0.25">
      <c r="C127" s="58"/>
      <c r="D127" s="58"/>
      <c r="E127" s="58"/>
      <c r="F127" s="58"/>
      <c r="G127" s="58"/>
      <c r="H127" s="58"/>
      <c r="I127" s="59"/>
      <c r="J127" s="60"/>
      <c r="K127" s="57">
        <f t="shared" ca="1" si="12"/>
        <v>167800</v>
      </c>
      <c r="P127" s="188" t="e">
        <f t="shared" si="11"/>
        <v>#N/A</v>
      </c>
      <c r="Q127" s="191" t="e">
        <f t="shared" si="9"/>
        <v>#N/A</v>
      </c>
      <c r="R127" s="191" t="e">
        <f t="shared" si="10"/>
        <v>#N/A</v>
      </c>
      <c r="S127" s="191" t="e">
        <f t="shared" si="13"/>
        <v>#N/A</v>
      </c>
      <c r="T127" s="192" t="e">
        <f>VLOOKUP(D127,'PC Receitas'!$N$4:$O$14,2,FALSE)</f>
        <v>#N/A</v>
      </c>
    </row>
    <row r="128" spans="3:20" ht="19.5" customHeight="1" thickTop="1" thickBot="1" x14ac:dyDescent="0.25">
      <c r="C128" s="58"/>
      <c r="D128" s="58"/>
      <c r="E128" s="58"/>
      <c r="F128" s="58"/>
      <c r="G128" s="58"/>
      <c r="H128" s="58"/>
      <c r="I128" s="59"/>
      <c r="J128" s="60"/>
      <c r="K128" s="57">
        <f t="shared" ca="1" si="12"/>
        <v>167800</v>
      </c>
      <c r="P128" s="188" t="e">
        <f t="shared" si="11"/>
        <v>#N/A</v>
      </c>
      <c r="Q128" s="191" t="e">
        <f t="shared" si="9"/>
        <v>#N/A</v>
      </c>
      <c r="R128" s="191" t="e">
        <f t="shared" si="10"/>
        <v>#N/A</v>
      </c>
      <c r="S128" s="191" t="e">
        <f t="shared" si="13"/>
        <v>#N/A</v>
      </c>
      <c r="T128" s="192" t="e">
        <f>VLOOKUP(D128,'PC Receitas'!$N$4:$O$14,2,FALSE)</f>
        <v>#N/A</v>
      </c>
    </row>
    <row r="129" spans="3:20" ht="19.5" customHeight="1" thickTop="1" thickBot="1" x14ac:dyDescent="0.25">
      <c r="C129" s="58"/>
      <c r="D129" s="58"/>
      <c r="E129" s="58"/>
      <c r="F129" s="58"/>
      <c r="G129" s="58"/>
      <c r="H129" s="58"/>
      <c r="I129" s="59"/>
      <c r="J129" s="60"/>
      <c r="K129" s="57">
        <f t="shared" ca="1" si="12"/>
        <v>167800</v>
      </c>
      <c r="P129" s="188" t="e">
        <f t="shared" si="11"/>
        <v>#N/A</v>
      </c>
      <c r="Q129" s="191" t="e">
        <f t="shared" si="9"/>
        <v>#N/A</v>
      </c>
      <c r="R129" s="191" t="e">
        <f t="shared" si="10"/>
        <v>#N/A</v>
      </c>
      <c r="S129" s="191" t="e">
        <f t="shared" si="13"/>
        <v>#N/A</v>
      </c>
      <c r="T129" s="192" t="e">
        <f>VLOOKUP(D129,'PC Receitas'!$N$4:$O$14,2,FALSE)</f>
        <v>#N/A</v>
      </c>
    </row>
    <row r="130" spans="3:20" ht="19.5" customHeight="1" thickTop="1" thickBot="1" x14ac:dyDescent="0.25">
      <c r="C130" s="58"/>
      <c r="D130" s="58"/>
      <c r="E130" s="58"/>
      <c r="F130" s="58"/>
      <c r="G130" s="58"/>
      <c r="H130" s="58"/>
      <c r="I130" s="59"/>
      <c r="J130" s="60"/>
      <c r="K130" s="57">
        <f t="shared" ca="1" si="12"/>
        <v>167800</v>
      </c>
      <c r="P130" s="188" t="e">
        <f t="shared" si="11"/>
        <v>#N/A</v>
      </c>
      <c r="Q130" s="191" t="e">
        <f t="shared" si="9"/>
        <v>#N/A</v>
      </c>
      <c r="R130" s="191" t="e">
        <f t="shared" si="10"/>
        <v>#N/A</v>
      </c>
      <c r="S130" s="191" t="e">
        <f t="shared" si="13"/>
        <v>#N/A</v>
      </c>
      <c r="T130" s="192" t="e">
        <f>VLOOKUP(D130,'PC Receitas'!$N$4:$O$14,2,FALSE)</f>
        <v>#N/A</v>
      </c>
    </row>
    <row r="131" spans="3:20" ht="19.5" customHeight="1" thickTop="1" thickBot="1" x14ac:dyDescent="0.25">
      <c r="C131" s="58"/>
      <c r="D131" s="58"/>
      <c r="E131" s="58"/>
      <c r="F131" s="58"/>
      <c r="G131" s="58"/>
      <c r="H131" s="58"/>
      <c r="I131" s="59"/>
      <c r="J131" s="60"/>
      <c r="K131" s="57">
        <f t="shared" ca="1" si="12"/>
        <v>167800</v>
      </c>
      <c r="P131" s="188" t="e">
        <f t="shared" si="11"/>
        <v>#N/A</v>
      </c>
      <c r="Q131" s="191" t="e">
        <f t="shared" si="9"/>
        <v>#N/A</v>
      </c>
      <c r="R131" s="191" t="e">
        <f t="shared" si="10"/>
        <v>#N/A</v>
      </c>
      <c r="S131" s="191" t="e">
        <f t="shared" si="13"/>
        <v>#N/A</v>
      </c>
      <c r="T131" s="192" t="e">
        <f>VLOOKUP(D131,'PC Receitas'!$N$4:$O$14,2,FALSE)</f>
        <v>#N/A</v>
      </c>
    </row>
    <row r="132" spans="3:20" ht="19.5" customHeight="1" thickTop="1" thickBot="1" x14ac:dyDescent="0.25">
      <c r="C132" s="58"/>
      <c r="D132" s="58"/>
      <c r="E132" s="58"/>
      <c r="F132" s="58"/>
      <c r="G132" s="58"/>
      <c r="H132" s="58"/>
      <c r="I132" s="59"/>
      <c r="J132" s="60"/>
      <c r="K132" s="57">
        <f t="shared" ca="1" si="12"/>
        <v>167800</v>
      </c>
      <c r="P132" s="188" t="e">
        <f t="shared" si="11"/>
        <v>#N/A</v>
      </c>
      <c r="Q132" s="191" t="e">
        <f t="shared" si="9"/>
        <v>#N/A</v>
      </c>
      <c r="R132" s="191" t="e">
        <f t="shared" si="10"/>
        <v>#N/A</v>
      </c>
      <c r="S132" s="191" t="e">
        <f t="shared" si="13"/>
        <v>#N/A</v>
      </c>
      <c r="T132" s="192" t="e">
        <f>VLOOKUP(D132,'PC Receitas'!$N$4:$O$14,2,FALSE)</f>
        <v>#N/A</v>
      </c>
    </row>
    <row r="133" spans="3:20" ht="19.5" customHeight="1" thickTop="1" thickBot="1" x14ac:dyDescent="0.25">
      <c r="C133" s="58"/>
      <c r="D133" s="58"/>
      <c r="E133" s="58"/>
      <c r="F133" s="58"/>
      <c r="G133" s="58"/>
      <c r="H133" s="58"/>
      <c r="I133" s="59"/>
      <c r="J133" s="60"/>
      <c r="K133" s="57">
        <f t="shared" ca="1" si="12"/>
        <v>167800</v>
      </c>
      <c r="P133" s="188" t="e">
        <f t="shared" si="11"/>
        <v>#N/A</v>
      </c>
      <c r="Q133" s="191" t="e">
        <f t="shared" si="9"/>
        <v>#N/A</v>
      </c>
      <c r="R133" s="191" t="e">
        <f t="shared" si="10"/>
        <v>#N/A</v>
      </c>
      <c r="S133" s="191" t="e">
        <f t="shared" si="13"/>
        <v>#N/A</v>
      </c>
      <c r="T133" s="192" t="e">
        <f>VLOOKUP(D133,'PC Receitas'!$N$4:$O$14,2,FALSE)</f>
        <v>#N/A</v>
      </c>
    </row>
    <row r="134" spans="3:20" ht="19.5" customHeight="1" thickTop="1" thickBot="1" x14ac:dyDescent="0.25">
      <c r="C134" s="58"/>
      <c r="D134" s="58"/>
      <c r="E134" s="58"/>
      <c r="F134" s="58"/>
      <c r="G134" s="58"/>
      <c r="H134" s="58"/>
      <c r="I134" s="59"/>
      <c r="J134" s="60"/>
      <c r="K134" s="57">
        <f t="shared" ca="1" si="12"/>
        <v>167800</v>
      </c>
      <c r="P134" s="188" t="e">
        <f t="shared" si="11"/>
        <v>#N/A</v>
      </c>
      <c r="Q134" s="191" t="e">
        <f t="shared" ref="Q134:Q197" si="14">IF(T134="Despesas_de_Moradia","Despesa",IF(T134="Despesas_com_Alimentacao","Despesa",IF(T134="Despesas_com_Saude","Despesa","")))</f>
        <v>#N/A</v>
      </c>
      <c r="R134" s="191" t="e">
        <f t="shared" ref="R134:R197" si="15">IF(T134="Renda_Familiar","Receita",IF(T134="Receitas_com_Aplicacoes_Financeiras","Receita",IF(T134="Outras_Receitas","Receita","")))</f>
        <v>#N/A</v>
      </c>
      <c r="S134" s="191" t="e">
        <f t="shared" si="13"/>
        <v>#N/A</v>
      </c>
      <c r="T134" s="192" t="e">
        <f>VLOOKUP(D134,'PC Receitas'!$N$4:$O$14,2,FALSE)</f>
        <v>#N/A</v>
      </c>
    </row>
    <row r="135" spans="3:20" ht="19.5" customHeight="1" thickTop="1" thickBot="1" x14ac:dyDescent="0.25">
      <c r="C135" s="58"/>
      <c r="D135" s="58"/>
      <c r="E135" s="58"/>
      <c r="F135" s="58"/>
      <c r="G135" s="58"/>
      <c r="H135" s="58"/>
      <c r="I135" s="59"/>
      <c r="J135" s="60"/>
      <c r="K135" s="57">
        <f t="shared" ca="1" si="12"/>
        <v>167800</v>
      </c>
      <c r="P135" s="188" t="e">
        <f t="shared" si="11"/>
        <v>#N/A</v>
      </c>
      <c r="Q135" s="191" t="e">
        <f t="shared" si="14"/>
        <v>#N/A</v>
      </c>
      <c r="R135" s="191" t="e">
        <f t="shared" si="15"/>
        <v>#N/A</v>
      </c>
      <c r="S135" s="191" t="e">
        <f t="shared" si="13"/>
        <v>#N/A</v>
      </c>
      <c r="T135" s="192" t="e">
        <f>VLOOKUP(D135,'PC Receitas'!$N$4:$O$14,2,FALSE)</f>
        <v>#N/A</v>
      </c>
    </row>
    <row r="136" spans="3:20" ht="19.5" customHeight="1" thickTop="1" thickBot="1" x14ac:dyDescent="0.25">
      <c r="C136" s="58"/>
      <c r="D136" s="58"/>
      <c r="E136" s="58"/>
      <c r="F136" s="58"/>
      <c r="G136" s="58"/>
      <c r="H136" s="58"/>
      <c r="I136" s="59"/>
      <c r="J136" s="60"/>
      <c r="K136" s="57">
        <f t="shared" ca="1" si="12"/>
        <v>167800</v>
      </c>
      <c r="P136" s="188" t="e">
        <f t="shared" si="11"/>
        <v>#N/A</v>
      </c>
      <c r="Q136" s="191" t="e">
        <f t="shared" si="14"/>
        <v>#N/A</v>
      </c>
      <c r="R136" s="191" t="e">
        <f t="shared" si="15"/>
        <v>#N/A</v>
      </c>
      <c r="S136" s="191" t="e">
        <f t="shared" si="13"/>
        <v>#N/A</v>
      </c>
      <c r="T136" s="192" t="e">
        <f>VLOOKUP(D136,'PC Receitas'!$N$4:$O$14,2,FALSE)</f>
        <v>#N/A</v>
      </c>
    </row>
    <row r="137" spans="3:20" ht="19.5" customHeight="1" thickTop="1" thickBot="1" x14ac:dyDescent="0.25">
      <c r="C137" s="58"/>
      <c r="D137" s="58"/>
      <c r="E137" s="58"/>
      <c r="F137" s="58"/>
      <c r="G137" s="58"/>
      <c r="H137" s="58"/>
      <c r="I137" s="59"/>
      <c r="J137" s="60"/>
      <c r="K137" s="57">
        <f t="shared" ca="1" si="12"/>
        <v>167800</v>
      </c>
      <c r="P137" s="188" t="e">
        <f t="shared" si="11"/>
        <v>#N/A</v>
      </c>
      <c r="Q137" s="191" t="e">
        <f t="shared" si="14"/>
        <v>#N/A</v>
      </c>
      <c r="R137" s="191" t="e">
        <f t="shared" si="15"/>
        <v>#N/A</v>
      </c>
      <c r="S137" s="191" t="e">
        <f t="shared" si="13"/>
        <v>#N/A</v>
      </c>
      <c r="T137" s="192" t="e">
        <f>VLOOKUP(D137,'PC Receitas'!$N$4:$O$14,2,FALSE)</f>
        <v>#N/A</v>
      </c>
    </row>
    <row r="138" spans="3:20" ht="19.5" customHeight="1" thickTop="1" thickBot="1" x14ac:dyDescent="0.25">
      <c r="C138" s="58"/>
      <c r="D138" s="58"/>
      <c r="E138" s="58"/>
      <c r="F138" s="58"/>
      <c r="G138" s="58"/>
      <c r="H138" s="58"/>
      <c r="I138" s="59"/>
      <c r="J138" s="60"/>
      <c r="K138" s="57">
        <f t="shared" ca="1" si="12"/>
        <v>167800</v>
      </c>
      <c r="P138" s="188" t="e">
        <f t="shared" si="11"/>
        <v>#N/A</v>
      </c>
      <c r="Q138" s="191" t="e">
        <f t="shared" si="14"/>
        <v>#N/A</v>
      </c>
      <c r="R138" s="191" t="e">
        <f t="shared" si="15"/>
        <v>#N/A</v>
      </c>
      <c r="S138" s="191" t="e">
        <f t="shared" si="13"/>
        <v>#N/A</v>
      </c>
      <c r="T138" s="192" t="e">
        <f>VLOOKUP(D138,'PC Receitas'!$N$4:$O$14,2,FALSE)</f>
        <v>#N/A</v>
      </c>
    </row>
    <row r="139" spans="3:20" ht="19.5" customHeight="1" thickTop="1" thickBot="1" x14ac:dyDescent="0.25">
      <c r="C139" s="58"/>
      <c r="D139" s="58"/>
      <c r="E139" s="58"/>
      <c r="F139" s="58"/>
      <c r="G139" s="58"/>
      <c r="H139" s="58"/>
      <c r="I139" s="59"/>
      <c r="J139" s="60"/>
      <c r="K139" s="57">
        <f t="shared" ca="1" si="12"/>
        <v>167800</v>
      </c>
      <c r="P139" s="188" t="e">
        <f t="shared" si="11"/>
        <v>#N/A</v>
      </c>
      <c r="Q139" s="191" t="e">
        <f t="shared" si="14"/>
        <v>#N/A</v>
      </c>
      <c r="R139" s="191" t="e">
        <f t="shared" si="15"/>
        <v>#N/A</v>
      </c>
      <c r="S139" s="191" t="e">
        <f t="shared" si="13"/>
        <v>#N/A</v>
      </c>
      <c r="T139" s="192" t="e">
        <f>VLOOKUP(D139,'PC Receitas'!$N$4:$O$14,2,FALSE)</f>
        <v>#N/A</v>
      </c>
    </row>
    <row r="140" spans="3:20" ht="19.5" customHeight="1" thickTop="1" thickBot="1" x14ac:dyDescent="0.25">
      <c r="C140" s="58"/>
      <c r="D140" s="58"/>
      <c r="E140" s="58"/>
      <c r="F140" s="58"/>
      <c r="G140" s="58"/>
      <c r="H140" s="58"/>
      <c r="I140" s="59"/>
      <c r="J140" s="60"/>
      <c r="K140" s="57">
        <f t="shared" ca="1" si="12"/>
        <v>167800</v>
      </c>
      <c r="P140" s="188" t="e">
        <f t="shared" si="11"/>
        <v>#N/A</v>
      </c>
      <c r="Q140" s="191" t="e">
        <f t="shared" si="14"/>
        <v>#N/A</v>
      </c>
      <c r="R140" s="191" t="e">
        <f t="shared" si="15"/>
        <v>#N/A</v>
      </c>
      <c r="S140" s="191" t="e">
        <f t="shared" si="13"/>
        <v>#N/A</v>
      </c>
      <c r="T140" s="192" t="e">
        <f>VLOOKUP(D140,'PC Receitas'!$N$4:$O$14,2,FALSE)</f>
        <v>#N/A</v>
      </c>
    </row>
    <row r="141" spans="3:20" ht="19.5" customHeight="1" thickTop="1" thickBot="1" x14ac:dyDescent="0.25">
      <c r="C141" s="58"/>
      <c r="D141" s="58"/>
      <c r="E141" s="58"/>
      <c r="F141" s="58"/>
      <c r="G141" s="58"/>
      <c r="H141" s="58"/>
      <c r="I141" s="59"/>
      <c r="J141" s="60"/>
      <c r="K141" s="57">
        <f t="shared" ca="1" si="12"/>
        <v>167800</v>
      </c>
      <c r="P141" s="188" t="e">
        <f t="shared" si="11"/>
        <v>#N/A</v>
      </c>
      <c r="Q141" s="191" t="e">
        <f t="shared" si="14"/>
        <v>#N/A</v>
      </c>
      <c r="R141" s="191" t="e">
        <f t="shared" si="15"/>
        <v>#N/A</v>
      </c>
      <c r="S141" s="191" t="e">
        <f t="shared" si="13"/>
        <v>#N/A</v>
      </c>
      <c r="T141" s="192" t="e">
        <f>VLOOKUP(D141,'PC Receitas'!$N$4:$O$14,2,FALSE)</f>
        <v>#N/A</v>
      </c>
    </row>
    <row r="142" spans="3:20" ht="19.5" customHeight="1" thickTop="1" thickBot="1" x14ac:dyDescent="0.25">
      <c r="C142" s="58"/>
      <c r="D142" s="58"/>
      <c r="E142" s="58"/>
      <c r="F142" s="58"/>
      <c r="G142" s="58"/>
      <c r="H142" s="58"/>
      <c r="I142" s="59"/>
      <c r="J142" s="60"/>
      <c r="K142" s="57">
        <f t="shared" ca="1" si="12"/>
        <v>167800</v>
      </c>
      <c r="P142" s="188" t="e">
        <f t="shared" si="11"/>
        <v>#N/A</v>
      </c>
      <c r="Q142" s="191" t="e">
        <f t="shared" si="14"/>
        <v>#N/A</v>
      </c>
      <c r="R142" s="191" t="e">
        <f t="shared" si="15"/>
        <v>#N/A</v>
      </c>
      <c r="S142" s="191" t="e">
        <f t="shared" si="13"/>
        <v>#N/A</v>
      </c>
      <c r="T142" s="192" t="e">
        <f>VLOOKUP(D142,'PC Receitas'!$N$4:$O$14,2,FALSE)</f>
        <v>#N/A</v>
      </c>
    </row>
    <row r="143" spans="3:20" ht="19.5" customHeight="1" thickTop="1" thickBot="1" x14ac:dyDescent="0.25">
      <c r="C143" s="58"/>
      <c r="D143" s="58"/>
      <c r="E143" s="58"/>
      <c r="F143" s="58"/>
      <c r="G143" s="58"/>
      <c r="H143" s="58"/>
      <c r="I143" s="59"/>
      <c r="J143" s="60"/>
      <c r="K143" s="57">
        <f t="shared" ca="1" si="12"/>
        <v>167800</v>
      </c>
      <c r="P143" s="188" t="e">
        <f t="shared" si="11"/>
        <v>#N/A</v>
      </c>
      <c r="Q143" s="191" t="e">
        <f t="shared" si="14"/>
        <v>#N/A</v>
      </c>
      <c r="R143" s="191" t="e">
        <f t="shared" si="15"/>
        <v>#N/A</v>
      </c>
      <c r="S143" s="191" t="e">
        <f t="shared" si="13"/>
        <v>#N/A</v>
      </c>
      <c r="T143" s="192" t="e">
        <f>VLOOKUP(D143,'PC Receitas'!$N$4:$O$14,2,FALSE)</f>
        <v>#N/A</v>
      </c>
    </row>
    <row r="144" spans="3:20" ht="19.5" customHeight="1" thickTop="1" thickBot="1" x14ac:dyDescent="0.25">
      <c r="C144" s="58"/>
      <c r="D144" s="58"/>
      <c r="E144" s="58"/>
      <c r="F144" s="58"/>
      <c r="G144" s="58"/>
      <c r="H144" s="58"/>
      <c r="I144" s="59"/>
      <c r="J144" s="60"/>
      <c r="K144" s="57">
        <f t="shared" ca="1" si="12"/>
        <v>167800</v>
      </c>
      <c r="P144" s="188" t="e">
        <f t="shared" ref="P144:P207" si="16">IF(T144="Despesas_com_Transportes","Despesa",IF(T144="Despesas_com_Lazer_e_Informacao","Despesa",IF(T144="Outras_Despesas","Despesa",IF(T144="Imposto_de_Renda","Despesa",IF(T144="Investimentos_Bens","Despesa","")))))</f>
        <v>#N/A</v>
      </c>
      <c r="Q144" s="191" t="e">
        <f t="shared" si="14"/>
        <v>#N/A</v>
      </c>
      <c r="R144" s="191" t="e">
        <f t="shared" si="15"/>
        <v>#N/A</v>
      </c>
      <c r="S144" s="191" t="e">
        <f t="shared" si="13"/>
        <v>#N/A</v>
      </c>
      <c r="T144" s="192" t="e">
        <f>VLOOKUP(D144,'PC Receitas'!$N$4:$O$14,2,FALSE)</f>
        <v>#N/A</v>
      </c>
    </row>
    <row r="145" spans="3:20" ht="19.5" customHeight="1" thickTop="1" thickBot="1" x14ac:dyDescent="0.25">
      <c r="C145" s="58"/>
      <c r="D145" s="58"/>
      <c r="E145" s="58"/>
      <c r="F145" s="58"/>
      <c r="G145" s="58"/>
      <c r="H145" s="58"/>
      <c r="I145" s="59"/>
      <c r="J145" s="60"/>
      <c r="K145" s="57">
        <f t="shared" ca="1" si="12"/>
        <v>167800</v>
      </c>
      <c r="P145" s="188" t="e">
        <f t="shared" si="16"/>
        <v>#N/A</v>
      </c>
      <c r="Q145" s="191" t="e">
        <f t="shared" si="14"/>
        <v>#N/A</v>
      </c>
      <c r="R145" s="191" t="e">
        <f t="shared" si="15"/>
        <v>#N/A</v>
      </c>
      <c r="S145" s="191" t="e">
        <f t="shared" si="13"/>
        <v>#N/A</v>
      </c>
      <c r="T145" s="192" t="e">
        <f>VLOOKUP(D145,'PC Receitas'!$N$4:$O$14,2,FALSE)</f>
        <v>#N/A</v>
      </c>
    </row>
    <row r="146" spans="3:20" ht="19.5" customHeight="1" thickTop="1" thickBot="1" x14ac:dyDescent="0.25">
      <c r="C146" s="58"/>
      <c r="D146" s="58"/>
      <c r="E146" s="58"/>
      <c r="F146" s="58"/>
      <c r="G146" s="58"/>
      <c r="H146" s="58"/>
      <c r="I146" s="59"/>
      <c r="J146" s="60"/>
      <c r="K146" s="57">
        <f t="shared" ca="1" si="12"/>
        <v>167800</v>
      </c>
      <c r="P146" s="188" t="e">
        <f t="shared" si="16"/>
        <v>#N/A</v>
      </c>
      <c r="Q146" s="191" t="e">
        <f t="shared" si="14"/>
        <v>#N/A</v>
      </c>
      <c r="R146" s="191" t="e">
        <f t="shared" si="15"/>
        <v>#N/A</v>
      </c>
      <c r="S146" s="191" t="e">
        <f t="shared" si="13"/>
        <v>#N/A</v>
      </c>
      <c r="T146" s="192"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167800</v>
      </c>
      <c r="P147" s="188" t="e">
        <f t="shared" si="16"/>
        <v>#N/A</v>
      </c>
      <c r="Q147" s="191" t="e">
        <f t="shared" si="14"/>
        <v>#N/A</v>
      </c>
      <c r="R147" s="191" t="e">
        <f t="shared" si="15"/>
        <v>#N/A</v>
      </c>
      <c r="S147" s="191" t="e">
        <f t="shared" si="13"/>
        <v>#N/A</v>
      </c>
      <c r="T147" s="192" t="e">
        <f>VLOOKUP(D147,'PC Receitas'!$N$4:$O$14,2,FALSE)</f>
        <v>#N/A</v>
      </c>
    </row>
    <row r="148" spans="3:20" ht="19.5" customHeight="1" thickTop="1" thickBot="1" x14ac:dyDescent="0.25">
      <c r="C148" s="58"/>
      <c r="D148" s="58"/>
      <c r="E148" s="58"/>
      <c r="F148" s="58"/>
      <c r="G148" s="58"/>
      <c r="H148" s="58"/>
      <c r="I148" s="59"/>
      <c r="J148" s="60"/>
      <c r="K148" s="57">
        <f t="shared" ca="1" si="17"/>
        <v>167800</v>
      </c>
      <c r="P148" s="188" t="e">
        <f t="shared" si="16"/>
        <v>#N/A</v>
      </c>
      <c r="Q148" s="191" t="e">
        <f t="shared" si="14"/>
        <v>#N/A</v>
      </c>
      <c r="R148" s="191" t="e">
        <f t="shared" si="15"/>
        <v>#N/A</v>
      </c>
      <c r="S148" s="191" t="e">
        <f t="shared" ref="S148:S211" si="18">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ca="1" si="17"/>
        <v>167800</v>
      </c>
      <c r="P149" s="188" t="e">
        <f t="shared" si="16"/>
        <v>#N/A</v>
      </c>
      <c r="Q149" s="191" t="e">
        <f t="shared" si="14"/>
        <v>#N/A</v>
      </c>
      <c r="R149" s="191" t="e">
        <f t="shared" si="15"/>
        <v>#N/A</v>
      </c>
      <c r="S149" s="191" t="e">
        <f t="shared" si="18"/>
        <v>#N/A</v>
      </c>
      <c r="T149" s="192" t="e">
        <f>VLOOKUP(D149,'PC Receitas'!$N$4:$O$14,2,FALSE)</f>
        <v>#N/A</v>
      </c>
    </row>
    <row r="150" spans="3:20" ht="19.5" customHeight="1" thickTop="1" thickBot="1" x14ac:dyDescent="0.25">
      <c r="C150" s="58"/>
      <c r="D150" s="58"/>
      <c r="E150" s="58"/>
      <c r="F150" s="58"/>
      <c r="G150" s="58"/>
      <c r="H150" s="58"/>
      <c r="I150" s="59"/>
      <c r="J150" s="60"/>
      <c r="K150" s="57">
        <f t="shared" ca="1" si="17"/>
        <v>167800</v>
      </c>
      <c r="P150" s="188" t="e">
        <f t="shared" si="16"/>
        <v>#N/A</v>
      </c>
      <c r="Q150" s="191" t="e">
        <f t="shared" si="14"/>
        <v>#N/A</v>
      </c>
      <c r="R150" s="191" t="e">
        <f t="shared" si="15"/>
        <v>#N/A</v>
      </c>
      <c r="S150" s="191" t="e">
        <f t="shared" si="18"/>
        <v>#N/A</v>
      </c>
      <c r="T150" s="192" t="e">
        <f>VLOOKUP(D150,'PC Receitas'!$N$4:$O$14,2,FALSE)</f>
        <v>#N/A</v>
      </c>
    </row>
    <row r="151" spans="3:20" ht="19.5" customHeight="1" thickTop="1" thickBot="1" x14ac:dyDescent="0.25">
      <c r="C151" s="58"/>
      <c r="D151" s="58"/>
      <c r="E151" s="58"/>
      <c r="F151" s="58"/>
      <c r="G151" s="58"/>
      <c r="H151" s="58"/>
      <c r="I151" s="59"/>
      <c r="J151" s="60"/>
      <c r="K151" s="57">
        <f t="shared" ca="1" si="17"/>
        <v>167800</v>
      </c>
      <c r="P151" s="188" t="e">
        <f t="shared" si="16"/>
        <v>#N/A</v>
      </c>
      <c r="Q151" s="191" t="e">
        <f t="shared" si="14"/>
        <v>#N/A</v>
      </c>
      <c r="R151" s="191" t="e">
        <f t="shared" si="15"/>
        <v>#N/A</v>
      </c>
      <c r="S151" s="191" t="e">
        <f t="shared" si="18"/>
        <v>#N/A</v>
      </c>
      <c r="T151" s="192" t="e">
        <f>VLOOKUP(D151,'PC Receitas'!$N$4:$O$14,2,FALSE)</f>
        <v>#N/A</v>
      </c>
    </row>
    <row r="152" spans="3:20" ht="19.5" customHeight="1" thickTop="1" thickBot="1" x14ac:dyDescent="0.25">
      <c r="C152" s="58"/>
      <c r="D152" s="58"/>
      <c r="E152" s="58"/>
      <c r="F152" s="58"/>
      <c r="G152" s="58"/>
      <c r="H152" s="58"/>
      <c r="I152" s="59"/>
      <c r="J152" s="60"/>
      <c r="K152" s="57">
        <f t="shared" ca="1" si="17"/>
        <v>167800</v>
      </c>
      <c r="P152" s="188" t="e">
        <f t="shared" si="16"/>
        <v>#N/A</v>
      </c>
      <c r="Q152" s="191" t="e">
        <f t="shared" si="14"/>
        <v>#N/A</v>
      </c>
      <c r="R152" s="191" t="e">
        <f t="shared" si="15"/>
        <v>#N/A</v>
      </c>
      <c r="S152" s="191" t="e">
        <f t="shared" si="18"/>
        <v>#N/A</v>
      </c>
      <c r="T152" s="192" t="e">
        <f>VLOOKUP(D152,'PC Receitas'!$N$4:$O$14,2,FALSE)</f>
        <v>#N/A</v>
      </c>
    </row>
    <row r="153" spans="3:20" ht="19.5" customHeight="1" thickTop="1" thickBot="1" x14ac:dyDescent="0.25">
      <c r="C153" s="58"/>
      <c r="D153" s="58"/>
      <c r="E153" s="58"/>
      <c r="F153" s="58"/>
      <c r="G153" s="58"/>
      <c r="H153" s="58"/>
      <c r="I153" s="59"/>
      <c r="J153" s="60"/>
      <c r="K153" s="57">
        <f t="shared" ca="1" si="17"/>
        <v>167800</v>
      </c>
      <c r="P153" s="188" t="e">
        <f t="shared" si="16"/>
        <v>#N/A</v>
      </c>
      <c r="Q153" s="191" t="e">
        <f t="shared" si="14"/>
        <v>#N/A</v>
      </c>
      <c r="R153" s="191" t="e">
        <f t="shared" si="15"/>
        <v>#N/A</v>
      </c>
      <c r="S153" s="191" t="e">
        <f t="shared" si="18"/>
        <v>#N/A</v>
      </c>
      <c r="T153" s="192" t="e">
        <f>VLOOKUP(D153,'PC Receitas'!$N$4:$O$14,2,FALSE)</f>
        <v>#N/A</v>
      </c>
    </row>
    <row r="154" spans="3:20" ht="19.5" customHeight="1" thickTop="1" thickBot="1" x14ac:dyDescent="0.25">
      <c r="C154" s="58"/>
      <c r="D154" s="58"/>
      <c r="E154" s="58"/>
      <c r="F154" s="58"/>
      <c r="G154" s="58"/>
      <c r="H154" s="58"/>
      <c r="I154" s="59"/>
      <c r="J154" s="60"/>
      <c r="K154" s="57">
        <f t="shared" ca="1" si="17"/>
        <v>167800</v>
      </c>
      <c r="P154" s="188" t="e">
        <f t="shared" si="16"/>
        <v>#N/A</v>
      </c>
      <c r="Q154" s="191" t="e">
        <f t="shared" si="14"/>
        <v>#N/A</v>
      </c>
      <c r="R154" s="191" t="e">
        <f t="shared" si="15"/>
        <v>#N/A</v>
      </c>
      <c r="S154" s="191" t="e">
        <f t="shared" si="18"/>
        <v>#N/A</v>
      </c>
      <c r="T154" s="192" t="e">
        <f>VLOOKUP(D154,'PC Receitas'!$N$4:$O$14,2,FALSE)</f>
        <v>#N/A</v>
      </c>
    </row>
    <row r="155" spans="3:20" ht="19.5" customHeight="1" thickTop="1" thickBot="1" x14ac:dyDescent="0.25">
      <c r="C155" s="58"/>
      <c r="D155" s="58"/>
      <c r="E155" s="58"/>
      <c r="F155" s="58"/>
      <c r="G155" s="58"/>
      <c r="H155" s="58"/>
      <c r="I155" s="59"/>
      <c r="J155" s="60"/>
      <c r="K155" s="57">
        <f t="shared" ca="1" si="17"/>
        <v>167800</v>
      </c>
      <c r="P155" s="188" t="e">
        <f t="shared" si="16"/>
        <v>#N/A</v>
      </c>
      <c r="Q155" s="191" t="e">
        <f t="shared" si="14"/>
        <v>#N/A</v>
      </c>
      <c r="R155" s="191" t="e">
        <f t="shared" si="15"/>
        <v>#N/A</v>
      </c>
      <c r="S155" s="191" t="e">
        <f t="shared" si="18"/>
        <v>#N/A</v>
      </c>
      <c r="T155" s="192" t="e">
        <f>VLOOKUP(D155,'PC Receitas'!$N$4:$O$14,2,FALSE)</f>
        <v>#N/A</v>
      </c>
    </row>
    <row r="156" spans="3:20" ht="19.5" customHeight="1" thickTop="1" thickBot="1" x14ac:dyDescent="0.25">
      <c r="C156" s="58"/>
      <c r="D156" s="58"/>
      <c r="E156" s="58"/>
      <c r="F156" s="58"/>
      <c r="G156" s="58"/>
      <c r="H156" s="58"/>
      <c r="I156" s="59"/>
      <c r="J156" s="60"/>
      <c r="K156" s="57">
        <f t="shared" ca="1" si="17"/>
        <v>167800</v>
      </c>
      <c r="P156" s="188" t="e">
        <f t="shared" si="16"/>
        <v>#N/A</v>
      </c>
      <c r="Q156" s="191" t="e">
        <f t="shared" si="14"/>
        <v>#N/A</v>
      </c>
      <c r="R156" s="191" t="e">
        <f t="shared" si="15"/>
        <v>#N/A</v>
      </c>
      <c r="S156" s="191" t="e">
        <f t="shared" si="18"/>
        <v>#N/A</v>
      </c>
      <c r="T156" s="192" t="e">
        <f>VLOOKUP(D156,'PC Receitas'!$N$4:$O$14,2,FALSE)</f>
        <v>#N/A</v>
      </c>
    </row>
    <row r="157" spans="3:20" ht="19.5" customHeight="1" thickTop="1" thickBot="1" x14ac:dyDescent="0.25">
      <c r="C157" s="58"/>
      <c r="D157" s="58"/>
      <c r="E157" s="58"/>
      <c r="F157" s="58"/>
      <c r="G157" s="58"/>
      <c r="H157" s="58"/>
      <c r="I157" s="59"/>
      <c r="J157" s="60"/>
      <c r="K157" s="57">
        <f t="shared" ca="1" si="17"/>
        <v>167800</v>
      </c>
      <c r="P157" s="188" t="e">
        <f t="shared" si="16"/>
        <v>#N/A</v>
      </c>
      <c r="Q157" s="191" t="e">
        <f t="shared" si="14"/>
        <v>#N/A</v>
      </c>
      <c r="R157" s="191" t="e">
        <f t="shared" si="15"/>
        <v>#N/A</v>
      </c>
      <c r="S157" s="191" t="e">
        <f t="shared" si="18"/>
        <v>#N/A</v>
      </c>
      <c r="T157" s="192" t="e">
        <f>VLOOKUP(D157,'PC Receitas'!$N$4:$O$14,2,FALSE)</f>
        <v>#N/A</v>
      </c>
    </row>
    <row r="158" spans="3:20" ht="19.5" customHeight="1" thickTop="1" thickBot="1" x14ac:dyDescent="0.25">
      <c r="C158" s="58"/>
      <c r="D158" s="58"/>
      <c r="E158" s="58"/>
      <c r="F158" s="58"/>
      <c r="G158" s="58"/>
      <c r="H158" s="58"/>
      <c r="I158" s="59"/>
      <c r="J158" s="60"/>
      <c r="K158" s="57">
        <f t="shared" ca="1" si="17"/>
        <v>167800</v>
      </c>
      <c r="P158" s="188" t="e">
        <f t="shared" si="16"/>
        <v>#N/A</v>
      </c>
      <c r="Q158" s="191" t="e">
        <f t="shared" si="14"/>
        <v>#N/A</v>
      </c>
      <c r="R158" s="191" t="e">
        <f t="shared" si="15"/>
        <v>#N/A</v>
      </c>
      <c r="S158" s="191" t="e">
        <f t="shared" si="18"/>
        <v>#N/A</v>
      </c>
      <c r="T158" s="192" t="e">
        <f>VLOOKUP(D158,'PC Receitas'!$N$4:$O$14,2,FALSE)</f>
        <v>#N/A</v>
      </c>
    </row>
    <row r="159" spans="3:20" ht="19.5" customHeight="1" thickTop="1" thickBot="1" x14ac:dyDescent="0.25">
      <c r="C159" s="58"/>
      <c r="D159" s="58"/>
      <c r="E159" s="58"/>
      <c r="F159" s="58"/>
      <c r="G159" s="58"/>
      <c r="H159" s="58"/>
      <c r="I159" s="59"/>
      <c r="J159" s="60"/>
      <c r="K159" s="57">
        <f t="shared" ca="1" si="17"/>
        <v>167800</v>
      </c>
      <c r="P159" s="188" t="e">
        <f t="shared" si="16"/>
        <v>#N/A</v>
      </c>
      <c r="Q159" s="191" t="e">
        <f t="shared" si="14"/>
        <v>#N/A</v>
      </c>
      <c r="R159" s="191" t="e">
        <f t="shared" si="15"/>
        <v>#N/A</v>
      </c>
      <c r="S159" s="191" t="e">
        <f t="shared" si="18"/>
        <v>#N/A</v>
      </c>
      <c r="T159" s="192" t="e">
        <f>VLOOKUP(D159,'PC Receitas'!$N$4:$O$14,2,FALSE)</f>
        <v>#N/A</v>
      </c>
    </row>
    <row r="160" spans="3:20" ht="19.5" customHeight="1" thickTop="1" thickBot="1" x14ac:dyDescent="0.25">
      <c r="C160" s="58"/>
      <c r="D160" s="58"/>
      <c r="E160" s="58"/>
      <c r="F160" s="58"/>
      <c r="G160" s="58"/>
      <c r="H160" s="58"/>
      <c r="I160" s="59"/>
      <c r="J160" s="60"/>
      <c r="K160" s="57">
        <f t="shared" ca="1" si="17"/>
        <v>167800</v>
      </c>
      <c r="P160" s="188" t="e">
        <f t="shared" si="16"/>
        <v>#N/A</v>
      </c>
      <c r="Q160" s="191" t="e">
        <f t="shared" si="14"/>
        <v>#N/A</v>
      </c>
      <c r="R160" s="191" t="e">
        <f t="shared" si="15"/>
        <v>#N/A</v>
      </c>
      <c r="S160" s="191" t="e">
        <f t="shared" si="18"/>
        <v>#N/A</v>
      </c>
      <c r="T160" s="192" t="e">
        <f>VLOOKUP(D160,'PC Receitas'!$N$4:$O$14,2,FALSE)</f>
        <v>#N/A</v>
      </c>
    </row>
    <row r="161" spans="3:20" ht="19.5" customHeight="1" thickTop="1" thickBot="1" x14ac:dyDescent="0.25">
      <c r="C161" s="58"/>
      <c r="D161" s="58"/>
      <c r="E161" s="58"/>
      <c r="F161" s="58"/>
      <c r="G161" s="58"/>
      <c r="H161" s="58"/>
      <c r="I161" s="59"/>
      <c r="J161" s="60"/>
      <c r="K161" s="57">
        <f t="shared" ca="1" si="17"/>
        <v>167800</v>
      </c>
      <c r="P161" s="188" t="e">
        <f t="shared" si="16"/>
        <v>#N/A</v>
      </c>
      <c r="Q161" s="191" t="e">
        <f t="shared" si="14"/>
        <v>#N/A</v>
      </c>
      <c r="R161" s="191" t="e">
        <f t="shared" si="15"/>
        <v>#N/A</v>
      </c>
      <c r="S161" s="191" t="e">
        <f t="shared" si="18"/>
        <v>#N/A</v>
      </c>
      <c r="T161" s="192" t="e">
        <f>VLOOKUP(D161,'PC Receitas'!$N$4:$O$14,2,FALSE)</f>
        <v>#N/A</v>
      </c>
    </row>
    <row r="162" spans="3:20" ht="19.5" customHeight="1" thickTop="1" thickBot="1" x14ac:dyDescent="0.25">
      <c r="C162" s="58"/>
      <c r="D162" s="58"/>
      <c r="E162" s="58"/>
      <c r="F162" s="58"/>
      <c r="G162" s="58"/>
      <c r="H162" s="58"/>
      <c r="I162" s="59"/>
      <c r="J162" s="60"/>
      <c r="K162" s="57">
        <f t="shared" ca="1" si="17"/>
        <v>167800</v>
      </c>
      <c r="P162" s="188" t="e">
        <f t="shared" si="16"/>
        <v>#N/A</v>
      </c>
      <c r="Q162" s="191" t="e">
        <f t="shared" si="14"/>
        <v>#N/A</v>
      </c>
      <c r="R162" s="191" t="e">
        <f t="shared" si="15"/>
        <v>#N/A</v>
      </c>
      <c r="S162" s="191" t="e">
        <f t="shared" si="18"/>
        <v>#N/A</v>
      </c>
      <c r="T162" s="192" t="e">
        <f>VLOOKUP(D162,'PC Receitas'!$N$4:$O$14,2,FALSE)</f>
        <v>#N/A</v>
      </c>
    </row>
    <row r="163" spans="3:20" ht="19.5" customHeight="1" thickTop="1" thickBot="1" x14ac:dyDescent="0.25">
      <c r="C163" s="58"/>
      <c r="D163" s="58"/>
      <c r="E163" s="58"/>
      <c r="F163" s="58"/>
      <c r="G163" s="58"/>
      <c r="H163" s="58"/>
      <c r="I163" s="59"/>
      <c r="J163" s="60"/>
      <c r="K163" s="57">
        <f t="shared" ca="1" si="17"/>
        <v>167800</v>
      </c>
      <c r="P163" s="188" t="e">
        <f t="shared" si="16"/>
        <v>#N/A</v>
      </c>
      <c r="Q163" s="191" t="e">
        <f t="shared" si="14"/>
        <v>#N/A</v>
      </c>
      <c r="R163" s="191" t="e">
        <f t="shared" si="15"/>
        <v>#N/A</v>
      </c>
      <c r="S163" s="191" t="e">
        <f t="shared" si="18"/>
        <v>#N/A</v>
      </c>
      <c r="T163" s="192" t="e">
        <f>VLOOKUP(D163,'PC Receitas'!$N$4:$O$14,2,FALSE)</f>
        <v>#N/A</v>
      </c>
    </row>
    <row r="164" spans="3:20" ht="19.5" customHeight="1" thickTop="1" thickBot="1" x14ac:dyDescent="0.25">
      <c r="C164" s="58"/>
      <c r="D164" s="58"/>
      <c r="E164" s="58"/>
      <c r="F164" s="58"/>
      <c r="G164" s="58"/>
      <c r="H164" s="58"/>
      <c r="I164" s="59"/>
      <c r="J164" s="60"/>
      <c r="K164" s="57">
        <f t="shared" ca="1" si="17"/>
        <v>167800</v>
      </c>
      <c r="P164" s="188" t="e">
        <f t="shared" si="16"/>
        <v>#N/A</v>
      </c>
      <c r="Q164" s="191" t="e">
        <f t="shared" si="14"/>
        <v>#N/A</v>
      </c>
      <c r="R164" s="191" t="e">
        <f t="shared" si="15"/>
        <v>#N/A</v>
      </c>
      <c r="S164" s="191" t="e">
        <f t="shared" si="18"/>
        <v>#N/A</v>
      </c>
      <c r="T164" s="192" t="e">
        <f>VLOOKUP(D164,'PC Receitas'!$N$4:$O$14,2,FALSE)</f>
        <v>#N/A</v>
      </c>
    </row>
    <row r="165" spans="3:20" ht="19.5" customHeight="1" thickTop="1" thickBot="1" x14ac:dyDescent="0.25">
      <c r="C165" s="58"/>
      <c r="D165" s="58"/>
      <c r="E165" s="58"/>
      <c r="F165" s="58"/>
      <c r="G165" s="58"/>
      <c r="H165" s="58"/>
      <c r="I165" s="59"/>
      <c r="J165" s="60"/>
      <c r="K165" s="57">
        <f t="shared" ca="1" si="17"/>
        <v>167800</v>
      </c>
      <c r="P165" s="188" t="e">
        <f t="shared" si="16"/>
        <v>#N/A</v>
      </c>
      <c r="Q165" s="191" t="e">
        <f t="shared" si="14"/>
        <v>#N/A</v>
      </c>
      <c r="R165" s="191" t="e">
        <f t="shared" si="15"/>
        <v>#N/A</v>
      </c>
      <c r="S165" s="191" t="e">
        <f t="shared" si="18"/>
        <v>#N/A</v>
      </c>
      <c r="T165" s="192" t="e">
        <f>VLOOKUP(D165,'PC Receitas'!$N$4:$O$14,2,FALSE)</f>
        <v>#N/A</v>
      </c>
    </row>
    <row r="166" spans="3:20" ht="19.5" customHeight="1" thickTop="1" thickBot="1" x14ac:dyDescent="0.25">
      <c r="C166" s="58"/>
      <c r="D166" s="58"/>
      <c r="E166" s="58"/>
      <c r="F166" s="58"/>
      <c r="G166" s="58"/>
      <c r="H166" s="58"/>
      <c r="I166" s="59"/>
      <c r="J166" s="60"/>
      <c r="K166" s="57">
        <f t="shared" ca="1" si="17"/>
        <v>167800</v>
      </c>
      <c r="P166" s="188" t="e">
        <f t="shared" si="16"/>
        <v>#N/A</v>
      </c>
      <c r="Q166" s="191" t="e">
        <f t="shared" si="14"/>
        <v>#N/A</v>
      </c>
      <c r="R166" s="191" t="e">
        <f t="shared" si="15"/>
        <v>#N/A</v>
      </c>
      <c r="S166" s="191" t="e">
        <f t="shared" si="18"/>
        <v>#N/A</v>
      </c>
      <c r="T166" s="192" t="e">
        <f>VLOOKUP(D166,'PC Receitas'!$N$4:$O$14,2,FALSE)</f>
        <v>#N/A</v>
      </c>
    </row>
    <row r="167" spans="3:20" ht="19.5" customHeight="1" thickTop="1" thickBot="1" x14ac:dyDescent="0.25">
      <c r="C167" s="58"/>
      <c r="D167" s="58"/>
      <c r="E167" s="58"/>
      <c r="F167" s="58"/>
      <c r="G167" s="58"/>
      <c r="H167" s="58"/>
      <c r="I167" s="59"/>
      <c r="J167" s="60"/>
      <c r="K167" s="57">
        <f t="shared" ca="1" si="17"/>
        <v>167800</v>
      </c>
      <c r="P167" s="188" t="e">
        <f t="shared" si="16"/>
        <v>#N/A</v>
      </c>
      <c r="Q167" s="191" t="e">
        <f t="shared" si="14"/>
        <v>#N/A</v>
      </c>
      <c r="R167" s="191" t="e">
        <f t="shared" si="15"/>
        <v>#N/A</v>
      </c>
      <c r="S167" s="191" t="e">
        <f t="shared" si="18"/>
        <v>#N/A</v>
      </c>
      <c r="T167" s="192" t="e">
        <f>VLOOKUP(D167,'PC Receitas'!$N$4:$O$14,2,FALSE)</f>
        <v>#N/A</v>
      </c>
    </row>
    <row r="168" spans="3:20" ht="19.5" customHeight="1" thickTop="1" thickBot="1" x14ac:dyDescent="0.25">
      <c r="C168" s="58"/>
      <c r="D168" s="58"/>
      <c r="E168" s="58"/>
      <c r="F168" s="58"/>
      <c r="G168" s="58"/>
      <c r="H168" s="58"/>
      <c r="I168" s="59"/>
      <c r="J168" s="60"/>
      <c r="K168" s="57">
        <f t="shared" ca="1" si="17"/>
        <v>167800</v>
      </c>
      <c r="P168" s="188" t="e">
        <f t="shared" si="16"/>
        <v>#N/A</v>
      </c>
      <c r="Q168" s="191" t="e">
        <f t="shared" si="14"/>
        <v>#N/A</v>
      </c>
      <c r="R168" s="191" t="e">
        <f t="shared" si="15"/>
        <v>#N/A</v>
      </c>
      <c r="S168" s="191" t="e">
        <f t="shared" si="18"/>
        <v>#N/A</v>
      </c>
      <c r="T168" s="192" t="e">
        <f>VLOOKUP(D168,'PC Receitas'!$N$4:$O$14,2,FALSE)</f>
        <v>#N/A</v>
      </c>
    </row>
    <row r="169" spans="3:20" ht="19.5" customHeight="1" thickTop="1" thickBot="1" x14ac:dyDescent="0.25">
      <c r="C169" s="58"/>
      <c r="D169" s="58"/>
      <c r="E169" s="58"/>
      <c r="F169" s="58"/>
      <c r="G169" s="58"/>
      <c r="H169" s="58"/>
      <c r="I169" s="59"/>
      <c r="J169" s="60"/>
      <c r="K169" s="57">
        <f t="shared" ca="1" si="17"/>
        <v>167800</v>
      </c>
      <c r="P169" s="188" t="e">
        <f t="shared" si="16"/>
        <v>#N/A</v>
      </c>
      <c r="Q169" s="191" t="e">
        <f t="shared" si="14"/>
        <v>#N/A</v>
      </c>
      <c r="R169" s="191" t="e">
        <f t="shared" si="15"/>
        <v>#N/A</v>
      </c>
      <c r="S169" s="191" t="e">
        <f t="shared" si="18"/>
        <v>#N/A</v>
      </c>
      <c r="T169" s="192" t="e">
        <f>VLOOKUP(D169,'PC Receitas'!$N$4:$O$14,2,FALSE)</f>
        <v>#N/A</v>
      </c>
    </row>
    <row r="170" spans="3:20" ht="19.5" customHeight="1" thickTop="1" thickBot="1" x14ac:dyDescent="0.25">
      <c r="C170" s="58"/>
      <c r="D170" s="58"/>
      <c r="E170" s="58"/>
      <c r="F170" s="58"/>
      <c r="G170" s="58"/>
      <c r="H170" s="58"/>
      <c r="I170" s="59"/>
      <c r="J170" s="60"/>
      <c r="K170" s="57">
        <f t="shared" ca="1" si="17"/>
        <v>167800</v>
      </c>
      <c r="P170" s="188" t="e">
        <f t="shared" si="16"/>
        <v>#N/A</v>
      </c>
      <c r="Q170" s="191" t="e">
        <f t="shared" si="14"/>
        <v>#N/A</v>
      </c>
      <c r="R170" s="191" t="e">
        <f t="shared" si="15"/>
        <v>#N/A</v>
      </c>
      <c r="S170" s="191" t="e">
        <f t="shared" si="18"/>
        <v>#N/A</v>
      </c>
      <c r="T170" s="192" t="e">
        <f>VLOOKUP(D170,'PC Receitas'!$N$4:$O$14,2,FALSE)</f>
        <v>#N/A</v>
      </c>
    </row>
    <row r="171" spans="3:20" ht="19.5" customHeight="1" thickTop="1" thickBot="1" x14ac:dyDescent="0.25">
      <c r="C171" s="58"/>
      <c r="D171" s="58"/>
      <c r="E171" s="58"/>
      <c r="F171" s="58"/>
      <c r="G171" s="58"/>
      <c r="H171" s="58"/>
      <c r="I171" s="59"/>
      <c r="J171" s="60"/>
      <c r="K171" s="57">
        <f t="shared" ca="1" si="17"/>
        <v>167800</v>
      </c>
      <c r="P171" s="188" t="e">
        <f t="shared" si="16"/>
        <v>#N/A</v>
      </c>
      <c r="Q171" s="191" t="e">
        <f t="shared" si="14"/>
        <v>#N/A</v>
      </c>
      <c r="R171" s="191" t="e">
        <f t="shared" si="15"/>
        <v>#N/A</v>
      </c>
      <c r="S171" s="191" t="e">
        <f t="shared" si="18"/>
        <v>#N/A</v>
      </c>
      <c r="T171" s="192" t="e">
        <f>VLOOKUP(D171,'PC Receitas'!$N$4:$O$14,2,FALSE)</f>
        <v>#N/A</v>
      </c>
    </row>
    <row r="172" spans="3:20" ht="19.5" customHeight="1" thickTop="1" thickBot="1" x14ac:dyDescent="0.25">
      <c r="C172" s="58"/>
      <c r="D172" s="58"/>
      <c r="E172" s="58"/>
      <c r="F172" s="58"/>
      <c r="G172" s="58"/>
      <c r="H172" s="58"/>
      <c r="I172" s="59"/>
      <c r="J172" s="60"/>
      <c r="K172" s="57">
        <f t="shared" ca="1" si="17"/>
        <v>167800</v>
      </c>
      <c r="P172" s="188" t="e">
        <f t="shared" si="16"/>
        <v>#N/A</v>
      </c>
      <c r="Q172" s="191" t="e">
        <f t="shared" si="14"/>
        <v>#N/A</v>
      </c>
      <c r="R172" s="191" t="e">
        <f t="shared" si="15"/>
        <v>#N/A</v>
      </c>
      <c r="S172" s="191" t="e">
        <f t="shared" si="18"/>
        <v>#N/A</v>
      </c>
      <c r="T172" s="192" t="e">
        <f>VLOOKUP(D172,'PC Receitas'!$N$4:$O$14,2,FALSE)</f>
        <v>#N/A</v>
      </c>
    </row>
    <row r="173" spans="3:20" ht="19.5" customHeight="1" thickTop="1" thickBot="1" x14ac:dyDescent="0.25">
      <c r="C173" s="58"/>
      <c r="D173" s="58"/>
      <c r="E173" s="58"/>
      <c r="F173" s="58"/>
      <c r="G173" s="58"/>
      <c r="H173" s="58"/>
      <c r="I173" s="59"/>
      <c r="J173" s="60"/>
      <c r="K173" s="57">
        <f t="shared" ca="1" si="17"/>
        <v>167800</v>
      </c>
      <c r="P173" s="188" t="e">
        <f t="shared" si="16"/>
        <v>#N/A</v>
      </c>
      <c r="Q173" s="191" t="e">
        <f t="shared" si="14"/>
        <v>#N/A</v>
      </c>
      <c r="R173" s="191" t="e">
        <f t="shared" si="15"/>
        <v>#N/A</v>
      </c>
      <c r="S173" s="191" t="e">
        <f t="shared" si="18"/>
        <v>#N/A</v>
      </c>
      <c r="T173" s="192" t="e">
        <f>VLOOKUP(D173,'PC Receitas'!$N$4:$O$14,2,FALSE)</f>
        <v>#N/A</v>
      </c>
    </row>
    <row r="174" spans="3:20" ht="19.5" customHeight="1" thickTop="1" thickBot="1" x14ac:dyDescent="0.25">
      <c r="C174" s="58"/>
      <c r="D174" s="58"/>
      <c r="E174" s="58"/>
      <c r="F174" s="58"/>
      <c r="G174" s="58"/>
      <c r="H174" s="58"/>
      <c r="I174" s="59"/>
      <c r="J174" s="60"/>
      <c r="K174" s="57">
        <f t="shared" ca="1" si="17"/>
        <v>167800</v>
      </c>
      <c r="P174" s="188" t="e">
        <f t="shared" si="16"/>
        <v>#N/A</v>
      </c>
      <c r="Q174" s="191" t="e">
        <f t="shared" si="14"/>
        <v>#N/A</v>
      </c>
      <c r="R174" s="191" t="e">
        <f t="shared" si="15"/>
        <v>#N/A</v>
      </c>
      <c r="S174" s="191" t="e">
        <f t="shared" si="18"/>
        <v>#N/A</v>
      </c>
      <c r="T174" s="192" t="e">
        <f>VLOOKUP(D174,'PC Receitas'!$N$4:$O$14,2,FALSE)</f>
        <v>#N/A</v>
      </c>
    </row>
    <row r="175" spans="3:20" ht="19.5" customHeight="1" thickTop="1" thickBot="1" x14ac:dyDescent="0.25">
      <c r="C175" s="58"/>
      <c r="D175" s="58"/>
      <c r="E175" s="58"/>
      <c r="F175" s="58"/>
      <c r="G175" s="58"/>
      <c r="H175" s="58"/>
      <c r="I175" s="59"/>
      <c r="J175" s="60"/>
      <c r="K175" s="57">
        <f t="shared" ca="1" si="17"/>
        <v>167800</v>
      </c>
      <c r="P175" s="188" t="e">
        <f t="shared" si="16"/>
        <v>#N/A</v>
      </c>
      <c r="Q175" s="191" t="e">
        <f t="shared" si="14"/>
        <v>#N/A</v>
      </c>
      <c r="R175" s="191" t="e">
        <f t="shared" si="15"/>
        <v>#N/A</v>
      </c>
      <c r="S175" s="191" t="e">
        <f t="shared" si="18"/>
        <v>#N/A</v>
      </c>
      <c r="T175" s="192" t="e">
        <f>VLOOKUP(D175,'PC Receitas'!$N$4:$O$14,2,FALSE)</f>
        <v>#N/A</v>
      </c>
    </row>
    <row r="176" spans="3:20" ht="19.5" customHeight="1" thickTop="1" thickBot="1" x14ac:dyDescent="0.25">
      <c r="C176" s="58"/>
      <c r="D176" s="58"/>
      <c r="E176" s="58"/>
      <c r="F176" s="58"/>
      <c r="G176" s="58"/>
      <c r="H176" s="58"/>
      <c r="I176" s="59"/>
      <c r="J176" s="60"/>
      <c r="K176" s="57">
        <f t="shared" ca="1" si="17"/>
        <v>167800</v>
      </c>
      <c r="P176" s="188" t="e">
        <f t="shared" si="16"/>
        <v>#N/A</v>
      </c>
      <c r="Q176" s="191" t="e">
        <f t="shared" si="14"/>
        <v>#N/A</v>
      </c>
      <c r="R176" s="191" t="e">
        <f t="shared" si="15"/>
        <v>#N/A</v>
      </c>
      <c r="S176" s="191" t="e">
        <f t="shared" si="18"/>
        <v>#N/A</v>
      </c>
      <c r="T176" s="192" t="e">
        <f>VLOOKUP(D176,'PC Receitas'!$N$4:$O$14,2,FALSE)</f>
        <v>#N/A</v>
      </c>
    </row>
    <row r="177" spans="3:20" ht="19.5" customHeight="1" thickTop="1" thickBot="1" x14ac:dyDescent="0.25">
      <c r="C177" s="58"/>
      <c r="D177" s="58"/>
      <c r="E177" s="58"/>
      <c r="F177" s="58"/>
      <c r="G177" s="58"/>
      <c r="H177" s="58"/>
      <c r="I177" s="59"/>
      <c r="J177" s="60"/>
      <c r="K177" s="57">
        <f t="shared" ca="1" si="17"/>
        <v>167800</v>
      </c>
      <c r="P177" s="188" t="e">
        <f t="shared" si="16"/>
        <v>#N/A</v>
      </c>
      <c r="Q177" s="191" t="e">
        <f t="shared" si="14"/>
        <v>#N/A</v>
      </c>
      <c r="R177" s="191" t="e">
        <f t="shared" si="15"/>
        <v>#N/A</v>
      </c>
      <c r="S177" s="191" t="e">
        <f t="shared" si="18"/>
        <v>#N/A</v>
      </c>
      <c r="T177" s="192" t="e">
        <f>VLOOKUP(D177,'PC Receitas'!$N$4:$O$14,2,FALSE)</f>
        <v>#N/A</v>
      </c>
    </row>
    <row r="178" spans="3:20" ht="19.5" customHeight="1" thickTop="1" thickBot="1" x14ac:dyDescent="0.25">
      <c r="C178" s="58"/>
      <c r="D178" s="58"/>
      <c r="E178" s="58"/>
      <c r="F178" s="58"/>
      <c r="G178" s="58"/>
      <c r="H178" s="58"/>
      <c r="I178" s="59"/>
      <c r="J178" s="60"/>
      <c r="K178" s="57">
        <f t="shared" ca="1" si="17"/>
        <v>167800</v>
      </c>
      <c r="P178" s="188" t="e">
        <f t="shared" si="16"/>
        <v>#N/A</v>
      </c>
      <c r="Q178" s="191" t="e">
        <f t="shared" si="14"/>
        <v>#N/A</v>
      </c>
      <c r="R178" s="191" t="e">
        <f t="shared" si="15"/>
        <v>#N/A</v>
      </c>
      <c r="S178" s="191" t="e">
        <f t="shared" si="18"/>
        <v>#N/A</v>
      </c>
      <c r="T178" s="192" t="e">
        <f>VLOOKUP(D178,'PC Receitas'!$N$4:$O$14,2,FALSE)</f>
        <v>#N/A</v>
      </c>
    </row>
    <row r="179" spans="3:20" ht="19.5" customHeight="1" thickTop="1" thickBot="1" x14ac:dyDescent="0.25">
      <c r="C179" s="58"/>
      <c r="D179" s="58"/>
      <c r="E179" s="58"/>
      <c r="F179" s="58"/>
      <c r="G179" s="58"/>
      <c r="H179" s="58"/>
      <c r="I179" s="59"/>
      <c r="J179" s="60"/>
      <c r="K179" s="57">
        <f t="shared" ca="1" si="17"/>
        <v>167800</v>
      </c>
      <c r="P179" s="188" t="e">
        <f t="shared" si="16"/>
        <v>#N/A</v>
      </c>
      <c r="Q179" s="191" t="e">
        <f t="shared" si="14"/>
        <v>#N/A</v>
      </c>
      <c r="R179" s="191" t="e">
        <f t="shared" si="15"/>
        <v>#N/A</v>
      </c>
      <c r="S179" s="191" t="e">
        <f t="shared" si="18"/>
        <v>#N/A</v>
      </c>
      <c r="T179" s="192" t="e">
        <f>VLOOKUP(D179,'PC Receitas'!$N$4:$O$14,2,FALSE)</f>
        <v>#N/A</v>
      </c>
    </row>
    <row r="180" spans="3:20" ht="19.5" customHeight="1" thickTop="1" thickBot="1" x14ac:dyDescent="0.25">
      <c r="C180" s="58"/>
      <c r="D180" s="58"/>
      <c r="E180" s="58"/>
      <c r="F180" s="58"/>
      <c r="G180" s="58"/>
      <c r="H180" s="58"/>
      <c r="I180" s="59"/>
      <c r="J180" s="60"/>
      <c r="K180" s="57">
        <f t="shared" ca="1" si="17"/>
        <v>167800</v>
      </c>
      <c r="P180" s="188" t="e">
        <f t="shared" si="16"/>
        <v>#N/A</v>
      </c>
      <c r="Q180" s="191" t="e">
        <f t="shared" si="14"/>
        <v>#N/A</v>
      </c>
      <c r="R180" s="191" t="e">
        <f t="shared" si="15"/>
        <v>#N/A</v>
      </c>
      <c r="S180" s="191" t="e">
        <f t="shared" si="18"/>
        <v>#N/A</v>
      </c>
      <c r="T180" s="192" t="e">
        <f>VLOOKUP(D180,'PC Receitas'!$N$4:$O$14,2,FALSE)</f>
        <v>#N/A</v>
      </c>
    </row>
    <row r="181" spans="3:20" ht="19.5" customHeight="1" thickTop="1" thickBot="1" x14ac:dyDescent="0.25">
      <c r="C181" s="58"/>
      <c r="D181" s="58"/>
      <c r="E181" s="58"/>
      <c r="F181" s="58"/>
      <c r="G181" s="58"/>
      <c r="H181" s="58"/>
      <c r="I181" s="59"/>
      <c r="J181" s="60"/>
      <c r="K181" s="57">
        <f t="shared" ca="1" si="17"/>
        <v>167800</v>
      </c>
      <c r="P181" s="188" t="e">
        <f t="shared" si="16"/>
        <v>#N/A</v>
      </c>
      <c r="Q181" s="191" t="e">
        <f t="shared" si="14"/>
        <v>#N/A</v>
      </c>
      <c r="R181" s="191" t="e">
        <f t="shared" si="15"/>
        <v>#N/A</v>
      </c>
      <c r="S181" s="191" t="e">
        <f t="shared" si="18"/>
        <v>#N/A</v>
      </c>
      <c r="T181" s="192" t="e">
        <f>VLOOKUP(D181,'PC Receitas'!$N$4:$O$14,2,FALSE)</f>
        <v>#N/A</v>
      </c>
    </row>
    <row r="182" spans="3:20" ht="19.5" customHeight="1" thickTop="1" thickBot="1" x14ac:dyDescent="0.25">
      <c r="C182" s="58"/>
      <c r="D182" s="58"/>
      <c r="E182" s="58"/>
      <c r="F182" s="58"/>
      <c r="G182" s="58"/>
      <c r="H182" s="58"/>
      <c r="I182" s="59"/>
      <c r="J182" s="60"/>
      <c r="K182" s="57">
        <f t="shared" ca="1" si="17"/>
        <v>167800</v>
      </c>
      <c r="P182" s="188" t="e">
        <f t="shared" si="16"/>
        <v>#N/A</v>
      </c>
      <c r="Q182" s="191" t="e">
        <f t="shared" si="14"/>
        <v>#N/A</v>
      </c>
      <c r="R182" s="191" t="e">
        <f t="shared" si="15"/>
        <v>#N/A</v>
      </c>
      <c r="S182" s="191" t="e">
        <f t="shared" si="18"/>
        <v>#N/A</v>
      </c>
      <c r="T182" s="192" t="e">
        <f>VLOOKUP(D182,'PC Receitas'!$N$4:$O$14,2,FALSE)</f>
        <v>#N/A</v>
      </c>
    </row>
    <row r="183" spans="3:20" ht="19.5" customHeight="1" thickTop="1" thickBot="1" x14ac:dyDescent="0.25">
      <c r="C183" s="58"/>
      <c r="D183" s="58"/>
      <c r="E183" s="58"/>
      <c r="F183" s="58"/>
      <c r="G183" s="58"/>
      <c r="H183" s="58"/>
      <c r="I183" s="59"/>
      <c r="J183" s="60"/>
      <c r="K183" s="57">
        <f t="shared" ca="1" si="17"/>
        <v>167800</v>
      </c>
      <c r="P183" s="188" t="e">
        <f t="shared" si="16"/>
        <v>#N/A</v>
      </c>
      <c r="Q183" s="191" t="e">
        <f t="shared" si="14"/>
        <v>#N/A</v>
      </c>
      <c r="R183" s="191" t="e">
        <f t="shared" si="15"/>
        <v>#N/A</v>
      </c>
      <c r="S183" s="191" t="e">
        <f t="shared" si="18"/>
        <v>#N/A</v>
      </c>
      <c r="T183" s="192" t="e">
        <f>VLOOKUP(D183,'PC Receitas'!$N$4:$O$14,2,FALSE)</f>
        <v>#N/A</v>
      </c>
    </row>
    <row r="184" spans="3:20" ht="19.5" customHeight="1" thickTop="1" thickBot="1" x14ac:dyDescent="0.25">
      <c r="C184" s="58"/>
      <c r="D184" s="58"/>
      <c r="E184" s="58"/>
      <c r="F184" s="58"/>
      <c r="G184" s="58"/>
      <c r="H184" s="58"/>
      <c r="I184" s="59"/>
      <c r="J184" s="60"/>
      <c r="K184" s="57">
        <f t="shared" ca="1" si="17"/>
        <v>167800</v>
      </c>
      <c r="P184" s="188" t="e">
        <f t="shared" si="16"/>
        <v>#N/A</v>
      </c>
      <c r="Q184" s="191" t="e">
        <f t="shared" si="14"/>
        <v>#N/A</v>
      </c>
      <c r="R184" s="191" t="e">
        <f t="shared" si="15"/>
        <v>#N/A</v>
      </c>
      <c r="S184" s="191" t="e">
        <f t="shared" si="18"/>
        <v>#N/A</v>
      </c>
      <c r="T184" s="192" t="e">
        <f>VLOOKUP(D184,'PC Receitas'!$N$4:$O$14,2,FALSE)</f>
        <v>#N/A</v>
      </c>
    </row>
    <row r="185" spans="3:20" ht="19.5" customHeight="1" thickTop="1" thickBot="1" x14ac:dyDescent="0.25">
      <c r="C185" s="58"/>
      <c r="D185" s="58"/>
      <c r="E185" s="58"/>
      <c r="F185" s="58"/>
      <c r="G185" s="58"/>
      <c r="H185" s="58"/>
      <c r="I185" s="59"/>
      <c r="J185" s="60"/>
      <c r="K185" s="57">
        <f t="shared" ca="1" si="17"/>
        <v>167800</v>
      </c>
      <c r="P185" s="188" t="e">
        <f t="shared" si="16"/>
        <v>#N/A</v>
      </c>
      <c r="Q185" s="191" t="e">
        <f t="shared" si="14"/>
        <v>#N/A</v>
      </c>
      <c r="R185" s="191" t="e">
        <f t="shared" si="15"/>
        <v>#N/A</v>
      </c>
      <c r="S185" s="191" t="e">
        <f t="shared" si="18"/>
        <v>#N/A</v>
      </c>
      <c r="T185" s="192" t="e">
        <f>VLOOKUP(D185,'PC Receitas'!$N$4:$O$14,2,FALSE)</f>
        <v>#N/A</v>
      </c>
    </row>
    <row r="186" spans="3:20" ht="19.5" customHeight="1" thickTop="1" thickBot="1" x14ac:dyDescent="0.25">
      <c r="C186" s="58"/>
      <c r="D186" s="58"/>
      <c r="E186" s="58"/>
      <c r="F186" s="58"/>
      <c r="G186" s="58"/>
      <c r="H186" s="58"/>
      <c r="I186" s="59"/>
      <c r="J186" s="60"/>
      <c r="K186" s="57">
        <f t="shared" ca="1" si="17"/>
        <v>167800</v>
      </c>
      <c r="P186" s="188" t="e">
        <f t="shared" si="16"/>
        <v>#N/A</v>
      </c>
      <c r="Q186" s="191" t="e">
        <f t="shared" si="14"/>
        <v>#N/A</v>
      </c>
      <c r="R186" s="191" t="e">
        <f t="shared" si="15"/>
        <v>#N/A</v>
      </c>
      <c r="S186" s="191" t="e">
        <f t="shared" si="18"/>
        <v>#N/A</v>
      </c>
      <c r="T186" s="192" t="e">
        <f>VLOOKUP(D186,'PC Receitas'!$N$4:$O$14,2,FALSE)</f>
        <v>#N/A</v>
      </c>
    </row>
    <row r="187" spans="3:20" ht="19.5" customHeight="1" thickTop="1" thickBot="1" x14ac:dyDescent="0.25">
      <c r="C187" s="58"/>
      <c r="D187" s="58"/>
      <c r="E187" s="58"/>
      <c r="F187" s="58"/>
      <c r="G187" s="58"/>
      <c r="H187" s="58"/>
      <c r="I187" s="59"/>
      <c r="J187" s="60"/>
      <c r="K187" s="57">
        <f t="shared" ca="1" si="17"/>
        <v>167800</v>
      </c>
      <c r="P187" s="188" t="e">
        <f t="shared" si="16"/>
        <v>#N/A</v>
      </c>
      <c r="Q187" s="191" t="e">
        <f t="shared" si="14"/>
        <v>#N/A</v>
      </c>
      <c r="R187" s="191" t="e">
        <f t="shared" si="15"/>
        <v>#N/A</v>
      </c>
      <c r="S187" s="191" t="e">
        <f t="shared" si="18"/>
        <v>#N/A</v>
      </c>
      <c r="T187" s="192" t="e">
        <f>VLOOKUP(D187,'PC Receitas'!$N$4:$O$14,2,FALSE)</f>
        <v>#N/A</v>
      </c>
    </row>
    <row r="188" spans="3:20" ht="19.5" customHeight="1" thickTop="1" thickBot="1" x14ac:dyDescent="0.25">
      <c r="C188" s="58"/>
      <c r="D188" s="58"/>
      <c r="E188" s="58"/>
      <c r="F188" s="58"/>
      <c r="G188" s="58"/>
      <c r="H188" s="58"/>
      <c r="I188" s="59"/>
      <c r="J188" s="60"/>
      <c r="K188" s="57">
        <f t="shared" ca="1" si="17"/>
        <v>167800</v>
      </c>
      <c r="P188" s="188" t="e">
        <f t="shared" si="16"/>
        <v>#N/A</v>
      </c>
      <c r="Q188" s="191" t="e">
        <f t="shared" si="14"/>
        <v>#N/A</v>
      </c>
      <c r="R188" s="191" t="e">
        <f t="shared" si="15"/>
        <v>#N/A</v>
      </c>
      <c r="S188" s="191" t="e">
        <f t="shared" si="18"/>
        <v>#N/A</v>
      </c>
      <c r="T188" s="192" t="e">
        <f>VLOOKUP(D188,'PC Receitas'!$N$4:$O$14,2,FALSE)</f>
        <v>#N/A</v>
      </c>
    </row>
    <row r="189" spans="3:20" ht="19.5" customHeight="1" thickTop="1" thickBot="1" x14ac:dyDescent="0.25">
      <c r="C189" s="58"/>
      <c r="D189" s="58"/>
      <c r="E189" s="58"/>
      <c r="F189" s="58"/>
      <c r="G189" s="58"/>
      <c r="H189" s="58"/>
      <c r="I189" s="59"/>
      <c r="J189" s="60"/>
      <c r="K189" s="57">
        <f t="shared" ca="1" si="17"/>
        <v>167800</v>
      </c>
      <c r="P189" s="188" t="e">
        <f t="shared" si="16"/>
        <v>#N/A</v>
      </c>
      <c r="Q189" s="191" t="e">
        <f t="shared" si="14"/>
        <v>#N/A</v>
      </c>
      <c r="R189" s="191" t="e">
        <f t="shared" si="15"/>
        <v>#N/A</v>
      </c>
      <c r="S189" s="191" t="e">
        <f t="shared" si="18"/>
        <v>#N/A</v>
      </c>
      <c r="T189" s="192" t="e">
        <f>VLOOKUP(D189,'PC Receitas'!$N$4:$O$14,2,FALSE)</f>
        <v>#N/A</v>
      </c>
    </row>
    <row r="190" spans="3:20" ht="19.5" customHeight="1" thickTop="1" thickBot="1" x14ac:dyDescent="0.25">
      <c r="C190" s="58"/>
      <c r="D190" s="58"/>
      <c r="E190" s="58"/>
      <c r="F190" s="58"/>
      <c r="G190" s="58"/>
      <c r="H190" s="58"/>
      <c r="I190" s="59"/>
      <c r="J190" s="60"/>
      <c r="K190" s="57">
        <f t="shared" ca="1" si="17"/>
        <v>167800</v>
      </c>
      <c r="P190" s="188" t="e">
        <f t="shared" si="16"/>
        <v>#N/A</v>
      </c>
      <c r="Q190" s="191" t="e">
        <f t="shared" si="14"/>
        <v>#N/A</v>
      </c>
      <c r="R190" s="191" t="e">
        <f t="shared" si="15"/>
        <v>#N/A</v>
      </c>
      <c r="S190" s="191" t="e">
        <f t="shared" si="18"/>
        <v>#N/A</v>
      </c>
      <c r="T190" s="192" t="e">
        <f>VLOOKUP(D190,'PC Receitas'!$N$4:$O$14,2,FALSE)</f>
        <v>#N/A</v>
      </c>
    </row>
    <row r="191" spans="3:20" ht="19.5" customHeight="1" thickTop="1" thickBot="1" x14ac:dyDescent="0.25">
      <c r="C191" s="58"/>
      <c r="D191" s="58"/>
      <c r="E191" s="58"/>
      <c r="F191" s="58"/>
      <c r="G191" s="58"/>
      <c r="H191" s="58"/>
      <c r="I191" s="59"/>
      <c r="J191" s="60"/>
      <c r="K191" s="57">
        <f t="shared" ca="1" si="17"/>
        <v>167800</v>
      </c>
      <c r="P191" s="188" t="e">
        <f t="shared" si="16"/>
        <v>#N/A</v>
      </c>
      <c r="Q191" s="191" t="e">
        <f t="shared" si="14"/>
        <v>#N/A</v>
      </c>
      <c r="R191" s="191" t="e">
        <f t="shared" si="15"/>
        <v>#N/A</v>
      </c>
      <c r="S191" s="191" t="e">
        <f t="shared" si="18"/>
        <v>#N/A</v>
      </c>
      <c r="T191" s="192" t="e">
        <f>VLOOKUP(D191,'PC Receitas'!$N$4:$O$14,2,FALSE)</f>
        <v>#N/A</v>
      </c>
    </row>
    <row r="192" spans="3:20" ht="19.5" customHeight="1" thickTop="1" thickBot="1" x14ac:dyDescent="0.25">
      <c r="C192" s="58"/>
      <c r="D192" s="58"/>
      <c r="E192" s="58"/>
      <c r="F192" s="58"/>
      <c r="G192" s="58"/>
      <c r="H192" s="58"/>
      <c r="I192" s="59"/>
      <c r="J192" s="60"/>
      <c r="K192" s="57">
        <f t="shared" ca="1" si="17"/>
        <v>167800</v>
      </c>
      <c r="P192" s="188" t="e">
        <f t="shared" si="16"/>
        <v>#N/A</v>
      </c>
      <c r="Q192" s="191" t="e">
        <f t="shared" si="14"/>
        <v>#N/A</v>
      </c>
      <c r="R192" s="191" t="e">
        <f t="shared" si="15"/>
        <v>#N/A</v>
      </c>
      <c r="S192" s="191" t="e">
        <f t="shared" si="18"/>
        <v>#N/A</v>
      </c>
      <c r="T192" s="192" t="e">
        <f>VLOOKUP(D192,'PC Receitas'!$N$4:$O$14,2,FALSE)</f>
        <v>#N/A</v>
      </c>
    </row>
    <row r="193" spans="3:20" ht="19.5" customHeight="1" thickTop="1" thickBot="1" x14ac:dyDescent="0.25">
      <c r="C193" s="58"/>
      <c r="D193" s="58"/>
      <c r="E193" s="58"/>
      <c r="F193" s="58"/>
      <c r="G193" s="58"/>
      <c r="H193" s="58"/>
      <c r="I193" s="59"/>
      <c r="J193" s="60"/>
      <c r="K193" s="57">
        <f t="shared" ca="1" si="17"/>
        <v>167800</v>
      </c>
      <c r="P193" s="188" t="e">
        <f t="shared" si="16"/>
        <v>#N/A</v>
      </c>
      <c r="Q193" s="191" t="e">
        <f t="shared" si="14"/>
        <v>#N/A</v>
      </c>
      <c r="R193" s="191" t="e">
        <f t="shared" si="15"/>
        <v>#N/A</v>
      </c>
      <c r="S193" s="191" t="e">
        <f t="shared" si="18"/>
        <v>#N/A</v>
      </c>
      <c r="T193" s="192" t="e">
        <f>VLOOKUP(D193,'PC Receitas'!$N$4:$O$14,2,FALSE)</f>
        <v>#N/A</v>
      </c>
    </row>
    <row r="194" spans="3:20" ht="19.5" customHeight="1" thickTop="1" thickBot="1" x14ac:dyDescent="0.25">
      <c r="C194" s="58"/>
      <c r="D194" s="58"/>
      <c r="E194" s="58"/>
      <c r="F194" s="58"/>
      <c r="G194" s="58"/>
      <c r="H194" s="58"/>
      <c r="I194" s="59"/>
      <c r="J194" s="60"/>
      <c r="K194" s="57">
        <f t="shared" ca="1" si="17"/>
        <v>167800</v>
      </c>
      <c r="P194" s="188" t="e">
        <f t="shared" si="16"/>
        <v>#N/A</v>
      </c>
      <c r="Q194" s="191" t="e">
        <f t="shared" si="14"/>
        <v>#N/A</v>
      </c>
      <c r="R194" s="191" t="e">
        <f t="shared" si="15"/>
        <v>#N/A</v>
      </c>
      <c r="S194" s="191" t="e">
        <f t="shared" si="18"/>
        <v>#N/A</v>
      </c>
      <c r="T194" s="192" t="e">
        <f>VLOOKUP(D194,'PC Receitas'!$N$4:$O$14,2,FALSE)</f>
        <v>#N/A</v>
      </c>
    </row>
    <row r="195" spans="3:20" ht="19.5" customHeight="1" thickTop="1" thickBot="1" x14ac:dyDescent="0.25">
      <c r="C195" s="58"/>
      <c r="D195" s="58"/>
      <c r="E195" s="58"/>
      <c r="F195" s="58"/>
      <c r="G195" s="58"/>
      <c r="H195" s="58"/>
      <c r="I195" s="59"/>
      <c r="J195" s="60"/>
      <c r="K195" s="57">
        <f t="shared" ca="1" si="17"/>
        <v>167800</v>
      </c>
      <c r="P195" s="188" t="e">
        <f t="shared" si="16"/>
        <v>#N/A</v>
      </c>
      <c r="Q195" s="191" t="e">
        <f t="shared" si="14"/>
        <v>#N/A</v>
      </c>
      <c r="R195" s="191" t="e">
        <f t="shared" si="15"/>
        <v>#N/A</v>
      </c>
      <c r="S195" s="191" t="e">
        <f t="shared" si="18"/>
        <v>#N/A</v>
      </c>
      <c r="T195" s="192" t="e">
        <f>VLOOKUP(D195,'PC Receitas'!$N$4:$O$14,2,FALSE)</f>
        <v>#N/A</v>
      </c>
    </row>
    <row r="196" spans="3:20" ht="19.5" customHeight="1" thickTop="1" thickBot="1" x14ac:dyDescent="0.25">
      <c r="C196" s="58"/>
      <c r="D196" s="58"/>
      <c r="E196" s="58"/>
      <c r="F196" s="58"/>
      <c r="G196" s="58"/>
      <c r="H196" s="58"/>
      <c r="I196" s="59"/>
      <c r="J196" s="60"/>
      <c r="K196" s="57">
        <f t="shared" ca="1" si="17"/>
        <v>167800</v>
      </c>
      <c r="P196" s="188" t="e">
        <f t="shared" si="16"/>
        <v>#N/A</v>
      </c>
      <c r="Q196" s="191" t="e">
        <f t="shared" si="14"/>
        <v>#N/A</v>
      </c>
      <c r="R196" s="191" t="e">
        <f t="shared" si="15"/>
        <v>#N/A</v>
      </c>
      <c r="S196" s="191" t="e">
        <f t="shared" si="18"/>
        <v>#N/A</v>
      </c>
      <c r="T196" s="192" t="e">
        <f>VLOOKUP(D196,'PC Receitas'!$N$4:$O$14,2,FALSE)</f>
        <v>#N/A</v>
      </c>
    </row>
    <row r="197" spans="3:20" ht="19.5" customHeight="1" thickTop="1" thickBot="1" x14ac:dyDescent="0.25">
      <c r="C197" s="58"/>
      <c r="D197" s="58"/>
      <c r="E197" s="58"/>
      <c r="F197" s="58"/>
      <c r="G197" s="58"/>
      <c r="H197" s="58"/>
      <c r="I197" s="59"/>
      <c r="J197" s="60"/>
      <c r="K197" s="57">
        <f t="shared" ca="1" si="17"/>
        <v>167800</v>
      </c>
      <c r="P197" s="188" t="e">
        <f t="shared" si="16"/>
        <v>#N/A</v>
      </c>
      <c r="Q197" s="191" t="e">
        <f t="shared" si="14"/>
        <v>#N/A</v>
      </c>
      <c r="R197" s="191" t="e">
        <f t="shared" si="15"/>
        <v>#N/A</v>
      </c>
      <c r="S197" s="191" t="e">
        <f t="shared" si="18"/>
        <v>#N/A</v>
      </c>
      <c r="T197" s="192" t="e">
        <f>VLOOKUP(D197,'PC Receitas'!$N$4:$O$14,2,FALSE)</f>
        <v>#N/A</v>
      </c>
    </row>
    <row r="198" spans="3:20" ht="19.5" customHeight="1" thickTop="1" thickBot="1" x14ac:dyDescent="0.25">
      <c r="C198" s="58"/>
      <c r="D198" s="58"/>
      <c r="E198" s="58"/>
      <c r="F198" s="58"/>
      <c r="G198" s="58"/>
      <c r="H198" s="58"/>
      <c r="I198" s="59"/>
      <c r="J198" s="60"/>
      <c r="K198" s="57">
        <f t="shared" ca="1" si="17"/>
        <v>167800</v>
      </c>
      <c r="P198" s="188" t="e">
        <f t="shared" si="16"/>
        <v>#N/A</v>
      </c>
      <c r="Q198" s="191" t="e">
        <f t="shared" ref="Q198:Q261" si="19">IF(T198="Despesas_de_Moradia","Despesa",IF(T198="Despesas_com_Alimentacao","Despesa",IF(T198="Despesas_com_Saude","Despesa","")))</f>
        <v>#N/A</v>
      </c>
      <c r="R198" s="191" t="e">
        <f t="shared" ref="R198:R261" si="20">IF(T198="Renda_Familiar","Receita",IF(T198="Receitas_com_Aplicacoes_Financeiras","Receita",IF(T198="Outras_Receitas","Receita","")))</f>
        <v>#N/A</v>
      </c>
      <c r="S198" s="191" t="e">
        <f t="shared" si="18"/>
        <v>#N/A</v>
      </c>
      <c r="T198" s="192" t="e">
        <f>VLOOKUP(D198,'PC Receitas'!$N$4:$O$14,2,FALSE)</f>
        <v>#N/A</v>
      </c>
    </row>
    <row r="199" spans="3:20" ht="19.5" customHeight="1" thickTop="1" thickBot="1" x14ac:dyDescent="0.25">
      <c r="C199" s="58"/>
      <c r="D199" s="58"/>
      <c r="E199" s="58"/>
      <c r="F199" s="58"/>
      <c r="G199" s="58"/>
      <c r="H199" s="58"/>
      <c r="I199" s="59"/>
      <c r="J199" s="60"/>
      <c r="K199" s="57">
        <f t="shared" ca="1" si="17"/>
        <v>167800</v>
      </c>
      <c r="P199" s="188" t="e">
        <f t="shared" si="16"/>
        <v>#N/A</v>
      </c>
      <c r="Q199" s="191" t="e">
        <f t="shared" si="19"/>
        <v>#N/A</v>
      </c>
      <c r="R199" s="191" t="e">
        <f t="shared" si="20"/>
        <v>#N/A</v>
      </c>
      <c r="S199" s="191" t="e">
        <f t="shared" si="18"/>
        <v>#N/A</v>
      </c>
      <c r="T199" s="192" t="e">
        <f>VLOOKUP(D199,'PC Receitas'!$N$4:$O$14,2,FALSE)</f>
        <v>#N/A</v>
      </c>
    </row>
    <row r="200" spans="3:20" ht="19.5" customHeight="1" thickTop="1" thickBot="1" x14ac:dyDescent="0.25">
      <c r="C200" s="58"/>
      <c r="D200" s="58"/>
      <c r="E200" s="58"/>
      <c r="F200" s="58"/>
      <c r="G200" s="58"/>
      <c r="H200" s="58"/>
      <c r="I200" s="59"/>
      <c r="J200" s="60"/>
      <c r="K200" s="57">
        <f t="shared" ca="1" si="17"/>
        <v>167800</v>
      </c>
      <c r="P200" s="188" t="e">
        <f t="shared" si="16"/>
        <v>#N/A</v>
      </c>
      <c r="Q200" s="191" t="e">
        <f t="shared" si="19"/>
        <v>#N/A</v>
      </c>
      <c r="R200" s="191" t="e">
        <f t="shared" si="20"/>
        <v>#N/A</v>
      </c>
      <c r="S200" s="191" t="e">
        <f t="shared" si="18"/>
        <v>#N/A</v>
      </c>
      <c r="T200" s="192" t="e">
        <f>VLOOKUP(D200,'PC Receitas'!$N$4:$O$14,2,FALSE)</f>
        <v>#N/A</v>
      </c>
    </row>
    <row r="201" spans="3:20" ht="19.5" customHeight="1" thickTop="1" thickBot="1" x14ac:dyDescent="0.25">
      <c r="C201" s="58"/>
      <c r="D201" s="58"/>
      <c r="E201" s="58"/>
      <c r="F201" s="58"/>
      <c r="G201" s="58"/>
      <c r="H201" s="58"/>
      <c r="I201" s="59"/>
      <c r="J201" s="60"/>
      <c r="K201" s="57">
        <f t="shared" ca="1" si="17"/>
        <v>167800</v>
      </c>
      <c r="P201" s="188" t="e">
        <f t="shared" si="16"/>
        <v>#N/A</v>
      </c>
      <c r="Q201" s="191" t="e">
        <f t="shared" si="19"/>
        <v>#N/A</v>
      </c>
      <c r="R201" s="191" t="e">
        <f t="shared" si="20"/>
        <v>#N/A</v>
      </c>
      <c r="S201" s="191" t="e">
        <f t="shared" si="18"/>
        <v>#N/A</v>
      </c>
      <c r="T201" s="192" t="e">
        <f>VLOOKUP(D201,'PC Receitas'!$N$4:$O$14,2,FALSE)</f>
        <v>#N/A</v>
      </c>
    </row>
    <row r="202" spans="3:20" ht="19.5" customHeight="1" thickTop="1" thickBot="1" x14ac:dyDescent="0.25">
      <c r="C202" s="58"/>
      <c r="D202" s="58"/>
      <c r="E202" s="58"/>
      <c r="F202" s="58"/>
      <c r="G202" s="58"/>
      <c r="H202" s="58"/>
      <c r="I202" s="59"/>
      <c r="J202" s="60"/>
      <c r="K202" s="57">
        <f t="shared" ca="1" si="17"/>
        <v>167800</v>
      </c>
      <c r="P202" s="188" t="e">
        <f t="shared" si="16"/>
        <v>#N/A</v>
      </c>
      <c r="Q202" s="191" t="e">
        <f t="shared" si="19"/>
        <v>#N/A</v>
      </c>
      <c r="R202" s="191" t="e">
        <f t="shared" si="20"/>
        <v>#N/A</v>
      </c>
      <c r="S202" s="191" t="e">
        <f t="shared" si="18"/>
        <v>#N/A</v>
      </c>
      <c r="T202" s="192" t="e">
        <f>VLOOKUP(D202,'PC Receitas'!$N$4:$O$14,2,FALSE)</f>
        <v>#N/A</v>
      </c>
    </row>
    <row r="203" spans="3:20" ht="19.5" customHeight="1" thickTop="1" thickBot="1" x14ac:dyDescent="0.25">
      <c r="C203" s="58"/>
      <c r="D203" s="58"/>
      <c r="E203" s="58"/>
      <c r="F203" s="58"/>
      <c r="G203" s="58"/>
      <c r="H203" s="58"/>
      <c r="I203" s="59"/>
      <c r="J203" s="60"/>
      <c r="K203" s="57">
        <f t="shared" ca="1" si="17"/>
        <v>167800</v>
      </c>
      <c r="P203" s="188" t="e">
        <f t="shared" si="16"/>
        <v>#N/A</v>
      </c>
      <c r="Q203" s="191" t="e">
        <f t="shared" si="19"/>
        <v>#N/A</v>
      </c>
      <c r="R203" s="191" t="e">
        <f t="shared" si="20"/>
        <v>#N/A</v>
      </c>
      <c r="S203" s="191" t="e">
        <f t="shared" si="18"/>
        <v>#N/A</v>
      </c>
      <c r="T203" s="192" t="e">
        <f>VLOOKUP(D203,'PC Receitas'!$N$4:$O$14,2,FALSE)</f>
        <v>#N/A</v>
      </c>
    </row>
    <row r="204" spans="3:20" ht="19.5" customHeight="1" thickTop="1" thickBot="1" x14ac:dyDescent="0.25">
      <c r="C204" s="58"/>
      <c r="D204" s="58"/>
      <c r="E204" s="58"/>
      <c r="F204" s="58"/>
      <c r="G204" s="58"/>
      <c r="H204" s="58"/>
      <c r="I204" s="59"/>
      <c r="J204" s="60"/>
      <c r="K204" s="57">
        <f t="shared" ca="1" si="17"/>
        <v>167800</v>
      </c>
      <c r="P204" s="188" t="e">
        <f t="shared" si="16"/>
        <v>#N/A</v>
      </c>
      <c r="Q204" s="191" t="e">
        <f t="shared" si="19"/>
        <v>#N/A</v>
      </c>
      <c r="R204" s="191" t="e">
        <f t="shared" si="20"/>
        <v>#N/A</v>
      </c>
      <c r="S204" s="191" t="e">
        <f t="shared" si="18"/>
        <v>#N/A</v>
      </c>
      <c r="T204" s="192" t="e">
        <f>VLOOKUP(D204,'PC Receitas'!$N$4:$O$14,2,FALSE)</f>
        <v>#N/A</v>
      </c>
    </row>
    <row r="205" spans="3:20" ht="19.5" customHeight="1" thickTop="1" thickBot="1" x14ac:dyDescent="0.25">
      <c r="C205" s="58"/>
      <c r="D205" s="58"/>
      <c r="E205" s="58"/>
      <c r="F205" s="58"/>
      <c r="G205" s="58"/>
      <c r="H205" s="58"/>
      <c r="I205" s="59"/>
      <c r="J205" s="60"/>
      <c r="K205" s="57">
        <f t="shared" ca="1" si="17"/>
        <v>167800</v>
      </c>
      <c r="P205" s="188" t="e">
        <f t="shared" si="16"/>
        <v>#N/A</v>
      </c>
      <c r="Q205" s="191" t="e">
        <f t="shared" si="19"/>
        <v>#N/A</v>
      </c>
      <c r="R205" s="191" t="e">
        <f t="shared" si="20"/>
        <v>#N/A</v>
      </c>
      <c r="S205" s="191" t="e">
        <f t="shared" si="18"/>
        <v>#N/A</v>
      </c>
      <c r="T205" s="192" t="e">
        <f>VLOOKUP(D205,'PC Receitas'!$N$4:$O$14,2,FALSE)</f>
        <v>#N/A</v>
      </c>
    </row>
    <row r="206" spans="3:20" ht="19.5" customHeight="1" thickTop="1" thickBot="1" x14ac:dyDescent="0.25">
      <c r="C206" s="58"/>
      <c r="D206" s="58"/>
      <c r="E206" s="58"/>
      <c r="F206" s="58"/>
      <c r="G206" s="58"/>
      <c r="H206" s="58"/>
      <c r="I206" s="59"/>
      <c r="J206" s="60"/>
      <c r="K206" s="57">
        <f t="shared" ca="1" si="17"/>
        <v>167800</v>
      </c>
      <c r="P206" s="188" t="e">
        <f t="shared" si="16"/>
        <v>#N/A</v>
      </c>
      <c r="Q206" s="191" t="e">
        <f t="shared" si="19"/>
        <v>#N/A</v>
      </c>
      <c r="R206" s="191" t="e">
        <f t="shared" si="20"/>
        <v>#N/A</v>
      </c>
      <c r="S206" s="191" t="e">
        <f t="shared" si="18"/>
        <v>#N/A</v>
      </c>
      <c r="T206" s="192" t="e">
        <f>VLOOKUP(D206,'PC Receitas'!$N$4:$O$14,2,FALSE)</f>
        <v>#N/A</v>
      </c>
    </row>
    <row r="207" spans="3:20" ht="19.5" customHeight="1" thickTop="1" thickBot="1" x14ac:dyDescent="0.25">
      <c r="C207" s="58"/>
      <c r="D207" s="58"/>
      <c r="E207" s="58"/>
      <c r="F207" s="58"/>
      <c r="G207" s="58"/>
      <c r="H207" s="58"/>
      <c r="I207" s="59"/>
      <c r="J207" s="60"/>
      <c r="K207" s="57">
        <f t="shared" ca="1" si="17"/>
        <v>167800</v>
      </c>
      <c r="P207" s="188" t="e">
        <f t="shared" si="16"/>
        <v>#N/A</v>
      </c>
      <c r="Q207" s="191" t="e">
        <f t="shared" si="19"/>
        <v>#N/A</v>
      </c>
      <c r="R207" s="191" t="e">
        <f t="shared" si="20"/>
        <v>#N/A</v>
      </c>
      <c r="S207" s="191" t="e">
        <f t="shared" si="18"/>
        <v>#N/A</v>
      </c>
      <c r="T207" s="192" t="e">
        <f>VLOOKUP(D207,'PC Receitas'!$N$4:$O$14,2,FALSE)</f>
        <v>#N/A</v>
      </c>
    </row>
    <row r="208" spans="3:20" ht="19.5" customHeight="1" thickTop="1" thickBot="1" x14ac:dyDescent="0.25">
      <c r="C208" s="58"/>
      <c r="D208" s="58"/>
      <c r="E208" s="58"/>
      <c r="F208" s="58"/>
      <c r="G208" s="58"/>
      <c r="H208" s="58"/>
      <c r="I208" s="59"/>
      <c r="J208" s="60"/>
      <c r="K208" s="57">
        <f t="shared" ca="1" si="17"/>
        <v>167800</v>
      </c>
      <c r="P208" s="188" t="e">
        <f t="shared" ref="P208:P271" si="21">IF(T208="Despesas_com_Transportes","Despesa",IF(T208="Despesas_com_Lazer_e_Informacao","Despesa",IF(T208="Outras_Despesas","Despesa",IF(T208="Imposto_de_Renda","Despesa",IF(T208="Investimentos_Bens","Despesa","")))))</f>
        <v>#N/A</v>
      </c>
      <c r="Q208" s="191" t="e">
        <f t="shared" si="19"/>
        <v>#N/A</v>
      </c>
      <c r="R208" s="191" t="e">
        <f t="shared" si="20"/>
        <v>#N/A</v>
      </c>
      <c r="S208" s="191" t="e">
        <f t="shared" si="18"/>
        <v>#N/A</v>
      </c>
      <c r="T208" s="192" t="e">
        <f>VLOOKUP(D208,'PC Receitas'!$N$4:$O$14,2,FALSE)</f>
        <v>#N/A</v>
      </c>
    </row>
    <row r="209" spans="3:20" ht="19.5" customHeight="1" thickTop="1" thickBot="1" x14ac:dyDescent="0.25">
      <c r="C209" s="58"/>
      <c r="D209" s="58"/>
      <c r="E209" s="58"/>
      <c r="F209" s="58"/>
      <c r="G209" s="58"/>
      <c r="H209" s="58"/>
      <c r="I209" s="59"/>
      <c r="J209" s="60"/>
      <c r="K209" s="57">
        <f t="shared" ca="1" si="17"/>
        <v>167800</v>
      </c>
      <c r="P209" s="188" t="e">
        <f t="shared" si="21"/>
        <v>#N/A</v>
      </c>
      <c r="Q209" s="191" t="e">
        <f t="shared" si="19"/>
        <v>#N/A</v>
      </c>
      <c r="R209" s="191" t="e">
        <f t="shared" si="20"/>
        <v>#N/A</v>
      </c>
      <c r="S209" s="191" t="e">
        <f t="shared" si="18"/>
        <v>#N/A</v>
      </c>
      <c r="T209" s="192" t="e">
        <f>VLOOKUP(D209,'PC Receitas'!$N$4:$O$14,2,FALSE)</f>
        <v>#N/A</v>
      </c>
    </row>
    <row r="210" spans="3:20" ht="19.5" customHeight="1" thickTop="1" thickBot="1" x14ac:dyDescent="0.25">
      <c r="C210" s="58"/>
      <c r="D210" s="58"/>
      <c r="E210" s="58"/>
      <c r="F210" s="58"/>
      <c r="G210" s="58"/>
      <c r="H210" s="58"/>
      <c r="I210" s="59"/>
      <c r="J210" s="60"/>
      <c r="K210" s="57">
        <f t="shared" ca="1" si="17"/>
        <v>167800</v>
      </c>
      <c r="P210" s="188" t="e">
        <f t="shared" si="21"/>
        <v>#N/A</v>
      </c>
      <c r="Q210" s="191" t="e">
        <f t="shared" si="19"/>
        <v>#N/A</v>
      </c>
      <c r="R210" s="191" t="e">
        <f t="shared" si="20"/>
        <v>#N/A</v>
      </c>
      <c r="S210" s="191" t="e">
        <f t="shared" si="18"/>
        <v>#N/A</v>
      </c>
      <c r="T210" s="192"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167800</v>
      </c>
      <c r="P211" s="188" t="e">
        <f t="shared" si="21"/>
        <v>#N/A</v>
      </c>
      <c r="Q211" s="191" t="e">
        <f t="shared" si="19"/>
        <v>#N/A</v>
      </c>
      <c r="R211" s="191" t="e">
        <f t="shared" si="20"/>
        <v>#N/A</v>
      </c>
      <c r="S211" s="191" t="e">
        <f t="shared" si="18"/>
        <v>#N/A</v>
      </c>
      <c r="T211" s="192" t="e">
        <f>VLOOKUP(D211,'PC Receitas'!$N$4:$O$14,2,FALSE)</f>
        <v>#N/A</v>
      </c>
    </row>
    <row r="212" spans="3:20" ht="19.5" customHeight="1" thickTop="1" thickBot="1" x14ac:dyDescent="0.25">
      <c r="C212" s="58"/>
      <c r="D212" s="58"/>
      <c r="E212" s="58"/>
      <c r="F212" s="58"/>
      <c r="G212" s="58"/>
      <c r="H212" s="58"/>
      <c r="I212" s="59"/>
      <c r="J212" s="60"/>
      <c r="K212" s="57">
        <f t="shared" ca="1" si="22"/>
        <v>167800</v>
      </c>
      <c r="P212" s="188" t="e">
        <f t="shared" si="21"/>
        <v>#N/A</v>
      </c>
      <c r="Q212" s="191" t="e">
        <f t="shared" si="19"/>
        <v>#N/A</v>
      </c>
      <c r="R212" s="191" t="e">
        <f t="shared" si="20"/>
        <v>#N/A</v>
      </c>
      <c r="S212" s="191" t="e">
        <f t="shared" ref="S212:S275" si="23">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ca="1" si="22"/>
        <v>167800</v>
      </c>
      <c r="P213" s="188" t="e">
        <f t="shared" si="21"/>
        <v>#N/A</v>
      </c>
      <c r="Q213" s="191" t="e">
        <f t="shared" si="19"/>
        <v>#N/A</v>
      </c>
      <c r="R213" s="191" t="e">
        <f t="shared" si="20"/>
        <v>#N/A</v>
      </c>
      <c r="S213" s="191" t="e">
        <f t="shared" si="23"/>
        <v>#N/A</v>
      </c>
      <c r="T213" s="192" t="e">
        <f>VLOOKUP(D213,'PC Receitas'!$N$4:$O$14,2,FALSE)</f>
        <v>#N/A</v>
      </c>
    </row>
    <row r="214" spans="3:20" ht="19.5" customHeight="1" thickTop="1" thickBot="1" x14ac:dyDescent="0.25">
      <c r="C214" s="58"/>
      <c r="D214" s="58"/>
      <c r="E214" s="58"/>
      <c r="F214" s="58"/>
      <c r="G214" s="58"/>
      <c r="H214" s="58"/>
      <c r="I214" s="59"/>
      <c r="J214" s="60"/>
      <c r="K214" s="57">
        <f t="shared" ca="1" si="22"/>
        <v>167800</v>
      </c>
      <c r="P214" s="188" t="e">
        <f t="shared" si="21"/>
        <v>#N/A</v>
      </c>
      <c r="Q214" s="191" t="e">
        <f t="shared" si="19"/>
        <v>#N/A</v>
      </c>
      <c r="R214" s="191" t="e">
        <f t="shared" si="20"/>
        <v>#N/A</v>
      </c>
      <c r="S214" s="191" t="e">
        <f t="shared" si="23"/>
        <v>#N/A</v>
      </c>
      <c r="T214" s="192" t="e">
        <f>VLOOKUP(D214,'PC Receitas'!$N$4:$O$14,2,FALSE)</f>
        <v>#N/A</v>
      </c>
    </row>
    <row r="215" spans="3:20" ht="19.5" customHeight="1" thickTop="1" thickBot="1" x14ac:dyDescent="0.25">
      <c r="C215" s="58"/>
      <c r="D215" s="58"/>
      <c r="E215" s="58"/>
      <c r="F215" s="58"/>
      <c r="G215" s="58"/>
      <c r="H215" s="58"/>
      <c r="I215" s="59"/>
      <c r="J215" s="60"/>
      <c r="K215" s="57">
        <f t="shared" ca="1" si="22"/>
        <v>167800</v>
      </c>
      <c r="P215" s="188" t="e">
        <f t="shared" si="21"/>
        <v>#N/A</v>
      </c>
      <c r="Q215" s="191" t="e">
        <f t="shared" si="19"/>
        <v>#N/A</v>
      </c>
      <c r="R215" s="191" t="e">
        <f t="shared" si="20"/>
        <v>#N/A</v>
      </c>
      <c r="S215" s="191" t="e">
        <f t="shared" si="23"/>
        <v>#N/A</v>
      </c>
      <c r="T215" s="192" t="e">
        <f>VLOOKUP(D215,'PC Receitas'!$N$4:$O$14,2,FALSE)</f>
        <v>#N/A</v>
      </c>
    </row>
    <row r="216" spans="3:20" ht="19.5" customHeight="1" thickTop="1" thickBot="1" x14ac:dyDescent="0.25">
      <c r="C216" s="58"/>
      <c r="D216" s="58"/>
      <c r="E216" s="58"/>
      <c r="F216" s="58"/>
      <c r="G216" s="58"/>
      <c r="H216" s="58"/>
      <c r="I216" s="59"/>
      <c r="J216" s="60"/>
      <c r="K216" s="57">
        <f t="shared" ca="1" si="22"/>
        <v>167800</v>
      </c>
      <c r="P216" s="188" t="e">
        <f t="shared" si="21"/>
        <v>#N/A</v>
      </c>
      <c r="Q216" s="191" t="e">
        <f t="shared" si="19"/>
        <v>#N/A</v>
      </c>
      <c r="R216" s="191" t="e">
        <f t="shared" si="20"/>
        <v>#N/A</v>
      </c>
      <c r="S216" s="191" t="e">
        <f t="shared" si="23"/>
        <v>#N/A</v>
      </c>
      <c r="T216" s="192" t="e">
        <f>VLOOKUP(D216,'PC Receitas'!$N$4:$O$14,2,FALSE)</f>
        <v>#N/A</v>
      </c>
    </row>
    <row r="217" spans="3:20" ht="19.5" customHeight="1" thickTop="1" thickBot="1" x14ac:dyDescent="0.25">
      <c r="C217" s="58"/>
      <c r="D217" s="58"/>
      <c r="E217" s="58"/>
      <c r="F217" s="58"/>
      <c r="G217" s="58"/>
      <c r="H217" s="58"/>
      <c r="I217" s="59"/>
      <c r="J217" s="60"/>
      <c r="K217" s="57">
        <f t="shared" ca="1" si="22"/>
        <v>167800</v>
      </c>
      <c r="P217" s="188" t="e">
        <f t="shared" si="21"/>
        <v>#N/A</v>
      </c>
      <c r="Q217" s="191" t="e">
        <f t="shared" si="19"/>
        <v>#N/A</v>
      </c>
      <c r="R217" s="191" t="e">
        <f t="shared" si="20"/>
        <v>#N/A</v>
      </c>
      <c r="S217" s="191" t="e">
        <f t="shared" si="23"/>
        <v>#N/A</v>
      </c>
      <c r="T217" s="192" t="e">
        <f>VLOOKUP(D217,'PC Receitas'!$N$4:$O$14,2,FALSE)</f>
        <v>#N/A</v>
      </c>
    </row>
    <row r="218" spans="3:20" ht="19.5" customHeight="1" thickTop="1" thickBot="1" x14ac:dyDescent="0.25">
      <c r="C218" s="58"/>
      <c r="D218" s="58"/>
      <c r="E218" s="58"/>
      <c r="F218" s="58"/>
      <c r="G218" s="58"/>
      <c r="H218" s="58"/>
      <c r="I218" s="59"/>
      <c r="J218" s="60"/>
      <c r="K218" s="57">
        <f t="shared" ca="1" si="22"/>
        <v>167800</v>
      </c>
      <c r="P218" s="188" t="e">
        <f t="shared" si="21"/>
        <v>#N/A</v>
      </c>
      <c r="Q218" s="191" t="e">
        <f t="shared" si="19"/>
        <v>#N/A</v>
      </c>
      <c r="R218" s="191" t="e">
        <f t="shared" si="20"/>
        <v>#N/A</v>
      </c>
      <c r="S218" s="191" t="e">
        <f t="shared" si="23"/>
        <v>#N/A</v>
      </c>
      <c r="T218" s="192" t="e">
        <f>VLOOKUP(D218,'PC Receitas'!$N$4:$O$14,2,FALSE)</f>
        <v>#N/A</v>
      </c>
    </row>
    <row r="219" spans="3:20" ht="19.5" customHeight="1" thickTop="1" thickBot="1" x14ac:dyDescent="0.25">
      <c r="C219" s="58"/>
      <c r="D219" s="58"/>
      <c r="E219" s="58"/>
      <c r="F219" s="58"/>
      <c r="G219" s="58"/>
      <c r="H219" s="58"/>
      <c r="I219" s="59"/>
      <c r="J219" s="60"/>
      <c r="K219" s="57">
        <f t="shared" ca="1" si="22"/>
        <v>167800</v>
      </c>
      <c r="P219" s="188" t="e">
        <f t="shared" si="21"/>
        <v>#N/A</v>
      </c>
      <c r="Q219" s="191" t="e">
        <f t="shared" si="19"/>
        <v>#N/A</v>
      </c>
      <c r="R219" s="191" t="e">
        <f t="shared" si="20"/>
        <v>#N/A</v>
      </c>
      <c r="S219" s="191" t="e">
        <f t="shared" si="23"/>
        <v>#N/A</v>
      </c>
      <c r="T219" s="192" t="e">
        <f>VLOOKUP(D219,'PC Receitas'!$N$4:$O$14,2,FALSE)</f>
        <v>#N/A</v>
      </c>
    </row>
    <row r="220" spans="3:20" ht="19.5" customHeight="1" thickTop="1" thickBot="1" x14ac:dyDescent="0.25">
      <c r="C220" s="58"/>
      <c r="D220" s="58"/>
      <c r="E220" s="58"/>
      <c r="F220" s="58"/>
      <c r="G220" s="58"/>
      <c r="H220" s="58"/>
      <c r="I220" s="59"/>
      <c r="J220" s="60"/>
      <c r="K220" s="57">
        <f t="shared" ca="1" si="22"/>
        <v>167800</v>
      </c>
      <c r="P220" s="188" t="e">
        <f t="shared" si="21"/>
        <v>#N/A</v>
      </c>
      <c r="Q220" s="191" t="e">
        <f t="shared" si="19"/>
        <v>#N/A</v>
      </c>
      <c r="R220" s="191" t="e">
        <f t="shared" si="20"/>
        <v>#N/A</v>
      </c>
      <c r="S220" s="191" t="e">
        <f t="shared" si="23"/>
        <v>#N/A</v>
      </c>
      <c r="T220" s="192" t="e">
        <f>VLOOKUP(D220,'PC Receitas'!$N$4:$O$14,2,FALSE)</f>
        <v>#N/A</v>
      </c>
    </row>
    <row r="221" spans="3:20" ht="19.5" customHeight="1" thickTop="1" thickBot="1" x14ac:dyDescent="0.25">
      <c r="C221" s="58"/>
      <c r="D221" s="58"/>
      <c r="E221" s="58"/>
      <c r="F221" s="58"/>
      <c r="G221" s="58"/>
      <c r="H221" s="58"/>
      <c r="I221" s="59"/>
      <c r="J221" s="60"/>
      <c r="K221" s="57">
        <f t="shared" ca="1" si="22"/>
        <v>167800</v>
      </c>
      <c r="P221" s="188" t="e">
        <f t="shared" si="21"/>
        <v>#N/A</v>
      </c>
      <c r="Q221" s="191" t="e">
        <f t="shared" si="19"/>
        <v>#N/A</v>
      </c>
      <c r="R221" s="191" t="e">
        <f t="shared" si="20"/>
        <v>#N/A</v>
      </c>
      <c r="S221" s="191" t="e">
        <f t="shared" si="23"/>
        <v>#N/A</v>
      </c>
      <c r="T221" s="192" t="e">
        <f>VLOOKUP(D221,'PC Receitas'!$N$4:$O$14,2,FALSE)</f>
        <v>#N/A</v>
      </c>
    </row>
    <row r="222" spans="3:20" ht="19.5" customHeight="1" thickTop="1" thickBot="1" x14ac:dyDescent="0.25">
      <c r="C222" s="58"/>
      <c r="D222" s="58"/>
      <c r="E222" s="58"/>
      <c r="F222" s="58"/>
      <c r="G222" s="58"/>
      <c r="H222" s="58"/>
      <c r="I222" s="59"/>
      <c r="J222" s="60"/>
      <c r="K222" s="57">
        <f t="shared" ca="1" si="22"/>
        <v>167800</v>
      </c>
      <c r="P222" s="188" t="e">
        <f t="shared" si="21"/>
        <v>#N/A</v>
      </c>
      <c r="Q222" s="191" t="e">
        <f t="shared" si="19"/>
        <v>#N/A</v>
      </c>
      <c r="R222" s="191" t="e">
        <f t="shared" si="20"/>
        <v>#N/A</v>
      </c>
      <c r="S222" s="191" t="e">
        <f t="shared" si="23"/>
        <v>#N/A</v>
      </c>
      <c r="T222" s="192" t="e">
        <f>VLOOKUP(D222,'PC Receitas'!$N$4:$O$14,2,FALSE)</f>
        <v>#N/A</v>
      </c>
    </row>
    <row r="223" spans="3:20" ht="19.5" customHeight="1" thickTop="1" thickBot="1" x14ac:dyDescent="0.25">
      <c r="C223" s="58"/>
      <c r="D223" s="58"/>
      <c r="E223" s="58"/>
      <c r="F223" s="58"/>
      <c r="G223" s="58"/>
      <c r="H223" s="58"/>
      <c r="I223" s="59"/>
      <c r="J223" s="60"/>
      <c r="K223" s="57">
        <f t="shared" ca="1" si="22"/>
        <v>167800</v>
      </c>
      <c r="P223" s="188" t="e">
        <f t="shared" si="21"/>
        <v>#N/A</v>
      </c>
      <c r="Q223" s="191" t="e">
        <f t="shared" si="19"/>
        <v>#N/A</v>
      </c>
      <c r="R223" s="191" t="e">
        <f t="shared" si="20"/>
        <v>#N/A</v>
      </c>
      <c r="S223" s="191" t="e">
        <f t="shared" si="23"/>
        <v>#N/A</v>
      </c>
      <c r="T223" s="192" t="e">
        <f>VLOOKUP(D223,'PC Receitas'!$N$4:$O$14,2,FALSE)</f>
        <v>#N/A</v>
      </c>
    </row>
    <row r="224" spans="3:20" ht="19.5" customHeight="1" thickTop="1" thickBot="1" x14ac:dyDescent="0.25">
      <c r="C224" s="58"/>
      <c r="D224" s="58"/>
      <c r="E224" s="58"/>
      <c r="F224" s="58"/>
      <c r="G224" s="58"/>
      <c r="H224" s="58"/>
      <c r="I224" s="59"/>
      <c r="J224" s="60"/>
      <c r="K224" s="57">
        <f t="shared" ca="1" si="22"/>
        <v>167800</v>
      </c>
      <c r="P224" s="188" t="e">
        <f t="shared" si="21"/>
        <v>#N/A</v>
      </c>
      <c r="Q224" s="191" t="e">
        <f t="shared" si="19"/>
        <v>#N/A</v>
      </c>
      <c r="R224" s="191" t="e">
        <f t="shared" si="20"/>
        <v>#N/A</v>
      </c>
      <c r="S224" s="191" t="e">
        <f t="shared" si="23"/>
        <v>#N/A</v>
      </c>
      <c r="T224" s="192" t="e">
        <f>VLOOKUP(D224,'PC Receitas'!$N$4:$O$14,2,FALSE)</f>
        <v>#N/A</v>
      </c>
    </row>
    <row r="225" spans="3:20" ht="19.5" customHeight="1" thickTop="1" thickBot="1" x14ac:dyDescent="0.25">
      <c r="C225" s="58"/>
      <c r="D225" s="58"/>
      <c r="E225" s="58"/>
      <c r="F225" s="58"/>
      <c r="G225" s="58"/>
      <c r="H225" s="58"/>
      <c r="I225" s="59"/>
      <c r="J225" s="60"/>
      <c r="K225" s="57">
        <f t="shared" ca="1" si="22"/>
        <v>167800</v>
      </c>
      <c r="P225" s="188" t="e">
        <f t="shared" si="21"/>
        <v>#N/A</v>
      </c>
      <c r="Q225" s="191" t="e">
        <f t="shared" si="19"/>
        <v>#N/A</v>
      </c>
      <c r="R225" s="191" t="e">
        <f t="shared" si="20"/>
        <v>#N/A</v>
      </c>
      <c r="S225" s="191" t="e">
        <f t="shared" si="23"/>
        <v>#N/A</v>
      </c>
      <c r="T225" s="192" t="e">
        <f>VLOOKUP(D225,'PC Receitas'!$N$4:$O$14,2,FALSE)</f>
        <v>#N/A</v>
      </c>
    </row>
    <row r="226" spans="3:20" ht="19.5" customHeight="1" thickTop="1" thickBot="1" x14ac:dyDescent="0.25">
      <c r="C226" s="58"/>
      <c r="D226" s="58"/>
      <c r="E226" s="58"/>
      <c r="F226" s="58"/>
      <c r="G226" s="58"/>
      <c r="H226" s="58"/>
      <c r="I226" s="59"/>
      <c r="J226" s="60"/>
      <c r="K226" s="57">
        <f t="shared" ca="1" si="22"/>
        <v>167800</v>
      </c>
      <c r="P226" s="188" t="e">
        <f t="shared" si="21"/>
        <v>#N/A</v>
      </c>
      <c r="Q226" s="191" t="e">
        <f t="shared" si="19"/>
        <v>#N/A</v>
      </c>
      <c r="R226" s="191" t="e">
        <f t="shared" si="20"/>
        <v>#N/A</v>
      </c>
      <c r="S226" s="191" t="e">
        <f t="shared" si="23"/>
        <v>#N/A</v>
      </c>
      <c r="T226" s="192" t="e">
        <f>VLOOKUP(D226,'PC Receitas'!$N$4:$O$14,2,FALSE)</f>
        <v>#N/A</v>
      </c>
    </row>
    <row r="227" spans="3:20" ht="19.5" customHeight="1" thickTop="1" thickBot="1" x14ac:dyDescent="0.25">
      <c r="C227" s="58"/>
      <c r="D227" s="58"/>
      <c r="E227" s="58"/>
      <c r="F227" s="58"/>
      <c r="G227" s="58"/>
      <c r="H227" s="58"/>
      <c r="I227" s="59"/>
      <c r="J227" s="60"/>
      <c r="K227" s="57">
        <f t="shared" ca="1" si="22"/>
        <v>167800</v>
      </c>
      <c r="P227" s="188" t="e">
        <f t="shared" si="21"/>
        <v>#N/A</v>
      </c>
      <c r="Q227" s="191" t="e">
        <f t="shared" si="19"/>
        <v>#N/A</v>
      </c>
      <c r="R227" s="191" t="e">
        <f t="shared" si="20"/>
        <v>#N/A</v>
      </c>
      <c r="S227" s="191" t="e">
        <f t="shared" si="23"/>
        <v>#N/A</v>
      </c>
      <c r="T227" s="192" t="e">
        <f>VLOOKUP(D227,'PC Receitas'!$N$4:$O$14,2,FALSE)</f>
        <v>#N/A</v>
      </c>
    </row>
    <row r="228" spans="3:20" ht="19.5" customHeight="1" thickTop="1" thickBot="1" x14ac:dyDescent="0.25">
      <c r="C228" s="58"/>
      <c r="D228" s="58"/>
      <c r="E228" s="58"/>
      <c r="F228" s="58"/>
      <c r="G228" s="58"/>
      <c r="H228" s="58"/>
      <c r="I228" s="59"/>
      <c r="J228" s="60"/>
      <c r="K228" s="57">
        <f t="shared" ca="1" si="22"/>
        <v>167800</v>
      </c>
      <c r="P228" s="188" t="e">
        <f t="shared" si="21"/>
        <v>#N/A</v>
      </c>
      <c r="Q228" s="191" t="e">
        <f t="shared" si="19"/>
        <v>#N/A</v>
      </c>
      <c r="R228" s="191" t="e">
        <f t="shared" si="20"/>
        <v>#N/A</v>
      </c>
      <c r="S228" s="191" t="e">
        <f t="shared" si="23"/>
        <v>#N/A</v>
      </c>
      <c r="T228" s="192" t="e">
        <f>VLOOKUP(D228,'PC Receitas'!$N$4:$O$14,2,FALSE)</f>
        <v>#N/A</v>
      </c>
    </row>
    <row r="229" spans="3:20" ht="19.5" customHeight="1" thickTop="1" thickBot="1" x14ac:dyDescent="0.25">
      <c r="C229" s="58"/>
      <c r="D229" s="58"/>
      <c r="E229" s="58"/>
      <c r="F229" s="58"/>
      <c r="G229" s="58"/>
      <c r="H229" s="58"/>
      <c r="I229" s="59"/>
      <c r="J229" s="60"/>
      <c r="K229" s="57">
        <f t="shared" ca="1" si="22"/>
        <v>167800</v>
      </c>
      <c r="P229" s="188" t="e">
        <f t="shared" si="21"/>
        <v>#N/A</v>
      </c>
      <c r="Q229" s="191" t="e">
        <f t="shared" si="19"/>
        <v>#N/A</v>
      </c>
      <c r="R229" s="191" t="e">
        <f t="shared" si="20"/>
        <v>#N/A</v>
      </c>
      <c r="S229" s="191" t="e">
        <f t="shared" si="23"/>
        <v>#N/A</v>
      </c>
      <c r="T229" s="192" t="e">
        <f>VLOOKUP(D229,'PC Receitas'!$N$4:$O$14,2,FALSE)</f>
        <v>#N/A</v>
      </c>
    </row>
    <row r="230" spans="3:20" ht="19.5" customHeight="1" thickTop="1" thickBot="1" x14ac:dyDescent="0.25">
      <c r="C230" s="58"/>
      <c r="D230" s="58"/>
      <c r="E230" s="58"/>
      <c r="F230" s="58"/>
      <c r="G230" s="58"/>
      <c r="H230" s="58"/>
      <c r="I230" s="59"/>
      <c r="J230" s="60"/>
      <c r="K230" s="57">
        <f t="shared" ca="1" si="22"/>
        <v>167800</v>
      </c>
      <c r="P230" s="188" t="e">
        <f t="shared" si="21"/>
        <v>#N/A</v>
      </c>
      <c r="Q230" s="191" t="e">
        <f t="shared" si="19"/>
        <v>#N/A</v>
      </c>
      <c r="R230" s="191" t="e">
        <f t="shared" si="20"/>
        <v>#N/A</v>
      </c>
      <c r="S230" s="191" t="e">
        <f t="shared" si="23"/>
        <v>#N/A</v>
      </c>
      <c r="T230" s="192" t="e">
        <f>VLOOKUP(D230,'PC Receitas'!$N$4:$O$14,2,FALSE)</f>
        <v>#N/A</v>
      </c>
    </row>
    <row r="231" spans="3:20" ht="19.5" customHeight="1" thickTop="1" thickBot="1" x14ac:dyDescent="0.25">
      <c r="C231" s="58"/>
      <c r="D231" s="58"/>
      <c r="E231" s="58"/>
      <c r="F231" s="58"/>
      <c r="G231" s="58"/>
      <c r="H231" s="58"/>
      <c r="I231" s="59"/>
      <c r="J231" s="60"/>
      <c r="K231" s="57">
        <f t="shared" ca="1" si="22"/>
        <v>167800</v>
      </c>
      <c r="P231" s="188" t="e">
        <f t="shared" si="21"/>
        <v>#N/A</v>
      </c>
      <c r="Q231" s="191" t="e">
        <f t="shared" si="19"/>
        <v>#N/A</v>
      </c>
      <c r="R231" s="191" t="e">
        <f t="shared" si="20"/>
        <v>#N/A</v>
      </c>
      <c r="S231" s="191" t="e">
        <f t="shared" si="23"/>
        <v>#N/A</v>
      </c>
      <c r="T231" s="192" t="e">
        <f>VLOOKUP(D231,'PC Receitas'!$N$4:$O$14,2,FALSE)</f>
        <v>#N/A</v>
      </c>
    </row>
    <row r="232" spans="3:20" ht="19.5" customHeight="1" thickTop="1" thickBot="1" x14ac:dyDescent="0.25">
      <c r="C232" s="58"/>
      <c r="D232" s="58"/>
      <c r="E232" s="58"/>
      <c r="F232" s="58"/>
      <c r="G232" s="58"/>
      <c r="H232" s="58"/>
      <c r="I232" s="59"/>
      <c r="J232" s="60"/>
      <c r="K232" s="57">
        <f t="shared" ca="1" si="22"/>
        <v>167800</v>
      </c>
      <c r="P232" s="188" t="e">
        <f t="shared" si="21"/>
        <v>#N/A</v>
      </c>
      <c r="Q232" s="191" t="e">
        <f t="shared" si="19"/>
        <v>#N/A</v>
      </c>
      <c r="R232" s="191" t="e">
        <f t="shared" si="20"/>
        <v>#N/A</v>
      </c>
      <c r="S232" s="191" t="e">
        <f t="shared" si="23"/>
        <v>#N/A</v>
      </c>
      <c r="T232" s="192" t="e">
        <f>VLOOKUP(D232,'PC Receitas'!$N$4:$O$14,2,FALSE)</f>
        <v>#N/A</v>
      </c>
    </row>
    <row r="233" spans="3:20" ht="19.5" customHeight="1" thickTop="1" thickBot="1" x14ac:dyDescent="0.25">
      <c r="C233" s="58"/>
      <c r="D233" s="58"/>
      <c r="E233" s="58"/>
      <c r="F233" s="58"/>
      <c r="G233" s="58"/>
      <c r="H233" s="58"/>
      <c r="I233" s="59"/>
      <c r="J233" s="60"/>
      <c r="K233" s="57">
        <f t="shared" ca="1" si="22"/>
        <v>167800</v>
      </c>
      <c r="P233" s="188" t="e">
        <f t="shared" si="21"/>
        <v>#N/A</v>
      </c>
      <c r="Q233" s="191" t="e">
        <f t="shared" si="19"/>
        <v>#N/A</v>
      </c>
      <c r="R233" s="191" t="e">
        <f t="shared" si="20"/>
        <v>#N/A</v>
      </c>
      <c r="S233" s="191" t="e">
        <f t="shared" si="23"/>
        <v>#N/A</v>
      </c>
      <c r="T233" s="192" t="e">
        <f>VLOOKUP(D233,'PC Receitas'!$N$4:$O$14,2,FALSE)</f>
        <v>#N/A</v>
      </c>
    </row>
    <row r="234" spans="3:20" ht="19.5" customHeight="1" thickTop="1" thickBot="1" x14ac:dyDescent="0.25">
      <c r="C234" s="58"/>
      <c r="D234" s="58"/>
      <c r="E234" s="58"/>
      <c r="F234" s="58"/>
      <c r="G234" s="58"/>
      <c r="H234" s="58"/>
      <c r="I234" s="59"/>
      <c r="J234" s="60"/>
      <c r="K234" s="57">
        <f t="shared" ca="1" si="22"/>
        <v>167800</v>
      </c>
      <c r="P234" s="188" t="e">
        <f t="shared" si="21"/>
        <v>#N/A</v>
      </c>
      <c r="Q234" s="191" t="e">
        <f t="shared" si="19"/>
        <v>#N/A</v>
      </c>
      <c r="R234" s="191" t="e">
        <f t="shared" si="20"/>
        <v>#N/A</v>
      </c>
      <c r="S234" s="191" t="e">
        <f t="shared" si="23"/>
        <v>#N/A</v>
      </c>
      <c r="T234" s="192" t="e">
        <f>VLOOKUP(D234,'PC Receitas'!$N$4:$O$14,2,FALSE)</f>
        <v>#N/A</v>
      </c>
    </row>
    <row r="235" spans="3:20" ht="19.5" customHeight="1" thickTop="1" thickBot="1" x14ac:dyDescent="0.25">
      <c r="C235" s="58"/>
      <c r="D235" s="58"/>
      <c r="E235" s="58"/>
      <c r="F235" s="58"/>
      <c r="G235" s="58"/>
      <c r="H235" s="58"/>
      <c r="I235" s="59"/>
      <c r="J235" s="60"/>
      <c r="K235" s="57">
        <f t="shared" ca="1" si="22"/>
        <v>167800</v>
      </c>
      <c r="P235" s="188" t="e">
        <f t="shared" si="21"/>
        <v>#N/A</v>
      </c>
      <c r="Q235" s="191" t="e">
        <f t="shared" si="19"/>
        <v>#N/A</v>
      </c>
      <c r="R235" s="191" t="e">
        <f t="shared" si="20"/>
        <v>#N/A</v>
      </c>
      <c r="S235" s="191" t="e">
        <f t="shared" si="23"/>
        <v>#N/A</v>
      </c>
      <c r="T235" s="192" t="e">
        <f>VLOOKUP(D235,'PC Receitas'!$N$4:$O$14,2,FALSE)</f>
        <v>#N/A</v>
      </c>
    </row>
    <row r="236" spans="3:20" ht="19.5" customHeight="1" thickTop="1" thickBot="1" x14ac:dyDescent="0.25">
      <c r="C236" s="58"/>
      <c r="D236" s="58"/>
      <c r="E236" s="58"/>
      <c r="F236" s="58"/>
      <c r="G236" s="58"/>
      <c r="H236" s="58"/>
      <c r="I236" s="59"/>
      <c r="J236" s="60"/>
      <c r="K236" s="57">
        <f t="shared" ca="1" si="22"/>
        <v>167800</v>
      </c>
      <c r="P236" s="188" t="e">
        <f t="shared" si="21"/>
        <v>#N/A</v>
      </c>
      <c r="Q236" s="191" t="e">
        <f t="shared" si="19"/>
        <v>#N/A</v>
      </c>
      <c r="R236" s="191" t="e">
        <f t="shared" si="20"/>
        <v>#N/A</v>
      </c>
      <c r="S236" s="191" t="e">
        <f t="shared" si="23"/>
        <v>#N/A</v>
      </c>
      <c r="T236" s="192" t="e">
        <f>VLOOKUP(D236,'PC Receitas'!$N$4:$O$14,2,FALSE)</f>
        <v>#N/A</v>
      </c>
    </row>
    <row r="237" spans="3:20" ht="19.5" customHeight="1" thickTop="1" thickBot="1" x14ac:dyDescent="0.25">
      <c r="C237" s="58"/>
      <c r="D237" s="58"/>
      <c r="E237" s="58"/>
      <c r="F237" s="58"/>
      <c r="G237" s="58"/>
      <c r="H237" s="58"/>
      <c r="I237" s="59"/>
      <c r="J237" s="60"/>
      <c r="K237" s="57">
        <f t="shared" ca="1" si="22"/>
        <v>167800</v>
      </c>
      <c r="P237" s="188" t="e">
        <f t="shared" si="21"/>
        <v>#N/A</v>
      </c>
      <c r="Q237" s="191" t="e">
        <f t="shared" si="19"/>
        <v>#N/A</v>
      </c>
      <c r="R237" s="191" t="e">
        <f t="shared" si="20"/>
        <v>#N/A</v>
      </c>
      <c r="S237" s="191" t="e">
        <f t="shared" si="23"/>
        <v>#N/A</v>
      </c>
      <c r="T237" s="192" t="e">
        <f>VLOOKUP(D237,'PC Receitas'!$N$4:$O$14,2,FALSE)</f>
        <v>#N/A</v>
      </c>
    </row>
    <row r="238" spans="3:20" ht="19.5" customHeight="1" thickTop="1" thickBot="1" x14ac:dyDescent="0.25">
      <c r="C238" s="58"/>
      <c r="D238" s="58"/>
      <c r="E238" s="58"/>
      <c r="F238" s="58"/>
      <c r="G238" s="58"/>
      <c r="H238" s="58"/>
      <c r="I238" s="59"/>
      <c r="J238" s="60"/>
      <c r="K238" s="57">
        <f t="shared" ca="1" si="22"/>
        <v>167800</v>
      </c>
      <c r="P238" s="188" t="e">
        <f t="shared" si="21"/>
        <v>#N/A</v>
      </c>
      <c r="Q238" s="191" t="e">
        <f t="shared" si="19"/>
        <v>#N/A</v>
      </c>
      <c r="R238" s="191" t="e">
        <f t="shared" si="20"/>
        <v>#N/A</v>
      </c>
      <c r="S238" s="191" t="e">
        <f t="shared" si="23"/>
        <v>#N/A</v>
      </c>
      <c r="T238" s="192" t="e">
        <f>VLOOKUP(D238,'PC Receitas'!$N$4:$O$14,2,FALSE)</f>
        <v>#N/A</v>
      </c>
    </row>
    <row r="239" spans="3:20" ht="19.5" customHeight="1" thickTop="1" thickBot="1" x14ac:dyDescent="0.25">
      <c r="C239" s="58"/>
      <c r="D239" s="58"/>
      <c r="E239" s="58"/>
      <c r="F239" s="58"/>
      <c r="G239" s="58"/>
      <c r="H239" s="58"/>
      <c r="I239" s="59"/>
      <c r="J239" s="60"/>
      <c r="K239" s="57">
        <f t="shared" ca="1" si="22"/>
        <v>167800</v>
      </c>
      <c r="P239" s="188" t="e">
        <f t="shared" si="21"/>
        <v>#N/A</v>
      </c>
      <c r="Q239" s="191" t="e">
        <f t="shared" si="19"/>
        <v>#N/A</v>
      </c>
      <c r="R239" s="191" t="e">
        <f t="shared" si="20"/>
        <v>#N/A</v>
      </c>
      <c r="S239" s="191" t="e">
        <f t="shared" si="23"/>
        <v>#N/A</v>
      </c>
      <c r="T239" s="192" t="e">
        <f>VLOOKUP(D239,'PC Receitas'!$N$4:$O$14,2,FALSE)</f>
        <v>#N/A</v>
      </c>
    </row>
    <row r="240" spans="3:20" ht="19.5" customHeight="1" thickTop="1" thickBot="1" x14ac:dyDescent="0.25">
      <c r="C240" s="58"/>
      <c r="D240" s="58"/>
      <c r="E240" s="58"/>
      <c r="F240" s="58"/>
      <c r="G240" s="58"/>
      <c r="H240" s="58"/>
      <c r="I240" s="59"/>
      <c r="J240" s="60"/>
      <c r="K240" s="57">
        <f t="shared" ca="1" si="22"/>
        <v>167800</v>
      </c>
      <c r="P240" s="188" t="e">
        <f t="shared" si="21"/>
        <v>#N/A</v>
      </c>
      <c r="Q240" s="191" t="e">
        <f t="shared" si="19"/>
        <v>#N/A</v>
      </c>
      <c r="R240" s="191" t="e">
        <f t="shared" si="20"/>
        <v>#N/A</v>
      </c>
      <c r="S240" s="191" t="e">
        <f t="shared" si="23"/>
        <v>#N/A</v>
      </c>
      <c r="T240" s="192" t="e">
        <f>VLOOKUP(D240,'PC Receitas'!$N$4:$O$14,2,FALSE)</f>
        <v>#N/A</v>
      </c>
    </row>
    <row r="241" spans="3:20" ht="19.5" customHeight="1" thickTop="1" thickBot="1" x14ac:dyDescent="0.25">
      <c r="C241" s="58"/>
      <c r="D241" s="58"/>
      <c r="E241" s="58"/>
      <c r="F241" s="58"/>
      <c r="G241" s="58"/>
      <c r="H241" s="58"/>
      <c r="I241" s="59"/>
      <c r="J241" s="60"/>
      <c r="K241" s="57">
        <f t="shared" ca="1" si="22"/>
        <v>167800</v>
      </c>
      <c r="P241" s="188" t="e">
        <f t="shared" si="21"/>
        <v>#N/A</v>
      </c>
      <c r="Q241" s="191" t="e">
        <f t="shared" si="19"/>
        <v>#N/A</v>
      </c>
      <c r="R241" s="191" t="e">
        <f t="shared" si="20"/>
        <v>#N/A</v>
      </c>
      <c r="S241" s="191" t="e">
        <f t="shared" si="23"/>
        <v>#N/A</v>
      </c>
      <c r="T241" s="192" t="e">
        <f>VLOOKUP(D241,'PC Receitas'!$N$4:$O$14,2,FALSE)</f>
        <v>#N/A</v>
      </c>
    </row>
    <row r="242" spans="3:20" ht="19.5" customHeight="1" thickTop="1" thickBot="1" x14ac:dyDescent="0.25">
      <c r="C242" s="58"/>
      <c r="D242" s="58"/>
      <c r="E242" s="58"/>
      <c r="F242" s="58"/>
      <c r="G242" s="58"/>
      <c r="H242" s="58"/>
      <c r="I242" s="59"/>
      <c r="J242" s="60"/>
      <c r="K242" s="57">
        <f t="shared" ca="1" si="22"/>
        <v>167800</v>
      </c>
      <c r="P242" s="188" t="e">
        <f t="shared" si="21"/>
        <v>#N/A</v>
      </c>
      <c r="Q242" s="191" t="e">
        <f t="shared" si="19"/>
        <v>#N/A</v>
      </c>
      <c r="R242" s="191" t="e">
        <f t="shared" si="20"/>
        <v>#N/A</v>
      </c>
      <c r="S242" s="191" t="e">
        <f t="shared" si="23"/>
        <v>#N/A</v>
      </c>
      <c r="T242" s="192" t="e">
        <f>VLOOKUP(D242,'PC Receitas'!$N$4:$O$14,2,FALSE)</f>
        <v>#N/A</v>
      </c>
    </row>
    <row r="243" spans="3:20" ht="19.5" customHeight="1" thickTop="1" thickBot="1" x14ac:dyDescent="0.25">
      <c r="C243" s="58"/>
      <c r="D243" s="58"/>
      <c r="E243" s="58"/>
      <c r="F243" s="58"/>
      <c r="G243" s="58"/>
      <c r="H243" s="58"/>
      <c r="I243" s="59"/>
      <c r="J243" s="60"/>
      <c r="K243" s="57">
        <f t="shared" ca="1" si="22"/>
        <v>167800</v>
      </c>
      <c r="P243" s="188" t="e">
        <f t="shared" si="21"/>
        <v>#N/A</v>
      </c>
      <c r="Q243" s="191" t="e">
        <f t="shared" si="19"/>
        <v>#N/A</v>
      </c>
      <c r="R243" s="191" t="e">
        <f t="shared" si="20"/>
        <v>#N/A</v>
      </c>
      <c r="S243" s="191" t="e">
        <f t="shared" si="23"/>
        <v>#N/A</v>
      </c>
      <c r="T243" s="192" t="e">
        <f>VLOOKUP(D243,'PC Receitas'!$N$4:$O$14,2,FALSE)</f>
        <v>#N/A</v>
      </c>
    </row>
    <row r="244" spans="3:20" ht="19.5" customHeight="1" thickTop="1" thickBot="1" x14ac:dyDescent="0.25">
      <c r="C244" s="58"/>
      <c r="D244" s="58"/>
      <c r="E244" s="58"/>
      <c r="F244" s="58"/>
      <c r="G244" s="58"/>
      <c r="H244" s="58"/>
      <c r="I244" s="59"/>
      <c r="J244" s="60"/>
      <c r="K244" s="57">
        <f t="shared" ca="1" si="22"/>
        <v>167800</v>
      </c>
      <c r="P244" s="188" t="e">
        <f t="shared" si="21"/>
        <v>#N/A</v>
      </c>
      <c r="Q244" s="191" t="e">
        <f t="shared" si="19"/>
        <v>#N/A</v>
      </c>
      <c r="R244" s="191" t="e">
        <f t="shared" si="20"/>
        <v>#N/A</v>
      </c>
      <c r="S244" s="191" t="e">
        <f t="shared" si="23"/>
        <v>#N/A</v>
      </c>
      <c r="T244" s="192" t="e">
        <f>VLOOKUP(D244,'PC Receitas'!$N$4:$O$14,2,FALSE)</f>
        <v>#N/A</v>
      </c>
    </row>
    <row r="245" spans="3:20" ht="19.5" customHeight="1" thickTop="1" thickBot="1" x14ac:dyDescent="0.25">
      <c r="C245" s="58"/>
      <c r="D245" s="58"/>
      <c r="E245" s="58"/>
      <c r="F245" s="58"/>
      <c r="G245" s="58"/>
      <c r="H245" s="58"/>
      <c r="I245" s="59"/>
      <c r="J245" s="60"/>
      <c r="K245" s="57">
        <f t="shared" ca="1" si="22"/>
        <v>167800</v>
      </c>
      <c r="P245" s="188" t="e">
        <f t="shared" si="21"/>
        <v>#N/A</v>
      </c>
      <c r="Q245" s="191" t="e">
        <f t="shared" si="19"/>
        <v>#N/A</v>
      </c>
      <c r="R245" s="191" t="e">
        <f t="shared" si="20"/>
        <v>#N/A</v>
      </c>
      <c r="S245" s="191" t="e">
        <f t="shared" si="23"/>
        <v>#N/A</v>
      </c>
      <c r="T245" s="192" t="e">
        <f>VLOOKUP(D245,'PC Receitas'!$N$4:$O$14,2,FALSE)</f>
        <v>#N/A</v>
      </c>
    </row>
    <row r="246" spans="3:20" ht="19.5" customHeight="1" thickTop="1" thickBot="1" x14ac:dyDescent="0.25">
      <c r="C246" s="58"/>
      <c r="D246" s="58"/>
      <c r="E246" s="58"/>
      <c r="F246" s="58"/>
      <c r="G246" s="58"/>
      <c r="H246" s="58"/>
      <c r="I246" s="59"/>
      <c r="J246" s="60"/>
      <c r="K246" s="57">
        <f t="shared" ca="1" si="22"/>
        <v>167800</v>
      </c>
      <c r="P246" s="188" t="e">
        <f t="shared" si="21"/>
        <v>#N/A</v>
      </c>
      <c r="Q246" s="191" t="e">
        <f t="shared" si="19"/>
        <v>#N/A</v>
      </c>
      <c r="R246" s="191" t="e">
        <f t="shared" si="20"/>
        <v>#N/A</v>
      </c>
      <c r="S246" s="191" t="e">
        <f t="shared" si="23"/>
        <v>#N/A</v>
      </c>
      <c r="T246" s="192" t="e">
        <f>VLOOKUP(D246,'PC Receitas'!$N$4:$O$14,2,FALSE)</f>
        <v>#N/A</v>
      </c>
    </row>
    <row r="247" spans="3:20" ht="19.5" customHeight="1" thickTop="1" thickBot="1" x14ac:dyDescent="0.25">
      <c r="C247" s="58"/>
      <c r="D247" s="58"/>
      <c r="E247" s="58"/>
      <c r="F247" s="58"/>
      <c r="G247" s="58"/>
      <c r="H247" s="58"/>
      <c r="I247" s="59"/>
      <c r="J247" s="60"/>
      <c r="K247" s="57">
        <f t="shared" ca="1" si="22"/>
        <v>167800</v>
      </c>
      <c r="P247" s="188" t="e">
        <f t="shared" si="21"/>
        <v>#N/A</v>
      </c>
      <c r="Q247" s="191" t="e">
        <f t="shared" si="19"/>
        <v>#N/A</v>
      </c>
      <c r="R247" s="191" t="e">
        <f t="shared" si="20"/>
        <v>#N/A</v>
      </c>
      <c r="S247" s="191" t="e">
        <f t="shared" si="23"/>
        <v>#N/A</v>
      </c>
      <c r="T247" s="192" t="e">
        <f>VLOOKUP(D247,'PC Receitas'!$N$4:$O$14,2,FALSE)</f>
        <v>#N/A</v>
      </c>
    </row>
    <row r="248" spans="3:20" ht="19.5" customHeight="1" thickTop="1" thickBot="1" x14ac:dyDescent="0.25">
      <c r="C248" s="58"/>
      <c r="D248" s="58"/>
      <c r="E248" s="58"/>
      <c r="F248" s="58"/>
      <c r="G248" s="58"/>
      <c r="H248" s="58"/>
      <c r="I248" s="59"/>
      <c r="J248" s="60"/>
      <c r="K248" s="57">
        <f t="shared" ca="1" si="22"/>
        <v>167800</v>
      </c>
      <c r="P248" s="188" t="e">
        <f t="shared" si="21"/>
        <v>#N/A</v>
      </c>
      <c r="Q248" s="191" t="e">
        <f t="shared" si="19"/>
        <v>#N/A</v>
      </c>
      <c r="R248" s="191" t="e">
        <f t="shared" si="20"/>
        <v>#N/A</v>
      </c>
      <c r="S248" s="191" t="e">
        <f t="shared" si="23"/>
        <v>#N/A</v>
      </c>
      <c r="T248" s="192" t="e">
        <f>VLOOKUP(D248,'PC Receitas'!$N$4:$O$14,2,FALSE)</f>
        <v>#N/A</v>
      </c>
    </row>
    <row r="249" spans="3:20" ht="19.5" customHeight="1" thickTop="1" thickBot="1" x14ac:dyDescent="0.25">
      <c r="C249" s="58"/>
      <c r="D249" s="58"/>
      <c r="E249" s="58"/>
      <c r="F249" s="58"/>
      <c r="G249" s="58"/>
      <c r="H249" s="58"/>
      <c r="I249" s="59"/>
      <c r="J249" s="60"/>
      <c r="K249" s="57">
        <f t="shared" ca="1" si="22"/>
        <v>167800</v>
      </c>
      <c r="P249" s="188" t="e">
        <f t="shared" si="21"/>
        <v>#N/A</v>
      </c>
      <c r="Q249" s="191" t="e">
        <f t="shared" si="19"/>
        <v>#N/A</v>
      </c>
      <c r="R249" s="191" t="e">
        <f t="shared" si="20"/>
        <v>#N/A</v>
      </c>
      <c r="S249" s="191" t="e">
        <f t="shared" si="23"/>
        <v>#N/A</v>
      </c>
      <c r="T249" s="192" t="e">
        <f>VLOOKUP(D249,'PC Receitas'!$N$4:$O$14,2,FALSE)</f>
        <v>#N/A</v>
      </c>
    </row>
    <row r="250" spans="3:20" ht="19.5" customHeight="1" thickTop="1" thickBot="1" x14ac:dyDescent="0.25">
      <c r="C250" s="58"/>
      <c r="D250" s="58"/>
      <c r="E250" s="58"/>
      <c r="F250" s="58"/>
      <c r="G250" s="58"/>
      <c r="H250" s="58"/>
      <c r="I250" s="59"/>
      <c r="J250" s="60"/>
      <c r="K250" s="57">
        <f t="shared" ca="1" si="22"/>
        <v>167800</v>
      </c>
      <c r="P250" s="188" t="e">
        <f t="shared" si="21"/>
        <v>#N/A</v>
      </c>
      <c r="Q250" s="191" t="e">
        <f t="shared" si="19"/>
        <v>#N/A</v>
      </c>
      <c r="R250" s="191" t="e">
        <f t="shared" si="20"/>
        <v>#N/A</v>
      </c>
      <c r="S250" s="191" t="e">
        <f t="shared" si="23"/>
        <v>#N/A</v>
      </c>
      <c r="T250" s="192" t="e">
        <f>VLOOKUP(D250,'PC Receitas'!$N$4:$O$14,2,FALSE)</f>
        <v>#N/A</v>
      </c>
    </row>
    <row r="251" spans="3:20" ht="19.5" customHeight="1" thickTop="1" thickBot="1" x14ac:dyDescent="0.25">
      <c r="C251" s="58"/>
      <c r="D251" s="58"/>
      <c r="E251" s="58"/>
      <c r="F251" s="58"/>
      <c r="G251" s="58"/>
      <c r="H251" s="58"/>
      <c r="I251" s="59"/>
      <c r="J251" s="60"/>
      <c r="K251" s="57">
        <f t="shared" ca="1" si="22"/>
        <v>167800</v>
      </c>
      <c r="P251" s="188" t="e">
        <f t="shared" si="21"/>
        <v>#N/A</v>
      </c>
      <c r="Q251" s="191" t="e">
        <f t="shared" si="19"/>
        <v>#N/A</v>
      </c>
      <c r="R251" s="191" t="e">
        <f t="shared" si="20"/>
        <v>#N/A</v>
      </c>
      <c r="S251" s="191" t="e">
        <f t="shared" si="23"/>
        <v>#N/A</v>
      </c>
      <c r="T251" s="192" t="e">
        <f>VLOOKUP(D251,'PC Receitas'!$N$4:$O$14,2,FALSE)</f>
        <v>#N/A</v>
      </c>
    </row>
    <row r="252" spans="3:20" ht="19.5" customHeight="1" thickTop="1" thickBot="1" x14ac:dyDescent="0.25">
      <c r="C252" s="58"/>
      <c r="D252" s="58"/>
      <c r="E252" s="58"/>
      <c r="F252" s="58"/>
      <c r="G252" s="58"/>
      <c r="H252" s="58"/>
      <c r="I252" s="59"/>
      <c r="J252" s="60"/>
      <c r="K252" s="57">
        <f t="shared" ca="1" si="22"/>
        <v>167800</v>
      </c>
      <c r="P252" s="188" t="e">
        <f t="shared" si="21"/>
        <v>#N/A</v>
      </c>
      <c r="Q252" s="191" t="e">
        <f t="shared" si="19"/>
        <v>#N/A</v>
      </c>
      <c r="R252" s="191" t="e">
        <f t="shared" si="20"/>
        <v>#N/A</v>
      </c>
      <c r="S252" s="191" t="e">
        <f t="shared" si="23"/>
        <v>#N/A</v>
      </c>
      <c r="T252" s="192" t="e">
        <f>VLOOKUP(D252,'PC Receitas'!$N$4:$O$14,2,FALSE)</f>
        <v>#N/A</v>
      </c>
    </row>
    <row r="253" spans="3:20" ht="19.5" customHeight="1" thickTop="1" thickBot="1" x14ac:dyDescent="0.25">
      <c r="C253" s="58"/>
      <c r="D253" s="58"/>
      <c r="E253" s="58"/>
      <c r="F253" s="58"/>
      <c r="G253" s="58"/>
      <c r="H253" s="58"/>
      <c r="I253" s="59"/>
      <c r="J253" s="60"/>
      <c r="K253" s="57">
        <f t="shared" ca="1" si="22"/>
        <v>167800</v>
      </c>
      <c r="P253" s="188" t="e">
        <f t="shared" si="21"/>
        <v>#N/A</v>
      </c>
      <c r="Q253" s="191" t="e">
        <f t="shared" si="19"/>
        <v>#N/A</v>
      </c>
      <c r="R253" s="191" t="e">
        <f t="shared" si="20"/>
        <v>#N/A</v>
      </c>
      <c r="S253" s="191" t="e">
        <f t="shared" si="23"/>
        <v>#N/A</v>
      </c>
      <c r="T253" s="192" t="e">
        <f>VLOOKUP(D253,'PC Receitas'!$N$4:$O$14,2,FALSE)</f>
        <v>#N/A</v>
      </c>
    </row>
    <row r="254" spans="3:20" ht="19.5" customHeight="1" thickTop="1" thickBot="1" x14ac:dyDescent="0.25">
      <c r="C254" s="58"/>
      <c r="D254" s="58"/>
      <c r="E254" s="58"/>
      <c r="F254" s="58"/>
      <c r="G254" s="58"/>
      <c r="H254" s="58"/>
      <c r="I254" s="59"/>
      <c r="J254" s="60"/>
      <c r="K254" s="57">
        <f t="shared" ca="1" si="22"/>
        <v>167800</v>
      </c>
      <c r="P254" s="188" t="e">
        <f t="shared" si="21"/>
        <v>#N/A</v>
      </c>
      <c r="Q254" s="191" t="e">
        <f t="shared" si="19"/>
        <v>#N/A</v>
      </c>
      <c r="R254" s="191" t="e">
        <f t="shared" si="20"/>
        <v>#N/A</v>
      </c>
      <c r="S254" s="191" t="e">
        <f t="shared" si="23"/>
        <v>#N/A</v>
      </c>
      <c r="T254" s="192" t="e">
        <f>VLOOKUP(D254,'PC Receitas'!$N$4:$O$14,2,FALSE)</f>
        <v>#N/A</v>
      </c>
    </row>
    <row r="255" spans="3:20" ht="19.5" customHeight="1" thickTop="1" thickBot="1" x14ac:dyDescent="0.25">
      <c r="C255" s="58"/>
      <c r="D255" s="58"/>
      <c r="E255" s="58"/>
      <c r="F255" s="58"/>
      <c r="G255" s="58"/>
      <c r="H255" s="58"/>
      <c r="I255" s="59"/>
      <c r="J255" s="60"/>
      <c r="K255" s="57">
        <f t="shared" ca="1" si="22"/>
        <v>167800</v>
      </c>
      <c r="P255" s="188" t="e">
        <f t="shared" si="21"/>
        <v>#N/A</v>
      </c>
      <c r="Q255" s="191" t="e">
        <f t="shared" si="19"/>
        <v>#N/A</v>
      </c>
      <c r="R255" s="191" t="e">
        <f t="shared" si="20"/>
        <v>#N/A</v>
      </c>
      <c r="S255" s="191" t="e">
        <f t="shared" si="23"/>
        <v>#N/A</v>
      </c>
      <c r="T255" s="192" t="e">
        <f>VLOOKUP(D255,'PC Receitas'!$N$4:$O$14,2,FALSE)</f>
        <v>#N/A</v>
      </c>
    </row>
    <row r="256" spans="3:20" ht="19.5" customHeight="1" thickTop="1" thickBot="1" x14ac:dyDescent="0.25">
      <c r="C256" s="58"/>
      <c r="D256" s="58"/>
      <c r="E256" s="58"/>
      <c r="F256" s="58"/>
      <c r="G256" s="58"/>
      <c r="H256" s="58"/>
      <c r="I256" s="59"/>
      <c r="J256" s="60"/>
      <c r="K256" s="57">
        <f t="shared" ca="1" si="22"/>
        <v>167800</v>
      </c>
      <c r="P256" s="188" t="e">
        <f t="shared" si="21"/>
        <v>#N/A</v>
      </c>
      <c r="Q256" s="191" t="e">
        <f t="shared" si="19"/>
        <v>#N/A</v>
      </c>
      <c r="R256" s="191" t="e">
        <f t="shared" si="20"/>
        <v>#N/A</v>
      </c>
      <c r="S256" s="191" t="e">
        <f t="shared" si="23"/>
        <v>#N/A</v>
      </c>
      <c r="T256" s="192" t="e">
        <f>VLOOKUP(D256,'PC Receitas'!$N$4:$O$14,2,FALSE)</f>
        <v>#N/A</v>
      </c>
    </row>
    <row r="257" spans="3:20" ht="19.5" customHeight="1" thickTop="1" thickBot="1" x14ac:dyDescent="0.25">
      <c r="C257" s="58"/>
      <c r="D257" s="58"/>
      <c r="E257" s="58"/>
      <c r="F257" s="58"/>
      <c r="G257" s="58"/>
      <c r="H257" s="58"/>
      <c r="I257" s="59"/>
      <c r="J257" s="60"/>
      <c r="K257" s="57">
        <f t="shared" ca="1" si="22"/>
        <v>167800</v>
      </c>
      <c r="P257" s="188" t="e">
        <f t="shared" si="21"/>
        <v>#N/A</v>
      </c>
      <c r="Q257" s="191" t="e">
        <f t="shared" si="19"/>
        <v>#N/A</v>
      </c>
      <c r="R257" s="191" t="e">
        <f t="shared" si="20"/>
        <v>#N/A</v>
      </c>
      <c r="S257" s="191" t="e">
        <f t="shared" si="23"/>
        <v>#N/A</v>
      </c>
      <c r="T257" s="192" t="e">
        <f>VLOOKUP(D257,'PC Receitas'!$N$4:$O$14,2,FALSE)</f>
        <v>#N/A</v>
      </c>
    </row>
    <row r="258" spans="3:20" ht="19.5" customHeight="1" thickTop="1" thickBot="1" x14ac:dyDescent="0.25">
      <c r="C258" s="58"/>
      <c r="D258" s="58"/>
      <c r="E258" s="58"/>
      <c r="F258" s="58"/>
      <c r="G258" s="58"/>
      <c r="H258" s="58"/>
      <c r="I258" s="59"/>
      <c r="J258" s="60"/>
      <c r="K258" s="57">
        <f t="shared" ca="1" si="22"/>
        <v>167800</v>
      </c>
      <c r="P258" s="188" t="e">
        <f t="shared" si="21"/>
        <v>#N/A</v>
      </c>
      <c r="Q258" s="191" t="e">
        <f t="shared" si="19"/>
        <v>#N/A</v>
      </c>
      <c r="R258" s="191" t="e">
        <f t="shared" si="20"/>
        <v>#N/A</v>
      </c>
      <c r="S258" s="191" t="e">
        <f t="shared" si="23"/>
        <v>#N/A</v>
      </c>
      <c r="T258" s="192" t="e">
        <f>VLOOKUP(D258,'PC Receitas'!$N$4:$O$14,2,FALSE)</f>
        <v>#N/A</v>
      </c>
    </row>
    <row r="259" spans="3:20" ht="19.5" customHeight="1" thickTop="1" thickBot="1" x14ac:dyDescent="0.25">
      <c r="C259" s="58"/>
      <c r="D259" s="58"/>
      <c r="E259" s="58"/>
      <c r="F259" s="58"/>
      <c r="G259" s="58"/>
      <c r="H259" s="58"/>
      <c r="I259" s="59"/>
      <c r="J259" s="60"/>
      <c r="K259" s="57">
        <f t="shared" ca="1" si="22"/>
        <v>167800</v>
      </c>
      <c r="P259" s="188" t="e">
        <f t="shared" si="21"/>
        <v>#N/A</v>
      </c>
      <c r="Q259" s="191" t="e">
        <f t="shared" si="19"/>
        <v>#N/A</v>
      </c>
      <c r="R259" s="191" t="e">
        <f t="shared" si="20"/>
        <v>#N/A</v>
      </c>
      <c r="S259" s="191" t="e">
        <f t="shared" si="23"/>
        <v>#N/A</v>
      </c>
      <c r="T259" s="192" t="e">
        <f>VLOOKUP(D259,'PC Receitas'!$N$4:$O$14,2,FALSE)</f>
        <v>#N/A</v>
      </c>
    </row>
    <row r="260" spans="3:20" ht="19.5" customHeight="1" thickTop="1" thickBot="1" x14ac:dyDescent="0.25">
      <c r="C260" s="58"/>
      <c r="D260" s="58"/>
      <c r="E260" s="58"/>
      <c r="F260" s="58"/>
      <c r="G260" s="58"/>
      <c r="H260" s="58"/>
      <c r="I260" s="59"/>
      <c r="J260" s="60"/>
      <c r="K260" s="57">
        <f t="shared" ca="1" si="22"/>
        <v>167800</v>
      </c>
      <c r="P260" s="188" t="e">
        <f t="shared" si="21"/>
        <v>#N/A</v>
      </c>
      <c r="Q260" s="191" t="e">
        <f t="shared" si="19"/>
        <v>#N/A</v>
      </c>
      <c r="R260" s="191" t="e">
        <f t="shared" si="20"/>
        <v>#N/A</v>
      </c>
      <c r="S260" s="191" t="e">
        <f t="shared" si="23"/>
        <v>#N/A</v>
      </c>
      <c r="T260" s="192" t="e">
        <f>VLOOKUP(D260,'PC Receitas'!$N$4:$O$14,2,FALSE)</f>
        <v>#N/A</v>
      </c>
    </row>
    <row r="261" spans="3:20" ht="19.5" customHeight="1" thickTop="1" thickBot="1" x14ac:dyDescent="0.25">
      <c r="C261" s="58"/>
      <c r="D261" s="58"/>
      <c r="E261" s="58"/>
      <c r="F261" s="58"/>
      <c r="G261" s="58"/>
      <c r="H261" s="58"/>
      <c r="I261" s="59"/>
      <c r="J261" s="60"/>
      <c r="K261" s="57">
        <f t="shared" ca="1" si="22"/>
        <v>167800</v>
      </c>
      <c r="P261" s="188" t="e">
        <f t="shared" si="21"/>
        <v>#N/A</v>
      </c>
      <c r="Q261" s="191" t="e">
        <f t="shared" si="19"/>
        <v>#N/A</v>
      </c>
      <c r="R261" s="191" t="e">
        <f t="shared" si="20"/>
        <v>#N/A</v>
      </c>
      <c r="S261" s="191" t="e">
        <f t="shared" si="23"/>
        <v>#N/A</v>
      </c>
      <c r="T261" s="192" t="e">
        <f>VLOOKUP(D261,'PC Receitas'!$N$4:$O$14,2,FALSE)</f>
        <v>#N/A</v>
      </c>
    </row>
    <row r="262" spans="3:20" ht="19.5" customHeight="1" thickTop="1" thickBot="1" x14ac:dyDescent="0.25">
      <c r="C262" s="58"/>
      <c r="D262" s="58"/>
      <c r="E262" s="58"/>
      <c r="F262" s="58"/>
      <c r="G262" s="58"/>
      <c r="H262" s="58"/>
      <c r="I262" s="59"/>
      <c r="J262" s="60"/>
      <c r="K262" s="57">
        <f t="shared" ca="1" si="22"/>
        <v>167800</v>
      </c>
      <c r="P262" s="188" t="e">
        <f t="shared" si="21"/>
        <v>#N/A</v>
      </c>
      <c r="Q262" s="191" t="e">
        <f t="shared" ref="Q262:Q325" si="24">IF(T262="Despesas_de_Moradia","Despesa",IF(T262="Despesas_com_Alimentacao","Despesa",IF(T262="Despesas_com_Saude","Despesa","")))</f>
        <v>#N/A</v>
      </c>
      <c r="R262" s="191" t="e">
        <f t="shared" ref="R262:R325" si="25">IF(T262="Renda_Familiar","Receita",IF(T262="Receitas_com_Aplicacoes_Financeiras","Receita",IF(T262="Outras_Receitas","Receita","")))</f>
        <v>#N/A</v>
      </c>
      <c r="S262" s="191" t="e">
        <f t="shared" si="23"/>
        <v>#N/A</v>
      </c>
      <c r="T262" s="192" t="e">
        <f>VLOOKUP(D262,'PC Receitas'!$N$4:$O$14,2,FALSE)</f>
        <v>#N/A</v>
      </c>
    </row>
    <row r="263" spans="3:20" ht="19.5" customHeight="1" thickTop="1" thickBot="1" x14ac:dyDescent="0.25">
      <c r="C263" s="58"/>
      <c r="D263" s="58"/>
      <c r="E263" s="58"/>
      <c r="F263" s="58"/>
      <c r="G263" s="58"/>
      <c r="H263" s="58"/>
      <c r="I263" s="59"/>
      <c r="J263" s="60"/>
      <c r="K263" s="57">
        <f t="shared" ca="1" si="22"/>
        <v>167800</v>
      </c>
      <c r="P263" s="188" t="e">
        <f t="shared" si="21"/>
        <v>#N/A</v>
      </c>
      <c r="Q263" s="191" t="e">
        <f t="shared" si="24"/>
        <v>#N/A</v>
      </c>
      <c r="R263" s="191" t="e">
        <f t="shared" si="25"/>
        <v>#N/A</v>
      </c>
      <c r="S263" s="191" t="e">
        <f t="shared" si="23"/>
        <v>#N/A</v>
      </c>
      <c r="T263" s="192" t="e">
        <f>VLOOKUP(D263,'PC Receitas'!$N$4:$O$14,2,FALSE)</f>
        <v>#N/A</v>
      </c>
    </row>
    <row r="264" spans="3:20" ht="19.5" customHeight="1" thickTop="1" thickBot="1" x14ac:dyDescent="0.25">
      <c r="C264" s="58"/>
      <c r="D264" s="58"/>
      <c r="E264" s="58"/>
      <c r="F264" s="58"/>
      <c r="G264" s="58"/>
      <c r="H264" s="58"/>
      <c r="I264" s="59"/>
      <c r="J264" s="60"/>
      <c r="K264" s="57">
        <f t="shared" ca="1" si="22"/>
        <v>167800</v>
      </c>
      <c r="P264" s="188" t="e">
        <f t="shared" si="21"/>
        <v>#N/A</v>
      </c>
      <c r="Q264" s="191" t="e">
        <f t="shared" si="24"/>
        <v>#N/A</v>
      </c>
      <c r="R264" s="191" t="e">
        <f t="shared" si="25"/>
        <v>#N/A</v>
      </c>
      <c r="S264" s="191" t="e">
        <f t="shared" si="23"/>
        <v>#N/A</v>
      </c>
      <c r="T264" s="192" t="e">
        <f>VLOOKUP(D264,'PC Receitas'!$N$4:$O$14,2,FALSE)</f>
        <v>#N/A</v>
      </c>
    </row>
    <row r="265" spans="3:20" ht="19.5" customHeight="1" thickTop="1" thickBot="1" x14ac:dyDescent="0.25">
      <c r="C265" s="58"/>
      <c r="D265" s="58"/>
      <c r="E265" s="58"/>
      <c r="F265" s="58"/>
      <c r="G265" s="58"/>
      <c r="H265" s="58"/>
      <c r="I265" s="59"/>
      <c r="J265" s="60"/>
      <c r="K265" s="57">
        <f t="shared" ca="1" si="22"/>
        <v>167800</v>
      </c>
      <c r="P265" s="188" t="e">
        <f t="shared" si="21"/>
        <v>#N/A</v>
      </c>
      <c r="Q265" s="191" t="e">
        <f t="shared" si="24"/>
        <v>#N/A</v>
      </c>
      <c r="R265" s="191" t="e">
        <f t="shared" si="25"/>
        <v>#N/A</v>
      </c>
      <c r="S265" s="191" t="e">
        <f t="shared" si="23"/>
        <v>#N/A</v>
      </c>
      <c r="T265" s="192" t="e">
        <f>VLOOKUP(D265,'PC Receitas'!$N$4:$O$14,2,FALSE)</f>
        <v>#N/A</v>
      </c>
    </row>
    <row r="266" spans="3:20" ht="19.5" customHeight="1" thickTop="1" thickBot="1" x14ac:dyDescent="0.25">
      <c r="C266" s="58"/>
      <c r="D266" s="58"/>
      <c r="E266" s="58"/>
      <c r="F266" s="58"/>
      <c r="G266" s="58"/>
      <c r="H266" s="58"/>
      <c r="I266" s="59"/>
      <c r="J266" s="60"/>
      <c r="K266" s="57">
        <f t="shared" ca="1" si="22"/>
        <v>167800</v>
      </c>
      <c r="P266" s="188" t="e">
        <f t="shared" si="21"/>
        <v>#N/A</v>
      </c>
      <c r="Q266" s="191" t="e">
        <f t="shared" si="24"/>
        <v>#N/A</v>
      </c>
      <c r="R266" s="191" t="e">
        <f t="shared" si="25"/>
        <v>#N/A</v>
      </c>
      <c r="S266" s="191" t="e">
        <f t="shared" si="23"/>
        <v>#N/A</v>
      </c>
      <c r="T266" s="192" t="e">
        <f>VLOOKUP(D266,'PC Receitas'!$N$4:$O$14,2,FALSE)</f>
        <v>#N/A</v>
      </c>
    </row>
    <row r="267" spans="3:20" ht="19.5" customHeight="1" thickTop="1" thickBot="1" x14ac:dyDescent="0.25">
      <c r="C267" s="58"/>
      <c r="D267" s="58"/>
      <c r="E267" s="58"/>
      <c r="F267" s="58"/>
      <c r="G267" s="58"/>
      <c r="H267" s="58"/>
      <c r="I267" s="59"/>
      <c r="J267" s="60"/>
      <c r="K267" s="57">
        <f t="shared" ca="1" si="22"/>
        <v>167800</v>
      </c>
      <c r="P267" s="188" t="e">
        <f t="shared" si="21"/>
        <v>#N/A</v>
      </c>
      <c r="Q267" s="191" t="e">
        <f t="shared" si="24"/>
        <v>#N/A</v>
      </c>
      <c r="R267" s="191" t="e">
        <f t="shared" si="25"/>
        <v>#N/A</v>
      </c>
      <c r="S267" s="191" t="e">
        <f t="shared" si="23"/>
        <v>#N/A</v>
      </c>
      <c r="T267" s="192" t="e">
        <f>VLOOKUP(D267,'PC Receitas'!$N$4:$O$14,2,FALSE)</f>
        <v>#N/A</v>
      </c>
    </row>
    <row r="268" spans="3:20" ht="19.5" customHeight="1" thickTop="1" thickBot="1" x14ac:dyDescent="0.25">
      <c r="C268" s="58"/>
      <c r="D268" s="58"/>
      <c r="E268" s="58"/>
      <c r="F268" s="58"/>
      <c r="G268" s="58"/>
      <c r="H268" s="58"/>
      <c r="I268" s="59"/>
      <c r="J268" s="60"/>
      <c r="K268" s="57">
        <f t="shared" ca="1" si="22"/>
        <v>167800</v>
      </c>
      <c r="P268" s="188" t="e">
        <f t="shared" si="21"/>
        <v>#N/A</v>
      </c>
      <c r="Q268" s="191" t="e">
        <f t="shared" si="24"/>
        <v>#N/A</v>
      </c>
      <c r="R268" s="191" t="e">
        <f t="shared" si="25"/>
        <v>#N/A</v>
      </c>
      <c r="S268" s="191" t="e">
        <f t="shared" si="23"/>
        <v>#N/A</v>
      </c>
      <c r="T268" s="192" t="e">
        <f>VLOOKUP(D268,'PC Receitas'!$N$4:$O$14,2,FALSE)</f>
        <v>#N/A</v>
      </c>
    </row>
    <row r="269" spans="3:20" ht="19.5" customHeight="1" thickTop="1" thickBot="1" x14ac:dyDescent="0.25">
      <c r="C269" s="58"/>
      <c r="D269" s="58"/>
      <c r="E269" s="58"/>
      <c r="F269" s="58"/>
      <c r="G269" s="58"/>
      <c r="H269" s="58"/>
      <c r="I269" s="59"/>
      <c r="J269" s="60"/>
      <c r="K269" s="57">
        <f t="shared" ca="1" si="22"/>
        <v>167800</v>
      </c>
      <c r="P269" s="188" t="e">
        <f t="shared" si="21"/>
        <v>#N/A</v>
      </c>
      <c r="Q269" s="191" t="e">
        <f t="shared" si="24"/>
        <v>#N/A</v>
      </c>
      <c r="R269" s="191" t="e">
        <f t="shared" si="25"/>
        <v>#N/A</v>
      </c>
      <c r="S269" s="191" t="e">
        <f t="shared" si="23"/>
        <v>#N/A</v>
      </c>
      <c r="T269" s="192" t="e">
        <f>VLOOKUP(D269,'PC Receitas'!$N$4:$O$14,2,FALSE)</f>
        <v>#N/A</v>
      </c>
    </row>
    <row r="270" spans="3:20" ht="19.5" customHeight="1" thickTop="1" thickBot="1" x14ac:dyDescent="0.25">
      <c r="C270" s="58"/>
      <c r="D270" s="58"/>
      <c r="E270" s="58"/>
      <c r="F270" s="58"/>
      <c r="G270" s="58"/>
      <c r="H270" s="58"/>
      <c r="I270" s="59"/>
      <c r="J270" s="60"/>
      <c r="K270" s="57">
        <f t="shared" ca="1" si="22"/>
        <v>167800</v>
      </c>
      <c r="P270" s="188" t="e">
        <f t="shared" si="21"/>
        <v>#N/A</v>
      </c>
      <c r="Q270" s="191" t="e">
        <f t="shared" si="24"/>
        <v>#N/A</v>
      </c>
      <c r="R270" s="191" t="e">
        <f t="shared" si="25"/>
        <v>#N/A</v>
      </c>
      <c r="S270" s="191" t="e">
        <f t="shared" si="23"/>
        <v>#N/A</v>
      </c>
      <c r="T270" s="192" t="e">
        <f>VLOOKUP(D270,'PC Receitas'!$N$4:$O$14,2,FALSE)</f>
        <v>#N/A</v>
      </c>
    </row>
    <row r="271" spans="3:20" ht="19.5" customHeight="1" thickTop="1" thickBot="1" x14ac:dyDescent="0.25">
      <c r="C271" s="58"/>
      <c r="D271" s="58"/>
      <c r="E271" s="58"/>
      <c r="F271" s="58"/>
      <c r="G271" s="58"/>
      <c r="H271" s="58"/>
      <c r="I271" s="59"/>
      <c r="J271" s="60"/>
      <c r="K271" s="57">
        <f t="shared" ca="1" si="22"/>
        <v>167800</v>
      </c>
      <c r="P271" s="188" t="e">
        <f t="shared" si="21"/>
        <v>#N/A</v>
      </c>
      <c r="Q271" s="191" t="e">
        <f t="shared" si="24"/>
        <v>#N/A</v>
      </c>
      <c r="R271" s="191" t="e">
        <f t="shared" si="25"/>
        <v>#N/A</v>
      </c>
      <c r="S271" s="191" t="e">
        <f t="shared" si="23"/>
        <v>#N/A</v>
      </c>
      <c r="T271" s="192" t="e">
        <f>VLOOKUP(D271,'PC Receitas'!$N$4:$O$14,2,FALSE)</f>
        <v>#N/A</v>
      </c>
    </row>
    <row r="272" spans="3:20" ht="19.5" customHeight="1" thickTop="1" thickBot="1" x14ac:dyDescent="0.25">
      <c r="C272" s="58"/>
      <c r="D272" s="58"/>
      <c r="E272" s="58"/>
      <c r="F272" s="58"/>
      <c r="G272" s="58"/>
      <c r="H272" s="58"/>
      <c r="I272" s="59"/>
      <c r="J272" s="60"/>
      <c r="K272" s="57">
        <f t="shared" ca="1" si="22"/>
        <v>167800</v>
      </c>
      <c r="P272" s="188" t="e">
        <f t="shared" ref="P272:P335" si="26">IF(T272="Despesas_com_Transportes","Despesa",IF(T272="Despesas_com_Lazer_e_Informacao","Despesa",IF(T272="Outras_Despesas","Despesa",IF(T272="Imposto_de_Renda","Despesa",IF(T272="Investimentos_Bens","Despesa","")))))</f>
        <v>#N/A</v>
      </c>
      <c r="Q272" s="191" t="e">
        <f t="shared" si="24"/>
        <v>#N/A</v>
      </c>
      <c r="R272" s="191" t="e">
        <f t="shared" si="25"/>
        <v>#N/A</v>
      </c>
      <c r="S272" s="191" t="e">
        <f t="shared" si="23"/>
        <v>#N/A</v>
      </c>
      <c r="T272" s="192" t="e">
        <f>VLOOKUP(D272,'PC Receitas'!$N$4:$O$14,2,FALSE)</f>
        <v>#N/A</v>
      </c>
    </row>
    <row r="273" spans="3:20" ht="19.5" customHeight="1" thickTop="1" thickBot="1" x14ac:dyDescent="0.25">
      <c r="C273" s="58"/>
      <c r="D273" s="58"/>
      <c r="E273" s="58"/>
      <c r="F273" s="58"/>
      <c r="G273" s="58"/>
      <c r="H273" s="58"/>
      <c r="I273" s="59"/>
      <c r="J273" s="60"/>
      <c r="K273" s="57">
        <f t="shared" ca="1" si="22"/>
        <v>167800</v>
      </c>
      <c r="P273" s="188" t="e">
        <f t="shared" si="26"/>
        <v>#N/A</v>
      </c>
      <c r="Q273" s="191" t="e">
        <f t="shared" si="24"/>
        <v>#N/A</v>
      </c>
      <c r="R273" s="191" t="e">
        <f t="shared" si="25"/>
        <v>#N/A</v>
      </c>
      <c r="S273" s="191" t="e">
        <f t="shared" si="23"/>
        <v>#N/A</v>
      </c>
      <c r="T273" s="192" t="e">
        <f>VLOOKUP(D273,'PC Receitas'!$N$4:$O$14,2,FALSE)</f>
        <v>#N/A</v>
      </c>
    </row>
    <row r="274" spans="3:20" ht="19.5" customHeight="1" thickTop="1" thickBot="1" x14ac:dyDescent="0.25">
      <c r="C274" s="58"/>
      <c r="D274" s="58"/>
      <c r="E274" s="58"/>
      <c r="F274" s="58"/>
      <c r="G274" s="58"/>
      <c r="H274" s="58"/>
      <c r="I274" s="59"/>
      <c r="J274" s="60"/>
      <c r="K274" s="57">
        <f t="shared" ca="1" si="22"/>
        <v>167800</v>
      </c>
      <c r="P274" s="188" t="e">
        <f t="shared" si="26"/>
        <v>#N/A</v>
      </c>
      <c r="Q274" s="191" t="e">
        <f t="shared" si="24"/>
        <v>#N/A</v>
      </c>
      <c r="R274" s="191" t="e">
        <f t="shared" si="25"/>
        <v>#N/A</v>
      </c>
      <c r="S274" s="191" t="e">
        <f t="shared" si="23"/>
        <v>#N/A</v>
      </c>
      <c r="T274" s="192"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167800</v>
      </c>
      <c r="P275" s="188" t="e">
        <f t="shared" si="26"/>
        <v>#N/A</v>
      </c>
      <c r="Q275" s="191" t="e">
        <f t="shared" si="24"/>
        <v>#N/A</v>
      </c>
      <c r="R275" s="191" t="e">
        <f t="shared" si="25"/>
        <v>#N/A</v>
      </c>
      <c r="S275" s="191" t="e">
        <f t="shared" si="23"/>
        <v>#N/A</v>
      </c>
      <c r="T275" s="192" t="e">
        <f>VLOOKUP(D275,'PC Receitas'!$N$4:$O$14,2,FALSE)</f>
        <v>#N/A</v>
      </c>
    </row>
    <row r="276" spans="3:20" ht="19.5" customHeight="1" thickTop="1" thickBot="1" x14ac:dyDescent="0.25">
      <c r="C276" s="58"/>
      <c r="D276" s="58"/>
      <c r="E276" s="58"/>
      <c r="F276" s="58"/>
      <c r="G276" s="58"/>
      <c r="H276" s="58"/>
      <c r="I276" s="59"/>
      <c r="J276" s="60"/>
      <c r="K276" s="57">
        <f t="shared" ca="1" si="27"/>
        <v>167800</v>
      </c>
      <c r="P276" s="188" t="e">
        <f t="shared" si="26"/>
        <v>#N/A</v>
      </c>
      <c r="Q276" s="191" t="e">
        <f t="shared" si="24"/>
        <v>#N/A</v>
      </c>
      <c r="R276" s="191" t="e">
        <f t="shared" si="25"/>
        <v>#N/A</v>
      </c>
      <c r="S276" s="191" t="e">
        <f t="shared" ref="S276:S339" si="28">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ca="1" si="27"/>
        <v>167800</v>
      </c>
      <c r="P277" s="188" t="e">
        <f t="shared" si="26"/>
        <v>#N/A</v>
      </c>
      <c r="Q277" s="191" t="e">
        <f t="shared" si="24"/>
        <v>#N/A</v>
      </c>
      <c r="R277" s="191" t="e">
        <f t="shared" si="25"/>
        <v>#N/A</v>
      </c>
      <c r="S277" s="191" t="e">
        <f t="shared" si="28"/>
        <v>#N/A</v>
      </c>
      <c r="T277" s="192" t="e">
        <f>VLOOKUP(D277,'PC Receitas'!$N$4:$O$14,2,FALSE)</f>
        <v>#N/A</v>
      </c>
    </row>
    <row r="278" spans="3:20" ht="19.5" customHeight="1" thickTop="1" thickBot="1" x14ac:dyDescent="0.25">
      <c r="C278" s="58"/>
      <c r="D278" s="58"/>
      <c r="E278" s="58"/>
      <c r="F278" s="58"/>
      <c r="G278" s="58"/>
      <c r="H278" s="58"/>
      <c r="I278" s="59"/>
      <c r="J278" s="60"/>
      <c r="K278" s="57">
        <f t="shared" ca="1" si="27"/>
        <v>167800</v>
      </c>
      <c r="P278" s="188" t="e">
        <f t="shared" si="26"/>
        <v>#N/A</v>
      </c>
      <c r="Q278" s="191" t="e">
        <f t="shared" si="24"/>
        <v>#N/A</v>
      </c>
      <c r="R278" s="191" t="e">
        <f t="shared" si="25"/>
        <v>#N/A</v>
      </c>
      <c r="S278" s="191" t="e">
        <f t="shared" si="28"/>
        <v>#N/A</v>
      </c>
      <c r="T278" s="192" t="e">
        <f>VLOOKUP(D278,'PC Receitas'!$N$4:$O$14,2,FALSE)</f>
        <v>#N/A</v>
      </c>
    </row>
    <row r="279" spans="3:20" ht="19.5" customHeight="1" thickTop="1" thickBot="1" x14ac:dyDescent="0.25">
      <c r="C279" s="58"/>
      <c r="D279" s="58"/>
      <c r="E279" s="58"/>
      <c r="F279" s="58"/>
      <c r="G279" s="58"/>
      <c r="H279" s="58"/>
      <c r="I279" s="59"/>
      <c r="J279" s="60"/>
      <c r="K279" s="57">
        <f t="shared" ca="1" si="27"/>
        <v>167800</v>
      </c>
      <c r="P279" s="188" t="e">
        <f t="shared" si="26"/>
        <v>#N/A</v>
      </c>
      <c r="Q279" s="191" t="e">
        <f t="shared" si="24"/>
        <v>#N/A</v>
      </c>
      <c r="R279" s="191" t="e">
        <f t="shared" si="25"/>
        <v>#N/A</v>
      </c>
      <c r="S279" s="191" t="e">
        <f t="shared" si="28"/>
        <v>#N/A</v>
      </c>
      <c r="T279" s="192" t="e">
        <f>VLOOKUP(D279,'PC Receitas'!$N$4:$O$14,2,FALSE)</f>
        <v>#N/A</v>
      </c>
    </row>
    <row r="280" spans="3:20" ht="19.5" customHeight="1" thickTop="1" thickBot="1" x14ac:dyDescent="0.25">
      <c r="C280" s="58"/>
      <c r="D280" s="58"/>
      <c r="E280" s="58"/>
      <c r="F280" s="58"/>
      <c r="G280" s="58"/>
      <c r="H280" s="58"/>
      <c r="I280" s="59"/>
      <c r="J280" s="60"/>
      <c r="K280" s="57">
        <f t="shared" ca="1" si="27"/>
        <v>167800</v>
      </c>
      <c r="P280" s="188" t="e">
        <f t="shared" si="26"/>
        <v>#N/A</v>
      </c>
      <c r="Q280" s="191" t="e">
        <f t="shared" si="24"/>
        <v>#N/A</v>
      </c>
      <c r="R280" s="191" t="e">
        <f t="shared" si="25"/>
        <v>#N/A</v>
      </c>
      <c r="S280" s="191" t="e">
        <f t="shared" si="28"/>
        <v>#N/A</v>
      </c>
      <c r="T280" s="192" t="e">
        <f>VLOOKUP(D280,'PC Receitas'!$N$4:$O$14,2,FALSE)</f>
        <v>#N/A</v>
      </c>
    </row>
    <row r="281" spans="3:20" ht="19.5" customHeight="1" thickTop="1" thickBot="1" x14ac:dyDescent="0.25">
      <c r="C281" s="58"/>
      <c r="D281" s="58"/>
      <c r="E281" s="58"/>
      <c r="F281" s="58"/>
      <c r="G281" s="58"/>
      <c r="H281" s="58"/>
      <c r="I281" s="59"/>
      <c r="J281" s="60"/>
      <c r="K281" s="57">
        <f t="shared" ca="1" si="27"/>
        <v>167800</v>
      </c>
      <c r="P281" s="188" t="e">
        <f t="shared" si="26"/>
        <v>#N/A</v>
      </c>
      <c r="Q281" s="191" t="e">
        <f t="shared" si="24"/>
        <v>#N/A</v>
      </c>
      <c r="R281" s="191" t="e">
        <f t="shared" si="25"/>
        <v>#N/A</v>
      </c>
      <c r="S281" s="191" t="e">
        <f t="shared" si="28"/>
        <v>#N/A</v>
      </c>
      <c r="T281" s="192" t="e">
        <f>VLOOKUP(D281,'PC Receitas'!$N$4:$O$14,2,FALSE)</f>
        <v>#N/A</v>
      </c>
    </row>
    <row r="282" spans="3:20" ht="19.5" customHeight="1" thickTop="1" thickBot="1" x14ac:dyDescent="0.25">
      <c r="C282" s="58"/>
      <c r="D282" s="58"/>
      <c r="E282" s="58"/>
      <c r="F282" s="58"/>
      <c r="G282" s="58"/>
      <c r="H282" s="58"/>
      <c r="I282" s="59"/>
      <c r="J282" s="60"/>
      <c r="K282" s="57">
        <f t="shared" ca="1" si="27"/>
        <v>167800</v>
      </c>
      <c r="P282" s="188" t="e">
        <f t="shared" si="26"/>
        <v>#N/A</v>
      </c>
      <c r="Q282" s="191" t="e">
        <f t="shared" si="24"/>
        <v>#N/A</v>
      </c>
      <c r="R282" s="191" t="e">
        <f t="shared" si="25"/>
        <v>#N/A</v>
      </c>
      <c r="S282" s="191" t="e">
        <f t="shared" si="28"/>
        <v>#N/A</v>
      </c>
      <c r="T282" s="192" t="e">
        <f>VLOOKUP(D282,'PC Receitas'!$N$4:$O$14,2,FALSE)</f>
        <v>#N/A</v>
      </c>
    </row>
    <row r="283" spans="3:20" ht="19.5" customHeight="1" thickTop="1" thickBot="1" x14ac:dyDescent="0.25">
      <c r="C283" s="58"/>
      <c r="D283" s="58"/>
      <c r="E283" s="58"/>
      <c r="F283" s="58"/>
      <c r="G283" s="58"/>
      <c r="H283" s="58"/>
      <c r="I283" s="59"/>
      <c r="J283" s="60"/>
      <c r="K283" s="57">
        <f t="shared" ca="1" si="27"/>
        <v>167800</v>
      </c>
      <c r="P283" s="188" t="e">
        <f t="shared" si="26"/>
        <v>#N/A</v>
      </c>
      <c r="Q283" s="191" t="e">
        <f t="shared" si="24"/>
        <v>#N/A</v>
      </c>
      <c r="R283" s="191" t="e">
        <f t="shared" si="25"/>
        <v>#N/A</v>
      </c>
      <c r="S283" s="191" t="e">
        <f t="shared" si="28"/>
        <v>#N/A</v>
      </c>
      <c r="T283" s="192" t="e">
        <f>VLOOKUP(D283,'PC Receitas'!$N$4:$O$14,2,FALSE)</f>
        <v>#N/A</v>
      </c>
    </row>
    <row r="284" spans="3:20" ht="19.5" customHeight="1" thickTop="1" thickBot="1" x14ac:dyDescent="0.25">
      <c r="C284" s="58"/>
      <c r="D284" s="58"/>
      <c r="E284" s="58"/>
      <c r="F284" s="58"/>
      <c r="G284" s="58"/>
      <c r="H284" s="58"/>
      <c r="I284" s="59"/>
      <c r="J284" s="60"/>
      <c r="K284" s="57">
        <f t="shared" ca="1" si="27"/>
        <v>167800</v>
      </c>
      <c r="P284" s="188" t="e">
        <f t="shared" si="26"/>
        <v>#N/A</v>
      </c>
      <c r="Q284" s="191" t="e">
        <f t="shared" si="24"/>
        <v>#N/A</v>
      </c>
      <c r="R284" s="191" t="e">
        <f t="shared" si="25"/>
        <v>#N/A</v>
      </c>
      <c r="S284" s="191" t="e">
        <f t="shared" si="28"/>
        <v>#N/A</v>
      </c>
      <c r="T284" s="192" t="e">
        <f>VLOOKUP(D284,'PC Receitas'!$N$4:$O$14,2,FALSE)</f>
        <v>#N/A</v>
      </c>
    </row>
    <row r="285" spans="3:20" ht="19.5" customHeight="1" thickTop="1" thickBot="1" x14ac:dyDescent="0.25">
      <c r="C285" s="58"/>
      <c r="D285" s="58"/>
      <c r="E285" s="58"/>
      <c r="F285" s="58"/>
      <c r="G285" s="58"/>
      <c r="H285" s="58"/>
      <c r="I285" s="59"/>
      <c r="J285" s="60"/>
      <c r="K285" s="57">
        <f t="shared" ca="1" si="27"/>
        <v>167800</v>
      </c>
      <c r="P285" s="188" t="e">
        <f t="shared" si="26"/>
        <v>#N/A</v>
      </c>
      <c r="Q285" s="191" t="e">
        <f t="shared" si="24"/>
        <v>#N/A</v>
      </c>
      <c r="R285" s="191" t="e">
        <f t="shared" si="25"/>
        <v>#N/A</v>
      </c>
      <c r="S285" s="191" t="e">
        <f t="shared" si="28"/>
        <v>#N/A</v>
      </c>
      <c r="T285" s="192" t="e">
        <f>VLOOKUP(D285,'PC Receitas'!$N$4:$O$14,2,FALSE)</f>
        <v>#N/A</v>
      </c>
    </row>
    <row r="286" spans="3:20" ht="19.5" customHeight="1" thickTop="1" thickBot="1" x14ac:dyDescent="0.25">
      <c r="C286" s="58"/>
      <c r="D286" s="58"/>
      <c r="E286" s="58"/>
      <c r="F286" s="58"/>
      <c r="G286" s="58"/>
      <c r="H286" s="58"/>
      <c r="I286" s="59"/>
      <c r="J286" s="60"/>
      <c r="K286" s="57">
        <f t="shared" ca="1" si="27"/>
        <v>167800</v>
      </c>
      <c r="P286" s="188" t="e">
        <f t="shared" si="26"/>
        <v>#N/A</v>
      </c>
      <c r="Q286" s="191" t="e">
        <f t="shared" si="24"/>
        <v>#N/A</v>
      </c>
      <c r="R286" s="191" t="e">
        <f t="shared" si="25"/>
        <v>#N/A</v>
      </c>
      <c r="S286" s="191" t="e">
        <f t="shared" si="28"/>
        <v>#N/A</v>
      </c>
      <c r="T286" s="192" t="e">
        <f>VLOOKUP(D286,'PC Receitas'!$N$4:$O$14,2,FALSE)</f>
        <v>#N/A</v>
      </c>
    </row>
    <row r="287" spans="3:20" ht="19.5" customHeight="1" thickTop="1" thickBot="1" x14ac:dyDescent="0.25">
      <c r="C287" s="58"/>
      <c r="D287" s="58"/>
      <c r="E287" s="58"/>
      <c r="F287" s="58"/>
      <c r="G287" s="58"/>
      <c r="H287" s="58"/>
      <c r="I287" s="59"/>
      <c r="J287" s="60"/>
      <c r="K287" s="57">
        <f t="shared" ca="1" si="27"/>
        <v>167800</v>
      </c>
      <c r="P287" s="188" t="e">
        <f t="shared" si="26"/>
        <v>#N/A</v>
      </c>
      <c r="Q287" s="191" t="e">
        <f t="shared" si="24"/>
        <v>#N/A</v>
      </c>
      <c r="R287" s="191" t="e">
        <f t="shared" si="25"/>
        <v>#N/A</v>
      </c>
      <c r="S287" s="191" t="e">
        <f t="shared" si="28"/>
        <v>#N/A</v>
      </c>
      <c r="T287" s="192" t="e">
        <f>VLOOKUP(D287,'PC Receitas'!$N$4:$O$14,2,FALSE)</f>
        <v>#N/A</v>
      </c>
    </row>
    <row r="288" spans="3:20" ht="19.5" customHeight="1" thickTop="1" thickBot="1" x14ac:dyDescent="0.25">
      <c r="C288" s="58"/>
      <c r="D288" s="58"/>
      <c r="E288" s="58"/>
      <c r="F288" s="58"/>
      <c r="G288" s="58"/>
      <c r="H288" s="58"/>
      <c r="I288" s="59"/>
      <c r="J288" s="60"/>
      <c r="K288" s="57">
        <f t="shared" ca="1" si="27"/>
        <v>167800</v>
      </c>
      <c r="P288" s="188" t="e">
        <f t="shared" si="26"/>
        <v>#N/A</v>
      </c>
      <c r="Q288" s="191" t="e">
        <f t="shared" si="24"/>
        <v>#N/A</v>
      </c>
      <c r="R288" s="191" t="e">
        <f t="shared" si="25"/>
        <v>#N/A</v>
      </c>
      <c r="S288" s="191" t="e">
        <f t="shared" si="28"/>
        <v>#N/A</v>
      </c>
      <c r="T288" s="192" t="e">
        <f>VLOOKUP(D288,'PC Receitas'!$N$4:$O$14,2,FALSE)</f>
        <v>#N/A</v>
      </c>
    </row>
    <row r="289" spans="3:20" ht="19.5" customHeight="1" thickTop="1" thickBot="1" x14ac:dyDescent="0.25">
      <c r="C289" s="58"/>
      <c r="D289" s="58"/>
      <c r="E289" s="58"/>
      <c r="F289" s="58"/>
      <c r="G289" s="58"/>
      <c r="H289" s="58"/>
      <c r="I289" s="59"/>
      <c r="J289" s="60"/>
      <c r="K289" s="57">
        <f t="shared" ca="1" si="27"/>
        <v>167800</v>
      </c>
      <c r="P289" s="188" t="e">
        <f t="shared" si="26"/>
        <v>#N/A</v>
      </c>
      <c r="Q289" s="191" t="e">
        <f t="shared" si="24"/>
        <v>#N/A</v>
      </c>
      <c r="R289" s="191" t="e">
        <f t="shared" si="25"/>
        <v>#N/A</v>
      </c>
      <c r="S289" s="191" t="e">
        <f t="shared" si="28"/>
        <v>#N/A</v>
      </c>
      <c r="T289" s="192" t="e">
        <f>VLOOKUP(D289,'PC Receitas'!$N$4:$O$14,2,FALSE)</f>
        <v>#N/A</v>
      </c>
    </row>
    <row r="290" spans="3:20" ht="19.5" customHeight="1" thickTop="1" thickBot="1" x14ac:dyDescent="0.25">
      <c r="C290" s="58"/>
      <c r="D290" s="58"/>
      <c r="E290" s="58"/>
      <c r="F290" s="58"/>
      <c r="G290" s="58"/>
      <c r="H290" s="58"/>
      <c r="I290" s="59"/>
      <c r="J290" s="60"/>
      <c r="K290" s="57">
        <f t="shared" ca="1" si="27"/>
        <v>167800</v>
      </c>
      <c r="P290" s="188" t="e">
        <f t="shared" si="26"/>
        <v>#N/A</v>
      </c>
      <c r="Q290" s="191" t="e">
        <f t="shared" si="24"/>
        <v>#N/A</v>
      </c>
      <c r="R290" s="191" t="e">
        <f t="shared" si="25"/>
        <v>#N/A</v>
      </c>
      <c r="S290" s="191" t="e">
        <f t="shared" si="28"/>
        <v>#N/A</v>
      </c>
      <c r="T290" s="192" t="e">
        <f>VLOOKUP(D290,'PC Receitas'!$N$4:$O$14,2,FALSE)</f>
        <v>#N/A</v>
      </c>
    </row>
    <row r="291" spans="3:20" ht="19.5" customHeight="1" thickTop="1" thickBot="1" x14ac:dyDescent="0.25">
      <c r="C291" s="58"/>
      <c r="D291" s="58"/>
      <c r="E291" s="58"/>
      <c r="F291" s="58"/>
      <c r="G291" s="58"/>
      <c r="H291" s="58"/>
      <c r="I291" s="59"/>
      <c r="J291" s="60"/>
      <c r="K291" s="57">
        <f t="shared" ca="1" si="27"/>
        <v>167800</v>
      </c>
      <c r="P291" s="188" t="e">
        <f t="shared" si="26"/>
        <v>#N/A</v>
      </c>
      <c r="Q291" s="191" t="e">
        <f t="shared" si="24"/>
        <v>#N/A</v>
      </c>
      <c r="R291" s="191" t="e">
        <f t="shared" si="25"/>
        <v>#N/A</v>
      </c>
      <c r="S291" s="191" t="e">
        <f t="shared" si="28"/>
        <v>#N/A</v>
      </c>
      <c r="T291" s="192" t="e">
        <f>VLOOKUP(D291,'PC Receitas'!$N$4:$O$14,2,FALSE)</f>
        <v>#N/A</v>
      </c>
    </row>
    <row r="292" spans="3:20" ht="19.5" customHeight="1" thickTop="1" thickBot="1" x14ac:dyDescent="0.25">
      <c r="C292" s="58"/>
      <c r="D292" s="58"/>
      <c r="E292" s="58"/>
      <c r="F292" s="58"/>
      <c r="G292" s="58"/>
      <c r="H292" s="58"/>
      <c r="I292" s="59"/>
      <c r="J292" s="60"/>
      <c r="K292" s="57">
        <f t="shared" ca="1" si="27"/>
        <v>167800</v>
      </c>
      <c r="P292" s="188" t="e">
        <f t="shared" si="26"/>
        <v>#N/A</v>
      </c>
      <c r="Q292" s="191" t="e">
        <f t="shared" si="24"/>
        <v>#N/A</v>
      </c>
      <c r="R292" s="191" t="e">
        <f t="shared" si="25"/>
        <v>#N/A</v>
      </c>
      <c r="S292" s="191" t="e">
        <f t="shared" si="28"/>
        <v>#N/A</v>
      </c>
      <c r="T292" s="192" t="e">
        <f>VLOOKUP(D292,'PC Receitas'!$N$4:$O$14,2,FALSE)</f>
        <v>#N/A</v>
      </c>
    </row>
    <row r="293" spans="3:20" ht="19.5" customHeight="1" thickTop="1" thickBot="1" x14ac:dyDescent="0.25">
      <c r="C293" s="58"/>
      <c r="D293" s="58"/>
      <c r="E293" s="58"/>
      <c r="F293" s="58"/>
      <c r="G293" s="58"/>
      <c r="H293" s="58"/>
      <c r="I293" s="59"/>
      <c r="J293" s="60"/>
      <c r="K293" s="57">
        <f t="shared" ca="1" si="27"/>
        <v>167800</v>
      </c>
      <c r="P293" s="188" t="e">
        <f t="shared" si="26"/>
        <v>#N/A</v>
      </c>
      <c r="Q293" s="191" t="e">
        <f t="shared" si="24"/>
        <v>#N/A</v>
      </c>
      <c r="R293" s="191" t="e">
        <f t="shared" si="25"/>
        <v>#N/A</v>
      </c>
      <c r="S293" s="191" t="e">
        <f t="shared" si="28"/>
        <v>#N/A</v>
      </c>
      <c r="T293" s="192" t="e">
        <f>VLOOKUP(D293,'PC Receitas'!$N$4:$O$14,2,FALSE)</f>
        <v>#N/A</v>
      </c>
    </row>
    <row r="294" spans="3:20" ht="19.5" customHeight="1" thickTop="1" thickBot="1" x14ac:dyDescent="0.25">
      <c r="C294" s="58"/>
      <c r="D294" s="58"/>
      <c r="E294" s="58"/>
      <c r="F294" s="58"/>
      <c r="G294" s="58"/>
      <c r="H294" s="58"/>
      <c r="I294" s="59"/>
      <c r="J294" s="60"/>
      <c r="K294" s="57">
        <f t="shared" ca="1" si="27"/>
        <v>167800</v>
      </c>
      <c r="P294" s="188" t="e">
        <f t="shared" si="26"/>
        <v>#N/A</v>
      </c>
      <c r="Q294" s="191" t="e">
        <f t="shared" si="24"/>
        <v>#N/A</v>
      </c>
      <c r="R294" s="191" t="e">
        <f t="shared" si="25"/>
        <v>#N/A</v>
      </c>
      <c r="S294" s="191" t="e">
        <f t="shared" si="28"/>
        <v>#N/A</v>
      </c>
      <c r="T294" s="192" t="e">
        <f>VLOOKUP(D294,'PC Receitas'!$N$4:$O$14,2,FALSE)</f>
        <v>#N/A</v>
      </c>
    </row>
    <row r="295" spans="3:20" ht="19.5" customHeight="1" thickTop="1" thickBot="1" x14ac:dyDescent="0.25">
      <c r="C295" s="58"/>
      <c r="D295" s="58"/>
      <c r="E295" s="58"/>
      <c r="F295" s="58"/>
      <c r="G295" s="58"/>
      <c r="H295" s="58"/>
      <c r="I295" s="59"/>
      <c r="J295" s="60"/>
      <c r="K295" s="57">
        <f t="shared" ca="1" si="27"/>
        <v>167800</v>
      </c>
      <c r="P295" s="188" t="e">
        <f t="shared" si="26"/>
        <v>#N/A</v>
      </c>
      <c r="Q295" s="191" t="e">
        <f t="shared" si="24"/>
        <v>#N/A</v>
      </c>
      <c r="R295" s="191" t="e">
        <f t="shared" si="25"/>
        <v>#N/A</v>
      </c>
      <c r="S295" s="191" t="e">
        <f t="shared" si="28"/>
        <v>#N/A</v>
      </c>
      <c r="T295" s="192" t="e">
        <f>VLOOKUP(D295,'PC Receitas'!$N$4:$O$14,2,FALSE)</f>
        <v>#N/A</v>
      </c>
    </row>
    <row r="296" spans="3:20" ht="19.5" customHeight="1" thickTop="1" thickBot="1" x14ac:dyDescent="0.25">
      <c r="C296" s="58"/>
      <c r="D296" s="58"/>
      <c r="E296" s="58"/>
      <c r="F296" s="58"/>
      <c r="G296" s="58"/>
      <c r="H296" s="58"/>
      <c r="I296" s="59"/>
      <c r="J296" s="60"/>
      <c r="K296" s="57">
        <f t="shared" ca="1" si="27"/>
        <v>167800</v>
      </c>
      <c r="P296" s="188" t="e">
        <f t="shared" si="26"/>
        <v>#N/A</v>
      </c>
      <c r="Q296" s="191" t="e">
        <f t="shared" si="24"/>
        <v>#N/A</v>
      </c>
      <c r="R296" s="191" t="e">
        <f t="shared" si="25"/>
        <v>#N/A</v>
      </c>
      <c r="S296" s="191" t="e">
        <f t="shared" si="28"/>
        <v>#N/A</v>
      </c>
      <c r="T296" s="192" t="e">
        <f>VLOOKUP(D296,'PC Receitas'!$N$4:$O$14,2,FALSE)</f>
        <v>#N/A</v>
      </c>
    </row>
    <row r="297" spans="3:20" ht="19.5" customHeight="1" thickTop="1" thickBot="1" x14ac:dyDescent="0.25">
      <c r="C297" s="58"/>
      <c r="D297" s="58"/>
      <c r="E297" s="58"/>
      <c r="F297" s="58"/>
      <c r="G297" s="58"/>
      <c r="H297" s="58"/>
      <c r="I297" s="59"/>
      <c r="J297" s="60"/>
      <c r="K297" s="57">
        <f t="shared" ca="1" si="27"/>
        <v>167800</v>
      </c>
      <c r="P297" s="188" t="e">
        <f t="shared" si="26"/>
        <v>#N/A</v>
      </c>
      <c r="Q297" s="191" t="e">
        <f t="shared" si="24"/>
        <v>#N/A</v>
      </c>
      <c r="R297" s="191" t="e">
        <f t="shared" si="25"/>
        <v>#N/A</v>
      </c>
      <c r="S297" s="191" t="e">
        <f t="shared" si="28"/>
        <v>#N/A</v>
      </c>
      <c r="T297" s="192" t="e">
        <f>VLOOKUP(D297,'PC Receitas'!$N$4:$O$14,2,FALSE)</f>
        <v>#N/A</v>
      </c>
    </row>
    <row r="298" spans="3:20" ht="19.5" customHeight="1" thickTop="1" thickBot="1" x14ac:dyDescent="0.25">
      <c r="C298" s="58"/>
      <c r="D298" s="58"/>
      <c r="E298" s="58"/>
      <c r="F298" s="58"/>
      <c r="G298" s="58"/>
      <c r="H298" s="58"/>
      <c r="I298" s="59"/>
      <c r="J298" s="60"/>
      <c r="K298" s="57">
        <f t="shared" ca="1" si="27"/>
        <v>167800</v>
      </c>
      <c r="P298" s="188" t="e">
        <f t="shared" si="26"/>
        <v>#N/A</v>
      </c>
      <c r="Q298" s="191" t="e">
        <f t="shared" si="24"/>
        <v>#N/A</v>
      </c>
      <c r="R298" s="191" t="e">
        <f t="shared" si="25"/>
        <v>#N/A</v>
      </c>
      <c r="S298" s="191" t="e">
        <f t="shared" si="28"/>
        <v>#N/A</v>
      </c>
      <c r="T298" s="192" t="e">
        <f>VLOOKUP(D298,'PC Receitas'!$N$4:$O$14,2,FALSE)</f>
        <v>#N/A</v>
      </c>
    </row>
    <row r="299" spans="3:20" ht="19.5" customHeight="1" thickTop="1" thickBot="1" x14ac:dyDescent="0.25">
      <c r="C299" s="58"/>
      <c r="D299" s="58"/>
      <c r="E299" s="58"/>
      <c r="F299" s="58"/>
      <c r="G299" s="58"/>
      <c r="H299" s="58"/>
      <c r="I299" s="59"/>
      <c r="J299" s="60"/>
      <c r="K299" s="57">
        <f t="shared" ca="1" si="27"/>
        <v>167800</v>
      </c>
      <c r="P299" s="188" t="e">
        <f t="shared" si="26"/>
        <v>#N/A</v>
      </c>
      <c r="Q299" s="191" t="e">
        <f t="shared" si="24"/>
        <v>#N/A</v>
      </c>
      <c r="R299" s="191" t="e">
        <f t="shared" si="25"/>
        <v>#N/A</v>
      </c>
      <c r="S299" s="191" t="e">
        <f t="shared" si="28"/>
        <v>#N/A</v>
      </c>
      <c r="T299" s="192" t="e">
        <f>VLOOKUP(D299,'PC Receitas'!$N$4:$O$14,2,FALSE)</f>
        <v>#N/A</v>
      </c>
    </row>
    <row r="300" spans="3:20" ht="19.5" customHeight="1" thickTop="1" thickBot="1" x14ac:dyDescent="0.25">
      <c r="C300" s="58"/>
      <c r="D300" s="58"/>
      <c r="E300" s="58"/>
      <c r="F300" s="58"/>
      <c r="G300" s="58"/>
      <c r="H300" s="58"/>
      <c r="I300" s="59"/>
      <c r="J300" s="60"/>
      <c r="K300" s="57">
        <f t="shared" ca="1" si="27"/>
        <v>167800</v>
      </c>
      <c r="P300" s="188" t="e">
        <f t="shared" si="26"/>
        <v>#N/A</v>
      </c>
      <c r="Q300" s="191" t="e">
        <f t="shared" si="24"/>
        <v>#N/A</v>
      </c>
      <c r="R300" s="191" t="e">
        <f t="shared" si="25"/>
        <v>#N/A</v>
      </c>
      <c r="S300" s="191" t="e">
        <f t="shared" si="28"/>
        <v>#N/A</v>
      </c>
      <c r="T300" s="192" t="e">
        <f>VLOOKUP(D300,'PC Receitas'!$N$4:$O$14,2,FALSE)</f>
        <v>#N/A</v>
      </c>
    </row>
    <row r="301" spans="3:20" ht="19.5" customHeight="1" thickTop="1" thickBot="1" x14ac:dyDescent="0.25">
      <c r="C301" s="58"/>
      <c r="D301" s="58"/>
      <c r="E301" s="58"/>
      <c r="F301" s="58"/>
      <c r="G301" s="58"/>
      <c r="H301" s="58"/>
      <c r="I301" s="59"/>
      <c r="J301" s="60"/>
      <c r="K301" s="57">
        <f t="shared" ca="1" si="27"/>
        <v>167800</v>
      </c>
      <c r="P301" s="188" t="e">
        <f t="shared" si="26"/>
        <v>#N/A</v>
      </c>
      <c r="Q301" s="191" t="e">
        <f t="shared" si="24"/>
        <v>#N/A</v>
      </c>
      <c r="R301" s="191" t="e">
        <f t="shared" si="25"/>
        <v>#N/A</v>
      </c>
      <c r="S301" s="191" t="e">
        <f t="shared" si="28"/>
        <v>#N/A</v>
      </c>
      <c r="T301" s="192" t="e">
        <f>VLOOKUP(D301,'PC Receitas'!$N$4:$O$14,2,FALSE)</f>
        <v>#N/A</v>
      </c>
    </row>
    <row r="302" spans="3:20" ht="19.5" customHeight="1" thickTop="1" thickBot="1" x14ac:dyDescent="0.25">
      <c r="C302" s="58"/>
      <c r="D302" s="58"/>
      <c r="E302" s="58"/>
      <c r="F302" s="58"/>
      <c r="G302" s="58"/>
      <c r="H302" s="58"/>
      <c r="I302" s="59"/>
      <c r="J302" s="60"/>
      <c r="K302" s="57">
        <f t="shared" ca="1" si="27"/>
        <v>167800</v>
      </c>
      <c r="P302" s="188" t="e">
        <f t="shared" si="26"/>
        <v>#N/A</v>
      </c>
      <c r="Q302" s="191" t="e">
        <f t="shared" si="24"/>
        <v>#N/A</v>
      </c>
      <c r="R302" s="191" t="e">
        <f t="shared" si="25"/>
        <v>#N/A</v>
      </c>
      <c r="S302" s="191" t="e">
        <f t="shared" si="28"/>
        <v>#N/A</v>
      </c>
      <c r="T302" s="192" t="e">
        <f>VLOOKUP(D302,'PC Receitas'!$N$4:$O$14,2,FALSE)</f>
        <v>#N/A</v>
      </c>
    </row>
    <row r="303" spans="3:20" ht="19.5" customHeight="1" thickTop="1" thickBot="1" x14ac:dyDescent="0.25">
      <c r="C303" s="58"/>
      <c r="D303" s="58"/>
      <c r="E303" s="58"/>
      <c r="F303" s="58"/>
      <c r="G303" s="58"/>
      <c r="H303" s="58"/>
      <c r="I303" s="59"/>
      <c r="J303" s="60"/>
      <c r="K303" s="57">
        <f t="shared" ca="1" si="27"/>
        <v>167800</v>
      </c>
      <c r="P303" s="188" t="e">
        <f t="shared" si="26"/>
        <v>#N/A</v>
      </c>
      <c r="Q303" s="191" t="e">
        <f t="shared" si="24"/>
        <v>#N/A</v>
      </c>
      <c r="R303" s="191" t="e">
        <f t="shared" si="25"/>
        <v>#N/A</v>
      </c>
      <c r="S303" s="191" t="e">
        <f t="shared" si="28"/>
        <v>#N/A</v>
      </c>
      <c r="T303" s="192" t="e">
        <f>VLOOKUP(D303,'PC Receitas'!$N$4:$O$14,2,FALSE)</f>
        <v>#N/A</v>
      </c>
    </row>
    <row r="304" spans="3:20" ht="19.5" customHeight="1" thickTop="1" thickBot="1" x14ac:dyDescent="0.25">
      <c r="C304" s="58"/>
      <c r="D304" s="58"/>
      <c r="E304" s="58"/>
      <c r="F304" s="58"/>
      <c r="G304" s="58"/>
      <c r="H304" s="58"/>
      <c r="I304" s="59"/>
      <c r="J304" s="60"/>
      <c r="K304" s="57">
        <f t="shared" ca="1" si="27"/>
        <v>167800</v>
      </c>
      <c r="P304" s="188" t="e">
        <f t="shared" si="26"/>
        <v>#N/A</v>
      </c>
      <c r="Q304" s="191" t="e">
        <f t="shared" si="24"/>
        <v>#N/A</v>
      </c>
      <c r="R304" s="191" t="e">
        <f t="shared" si="25"/>
        <v>#N/A</v>
      </c>
      <c r="S304" s="191" t="e">
        <f t="shared" si="28"/>
        <v>#N/A</v>
      </c>
      <c r="T304" s="192" t="e">
        <f>VLOOKUP(D304,'PC Receitas'!$N$4:$O$14,2,FALSE)</f>
        <v>#N/A</v>
      </c>
    </row>
    <row r="305" spans="3:20" ht="19.5" customHeight="1" thickTop="1" thickBot="1" x14ac:dyDescent="0.25">
      <c r="C305" s="58"/>
      <c r="D305" s="58"/>
      <c r="E305" s="58"/>
      <c r="F305" s="58"/>
      <c r="G305" s="58"/>
      <c r="H305" s="58"/>
      <c r="I305" s="59"/>
      <c r="J305" s="60"/>
      <c r="K305" s="57">
        <f t="shared" ca="1" si="27"/>
        <v>167800</v>
      </c>
      <c r="P305" s="188" t="e">
        <f t="shared" si="26"/>
        <v>#N/A</v>
      </c>
      <c r="Q305" s="191" t="e">
        <f t="shared" si="24"/>
        <v>#N/A</v>
      </c>
      <c r="R305" s="191" t="e">
        <f t="shared" si="25"/>
        <v>#N/A</v>
      </c>
      <c r="S305" s="191" t="e">
        <f t="shared" si="28"/>
        <v>#N/A</v>
      </c>
      <c r="T305" s="192" t="e">
        <f>VLOOKUP(D305,'PC Receitas'!$N$4:$O$14,2,FALSE)</f>
        <v>#N/A</v>
      </c>
    </row>
    <row r="306" spans="3:20" ht="19.5" customHeight="1" thickTop="1" thickBot="1" x14ac:dyDescent="0.25">
      <c r="C306" s="58"/>
      <c r="D306" s="58"/>
      <c r="E306" s="58"/>
      <c r="F306" s="58"/>
      <c r="G306" s="58"/>
      <c r="H306" s="58"/>
      <c r="I306" s="59"/>
      <c r="J306" s="60"/>
      <c r="K306" s="57">
        <f t="shared" ca="1" si="27"/>
        <v>167800</v>
      </c>
      <c r="P306" s="188" t="e">
        <f t="shared" si="26"/>
        <v>#N/A</v>
      </c>
      <c r="Q306" s="191" t="e">
        <f t="shared" si="24"/>
        <v>#N/A</v>
      </c>
      <c r="R306" s="191" t="e">
        <f t="shared" si="25"/>
        <v>#N/A</v>
      </c>
      <c r="S306" s="191" t="e">
        <f t="shared" si="28"/>
        <v>#N/A</v>
      </c>
      <c r="T306" s="192" t="e">
        <f>VLOOKUP(D306,'PC Receitas'!$N$4:$O$14,2,FALSE)</f>
        <v>#N/A</v>
      </c>
    </row>
    <row r="307" spans="3:20" ht="19.5" customHeight="1" thickTop="1" thickBot="1" x14ac:dyDescent="0.25">
      <c r="C307" s="58"/>
      <c r="D307" s="58"/>
      <c r="E307" s="58"/>
      <c r="F307" s="58"/>
      <c r="G307" s="58"/>
      <c r="H307" s="58"/>
      <c r="I307" s="59"/>
      <c r="J307" s="60"/>
      <c r="K307" s="57">
        <f t="shared" ca="1" si="27"/>
        <v>167800</v>
      </c>
      <c r="P307" s="188" t="e">
        <f t="shared" si="26"/>
        <v>#N/A</v>
      </c>
      <c r="Q307" s="191" t="e">
        <f t="shared" si="24"/>
        <v>#N/A</v>
      </c>
      <c r="R307" s="191" t="e">
        <f t="shared" si="25"/>
        <v>#N/A</v>
      </c>
      <c r="S307" s="191" t="e">
        <f t="shared" si="28"/>
        <v>#N/A</v>
      </c>
      <c r="T307" s="192" t="e">
        <f>VLOOKUP(D307,'PC Receitas'!$N$4:$O$14,2,FALSE)</f>
        <v>#N/A</v>
      </c>
    </row>
    <row r="308" spans="3:20" ht="19.5" customHeight="1" thickTop="1" thickBot="1" x14ac:dyDescent="0.25">
      <c r="C308" s="58"/>
      <c r="D308" s="58"/>
      <c r="E308" s="58"/>
      <c r="F308" s="58"/>
      <c r="G308" s="58"/>
      <c r="H308" s="58"/>
      <c r="I308" s="59"/>
      <c r="J308" s="60"/>
      <c r="K308" s="57">
        <f t="shared" ca="1" si="27"/>
        <v>167800</v>
      </c>
      <c r="P308" s="188" t="e">
        <f t="shared" si="26"/>
        <v>#N/A</v>
      </c>
      <c r="Q308" s="191" t="e">
        <f t="shared" si="24"/>
        <v>#N/A</v>
      </c>
      <c r="R308" s="191" t="e">
        <f t="shared" si="25"/>
        <v>#N/A</v>
      </c>
      <c r="S308" s="191" t="e">
        <f t="shared" si="28"/>
        <v>#N/A</v>
      </c>
      <c r="T308" s="192" t="e">
        <f>VLOOKUP(D308,'PC Receitas'!$N$4:$O$14,2,FALSE)</f>
        <v>#N/A</v>
      </c>
    </row>
    <row r="309" spans="3:20" ht="19.5" customHeight="1" thickTop="1" thickBot="1" x14ac:dyDescent="0.25">
      <c r="C309" s="58"/>
      <c r="D309" s="58"/>
      <c r="E309" s="58"/>
      <c r="F309" s="58"/>
      <c r="G309" s="58"/>
      <c r="H309" s="58"/>
      <c r="I309" s="59"/>
      <c r="J309" s="60"/>
      <c r="K309" s="57">
        <f t="shared" ca="1" si="27"/>
        <v>167800</v>
      </c>
      <c r="P309" s="188" t="e">
        <f t="shared" si="26"/>
        <v>#N/A</v>
      </c>
      <c r="Q309" s="191" t="e">
        <f t="shared" si="24"/>
        <v>#N/A</v>
      </c>
      <c r="R309" s="191" t="e">
        <f t="shared" si="25"/>
        <v>#N/A</v>
      </c>
      <c r="S309" s="191" t="e">
        <f t="shared" si="28"/>
        <v>#N/A</v>
      </c>
      <c r="T309" s="192" t="e">
        <f>VLOOKUP(D309,'PC Receitas'!$N$4:$O$14,2,FALSE)</f>
        <v>#N/A</v>
      </c>
    </row>
    <row r="310" spans="3:20" ht="19.5" customHeight="1" thickTop="1" thickBot="1" x14ac:dyDescent="0.25">
      <c r="C310" s="58"/>
      <c r="D310" s="58"/>
      <c r="E310" s="58"/>
      <c r="F310" s="58"/>
      <c r="G310" s="58"/>
      <c r="H310" s="58"/>
      <c r="I310" s="59"/>
      <c r="J310" s="60"/>
      <c r="K310" s="57">
        <f t="shared" ca="1" si="27"/>
        <v>167800</v>
      </c>
      <c r="P310" s="188" t="e">
        <f t="shared" si="26"/>
        <v>#N/A</v>
      </c>
      <c r="Q310" s="191" t="e">
        <f t="shared" si="24"/>
        <v>#N/A</v>
      </c>
      <c r="R310" s="191" t="e">
        <f t="shared" si="25"/>
        <v>#N/A</v>
      </c>
      <c r="S310" s="191" t="e">
        <f t="shared" si="28"/>
        <v>#N/A</v>
      </c>
      <c r="T310" s="192" t="e">
        <f>VLOOKUP(D310,'PC Receitas'!$N$4:$O$14,2,FALSE)</f>
        <v>#N/A</v>
      </c>
    </row>
    <row r="311" spans="3:20" ht="19.5" customHeight="1" thickTop="1" thickBot="1" x14ac:dyDescent="0.25">
      <c r="C311" s="58"/>
      <c r="D311" s="58"/>
      <c r="E311" s="58"/>
      <c r="F311" s="58"/>
      <c r="G311" s="58"/>
      <c r="H311" s="58"/>
      <c r="I311" s="59"/>
      <c r="J311" s="60"/>
      <c r="K311" s="57">
        <f t="shared" ca="1" si="27"/>
        <v>167800</v>
      </c>
      <c r="P311" s="188" t="e">
        <f t="shared" si="26"/>
        <v>#N/A</v>
      </c>
      <c r="Q311" s="191" t="e">
        <f t="shared" si="24"/>
        <v>#N/A</v>
      </c>
      <c r="R311" s="191" t="e">
        <f t="shared" si="25"/>
        <v>#N/A</v>
      </c>
      <c r="S311" s="191" t="e">
        <f t="shared" si="28"/>
        <v>#N/A</v>
      </c>
      <c r="T311" s="192" t="e">
        <f>VLOOKUP(D311,'PC Receitas'!$N$4:$O$14,2,FALSE)</f>
        <v>#N/A</v>
      </c>
    </row>
    <row r="312" spans="3:20" ht="19.5" customHeight="1" thickTop="1" thickBot="1" x14ac:dyDescent="0.25">
      <c r="C312" s="58"/>
      <c r="D312" s="58"/>
      <c r="E312" s="58"/>
      <c r="F312" s="58"/>
      <c r="G312" s="58"/>
      <c r="H312" s="58"/>
      <c r="I312" s="59"/>
      <c r="J312" s="60"/>
      <c r="K312" s="57">
        <f t="shared" ca="1" si="27"/>
        <v>167800</v>
      </c>
      <c r="P312" s="188" t="e">
        <f t="shared" si="26"/>
        <v>#N/A</v>
      </c>
      <c r="Q312" s="191" t="e">
        <f t="shared" si="24"/>
        <v>#N/A</v>
      </c>
      <c r="R312" s="191" t="e">
        <f t="shared" si="25"/>
        <v>#N/A</v>
      </c>
      <c r="S312" s="191" t="e">
        <f t="shared" si="28"/>
        <v>#N/A</v>
      </c>
      <c r="T312" s="192" t="e">
        <f>VLOOKUP(D312,'PC Receitas'!$N$4:$O$14,2,FALSE)</f>
        <v>#N/A</v>
      </c>
    </row>
    <row r="313" spans="3:20" ht="19.5" customHeight="1" thickTop="1" thickBot="1" x14ac:dyDescent="0.25">
      <c r="C313" s="58"/>
      <c r="D313" s="58"/>
      <c r="E313" s="58"/>
      <c r="F313" s="58"/>
      <c r="G313" s="58"/>
      <c r="H313" s="58"/>
      <c r="I313" s="59"/>
      <c r="J313" s="60"/>
      <c r="K313" s="57">
        <f t="shared" ca="1" si="27"/>
        <v>167800</v>
      </c>
      <c r="P313" s="188" t="e">
        <f t="shared" si="26"/>
        <v>#N/A</v>
      </c>
      <c r="Q313" s="191" t="e">
        <f t="shared" si="24"/>
        <v>#N/A</v>
      </c>
      <c r="R313" s="191" t="e">
        <f t="shared" si="25"/>
        <v>#N/A</v>
      </c>
      <c r="S313" s="191" t="e">
        <f t="shared" si="28"/>
        <v>#N/A</v>
      </c>
      <c r="T313" s="192" t="e">
        <f>VLOOKUP(D313,'PC Receitas'!$N$4:$O$14,2,FALSE)</f>
        <v>#N/A</v>
      </c>
    </row>
    <row r="314" spans="3:20" ht="19.5" customHeight="1" thickTop="1" thickBot="1" x14ac:dyDescent="0.25">
      <c r="C314" s="58"/>
      <c r="D314" s="58"/>
      <c r="E314" s="58"/>
      <c r="F314" s="58"/>
      <c r="G314" s="58"/>
      <c r="H314" s="58"/>
      <c r="I314" s="59"/>
      <c r="J314" s="60"/>
      <c r="K314" s="57">
        <f t="shared" ca="1" si="27"/>
        <v>167800</v>
      </c>
      <c r="P314" s="188" t="e">
        <f t="shared" si="26"/>
        <v>#N/A</v>
      </c>
      <c r="Q314" s="191" t="e">
        <f t="shared" si="24"/>
        <v>#N/A</v>
      </c>
      <c r="R314" s="191" t="e">
        <f t="shared" si="25"/>
        <v>#N/A</v>
      </c>
      <c r="S314" s="191" t="e">
        <f t="shared" si="28"/>
        <v>#N/A</v>
      </c>
      <c r="T314" s="192" t="e">
        <f>VLOOKUP(D314,'PC Receitas'!$N$4:$O$14,2,FALSE)</f>
        <v>#N/A</v>
      </c>
    </row>
    <row r="315" spans="3:20" ht="19.5" customHeight="1" thickTop="1" thickBot="1" x14ac:dyDescent="0.25">
      <c r="C315" s="58"/>
      <c r="D315" s="58"/>
      <c r="E315" s="58"/>
      <c r="F315" s="58"/>
      <c r="G315" s="58"/>
      <c r="H315" s="58"/>
      <c r="I315" s="59"/>
      <c r="J315" s="60"/>
      <c r="K315" s="57">
        <f t="shared" ca="1" si="27"/>
        <v>167800</v>
      </c>
      <c r="P315" s="188" t="e">
        <f t="shared" si="26"/>
        <v>#N/A</v>
      </c>
      <c r="Q315" s="191" t="e">
        <f t="shared" si="24"/>
        <v>#N/A</v>
      </c>
      <c r="R315" s="191" t="e">
        <f t="shared" si="25"/>
        <v>#N/A</v>
      </c>
      <c r="S315" s="191" t="e">
        <f t="shared" si="28"/>
        <v>#N/A</v>
      </c>
      <c r="T315" s="192" t="e">
        <f>VLOOKUP(D315,'PC Receitas'!$N$4:$O$14,2,FALSE)</f>
        <v>#N/A</v>
      </c>
    </row>
    <row r="316" spans="3:20" ht="19.5" customHeight="1" thickTop="1" thickBot="1" x14ac:dyDescent="0.25">
      <c r="C316" s="58"/>
      <c r="D316" s="58"/>
      <c r="E316" s="58"/>
      <c r="F316" s="58"/>
      <c r="G316" s="58"/>
      <c r="H316" s="58"/>
      <c r="I316" s="59"/>
      <c r="J316" s="60"/>
      <c r="K316" s="57">
        <f t="shared" ca="1" si="27"/>
        <v>167800</v>
      </c>
      <c r="P316" s="188" t="e">
        <f t="shared" si="26"/>
        <v>#N/A</v>
      </c>
      <c r="Q316" s="191" t="e">
        <f t="shared" si="24"/>
        <v>#N/A</v>
      </c>
      <c r="R316" s="191" t="e">
        <f t="shared" si="25"/>
        <v>#N/A</v>
      </c>
      <c r="S316" s="191" t="e">
        <f t="shared" si="28"/>
        <v>#N/A</v>
      </c>
      <c r="T316" s="192" t="e">
        <f>VLOOKUP(D316,'PC Receitas'!$N$4:$O$14,2,FALSE)</f>
        <v>#N/A</v>
      </c>
    </row>
    <row r="317" spans="3:20" ht="19.5" customHeight="1" thickTop="1" thickBot="1" x14ac:dyDescent="0.25">
      <c r="C317" s="58"/>
      <c r="D317" s="58"/>
      <c r="E317" s="58"/>
      <c r="F317" s="58"/>
      <c r="G317" s="58"/>
      <c r="H317" s="58"/>
      <c r="I317" s="59"/>
      <c r="J317" s="60"/>
      <c r="K317" s="57">
        <f t="shared" ca="1" si="27"/>
        <v>167800</v>
      </c>
      <c r="P317" s="188" t="e">
        <f t="shared" si="26"/>
        <v>#N/A</v>
      </c>
      <c r="Q317" s="191" t="e">
        <f t="shared" si="24"/>
        <v>#N/A</v>
      </c>
      <c r="R317" s="191" t="e">
        <f t="shared" si="25"/>
        <v>#N/A</v>
      </c>
      <c r="S317" s="191" t="e">
        <f t="shared" si="28"/>
        <v>#N/A</v>
      </c>
      <c r="T317" s="192" t="e">
        <f>VLOOKUP(D317,'PC Receitas'!$N$4:$O$14,2,FALSE)</f>
        <v>#N/A</v>
      </c>
    </row>
    <row r="318" spans="3:20" ht="19.5" customHeight="1" thickTop="1" thickBot="1" x14ac:dyDescent="0.25">
      <c r="C318" s="58"/>
      <c r="D318" s="58"/>
      <c r="E318" s="58"/>
      <c r="F318" s="58"/>
      <c r="G318" s="58"/>
      <c r="H318" s="58"/>
      <c r="I318" s="59"/>
      <c r="J318" s="60"/>
      <c r="K318" s="57">
        <f t="shared" ca="1" si="27"/>
        <v>167800</v>
      </c>
      <c r="P318" s="188" t="e">
        <f t="shared" si="26"/>
        <v>#N/A</v>
      </c>
      <c r="Q318" s="191" t="e">
        <f t="shared" si="24"/>
        <v>#N/A</v>
      </c>
      <c r="R318" s="191" t="e">
        <f t="shared" si="25"/>
        <v>#N/A</v>
      </c>
      <c r="S318" s="191" t="e">
        <f t="shared" si="28"/>
        <v>#N/A</v>
      </c>
      <c r="T318" s="192" t="e">
        <f>VLOOKUP(D318,'PC Receitas'!$N$4:$O$14,2,FALSE)</f>
        <v>#N/A</v>
      </c>
    </row>
    <row r="319" spans="3:20" ht="19.5" customHeight="1" thickTop="1" thickBot="1" x14ac:dyDescent="0.25">
      <c r="C319" s="58"/>
      <c r="D319" s="58"/>
      <c r="E319" s="58"/>
      <c r="F319" s="58"/>
      <c r="G319" s="58"/>
      <c r="H319" s="58"/>
      <c r="I319" s="59"/>
      <c r="J319" s="60"/>
      <c r="K319" s="57">
        <f t="shared" ca="1" si="27"/>
        <v>167800</v>
      </c>
      <c r="P319" s="188" t="e">
        <f t="shared" si="26"/>
        <v>#N/A</v>
      </c>
      <c r="Q319" s="191" t="e">
        <f t="shared" si="24"/>
        <v>#N/A</v>
      </c>
      <c r="R319" s="191" t="e">
        <f t="shared" si="25"/>
        <v>#N/A</v>
      </c>
      <c r="S319" s="191" t="e">
        <f t="shared" si="28"/>
        <v>#N/A</v>
      </c>
      <c r="T319" s="192" t="e">
        <f>VLOOKUP(D319,'PC Receitas'!$N$4:$O$14,2,FALSE)</f>
        <v>#N/A</v>
      </c>
    </row>
    <row r="320" spans="3:20" ht="19.5" customHeight="1" thickTop="1" thickBot="1" x14ac:dyDescent="0.25">
      <c r="C320" s="58"/>
      <c r="D320" s="58"/>
      <c r="E320" s="58"/>
      <c r="F320" s="58"/>
      <c r="G320" s="58"/>
      <c r="H320" s="58"/>
      <c r="I320" s="59"/>
      <c r="J320" s="60"/>
      <c r="K320" s="57">
        <f t="shared" ca="1" si="27"/>
        <v>167800</v>
      </c>
      <c r="P320" s="188" t="e">
        <f t="shared" si="26"/>
        <v>#N/A</v>
      </c>
      <c r="Q320" s="191" t="e">
        <f t="shared" si="24"/>
        <v>#N/A</v>
      </c>
      <c r="R320" s="191" t="e">
        <f t="shared" si="25"/>
        <v>#N/A</v>
      </c>
      <c r="S320" s="191" t="e">
        <f t="shared" si="28"/>
        <v>#N/A</v>
      </c>
      <c r="T320" s="192" t="e">
        <f>VLOOKUP(D320,'PC Receitas'!$N$4:$O$14,2,FALSE)</f>
        <v>#N/A</v>
      </c>
    </row>
    <row r="321" spans="3:20" ht="19.5" customHeight="1" thickTop="1" thickBot="1" x14ac:dyDescent="0.25">
      <c r="C321" s="58"/>
      <c r="D321" s="58"/>
      <c r="E321" s="58"/>
      <c r="F321" s="58"/>
      <c r="G321" s="58"/>
      <c r="H321" s="58"/>
      <c r="I321" s="59"/>
      <c r="J321" s="60"/>
      <c r="K321" s="57">
        <f t="shared" ca="1" si="27"/>
        <v>167800</v>
      </c>
      <c r="P321" s="188" t="e">
        <f t="shared" si="26"/>
        <v>#N/A</v>
      </c>
      <c r="Q321" s="191" t="e">
        <f t="shared" si="24"/>
        <v>#N/A</v>
      </c>
      <c r="R321" s="191" t="e">
        <f t="shared" si="25"/>
        <v>#N/A</v>
      </c>
      <c r="S321" s="191" t="e">
        <f t="shared" si="28"/>
        <v>#N/A</v>
      </c>
      <c r="T321" s="192" t="e">
        <f>VLOOKUP(D321,'PC Receitas'!$N$4:$O$14,2,FALSE)</f>
        <v>#N/A</v>
      </c>
    </row>
    <row r="322" spans="3:20" ht="19.5" customHeight="1" thickTop="1" thickBot="1" x14ac:dyDescent="0.25">
      <c r="C322" s="58"/>
      <c r="D322" s="58"/>
      <c r="E322" s="58"/>
      <c r="F322" s="58"/>
      <c r="G322" s="58"/>
      <c r="H322" s="58"/>
      <c r="I322" s="59"/>
      <c r="J322" s="60"/>
      <c r="K322" s="57">
        <f t="shared" ca="1" si="27"/>
        <v>167800</v>
      </c>
      <c r="P322" s="188" t="e">
        <f t="shared" si="26"/>
        <v>#N/A</v>
      </c>
      <c r="Q322" s="191" t="e">
        <f t="shared" si="24"/>
        <v>#N/A</v>
      </c>
      <c r="R322" s="191" t="e">
        <f t="shared" si="25"/>
        <v>#N/A</v>
      </c>
      <c r="S322" s="191" t="e">
        <f t="shared" si="28"/>
        <v>#N/A</v>
      </c>
      <c r="T322" s="192" t="e">
        <f>VLOOKUP(D322,'PC Receitas'!$N$4:$O$14,2,FALSE)</f>
        <v>#N/A</v>
      </c>
    </row>
    <row r="323" spans="3:20" ht="19.5" customHeight="1" thickTop="1" thickBot="1" x14ac:dyDescent="0.25">
      <c r="C323" s="58"/>
      <c r="D323" s="58"/>
      <c r="E323" s="58"/>
      <c r="F323" s="58"/>
      <c r="G323" s="58"/>
      <c r="H323" s="58"/>
      <c r="I323" s="59"/>
      <c r="J323" s="60"/>
      <c r="K323" s="57">
        <f t="shared" ca="1" si="27"/>
        <v>167800</v>
      </c>
      <c r="P323" s="188" t="e">
        <f t="shared" si="26"/>
        <v>#N/A</v>
      </c>
      <c r="Q323" s="191" t="e">
        <f t="shared" si="24"/>
        <v>#N/A</v>
      </c>
      <c r="R323" s="191" t="e">
        <f t="shared" si="25"/>
        <v>#N/A</v>
      </c>
      <c r="S323" s="191" t="e">
        <f t="shared" si="28"/>
        <v>#N/A</v>
      </c>
      <c r="T323" s="192" t="e">
        <f>VLOOKUP(D323,'PC Receitas'!$N$4:$O$14,2,FALSE)</f>
        <v>#N/A</v>
      </c>
    </row>
    <row r="324" spans="3:20" ht="19.5" customHeight="1" thickTop="1" thickBot="1" x14ac:dyDescent="0.25">
      <c r="C324" s="58"/>
      <c r="D324" s="58"/>
      <c r="E324" s="58"/>
      <c r="F324" s="58"/>
      <c r="G324" s="58"/>
      <c r="H324" s="58"/>
      <c r="I324" s="59"/>
      <c r="J324" s="60"/>
      <c r="K324" s="57">
        <f t="shared" ca="1" si="27"/>
        <v>167800</v>
      </c>
      <c r="P324" s="188" t="e">
        <f t="shared" si="26"/>
        <v>#N/A</v>
      </c>
      <c r="Q324" s="191" t="e">
        <f t="shared" si="24"/>
        <v>#N/A</v>
      </c>
      <c r="R324" s="191" t="e">
        <f t="shared" si="25"/>
        <v>#N/A</v>
      </c>
      <c r="S324" s="191" t="e">
        <f t="shared" si="28"/>
        <v>#N/A</v>
      </c>
      <c r="T324" s="192" t="e">
        <f>VLOOKUP(D324,'PC Receitas'!$N$4:$O$14,2,FALSE)</f>
        <v>#N/A</v>
      </c>
    </row>
    <row r="325" spans="3:20" ht="19.5" customHeight="1" thickTop="1" thickBot="1" x14ac:dyDescent="0.25">
      <c r="C325" s="58"/>
      <c r="D325" s="58"/>
      <c r="E325" s="58"/>
      <c r="F325" s="58"/>
      <c r="G325" s="58"/>
      <c r="H325" s="58"/>
      <c r="I325" s="59"/>
      <c r="J325" s="60"/>
      <c r="K325" s="57">
        <f t="shared" ca="1" si="27"/>
        <v>167800</v>
      </c>
      <c r="P325" s="188" t="e">
        <f t="shared" si="26"/>
        <v>#N/A</v>
      </c>
      <c r="Q325" s="191" t="e">
        <f t="shared" si="24"/>
        <v>#N/A</v>
      </c>
      <c r="R325" s="191" t="e">
        <f t="shared" si="25"/>
        <v>#N/A</v>
      </c>
      <c r="S325" s="191" t="e">
        <f t="shared" si="28"/>
        <v>#N/A</v>
      </c>
      <c r="T325" s="192" t="e">
        <f>VLOOKUP(D325,'PC Receitas'!$N$4:$O$14,2,FALSE)</f>
        <v>#N/A</v>
      </c>
    </row>
    <row r="326" spans="3:20" ht="19.5" customHeight="1" thickTop="1" thickBot="1" x14ac:dyDescent="0.25">
      <c r="C326" s="58"/>
      <c r="D326" s="58"/>
      <c r="E326" s="58"/>
      <c r="F326" s="58"/>
      <c r="G326" s="58"/>
      <c r="H326" s="58"/>
      <c r="I326" s="59"/>
      <c r="J326" s="60"/>
      <c r="K326" s="57">
        <f t="shared" ca="1" si="27"/>
        <v>167800</v>
      </c>
      <c r="P326" s="188" t="e">
        <f t="shared" si="26"/>
        <v>#N/A</v>
      </c>
      <c r="Q326" s="191" t="e">
        <f t="shared" ref="Q326:Q389" si="29">IF(T326="Despesas_de_Moradia","Despesa",IF(T326="Despesas_com_Alimentacao","Despesa",IF(T326="Despesas_com_Saude","Despesa","")))</f>
        <v>#N/A</v>
      </c>
      <c r="R326" s="191" t="e">
        <f t="shared" ref="R326:R389" si="30">IF(T326="Renda_Familiar","Receita",IF(T326="Receitas_com_Aplicacoes_Financeiras","Receita",IF(T326="Outras_Receitas","Receita","")))</f>
        <v>#N/A</v>
      </c>
      <c r="S326" s="191" t="e">
        <f t="shared" si="28"/>
        <v>#N/A</v>
      </c>
      <c r="T326" s="192" t="e">
        <f>VLOOKUP(D326,'PC Receitas'!$N$4:$O$14,2,FALSE)</f>
        <v>#N/A</v>
      </c>
    </row>
    <row r="327" spans="3:20" ht="19.5" customHeight="1" thickTop="1" thickBot="1" x14ac:dyDescent="0.25">
      <c r="C327" s="58"/>
      <c r="D327" s="58"/>
      <c r="E327" s="58"/>
      <c r="F327" s="58"/>
      <c r="G327" s="58"/>
      <c r="H327" s="58"/>
      <c r="I327" s="59"/>
      <c r="J327" s="60"/>
      <c r="K327" s="57">
        <f t="shared" ca="1" si="27"/>
        <v>167800</v>
      </c>
      <c r="P327" s="188" t="e">
        <f t="shared" si="26"/>
        <v>#N/A</v>
      </c>
      <c r="Q327" s="191" t="e">
        <f t="shared" si="29"/>
        <v>#N/A</v>
      </c>
      <c r="R327" s="191" t="e">
        <f t="shared" si="30"/>
        <v>#N/A</v>
      </c>
      <c r="S327" s="191" t="e">
        <f t="shared" si="28"/>
        <v>#N/A</v>
      </c>
      <c r="T327" s="192" t="e">
        <f>VLOOKUP(D327,'PC Receitas'!$N$4:$O$14,2,FALSE)</f>
        <v>#N/A</v>
      </c>
    </row>
    <row r="328" spans="3:20" ht="19.5" customHeight="1" thickTop="1" thickBot="1" x14ac:dyDescent="0.25">
      <c r="C328" s="58"/>
      <c r="D328" s="58"/>
      <c r="E328" s="58"/>
      <c r="F328" s="58"/>
      <c r="G328" s="58"/>
      <c r="H328" s="58"/>
      <c r="I328" s="59"/>
      <c r="J328" s="60"/>
      <c r="K328" s="57">
        <f t="shared" ca="1" si="27"/>
        <v>167800</v>
      </c>
      <c r="P328" s="188" t="e">
        <f t="shared" si="26"/>
        <v>#N/A</v>
      </c>
      <c r="Q328" s="191" t="e">
        <f t="shared" si="29"/>
        <v>#N/A</v>
      </c>
      <c r="R328" s="191" t="e">
        <f t="shared" si="30"/>
        <v>#N/A</v>
      </c>
      <c r="S328" s="191" t="e">
        <f t="shared" si="28"/>
        <v>#N/A</v>
      </c>
      <c r="T328" s="192" t="e">
        <f>VLOOKUP(D328,'PC Receitas'!$N$4:$O$14,2,FALSE)</f>
        <v>#N/A</v>
      </c>
    </row>
    <row r="329" spans="3:20" ht="19.5" customHeight="1" thickTop="1" thickBot="1" x14ac:dyDescent="0.25">
      <c r="C329" s="58"/>
      <c r="D329" s="58"/>
      <c r="E329" s="58"/>
      <c r="F329" s="58"/>
      <c r="G329" s="58"/>
      <c r="H329" s="58"/>
      <c r="I329" s="59"/>
      <c r="J329" s="60"/>
      <c r="K329" s="57">
        <f t="shared" ca="1" si="27"/>
        <v>167800</v>
      </c>
      <c r="P329" s="188" t="e">
        <f t="shared" si="26"/>
        <v>#N/A</v>
      </c>
      <c r="Q329" s="191" t="e">
        <f t="shared" si="29"/>
        <v>#N/A</v>
      </c>
      <c r="R329" s="191" t="e">
        <f t="shared" si="30"/>
        <v>#N/A</v>
      </c>
      <c r="S329" s="191" t="e">
        <f t="shared" si="28"/>
        <v>#N/A</v>
      </c>
      <c r="T329" s="192" t="e">
        <f>VLOOKUP(D329,'PC Receitas'!$N$4:$O$14,2,FALSE)</f>
        <v>#N/A</v>
      </c>
    </row>
    <row r="330" spans="3:20" ht="19.5" customHeight="1" thickTop="1" thickBot="1" x14ac:dyDescent="0.25">
      <c r="C330" s="58"/>
      <c r="D330" s="58"/>
      <c r="E330" s="58"/>
      <c r="F330" s="58"/>
      <c r="G330" s="58"/>
      <c r="H330" s="58"/>
      <c r="I330" s="59"/>
      <c r="J330" s="60"/>
      <c r="K330" s="57">
        <f t="shared" ca="1" si="27"/>
        <v>167800</v>
      </c>
      <c r="P330" s="188" t="e">
        <f t="shared" si="26"/>
        <v>#N/A</v>
      </c>
      <c r="Q330" s="191" t="e">
        <f t="shared" si="29"/>
        <v>#N/A</v>
      </c>
      <c r="R330" s="191" t="e">
        <f t="shared" si="30"/>
        <v>#N/A</v>
      </c>
      <c r="S330" s="191" t="e">
        <f t="shared" si="28"/>
        <v>#N/A</v>
      </c>
      <c r="T330" s="192" t="e">
        <f>VLOOKUP(D330,'PC Receitas'!$N$4:$O$14,2,FALSE)</f>
        <v>#N/A</v>
      </c>
    </row>
    <row r="331" spans="3:20" ht="19.5" customHeight="1" thickTop="1" thickBot="1" x14ac:dyDescent="0.25">
      <c r="C331" s="58"/>
      <c r="D331" s="58"/>
      <c r="E331" s="58"/>
      <c r="F331" s="58"/>
      <c r="G331" s="58"/>
      <c r="H331" s="58"/>
      <c r="I331" s="59"/>
      <c r="J331" s="60"/>
      <c r="K331" s="57">
        <f t="shared" ca="1" si="27"/>
        <v>167800</v>
      </c>
      <c r="P331" s="188" t="e">
        <f t="shared" si="26"/>
        <v>#N/A</v>
      </c>
      <c r="Q331" s="191" t="e">
        <f t="shared" si="29"/>
        <v>#N/A</v>
      </c>
      <c r="R331" s="191" t="e">
        <f t="shared" si="30"/>
        <v>#N/A</v>
      </c>
      <c r="S331" s="191" t="e">
        <f t="shared" si="28"/>
        <v>#N/A</v>
      </c>
      <c r="T331" s="192" t="e">
        <f>VLOOKUP(D331,'PC Receitas'!$N$4:$O$14,2,FALSE)</f>
        <v>#N/A</v>
      </c>
    </row>
    <row r="332" spans="3:20" ht="19.5" customHeight="1" thickTop="1" thickBot="1" x14ac:dyDescent="0.25">
      <c r="C332" s="58"/>
      <c r="D332" s="58"/>
      <c r="E332" s="58"/>
      <c r="F332" s="58"/>
      <c r="G332" s="58"/>
      <c r="H332" s="58"/>
      <c r="I332" s="59"/>
      <c r="J332" s="60"/>
      <c r="K332" s="57">
        <f t="shared" ca="1" si="27"/>
        <v>167800</v>
      </c>
      <c r="P332" s="188" t="e">
        <f t="shared" si="26"/>
        <v>#N/A</v>
      </c>
      <c r="Q332" s="191" t="e">
        <f t="shared" si="29"/>
        <v>#N/A</v>
      </c>
      <c r="R332" s="191" t="e">
        <f t="shared" si="30"/>
        <v>#N/A</v>
      </c>
      <c r="S332" s="191" t="e">
        <f t="shared" si="28"/>
        <v>#N/A</v>
      </c>
      <c r="T332" s="192" t="e">
        <f>VLOOKUP(D332,'PC Receitas'!$N$4:$O$14,2,FALSE)</f>
        <v>#N/A</v>
      </c>
    </row>
    <row r="333" spans="3:20" ht="19.5" customHeight="1" thickTop="1" thickBot="1" x14ac:dyDescent="0.25">
      <c r="C333" s="58"/>
      <c r="D333" s="58"/>
      <c r="E333" s="58"/>
      <c r="F333" s="58"/>
      <c r="G333" s="58"/>
      <c r="H333" s="58"/>
      <c r="I333" s="59"/>
      <c r="J333" s="60"/>
      <c r="K333" s="57">
        <f t="shared" ca="1" si="27"/>
        <v>167800</v>
      </c>
      <c r="P333" s="188" t="e">
        <f t="shared" si="26"/>
        <v>#N/A</v>
      </c>
      <c r="Q333" s="191" t="e">
        <f t="shared" si="29"/>
        <v>#N/A</v>
      </c>
      <c r="R333" s="191" t="e">
        <f t="shared" si="30"/>
        <v>#N/A</v>
      </c>
      <c r="S333" s="191" t="e">
        <f t="shared" si="28"/>
        <v>#N/A</v>
      </c>
      <c r="T333" s="192" t="e">
        <f>VLOOKUP(D333,'PC Receitas'!$N$4:$O$14,2,FALSE)</f>
        <v>#N/A</v>
      </c>
    </row>
    <row r="334" spans="3:20" ht="19.5" customHeight="1" thickTop="1" thickBot="1" x14ac:dyDescent="0.25">
      <c r="C334" s="58"/>
      <c r="D334" s="58"/>
      <c r="E334" s="58"/>
      <c r="F334" s="58"/>
      <c r="G334" s="58"/>
      <c r="H334" s="58"/>
      <c r="I334" s="59"/>
      <c r="J334" s="60"/>
      <c r="K334" s="57">
        <f t="shared" ca="1" si="27"/>
        <v>167800</v>
      </c>
      <c r="P334" s="188" t="e">
        <f t="shared" si="26"/>
        <v>#N/A</v>
      </c>
      <c r="Q334" s="191" t="e">
        <f t="shared" si="29"/>
        <v>#N/A</v>
      </c>
      <c r="R334" s="191" t="e">
        <f t="shared" si="30"/>
        <v>#N/A</v>
      </c>
      <c r="S334" s="191" t="e">
        <f t="shared" si="28"/>
        <v>#N/A</v>
      </c>
      <c r="T334" s="192" t="e">
        <f>VLOOKUP(D334,'PC Receitas'!$N$4:$O$14,2,FALSE)</f>
        <v>#N/A</v>
      </c>
    </row>
    <row r="335" spans="3:20" ht="19.5" customHeight="1" thickTop="1" thickBot="1" x14ac:dyDescent="0.25">
      <c r="C335" s="58"/>
      <c r="D335" s="58"/>
      <c r="E335" s="58"/>
      <c r="F335" s="58"/>
      <c r="G335" s="58"/>
      <c r="H335" s="58"/>
      <c r="I335" s="59"/>
      <c r="J335" s="60"/>
      <c r="K335" s="57">
        <f t="shared" ca="1" si="27"/>
        <v>167800</v>
      </c>
      <c r="P335" s="188" t="e">
        <f t="shared" si="26"/>
        <v>#N/A</v>
      </c>
      <c r="Q335" s="191" t="e">
        <f t="shared" si="29"/>
        <v>#N/A</v>
      </c>
      <c r="R335" s="191" t="e">
        <f t="shared" si="30"/>
        <v>#N/A</v>
      </c>
      <c r="S335" s="191" t="e">
        <f t="shared" si="28"/>
        <v>#N/A</v>
      </c>
      <c r="T335" s="192" t="e">
        <f>VLOOKUP(D335,'PC Receitas'!$N$4:$O$14,2,FALSE)</f>
        <v>#N/A</v>
      </c>
    </row>
    <row r="336" spans="3:20" ht="19.5" customHeight="1" thickTop="1" thickBot="1" x14ac:dyDescent="0.25">
      <c r="C336" s="58"/>
      <c r="D336" s="58"/>
      <c r="E336" s="58"/>
      <c r="F336" s="58"/>
      <c r="G336" s="58"/>
      <c r="H336" s="58"/>
      <c r="I336" s="59"/>
      <c r="J336" s="60"/>
      <c r="K336" s="57">
        <f t="shared" ca="1" si="27"/>
        <v>167800</v>
      </c>
      <c r="P336" s="188" t="e">
        <f t="shared" ref="P336:P399" si="31">IF(T336="Despesas_com_Transportes","Despesa",IF(T336="Despesas_com_Lazer_e_Informacao","Despesa",IF(T336="Outras_Despesas","Despesa",IF(T336="Imposto_de_Renda","Despesa",IF(T336="Investimentos_Bens","Despesa","")))))</f>
        <v>#N/A</v>
      </c>
      <c r="Q336" s="191" t="e">
        <f t="shared" si="29"/>
        <v>#N/A</v>
      </c>
      <c r="R336" s="191" t="e">
        <f t="shared" si="30"/>
        <v>#N/A</v>
      </c>
      <c r="S336" s="191" t="e">
        <f t="shared" si="28"/>
        <v>#N/A</v>
      </c>
      <c r="T336" s="192" t="e">
        <f>VLOOKUP(D336,'PC Receitas'!$N$4:$O$14,2,FALSE)</f>
        <v>#N/A</v>
      </c>
    </row>
    <row r="337" spans="3:20" ht="19.5" customHeight="1" thickTop="1" thickBot="1" x14ac:dyDescent="0.25">
      <c r="C337" s="58"/>
      <c r="D337" s="58"/>
      <c r="E337" s="58"/>
      <c r="F337" s="58"/>
      <c r="G337" s="58"/>
      <c r="H337" s="58"/>
      <c r="I337" s="59"/>
      <c r="J337" s="60"/>
      <c r="K337" s="57">
        <f t="shared" ca="1" si="27"/>
        <v>167800</v>
      </c>
      <c r="P337" s="188" t="e">
        <f t="shared" si="31"/>
        <v>#N/A</v>
      </c>
      <c r="Q337" s="191" t="e">
        <f t="shared" si="29"/>
        <v>#N/A</v>
      </c>
      <c r="R337" s="191" t="e">
        <f t="shared" si="30"/>
        <v>#N/A</v>
      </c>
      <c r="S337" s="191" t="e">
        <f t="shared" si="28"/>
        <v>#N/A</v>
      </c>
      <c r="T337" s="192" t="e">
        <f>VLOOKUP(D337,'PC Receitas'!$N$4:$O$14,2,FALSE)</f>
        <v>#N/A</v>
      </c>
    </row>
    <row r="338" spans="3:20" ht="19.5" customHeight="1" thickTop="1" thickBot="1" x14ac:dyDescent="0.25">
      <c r="C338" s="58"/>
      <c r="D338" s="58"/>
      <c r="E338" s="58"/>
      <c r="F338" s="58"/>
      <c r="G338" s="58"/>
      <c r="H338" s="58"/>
      <c r="I338" s="59"/>
      <c r="J338" s="60"/>
      <c r="K338" s="57">
        <f t="shared" ca="1" si="27"/>
        <v>167800</v>
      </c>
      <c r="P338" s="188" t="e">
        <f t="shared" si="31"/>
        <v>#N/A</v>
      </c>
      <c r="Q338" s="191" t="e">
        <f t="shared" si="29"/>
        <v>#N/A</v>
      </c>
      <c r="R338" s="191" t="e">
        <f t="shared" si="30"/>
        <v>#N/A</v>
      </c>
      <c r="S338" s="191" t="e">
        <f t="shared" si="28"/>
        <v>#N/A</v>
      </c>
      <c r="T338" s="192"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167800</v>
      </c>
      <c r="P339" s="188" t="e">
        <f t="shared" si="31"/>
        <v>#N/A</v>
      </c>
      <c r="Q339" s="191" t="e">
        <f t="shared" si="29"/>
        <v>#N/A</v>
      </c>
      <c r="R339" s="191" t="e">
        <f t="shared" si="30"/>
        <v>#N/A</v>
      </c>
      <c r="S339" s="191" t="e">
        <f t="shared" si="28"/>
        <v>#N/A</v>
      </c>
      <c r="T339" s="192" t="e">
        <f>VLOOKUP(D339,'PC Receitas'!$N$4:$O$14,2,FALSE)</f>
        <v>#N/A</v>
      </c>
    </row>
    <row r="340" spans="3:20" ht="19.5" customHeight="1" thickTop="1" thickBot="1" x14ac:dyDescent="0.25">
      <c r="C340" s="58"/>
      <c r="D340" s="58"/>
      <c r="E340" s="58"/>
      <c r="F340" s="58"/>
      <c r="G340" s="58"/>
      <c r="H340" s="58"/>
      <c r="I340" s="59"/>
      <c r="J340" s="60"/>
      <c r="K340" s="57">
        <f t="shared" ca="1" si="32"/>
        <v>167800</v>
      </c>
      <c r="P340" s="188" t="e">
        <f t="shared" si="31"/>
        <v>#N/A</v>
      </c>
      <c r="Q340" s="191" t="e">
        <f t="shared" si="29"/>
        <v>#N/A</v>
      </c>
      <c r="R340" s="191" t="e">
        <f t="shared" si="30"/>
        <v>#N/A</v>
      </c>
      <c r="S340" s="191" t="e">
        <f t="shared" ref="S340:S403" si="33">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ca="1" si="32"/>
        <v>167800</v>
      </c>
      <c r="P341" s="188" t="e">
        <f t="shared" si="31"/>
        <v>#N/A</v>
      </c>
      <c r="Q341" s="191" t="e">
        <f t="shared" si="29"/>
        <v>#N/A</v>
      </c>
      <c r="R341" s="191" t="e">
        <f t="shared" si="30"/>
        <v>#N/A</v>
      </c>
      <c r="S341" s="191" t="e">
        <f t="shared" si="33"/>
        <v>#N/A</v>
      </c>
      <c r="T341" s="192" t="e">
        <f>VLOOKUP(D341,'PC Receitas'!$N$4:$O$14,2,FALSE)</f>
        <v>#N/A</v>
      </c>
    </row>
    <row r="342" spans="3:20" ht="19.5" customHeight="1" thickTop="1" thickBot="1" x14ac:dyDescent="0.25">
      <c r="C342" s="58"/>
      <c r="D342" s="58"/>
      <c r="E342" s="58"/>
      <c r="F342" s="58"/>
      <c r="G342" s="58"/>
      <c r="H342" s="58"/>
      <c r="I342" s="59"/>
      <c r="J342" s="60"/>
      <c r="K342" s="57">
        <f t="shared" ca="1" si="32"/>
        <v>167800</v>
      </c>
      <c r="P342" s="188" t="e">
        <f t="shared" si="31"/>
        <v>#N/A</v>
      </c>
      <c r="Q342" s="191" t="e">
        <f t="shared" si="29"/>
        <v>#N/A</v>
      </c>
      <c r="R342" s="191" t="e">
        <f t="shared" si="30"/>
        <v>#N/A</v>
      </c>
      <c r="S342" s="191" t="e">
        <f t="shared" si="33"/>
        <v>#N/A</v>
      </c>
      <c r="T342" s="192" t="e">
        <f>VLOOKUP(D342,'PC Receitas'!$N$4:$O$14,2,FALSE)</f>
        <v>#N/A</v>
      </c>
    </row>
    <row r="343" spans="3:20" ht="19.5" customHeight="1" thickTop="1" thickBot="1" x14ac:dyDescent="0.25">
      <c r="C343" s="58"/>
      <c r="D343" s="58"/>
      <c r="E343" s="58"/>
      <c r="F343" s="58"/>
      <c r="G343" s="58"/>
      <c r="H343" s="58"/>
      <c r="I343" s="59"/>
      <c r="J343" s="60"/>
      <c r="K343" s="57">
        <f t="shared" ca="1" si="32"/>
        <v>167800</v>
      </c>
      <c r="P343" s="188" t="e">
        <f t="shared" si="31"/>
        <v>#N/A</v>
      </c>
      <c r="Q343" s="191" t="e">
        <f t="shared" si="29"/>
        <v>#N/A</v>
      </c>
      <c r="R343" s="191" t="e">
        <f t="shared" si="30"/>
        <v>#N/A</v>
      </c>
      <c r="S343" s="191" t="e">
        <f t="shared" si="33"/>
        <v>#N/A</v>
      </c>
      <c r="T343" s="192" t="e">
        <f>VLOOKUP(D343,'PC Receitas'!$N$4:$O$14,2,FALSE)</f>
        <v>#N/A</v>
      </c>
    </row>
    <row r="344" spans="3:20" ht="19.5" customHeight="1" thickTop="1" thickBot="1" x14ac:dyDescent="0.25">
      <c r="C344" s="58"/>
      <c r="D344" s="58"/>
      <c r="E344" s="58"/>
      <c r="F344" s="58"/>
      <c r="G344" s="58"/>
      <c r="H344" s="58"/>
      <c r="I344" s="59"/>
      <c r="J344" s="60"/>
      <c r="K344" s="57">
        <f t="shared" ca="1" si="32"/>
        <v>167800</v>
      </c>
      <c r="P344" s="188" t="e">
        <f t="shared" si="31"/>
        <v>#N/A</v>
      </c>
      <c r="Q344" s="191" t="e">
        <f t="shared" si="29"/>
        <v>#N/A</v>
      </c>
      <c r="R344" s="191" t="e">
        <f t="shared" si="30"/>
        <v>#N/A</v>
      </c>
      <c r="S344" s="191" t="e">
        <f t="shared" si="33"/>
        <v>#N/A</v>
      </c>
      <c r="T344" s="192" t="e">
        <f>VLOOKUP(D344,'PC Receitas'!$N$4:$O$14,2,FALSE)</f>
        <v>#N/A</v>
      </c>
    </row>
    <row r="345" spans="3:20" ht="19.5" customHeight="1" thickTop="1" thickBot="1" x14ac:dyDescent="0.25">
      <c r="C345" s="58"/>
      <c r="D345" s="58"/>
      <c r="E345" s="58"/>
      <c r="F345" s="58"/>
      <c r="G345" s="58"/>
      <c r="H345" s="58"/>
      <c r="I345" s="59"/>
      <c r="J345" s="60"/>
      <c r="K345" s="57">
        <f t="shared" ca="1" si="32"/>
        <v>167800</v>
      </c>
      <c r="P345" s="188" t="e">
        <f t="shared" si="31"/>
        <v>#N/A</v>
      </c>
      <c r="Q345" s="191" t="e">
        <f t="shared" si="29"/>
        <v>#N/A</v>
      </c>
      <c r="R345" s="191" t="e">
        <f t="shared" si="30"/>
        <v>#N/A</v>
      </c>
      <c r="S345" s="191" t="e">
        <f t="shared" si="33"/>
        <v>#N/A</v>
      </c>
      <c r="T345" s="192" t="e">
        <f>VLOOKUP(D345,'PC Receitas'!$N$4:$O$14,2,FALSE)</f>
        <v>#N/A</v>
      </c>
    </row>
    <row r="346" spans="3:20" ht="19.5" customHeight="1" thickTop="1" thickBot="1" x14ac:dyDescent="0.25">
      <c r="C346" s="58"/>
      <c r="D346" s="58"/>
      <c r="E346" s="58"/>
      <c r="F346" s="58"/>
      <c r="G346" s="58"/>
      <c r="H346" s="58"/>
      <c r="I346" s="59"/>
      <c r="J346" s="60"/>
      <c r="K346" s="57">
        <f t="shared" ca="1" si="32"/>
        <v>167800</v>
      </c>
      <c r="P346" s="188" t="e">
        <f t="shared" si="31"/>
        <v>#N/A</v>
      </c>
      <c r="Q346" s="191" t="e">
        <f t="shared" si="29"/>
        <v>#N/A</v>
      </c>
      <c r="R346" s="191" t="e">
        <f t="shared" si="30"/>
        <v>#N/A</v>
      </c>
      <c r="S346" s="191" t="e">
        <f t="shared" si="33"/>
        <v>#N/A</v>
      </c>
      <c r="T346" s="192" t="e">
        <f>VLOOKUP(D346,'PC Receitas'!$N$4:$O$14,2,FALSE)</f>
        <v>#N/A</v>
      </c>
    </row>
    <row r="347" spans="3:20" ht="19.5" customHeight="1" thickTop="1" thickBot="1" x14ac:dyDescent="0.25">
      <c r="C347" s="58"/>
      <c r="D347" s="58"/>
      <c r="E347" s="58"/>
      <c r="F347" s="58"/>
      <c r="G347" s="58"/>
      <c r="H347" s="58"/>
      <c r="I347" s="59"/>
      <c r="J347" s="60"/>
      <c r="K347" s="57">
        <f t="shared" ca="1" si="32"/>
        <v>167800</v>
      </c>
      <c r="P347" s="188" t="e">
        <f t="shared" si="31"/>
        <v>#N/A</v>
      </c>
      <c r="Q347" s="191" t="e">
        <f t="shared" si="29"/>
        <v>#N/A</v>
      </c>
      <c r="R347" s="191" t="e">
        <f t="shared" si="30"/>
        <v>#N/A</v>
      </c>
      <c r="S347" s="191" t="e">
        <f t="shared" si="33"/>
        <v>#N/A</v>
      </c>
      <c r="T347" s="192" t="e">
        <f>VLOOKUP(D347,'PC Receitas'!$N$4:$O$14,2,FALSE)</f>
        <v>#N/A</v>
      </c>
    </row>
    <row r="348" spans="3:20" ht="19.5" customHeight="1" thickTop="1" thickBot="1" x14ac:dyDescent="0.25">
      <c r="C348" s="58"/>
      <c r="D348" s="58"/>
      <c r="E348" s="58"/>
      <c r="F348" s="58"/>
      <c r="G348" s="58"/>
      <c r="H348" s="58"/>
      <c r="I348" s="59"/>
      <c r="J348" s="60"/>
      <c r="K348" s="57">
        <f t="shared" ca="1" si="32"/>
        <v>167800</v>
      </c>
      <c r="P348" s="188" t="e">
        <f t="shared" si="31"/>
        <v>#N/A</v>
      </c>
      <c r="Q348" s="191" t="e">
        <f t="shared" si="29"/>
        <v>#N/A</v>
      </c>
      <c r="R348" s="191" t="e">
        <f t="shared" si="30"/>
        <v>#N/A</v>
      </c>
      <c r="S348" s="191" t="e">
        <f t="shared" si="33"/>
        <v>#N/A</v>
      </c>
      <c r="T348" s="192" t="e">
        <f>VLOOKUP(D348,'PC Receitas'!$N$4:$O$14,2,FALSE)</f>
        <v>#N/A</v>
      </c>
    </row>
    <row r="349" spans="3:20" ht="19.5" customHeight="1" thickTop="1" thickBot="1" x14ac:dyDescent="0.25">
      <c r="C349" s="58"/>
      <c r="D349" s="58"/>
      <c r="E349" s="58"/>
      <c r="F349" s="58"/>
      <c r="G349" s="58"/>
      <c r="H349" s="58"/>
      <c r="I349" s="59"/>
      <c r="J349" s="60"/>
      <c r="K349" s="57">
        <f t="shared" ca="1" si="32"/>
        <v>167800</v>
      </c>
      <c r="P349" s="188" t="e">
        <f t="shared" si="31"/>
        <v>#N/A</v>
      </c>
      <c r="Q349" s="191" t="e">
        <f t="shared" si="29"/>
        <v>#N/A</v>
      </c>
      <c r="R349" s="191" t="e">
        <f t="shared" si="30"/>
        <v>#N/A</v>
      </c>
      <c r="S349" s="191" t="e">
        <f t="shared" si="33"/>
        <v>#N/A</v>
      </c>
      <c r="T349" s="192" t="e">
        <f>VLOOKUP(D349,'PC Receitas'!$N$4:$O$14,2,FALSE)</f>
        <v>#N/A</v>
      </c>
    </row>
    <row r="350" spans="3:20" ht="19.5" customHeight="1" thickTop="1" thickBot="1" x14ac:dyDescent="0.25">
      <c r="C350" s="58"/>
      <c r="D350" s="58"/>
      <c r="E350" s="58"/>
      <c r="F350" s="58"/>
      <c r="G350" s="58"/>
      <c r="H350" s="58"/>
      <c r="I350" s="59"/>
      <c r="J350" s="60"/>
      <c r="K350" s="57">
        <f t="shared" ca="1" si="32"/>
        <v>167800</v>
      </c>
      <c r="P350" s="188" t="e">
        <f t="shared" si="31"/>
        <v>#N/A</v>
      </c>
      <c r="Q350" s="191" t="e">
        <f t="shared" si="29"/>
        <v>#N/A</v>
      </c>
      <c r="R350" s="191" t="e">
        <f t="shared" si="30"/>
        <v>#N/A</v>
      </c>
      <c r="S350" s="191" t="e">
        <f t="shared" si="33"/>
        <v>#N/A</v>
      </c>
      <c r="T350" s="192" t="e">
        <f>VLOOKUP(D350,'PC Receitas'!$N$4:$O$14,2,FALSE)</f>
        <v>#N/A</v>
      </c>
    </row>
    <row r="351" spans="3:20" ht="19.5" customHeight="1" thickTop="1" thickBot="1" x14ac:dyDescent="0.25">
      <c r="C351" s="58"/>
      <c r="D351" s="58"/>
      <c r="E351" s="58"/>
      <c r="F351" s="58"/>
      <c r="G351" s="58"/>
      <c r="H351" s="58"/>
      <c r="I351" s="59"/>
      <c r="J351" s="60"/>
      <c r="K351" s="57">
        <f t="shared" ca="1" si="32"/>
        <v>167800</v>
      </c>
      <c r="P351" s="188" t="e">
        <f t="shared" si="31"/>
        <v>#N/A</v>
      </c>
      <c r="Q351" s="191" t="e">
        <f t="shared" si="29"/>
        <v>#N/A</v>
      </c>
      <c r="R351" s="191" t="e">
        <f t="shared" si="30"/>
        <v>#N/A</v>
      </c>
      <c r="S351" s="191" t="e">
        <f t="shared" si="33"/>
        <v>#N/A</v>
      </c>
      <c r="T351" s="192" t="e">
        <f>VLOOKUP(D351,'PC Receitas'!$N$4:$O$14,2,FALSE)</f>
        <v>#N/A</v>
      </c>
    </row>
    <row r="352" spans="3:20" ht="19.5" customHeight="1" thickTop="1" thickBot="1" x14ac:dyDescent="0.25">
      <c r="C352" s="58"/>
      <c r="D352" s="58"/>
      <c r="E352" s="58"/>
      <c r="F352" s="58"/>
      <c r="G352" s="58"/>
      <c r="H352" s="58"/>
      <c r="I352" s="59"/>
      <c r="J352" s="60"/>
      <c r="K352" s="57">
        <f t="shared" ca="1" si="32"/>
        <v>167800</v>
      </c>
      <c r="P352" s="188" t="e">
        <f t="shared" si="31"/>
        <v>#N/A</v>
      </c>
      <c r="Q352" s="191" t="e">
        <f t="shared" si="29"/>
        <v>#N/A</v>
      </c>
      <c r="R352" s="191" t="e">
        <f t="shared" si="30"/>
        <v>#N/A</v>
      </c>
      <c r="S352" s="191" t="e">
        <f t="shared" si="33"/>
        <v>#N/A</v>
      </c>
      <c r="T352" s="192" t="e">
        <f>VLOOKUP(D352,'PC Receitas'!$N$4:$O$14,2,FALSE)</f>
        <v>#N/A</v>
      </c>
    </row>
    <row r="353" spans="3:20" ht="19.5" customHeight="1" thickTop="1" thickBot="1" x14ac:dyDescent="0.25">
      <c r="C353" s="58"/>
      <c r="D353" s="58"/>
      <c r="E353" s="58"/>
      <c r="F353" s="58"/>
      <c r="G353" s="58"/>
      <c r="H353" s="58"/>
      <c r="I353" s="59"/>
      <c r="J353" s="60"/>
      <c r="K353" s="57">
        <f t="shared" ca="1" si="32"/>
        <v>167800</v>
      </c>
      <c r="P353" s="188" t="e">
        <f t="shared" si="31"/>
        <v>#N/A</v>
      </c>
      <c r="Q353" s="191" t="e">
        <f t="shared" si="29"/>
        <v>#N/A</v>
      </c>
      <c r="R353" s="191" t="e">
        <f t="shared" si="30"/>
        <v>#N/A</v>
      </c>
      <c r="S353" s="191" t="e">
        <f t="shared" si="33"/>
        <v>#N/A</v>
      </c>
      <c r="T353" s="192" t="e">
        <f>VLOOKUP(D353,'PC Receitas'!$N$4:$O$14,2,FALSE)</f>
        <v>#N/A</v>
      </c>
    </row>
    <row r="354" spans="3:20" ht="19.5" customHeight="1" thickTop="1" thickBot="1" x14ac:dyDescent="0.25">
      <c r="C354" s="58"/>
      <c r="D354" s="58"/>
      <c r="E354" s="58"/>
      <c r="F354" s="58"/>
      <c r="G354" s="58"/>
      <c r="H354" s="58"/>
      <c r="I354" s="59"/>
      <c r="J354" s="60"/>
      <c r="K354" s="57">
        <f t="shared" ca="1" si="32"/>
        <v>167800</v>
      </c>
      <c r="P354" s="188" t="e">
        <f t="shared" si="31"/>
        <v>#N/A</v>
      </c>
      <c r="Q354" s="191" t="e">
        <f t="shared" si="29"/>
        <v>#N/A</v>
      </c>
      <c r="R354" s="191" t="e">
        <f t="shared" si="30"/>
        <v>#N/A</v>
      </c>
      <c r="S354" s="191" t="e">
        <f t="shared" si="33"/>
        <v>#N/A</v>
      </c>
      <c r="T354" s="192" t="e">
        <f>VLOOKUP(D354,'PC Receitas'!$N$4:$O$14,2,FALSE)</f>
        <v>#N/A</v>
      </c>
    </row>
    <row r="355" spans="3:20" ht="19.5" customHeight="1" thickTop="1" thickBot="1" x14ac:dyDescent="0.25">
      <c r="C355" s="58"/>
      <c r="D355" s="58"/>
      <c r="E355" s="58"/>
      <c r="F355" s="58"/>
      <c r="G355" s="58"/>
      <c r="H355" s="58"/>
      <c r="I355" s="59"/>
      <c r="J355" s="60"/>
      <c r="K355" s="57">
        <f t="shared" ca="1" si="32"/>
        <v>167800</v>
      </c>
      <c r="P355" s="188" t="e">
        <f t="shared" si="31"/>
        <v>#N/A</v>
      </c>
      <c r="Q355" s="191" t="e">
        <f t="shared" si="29"/>
        <v>#N/A</v>
      </c>
      <c r="R355" s="191" t="e">
        <f t="shared" si="30"/>
        <v>#N/A</v>
      </c>
      <c r="S355" s="191" t="e">
        <f t="shared" si="33"/>
        <v>#N/A</v>
      </c>
      <c r="T355" s="192" t="e">
        <f>VLOOKUP(D355,'PC Receitas'!$N$4:$O$14,2,FALSE)</f>
        <v>#N/A</v>
      </c>
    </row>
    <row r="356" spans="3:20" ht="19.5" customHeight="1" thickTop="1" thickBot="1" x14ac:dyDescent="0.25">
      <c r="C356" s="58"/>
      <c r="D356" s="58"/>
      <c r="E356" s="58"/>
      <c r="F356" s="58"/>
      <c r="G356" s="58"/>
      <c r="H356" s="58"/>
      <c r="I356" s="59"/>
      <c r="J356" s="60"/>
      <c r="K356" s="57">
        <f t="shared" ca="1" si="32"/>
        <v>167800</v>
      </c>
      <c r="P356" s="188" t="e">
        <f t="shared" si="31"/>
        <v>#N/A</v>
      </c>
      <c r="Q356" s="191" t="e">
        <f t="shared" si="29"/>
        <v>#N/A</v>
      </c>
      <c r="R356" s="191" t="e">
        <f t="shared" si="30"/>
        <v>#N/A</v>
      </c>
      <c r="S356" s="191" t="e">
        <f t="shared" si="33"/>
        <v>#N/A</v>
      </c>
      <c r="T356" s="192" t="e">
        <f>VLOOKUP(D356,'PC Receitas'!$N$4:$O$14,2,FALSE)</f>
        <v>#N/A</v>
      </c>
    </row>
    <row r="357" spans="3:20" ht="19.5" customHeight="1" thickTop="1" thickBot="1" x14ac:dyDescent="0.25">
      <c r="C357" s="58"/>
      <c r="D357" s="58"/>
      <c r="E357" s="58"/>
      <c r="F357" s="58"/>
      <c r="G357" s="58"/>
      <c r="H357" s="58"/>
      <c r="I357" s="59"/>
      <c r="J357" s="60"/>
      <c r="K357" s="57">
        <f t="shared" ca="1" si="32"/>
        <v>167800</v>
      </c>
      <c r="P357" s="188" t="e">
        <f t="shared" si="31"/>
        <v>#N/A</v>
      </c>
      <c r="Q357" s="191" t="e">
        <f t="shared" si="29"/>
        <v>#N/A</v>
      </c>
      <c r="R357" s="191" t="e">
        <f t="shared" si="30"/>
        <v>#N/A</v>
      </c>
      <c r="S357" s="191" t="e">
        <f t="shared" si="33"/>
        <v>#N/A</v>
      </c>
      <c r="T357" s="192" t="e">
        <f>VLOOKUP(D357,'PC Receitas'!$N$4:$O$14,2,FALSE)</f>
        <v>#N/A</v>
      </c>
    </row>
    <row r="358" spans="3:20" ht="19.5" customHeight="1" thickTop="1" thickBot="1" x14ac:dyDescent="0.25">
      <c r="C358" s="58"/>
      <c r="D358" s="58"/>
      <c r="E358" s="58"/>
      <c r="F358" s="58"/>
      <c r="G358" s="58"/>
      <c r="H358" s="58"/>
      <c r="I358" s="59"/>
      <c r="J358" s="60"/>
      <c r="K358" s="57">
        <f t="shared" ca="1" si="32"/>
        <v>167800</v>
      </c>
      <c r="P358" s="188" t="e">
        <f t="shared" si="31"/>
        <v>#N/A</v>
      </c>
      <c r="Q358" s="191" t="e">
        <f t="shared" si="29"/>
        <v>#N/A</v>
      </c>
      <c r="R358" s="191" t="e">
        <f t="shared" si="30"/>
        <v>#N/A</v>
      </c>
      <c r="S358" s="191" t="e">
        <f t="shared" si="33"/>
        <v>#N/A</v>
      </c>
      <c r="T358" s="192" t="e">
        <f>VLOOKUP(D358,'PC Receitas'!$N$4:$O$14,2,FALSE)</f>
        <v>#N/A</v>
      </c>
    </row>
    <row r="359" spans="3:20" ht="19.5" customHeight="1" thickTop="1" thickBot="1" x14ac:dyDescent="0.25">
      <c r="C359" s="58"/>
      <c r="D359" s="58"/>
      <c r="E359" s="58"/>
      <c r="F359" s="58"/>
      <c r="G359" s="58"/>
      <c r="H359" s="58"/>
      <c r="I359" s="59"/>
      <c r="J359" s="60"/>
      <c r="K359" s="57">
        <f t="shared" ca="1" si="32"/>
        <v>167800</v>
      </c>
      <c r="P359" s="188" t="e">
        <f t="shared" si="31"/>
        <v>#N/A</v>
      </c>
      <c r="Q359" s="191" t="e">
        <f t="shared" si="29"/>
        <v>#N/A</v>
      </c>
      <c r="R359" s="191" t="e">
        <f t="shared" si="30"/>
        <v>#N/A</v>
      </c>
      <c r="S359" s="191" t="e">
        <f t="shared" si="33"/>
        <v>#N/A</v>
      </c>
      <c r="T359" s="192" t="e">
        <f>VLOOKUP(D359,'PC Receitas'!$N$4:$O$14,2,FALSE)</f>
        <v>#N/A</v>
      </c>
    </row>
    <row r="360" spans="3:20" ht="19.5" customHeight="1" thickTop="1" thickBot="1" x14ac:dyDescent="0.25">
      <c r="C360" s="58"/>
      <c r="D360" s="58"/>
      <c r="E360" s="58"/>
      <c r="F360" s="58"/>
      <c r="G360" s="58"/>
      <c r="H360" s="58"/>
      <c r="I360" s="59"/>
      <c r="J360" s="60"/>
      <c r="K360" s="57">
        <f t="shared" ca="1" si="32"/>
        <v>167800</v>
      </c>
      <c r="P360" s="188" t="e">
        <f t="shared" si="31"/>
        <v>#N/A</v>
      </c>
      <c r="Q360" s="191" t="e">
        <f t="shared" si="29"/>
        <v>#N/A</v>
      </c>
      <c r="R360" s="191" t="e">
        <f t="shared" si="30"/>
        <v>#N/A</v>
      </c>
      <c r="S360" s="191" t="e">
        <f t="shared" si="33"/>
        <v>#N/A</v>
      </c>
      <c r="T360" s="192" t="e">
        <f>VLOOKUP(D360,'PC Receitas'!$N$4:$O$14,2,FALSE)</f>
        <v>#N/A</v>
      </c>
    </row>
    <row r="361" spans="3:20" ht="19.5" customHeight="1" thickTop="1" thickBot="1" x14ac:dyDescent="0.25">
      <c r="C361" s="58"/>
      <c r="D361" s="58"/>
      <c r="E361" s="58"/>
      <c r="F361" s="58"/>
      <c r="G361" s="58"/>
      <c r="H361" s="58"/>
      <c r="I361" s="59"/>
      <c r="J361" s="60"/>
      <c r="K361" s="57">
        <f t="shared" ca="1" si="32"/>
        <v>167800</v>
      </c>
      <c r="P361" s="188" t="e">
        <f t="shared" si="31"/>
        <v>#N/A</v>
      </c>
      <c r="Q361" s="191" t="e">
        <f t="shared" si="29"/>
        <v>#N/A</v>
      </c>
      <c r="R361" s="191" t="e">
        <f t="shared" si="30"/>
        <v>#N/A</v>
      </c>
      <c r="S361" s="191" t="e">
        <f t="shared" si="33"/>
        <v>#N/A</v>
      </c>
      <c r="T361" s="192" t="e">
        <f>VLOOKUP(D361,'PC Receitas'!$N$4:$O$14,2,FALSE)</f>
        <v>#N/A</v>
      </c>
    </row>
    <row r="362" spans="3:20" ht="19.5" customHeight="1" thickTop="1" thickBot="1" x14ac:dyDescent="0.25">
      <c r="C362" s="58"/>
      <c r="D362" s="58"/>
      <c r="E362" s="58"/>
      <c r="F362" s="58"/>
      <c r="G362" s="58"/>
      <c r="H362" s="58"/>
      <c r="I362" s="59"/>
      <c r="J362" s="60"/>
      <c r="K362" s="57">
        <f t="shared" ca="1" si="32"/>
        <v>167800</v>
      </c>
      <c r="P362" s="188" t="e">
        <f t="shared" si="31"/>
        <v>#N/A</v>
      </c>
      <c r="Q362" s="191" t="e">
        <f t="shared" si="29"/>
        <v>#N/A</v>
      </c>
      <c r="R362" s="191" t="e">
        <f t="shared" si="30"/>
        <v>#N/A</v>
      </c>
      <c r="S362" s="191" t="e">
        <f t="shared" si="33"/>
        <v>#N/A</v>
      </c>
      <c r="T362" s="192" t="e">
        <f>VLOOKUP(D362,'PC Receitas'!$N$4:$O$14,2,FALSE)</f>
        <v>#N/A</v>
      </c>
    </row>
    <row r="363" spans="3:20" ht="19.5" customHeight="1" thickTop="1" thickBot="1" x14ac:dyDescent="0.25">
      <c r="C363" s="58"/>
      <c r="D363" s="58"/>
      <c r="E363" s="58"/>
      <c r="F363" s="58"/>
      <c r="G363" s="58"/>
      <c r="H363" s="58"/>
      <c r="I363" s="59"/>
      <c r="J363" s="60"/>
      <c r="K363" s="57">
        <f t="shared" ca="1" si="32"/>
        <v>167800</v>
      </c>
      <c r="P363" s="188" t="e">
        <f t="shared" si="31"/>
        <v>#N/A</v>
      </c>
      <c r="Q363" s="191" t="e">
        <f t="shared" si="29"/>
        <v>#N/A</v>
      </c>
      <c r="R363" s="191" t="e">
        <f t="shared" si="30"/>
        <v>#N/A</v>
      </c>
      <c r="S363" s="191" t="e">
        <f t="shared" si="33"/>
        <v>#N/A</v>
      </c>
      <c r="T363" s="192" t="e">
        <f>VLOOKUP(D363,'PC Receitas'!$N$4:$O$14,2,FALSE)</f>
        <v>#N/A</v>
      </c>
    </row>
    <row r="364" spans="3:20" ht="19.5" customHeight="1" thickTop="1" thickBot="1" x14ac:dyDescent="0.25">
      <c r="C364" s="58"/>
      <c r="D364" s="58"/>
      <c r="E364" s="58"/>
      <c r="F364" s="58"/>
      <c r="G364" s="58"/>
      <c r="H364" s="58"/>
      <c r="I364" s="59"/>
      <c r="J364" s="60"/>
      <c r="K364" s="57">
        <f t="shared" ca="1" si="32"/>
        <v>167800</v>
      </c>
      <c r="P364" s="188" t="e">
        <f t="shared" si="31"/>
        <v>#N/A</v>
      </c>
      <c r="Q364" s="191" t="e">
        <f t="shared" si="29"/>
        <v>#N/A</v>
      </c>
      <c r="R364" s="191" t="e">
        <f t="shared" si="30"/>
        <v>#N/A</v>
      </c>
      <c r="S364" s="191" t="e">
        <f t="shared" si="33"/>
        <v>#N/A</v>
      </c>
      <c r="T364" s="192" t="e">
        <f>VLOOKUP(D364,'PC Receitas'!$N$4:$O$14,2,FALSE)</f>
        <v>#N/A</v>
      </c>
    </row>
    <row r="365" spans="3:20" ht="19.5" customHeight="1" thickTop="1" thickBot="1" x14ac:dyDescent="0.25">
      <c r="C365" s="58"/>
      <c r="D365" s="58"/>
      <c r="E365" s="58"/>
      <c r="F365" s="58"/>
      <c r="G365" s="58"/>
      <c r="H365" s="58"/>
      <c r="I365" s="59"/>
      <c r="J365" s="60"/>
      <c r="K365" s="57">
        <f t="shared" ca="1" si="32"/>
        <v>167800</v>
      </c>
      <c r="P365" s="188" t="e">
        <f t="shared" si="31"/>
        <v>#N/A</v>
      </c>
      <c r="Q365" s="191" t="e">
        <f t="shared" si="29"/>
        <v>#N/A</v>
      </c>
      <c r="R365" s="191" t="e">
        <f t="shared" si="30"/>
        <v>#N/A</v>
      </c>
      <c r="S365" s="191" t="e">
        <f t="shared" si="33"/>
        <v>#N/A</v>
      </c>
      <c r="T365" s="192" t="e">
        <f>VLOOKUP(D365,'PC Receitas'!$N$4:$O$14,2,FALSE)</f>
        <v>#N/A</v>
      </c>
    </row>
    <row r="366" spans="3:20" ht="19.5" customHeight="1" thickTop="1" thickBot="1" x14ac:dyDescent="0.25">
      <c r="C366" s="58"/>
      <c r="D366" s="58"/>
      <c r="E366" s="58"/>
      <c r="F366" s="58"/>
      <c r="G366" s="58"/>
      <c r="H366" s="58"/>
      <c r="I366" s="59"/>
      <c r="J366" s="60"/>
      <c r="K366" s="57">
        <f t="shared" ca="1" si="32"/>
        <v>167800</v>
      </c>
      <c r="P366" s="188" t="e">
        <f t="shared" si="31"/>
        <v>#N/A</v>
      </c>
      <c r="Q366" s="191" t="e">
        <f t="shared" si="29"/>
        <v>#N/A</v>
      </c>
      <c r="R366" s="191" t="e">
        <f t="shared" si="30"/>
        <v>#N/A</v>
      </c>
      <c r="S366" s="191" t="e">
        <f t="shared" si="33"/>
        <v>#N/A</v>
      </c>
      <c r="T366" s="192" t="e">
        <f>VLOOKUP(D366,'PC Receitas'!$N$4:$O$14,2,FALSE)</f>
        <v>#N/A</v>
      </c>
    </row>
    <row r="367" spans="3:20" ht="19.5" customHeight="1" thickTop="1" thickBot="1" x14ac:dyDescent="0.25">
      <c r="C367" s="58"/>
      <c r="D367" s="58"/>
      <c r="E367" s="58"/>
      <c r="F367" s="58"/>
      <c r="G367" s="58"/>
      <c r="H367" s="58"/>
      <c r="I367" s="59"/>
      <c r="J367" s="60"/>
      <c r="K367" s="57">
        <f t="shared" ca="1" si="32"/>
        <v>167800</v>
      </c>
      <c r="P367" s="188" t="e">
        <f t="shared" si="31"/>
        <v>#N/A</v>
      </c>
      <c r="Q367" s="191" t="e">
        <f t="shared" si="29"/>
        <v>#N/A</v>
      </c>
      <c r="R367" s="191" t="e">
        <f t="shared" si="30"/>
        <v>#N/A</v>
      </c>
      <c r="S367" s="191" t="e">
        <f t="shared" si="33"/>
        <v>#N/A</v>
      </c>
      <c r="T367" s="192" t="e">
        <f>VLOOKUP(D367,'PC Receitas'!$N$4:$O$14,2,FALSE)</f>
        <v>#N/A</v>
      </c>
    </row>
    <row r="368" spans="3:20" ht="19.5" customHeight="1" thickTop="1" thickBot="1" x14ac:dyDescent="0.25">
      <c r="C368" s="58"/>
      <c r="D368" s="58"/>
      <c r="E368" s="58"/>
      <c r="F368" s="58"/>
      <c r="G368" s="58"/>
      <c r="H368" s="58"/>
      <c r="I368" s="59"/>
      <c r="J368" s="60"/>
      <c r="K368" s="57">
        <f t="shared" ca="1" si="32"/>
        <v>167800</v>
      </c>
      <c r="P368" s="188" t="e">
        <f t="shared" si="31"/>
        <v>#N/A</v>
      </c>
      <c r="Q368" s="191" t="e">
        <f t="shared" si="29"/>
        <v>#N/A</v>
      </c>
      <c r="R368" s="191" t="e">
        <f t="shared" si="30"/>
        <v>#N/A</v>
      </c>
      <c r="S368" s="191" t="e">
        <f t="shared" si="33"/>
        <v>#N/A</v>
      </c>
      <c r="T368" s="192" t="e">
        <f>VLOOKUP(D368,'PC Receitas'!$N$4:$O$14,2,FALSE)</f>
        <v>#N/A</v>
      </c>
    </row>
    <row r="369" spans="3:20" ht="19.5" customHeight="1" thickTop="1" thickBot="1" x14ac:dyDescent="0.25">
      <c r="C369" s="58"/>
      <c r="D369" s="58"/>
      <c r="E369" s="58"/>
      <c r="F369" s="58"/>
      <c r="G369" s="58"/>
      <c r="H369" s="58"/>
      <c r="I369" s="59"/>
      <c r="J369" s="60"/>
      <c r="K369" s="57">
        <f t="shared" ca="1" si="32"/>
        <v>167800</v>
      </c>
      <c r="P369" s="188" t="e">
        <f t="shared" si="31"/>
        <v>#N/A</v>
      </c>
      <c r="Q369" s="191" t="e">
        <f t="shared" si="29"/>
        <v>#N/A</v>
      </c>
      <c r="R369" s="191" t="e">
        <f t="shared" si="30"/>
        <v>#N/A</v>
      </c>
      <c r="S369" s="191" t="e">
        <f t="shared" si="33"/>
        <v>#N/A</v>
      </c>
      <c r="T369" s="192" t="e">
        <f>VLOOKUP(D369,'PC Receitas'!$N$4:$O$14,2,FALSE)</f>
        <v>#N/A</v>
      </c>
    </row>
    <row r="370" spans="3:20" ht="19.5" customHeight="1" thickTop="1" thickBot="1" x14ac:dyDescent="0.25">
      <c r="C370" s="58"/>
      <c r="D370" s="58"/>
      <c r="E370" s="58"/>
      <c r="F370" s="58"/>
      <c r="G370" s="58"/>
      <c r="H370" s="58"/>
      <c r="I370" s="59"/>
      <c r="J370" s="60"/>
      <c r="K370" s="57">
        <f t="shared" ca="1" si="32"/>
        <v>167800</v>
      </c>
      <c r="P370" s="188" t="e">
        <f t="shared" si="31"/>
        <v>#N/A</v>
      </c>
      <c r="Q370" s="191" t="e">
        <f t="shared" si="29"/>
        <v>#N/A</v>
      </c>
      <c r="R370" s="191" t="e">
        <f t="shared" si="30"/>
        <v>#N/A</v>
      </c>
      <c r="S370" s="191" t="e">
        <f t="shared" si="33"/>
        <v>#N/A</v>
      </c>
      <c r="T370" s="192" t="e">
        <f>VLOOKUP(D370,'PC Receitas'!$N$4:$O$14,2,FALSE)</f>
        <v>#N/A</v>
      </c>
    </row>
    <row r="371" spans="3:20" ht="19.5" customHeight="1" thickTop="1" thickBot="1" x14ac:dyDescent="0.25">
      <c r="C371" s="58"/>
      <c r="D371" s="58"/>
      <c r="E371" s="58"/>
      <c r="F371" s="58"/>
      <c r="G371" s="58"/>
      <c r="H371" s="58"/>
      <c r="I371" s="59"/>
      <c r="J371" s="60"/>
      <c r="K371" s="57">
        <f t="shared" ca="1" si="32"/>
        <v>167800</v>
      </c>
      <c r="P371" s="188" t="e">
        <f t="shared" si="31"/>
        <v>#N/A</v>
      </c>
      <c r="Q371" s="191" t="e">
        <f t="shared" si="29"/>
        <v>#N/A</v>
      </c>
      <c r="R371" s="191" t="e">
        <f t="shared" si="30"/>
        <v>#N/A</v>
      </c>
      <c r="S371" s="191" t="e">
        <f t="shared" si="33"/>
        <v>#N/A</v>
      </c>
      <c r="T371" s="192" t="e">
        <f>VLOOKUP(D371,'PC Receitas'!$N$4:$O$14,2,FALSE)</f>
        <v>#N/A</v>
      </c>
    </row>
    <row r="372" spans="3:20" ht="19.5" customHeight="1" thickTop="1" thickBot="1" x14ac:dyDescent="0.25">
      <c r="C372" s="58"/>
      <c r="D372" s="58"/>
      <c r="E372" s="58"/>
      <c r="F372" s="58"/>
      <c r="G372" s="58"/>
      <c r="H372" s="58"/>
      <c r="I372" s="59"/>
      <c r="J372" s="60"/>
      <c r="K372" s="57">
        <f t="shared" ca="1" si="32"/>
        <v>167800</v>
      </c>
      <c r="P372" s="188" t="e">
        <f t="shared" si="31"/>
        <v>#N/A</v>
      </c>
      <c r="Q372" s="191" t="e">
        <f t="shared" si="29"/>
        <v>#N/A</v>
      </c>
      <c r="R372" s="191" t="e">
        <f t="shared" si="30"/>
        <v>#N/A</v>
      </c>
      <c r="S372" s="191" t="e">
        <f t="shared" si="33"/>
        <v>#N/A</v>
      </c>
      <c r="T372" s="192" t="e">
        <f>VLOOKUP(D372,'PC Receitas'!$N$4:$O$14,2,FALSE)</f>
        <v>#N/A</v>
      </c>
    </row>
    <row r="373" spans="3:20" ht="19.5" customHeight="1" thickTop="1" thickBot="1" x14ac:dyDescent="0.25">
      <c r="C373" s="58"/>
      <c r="D373" s="58"/>
      <c r="E373" s="58"/>
      <c r="F373" s="58"/>
      <c r="G373" s="58"/>
      <c r="H373" s="58"/>
      <c r="I373" s="59"/>
      <c r="J373" s="60"/>
      <c r="K373" s="57">
        <f t="shared" ca="1" si="32"/>
        <v>167800</v>
      </c>
      <c r="P373" s="188" t="e">
        <f t="shared" si="31"/>
        <v>#N/A</v>
      </c>
      <c r="Q373" s="191" t="e">
        <f t="shared" si="29"/>
        <v>#N/A</v>
      </c>
      <c r="R373" s="191" t="e">
        <f t="shared" si="30"/>
        <v>#N/A</v>
      </c>
      <c r="S373" s="191" t="e">
        <f t="shared" si="33"/>
        <v>#N/A</v>
      </c>
      <c r="T373" s="192" t="e">
        <f>VLOOKUP(D373,'PC Receitas'!$N$4:$O$14,2,FALSE)</f>
        <v>#N/A</v>
      </c>
    </row>
    <row r="374" spans="3:20" ht="19.5" customHeight="1" thickTop="1" thickBot="1" x14ac:dyDescent="0.25">
      <c r="C374" s="58"/>
      <c r="D374" s="58"/>
      <c r="E374" s="58"/>
      <c r="F374" s="58"/>
      <c r="G374" s="58"/>
      <c r="H374" s="58"/>
      <c r="I374" s="59"/>
      <c r="J374" s="60"/>
      <c r="K374" s="57">
        <f t="shared" ca="1" si="32"/>
        <v>167800</v>
      </c>
      <c r="P374" s="188" t="e">
        <f t="shared" si="31"/>
        <v>#N/A</v>
      </c>
      <c r="Q374" s="191" t="e">
        <f t="shared" si="29"/>
        <v>#N/A</v>
      </c>
      <c r="R374" s="191" t="e">
        <f t="shared" si="30"/>
        <v>#N/A</v>
      </c>
      <c r="S374" s="191" t="e">
        <f t="shared" si="33"/>
        <v>#N/A</v>
      </c>
      <c r="T374" s="192" t="e">
        <f>VLOOKUP(D374,'PC Receitas'!$N$4:$O$14,2,FALSE)</f>
        <v>#N/A</v>
      </c>
    </row>
    <row r="375" spans="3:20" ht="19.5" customHeight="1" thickTop="1" thickBot="1" x14ac:dyDescent="0.25">
      <c r="C375" s="58"/>
      <c r="D375" s="58"/>
      <c r="E375" s="58"/>
      <c r="F375" s="58"/>
      <c r="G375" s="58"/>
      <c r="H375" s="58"/>
      <c r="I375" s="59"/>
      <c r="J375" s="60"/>
      <c r="K375" s="57">
        <f t="shared" ca="1" si="32"/>
        <v>167800</v>
      </c>
      <c r="P375" s="188" t="e">
        <f t="shared" si="31"/>
        <v>#N/A</v>
      </c>
      <c r="Q375" s="191" t="e">
        <f t="shared" si="29"/>
        <v>#N/A</v>
      </c>
      <c r="R375" s="191" t="e">
        <f t="shared" si="30"/>
        <v>#N/A</v>
      </c>
      <c r="S375" s="191" t="e">
        <f t="shared" si="33"/>
        <v>#N/A</v>
      </c>
      <c r="T375" s="192" t="e">
        <f>VLOOKUP(D375,'PC Receitas'!$N$4:$O$14,2,FALSE)</f>
        <v>#N/A</v>
      </c>
    </row>
    <row r="376" spans="3:20" ht="19.5" customHeight="1" thickTop="1" thickBot="1" x14ac:dyDescent="0.25">
      <c r="C376" s="58"/>
      <c r="D376" s="58"/>
      <c r="E376" s="58"/>
      <c r="F376" s="58"/>
      <c r="G376" s="58"/>
      <c r="H376" s="58"/>
      <c r="I376" s="59"/>
      <c r="J376" s="60"/>
      <c r="K376" s="57">
        <f t="shared" ca="1" si="32"/>
        <v>167800</v>
      </c>
      <c r="P376" s="188" t="e">
        <f t="shared" si="31"/>
        <v>#N/A</v>
      </c>
      <c r="Q376" s="191" t="e">
        <f t="shared" si="29"/>
        <v>#N/A</v>
      </c>
      <c r="R376" s="191" t="e">
        <f t="shared" si="30"/>
        <v>#N/A</v>
      </c>
      <c r="S376" s="191" t="e">
        <f t="shared" si="33"/>
        <v>#N/A</v>
      </c>
      <c r="T376" s="192" t="e">
        <f>VLOOKUP(D376,'PC Receitas'!$N$4:$O$14,2,FALSE)</f>
        <v>#N/A</v>
      </c>
    </row>
    <row r="377" spans="3:20" ht="19.5" customHeight="1" thickTop="1" thickBot="1" x14ac:dyDescent="0.25">
      <c r="C377" s="58"/>
      <c r="D377" s="58"/>
      <c r="E377" s="58"/>
      <c r="F377" s="58"/>
      <c r="G377" s="58"/>
      <c r="H377" s="58"/>
      <c r="I377" s="59"/>
      <c r="J377" s="60"/>
      <c r="K377" s="57">
        <f t="shared" ca="1" si="32"/>
        <v>167800</v>
      </c>
      <c r="P377" s="188" t="e">
        <f t="shared" si="31"/>
        <v>#N/A</v>
      </c>
      <c r="Q377" s="191" t="e">
        <f t="shared" si="29"/>
        <v>#N/A</v>
      </c>
      <c r="R377" s="191" t="e">
        <f t="shared" si="30"/>
        <v>#N/A</v>
      </c>
      <c r="S377" s="191" t="e">
        <f t="shared" si="33"/>
        <v>#N/A</v>
      </c>
      <c r="T377" s="192" t="e">
        <f>VLOOKUP(D377,'PC Receitas'!$N$4:$O$14,2,FALSE)</f>
        <v>#N/A</v>
      </c>
    </row>
    <row r="378" spans="3:20" ht="19.5" customHeight="1" thickTop="1" thickBot="1" x14ac:dyDescent="0.25">
      <c r="C378" s="58"/>
      <c r="D378" s="58"/>
      <c r="E378" s="58"/>
      <c r="F378" s="58"/>
      <c r="G378" s="58"/>
      <c r="H378" s="58"/>
      <c r="I378" s="59"/>
      <c r="J378" s="60"/>
      <c r="K378" s="57">
        <f t="shared" ca="1" si="32"/>
        <v>167800</v>
      </c>
      <c r="P378" s="188" t="e">
        <f t="shared" si="31"/>
        <v>#N/A</v>
      </c>
      <c r="Q378" s="191" t="e">
        <f t="shared" si="29"/>
        <v>#N/A</v>
      </c>
      <c r="R378" s="191" t="e">
        <f t="shared" si="30"/>
        <v>#N/A</v>
      </c>
      <c r="S378" s="191" t="e">
        <f t="shared" si="33"/>
        <v>#N/A</v>
      </c>
      <c r="T378" s="192" t="e">
        <f>VLOOKUP(D378,'PC Receitas'!$N$4:$O$14,2,FALSE)</f>
        <v>#N/A</v>
      </c>
    </row>
    <row r="379" spans="3:20" ht="19.5" customHeight="1" thickTop="1" thickBot="1" x14ac:dyDescent="0.25">
      <c r="C379" s="58"/>
      <c r="D379" s="58"/>
      <c r="E379" s="58"/>
      <c r="F379" s="58"/>
      <c r="G379" s="58"/>
      <c r="H379" s="58"/>
      <c r="I379" s="59"/>
      <c r="J379" s="60"/>
      <c r="K379" s="57">
        <f t="shared" ca="1" si="32"/>
        <v>167800</v>
      </c>
      <c r="P379" s="188" t="e">
        <f t="shared" si="31"/>
        <v>#N/A</v>
      </c>
      <c r="Q379" s="191" t="e">
        <f t="shared" si="29"/>
        <v>#N/A</v>
      </c>
      <c r="R379" s="191" t="e">
        <f t="shared" si="30"/>
        <v>#N/A</v>
      </c>
      <c r="S379" s="191" t="e">
        <f t="shared" si="33"/>
        <v>#N/A</v>
      </c>
      <c r="T379" s="192" t="e">
        <f>VLOOKUP(D379,'PC Receitas'!$N$4:$O$14,2,FALSE)</f>
        <v>#N/A</v>
      </c>
    </row>
    <row r="380" spans="3:20" ht="19.5" customHeight="1" thickTop="1" thickBot="1" x14ac:dyDescent="0.25">
      <c r="C380" s="58"/>
      <c r="D380" s="58"/>
      <c r="E380" s="58"/>
      <c r="F380" s="58"/>
      <c r="G380" s="58"/>
      <c r="H380" s="58"/>
      <c r="I380" s="59"/>
      <c r="J380" s="60"/>
      <c r="K380" s="57">
        <f t="shared" ca="1" si="32"/>
        <v>167800</v>
      </c>
      <c r="P380" s="188" t="e">
        <f t="shared" si="31"/>
        <v>#N/A</v>
      </c>
      <c r="Q380" s="191" t="e">
        <f t="shared" si="29"/>
        <v>#N/A</v>
      </c>
      <c r="R380" s="191" t="e">
        <f t="shared" si="30"/>
        <v>#N/A</v>
      </c>
      <c r="S380" s="191" t="e">
        <f t="shared" si="33"/>
        <v>#N/A</v>
      </c>
      <c r="T380" s="192" t="e">
        <f>VLOOKUP(D380,'PC Receitas'!$N$4:$O$14,2,FALSE)</f>
        <v>#N/A</v>
      </c>
    </row>
    <row r="381" spans="3:20" ht="19.5" customHeight="1" thickTop="1" thickBot="1" x14ac:dyDescent="0.25">
      <c r="C381" s="58"/>
      <c r="D381" s="58"/>
      <c r="E381" s="58"/>
      <c r="F381" s="58"/>
      <c r="G381" s="58"/>
      <c r="H381" s="58"/>
      <c r="I381" s="59"/>
      <c r="J381" s="60"/>
      <c r="K381" s="57">
        <f t="shared" ca="1" si="32"/>
        <v>167800</v>
      </c>
      <c r="P381" s="188" t="e">
        <f t="shared" si="31"/>
        <v>#N/A</v>
      </c>
      <c r="Q381" s="191" t="e">
        <f t="shared" si="29"/>
        <v>#N/A</v>
      </c>
      <c r="R381" s="191" t="e">
        <f t="shared" si="30"/>
        <v>#N/A</v>
      </c>
      <c r="S381" s="191" t="e">
        <f t="shared" si="33"/>
        <v>#N/A</v>
      </c>
      <c r="T381" s="192" t="e">
        <f>VLOOKUP(D381,'PC Receitas'!$N$4:$O$14,2,FALSE)</f>
        <v>#N/A</v>
      </c>
    </row>
    <row r="382" spans="3:20" ht="19.5" customHeight="1" thickTop="1" thickBot="1" x14ac:dyDescent="0.25">
      <c r="C382" s="58"/>
      <c r="D382" s="58"/>
      <c r="E382" s="58"/>
      <c r="F382" s="58"/>
      <c r="G382" s="58"/>
      <c r="H382" s="58"/>
      <c r="I382" s="59"/>
      <c r="J382" s="60"/>
      <c r="K382" s="57">
        <f t="shared" ca="1" si="32"/>
        <v>167800</v>
      </c>
      <c r="P382" s="188" t="e">
        <f t="shared" si="31"/>
        <v>#N/A</v>
      </c>
      <c r="Q382" s="191" t="e">
        <f t="shared" si="29"/>
        <v>#N/A</v>
      </c>
      <c r="R382" s="191" t="e">
        <f t="shared" si="30"/>
        <v>#N/A</v>
      </c>
      <c r="S382" s="191" t="e">
        <f t="shared" si="33"/>
        <v>#N/A</v>
      </c>
      <c r="T382" s="192" t="e">
        <f>VLOOKUP(D382,'PC Receitas'!$N$4:$O$14,2,FALSE)</f>
        <v>#N/A</v>
      </c>
    </row>
    <row r="383" spans="3:20" ht="19.5" customHeight="1" thickTop="1" thickBot="1" x14ac:dyDescent="0.25">
      <c r="C383" s="58"/>
      <c r="D383" s="58"/>
      <c r="E383" s="58"/>
      <c r="F383" s="58"/>
      <c r="G383" s="58"/>
      <c r="H383" s="58"/>
      <c r="I383" s="59"/>
      <c r="J383" s="60"/>
      <c r="K383" s="57">
        <f t="shared" ca="1" si="32"/>
        <v>167800</v>
      </c>
      <c r="P383" s="188" t="e">
        <f t="shared" si="31"/>
        <v>#N/A</v>
      </c>
      <c r="Q383" s="191" t="e">
        <f t="shared" si="29"/>
        <v>#N/A</v>
      </c>
      <c r="R383" s="191" t="e">
        <f t="shared" si="30"/>
        <v>#N/A</v>
      </c>
      <c r="S383" s="191" t="e">
        <f t="shared" si="33"/>
        <v>#N/A</v>
      </c>
      <c r="T383" s="192" t="e">
        <f>VLOOKUP(D383,'PC Receitas'!$N$4:$O$14,2,FALSE)</f>
        <v>#N/A</v>
      </c>
    </row>
    <row r="384" spans="3:20" ht="19.5" customHeight="1" thickTop="1" thickBot="1" x14ac:dyDescent="0.25">
      <c r="C384" s="58"/>
      <c r="D384" s="58"/>
      <c r="E384" s="58"/>
      <c r="F384" s="58"/>
      <c r="G384" s="58"/>
      <c r="H384" s="58"/>
      <c r="I384" s="59"/>
      <c r="J384" s="60"/>
      <c r="K384" s="57">
        <f t="shared" ca="1" si="32"/>
        <v>167800</v>
      </c>
      <c r="P384" s="188" t="e">
        <f t="shared" si="31"/>
        <v>#N/A</v>
      </c>
      <c r="Q384" s="191" t="e">
        <f t="shared" si="29"/>
        <v>#N/A</v>
      </c>
      <c r="R384" s="191" t="e">
        <f t="shared" si="30"/>
        <v>#N/A</v>
      </c>
      <c r="S384" s="191" t="e">
        <f t="shared" si="33"/>
        <v>#N/A</v>
      </c>
      <c r="T384" s="192" t="e">
        <f>VLOOKUP(D384,'PC Receitas'!$N$4:$O$14,2,FALSE)</f>
        <v>#N/A</v>
      </c>
    </row>
    <row r="385" spans="3:20" ht="19.5" customHeight="1" thickTop="1" thickBot="1" x14ac:dyDescent="0.25">
      <c r="C385" s="58"/>
      <c r="D385" s="58"/>
      <c r="E385" s="58"/>
      <c r="F385" s="58"/>
      <c r="G385" s="58"/>
      <c r="H385" s="58"/>
      <c r="I385" s="59"/>
      <c r="J385" s="60"/>
      <c r="K385" s="57">
        <f t="shared" ca="1" si="32"/>
        <v>167800</v>
      </c>
      <c r="P385" s="188" t="e">
        <f t="shared" si="31"/>
        <v>#N/A</v>
      </c>
      <c r="Q385" s="191" t="e">
        <f t="shared" si="29"/>
        <v>#N/A</v>
      </c>
      <c r="R385" s="191" t="e">
        <f t="shared" si="30"/>
        <v>#N/A</v>
      </c>
      <c r="S385" s="191" t="e">
        <f t="shared" si="33"/>
        <v>#N/A</v>
      </c>
      <c r="T385" s="192" t="e">
        <f>VLOOKUP(D385,'PC Receitas'!$N$4:$O$14,2,FALSE)</f>
        <v>#N/A</v>
      </c>
    </row>
    <row r="386" spans="3:20" ht="19.5" customHeight="1" thickTop="1" thickBot="1" x14ac:dyDescent="0.25">
      <c r="C386" s="58"/>
      <c r="D386" s="58"/>
      <c r="E386" s="58"/>
      <c r="F386" s="58"/>
      <c r="G386" s="58"/>
      <c r="H386" s="58"/>
      <c r="I386" s="59"/>
      <c r="J386" s="60"/>
      <c r="K386" s="57">
        <f t="shared" ca="1" si="32"/>
        <v>167800</v>
      </c>
      <c r="P386" s="188" t="e">
        <f t="shared" si="31"/>
        <v>#N/A</v>
      </c>
      <c r="Q386" s="191" t="e">
        <f t="shared" si="29"/>
        <v>#N/A</v>
      </c>
      <c r="R386" s="191" t="e">
        <f t="shared" si="30"/>
        <v>#N/A</v>
      </c>
      <c r="S386" s="191" t="e">
        <f t="shared" si="33"/>
        <v>#N/A</v>
      </c>
      <c r="T386" s="192" t="e">
        <f>VLOOKUP(D386,'PC Receitas'!$N$4:$O$14,2,FALSE)</f>
        <v>#N/A</v>
      </c>
    </row>
    <row r="387" spans="3:20" ht="19.5" customHeight="1" thickTop="1" thickBot="1" x14ac:dyDescent="0.25">
      <c r="C387" s="58"/>
      <c r="D387" s="58"/>
      <c r="E387" s="58"/>
      <c r="F387" s="58"/>
      <c r="G387" s="58"/>
      <c r="H387" s="58"/>
      <c r="I387" s="59"/>
      <c r="J387" s="60"/>
      <c r="K387" s="57">
        <f t="shared" ca="1" si="32"/>
        <v>167800</v>
      </c>
      <c r="P387" s="188" t="e">
        <f t="shared" si="31"/>
        <v>#N/A</v>
      </c>
      <c r="Q387" s="191" t="e">
        <f t="shared" si="29"/>
        <v>#N/A</v>
      </c>
      <c r="R387" s="191" t="e">
        <f t="shared" si="30"/>
        <v>#N/A</v>
      </c>
      <c r="S387" s="191" t="e">
        <f t="shared" si="33"/>
        <v>#N/A</v>
      </c>
      <c r="T387" s="192" t="e">
        <f>VLOOKUP(D387,'PC Receitas'!$N$4:$O$14,2,FALSE)</f>
        <v>#N/A</v>
      </c>
    </row>
    <row r="388" spans="3:20" ht="19.5" customHeight="1" thickTop="1" thickBot="1" x14ac:dyDescent="0.25">
      <c r="C388" s="58"/>
      <c r="D388" s="58"/>
      <c r="E388" s="58"/>
      <c r="F388" s="58"/>
      <c r="G388" s="58"/>
      <c r="H388" s="58"/>
      <c r="I388" s="59"/>
      <c r="J388" s="60"/>
      <c r="K388" s="57">
        <f t="shared" ca="1" si="32"/>
        <v>167800</v>
      </c>
      <c r="P388" s="188" t="e">
        <f t="shared" si="31"/>
        <v>#N/A</v>
      </c>
      <c r="Q388" s="191" t="e">
        <f t="shared" si="29"/>
        <v>#N/A</v>
      </c>
      <c r="R388" s="191" t="e">
        <f t="shared" si="30"/>
        <v>#N/A</v>
      </c>
      <c r="S388" s="191" t="e">
        <f t="shared" si="33"/>
        <v>#N/A</v>
      </c>
      <c r="T388" s="192" t="e">
        <f>VLOOKUP(D388,'PC Receitas'!$N$4:$O$14,2,FALSE)</f>
        <v>#N/A</v>
      </c>
    </row>
    <row r="389" spans="3:20" ht="19.5" customHeight="1" thickTop="1" thickBot="1" x14ac:dyDescent="0.25">
      <c r="C389" s="58"/>
      <c r="D389" s="58"/>
      <c r="E389" s="58"/>
      <c r="F389" s="58"/>
      <c r="G389" s="58"/>
      <c r="H389" s="58"/>
      <c r="I389" s="59"/>
      <c r="J389" s="60"/>
      <c r="K389" s="57">
        <f t="shared" ca="1" si="32"/>
        <v>167800</v>
      </c>
      <c r="P389" s="188" t="e">
        <f t="shared" si="31"/>
        <v>#N/A</v>
      </c>
      <c r="Q389" s="191" t="e">
        <f t="shared" si="29"/>
        <v>#N/A</v>
      </c>
      <c r="R389" s="191" t="e">
        <f t="shared" si="30"/>
        <v>#N/A</v>
      </c>
      <c r="S389" s="191" t="e">
        <f t="shared" si="33"/>
        <v>#N/A</v>
      </c>
      <c r="T389" s="192" t="e">
        <f>VLOOKUP(D389,'PC Receitas'!$N$4:$O$14,2,FALSE)</f>
        <v>#N/A</v>
      </c>
    </row>
    <row r="390" spans="3:20" ht="19.5" customHeight="1" thickTop="1" thickBot="1" x14ac:dyDescent="0.25">
      <c r="C390" s="58"/>
      <c r="D390" s="58"/>
      <c r="E390" s="58"/>
      <c r="F390" s="58"/>
      <c r="G390" s="58"/>
      <c r="H390" s="58"/>
      <c r="I390" s="59"/>
      <c r="J390" s="60"/>
      <c r="K390" s="57">
        <f t="shared" ca="1" si="32"/>
        <v>167800</v>
      </c>
      <c r="P390" s="188" t="e">
        <f t="shared" si="31"/>
        <v>#N/A</v>
      </c>
      <c r="Q390" s="191" t="e">
        <f t="shared" ref="Q390:Q453" si="34">IF(T390="Despesas_de_Moradia","Despesa",IF(T390="Despesas_com_Alimentacao","Despesa",IF(T390="Despesas_com_Saude","Despesa","")))</f>
        <v>#N/A</v>
      </c>
      <c r="R390" s="191" t="e">
        <f t="shared" ref="R390:R453" si="35">IF(T390="Renda_Familiar","Receita",IF(T390="Receitas_com_Aplicacoes_Financeiras","Receita",IF(T390="Outras_Receitas","Receita","")))</f>
        <v>#N/A</v>
      </c>
      <c r="S390" s="191" t="e">
        <f t="shared" si="33"/>
        <v>#N/A</v>
      </c>
      <c r="T390" s="192" t="e">
        <f>VLOOKUP(D390,'PC Receitas'!$N$4:$O$14,2,FALSE)</f>
        <v>#N/A</v>
      </c>
    </row>
    <row r="391" spans="3:20" ht="19.5" customHeight="1" thickTop="1" thickBot="1" x14ac:dyDescent="0.25">
      <c r="C391" s="58"/>
      <c r="D391" s="58"/>
      <c r="E391" s="58"/>
      <c r="F391" s="58"/>
      <c r="G391" s="58"/>
      <c r="H391" s="58"/>
      <c r="I391" s="59"/>
      <c r="J391" s="60"/>
      <c r="K391" s="57">
        <f t="shared" ca="1" si="32"/>
        <v>167800</v>
      </c>
      <c r="P391" s="188" t="e">
        <f t="shared" si="31"/>
        <v>#N/A</v>
      </c>
      <c r="Q391" s="191" t="e">
        <f t="shared" si="34"/>
        <v>#N/A</v>
      </c>
      <c r="R391" s="191" t="e">
        <f t="shared" si="35"/>
        <v>#N/A</v>
      </c>
      <c r="S391" s="191" t="e">
        <f t="shared" si="33"/>
        <v>#N/A</v>
      </c>
      <c r="T391" s="192" t="e">
        <f>VLOOKUP(D391,'PC Receitas'!$N$4:$O$14,2,FALSE)</f>
        <v>#N/A</v>
      </c>
    </row>
    <row r="392" spans="3:20" ht="19.5" customHeight="1" thickTop="1" thickBot="1" x14ac:dyDescent="0.25">
      <c r="C392" s="58"/>
      <c r="D392" s="58"/>
      <c r="E392" s="58"/>
      <c r="F392" s="58"/>
      <c r="G392" s="58"/>
      <c r="H392" s="58"/>
      <c r="I392" s="59"/>
      <c r="J392" s="60"/>
      <c r="K392" s="57">
        <f t="shared" ca="1" si="32"/>
        <v>167800</v>
      </c>
      <c r="P392" s="188" t="e">
        <f t="shared" si="31"/>
        <v>#N/A</v>
      </c>
      <c r="Q392" s="191" t="e">
        <f t="shared" si="34"/>
        <v>#N/A</v>
      </c>
      <c r="R392" s="191" t="e">
        <f t="shared" si="35"/>
        <v>#N/A</v>
      </c>
      <c r="S392" s="191" t="e">
        <f t="shared" si="33"/>
        <v>#N/A</v>
      </c>
      <c r="T392" s="192" t="e">
        <f>VLOOKUP(D392,'PC Receitas'!$N$4:$O$14,2,FALSE)</f>
        <v>#N/A</v>
      </c>
    </row>
    <row r="393" spans="3:20" ht="19.5" customHeight="1" thickTop="1" thickBot="1" x14ac:dyDescent="0.25">
      <c r="C393" s="58"/>
      <c r="D393" s="58"/>
      <c r="E393" s="58"/>
      <c r="F393" s="58"/>
      <c r="G393" s="58"/>
      <c r="H393" s="58"/>
      <c r="I393" s="59"/>
      <c r="J393" s="60"/>
      <c r="K393" s="57">
        <f t="shared" ca="1" si="32"/>
        <v>167800</v>
      </c>
      <c r="P393" s="188" t="e">
        <f t="shared" si="31"/>
        <v>#N/A</v>
      </c>
      <c r="Q393" s="191" t="e">
        <f t="shared" si="34"/>
        <v>#N/A</v>
      </c>
      <c r="R393" s="191" t="e">
        <f t="shared" si="35"/>
        <v>#N/A</v>
      </c>
      <c r="S393" s="191" t="e">
        <f t="shared" si="33"/>
        <v>#N/A</v>
      </c>
      <c r="T393" s="192" t="e">
        <f>VLOOKUP(D393,'PC Receitas'!$N$4:$O$14,2,FALSE)</f>
        <v>#N/A</v>
      </c>
    </row>
    <row r="394" spans="3:20" ht="19.5" customHeight="1" thickTop="1" thickBot="1" x14ac:dyDescent="0.25">
      <c r="C394" s="58"/>
      <c r="D394" s="58"/>
      <c r="E394" s="58"/>
      <c r="F394" s="58"/>
      <c r="G394" s="58"/>
      <c r="H394" s="58"/>
      <c r="I394" s="59"/>
      <c r="J394" s="60"/>
      <c r="K394" s="57">
        <f t="shared" ca="1" si="32"/>
        <v>167800</v>
      </c>
      <c r="P394" s="188" t="e">
        <f t="shared" si="31"/>
        <v>#N/A</v>
      </c>
      <c r="Q394" s="191" t="e">
        <f t="shared" si="34"/>
        <v>#N/A</v>
      </c>
      <c r="R394" s="191" t="e">
        <f t="shared" si="35"/>
        <v>#N/A</v>
      </c>
      <c r="S394" s="191" t="e">
        <f t="shared" si="33"/>
        <v>#N/A</v>
      </c>
      <c r="T394" s="192" t="e">
        <f>VLOOKUP(D394,'PC Receitas'!$N$4:$O$14,2,FALSE)</f>
        <v>#N/A</v>
      </c>
    </row>
    <row r="395" spans="3:20" ht="19.5" customHeight="1" thickTop="1" thickBot="1" x14ac:dyDescent="0.25">
      <c r="C395" s="58"/>
      <c r="D395" s="58"/>
      <c r="E395" s="58"/>
      <c r="F395" s="58"/>
      <c r="G395" s="58"/>
      <c r="H395" s="58"/>
      <c r="I395" s="59"/>
      <c r="J395" s="60"/>
      <c r="K395" s="57">
        <f t="shared" ca="1" si="32"/>
        <v>167800</v>
      </c>
      <c r="P395" s="188" t="e">
        <f t="shared" si="31"/>
        <v>#N/A</v>
      </c>
      <c r="Q395" s="191" t="e">
        <f t="shared" si="34"/>
        <v>#N/A</v>
      </c>
      <c r="R395" s="191" t="e">
        <f t="shared" si="35"/>
        <v>#N/A</v>
      </c>
      <c r="S395" s="191" t="e">
        <f t="shared" si="33"/>
        <v>#N/A</v>
      </c>
      <c r="T395" s="192" t="e">
        <f>VLOOKUP(D395,'PC Receitas'!$N$4:$O$14,2,FALSE)</f>
        <v>#N/A</v>
      </c>
    </row>
    <row r="396" spans="3:20" ht="19.5" customHeight="1" thickTop="1" thickBot="1" x14ac:dyDescent="0.25">
      <c r="C396" s="58"/>
      <c r="D396" s="58"/>
      <c r="E396" s="58"/>
      <c r="F396" s="58"/>
      <c r="G396" s="58"/>
      <c r="H396" s="58"/>
      <c r="I396" s="59"/>
      <c r="J396" s="60"/>
      <c r="K396" s="57">
        <f t="shared" ca="1" si="32"/>
        <v>167800</v>
      </c>
      <c r="P396" s="188" t="e">
        <f t="shared" si="31"/>
        <v>#N/A</v>
      </c>
      <c r="Q396" s="191" t="e">
        <f t="shared" si="34"/>
        <v>#N/A</v>
      </c>
      <c r="R396" s="191" t="e">
        <f t="shared" si="35"/>
        <v>#N/A</v>
      </c>
      <c r="S396" s="191" t="e">
        <f t="shared" si="33"/>
        <v>#N/A</v>
      </c>
      <c r="T396" s="192" t="e">
        <f>VLOOKUP(D396,'PC Receitas'!$N$4:$O$14,2,FALSE)</f>
        <v>#N/A</v>
      </c>
    </row>
    <row r="397" spans="3:20" ht="19.5" customHeight="1" thickTop="1" thickBot="1" x14ac:dyDescent="0.25">
      <c r="C397" s="58"/>
      <c r="D397" s="58"/>
      <c r="E397" s="58"/>
      <c r="F397" s="58"/>
      <c r="G397" s="58"/>
      <c r="H397" s="58"/>
      <c r="I397" s="59"/>
      <c r="J397" s="60"/>
      <c r="K397" s="57">
        <f t="shared" ca="1" si="32"/>
        <v>167800</v>
      </c>
      <c r="P397" s="188" t="e">
        <f t="shared" si="31"/>
        <v>#N/A</v>
      </c>
      <c r="Q397" s="191" t="e">
        <f t="shared" si="34"/>
        <v>#N/A</v>
      </c>
      <c r="R397" s="191" t="e">
        <f t="shared" si="35"/>
        <v>#N/A</v>
      </c>
      <c r="S397" s="191" t="e">
        <f t="shared" si="33"/>
        <v>#N/A</v>
      </c>
      <c r="T397" s="192" t="e">
        <f>VLOOKUP(D397,'PC Receitas'!$N$4:$O$14,2,FALSE)</f>
        <v>#N/A</v>
      </c>
    </row>
    <row r="398" spans="3:20" ht="19.5" customHeight="1" thickTop="1" thickBot="1" x14ac:dyDescent="0.25">
      <c r="C398" s="58"/>
      <c r="D398" s="58"/>
      <c r="E398" s="58"/>
      <c r="F398" s="58"/>
      <c r="G398" s="58"/>
      <c r="H398" s="58"/>
      <c r="I398" s="59"/>
      <c r="J398" s="60"/>
      <c r="K398" s="57">
        <f t="shared" ca="1" si="32"/>
        <v>167800</v>
      </c>
      <c r="P398" s="188" t="e">
        <f t="shared" si="31"/>
        <v>#N/A</v>
      </c>
      <c r="Q398" s="191" t="e">
        <f t="shared" si="34"/>
        <v>#N/A</v>
      </c>
      <c r="R398" s="191" t="e">
        <f t="shared" si="35"/>
        <v>#N/A</v>
      </c>
      <c r="S398" s="191" t="e">
        <f t="shared" si="33"/>
        <v>#N/A</v>
      </c>
      <c r="T398" s="192" t="e">
        <f>VLOOKUP(D398,'PC Receitas'!$N$4:$O$14,2,FALSE)</f>
        <v>#N/A</v>
      </c>
    </row>
    <row r="399" spans="3:20" ht="19.5" customHeight="1" thickTop="1" thickBot="1" x14ac:dyDescent="0.25">
      <c r="C399" s="58"/>
      <c r="D399" s="58"/>
      <c r="E399" s="58"/>
      <c r="F399" s="58"/>
      <c r="G399" s="58"/>
      <c r="H399" s="58"/>
      <c r="I399" s="59"/>
      <c r="J399" s="60"/>
      <c r="K399" s="57">
        <f t="shared" ca="1" si="32"/>
        <v>167800</v>
      </c>
      <c r="P399" s="188" t="e">
        <f t="shared" si="31"/>
        <v>#N/A</v>
      </c>
      <c r="Q399" s="191" t="e">
        <f t="shared" si="34"/>
        <v>#N/A</v>
      </c>
      <c r="R399" s="191" t="e">
        <f t="shared" si="35"/>
        <v>#N/A</v>
      </c>
      <c r="S399" s="191" t="e">
        <f t="shared" si="33"/>
        <v>#N/A</v>
      </c>
      <c r="T399" s="192" t="e">
        <f>VLOOKUP(D399,'PC Receitas'!$N$4:$O$14,2,FALSE)</f>
        <v>#N/A</v>
      </c>
    </row>
    <row r="400" spans="3:20" ht="19.5" customHeight="1" thickTop="1" thickBot="1" x14ac:dyDescent="0.25">
      <c r="C400" s="58"/>
      <c r="D400" s="58"/>
      <c r="E400" s="58"/>
      <c r="F400" s="58"/>
      <c r="G400" s="58"/>
      <c r="H400" s="58"/>
      <c r="I400" s="59"/>
      <c r="J400" s="60"/>
      <c r="K400" s="57">
        <f t="shared" ca="1" si="32"/>
        <v>167800</v>
      </c>
      <c r="P400" s="188" t="e">
        <f t="shared" ref="P400:P463" si="36">IF(T400="Despesas_com_Transportes","Despesa",IF(T400="Despesas_com_Lazer_e_Informacao","Despesa",IF(T400="Outras_Despesas","Despesa",IF(T400="Imposto_de_Renda","Despesa",IF(T400="Investimentos_Bens","Despesa","")))))</f>
        <v>#N/A</v>
      </c>
      <c r="Q400" s="191" t="e">
        <f t="shared" si="34"/>
        <v>#N/A</v>
      </c>
      <c r="R400" s="191" t="e">
        <f t="shared" si="35"/>
        <v>#N/A</v>
      </c>
      <c r="S400" s="191" t="e">
        <f t="shared" si="33"/>
        <v>#N/A</v>
      </c>
      <c r="T400" s="192" t="e">
        <f>VLOOKUP(D400,'PC Receitas'!$N$4:$O$14,2,FALSE)</f>
        <v>#N/A</v>
      </c>
    </row>
    <row r="401" spans="3:20" ht="19.5" customHeight="1" thickTop="1" thickBot="1" x14ac:dyDescent="0.25">
      <c r="C401" s="58"/>
      <c r="D401" s="58"/>
      <c r="E401" s="58"/>
      <c r="F401" s="58"/>
      <c r="G401" s="58"/>
      <c r="H401" s="58"/>
      <c r="I401" s="59"/>
      <c r="J401" s="60"/>
      <c r="K401" s="57">
        <f t="shared" ca="1" si="32"/>
        <v>167800</v>
      </c>
      <c r="P401" s="188" t="e">
        <f t="shared" si="36"/>
        <v>#N/A</v>
      </c>
      <c r="Q401" s="191" t="e">
        <f t="shared" si="34"/>
        <v>#N/A</v>
      </c>
      <c r="R401" s="191" t="e">
        <f t="shared" si="35"/>
        <v>#N/A</v>
      </c>
      <c r="S401" s="191" t="e">
        <f t="shared" si="33"/>
        <v>#N/A</v>
      </c>
      <c r="T401" s="192" t="e">
        <f>VLOOKUP(D401,'PC Receitas'!$N$4:$O$14,2,FALSE)</f>
        <v>#N/A</v>
      </c>
    </row>
    <row r="402" spans="3:20" ht="19.5" customHeight="1" thickTop="1" thickBot="1" x14ac:dyDescent="0.25">
      <c r="C402" s="58"/>
      <c r="D402" s="58"/>
      <c r="E402" s="58"/>
      <c r="F402" s="58"/>
      <c r="G402" s="58"/>
      <c r="H402" s="58"/>
      <c r="I402" s="59"/>
      <c r="J402" s="60"/>
      <c r="K402" s="57">
        <f t="shared" ca="1" si="32"/>
        <v>167800</v>
      </c>
      <c r="P402" s="188" t="e">
        <f t="shared" si="36"/>
        <v>#N/A</v>
      </c>
      <c r="Q402" s="191" t="e">
        <f t="shared" si="34"/>
        <v>#N/A</v>
      </c>
      <c r="R402" s="191" t="e">
        <f t="shared" si="35"/>
        <v>#N/A</v>
      </c>
      <c r="S402" s="191" t="e">
        <f t="shared" si="33"/>
        <v>#N/A</v>
      </c>
      <c r="T402" s="192"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167800</v>
      </c>
      <c r="P403" s="188" t="e">
        <f t="shared" si="36"/>
        <v>#N/A</v>
      </c>
      <c r="Q403" s="191" t="e">
        <f t="shared" si="34"/>
        <v>#N/A</v>
      </c>
      <c r="R403" s="191" t="e">
        <f t="shared" si="35"/>
        <v>#N/A</v>
      </c>
      <c r="S403" s="191" t="e">
        <f t="shared" si="33"/>
        <v>#N/A</v>
      </c>
      <c r="T403" s="192" t="e">
        <f>VLOOKUP(D403,'PC Receitas'!$N$4:$O$14,2,FALSE)</f>
        <v>#N/A</v>
      </c>
    </row>
    <row r="404" spans="3:20" ht="19.5" customHeight="1" thickTop="1" thickBot="1" x14ac:dyDescent="0.25">
      <c r="C404" s="58"/>
      <c r="D404" s="58"/>
      <c r="E404" s="58"/>
      <c r="F404" s="58"/>
      <c r="G404" s="58"/>
      <c r="H404" s="58"/>
      <c r="I404" s="59"/>
      <c r="J404" s="60"/>
      <c r="K404" s="57">
        <f t="shared" ca="1" si="37"/>
        <v>167800</v>
      </c>
      <c r="P404" s="188" t="e">
        <f t="shared" si="36"/>
        <v>#N/A</v>
      </c>
      <c r="Q404" s="191" t="e">
        <f t="shared" si="34"/>
        <v>#N/A</v>
      </c>
      <c r="R404" s="191" t="e">
        <f t="shared" si="35"/>
        <v>#N/A</v>
      </c>
      <c r="S404" s="191" t="e">
        <f t="shared" ref="S404:S467" si="38">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ca="1" si="37"/>
        <v>167800</v>
      </c>
      <c r="P405" s="188" t="e">
        <f t="shared" si="36"/>
        <v>#N/A</v>
      </c>
      <c r="Q405" s="191" t="e">
        <f t="shared" si="34"/>
        <v>#N/A</v>
      </c>
      <c r="R405" s="191" t="e">
        <f t="shared" si="35"/>
        <v>#N/A</v>
      </c>
      <c r="S405" s="191" t="e">
        <f t="shared" si="38"/>
        <v>#N/A</v>
      </c>
      <c r="T405" s="192" t="e">
        <f>VLOOKUP(D405,'PC Receitas'!$N$4:$O$14,2,FALSE)</f>
        <v>#N/A</v>
      </c>
    </row>
    <row r="406" spans="3:20" ht="19.5" customHeight="1" thickTop="1" thickBot="1" x14ac:dyDescent="0.25">
      <c r="C406" s="58"/>
      <c r="D406" s="58"/>
      <c r="E406" s="58"/>
      <c r="F406" s="58"/>
      <c r="G406" s="58"/>
      <c r="H406" s="58"/>
      <c r="I406" s="59"/>
      <c r="J406" s="60"/>
      <c r="K406" s="57">
        <f t="shared" ca="1" si="37"/>
        <v>167800</v>
      </c>
      <c r="P406" s="188" t="e">
        <f t="shared" si="36"/>
        <v>#N/A</v>
      </c>
      <c r="Q406" s="191" t="e">
        <f t="shared" si="34"/>
        <v>#N/A</v>
      </c>
      <c r="R406" s="191" t="e">
        <f t="shared" si="35"/>
        <v>#N/A</v>
      </c>
      <c r="S406" s="191" t="e">
        <f t="shared" si="38"/>
        <v>#N/A</v>
      </c>
      <c r="T406" s="192" t="e">
        <f>VLOOKUP(D406,'PC Receitas'!$N$4:$O$14,2,FALSE)</f>
        <v>#N/A</v>
      </c>
    </row>
    <row r="407" spans="3:20" ht="19.5" customHeight="1" thickTop="1" thickBot="1" x14ac:dyDescent="0.25">
      <c r="C407" s="58"/>
      <c r="D407" s="58"/>
      <c r="E407" s="58"/>
      <c r="F407" s="58"/>
      <c r="G407" s="58"/>
      <c r="H407" s="58"/>
      <c r="I407" s="59"/>
      <c r="J407" s="60"/>
      <c r="K407" s="57">
        <f t="shared" ca="1" si="37"/>
        <v>167800</v>
      </c>
      <c r="P407" s="188" t="e">
        <f t="shared" si="36"/>
        <v>#N/A</v>
      </c>
      <c r="Q407" s="191" t="e">
        <f t="shared" si="34"/>
        <v>#N/A</v>
      </c>
      <c r="R407" s="191" t="e">
        <f t="shared" si="35"/>
        <v>#N/A</v>
      </c>
      <c r="S407" s="191" t="e">
        <f t="shared" si="38"/>
        <v>#N/A</v>
      </c>
      <c r="T407" s="192" t="e">
        <f>VLOOKUP(D407,'PC Receitas'!$N$4:$O$14,2,FALSE)</f>
        <v>#N/A</v>
      </c>
    </row>
    <row r="408" spans="3:20" ht="19.5" customHeight="1" thickTop="1" thickBot="1" x14ac:dyDescent="0.25">
      <c r="C408" s="58"/>
      <c r="D408" s="58"/>
      <c r="E408" s="58"/>
      <c r="F408" s="58"/>
      <c r="G408" s="58"/>
      <c r="H408" s="58"/>
      <c r="I408" s="59"/>
      <c r="J408" s="60"/>
      <c r="K408" s="57">
        <f t="shared" ca="1" si="37"/>
        <v>167800</v>
      </c>
      <c r="P408" s="188" t="e">
        <f t="shared" si="36"/>
        <v>#N/A</v>
      </c>
      <c r="Q408" s="191" t="e">
        <f t="shared" si="34"/>
        <v>#N/A</v>
      </c>
      <c r="R408" s="191" t="e">
        <f t="shared" si="35"/>
        <v>#N/A</v>
      </c>
      <c r="S408" s="191" t="e">
        <f t="shared" si="38"/>
        <v>#N/A</v>
      </c>
      <c r="T408" s="192" t="e">
        <f>VLOOKUP(D408,'PC Receitas'!$N$4:$O$14,2,FALSE)</f>
        <v>#N/A</v>
      </c>
    </row>
    <row r="409" spans="3:20" ht="19.5" customHeight="1" thickTop="1" thickBot="1" x14ac:dyDescent="0.25">
      <c r="C409" s="58"/>
      <c r="D409" s="58"/>
      <c r="E409" s="58"/>
      <c r="F409" s="58"/>
      <c r="G409" s="58"/>
      <c r="H409" s="58"/>
      <c r="I409" s="59"/>
      <c r="J409" s="60"/>
      <c r="K409" s="57">
        <f t="shared" ca="1" si="37"/>
        <v>167800</v>
      </c>
      <c r="P409" s="188" t="e">
        <f t="shared" si="36"/>
        <v>#N/A</v>
      </c>
      <c r="Q409" s="191" t="e">
        <f t="shared" si="34"/>
        <v>#N/A</v>
      </c>
      <c r="R409" s="191" t="e">
        <f t="shared" si="35"/>
        <v>#N/A</v>
      </c>
      <c r="S409" s="191" t="e">
        <f t="shared" si="38"/>
        <v>#N/A</v>
      </c>
      <c r="T409" s="192" t="e">
        <f>VLOOKUP(D409,'PC Receitas'!$N$4:$O$14,2,FALSE)</f>
        <v>#N/A</v>
      </c>
    </row>
    <row r="410" spans="3:20" ht="19.5" customHeight="1" thickTop="1" thickBot="1" x14ac:dyDescent="0.25">
      <c r="C410" s="58"/>
      <c r="D410" s="58"/>
      <c r="E410" s="58"/>
      <c r="F410" s="58"/>
      <c r="G410" s="58"/>
      <c r="H410" s="58"/>
      <c r="I410" s="59"/>
      <c r="J410" s="60"/>
      <c r="K410" s="57">
        <f t="shared" ca="1" si="37"/>
        <v>167800</v>
      </c>
      <c r="P410" s="188" t="e">
        <f t="shared" si="36"/>
        <v>#N/A</v>
      </c>
      <c r="Q410" s="191" t="e">
        <f t="shared" si="34"/>
        <v>#N/A</v>
      </c>
      <c r="R410" s="191" t="e">
        <f t="shared" si="35"/>
        <v>#N/A</v>
      </c>
      <c r="S410" s="191" t="e">
        <f t="shared" si="38"/>
        <v>#N/A</v>
      </c>
      <c r="T410" s="192" t="e">
        <f>VLOOKUP(D410,'PC Receitas'!$N$4:$O$14,2,FALSE)</f>
        <v>#N/A</v>
      </c>
    </row>
    <row r="411" spans="3:20" ht="19.5" customHeight="1" thickTop="1" thickBot="1" x14ac:dyDescent="0.25">
      <c r="C411" s="58"/>
      <c r="D411" s="58"/>
      <c r="E411" s="58"/>
      <c r="F411" s="58"/>
      <c r="G411" s="58"/>
      <c r="H411" s="58"/>
      <c r="I411" s="59"/>
      <c r="J411" s="60"/>
      <c r="K411" s="57">
        <f t="shared" ca="1" si="37"/>
        <v>167800</v>
      </c>
      <c r="P411" s="188" t="e">
        <f t="shared" si="36"/>
        <v>#N/A</v>
      </c>
      <c r="Q411" s="191" t="e">
        <f t="shared" si="34"/>
        <v>#N/A</v>
      </c>
      <c r="R411" s="191" t="e">
        <f t="shared" si="35"/>
        <v>#N/A</v>
      </c>
      <c r="S411" s="191" t="e">
        <f t="shared" si="38"/>
        <v>#N/A</v>
      </c>
      <c r="T411" s="192" t="e">
        <f>VLOOKUP(D411,'PC Receitas'!$N$4:$O$14,2,FALSE)</f>
        <v>#N/A</v>
      </c>
    </row>
    <row r="412" spans="3:20" ht="19.5" customHeight="1" thickTop="1" thickBot="1" x14ac:dyDescent="0.25">
      <c r="C412" s="58"/>
      <c r="D412" s="58"/>
      <c r="E412" s="58"/>
      <c r="F412" s="58"/>
      <c r="G412" s="58"/>
      <c r="H412" s="58"/>
      <c r="I412" s="59"/>
      <c r="J412" s="60"/>
      <c r="K412" s="57">
        <f t="shared" ca="1" si="37"/>
        <v>167800</v>
      </c>
      <c r="P412" s="188" t="e">
        <f t="shared" si="36"/>
        <v>#N/A</v>
      </c>
      <c r="Q412" s="191" t="e">
        <f t="shared" si="34"/>
        <v>#N/A</v>
      </c>
      <c r="R412" s="191" t="e">
        <f t="shared" si="35"/>
        <v>#N/A</v>
      </c>
      <c r="S412" s="191" t="e">
        <f t="shared" si="38"/>
        <v>#N/A</v>
      </c>
      <c r="T412" s="192" t="e">
        <f>VLOOKUP(D412,'PC Receitas'!$N$4:$O$14,2,FALSE)</f>
        <v>#N/A</v>
      </c>
    </row>
    <row r="413" spans="3:20" ht="19.5" customHeight="1" thickTop="1" thickBot="1" x14ac:dyDescent="0.25">
      <c r="C413" s="58"/>
      <c r="D413" s="58"/>
      <c r="E413" s="58"/>
      <c r="F413" s="58"/>
      <c r="G413" s="58"/>
      <c r="H413" s="58"/>
      <c r="I413" s="59"/>
      <c r="J413" s="60"/>
      <c r="K413" s="57">
        <f t="shared" ca="1" si="37"/>
        <v>167800</v>
      </c>
      <c r="P413" s="188" t="e">
        <f t="shared" si="36"/>
        <v>#N/A</v>
      </c>
      <c r="Q413" s="191" t="e">
        <f t="shared" si="34"/>
        <v>#N/A</v>
      </c>
      <c r="R413" s="191" t="e">
        <f t="shared" si="35"/>
        <v>#N/A</v>
      </c>
      <c r="S413" s="191" t="e">
        <f t="shared" si="38"/>
        <v>#N/A</v>
      </c>
      <c r="T413" s="192" t="e">
        <f>VLOOKUP(D413,'PC Receitas'!$N$4:$O$14,2,FALSE)</f>
        <v>#N/A</v>
      </c>
    </row>
    <row r="414" spans="3:20" ht="19.5" customHeight="1" thickTop="1" thickBot="1" x14ac:dyDescent="0.25">
      <c r="C414" s="58"/>
      <c r="D414" s="58"/>
      <c r="E414" s="58"/>
      <c r="F414" s="58"/>
      <c r="G414" s="58"/>
      <c r="H414" s="58"/>
      <c r="I414" s="59"/>
      <c r="J414" s="60"/>
      <c r="K414" s="57">
        <f t="shared" ca="1" si="37"/>
        <v>167800</v>
      </c>
      <c r="P414" s="188" t="e">
        <f t="shared" si="36"/>
        <v>#N/A</v>
      </c>
      <c r="Q414" s="191" t="e">
        <f t="shared" si="34"/>
        <v>#N/A</v>
      </c>
      <c r="R414" s="191" t="e">
        <f t="shared" si="35"/>
        <v>#N/A</v>
      </c>
      <c r="S414" s="191" t="e">
        <f t="shared" si="38"/>
        <v>#N/A</v>
      </c>
      <c r="T414" s="192" t="e">
        <f>VLOOKUP(D414,'PC Receitas'!$N$4:$O$14,2,FALSE)</f>
        <v>#N/A</v>
      </c>
    </row>
    <row r="415" spans="3:20" ht="19.5" customHeight="1" thickTop="1" thickBot="1" x14ac:dyDescent="0.25">
      <c r="C415" s="58"/>
      <c r="D415" s="58"/>
      <c r="E415" s="58"/>
      <c r="F415" s="58"/>
      <c r="G415" s="58"/>
      <c r="H415" s="58"/>
      <c r="I415" s="59"/>
      <c r="J415" s="60"/>
      <c r="K415" s="57">
        <f t="shared" ca="1" si="37"/>
        <v>167800</v>
      </c>
      <c r="P415" s="188" t="e">
        <f t="shared" si="36"/>
        <v>#N/A</v>
      </c>
      <c r="Q415" s="191" t="e">
        <f t="shared" si="34"/>
        <v>#N/A</v>
      </c>
      <c r="R415" s="191" t="e">
        <f t="shared" si="35"/>
        <v>#N/A</v>
      </c>
      <c r="S415" s="191" t="e">
        <f t="shared" si="38"/>
        <v>#N/A</v>
      </c>
      <c r="T415" s="192" t="e">
        <f>VLOOKUP(D415,'PC Receitas'!$N$4:$O$14,2,FALSE)</f>
        <v>#N/A</v>
      </c>
    </row>
    <row r="416" spans="3:20" ht="19.5" customHeight="1" thickTop="1" thickBot="1" x14ac:dyDescent="0.25">
      <c r="C416" s="58"/>
      <c r="D416" s="58"/>
      <c r="E416" s="58"/>
      <c r="F416" s="58"/>
      <c r="G416" s="58"/>
      <c r="H416" s="58"/>
      <c r="I416" s="59"/>
      <c r="J416" s="60"/>
      <c r="K416" s="57">
        <f t="shared" ca="1" si="37"/>
        <v>167800</v>
      </c>
      <c r="P416" s="188" t="e">
        <f t="shared" si="36"/>
        <v>#N/A</v>
      </c>
      <c r="Q416" s="191" t="e">
        <f t="shared" si="34"/>
        <v>#N/A</v>
      </c>
      <c r="R416" s="191" t="e">
        <f t="shared" si="35"/>
        <v>#N/A</v>
      </c>
      <c r="S416" s="191" t="e">
        <f t="shared" si="38"/>
        <v>#N/A</v>
      </c>
      <c r="T416" s="192" t="e">
        <f>VLOOKUP(D416,'PC Receitas'!$N$4:$O$14,2,FALSE)</f>
        <v>#N/A</v>
      </c>
    </row>
    <row r="417" spans="3:20" ht="19.5" customHeight="1" thickTop="1" thickBot="1" x14ac:dyDescent="0.25">
      <c r="C417" s="58"/>
      <c r="D417" s="58"/>
      <c r="E417" s="58"/>
      <c r="F417" s="58"/>
      <c r="G417" s="58"/>
      <c r="H417" s="58"/>
      <c r="I417" s="59"/>
      <c r="J417" s="60"/>
      <c r="K417" s="57">
        <f t="shared" ca="1" si="37"/>
        <v>167800</v>
      </c>
      <c r="P417" s="188" t="e">
        <f t="shared" si="36"/>
        <v>#N/A</v>
      </c>
      <c r="Q417" s="191" t="e">
        <f t="shared" si="34"/>
        <v>#N/A</v>
      </c>
      <c r="R417" s="191" t="e">
        <f t="shared" si="35"/>
        <v>#N/A</v>
      </c>
      <c r="S417" s="191" t="e">
        <f t="shared" si="38"/>
        <v>#N/A</v>
      </c>
      <c r="T417" s="192" t="e">
        <f>VLOOKUP(D417,'PC Receitas'!$N$4:$O$14,2,FALSE)</f>
        <v>#N/A</v>
      </c>
    </row>
    <row r="418" spans="3:20" ht="19.5" customHeight="1" thickTop="1" thickBot="1" x14ac:dyDescent="0.25">
      <c r="C418" s="58"/>
      <c r="D418" s="58"/>
      <c r="E418" s="58"/>
      <c r="F418" s="58"/>
      <c r="G418" s="58"/>
      <c r="H418" s="58"/>
      <c r="I418" s="59"/>
      <c r="J418" s="60"/>
      <c r="K418" s="57">
        <f t="shared" ca="1" si="37"/>
        <v>167800</v>
      </c>
      <c r="P418" s="188" t="e">
        <f t="shared" si="36"/>
        <v>#N/A</v>
      </c>
      <c r="Q418" s="191" t="e">
        <f t="shared" si="34"/>
        <v>#N/A</v>
      </c>
      <c r="R418" s="191" t="e">
        <f t="shared" si="35"/>
        <v>#N/A</v>
      </c>
      <c r="S418" s="191" t="e">
        <f t="shared" si="38"/>
        <v>#N/A</v>
      </c>
      <c r="T418" s="192" t="e">
        <f>VLOOKUP(D418,'PC Receitas'!$N$4:$O$14,2,FALSE)</f>
        <v>#N/A</v>
      </c>
    </row>
    <row r="419" spans="3:20" ht="19.5" customHeight="1" thickTop="1" thickBot="1" x14ac:dyDescent="0.25">
      <c r="C419" s="58"/>
      <c r="D419" s="58"/>
      <c r="E419" s="58"/>
      <c r="F419" s="58"/>
      <c r="G419" s="58"/>
      <c r="H419" s="58"/>
      <c r="I419" s="59"/>
      <c r="J419" s="60"/>
      <c r="K419" s="57">
        <f t="shared" ca="1" si="37"/>
        <v>167800</v>
      </c>
      <c r="P419" s="188" t="e">
        <f t="shared" si="36"/>
        <v>#N/A</v>
      </c>
      <c r="Q419" s="191" t="e">
        <f t="shared" si="34"/>
        <v>#N/A</v>
      </c>
      <c r="R419" s="191" t="e">
        <f t="shared" si="35"/>
        <v>#N/A</v>
      </c>
      <c r="S419" s="191" t="e">
        <f t="shared" si="38"/>
        <v>#N/A</v>
      </c>
      <c r="T419" s="192" t="e">
        <f>VLOOKUP(D419,'PC Receitas'!$N$4:$O$14,2,FALSE)</f>
        <v>#N/A</v>
      </c>
    </row>
    <row r="420" spans="3:20" ht="19.5" customHeight="1" thickTop="1" thickBot="1" x14ac:dyDescent="0.25">
      <c r="C420" s="58"/>
      <c r="D420" s="58"/>
      <c r="E420" s="58"/>
      <c r="F420" s="58"/>
      <c r="G420" s="58"/>
      <c r="H420" s="58"/>
      <c r="I420" s="59"/>
      <c r="J420" s="60"/>
      <c r="K420" s="57">
        <f t="shared" ca="1" si="37"/>
        <v>167800</v>
      </c>
      <c r="P420" s="188" t="e">
        <f t="shared" si="36"/>
        <v>#N/A</v>
      </c>
      <c r="Q420" s="191" t="e">
        <f t="shared" si="34"/>
        <v>#N/A</v>
      </c>
      <c r="R420" s="191" t="e">
        <f t="shared" si="35"/>
        <v>#N/A</v>
      </c>
      <c r="S420" s="191" t="e">
        <f t="shared" si="38"/>
        <v>#N/A</v>
      </c>
      <c r="T420" s="192" t="e">
        <f>VLOOKUP(D420,'PC Receitas'!$N$4:$O$14,2,FALSE)</f>
        <v>#N/A</v>
      </c>
    </row>
    <row r="421" spans="3:20" ht="19.5" customHeight="1" thickTop="1" thickBot="1" x14ac:dyDescent="0.25">
      <c r="C421" s="58"/>
      <c r="D421" s="58"/>
      <c r="E421" s="58"/>
      <c r="F421" s="58"/>
      <c r="G421" s="58"/>
      <c r="H421" s="58"/>
      <c r="I421" s="59"/>
      <c r="J421" s="60"/>
      <c r="K421" s="57">
        <f t="shared" ca="1" si="37"/>
        <v>167800</v>
      </c>
      <c r="P421" s="188" t="e">
        <f t="shared" si="36"/>
        <v>#N/A</v>
      </c>
      <c r="Q421" s="191" t="e">
        <f t="shared" si="34"/>
        <v>#N/A</v>
      </c>
      <c r="R421" s="191" t="e">
        <f t="shared" si="35"/>
        <v>#N/A</v>
      </c>
      <c r="S421" s="191" t="e">
        <f t="shared" si="38"/>
        <v>#N/A</v>
      </c>
      <c r="T421" s="192" t="e">
        <f>VLOOKUP(D421,'PC Receitas'!$N$4:$O$14,2,FALSE)</f>
        <v>#N/A</v>
      </c>
    </row>
    <row r="422" spans="3:20" ht="19.5" customHeight="1" thickTop="1" thickBot="1" x14ac:dyDescent="0.25">
      <c r="C422" s="58"/>
      <c r="D422" s="58"/>
      <c r="E422" s="58"/>
      <c r="F422" s="58"/>
      <c r="G422" s="58"/>
      <c r="H422" s="58"/>
      <c r="I422" s="59"/>
      <c r="J422" s="60"/>
      <c r="K422" s="57">
        <f t="shared" ca="1" si="37"/>
        <v>167800</v>
      </c>
      <c r="P422" s="188" t="e">
        <f t="shared" si="36"/>
        <v>#N/A</v>
      </c>
      <c r="Q422" s="191" t="e">
        <f t="shared" si="34"/>
        <v>#N/A</v>
      </c>
      <c r="R422" s="191" t="e">
        <f t="shared" si="35"/>
        <v>#N/A</v>
      </c>
      <c r="S422" s="191" t="e">
        <f t="shared" si="38"/>
        <v>#N/A</v>
      </c>
      <c r="T422" s="192" t="e">
        <f>VLOOKUP(D422,'PC Receitas'!$N$4:$O$14,2,FALSE)</f>
        <v>#N/A</v>
      </c>
    </row>
    <row r="423" spans="3:20" ht="19.5" customHeight="1" thickTop="1" thickBot="1" x14ac:dyDescent="0.25">
      <c r="C423" s="58"/>
      <c r="D423" s="58"/>
      <c r="E423" s="58"/>
      <c r="F423" s="58"/>
      <c r="G423" s="58"/>
      <c r="H423" s="58"/>
      <c r="I423" s="59"/>
      <c r="J423" s="60"/>
      <c r="K423" s="57">
        <f t="shared" ca="1" si="37"/>
        <v>167800</v>
      </c>
      <c r="P423" s="188" t="e">
        <f t="shared" si="36"/>
        <v>#N/A</v>
      </c>
      <c r="Q423" s="191" t="e">
        <f t="shared" si="34"/>
        <v>#N/A</v>
      </c>
      <c r="R423" s="191" t="e">
        <f t="shared" si="35"/>
        <v>#N/A</v>
      </c>
      <c r="S423" s="191" t="e">
        <f t="shared" si="38"/>
        <v>#N/A</v>
      </c>
      <c r="T423" s="192" t="e">
        <f>VLOOKUP(D423,'PC Receitas'!$N$4:$O$14,2,FALSE)</f>
        <v>#N/A</v>
      </c>
    </row>
    <row r="424" spans="3:20" ht="19.5" customHeight="1" thickTop="1" thickBot="1" x14ac:dyDescent="0.25">
      <c r="C424" s="58"/>
      <c r="D424" s="58"/>
      <c r="E424" s="58"/>
      <c r="F424" s="58"/>
      <c r="G424" s="58"/>
      <c r="H424" s="58"/>
      <c r="I424" s="59"/>
      <c r="J424" s="60"/>
      <c r="K424" s="57">
        <f t="shared" ca="1" si="37"/>
        <v>167800</v>
      </c>
      <c r="P424" s="188" t="e">
        <f t="shared" si="36"/>
        <v>#N/A</v>
      </c>
      <c r="Q424" s="191" t="e">
        <f t="shared" si="34"/>
        <v>#N/A</v>
      </c>
      <c r="R424" s="191" t="e">
        <f t="shared" si="35"/>
        <v>#N/A</v>
      </c>
      <c r="S424" s="191" t="e">
        <f t="shared" si="38"/>
        <v>#N/A</v>
      </c>
      <c r="T424" s="192" t="e">
        <f>VLOOKUP(D424,'PC Receitas'!$N$4:$O$14,2,FALSE)</f>
        <v>#N/A</v>
      </c>
    </row>
    <row r="425" spans="3:20" ht="19.5" customHeight="1" thickTop="1" thickBot="1" x14ac:dyDescent="0.25">
      <c r="C425" s="58"/>
      <c r="D425" s="58"/>
      <c r="E425" s="58"/>
      <c r="F425" s="58"/>
      <c r="G425" s="58"/>
      <c r="H425" s="58"/>
      <c r="I425" s="59"/>
      <c r="J425" s="60"/>
      <c r="K425" s="57">
        <f t="shared" ca="1" si="37"/>
        <v>167800</v>
      </c>
      <c r="P425" s="188" t="e">
        <f t="shared" si="36"/>
        <v>#N/A</v>
      </c>
      <c r="Q425" s="191" t="e">
        <f t="shared" si="34"/>
        <v>#N/A</v>
      </c>
      <c r="R425" s="191" t="e">
        <f t="shared" si="35"/>
        <v>#N/A</v>
      </c>
      <c r="S425" s="191" t="e">
        <f t="shared" si="38"/>
        <v>#N/A</v>
      </c>
      <c r="T425" s="192" t="e">
        <f>VLOOKUP(D425,'PC Receitas'!$N$4:$O$14,2,FALSE)</f>
        <v>#N/A</v>
      </c>
    </row>
    <row r="426" spans="3:20" ht="19.5" customHeight="1" thickTop="1" thickBot="1" x14ac:dyDescent="0.25">
      <c r="C426" s="58"/>
      <c r="D426" s="58"/>
      <c r="E426" s="58"/>
      <c r="F426" s="58"/>
      <c r="G426" s="58"/>
      <c r="H426" s="58"/>
      <c r="I426" s="59"/>
      <c r="J426" s="60"/>
      <c r="K426" s="57">
        <f t="shared" ca="1" si="37"/>
        <v>167800</v>
      </c>
      <c r="P426" s="188" t="e">
        <f t="shared" si="36"/>
        <v>#N/A</v>
      </c>
      <c r="Q426" s="191" t="e">
        <f t="shared" si="34"/>
        <v>#N/A</v>
      </c>
      <c r="R426" s="191" t="e">
        <f t="shared" si="35"/>
        <v>#N/A</v>
      </c>
      <c r="S426" s="191" t="e">
        <f t="shared" si="38"/>
        <v>#N/A</v>
      </c>
      <c r="T426" s="192" t="e">
        <f>VLOOKUP(D426,'PC Receitas'!$N$4:$O$14,2,FALSE)</f>
        <v>#N/A</v>
      </c>
    </row>
    <row r="427" spans="3:20" ht="19.5" customHeight="1" thickTop="1" thickBot="1" x14ac:dyDescent="0.25">
      <c r="C427" s="58"/>
      <c r="D427" s="58"/>
      <c r="E427" s="58"/>
      <c r="F427" s="58"/>
      <c r="G427" s="58"/>
      <c r="H427" s="58"/>
      <c r="I427" s="59"/>
      <c r="J427" s="60"/>
      <c r="K427" s="57">
        <f t="shared" ca="1" si="37"/>
        <v>167800</v>
      </c>
      <c r="P427" s="188" t="e">
        <f t="shared" si="36"/>
        <v>#N/A</v>
      </c>
      <c r="Q427" s="191" t="e">
        <f t="shared" si="34"/>
        <v>#N/A</v>
      </c>
      <c r="R427" s="191" t="e">
        <f t="shared" si="35"/>
        <v>#N/A</v>
      </c>
      <c r="S427" s="191" t="e">
        <f t="shared" si="38"/>
        <v>#N/A</v>
      </c>
      <c r="T427" s="192" t="e">
        <f>VLOOKUP(D427,'PC Receitas'!$N$4:$O$14,2,FALSE)</f>
        <v>#N/A</v>
      </c>
    </row>
    <row r="428" spans="3:20" ht="19.5" customHeight="1" thickTop="1" thickBot="1" x14ac:dyDescent="0.25">
      <c r="C428" s="58"/>
      <c r="D428" s="58"/>
      <c r="E428" s="58"/>
      <c r="F428" s="58"/>
      <c r="G428" s="58"/>
      <c r="H428" s="58"/>
      <c r="I428" s="59"/>
      <c r="J428" s="60"/>
      <c r="K428" s="57">
        <f t="shared" ca="1" si="37"/>
        <v>167800</v>
      </c>
      <c r="P428" s="188" t="e">
        <f t="shared" si="36"/>
        <v>#N/A</v>
      </c>
      <c r="Q428" s="191" t="e">
        <f t="shared" si="34"/>
        <v>#N/A</v>
      </c>
      <c r="R428" s="191" t="e">
        <f t="shared" si="35"/>
        <v>#N/A</v>
      </c>
      <c r="S428" s="191" t="e">
        <f t="shared" si="38"/>
        <v>#N/A</v>
      </c>
      <c r="T428" s="192" t="e">
        <f>VLOOKUP(D428,'PC Receitas'!$N$4:$O$14,2,FALSE)</f>
        <v>#N/A</v>
      </c>
    </row>
    <row r="429" spans="3:20" ht="19.5" customHeight="1" thickTop="1" thickBot="1" x14ac:dyDescent="0.25">
      <c r="C429" s="58"/>
      <c r="D429" s="58"/>
      <c r="E429" s="58"/>
      <c r="F429" s="58"/>
      <c r="G429" s="58"/>
      <c r="H429" s="58"/>
      <c r="I429" s="59"/>
      <c r="J429" s="60"/>
      <c r="K429" s="57">
        <f t="shared" ca="1" si="37"/>
        <v>167800</v>
      </c>
      <c r="P429" s="188" t="e">
        <f t="shared" si="36"/>
        <v>#N/A</v>
      </c>
      <c r="Q429" s="191" t="e">
        <f t="shared" si="34"/>
        <v>#N/A</v>
      </c>
      <c r="R429" s="191" t="e">
        <f t="shared" si="35"/>
        <v>#N/A</v>
      </c>
      <c r="S429" s="191" t="e">
        <f t="shared" si="38"/>
        <v>#N/A</v>
      </c>
      <c r="T429" s="192" t="e">
        <f>VLOOKUP(D429,'PC Receitas'!$N$4:$O$14,2,FALSE)</f>
        <v>#N/A</v>
      </c>
    </row>
    <row r="430" spans="3:20" ht="19.5" customHeight="1" thickTop="1" thickBot="1" x14ac:dyDescent="0.25">
      <c r="C430" s="58"/>
      <c r="D430" s="58"/>
      <c r="E430" s="58"/>
      <c r="F430" s="58"/>
      <c r="G430" s="58"/>
      <c r="H430" s="58"/>
      <c r="I430" s="59"/>
      <c r="J430" s="60"/>
      <c r="K430" s="57">
        <f t="shared" ca="1" si="37"/>
        <v>167800</v>
      </c>
      <c r="P430" s="188" t="e">
        <f t="shared" si="36"/>
        <v>#N/A</v>
      </c>
      <c r="Q430" s="191" t="e">
        <f t="shared" si="34"/>
        <v>#N/A</v>
      </c>
      <c r="R430" s="191" t="e">
        <f t="shared" si="35"/>
        <v>#N/A</v>
      </c>
      <c r="S430" s="191" t="e">
        <f t="shared" si="38"/>
        <v>#N/A</v>
      </c>
      <c r="T430" s="192" t="e">
        <f>VLOOKUP(D430,'PC Receitas'!$N$4:$O$14,2,FALSE)</f>
        <v>#N/A</v>
      </c>
    </row>
    <row r="431" spans="3:20" ht="19.5" customHeight="1" thickTop="1" thickBot="1" x14ac:dyDescent="0.25">
      <c r="C431" s="58"/>
      <c r="D431" s="58"/>
      <c r="E431" s="58"/>
      <c r="F431" s="58"/>
      <c r="G431" s="58"/>
      <c r="H431" s="58"/>
      <c r="I431" s="59"/>
      <c r="J431" s="60"/>
      <c r="K431" s="57">
        <f t="shared" ca="1" si="37"/>
        <v>167800</v>
      </c>
      <c r="P431" s="188" t="e">
        <f t="shared" si="36"/>
        <v>#N/A</v>
      </c>
      <c r="Q431" s="191" t="e">
        <f t="shared" si="34"/>
        <v>#N/A</v>
      </c>
      <c r="R431" s="191" t="e">
        <f t="shared" si="35"/>
        <v>#N/A</v>
      </c>
      <c r="S431" s="191" t="e">
        <f t="shared" si="38"/>
        <v>#N/A</v>
      </c>
      <c r="T431" s="192" t="e">
        <f>VLOOKUP(D431,'PC Receitas'!$N$4:$O$14,2,FALSE)</f>
        <v>#N/A</v>
      </c>
    </row>
    <row r="432" spans="3:20" ht="19.5" customHeight="1" thickTop="1" thickBot="1" x14ac:dyDescent="0.25">
      <c r="C432" s="58"/>
      <c r="D432" s="58"/>
      <c r="E432" s="58"/>
      <c r="F432" s="58"/>
      <c r="G432" s="58"/>
      <c r="H432" s="58"/>
      <c r="I432" s="59"/>
      <c r="J432" s="60"/>
      <c r="K432" s="57">
        <f t="shared" ca="1" si="37"/>
        <v>167800</v>
      </c>
      <c r="P432" s="188" t="e">
        <f t="shared" si="36"/>
        <v>#N/A</v>
      </c>
      <c r="Q432" s="191" t="e">
        <f t="shared" si="34"/>
        <v>#N/A</v>
      </c>
      <c r="R432" s="191" t="e">
        <f t="shared" si="35"/>
        <v>#N/A</v>
      </c>
      <c r="S432" s="191" t="e">
        <f t="shared" si="38"/>
        <v>#N/A</v>
      </c>
      <c r="T432" s="192" t="e">
        <f>VLOOKUP(D432,'PC Receitas'!$N$4:$O$14,2,FALSE)</f>
        <v>#N/A</v>
      </c>
    </row>
    <row r="433" spans="3:20" ht="19.5" customHeight="1" thickTop="1" thickBot="1" x14ac:dyDescent="0.25">
      <c r="C433" s="58"/>
      <c r="D433" s="58"/>
      <c r="E433" s="58"/>
      <c r="F433" s="58"/>
      <c r="G433" s="58"/>
      <c r="H433" s="58"/>
      <c r="I433" s="59"/>
      <c r="J433" s="60"/>
      <c r="K433" s="57">
        <f t="shared" ca="1" si="37"/>
        <v>167800</v>
      </c>
      <c r="P433" s="188" t="e">
        <f t="shared" si="36"/>
        <v>#N/A</v>
      </c>
      <c r="Q433" s="191" t="e">
        <f t="shared" si="34"/>
        <v>#N/A</v>
      </c>
      <c r="R433" s="191" t="e">
        <f t="shared" si="35"/>
        <v>#N/A</v>
      </c>
      <c r="S433" s="191" t="e">
        <f t="shared" si="38"/>
        <v>#N/A</v>
      </c>
      <c r="T433" s="192" t="e">
        <f>VLOOKUP(D433,'PC Receitas'!$N$4:$O$14,2,FALSE)</f>
        <v>#N/A</v>
      </c>
    </row>
    <row r="434" spans="3:20" ht="19.5" customHeight="1" thickTop="1" thickBot="1" x14ac:dyDescent="0.25">
      <c r="C434" s="58"/>
      <c r="D434" s="58"/>
      <c r="E434" s="58"/>
      <c r="F434" s="58"/>
      <c r="G434" s="58"/>
      <c r="H434" s="58"/>
      <c r="I434" s="59"/>
      <c r="J434" s="60"/>
      <c r="K434" s="57">
        <f t="shared" ca="1" si="37"/>
        <v>167800</v>
      </c>
      <c r="P434" s="188" t="e">
        <f t="shared" si="36"/>
        <v>#N/A</v>
      </c>
      <c r="Q434" s="191" t="e">
        <f t="shared" si="34"/>
        <v>#N/A</v>
      </c>
      <c r="R434" s="191" t="e">
        <f t="shared" si="35"/>
        <v>#N/A</v>
      </c>
      <c r="S434" s="191" t="e">
        <f t="shared" si="38"/>
        <v>#N/A</v>
      </c>
      <c r="T434" s="192" t="e">
        <f>VLOOKUP(D434,'PC Receitas'!$N$4:$O$14,2,FALSE)</f>
        <v>#N/A</v>
      </c>
    </row>
    <row r="435" spans="3:20" ht="19.5" customHeight="1" thickTop="1" thickBot="1" x14ac:dyDescent="0.25">
      <c r="C435" s="58"/>
      <c r="D435" s="58"/>
      <c r="E435" s="58"/>
      <c r="F435" s="58"/>
      <c r="G435" s="58"/>
      <c r="H435" s="58"/>
      <c r="I435" s="59"/>
      <c r="J435" s="60"/>
      <c r="K435" s="57">
        <f t="shared" ca="1" si="37"/>
        <v>167800</v>
      </c>
      <c r="P435" s="188" t="e">
        <f t="shared" si="36"/>
        <v>#N/A</v>
      </c>
      <c r="Q435" s="191" t="e">
        <f t="shared" si="34"/>
        <v>#N/A</v>
      </c>
      <c r="R435" s="191" t="e">
        <f t="shared" si="35"/>
        <v>#N/A</v>
      </c>
      <c r="S435" s="191" t="e">
        <f t="shared" si="38"/>
        <v>#N/A</v>
      </c>
      <c r="T435" s="192" t="e">
        <f>VLOOKUP(D435,'PC Receitas'!$N$4:$O$14,2,FALSE)</f>
        <v>#N/A</v>
      </c>
    </row>
    <row r="436" spans="3:20" ht="19.5" customHeight="1" thickTop="1" thickBot="1" x14ac:dyDescent="0.25">
      <c r="C436" s="58"/>
      <c r="D436" s="58"/>
      <c r="E436" s="58"/>
      <c r="F436" s="58"/>
      <c r="G436" s="58"/>
      <c r="H436" s="58"/>
      <c r="I436" s="59"/>
      <c r="J436" s="60"/>
      <c r="K436" s="57">
        <f t="shared" ca="1" si="37"/>
        <v>167800</v>
      </c>
      <c r="P436" s="188" t="e">
        <f t="shared" si="36"/>
        <v>#N/A</v>
      </c>
      <c r="Q436" s="191" t="e">
        <f t="shared" si="34"/>
        <v>#N/A</v>
      </c>
      <c r="R436" s="191" t="e">
        <f t="shared" si="35"/>
        <v>#N/A</v>
      </c>
      <c r="S436" s="191" t="e">
        <f t="shared" si="38"/>
        <v>#N/A</v>
      </c>
      <c r="T436" s="192" t="e">
        <f>VLOOKUP(D436,'PC Receitas'!$N$4:$O$14,2,FALSE)</f>
        <v>#N/A</v>
      </c>
    </row>
    <row r="437" spans="3:20" ht="19.5" customHeight="1" thickTop="1" thickBot="1" x14ac:dyDescent="0.25">
      <c r="C437" s="58"/>
      <c r="D437" s="58"/>
      <c r="E437" s="58"/>
      <c r="F437" s="58"/>
      <c r="G437" s="58"/>
      <c r="H437" s="58"/>
      <c r="I437" s="59"/>
      <c r="J437" s="60"/>
      <c r="K437" s="57">
        <f t="shared" ca="1" si="37"/>
        <v>167800</v>
      </c>
      <c r="P437" s="188" t="e">
        <f t="shared" si="36"/>
        <v>#N/A</v>
      </c>
      <c r="Q437" s="191" t="e">
        <f t="shared" si="34"/>
        <v>#N/A</v>
      </c>
      <c r="R437" s="191" t="e">
        <f t="shared" si="35"/>
        <v>#N/A</v>
      </c>
      <c r="S437" s="191" t="e">
        <f t="shared" si="38"/>
        <v>#N/A</v>
      </c>
      <c r="T437" s="192" t="e">
        <f>VLOOKUP(D437,'PC Receitas'!$N$4:$O$14,2,FALSE)</f>
        <v>#N/A</v>
      </c>
    </row>
    <row r="438" spans="3:20" ht="19.5" customHeight="1" thickTop="1" thickBot="1" x14ac:dyDescent="0.25">
      <c r="C438" s="58"/>
      <c r="D438" s="58"/>
      <c r="E438" s="58"/>
      <c r="F438" s="58"/>
      <c r="G438" s="58"/>
      <c r="H438" s="58"/>
      <c r="I438" s="59"/>
      <c r="J438" s="60"/>
      <c r="K438" s="57">
        <f t="shared" ca="1" si="37"/>
        <v>167800</v>
      </c>
      <c r="P438" s="188" t="e">
        <f t="shared" si="36"/>
        <v>#N/A</v>
      </c>
      <c r="Q438" s="191" t="e">
        <f t="shared" si="34"/>
        <v>#N/A</v>
      </c>
      <c r="R438" s="191" t="e">
        <f t="shared" si="35"/>
        <v>#N/A</v>
      </c>
      <c r="S438" s="191" t="e">
        <f t="shared" si="38"/>
        <v>#N/A</v>
      </c>
      <c r="T438" s="192" t="e">
        <f>VLOOKUP(D438,'PC Receitas'!$N$4:$O$14,2,FALSE)</f>
        <v>#N/A</v>
      </c>
    </row>
    <row r="439" spans="3:20" ht="19.5" customHeight="1" thickTop="1" thickBot="1" x14ac:dyDescent="0.25">
      <c r="C439" s="58"/>
      <c r="D439" s="58"/>
      <c r="E439" s="58"/>
      <c r="F439" s="58"/>
      <c r="G439" s="58"/>
      <c r="H439" s="58"/>
      <c r="I439" s="59"/>
      <c r="J439" s="60"/>
      <c r="K439" s="57">
        <f t="shared" ca="1" si="37"/>
        <v>167800</v>
      </c>
      <c r="P439" s="188" t="e">
        <f t="shared" si="36"/>
        <v>#N/A</v>
      </c>
      <c r="Q439" s="191" t="e">
        <f t="shared" si="34"/>
        <v>#N/A</v>
      </c>
      <c r="R439" s="191" t="e">
        <f t="shared" si="35"/>
        <v>#N/A</v>
      </c>
      <c r="S439" s="191" t="e">
        <f t="shared" si="38"/>
        <v>#N/A</v>
      </c>
      <c r="T439" s="192" t="e">
        <f>VLOOKUP(D439,'PC Receitas'!$N$4:$O$14,2,FALSE)</f>
        <v>#N/A</v>
      </c>
    </row>
    <row r="440" spans="3:20" ht="19.5" customHeight="1" thickTop="1" thickBot="1" x14ac:dyDescent="0.25">
      <c r="C440" s="58"/>
      <c r="D440" s="58"/>
      <c r="E440" s="58"/>
      <c r="F440" s="58"/>
      <c r="G440" s="58"/>
      <c r="H440" s="58"/>
      <c r="I440" s="59"/>
      <c r="J440" s="60"/>
      <c r="K440" s="57">
        <f t="shared" ca="1" si="37"/>
        <v>167800</v>
      </c>
      <c r="P440" s="188" t="e">
        <f t="shared" si="36"/>
        <v>#N/A</v>
      </c>
      <c r="Q440" s="191" t="e">
        <f t="shared" si="34"/>
        <v>#N/A</v>
      </c>
      <c r="R440" s="191" t="e">
        <f t="shared" si="35"/>
        <v>#N/A</v>
      </c>
      <c r="S440" s="191" t="e">
        <f t="shared" si="38"/>
        <v>#N/A</v>
      </c>
      <c r="T440" s="192" t="e">
        <f>VLOOKUP(D440,'PC Receitas'!$N$4:$O$14,2,FALSE)</f>
        <v>#N/A</v>
      </c>
    </row>
    <row r="441" spans="3:20" ht="19.5" customHeight="1" thickTop="1" thickBot="1" x14ac:dyDescent="0.25">
      <c r="C441" s="58"/>
      <c r="D441" s="58"/>
      <c r="E441" s="58"/>
      <c r="F441" s="58"/>
      <c r="G441" s="58"/>
      <c r="H441" s="58"/>
      <c r="I441" s="59"/>
      <c r="J441" s="60"/>
      <c r="K441" s="57">
        <f t="shared" ca="1" si="37"/>
        <v>167800</v>
      </c>
      <c r="P441" s="188" t="e">
        <f t="shared" si="36"/>
        <v>#N/A</v>
      </c>
      <c r="Q441" s="191" t="e">
        <f t="shared" si="34"/>
        <v>#N/A</v>
      </c>
      <c r="R441" s="191" t="e">
        <f t="shared" si="35"/>
        <v>#N/A</v>
      </c>
      <c r="S441" s="191" t="e">
        <f t="shared" si="38"/>
        <v>#N/A</v>
      </c>
      <c r="T441" s="192" t="e">
        <f>VLOOKUP(D441,'PC Receitas'!$N$4:$O$14,2,FALSE)</f>
        <v>#N/A</v>
      </c>
    </row>
    <row r="442" spans="3:20" ht="19.5" customHeight="1" thickTop="1" thickBot="1" x14ac:dyDescent="0.25">
      <c r="C442" s="58"/>
      <c r="D442" s="58"/>
      <c r="E442" s="58"/>
      <c r="F442" s="58"/>
      <c r="G442" s="58"/>
      <c r="H442" s="58"/>
      <c r="I442" s="59"/>
      <c r="J442" s="60"/>
      <c r="K442" s="57">
        <f t="shared" ca="1" si="37"/>
        <v>167800</v>
      </c>
      <c r="P442" s="188" t="e">
        <f t="shared" si="36"/>
        <v>#N/A</v>
      </c>
      <c r="Q442" s="191" t="e">
        <f t="shared" si="34"/>
        <v>#N/A</v>
      </c>
      <c r="R442" s="191" t="e">
        <f t="shared" si="35"/>
        <v>#N/A</v>
      </c>
      <c r="S442" s="191" t="e">
        <f t="shared" si="38"/>
        <v>#N/A</v>
      </c>
      <c r="T442" s="192" t="e">
        <f>VLOOKUP(D442,'PC Receitas'!$N$4:$O$14,2,FALSE)</f>
        <v>#N/A</v>
      </c>
    </row>
    <row r="443" spans="3:20" ht="19.5" customHeight="1" thickTop="1" thickBot="1" x14ac:dyDescent="0.25">
      <c r="C443" s="58"/>
      <c r="D443" s="58"/>
      <c r="E443" s="58"/>
      <c r="F443" s="58"/>
      <c r="G443" s="58"/>
      <c r="H443" s="58"/>
      <c r="I443" s="59"/>
      <c r="J443" s="60"/>
      <c r="K443" s="57">
        <f t="shared" ca="1" si="37"/>
        <v>167800</v>
      </c>
      <c r="P443" s="188" t="e">
        <f t="shared" si="36"/>
        <v>#N/A</v>
      </c>
      <c r="Q443" s="191" t="e">
        <f t="shared" si="34"/>
        <v>#N/A</v>
      </c>
      <c r="R443" s="191" t="e">
        <f t="shared" si="35"/>
        <v>#N/A</v>
      </c>
      <c r="S443" s="191" t="e">
        <f t="shared" si="38"/>
        <v>#N/A</v>
      </c>
      <c r="T443" s="192" t="e">
        <f>VLOOKUP(D443,'PC Receitas'!$N$4:$O$14,2,FALSE)</f>
        <v>#N/A</v>
      </c>
    </row>
    <row r="444" spans="3:20" ht="19.5" customHeight="1" thickTop="1" thickBot="1" x14ac:dyDescent="0.25">
      <c r="C444" s="58"/>
      <c r="D444" s="58"/>
      <c r="E444" s="58"/>
      <c r="F444" s="58"/>
      <c r="G444" s="58"/>
      <c r="H444" s="58"/>
      <c r="I444" s="59"/>
      <c r="J444" s="60"/>
      <c r="K444" s="57">
        <f t="shared" ca="1" si="37"/>
        <v>167800</v>
      </c>
      <c r="P444" s="188" t="e">
        <f t="shared" si="36"/>
        <v>#N/A</v>
      </c>
      <c r="Q444" s="191" t="e">
        <f t="shared" si="34"/>
        <v>#N/A</v>
      </c>
      <c r="R444" s="191" t="e">
        <f t="shared" si="35"/>
        <v>#N/A</v>
      </c>
      <c r="S444" s="191" t="e">
        <f t="shared" si="38"/>
        <v>#N/A</v>
      </c>
      <c r="T444" s="192" t="e">
        <f>VLOOKUP(D444,'PC Receitas'!$N$4:$O$14,2,FALSE)</f>
        <v>#N/A</v>
      </c>
    </row>
    <row r="445" spans="3:20" ht="19.5" customHeight="1" thickTop="1" thickBot="1" x14ac:dyDescent="0.25">
      <c r="C445" s="58"/>
      <c r="D445" s="58"/>
      <c r="E445" s="58"/>
      <c r="F445" s="58"/>
      <c r="G445" s="58"/>
      <c r="H445" s="58"/>
      <c r="I445" s="59"/>
      <c r="J445" s="60"/>
      <c r="K445" s="57">
        <f t="shared" ca="1" si="37"/>
        <v>167800</v>
      </c>
      <c r="P445" s="188" t="e">
        <f t="shared" si="36"/>
        <v>#N/A</v>
      </c>
      <c r="Q445" s="191" t="e">
        <f t="shared" si="34"/>
        <v>#N/A</v>
      </c>
      <c r="R445" s="191" t="e">
        <f t="shared" si="35"/>
        <v>#N/A</v>
      </c>
      <c r="S445" s="191" t="e">
        <f t="shared" si="38"/>
        <v>#N/A</v>
      </c>
      <c r="T445" s="192" t="e">
        <f>VLOOKUP(D445,'PC Receitas'!$N$4:$O$14,2,FALSE)</f>
        <v>#N/A</v>
      </c>
    </row>
    <row r="446" spans="3:20" ht="19.5" customHeight="1" thickTop="1" thickBot="1" x14ac:dyDescent="0.25">
      <c r="C446" s="58"/>
      <c r="D446" s="58"/>
      <c r="E446" s="58"/>
      <c r="F446" s="58"/>
      <c r="G446" s="58"/>
      <c r="H446" s="58"/>
      <c r="I446" s="59"/>
      <c r="J446" s="60"/>
      <c r="K446" s="57">
        <f t="shared" ca="1" si="37"/>
        <v>167800</v>
      </c>
      <c r="P446" s="188" t="e">
        <f t="shared" si="36"/>
        <v>#N/A</v>
      </c>
      <c r="Q446" s="191" t="e">
        <f t="shared" si="34"/>
        <v>#N/A</v>
      </c>
      <c r="R446" s="191" t="e">
        <f t="shared" si="35"/>
        <v>#N/A</v>
      </c>
      <c r="S446" s="191" t="e">
        <f t="shared" si="38"/>
        <v>#N/A</v>
      </c>
      <c r="T446" s="192" t="e">
        <f>VLOOKUP(D446,'PC Receitas'!$N$4:$O$14,2,FALSE)</f>
        <v>#N/A</v>
      </c>
    </row>
    <row r="447" spans="3:20" ht="19.5" customHeight="1" thickTop="1" thickBot="1" x14ac:dyDescent="0.25">
      <c r="C447" s="58"/>
      <c r="D447" s="58"/>
      <c r="E447" s="58"/>
      <c r="F447" s="58"/>
      <c r="G447" s="58"/>
      <c r="H447" s="58"/>
      <c r="I447" s="59"/>
      <c r="J447" s="60"/>
      <c r="K447" s="57">
        <f t="shared" ca="1" si="37"/>
        <v>167800</v>
      </c>
      <c r="P447" s="188" t="e">
        <f t="shared" si="36"/>
        <v>#N/A</v>
      </c>
      <c r="Q447" s="191" t="e">
        <f t="shared" si="34"/>
        <v>#N/A</v>
      </c>
      <c r="R447" s="191" t="e">
        <f t="shared" si="35"/>
        <v>#N/A</v>
      </c>
      <c r="S447" s="191" t="e">
        <f t="shared" si="38"/>
        <v>#N/A</v>
      </c>
      <c r="T447" s="192" t="e">
        <f>VLOOKUP(D447,'PC Receitas'!$N$4:$O$14,2,FALSE)</f>
        <v>#N/A</v>
      </c>
    </row>
    <row r="448" spans="3:20" ht="19.5" customHeight="1" thickTop="1" thickBot="1" x14ac:dyDescent="0.25">
      <c r="C448" s="58"/>
      <c r="D448" s="58"/>
      <c r="E448" s="58"/>
      <c r="F448" s="58"/>
      <c r="G448" s="58"/>
      <c r="H448" s="58"/>
      <c r="I448" s="59"/>
      <c r="J448" s="60"/>
      <c r="K448" s="57">
        <f t="shared" ca="1" si="37"/>
        <v>167800</v>
      </c>
      <c r="P448" s="188" t="e">
        <f t="shared" si="36"/>
        <v>#N/A</v>
      </c>
      <c r="Q448" s="191" t="e">
        <f t="shared" si="34"/>
        <v>#N/A</v>
      </c>
      <c r="R448" s="191" t="e">
        <f t="shared" si="35"/>
        <v>#N/A</v>
      </c>
      <c r="S448" s="191" t="e">
        <f t="shared" si="38"/>
        <v>#N/A</v>
      </c>
      <c r="T448" s="192" t="e">
        <f>VLOOKUP(D448,'PC Receitas'!$N$4:$O$14,2,FALSE)</f>
        <v>#N/A</v>
      </c>
    </row>
    <row r="449" spans="3:20" ht="19.5" customHeight="1" thickTop="1" thickBot="1" x14ac:dyDescent="0.25">
      <c r="C449" s="58"/>
      <c r="D449" s="58"/>
      <c r="E449" s="58"/>
      <c r="F449" s="58"/>
      <c r="G449" s="58"/>
      <c r="H449" s="58"/>
      <c r="I449" s="59"/>
      <c r="J449" s="60"/>
      <c r="K449" s="57">
        <f t="shared" ca="1" si="37"/>
        <v>167800</v>
      </c>
      <c r="P449" s="188" t="e">
        <f t="shared" si="36"/>
        <v>#N/A</v>
      </c>
      <c r="Q449" s="191" t="e">
        <f t="shared" si="34"/>
        <v>#N/A</v>
      </c>
      <c r="R449" s="191" t="e">
        <f t="shared" si="35"/>
        <v>#N/A</v>
      </c>
      <c r="S449" s="191" t="e">
        <f t="shared" si="38"/>
        <v>#N/A</v>
      </c>
      <c r="T449" s="192" t="e">
        <f>VLOOKUP(D449,'PC Receitas'!$N$4:$O$14,2,FALSE)</f>
        <v>#N/A</v>
      </c>
    </row>
    <row r="450" spans="3:20" ht="19.5" customHeight="1" thickTop="1" thickBot="1" x14ac:dyDescent="0.25">
      <c r="C450" s="58"/>
      <c r="D450" s="58"/>
      <c r="E450" s="58"/>
      <c r="F450" s="58"/>
      <c r="G450" s="58"/>
      <c r="H450" s="58"/>
      <c r="I450" s="59"/>
      <c r="J450" s="60"/>
      <c r="K450" s="57">
        <f t="shared" ca="1" si="37"/>
        <v>167800</v>
      </c>
      <c r="P450" s="188" t="e">
        <f t="shared" si="36"/>
        <v>#N/A</v>
      </c>
      <c r="Q450" s="191" t="e">
        <f t="shared" si="34"/>
        <v>#N/A</v>
      </c>
      <c r="R450" s="191" t="e">
        <f t="shared" si="35"/>
        <v>#N/A</v>
      </c>
      <c r="S450" s="191" t="e">
        <f t="shared" si="38"/>
        <v>#N/A</v>
      </c>
      <c r="T450" s="192" t="e">
        <f>VLOOKUP(D450,'PC Receitas'!$N$4:$O$14,2,FALSE)</f>
        <v>#N/A</v>
      </c>
    </row>
    <row r="451" spans="3:20" ht="19.5" customHeight="1" thickTop="1" thickBot="1" x14ac:dyDescent="0.25">
      <c r="C451" s="58"/>
      <c r="D451" s="58"/>
      <c r="E451" s="58"/>
      <c r="F451" s="58"/>
      <c r="G451" s="58"/>
      <c r="H451" s="58"/>
      <c r="I451" s="59"/>
      <c r="J451" s="60"/>
      <c r="K451" s="57">
        <f t="shared" ca="1" si="37"/>
        <v>167800</v>
      </c>
      <c r="P451" s="188" t="e">
        <f t="shared" si="36"/>
        <v>#N/A</v>
      </c>
      <c r="Q451" s="191" t="e">
        <f t="shared" si="34"/>
        <v>#N/A</v>
      </c>
      <c r="R451" s="191" t="e">
        <f t="shared" si="35"/>
        <v>#N/A</v>
      </c>
      <c r="S451" s="191" t="e">
        <f t="shared" si="38"/>
        <v>#N/A</v>
      </c>
      <c r="T451" s="192" t="e">
        <f>VLOOKUP(D451,'PC Receitas'!$N$4:$O$14,2,FALSE)</f>
        <v>#N/A</v>
      </c>
    </row>
    <row r="452" spans="3:20" ht="19.5" customHeight="1" thickTop="1" thickBot="1" x14ac:dyDescent="0.25">
      <c r="C452" s="58"/>
      <c r="D452" s="58"/>
      <c r="E452" s="58"/>
      <c r="F452" s="58"/>
      <c r="G452" s="58"/>
      <c r="H452" s="58"/>
      <c r="I452" s="59"/>
      <c r="J452" s="60"/>
      <c r="K452" s="57">
        <f t="shared" ca="1" si="37"/>
        <v>167800</v>
      </c>
      <c r="P452" s="188" t="e">
        <f t="shared" si="36"/>
        <v>#N/A</v>
      </c>
      <c r="Q452" s="191" t="e">
        <f t="shared" si="34"/>
        <v>#N/A</v>
      </c>
      <c r="R452" s="191" t="e">
        <f t="shared" si="35"/>
        <v>#N/A</v>
      </c>
      <c r="S452" s="191" t="e">
        <f t="shared" si="38"/>
        <v>#N/A</v>
      </c>
      <c r="T452" s="192" t="e">
        <f>VLOOKUP(D452,'PC Receitas'!$N$4:$O$14,2,FALSE)</f>
        <v>#N/A</v>
      </c>
    </row>
    <row r="453" spans="3:20" ht="19.5" customHeight="1" thickTop="1" thickBot="1" x14ac:dyDescent="0.25">
      <c r="C453" s="58"/>
      <c r="D453" s="58"/>
      <c r="E453" s="58"/>
      <c r="F453" s="58"/>
      <c r="G453" s="58"/>
      <c r="H453" s="58"/>
      <c r="I453" s="59"/>
      <c r="J453" s="60"/>
      <c r="K453" s="57">
        <f t="shared" ca="1" si="37"/>
        <v>167800</v>
      </c>
      <c r="P453" s="188" t="e">
        <f t="shared" si="36"/>
        <v>#N/A</v>
      </c>
      <c r="Q453" s="191" t="e">
        <f t="shared" si="34"/>
        <v>#N/A</v>
      </c>
      <c r="R453" s="191" t="e">
        <f t="shared" si="35"/>
        <v>#N/A</v>
      </c>
      <c r="S453" s="191" t="e">
        <f t="shared" si="38"/>
        <v>#N/A</v>
      </c>
      <c r="T453" s="192" t="e">
        <f>VLOOKUP(D453,'PC Receitas'!$N$4:$O$14,2,FALSE)</f>
        <v>#N/A</v>
      </c>
    </row>
    <row r="454" spans="3:20" ht="19.5" customHeight="1" thickTop="1" thickBot="1" x14ac:dyDescent="0.25">
      <c r="C454" s="58"/>
      <c r="D454" s="58"/>
      <c r="E454" s="58"/>
      <c r="F454" s="58"/>
      <c r="G454" s="58"/>
      <c r="H454" s="58"/>
      <c r="I454" s="59"/>
      <c r="J454" s="60"/>
      <c r="K454" s="57">
        <f t="shared" ca="1" si="37"/>
        <v>167800</v>
      </c>
      <c r="P454" s="188" t="e">
        <f t="shared" si="36"/>
        <v>#N/A</v>
      </c>
      <c r="Q454" s="191" t="e">
        <f t="shared" ref="Q454:Q517" si="39">IF(T454="Despesas_de_Moradia","Despesa",IF(T454="Despesas_com_Alimentacao","Despesa",IF(T454="Despesas_com_Saude","Despesa","")))</f>
        <v>#N/A</v>
      </c>
      <c r="R454" s="191" t="e">
        <f t="shared" ref="R454:R517" si="40">IF(T454="Renda_Familiar","Receita",IF(T454="Receitas_com_Aplicacoes_Financeiras","Receita",IF(T454="Outras_Receitas","Receita","")))</f>
        <v>#N/A</v>
      </c>
      <c r="S454" s="191" t="e">
        <f t="shared" si="38"/>
        <v>#N/A</v>
      </c>
      <c r="T454" s="192" t="e">
        <f>VLOOKUP(D454,'PC Receitas'!$N$4:$O$14,2,FALSE)</f>
        <v>#N/A</v>
      </c>
    </row>
    <row r="455" spans="3:20" ht="19.5" customHeight="1" thickTop="1" thickBot="1" x14ac:dyDescent="0.25">
      <c r="C455" s="58"/>
      <c r="D455" s="58"/>
      <c r="E455" s="58"/>
      <c r="F455" s="58"/>
      <c r="G455" s="58"/>
      <c r="H455" s="58"/>
      <c r="I455" s="59"/>
      <c r="J455" s="60"/>
      <c r="K455" s="57">
        <f t="shared" ca="1" si="37"/>
        <v>167800</v>
      </c>
      <c r="P455" s="188" t="e">
        <f t="shared" si="36"/>
        <v>#N/A</v>
      </c>
      <c r="Q455" s="191" t="e">
        <f t="shared" si="39"/>
        <v>#N/A</v>
      </c>
      <c r="R455" s="191" t="e">
        <f t="shared" si="40"/>
        <v>#N/A</v>
      </c>
      <c r="S455" s="191" t="e">
        <f t="shared" si="38"/>
        <v>#N/A</v>
      </c>
      <c r="T455" s="192" t="e">
        <f>VLOOKUP(D455,'PC Receitas'!$N$4:$O$14,2,FALSE)</f>
        <v>#N/A</v>
      </c>
    </row>
    <row r="456" spans="3:20" ht="19.5" customHeight="1" thickTop="1" thickBot="1" x14ac:dyDescent="0.25">
      <c r="C456" s="58"/>
      <c r="D456" s="58"/>
      <c r="E456" s="58"/>
      <c r="F456" s="58"/>
      <c r="G456" s="58"/>
      <c r="H456" s="58"/>
      <c r="I456" s="59"/>
      <c r="J456" s="60"/>
      <c r="K456" s="57">
        <f t="shared" ca="1" si="37"/>
        <v>167800</v>
      </c>
      <c r="P456" s="188" t="e">
        <f t="shared" si="36"/>
        <v>#N/A</v>
      </c>
      <c r="Q456" s="191" t="e">
        <f t="shared" si="39"/>
        <v>#N/A</v>
      </c>
      <c r="R456" s="191" t="e">
        <f t="shared" si="40"/>
        <v>#N/A</v>
      </c>
      <c r="S456" s="191" t="e">
        <f t="shared" si="38"/>
        <v>#N/A</v>
      </c>
      <c r="T456" s="192" t="e">
        <f>VLOOKUP(D456,'PC Receitas'!$N$4:$O$14,2,FALSE)</f>
        <v>#N/A</v>
      </c>
    </row>
    <row r="457" spans="3:20" ht="19.5" customHeight="1" thickTop="1" thickBot="1" x14ac:dyDescent="0.25">
      <c r="C457" s="58"/>
      <c r="D457" s="58"/>
      <c r="E457" s="58"/>
      <c r="F457" s="58"/>
      <c r="G457" s="58"/>
      <c r="H457" s="58"/>
      <c r="I457" s="59"/>
      <c r="J457" s="60"/>
      <c r="K457" s="57">
        <f t="shared" ca="1" si="37"/>
        <v>167800</v>
      </c>
      <c r="P457" s="188" t="e">
        <f t="shared" si="36"/>
        <v>#N/A</v>
      </c>
      <c r="Q457" s="191" t="e">
        <f t="shared" si="39"/>
        <v>#N/A</v>
      </c>
      <c r="R457" s="191" t="e">
        <f t="shared" si="40"/>
        <v>#N/A</v>
      </c>
      <c r="S457" s="191" t="e">
        <f t="shared" si="38"/>
        <v>#N/A</v>
      </c>
      <c r="T457" s="192" t="e">
        <f>VLOOKUP(D457,'PC Receitas'!$N$4:$O$14,2,FALSE)</f>
        <v>#N/A</v>
      </c>
    </row>
    <row r="458" spans="3:20" ht="19.5" customHeight="1" thickTop="1" thickBot="1" x14ac:dyDescent="0.25">
      <c r="C458" s="58"/>
      <c r="D458" s="58"/>
      <c r="E458" s="58"/>
      <c r="F458" s="58"/>
      <c r="G458" s="58"/>
      <c r="H458" s="58"/>
      <c r="I458" s="59"/>
      <c r="J458" s="60"/>
      <c r="K458" s="57">
        <f t="shared" ca="1" si="37"/>
        <v>167800</v>
      </c>
      <c r="P458" s="188" t="e">
        <f t="shared" si="36"/>
        <v>#N/A</v>
      </c>
      <c r="Q458" s="191" t="e">
        <f t="shared" si="39"/>
        <v>#N/A</v>
      </c>
      <c r="R458" s="191" t="e">
        <f t="shared" si="40"/>
        <v>#N/A</v>
      </c>
      <c r="S458" s="191" t="e">
        <f t="shared" si="38"/>
        <v>#N/A</v>
      </c>
      <c r="T458" s="192" t="e">
        <f>VLOOKUP(D458,'PC Receitas'!$N$4:$O$14,2,FALSE)</f>
        <v>#N/A</v>
      </c>
    </row>
    <row r="459" spans="3:20" ht="19.5" customHeight="1" thickTop="1" thickBot="1" x14ac:dyDescent="0.25">
      <c r="C459" s="58"/>
      <c r="D459" s="58"/>
      <c r="E459" s="58"/>
      <c r="F459" s="58"/>
      <c r="G459" s="58"/>
      <c r="H459" s="58"/>
      <c r="I459" s="59"/>
      <c r="J459" s="60"/>
      <c r="K459" s="57">
        <f t="shared" ca="1" si="37"/>
        <v>167800</v>
      </c>
      <c r="P459" s="188" t="e">
        <f t="shared" si="36"/>
        <v>#N/A</v>
      </c>
      <c r="Q459" s="191" t="e">
        <f t="shared" si="39"/>
        <v>#N/A</v>
      </c>
      <c r="R459" s="191" t="e">
        <f t="shared" si="40"/>
        <v>#N/A</v>
      </c>
      <c r="S459" s="191" t="e">
        <f t="shared" si="38"/>
        <v>#N/A</v>
      </c>
      <c r="T459" s="192" t="e">
        <f>VLOOKUP(D459,'PC Receitas'!$N$4:$O$14,2,FALSE)</f>
        <v>#N/A</v>
      </c>
    </row>
    <row r="460" spans="3:20" ht="19.5" customHeight="1" thickTop="1" thickBot="1" x14ac:dyDescent="0.25">
      <c r="C460" s="58"/>
      <c r="D460" s="58"/>
      <c r="E460" s="58"/>
      <c r="F460" s="58"/>
      <c r="G460" s="58"/>
      <c r="H460" s="58"/>
      <c r="I460" s="59"/>
      <c r="J460" s="60"/>
      <c r="K460" s="57">
        <f t="shared" ca="1" si="37"/>
        <v>167800</v>
      </c>
      <c r="P460" s="188" t="e">
        <f t="shared" si="36"/>
        <v>#N/A</v>
      </c>
      <c r="Q460" s="191" t="e">
        <f t="shared" si="39"/>
        <v>#N/A</v>
      </c>
      <c r="R460" s="191" t="e">
        <f t="shared" si="40"/>
        <v>#N/A</v>
      </c>
      <c r="S460" s="191" t="e">
        <f t="shared" si="38"/>
        <v>#N/A</v>
      </c>
      <c r="T460" s="192" t="e">
        <f>VLOOKUP(D460,'PC Receitas'!$N$4:$O$14,2,FALSE)</f>
        <v>#N/A</v>
      </c>
    </row>
    <row r="461" spans="3:20" ht="19.5" customHeight="1" thickTop="1" thickBot="1" x14ac:dyDescent="0.25">
      <c r="C461" s="58"/>
      <c r="D461" s="58"/>
      <c r="E461" s="58"/>
      <c r="F461" s="58"/>
      <c r="G461" s="58"/>
      <c r="H461" s="58"/>
      <c r="I461" s="59"/>
      <c r="J461" s="60"/>
      <c r="K461" s="57">
        <f t="shared" ca="1" si="37"/>
        <v>167800</v>
      </c>
      <c r="P461" s="188" t="e">
        <f t="shared" si="36"/>
        <v>#N/A</v>
      </c>
      <c r="Q461" s="191" t="e">
        <f t="shared" si="39"/>
        <v>#N/A</v>
      </c>
      <c r="R461" s="191" t="e">
        <f t="shared" si="40"/>
        <v>#N/A</v>
      </c>
      <c r="S461" s="191" t="e">
        <f t="shared" si="38"/>
        <v>#N/A</v>
      </c>
      <c r="T461" s="192" t="e">
        <f>VLOOKUP(D461,'PC Receitas'!$N$4:$O$14,2,FALSE)</f>
        <v>#N/A</v>
      </c>
    </row>
    <row r="462" spans="3:20" ht="19.5" customHeight="1" thickTop="1" thickBot="1" x14ac:dyDescent="0.25">
      <c r="C462" s="58"/>
      <c r="D462" s="58"/>
      <c r="E462" s="58"/>
      <c r="F462" s="58"/>
      <c r="G462" s="58"/>
      <c r="H462" s="58"/>
      <c r="I462" s="59"/>
      <c r="J462" s="60"/>
      <c r="K462" s="57">
        <f t="shared" ca="1" si="37"/>
        <v>167800</v>
      </c>
      <c r="P462" s="188" t="e">
        <f t="shared" si="36"/>
        <v>#N/A</v>
      </c>
      <c r="Q462" s="191" t="e">
        <f t="shared" si="39"/>
        <v>#N/A</v>
      </c>
      <c r="R462" s="191" t="e">
        <f t="shared" si="40"/>
        <v>#N/A</v>
      </c>
      <c r="S462" s="191" t="e">
        <f t="shared" si="38"/>
        <v>#N/A</v>
      </c>
      <c r="T462" s="192" t="e">
        <f>VLOOKUP(D462,'PC Receitas'!$N$4:$O$14,2,FALSE)</f>
        <v>#N/A</v>
      </c>
    </row>
    <row r="463" spans="3:20" ht="19.5" customHeight="1" thickTop="1" thickBot="1" x14ac:dyDescent="0.25">
      <c r="C463" s="58"/>
      <c r="D463" s="58"/>
      <c r="E463" s="58"/>
      <c r="F463" s="58"/>
      <c r="G463" s="58"/>
      <c r="H463" s="58"/>
      <c r="I463" s="59"/>
      <c r="J463" s="60"/>
      <c r="K463" s="57">
        <f t="shared" ca="1" si="37"/>
        <v>167800</v>
      </c>
      <c r="P463" s="188" t="e">
        <f t="shared" si="36"/>
        <v>#N/A</v>
      </c>
      <c r="Q463" s="191" t="e">
        <f t="shared" si="39"/>
        <v>#N/A</v>
      </c>
      <c r="R463" s="191" t="e">
        <f t="shared" si="40"/>
        <v>#N/A</v>
      </c>
      <c r="S463" s="191" t="e">
        <f t="shared" si="38"/>
        <v>#N/A</v>
      </c>
      <c r="T463" s="192" t="e">
        <f>VLOOKUP(D463,'PC Receitas'!$N$4:$O$14,2,FALSE)</f>
        <v>#N/A</v>
      </c>
    </row>
    <row r="464" spans="3:20" ht="19.5" customHeight="1" thickTop="1" thickBot="1" x14ac:dyDescent="0.25">
      <c r="C464" s="58"/>
      <c r="D464" s="58"/>
      <c r="E464" s="58"/>
      <c r="F464" s="58"/>
      <c r="G464" s="58"/>
      <c r="H464" s="58"/>
      <c r="I464" s="59"/>
      <c r="J464" s="60"/>
      <c r="K464" s="57">
        <f t="shared" ca="1" si="37"/>
        <v>167800</v>
      </c>
      <c r="P464" s="188" t="e">
        <f t="shared" ref="P464:P527" si="41">IF(T464="Despesas_com_Transportes","Despesa",IF(T464="Despesas_com_Lazer_e_Informacao","Despesa",IF(T464="Outras_Despesas","Despesa",IF(T464="Imposto_de_Renda","Despesa",IF(T464="Investimentos_Bens","Despesa","")))))</f>
        <v>#N/A</v>
      </c>
      <c r="Q464" s="191" t="e">
        <f t="shared" si="39"/>
        <v>#N/A</v>
      </c>
      <c r="R464" s="191" t="e">
        <f t="shared" si="40"/>
        <v>#N/A</v>
      </c>
      <c r="S464" s="191" t="e">
        <f t="shared" si="38"/>
        <v>#N/A</v>
      </c>
      <c r="T464" s="192" t="e">
        <f>VLOOKUP(D464,'PC Receitas'!$N$4:$O$14,2,FALSE)</f>
        <v>#N/A</v>
      </c>
    </row>
    <row r="465" spans="3:20" ht="19.5" customHeight="1" thickTop="1" thickBot="1" x14ac:dyDescent="0.25">
      <c r="C465" s="58"/>
      <c r="D465" s="58"/>
      <c r="E465" s="58"/>
      <c r="F465" s="58"/>
      <c r="G465" s="58"/>
      <c r="H465" s="58"/>
      <c r="I465" s="59"/>
      <c r="J465" s="60"/>
      <c r="K465" s="57">
        <f t="shared" ca="1" si="37"/>
        <v>167800</v>
      </c>
      <c r="P465" s="188" t="e">
        <f t="shared" si="41"/>
        <v>#N/A</v>
      </c>
      <c r="Q465" s="191" t="e">
        <f t="shared" si="39"/>
        <v>#N/A</v>
      </c>
      <c r="R465" s="191" t="e">
        <f t="shared" si="40"/>
        <v>#N/A</v>
      </c>
      <c r="S465" s="191" t="e">
        <f t="shared" si="38"/>
        <v>#N/A</v>
      </c>
      <c r="T465" s="192" t="e">
        <f>VLOOKUP(D465,'PC Receitas'!$N$4:$O$14,2,FALSE)</f>
        <v>#N/A</v>
      </c>
    </row>
    <row r="466" spans="3:20" ht="19.5" customHeight="1" thickTop="1" thickBot="1" x14ac:dyDescent="0.25">
      <c r="C466" s="58"/>
      <c r="D466" s="58"/>
      <c r="E466" s="58"/>
      <c r="F466" s="58"/>
      <c r="G466" s="58"/>
      <c r="H466" s="58"/>
      <c r="I466" s="59"/>
      <c r="J466" s="60"/>
      <c r="K466" s="57">
        <f t="shared" ca="1" si="37"/>
        <v>167800</v>
      </c>
      <c r="P466" s="188" t="e">
        <f t="shared" si="41"/>
        <v>#N/A</v>
      </c>
      <c r="Q466" s="191" t="e">
        <f t="shared" si="39"/>
        <v>#N/A</v>
      </c>
      <c r="R466" s="191" t="e">
        <f t="shared" si="40"/>
        <v>#N/A</v>
      </c>
      <c r="S466" s="191" t="e">
        <f t="shared" si="38"/>
        <v>#N/A</v>
      </c>
      <c r="T466" s="192"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167800</v>
      </c>
      <c r="P467" s="188" t="e">
        <f t="shared" si="41"/>
        <v>#N/A</v>
      </c>
      <c r="Q467" s="191" t="e">
        <f t="shared" si="39"/>
        <v>#N/A</v>
      </c>
      <c r="R467" s="191" t="e">
        <f t="shared" si="40"/>
        <v>#N/A</v>
      </c>
      <c r="S467" s="191" t="e">
        <f t="shared" si="38"/>
        <v>#N/A</v>
      </c>
      <c r="T467" s="192" t="e">
        <f>VLOOKUP(D467,'PC Receitas'!$N$4:$O$14,2,FALSE)</f>
        <v>#N/A</v>
      </c>
    </row>
    <row r="468" spans="3:20" ht="19.5" customHeight="1" thickTop="1" thickBot="1" x14ac:dyDescent="0.25">
      <c r="C468" s="58"/>
      <c r="D468" s="58"/>
      <c r="E468" s="58"/>
      <c r="F468" s="58"/>
      <c r="G468" s="58"/>
      <c r="H468" s="58"/>
      <c r="I468" s="59"/>
      <c r="J468" s="60"/>
      <c r="K468" s="57">
        <f t="shared" ca="1" si="42"/>
        <v>167800</v>
      </c>
      <c r="P468" s="188" t="e">
        <f t="shared" si="41"/>
        <v>#N/A</v>
      </c>
      <c r="Q468" s="191" t="e">
        <f t="shared" si="39"/>
        <v>#N/A</v>
      </c>
      <c r="R468" s="191" t="e">
        <f t="shared" si="40"/>
        <v>#N/A</v>
      </c>
      <c r="S468" s="191" t="e">
        <f t="shared" ref="S468:S531" si="43">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ca="1" si="42"/>
        <v>167800</v>
      </c>
      <c r="P469" s="188" t="e">
        <f t="shared" si="41"/>
        <v>#N/A</v>
      </c>
      <c r="Q469" s="191" t="e">
        <f t="shared" si="39"/>
        <v>#N/A</v>
      </c>
      <c r="R469" s="191" t="e">
        <f t="shared" si="40"/>
        <v>#N/A</v>
      </c>
      <c r="S469" s="191" t="e">
        <f t="shared" si="43"/>
        <v>#N/A</v>
      </c>
      <c r="T469" s="192" t="e">
        <f>VLOOKUP(D469,'PC Receitas'!$N$4:$O$14,2,FALSE)</f>
        <v>#N/A</v>
      </c>
    </row>
    <row r="470" spans="3:20" ht="19.5" customHeight="1" thickTop="1" thickBot="1" x14ac:dyDescent="0.25">
      <c r="C470" s="58"/>
      <c r="D470" s="58"/>
      <c r="E470" s="58"/>
      <c r="F470" s="58"/>
      <c r="G470" s="58"/>
      <c r="H470" s="58"/>
      <c r="I470" s="59"/>
      <c r="J470" s="60"/>
      <c r="K470" s="57">
        <f t="shared" ca="1" si="42"/>
        <v>167800</v>
      </c>
      <c r="P470" s="188" t="e">
        <f t="shared" si="41"/>
        <v>#N/A</v>
      </c>
      <c r="Q470" s="191" t="e">
        <f t="shared" si="39"/>
        <v>#N/A</v>
      </c>
      <c r="R470" s="191" t="e">
        <f t="shared" si="40"/>
        <v>#N/A</v>
      </c>
      <c r="S470" s="191" t="e">
        <f t="shared" si="43"/>
        <v>#N/A</v>
      </c>
      <c r="T470" s="192" t="e">
        <f>VLOOKUP(D470,'PC Receitas'!$N$4:$O$14,2,FALSE)</f>
        <v>#N/A</v>
      </c>
    </row>
    <row r="471" spans="3:20" ht="19.5" customHeight="1" thickTop="1" thickBot="1" x14ac:dyDescent="0.25">
      <c r="C471" s="58"/>
      <c r="D471" s="58"/>
      <c r="E471" s="58"/>
      <c r="F471" s="58"/>
      <c r="G471" s="58"/>
      <c r="H471" s="58"/>
      <c r="I471" s="59"/>
      <c r="J471" s="60"/>
      <c r="K471" s="57">
        <f t="shared" ca="1" si="42"/>
        <v>167800</v>
      </c>
      <c r="P471" s="188" t="e">
        <f t="shared" si="41"/>
        <v>#N/A</v>
      </c>
      <c r="Q471" s="191" t="e">
        <f t="shared" si="39"/>
        <v>#N/A</v>
      </c>
      <c r="R471" s="191" t="e">
        <f t="shared" si="40"/>
        <v>#N/A</v>
      </c>
      <c r="S471" s="191" t="e">
        <f t="shared" si="43"/>
        <v>#N/A</v>
      </c>
      <c r="T471" s="192" t="e">
        <f>VLOOKUP(D471,'PC Receitas'!$N$4:$O$14,2,FALSE)</f>
        <v>#N/A</v>
      </c>
    </row>
    <row r="472" spans="3:20" ht="19.5" customHeight="1" thickTop="1" thickBot="1" x14ac:dyDescent="0.25">
      <c r="C472" s="58"/>
      <c r="D472" s="58"/>
      <c r="E472" s="58"/>
      <c r="F472" s="58"/>
      <c r="G472" s="58"/>
      <c r="H472" s="58"/>
      <c r="I472" s="59"/>
      <c r="J472" s="60"/>
      <c r="K472" s="57">
        <f t="shared" ca="1" si="42"/>
        <v>167800</v>
      </c>
      <c r="P472" s="188" t="e">
        <f t="shared" si="41"/>
        <v>#N/A</v>
      </c>
      <c r="Q472" s="191" t="e">
        <f t="shared" si="39"/>
        <v>#N/A</v>
      </c>
      <c r="R472" s="191" t="e">
        <f t="shared" si="40"/>
        <v>#N/A</v>
      </c>
      <c r="S472" s="191" t="e">
        <f t="shared" si="43"/>
        <v>#N/A</v>
      </c>
      <c r="T472" s="192" t="e">
        <f>VLOOKUP(D472,'PC Receitas'!$N$4:$O$14,2,FALSE)</f>
        <v>#N/A</v>
      </c>
    </row>
    <row r="473" spans="3:20" ht="19.5" customHeight="1" thickTop="1" thickBot="1" x14ac:dyDescent="0.25">
      <c r="C473" s="58"/>
      <c r="D473" s="58"/>
      <c r="E473" s="58"/>
      <c r="F473" s="58"/>
      <c r="G473" s="58"/>
      <c r="H473" s="58"/>
      <c r="I473" s="59"/>
      <c r="J473" s="60"/>
      <c r="K473" s="57">
        <f t="shared" ca="1" si="42"/>
        <v>167800</v>
      </c>
      <c r="P473" s="188" t="e">
        <f t="shared" si="41"/>
        <v>#N/A</v>
      </c>
      <c r="Q473" s="191" t="e">
        <f t="shared" si="39"/>
        <v>#N/A</v>
      </c>
      <c r="R473" s="191" t="e">
        <f t="shared" si="40"/>
        <v>#N/A</v>
      </c>
      <c r="S473" s="191" t="e">
        <f t="shared" si="43"/>
        <v>#N/A</v>
      </c>
      <c r="T473" s="192" t="e">
        <f>VLOOKUP(D473,'PC Receitas'!$N$4:$O$14,2,FALSE)</f>
        <v>#N/A</v>
      </c>
    </row>
    <row r="474" spans="3:20" ht="19.5" customHeight="1" thickTop="1" thickBot="1" x14ac:dyDescent="0.25">
      <c r="C474" s="58"/>
      <c r="D474" s="58"/>
      <c r="E474" s="58"/>
      <c r="F474" s="58"/>
      <c r="G474" s="58"/>
      <c r="H474" s="58"/>
      <c r="I474" s="59"/>
      <c r="J474" s="60"/>
      <c r="K474" s="57">
        <f t="shared" ca="1" si="42"/>
        <v>167800</v>
      </c>
      <c r="P474" s="188" t="e">
        <f t="shared" si="41"/>
        <v>#N/A</v>
      </c>
      <c r="Q474" s="191" t="e">
        <f t="shared" si="39"/>
        <v>#N/A</v>
      </c>
      <c r="R474" s="191" t="e">
        <f t="shared" si="40"/>
        <v>#N/A</v>
      </c>
      <c r="S474" s="191" t="e">
        <f t="shared" si="43"/>
        <v>#N/A</v>
      </c>
      <c r="T474" s="192" t="e">
        <f>VLOOKUP(D474,'PC Receitas'!$N$4:$O$14,2,FALSE)</f>
        <v>#N/A</v>
      </c>
    </row>
    <row r="475" spans="3:20" ht="19.5" customHeight="1" thickTop="1" thickBot="1" x14ac:dyDescent="0.25">
      <c r="C475" s="58"/>
      <c r="D475" s="58"/>
      <c r="E475" s="58"/>
      <c r="F475" s="58"/>
      <c r="G475" s="58"/>
      <c r="H475" s="58"/>
      <c r="I475" s="59"/>
      <c r="J475" s="60"/>
      <c r="K475" s="57">
        <f t="shared" ca="1" si="42"/>
        <v>167800</v>
      </c>
      <c r="P475" s="188" t="e">
        <f t="shared" si="41"/>
        <v>#N/A</v>
      </c>
      <c r="Q475" s="191" t="e">
        <f t="shared" si="39"/>
        <v>#N/A</v>
      </c>
      <c r="R475" s="191" t="e">
        <f t="shared" si="40"/>
        <v>#N/A</v>
      </c>
      <c r="S475" s="191" t="e">
        <f t="shared" si="43"/>
        <v>#N/A</v>
      </c>
      <c r="T475" s="192" t="e">
        <f>VLOOKUP(D475,'PC Receitas'!$N$4:$O$14,2,FALSE)</f>
        <v>#N/A</v>
      </c>
    </row>
    <row r="476" spans="3:20" ht="19.5" customHeight="1" thickTop="1" thickBot="1" x14ac:dyDescent="0.25">
      <c r="C476" s="58"/>
      <c r="D476" s="58"/>
      <c r="E476" s="58"/>
      <c r="F476" s="58"/>
      <c r="G476" s="58"/>
      <c r="H476" s="58"/>
      <c r="I476" s="59"/>
      <c r="J476" s="60"/>
      <c r="K476" s="57">
        <f t="shared" ca="1" si="42"/>
        <v>167800</v>
      </c>
      <c r="P476" s="188" t="e">
        <f t="shared" si="41"/>
        <v>#N/A</v>
      </c>
      <c r="Q476" s="191" t="e">
        <f t="shared" si="39"/>
        <v>#N/A</v>
      </c>
      <c r="R476" s="191" t="e">
        <f t="shared" si="40"/>
        <v>#N/A</v>
      </c>
      <c r="S476" s="191" t="e">
        <f t="shared" si="43"/>
        <v>#N/A</v>
      </c>
      <c r="T476" s="192" t="e">
        <f>VLOOKUP(D476,'PC Receitas'!$N$4:$O$14,2,FALSE)</f>
        <v>#N/A</v>
      </c>
    </row>
    <row r="477" spans="3:20" ht="19.5" customHeight="1" thickTop="1" thickBot="1" x14ac:dyDescent="0.25">
      <c r="C477" s="58"/>
      <c r="D477" s="58"/>
      <c r="E477" s="58"/>
      <c r="F477" s="58"/>
      <c r="G477" s="58"/>
      <c r="H477" s="58"/>
      <c r="I477" s="59"/>
      <c r="J477" s="60"/>
      <c r="K477" s="57">
        <f t="shared" ca="1" si="42"/>
        <v>167800</v>
      </c>
      <c r="P477" s="188" t="e">
        <f t="shared" si="41"/>
        <v>#N/A</v>
      </c>
      <c r="Q477" s="191" t="e">
        <f t="shared" si="39"/>
        <v>#N/A</v>
      </c>
      <c r="R477" s="191" t="e">
        <f t="shared" si="40"/>
        <v>#N/A</v>
      </c>
      <c r="S477" s="191" t="e">
        <f t="shared" si="43"/>
        <v>#N/A</v>
      </c>
      <c r="T477" s="192" t="e">
        <f>VLOOKUP(D477,'PC Receitas'!$N$4:$O$14,2,FALSE)</f>
        <v>#N/A</v>
      </c>
    </row>
    <row r="478" spans="3:20" ht="19.5" customHeight="1" thickTop="1" thickBot="1" x14ac:dyDescent="0.25">
      <c r="C478" s="58"/>
      <c r="D478" s="58"/>
      <c r="E478" s="58"/>
      <c r="F478" s="58"/>
      <c r="G478" s="58"/>
      <c r="H478" s="58"/>
      <c r="I478" s="59"/>
      <c r="J478" s="60"/>
      <c r="K478" s="57">
        <f t="shared" ca="1" si="42"/>
        <v>167800</v>
      </c>
      <c r="P478" s="188" t="e">
        <f t="shared" si="41"/>
        <v>#N/A</v>
      </c>
      <c r="Q478" s="191" t="e">
        <f t="shared" si="39"/>
        <v>#N/A</v>
      </c>
      <c r="R478" s="191" t="e">
        <f t="shared" si="40"/>
        <v>#N/A</v>
      </c>
      <c r="S478" s="191" t="e">
        <f t="shared" si="43"/>
        <v>#N/A</v>
      </c>
      <c r="T478" s="192" t="e">
        <f>VLOOKUP(D478,'PC Receitas'!$N$4:$O$14,2,FALSE)</f>
        <v>#N/A</v>
      </c>
    </row>
    <row r="479" spans="3:20" ht="19.5" customHeight="1" thickTop="1" thickBot="1" x14ac:dyDescent="0.25">
      <c r="C479" s="58"/>
      <c r="D479" s="58"/>
      <c r="E479" s="58"/>
      <c r="F479" s="58"/>
      <c r="G479" s="58"/>
      <c r="H479" s="58"/>
      <c r="I479" s="59"/>
      <c r="J479" s="60"/>
      <c r="K479" s="57">
        <f t="shared" ca="1" si="42"/>
        <v>167800</v>
      </c>
      <c r="P479" s="188" t="e">
        <f t="shared" si="41"/>
        <v>#N/A</v>
      </c>
      <c r="Q479" s="191" t="e">
        <f t="shared" si="39"/>
        <v>#N/A</v>
      </c>
      <c r="R479" s="191" t="e">
        <f t="shared" si="40"/>
        <v>#N/A</v>
      </c>
      <c r="S479" s="191" t="e">
        <f t="shared" si="43"/>
        <v>#N/A</v>
      </c>
      <c r="T479" s="192" t="e">
        <f>VLOOKUP(D479,'PC Receitas'!$N$4:$O$14,2,FALSE)</f>
        <v>#N/A</v>
      </c>
    </row>
    <row r="480" spans="3:20" ht="19.5" customHeight="1" thickTop="1" thickBot="1" x14ac:dyDescent="0.25">
      <c r="C480" s="58"/>
      <c r="D480" s="58"/>
      <c r="E480" s="58"/>
      <c r="F480" s="58"/>
      <c r="G480" s="58"/>
      <c r="H480" s="58"/>
      <c r="I480" s="59"/>
      <c r="J480" s="60"/>
      <c r="K480" s="57">
        <f t="shared" ca="1" si="42"/>
        <v>167800</v>
      </c>
      <c r="P480" s="188" t="e">
        <f t="shared" si="41"/>
        <v>#N/A</v>
      </c>
      <c r="Q480" s="191" t="e">
        <f t="shared" si="39"/>
        <v>#N/A</v>
      </c>
      <c r="R480" s="191" t="e">
        <f t="shared" si="40"/>
        <v>#N/A</v>
      </c>
      <c r="S480" s="191" t="e">
        <f t="shared" si="43"/>
        <v>#N/A</v>
      </c>
      <c r="T480" s="192" t="e">
        <f>VLOOKUP(D480,'PC Receitas'!$N$4:$O$14,2,FALSE)</f>
        <v>#N/A</v>
      </c>
    </row>
    <row r="481" spans="3:20" ht="19.5" customHeight="1" thickTop="1" thickBot="1" x14ac:dyDescent="0.25">
      <c r="C481" s="58"/>
      <c r="D481" s="58"/>
      <c r="E481" s="58"/>
      <c r="F481" s="58"/>
      <c r="G481" s="58"/>
      <c r="H481" s="58"/>
      <c r="I481" s="59"/>
      <c r="J481" s="60"/>
      <c r="K481" s="57">
        <f t="shared" ca="1" si="42"/>
        <v>167800</v>
      </c>
      <c r="P481" s="188" t="e">
        <f t="shared" si="41"/>
        <v>#N/A</v>
      </c>
      <c r="Q481" s="191" t="e">
        <f t="shared" si="39"/>
        <v>#N/A</v>
      </c>
      <c r="R481" s="191" t="e">
        <f t="shared" si="40"/>
        <v>#N/A</v>
      </c>
      <c r="S481" s="191" t="e">
        <f t="shared" si="43"/>
        <v>#N/A</v>
      </c>
      <c r="T481" s="192" t="e">
        <f>VLOOKUP(D481,'PC Receitas'!$N$4:$O$14,2,FALSE)</f>
        <v>#N/A</v>
      </c>
    </row>
    <row r="482" spans="3:20" ht="19.5" customHeight="1" thickTop="1" thickBot="1" x14ac:dyDescent="0.25">
      <c r="C482" s="58"/>
      <c r="D482" s="58"/>
      <c r="E482" s="58"/>
      <c r="F482" s="58"/>
      <c r="G482" s="58"/>
      <c r="H482" s="58"/>
      <c r="I482" s="59"/>
      <c r="J482" s="60"/>
      <c r="K482" s="57">
        <f t="shared" ca="1" si="42"/>
        <v>167800</v>
      </c>
      <c r="P482" s="188" t="e">
        <f t="shared" si="41"/>
        <v>#N/A</v>
      </c>
      <c r="Q482" s="191" t="e">
        <f t="shared" si="39"/>
        <v>#N/A</v>
      </c>
      <c r="R482" s="191" t="e">
        <f t="shared" si="40"/>
        <v>#N/A</v>
      </c>
      <c r="S482" s="191" t="e">
        <f t="shared" si="43"/>
        <v>#N/A</v>
      </c>
      <c r="T482" s="192" t="e">
        <f>VLOOKUP(D482,'PC Receitas'!$N$4:$O$14,2,FALSE)</f>
        <v>#N/A</v>
      </c>
    </row>
    <row r="483" spans="3:20" ht="19.5" customHeight="1" thickTop="1" thickBot="1" x14ac:dyDescent="0.25">
      <c r="C483" s="58"/>
      <c r="D483" s="58"/>
      <c r="E483" s="58"/>
      <c r="F483" s="58"/>
      <c r="G483" s="58"/>
      <c r="H483" s="58"/>
      <c r="I483" s="59"/>
      <c r="J483" s="60"/>
      <c r="K483" s="57">
        <f t="shared" ca="1" si="42"/>
        <v>167800</v>
      </c>
      <c r="P483" s="188" t="e">
        <f t="shared" si="41"/>
        <v>#N/A</v>
      </c>
      <c r="Q483" s="191" t="e">
        <f t="shared" si="39"/>
        <v>#N/A</v>
      </c>
      <c r="R483" s="191" t="e">
        <f t="shared" si="40"/>
        <v>#N/A</v>
      </c>
      <c r="S483" s="191" t="e">
        <f t="shared" si="43"/>
        <v>#N/A</v>
      </c>
      <c r="T483" s="192" t="e">
        <f>VLOOKUP(D483,'PC Receitas'!$N$4:$O$14,2,FALSE)</f>
        <v>#N/A</v>
      </c>
    </row>
    <row r="484" spans="3:20" ht="19.5" customHeight="1" thickTop="1" thickBot="1" x14ac:dyDescent="0.25">
      <c r="C484" s="58"/>
      <c r="D484" s="58"/>
      <c r="E484" s="58"/>
      <c r="F484" s="58"/>
      <c r="G484" s="58"/>
      <c r="H484" s="58"/>
      <c r="I484" s="59"/>
      <c r="J484" s="60"/>
      <c r="K484" s="57">
        <f t="shared" ca="1" si="42"/>
        <v>167800</v>
      </c>
      <c r="P484" s="188" t="e">
        <f t="shared" si="41"/>
        <v>#N/A</v>
      </c>
      <c r="Q484" s="191" t="e">
        <f t="shared" si="39"/>
        <v>#N/A</v>
      </c>
      <c r="R484" s="191" t="e">
        <f t="shared" si="40"/>
        <v>#N/A</v>
      </c>
      <c r="S484" s="191" t="e">
        <f t="shared" si="43"/>
        <v>#N/A</v>
      </c>
      <c r="T484" s="192" t="e">
        <f>VLOOKUP(D484,'PC Receitas'!$N$4:$O$14,2,FALSE)</f>
        <v>#N/A</v>
      </c>
    </row>
    <row r="485" spans="3:20" ht="19.5" customHeight="1" thickTop="1" thickBot="1" x14ac:dyDescent="0.25">
      <c r="C485" s="58"/>
      <c r="D485" s="58"/>
      <c r="E485" s="58"/>
      <c r="F485" s="58"/>
      <c r="G485" s="58"/>
      <c r="H485" s="58"/>
      <c r="I485" s="59"/>
      <c r="J485" s="60"/>
      <c r="K485" s="57">
        <f t="shared" ca="1" si="42"/>
        <v>167800</v>
      </c>
      <c r="P485" s="188" t="e">
        <f t="shared" si="41"/>
        <v>#N/A</v>
      </c>
      <c r="Q485" s="191" t="e">
        <f t="shared" si="39"/>
        <v>#N/A</v>
      </c>
      <c r="R485" s="191" t="e">
        <f t="shared" si="40"/>
        <v>#N/A</v>
      </c>
      <c r="S485" s="191" t="e">
        <f t="shared" si="43"/>
        <v>#N/A</v>
      </c>
      <c r="T485" s="192" t="e">
        <f>VLOOKUP(D485,'PC Receitas'!$N$4:$O$14,2,FALSE)</f>
        <v>#N/A</v>
      </c>
    </row>
    <row r="486" spans="3:20" ht="19.5" customHeight="1" thickTop="1" thickBot="1" x14ac:dyDescent="0.25">
      <c r="C486" s="58"/>
      <c r="D486" s="58"/>
      <c r="E486" s="58"/>
      <c r="F486" s="58"/>
      <c r="G486" s="58"/>
      <c r="H486" s="58"/>
      <c r="I486" s="59"/>
      <c r="J486" s="60"/>
      <c r="K486" s="57">
        <f t="shared" ca="1" si="42"/>
        <v>167800</v>
      </c>
      <c r="P486" s="188" t="e">
        <f t="shared" si="41"/>
        <v>#N/A</v>
      </c>
      <c r="Q486" s="191" t="e">
        <f t="shared" si="39"/>
        <v>#N/A</v>
      </c>
      <c r="R486" s="191" t="e">
        <f t="shared" si="40"/>
        <v>#N/A</v>
      </c>
      <c r="S486" s="191" t="e">
        <f t="shared" si="43"/>
        <v>#N/A</v>
      </c>
      <c r="T486" s="192" t="e">
        <f>VLOOKUP(D486,'PC Receitas'!$N$4:$O$14,2,FALSE)</f>
        <v>#N/A</v>
      </c>
    </row>
    <row r="487" spans="3:20" ht="19.5" customHeight="1" thickTop="1" thickBot="1" x14ac:dyDescent="0.25">
      <c r="C487" s="58"/>
      <c r="D487" s="58"/>
      <c r="E487" s="58"/>
      <c r="F487" s="58"/>
      <c r="G487" s="58"/>
      <c r="H487" s="58"/>
      <c r="I487" s="59"/>
      <c r="J487" s="60"/>
      <c r="K487" s="57">
        <f t="shared" ca="1" si="42"/>
        <v>167800</v>
      </c>
      <c r="P487" s="188" t="e">
        <f t="shared" si="41"/>
        <v>#N/A</v>
      </c>
      <c r="Q487" s="191" t="e">
        <f t="shared" si="39"/>
        <v>#N/A</v>
      </c>
      <c r="R487" s="191" t="e">
        <f t="shared" si="40"/>
        <v>#N/A</v>
      </c>
      <c r="S487" s="191" t="e">
        <f t="shared" si="43"/>
        <v>#N/A</v>
      </c>
      <c r="T487" s="192" t="e">
        <f>VLOOKUP(D487,'PC Receitas'!$N$4:$O$14,2,FALSE)</f>
        <v>#N/A</v>
      </c>
    </row>
    <row r="488" spans="3:20" ht="19.5" customHeight="1" thickTop="1" thickBot="1" x14ac:dyDescent="0.25">
      <c r="C488" s="58"/>
      <c r="D488" s="58"/>
      <c r="E488" s="58"/>
      <c r="F488" s="58"/>
      <c r="G488" s="58"/>
      <c r="H488" s="58"/>
      <c r="I488" s="59"/>
      <c r="J488" s="60"/>
      <c r="K488" s="57">
        <f t="shared" ca="1" si="42"/>
        <v>167800</v>
      </c>
      <c r="P488" s="188" t="e">
        <f t="shared" si="41"/>
        <v>#N/A</v>
      </c>
      <c r="Q488" s="191" t="e">
        <f t="shared" si="39"/>
        <v>#N/A</v>
      </c>
      <c r="R488" s="191" t="e">
        <f t="shared" si="40"/>
        <v>#N/A</v>
      </c>
      <c r="S488" s="191" t="e">
        <f t="shared" si="43"/>
        <v>#N/A</v>
      </c>
      <c r="T488" s="192" t="e">
        <f>VLOOKUP(D488,'PC Receitas'!$N$4:$O$14,2,FALSE)</f>
        <v>#N/A</v>
      </c>
    </row>
    <row r="489" spans="3:20" ht="19.5" customHeight="1" thickTop="1" thickBot="1" x14ac:dyDescent="0.25">
      <c r="C489" s="58"/>
      <c r="D489" s="58"/>
      <c r="E489" s="58"/>
      <c r="F489" s="58"/>
      <c r="G489" s="58"/>
      <c r="H489" s="58"/>
      <c r="I489" s="59"/>
      <c r="J489" s="60"/>
      <c r="K489" s="57">
        <f t="shared" ca="1" si="42"/>
        <v>167800</v>
      </c>
      <c r="P489" s="188" t="e">
        <f t="shared" si="41"/>
        <v>#N/A</v>
      </c>
      <c r="Q489" s="191" t="e">
        <f t="shared" si="39"/>
        <v>#N/A</v>
      </c>
      <c r="R489" s="191" t="e">
        <f t="shared" si="40"/>
        <v>#N/A</v>
      </c>
      <c r="S489" s="191" t="e">
        <f t="shared" si="43"/>
        <v>#N/A</v>
      </c>
      <c r="T489" s="192" t="e">
        <f>VLOOKUP(D489,'PC Receitas'!$N$4:$O$14,2,FALSE)</f>
        <v>#N/A</v>
      </c>
    </row>
    <row r="490" spans="3:20" ht="19.5" customHeight="1" thickTop="1" thickBot="1" x14ac:dyDescent="0.25">
      <c r="C490" s="58"/>
      <c r="D490" s="58"/>
      <c r="E490" s="58"/>
      <c r="F490" s="58"/>
      <c r="G490" s="58"/>
      <c r="H490" s="58"/>
      <c r="I490" s="59"/>
      <c r="J490" s="60"/>
      <c r="K490" s="57">
        <f t="shared" ca="1" si="42"/>
        <v>167800</v>
      </c>
      <c r="P490" s="188" t="e">
        <f t="shared" si="41"/>
        <v>#N/A</v>
      </c>
      <c r="Q490" s="191" t="e">
        <f t="shared" si="39"/>
        <v>#N/A</v>
      </c>
      <c r="R490" s="191" t="e">
        <f t="shared" si="40"/>
        <v>#N/A</v>
      </c>
      <c r="S490" s="191" t="e">
        <f t="shared" si="43"/>
        <v>#N/A</v>
      </c>
      <c r="T490" s="192" t="e">
        <f>VLOOKUP(D490,'PC Receitas'!$N$4:$O$14,2,FALSE)</f>
        <v>#N/A</v>
      </c>
    </row>
    <row r="491" spans="3:20" ht="19.5" customHeight="1" thickTop="1" thickBot="1" x14ac:dyDescent="0.25">
      <c r="C491" s="58"/>
      <c r="D491" s="58"/>
      <c r="E491" s="58"/>
      <c r="F491" s="58"/>
      <c r="G491" s="58"/>
      <c r="H491" s="58"/>
      <c r="I491" s="59"/>
      <c r="J491" s="60"/>
      <c r="K491" s="57">
        <f t="shared" ca="1" si="42"/>
        <v>167800</v>
      </c>
      <c r="P491" s="188" t="e">
        <f t="shared" si="41"/>
        <v>#N/A</v>
      </c>
      <c r="Q491" s="191" t="e">
        <f t="shared" si="39"/>
        <v>#N/A</v>
      </c>
      <c r="R491" s="191" t="e">
        <f t="shared" si="40"/>
        <v>#N/A</v>
      </c>
      <c r="S491" s="191" t="e">
        <f t="shared" si="43"/>
        <v>#N/A</v>
      </c>
      <c r="T491" s="192" t="e">
        <f>VLOOKUP(D491,'PC Receitas'!$N$4:$O$14,2,FALSE)</f>
        <v>#N/A</v>
      </c>
    </row>
    <row r="492" spans="3:20" ht="19.5" customHeight="1" thickTop="1" thickBot="1" x14ac:dyDescent="0.25">
      <c r="C492" s="58"/>
      <c r="D492" s="58"/>
      <c r="E492" s="58"/>
      <c r="F492" s="58"/>
      <c r="G492" s="58"/>
      <c r="H492" s="58"/>
      <c r="I492" s="59"/>
      <c r="J492" s="60"/>
      <c r="K492" s="57">
        <f t="shared" ca="1" si="42"/>
        <v>167800</v>
      </c>
      <c r="P492" s="188" t="e">
        <f t="shared" si="41"/>
        <v>#N/A</v>
      </c>
      <c r="Q492" s="191" t="e">
        <f t="shared" si="39"/>
        <v>#N/A</v>
      </c>
      <c r="R492" s="191" t="e">
        <f t="shared" si="40"/>
        <v>#N/A</v>
      </c>
      <c r="S492" s="191" t="e">
        <f t="shared" si="43"/>
        <v>#N/A</v>
      </c>
      <c r="T492" s="192" t="e">
        <f>VLOOKUP(D492,'PC Receitas'!$N$4:$O$14,2,FALSE)</f>
        <v>#N/A</v>
      </c>
    </row>
    <row r="493" spans="3:20" ht="19.5" customHeight="1" thickTop="1" thickBot="1" x14ac:dyDescent="0.25">
      <c r="C493" s="58"/>
      <c r="D493" s="58"/>
      <c r="E493" s="58"/>
      <c r="F493" s="58"/>
      <c r="G493" s="58"/>
      <c r="H493" s="58"/>
      <c r="I493" s="59"/>
      <c r="J493" s="60"/>
      <c r="K493" s="57">
        <f t="shared" ca="1" si="42"/>
        <v>167800</v>
      </c>
      <c r="P493" s="188" t="e">
        <f t="shared" si="41"/>
        <v>#N/A</v>
      </c>
      <c r="Q493" s="191" t="e">
        <f t="shared" si="39"/>
        <v>#N/A</v>
      </c>
      <c r="R493" s="191" t="e">
        <f t="shared" si="40"/>
        <v>#N/A</v>
      </c>
      <c r="S493" s="191" t="e">
        <f t="shared" si="43"/>
        <v>#N/A</v>
      </c>
      <c r="T493" s="192" t="e">
        <f>VLOOKUP(D493,'PC Receitas'!$N$4:$O$14,2,FALSE)</f>
        <v>#N/A</v>
      </c>
    </row>
    <row r="494" spans="3:20" ht="19.5" customHeight="1" thickTop="1" thickBot="1" x14ac:dyDescent="0.25">
      <c r="C494" s="58"/>
      <c r="D494" s="58"/>
      <c r="E494" s="58"/>
      <c r="F494" s="58"/>
      <c r="G494" s="58"/>
      <c r="H494" s="58"/>
      <c r="I494" s="59"/>
      <c r="J494" s="60"/>
      <c r="K494" s="57">
        <f t="shared" ca="1" si="42"/>
        <v>167800</v>
      </c>
      <c r="P494" s="188" t="e">
        <f t="shared" si="41"/>
        <v>#N/A</v>
      </c>
      <c r="Q494" s="191" t="e">
        <f t="shared" si="39"/>
        <v>#N/A</v>
      </c>
      <c r="R494" s="191" t="e">
        <f t="shared" si="40"/>
        <v>#N/A</v>
      </c>
      <c r="S494" s="191" t="e">
        <f t="shared" si="43"/>
        <v>#N/A</v>
      </c>
      <c r="T494" s="192" t="e">
        <f>VLOOKUP(D494,'PC Receitas'!$N$4:$O$14,2,FALSE)</f>
        <v>#N/A</v>
      </c>
    </row>
    <row r="495" spans="3:20" ht="19.5" customHeight="1" thickTop="1" thickBot="1" x14ac:dyDescent="0.25">
      <c r="C495" s="58"/>
      <c r="D495" s="58"/>
      <c r="E495" s="58"/>
      <c r="F495" s="58"/>
      <c r="G495" s="58"/>
      <c r="H495" s="58"/>
      <c r="I495" s="59"/>
      <c r="J495" s="60"/>
      <c r="K495" s="57">
        <f t="shared" ca="1" si="42"/>
        <v>167800</v>
      </c>
      <c r="P495" s="188" t="e">
        <f t="shared" si="41"/>
        <v>#N/A</v>
      </c>
      <c r="Q495" s="191" t="e">
        <f t="shared" si="39"/>
        <v>#N/A</v>
      </c>
      <c r="R495" s="191" t="e">
        <f t="shared" si="40"/>
        <v>#N/A</v>
      </c>
      <c r="S495" s="191" t="e">
        <f t="shared" si="43"/>
        <v>#N/A</v>
      </c>
      <c r="T495" s="192" t="e">
        <f>VLOOKUP(D495,'PC Receitas'!$N$4:$O$14,2,FALSE)</f>
        <v>#N/A</v>
      </c>
    </row>
    <row r="496" spans="3:20" ht="19.5" customHeight="1" thickTop="1" thickBot="1" x14ac:dyDescent="0.25">
      <c r="C496" s="58"/>
      <c r="D496" s="58"/>
      <c r="E496" s="58"/>
      <c r="F496" s="58"/>
      <c r="G496" s="58"/>
      <c r="H496" s="58"/>
      <c r="I496" s="59"/>
      <c r="J496" s="60"/>
      <c r="K496" s="57">
        <f t="shared" ca="1" si="42"/>
        <v>167800</v>
      </c>
      <c r="P496" s="188" t="e">
        <f t="shared" si="41"/>
        <v>#N/A</v>
      </c>
      <c r="Q496" s="191" t="e">
        <f t="shared" si="39"/>
        <v>#N/A</v>
      </c>
      <c r="R496" s="191" t="e">
        <f t="shared" si="40"/>
        <v>#N/A</v>
      </c>
      <c r="S496" s="191" t="e">
        <f t="shared" si="43"/>
        <v>#N/A</v>
      </c>
      <c r="T496" s="192" t="e">
        <f>VLOOKUP(D496,'PC Receitas'!$N$4:$O$14,2,FALSE)</f>
        <v>#N/A</v>
      </c>
    </row>
    <row r="497" spans="3:20" ht="19.5" customHeight="1" thickTop="1" thickBot="1" x14ac:dyDescent="0.25">
      <c r="C497" s="58"/>
      <c r="D497" s="58"/>
      <c r="E497" s="58"/>
      <c r="F497" s="58"/>
      <c r="G497" s="58"/>
      <c r="H497" s="58"/>
      <c r="I497" s="59"/>
      <c r="J497" s="60"/>
      <c r="K497" s="57">
        <f t="shared" ca="1" si="42"/>
        <v>167800</v>
      </c>
      <c r="P497" s="188" t="e">
        <f t="shared" si="41"/>
        <v>#N/A</v>
      </c>
      <c r="Q497" s="191" t="e">
        <f t="shared" si="39"/>
        <v>#N/A</v>
      </c>
      <c r="R497" s="191" t="e">
        <f t="shared" si="40"/>
        <v>#N/A</v>
      </c>
      <c r="S497" s="191" t="e">
        <f t="shared" si="43"/>
        <v>#N/A</v>
      </c>
      <c r="T497" s="192" t="e">
        <f>VLOOKUP(D497,'PC Receitas'!$N$4:$O$14,2,FALSE)</f>
        <v>#N/A</v>
      </c>
    </row>
    <row r="498" spans="3:20" ht="19.5" customHeight="1" thickTop="1" thickBot="1" x14ac:dyDescent="0.25">
      <c r="C498" s="58"/>
      <c r="D498" s="58"/>
      <c r="E498" s="58"/>
      <c r="F498" s="58"/>
      <c r="G498" s="58"/>
      <c r="H498" s="58"/>
      <c r="I498" s="59"/>
      <c r="J498" s="60"/>
      <c r="K498" s="57">
        <f t="shared" ca="1" si="42"/>
        <v>167800</v>
      </c>
      <c r="P498" s="188" t="e">
        <f t="shared" si="41"/>
        <v>#N/A</v>
      </c>
      <c r="Q498" s="191" t="e">
        <f t="shared" si="39"/>
        <v>#N/A</v>
      </c>
      <c r="R498" s="191" t="e">
        <f t="shared" si="40"/>
        <v>#N/A</v>
      </c>
      <c r="S498" s="191" t="e">
        <f t="shared" si="43"/>
        <v>#N/A</v>
      </c>
      <c r="T498" s="192" t="e">
        <f>VLOOKUP(D498,'PC Receitas'!$N$4:$O$14,2,FALSE)</f>
        <v>#N/A</v>
      </c>
    </row>
    <row r="499" spans="3:20" ht="19.5" customHeight="1" thickTop="1" thickBot="1" x14ac:dyDescent="0.25">
      <c r="C499" s="58"/>
      <c r="D499" s="58"/>
      <c r="E499" s="58"/>
      <c r="F499" s="58"/>
      <c r="G499" s="58"/>
      <c r="H499" s="58"/>
      <c r="I499" s="59"/>
      <c r="J499" s="60"/>
      <c r="K499" s="57">
        <f t="shared" ca="1" si="42"/>
        <v>167800</v>
      </c>
      <c r="P499" s="188" t="e">
        <f t="shared" si="41"/>
        <v>#N/A</v>
      </c>
      <c r="Q499" s="191" t="e">
        <f t="shared" si="39"/>
        <v>#N/A</v>
      </c>
      <c r="R499" s="191" t="e">
        <f t="shared" si="40"/>
        <v>#N/A</v>
      </c>
      <c r="S499" s="191" t="e">
        <f t="shared" si="43"/>
        <v>#N/A</v>
      </c>
      <c r="T499" s="192" t="e">
        <f>VLOOKUP(D499,'PC Receitas'!$N$4:$O$14,2,FALSE)</f>
        <v>#N/A</v>
      </c>
    </row>
    <row r="500" spans="3:20" ht="19.5" customHeight="1" thickTop="1" thickBot="1" x14ac:dyDescent="0.25">
      <c r="C500" s="58"/>
      <c r="D500" s="58"/>
      <c r="E500" s="58"/>
      <c r="F500" s="58"/>
      <c r="G500" s="58"/>
      <c r="H500" s="58"/>
      <c r="I500" s="59"/>
      <c r="J500" s="60"/>
      <c r="K500" s="57">
        <f t="shared" ca="1" si="42"/>
        <v>167800</v>
      </c>
      <c r="P500" s="188" t="e">
        <f t="shared" si="41"/>
        <v>#N/A</v>
      </c>
      <c r="Q500" s="191" t="e">
        <f t="shared" si="39"/>
        <v>#N/A</v>
      </c>
      <c r="R500" s="191" t="e">
        <f t="shared" si="40"/>
        <v>#N/A</v>
      </c>
      <c r="S500" s="191" t="e">
        <f t="shared" si="43"/>
        <v>#N/A</v>
      </c>
      <c r="T500" s="192" t="e">
        <f>VLOOKUP(D500,'PC Receitas'!$N$4:$O$14,2,FALSE)</f>
        <v>#N/A</v>
      </c>
    </row>
    <row r="501" spans="3:20" ht="19.5" customHeight="1" thickTop="1" thickBot="1" x14ac:dyDescent="0.25">
      <c r="C501" s="58"/>
      <c r="D501" s="58"/>
      <c r="E501" s="58"/>
      <c r="F501" s="58"/>
      <c r="G501" s="58"/>
      <c r="H501" s="58"/>
      <c r="I501" s="59"/>
      <c r="J501" s="60"/>
      <c r="K501" s="57">
        <f t="shared" ca="1" si="42"/>
        <v>167800</v>
      </c>
      <c r="P501" s="188" t="e">
        <f t="shared" si="41"/>
        <v>#N/A</v>
      </c>
      <c r="Q501" s="191" t="e">
        <f t="shared" si="39"/>
        <v>#N/A</v>
      </c>
      <c r="R501" s="191" t="e">
        <f t="shared" si="40"/>
        <v>#N/A</v>
      </c>
      <c r="S501" s="191" t="e">
        <f t="shared" si="43"/>
        <v>#N/A</v>
      </c>
      <c r="T501" s="192" t="e">
        <f>VLOOKUP(D501,'PC Receitas'!$N$4:$O$14,2,FALSE)</f>
        <v>#N/A</v>
      </c>
    </row>
    <row r="502" spans="3:20" ht="19.5" customHeight="1" thickTop="1" thickBot="1" x14ac:dyDescent="0.25">
      <c r="C502" s="58"/>
      <c r="D502" s="58"/>
      <c r="E502" s="58"/>
      <c r="F502" s="58"/>
      <c r="G502" s="58"/>
      <c r="H502" s="58"/>
      <c r="I502" s="59"/>
      <c r="J502" s="60"/>
      <c r="K502" s="57">
        <f t="shared" ca="1" si="42"/>
        <v>167800</v>
      </c>
      <c r="P502" s="188" t="e">
        <f t="shared" si="41"/>
        <v>#N/A</v>
      </c>
      <c r="Q502" s="191" t="e">
        <f t="shared" si="39"/>
        <v>#N/A</v>
      </c>
      <c r="R502" s="191" t="e">
        <f t="shared" si="40"/>
        <v>#N/A</v>
      </c>
      <c r="S502" s="191" t="e">
        <f t="shared" si="43"/>
        <v>#N/A</v>
      </c>
      <c r="T502" s="192" t="e">
        <f>VLOOKUP(D502,'PC Receitas'!$N$4:$O$14,2,FALSE)</f>
        <v>#N/A</v>
      </c>
    </row>
    <row r="503" spans="3:20" ht="19.5" customHeight="1" thickTop="1" thickBot="1" x14ac:dyDescent="0.25">
      <c r="C503" s="58"/>
      <c r="D503" s="58"/>
      <c r="E503" s="58"/>
      <c r="F503" s="58"/>
      <c r="G503" s="58"/>
      <c r="H503" s="58"/>
      <c r="I503" s="59"/>
      <c r="J503" s="60"/>
      <c r="K503" s="57">
        <f t="shared" ca="1" si="42"/>
        <v>167800</v>
      </c>
      <c r="P503" s="188" t="e">
        <f t="shared" si="41"/>
        <v>#N/A</v>
      </c>
      <c r="Q503" s="191" t="e">
        <f t="shared" si="39"/>
        <v>#N/A</v>
      </c>
      <c r="R503" s="191" t="e">
        <f t="shared" si="40"/>
        <v>#N/A</v>
      </c>
      <c r="S503" s="191" t="e">
        <f t="shared" si="43"/>
        <v>#N/A</v>
      </c>
      <c r="T503" s="192" t="e">
        <f>VLOOKUP(D503,'PC Receitas'!$N$4:$O$14,2,FALSE)</f>
        <v>#N/A</v>
      </c>
    </row>
    <row r="504" spans="3:20" ht="19.5" customHeight="1" thickTop="1" thickBot="1" x14ac:dyDescent="0.25">
      <c r="C504" s="58"/>
      <c r="D504" s="58"/>
      <c r="E504" s="58"/>
      <c r="F504" s="58"/>
      <c r="G504" s="58"/>
      <c r="H504" s="58"/>
      <c r="I504" s="59"/>
      <c r="J504" s="60"/>
      <c r="K504" s="57">
        <f t="shared" ca="1" si="42"/>
        <v>167800</v>
      </c>
      <c r="P504" s="188" t="e">
        <f t="shared" si="41"/>
        <v>#N/A</v>
      </c>
      <c r="Q504" s="191" t="e">
        <f t="shared" si="39"/>
        <v>#N/A</v>
      </c>
      <c r="R504" s="191" t="e">
        <f t="shared" si="40"/>
        <v>#N/A</v>
      </c>
      <c r="S504" s="191" t="e">
        <f t="shared" si="43"/>
        <v>#N/A</v>
      </c>
      <c r="T504" s="192" t="e">
        <f>VLOOKUP(D504,'PC Receitas'!$N$4:$O$14,2,FALSE)</f>
        <v>#N/A</v>
      </c>
    </row>
    <row r="505" spans="3:20" ht="19.5" customHeight="1" thickTop="1" thickBot="1" x14ac:dyDescent="0.25">
      <c r="C505" s="58"/>
      <c r="D505" s="58"/>
      <c r="E505" s="58"/>
      <c r="F505" s="58"/>
      <c r="G505" s="58"/>
      <c r="H505" s="58"/>
      <c r="I505" s="59"/>
      <c r="J505" s="60"/>
      <c r="K505" s="57">
        <f t="shared" ca="1" si="42"/>
        <v>167800</v>
      </c>
      <c r="P505" s="188" t="e">
        <f t="shared" si="41"/>
        <v>#N/A</v>
      </c>
      <c r="Q505" s="191" t="e">
        <f t="shared" si="39"/>
        <v>#N/A</v>
      </c>
      <c r="R505" s="191" t="e">
        <f t="shared" si="40"/>
        <v>#N/A</v>
      </c>
      <c r="S505" s="191" t="e">
        <f t="shared" si="43"/>
        <v>#N/A</v>
      </c>
      <c r="T505" s="192" t="e">
        <f>VLOOKUP(D505,'PC Receitas'!$N$4:$O$14,2,FALSE)</f>
        <v>#N/A</v>
      </c>
    </row>
    <row r="506" spans="3:20" ht="19.5" customHeight="1" thickTop="1" thickBot="1" x14ac:dyDescent="0.25">
      <c r="C506" s="58"/>
      <c r="D506" s="58"/>
      <c r="E506" s="58"/>
      <c r="F506" s="58"/>
      <c r="G506" s="58"/>
      <c r="H506" s="58"/>
      <c r="I506" s="59"/>
      <c r="J506" s="60"/>
      <c r="K506" s="57">
        <f t="shared" ca="1" si="42"/>
        <v>167800</v>
      </c>
      <c r="P506" s="188" t="e">
        <f t="shared" si="41"/>
        <v>#N/A</v>
      </c>
      <c r="Q506" s="191" t="e">
        <f t="shared" si="39"/>
        <v>#N/A</v>
      </c>
      <c r="R506" s="191" t="e">
        <f t="shared" si="40"/>
        <v>#N/A</v>
      </c>
      <c r="S506" s="191" t="e">
        <f t="shared" si="43"/>
        <v>#N/A</v>
      </c>
      <c r="T506" s="192" t="e">
        <f>VLOOKUP(D506,'PC Receitas'!$N$4:$O$14,2,FALSE)</f>
        <v>#N/A</v>
      </c>
    </row>
    <row r="507" spans="3:20" ht="19.5" customHeight="1" thickTop="1" thickBot="1" x14ac:dyDescent="0.25">
      <c r="C507" s="58"/>
      <c r="D507" s="58"/>
      <c r="E507" s="58"/>
      <c r="F507" s="58"/>
      <c r="G507" s="58"/>
      <c r="H507" s="58"/>
      <c r="I507" s="59"/>
      <c r="J507" s="60"/>
      <c r="K507" s="57">
        <f t="shared" ca="1" si="42"/>
        <v>167800</v>
      </c>
      <c r="P507" s="188" t="e">
        <f t="shared" si="41"/>
        <v>#N/A</v>
      </c>
      <c r="Q507" s="191" t="e">
        <f t="shared" si="39"/>
        <v>#N/A</v>
      </c>
      <c r="R507" s="191" t="e">
        <f t="shared" si="40"/>
        <v>#N/A</v>
      </c>
      <c r="S507" s="191" t="e">
        <f t="shared" si="43"/>
        <v>#N/A</v>
      </c>
      <c r="T507" s="192" t="e">
        <f>VLOOKUP(D507,'PC Receitas'!$N$4:$O$14,2,FALSE)</f>
        <v>#N/A</v>
      </c>
    </row>
    <row r="508" spans="3:20" ht="19.5" customHeight="1" thickTop="1" thickBot="1" x14ac:dyDescent="0.25">
      <c r="C508" s="58"/>
      <c r="D508" s="58"/>
      <c r="E508" s="58"/>
      <c r="F508" s="58"/>
      <c r="G508" s="58"/>
      <c r="H508" s="58"/>
      <c r="I508" s="59"/>
      <c r="J508" s="60"/>
      <c r="K508" s="57">
        <f t="shared" ca="1" si="42"/>
        <v>167800</v>
      </c>
      <c r="P508" s="188" t="e">
        <f t="shared" si="41"/>
        <v>#N/A</v>
      </c>
      <c r="Q508" s="191" t="e">
        <f t="shared" si="39"/>
        <v>#N/A</v>
      </c>
      <c r="R508" s="191" t="e">
        <f t="shared" si="40"/>
        <v>#N/A</v>
      </c>
      <c r="S508" s="191" t="e">
        <f t="shared" si="43"/>
        <v>#N/A</v>
      </c>
      <c r="T508" s="192" t="e">
        <f>VLOOKUP(D508,'PC Receitas'!$N$4:$O$14,2,FALSE)</f>
        <v>#N/A</v>
      </c>
    </row>
    <row r="509" spans="3:20" ht="19.5" customHeight="1" thickTop="1" thickBot="1" x14ac:dyDescent="0.25">
      <c r="C509" s="58"/>
      <c r="D509" s="58"/>
      <c r="E509" s="58"/>
      <c r="F509" s="58"/>
      <c r="G509" s="58"/>
      <c r="H509" s="58"/>
      <c r="I509" s="59"/>
      <c r="J509" s="60"/>
      <c r="K509" s="57">
        <f t="shared" ca="1" si="42"/>
        <v>167800</v>
      </c>
      <c r="P509" s="188" t="e">
        <f t="shared" si="41"/>
        <v>#N/A</v>
      </c>
      <c r="Q509" s="191" t="e">
        <f t="shared" si="39"/>
        <v>#N/A</v>
      </c>
      <c r="R509" s="191" t="e">
        <f t="shared" si="40"/>
        <v>#N/A</v>
      </c>
      <c r="S509" s="191" t="e">
        <f t="shared" si="43"/>
        <v>#N/A</v>
      </c>
      <c r="T509" s="192" t="e">
        <f>VLOOKUP(D509,'PC Receitas'!$N$4:$O$14,2,FALSE)</f>
        <v>#N/A</v>
      </c>
    </row>
    <row r="510" spans="3:20" ht="19.5" customHeight="1" thickTop="1" thickBot="1" x14ac:dyDescent="0.25">
      <c r="C510" s="58"/>
      <c r="D510" s="58"/>
      <c r="E510" s="58"/>
      <c r="F510" s="58"/>
      <c r="G510" s="58"/>
      <c r="H510" s="58"/>
      <c r="I510" s="59"/>
      <c r="J510" s="60"/>
      <c r="K510" s="57">
        <f t="shared" ca="1" si="42"/>
        <v>167800</v>
      </c>
      <c r="P510" s="188" t="e">
        <f t="shared" si="41"/>
        <v>#N/A</v>
      </c>
      <c r="Q510" s="191" t="e">
        <f t="shared" si="39"/>
        <v>#N/A</v>
      </c>
      <c r="R510" s="191" t="e">
        <f t="shared" si="40"/>
        <v>#N/A</v>
      </c>
      <c r="S510" s="191" t="e">
        <f t="shared" si="43"/>
        <v>#N/A</v>
      </c>
      <c r="T510" s="192" t="e">
        <f>VLOOKUP(D510,'PC Receitas'!$N$4:$O$14,2,FALSE)</f>
        <v>#N/A</v>
      </c>
    </row>
    <row r="511" spans="3:20" ht="19.5" customHeight="1" thickTop="1" thickBot="1" x14ac:dyDescent="0.25">
      <c r="C511" s="58"/>
      <c r="D511" s="58"/>
      <c r="E511" s="58"/>
      <c r="F511" s="58"/>
      <c r="G511" s="58"/>
      <c r="H511" s="58"/>
      <c r="I511" s="59"/>
      <c r="J511" s="60"/>
      <c r="K511" s="57">
        <f t="shared" ca="1" si="42"/>
        <v>167800</v>
      </c>
      <c r="P511" s="188" t="e">
        <f t="shared" si="41"/>
        <v>#N/A</v>
      </c>
      <c r="Q511" s="191" t="e">
        <f t="shared" si="39"/>
        <v>#N/A</v>
      </c>
      <c r="R511" s="191" t="e">
        <f t="shared" si="40"/>
        <v>#N/A</v>
      </c>
      <c r="S511" s="191" t="e">
        <f t="shared" si="43"/>
        <v>#N/A</v>
      </c>
      <c r="T511" s="192" t="e">
        <f>VLOOKUP(D511,'PC Receitas'!$N$4:$O$14,2,FALSE)</f>
        <v>#N/A</v>
      </c>
    </row>
    <row r="512" spans="3:20" ht="19.5" customHeight="1" thickTop="1" thickBot="1" x14ac:dyDescent="0.25">
      <c r="C512" s="58"/>
      <c r="D512" s="58"/>
      <c r="E512" s="58"/>
      <c r="F512" s="58"/>
      <c r="G512" s="58"/>
      <c r="H512" s="58"/>
      <c r="I512" s="59"/>
      <c r="J512" s="60"/>
      <c r="K512" s="57">
        <f t="shared" ca="1" si="42"/>
        <v>167800</v>
      </c>
      <c r="P512" s="188" t="e">
        <f t="shared" si="41"/>
        <v>#N/A</v>
      </c>
      <c r="Q512" s="191" t="e">
        <f t="shared" si="39"/>
        <v>#N/A</v>
      </c>
      <c r="R512" s="191" t="e">
        <f t="shared" si="40"/>
        <v>#N/A</v>
      </c>
      <c r="S512" s="191" t="e">
        <f t="shared" si="43"/>
        <v>#N/A</v>
      </c>
      <c r="T512" s="192" t="e">
        <f>VLOOKUP(D512,'PC Receitas'!$N$4:$O$14,2,FALSE)</f>
        <v>#N/A</v>
      </c>
    </row>
    <row r="513" spans="3:20" ht="19.5" customHeight="1" thickTop="1" thickBot="1" x14ac:dyDescent="0.25">
      <c r="C513" s="58"/>
      <c r="D513" s="58"/>
      <c r="E513" s="58"/>
      <c r="F513" s="58"/>
      <c r="G513" s="58"/>
      <c r="H513" s="58"/>
      <c r="I513" s="59"/>
      <c r="J513" s="60"/>
      <c r="K513" s="57">
        <f t="shared" ca="1" si="42"/>
        <v>167800</v>
      </c>
      <c r="P513" s="188" t="e">
        <f t="shared" si="41"/>
        <v>#N/A</v>
      </c>
      <c r="Q513" s="191" t="e">
        <f t="shared" si="39"/>
        <v>#N/A</v>
      </c>
      <c r="R513" s="191" t="e">
        <f t="shared" si="40"/>
        <v>#N/A</v>
      </c>
      <c r="S513" s="191" t="e">
        <f t="shared" si="43"/>
        <v>#N/A</v>
      </c>
      <c r="T513" s="192" t="e">
        <f>VLOOKUP(D513,'PC Receitas'!$N$4:$O$14,2,FALSE)</f>
        <v>#N/A</v>
      </c>
    </row>
    <row r="514" spans="3:20" ht="19.5" customHeight="1" thickTop="1" thickBot="1" x14ac:dyDescent="0.25">
      <c r="C514" s="58"/>
      <c r="D514" s="58"/>
      <c r="E514" s="58"/>
      <c r="F514" s="58"/>
      <c r="G514" s="58"/>
      <c r="H514" s="58"/>
      <c r="I514" s="59"/>
      <c r="J514" s="60"/>
      <c r="K514" s="57">
        <f t="shared" ca="1" si="42"/>
        <v>167800</v>
      </c>
      <c r="P514" s="188" t="e">
        <f t="shared" si="41"/>
        <v>#N/A</v>
      </c>
      <c r="Q514" s="191" t="e">
        <f t="shared" si="39"/>
        <v>#N/A</v>
      </c>
      <c r="R514" s="191" t="e">
        <f t="shared" si="40"/>
        <v>#N/A</v>
      </c>
      <c r="S514" s="191" t="e">
        <f t="shared" si="43"/>
        <v>#N/A</v>
      </c>
      <c r="T514" s="192" t="e">
        <f>VLOOKUP(D514,'PC Receitas'!$N$4:$O$14,2,FALSE)</f>
        <v>#N/A</v>
      </c>
    </row>
    <row r="515" spans="3:20" ht="19.5" customHeight="1" thickTop="1" thickBot="1" x14ac:dyDescent="0.25">
      <c r="C515" s="58"/>
      <c r="D515" s="58"/>
      <c r="E515" s="58"/>
      <c r="F515" s="58"/>
      <c r="G515" s="58"/>
      <c r="H515" s="58"/>
      <c r="I515" s="59"/>
      <c r="J515" s="60"/>
      <c r="K515" s="57">
        <f t="shared" ca="1" si="42"/>
        <v>167800</v>
      </c>
      <c r="P515" s="188" t="e">
        <f t="shared" si="41"/>
        <v>#N/A</v>
      </c>
      <c r="Q515" s="191" t="e">
        <f t="shared" si="39"/>
        <v>#N/A</v>
      </c>
      <c r="R515" s="191" t="e">
        <f t="shared" si="40"/>
        <v>#N/A</v>
      </c>
      <c r="S515" s="191" t="e">
        <f t="shared" si="43"/>
        <v>#N/A</v>
      </c>
      <c r="T515" s="192" t="e">
        <f>VLOOKUP(D515,'PC Receitas'!$N$4:$O$14,2,FALSE)</f>
        <v>#N/A</v>
      </c>
    </row>
    <row r="516" spans="3:20" ht="19.5" customHeight="1" thickTop="1" thickBot="1" x14ac:dyDescent="0.25">
      <c r="C516" s="58"/>
      <c r="D516" s="58"/>
      <c r="E516" s="58"/>
      <c r="F516" s="58"/>
      <c r="G516" s="58"/>
      <c r="H516" s="58"/>
      <c r="I516" s="59"/>
      <c r="J516" s="60"/>
      <c r="K516" s="57">
        <f t="shared" ca="1" si="42"/>
        <v>167800</v>
      </c>
      <c r="P516" s="188" t="e">
        <f t="shared" si="41"/>
        <v>#N/A</v>
      </c>
      <c r="Q516" s="191" t="e">
        <f t="shared" si="39"/>
        <v>#N/A</v>
      </c>
      <c r="R516" s="191" t="e">
        <f t="shared" si="40"/>
        <v>#N/A</v>
      </c>
      <c r="S516" s="191" t="e">
        <f t="shared" si="43"/>
        <v>#N/A</v>
      </c>
      <c r="T516" s="192" t="e">
        <f>VLOOKUP(D516,'PC Receitas'!$N$4:$O$14,2,FALSE)</f>
        <v>#N/A</v>
      </c>
    </row>
    <row r="517" spans="3:20" ht="19.5" customHeight="1" thickTop="1" thickBot="1" x14ac:dyDescent="0.25">
      <c r="C517" s="58"/>
      <c r="D517" s="58"/>
      <c r="E517" s="58"/>
      <c r="F517" s="58"/>
      <c r="G517" s="58"/>
      <c r="H517" s="58"/>
      <c r="I517" s="59"/>
      <c r="J517" s="60"/>
      <c r="K517" s="57">
        <f t="shared" ca="1" si="42"/>
        <v>167800</v>
      </c>
      <c r="P517" s="188" t="e">
        <f t="shared" si="41"/>
        <v>#N/A</v>
      </c>
      <c r="Q517" s="191" t="e">
        <f t="shared" si="39"/>
        <v>#N/A</v>
      </c>
      <c r="R517" s="191" t="e">
        <f t="shared" si="40"/>
        <v>#N/A</v>
      </c>
      <c r="S517" s="191" t="e">
        <f t="shared" si="43"/>
        <v>#N/A</v>
      </c>
      <c r="T517" s="192" t="e">
        <f>VLOOKUP(D517,'PC Receitas'!$N$4:$O$14,2,FALSE)</f>
        <v>#N/A</v>
      </c>
    </row>
    <row r="518" spans="3:20" ht="19.5" customHeight="1" thickTop="1" thickBot="1" x14ac:dyDescent="0.25">
      <c r="C518" s="58"/>
      <c r="D518" s="58"/>
      <c r="E518" s="58"/>
      <c r="F518" s="58"/>
      <c r="G518" s="58"/>
      <c r="H518" s="58"/>
      <c r="I518" s="59"/>
      <c r="J518" s="60"/>
      <c r="K518" s="57">
        <f t="shared" ca="1" si="42"/>
        <v>167800</v>
      </c>
      <c r="P518" s="188" t="e">
        <f t="shared" si="41"/>
        <v>#N/A</v>
      </c>
      <c r="Q518" s="191" t="e">
        <f t="shared" ref="Q518:Q581" si="44">IF(T518="Despesas_de_Moradia","Despesa",IF(T518="Despesas_com_Alimentacao","Despesa",IF(T518="Despesas_com_Saude","Despesa","")))</f>
        <v>#N/A</v>
      </c>
      <c r="R518" s="191" t="e">
        <f t="shared" ref="R518:R581" si="45">IF(T518="Renda_Familiar","Receita",IF(T518="Receitas_com_Aplicacoes_Financeiras","Receita",IF(T518="Outras_Receitas","Receita","")))</f>
        <v>#N/A</v>
      </c>
      <c r="S518" s="191" t="e">
        <f t="shared" si="43"/>
        <v>#N/A</v>
      </c>
      <c r="T518" s="192" t="e">
        <f>VLOOKUP(D518,'PC Receitas'!$N$4:$O$14,2,FALSE)</f>
        <v>#N/A</v>
      </c>
    </row>
    <row r="519" spans="3:20" ht="19.5" customHeight="1" thickTop="1" thickBot="1" x14ac:dyDescent="0.25">
      <c r="C519" s="58"/>
      <c r="D519" s="58"/>
      <c r="E519" s="58"/>
      <c r="F519" s="58"/>
      <c r="G519" s="58"/>
      <c r="H519" s="58"/>
      <c r="I519" s="59"/>
      <c r="J519" s="60"/>
      <c r="K519" s="57">
        <f t="shared" ca="1" si="42"/>
        <v>167800</v>
      </c>
      <c r="P519" s="188" t="e">
        <f t="shared" si="41"/>
        <v>#N/A</v>
      </c>
      <c r="Q519" s="191" t="e">
        <f t="shared" si="44"/>
        <v>#N/A</v>
      </c>
      <c r="R519" s="191" t="e">
        <f t="shared" si="45"/>
        <v>#N/A</v>
      </c>
      <c r="S519" s="191" t="e">
        <f t="shared" si="43"/>
        <v>#N/A</v>
      </c>
      <c r="T519" s="192" t="e">
        <f>VLOOKUP(D519,'PC Receitas'!$N$4:$O$14,2,FALSE)</f>
        <v>#N/A</v>
      </c>
    </row>
    <row r="520" spans="3:20" ht="19.5" customHeight="1" thickTop="1" thickBot="1" x14ac:dyDescent="0.25">
      <c r="C520" s="58"/>
      <c r="D520" s="58"/>
      <c r="E520" s="58"/>
      <c r="F520" s="58"/>
      <c r="G520" s="58"/>
      <c r="H520" s="58"/>
      <c r="I520" s="59"/>
      <c r="J520" s="60"/>
      <c r="K520" s="57">
        <f t="shared" ca="1" si="42"/>
        <v>167800</v>
      </c>
      <c r="P520" s="188" t="e">
        <f t="shared" si="41"/>
        <v>#N/A</v>
      </c>
      <c r="Q520" s="191" t="e">
        <f t="shared" si="44"/>
        <v>#N/A</v>
      </c>
      <c r="R520" s="191" t="e">
        <f t="shared" si="45"/>
        <v>#N/A</v>
      </c>
      <c r="S520" s="191" t="e">
        <f t="shared" si="43"/>
        <v>#N/A</v>
      </c>
      <c r="T520" s="192" t="e">
        <f>VLOOKUP(D520,'PC Receitas'!$N$4:$O$14,2,FALSE)</f>
        <v>#N/A</v>
      </c>
    </row>
    <row r="521" spans="3:20" ht="19.5" customHeight="1" thickTop="1" thickBot="1" x14ac:dyDescent="0.25">
      <c r="C521" s="58"/>
      <c r="D521" s="58"/>
      <c r="E521" s="58"/>
      <c r="F521" s="58"/>
      <c r="G521" s="58"/>
      <c r="H521" s="58"/>
      <c r="I521" s="59"/>
      <c r="J521" s="60"/>
      <c r="K521" s="57">
        <f t="shared" ca="1" si="42"/>
        <v>167800</v>
      </c>
      <c r="P521" s="188" t="e">
        <f t="shared" si="41"/>
        <v>#N/A</v>
      </c>
      <c r="Q521" s="191" t="e">
        <f t="shared" si="44"/>
        <v>#N/A</v>
      </c>
      <c r="R521" s="191" t="e">
        <f t="shared" si="45"/>
        <v>#N/A</v>
      </c>
      <c r="S521" s="191" t="e">
        <f t="shared" si="43"/>
        <v>#N/A</v>
      </c>
      <c r="T521" s="192" t="e">
        <f>VLOOKUP(D521,'PC Receitas'!$N$4:$O$14,2,FALSE)</f>
        <v>#N/A</v>
      </c>
    </row>
    <row r="522" spans="3:20" ht="19.5" customHeight="1" thickTop="1" thickBot="1" x14ac:dyDescent="0.25">
      <c r="C522" s="58"/>
      <c r="D522" s="58"/>
      <c r="E522" s="58"/>
      <c r="F522" s="58"/>
      <c r="G522" s="58"/>
      <c r="H522" s="58"/>
      <c r="I522" s="59"/>
      <c r="J522" s="60"/>
      <c r="K522" s="57">
        <f t="shared" ca="1" si="42"/>
        <v>167800</v>
      </c>
      <c r="P522" s="188" t="e">
        <f t="shared" si="41"/>
        <v>#N/A</v>
      </c>
      <c r="Q522" s="191" t="e">
        <f t="shared" si="44"/>
        <v>#N/A</v>
      </c>
      <c r="R522" s="191" t="e">
        <f t="shared" si="45"/>
        <v>#N/A</v>
      </c>
      <c r="S522" s="191" t="e">
        <f t="shared" si="43"/>
        <v>#N/A</v>
      </c>
      <c r="T522" s="192" t="e">
        <f>VLOOKUP(D522,'PC Receitas'!$N$4:$O$14,2,FALSE)</f>
        <v>#N/A</v>
      </c>
    </row>
    <row r="523" spans="3:20" ht="19.5" customHeight="1" thickTop="1" thickBot="1" x14ac:dyDescent="0.25">
      <c r="C523" s="58"/>
      <c r="D523" s="58"/>
      <c r="E523" s="58"/>
      <c r="F523" s="58"/>
      <c r="G523" s="58"/>
      <c r="H523" s="58"/>
      <c r="I523" s="59"/>
      <c r="J523" s="60"/>
      <c r="K523" s="57">
        <f t="shared" ca="1" si="42"/>
        <v>167800</v>
      </c>
      <c r="P523" s="188" t="e">
        <f t="shared" si="41"/>
        <v>#N/A</v>
      </c>
      <c r="Q523" s="191" t="e">
        <f t="shared" si="44"/>
        <v>#N/A</v>
      </c>
      <c r="R523" s="191" t="e">
        <f t="shared" si="45"/>
        <v>#N/A</v>
      </c>
      <c r="S523" s="191" t="e">
        <f t="shared" si="43"/>
        <v>#N/A</v>
      </c>
      <c r="T523" s="192" t="e">
        <f>VLOOKUP(D523,'PC Receitas'!$N$4:$O$14,2,FALSE)</f>
        <v>#N/A</v>
      </c>
    </row>
    <row r="524" spans="3:20" ht="19.5" customHeight="1" thickTop="1" thickBot="1" x14ac:dyDescent="0.25">
      <c r="C524" s="58"/>
      <c r="D524" s="58"/>
      <c r="E524" s="58"/>
      <c r="F524" s="58"/>
      <c r="G524" s="58"/>
      <c r="H524" s="58"/>
      <c r="I524" s="59"/>
      <c r="J524" s="60"/>
      <c r="K524" s="57">
        <f t="shared" ca="1" si="42"/>
        <v>167800</v>
      </c>
      <c r="P524" s="188" t="e">
        <f t="shared" si="41"/>
        <v>#N/A</v>
      </c>
      <c r="Q524" s="191" t="e">
        <f t="shared" si="44"/>
        <v>#N/A</v>
      </c>
      <c r="R524" s="191" t="e">
        <f t="shared" si="45"/>
        <v>#N/A</v>
      </c>
      <c r="S524" s="191" t="e">
        <f t="shared" si="43"/>
        <v>#N/A</v>
      </c>
      <c r="T524" s="192" t="e">
        <f>VLOOKUP(D524,'PC Receitas'!$N$4:$O$14,2,FALSE)</f>
        <v>#N/A</v>
      </c>
    </row>
    <row r="525" spans="3:20" ht="19.5" customHeight="1" thickTop="1" thickBot="1" x14ac:dyDescent="0.25">
      <c r="C525" s="58"/>
      <c r="D525" s="58"/>
      <c r="E525" s="58"/>
      <c r="F525" s="58"/>
      <c r="G525" s="58"/>
      <c r="H525" s="58"/>
      <c r="I525" s="59"/>
      <c r="J525" s="60"/>
      <c r="K525" s="57">
        <f t="shared" ca="1" si="42"/>
        <v>167800</v>
      </c>
      <c r="P525" s="188" t="e">
        <f t="shared" si="41"/>
        <v>#N/A</v>
      </c>
      <c r="Q525" s="191" t="e">
        <f t="shared" si="44"/>
        <v>#N/A</v>
      </c>
      <c r="R525" s="191" t="e">
        <f t="shared" si="45"/>
        <v>#N/A</v>
      </c>
      <c r="S525" s="191" t="e">
        <f t="shared" si="43"/>
        <v>#N/A</v>
      </c>
      <c r="T525" s="192" t="e">
        <f>VLOOKUP(D525,'PC Receitas'!$N$4:$O$14,2,FALSE)</f>
        <v>#N/A</v>
      </c>
    </row>
    <row r="526" spans="3:20" ht="19.5" customHeight="1" thickTop="1" thickBot="1" x14ac:dyDescent="0.25">
      <c r="C526" s="58"/>
      <c r="D526" s="58"/>
      <c r="E526" s="58"/>
      <c r="F526" s="58"/>
      <c r="G526" s="58"/>
      <c r="H526" s="58"/>
      <c r="I526" s="59"/>
      <c r="J526" s="60"/>
      <c r="K526" s="57">
        <f t="shared" ca="1" si="42"/>
        <v>167800</v>
      </c>
      <c r="P526" s="188" t="e">
        <f t="shared" si="41"/>
        <v>#N/A</v>
      </c>
      <c r="Q526" s="191" t="e">
        <f t="shared" si="44"/>
        <v>#N/A</v>
      </c>
      <c r="R526" s="191" t="e">
        <f t="shared" si="45"/>
        <v>#N/A</v>
      </c>
      <c r="S526" s="191" t="e">
        <f t="shared" si="43"/>
        <v>#N/A</v>
      </c>
      <c r="T526" s="192" t="e">
        <f>VLOOKUP(D526,'PC Receitas'!$N$4:$O$14,2,FALSE)</f>
        <v>#N/A</v>
      </c>
    </row>
    <row r="527" spans="3:20" ht="19.5" customHeight="1" thickTop="1" thickBot="1" x14ac:dyDescent="0.25">
      <c r="C527" s="58"/>
      <c r="D527" s="58"/>
      <c r="E527" s="58"/>
      <c r="F527" s="58"/>
      <c r="G527" s="58"/>
      <c r="H527" s="58"/>
      <c r="I527" s="59"/>
      <c r="J527" s="60"/>
      <c r="K527" s="57">
        <f t="shared" ca="1" si="42"/>
        <v>167800</v>
      </c>
      <c r="P527" s="188" t="e">
        <f t="shared" si="41"/>
        <v>#N/A</v>
      </c>
      <c r="Q527" s="191" t="e">
        <f t="shared" si="44"/>
        <v>#N/A</v>
      </c>
      <c r="R527" s="191" t="e">
        <f t="shared" si="45"/>
        <v>#N/A</v>
      </c>
      <c r="S527" s="191" t="e">
        <f t="shared" si="43"/>
        <v>#N/A</v>
      </c>
      <c r="T527" s="192" t="e">
        <f>VLOOKUP(D527,'PC Receitas'!$N$4:$O$14,2,FALSE)</f>
        <v>#N/A</v>
      </c>
    </row>
    <row r="528" spans="3:20" ht="19.5" customHeight="1" thickTop="1" thickBot="1" x14ac:dyDescent="0.25">
      <c r="C528" s="58"/>
      <c r="D528" s="58"/>
      <c r="E528" s="58"/>
      <c r="F528" s="58"/>
      <c r="G528" s="58"/>
      <c r="H528" s="58"/>
      <c r="I528" s="59"/>
      <c r="J528" s="60"/>
      <c r="K528" s="57">
        <f t="shared" ca="1" si="42"/>
        <v>167800</v>
      </c>
      <c r="P528" s="188" t="e">
        <f t="shared" ref="P528:P591" si="46">IF(T528="Despesas_com_Transportes","Despesa",IF(T528="Despesas_com_Lazer_e_Informacao","Despesa",IF(T528="Outras_Despesas","Despesa",IF(T528="Imposto_de_Renda","Despesa",IF(T528="Investimentos_Bens","Despesa","")))))</f>
        <v>#N/A</v>
      </c>
      <c r="Q528" s="191" t="e">
        <f t="shared" si="44"/>
        <v>#N/A</v>
      </c>
      <c r="R528" s="191" t="e">
        <f t="shared" si="45"/>
        <v>#N/A</v>
      </c>
      <c r="S528" s="191" t="e">
        <f t="shared" si="43"/>
        <v>#N/A</v>
      </c>
      <c r="T528" s="192" t="e">
        <f>VLOOKUP(D528,'PC Receitas'!$N$4:$O$14,2,FALSE)</f>
        <v>#N/A</v>
      </c>
    </row>
    <row r="529" spans="3:20" ht="19.5" customHeight="1" thickTop="1" thickBot="1" x14ac:dyDescent="0.25">
      <c r="C529" s="58"/>
      <c r="D529" s="58"/>
      <c r="E529" s="58"/>
      <c r="F529" s="58"/>
      <c r="G529" s="58"/>
      <c r="H529" s="58"/>
      <c r="I529" s="59"/>
      <c r="J529" s="60"/>
      <c r="K529" s="57">
        <f t="shared" ca="1" si="42"/>
        <v>167800</v>
      </c>
      <c r="P529" s="188" t="e">
        <f t="shared" si="46"/>
        <v>#N/A</v>
      </c>
      <c r="Q529" s="191" t="e">
        <f t="shared" si="44"/>
        <v>#N/A</v>
      </c>
      <c r="R529" s="191" t="e">
        <f t="shared" si="45"/>
        <v>#N/A</v>
      </c>
      <c r="S529" s="191" t="e">
        <f t="shared" si="43"/>
        <v>#N/A</v>
      </c>
      <c r="T529" s="192" t="e">
        <f>VLOOKUP(D529,'PC Receitas'!$N$4:$O$14,2,FALSE)</f>
        <v>#N/A</v>
      </c>
    </row>
    <row r="530" spans="3:20" ht="19.5" customHeight="1" thickTop="1" thickBot="1" x14ac:dyDescent="0.25">
      <c r="C530" s="58"/>
      <c r="D530" s="58"/>
      <c r="E530" s="58"/>
      <c r="F530" s="58"/>
      <c r="G530" s="58"/>
      <c r="H530" s="58"/>
      <c r="I530" s="59"/>
      <c r="J530" s="60"/>
      <c r="K530" s="57">
        <f t="shared" ca="1" si="42"/>
        <v>167800</v>
      </c>
      <c r="P530" s="188" t="e">
        <f t="shared" si="46"/>
        <v>#N/A</v>
      </c>
      <c r="Q530" s="191" t="e">
        <f t="shared" si="44"/>
        <v>#N/A</v>
      </c>
      <c r="R530" s="191" t="e">
        <f t="shared" si="45"/>
        <v>#N/A</v>
      </c>
      <c r="S530" s="191" t="e">
        <f t="shared" si="43"/>
        <v>#N/A</v>
      </c>
      <c r="T530" s="192"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167800</v>
      </c>
      <c r="P531" s="188" t="e">
        <f t="shared" si="46"/>
        <v>#N/A</v>
      </c>
      <c r="Q531" s="191" t="e">
        <f t="shared" si="44"/>
        <v>#N/A</v>
      </c>
      <c r="R531" s="191" t="e">
        <f t="shared" si="45"/>
        <v>#N/A</v>
      </c>
      <c r="S531" s="191" t="e">
        <f t="shared" si="43"/>
        <v>#N/A</v>
      </c>
      <c r="T531" s="192" t="e">
        <f>VLOOKUP(D531,'PC Receitas'!$N$4:$O$14,2,FALSE)</f>
        <v>#N/A</v>
      </c>
    </row>
    <row r="532" spans="3:20" ht="19.5" customHeight="1" thickTop="1" thickBot="1" x14ac:dyDescent="0.25">
      <c r="C532" s="58"/>
      <c r="D532" s="58"/>
      <c r="E532" s="58"/>
      <c r="F532" s="58"/>
      <c r="G532" s="58"/>
      <c r="H532" s="58"/>
      <c r="I532" s="59"/>
      <c r="J532" s="60"/>
      <c r="K532" s="57">
        <f t="shared" ca="1" si="47"/>
        <v>167800</v>
      </c>
      <c r="P532" s="188" t="e">
        <f t="shared" si="46"/>
        <v>#N/A</v>
      </c>
      <c r="Q532" s="191" t="e">
        <f t="shared" si="44"/>
        <v>#N/A</v>
      </c>
      <c r="R532" s="191" t="e">
        <f t="shared" si="45"/>
        <v>#N/A</v>
      </c>
      <c r="S532" s="191" t="e">
        <f t="shared" ref="S532:S595" si="48">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ca="1" si="47"/>
        <v>167800</v>
      </c>
      <c r="P533" s="188" t="e">
        <f t="shared" si="46"/>
        <v>#N/A</v>
      </c>
      <c r="Q533" s="191" t="e">
        <f t="shared" si="44"/>
        <v>#N/A</v>
      </c>
      <c r="R533" s="191" t="e">
        <f t="shared" si="45"/>
        <v>#N/A</v>
      </c>
      <c r="S533" s="191" t="e">
        <f t="shared" si="48"/>
        <v>#N/A</v>
      </c>
      <c r="T533" s="192" t="e">
        <f>VLOOKUP(D533,'PC Receitas'!$N$4:$O$14,2,FALSE)</f>
        <v>#N/A</v>
      </c>
    </row>
    <row r="534" spans="3:20" ht="19.5" customHeight="1" thickTop="1" thickBot="1" x14ac:dyDescent="0.25">
      <c r="C534" s="58"/>
      <c r="D534" s="58"/>
      <c r="E534" s="58"/>
      <c r="F534" s="58"/>
      <c r="G534" s="58"/>
      <c r="H534" s="58"/>
      <c r="I534" s="59"/>
      <c r="J534" s="60"/>
      <c r="K534" s="57">
        <f t="shared" ca="1" si="47"/>
        <v>167800</v>
      </c>
      <c r="P534" s="188" t="e">
        <f t="shared" si="46"/>
        <v>#N/A</v>
      </c>
      <c r="Q534" s="191" t="e">
        <f t="shared" si="44"/>
        <v>#N/A</v>
      </c>
      <c r="R534" s="191" t="e">
        <f t="shared" si="45"/>
        <v>#N/A</v>
      </c>
      <c r="S534" s="191" t="e">
        <f t="shared" si="48"/>
        <v>#N/A</v>
      </c>
      <c r="T534" s="192" t="e">
        <f>VLOOKUP(D534,'PC Receitas'!$N$4:$O$14,2,FALSE)</f>
        <v>#N/A</v>
      </c>
    </row>
    <row r="535" spans="3:20" ht="19.5" customHeight="1" thickTop="1" thickBot="1" x14ac:dyDescent="0.25">
      <c r="C535" s="58"/>
      <c r="D535" s="58"/>
      <c r="E535" s="58"/>
      <c r="F535" s="58"/>
      <c r="G535" s="58"/>
      <c r="H535" s="58"/>
      <c r="I535" s="59"/>
      <c r="J535" s="60"/>
      <c r="K535" s="57">
        <f t="shared" ca="1" si="47"/>
        <v>167800</v>
      </c>
      <c r="P535" s="188" t="e">
        <f t="shared" si="46"/>
        <v>#N/A</v>
      </c>
      <c r="Q535" s="191" t="e">
        <f t="shared" si="44"/>
        <v>#N/A</v>
      </c>
      <c r="R535" s="191" t="e">
        <f t="shared" si="45"/>
        <v>#N/A</v>
      </c>
      <c r="S535" s="191" t="e">
        <f t="shared" si="48"/>
        <v>#N/A</v>
      </c>
      <c r="T535" s="192" t="e">
        <f>VLOOKUP(D535,'PC Receitas'!$N$4:$O$14,2,FALSE)</f>
        <v>#N/A</v>
      </c>
    </row>
    <row r="536" spans="3:20" ht="19.5" customHeight="1" thickTop="1" thickBot="1" x14ac:dyDescent="0.25">
      <c r="C536" s="58"/>
      <c r="D536" s="58"/>
      <c r="E536" s="58"/>
      <c r="F536" s="58"/>
      <c r="G536" s="58"/>
      <c r="H536" s="58"/>
      <c r="I536" s="59"/>
      <c r="J536" s="60"/>
      <c r="K536" s="57">
        <f t="shared" ca="1" si="47"/>
        <v>167800</v>
      </c>
      <c r="P536" s="188" t="e">
        <f t="shared" si="46"/>
        <v>#N/A</v>
      </c>
      <c r="Q536" s="191" t="e">
        <f t="shared" si="44"/>
        <v>#N/A</v>
      </c>
      <c r="R536" s="191" t="e">
        <f t="shared" si="45"/>
        <v>#N/A</v>
      </c>
      <c r="S536" s="191" t="e">
        <f t="shared" si="48"/>
        <v>#N/A</v>
      </c>
      <c r="T536" s="192" t="e">
        <f>VLOOKUP(D536,'PC Receitas'!$N$4:$O$14,2,FALSE)</f>
        <v>#N/A</v>
      </c>
    </row>
    <row r="537" spans="3:20" ht="19.5" customHeight="1" thickTop="1" thickBot="1" x14ac:dyDescent="0.25">
      <c r="C537" s="58"/>
      <c r="D537" s="58"/>
      <c r="E537" s="58"/>
      <c r="F537" s="58"/>
      <c r="G537" s="58"/>
      <c r="H537" s="58"/>
      <c r="I537" s="59"/>
      <c r="J537" s="60"/>
      <c r="K537" s="57">
        <f t="shared" ca="1" si="47"/>
        <v>167800</v>
      </c>
      <c r="P537" s="188" t="e">
        <f t="shared" si="46"/>
        <v>#N/A</v>
      </c>
      <c r="Q537" s="191" t="e">
        <f t="shared" si="44"/>
        <v>#N/A</v>
      </c>
      <c r="R537" s="191" t="e">
        <f t="shared" si="45"/>
        <v>#N/A</v>
      </c>
      <c r="S537" s="191" t="e">
        <f t="shared" si="48"/>
        <v>#N/A</v>
      </c>
      <c r="T537" s="192" t="e">
        <f>VLOOKUP(D537,'PC Receitas'!$N$4:$O$14,2,FALSE)</f>
        <v>#N/A</v>
      </c>
    </row>
    <row r="538" spans="3:20" ht="19.5" customHeight="1" thickTop="1" thickBot="1" x14ac:dyDescent="0.25">
      <c r="C538" s="58"/>
      <c r="D538" s="58"/>
      <c r="E538" s="58"/>
      <c r="F538" s="58"/>
      <c r="G538" s="58"/>
      <c r="H538" s="58"/>
      <c r="I538" s="59"/>
      <c r="J538" s="60"/>
      <c r="K538" s="57">
        <f t="shared" ca="1" si="47"/>
        <v>167800</v>
      </c>
      <c r="P538" s="188" t="e">
        <f t="shared" si="46"/>
        <v>#N/A</v>
      </c>
      <c r="Q538" s="191" t="e">
        <f t="shared" si="44"/>
        <v>#N/A</v>
      </c>
      <c r="R538" s="191" t="e">
        <f t="shared" si="45"/>
        <v>#N/A</v>
      </c>
      <c r="S538" s="191" t="e">
        <f t="shared" si="48"/>
        <v>#N/A</v>
      </c>
      <c r="T538" s="192" t="e">
        <f>VLOOKUP(D538,'PC Receitas'!$N$4:$O$14,2,FALSE)</f>
        <v>#N/A</v>
      </c>
    </row>
    <row r="539" spans="3:20" ht="19.5" customHeight="1" thickTop="1" thickBot="1" x14ac:dyDescent="0.25">
      <c r="C539" s="58"/>
      <c r="D539" s="58"/>
      <c r="E539" s="58"/>
      <c r="F539" s="58"/>
      <c r="G539" s="58"/>
      <c r="H539" s="58"/>
      <c r="I539" s="59"/>
      <c r="J539" s="60"/>
      <c r="K539" s="57">
        <f t="shared" ca="1" si="47"/>
        <v>167800</v>
      </c>
      <c r="P539" s="188" t="e">
        <f t="shared" si="46"/>
        <v>#N/A</v>
      </c>
      <c r="Q539" s="191" t="e">
        <f t="shared" si="44"/>
        <v>#N/A</v>
      </c>
      <c r="R539" s="191" t="e">
        <f t="shared" si="45"/>
        <v>#N/A</v>
      </c>
      <c r="S539" s="191" t="e">
        <f t="shared" si="48"/>
        <v>#N/A</v>
      </c>
      <c r="T539" s="192" t="e">
        <f>VLOOKUP(D539,'PC Receitas'!$N$4:$O$14,2,FALSE)</f>
        <v>#N/A</v>
      </c>
    </row>
    <row r="540" spans="3:20" ht="19.5" customHeight="1" thickTop="1" thickBot="1" x14ac:dyDescent="0.25">
      <c r="C540" s="58"/>
      <c r="D540" s="58"/>
      <c r="E540" s="58"/>
      <c r="F540" s="58"/>
      <c r="G540" s="58"/>
      <c r="H540" s="58"/>
      <c r="I540" s="59"/>
      <c r="J540" s="60"/>
      <c r="K540" s="57">
        <f t="shared" ca="1" si="47"/>
        <v>167800</v>
      </c>
      <c r="P540" s="188" t="e">
        <f t="shared" si="46"/>
        <v>#N/A</v>
      </c>
      <c r="Q540" s="191" t="e">
        <f t="shared" si="44"/>
        <v>#N/A</v>
      </c>
      <c r="R540" s="191" t="e">
        <f t="shared" si="45"/>
        <v>#N/A</v>
      </c>
      <c r="S540" s="191" t="e">
        <f t="shared" si="48"/>
        <v>#N/A</v>
      </c>
      <c r="T540" s="192" t="e">
        <f>VLOOKUP(D540,'PC Receitas'!$N$4:$O$14,2,FALSE)</f>
        <v>#N/A</v>
      </c>
    </row>
    <row r="541" spans="3:20" ht="19.5" customHeight="1" thickTop="1" thickBot="1" x14ac:dyDescent="0.25">
      <c r="C541" s="58"/>
      <c r="D541" s="58"/>
      <c r="E541" s="58"/>
      <c r="F541" s="58"/>
      <c r="G541" s="58"/>
      <c r="H541" s="58"/>
      <c r="I541" s="59"/>
      <c r="J541" s="60"/>
      <c r="K541" s="57">
        <f t="shared" ca="1" si="47"/>
        <v>167800</v>
      </c>
      <c r="P541" s="188" t="e">
        <f t="shared" si="46"/>
        <v>#N/A</v>
      </c>
      <c r="Q541" s="191" t="e">
        <f t="shared" si="44"/>
        <v>#N/A</v>
      </c>
      <c r="R541" s="191" t="e">
        <f t="shared" si="45"/>
        <v>#N/A</v>
      </c>
      <c r="S541" s="191" t="e">
        <f t="shared" si="48"/>
        <v>#N/A</v>
      </c>
      <c r="T541" s="192" t="e">
        <f>VLOOKUP(D541,'PC Receitas'!$N$4:$O$14,2,FALSE)</f>
        <v>#N/A</v>
      </c>
    </row>
    <row r="542" spans="3:20" ht="19.5" customHeight="1" thickTop="1" thickBot="1" x14ac:dyDescent="0.25">
      <c r="C542" s="58"/>
      <c r="D542" s="58"/>
      <c r="E542" s="58"/>
      <c r="F542" s="58"/>
      <c r="G542" s="58"/>
      <c r="H542" s="58"/>
      <c r="I542" s="59"/>
      <c r="J542" s="60"/>
      <c r="K542" s="57">
        <f t="shared" ca="1" si="47"/>
        <v>167800</v>
      </c>
      <c r="P542" s="188" t="e">
        <f t="shared" si="46"/>
        <v>#N/A</v>
      </c>
      <c r="Q542" s="191" t="e">
        <f t="shared" si="44"/>
        <v>#N/A</v>
      </c>
      <c r="R542" s="191" t="e">
        <f t="shared" si="45"/>
        <v>#N/A</v>
      </c>
      <c r="S542" s="191" t="e">
        <f t="shared" si="48"/>
        <v>#N/A</v>
      </c>
      <c r="T542" s="192" t="e">
        <f>VLOOKUP(D542,'PC Receitas'!$N$4:$O$14,2,FALSE)</f>
        <v>#N/A</v>
      </c>
    </row>
    <row r="543" spans="3:20" ht="19.5" customHeight="1" thickTop="1" thickBot="1" x14ac:dyDescent="0.25">
      <c r="C543" s="58"/>
      <c r="D543" s="58"/>
      <c r="E543" s="58"/>
      <c r="F543" s="58"/>
      <c r="G543" s="58"/>
      <c r="H543" s="58"/>
      <c r="I543" s="59"/>
      <c r="J543" s="60"/>
      <c r="K543" s="57">
        <f t="shared" ca="1" si="47"/>
        <v>167800</v>
      </c>
      <c r="P543" s="188" t="e">
        <f t="shared" si="46"/>
        <v>#N/A</v>
      </c>
      <c r="Q543" s="191" t="e">
        <f t="shared" si="44"/>
        <v>#N/A</v>
      </c>
      <c r="R543" s="191" t="e">
        <f t="shared" si="45"/>
        <v>#N/A</v>
      </c>
      <c r="S543" s="191" t="e">
        <f t="shared" si="48"/>
        <v>#N/A</v>
      </c>
      <c r="T543" s="192" t="e">
        <f>VLOOKUP(D543,'PC Receitas'!$N$4:$O$14,2,FALSE)</f>
        <v>#N/A</v>
      </c>
    </row>
    <row r="544" spans="3:20" ht="19.5" customHeight="1" thickTop="1" thickBot="1" x14ac:dyDescent="0.25">
      <c r="C544" s="58"/>
      <c r="D544" s="58"/>
      <c r="E544" s="58"/>
      <c r="F544" s="58"/>
      <c r="G544" s="58"/>
      <c r="H544" s="58"/>
      <c r="I544" s="59"/>
      <c r="J544" s="60"/>
      <c r="K544" s="57">
        <f t="shared" ca="1" si="47"/>
        <v>167800</v>
      </c>
      <c r="P544" s="188" t="e">
        <f t="shared" si="46"/>
        <v>#N/A</v>
      </c>
      <c r="Q544" s="191" t="e">
        <f t="shared" si="44"/>
        <v>#N/A</v>
      </c>
      <c r="R544" s="191" t="e">
        <f t="shared" si="45"/>
        <v>#N/A</v>
      </c>
      <c r="S544" s="191" t="e">
        <f t="shared" si="48"/>
        <v>#N/A</v>
      </c>
      <c r="T544" s="192" t="e">
        <f>VLOOKUP(D544,'PC Receitas'!$N$4:$O$14,2,FALSE)</f>
        <v>#N/A</v>
      </c>
    </row>
    <row r="545" spans="3:20" ht="19.5" customHeight="1" thickTop="1" thickBot="1" x14ac:dyDescent="0.25">
      <c r="C545" s="58"/>
      <c r="D545" s="58"/>
      <c r="E545" s="58"/>
      <c r="F545" s="58"/>
      <c r="G545" s="58"/>
      <c r="H545" s="58"/>
      <c r="I545" s="59"/>
      <c r="J545" s="60"/>
      <c r="K545" s="57">
        <f t="shared" ca="1" si="47"/>
        <v>167800</v>
      </c>
      <c r="P545" s="188" t="e">
        <f t="shared" si="46"/>
        <v>#N/A</v>
      </c>
      <c r="Q545" s="191" t="e">
        <f t="shared" si="44"/>
        <v>#N/A</v>
      </c>
      <c r="R545" s="191" t="e">
        <f t="shared" si="45"/>
        <v>#N/A</v>
      </c>
      <c r="S545" s="191" t="e">
        <f t="shared" si="48"/>
        <v>#N/A</v>
      </c>
      <c r="T545" s="192" t="e">
        <f>VLOOKUP(D545,'PC Receitas'!$N$4:$O$14,2,FALSE)</f>
        <v>#N/A</v>
      </c>
    </row>
    <row r="546" spans="3:20" ht="19.5" customHeight="1" thickTop="1" thickBot="1" x14ac:dyDescent="0.25">
      <c r="C546" s="58"/>
      <c r="D546" s="58"/>
      <c r="E546" s="58"/>
      <c r="F546" s="58"/>
      <c r="G546" s="58"/>
      <c r="H546" s="58"/>
      <c r="I546" s="59"/>
      <c r="J546" s="60"/>
      <c r="K546" s="57">
        <f t="shared" ca="1" si="47"/>
        <v>167800</v>
      </c>
      <c r="P546" s="188" t="e">
        <f t="shared" si="46"/>
        <v>#N/A</v>
      </c>
      <c r="Q546" s="191" t="e">
        <f t="shared" si="44"/>
        <v>#N/A</v>
      </c>
      <c r="R546" s="191" t="e">
        <f t="shared" si="45"/>
        <v>#N/A</v>
      </c>
      <c r="S546" s="191" t="e">
        <f t="shared" si="48"/>
        <v>#N/A</v>
      </c>
      <c r="T546" s="192" t="e">
        <f>VLOOKUP(D546,'PC Receitas'!$N$4:$O$14,2,FALSE)</f>
        <v>#N/A</v>
      </c>
    </row>
    <row r="547" spans="3:20" ht="19.5" customHeight="1" thickTop="1" thickBot="1" x14ac:dyDescent="0.25">
      <c r="C547" s="58"/>
      <c r="D547" s="58"/>
      <c r="E547" s="58"/>
      <c r="F547" s="58"/>
      <c r="G547" s="58"/>
      <c r="H547" s="58"/>
      <c r="I547" s="59"/>
      <c r="J547" s="60"/>
      <c r="K547" s="57">
        <f t="shared" ca="1" si="47"/>
        <v>167800</v>
      </c>
      <c r="P547" s="188" t="e">
        <f t="shared" si="46"/>
        <v>#N/A</v>
      </c>
      <c r="Q547" s="191" t="e">
        <f t="shared" si="44"/>
        <v>#N/A</v>
      </c>
      <c r="R547" s="191" t="e">
        <f t="shared" si="45"/>
        <v>#N/A</v>
      </c>
      <c r="S547" s="191" t="e">
        <f t="shared" si="48"/>
        <v>#N/A</v>
      </c>
      <c r="T547" s="192" t="e">
        <f>VLOOKUP(D547,'PC Receitas'!$N$4:$O$14,2,FALSE)</f>
        <v>#N/A</v>
      </c>
    </row>
    <row r="548" spans="3:20" ht="19.5" customHeight="1" thickTop="1" thickBot="1" x14ac:dyDescent="0.25">
      <c r="C548" s="58"/>
      <c r="D548" s="58"/>
      <c r="E548" s="58"/>
      <c r="F548" s="58"/>
      <c r="G548" s="58"/>
      <c r="H548" s="58"/>
      <c r="I548" s="59"/>
      <c r="J548" s="60"/>
      <c r="K548" s="57">
        <f t="shared" ca="1" si="47"/>
        <v>167800</v>
      </c>
      <c r="P548" s="188" t="e">
        <f t="shared" si="46"/>
        <v>#N/A</v>
      </c>
      <c r="Q548" s="191" t="e">
        <f t="shared" si="44"/>
        <v>#N/A</v>
      </c>
      <c r="R548" s="191" t="e">
        <f t="shared" si="45"/>
        <v>#N/A</v>
      </c>
      <c r="S548" s="191" t="e">
        <f t="shared" si="48"/>
        <v>#N/A</v>
      </c>
      <c r="T548" s="192" t="e">
        <f>VLOOKUP(D548,'PC Receitas'!$N$4:$O$14,2,FALSE)</f>
        <v>#N/A</v>
      </c>
    </row>
    <row r="549" spans="3:20" ht="19.5" customHeight="1" thickTop="1" thickBot="1" x14ac:dyDescent="0.25">
      <c r="C549" s="58"/>
      <c r="D549" s="58"/>
      <c r="E549" s="58"/>
      <c r="F549" s="58"/>
      <c r="G549" s="58"/>
      <c r="H549" s="58"/>
      <c r="I549" s="59"/>
      <c r="J549" s="60"/>
      <c r="K549" s="57">
        <f t="shared" ca="1" si="47"/>
        <v>167800</v>
      </c>
      <c r="P549" s="188" t="e">
        <f t="shared" si="46"/>
        <v>#N/A</v>
      </c>
      <c r="Q549" s="191" t="e">
        <f t="shared" si="44"/>
        <v>#N/A</v>
      </c>
      <c r="R549" s="191" t="e">
        <f t="shared" si="45"/>
        <v>#N/A</v>
      </c>
      <c r="S549" s="191" t="e">
        <f t="shared" si="48"/>
        <v>#N/A</v>
      </c>
      <c r="T549" s="192" t="e">
        <f>VLOOKUP(D549,'PC Receitas'!$N$4:$O$14,2,FALSE)</f>
        <v>#N/A</v>
      </c>
    </row>
    <row r="550" spans="3:20" ht="19.5" customHeight="1" thickTop="1" thickBot="1" x14ac:dyDescent="0.25">
      <c r="C550" s="58"/>
      <c r="D550" s="58"/>
      <c r="E550" s="58"/>
      <c r="F550" s="58"/>
      <c r="G550" s="58"/>
      <c r="H550" s="58"/>
      <c r="I550" s="59"/>
      <c r="J550" s="60"/>
      <c r="K550" s="57">
        <f t="shared" ca="1" si="47"/>
        <v>167800</v>
      </c>
      <c r="P550" s="188" t="e">
        <f t="shared" si="46"/>
        <v>#N/A</v>
      </c>
      <c r="Q550" s="191" t="e">
        <f t="shared" si="44"/>
        <v>#N/A</v>
      </c>
      <c r="R550" s="191" t="e">
        <f t="shared" si="45"/>
        <v>#N/A</v>
      </c>
      <c r="S550" s="191" t="e">
        <f t="shared" si="48"/>
        <v>#N/A</v>
      </c>
      <c r="T550" s="192" t="e">
        <f>VLOOKUP(D550,'PC Receitas'!$N$4:$O$14,2,FALSE)</f>
        <v>#N/A</v>
      </c>
    </row>
    <row r="551" spans="3:20" ht="19.5" customHeight="1" thickTop="1" thickBot="1" x14ac:dyDescent="0.25">
      <c r="C551" s="58"/>
      <c r="D551" s="58"/>
      <c r="E551" s="58"/>
      <c r="F551" s="58"/>
      <c r="G551" s="58"/>
      <c r="H551" s="58"/>
      <c r="I551" s="59"/>
      <c r="J551" s="60"/>
      <c r="K551" s="57">
        <f t="shared" ca="1" si="47"/>
        <v>167800</v>
      </c>
      <c r="P551" s="188" t="e">
        <f t="shared" si="46"/>
        <v>#N/A</v>
      </c>
      <c r="Q551" s="191" t="e">
        <f t="shared" si="44"/>
        <v>#N/A</v>
      </c>
      <c r="R551" s="191" t="e">
        <f t="shared" si="45"/>
        <v>#N/A</v>
      </c>
      <c r="S551" s="191" t="e">
        <f t="shared" si="48"/>
        <v>#N/A</v>
      </c>
      <c r="T551" s="192" t="e">
        <f>VLOOKUP(D551,'PC Receitas'!$N$4:$O$14,2,FALSE)</f>
        <v>#N/A</v>
      </c>
    </row>
    <row r="552" spans="3:20" ht="19.5" customHeight="1" thickTop="1" thickBot="1" x14ac:dyDescent="0.25">
      <c r="C552" s="58"/>
      <c r="D552" s="58"/>
      <c r="E552" s="58"/>
      <c r="F552" s="58"/>
      <c r="G552" s="58"/>
      <c r="H552" s="58"/>
      <c r="I552" s="59"/>
      <c r="J552" s="60"/>
      <c r="K552" s="57">
        <f t="shared" ca="1" si="47"/>
        <v>167800</v>
      </c>
      <c r="P552" s="188" t="e">
        <f t="shared" si="46"/>
        <v>#N/A</v>
      </c>
      <c r="Q552" s="191" t="e">
        <f t="shared" si="44"/>
        <v>#N/A</v>
      </c>
      <c r="R552" s="191" t="e">
        <f t="shared" si="45"/>
        <v>#N/A</v>
      </c>
      <c r="S552" s="191" t="e">
        <f t="shared" si="48"/>
        <v>#N/A</v>
      </c>
      <c r="T552" s="192" t="e">
        <f>VLOOKUP(D552,'PC Receitas'!$N$4:$O$14,2,FALSE)</f>
        <v>#N/A</v>
      </c>
    </row>
    <row r="553" spans="3:20" ht="19.5" customHeight="1" thickTop="1" thickBot="1" x14ac:dyDescent="0.25">
      <c r="C553" s="58"/>
      <c r="D553" s="58"/>
      <c r="E553" s="58"/>
      <c r="F553" s="58"/>
      <c r="G553" s="58"/>
      <c r="H553" s="58"/>
      <c r="I553" s="59"/>
      <c r="J553" s="60"/>
      <c r="K553" s="57">
        <f t="shared" ca="1" si="47"/>
        <v>167800</v>
      </c>
      <c r="P553" s="188" t="e">
        <f t="shared" si="46"/>
        <v>#N/A</v>
      </c>
      <c r="Q553" s="191" t="e">
        <f t="shared" si="44"/>
        <v>#N/A</v>
      </c>
      <c r="R553" s="191" t="e">
        <f t="shared" si="45"/>
        <v>#N/A</v>
      </c>
      <c r="S553" s="191" t="e">
        <f t="shared" si="48"/>
        <v>#N/A</v>
      </c>
      <c r="T553" s="192" t="e">
        <f>VLOOKUP(D553,'PC Receitas'!$N$4:$O$14,2,FALSE)</f>
        <v>#N/A</v>
      </c>
    </row>
    <row r="554" spans="3:20" ht="19.5" customHeight="1" thickTop="1" thickBot="1" x14ac:dyDescent="0.25">
      <c r="C554" s="58"/>
      <c r="D554" s="58"/>
      <c r="E554" s="58"/>
      <c r="F554" s="58"/>
      <c r="G554" s="58"/>
      <c r="H554" s="58"/>
      <c r="I554" s="59"/>
      <c r="J554" s="60"/>
      <c r="K554" s="57">
        <f t="shared" ca="1" si="47"/>
        <v>167800</v>
      </c>
      <c r="P554" s="188" t="e">
        <f t="shared" si="46"/>
        <v>#N/A</v>
      </c>
      <c r="Q554" s="191" t="e">
        <f t="shared" si="44"/>
        <v>#N/A</v>
      </c>
      <c r="R554" s="191" t="e">
        <f t="shared" si="45"/>
        <v>#N/A</v>
      </c>
      <c r="S554" s="191" t="e">
        <f t="shared" si="48"/>
        <v>#N/A</v>
      </c>
      <c r="T554" s="192" t="e">
        <f>VLOOKUP(D554,'PC Receitas'!$N$4:$O$14,2,FALSE)</f>
        <v>#N/A</v>
      </c>
    </row>
    <row r="555" spans="3:20" ht="19.5" customHeight="1" thickTop="1" thickBot="1" x14ac:dyDescent="0.25">
      <c r="C555" s="58"/>
      <c r="D555" s="58"/>
      <c r="E555" s="58"/>
      <c r="F555" s="58"/>
      <c r="G555" s="58"/>
      <c r="H555" s="58"/>
      <c r="I555" s="59"/>
      <c r="J555" s="60"/>
      <c r="K555" s="57">
        <f t="shared" ca="1" si="47"/>
        <v>167800</v>
      </c>
      <c r="P555" s="188" t="e">
        <f t="shared" si="46"/>
        <v>#N/A</v>
      </c>
      <c r="Q555" s="191" t="e">
        <f t="shared" si="44"/>
        <v>#N/A</v>
      </c>
      <c r="R555" s="191" t="e">
        <f t="shared" si="45"/>
        <v>#N/A</v>
      </c>
      <c r="S555" s="191" t="e">
        <f t="shared" si="48"/>
        <v>#N/A</v>
      </c>
      <c r="T555" s="192" t="e">
        <f>VLOOKUP(D555,'PC Receitas'!$N$4:$O$14,2,FALSE)</f>
        <v>#N/A</v>
      </c>
    </row>
    <row r="556" spans="3:20" ht="19.5" customHeight="1" thickTop="1" thickBot="1" x14ac:dyDescent="0.25">
      <c r="C556" s="58"/>
      <c r="D556" s="58"/>
      <c r="E556" s="58"/>
      <c r="F556" s="58"/>
      <c r="G556" s="58"/>
      <c r="H556" s="58"/>
      <c r="I556" s="59"/>
      <c r="J556" s="60"/>
      <c r="K556" s="57">
        <f t="shared" ca="1" si="47"/>
        <v>167800</v>
      </c>
      <c r="P556" s="188" t="e">
        <f t="shared" si="46"/>
        <v>#N/A</v>
      </c>
      <c r="Q556" s="191" t="e">
        <f t="shared" si="44"/>
        <v>#N/A</v>
      </c>
      <c r="R556" s="191" t="e">
        <f t="shared" si="45"/>
        <v>#N/A</v>
      </c>
      <c r="S556" s="191" t="e">
        <f t="shared" si="48"/>
        <v>#N/A</v>
      </c>
      <c r="T556" s="192" t="e">
        <f>VLOOKUP(D556,'PC Receitas'!$N$4:$O$14,2,FALSE)</f>
        <v>#N/A</v>
      </c>
    </row>
    <row r="557" spans="3:20" ht="19.5" customHeight="1" thickTop="1" thickBot="1" x14ac:dyDescent="0.25">
      <c r="C557" s="58"/>
      <c r="D557" s="58"/>
      <c r="E557" s="58"/>
      <c r="F557" s="58"/>
      <c r="G557" s="58"/>
      <c r="H557" s="58"/>
      <c r="I557" s="59"/>
      <c r="J557" s="60"/>
      <c r="K557" s="57">
        <f t="shared" ca="1" si="47"/>
        <v>167800</v>
      </c>
      <c r="P557" s="188" t="e">
        <f t="shared" si="46"/>
        <v>#N/A</v>
      </c>
      <c r="Q557" s="191" t="e">
        <f t="shared" si="44"/>
        <v>#N/A</v>
      </c>
      <c r="R557" s="191" t="e">
        <f t="shared" si="45"/>
        <v>#N/A</v>
      </c>
      <c r="S557" s="191" t="e">
        <f t="shared" si="48"/>
        <v>#N/A</v>
      </c>
      <c r="T557" s="192" t="e">
        <f>VLOOKUP(D557,'PC Receitas'!$N$4:$O$14,2,FALSE)</f>
        <v>#N/A</v>
      </c>
    </row>
    <row r="558" spans="3:20" ht="19.5" customHeight="1" thickTop="1" thickBot="1" x14ac:dyDescent="0.25">
      <c r="C558" s="58"/>
      <c r="D558" s="58"/>
      <c r="E558" s="58"/>
      <c r="F558" s="58"/>
      <c r="G558" s="58"/>
      <c r="H558" s="58"/>
      <c r="I558" s="59"/>
      <c r="J558" s="60"/>
      <c r="K558" s="57">
        <f t="shared" ca="1" si="47"/>
        <v>167800</v>
      </c>
      <c r="P558" s="188" t="e">
        <f t="shared" si="46"/>
        <v>#N/A</v>
      </c>
      <c r="Q558" s="191" t="e">
        <f t="shared" si="44"/>
        <v>#N/A</v>
      </c>
      <c r="R558" s="191" t="e">
        <f t="shared" si="45"/>
        <v>#N/A</v>
      </c>
      <c r="S558" s="191" t="e">
        <f t="shared" si="48"/>
        <v>#N/A</v>
      </c>
      <c r="T558" s="192" t="e">
        <f>VLOOKUP(D558,'PC Receitas'!$N$4:$O$14,2,FALSE)</f>
        <v>#N/A</v>
      </c>
    </row>
    <row r="559" spans="3:20" ht="19.5" customHeight="1" thickTop="1" thickBot="1" x14ac:dyDescent="0.25">
      <c r="C559" s="58"/>
      <c r="D559" s="58"/>
      <c r="E559" s="58"/>
      <c r="F559" s="58"/>
      <c r="G559" s="58"/>
      <c r="H559" s="58"/>
      <c r="I559" s="59"/>
      <c r="J559" s="60"/>
      <c r="K559" s="57">
        <f t="shared" ca="1" si="47"/>
        <v>167800</v>
      </c>
      <c r="P559" s="188" t="e">
        <f t="shared" si="46"/>
        <v>#N/A</v>
      </c>
      <c r="Q559" s="191" t="e">
        <f t="shared" si="44"/>
        <v>#N/A</v>
      </c>
      <c r="R559" s="191" t="e">
        <f t="shared" si="45"/>
        <v>#N/A</v>
      </c>
      <c r="S559" s="191" t="e">
        <f t="shared" si="48"/>
        <v>#N/A</v>
      </c>
      <c r="T559" s="192" t="e">
        <f>VLOOKUP(D559,'PC Receitas'!$N$4:$O$14,2,FALSE)</f>
        <v>#N/A</v>
      </c>
    </row>
    <row r="560" spans="3:20" ht="19.5" customHeight="1" thickTop="1" thickBot="1" x14ac:dyDescent="0.25">
      <c r="C560" s="58"/>
      <c r="D560" s="58"/>
      <c r="E560" s="58"/>
      <c r="F560" s="58"/>
      <c r="G560" s="58"/>
      <c r="H560" s="58"/>
      <c r="I560" s="59"/>
      <c r="J560" s="60"/>
      <c r="K560" s="57">
        <f t="shared" ca="1" si="47"/>
        <v>167800</v>
      </c>
      <c r="P560" s="188" t="e">
        <f t="shared" si="46"/>
        <v>#N/A</v>
      </c>
      <c r="Q560" s="191" t="e">
        <f t="shared" si="44"/>
        <v>#N/A</v>
      </c>
      <c r="R560" s="191" t="e">
        <f t="shared" si="45"/>
        <v>#N/A</v>
      </c>
      <c r="S560" s="191" t="e">
        <f t="shared" si="48"/>
        <v>#N/A</v>
      </c>
      <c r="T560" s="192" t="e">
        <f>VLOOKUP(D560,'PC Receitas'!$N$4:$O$14,2,FALSE)</f>
        <v>#N/A</v>
      </c>
    </row>
    <row r="561" spans="3:20" ht="19.5" customHeight="1" thickTop="1" thickBot="1" x14ac:dyDescent="0.25">
      <c r="C561" s="58"/>
      <c r="D561" s="58"/>
      <c r="E561" s="58"/>
      <c r="F561" s="58"/>
      <c r="G561" s="58"/>
      <c r="H561" s="58"/>
      <c r="I561" s="59"/>
      <c r="J561" s="60"/>
      <c r="K561" s="57">
        <f t="shared" ca="1" si="47"/>
        <v>167800</v>
      </c>
      <c r="P561" s="188" t="e">
        <f t="shared" si="46"/>
        <v>#N/A</v>
      </c>
      <c r="Q561" s="191" t="e">
        <f t="shared" si="44"/>
        <v>#N/A</v>
      </c>
      <c r="R561" s="191" t="e">
        <f t="shared" si="45"/>
        <v>#N/A</v>
      </c>
      <c r="S561" s="191" t="e">
        <f t="shared" si="48"/>
        <v>#N/A</v>
      </c>
      <c r="T561" s="192" t="e">
        <f>VLOOKUP(D561,'PC Receitas'!$N$4:$O$14,2,FALSE)</f>
        <v>#N/A</v>
      </c>
    </row>
    <row r="562" spans="3:20" ht="19.5" customHeight="1" thickTop="1" thickBot="1" x14ac:dyDescent="0.25">
      <c r="C562" s="58"/>
      <c r="D562" s="58"/>
      <c r="E562" s="58"/>
      <c r="F562" s="58"/>
      <c r="G562" s="58"/>
      <c r="H562" s="58"/>
      <c r="I562" s="59"/>
      <c r="J562" s="60"/>
      <c r="K562" s="57">
        <f t="shared" ca="1" si="47"/>
        <v>167800</v>
      </c>
      <c r="P562" s="188" t="e">
        <f t="shared" si="46"/>
        <v>#N/A</v>
      </c>
      <c r="Q562" s="191" t="e">
        <f t="shared" si="44"/>
        <v>#N/A</v>
      </c>
      <c r="R562" s="191" t="e">
        <f t="shared" si="45"/>
        <v>#N/A</v>
      </c>
      <c r="S562" s="191" t="e">
        <f t="shared" si="48"/>
        <v>#N/A</v>
      </c>
      <c r="T562" s="192" t="e">
        <f>VLOOKUP(D562,'PC Receitas'!$N$4:$O$14,2,FALSE)</f>
        <v>#N/A</v>
      </c>
    </row>
    <row r="563" spans="3:20" ht="19.5" customHeight="1" thickTop="1" thickBot="1" x14ac:dyDescent="0.25">
      <c r="C563" s="58"/>
      <c r="D563" s="58"/>
      <c r="E563" s="58"/>
      <c r="F563" s="58"/>
      <c r="G563" s="58"/>
      <c r="H563" s="58"/>
      <c r="I563" s="59"/>
      <c r="J563" s="60"/>
      <c r="K563" s="57">
        <f t="shared" ca="1" si="47"/>
        <v>167800</v>
      </c>
      <c r="P563" s="188" t="e">
        <f t="shared" si="46"/>
        <v>#N/A</v>
      </c>
      <c r="Q563" s="191" t="e">
        <f t="shared" si="44"/>
        <v>#N/A</v>
      </c>
      <c r="R563" s="191" t="e">
        <f t="shared" si="45"/>
        <v>#N/A</v>
      </c>
      <c r="S563" s="191" t="e">
        <f t="shared" si="48"/>
        <v>#N/A</v>
      </c>
      <c r="T563" s="192" t="e">
        <f>VLOOKUP(D563,'PC Receitas'!$N$4:$O$14,2,FALSE)</f>
        <v>#N/A</v>
      </c>
    </row>
    <row r="564" spans="3:20" ht="19.5" customHeight="1" thickTop="1" thickBot="1" x14ac:dyDescent="0.25">
      <c r="C564" s="58"/>
      <c r="D564" s="58"/>
      <c r="E564" s="58"/>
      <c r="F564" s="58"/>
      <c r="G564" s="58"/>
      <c r="H564" s="58"/>
      <c r="I564" s="59"/>
      <c r="J564" s="60"/>
      <c r="K564" s="57">
        <f t="shared" ca="1" si="47"/>
        <v>167800</v>
      </c>
      <c r="P564" s="188" t="e">
        <f t="shared" si="46"/>
        <v>#N/A</v>
      </c>
      <c r="Q564" s="191" t="e">
        <f t="shared" si="44"/>
        <v>#N/A</v>
      </c>
      <c r="R564" s="191" t="e">
        <f t="shared" si="45"/>
        <v>#N/A</v>
      </c>
      <c r="S564" s="191" t="e">
        <f t="shared" si="48"/>
        <v>#N/A</v>
      </c>
      <c r="T564" s="192" t="e">
        <f>VLOOKUP(D564,'PC Receitas'!$N$4:$O$14,2,FALSE)</f>
        <v>#N/A</v>
      </c>
    </row>
    <row r="565" spans="3:20" ht="19.5" customHeight="1" thickTop="1" thickBot="1" x14ac:dyDescent="0.25">
      <c r="C565" s="58"/>
      <c r="D565" s="58"/>
      <c r="E565" s="58"/>
      <c r="F565" s="58"/>
      <c r="G565" s="58"/>
      <c r="H565" s="58"/>
      <c r="I565" s="59"/>
      <c r="J565" s="60"/>
      <c r="K565" s="57">
        <f t="shared" ca="1" si="47"/>
        <v>167800</v>
      </c>
      <c r="P565" s="188" t="e">
        <f t="shared" si="46"/>
        <v>#N/A</v>
      </c>
      <c r="Q565" s="191" t="e">
        <f t="shared" si="44"/>
        <v>#N/A</v>
      </c>
      <c r="R565" s="191" t="e">
        <f t="shared" si="45"/>
        <v>#N/A</v>
      </c>
      <c r="S565" s="191" t="e">
        <f t="shared" si="48"/>
        <v>#N/A</v>
      </c>
      <c r="T565" s="192" t="e">
        <f>VLOOKUP(D565,'PC Receitas'!$N$4:$O$14,2,FALSE)</f>
        <v>#N/A</v>
      </c>
    </row>
    <row r="566" spans="3:20" ht="19.5" customHeight="1" thickTop="1" thickBot="1" x14ac:dyDescent="0.25">
      <c r="C566" s="58"/>
      <c r="D566" s="58"/>
      <c r="E566" s="58"/>
      <c r="F566" s="58"/>
      <c r="G566" s="58"/>
      <c r="H566" s="58"/>
      <c r="I566" s="59"/>
      <c r="J566" s="60"/>
      <c r="K566" s="57">
        <f t="shared" ca="1" si="47"/>
        <v>167800</v>
      </c>
      <c r="P566" s="188" t="e">
        <f t="shared" si="46"/>
        <v>#N/A</v>
      </c>
      <c r="Q566" s="191" t="e">
        <f t="shared" si="44"/>
        <v>#N/A</v>
      </c>
      <c r="R566" s="191" t="e">
        <f t="shared" si="45"/>
        <v>#N/A</v>
      </c>
      <c r="S566" s="191" t="e">
        <f t="shared" si="48"/>
        <v>#N/A</v>
      </c>
      <c r="T566" s="192" t="e">
        <f>VLOOKUP(D566,'PC Receitas'!$N$4:$O$14,2,FALSE)</f>
        <v>#N/A</v>
      </c>
    </row>
    <row r="567" spans="3:20" ht="19.5" customHeight="1" thickTop="1" thickBot="1" x14ac:dyDescent="0.25">
      <c r="C567" s="58"/>
      <c r="D567" s="58"/>
      <c r="E567" s="58"/>
      <c r="F567" s="58"/>
      <c r="G567" s="58"/>
      <c r="H567" s="58"/>
      <c r="I567" s="59"/>
      <c r="J567" s="60"/>
      <c r="K567" s="57">
        <f t="shared" ca="1" si="47"/>
        <v>167800</v>
      </c>
      <c r="P567" s="188" t="e">
        <f t="shared" si="46"/>
        <v>#N/A</v>
      </c>
      <c r="Q567" s="191" t="e">
        <f t="shared" si="44"/>
        <v>#N/A</v>
      </c>
      <c r="R567" s="191" t="e">
        <f t="shared" si="45"/>
        <v>#N/A</v>
      </c>
      <c r="S567" s="191" t="e">
        <f t="shared" si="48"/>
        <v>#N/A</v>
      </c>
      <c r="T567" s="192" t="e">
        <f>VLOOKUP(D567,'PC Receitas'!$N$4:$O$14,2,FALSE)</f>
        <v>#N/A</v>
      </c>
    </row>
    <row r="568" spans="3:20" ht="19.5" customHeight="1" thickTop="1" thickBot="1" x14ac:dyDescent="0.25">
      <c r="C568" s="58"/>
      <c r="D568" s="58"/>
      <c r="E568" s="58"/>
      <c r="F568" s="58"/>
      <c r="G568" s="58"/>
      <c r="H568" s="58"/>
      <c r="I568" s="59"/>
      <c r="J568" s="60"/>
      <c r="K568" s="57">
        <f t="shared" ca="1" si="47"/>
        <v>167800</v>
      </c>
      <c r="P568" s="188" t="e">
        <f t="shared" si="46"/>
        <v>#N/A</v>
      </c>
      <c r="Q568" s="191" t="e">
        <f t="shared" si="44"/>
        <v>#N/A</v>
      </c>
      <c r="R568" s="191" t="e">
        <f t="shared" si="45"/>
        <v>#N/A</v>
      </c>
      <c r="S568" s="191" t="e">
        <f t="shared" si="48"/>
        <v>#N/A</v>
      </c>
      <c r="T568" s="192" t="e">
        <f>VLOOKUP(D568,'PC Receitas'!$N$4:$O$14,2,FALSE)</f>
        <v>#N/A</v>
      </c>
    </row>
    <row r="569" spans="3:20" ht="19.5" customHeight="1" thickTop="1" thickBot="1" x14ac:dyDescent="0.25">
      <c r="C569" s="58"/>
      <c r="D569" s="58"/>
      <c r="E569" s="58"/>
      <c r="F569" s="58"/>
      <c r="G569" s="58"/>
      <c r="H569" s="58"/>
      <c r="I569" s="59"/>
      <c r="J569" s="60"/>
      <c r="K569" s="57">
        <f t="shared" ca="1" si="47"/>
        <v>167800</v>
      </c>
      <c r="P569" s="188" t="e">
        <f t="shared" si="46"/>
        <v>#N/A</v>
      </c>
      <c r="Q569" s="191" t="e">
        <f t="shared" si="44"/>
        <v>#N/A</v>
      </c>
      <c r="R569" s="191" t="e">
        <f t="shared" si="45"/>
        <v>#N/A</v>
      </c>
      <c r="S569" s="191" t="e">
        <f t="shared" si="48"/>
        <v>#N/A</v>
      </c>
      <c r="T569" s="192" t="e">
        <f>VLOOKUP(D569,'PC Receitas'!$N$4:$O$14,2,FALSE)</f>
        <v>#N/A</v>
      </c>
    </row>
    <row r="570" spans="3:20" ht="19.5" customHeight="1" thickTop="1" thickBot="1" x14ac:dyDescent="0.25">
      <c r="C570" s="58"/>
      <c r="D570" s="58"/>
      <c r="E570" s="58"/>
      <c r="F570" s="58"/>
      <c r="G570" s="58"/>
      <c r="H570" s="58"/>
      <c r="I570" s="59"/>
      <c r="J570" s="60"/>
      <c r="K570" s="57">
        <f t="shared" ca="1" si="47"/>
        <v>167800</v>
      </c>
      <c r="P570" s="188" t="e">
        <f t="shared" si="46"/>
        <v>#N/A</v>
      </c>
      <c r="Q570" s="191" t="e">
        <f t="shared" si="44"/>
        <v>#N/A</v>
      </c>
      <c r="R570" s="191" t="e">
        <f t="shared" si="45"/>
        <v>#N/A</v>
      </c>
      <c r="S570" s="191" t="e">
        <f t="shared" si="48"/>
        <v>#N/A</v>
      </c>
      <c r="T570" s="192" t="e">
        <f>VLOOKUP(D570,'PC Receitas'!$N$4:$O$14,2,FALSE)</f>
        <v>#N/A</v>
      </c>
    </row>
    <row r="571" spans="3:20" ht="19.5" customHeight="1" thickTop="1" thickBot="1" x14ac:dyDescent="0.25">
      <c r="C571" s="58"/>
      <c r="D571" s="58"/>
      <c r="E571" s="58"/>
      <c r="F571" s="58"/>
      <c r="G571" s="58"/>
      <c r="H571" s="58"/>
      <c r="I571" s="59"/>
      <c r="J571" s="60"/>
      <c r="K571" s="57">
        <f t="shared" ca="1" si="47"/>
        <v>167800</v>
      </c>
      <c r="P571" s="188" t="e">
        <f t="shared" si="46"/>
        <v>#N/A</v>
      </c>
      <c r="Q571" s="191" t="e">
        <f t="shared" si="44"/>
        <v>#N/A</v>
      </c>
      <c r="R571" s="191" t="e">
        <f t="shared" si="45"/>
        <v>#N/A</v>
      </c>
      <c r="S571" s="191" t="e">
        <f t="shared" si="48"/>
        <v>#N/A</v>
      </c>
      <c r="T571" s="192" t="e">
        <f>VLOOKUP(D571,'PC Receitas'!$N$4:$O$14,2,FALSE)</f>
        <v>#N/A</v>
      </c>
    </row>
    <row r="572" spans="3:20" ht="19.5" customHeight="1" thickTop="1" thickBot="1" x14ac:dyDescent="0.25">
      <c r="C572" s="58"/>
      <c r="D572" s="58"/>
      <c r="E572" s="58"/>
      <c r="F572" s="58"/>
      <c r="G572" s="58"/>
      <c r="H572" s="58"/>
      <c r="I572" s="59"/>
      <c r="J572" s="60"/>
      <c r="K572" s="57">
        <f t="shared" ca="1" si="47"/>
        <v>167800</v>
      </c>
      <c r="P572" s="188" t="e">
        <f t="shared" si="46"/>
        <v>#N/A</v>
      </c>
      <c r="Q572" s="191" t="e">
        <f t="shared" si="44"/>
        <v>#N/A</v>
      </c>
      <c r="R572" s="191" t="e">
        <f t="shared" si="45"/>
        <v>#N/A</v>
      </c>
      <c r="S572" s="191" t="e">
        <f t="shared" si="48"/>
        <v>#N/A</v>
      </c>
      <c r="T572" s="192" t="e">
        <f>VLOOKUP(D572,'PC Receitas'!$N$4:$O$14,2,FALSE)</f>
        <v>#N/A</v>
      </c>
    </row>
    <row r="573" spans="3:20" ht="19.5" customHeight="1" thickTop="1" thickBot="1" x14ac:dyDescent="0.25">
      <c r="C573" s="58"/>
      <c r="D573" s="58"/>
      <c r="E573" s="58"/>
      <c r="F573" s="58"/>
      <c r="G573" s="58"/>
      <c r="H573" s="58"/>
      <c r="I573" s="59"/>
      <c r="J573" s="60"/>
      <c r="K573" s="57">
        <f t="shared" ca="1" si="47"/>
        <v>167800</v>
      </c>
      <c r="P573" s="188" t="e">
        <f t="shared" si="46"/>
        <v>#N/A</v>
      </c>
      <c r="Q573" s="191" t="e">
        <f t="shared" si="44"/>
        <v>#N/A</v>
      </c>
      <c r="R573" s="191" t="e">
        <f t="shared" si="45"/>
        <v>#N/A</v>
      </c>
      <c r="S573" s="191" t="e">
        <f t="shared" si="48"/>
        <v>#N/A</v>
      </c>
      <c r="T573" s="192" t="e">
        <f>VLOOKUP(D573,'PC Receitas'!$N$4:$O$14,2,FALSE)</f>
        <v>#N/A</v>
      </c>
    </row>
    <row r="574" spans="3:20" ht="19.5" customHeight="1" thickTop="1" thickBot="1" x14ac:dyDescent="0.25">
      <c r="C574" s="58"/>
      <c r="D574" s="58"/>
      <c r="E574" s="58"/>
      <c r="F574" s="58"/>
      <c r="G574" s="58"/>
      <c r="H574" s="58"/>
      <c r="I574" s="59"/>
      <c r="J574" s="60"/>
      <c r="K574" s="57">
        <f t="shared" ca="1" si="47"/>
        <v>167800</v>
      </c>
      <c r="P574" s="188" t="e">
        <f t="shared" si="46"/>
        <v>#N/A</v>
      </c>
      <c r="Q574" s="191" t="e">
        <f t="shared" si="44"/>
        <v>#N/A</v>
      </c>
      <c r="R574" s="191" t="e">
        <f t="shared" si="45"/>
        <v>#N/A</v>
      </c>
      <c r="S574" s="191" t="e">
        <f t="shared" si="48"/>
        <v>#N/A</v>
      </c>
      <c r="T574" s="192" t="e">
        <f>VLOOKUP(D574,'PC Receitas'!$N$4:$O$14,2,FALSE)</f>
        <v>#N/A</v>
      </c>
    </row>
    <row r="575" spans="3:20" ht="19.5" customHeight="1" thickTop="1" thickBot="1" x14ac:dyDescent="0.25">
      <c r="C575" s="58"/>
      <c r="D575" s="58"/>
      <c r="E575" s="58"/>
      <c r="F575" s="58"/>
      <c r="G575" s="58"/>
      <c r="H575" s="58"/>
      <c r="I575" s="59"/>
      <c r="J575" s="60"/>
      <c r="K575" s="57">
        <f t="shared" ca="1" si="47"/>
        <v>167800</v>
      </c>
      <c r="P575" s="188" t="e">
        <f t="shared" si="46"/>
        <v>#N/A</v>
      </c>
      <c r="Q575" s="191" t="e">
        <f t="shared" si="44"/>
        <v>#N/A</v>
      </c>
      <c r="R575" s="191" t="e">
        <f t="shared" si="45"/>
        <v>#N/A</v>
      </c>
      <c r="S575" s="191" t="e">
        <f t="shared" si="48"/>
        <v>#N/A</v>
      </c>
      <c r="T575" s="192" t="e">
        <f>VLOOKUP(D575,'PC Receitas'!$N$4:$O$14,2,FALSE)</f>
        <v>#N/A</v>
      </c>
    </row>
    <row r="576" spans="3:20" ht="19.5" customHeight="1" thickTop="1" thickBot="1" x14ac:dyDescent="0.25">
      <c r="C576" s="58"/>
      <c r="D576" s="58"/>
      <c r="E576" s="58"/>
      <c r="F576" s="58"/>
      <c r="G576" s="58"/>
      <c r="H576" s="58"/>
      <c r="I576" s="59"/>
      <c r="J576" s="60"/>
      <c r="K576" s="57">
        <f t="shared" ca="1" si="47"/>
        <v>167800</v>
      </c>
      <c r="P576" s="188" t="e">
        <f t="shared" si="46"/>
        <v>#N/A</v>
      </c>
      <c r="Q576" s="191" t="e">
        <f t="shared" si="44"/>
        <v>#N/A</v>
      </c>
      <c r="R576" s="191" t="e">
        <f t="shared" si="45"/>
        <v>#N/A</v>
      </c>
      <c r="S576" s="191" t="e">
        <f t="shared" si="48"/>
        <v>#N/A</v>
      </c>
      <c r="T576" s="192" t="e">
        <f>VLOOKUP(D576,'PC Receitas'!$N$4:$O$14,2,FALSE)</f>
        <v>#N/A</v>
      </c>
    </row>
    <row r="577" spans="3:20" ht="19.5" customHeight="1" thickTop="1" thickBot="1" x14ac:dyDescent="0.25">
      <c r="C577" s="58"/>
      <c r="D577" s="58"/>
      <c r="E577" s="58"/>
      <c r="F577" s="58"/>
      <c r="G577" s="58"/>
      <c r="H577" s="58"/>
      <c r="I577" s="59"/>
      <c r="J577" s="60"/>
      <c r="K577" s="57">
        <f t="shared" ca="1" si="47"/>
        <v>167800</v>
      </c>
      <c r="P577" s="188" t="e">
        <f t="shared" si="46"/>
        <v>#N/A</v>
      </c>
      <c r="Q577" s="191" t="e">
        <f t="shared" si="44"/>
        <v>#N/A</v>
      </c>
      <c r="R577" s="191" t="e">
        <f t="shared" si="45"/>
        <v>#N/A</v>
      </c>
      <c r="S577" s="191" t="e">
        <f t="shared" si="48"/>
        <v>#N/A</v>
      </c>
      <c r="T577" s="192" t="e">
        <f>VLOOKUP(D577,'PC Receitas'!$N$4:$O$14,2,FALSE)</f>
        <v>#N/A</v>
      </c>
    </row>
    <row r="578" spans="3:20" ht="19.5" customHeight="1" thickTop="1" thickBot="1" x14ac:dyDescent="0.25">
      <c r="C578" s="58"/>
      <c r="D578" s="58"/>
      <c r="E578" s="58"/>
      <c r="F578" s="58"/>
      <c r="G578" s="58"/>
      <c r="H578" s="58"/>
      <c r="I578" s="59"/>
      <c r="J578" s="60"/>
      <c r="K578" s="57">
        <f t="shared" ca="1" si="47"/>
        <v>167800</v>
      </c>
      <c r="P578" s="188" t="e">
        <f t="shared" si="46"/>
        <v>#N/A</v>
      </c>
      <c r="Q578" s="191" t="e">
        <f t="shared" si="44"/>
        <v>#N/A</v>
      </c>
      <c r="R578" s="191" t="e">
        <f t="shared" si="45"/>
        <v>#N/A</v>
      </c>
      <c r="S578" s="191" t="e">
        <f t="shared" si="48"/>
        <v>#N/A</v>
      </c>
      <c r="T578" s="192" t="e">
        <f>VLOOKUP(D578,'PC Receitas'!$N$4:$O$14,2,FALSE)</f>
        <v>#N/A</v>
      </c>
    </row>
    <row r="579" spans="3:20" ht="19.5" customHeight="1" thickTop="1" thickBot="1" x14ac:dyDescent="0.25">
      <c r="C579" s="58"/>
      <c r="D579" s="58"/>
      <c r="E579" s="58"/>
      <c r="F579" s="58"/>
      <c r="G579" s="58"/>
      <c r="H579" s="58"/>
      <c r="I579" s="59"/>
      <c r="J579" s="60"/>
      <c r="K579" s="57">
        <f t="shared" ca="1" si="47"/>
        <v>167800</v>
      </c>
      <c r="P579" s="188" t="e">
        <f t="shared" si="46"/>
        <v>#N/A</v>
      </c>
      <c r="Q579" s="191" t="e">
        <f t="shared" si="44"/>
        <v>#N/A</v>
      </c>
      <c r="R579" s="191" t="e">
        <f t="shared" si="45"/>
        <v>#N/A</v>
      </c>
      <c r="S579" s="191" t="e">
        <f t="shared" si="48"/>
        <v>#N/A</v>
      </c>
      <c r="T579" s="192" t="e">
        <f>VLOOKUP(D579,'PC Receitas'!$N$4:$O$14,2,FALSE)</f>
        <v>#N/A</v>
      </c>
    </row>
    <row r="580" spans="3:20" ht="19.5" customHeight="1" thickTop="1" thickBot="1" x14ac:dyDescent="0.25">
      <c r="C580" s="58"/>
      <c r="D580" s="58"/>
      <c r="E580" s="58"/>
      <c r="F580" s="58"/>
      <c r="G580" s="58"/>
      <c r="H580" s="58"/>
      <c r="I580" s="59"/>
      <c r="J580" s="60"/>
      <c r="K580" s="57">
        <f t="shared" ca="1" si="47"/>
        <v>167800</v>
      </c>
      <c r="P580" s="188" t="e">
        <f t="shared" si="46"/>
        <v>#N/A</v>
      </c>
      <c r="Q580" s="191" t="e">
        <f t="shared" si="44"/>
        <v>#N/A</v>
      </c>
      <c r="R580" s="191" t="e">
        <f t="shared" si="45"/>
        <v>#N/A</v>
      </c>
      <c r="S580" s="191" t="e">
        <f t="shared" si="48"/>
        <v>#N/A</v>
      </c>
      <c r="T580" s="192" t="e">
        <f>VLOOKUP(D580,'PC Receitas'!$N$4:$O$14,2,FALSE)</f>
        <v>#N/A</v>
      </c>
    </row>
    <row r="581" spans="3:20" ht="19.5" customHeight="1" thickTop="1" thickBot="1" x14ac:dyDescent="0.25">
      <c r="C581" s="58"/>
      <c r="D581" s="58"/>
      <c r="E581" s="58"/>
      <c r="F581" s="58"/>
      <c r="G581" s="58"/>
      <c r="H581" s="58"/>
      <c r="I581" s="59"/>
      <c r="J581" s="60"/>
      <c r="K581" s="57">
        <f t="shared" ca="1" si="47"/>
        <v>167800</v>
      </c>
      <c r="P581" s="188" t="e">
        <f t="shared" si="46"/>
        <v>#N/A</v>
      </c>
      <c r="Q581" s="191" t="e">
        <f t="shared" si="44"/>
        <v>#N/A</v>
      </c>
      <c r="R581" s="191" t="e">
        <f t="shared" si="45"/>
        <v>#N/A</v>
      </c>
      <c r="S581" s="191" t="e">
        <f t="shared" si="48"/>
        <v>#N/A</v>
      </c>
      <c r="T581" s="192" t="e">
        <f>VLOOKUP(D581,'PC Receitas'!$N$4:$O$14,2,FALSE)</f>
        <v>#N/A</v>
      </c>
    </row>
    <row r="582" spans="3:20" ht="19.5" customHeight="1" thickTop="1" thickBot="1" x14ac:dyDescent="0.25">
      <c r="C582" s="58"/>
      <c r="D582" s="58"/>
      <c r="E582" s="58"/>
      <c r="F582" s="58"/>
      <c r="G582" s="58"/>
      <c r="H582" s="58"/>
      <c r="I582" s="59"/>
      <c r="J582" s="60"/>
      <c r="K582" s="57">
        <f t="shared" ca="1" si="47"/>
        <v>167800</v>
      </c>
      <c r="P582" s="188" t="e">
        <f t="shared" si="46"/>
        <v>#N/A</v>
      </c>
      <c r="Q582" s="191" t="e">
        <f t="shared" ref="Q582:Q619" si="49">IF(T582="Despesas_de_Moradia","Despesa",IF(T582="Despesas_com_Alimentacao","Despesa",IF(T582="Despesas_com_Saude","Despesa","")))</f>
        <v>#N/A</v>
      </c>
      <c r="R582" s="191" t="e">
        <f t="shared" ref="R582:R619" si="50">IF(T582="Renda_Familiar","Receita",IF(T582="Receitas_com_Aplicacoes_Financeiras","Receita",IF(T582="Outras_Receitas","Receita","")))</f>
        <v>#N/A</v>
      </c>
      <c r="S582" s="191" t="e">
        <f t="shared" si="48"/>
        <v>#N/A</v>
      </c>
      <c r="T582" s="192" t="e">
        <f>VLOOKUP(D582,'PC Receitas'!$N$4:$O$14,2,FALSE)</f>
        <v>#N/A</v>
      </c>
    </row>
    <row r="583" spans="3:20" ht="19.5" customHeight="1" thickTop="1" thickBot="1" x14ac:dyDescent="0.25">
      <c r="C583" s="58"/>
      <c r="D583" s="58"/>
      <c r="E583" s="58"/>
      <c r="F583" s="58"/>
      <c r="G583" s="58"/>
      <c r="H583" s="58"/>
      <c r="I583" s="59"/>
      <c r="J583" s="60"/>
      <c r="K583" s="57">
        <f t="shared" ca="1" si="47"/>
        <v>167800</v>
      </c>
      <c r="P583" s="188" t="e">
        <f t="shared" si="46"/>
        <v>#N/A</v>
      </c>
      <c r="Q583" s="191" t="e">
        <f t="shared" si="49"/>
        <v>#N/A</v>
      </c>
      <c r="R583" s="191" t="e">
        <f t="shared" si="50"/>
        <v>#N/A</v>
      </c>
      <c r="S583" s="191" t="e">
        <f t="shared" si="48"/>
        <v>#N/A</v>
      </c>
      <c r="T583" s="192" t="e">
        <f>VLOOKUP(D583,'PC Receitas'!$N$4:$O$14,2,FALSE)</f>
        <v>#N/A</v>
      </c>
    </row>
    <row r="584" spans="3:20" ht="19.5" customHeight="1" thickTop="1" thickBot="1" x14ac:dyDescent="0.25">
      <c r="C584" s="58"/>
      <c r="D584" s="58"/>
      <c r="E584" s="58"/>
      <c r="F584" s="58"/>
      <c r="G584" s="58"/>
      <c r="H584" s="58"/>
      <c r="I584" s="59"/>
      <c r="J584" s="60"/>
      <c r="K584" s="57">
        <f t="shared" ca="1" si="47"/>
        <v>167800</v>
      </c>
      <c r="P584" s="188" t="e">
        <f t="shared" si="46"/>
        <v>#N/A</v>
      </c>
      <c r="Q584" s="191" t="e">
        <f t="shared" si="49"/>
        <v>#N/A</v>
      </c>
      <c r="R584" s="191" t="e">
        <f t="shared" si="50"/>
        <v>#N/A</v>
      </c>
      <c r="S584" s="191" t="e">
        <f t="shared" si="48"/>
        <v>#N/A</v>
      </c>
      <c r="T584" s="192" t="e">
        <f>VLOOKUP(D584,'PC Receitas'!$N$4:$O$14,2,FALSE)</f>
        <v>#N/A</v>
      </c>
    </row>
    <row r="585" spans="3:20" ht="19.5" customHeight="1" thickTop="1" thickBot="1" x14ac:dyDescent="0.25">
      <c r="C585" s="58"/>
      <c r="D585" s="58"/>
      <c r="E585" s="58"/>
      <c r="F585" s="58"/>
      <c r="G585" s="58"/>
      <c r="H585" s="58"/>
      <c r="I585" s="59"/>
      <c r="J585" s="60"/>
      <c r="K585" s="57">
        <f t="shared" ca="1" si="47"/>
        <v>167800</v>
      </c>
      <c r="P585" s="188" t="e">
        <f t="shared" si="46"/>
        <v>#N/A</v>
      </c>
      <c r="Q585" s="191" t="e">
        <f t="shared" si="49"/>
        <v>#N/A</v>
      </c>
      <c r="R585" s="191" t="e">
        <f t="shared" si="50"/>
        <v>#N/A</v>
      </c>
      <c r="S585" s="191" t="e">
        <f t="shared" si="48"/>
        <v>#N/A</v>
      </c>
      <c r="T585" s="192" t="e">
        <f>VLOOKUP(D585,'PC Receitas'!$N$4:$O$14,2,FALSE)</f>
        <v>#N/A</v>
      </c>
    </row>
    <row r="586" spans="3:20" ht="19.5" customHeight="1" thickTop="1" thickBot="1" x14ac:dyDescent="0.25">
      <c r="C586" s="58"/>
      <c r="D586" s="58"/>
      <c r="E586" s="58"/>
      <c r="F586" s="58"/>
      <c r="G586" s="58"/>
      <c r="H586" s="58"/>
      <c r="I586" s="59"/>
      <c r="J586" s="60"/>
      <c r="K586" s="57">
        <f t="shared" ca="1" si="47"/>
        <v>167800</v>
      </c>
      <c r="P586" s="188" t="e">
        <f t="shared" si="46"/>
        <v>#N/A</v>
      </c>
      <c r="Q586" s="191" t="e">
        <f t="shared" si="49"/>
        <v>#N/A</v>
      </c>
      <c r="R586" s="191" t="e">
        <f t="shared" si="50"/>
        <v>#N/A</v>
      </c>
      <c r="S586" s="191" t="e">
        <f t="shared" si="48"/>
        <v>#N/A</v>
      </c>
      <c r="T586" s="192" t="e">
        <f>VLOOKUP(D586,'PC Receitas'!$N$4:$O$14,2,FALSE)</f>
        <v>#N/A</v>
      </c>
    </row>
    <row r="587" spans="3:20" ht="19.5" customHeight="1" thickTop="1" thickBot="1" x14ac:dyDescent="0.25">
      <c r="C587" s="58"/>
      <c r="D587" s="58"/>
      <c r="E587" s="58"/>
      <c r="F587" s="58"/>
      <c r="G587" s="58"/>
      <c r="H587" s="58"/>
      <c r="I587" s="59"/>
      <c r="J587" s="60"/>
      <c r="K587" s="57">
        <f t="shared" ca="1" si="47"/>
        <v>167800</v>
      </c>
      <c r="P587" s="188" t="e">
        <f t="shared" si="46"/>
        <v>#N/A</v>
      </c>
      <c r="Q587" s="191" t="e">
        <f t="shared" si="49"/>
        <v>#N/A</v>
      </c>
      <c r="R587" s="191" t="e">
        <f t="shared" si="50"/>
        <v>#N/A</v>
      </c>
      <c r="S587" s="191" t="e">
        <f t="shared" si="48"/>
        <v>#N/A</v>
      </c>
      <c r="T587" s="192" t="e">
        <f>VLOOKUP(D587,'PC Receitas'!$N$4:$O$14,2,FALSE)</f>
        <v>#N/A</v>
      </c>
    </row>
    <row r="588" spans="3:20" ht="19.5" customHeight="1" thickTop="1" thickBot="1" x14ac:dyDescent="0.25">
      <c r="C588" s="58"/>
      <c r="D588" s="58"/>
      <c r="E588" s="58"/>
      <c r="F588" s="58"/>
      <c r="G588" s="58"/>
      <c r="H588" s="58"/>
      <c r="I588" s="59"/>
      <c r="J588" s="60"/>
      <c r="K588" s="57">
        <f t="shared" ca="1" si="47"/>
        <v>167800</v>
      </c>
      <c r="P588" s="188" t="e">
        <f t="shared" si="46"/>
        <v>#N/A</v>
      </c>
      <c r="Q588" s="191" t="e">
        <f t="shared" si="49"/>
        <v>#N/A</v>
      </c>
      <c r="R588" s="191" t="e">
        <f t="shared" si="50"/>
        <v>#N/A</v>
      </c>
      <c r="S588" s="191" t="e">
        <f t="shared" si="48"/>
        <v>#N/A</v>
      </c>
      <c r="T588" s="192" t="e">
        <f>VLOOKUP(D588,'PC Receitas'!$N$4:$O$14,2,FALSE)</f>
        <v>#N/A</v>
      </c>
    </row>
    <row r="589" spans="3:20" ht="19.5" customHeight="1" thickTop="1" thickBot="1" x14ac:dyDescent="0.25">
      <c r="C589" s="58"/>
      <c r="D589" s="58"/>
      <c r="E589" s="58"/>
      <c r="F589" s="58"/>
      <c r="G589" s="58"/>
      <c r="H589" s="58"/>
      <c r="I589" s="59"/>
      <c r="J589" s="60"/>
      <c r="K589" s="57">
        <f t="shared" ca="1" si="47"/>
        <v>167800</v>
      </c>
      <c r="P589" s="188" t="e">
        <f t="shared" si="46"/>
        <v>#N/A</v>
      </c>
      <c r="Q589" s="191" t="e">
        <f t="shared" si="49"/>
        <v>#N/A</v>
      </c>
      <c r="R589" s="191" t="e">
        <f t="shared" si="50"/>
        <v>#N/A</v>
      </c>
      <c r="S589" s="191" t="e">
        <f t="shared" si="48"/>
        <v>#N/A</v>
      </c>
      <c r="T589" s="192" t="e">
        <f>VLOOKUP(D589,'PC Receitas'!$N$4:$O$14,2,FALSE)</f>
        <v>#N/A</v>
      </c>
    </row>
    <row r="590" spans="3:20" ht="19.5" customHeight="1" thickTop="1" thickBot="1" x14ac:dyDescent="0.25">
      <c r="C590" s="58"/>
      <c r="D590" s="58"/>
      <c r="E590" s="58"/>
      <c r="F590" s="58"/>
      <c r="G590" s="58"/>
      <c r="H590" s="58"/>
      <c r="I590" s="59"/>
      <c r="J590" s="60"/>
      <c r="K590" s="57">
        <f t="shared" ca="1" si="47"/>
        <v>167800</v>
      </c>
      <c r="P590" s="188" t="e">
        <f t="shared" si="46"/>
        <v>#N/A</v>
      </c>
      <c r="Q590" s="191" t="e">
        <f t="shared" si="49"/>
        <v>#N/A</v>
      </c>
      <c r="R590" s="191" t="e">
        <f t="shared" si="50"/>
        <v>#N/A</v>
      </c>
      <c r="S590" s="191" t="e">
        <f t="shared" si="48"/>
        <v>#N/A</v>
      </c>
      <c r="T590" s="192" t="e">
        <f>VLOOKUP(D590,'PC Receitas'!$N$4:$O$14,2,FALSE)</f>
        <v>#N/A</v>
      </c>
    </row>
    <row r="591" spans="3:20" ht="19.5" customHeight="1" thickTop="1" thickBot="1" x14ac:dyDescent="0.25">
      <c r="C591" s="58"/>
      <c r="D591" s="58"/>
      <c r="E591" s="58"/>
      <c r="F591" s="58"/>
      <c r="G591" s="58"/>
      <c r="H591" s="58"/>
      <c r="I591" s="59"/>
      <c r="J591" s="60"/>
      <c r="K591" s="57">
        <f t="shared" ca="1" si="47"/>
        <v>167800</v>
      </c>
      <c r="P591" s="188" t="e">
        <f t="shared" si="46"/>
        <v>#N/A</v>
      </c>
      <c r="Q591" s="191" t="e">
        <f t="shared" si="49"/>
        <v>#N/A</v>
      </c>
      <c r="R591" s="191" t="e">
        <f t="shared" si="50"/>
        <v>#N/A</v>
      </c>
      <c r="S591" s="191" t="e">
        <f t="shared" si="48"/>
        <v>#N/A</v>
      </c>
      <c r="T591" s="192" t="e">
        <f>VLOOKUP(D591,'PC Receitas'!$N$4:$O$14,2,FALSE)</f>
        <v>#N/A</v>
      </c>
    </row>
    <row r="592" spans="3:20" ht="19.5" customHeight="1" thickTop="1" thickBot="1" x14ac:dyDescent="0.25">
      <c r="C592" s="58"/>
      <c r="D592" s="58"/>
      <c r="E592" s="58"/>
      <c r="F592" s="58"/>
      <c r="G592" s="58"/>
      <c r="H592" s="58"/>
      <c r="I592" s="59"/>
      <c r="J592" s="60"/>
      <c r="K592" s="57">
        <f t="shared" ca="1" si="47"/>
        <v>167800</v>
      </c>
      <c r="P592" s="188" t="e">
        <f t="shared" ref="P592:P619" si="51">IF(T592="Despesas_com_Transportes","Despesa",IF(T592="Despesas_com_Lazer_e_Informacao","Despesa",IF(T592="Outras_Despesas","Despesa",IF(T592="Imposto_de_Renda","Despesa",IF(T592="Investimentos_Bens","Despesa","")))))</f>
        <v>#N/A</v>
      </c>
      <c r="Q592" s="191" t="e">
        <f t="shared" si="49"/>
        <v>#N/A</v>
      </c>
      <c r="R592" s="191" t="e">
        <f t="shared" si="50"/>
        <v>#N/A</v>
      </c>
      <c r="S592" s="191" t="e">
        <f t="shared" si="48"/>
        <v>#N/A</v>
      </c>
      <c r="T592" s="192" t="e">
        <f>VLOOKUP(D592,'PC Receitas'!$N$4:$O$14,2,FALSE)</f>
        <v>#N/A</v>
      </c>
    </row>
    <row r="593" spans="3:20" ht="19.5" customHeight="1" thickTop="1" thickBot="1" x14ac:dyDescent="0.25">
      <c r="C593" s="58"/>
      <c r="D593" s="58"/>
      <c r="E593" s="58"/>
      <c r="F593" s="58"/>
      <c r="G593" s="58"/>
      <c r="H593" s="58"/>
      <c r="I593" s="59"/>
      <c r="J593" s="60"/>
      <c r="K593" s="57">
        <f t="shared" ca="1" si="47"/>
        <v>167800</v>
      </c>
      <c r="P593" s="188" t="e">
        <f t="shared" si="51"/>
        <v>#N/A</v>
      </c>
      <c r="Q593" s="191" t="e">
        <f t="shared" si="49"/>
        <v>#N/A</v>
      </c>
      <c r="R593" s="191" t="e">
        <f t="shared" si="50"/>
        <v>#N/A</v>
      </c>
      <c r="S593" s="191" t="e">
        <f t="shared" si="48"/>
        <v>#N/A</v>
      </c>
      <c r="T593" s="192" t="e">
        <f>VLOOKUP(D593,'PC Receitas'!$N$4:$O$14,2,FALSE)</f>
        <v>#N/A</v>
      </c>
    </row>
    <row r="594" spans="3:20" ht="19.5" customHeight="1" thickTop="1" thickBot="1" x14ac:dyDescent="0.25">
      <c r="C594" s="58"/>
      <c r="D594" s="58"/>
      <c r="E594" s="58"/>
      <c r="F594" s="58"/>
      <c r="G594" s="58"/>
      <c r="H594" s="58"/>
      <c r="I594" s="59"/>
      <c r="J594" s="60"/>
      <c r="K594" s="57">
        <f t="shared" ca="1" si="47"/>
        <v>167800</v>
      </c>
      <c r="P594" s="188" t="e">
        <f t="shared" si="51"/>
        <v>#N/A</v>
      </c>
      <c r="Q594" s="191" t="e">
        <f t="shared" si="49"/>
        <v>#N/A</v>
      </c>
      <c r="R594" s="191" t="e">
        <f t="shared" si="50"/>
        <v>#N/A</v>
      </c>
      <c r="S594" s="191" t="e">
        <f t="shared" si="48"/>
        <v>#N/A</v>
      </c>
      <c r="T594" s="192" t="e">
        <f>VLOOKUP(D594,'PC Receitas'!$N$4:$O$14,2,FALSE)</f>
        <v>#N/A</v>
      </c>
    </row>
    <row r="595" spans="3:20" ht="19.5" customHeight="1" thickTop="1" thickBot="1" x14ac:dyDescent="0.25">
      <c r="C595" s="58"/>
      <c r="D595" s="58"/>
      <c r="E595" s="58"/>
      <c r="F595" s="58"/>
      <c r="G595" s="58"/>
      <c r="H595" s="58"/>
      <c r="I595" s="59"/>
      <c r="J595" s="60"/>
      <c r="K595" s="57">
        <f t="shared" ref="K595:K605" ca="1" si="52">K594+IF(AND(J595="Pago",OR(D595=$V$5,D595=$V$6,D595=$V$7)),I595,IF(AND(J595="Pago",OR(D595=$V$8,D595=$V$9,D595=$V$10,D595=$V$11,D595=$V$12,D595=$V$13,D595=$V$14,D595=$V$15)),-I595,IF(G595="À Vista",IF(J595="Pago",-I595,0),0)))</f>
        <v>167800</v>
      </c>
      <c r="P595" s="188" t="e">
        <f t="shared" si="51"/>
        <v>#N/A</v>
      </c>
      <c r="Q595" s="191" t="e">
        <f t="shared" si="49"/>
        <v>#N/A</v>
      </c>
      <c r="R595" s="191" t="e">
        <f t="shared" si="50"/>
        <v>#N/A</v>
      </c>
      <c r="S595" s="191" t="e">
        <f t="shared" si="48"/>
        <v>#N/A</v>
      </c>
      <c r="T595" s="192" t="e">
        <f>VLOOKUP(D595,'PC Receitas'!$N$4:$O$14,2,FALSE)</f>
        <v>#N/A</v>
      </c>
    </row>
    <row r="596" spans="3:20" ht="19.5" customHeight="1" thickTop="1" thickBot="1" x14ac:dyDescent="0.25">
      <c r="C596" s="58"/>
      <c r="D596" s="58"/>
      <c r="E596" s="58"/>
      <c r="F596" s="58"/>
      <c r="G596" s="58"/>
      <c r="H596" s="58"/>
      <c r="I596" s="59"/>
      <c r="J596" s="60"/>
      <c r="K596" s="57">
        <f t="shared" ca="1" si="52"/>
        <v>167800</v>
      </c>
      <c r="P596" s="188" t="e">
        <f t="shared" si="51"/>
        <v>#N/A</v>
      </c>
      <c r="Q596" s="191" t="e">
        <f t="shared" si="49"/>
        <v>#N/A</v>
      </c>
      <c r="R596" s="191" t="e">
        <f t="shared" si="50"/>
        <v>#N/A</v>
      </c>
      <c r="S596" s="191" t="e">
        <f t="shared" ref="S596:S619" si="53">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ca="1" si="52"/>
        <v>167800</v>
      </c>
      <c r="P597" s="188" t="e">
        <f t="shared" si="51"/>
        <v>#N/A</v>
      </c>
      <c r="Q597" s="191" t="e">
        <f t="shared" si="49"/>
        <v>#N/A</v>
      </c>
      <c r="R597" s="191" t="e">
        <f t="shared" si="50"/>
        <v>#N/A</v>
      </c>
      <c r="S597" s="191" t="e">
        <f t="shared" si="53"/>
        <v>#N/A</v>
      </c>
      <c r="T597" s="192" t="e">
        <f>VLOOKUP(D597,'PC Receitas'!$N$4:$O$14,2,FALSE)</f>
        <v>#N/A</v>
      </c>
    </row>
    <row r="598" spans="3:20" ht="19.5" customHeight="1" thickTop="1" thickBot="1" x14ac:dyDescent="0.25">
      <c r="C598" s="58"/>
      <c r="D598" s="58"/>
      <c r="E598" s="58"/>
      <c r="F598" s="58"/>
      <c r="G598" s="58"/>
      <c r="H598" s="58"/>
      <c r="I598" s="59"/>
      <c r="J598" s="60"/>
      <c r="K598" s="57">
        <f t="shared" ca="1" si="52"/>
        <v>167800</v>
      </c>
      <c r="P598" s="188" t="e">
        <f t="shared" si="51"/>
        <v>#N/A</v>
      </c>
      <c r="Q598" s="191" t="e">
        <f t="shared" si="49"/>
        <v>#N/A</v>
      </c>
      <c r="R598" s="191" t="e">
        <f t="shared" si="50"/>
        <v>#N/A</v>
      </c>
      <c r="S598" s="191" t="e">
        <f t="shared" si="53"/>
        <v>#N/A</v>
      </c>
      <c r="T598" s="192" t="e">
        <f>VLOOKUP(D598,'PC Receitas'!$N$4:$O$14,2,FALSE)</f>
        <v>#N/A</v>
      </c>
    </row>
    <row r="599" spans="3:20" ht="19.5" customHeight="1" thickTop="1" thickBot="1" x14ac:dyDescent="0.25">
      <c r="C599" s="58"/>
      <c r="D599" s="58"/>
      <c r="E599" s="58"/>
      <c r="F599" s="58"/>
      <c r="G599" s="58"/>
      <c r="H599" s="58"/>
      <c r="I599" s="59"/>
      <c r="J599" s="60"/>
      <c r="K599" s="57">
        <f t="shared" ca="1" si="52"/>
        <v>167800</v>
      </c>
      <c r="P599" s="188" t="e">
        <f t="shared" si="51"/>
        <v>#N/A</v>
      </c>
      <c r="Q599" s="191" t="e">
        <f t="shared" si="49"/>
        <v>#N/A</v>
      </c>
      <c r="R599" s="191" t="e">
        <f t="shared" si="50"/>
        <v>#N/A</v>
      </c>
      <c r="S599" s="191" t="e">
        <f t="shared" si="53"/>
        <v>#N/A</v>
      </c>
      <c r="T599" s="192" t="e">
        <f>VLOOKUP(D599,'PC Receitas'!$N$4:$O$14,2,FALSE)</f>
        <v>#N/A</v>
      </c>
    </row>
    <row r="600" spans="3:20" ht="19.5" customHeight="1" thickTop="1" thickBot="1" x14ac:dyDescent="0.25">
      <c r="C600" s="58"/>
      <c r="D600" s="58"/>
      <c r="E600" s="58"/>
      <c r="F600" s="58"/>
      <c r="G600" s="58"/>
      <c r="H600" s="58"/>
      <c r="I600" s="59"/>
      <c r="J600" s="60"/>
      <c r="K600" s="57">
        <f t="shared" ca="1" si="52"/>
        <v>167800</v>
      </c>
      <c r="P600" s="188" t="e">
        <f t="shared" si="51"/>
        <v>#N/A</v>
      </c>
      <c r="Q600" s="191" t="e">
        <f t="shared" si="49"/>
        <v>#N/A</v>
      </c>
      <c r="R600" s="191" t="e">
        <f t="shared" si="50"/>
        <v>#N/A</v>
      </c>
      <c r="S600" s="191" t="e">
        <f t="shared" si="53"/>
        <v>#N/A</v>
      </c>
      <c r="T600" s="192" t="e">
        <f>VLOOKUP(D600,'PC Receitas'!$N$4:$O$14,2,FALSE)</f>
        <v>#N/A</v>
      </c>
    </row>
    <row r="601" spans="3:20" ht="19.5" customHeight="1" thickTop="1" thickBot="1" x14ac:dyDescent="0.25">
      <c r="C601" s="58"/>
      <c r="D601" s="58"/>
      <c r="E601" s="58"/>
      <c r="F601" s="58"/>
      <c r="G601" s="58"/>
      <c r="H601" s="58"/>
      <c r="I601" s="59"/>
      <c r="J601" s="60"/>
      <c r="K601" s="57">
        <f t="shared" ca="1" si="52"/>
        <v>167800</v>
      </c>
      <c r="P601" s="188" t="e">
        <f t="shared" si="51"/>
        <v>#N/A</v>
      </c>
      <c r="Q601" s="191" t="e">
        <f t="shared" si="49"/>
        <v>#N/A</v>
      </c>
      <c r="R601" s="191" t="e">
        <f t="shared" si="50"/>
        <v>#N/A</v>
      </c>
      <c r="S601" s="191" t="e">
        <f t="shared" si="53"/>
        <v>#N/A</v>
      </c>
      <c r="T601" s="192" t="e">
        <f>VLOOKUP(D601,'PC Receitas'!$N$4:$O$14,2,FALSE)</f>
        <v>#N/A</v>
      </c>
    </row>
    <row r="602" spans="3:20" ht="19.5" customHeight="1" thickTop="1" thickBot="1" x14ac:dyDescent="0.25">
      <c r="C602" s="58"/>
      <c r="D602" s="58"/>
      <c r="E602" s="58"/>
      <c r="F602" s="58"/>
      <c r="G602" s="58"/>
      <c r="H602" s="58"/>
      <c r="I602" s="59"/>
      <c r="J602" s="60"/>
      <c r="K602" s="57">
        <f t="shared" ca="1" si="52"/>
        <v>167800</v>
      </c>
      <c r="P602" s="188" t="e">
        <f t="shared" si="51"/>
        <v>#N/A</v>
      </c>
      <c r="Q602" s="191" t="e">
        <f t="shared" si="49"/>
        <v>#N/A</v>
      </c>
      <c r="R602" s="191" t="e">
        <f t="shared" si="50"/>
        <v>#N/A</v>
      </c>
      <c r="S602" s="191" t="e">
        <f t="shared" si="53"/>
        <v>#N/A</v>
      </c>
      <c r="T602" s="192" t="e">
        <f>VLOOKUP(D602,'PC Receitas'!$N$4:$O$14,2,FALSE)</f>
        <v>#N/A</v>
      </c>
    </row>
    <row r="603" spans="3:20" ht="19.5" customHeight="1" thickTop="1" thickBot="1" x14ac:dyDescent="0.25">
      <c r="C603" s="58"/>
      <c r="D603" s="58"/>
      <c r="E603" s="58"/>
      <c r="F603" s="58"/>
      <c r="G603" s="58"/>
      <c r="H603" s="58"/>
      <c r="I603" s="59"/>
      <c r="J603" s="60"/>
      <c r="K603" s="57">
        <f t="shared" ca="1" si="52"/>
        <v>167800</v>
      </c>
      <c r="P603" s="188" t="e">
        <f t="shared" si="51"/>
        <v>#N/A</v>
      </c>
      <c r="Q603" s="191" t="e">
        <f t="shared" si="49"/>
        <v>#N/A</v>
      </c>
      <c r="R603" s="191" t="e">
        <f t="shared" si="50"/>
        <v>#N/A</v>
      </c>
      <c r="S603" s="191" t="e">
        <f t="shared" si="53"/>
        <v>#N/A</v>
      </c>
      <c r="T603" s="192" t="e">
        <f>VLOOKUP(D603,'PC Receitas'!$N$4:$O$14,2,FALSE)</f>
        <v>#N/A</v>
      </c>
    </row>
    <row r="604" spans="3:20" ht="19.5" customHeight="1" thickTop="1" thickBot="1" x14ac:dyDescent="0.25">
      <c r="C604" s="58"/>
      <c r="D604" s="58"/>
      <c r="E604" s="58"/>
      <c r="F604" s="58"/>
      <c r="G604" s="58"/>
      <c r="H604" s="58"/>
      <c r="I604" s="59"/>
      <c r="J604" s="60"/>
      <c r="K604" s="57">
        <f t="shared" ca="1" si="52"/>
        <v>167800</v>
      </c>
      <c r="P604" s="188" t="e">
        <f t="shared" si="51"/>
        <v>#N/A</v>
      </c>
      <c r="Q604" s="191" t="e">
        <f t="shared" si="49"/>
        <v>#N/A</v>
      </c>
      <c r="R604" s="191" t="e">
        <f t="shared" si="50"/>
        <v>#N/A</v>
      </c>
      <c r="S604" s="191" t="e">
        <f t="shared" si="53"/>
        <v>#N/A</v>
      </c>
      <c r="T604" s="192" t="e">
        <f>VLOOKUP(D604,'PC Receitas'!$N$4:$O$14,2,FALSE)</f>
        <v>#N/A</v>
      </c>
    </row>
    <row r="605" spans="3:20" ht="19.5" customHeight="1" thickTop="1" thickBot="1" x14ac:dyDescent="0.25">
      <c r="C605" s="58"/>
      <c r="D605" s="58"/>
      <c r="E605" s="58"/>
      <c r="F605" s="58"/>
      <c r="G605" s="58"/>
      <c r="H605" s="58"/>
      <c r="I605" s="59"/>
      <c r="J605" s="60"/>
      <c r="K605" s="57">
        <f t="shared" ca="1" si="52"/>
        <v>167800</v>
      </c>
      <c r="P605" s="188" t="e">
        <f t="shared" si="51"/>
        <v>#N/A</v>
      </c>
      <c r="Q605" s="191" t="e">
        <f t="shared" si="49"/>
        <v>#N/A</v>
      </c>
      <c r="R605" s="191" t="e">
        <f t="shared" si="50"/>
        <v>#N/A</v>
      </c>
      <c r="S605" s="191" t="e">
        <f t="shared" si="53"/>
        <v>#N/A</v>
      </c>
      <c r="T605" s="192" t="e">
        <f>VLOOKUP(D605,'PC Receitas'!$N$4:$O$14,2,FALSE)</f>
        <v>#N/A</v>
      </c>
    </row>
    <row r="606" spans="3:20" ht="19.5" customHeight="1" thickTop="1" thickBot="1" x14ac:dyDescent="0.25">
      <c r="C606" s="58"/>
      <c r="D606" s="58"/>
      <c r="E606" s="58"/>
      <c r="F606" s="58"/>
      <c r="G606" s="58"/>
      <c r="H606" s="58"/>
      <c r="I606" s="59"/>
      <c r="J606" s="60"/>
      <c r="K606" s="57">
        <f t="shared" ref="K606:K619" ca="1" si="54">K605+IF(AND(J606="Pago",OR(D606="Receitas com Produtos",D606="Receitas com Serviços",D606="Receitas Não Operacionais")),I606,IF(AND(J606="Pago",OR(D606="Despesas com Produtos",D606="Despesas com Serviços",D606="Despesas Não Operacionais",D606="Despesas com RH",D606="Despesas com Marketing",D606="Despesas Operacionais",D606="Impostos",D606="Investimentos")),-I606,IF(G606="À Vista",IF(J606="Pago",-I606,0),0)))</f>
        <v>167800</v>
      </c>
      <c r="P606" s="188" t="e">
        <f t="shared" si="51"/>
        <v>#N/A</v>
      </c>
      <c r="Q606" s="191" t="e">
        <f t="shared" si="49"/>
        <v>#N/A</v>
      </c>
      <c r="R606" s="191" t="e">
        <f t="shared" si="50"/>
        <v>#N/A</v>
      </c>
      <c r="S606" s="191" t="e">
        <f t="shared" si="53"/>
        <v>#N/A</v>
      </c>
      <c r="T606" s="192" t="e">
        <f>VLOOKUP(D606,'PC Receitas'!$N$4:$O$14,2,FALSE)</f>
        <v>#N/A</v>
      </c>
    </row>
    <row r="607" spans="3:20" ht="19.5" customHeight="1" thickTop="1" thickBot="1" x14ac:dyDescent="0.25">
      <c r="C607" s="58"/>
      <c r="D607" s="58"/>
      <c r="E607" s="58"/>
      <c r="F607" s="58"/>
      <c r="G607" s="58"/>
      <c r="H607" s="58"/>
      <c r="I607" s="59"/>
      <c r="J607" s="60"/>
      <c r="K607" s="57">
        <f t="shared" ca="1" si="54"/>
        <v>167800</v>
      </c>
      <c r="P607" s="188" t="e">
        <f t="shared" si="51"/>
        <v>#N/A</v>
      </c>
      <c r="Q607" s="191" t="e">
        <f t="shared" si="49"/>
        <v>#N/A</v>
      </c>
      <c r="R607" s="191" t="e">
        <f t="shared" si="50"/>
        <v>#N/A</v>
      </c>
      <c r="S607" s="191" t="e">
        <f t="shared" si="53"/>
        <v>#N/A</v>
      </c>
      <c r="T607" s="192" t="e">
        <f>VLOOKUP(D607,'PC Receitas'!$N$4:$O$14,2,FALSE)</f>
        <v>#N/A</v>
      </c>
    </row>
    <row r="608" spans="3:20" ht="19.5" customHeight="1" thickTop="1" thickBot="1" x14ac:dyDescent="0.25">
      <c r="C608" s="58"/>
      <c r="D608" s="58"/>
      <c r="E608" s="58"/>
      <c r="F608" s="58"/>
      <c r="G608" s="58"/>
      <c r="H608" s="58"/>
      <c r="I608" s="59"/>
      <c r="J608" s="60"/>
      <c r="K608" s="57">
        <f t="shared" ca="1" si="54"/>
        <v>167800</v>
      </c>
      <c r="P608" s="188" t="e">
        <f t="shared" si="51"/>
        <v>#N/A</v>
      </c>
      <c r="Q608" s="191" t="e">
        <f t="shared" si="49"/>
        <v>#N/A</v>
      </c>
      <c r="R608" s="191" t="e">
        <f t="shared" si="50"/>
        <v>#N/A</v>
      </c>
      <c r="S608" s="191" t="e">
        <f t="shared" si="53"/>
        <v>#N/A</v>
      </c>
      <c r="T608" s="192" t="e">
        <f>VLOOKUP(D608,'PC Receitas'!$N$4:$O$14,2,FALSE)</f>
        <v>#N/A</v>
      </c>
    </row>
    <row r="609" spans="3:20" ht="19.5" customHeight="1" thickTop="1" thickBot="1" x14ac:dyDescent="0.25">
      <c r="C609" s="58"/>
      <c r="D609" s="58"/>
      <c r="E609" s="58"/>
      <c r="F609" s="58"/>
      <c r="G609" s="58"/>
      <c r="H609" s="58"/>
      <c r="I609" s="59"/>
      <c r="J609" s="60"/>
      <c r="K609" s="57">
        <f t="shared" ca="1" si="54"/>
        <v>167800</v>
      </c>
      <c r="P609" s="188" t="e">
        <f t="shared" si="51"/>
        <v>#N/A</v>
      </c>
      <c r="Q609" s="191" t="e">
        <f t="shared" si="49"/>
        <v>#N/A</v>
      </c>
      <c r="R609" s="191" t="e">
        <f t="shared" si="50"/>
        <v>#N/A</v>
      </c>
      <c r="S609" s="191" t="e">
        <f t="shared" si="53"/>
        <v>#N/A</v>
      </c>
      <c r="T609" s="192" t="e">
        <f>VLOOKUP(D609,'PC Receitas'!$N$4:$O$14,2,FALSE)</f>
        <v>#N/A</v>
      </c>
    </row>
    <row r="610" spans="3:20" ht="19.5" customHeight="1" thickTop="1" thickBot="1" x14ac:dyDescent="0.25">
      <c r="C610" s="58"/>
      <c r="D610" s="58"/>
      <c r="E610" s="58"/>
      <c r="F610" s="58"/>
      <c r="G610" s="58"/>
      <c r="H610" s="58"/>
      <c r="I610" s="59"/>
      <c r="J610" s="60"/>
      <c r="K610" s="57">
        <f t="shared" ca="1" si="54"/>
        <v>167800</v>
      </c>
      <c r="P610" s="188" t="e">
        <f t="shared" si="51"/>
        <v>#N/A</v>
      </c>
      <c r="Q610" s="191" t="e">
        <f t="shared" si="49"/>
        <v>#N/A</v>
      </c>
      <c r="R610" s="191" t="e">
        <f t="shared" si="50"/>
        <v>#N/A</v>
      </c>
      <c r="S610" s="191" t="e">
        <f t="shared" si="53"/>
        <v>#N/A</v>
      </c>
      <c r="T610" s="192" t="e">
        <f>VLOOKUP(D610,'PC Receitas'!$N$4:$O$14,2,FALSE)</f>
        <v>#N/A</v>
      </c>
    </row>
    <row r="611" spans="3:20" ht="19.5" customHeight="1" thickTop="1" thickBot="1" x14ac:dyDescent="0.25">
      <c r="C611" s="58"/>
      <c r="D611" s="58"/>
      <c r="E611" s="58"/>
      <c r="F611" s="58"/>
      <c r="G611" s="58"/>
      <c r="H611" s="58"/>
      <c r="I611" s="59"/>
      <c r="J611" s="60"/>
      <c r="K611" s="57">
        <f t="shared" ca="1" si="54"/>
        <v>167800</v>
      </c>
      <c r="P611" s="188" t="e">
        <f t="shared" si="51"/>
        <v>#N/A</v>
      </c>
      <c r="Q611" s="191" t="e">
        <f t="shared" si="49"/>
        <v>#N/A</v>
      </c>
      <c r="R611" s="191" t="e">
        <f t="shared" si="50"/>
        <v>#N/A</v>
      </c>
      <c r="S611" s="191" t="e">
        <f t="shared" si="53"/>
        <v>#N/A</v>
      </c>
      <c r="T611" s="192" t="e">
        <f>VLOOKUP(D611,'PC Receitas'!$N$4:$O$14,2,FALSE)</f>
        <v>#N/A</v>
      </c>
    </row>
    <row r="612" spans="3:20" ht="19.5" customHeight="1" thickTop="1" thickBot="1" x14ac:dyDescent="0.25">
      <c r="C612" s="58"/>
      <c r="D612" s="58"/>
      <c r="E612" s="58"/>
      <c r="F612" s="58"/>
      <c r="G612" s="58"/>
      <c r="H612" s="58"/>
      <c r="I612" s="59"/>
      <c r="J612" s="60"/>
      <c r="K612" s="57">
        <f t="shared" ca="1" si="54"/>
        <v>167800</v>
      </c>
      <c r="P612" s="188" t="e">
        <f t="shared" si="51"/>
        <v>#N/A</v>
      </c>
      <c r="Q612" s="191" t="e">
        <f t="shared" si="49"/>
        <v>#N/A</v>
      </c>
      <c r="R612" s="191" t="e">
        <f t="shared" si="50"/>
        <v>#N/A</v>
      </c>
      <c r="S612" s="191" t="e">
        <f t="shared" si="53"/>
        <v>#N/A</v>
      </c>
      <c r="T612" s="192" t="e">
        <f>VLOOKUP(D612,'PC Receitas'!$N$4:$O$14,2,FALSE)</f>
        <v>#N/A</v>
      </c>
    </row>
    <row r="613" spans="3:20" ht="19.5" customHeight="1" thickTop="1" thickBot="1" x14ac:dyDescent="0.25">
      <c r="C613" s="58"/>
      <c r="D613" s="58"/>
      <c r="E613" s="58"/>
      <c r="F613" s="58"/>
      <c r="G613" s="58"/>
      <c r="H613" s="58"/>
      <c r="I613" s="59"/>
      <c r="J613" s="60"/>
      <c r="K613" s="57">
        <f t="shared" ca="1" si="54"/>
        <v>167800</v>
      </c>
      <c r="P613" s="188" t="e">
        <f t="shared" si="51"/>
        <v>#N/A</v>
      </c>
      <c r="Q613" s="191" t="e">
        <f t="shared" si="49"/>
        <v>#N/A</v>
      </c>
      <c r="R613" s="191" t="e">
        <f t="shared" si="50"/>
        <v>#N/A</v>
      </c>
      <c r="S613" s="191" t="e">
        <f t="shared" si="53"/>
        <v>#N/A</v>
      </c>
      <c r="T613" s="192" t="e">
        <f>VLOOKUP(D613,'PC Receitas'!$N$4:$O$14,2,FALSE)</f>
        <v>#N/A</v>
      </c>
    </row>
    <row r="614" spans="3:20" ht="19.5" customHeight="1" thickTop="1" thickBot="1" x14ac:dyDescent="0.25">
      <c r="C614" s="58"/>
      <c r="D614" s="58"/>
      <c r="E614" s="58"/>
      <c r="F614" s="58"/>
      <c r="G614" s="58"/>
      <c r="H614" s="58"/>
      <c r="I614" s="59"/>
      <c r="J614" s="60"/>
      <c r="K614" s="57">
        <f t="shared" ca="1" si="54"/>
        <v>167800</v>
      </c>
      <c r="P614" s="188" t="e">
        <f t="shared" si="51"/>
        <v>#N/A</v>
      </c>
      <c r="Q614" s="191" t="e">
        <f t="shared" si="49"/>
        <v>#N/A</v>
      </c>
      <c r="R614" s="191" t="e">
        <f t="shared" si="50"/>
        <v>#N/A</v>
      </c>
      <c r="S614" s="191" t="e">
        <f t="shared" si="53"/>
        <v>#N/A</v>
      </c>
      <c r="T614" s="192" t="e">
        <f>VLOOKUP(D614,'PC Receitas'!$N$4:$O$14,2,FALSE)</f>
        <v>#N/A</v>
      </c>
    </row>
    <row r="615" spans="3:20" ht="19.5" customHeight="1" thickTop="1" thickBot="1" x14ac:dyDescent="0.25">
      <c r="C615" s="58"/>
      <c r="D615" s="58"/>
      <c r="E615" s="58"/>
      <c r="F615" s="58"/>
      <c r="G615" s="58"/>
      <c r="H615" s="58"/>
      <c r="I615" s="59"/>
      <c r="J615" s="60"/>
      <c r="K615" s="57">
        <f t="shared" ca="1" si="54"/>
        <v>167800</v>
      </c>
      <c r="P615" s="188" t="e">
        <f t="shared" si="51"/>
        <v>#N/A</v>
      </c>
      <c r="Q615" s="191" t="e">
        <f t="shared" si="49"/>
        <v>#N/A</v>
      </c>
      <c r="R615" s="191" t="e">
        <f t="shared" si="50"/>
        <v>#N/A</v>
      </c>
      <c r="S615" s="191" t="e">
        <f t="shared" si="53"/>
        <v>#N/A</v>
      </c>
      <c r="T615" s="192" t="e">
        <f>VLOOKUP(D615,'PC Receitas'!$N$4:$O$14,2,FALSE)</f>
        <v>#N/A</v>
      </c>
    </row>
    <row r="616" spans="3:20" ht="19.5" customHeight="1" thickTop="1" thickBot="1" x14ac:dyDescent="0.25">
      <c r="C616" s="58"/>
      <c r="D616" s="58"/>
      <c r="E616" s="58"/>
      <c r="F616" s="58"/>
      <c r="G616" s="58"/>
      <c r="H616" s="58"/>
      <c r="I616" s="59"/>
      <c r="J616" s="60"/>
      <c r="K616" s="57">
        <f t="shared" ca="1" si="54"/>
        <v>167800</v>
      </c>
      <c r="P616" s="188" t="e">
        <f t="shared" si="51"/>
        <v>#N/A</v>
      </c>
      <c r="Q616" s="191" t="e">
        <f t="shared" si="49"/>
        <v>#N/A</v>
      </c>
      <c r="R616" s="191" t="e">
        <f t="shared" si="50"/>
        <v>#N/A</v>
      </c>
      <c r="S616" s="191" t="e">
        <f t="shared" si="53"/>
        <v>#N/A</v>
      </c>
      <c r="T616" s="192" t="e">
        <f>VLOOKUP(D616,'PC Receitas'!$N$4:$O$14,2,FALSE)</f>
        <v>#N/A</v>
      </c>
    </row>
    <row r="617" spans="3:20" ht="19.5" customHeight="1" thickTop="1" thickBot="1" x14ac:dyDescent="0.25">
      <c r="C617" s="58"/>
      <c r="D617" s="58"/>
      <c r="E617" s="58"/>
      <c r="F617" s="58"/>
      <c r="G617" s="58"/>
      <c r="H617" s="58"/>
      <c r="I617" s="59"/>
      <c r="J617" s="60"/>
      <c r="K617" s="57">
        <f t="shared" ca="1" si="54"/>
        <v>167800</v>
      </c>
      <c r="P617" s="188" t="e">
        <f t="shared" si="51"/>
        <v>#N/A</v>
      </c>
      <c r="Q617" s="191" t="e">
        <f t="shared" si="49"/>
        <v>#N/A</v>
      </c>
      <c r="R617" s="191" t="e">
        <f t="shared" si="50"/>
        <v>#N/A</v>
      </c>
      <c r="S617" s="191" t="e">
        <f t="shared" si="53"/>
        <v>#N/A</v>
      </c>
      <c r="T617" s="192" t="e">
        <f>VLOOKUP(D617,'PC Receitas'!$N$4:$O$14,2,FALSE)</f>
        <v>#N/A</v>
      </c>
    </row>
    <row r="618" spans="3:20" ht="19.5" customHeight="1" thickTop="1" thickBot="1" x14ac:dyDescent="0.25">
      <c r="C618" s="58"/>
      <c r="D618" s="58"/>
      <c r="E618" s="58"/>
      <c r="F618" s="58"/>
      <c r="G618" s="58"/>
      <c r="H618" s="58"/>
      <c r="I618" s="59"/>
      <c r="J618" s="60"/>
      <c r="K618" s="57">
        <f t="shared" ca="1" si="54"/>
        <v>167800</v>
      </c>
      <c r="P618" s="188" t="e">
        <f t="shared" si="51"/>
        <v>#N/A</v>
      </c>
      <c r="Q618" s="191" t="e">
        <f t="shared" si="49"/>
        <v>#N/A</v>
      </c>
      <c r="R618" s="191" t="e">
        <f t="shared" si="50"/>
        <v>#N/A</v>
      </c>
      <c r="S618" s="191" t="e">
        <f t="shared" si="53"/>
        <v>#N/A</v>
      </c>
      <c r="T618" s="192" t="e">
        <f>VLOOKUP(D618,'PC Receitas'!$N$4:$O$14,2,FALSE)</f>
        <v>#N/A</v>
      </c>
    </row>
    <row r="619" spans="3:20" ht="19.5" customHeight="1" thickTop="1" thickBot="1" x14ac:dyDescent="0.25">
      <c r="C619" s="58"/>
      <c r="D619" s="58"/>
      <c r="E619" s="58"/>
      <c r="F619" s="58"/>
      <c r="G619" s="58"/>
      <c r="H619" s="58"/>
      <c r="I619" s="59"/>
      <c r="J619" s="60"/>
      <c r="K619" s="57">
        <f t="shared" ca="1" si="54"/>
        <v>167800</v>
      </c>
      <c r="P619" s="188" t="e">
        <f t="shared" si="51"/>
        <v>#N/A</v>
      </c>
      <c r="Q619" s="191" t="e">
        <f t="shared" si="49"/>
        <v>#N/A</v>
      </c>
      <c r="R619" s="191" t="e">
        <f t="shared" si="50"/>
        <v>#N/A</v>
      </c>
      <c r="S619" s="191" t="e">
        <f t="shared" si="53"/>
        <v>#N/A</v>
      </c>
      <c r="T619" s="192" t="e">
        <f>VLOOKUP(D619,'PC Receitas'!$N$4:$O$14,2,FALSE)</f>
        <v>#N/A</v>
      </c>
    </row>
    <row r="620" spans="3:20" ht="19.5" customHeight="1" thickTop="1" x14ac:dyDescent="0.2">
      <c r="C620" s="160"/>
      <c r="D620" s="160"/>
      <c r="E620" s="160"/>
      <c r="F620" s="166"/>
      <c r="G620" s="160"/>
      <c r="H620" s="160"/>
      <c r="I620" s="161"/>
      <c r="J620" s="160"/>
      <c r="K620" s="159"/>
    </row>
    <row r="621" spans="3:20" ht="19.5" customHeight="1" x14ac:dyDescent="0.2">
      <c r="C621" s="160"/>
      <c r="D621" s="160"/>
      <c r="E621" s="160"/>
      <c r="F621" s="166"/>
      <c r="G621" s="160"/>
      <c r="H621" s="160"/>
      <c r="I621" s="161"/>
      <c r="J621" s="160"/>
      <c r="K621" s="159"/>
    </row>
    <row r="622" spans="3:20" x14ac:dyDescent="0.2">
      <c r="E622" s="12"/>
      <c r="G622" s="160"/>
      <c r="H622" s="160"/>
      <c r="K622" s="34"/>
    </row>
    <row r="623" spans="3:20" x14ac:dyDescent="0.2">
      <c r="E623" s="12"/>
      <c r="G623" s="160"/>
      <c r="H623" s="160"/>
      <c r="K623" s="34"/>
    </row>
    <row r="624" spans="3:20" x14ac:dyDescent="0.2">
      <c r="G624" s="160"/>
      <c r="H624" s="160"/>
      <c r="K624" s="34"/>
    </row>
    <row r="625" spans="7:11" x14ac:dyDescent="0.2">
      <c r="G625" s="160"/>
      <c r="H625" s="160"/>
      <c r="K625" s="34"/>
    </row>
    <row r="626" spans="7:11" ht="14" hidden="1" customHeight="1" x14ac:dyDescent="0.2">
      <c r="K626" s="34"/>
    </row>
    <row r="627" spans="7:11" ht="14" hidden="1" customHeight="1" x14ac:dyDescent="0.2">
      <c r="K627" s="34"/>
    </row>
    <row r="628" spans="7:11" ht="14" hidden="1" customHeight="1" x14ac:dyDescent="0.2">
      <c r="K628" s="34"/>
    </row>
    <row r="629" spans="7:11" ht="14" hidden="1" customHeight="1" x14ac:dyDescent="0.2">
      <c r="K629" s="34"/>
    </row>
    <row r="630" spans="7:11" ht="14" hidden="1" customHeight="1" x14ac:dyDescent="0.2">
      <c r="K630" s="34"/>
    </row>
    <row r="631" spans="7:11" ht="14" hidden="1" customHeight="1" x14ac:dyDescent="0.2">
      <c r="K631" s="34"/>
    </row>
    <row r="632" spans="7:11" ht="14" hidden="1" customHeight="1" x14ac:dyDescent="0.2">
      <c r="K632" s="34"/>
    </row>
    <row r="633" spans="7:11" ht="14" hidden="1" customHeight="1" x14ac:dyDescent="0.2">
      <c r="K633" s="34"/>
    </row>
    <row r="634" spans="7:11" ht="14" hidden="1" customHeight="1" x14ac:dyDescent="0.2">
      <c r="K634" s="34"/>
    </row>
    <row r="635" spans="7:11" ht="14" hidden="1" customHeight="1" x14ac:dyDescent="0.2">
      <c r="K635" s="34"/>
    </row>
    <row r="636" spans="7:11" ht="14" hidden="1" customHeight="1" x14ac:dyDescent="0.2">
      <c r="K636" s="34"/>
    </row>
    <row r="637" spans="7:11" ht="14" hidden="1" customHeight="1" x14ac:dyDescent="0.2">
      <c r="K637" s="34"/>
    </row>
    <row r="638" spans="7:11" ht="14" hidden="1" customHeight="1" x14ac:dyDescent="0.2">
      <c r="K638" s="34"/>
    </row>
    <row r="639" spans="7:11" ht="14" hidden="1" customHeight="1" x14ac:dyDescent="0.2">
      <c r="K639" s="34"/>
    </row>
    <row r="640" spans="7:11" ht="14" hidden="1" customHeight="1" x14ac:dyDescent="0.2">
      <c r="K640" s="34"/>
    </row>
    <row r="641" spans="11:11" ht="14" hidden="1" customHeight="1" x14ac:dyDescent="0.2">
      <c r="K641" s="34"/>
    </row>
    <row r="642" spans="11:11" ht="14" hidden="1" customHeight="1" x14ac:dyDescent="0.2">
      <c r="K642" s="34"/>
    </row>
    <row r="643" spans="11:11" ht="14" hidden="1" customHeight="1" x14ac:dyDescent="0.2">
      <c r="K643" s="34"/>
    </row>
    <row r="644" spans="11:11" ht="14" hidden="1" customHeight="1" x14ac:dyDescent="0.2">
      <c r="K644" s="34"/>
    </row>
    <row r="645" spans="11:11" ht="14" hidden="1" customHeight="1" x14ac:dyDescent="0.2">
      <c r="K645" s="34"/>
    </row>
    <row r="646" spans="11:11" ht="14" hidden="1" customHeight="1" x14ac:dyDescent="0.2">
      <c r="K646" s="34"/>
    </row>
    <row r="647" spans="11:11" ht="14" hidden="1" customHeight="1" x14ac:dyDescent="0.2">
      <c r="K647" s="34"/>
    </row>
    <row r="648" spans="11:11" ht="14" hidden="1" customHeight="1" x14ac:dyDescent="0.2">
      <c r="K648" s="34"/>
    </row>
    <row r="649" spans="11:11" ht="14" hidden="1" customHeight="1" x14ac:dyDescent="0.2">
      <c r="K649" s="34"/>
    </row>
    <row r="650" spans="11:11" ht="14" hidden="1" customHeight="1" x14ac:dyDescent="0.2">
      <c r="K650" s="34"/>
    </row>
    <row r="651" spans="11:11" ht="14" hidden="1" customHeight="1" x14ac:dyDescent="0.2">
      <c r="K651" s="34"/>
    </row>
    <row r="652" spans="11:11" ht="14" hidden="1" customHeight="1" x14ac:dyDescent="0.2">
      <c r="K652" s="34"/>
    </row>
    <row r="653" spans="11:11" ht="14" hidden="1" customHeight="1" x14ac:dyDescent="0.2">
      <c r="K653" s="34"/>
    </row>
    <row r="654" spans="11:11" ht="14" hidden="1" customHeight="1" x14ac:dyDescent="0.2">
      <c r="K654" s="34"/>
    </row>
    <row r="655" spans="11:11" ht="14" hidden="1" customHeight="1" x14ac:dyDescent="0.2">
      <c r="K655" s="34"/>
    </row>
    <row r="656" spans="11:11" ht="14" hidden="1" customHeight="1" x14ac:dyDescent="0.2">
      <c r="K656" s="34"/>
    </row>
    <row r="657" spans="11:11" ht="14" hidden="1" customHeight="1" x14ac:dyDescent="0.2">
      <c r="K657" s="34"/>
    </row>
    <row r="658" spans="11:11" ht="14" hidden="1" customHeight="1" x14ac:dyDescent="0.2">
      <c r="K658" s="34"/>
    </row>
    <row r="659" spans="11:11" ht="14" hidden="1" customHeight="1" x14ac:dyDescent="0.2">
      <c r="K659" s="34"/>
    </row>
    <row r="660" spans="11:11" ht="14" hidden="1" customHeight="1" x14ac:dyDescent="0.2">
      <c r="K660" s="34"/>
    </row>
    <row r="661" spans="11:11" ht="14" hidden="1" customHeight="1" x14ac:dyDescent="0.2">
      <c r="K661" s="34"/>
    </row>
    <row r="662" spans="11:11" ht="14" hidden="1" customHeight="1" x14ac:dyDescent="0.2">
      <c r="K662" s="34"/>
    </row>
    <row r="663" spans="11:11" ht="14" hidden="1" customHeight="1" x14ac:dyDescent="0.2">
      <c r="K663" s="34"/>
    </row>
    <row r="664" spans="11:11" ht="14" hidden="1" customHeight="1" x14ac:dyDescent="0.2">
      <c r="K664" s="34"/>
    </row>
    <row r="665" spans="11:11" ht="14" hidden="1" customHeight="1" x14ac:dyDescent="0.2">
      <c r="K665" s="34"/>
    </row>
    <row r="666" spans="11:11" ht="14" hidden="1" customHeight="1" x14ac:dyDescent="0.2">
      <c r="K666" s="34"/>
    </row>
    <row r="667" spans="11:11" ht="14" hidden="1" customHeight="1" x14ac:dyDescent="0.2">
      <c r="K667" s="34"/>
    </row>
    <row r="668" spans="11:11" ht="14" hidden="1" customHeight="1" x14ac:dyDescent="0.2">
      <c r="K668" s="34"/>
    </row>
    <row r="669" spans="11:11" ht="14" hidden="1" customHeight="1" x14ac:dyDescent="0.2">
      <c r="K669" s="34"/>
    </row>
    <row r="670" spans="11:11" ht="14" hidden="1" customHeight="1" x14ac:dyDescent="0.2">
      <c r="K670" s="34"/>
    </row>
    <row r="671" spans="11:11" ht="14" hidden="1" customHeight="1" x14ac:dyDescent="0.2">
      <c r="K671" s="34"/>
    </row>
    <row r="672" spans="11:11" ht="14" hidden="1" customHeight="1" x14ac:dyDescent="0.2">
      <c r="K672" s="34"/>
    </row>
    <row r="673" spans="11:11" ht="14" hidden="1" customHeight="1" x14ac:dyDescent="0.2">
      <c r="K673" s="34"/>
    </row>
    <row r="674" spans="11:11" ht="14" hidden="1" customHeight="1" x14ac:dyDescent="0.2">
      <c r="K674" s="35"/>
    </row>
    <row r="675" spans="11:11" ht="14" hidden="1" customHeight="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J620:J621">
    <cfRule type="containsText" dxfId="1196" priority="94" operator="containsText" text="Não Pago">
      <formula>NOT(ISERROR(SEARCH("Não Pago",J620)))</formula>
    </cfRule>
    <cfRule type="containsText" dxfId="1195" priority="95" operator="containsText" text="Pago">
      <formula>NOT(ISERROR(SEARCH("Pago",J620)))</formula>
    </cfRule>
  </conditionalFormatting>
  <conditionalFormatting sqref="N5:N6">
    <cfRule type="cellIs" dxfId="1194" priority="91" operator="lessThan">
      <formula>0</formula>
    </cfRule>
    <cfRule type="cellIs" dxfId="1193" priority="92" operator="greaterThan">
      <formula>0</formula>
    </cfRule>
    <cfRule type="cellIs" dxfId="1192" priority="93" operator="greaterThan">
      <formula>0</formula>
    </cfRule>
  </conditionalFormatting>
  <conditionalFormatting sqref="K620:K621">
    <cfRule type="cellIs" dxfId="1191" priority="75" operator="greaterThan">
      <formula>0</formula>
    </cfRule>
    <cfRule type="cellIs" dxfId="1190" priority="76" operator="lessThan">
      <formula>0</formula>
    </cfRule>
  </conditionalFormatting>
  <conditionalFormatting sqref="D30:D621">
    <cfRule type="containsText" dxfId="1189" priority="42" operator="containsText" text="Renda">
      <formula>NOT(ISERROR(SEARCH("Renda",D30)))</formula>
    </cfRule>
    <cfRule type="beginsWith" dxfId="1188" priority="43" operator="beginsWith" text="imposto">
      <formula>LEFT(D30,LEN("imposto"))="imposto"</formula>
    </cfRule>
    <cfRule type="containsText" dxfId="1187" priority="44" operator="containsText" text="Investimentos">
      <formula>NOT(ISERROR(SEARCH("Investimentos",D30)))</formula>
    </cfRule>
    <cfRule type="containsText" dxfId="1186" priority="45" operator="containsText" text="Despesa">
      <formula>NOT(ISERROR(SEARCH("Despesa",D30)))</formula>
    </cfRule>
    <cfRule type="containsText" dxfId="1185" priority="46" operator="containsText" text="Receita">
      <formula>NOT(ISERROR(SEARCH("Receita",D30)))</formula>
    </cfRule>
  </conditionalFormatting>
  <conditionalFormatting sqref="K606:K619">
    <cfRule type="cellIs" dxfId="1184" priority="28" operator="greaterThan">
      <formula>0</formula>
    </cfRule>
    <cfRule type="cellIs" dxfId="1183" priority="29" operator="lessThan">
      <formula>0</formula>
    </cfRule>
  </conditionalFormatting>
  <conditionalFormatting sqref="N13:N14">
    <cfRule type="cellIs" dxfId="1182" priority="22" operator="lessThan">
      <formula>0</formula>
    </cfRule>
    <cfRule type="cellIs" dxfId="1181" priority="23" operator="greaterThan">
      <formula>0</formula>
    </cfRule>
  </conditionalFormatting>
  <conditionalFormatting sqref="N7:N8">
    <cfRule type="cellIs" dxfId="1180" priority="27" operator="greaterThan">
      <formula>0</formula>
    </cfRule>
  </conditionalFormatting>
  <conditionalFormatting sqref="N9:N10">
    <cfRule type="cellIs" dxfId="1179" priority="26" operator="greaterThan">
      <formula>0</formula>
    </cfRule>
  </conditionalFormatting>
  <conditionalFormatting sqref="N11:N12">
    <cfRule type="cellIs" dxfId="1178" priority="24" operator="greaterThan">
      <formula>0</formula>
    </cfRule>
    <cfRule type="cellIs" dxfId="1177" priority="25" operator="lessThan">
      <formula>0</formula>
    </cfRule>
  </conditionalFormatting>
  <conditionalFormatting sqref="K19:K605">
    <cfRule type="cellIs" dxfId="1176" priority="18" operator="greaterThan">
      <formula>0</formula>
    </cfRule>
    <cfRule type="cellIs" dxfId="1175" priority="19" operator="lessThan">
      <formula>0</formula>
    </cfRule>
  </conditionalFormatting>
  <conditionalFormatting sqref="D19:D29">
    <cfRule type="beginsWith" dxfId="1174" priority="11" operator="beginsWith" text="imposto">
      <formula>LEFT(D19,LEN("imposto"))="imposto"</formula>
    </cfRule>
    <cfRule type="containsText" dxfId="1173" priority="12" operator="containsText" text="Renda">
      <formula>NOT(ISERROR(SEARCH("Renda",D19)))</formula>
    </cfRule>
    <cfRule type="containsText" dxfId="1172" priority="13" operator="containsText" text="Investimentos">
      <formula>NOT(ISERROR(SEARCH("Investimentos",D19)))</formula>
    </cfRule>
    <cfRule type="containsText" dxfId="1171" priority="16" operator="containsText" text="Despesa">
      <formula>NOT(ISERROR(SEARCH("Despesa",D19)))</formula>
    </cfRule>
    <cfRule type="containsText" dxfId="1170" priority="17" operator="containsText" text="Receita">
      <formula>NOT(ISERROR(SEARCH("Receita",D19)))</formula>
    </cfRule>
  </conditionalFormatting>
  <conditionalFormatting sqref="J5:J619">
    <cfRule type="containsText" dxfId="1169" priority="4" operator="containsText" text="Não Pago">
      <formula>NOT(ISERROR(SEARCH("Não Pago",J5)))</formula>
    </cfRule>
    <cfRule type="containsText" dxfId="1168" priority="5" operator="containsText" text="Pago">
      <formula>NOT(ISERROR(SEARCH("Pago",J5)))</formula>
    </cfRule>
  </conditionalFormatting>
  <conditionalFormatting sqref="J5:J619">
    <cfRule type="expression" dxfId="1167" priority="3">
      <formula>AND(G5&lt;&gt;"À VISTA",G5&lt;&gt;"")</formula>
    </cfRule>
  </conditionalFormatting>
  <conditionalFormatting sqref="K5:K18">
    <cfRule type="cellIs" dxfId="1166" priority="1" operator="greaterThan">
      <formula>0</formula>
    </cfRule>
    <cfRule type="cellIs" dxfId="1165" priority="2" operator="lessThan">
      <formula>0</formula>
    </cfRule>
  </conditionalFormatting>
  <dataValidations count="6">
    <dataValidation type="list" allowBlank="1" showInputMessage="1" showErrorMessage="1" sqref="C5:C621">
      <formula1>"1,2,3,4,5,6,7,8,9,10,11,12,13,14,15,16,17,18,19,20,21,22,23,24,25,26,27,28,29,30,31"</formula1>
    </dataValidation>
    <dataValidation type="list" allowBlank="1" showInputMessage="1" showErrorMessage="1" sqref="J5:J621">
      <formula1>"Pago,Não Pago"</formula1>
    </dataValidation>
    <dataValidation type="list" allowBlank="1" showInputMessage="1" showErrorMessage="1" sqref="D19:D621">
      <formula1>$V$5:$V$15</formula1>
    </dataValidation>
    <dataValidation type="list" allowBlank="1" showInputMessage="1" showErrorMessage="1" sqref="H19:H619">
      <formula1>$W$5:$W$18</formula1>
    </dataValidation>
    <dataValidation type="list" allowBlank="1" showInputMessage="1" showErrorMessage="1" sqref="G19:G619">
      <formula1>$X$5:$X$17</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5" activePane="bottomRight" state="frozen"/>
      <selection pane="topRight"/>
      <selection pane="bottomLeft"/>
      <selection pane="bottomRight" activeCell="G4" sqref="G4"/>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191" customWidth="1"/>
    <col min="20" max="20" width="5.5" style="192" customWidth="1"/>
    <col min="21" max="28" width="8.6640625" style="191" customWidth="1"/>
    <col min="29" max="16384" width="8.6640625" style="5" hidden="1"/>
  </cols>
  <sheetData>
    <row r="1" spans="1:28" s="10" customFormat="1" ht="34.25" customHeight="1" x14ac:dyDescent="0.3">
      <c r="A1" s="228" t="s">
        <v>1425</v>
      </c>
      <c r="C1" s="115" t="s">
        <v>254</v>
      </c>
      <c r="D1" s="115"/>
      <c r="E1" s="115"/>
      <c r="F1" s="115"/>
      <c r="G1" s="115"/>
      <c r="H1" s="115"/>
      <c r="I1" s="115"/>
      <c r="J1" s="115"/>
      <c r="K1" s="115"/>
      <c r="L1" s="115"/>
      <c r="M1" s="115"/>
      <c r="O1" s="189"/>
      <c r="P1" s="189"/>
      <c r="Q1" s="189"/>
      <c r="R1" s="189"/>
      <c r="S1" s="189"/>
      <c r="T1" s="190"/>
      <c r="U1" s="189"/>
      <c r="V1" s="189"/>
      <c r="W1" s="189"/>
      <c r="X1" s="189"/>
      <c r="Y1" s="189"/>
      <c r="Z1" s="189"/>
      <c r="AA1" s="189"/>
      <c r="AB1" s="189"/>
    </row>
    <row r="2" spans="1:28" s="10" customFormat="1" ht="37.5" customHeight="1" thickBot="1" x14ac:dyDescent="0.25">
      <c r="A2" s="76"/>
      <c r="C2" s="134"/>
      <c r="D2" s="134"/>
      <c r="E2" s="134"/>
      <c r="F2" s="134"/>
      <c r="G2" s="134"/>
      <c r="H2" s="134"/>
      <c r="I2" s="134"/>
      <c r="J2" s="134"/>
      <c r="K2" s="134"/>
      <c r="L2" s="134"/>
      <c r="M2" s="134"/>
      <c r="N2" s="134"/>
      <c r="O2" s="189"/>
      <c r="P2" s="189"/>
      <c r="Q2" s="189"/>
      <c r="R2" s="189"/>
      <c r="S2" s="189"/>
      <c r="T2" s="190"/>
      <c r="U2" s="189"/>
      <c r="V2" s="189"/>
      <c r="W2" s="189"/>
      <c r="X2" s="189"/>
      <c r="Y2" s="189"/>
      <c r="Z2" s="189"/>
      <c r="AA2" s="189"/>
      <c r="AB2" s="189"/>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65" t="s">
        <v>19</v>
      </c>
      <c r="N4" s="266"/>
      <c r="T4" s="193"/>
    </row>
    <row r="5" spans="1:28" ht="19.5" customHeight="1" thickTop="1" thickBot="1" x14ac:dyDescent="0.25">
      <c r="C5" s="58"/>
      <c r="D5" s="186" t="s">
        <v>1363</v>
      </c>
      <c r="E5" s="186" t="s">
        <v>96</v>
      </c>
      <c r="F5" s="186" t="str">
        <f>D5</f>
        <v>Faturas de Cartão</v>
      </c>
      <c r="G5" s="186" t="s">
        <v>1364</v>
      </c>
      <c r="H5" s="186" t="str">
        <f>W5</f>
        <v>Mastercard</v>
      </c>
      <c r="I5" s="187">
        <f ca="1">'Resumo (3)'!O7</f>
        <v>0</v>
      </c>
      <c r="J5" s="60"/>
      <c r="K5" s="57">
        <f ca="1">N5-IF(J5="pago",I5,0)</f>
        <v>167800</v>
      </c>
      <c r="M5" s="268" t="s">
        <v>203</v>
      </c>
      <c r="N5" s="280">
        <f ca="1">Out!N13</f>
        <v>167800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c r="D6" s="186" t="s">
        <v>1363</v>
      </c>
      <c r="E6" s="186" t="s">
        <v>96</v>
      </c>
      <c r="F6" s="186" t="str">
        <f t="shared" ref="F6:F18" si="0">D6</f>
        <v>Faturas de Cartão</v>
      </c>
      <c r="G6" s="186" t="s">
        <v>1364</v>
      </c>
      <c r="H6" s="186" t="str">
        <f t="shared" ref="H6:H18" si="1">W6</f>
        <v>Itaú</v>
      </c>
      <c r="I6" s="187">
        <f ca="1">'Resumo (3)'!O8</f>
        <v>0</v>
      </c>
      <c r="J6" s="60"/>
      <c r="K6" s="57">
        <f ca="1">K5-IF(J6="pago",I6,0)</f>
        <v>167800</v>
      </c>
      <c r="M6" s="268"/>
      <c r="N6" s="280"/>
      <c r="O6" s="194"/>
      <c r="P6" s="188" t="str">
        <f t="shared" ref="P6:P14" si="2">IF(T6="Despesas_com_Transportes","Despesa",IF(T6="Despesas_com_Lazer_e_Informacao","Despesa",IF(T6="Outras_Despesas","Despesa",IF(T6="Imposto_de_Renda","Despesa",IF(T6="Investimentos_Bens","Despesa","")))))</f>
        <v/>
      </c>
      <c r="Q6" s="191" t="str">
        <f t="shared" ref="Q6:Q69" si="3">IF(T6="Despesas_de_Moradia","Despesa",IF(T6="Despesas_com_Alimentacao","Despesa",IF(T6="Despesas_com_Saude","Despesa","")))</f>
        <v/>
      </c>
      <c r="R6" s="191" t="str">
        <f t="shared" ref="R6:R69"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(3)'!O9</f>
        <v>0</v>
      </c>
      <c r="J7" s="60"/>
      <c r="K7" s="57">
        <f t="shared" ref="K7:K18" ca="1" si="5">K6-IF(J7="pago",I7,0)</f>
        <v>167800</v>
      </c>
      <c r="M7" s="259" t="s">
        <v>20</v>
      </c>
      <c r="N7" s="271">
        <f>SUMIFS($I$5:$I$619,$S$5:$S$619,"Receita",$J$5:$J$619,"Pago",$G$5:$G$619,"À Vista")</f>
        <v>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(3)'!O10</f>
        <v>0</v>
      </c>
      <c r="J8" s="60"/>
      <c r="K8" s="57">
        <f t="shared" ca="1" si="5"/>
        <v>167800</v>
      </c>
      <c r="M8" s="259"/>
      <c r="N8" s="272"/>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(3)'!O11</f>
        <v>0</v>
      </c>
      <c r="J9" s="60"/>
      <c r="K9" s="57">
        <f t="shared" ca="1" si="5"/>
        <v>167800</v>
      </c>
      <c r="M9" s="259" t="s">
        <v>21</v>
      </c>
      <c r="N9" s="277">
        <f>SUMIFS($I$5:$I$619,$S$5:$S$619,"Despesa",$J$5:$J$619,"Pago",$G$5:$G$619,"À Vista")</f>
        <v>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(3)'!O12</f>
        <v>0</v>
      </c>
      <c r="J10" s="60"/>
      <c r="K10" s="57">
        <f t="shared" ca="1" si="5"/>
        <v>167800</v>
      </c>
      <c r="M10" s="259"/>
      <c r="N10" s="278"/>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(3)'!O13</f>
        <v>0</v>
      </c>
      <c r="J11" s="60"/>
      <c r="K11" s="57">
        <f t="shared" ca="1" si="5"/>
        <v>167800</v>
      </c>
      <c r="M11" s="259" t="s">
        <v>23</v>
      </c>
      <c r="N11" s="277">
        <f>N7-N9</f>
        <v>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(3)'!O14</f>
        <v>0</v>
      </c>
      <c r="J12" s="60"/>
      <c r="K12" s="57">
        <f t="shared" ca="1" si="5"/>
        <v>167800</v>
      </c>
      <c r="M12" s="259"/>
      <c r="N12" s="278"/>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(3)'!O15</f>
        <v>0</v>
      </c>
      <c r="J13" s="60"/>
      <c r="K13" s="57">
        <f t="shared" ca="1" si="5"/>
        <v>167800</v>
      </c>
      <c r="M13" s="259" t="s">
        <v>57</v>
      </c>
      <c r="N13" s="277">
        <f ca="1">K619</f>
        <v>167800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(3)'!O16</f>
        <v>0</v>
      </c>
      <c r="J14" s="60"/>
      <c r="K14" s="57">
        <f t="shared" ca="1" si="5"/>
        <v>167800</v>
      </c>
      <c r="M14" s="259"/>
      <c r="N14" s="279"/>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(3)'!O17</f>
        <v>0</v>
      </c>
      <c r="J15" s="60"/>
      <c r="K15" s="57">
        <f t="shared" ca="1" si="5"/>
        <v>167800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(3)'!O18</f>
        <v>0</v>
      </c>
      <c r="J16" s="60"/>
      <c r="K16" s="57">
        <f t="shared" ca="1" si="5"/>
        <v>167800</v>
      </c>
      <c r="P16" s="188" t="str">
        <f t="shared" ref="P16:P79" si="6">IF(T16="Despesas_com_Transportes","Despesa",IF(T16="Despesas_com_Lazer_e_Informacao","Despesa",IF(T16="Outras_Despesas","Despesa",IF(T16="Imposto_de_Renda","Despesa",IF(T16="Investimentos_Bens","Despesa","")))))</f>
        <v/>
      </c>
      <c r="Q16" s="191" t="str">
        <f t="shared" si="3"/>
        <v/>
      </c>
      <c r="R16" s="191" t="str">
        <f t="shared" si="4"/>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(3)'!O19</f>
        <v>0</v>
      </c>
      <c r="J17" s="60"/>
      <c r="K17" s="57">
        <f t="shared" ca="1" si="5"/>
        <v>167800</v>
      </c>
      <c r="P17" s="188" t="str">
        <f t="shared" si="6"/>
        <v/>
      </c>
      <c r="Q17" s="191" t="str">
        <f t="shared" si="3"/>
        <v/>
      </c>
      <c r="R17" s="191" t="str">
        <f t="shared" si="4"/>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(3)'!O20</f>
        <v>0</v>
      </c>
      <c r="J18" s="60"/>
      <c r="K18" s="57">
        <f t="shared" ca="1" si="5"/>
        <v>167800</v>
      </c>
      <c r="P18" s="188" t="str">
        <f t="shared" si="6"/>
        <v/>
      </c>
      <c r="Q18" s="191" t="str">
        <f t="shared" si="3"/>
        <v/>
      </c>
      <c r="R18" s="191" t="str">
        <f t="shared" si="4"/>
        <v/>
      </c>
      <c r="S18" s="191" t="s">
        <v>17</v>
      </c>
      <c r="W18" s="191" t="str">
        <f>'Bancos e Cartões'!D20</f>
        <v>-</v>
      </c>
    </row>
    <row r="19" spans="3:24" ht="19.5" customHeight="1" thickTop="1" thickBot="1" x14ac:dyDescent="0.25">
      <c r="C19" s="58"/>
      <c r="D19" s="58"/>
      <c r="E19" s="58"/>
      <c r="F19" s="58"/>
      <c r="G19" s="58"/>
      <c r="H19" s="58"/>
      <c r="I19" s="59"/>
      <c r="J19" s="60"/>
      <c r="K19" s="57">
        <f t="shared" ref="K19:K82" ca="1" si="7">K18+IF(AND(J19="Pago",OR(D19=$V$5,D19=$V$6,D19=$V$7)),I19,IF(AND(J19="Pago",OR(D19=$V$8,D19=$V$9,D19=$V$10,D19=$V$11,D19=$V$12,D19=$V$13,D19=$V$14,D19=$V$15)),-I19,IF(G19="À Vista",IF(J19="Pago",-I19,0),0)))</f>
        <v>167800</v>
      </c>
      <c r="P19" s="188" t="e">
        <f t="shared" si="6"/>
        <v>#N/A</v>
      </c>
      <c r="Q19" s="191" t="e">
        <f t="shared" si="3"/>
        <v>#N/A</v>
      </c>
      <c r="R19" s="191" t="e">
        <f t="shared" si="4"/>
        <v>#N/A</v>
      </c>
      <c r="S19" s="191" t="e">
        <f>IF(P19&lt;&gt;"",P19,IF(Q19&lt;&gt;"",Q19,IF(R19&lt;&gt;"",R19,"")))</f>
        <v>#N/A</v>
      </c>
      <c r="T19" s="192" t="e">
        <f>VLOOKUP(D19,'PC Receitas'!$N$4:$O$14,2,FALSE)</f>
        <v>#N/A</v>
      </c>
    </row>
    <row r="20" spans="3:24" ht="19.5" customHeight="1" thickTop="1" thickBot="1" x14ac:dyDescent="0.25">
      <c r="C20" s="58"/>
      <c r="D20" s="58"/>
      <c r="E20" s="58"/>
      <c r="F20" s="58"/>
      <c r="G20" s="58"/>
      <c r="H20" s="58"/>
      <c r="I20" s="59"/>
      <c r="J20" s="60"/>
      <c r="K20" s="57">
        <f t="shared" ca="1" si="7"/>
        <v>167800</v>
      </c>
      <c r="P20" s="188" t="e">
        <f t="shared" si="6"/>
        <v>#N/A</v>
      </c>
      <c r="Q20" s="191" t="e">
        <f t="shared" si="3"/>
        <v>#N/A</v>
      </c>
      <c r="R20" s="191" t="e">
        <f t="shared" si="4"/>
        <v>#N/A</v>
      </c>
      <c r="S20" s="191" t="e">
        <f t="shared" ref="S20:S83" si="8">IF(P20&lt;&gt;"",P20,IF(Q20&lt;&gt;"",Q20,IF(R20&lt;&gt;"",R20,"")))</f>
        <v>#N/A</v>
      </c>
      <c r="T20" s="192" t="e">
        <f>VLOOKUP(D20,'PC Receitas'!$N$4:$O$14,2,FALSE)</f>
        <v>#N/A</v>
      </c>
    </row>
    <row r="21" spans="3:24" ht="19.5" customHeight="1" thickTop="1" thickBot="1" x14ac:dyDescent="0.25">
      <c r="C21" s="58"/>
      <c r="D21" s="58"/>
      <c r="E21" s="58"/>
      <c r="F21" s="58"/>
      <c r="G21" s="58"/>
      <c r="H21" s="58"/>
      <c r="I21" s="59"/>
      <c r="J21" s="60"/>
      <c r="K21" s="57">
        <f t="shared" ca="1" si="7"/>
        <v>167800</v>
      </c>
      <c r="P21" s="188" t="e">
        <f t="shared" si="6"/>
        <v>#N/A</v>
      </c>
      <c r="Q21" s="191" t="e">
        <f t="shared" si="3"/>
        <v>#N/A</v>
      </c>
      <c r="R21" s="191" t="e">
        <f t="shared" si="4"/>
        <v>#N/A</v>
      </c>
      <c r="S21" s="191" t="e">
        <f t="shared" si="8"/>
        <v>#N/A</v>
      </c>
      <c r="T21" s="192" t="e">
        <f>VLOOKUP(D21,'PC Receitas'!$N$4:$O$14,2,FALSE)</f>
        <v>#N/A</v>
      </c>
    </row>
    <row r="22" spans="3:24" ht="19.5" customHeight="1" thickTop="1" thickBot="1" x14ac:dyDescent="0.25">
      <c r="C22" s="58"/>
      <c r="D22" s="58"/>
      <c r="E22" s="58"/>
      <c r="F22" s="58"/>
      <c r="G22" s="58"/>
      <c r="H22" s="58"/>
      <c r="I22" s="59"/>
      <c r="J22" s="60"/>
      <c r="K22" s="57">
        <f t="shared" ca="1" si="7"/>
        <v>167800</v>
      </c>
      <c r="P22" s="188" t="e">
        <f t="shared" si="6"/>
        <v>#N/A</v>
      </c>
      <c r="Q22" s="191" t="e">
        <f t="shared" si="3"/>
        <v>#N/A</v>
      </c>
      <c r="R22" s="191" t="e">
        <f t="shared" si="4"/>
        <v>#N/A</v>
      </c>
      <c r="S22" s="191" t="e">
        <f>IF(P22&lt;&gt;"",P22,IF(Q22&lt;&gt;"",Q22,IF(R22&lt;&gt;"",R22,"")))</f>
        <v>#N/A</v>
      </c>
      <c r="T22" s="192" t="e">
        <f>VLOOKUP(D22,'PC Receitas'!$N$4:$O$14,2,FALSE)</f>
        <v>#N/A</v>
      </c>
    </row>
    <row r="23" spans="3:24" ht="19.5" customHeight="1" thickTop="1" thickBot="1" x14ac:dyDescent="0.25">
      <c r="C23" s="58"/>
      <c r="D23" s="58"/>
      <c r="E23" s="58"/>
      <c r="F23" s="58"/>
      <c r="G23" s="58"/>
      <c r="H23" s="58"/>
      <c r="I23" s="59"/>
      <c r="J23" s="60"/>
      <c r="K23" s="57">
        <f t="shared" ca="1" si="7"/>
        <v>167800</v>
      </c>
      <c r="P23" s="188" t="e">
        <f t="shared" si="6"/>
        <v>#N/A</v>
      </c>
      <c r="Q23" s="191" t="e">
        <f t="shared" si="3"/>
        <v>#N/A</v>
      </c>
      <c r="R23" s="191" t="e">
        <f t="shared" si="4"/>
        <v>#N/A</v>
      </c>
      <c r="S23" s="191" t="e">
        <f t="shared" si="8"/>
        <v>#N/A</v>
      </c>
      <c r="T23" s="192" t="e">
        <f>VLOOKUP(D23,'PC Receitas'!$N$4:$O$14,2,FALSE)</f>
        <v>#N/A</v>
      </c>
    </row>
    <row r="24" spans="3:24" ht="19.5" customHeight="1" thickTop="1" thickBot="1" x14ac:dyDescent="0.25">
      <c r="C24" s="58"/>
      <c r="D24" s="58"/>
      <c r="E24" s="58"/>
      <c r="F24" s="58"/>
      <c r="G24" s="58"/>
      <c r="H24" s="58"/>
      <c r="I24" s="59"/>
      <c r="J24" s="60"/>
      <c r="K24" s="57">
        <f t="shared" ca="1" si="7"/>
        <v>167800</v>
      </c>
      <c r="P24" s="188" t="e">
        <f t="shared" si="6"/>
        <v>#N/A</v>
      </c>
      <c r="Q24" s="191" t="e">
        <f t="shared" si="3"/>
        <v>#N/A</v>
      </c>
      <c r="R24" s="191" t="e">
        <f t="shared" si="4"/>
        <v>#N/A</v>
      </c>
      <c r="S24" s="191" t="e">
        <f t="shared" si="8"/>
        <v>#N/A</v>
      </c>
      <c r="T24" s="192" t="e">
        <f>VLOOKUP(D24,'PC Receitas'!$N$4:$O$14,2,FALSE)</f>
        <v>#N/A</v>
      </c>
    </row>
    <row r="25" spans="3:24" ht="19.5" customHeight="1" thickTop="1" thickBot="1" x14ac:dyDescent="0.25">
      <c r="C25" s="58"/>
      <c r="D25" s="58"/>
      <c r="E25" s="58"/>
      <c r="F25" s="58"/>
      <c r="G25" s="58"/>
      <c r="H25" s="58"/>
      <c r="I25" s="59"/>
      <c r="J25" s="60"/>
      <c r="K25" s="57">
        <f t="shared" ca="1" si="7"/>
        <v>167800</v>
      </c>
      <c r="P25" s="188" t="e">
        <f t="shared" si="6"/>
        <v>#N/A</v>
      </c>
      <c r="Q25" s="191" t="e">
        <f t="shared" si="3"/>
        <v>#N/A</v>
      </c>
      <c r="R25" s="191" t="e">
        <f t="shared" si="4"/>
        <v>#N/A</v>
      </c>
      <c r="S25" s="191" t="e">
        <f t="shared" si="8"/>
        <v>#N/A</v>
      </c>
      <c r="T25" s="192" t="e">
        <f>VLOOKUP(D25,'PC Receitas'!$N$4:$O$14,2,FALSE)</f>
        <v>#N/A</v>
      </c>
    </row>
    <row r="26" spans="3:24" ht="19.5" customHeight="1" thickTop="1" thickBot="1" x14ac:dyDescent="0.25">
      <c r="C26" s="58"/>
      <c r="D26" s="58"/>
      <c r="E26" s="58"/>
      <c r="F26" s="58"/>
      <c r="G26" s="58"/>
      <c r="H26" s="58"/>
      <c r="I26" s="59"/>
      <c r="J26" s="60"/>
      <c r="K26" s="57">
        <f t="shared" ca="1" si="7"/>
        <v>167800</v>
      </c>
      <c r="P26" s="188" t="e">
        <f t="shared" si="6"/>
        <v>#N/A</v>
      </c>
      <c r="Q26" s="191" t="e">
        <f t="shared" si="3"/>
        <v>#N/A</v>
      </c>
      <c r="R26" s="191" t="e">
        <f t="shared" si="4"/>
        <v>#N/A</v>
      </c>
      <c r="S26" s="191" t="e">
        <f t="shared" si="8"/>
        <v>#N/A</v>
      </c>
      <c r="T26" s="192" t="e">
        <f>VLOOKUP(D26,'PC Receitas'!$N$4:$O$14,2,FALSE)</f>
        <v>#N/A</v>
      </c>
    </row>
    <row r="27" spans="3:24" ht="19.5" customHeight="1" thickTop="1" thickBot="1" x14ac:dyDescent="0.25">
      <c r="C27" s="58"/>
      <c r="D27" s="58"/>
      <c r="E27" s="58"/>
      <c r="F27" s="58"/>
      <c r="G27" s="58"/>
      <c r="H27" s="58"/>
      <c r="I27" s="59"/>
      <c r="J27" s="60"/>
      <c r="K27" s="57">
        <f t="shared" ca="1" si="7"/>
        <v>167800</v>
      </c>
      <c r="P27" s="188" t="e">
        <f t="shared" si="6"/>
        <v>#N/A</v>
      </c>
      <c r="Q27" s="191" t="e">
        <f t="shared" si="3"/>
        <v>#N/A</v>
      </c>
      <c r="R27" s="191" t="e">
        <f t="shared" si="4"/>
        <v>#N/A</v>
      </c>
      <c r="S27" s="191" t="e">
        <f t="shared" si="8"/>
        <v>#N/A</v>
      </c>
      <c r="T27" s="192" t="e">
        <f>VLOOKUP(D27,'PC Receitas'!$N$4:$O$14,2,FALSE)</f>
        <v>#N/A</v>
      </c>
    </row>
    <row r="28" spans="3:24" ht="19.5" customHeight="1" thickTop="1" thickBot="1" x14ac:dyDescent="0.25">
      <c r="C28" s="58"/>
      <c r="D28" s="58"/>
      <c r="E28" s="58"/>
      <c r="F28" s="58"/>
      <c r="G28" s="58"/>
      <c r="H28" s="58"/>
      <c r="I28" s="59"/>
      <c r="J28" s="60"/>
      <c r="K28" s="57">
        <f t="shared" ca="1" si="7"/>
        <v>167800</v>
      </c>
      <c r="P28" s="188" t="e">
        <f t="shared" si="6"/>
        <v>#N/A</v>
      </c>
      <c r="Q28" s="191" t="e">
        <f t="shared" si="3"/>
        <v>#N/A</v>
      </c>
      <c r="R28" s="191" t="e">
        <f t="shared" si="4"/>
        <v>#N/A</v>
      </c>
      <c r="S28" s="191" t="e">
        <f t="shared" si="8"/>
        <v>#N/A</v>
      </c>
      <c r="T28" s="192" t="e">
        <f>VLOOKUP(D28,'PC Receitas'!$N$4:$O$14,2,FALSE)</f>
        <v>#N/A</v>
      </c>
    </row>
    <row r="29" spans="3:24" ht="19.5" customHeight="1" thickTop="1" thickBot="1" x14ac:dyDescent="0.25">
      <c r="C29" s="58"/>
      <c r="D29" s="58"/>
      <c r="E29" s="58"/>
      <c r="F29" s="58"/>
      <c r="G29" s="58"/>
      <c r="H29" s="58"/>
      <c r="I29" s="59"/>
      <c r="J29" s="60"/>
      <c r="K29" s="57">
        <f t="shared" ca="1" si="7"/>
        <v>167800</v>
      </c>
      <c r="P29" s="188" t="e">
        <f t="shared" si="6"/>
        <v>#N/A</v>
      </c>
      <c r="Q29" s="191" t="e">
        <f t="shared" si="3"/>
        <v>#N/A</v>
      </c>
      <c r="R29" s="191" t="e">
        <f t="shared" si="4"/>
        <v>#N/A</v>
      </c>
      <c r="S29" s="191" t="e">
        <f t="shared" si="8"/>
        <v>#N/A</v>
      </c>
      <c r="T29" s="192" t="e">
        <f>VLOOKUP(D29,'PC Receitas'!$N$4:$O$14,2,FALSE)</f>
        <v>#N/A</v>
      </c>
    </row>
    <row r="30" spans="3:24" ht="19.5" customHeight="1" thickTop="1" thickBot="1" x14ac:dyDescent="0.25">
      <c r="C30" s="58"/>
      <c r="D30" s="58"/>
      <c r="E30" s="58"/>
      <c r="F30" s="58"/>
      <c r="G30" s="58"/>
      <c r="H30" s="58"/>
      <c r="I30" s="59"/>
      <c r="J30" s="60"/>
      <c r="K30" s="57">
        <f t="shared" ca="1" si="7"/>
        <v>167800</v>
      </c>
      <c r="P30" s="188" t="e">
        <f t="shared" si="6"/>
        <v>#N/A</v>
      </c>
      <c r="Q30" s="191" t="e">
        <f t="shared" si="3"/>
        <v>#N/A</v>
      </c>
      <c r="R30" s="191" t="e">
        <f t="shared" si="4"/>
        <v>#N/A</v>
      </c>
      <c r="S30" s="191" t="e">
        <f t="shared" si="8"/>
        <v>#N/A</v>
      </c>
      <c r="T30" s="192" t="e">
        <f>VLOOKUP(D30,'PC Receitas'!$N$4:$O$14,2,FALSE)</f>
        <v>#N/A</v>
      </c>
    </row>
    <row r="31" spans="3:24" ht="19.5" customHeight="1" thickTop="1" thickBot="1" x14ac:dyDescent="0.25">
      <c r="C31" s="58"/>
      <c r="D31" s="58"/>
      <c r="E31" s="58"/>
      <c r="F31" s="58"/>
      <c r="G31" s="58"/>
      <c r="H31" s="58"/>
      <c r="I31" s="59"/>
      <c r="J31" s="60"/>
      <c r="K31" s="57">
        <f t="shared" ca="1" si="7"/>
        <v>167800</v>
      </c>
      <c r="P31" s="188" t="e">
        <f t="shared" si="6"/>
        <v>#N/A</v>
      </c>
      <c r="Q31" s="191" t="e">
        <f t="shared" si="3"/>
        <v>#N/A</v>
      </c>
      <c r="R31" s="191" t="e">
        <f t="shared" si="4"/>
        <v>#N/A</v>
      </c>
      <c r="S31" s="191" t="e">
        <f t="shared" si="8"/>
        <v>#N/A</v>
      </c>
      <c r="T31" s="192" t="e">
        <f>VLOOKUP(D31,'PC Receitas'!$N$4:$O$14,2,FALSE)</f>
        <v>#N/A</v>
      </c>
    </row>
    <row r="32" spans="3:24" ht="19.5" customHeight="1" thickTop="1" thickBot="1" x14ac:dyDescent="0.25">
      <c r="C32" s="58"/>
      <c r="D32" s="58"/>
      <c r="E32" s="58"/>
      <c r="F32" s="58"/>
      <c r="G32" s="58"/>
      <c r="H32" s="58"/>
      <c r="I32" s="59"/>
      <c r="J32" s="60"/>
      <c r="K32" s="57">
        <f t="shared" ca="1" si="7"/>
        <v>167800</v>
      </c>
      <c r="P32" s="188" t="e">
        <f t="shared" si="6"/>
        <v>#N/A</v>
      </c>
      <c r="Q32" s="191" t="e">
        <f t="shared" si="3"/>
        <v>#N/A</v>
      </c>
      <c r="R32" s="191" t="e">
        <f t="shared" si="4"/>
        <v>#N/A</v>
      </c>
      <c r="S32" s="191" t="e">
        <f t="shared" si="8"/>
        <v>#N/A</v>
      </c>
      <c r="T32" s="192" t="e">
        <f>VLOOKUP(D32,'PC Receitas'!$N$4:$O$14,2,FALSE)</f>
        <v>#N/A</v>
      </c>
    </row>
    <row r="33" spans="3:20" ht="19.5" customHeight="1" thickTop="1" thickBot="1" x14ac:dyDescent="0.25">
      <c r="C33" s="58"/>
      <c r="D33" s="58"/>
      <c r="E33" s="58"/>
      <c r="F33" s="58"/>
      <c r="G33" s="58"/>
      <c r="H33" s="58"/>
      <c r="I33" s="59"/>
      <c r="J33" s="60"/>
      <c r="K33" s="57">
        <f t="shared" ca="1" si="7"/>
        <v>167800</v>
      </c>
      <c r="P33" s="188" t="e">
        <f t="shared" si="6"/>
        <v>#N/A</v>
      </c>
      <c r="Q33" s="191" t="e">
        <f t="shared" si="3"/>
        <v>#N/A</v>
      </c>
      <c r="R33" s="191" t="e">
        <f t="shared" si="4"/>
        <v>#N/A</v>
      </c>
      <c r="S33" s="191" t="e">
        <f t="shared" si="8"/>
        <v>#N/A</v>
      </c>
      <c r="T33" s="192" t="e">
        <f>VLOOKUP(D33,'PC Receitas'!$N$4:$O$14,2,FALSE)</f>
        <v>#N/A</v>
      </c>
    </row>
    <row r="34" spans="3:20" ht="19.5" customHeight="1" thickTop="1" thickBot="1" x14ac:dyDescent="0.25">
      <c r="C34" s="58"/>
      <c r="D34" s="58"/>
      <c r="E34" s="58"/>
      <c r="F34" s="58"/>
      <c r="G34" s="58"/>
      <c r="H34" s="58"/>
      <c r="I34" s="59"/>
      <c r="J34" s="60"/>
      <c r="K34" s="57">
        <f t="shared" ca="1" si="7"/>
        <v>167800</v>
      </c>
      <c r="P34" s="188" t="e">
        <f t="shared" si="6"/>
        <v>#N/A</v>
      </c>
      <c r="Q34" s="191" t="e">
        <f t="shared" si="3"/>
        <v>#N/A</v>
      </c>
      <c r="R34" s="191" t="e">
        <f t="shared" si="4"/>
        <v>#N/A</v>
      </c>
      <c r="S34" s="191" t="e">
        <f t="shared" si="8"/>
        <v>#N/A</v>
      </c>
      <c r="T34" s="192" t="e">
        <f>VLOOKUP(D34,'PC Receitas'!$N$4:$O$14,2,FALSE)</f>
        <v>#N/A</v>
      </c>
    </row>
    <row r="35" spans="3:20" ht="19.5" customHeight="1" thickTop="1" thickBot="1" x14ac:dyDescent="0.25">
      <c r="C35" s="58"/>
      <c r="D35" s="58"/>
      <c r="E35" s="58"/>
      <c r="F35" s="58"/>
      <c r="G35" s="58"/>
      <c r="H35" s="58"/>
      <c r="I35" s="59"/>
      <c r="J35" s="60"/>
      <c r="K35" s="57">
        <f t="shared" ca="1" si="7"/>
        <v>167800</v>
      </c>
      <c r="P35" s="188" t="e">
        <f t="shared" si="6"/>
        <v>#N/A</v>
      </c>
      <c r="Q35" s="191" t="e">
        <f t="shared" si="3"/>
        <v>#N/A</v>
      </c>
      <c r="R35" s="191" t="e">
        <f t="shared" si="4"/>
        <v>#N/A</v>
      </c>
      <c r="S35" s="191" t="e">
        <f t="shared" si="8"/>
        <v>#N/A</v>
      </c>
      <c r="T35" s="192" t="e">
        <f>VLOOKUP(D35,'PC Receitas'!$N$4:$O$14,2,FALSE)</f>
        <v>#N/A</v>
      </c>
    </row>
    <row r="36" spans="3:20" ht="19.5" customHeight="1" thickTop="1" thickBot="1" x14ac:dyDescent="0.25">
      <c r="C36" s="58"/>
      <c r="D36" s="58"/>
      <c r="E36" s="58"/>
      <c r="F36" s="58"/>
      <c r="G36" s="58"/>
      <c r="H36" s="58"/>
      <c r="I36" s="59"/>
      <c r="J36" s="60"/>
      <c r="K36" s="57">
        <f t="shared" ca="1" si="7"/>
        <v>167800</v>
      </c>
      <c r="P36" s="188" t="e">
        <f t="shared" si="6"/>
        <v>#N/A</v>
      </c>
      <c r="Q36" s="191" t="e">
        <f t="shared" si="3"/>
        <v>#N/A</v>
      </c>
      <c r="R36" s="191" t="e">
        <f t="shared" si="4"/>
        <v>#N/A</v>
      </c>
      <c r="S36" s="191" t="e">
        <f t="shared" si="8"/>
        <v>#N/A</v>
      </c>
      <c r="T36" s="192" t="e">
        <f>VLOOKUP(D36,'PC Receitas'!$N$4:$O$14,2,FALSE)</f>
        <v>#N/A</v>
      </c>
    </row>
    <row r="37" spans="3:20" ht="19.5" customHeight="1" thickTop="1" thickBot="1" x14ac:dyDescent="0.25">
      <c r="C37" s="58"/>
      <c r="D37" s="58"/>
      <c r="E37" s="58"/>
      <c r="F37" s="58"/>
      <c r="G37" s="58"/>
      <c r="H37" s="58"/>
      <c r="I37" s="59"/>
      <c r="J37" s="60"/>
      <c r="K37" s="57">
        <f t="shared" ca="1" si="7"/>
        <v>167800</v>
      </c>
      <c r="P37" s="188" t="e">
        <f t="shared" si="6"/>
        <v>#N/A</v>
      </c>
      <c r="Q37" s="191" t="e">
        <f t="shared" si="3"/>
        <v>#N/A</v>
      </c>
      <c r="R37" s="191" t="e">
        <f t="shared" si="4"/>
        <v>#N/A</v>
      </c>
      <c r="S37" s="191" t="e">
        <f t="shared" si="8"/>
        <v>#N/A</v>
      </c>
      <c r="T37" s="192" t="e">
        <f>VLOOKUP(D37,'PC Receitas'!$N$4:$O$14,2,FALSE)</f>
        <v>#N/A</v>
      </c>
    </row>
    <row r="38" spans="3:20" ht="19.5" customHeight="1" thickTop="1" thickBot="1" x14ac:dyDescent="0.25">
      <c r="C38" s="58"/>
      <c r="D38" s="58"/>
      <c r="E38" s="58"/>
      <c r="F38" s="58"/>
      <c r="G38" s="58"/>
      <c r="H38" s="58"/>
      <c r="I38" s="59"/>
      <c r="J38" s="60"/>
      <c r="K38" s="57">
        <f t="shared" ca="1" si="7"/>
        <v>167800</v>
      </c>
      <c r="P38" s="188" t="e">
        <f t="shared" si="6"/>
        <v>#N/A</v>
      </c>
      <c r="Q38" s="191" t="e">
        <f t="shared" si="3"/>
        <v>#N/A</v>
      </c>
      <c r="R38" s="191" t="e">
        <f t="shared" si="4"/>
        <v>#N/A</v>
      </c>
      <c r="S38" s="191" t="e">
        <f t="shared" si="8"/>
        <v>#N/A</v>
      </c>
      <c r="T38" s="192" t="e">
        <f>VLOOKUP(D38,'PC Receitas'!$N$4:$O$14,2,FALSE)</f>
        <v>#N/A</v>
      </c>
    </row>
    <row r="39" spans="3:20" ht="19.5" customHeight="1" thickTop="1" thickBot="1" x14ac:dyDescent="0.25">
      <c r="C39" s="58"/>
      <c r="D39" s="58"/>
      <c r="E39" s="58"/>
      <c r="F39" s="58"/>
      <c r="G39" s="58"/>
      <c r="H39" s="58"/>
      <c r="I39" s="59"/>
      <c r="J39" s="60"/>
      <c r="K39" s="57">
        <f t="shared" ca="1" si="7"/>
        <v>167800</v>
      </c>
      <c r="P39" s="188" t="e">
        <f t="shared" si="6"/>
        <v>#N/A</v>
      </c>
      <c r="Q39" s="191" t="e">
        <f t="shared" si="3"/>
        <v>#N/A</v>
      </c>
      <c r="R39" s="191" t="e">
        <f t="shared" si="4"/>
        <v>#N/A</v>
      </c>
      <c r="S39" s="191" t="e">
        <f t="shared" si="8"/>
        <v>#N/A</v>
      </c>
      <c r="T39" s="192" t="e">
        <f>VLOOKUP(D39,'PC Receitas'!$N$4:$O$14,2,FALSE)</f>
        <v>#N/A</v>
      </c>
    </row>
    <row r="40" spans="3:20" ht="19.5" customHeight="1" thickTop="1" thickBot="1" x14ac:dyDescent="0.25">
      <c r="C40" s="58"/>
      <c r="D40" s="58"/>
      <c r="E40" s="58"/>
      <c r="F40" s="58"/>
      <c r="G40" s="58"/>
      <c r="H40" s="58"/>
      <c r="I40" s="59"/>
      <c r="J40" s="60"/>
      <c r="K40" s="57">
        <f t="shared" ca="1" si="7"/>
        <v>167800</v>
      </c>
      <c r="P40" s="188" t="e">
        <f t="shared" si="6"/>
        <v>#N/A</v>
      </c>
      <c r="Q40" s="191" t="e">
        <f t="shared" si="3"/>
        <v>#N/A</v>
      </c>
      <c r="R40" s="191" t="e">
        <f t="shared" si="4"/>
        <v>#N/A</v>
      </c>
      <c r="S40" s="191" t="e">
        <f t="shared" si="8"/>
        <v>#N/A</v>
      </c>
      <c r="T40" s="192" t="e">
        <f>VLOOKUP(D40,'PC Receitas'!$N$4:$O$14,2,FALSE)</f>
        <v>#N/A</v>
      </c>
    </row>
    <row r="41" spans="3:20" ht="19.5" customHeight="1" thickTop="1" thickBot="1" x14ac:dyDescent="0.25">
      <c r="C41" s="58"/>
      <c r="D41" s="58"/>
      <c r="E41" s="58"/>
      <c r="F41" s="58"/>
      <c r="G41" s="58"/>
      <c r="H41" s="58"/>
      <c r="I41" s="59"/>
      <c r="J41" s="60"/>
      <c r="K41" s="57">
        <f t="shared" ca="1" si="7"/>
        <v>167800</v>
      </c>
      <c r="P41" s="188" t="e">
        <f t="shared" si="6"/>
        <v>#N/A</v>
      </c>
      <c r="Q41" s="191" t="e">
        <f t="shared" si="3"/>
        <v>#N/A</v>
      </c>
      <c r="R41" s="191" t="e">
        <f t="shared" si="4"/>
        <v>#N/A</v>
      </c>
      <c r="S41" s="191" t="e">
        <f t="shared" si="8"/>
        <v>#N/A</v>
      </c>
      <c r="T41" s="192" t="e">
        <f>VLOOKUP(D41,'PC Receitas'!$N$4:$O$14,2,FALSE)</f>
        <v>#N/A</v>
      </c>
    </row>
    <row r="42" spans="3:20" ht="19.5" customHeight="1" thickTop="1" thickBot="1" x14ac:dyDescent="0.25">
      <c r="C42" s="58"/>
      <c r="D42" s="58"/>
      <c r="E42" s="58"/>
      <c r="F42" s="58"/>
      <c r="G42" s="58"/>
      <c r="H42" s="58"/>
      <c r="I42" s="59"/>
      <c r="J42" s="60"/>
      <c r="K42" s="57">
        <f t="shared" ca="1" si="7"/>
        <v>167800</v>
      </c>
      <c r="P42" s="188" t="e">
        <f t="shared" si="6"/>
        <v>#N/A</v>
      </c>
      <c r="Q42" s="191" t="e">
        <f t="shared" si="3"/>
        <v>#N/A</v>
      </c>
      <c r="R42" s="191" t="e">
        <f t="shared" si="4"/>
        <v>#N/A</v>
      </c>
      <c r="S42" s="191" t="e">
        <f t="shared" si="8"/>
        <v>#N/A</v>
      </c>
      <c r="T42" s="192" t="e">
        <f>VLOOKUP(D42,'PC Receitas'!$N$4:$O$14,2,FALSE)</f>
        <v>#N/A</v>
      </c>
    </row>
    <row r="43" spans="3:20" ht="19.5" customHeight="1" thickTop="1" thickBot="1" x14ac:dyDescent="0.25">
      <c r="C43" s="58"/>
      <c r="D43" s="58"/>
      <c r="E43" s="58"/>
      <c r="F43" s="58"/>
      <c r="G43" s="58"/>
      <c r="H43" s="58"/>
      <c r="I43" s="59"/>
      <c r="J43" s="60"/>
      <c r="K43" s="57">
        <f t="shared" ca="1" si="7"/>
        <v>167800</v>
      </c>
      <c r="P43" s="188" t="e">
        <f t="shared" si="6"/>
        <v>#N/A</v>
      </c>
      <c r="Q43" s="191" t="e">
        <f t="shared" si="3"/>
        <v>#N/A</v>
      </c>
      <c r="R43" s="191" t="e">
        <f t="shared" si="4"/>
        <v>#N/A</v>
      </c>
      <c r="S43" s="191" t="e">
        <f t="shared" si="8"/>
        <v>#N/A</v>
      </c>
      <c r="T43" s="192" t="e">
        <f>VLOOKUP(D43,'PC Receitas'!$N$4:$O$14,2,FALSE)</f>
        <v>#N/A</v>
      </c>
    </row>
    <row r="44" spans="3:20" ht="19.5" customHeight="1" thickTop="1" thickBot="1" x14ac:dyDescent="0.25">
      <c r="C44" s="58"/>
      <c r="D44" s="58"/>
      <c r="E44" s="58"/>
      <c r="F44" s="58"/>
      <c r="G44" s="58"/>
      <c r="H44" s="58"/>
      <c r="I44" s="59"/>
      <c r="J44" s="60"/>
      <c r="K44" s="57">
        <f t="shared" ca="1" si="7"/>
        <v>167800</v>
      </c>
      <c r="P44" s="188" t="e">
        <f t="shared" si="6"/>
        <v>#N/A</v>
      </c>
      <c r="Q44" s="191" t="e">
        <f t="shared" si="3"/>
        <v>#N/A</v>
      </c>
      <c r="R44" s="191" t="e">
        <f t="shared" si="4"/>
        <v>#N/A</v>
      </c>
      <c r="S44" s="191" t="e">
        <f t="shared" si="8"/>
        <v>#N/A</v>
      </c>
      <c r="T44" s="192" t="e">
        <f>VLOOKUP(D44,'PC Receitas'!$N$4:$O$14,2,FALSE)</f>
        <v>#N/A</v>
      </c>
    </row>
    <row r="45" spans="3:20" ht="19.5" customHeight="1" thickTop="1" thickBot="1" x14ac:dyDescent="0.25">
      <c r="C45" s="58"/>
      <c r="D45" s="58"/>
      <c r="E45" s="58"/>
      <c r="F45" s="58"/>
      <c r="G45" s="58"/>
      <c r="H45" s="58"/>
      <c r="I45" s="59"/>
      <c r="J45" s="60"/>
      <c r="K45" s="57">
        <f t="shared" ca="1" si="7"/>
        <v>167800</v>
      </c>
      <c r="P45" s="188" t="e">
        <f t="shared" si="6"/>
        <v>#N/A</v>
      </c>
      <c r="Q45" s="191" t="e">
        <f t="shared" si="3"/>
        <v>#N/A</v>
      </c>
      <c r="R45" s="191" t="e">
        <f t="shared" si="4"/>
        <v>#N/A</v>
      </c>
      <c r="S45" s="191" t="e">
        <f t="shared" si="8"/>
        <v>#N/A</v>
      </c>
      <c r="T45" s="192" t="e">
        <f>VLOOKUP(D45,'PC Receitas'!$N$4:$O$14,2,FALSE)</f>
        <v>#N/A</v>
      </c>
    </row>
    <row r="46" spans="3:20" ht="19.5" customHeight="1" thickTop="1" thickBot="1" x14ac:dyDescent="0.25">
      <c r="C46" s="58"/>
      <c r="D46" s="58"/>
      <c r="E46" s="58"/>
      <c r="F46" s="58"/>
      <c r="G46" s="58"/>
      <c r="H46" s="58"/>
      <c r="I46" s="59"/>
      <c r="J46" s="60"/>
      <c r="K46" s="57">
        <f t="shared" ca="1" si="7"/>
        <v>167800</v>
      </c>
      <c r="P46" s="188" t="e">
        <f t="shared" si="6"/>
        <v>#N/A</v>
      </c>
      <c r="Q46" s="191" t="e">
        <f t="shared" si="3"/>
        <v>#N/A</v>
      </c>
      <c r="R46" s="191" t="e">
        <f t="shared" si="4"/>
        <v>#N/A</v>
      </c>
      <c r="S46" s="191" t="e">
        <f t="shared" si="8"/>
        <v>#N/A</v>
      </c>
      <c r="T46" s="192" t="e">
        <f>VLOOKUP(D46,'PC Receitas'!$N$4:$O$14,2,FALSE)</f>
        <v>#N/A</v>
      </c>
    </row>
    <row r="47" spans="3:20" ht="19.5" customHeight="1" thickTop="1" thickBot="1" x14ac:dyDescent="0.25">
      <c r="C47" s="58"/>
      <c r="D47" s="58"/>
      <c r="E47" s="58"/>
      <c r="F47" s="58"/>
      <c r="G47" s="58"/>
      <c r="H47" s="58"/>
      <c r="I47" s="59"/>
      <c r="J47" s="60"/>
      <c r="K47" s="57">
        <f t="shared" ca="1" si="7"/>
        <v>167800</v>
      </c>
      <c r="P47" s="188" t="e">
        <f t="shared" si="6"/>
        <v>#N/A</v>
      </c>
      <c r="Q47" s="191" t="e">
        <f t="shared" si="3"/>
        <v>#N/A</v>
      </c>
      <c r="R47" s="191" t="e">
        <f t="shared" si="4"/>
        <v>#N/A</v>
      </c>
      <c r="S47" s="191" t="e">
        <f t="shared" si="8"/>
        <v>#N/A</v>
      </c>
      <c r="T47" s="192" t="e">
        <f>VLOOKUP(D47,'PC Receitas'!$N$4:$O$14,2,FALSE)</f>
        <v>#N/A</v>
      </c>
    </row>
    <row r="48" spans="3:20" ht="19.5" customHeight="1" thickTop="1" thickBot="1" x14ac:dyDescent="0.25">
      <c r="C48" s="58"/>
      <c r="D48" s="58"/>
      <c r="E48" s="58"/>
      <c r="F48" s="58"/>
      <c r="G48" s="58"/>
      <c r="H48" s="58"/>
      <c r="I48" s="59"/>
      <c r="J48" s="60"/>
      <c r="K48" s="57">
        <f t="shared" ca="1" si="7"/>
        <v>167800</v>
      </c>
      <c r="P48" s="188" t="e">
        <f t="shared" si="6"/>
        <v>#N/A</v>
      </c>
      <c r="Q48" s="191" t="e">
        <f t="shared" si="3"/>
        <v>#N/A</v>
      </c>
      <c r="R48" s="191" t="e">
        <f t="shared" si="4"/>
        <v>#N/A</v>
      </c>
      <c r="S48" s="191" t="e">
        <f t="shared" si="8"/>
        <v>#N/A</v>
      </c>
      <c r="T48" s="192" t="e">
        <f>VLOOKUP(D48,'PC Receitas'!$N$4:$O$14,2,FALSE)</f>
        <v>#N/A</v>
      </c>
    </row>
    <row r="49" spans="3:20" ht="19.5" customHeight="1" thickTop="1" thickBot="1" x14ac:dyDescent="0.25">
      <c r="C49" s="58"/>
      <c r="D49" s="58"/>
      <c r="E49" s="58"/>
      <c r="F49" s="58"/>
      <c r="G49" s="58"/>
      <c r="H49" s="58"/>
      <c r="I49" s="59"/>
      <c r="J49" s="60"/>
      <c r="K49" s="57">
        <f t="shared" ca="1" si="7"/>
        <v>167800</v>
      </c>
      <c r="P49" s="188" t="e">
        <f t="shared" si="6"/>
        <v>#N/A</v>
      </c>
      <c r="Q49" s="191" t="e">
        <f t="shared" si="3"/>
        <v>#N/A</v>
      </c>
      <c r="R49" s="191" t="e">
        <f t="shared" si="4"/>
        <v>#N/A</v>
      </c>
      <c r="S49" s="191" t="e">
        <f t="shared" si="8"/>
        <v>#N/A</v>
      </c>
      <c r="T49" s="192" t="e">
        <f>VLOOKUP(D49,'PC Receitas'!$N$4:$O$14,2,FALSE)</f>
        <v>#N/A</v>
      </c>
    </row>
    <row r="50" spans="3:20" ht="19.5" customHeight="1" thickTop="1" thickBot="1" x14ac:dyDescent="0.25">
      <c r="C50" s="58"/>
      <c r="D50" s="58"/>
      <c r="E50" s="58"/>
      <c r="F50" s="58"/>
      <c r="G50" s="58"/>
      <c r="H50" s="58"/>
      <c r="I50" s="59"/>
      <c r="J50" s="60"/>
      <c r="K50" s="57">
        <f t="shared" ca="1" si="7"/>
        <v>167800</v>
      </c>
      <c r="P50" s="188" t="e">
        <f t="shared" si="6"/>
        <v>#N/A</v>
      </c>
      <c r="Q50" s="191" t="e">
        <f t="shared" si="3"/>
        <v>#N/A</v>
      </c>
      <c r="R50" s="191" t="e">
        <f t="shared" si="4"/>
        <v>#N/A</v>
      </c>
      <c r="S50" s="191" t="e">
        <f t="shared" si="8"/>
        <v>#N/A</v>
      </c>
      <c r="T50" s="192" t="e">
        <f>VLOOKUP(D50,'PC Receitas'!$N$4:$O$14,2,FALSE)</f>
        <v>#N/A</v>
      </c>
    </row>
    <row r="51" spans="3:20" ht="19.5" customHeight="1" thickTop="1" thickBot="1" x14ac:dyDescent="0.25">
      <c r="C51" s="58"/>
      <c r="D51" s="58"/>
      <c r="E51" s="58"/>
      <c r="F51" s="58"/>
      <c r="G51" s="58"/>
      <c r="H51" s="58"/>
      <c r="I51" s="59"/>
      <c r="J51" s="60"/>
      <c r="K51" s="57">
        <f t="shared" ca="1" si="7"/>
        <v>167800</v>
      </c>
      <c r="P51" s="188" t="e">
        <f t="shared" si="6"/>
        <v>#N/A</v>
      </c>
      <c r="Q51" s="191" t="e">
        <f t="shared" si="3"/>
        <v>#N/A</v>
      </c>
      <c r="R51" s="191" t="e">
        <f t="shared" si="4"/>
        <v>#N/A</v>
      </c>
      <c r="S51" s="191" t="e">
        <f t="shared" si="8"/>
        <v>#N/A</v>
      </c>
      <c r="T51" s="192" t="e">
        <f>VLOOKUP(D51,'PC Receitas'!$N$4:$O$14,2,FALSE)</f>
        <v>#N/A</v>
      </c>
    </row>
    <row r="52" spans="3:20" ht="19.5" customHeight="1" thickTop="1" thickBot="1" x14ac:dyDescent="0.25">
      <c r="C52" s="58"/>
      <c r="D52" s="58"/>
      <c r="E52" s="58"/>
      <c r="F52" s="58"/>
      <c r="G52" s="58"/>
      <c r="H52" s="58"/>
      <c r="I52" s="59"/>
      <c r="J52" s="60"/>
      <c r="K52" s="57">
        <f t="shared" ca="1" si="7"/>
        <v>167800</v>
      </c>
      <c r="P52" s="188" t="e">
        <f t="shared" si="6"/>
        <v>#N/A</v>
      </c>
      <c r="Q52" s="191" t="e">
        <f t="shared" si="3"/>
        <v>#N/A</v>
      </c>
      <c r="R52" s="191" t="e">
        <f t="shared" si="4"/>
        <v>#N/A</v>
      </c>
      <c r="S52" s="191" t="e">
        <f t="shared" si="8"/>
        <v>#N/A</v>
      </c>
      <c r="T52" s="192" t="e">
        <f>VLOOKUP(D52,'PC Receitas'!$N$4:$O$14,2,FALSE)</f>
        <v>#N/A</v>
      </c>
    </row>
    <row r="53" spans="3:20" ht="19.5" customHeight="1" thickTop="1" thickBot="1" x14ac:dyDescent="0.25">
      <c r="C53" s="58"/>
      <c r="D53" s="58"/>
      <c r="E53" s="58"/>
      <c r="F53" s="58"/>
      <c r="G53" s="58"/>
      <c r="H53" s="58"/>
      <c r="I53" s="59"/>
      <c r="J53" s="60"/>
      <c r="K53" s="57">
        <f t="shared" ca="1" si="7"/>
        <v>167800</v>
      </c>
      <c r="P53" s="188" t="e">
        <f t="shared" si="6"/>
        <v>#N/A</v>
      </c>
      <c r="Q53" s="191" t="e">
        <f t="shared" si="3"/>
        <v>#N/A</v>
      </c>
      <c r="R53" s="191" t="e">
        <f t="shared" si="4"/>
        <v>#N/A</v>
      </c>
      <c r="S53" s="191" t="e">
        <f t="shared" si="8"/>
        <v>#N/A</v>
      </c>
      <c r="T53" s="192" t="e">
        <f>VLOOKUP(D53,'PC Receitas'!$N$4:$O$14,2,FALSE)</f>
        <v>#N/A</v>
      </c>
    </row>
    <row r="54" spans="3:20" ht="19.5" customHeight="1" thickTop="1" thickBot="1" x14ac:dyDescent="0.25">
      <c r="C54" s="58"/>
      <c r="D54" s="58"/>
      <c r="E54" s="58"/>
      <c r="F54" s="58"/>
      <c r="G54" s="58"/>
      <c r="H54" s="58"/>
      <c r="I54" s="59"/>
      <c r="J54" s="60"/>
      <c r="K54" s="57">
        <f t="shared" ca="1" si="7"/>
        <v>167800</v>
      </c>
      <c r="P54" s="188" t="e">
        <f t="shared" si="6"/>
        <v>#N/A</v>
      </c>
      <c r="Q54" s="191" t="e">
        <f t="shared" si="3"/>
        <v>#N/A</v>
      </c>
      <c r="R54" s="191" t="e">
        <f t="shared" si="4"/>
        <v>#N/A</v>
      </c>
      <c r="S54" s="191" t="e">
        <f t="shared" si="8"/>
        <v>#N/A</v>
      </c>
      <c r="T54" s="192" t="e">
        <f>VLOOKUP(D54,'PC Receitas'!$N$4:$O$14,2,FALSE)</f>
        <v>#N/A</v>
      </c>
    </row>
    <row r="55" spans="3:20" ht="19.5" customHeight="1" thickTop="1" thickBot="1" x14ac:dyDescent="0.25">
      <c r="C55" s="58"/>
      <c r="D55" s="58"/>
      <c r="E55" s="58"/>
      <c r="F55" s="58"/>
      <c r="G55" s="58"/>
      <c r="H55" s="58"/>
      <c r="I55" s="59"/>
      <c r="J55" s="60"/>
      <c r="K55" s="57">
        <f t="shared" ca="1" si="7"/>
        <v>167800</v>
      </c>
      <c r="P55" s="188" t="e">
        <f t="shared" si="6"/>
        <v>#N/A</v>
      </c>
      <c r="Q55" s="191" t="e">
        <f t="shared" si="3"/>
        <v>#N/A</v>
      </c>
      <c r="R55" s="191" t="e">
        <f t="shared" si="4"/>
        <v>#N/A</v>
      </c>
      <c r="S55" s="191" t="e">
        <f t="shared" si="8"/>
        <v>#N/A</v>
      </c>
      <c r="T55" s="192" t="e">
        <f>VLOOKUP(D55,'PC Receitas'!$N$4:$O$14,2,FALSE)</f>
        <v>#N/A</v>
      </c>
    </row>
    <row r="56" spans="3:20" ht="19.5" customHeight="1" thickTop="1" thickBot="1" x14ac:dyDescent="0.25">
      <c r="C56" s="58"/>
      <c r="D56" s="58"/>
      <c r="E56" s="58"/>
      <c r="F56" s="58"/>
      <c r="G56" s="58"/>
      <c r="H56" s="58"/>
      <c r="I56" s="59"/>
      <c r="J56" s="60"/>
      <c r="K56" s="57">
        <f t="shared" ca="1" si="7"/>
        <v>167800</v>
      </c>
      <c r="P56" s="188" t="e">
        <f t="shared" si="6"/>
        <v>#N/A</v>
      </c>
      <c r="Q56" s="191" t="e">
        <f t="shared" si="3"/>
        <v>#N/A</v>
      </c>
      <c r="R56" s="191" t="e">
        <f t="shared" si="4"/>
        <v>#N/A</v>
      </c>
      <c r="S56" s="191" t="e">
        <f t="shared" si="8"/>
        <v>#N/A</v>
      </c>
      <c r="T56" s="192" t="e">
        <f>VLOOKUP(D56,'PC Receitas'!$N$4:$O$14,2,FALSE)</f>
        <v>#N/A</v>
      </c>
    </row>
    <row r="57" spans="3:20" ht="19.5" customHeight="1" thickTop="1" thickBot="1" x14ac:dyDescent="0.25">
      <c r="C57" s="58"/>
      <c r="D57" s="58"/>
      <c r="E57" s="58"/>
      <c r="F57" s="58"/>
      <c r="G57" s="58"/>
      <c r="H57" s="58"/>
      <c r="I57" s="59"/>
      <c r="J57" s="60"/>
      <c r="K57" s="57">
        <f t="shared" ca="1" si="7"/>
        <v>167800</v>
      </c>
      <c r="P57" s="188" t="e">
        <f t="shared" si="6"/>
        <v>#N/A</v>
      </c>
      <c r="Q57" s="191" t="e">
        <f t="shared" si="3"/>
        <v>#N/A</v>
      </c>
      <c r="R57" s="191" t="e">
        <f t="shared" si="4"/>
        <v>#N/A</v>
      </c>
      <c r="S57" s="191" t="e">
        <f t="shared" si="8"/>
        <v>#N/A</v>
      </c>
      <c r="T57" s="192" t="e">
        <f>VLOOKUP(D57,'PC Receitas'!$N$4:$O$14,2,FALSE)</f>
        <v>#N/A</v>
      </c>
    </row>
    <row r="58" spans="3:20" ht="19.5" customHeight="1" thickTop="1" thickBot="1" x14ac:dyDescent="0.25">
      <c r="C58" s="58"/>
      <c r="D58" s="58"/>
      <c r="E58" s="58"/>
      <c r="F58" s="58"/>
      <c r="G58" s="58"/>
      <c r="H58" s="58"/>
      <c r="I58" s="59"/>
      <c r="J58" s="60"/>
      <c r="K58" s="57">
        <f t="shared" ca="1" si="7"/>
        <v>167800</v>
      </c>
      <c r="P58" s="188" t="e">
        <f t="shared" si="6"/>
        <v>#N/A</v>
      </c>
      <c r="Q58" s="191" t="e">
        <f t="shared" si="3"/>
        <v>#N/A</v>
      </c>
      <c r="R58" s="191" t="e">
        <f t="shared" si="4"/>
        <v>#N/A</v>
      </c>
      <c r="S58" s="191" t="e">
        <f t="shared" si="8"/>
        <v>#N/A</v>
      </c>
      <c r="T58" s="192" t="e">
        <f>VLOOKUP(D58,'PC Receitas'!$N$4:$O$14,2,FALSE)</f>
        <v>#N/A</v>
      </c>
    </row>
    <row r="59" spans="3:20" ht="19.5" customHeight="1" thickTop="1" thickBot="1" x14ac:dyDescent="0.25">
      <c r="C59" s="58"/>
      <c r="D59" s="58"/>
      <c r="E59" s="58"/>
      <c r="F59" s="58"/>
      <c r="G59" s="58"/>
      <c r="H59" s="58"/>
      <c r="I59" s="59"/>
      <c r="J59" s="60"/>
      <c r="K59" s="57">
        <f t="shared" ca="1" si="7"/>
        <v>167800</v>
      </c>
      <c r="P59" s="188" t="e">
        <f t="shared" si="6"/>
        <v>#N/A</v>
      </c>
      <c r="Q59" s="191" t="e">
        <f t="shared" si="3"/>
        <v>#N/A</v>
      </c>
      <c r="R59" s="191" t="e">
        <f t="shared" si="4"/>
        <v>#N/A</v>
      </c>
      <c r="S59" s="191" t="e">
        <f t="shared" si="8"/>
        <v>#N/A</v>
      </c>
      <c r="T59" s="192" t="e">
        <f>VLOOKUP(D59,'PC Receitas'!$N$4:$O$14,2,FALSE)</f>
        <v>#N/A</v>
      </c>
    </row>
    <row r="60" spans="3:20" ht="19.5" customHeight="1" thickTop="1" thickBot="1" x14ac:dyDescent="0.25">
      <c r="C60" s="58"/>
      <c r="D60" s="58"/>
      <c r="E60" s="58"/>
      <c r="F60" s="58"/>
      <c r="G60" s="58"/>
      <c r="H60" s="58"/>
      <c r="I60" s="59"/>
      <c r="J60" s="60"/>
      <c r="K60" s="57">
        <f t="shared" ca="1" si="7"/>
        <v>167800</v>
      </c>
      <c r="P60" s="188" t="e">
        <f t="shared" si="6"/>
        <v>#N/A</v>
      </c>
      <c r="Q60" s="191" t="e">
        <f t="shared" si="3"/>
        <v>#N/A</v>
      </c>
      <c r="R60" s="191" t="e">
        <f t="shared" si="4"/>
        <v>#N/A</v>
      </c>
      <c r="S60" s="191" t="e">
        <f t="shared" si="8"/>
        <v>#N/A</v>
      </c>
      <c r="T60" s="192" t="e">
        <f>VLOOKUP(D60,'PC Receitas'!$N$4:$O$14,2,FALSE)</f>
        <v>#N/A</v>
      </c>
    </row>
    <row r="61" spans="3:20" ht="19.5" customHeight="1" thickTop="1" thickBot="1" x14ac:dyDescent="0.25">
      <c r="C61" s="58"/>
      <c r="D61" s="58"/>
      <c r="E61" s="58"/>
      <c r="F61" s="58"/>
      <c r="G61" s="58"/>
      <c r="H61" s="58"/>
      <c r="I61" s="59"/>
      <c r="J61" s="60"/>
      <c r="K61" s="57">
        <f t="shared" ca="1" si="7"/>
        <v>167800</v>
      </c>
      <c r="P61" s="188" t="e">
        <f t="shared" si="6"/>
        <v>#N/A</v>
      </c>
      <c r="Q61" s="191" t="e">
        <f t="shared" si="3"/>
        <v>#N/A</v>
      </c>
      <c r="R61" s="191" t="e">
        <f t="shared" si="4"/>
        <v>#N/A</v>
      </c>
      <c r="S61" s="191" t="e">
        <f t="shared" si="8"/>
        <v>#N/A</v>
      </c>
      <c r="T61" s="192" t="e">
        <f>VLOOKUP(D61,'PC Receitas'!$N$4:$O$14,2,FALSE)</f>
        <v>#N/A</v>
      </c>
    </row>
    <row r="62" spans="3:20" ht="19.5" customHeight="1" thickTop="1" thickBot="1" x14ac:dyDescent="0.25">
      <c r="C62" s="58"/>
      <c r="D62" s="58"/>
      <c r="E62" s="58"/>
      <c r="F62" s="58"/>
      <c r="G62" s="58"/>
      <c r="H62" s="58"/>
      <c r="I62" s="59"/>
      <c r="J62" s="60"/>
      <c r="K62" s="57">
        <f t="shared" ca="1" si="7"/>
        <v>167800</v>
      </c>
      <c r="P62" s="188" t="e">
        <f t="shared" si="6"/>
        <v>#N/A</v>
      </c>
      <c r="Q62" s="191" t="e">
        <f t="shared" si="3"/>
        <v>#N/A</v>
      </c>
      <c r="R62" s="191" t="e">
        <f t="shared" si="4"/>
        <v>#N/A</v>
      </c>
      <c r="S62" s="191" t="e">
        <f t="shared" si="8"/>
        <v>#N/A</v>
      </c>
      <c r="T62" s="192" t="e">
        <f>VLOOKUP(D62,'PC Receitas'!$N$4:$O$14,2,FALSE)</f>
        <v>#N/A</v>
      </c>
    </row>
    <row r="63" spans="3:20" ht="19.5" customHeight="1" thickTop="1" thickBot="1" x14ac:dyDescent="0.25">
      <c r="C63" s="58"/>
      <c r="D63" s="58"/>
      <c r="E63" s="58"/>
      <c r="F63" s="58"/>
      <c r="G63" s="58"/>
      <c r="H63" s="58"/>
      <c r="I63" s="59"/>
      <c r="J63" s="60"/>
      <c r="K63" s="57">
        <f t="shared" ca="1" si="7"/>
        <v>167800</v>
      </c>
      <c r="P63" s="188" t="e">
        <f t="shared" si="6"/>
        <v>#N/A</v>
      </c>
      <c r="Q63" s="191" t="e">
        <f t="shared" si="3"/>
        <v>#N/A</v>
      </c>
      <c r="R63" s="191" t="e">
        <f t="shared" si="4"/>
        <v>#N/A</v>
      </c>
      <c r="S63" s="191" t="e">
        <f t="shared" si="8"/>
        <v>#N/A</v>
      </c>
      <c r="T63" s="192" t="e">
        <f>VLOOKUP(D63,'PC Receitas'!$N$4:$O$14,2,FALSE)</f>
        <v>#N/A</v>
      </c>
    </row>
    <row r="64" spans="3:20" ht="19.5" customHeight="1" thickTop="1" thickBot="1" x14ac:dyDescent="0.25">
      <c r="C64" s="58"/>
      <c r="D64" s="58"/>
      <c r="E64" s="58"/>
      <c r="F64" s="58"/>
      <c r="G64" s="58"/>
      <c r="H64" s="58"/>
      <c r="I64" s="59"/>
      <c r="J64" s="60"/>
      <c r="K64" s="57">
        <f t="shared" ca="1" si="7"/>
        <v>167800</v>
      </c>
      <c r="P64" s="188" t="e">
        <f t="shared" si="6"/>
        <v>#N/A</v>
      </c>
      <c r="Q64" s="191" t="e">
        <f t="shared" si="3"/>
        <v>#N/A</v>
      </c>
      <c r="R64" s="191" t="e">
        <f t="shared" si="4"/>
        <v>#N/A</v>
      </c>
      <c r="S64" s="191" t="e">
        <f t="shared" si="8"/>
        <v>#N/A</v>
      </c>
      <c r="T64" s="192" t="e">
        <f>VLOOKUP(D64,'PC Receitas'!$N$4:$O$14,2,FALSE)</f>
        <v>#N/A</v>
      </c>
    </row>
    <row r="65" spans="3:20" ht="19.5" customHeight="1" thickTop="1" thickBot="1" x14ac:dyDescent="0.25">
      <c r="C65" s="58"/>
      <c r="D65" s="58"/>
      <c r="E65" s="58"/>
      <c r="F65" s="58"/>
      <c r="G65" s="58"/>
      <c r="H65" s="58"/>
      <c r="I65" s="59"/>
      <c r="J65" s="60"/>
      <c r="K65" s="57">
        <f t="shared" ca="1" si="7"/>
        <v>167800</v>
      </c>
      <c r="P65" s="188" t="e">
        <f t="shared" si="6"/>
        <v>#N/A</v>
      </c>
      <c r="Q65" s="191" t="e">
        <f t="shared" si="3"/>
        <v>#N/A</v>
      </c>
      <c r="R65" s="191" t="e">
        <f t="shared" si="4"/>
        <v>#N/A</v>
      </c>
      <c r="S65" s="191" t="e">
        <f t="shared" si="8"/>
        <v>#N/A</v>
      </c>
      <c r="T65" s="192" t="e">
        <f>VLOOKUP(D65,'PC Receitas'!$N$4:$O$14,2,FALSE)</f>
        <v>#N/A</v>
      </c>
    </row>
    <row r="66" spans="3:20" ht="19.5" customHeight="1" thickTop="1" thickBot="1" x14ac:dyDescent="0.25">
      <c r="C66" s="58"/>
      <c r="D66" s="58"/>
      <c r="E66" s="58"/>
      <c r="F66" s="58"/>
      <c r="G66" s="58"/>
      <c r="H66" s="58"/>
      <c r="I66" s="59"/>
      <c r="J66" s="60"/>
      <c r="K66" s="57">
        <f t="shared" ca="1" si="7"/>
        <v>167800</v>
      </c>
      <c r="P66" s="188" t="e">
        <f t="shared" si="6"/>
        <v>#N/A</v>
      </c>
      <c r="Q66" s="191" t="e">
        <f t="shared" si="3"/>
        <v>#N/A</v>
      </c>
      <c r="R66" s="191" t="e">
        <f t="shared" si="4"/>
        <v>#N/A</v>
      </c>
      <c r="S66" s="191" t="e">
        <f t="shared" si="8"/>
        <v>#N/A</v>
      </c>
      <c r="T66" s="192" t="e">
        <f>VLOOKUP(D66,'PC Receitas'!$N$4:$O$14,2,FALSE)</f>
        <v>#N/A</v>
      </c>
    </row>
    <row r="67" spans="3:20" ht="19.5" customHeight="1" thickTop="1" thickBot="1" x14ac:dyDescent="0.25">
      <c r="C67" s="58"/>
      <c r="D67" s="58"/>
      <c r="E67" s="58"/>
      <c r="F67" s="58"/>
      <c r="G67" s="58"/>
      <c r="H67" s="58"/>
      <c r="I67" s="59"/>
      <c r="J67" s="60"/>
      <c r="K67" s="57">
        <f t="shared" ca="1" si="7"/>
        <v>167800</v>
      </c>
      <c r="P67" s="188" t="e">
        <f t="shared" si="6"/>
        <v>#N/A</v>
      </c>
      <c r="Q67" s="191" t="e">
        <f t="shared" si="3"/>
        <v>#N/A</v>
      </c>
      <c r="R67" s="191" t="e">
        <f t="shared" si="4"/>
        <v>#N/A</v>
      </c>
      <c r="S67" s="191" t="e">
        <f t="shared" si="8"/>
        <v>#N/A</v>
      </c>
      <c r="T67" s="192" t="e">
        <f>VLOOKUP(D67,'PC Receitas'!$N$4:$O$14,2,FALSE)</f>
        <v>#N/A</v>
      </c>
    </row>
    <row r="68" spans="3:20" ht="19.5" customHeight="1" thickTop="1" thickBot="1" x14ac:dyDescent="0.25">
      <c r="C68" s="58"/>
      <c r="D68" s="58"/>
      <c r="E68" s="58"/>
      <c r="F68" s="58"/>
      <c r="G68" s="58"/>
      <c r="H68" s="58"/>
      <c r="I68" s="59"/>
      <c r="J68" s="60"/>
      <c r="K68" s="57">
        <f t="shared" ca="1" si="7"/>
        <v>167800</v>
      </c>
      <c r="P68" s="188" t="e">
        <f t="shared" si="6"/>
        <v>#N/A</v>
      </c>
      <c r="Q68" s="191" t="e">
        <f t="shared" si="3"/>
        <v>#N/A</v>
      </c>
      <c r="R68" s="191" t="e">
        <f t="shared" si="4"/>
        <v>#N/A</v>
      </c>
      <c r="S68" s="191" t="e">
        <f t="shared" si="8"/>
        <v>#N/A</v>
      </c>
      <c r="T68" s="192" t="e">
        <f>VLOOKUP(D68,'PC Receitas'!$N$4:$O$14,2,FALSE)</f>
        <v>#N/A</v>
      </c>
    </row>
    <row r="69" spans="3:20" ht="19.5" customHeight="1" thickTop="1" thickBot="1" x14ac:dyDescent="0.25">
      <c r="C69" s="58"/>
      <c r="D69" s="58"/>
      <c r="E69" s="58"/>
      <c r="F69" s="58"/>
      <c r="G69" s="58"/>
      <c r="H69" s="58"/>
      <c r="I69" s="59"/>
      <c r="J69" s="60"/>
      <c r="K69" s="57">
        <f t="shared" ca="1" si="7"/>
        <v>167800</v>
      </c>
      <c r="P69" s="188" t="e">
        <f t="shared" si="6"/>
        <v>#N/A</v>
      </c>
      <c r="Q69" s="191" t="e">
        <f t="shared" si="3"/>
        <v>#N/A</v>
      </c>
      <c r="R69" s="191" t="e">
        <f t="shared" si="4"/>
        <v>#N/A</v>
      </c>
      <c r="S69" s="191" t="e">
        <f t="shared" si="8"/>
        <v>#N/A</v>
      </c>
      <c r="T69" s="192" t="e">
        <f>VLOOKUP(D69,'PC Receitas'!$N$4:$O$14,2,FALSE)</f>
        <v>#N/A</v>
      </c>
    </row>
    <row r="70" spans="3:20" ht="19.5" customHeight="1" thickTop="1" thickBot="1" x14ac:dyDescent="0.25">
      <c r="C70" s="58"/>
      <c r="D70" s="58"/>
      <c r="E70" s="58"/>
      <c r="F70" s="58"/>
      <c r="G70" s="58"/>
      <c r="H70" s="58"/>
      <c r="I70" s="59"/>
      <c r="J70" s="60"/>
      <c r="K70" s="57">
        <f t="shared" ca="1" si="7"/>
        <v>167800</v>
      </c>
      <c r="P70" s="188" t="e">
        <f t="shared" si="6"/>
        <v>#N/A</v>
      </c>
      <c r="Q70" s="191" t="e">
        <f t="shared" ref="Q70:Q133" si="9">IF(T70="Despesas_de_Moradia","Despesa",IF(T70="Despesas_com_Alimentacao","Despesa",IF(T70="Despesas_com_Saude","Despesa","")))</f>
        <v>#N/A</v>
      </c>
      <c r="R70" s="191" t="e">
        <f t="shared" ref="R70:R133" si="10">IF(T70="Renda_Familiar","Receita",IF(T70="Receitas_com_Aplicacoes_Financeiras","Receita",IF(T70="Outras_Receitas","Receita","")))</f>
        <v>#N/A</v>
      </c>
      <c r="S70" s="191" t="e">
        <f t="shared" si="8"/>
        <v>#N/A</v>
      </c>
      <c r="T70" s="192" t="e">
        <f>VLOOKUP(D70,'PC Receitas'!$N$4:$O$14,2,FALSE)</f>
        <v>#N/A</v>
      </c>
    </row>
    <row r="71" spans="3:20" ht="19.5" customHeight="1" thickTop="1" thickBot="1" x14ac:dyDescent="0.25">
      <c r="C71" s="58"/>
      <c r="D71" s="58"/>
      <c r="E71" s="58"/>
      <c r="F71" s="58"/>
      <c r="G71" s="58"/>
      <c r="H71" s="58"/>
      <c r="I71" s="59"/>
      <c r="J71" s="60"/>
      <c r="K71" s="57">
        <f t="shared" ca="1" si="7"/>
        <v>167800</v>
      </c>
      <c r="P71" s="188" t="e">
        <f t="shared" si="6"/>
        <v>#N/A</v>
      </c>
      <c r="Q71" s="191" t="e">
        <f t="shared" si="9"/>
        <v>#N/A</v>
      </c>
      <c r="R71" s="191" t="e">
        <f t="shared" si="10"/>
        <v>#N/A</v>
      </c>
      <c r="S71" s="191" t="e">
        <f t="shared" si="8"/>
        <v>#N/A</v>
      </c>
      <c r="T71" s="192" t="e">
        <f>VLOOKUP(D71,'PC Receitas'!$N$4:$O$14,2,FALSE)</f>
        <v>#N/A</v>
      </c>
    </row>
    <row r="72" spans="3:20" ht="19.5" customHeight="1" thickTop="1" thickBot="1" x14ac:dyDescent="0.25">
      <c r="C72" s="58"/>
      <c r="D72" s="58"/>
      <c r="E72" s="58"/>
      <c r="F72" s="58"/>
      <c r="G72" s="58"/>
      <c r="H72" s="58"/>
      <c r="I72" s="59"/>
      <c r="J72" s="60"/>
      <c r="K72" s="57">
        <f t="shared" ca="1" si="7"/>
        <v>167800</v>
      </c>
      <c r="P72" s="188" t="e">
        <f t="shared" si="6"/>
        <v>#N/A</v>
      </c>
      <c r="Q72" s="191" t="e">
        <f t="shared" si="9"/>
        <v>#N/A</v>
      </c>
      <c r="R72" s="191" t="e">
        <f t="shared" si="10"/>
        <v>#N/A</v>
      </c>
      <c r="S72" s="191" t="e">
        <f t="shared" si="8"/>
        <v>#N/A</v>
      </c>
      <c r="T72" s="192" t="e">
        <f>VLOOKUP(D72,'PC Receitas'!$N$4:$O$14,2,FALSE)</f>
        <v>#N/A</v>
      </c>
    </row>
    <row r="73" spans="3:20" ht="19.5" customHeight="1" thickTop="1" thickBot="1" x14ac:dyDescent="0.25">
      <c r="C73" s="58"/>
      <c r="D73" s="58"/>
      <c r="E73" s="58"/>
      <c r="F73" s="58"/>
      <c r="G73" s="58"/>
      <c r="H73" s="58"/>
      <c r="I73" s="59"/>
      <c r="J73" s="60"/>
      <c r="K73" s="57">
        <f t="shared" ca="1" si="7"/>
        <v>167800</v>
      </c>
      <c r="P73" s="188" t="e">
        <f t="shared" si="6"/>
        <v>#N/A</v>
      </c>
      <c r="Q73" s="191" t="e">
        <f t="shared" si="9"/>
        <v>#N/A</v>
      </c>
      <c r="R73" s="191" t="e">
        <f t="shared" si="10"/>
        <v>#N/A</v>
      </c>
      <c r="S73" s="191" t="e">
        <f t="shared" si="8"/>
        <v>#N/A</v>
      </c>
      <c r="T73" s="192" t="e">
        <f>VLOOKUP(D73,'PC Receitas'!$N$4:$O$14,2,FALSE)</f>
        <v>#N/A</v>
      </c>
    </row>
    <row r="74" spans="3:20" ht="19.5" customHeight="1" thickTop="1" thickBot="1" x14ac:dyDescent="0.25">
      <c r="C74" s="58"/>
      <c r="D74" s="58"/>
      <c r="E74" s="58"/>
      <c r="F74" s="58"/>
      <c r="G74" s="58"/>
      <c r="H74" s="58"/>
      <c r="I74" s="59"/>
      <c r="J74" s="60"/>
      <c r="K74" s="57">
        <f t="shared" ca="1" si="7"/>
        <v>167800</v>
      </c>
      <c r="P74" s="188" t="e">
        <f t="shared" si="6"/>
        <v>#N/A</v>
      </c>
      <c r="Q74" s="191" t="e">
        <f t="shared" si="9"/>
        <v>#N/A</v>
      </c>
      <c r="R74" s="191" t="e">
        <f t="shared" si="10"/>
        <v>#N/A</v>
      </c>
      <c r="S74" s="191" t="e">
        <f t="shared" si="8"/>
        <v>#N/A</v>
      </c>
      <c r="T74" s="192" t="e">
        <f>VLOOKUP(D74,'PC Receitas'!$N$4:$O$14,2,FALSE)</f>
        <v>#N/A</v>
      </c>
    </row>
    <row r="75" spans="3:20" ht="19.5" customHeight="1" thickTop="1" thickBot="1" x14ac:dyDescent="0.25">
      <c r="C75" s="58"/>
      <c r="D75" s="58"/>
      <c r="E75" s="58"/>
      <c r="F75" s="58"/>
      <c r="G75" s="58"/>
      <c r="H75" s="58"/>
      <c r="I75" s="59"/>
      <c r="J75" s="60"/>
      <c r="K75" s="57">
        <f t="shared" ca="1" si="7"/>
        <v>167800</v>
      </c>
      <c r="P75" s="188" t="e">
        <f t="shared" si="6"/>
        <v>#N/A</v>
      </c>
      <c r="Q75" s="191" t="e">
        <f t="shared" si="9"/>
        <v>#N/A</v>
      </c>
      <c r="R75" s="191" t="e">
        <f t="shared" si="10"/>
        <v>#N/A</v>
      </c>
      <c r="S75" s="191" t="e">
        <f t="shared" si="8"/>
        <v>#N/A</v>
      </c>
      <c r="T75" s="192" t="e">
        <f>VLOOKUP(D75,'PC Receitas'!$N$4:$O$14,2,FALSE)</f>
        <v>#N/A</v>
      </c>
    </row>
    <row r="76" spans="3:20" ht="19.5" customHeight="1" thickTop="1" thickBot="1" x14ac:dyDescent="0.25">
      <c r="C76" s="58"/>
      <c r="D76" s="58"/>
      <c r="E76" s="58"/>
      <c r="F76" s="58"/>
      <c r="G76" s="58"/>
      <c r="H76" s="58"/>
      <c r="I76" s="59"/>
      <c r="J76" s="60"/>
      <c r="K76" s="57">
        <f t="shared" ca="1" si="7"/>
        <v>167800</v>
      </c>
      <c r="P76" s="188" t="e">
        <f t="shared" si="6"/>
        <v>#N/A</v>
      </c>
      <c r="Q76" s="191" t="e">
        <f t="shared" si="9"/>
        <v>#N/A</v>
      </c>
      <c r="R76" s="191" t="e">
        <f t="shared" si="10"/>
        <v>#N/A</v>
      </c>
      <c r="S76" s="191" t="e">
        <f t="shared" si="8"/>
        <v>#N/A</v>
      </c>
      <c r="T76" s="192" t="e">
        <f>VLOOKUP(D76,'PC Receitas'!$N$4:$O$14,2,FALSE)</f>
        <v>#N/A</v>
      </c>
    </row>
    <row r="77" spans="3:20" ht="19.5" customHeight="1" thickTop="1" thickBot="1" x14ac:dyDescent="0.25">
      <c r="C77" s="58"/>
      <c r="D77" s="58"/>
      <c r="E77" s="58"/>
      <c r="F77" s="58"/>
      <c r="G77" s="58"/>
      <c r="H77" s="58"/>
      <c r="I77" s="59"/>
      <c r="J77" s="60"/>
      <c r="K77" s="57">
        <f t="shared" ca="1" si="7"/>
        <v>167800</v>
      </c>
      <c r="P77" s="188" t="e">
        <f t="shared" si="6"/>
        <v>#N/A</v>
      </c>
      <c r="Q77" s="191" t="e">
        <f t="shared" si="9"/>
        <v>#N/A</v>
      </c>
      <c r="R77" s="191" t="e">
        <f t="shared" si="10"/>
        <v>#N/A</v>
      </c>
      <c r="S77" s="191" t="e">
        <f t="shared" si="8"/>
        <v>#N/A</v>
      </c>
      <c r="T77" s="192" t="e">
        <f>VLOOKUP(D77,'PC Receitas'!$N$4:$O$14,2,FALSE)</f>
        <v>#N/A</v>
      </c>
    </row>
    <row r="78" spans="3:20" ht="19.5" customHeight="1" thickTop="1" thickBot="1" x14ac:dyDescent="0.25">
      <c r="C78" s="58"/>
      <c r="D78" s="58"/>
      <c r="E78" s="58"/>
      <c r="F78" s="58"/>
      <c r="G78" s="58"/>
      <c r="H78" s="58"/>
      <c r="I78" s="59"/>
      <c r="J78" s="60"/>
      <c r="K78" s="57">
        <f t="shared" ca="1" si="7"/>
        <v>167800</v>
      </c>
      <c r="P78" s="188" t="e">
        <f t="shared" si="6"/>
        <v>#N/A</v>
      </c>
      <c r="Q78" s="191" t="e">
        <f t="shared" si="9"/>
        <v>#N/A</v>
      </c>
      <c r="R78" s="191" t="e">
        <f t="shared" si="10"/>
        <v>#N/A</v>
      </c>
      <c r="S78" s="191" t="e">
        <f t="shared" si="8"/>
        <v>#N/A</v>
      </c>
      <c r="T78" s="192" t="e">
        <f>VLOOKUP(D78,'PC Receitas'!$N$4:$O$14,2,FALSE)</f>
        <v>#N/A</v>
      </c>
    </row>
    <row r="79" spans="3:20" ht="19.5" customHeight="1" thickTop="1" thickBot="1" x14ac:dyDescent="0.25">
      <c r="C79" s="58"/>
      <c r="D79" s="58"/>
      <c r="E79" s="58"/>
      <c r="F79" s="58"/>
      <c r="G79" s="58"/>
      <c r="H79" s="58"/>
      <c r="I79" s="59"/>
      <c r="J79" s="60"/>
      <c r="K79" s="57">
        <f t="shared" ca="1" si="7"/>
        <v>167800</v>
      </c>
      <c r="P79" s="188" t="e">
        <f t="shared" si="6"/>
        <v>#N/A</v>
      </c>
      <c r="Q79" s="191" t="e">
        <f t="shared" si="9"/>
        <v>#N/A</v>
      </c>
      <c r="R79" s="191" t="e">
        <f t="shared" si="10"/>
        <v>#N/A</v>
      </c>
      <c r="S79" s="191" t="e">
        <f t="shared" si="8"/>
        <v>#N/A</v>
      </c>
      <c r="T79" s="192" t="e">
        <f>VLOOKUP(D79,'PC Receitas'!$N$4:$O$14,2,FALSE)</f>
        <v>#N/A</v>
      </c>
    </row>
    <row r="80" spans="3:20" ht="19.5" customHeight="1" thickTop="1" thickBot="1" x14ac:dyDescent="0.25">
      <c r="C80" s="58"/>
      <c r="D80" s="58"/>
      <c r="E80" s="58"/>
      <c r="F80" s="58"/>
      <c r="G80" s="58"/>
      <c r="H80" s="58"/>
      <c r="I80" s="59"/>
      <c r="J80" s="60"/>
      <c r="K80" s="57">
        <f t="shared" ca="1" si="7"/>
        <v>167800</v>
      </c>
      <c r="P80" s="188" t="e">
        <f t="shared" ref="P80:P143" si="11">IF(T80="Despesas_com_Transportes","Despesa",IF(T80="Despesas_com_Lazer_e_Informacao","Despesa",IF(T80="Outras_Despesas","Despesa",IF(T80="Imposto_de_Renda","Despesa",IF(T80="Investimentos_Bens","Despesa","")))))</f>
        <v>#N/A</v>
      </c>
      <c r="Q80" s="191" t="e">
        <f t="shared" si="9"/>
        <v>#N/A</v>
      </c>
      <c r="R80" s="191" t="e">
        <f t="shared" si="10"/>
        <v>#N/A</v>
      </c>
      <c r="S80" s="191" t="e">
        <f t="shared" si="8"/>
        <v>#N/A</v>
      </c>
      <c r="T80" s="192" t="e">
        <f>VLOOKUP(D80,'PC Receitas'!$N$4:$O$14,2,FALSE)</f>
        <v>#N/A</v>
      </c>
    </row>
    <row r="81" spans="3:20" ht="19.5" customHeight="1" thickTop="1" thickBot="1" x14ac:dyDescent="0.25">
      <c r="C81" s="58"/>
      <c r="D81" s="58"/>
      <c r="E81" s="58"/>
      <c r="F81" s="58"/>
      <c r="G81" s="58"/>
      <c r="H81" s="58"/>
      <c r="I81" s="59"/>
      <c r="J81" s="60"/>
      <c r="K81" s="57">
        <f t="shared" ca="1" si="7"/>
        <v>167800</v>
      </c>
      <c r="P81" s="188" t="e">
        <f t="shared" si="11"/>
        <v>#N/A</v>
      </c>
      <c r="Q81" s="191" t="e">
        <f t="shared" si="9"/>
        <v>#N/A</v>
      </c>
      <c r="R81" s="191" t="e">
        <f t="shared" si="10"/>
        <v>#N/A</v>
      </c>
      <c r="S81" s="191" t="e">
        <f t="shared" si="8"/>
        <v>#N/A</v>
      </c>
      <c r="T81" s="192" t="e">
        <f>VLOOKUP(D81,'PC Receitas'!$N$4:$O$14,2,FALSE)</f>
        <v>#N/A</v>
      </c>
    </row>
    <row r="82" spans="3:20" ht="19.5" customHeight="1" thickTop="1" thickBot="1" x14ac:dyDescent="0.25">
      <c r="C82" s="58"/>
      <c r="D82" s="58"/>
      <c r="E82" s="58"/>
      <c r="F82" s="58"/>
      <c r="G82" s="58"/>
      <c r="H82" s="58"/>
      <c r="I82" s="59"/>
      <c r="J82" s="60"/>
      <c r="K82" s="57">
        <f t="shared" ca="1" si="7"/>
        <v>167800</v>
      </c>
      <c r="P82" s="188" t="e">
        <f t="shared" si="11"/>
        <v>#N/A</v>
      </c>
      <c r="Q82" s="191" t="e">
        <f t="shared" si="9"/>
        <v>#N/A</v>
      </c>
      <c r="R82" s="191" t="e">
        <f t="shared" si="10"/>
        <v>#N/A</v>
      </c>
      <c r="S82" s="191" t="e">
        <f t="shared" si="8"/>
        <v>#N/A</v>
      </c>
      <c r="T82" s="192" t="e">
        <f>VLOOKUP(D82,'PC Receitas'!$N$4:$O$14,2,FALSE)</f>
        <v>#N/A</v>
      </c>
    </row>
    <row r="83" spans="3:20" ht="19.5" customHeight="1" thickTop="1" thickBot="1" x14ac:dyDescent="0.25">
      <c r="C83" s="58"/>
      <c r="D83" s="58"/>
      <c r="E83" s="58"/>
      <c r="F83" s="58"/>
      <c r="G83" s="58"/>
      <c r="H83" s="58"/>
      <c r="I83" s="59"/>
      <c r="J83" s="60"/>
      <c r="K83" s="57">
        <f t="shared" ref="K83:K146" ca="1" si="12">K82+IF(AND(J83="Pago",OR(D83=$V$5,D83=$V$6,D83=$V$7)),I83,IF(AND(J83="Pago",OR(D83=$V$8,D83=$V$9,D83=$V$10,D83=$V$11,D83=$V$12,D83=$V$13,D83=$V$14,D83=$V$15)),-I83,IF(G83="À Vista",IF(J83="Pago",-I83,0),0)))</f>
        <v>167800</v>
      </c>
      <c r="P83" s="188" t="e">
        <f t="shared" si="11"/>
        <v>#N/A</v>
      </c>
      <c r="Q83" s="191" t="e">
        <f t="shared" si="9"/>
        <v>#N/A</v>
      </c>
      <c r="R83" s="191" t="e">
        <f t="shared" si="10"/>
        <v>#N/A</v>
      </c>
      <c r="S83" s="191" t="e">
        <f t="shared" si="8"/>
        <v>#N/A</v>
      </c>
      <c r="T83" s="192" t="e">
        <f>VLOOKUP(D83,'PC Receitas'!$N$4:$O$14,2,FALSE)</f>
        <v>#N/A</v>
      </c>
    </row>
    <row r="84" spans="3:20" ht="19.5" customHeight="1" thickTop="1" thickBot="1" x14ac:dyDescent="0.25">
      <c r="C84" s="58"/>
      <c r="D84" s="58"/>
      <c r="E84" s="58"/>
      <c r="F84" s="58"/>
      <c r="G84" s="58"/>
      <c r="H84" s="58"/>
      <c r="I84" s="59"/>
      <c r="J84" s="60"/>
      <c r="K84" s="57">
        <f t="shared" ca="1" si="12"/>
        <v>167800</v>
      </c>
      <c r="P84" s="188" t="e">
        <f t="shared" si="11"/>
        <v>#N/A</v>
      </c>
      <c r="Q84" s="191" t="e">
        <f t="shared" si="9"/>
        <v>#N/A</v>
      </c>
      <c r="R84" s="191" t="e">
        <f t="shared" si="10"/>
        <v>#N/A</v>
      </c>
      <c r="S84" s="191" t="e">
        <f t="shared" ref="S84:S147" si="13">IF(P84&lt;&gt;"",P84,IF(Q84&lt;&gt;"",Q84,IF(R84&lt;&gt;"",R84,"")))</f>
        <v>#N/A</v>
      </c>
      <c r="T84" s="192" t="e">
        <f>VLOOKUP(D84,'PC Receitas'!$N$4:$O$14,2,FALSE)</f>
        <v>#N/A</v>
      </c>
    </row>
    <row r="85" spans="3:20" ht="19.5" customHeight="1" thickTop="1" thickBot="1" x14ac:dyDescent="0.25">
      <c r="C85" s="58"/>
      <c r="D85" s="58"/>
      <c r="E85" s="58"/>
      <c r="F85" s="58"/>
      <c r="G85" s="58"/>
      <c r="H85" s="58"/>
      <c r="I85" s="59"/>
      <c r="J85" s="60"/>
      <c r="K85" s="57">
        <f t="shared" ca="1" si="12"/>
        <v>167800</v>
      </c>
      <c r="P85" s="188" t="e">
        <f t="shared" si="11"/>
        <v>#N/A</v>
      </c>
      <c r="Q85" s="191" t="e">
        <f t="shared" si="9"/>
        <v>#N/A</v>
      </c>
      <c r="R85" s="191" t="e">
        <f t="shared" si="10"/>
        <v>#N/A</v>
      </c>
      <c r="S85" s="191" t="e">
        <f t="shared" si="13"/>
        <v>#N/A</v>
      </c>
      <c r="T85" s="192" t="e">
        <f>VLOOKUP(D85,'PC Receitas'!$N$4:$O$14,2,FALSE)</f>
        <v>#N/A</v>
      </c>
    </row>
    <row r="86" spans="3:20" ht="19.5" customHeight="1" thickTop="1" thickBot="1" x14ac:dyDescent="0.25">
      <c r="C86" s="58"/>
      <c r="D86" s="58"/>
      <c r="E86" s="58"/>
      <c r="F86" s="58"/>
      <c r="G86" s="58"/>
      <c r="H86" s="58"/>
      <c r="I86" s="59"/>
      <c r="J86" s="60"/>
      <c r="K86" s="57">
        <f t="shared" ca="1" si="12"/>
        <v>167800</v>
      </c>
      <c r="P86" s="188" t="e">
        <f t="shared" si="11"/>
        <v>#N/A</v>
      </c>
      <c r="Q86" s="191" t="e">
        <f t="shared" si="9"/>
        <v>#N/A</v>
      </c>
      <c r="R86" s="191" t="e">
        <f t="shared" si="10"/>
        <v>#N/A</v>
      </c>
      <c r="S86" s="191" t="e">
        <f t="shared" si="13"/>
        <v>#N/A</v>
      </c>
      <c r="T86" s="192" t="e">
        <f>VLOOKUP(D86,'PC Receitas'!$N$4:$O$14,2,FALSE)</f>
        <v>#N/A</v>
      </c>
    </row>
    <row r="87" spans="3:20" ht="19.5" customHeight="1" thickTop="1" thickBot="1" x14ac:dyDescent="0.25">
      <c r="C87" s="58"/>
      <c r="D87" s="58"/>
      <c r="E87" s="58"/>
      <c r="F87" s="58"/>
      <c r="G87" s="58"/>
      <c r="H87" s="58"/>
      <c r="I87" s="59"/>
      <c r="J87" s="60"/>
      <c r="K87" s="57">
        <f t="shared" ca="1" si="12"/>
        <v>167800</v>
      </c>
      <c r="P87" s="188" t="e">
        <f t="shared" si="11"/>
        <v>#N/A</v>
      </c>
      <c r="Q87" s="191" t="e">
        <f t="shared" si="9"/>
        <v>#N/A</v>
      </c>
      <c r="R87" s="191" t="e">
        <f t="shared" si="10"/>
        <v>#N/A</v>
      </c>
      <c r="S87" s="191" t="e">
        <f t="shared" si="13"/>
        <v>#N/A</v>
      </c>
      <c r="T87" s="192" t="e">
        <f>VLOOKUP(D87,'PC Receitas'!$N$4:$O$14,2,FALSE)</f>
        <v>#N/A</v>
      </c>
    </row>
    <row r="88" spans="3:20" ht="19.5" customHeight="1" thickTop="1" thickBot="1" x14ac:dyDescent="0.25">
      <c r="C88" s="58"/>
      <c r="D88" s="58"/>
      <c r="E88" s="58"/>
      <c r="F88" s="58"/>
      <c r="G88" s="58"/>
      <c r="H88" s="58"/>
      <c r="I88" s="59"/>
      <c r="J88" s="60"/>
      <c r="K88" s="57">
        <f t="shared" ca="1" si="12"/>
        <v>167800</v>
      </c>
      <c r="P88" s="188" t="e">
        <f t="shared" si="11"/>
        <v>#N/A</v>
      </c>
      <c r="Q88" s="191" t="e">
        <f t="shared" si="9"/>
        <v>#N/A</v>
      </c>
      <c r="R88" s="191" t="e">
        <f t="shared" si="10"/>
        <v>#N/A</v>
      </c>
      <c r="S88" s="191" t="e">
        <f t="shared" si="13"/>
        <v>#N/A</v>
      </c>
      <c r="T88" s="192" t="e">
        <f>VLOOKUP(D88,'PC Receitas'!$N$4:$O$14,2,FALSE)</f>
        <v>#N/A</v>
      </c>
    </row>
    <row r="89" spans="3:20" ht="19.5" customHeight="1" thickTop="1" thickBot="1" x14ac:dyDescent="0.25">
      <c r="C89" s="58"/>
      <c r="D89" s="58"/>
      <c r="E89" s="58"/>
      <c r="F89" s="58"/>
      <c r="G89" s="58"/>
      <c r="H89" s="58"/>
      <c r="I89" s="59"/>
      <c r="J89" s="60"/>
      <c r="K89" s="57">
        <f t="shared" ca="1" si="12"/>
        <v>167800</v>
      </c>
      <c r="P89" s="188" t="e">
        <f t="shared" si="11"/>
        <v>#N/A</v>
      </c>
      <c r="Q89" s="191" t="e">
        <f t="shared" si="9"/>
        <v>#N/A</v>
      </c>
      <c r="R89" s="191" t="e">
        <f t="shared" si="10"/>
        <v>#N/A</v>
      </c>
      <c r="S89" s="191" t="e">
        <f t="shared" si="13"/>
        <v>#N/A</v>
      </c>
      <c r="T89" s="192" t="e">
        <f>VLOOKUP(D89,'PC Receitas'!$N$4:$O$14,2,FALSE)</f>
        <v>#N/A</v>
      </c>
    </row>
    <row r="90" spans="3:20" ht="19.5" customHeight="1" thickTop="1" thickBot="1" x14ac:dyDescent="0.25">
      <c r="C90" s="58"/>
      <c r="D90" s="58"/>
      <c r="E90" s="58"/>
      <c r="F90" s="58"/>
      <c r="G90" s="58"/>
      <c r="H90" s="58"/>
      <c r="I90" s="59"/>
      <c r="J90" s="60"/>
      <c r="K90" s="57">
        <f t="shared" ca="1" si="12"/>
        <v>167800</v>
      </c>
      <c r="P90" s="188" t="e">
        <f t="shared" si="11"/>
        <v>#N/A</v>
      </c>
      <c r="Q90" s="191" t="e">
        <f t="shared" si="9"/>
        <v>#N/A</v>
      </c>
      <c r="R90" s="191" t="e">
        <f t="shared" si="10"/>
        <v>#N/A</v>
      </c>
      <c r="S90" s="191" t="e">
        <f t="shared" si="13"/>
        <v>#N/A</v>
      </c>
      <c r="T90" s="192" t="e">
        <f>VLOOKUP(D90,'PC Receitas'!$N$4:$O$14,2,FALSE)</f>
        <v>#N/A</v>
      </c>
    </row>
    <row r="91" spans="3:20" ht="19.5" customHeight="1" thickTop="1" thickBot="1" x14ac:dyDescent="0.25">
      <c r="C91" s="58"/>
      <c r="D91" s="58"/>
      <c r="E91" s="58"/>
      <c r="F91" s="58"/>
      <c r="G91" s="58"/>
      <c r="H91" s="58"/>
      <c r="I91" s="59"/>
      <c r="J91" s="60"/>
      <c r="K91" s="57">
        <f t="shared" ca="1" si="12"/>
        <v>167800</v>
      </c>
      <c r="P91" s="188" t="e">
        <f t="shared" si="11"/>
        <v>#N/A</v>
      </c>
      <c r="Q91" s="191" t="e">
        <f t="shared" si="9"/>
        <v>#N/A</v>
      </c>
      <c r="R91" s="191" t="e">
        <f t="shared" si="10"/>
        <v>#N/A</v>
      </c>
      <c r="S91" s="191" t="e">
        <f t="shared" si="13"/>
        <v>#N/A</v>
      </c>
      <c r="T91" s="192" t="e">
        <f>VLOOKUP(D91,'PC Receitas'!$N$4:$O$14,2,FALSE)</f>
        <v>#N/A</v>
      </c>
    </row>
    <row r="92" spans="3:20" ht="19.5" customHeight="1" thickTop="1" thickBot="1" x14ac:dyDescent="0.25">
      <c r="C92" s="58"/>
      <c r="D92" s="58"/>
      <c r="E92" s="58"/>
      <c r="F92" s="58"/>
      <c r="G92" s="58"/>
      <c r="H92" s="58"/>
      <c r="I92" s="59"/>
      <c r="J92" s="60"/>
      <c r="K92" s="57">
        <f t="shared" ca="1" si="12"/>
        <v>167800</v>
      </c>
      <c r="P92" s="188" t="e">
        <f t="shared" si="11"/>
        <v>#N/A</v>
      </c>
      <c r="Q92" s="191" t="e">
        <f t="shared" si="9"/>
        <v>#N/A</v>
      </c>
      <c r="R92" s="191" t="e">
        <f t="shared" si="10"/>
        <v>#N/A</v>
      </c>
      <c r="S92" s="191" t="e">
        <f t="shared" si="13"/>
        <v>#N/A</v>
      </c>
      <c r="T92" s="192" t="e">
        <f>VLOOKUP(D92,'PC Receitas'!$N$4:$O$14,2,FALSE)</f>
        <v>#N/A</v>
      </c>
    </row>
    <row r="93" spans="3:20" ht="19.5" customHeight="1" thickTop="1" thickBot="1" x14ac:dyDescent="0.25">
      <c r="C93" s="58"/>
      <c r="D93" s="58"/>
      <c r="E93" s="58"/>
      <c r="F93" s="58"/>
      <c r="G93" s="58"/>
      <c r="H93" s="58"/>
      <c r="I93" s="59"/>
      <c r="J93" s="60"/>
      <c r="K93" s="57">
        <f t="shared" ca="1" si="12"/>
        <v>167800</v>
      </c>
      <c r="P93" s="188" t="e">
        <f t="shared" si="11"/>
        <v>#N/A</v>
      </c>
      <c r="Q93" s="191" t="e">
        <f t="shared" si="9"/>
        <v>#N/A</v>
      </c>
      <c r="R93" s="191" t="e">
        <f t="shared" si="10"/>
        <v>#N/A</v>
      </c>
      <c r="S93" s="191" t="e">
        <f t="shared" si="13"/>
        <v>#N/A</v>
      </c>
      <c r="T93" s="192" t="e">
        <f>VLOOKUP(D93,'PC Receitas'!$N$4:$O$14,2,FALSE)</f>
        <v>#N/A</v>
      </c>
    </row>
    <row r="94" spans="3:20" ht="19.5" customHeight="1" thickTop="1" thickBot="1" x14ac:dyDescent="0.25">
      <c r="C94" s="58"/>
      <c r="D94" s="58"/>
      <c r="E94" s="58"/>
      <c r="F94" s="58"/>
      <c r="G94" s="58"/>
      <c r="H94" s="58"/>
      <c r="I94" s="59"/>
      <c r="J94" s="60"/>
      <c r="K94" s="57">
        <f t="shared" ca="1" si="12"/>
        <v>167800</v>
      </c>
      <c r="P94" s="188" t="e">
        <f t="shared" si="11"/>
        <v>#N/A</v>
      </c>
      <c r="Q94" s="191" t="e">
        <f t="shared" si="9"/>
        <v>#N/A</v>
      </c>
      <c r="R94" s="191" t="e">
        <f t="shared" si="10"/>
        <v>#N/A</v>
      </c>
      <c r="S94" s="191" t="e">
        <f t="shared" si="13"/>
        <v>#N/A</v>
      </c>
      <c r="T94" s="192" t="e">
        <f>VLOOKUP(D94,'PC Receitas'!$N$4:$O$14,2,FALSE)</f>
        <v>#N/A</v>
      </c>
    </row>
    <row r="95" spans="3:20" ht="19.5" customHeight="1" thickTop="1" thickBot="1" x14ac:dyDescent="0.25">
      <c r="C95" s="58"/>
      <c r="D95" s="58"/>
      <c r="E95" s="58"/>
      <c r="F95" s="58"/>
      <c r="G95" s="58"/>
      <c r="H95" s="58"/>
      <c r="I95" s="59"/>
      <c r="J95" s="60"/>
      <c r="K95" s="57">
        <f t="shared" ca="1" si="12"/>
        <v>167800</v>
      </c>
      <c r="P95" s="188" t="e">
        <f t="shared" si="11"/>
        <v>#N/A</v>
      </c>
      <c r="Q95" s="191" t="e">
        <f t="shared" si="9"/>
        <v>#N/A</v>
      </c>
      <c r="R95" s="191" t="e">
        <f t="shared" si="10"/>
        <v>#N/A</v>
      </c>
      <c r="S95" s="191" t="e">
        <f t="shared" si="13"/>
        <v>#N/A</v>
      </c>
      <c r="T95" s="192" t="e">
        <f>VLOOKUP(D95,'PC Receitas'!$N$4:$O$14,2,FALSE)</f>
        <v>#N/A</v>
      </c>
    </row>
    <row r="96" spans="3:20" ht="19.5" customHeight="1" thickTop="1" thickBot="1" x14ac:dyDescent="0.25">
      <c r="C96" s="58"/>
      <c r="D96" s="58"/>
      <c r="E96" s="58"/>
      <c r="F96" s="58"/>
      <c r="G96" s="58"/>
      <c r="H96" s="58"/>
      <c r="I96" s="59"/>
      <c r="J96" s="60"/>
      <c r="K96" s="57">
        <f t="shared" ca="1" si="12"/>
        <v>167800</v>
      </c>
      <c r="P96" s="188" t="e">
        <f t="shared" si="11"/>
        <v>#N/A</v>
      </c>
      <c r="Q96" s="191" t="e">
        <f t="shared" si="9"/>
        <v>#N/A</v>
      </c>
      <c r="R96" s="191" t="e">
        <f t="shared" si="10"/>
        <v>#N/A</v>
      </c>
      <c r="S96" s="191" t="e">
        <f t="shared" si="13"/>
        <v>#N/A</v>
      </c>
      <c r="T96" s="192" t="e">
        <f>VLOOKUP(D96,'PC Receitas'!$N$4:$O$14,2,FALSE)</f>
        <v>#N/A</v>
      </c>
    </row>
    <row r="97" spans="3:20" ht="19.5" customHeight="1" thickTop="1" thickBot="1" x14ac:dyDescent="0.25">
      <c r="C97" s="58"/>
      <c r="D97" s="58"/>
      <c r="E97" s="58"/>
      <c r="F97" s="58"/>
      <c r="G97" s="58"/>
      <c r="H97" s="58"/>
      <c r="I97" s="59"/>
      <c r="J97" s="60"/>
      <c r="K97" s="57">
        <f t="shared" ca="1" si="12"/>
        <v>167800</v>
      </c>
      <c r="P97" s="188" t="e">
        <f t="shared" si="11"/>
        <v>#N/A</v>
      </c>
      <c r="Q97" s="191" t="e">
        <f t="shared" si="9"/>
        <v>#N/A</v>
      </c>
      <c r="R97" s="191" t="e">
        <f t="shared" si="10"/>
        <v>#N/A</v>
      </c>
      <c r="S97" s="191" t="e">
        <f t="shared" si="13"/>
        <v>#N/A</v>
      </c>
      <c r="T97" s="192" t="e">
        <f>VLOOKUP(D97,'PC Receitas'!$N$4:$O$14,2,FALSE)</f>
        <v>#N/A</v>
      </c>
    </row>
    <row r="98" spans="3:20" ht="19.5" customHeight="1" thickTop="1" thickBot="1" x14ac:dyDescent="0.25">
      <c r="C98" s="58"/>
      <c r="D98" s="58"/>
      <c r="E98" s="58"/>
      <c r="F98" s="58"/>
      <c r="G98" s="58"/>
      <c r="H98" s="58"/>
      <c r="I98" s="59"/>
      <c r="J98" s="60"/>
      <c r="K98" s="57">
        <f t="shared" ca="1" si="12"/>
        <v>167800</v>
      </c>
      <c r="P98" s="188" t="e">
        <f t="shared" si="11"/>
        <v>#N/A</v>
      </c>
      <c r="Q98" s="191" t="e">
        <f t="shared" si="9"/>
        <v>#N/A</v>
      </c>
      <c r="R98" s="191" t="e">
        <f t="shared" si="10"/>
        <v>#N/A</v>
      </c>
      <c r="S98" s="191" t="e">
        <f t="shared" si="13"/>
        <v>#N/A</v>
      </c>
      <c r="T98" s="192" t="e">
        <f>VLOOKUP(D98,'PC Receitas'!$N$4:$O$14,2,FALSE)</f>
        <v>#N/A</v>
      </c>
    </row>
    <row r="99" spans="3:20" ht="19.5" customHeight="1" thickTop="1" thickBot="1" x14ac:dyDescent="0.25">
      <c r="C99" s="58"/>
      <c r="D99" s="58"/>
      <c r="E99" s="58"/>
      <c r="F99" s="58"/>
      <c r="G99" s="58"/>
      <c r="H99" s="58"/>
      <c r="I99" s="59"/>
      <c r="J99" s="60"/>
      <c r="K99" s="57">
        <f t="shared" ca="1" si="12"/>
        <v>167800</v>
      </c>
      <c r="P99" s="188" t="e">
        <f t="shared" si="11"/>
        <v>#N/A</v>
      </c>
      <c r="Q99" s="191" t="e">
        <f t="shared" si="9"/>
        <v>#N/A</v>
      </c>
      <c r="R99" s="191" t="e">
        <f t="shared" si="10"/>
        <v>#N/A</v>
      </c>
      <c r="S99" s="191" t="e">
        <f t="shared" si="13"/>
        <v>#N/A</v>
      </c>
      <c r="T99" s="192" t="e">
        <f>VLOOKUP(D99,'PC Receitas'!$N$4:$O$14,2,FALSE)</f>
        <v>#N/A</v>
      </c>
    </row>
    <row r="100" spans="3:20" ht="19.5" customHeight="1" thickTop="1" thickBot="1" x14ac:dyDescent="0.25">
      <c r="C100" s="58"/>
      <c r="D100" s="58"/>
      <c r="E100" s="58"/>
      <c r="F100" s="58"/>
      <c r="G100" s="58"/>
      <c r="H100" s="58"/>
      <c r="I100" s="59"/>
      <c r="J100" s="60"/>
      <c r="K100" s="57">
        <f t="shared" ca="1" si="12"/>
        <v>167800</v>
      </c>
      <c r="P100" s="188" t="e">
        <f t="shared" si="11"/>
        <v>#N/A</v>
      </c>
      <c r="Q100" s="191" t="e">
        <f t="shared" si="9"/>
        <v>#N/A</v>
      </c>
      <c r="R100" s="191" t="e">
        <f t="shared" si="10"/>
        <v>#N/A</v>
      </c>
      <c r="S100" s="191" t="e">
        <f t="shared" si="13"/>
        <v>#N/A</v>
      </c>
      <c r="T100" s="192" t="e">
        <f>VLOOKUP(D100,'PC Receitas'!$N$4:$O$14,2,FALSE)</f>
        <v>#N/A</v>
      </c>
    </row>
    <row r="101" spans="3:20" ht="19.5" customHeight="1" thickTop="1" thickBot="1" x14ac:dyDescent="0.25">
      <c r="C101" s="58"/>
      <c r="D101" s="58"/>
      <c r="E101" s="58"/>
      <c r="F101" s="58"/>
      <c r="G101" s="58"/>
      <c r="H101" s="58"/>
      <c r="I101" s="59"/>
      <c r="J101" s="60"/>
      <c r="K101" s="57">
        <f t="shared" ca="1" si="12"/>
        <v>167800</v>
      </c>
      <c r="P101" s="188" t="e">
        <f t="shared" si="11"/>
        <v>#N/A</v>
      </c>
      <c r="Q101" s="191" t="e">
        <f t="shared" si="9"/>
        <v>#N/A</v>
      </c>
      <c r="R101" s="191" t="e">
        <f t="shared" si="10"/>
        <v>#N/A</v>
      </c>
      <c r="S101" s="191" t="e">
        <f t="shared" si="13"/>
        <v>#N/A</v>
      </c>
      <c r="T101" s="192" t="e">
        <f>VLOOKUP(D101,'PC Receitas'!$N$4:$O$14,2,FALSE)</f>
        <v>#N/A</v>
      </c>
    </row>
    <row r="102" spans="3:20" ht="19.5" customHeight="1" thickTop="1" thickBot="1" x14ac:dyDescent="0.25">
      <c r="C102" s="58"/>
      <c r="D102" s="58"/>
      <c r="E102" s="58"/>
      <c r="F102" s="58"/>
      <c r="G102" s="58"/>
      <c r="H102" s="58"/>
      <c r="I102" s="59"/>
      <c r="J102" s="60"/>
      <c r="K102" s="57">
        <f t="shared" ca="1" si="12"/>
        <v>167800</v>
      </c>
      <c r="P102" s="188" t="e">
        <f t="shared" si="11"/>
        <v>#N/A</v>
      </c>
      <c r="Q102" s="191" t="e">
        <f t="shared" si="9"/>
        <v>#N/A</v>
      </c>
      <c r="R102" s="191" t="e">
        <f t="shared" si="10"/>
        <v>#N/A</v>
      </c>
      <c r="S102" s="191" t="e">
        <f t="shared" si="13"/>
        <v>#N/A</v>
      </c>
      <c r="T102" s="192" t="e">
        <f>VLOOKUP(D102,'PC Receitas'!$N$4:$O$14,2,FALSE)</f>
        <v>#N/A</v>
      </c>
    </row>
    <row r="103" spans="3:20" ht="19.5" customHeight="1" thickTop="1" thickBot="1" x14ac:dyDescent="0.25">
      <c r="C103" s="58"/>
      <c r="D103" s="58"/>
      <c r="E103" s="58"/>
      <c r="F103" s="58"/>
      <c r="G103" s="58"/>
      <c r="H103" s="58"/>
      <c r="I103" s="59"/>
      <c r="J103" s="60"/>
      <c r="K103" s="57">
        <f t="shared" ca="1" si="12"/>
        <v>167800</v>
      </c>
      <c r="P103" s="188" t="e">
        <f t="shared" si="11"/>
        <v>#N/A</v>
      </c>
      <c r="Q103" s="191" t="e">
        <f t="shared" si="9"/>
        <v>#N/A</v>
      </c>
      <c r="R103" s="191" t="e">
        <f t="shared" si="10"/>
        <v>#N/A</v>
      </c>
      <c r="S103" s="191" t="e">
        <f t="shared" si="13"/>
        <v>#N/A</v>
      </c>
      <c r="T103" s="192" t="e">
        <f>VLOOKUP(D103,'PC Receitas'!$N$4:$O$14,2,FALSE)</f>
        <v>#N/A</v>
      </c>
    </row>
    <row r="104" spans="3:20" ht="19.5" customHeight="1" thickTop="1" thickBot="1" x14ac:dyDescent="0.25">
      <c r="C104" s="58"/>
      <c r="D104" s="58"/>
      <c r="E104" s="58"/>
      <c r="F104" s="58"/>
      <c r="G104" s="58"/>
      <c r="H104" s="58"/>
      <c r="I104" s="59"/>
      <c r="J104" s="60"/>
      <c r="K104" s="57">
        <f t="shared" ca="1" si="12"/>
        <v>167800</v>
      </c>
      <c r="P104" s="188" t="e">
        <f t="shared" si="11"/>
        <v>#N/A</v>
      </c>
      <c r="Q104" s="191" t="e">
        <f t="shared" si="9"/>
        <v>#N/A</v>
      </c>
      <c r="R104" s="191" t="e">
        <f t="shared" si="10"/>
        <v>#N/A</v>
      </c>
      <c r="S104" s="191" t="e">
        <f t="shared" si="13"/>
        <v>#N/A</v>
      </c>
      <c r="T104" s="192" t="e">
        <f>VLOOKUP(D104,'PC Receitas'!$N$4:$O$14,2,FALSE)</f>
        <v>#N/A</v>
      </c>
    </row>
    <row r="105" spans="3:20" ht="19.5" customHeight="1" thickTop="1" thickBot="1" x14ac:dyDescent="0.25">
      <c r="C105" s="58"/>
      <c r="D105" s="58"/>
      <c r="E105" s="58"/>
      <c r="F105" s="58"/>
      <c r="G105" s="58"/>
      <c r="H105" s="58"/>
      <c r="I105" s="59"/>
      <c r="J105" s="60"/>
      <c r="K105" s="57">
        <f t="shared" ca="1" si="12"/>
        <v>167800</v>
      </c>
      <c r="P105" s="188" t="e">
        <f t="shared" si="11"/>
        <v>#N/A</v>
      </c>
      <c r="Q105" s="191" t="e">
        <f t="shared" si="9"/>
        <v>#N/A</v>
      </c>
      <c r="R105" s="191" t="e">
        <f t="shared" si="10"/>
        <v>#N/A</v>
      </c>
      <c r="S105" s="191" t="e">
        <f t="shared" si="13"/>
        <v>#N/A</v>
      </c>
      <c r="T105" s="192" t="e">
        <f>VLOOKUP(D105,'PC Receitas'!$N$4:$O$14,2,FALSE)</f>
        <v>#N/A</v>
      </c>
    </row>
    <row r="106" spans="3:20" ht="19.5" customHeight="1" thickTop="1" thickBot="1" x14ac:dyDescent="0.25">
      <c r="C106" s="58"/>
      <c r="D106" s="58"/>
      <c r="E106" s="58"/>
      <c r="F106" s="58"/>
      <c r="G106" s="58"/>
      <c r="H106" s="58"/>
      <c r="I106" s="59"/>
      <c r="J106" s="60"/>
      <c r="K106" s="57">
        <f t="shared" ca="1" si="12"/>
        <v>167800</v>
      </c>
      <c r="P106" s="188" t="e">
        <f t="shared" si="11"/>
        <v>#N/A</v>
      </c>
      <c r="Q106" s="191" t="e">
        <f t="shared" si="9"/>
        <v>#N/A</v>
      </c>
      <c r="R106" s="191" t="e">
        <f t="shared" si="10"/>
        <v>#N/A</v>
      </c>
      <c r="S106" s="191" t="e">
        <f t="shared" si="13"/>
        <v>#N/A</v>
      </c>
      <c r="T106" s="192" t="e">
        <f>VLOOKUP(D106,'PC Receitas'!$N$4:$O$14,2,FALSE)</f>
        <v>#N/A</v>
      </c>
    </row>
    <row r="107" spans="3:20" ht="19.5" customHeight="1" thickTop="1" thickBot="1" x14ac:dyDescent="0.25">
      <c r="C107" s="58"/>
      <c r="D107" s="58"/>
      <c r="E107" s="58"/>
      <c r="F107" s="58"/>
      <c r="G107" s="58"/>
      <c r="H107" s="58"/>
      <c r="I107" s="59"/>
      <c r="J107" s="60"/>
      <c r="K107" s="57">
        <f t="shared" ca="1" si="12"/>
        <v>167800</v>
      </c>
      <c r="P107" s="188" t="e">
        <f t="shared" si="11"/>
        <v>#N/A</v>
      </c>
      <c r="Q107" s="191" t="e">
        <f t="shared" si="9"/>
        <v>#N/A</v>
      </c>
      <c r="R107" s="191" t="e">
        <f t="shared" si="10"/>
        <v>#N/A</v>
      </c>
      <c r="S107" s="191" t="e">
        <f t="shared" si="13"/>
        <v>#N/A</v>
      </c>
      <c r="T107" s="192" t="e">
        <f>VLOOKUP(D107,'PC Receitas'!$N$4:$O$14,2,FALSE)</f>
        <v>#N/A</v>
      </c>
    </row>
    <row r="108" spans="3:20" ht="19.5" customHeight="1" thickTop="1" thickBot="1" x14ac:dyDescent="0.25">
      <c r="C108" s="58"/>
      <c r="D108" s="58"/>
      <c r="E108" s="58"/>
      <c r="F108" s="58"/>
      <c r="G108" s="58"/>
      <c r="H108" s="58"/>
      <c r="I108" s="59"/>
      <c r="J108" s="60"/>
      <c r="K108" s="57">
        <f t="shared" ca="1" si="12"/>
        <v>167800</v>
      </c>
      <c r="P108" s="188" t="e">
        <f t="shared" si="11"/>
        <v>#N/A</v>
      </c>
      <c r="Q108" s="191" t="e">
        <f t="shared" si="9"/>
        <v>#N/A</v>
      </c>
      <c r="R108" s="191" t="e">
        <f t="shared" si="10"/>
        <v>#N/A</v>
      </c>
      <c r="S108" s="191" t="e">
        <f t="shared" si="13"/>
        <v>#N/A</v>
      </c>
      <c r="T108" s="192" t="e">
        <f>VLOOKUP(D108,'PC Receitas'!$N$4:$O$14,2,FALSE)</f>
        <v>#N/A</v>
      </c>
    </row>
    <row r="109" spans="3:20" ht="19.5" customHeight="1" thickTop="1" thickBot="1" x14ac:dyDescent="0.25">
      <c r="C109" s="58"/>
      <c r="D109" s="58"/>
      <c r="E109" s="58"/>
      <c r="F109" s="58"/>
      <c r="G109" s="58"/>
      <c r="H109" s="58"/>
      <c r="I109" s="59"/>
      <c r="J109" s="60"/>
      <c r="K109" s="57">
        <f t="shared" ca="1" si="12"/>
        <v>167800</v>
      </c>
      <c r="P109" s="188" t="e">
        <f t="shared" si="11"/>
        <v>#N/A</v>
      </c>
      <c r="Q109" s="191" t="e">
        <f t="shared" si="9"/>
        <v>#N/A</v>
      </c>
      <c r="R109" s="191" t="e">
        <f t="shared" si="10"/>
        <v>#N/A</v>
      </c>
      <c r="S109" s="191" t="e">
        <f t="shared" si="13"/>
        <v>#N/A</v>
      </c>
      <c r="T109" s="192" t="e">
        <f>VLOOKUP(D109,'PC Receitas'!$N$4:$O$14,2,FALSE)</f>
        <v>#N/A</v>
      </c>
    </row>
    <row r="110" spans="3:20" ht="19.5" customHeight="1" thickTop="1" thickBot="1" x14ac:dyDescent="0.25">
      <c r="C110" s="58"/>
      <c r="D110" s="58"/>
      <c r="E110" s="58"/>
      <c r="F110" s="58"/>
      <c r="G110" s="58"/>
      <c r="H110" s="58"/>
      <c r="I110" s="59"/>
      <c r="J110" s="60"/>
      <c r="K110" s="57">
        <f t="shared" ca="1" si="12"/>
        <v>167800</v>
      </c>
      <c r="P110" s="188" t="e">
        <f t="shared" si="11"/>
        <v>#N/A</v>
      </c>
      <c r="Q110" s="191" t="e">
        <f t="shared" si="9"/>
        <v>#N/A</v>
      </c>
      <c r="R110" s="191" t="e">
        <f t="shared" si="10"/>
        <v>#N/A</v>
      </c>
      <c r="S110" s="191" t="e">
        <f t="shared" si="13"/>
        <v>#N/A</v>
      </c>
      <c r="T110" s="192" t="e">
        <f>VLOOKUP(D110,'PC Receitas'!$N$4:$O$14,2,FALSE)</f>
        <v>#N/A</v>
      </c>
    </row>
    <row r="111" spans="3:20" ht="19.5" customHeight="1" thickTop="1" thickBot="1" x14ac:dyDescent="0.25">
      <c r="C111" s="58"/>
      <c r="D111" s="58"/>
      <c r="E111" s="58"/>
      <c r="F111" s="58"/>
      <c r="G111" s="58"/>
      <c r="H111" s="58"/>
      <c r="I111" s="59"/>
      <c r="J111" s="60"/>
      <c r="K111" s="57">
        <f t="shared" ca="1" si="12"/>
        <v>167800</v>
      </c>
      <c r="P111" s="188" t="e">
        <f t="shared" si="11"/>
        <v>#N/A</v>
      </c>
      <c r="Q111" s="191" t="e">
        <f t="shared" si="9"/>
        <v>#N/A</v>
      </c>
      <c r="R111" s="191" t="e">
        <f t="shared" si="10"/>
        <v>#N/A</v>
      </c>
      <c r="S111" s="191" t="e">
        <f t="shared" si="13"/>
        <v>#N/A</v>
      </c>
      <c r="T111" s="192" t="e">
        <f>VLOOKUP(D111,'PC Receitas'!$N$4:$O$14,2,FALSE)</f>
        <v>#N/A</v>
      </c>
    </row>
    <row r="112" spans="3:20" ht="19.5" customHeight="1" thickTop="1" thickBot="1" x14ac:dyDescent="0.25">
      <c r="C112" s="58"/>
      <c r="D112" s="58"/>
      <c r="E112" s="58"/>
      <c r="F112" s="58"/>
      <c r="G112" s="58"/>
      <c r="H112" s="58"/>
      <c r="I112" s="59"/>
      <c r="J112" s="60"/>
      <c r="K112" s="57">
        <f t="shared" ca="1" si="12"/>
        <v>167800</v>
      </c>
      <c r="P112" s="188" t="e">
        <f t="shared" si="11"/>
        <v>#N/A</v>
      </c>
      <c r="Q112" s="191" t="e">
        <f t="shared" si="9"/>
        <v>#N/A</v>
      </c>
      <c r="R112" s="191" t="e">
        <f t="shared" si="10"/>
        <v>#N/A</v>
      </c>
      <c r="S112" s="191" t="e">
        <f t="shared" si="13"/>
        <v>#N/A</v>
      </c>
      <c r="T112" s="192" t="e">
        <f>VLOOKUP(D112,'PC Receitas'!$N$4:$O$14,2,FALSE)</f>
        <v>#N/A</v>
      </c>
    </row>
    <row r="113" spans="3:20" ht="19.5" customHeight="1" thickTop="1" thickBot="1" x14ac:dyDescent="0.25">
      <c r="C113" s="58"/>
      <c r="D113" s="58"/>
      <c r="E113" s="58"/>
      <c r="F113" s="58"/>
      <c r="G113" s="58"/>
      <c r="H113" s="58"/>
      <c r="I113" s="59"/>
      <c r="J113" s="60"/>
      <c r="K113" s="57">
        <f t="shared" ca="1" si="12"/>
        <v>167800</v>
      </c>
      <c r="P113" s="188" t="e">
        <f t="shared" si="11"/>
        <v>#N/A</v>
      </c>
      <c r="Q113" s="191" t="e">
        <f t="shared" si="9"/>
        <v>#N/A</v>
      </c>
      <c r="R113" s="191" t="e">
        <f t="shared" si="10"/>
        <v>#N/A</v>
      </c>
      <c r="S113" s="191" t="e">
        <f t="shared" si="13"/>
        <v>#N/A</v>
      </c>
      <c r="T113" s="192" t="e">
        <f>VLOOKUP(D113,'PC Receitas'!$N$4:$O$14,2,FALSE)</f>
        <v>#N/A</v>
      </c>
    </row>
    <row r="114" spans="3:20" ht="19.5" customHeight="1" thickTop="1" thickBot="1" x14ac:dyDescent="0.25">
      <c r="C114" s="58"/>
      <c r="D114" s="58"/>
      <c r="E114" s="58"/>
      <c r="F114" s="58"/>
      <c r="G114" s="58"/>
      <c r="H114" s="58"/>
      <c r="I114" s="59"/>
      <c r="J114" s="60"/>
      <c r="K114" s="57">
        <f t="shared" ca="1" si="12"/>
        <v>167800</v>
      </c>
      <c r="P114" s="188" t="e">
        <f t="shared" si="11"/>
        <v>#N/A</v>
      </c>
      <c r="Q114" s="191" t="e">
        <f t="shared" si="9"/>
        <v>#N/A</v>
      </c>
      <c r="R114" s="191" t="e">
        <f t="shared" si="10"/>
        <v>#N/A</v>
      </c>
      <c r="S114" s="191" t="e">
        <f t="shared" si="13"/>
        <v>#N/A</v>
      </c>
      <c r="T114" s="192" t="e">
        <f>VLOOKUP(D114,'PC Receitas'!$N$4:$O$14,2,FALSE)</f>
        <v>#N/A</v>
      </c>
    </row>
    <row r="115" spans="3:20" ht="19.5" customHeight="1" thickTop="1" thickBot="1" x14ac:dyDescent="0.25">
      <c r="C115" s="58"/>
      <c r="D115" s="58"/>
      <c r="E115" s="58"/>
      <c r="F115" s="58"/>
      <c r="G115" s="58"/>
      <c r="H115" s="58"/>
      <c r="I115" s="59"/>
      <c r="J115" s="60"/>
      <c r="K115" s="57">
        <f t="shared" ca="1" si="12"/>
        <v>167800</v>
      </c>
      <c r="P115" s="188" t="e">
        <f t="shared" si="11"/>
        <v>#N/A</v>
      </c>
      <c r="Q115" s="191" t="e">
        <f t="shared" si="9"/>
        <v>#N/A</v>
      </c>
      <c r="R115" s="191" t="e">
        <f t="shared" si="10"/>
        <v>#N/A</v>
      </c>
      <c r="S115" s="191" t="e">
        <f t="shared" si="13"/>
        <v>#N/A</v>
      </c>
      <c r="T115" s="192" t="e">
        <f>VLOOKUP(D115,'PC Receitas'!$N$4:$O$14,2,FALSE)</f>
        <v>#N/A</v>
      </c>
    </row>
    <row r="116" spans="3:20" ht="19.5" customHeight="1" thickTop="1" thickBot="1" x14ac:dyDescent="0.25">
      <c r="C116" s="58"/>
      <c r="D116" s="58"/>
      <c r="E116" s="58"/>
      <c r="F116" s="58"/>
      <c r="G116" s="58"/>
      <c r="H116" s="58"/>
      <c r="I116" s="59"/>
      <c r="J116" s="60"/>
      <c r="K116" s="57">
        <f t="shared" ca="1" si="12"/>
        <v>167800</v>
      </c>
      <c r="P116" s="188" t="e">
        <f t="shared" si="11"/>
        <v>#N/A</v>
      </c>
      <c r="Q116" s="191" t="e">
        <f t="shared" si="9"/>
        <v>#N/A</v>
      </c>
      <c r="R116" s="191" t="e">
        <f t="shared" si="10"/>
        <v>#N/A</v>
      </c>
      <c r="S116" s="191" t="e">
        <f t="shared" si="13"/>
        <v>#N/A</v>
      </c>
      <c r="T116" s="192" t="e">
        <f>VLOOKUP(D116,'PC Receitas'!$N$4:$O$14,2,FALSE)</f>
        <v>#N/A</v>
      </c>
    </row>
    <row r="117" spans="3:20" ht="19.5" customHeight="1" thickTop="1" thickBot="1" x14ac:dyDescent="0.25">
      <c r="C117" s="58"/>
      <c r="D117" s="58"/>
      <c r="E117" s="58"/>
      <c r="F117" s="58"/>
      <c r="G117" s="58"/>
      <c r="H117" s="58"/>
      <c r="I117" s="59"/>
      <c r="J117" s="60"/>
      <c r="K117" s="57">
        <f t="shared" ca="1" si="12"/>
        <v>167800</v>
      </c>
      <c r="P117" s="188" t="e">
        <f t="shared" si="11"/>
        <v>#N/A</v>
      </c>
      <c r="Q117" s="191" t="e">
        <f t="shared" si="9"/>
        <v>#N/A</v>
      </c>
      <c r="R117" s="191" t="e">
        <f t="shared" si="10"/>
        <v>#N/A</v>
      </c>
      <c r="S117" s="191" t="e">
        <f t="shared" si="13"/>
        <v>#N/A</v>
      </c>
      <c r="T117" s="192" t="e">
        <f>VLOOKUP(D117,'PC Receitas'!$N$4:$O$14,2,FALSE)</f>
        <v>#N/A</v>
      </c>
    </row>
    <row r="118" spans="3:20" ht="19.5" customHeight="1" thickTop="1" thickBot="1" x14ac:dyDescent="0.25">
      <c r="C118" s="58"/>
      <c r="D118" s="58"/>
      <c r="E118" s="58"/>
      <c r="F118" s="58"/>
      <c r="G118" s="58"/>
      <c r="H118" s="58"/>
      <c r="I118" s="59"/>
      <c r="J118" s="60"/>
      <c r="K118" s="57">
        <f t="shared" ca="1" si="12"/>
        <v>167800</v>
      </c>
      <c r="P118" s="188" t="e">
        <f t="shared" si="11"/>
        <v>#N/A</v>
      </c>
      <c r="Q118" s="191" t="e">
        <f t="shared" si="9"/>
        <v>#N/A</v>
      </c>
      <c r="R118" s="191" t="e">
        <f t="shared" si="10"/>
        <v>#N/A</v>
      </c>
      <c r="S118" s="191" t="e">
        <f t="shared" si="13"/>
        <v>#N/A</v>
      </c>
      <c r="T118" s="192" t="e">
        <f>VLOOKUP(D118,'PC Receitas'!$N$4:$O$14,2,FALSE)</f>
        <v>#N/A</v>
      </c>
    </row>
    <row r="119" spans="3:20" ht="19.5" customHeight="1" thickTop="1" thickBot="1" x14ac:dyDescent="0.25">
      <c r="C119" s="58"/>
      <c r="D119" s="58"/>
      <c r="E119" s="58"/>
      <c r="F119" s="58"/>
      <c r="G119" s="58"/>
      <c r="H119" s="58"/>
      <c r="I119" s="59"/>
      <c r="J119" s="60"/>
      <c r="K119" s="57">
        <f t="shared" ca="1" si="12"/>
        <v>167800</v>
      </c>
      <c r="P119" s="188" t="e">
        <f t="shared" si="11"/>
        <v>#N/A</v>
      </c>
      <c r="Q119" s="191" t="e">
        <f t="shared" si="9"/>
        <v>#N/A</v>
      </c>
      <c r="R119" s="191" t="e">
        <f t="shared" si="10"/>
        <v>#N/A</v>
      </c>
      <c r="S119" s="191" t="e">
        <f t="shared" si="13"/>
        <v>#N/A</v>
      </c>
      <c r="T119" s="192" t="e">
        <f>VLOOKUP(D119,'PC Receitas'!$N$4:$O$14,2,FALSE)</f>
        <v>#N/A</v>
      </c>
    </row>
    <row r="120" spans="3:20" ht="19.5" customHeight="1" thickTop="1" thickBot="1" x14ac:dyDescent="0.25">
      <c r="C120" s="58"/>
      <c r="D120" s="58"/>
      <c r="E120" s="58"/>
      <c r="F120" s="58"/>
      <c r="G120" s="58"/>
      <c r="H120" s="58"/>
      <c r="I120" s="59"/>
      <c r="J120" s="60"/>
      <c r="K120" s="57">
        <f t="shared" ca="1" si="12"/>
        <v>167800</v>
      </c>
      <c r="P120" s="188" t="e">
        <f t="shared" si="11"/>
        <v>#N/A</v>
      </c>
      <c r="Q120" s="191" t="e">
        <f t="shared" si="9"/>
        <v>#N/A</v>
      </c>
      <c r="R120" s="191" t="e">
        <f t="shared" si="10"/>
        <v>#N/A</v>
      </c>
      <c r="S120" s="191" t="e">
        <f t="shared" si="13"/>
        <v>#N/A</v>
      </c>
      <c r="T120" s="192" t="e">
        <f>VLOOKUP(D120,'PC Receitas'!$N$4:$O$14,2,FALSE)</f>
        <v>#N/A</v>
      </c>
    </row>
    <row r="121" spans="3:20" ht="19.5" customHeight="1" thickTop="1" thickBot="1" x14ac:dyDescent="0.25">
      <c r="C121" s="58"/>
      <c r="D121" s="58"/>
      <c r="E121" s="58"/>
      <c r="F121" s="58"/>
      <c r="G121" s="58"/>
      <c r="H121" s="58"/>
      <c r="I121" s="59"/>
      <c r="J121" s="60"/>
      <c r="K121" s="57">
        <f t="shared" ca="1" si="12"/>
        <v>167800</v>
      </c>
      <c r="P121" s="188" t="e">
        <f t="shared" si="11"/>
        <v>#N/A</v>
      </c>
      <c r="Q121" s="191" t="e">
        <f t="shared" si="9"/>
        <v>#N/A</v>
      </c>
      <c r="R121" s="191" t="e">
        <f t="shared" si="10"/>
        <v>#N/A</v>
      </c>
      <c r="S121" s="191" t="e">
        <f t="shared" si="13"/>
        <v>#N/A</v>
      </c>
      <c r="T121" s="192" t="e">
        <f>VLOOKUP(D121,'PC Receitas'!$N$4:$O$14,2,FALSE)</f>
        <v>#N/A</v>
      </c>
    </row>
    <row r="122" spans="3:20" ht="19.5" customHeight="1" thickTop="1" thickBot="1" x14ac:dyDescent="0.25">
      <c r="C122" s="58"/>
      <c r="D122" s="58"/>
      <c r="E122" s="58"/>
      <c r="F122" s="58"/>
      <c r="G122" s="58"/>
      <c r="H122" s="58"/>
      <c r="I122" s="59"/>
      <c r="J122" s="60"/>
      <c r="K122" s="57">
        <f t="shared" ca="1" si="12"/>
        <v>167800</v>
      </c>
      <c r="P122" s="188" t="e">
        <f t="shared" si="11"/>
        <v>#N/A</v>
      </c>
      <c r="Q122" s="191" t="e">
        <f t="shared" si="9"/>
        <v>#N/A</v>
      </c>
      <c r="R122" s="191" t="e">
        <f t="shared" si="10"/>
        <v>#N/A</v>
      </c>
      <c r="S122" s="191" t="e">
        <f t="shared" si="13"/>
        <v>#N/A</v>
      </c>
      <c r="T122" s="192" t="e">
        <f>VLOOKUP(D122,'PC Receitas'!$N$4:$O$14,2,FALSE)</f>
        <v>#N/A</v>
      </c>
    </row>
    <row r="123" spans="3:20" ht="19.5" customHeight="1" thickTop="1" thickBot="1" x14ac:dyDescent="0.25">
      <c r="C123" s="58"/>
      <c r="D123" s="58"/>
      <c r="E123" s="58"/>
      <c r="F123" s="58"/>
      <c r="G123" s="58"/>
      <c r="H123" s="58"/>
      <c r="I123" s="59"/>
      <c r="J123" s="60"/>
      <c r="K123" s="57">
        <f t="shared" ca="1" si="12"/>
        <v>167800</v>
      </c>
      <c r="P123" s="188" t="e">
        <f t="shared" si="11"/>
        <v>#N/A</v>
      </c>
      <c r="Q123" s="191" t="e">
        <f t="shared" si="9"/>
        <v>#N/A</v>
      </c>
      <c r="R123" s="191" t="e">
        <f t="shared" si="10"/>
        <v>#N/A</v>
      </c>
      <c r="S123" s="191" t="e">
        <f t="shared" si="13"/>
        <v>#N/A</v>
      </c>
      <c r="T123" s="192" t="e">
        <f>VLOOKUP(D123,'PC Receitas'!$N$4:$O$14,2,FALSE)</f>
        <v>#N/A</v>
      </c>
    </row>
    <row r="124" spans="3:20" ht="19.5" customHeight="1" thickTop="1" thickBot="1" x14ac:dyDescent="0.25">
      <c r="C124" s="58"/>
      <c r="D124" s="58"/>
      <c r="E124" s="58"/>
      <c r="F124" s="58"/>
      <c r="G124" s="58"/>
      <c r="H124" s="58"/>
      <c r="I124" s="59"/>
      <c r="J124" s="60"/>
      <c r="K124" s="57">
        <f t="shared" ca="1" si="12"/>
        <v>167800</v>
      </c>
      <c r="P124" s="188" t="e">
        <f t="shared" si="11"/>
        <v>#N/A</v>
      </c>
      <c r="Q124" s="191" t="e">
        <f t="shared" si="9"/>
        <v>#N/A</v>
      </c>
      <c r="R124" s="191" t="e">
        <f t="shared" si="10"/>
        <v>#N/A</v>
      </c>
      <c r="S124" s="191" t="e">
        <f t="shared" si="13"/>
        <v>#N/A</v>
      </c>
      <c r="T124" s="192" t="e">
        <f>VLOOKUP(D124,'PC Receitas'!$N$4:$O$14,2,FALSE)</f>
        <v>#N/A</v>
      </c>
    </row>
    <row r="125" spans="3:20" ht="19.5" customHeight="1" thickTop="1" thickBot="1" x14ac:dyDescent="0.25">
      <c r="C125" s="58"/>
      <c r="D125" s="58"/>
      <c r="E125" s="58"/>
      <c r="F125" s="58"/>
      <c r="G125" s="58"/>
      <c r="H125" s="58"/>
      <c r="I125" s="59"/>
      <c r="J125" s="60"/>
      <c r="K125" s="57">
        <f t="shared" ca="1" si="12"/>
        <v>167800</v>
      </c>
      <c r="P125" s="188" t="e">
        <f t="shared" si="11"/>
        <v>#N/A</v>
      </c>
      <c r="Q125" s="191" t="e">
        <f t="shared" si="9"/>
        <v>#N/A</v>
      </c>
      <c r="R125" s="191" t="e">
        <f t="shared" si="10"/>
        <v>#N/A</v>
      </c>
      <c r="S125" s="191" t="e">
        <f t="shared" si="13"/>
        <v>#N/A</v>
      </c>
      <c r="T125" s="192" t="e">
        <f>VLOOKUP(D125,'PC Receitas'!$N$4:$O$14,2,FALSE)</f>
        <v>#N/A</v>
      </c>
    </row>
    <row r="126" spans="3:20" ht="19.5" customHeight="1" thickTop="1" thickBot="1" x14ac:dyDescent="0.25">
      <c r="C126" s="58"/>
      <c r="D126" s="58"/>
      <c r="E126" s="58"/>
      <c r="F126" s="58"/>
      <c r="G126" s="58"/>
      <c r="H126" s="58"/>
      <c r="I126" s="59"/>
      <c r="J126" s="60"/>
      <c r="K126" s="57">
        <f t="shared" ca="1" si="12"/>
        <v>167800</v>
      </c>
      <c r="P126" s="188" t="e">
        <f t="shared" si="11"/>
        <v>#N/A</v>
      </c>
      <c r="Q126" s="191" t="e">
        <f t="shared" si="9"/>
        <v>#N/A</v>
      </c>
      <c r="R126" s="191" t="e">
        <f t="shared" si="10"/>
        <v>#N/A</v>
      </c>
      <c r="S126" s="191" t="e">
        <f t="shared" si="13"/>
        <v>#N/A</v>
      </c>
      <c r="T126" s="192" t="e">
        <f>VLOOKUP(D126,'PC Receitas'!$N$4:$O$14,2,FALSE)</f>
        <v>#N/A</v>
      </c>
    </row>
    <row r="127" spans="3:20" ht="19.5" customHeight="1" thickTop="1" thickBot="1" x14ac:dyDescent="0.25">
      <c r="C127" s="58"/>
      <c r="D127" s="58"/>
      <c r="E127" s="58"/>
      <c r="F127" s="58"/>
      <c r="G127" s="58"/>
      <c r="H127" s="58"/>
      <c r="I127" s="59"/>
      <c r="J127" s="60"/>
      <c r="K127" s="57">
        <f t="shared" ca="1" si="12"/>
        <v>167800</v>
      </c>
      <c r="P127" s="188" t="e">
        <f t="shared" si="11"/>
        <v>#N/A</v>
      </c>
      <c r="Q127" s="191" t="e">
        <f t="shared" si="9"/>
        <v>#N/A</v>
      </c>
      <c r="R127" s="191" t="e">
        <f t="shared" si="10"/>
        <v>#N/A</v>
      </c>
      <c r="S127" s="191" t="e">
        <f t="shared" si="13"/>
        <v>#N/A</v>
      </c>
      <c r="T127" s="192" t="e">
        <f>VLOOKUP(D127,'PC Receitas'!$N$4:$O$14,2,FALSE)</f>
        <v>#N/A</v>
      </c>
    </row>
    <row r="128" spans="3:20" ht="19.5" customHeight="1" thickTop="1" thickBot="1" x14ac:dyDescent="0.25">
      <c r="C128" s="58"/>
      <c r="D128" s="58"/>
      <c r="E128" s="58"/>
      <c r="F128" s="58"/>
      <c r="G128" s="58"/>
      <c r="H128" s="58"/>
      <c r="I128" s="59"/>
      <c r="J128" s="60"/>
      <c r="K128" s="57">
        <f t="shared" ca="1" si="12"/>
        <v>167800</v>
      </c>
      <c r="P128" s="188" t="e">
        <f t="shared" si="11"/>
        <v>#N/A</v>
      </c>
      <c r="Q128" s="191" t="e">
        <f t="shared" si="9"/>
        <v>#N/A</v>
      </c>
      <c r="R128" s="191" t="e">
        <f t="shared" si="10"/>
        <v>#N/A</v>
      </c>
      <c r="S128" s="191" t="e">
        <f t="shared" si="13"/>
        <v>#N/A</v>
      </c>
      <c r="T128" s="192" t="e">
        <f>VLOOKUP(D128,'PC Receitas'!$N$4:$O$14,2,FALSE)</f>
        <v>#N/A</v>
      </c>
    </row>
    <row r="129" spans="3:20" ht="19.5" customHeight="1" thickTop="1" thickBot="1" x14ac:dyDescent="0.25">
      <c r="C129" s="58"/>
      <c r="D129" s="58"/>
      <c r="E129" s="58"/>
      <c r="F129" s="58"/>
      <c r="G129" s="58"/>
      <c r="H129" s="58"/>
      <c r="I129" s="59"/>
      <c r="J129" s="60"/>
      <c r="K129" s="57">
        <f t="shared" ca="1" si="12"/>
        <v>167800</v>
      </c>
      <c r="P129" s="188" t="e">
        <f t="shared" si="11"/>
        <v>#N/A</v>
      </c>
      <c r="Q129" s="191" t="e">
        <f t="shared" si="9"/>
        <v>#N/A</v>
      </c>
      <c r="R129" s="191" t="e">
        <f t="shared" si="10"/>
        <v>#N/A</v>
      </c>
      <c r="S129" s="191" t="e">
        <f t="shared" si="13"/>
        <v>#N/A</v>
      </c>
      <c r="T129" s="192" t="e">
        <f>VLOOKUP(D129,'PC Receitas'!$N$4:$O$14,2,FALSE)</f>
        <v>#N/A</v>
      </c>
    </row>
    <row r="130" spans="3:20" ht="19.5" customHeight="1" thickTop="1" thickBot="1" x14ac:dyDescent="0.25">
      <c r="C130" s="58"/>
      <c r="D130" s="58"/>
      <c r="E130" s="58"/>
      <c r="F130" s="58"/>
      <c r="G130" s="58"/>
      <c r="H130" s="58"/>
      <c r="I130" s="59"/>
      <c r="J130" s="60"/>
      <c r="K130" s="57">
        <f t="shared" ca="1" si="12"/>
        <v>167800</v>
      </c>
      <c r="P130" s="188" t="e">
        <f t="shared" si="11"/>
        <v>#N/A</v>
      </c>
      <c r="Q130" s="191" t="e">
        <f t="shared" si="9"/>
        <v>#N/A</v>
      </c>
      <c r="R130" s="191" t="e">
        <f t="shared" si="10"/>
        <v>#N/A</v>
      </c>
      <c r="S130" s="191" t="e">
        <f t="shared" si="13"/>
        <v>#N/A</v>
      </c>
      <c r="T130" s="192" t="e">
        <f>VLOOKUP(D130,'PC Receitas'!$N$4:$O$14,2,FALSE)</f>
        <v>#N/A</v>
      </c>
    </row>
    <row r="131" spans="3:20" ht="19.5" customHeight="1" thickTop="1" thickBot="1" x14ac:dyDescent="0.25">
      <c r="C131" s="58"/>
      <c r="D131" s="58"/>
      <c r="E131" s="58"/>
      <c r="F131" s="58"/>
      <c r="G131" s="58"/>
      <c r="H131" s="58"/>
      <c r="I131" s="59"/>
      <c r="J131" s="60"/>
      <c r="K131" s="57">
        <f t="shared" ca="1" si="12"/>
        <v>167800</v>
      </c>
      <c r="P131" s="188" t="e">
        <f t="shared" si="11"/>
        <v>#N/A</v>
      </c>
      <c r="Q131" s="191" t="e">
        <f t="shared" si="9"/>
        <v>#N/A</v>
      </c>
      <c r="R131" s="191" t="e">
        <f t="shared" si="10"/>
        <v>#N/A</v>
      </c>
      <c r="S131" s="191" t="e">
        <f t="shared" si="13"/>
        <v>#N/A</v>
      </c>
      <c r="T131" s="192" t="e">
        <f>VLOOKUP(D131,'PC Receitas'!$N$4:$O$14,2,FALSE)</f>
        <v>#N/A</v>
      </c>
    </row>
    <row r="132" spans="3:20" ht="19.5" customHeight="1" thickTop="1" thickBot="1" x14ac:dyDescent="0.25">
      <c r="C132" s="58"/>
      <c r="D132" s="58"/>
      <c r="E132" s="58"/>
      <c r="F132" s="58"/>
      <c r="G132" s="58"/>
      <c r="H132" s="58"/>
      <c r="I132" s="59"/>
      <c r="J132" s="60"/>
      <c r="K132" s="57">
        <f t="shared" ca="1" si="12"/>
        <v>167800</v>
      </c>
      <c r="P132" s="188" t="e">
        <f t="shared" si="11"/>
        <v>#N/A</v>
      </c>
      <c r="Q132" s="191" t="e">
        <f t="shared" si="9"/>
        <v>#N/A</v>
      </c>
      <c r="R132" s="191" t="e">
        <f t="shared" si="10"/>
        <v>#N/A</v>
      </c>
      <c r="S132" s="191" t="e">
        <f t="shared" si="13"/>
        <v>#N/A</v>
      </c>
      <c r="T132" s="192" t="e">
        <f>VLOOKUP(D132,'PC Receitas'!$N$4:$O$14,2,FALSE)</f>
        <v>#N/A</v>
      </c>
    </row>
    <row r="133" spans="3:20" ht="19.5" customHeight="1" thickTop="1" thickBot="1" x14ac:dyDescent="0.25">
      <c r="C133" s="58"/>
      <c r="D133" s="58"/>
      <c r="E133" s="58"/>
      <c r="F133" s="58"/>
      <c r="G133" s="58"/>
      <c r="H133" s="58"/>
      <c r="I133" s="59"/>
      <c r="J133" s="60"/>
      <c r="K133" s="57">
        <f t="shared" ca="1" si="12"/>
        <v>167800</v>
      </c>
      <c r="P133" s="188" t="e">
        <f t="shared" si="11"/>
        <v>#N/A</v>
      </c>
      <c r="Q133" s="191" t="e">
        <f t="shared" si="9"/>
        <v>#N/A</v>
      </c>
      <c r="R133" s="191" t="e">
        <f t="shared" si="10"/>
        <v>#N/A</v>
      </c>
      <c r="S133" s="191" t="e">
        <f t="shared" si="13"/>
        <v>#N/A</v>
      </c>
      <c r="T133" s="192" t="e">
        <f>VLOOKUP(D133,'PC Receitas'!$N$4:$O$14,2,FALSE)</f>
        <v>#N/A</v>
      </c>
    </row>
    <row r="134" spans="3:20" ht="19.5" customHeight="1" thickTop="1" thickBot="1" x14ac:dyDescent="0.25">
      <c r="C134" s="58"/>
      <c r="D134" s="58"/>
      <c r="E134" s="58"/>
      <c r="F134" s="58"/>
      <c r="G134" s="58"/>
      <c r="H134" s="58"/>
      <c r="I134" s="59"/>
      <c r="J134" s="60"/>
      <c r="K134" s="57">
        <f t="shared" ca="1" si="12"/>
        <v>167800</v>
      </c>
      <c r="P134" s="188" t="e">
        <f t="shared" si="11"/>
        <v>#N/A</v>
      </c>
      <c r="Q134" s="191" t="e">
        <f t="shared" ref="Q134:Q197" si="14">IF(T134="Despesas_de_Moradia","Despesa",IF(T134="Despesas_com_Alimentacao","Despesa",IF(T134="Despesas_com_Saude","Despesa","")))</f>
        <v>#N/A</v>
      </c>
      <c r="R134" s="191" t="e">
        <f t="shared" ref="R134:R197" si="15">IF(T134="Renda_Familiar","Receita",IF(T134="Receitas_com_Aplicacoes_Financeiras","Receita",IF(T134="Outras_Receitas","Receita","")))</f>
        <v>#N/A</v>
      </c>
      <c r="S134" s="191" t="e">
        <f t="shared" si="13"/>
        <v>#N/A</v>
      </c>
      <c r="T134" s="192" t="e">
        <f>VLOOKUP(D134,'PC Receitas'!$N$4:$O$14,2,FALSE)</f>
        <v>#N/A</v>
      </c>
    </row>
    <row r="135" spans="3:20" ht="19.5" customHeight="1" thickTop="1" thickBot="1" x14ac:dyDescent="0.25">
      <c r="C135" s="58"/>
      <c r="D135" s="58"/>
      <c r="E135" s="58"/>
      <c r="F135" s="58"/>
      <c r="G135" s="58"/>
      <c r="H135" s="58"/>
      <c r="I135" s="59"/>
      <c r="J135" s="60"/>
      <c r="K135" s="57">
        <f t="shared" ca="1" si="12"/>
        <v>167800</v>
      </c>
      <c r="P135" s="188" t="e">
        <f t="shared" si="11"/>
        <v>#N/A</v>
      </c>
      <c r="Q135" s="191" t="e">
        <f t="shared" si="14"/>
        <v>#N/A</v>
      </c>
      <c r="R135" s="191" t="e">
        <f t="shared" si="15"/>
        <v>#N/A</v>
      </c>
      <c r="S135" s="191" t="e">
        <f t="shared" si="13"/>
        <v>#N/A</v>
      </c>
      <c r="T135" s="192" t="e">
        <f>VLOOKUP(D135,'PC Receitas'!$N$4:$O$14,2,FALSE)</f>
        <v>#N/A</v>
      </c>
    </row>
    <row r="136" spans="3:20" ht="19.5" customHeight="1" thickTop="1" thickBot="1" x14ac:dyDescent="0.25">
      <c r="C136" s="58"/>
      <c r="D136" s="58"/>
      <c r="E136" s="58"/>
      <c r="F136" s="58"/>
      <c r="G136" s="58"/>
      <c r="H136" s="58"/>
      <c r="I136" s="59"/>
      <c r="J136" s="60"/>
      <c r="K136" s="57">
        <f t="shared" ca="1" si="12"/>
        <v>167800</v>
      </c>
      <c r="P136" s="188" t="e">
        <f t="shared" si="11"/>
        <v>#N/A</v>
      </c>
      <c r="Q136" s="191" t="e">
        <f t="shared" si="14"/>
        <v>#N/A</v>
      </c>
      <c r="R136" s="191" t="e">
        <f t="shared" si="15"/>
        <v>#N/A</v>
      </c>
      <c r="S136" s="191" t="e">
        <f t="shared" si="13"/>
        <v>#N/A</v>
      </c>
      <c r="T136" s="192" t="e">
        <f>VLOOKUP(D136,'PC Receitas'!$N$4:$O$14,2,FALSE)</f>
        <v>#N/A</v>
      </c>
    </row>
    <row r="137" spans="3:20" ht="19.5" customHeight="1" thickTop="1" thickBot="1" x14ac:dyDescent="0.25">
      <c r="C137" s="58"/>
      <c r="D137" s="58"/>
      <c r="E137" s="58"/>
      <c r="F137" s="58"/>
      <c r="G137" s="58"/>
      <c r="H137" s="58"/>
      <c r="I137" s="59"/>
      <c r="J137" s="60"/>
      <c r="K137" s="57">
        <f t="shared" ca="1" si="12"/>
        <v>167800</v>
      </c>
      <c r="P137" s="188" t="e">
        <f t="shared" si="11"/>
        <v>#N/A</v>
      </c>
      <c r="Q137" s="191" t="e">
        <f t="shared" si="14"/>
        <v>#N/A</v>
      </c>
      <c r="R137" s="191" t="e">
        <f t="shared" si="15"/>
        <v>#N/A</v>
      </c>
      <c r="S137" s="191" t="e">
        <f t="shared" si="13"/>
        <v>#N/A</v>
      </c>
      <c r="T137" s="192" t="e">
        <f>VLOOKUP(D137,'PC Receitas'!$N$4:$O$14,2,FALSE)</f>
        <v>#N/A</v>
      </c>
    </row>
    <row r="138" spans="3:20" ht="19.5" customHeight="1" thickTop="1" thickBot="1" x14ac:dyDescent="0.25">
      <c r="C138" s="58"/>
      <c r="D138" s="58"/>
      <c r="E138" s="58"/>
      <c r="F138" s="58"/>
      <c r="G138" s="58"/>
      <c r="H138" s="58"/>
      <c r="I138" s="59"/>
      <c r="J138" s="60"/>
      <c r="K138" s="57">
        <f t="shared" ca="1" si="12"/>
        <v>167800</v>
      </c>
      <c r="P138" s="188" t="e">
        <f t="shared" si="11"/>
        <v>#N/A</v>
      </c>
      <c r="Q138" s="191" t="e">
        <f t="shared" si="14"/>
        <v>#N/A</v>
      </c>
      <c r="R138" s="191" t="e">
        <f t="shared" si="15"/>
        <v>#N/A</v>
      </c>
      <c r="S138" s="191" t="e">
        <f t="shared" si="13"/>
        <v>#N/A</v>
      </c>
      <c r="T138" s="192" t="e">
        <f>VLOOKUP(D138,'PC Receitas'!$N$4:$O$14,2,FALSE)</f>
        <v>#N/A</v>
      </c>
    </row>
    <row r="139" spans="3:20" ht="19.5" customHeight="1" thickTop="1" thickBot="1" x14ac:dyDescent="0.25">
      <c r="C139" s="58"/>
      <c r="D139" s="58"/>
      <c r="E139" s="58"/>
      <c r="F139" s="58"/>
      <c r="G139" s="58"/>
      <c r="H139" s="58"/>
      <c r="I139" s="59"/>
      <c r="J139" s="60"/>
      <c r="K139" s="57">
        <f t="shared" ca="1" si="12"/>
        <v>167800</v>
      </c>
      <c r="P139" s="188" t="e">
        <f t="shared" si="11"/>
        <v>#N/A</v>
      </c>
      <c r="Q139" s="191" t="e">
        <f t="shared" si="14"/>
        <v>#N/A</v>
      </c>
      <c r="R139" s="191" t="e">
        <f t="shared" si="15"/>
        <v>#N/A</v>
      </c>
      <c r="S139" s="191" t="e">
        <f t="shared" si="13"/>
        <v>#N/A</v>
      </c>
      <c r="T139" s="192" t="e">
        <f>VLOOKUP(D139,'PC Receitas'!$N$4:$O$14,2,FALSE)</f>
        <v>#N/A</v>
      </c>
    </row>
    <row r="140" spans="3:20" ht="19.5" customHeight="1" thickTop="1" thickBot="1" x14ac:dyDescent="0.25">
      <c r="C140" s="58"/>
      <c r="D140" s="58"/>
      <c r="E140" s="58"/>
      <c r="F140" s="58"/>
      <c r="G140" s="58"/>
      <c r="H140" s="58"/>
      <c r="I140" s="59"/>
      <c r="J140" s="60"/>
      <c r="K140" s="57">
        <f t="shared" ca="1" si="12"/>
        <v>167800</v>
      </c>
      <c r="P140" s="188" t="e">
        <f t="shared" si="11"/>
        <v>#N/A</v>
      </c>
      <c r="Q140" s="191" t="e">
        <f t="shared" si="14"/>
        <v>#N/A</v>
      </c>
      <c r="R140" s="191" t="e">
        <f t="shared" si="15"/>
        <v>#N/A</v>
      </c>
      <c r="S140" s="191" t="e">
        <f t="shared" si="13"/>
        <v>#N/A</v>
      </c>
      <c r="T140" s="192" t="e">
        <f>VLOOKUP(D140,'PC Receitas'!$N$4:$O$14,2,FALSE)</f>
        <v>#N/A</v>
      </c>
    </row>
    <row r="141" spans="3:20" ht="19.5" customHeight="1" thickTop="1" thickBot="1" x14ac:dyDescent="0.25">
      <c r="C141" s="58"/>
      <c r="D141" s="58"/>
      <c r="E141" s="58"/>
      <c r="F141" s="58"/>
      <c r="G141" s="58"/>
      <c r="H141" s="58"/>
      <c r="I141" s="59"/>
      <c r="J141" s="60"/>
      <c r="K141" s="57">
        <f t="shared" ca="1" si="12"/>
        <v>167800</v>
      </c>
      <c r="P141" s="188" t="e">
        <f t="shared" si="11"/>
        <v>#N/A</v>
      </c>
      <c r="Q141" s="191" t="e">
        <f t="shared" si="14"/>
        <v>#N/A</v>
      </c>
      <c r="R141" s="191" t="e">
        <f t="shared" si="15"/>
        <v>#N/A</v>
      </c>
      <c r="S141" s="191" t="e">
        <f t="shared" si="13"/>
        <v>#N/A</v>
      </c>
      <c r="T141" s="192" t="e">
        <f>VLOOKUP(D141,'PC Receitas'!$N$4:$O$14,2,FALSE)</f>
        <v>#N/A</v>
      </c>
    </row>
    <row r="142" spans="3:20" ht="19.5" customHeight="1" thickTop="1" thickBot="1" x14ac:dyDescent="0.25">
      <c r="C142" s="58"/>
      <c r="D142" s="58"/>
      <c r="E142" s="58"/>
      <c r="F142" s="58"/>
      <c r="G142" s="58"/>
      <c r="H142" s="58"/>
      <c r="I142" s="59"/>
      <c r="J142" s="60"/>
      <c r="K142" s="57">
        <f t="shared" ca="1" si="12"/>
        <v>167800</v>
      </c>
      <c r="P142" s="188" t="e">
        <f t="shared" si="11"/>
        <v>#N/A</v>
      </c>
      <c r="Q142" s="191" t="e">
        <f t="shared" si="14"/>
        <v>#N/A</v>
      </c>
      <c r="R142" s="191" t="e">
        <f t="shared" si="15"/>
        <v>#N/A</v>
      </c>
      <c r="S142" s="191" t="e">
        <f t="shared" si="13"/>
        <v>#N/A</v>
      </c>
      <c r="T142" s="192" t="e">
        <f>VLOOKUP(D142,'PC Receitas'!$N$4:$O$14,2,FALSE)</f>
        <v>#N/A</v>
      </c>
    </row>
    <row r="143" spans="3:20" ht="19.5" customHeight="1" thickTop="1" thickBot="1" x14ac:dyDescent="0.25">
      <c r="C143" s="58"/>
      <c r="D143" s="58"/>
      <c r="E143" s="58"/>
      <c r="F143" s="58"/>
      <c r="G143" s="58"/>
      <c r="H143" s="58"/>
      <c r="I143" s="59"/>
      <c r="J143" s="60"/>
      <c r="K143" s="57">
        <f t="shared" ca="1" si="12"/>
        <v>167800</v>
      </c>
      <c r="P143" s="188" t="e">
        <f t="shared" si="11"/>
        <v>#N/A</v>
      </c>
      <c r="Q143" s="191" t="e">
        <f t="shared" si="14"/>
        <v>#N/A</v>
      </c>
      <c r="R143" s="191" t="e">
        <f t="shared" si="15"/>
        <v>#N/A</v>
      </c>
      <c r="S143" s="191" t="e">
        <f t="shared" si="13"/>
        <v>#N/A</v>
      </c>
      <c r="T143" s="192" t="e">
        <f>VLOOKUP(D143,'PC Receitas'!$N$4:$O$14,2,FALSE)</f>
        <v>#N/A</v>
      </c>
    </row>
    <row r="144" spans="3:20" ht="19.5" customHeight="1" thickTop="1" thickBot="1" x14ac:dyDescent="0.25">
      <c r="C144" s="58"/>
      <c r="D144" s="58"/>
      <c r="E144" s="58"/>
      <c r="F144" s="58"/>
      <c r="G144" s="58"/>
      <c r="H144" s="58"/>
      <c r="I144" s="59"/>
      <c r="J144" s="60"/>
      <c r="K144" s="57">
        <f t="shared" ca="1" si="12"/>
        <v>167800</v>
      </c>
      <c r="P144" s="188" t="e">
        <f t="shared" ref="P144:P207" si="16">IF(T144="Despesas_com_Transportes","Despesa",IF(T144="Despesas_com_Lazer_e_Informacao","Despesa",IF(T144="Outras_Despesas","Despesa",IF(T144="Imposto_de_Renda","Despesa",IF(T144="Investimentos_Bens","Despesa","")))))</f>
        <v>#N/A</v>
      </c>
      <c r="Q144" s="191" t="e">
        <f t="shared" si="14"/>
        <v>#N/A</v>
      </c>
      <c r="R144" s="191" t="e">
        <f t="shared" si="15"/>
        <v>#N/A</v>
      </c>
      <c r="S144" s="191" t="e">
        <f t="shared" si="13"/>
        <v>#N/A</v>
      </c>
      <c r="T144" s="192" t="e">
        <f>VLOOKUP(D144,'PC Receitas'!$N$4:$O$14,2,FALSE)</f>
        <v>#N/A</v>
      </c>
    </row>
    <row r="145" spans="3:20" ht="19.5" customHeight="1" thickTop="1" thickBot="1" x14ac:dyDescent="0.25">
      <c r="C145" s="58"/>
      <c r="D145" s="58"/>
      <c r="E145" s="58"/>
      <c r="F145" s="58"/>
      <c r="G145" s="58"/>
      <c r="H145" s="58"/>
      <c r="I145" s="59"/>
      <c r="J145" s="60"/>
      <c r="K145" s="57">
        <f t="shared" ca="1" si="12"/>
        <v>167800</v>
      </c>
      <c r="P145" s="188" t="e">
        <f t="shared" si="16"/>
        <v>#N/A</v>
      </c>
      <c r="Q145" s="191" t="e">
        <f t="shared" si="14"/>
        <v>#N/A</v>
      </c>
      <c r="R145" s="191" t="e">
        <f t="shared" si="15"/>
        <v>#N/A</v>
      </c>
      <c r="S145" s="191" t="e">
        <f t="shared" si="13"/>
        <v>#N/A</v>
      </c>
      <c r="T145" s="192" t="e">
        <f>VLOOKUP(D145,'PC Receitas'!$N$4:$O$14,2,FALSE)</f>
        <v>#N/A</v>
      </c>
    </row>
    <row r="146" spans="3:20" ht="19.5" customHeight="1" thickTop="1" thickBot="1" x14ac:dyDescent="0.25">
      <c r="C146" s="58"/>
      <c r="D146" s="58"/>
      <c r="E146" s="58"/>
      <c r="F146" s="58"/>
      <c r="G146" s="58"/>
      <c r="H146" s="58"/>
      <c r="I146" s="59"/>
      <c r="J146" s="60"/>
      <c r="K146" s="57">
        <f t="shared" ca="1" si="12"/>
        <v>167800</v>
      </c>
      <c r="P146" s="188" t="e">
        <f t="shared" si="16"/>
        <v>#N/A</v>
      </c>
      <c r="Q146" s="191" t="e">
        <f t="shared" si="14"/>
        <v>#N/A</v>
      </c>
      <c r="R146" s="191" t="e">
        <f t="shared" si="15"/>
        <v>#N/A</v>
      </c>
      <c r="S146" s="191" t="e">
        <f t="shared" si="13"/>
        <v>#N/A</v>
      </c>
      <c r="T146" s="192"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167800</v>
      </c>
      <c r="P147" s="188" t="e">
        <f t="shared" si="16"/>
        <v>#N/A</v>
      </c>
      <c r="Q147" s="191" t="e">
        <f t="shared" si="14"/>
        <v>#N/A</v>
      </c>
      <c r="R147" s="191" t="e">
        <f t="shared" si="15"/>
        <v>#N/A</v>
      </c>
      <c r="S147" s="191" t="e">
        <f t="shared" si="13"/>
        <v>#N/A</v>
      </c>
      <c r="T147" s="192" t="e">
        <f>VLOOKUP(D147,'PC Receitas'!$N$4:$O$14,2,FALSE)</f>
        <v>#N/A</v>
      </c>
    </row>
    <row r="148" spans="3:20" ht="19.5" customHeight="1" thickTop="1" thickBot="1" x14ac:dyDescent="0.25">
      <c r="C148" s="58"/>
      <c r="D148" s="58"/>
      <c r="E148" s="58"/>
      <c r="F148" s="58"/>
      <c r="G148" s="58"/>
      <c r="H148" s="58"/>
      <c r="I148" s="59"/>
      <c r="J148" s="60"/>
      <c r="K148" s="57">
        <f t="shared" ca="1" si="17"/>
        <v>167800</v>
      </c>
      <c r="P148" s="188" t="e">
        <f t="shared" si="16"/>
        <v>#N/A</v>
      </c>
      <c r="Q148" s="191" t="e">
        <f t="shared" si="14"/>
        <v>#N/A</v>
      </c>
      <c r="R148" s="191" t="e">
        <f t="shared" si="15"/>
        <v>#N/A</v>
      </c>
      <c r="S148" s="191" t="e">
        <f t="shared" ref="S148:S211" si="18">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ca="1" si="17"/>
        <v>167800</v>
      </c>
      <c r="P149" s="188" t="e">
        <f t="shared" si="16"/>
        <v>#N/A</v>
      </c>
      <c r="Q149" s="191" t="e">
        <f t="shared" si="14"/>
        <v>#N/A</v>
      </c>
      <c r="R149" s="191" t="e">
        <f t="shared" si="15"/>
        <v>#N/A</v>
      </c>
      <c r="S149" s="191" t="e">
        <f t="shared" si="18"/>
        <v>#N/A</v>
      </c>
      <c r="T149" s="192" t="e">
        <f>VLOOKUP(D149,'PC Receitas'!$N$4:$O$14,2,FALSE)</f>
        <v>#N/A</v>
      </c>
    </row>
    <row r="150" spans="3:20" ht="19.5" customHeight="1" thickTop="1" thickBot="1" x14ac:dyDescent="0.25">
      <c r="C150" s="58"/>
      <c r="D150" s="58"/>
      <c r="E150" s="58"/>
      <c r="F150" s="58"/>
      <c r="G150" s="58"/>
      <c r="H150" s="58"/>
      <c r="I150" s="59"/>
      <c r="J150" s="60"/>
      <c r="K150" s="57">
        <f t="shared" ca="1" si="17"/>
        <v>167800</v>
      </c>
      <c r="P150" s="188" t="e">
        <f t="shared" si="16"/>
        <v>#N/A</v>
      </c>
      <c r="Q150" s="191" t="e">
        <f t="shared" si="14"/>
        <v>#N/A</v>
      </c>
      <c r="R150" s="191" t="e">
        <f t="shared" si="15"/>
        <v>#N/A</v>
      </c>
      <c r="S150" s="191" t="e">
        <f t="shared" si="18"/>
        <v>#N/A</v>
      </c>
      <c r="T150" s="192" t="e">
        <f>VLOOKUP(D150,'PC Receitas'!$N$4:$O$14,2,FALSE)</f>
        <v>#N/A</v>
      </c>
    </row>
    <row r="151" spans="3:20" ht="19.5" customHeight="1" thickTop="1" thickBot="1" x14ac:dyDescent="0.25">
      <c r="C151" s="58"/>
      <c r="D151" s="58"/>
      <c r="E151" s="58"/>
      <c r="F151" s="58"/>
      <c r="G151" s="58"/>
      <c r="H151" s="58"/>
      <c r="I151" s="59"/>
      <c r="J151" s="60"/>
      <c r="K151" s="57">
        <f t="shared" ca="1" si="17"/>
        <v>167800</v>
      </c>
      <c r="P151" s="188" t="e">
        <f t="shared" si="16"/>
        <v>#N/A</v>
      </c>
      <c r="Q151" s="191" t="e">
        <f t="shared" si="14"/>
        <v>#N/A</v>
      </c>
      <c r="R151" s="191" t="e">
        <f t="shared" si="15"/>
        <v>#N/A</v>
      </c>
      <c r="S151" s="191" t="e">
        <f t="shared" si="18"/>
        <v>#N/A</v>
      </c>
      <c r="T151" s="192" t="e">
        <f>VLOOKUP(D151,'PC Receitas'!$N$4:$O$14,2,FALSE)</f>
        <v>#N/A</v>
      </c>
    </row>
    <row r="152" spans="3:20" ht="19.5" customHeight="1" thickTop="1" thickBot="1" x14ac:dyDescent="0.25">
      <c r="C152" s="58"/>
      <c r="D152" s="58"/>
      <c r="E152" s="58"/>
      <c r="F152" s="58"/>
      <c r="G152" s="58"/>
      <c r="H152" s="58"/>
      <c r="I152" s="59"/>
      <c r="J152" s="60"/>
      <c r="K152" s="57">
        <f t="shared" ca="1" si="17"/>
        <v>167800</v>
      </c>
      <c r="P152" s="188" t="e">
        <f t="shared" si="16"/>
        <v>#N/A</v>
      </c>
      <c r="Q152" s="191" t="e">
        <f t="shared" si="14"/>
        <v>#N/A</v>
      </c>
      <c r="R152" s="191" t="e">
        <f t="shared" si="15"/>
        <v>#N/A</v>
      </c>
      <c r="S152" s="191" t="e">
        <f t="shared" si="18"/>
        <v>#N/A</v>
      </c>
      <c r="T152" s="192" t="e">
        <f>VLOOKUP(D152,'PC Receitas'!$N$4:$O$14,2,FALSE)</f>
        <v>#N/A</v>
      </c>
    </row>
    <row r="153" spans="3:20" ht="19.5" customHeight="1" thickTop="1" thickBot="1" x14ac:dyDescent="0.25">
      <c r="C153" s="58"/>
      <c r="D153" s="58"/>
      <c r="E153" s="58"/>
      <c r="F153" s="58"/>
      <c r="G153" s="58"/>
      <c r="H153" s="58"/>
      <c r="I153" s="59"/>
      <c r="J153" s="60"/>
      <c r="K153" s="57">
        <f t="shared" ca="1" si="17"/>
        <v>167800</v>
      </c>
      <c r="P153" s="188" t="e">
        <f t="shared" si="16"/>
        <v>#N/A</v>
      </c>
      <c r="Q153" s="191" t="e">
        <f t="shared" si="14"/>
        <v>#N/A</v>
      </c>
      <c r="R153" s="191" t="e">
        <f t="shared" si="15"/>
        <v>#N/A</v>
      </c>
      <c r="S153" s="191" t="e">
        <f t="shared" si="18"/>
        <v>#N/A</v>
      </c>
      <c r="T153" s="192" t="e">
        <f>VLOOKUP(D153,'PC Receitas'!$N$4:$O$14,2,FALSE)</f>
        <v>#N/A</v>
      </c>
    </row>
    <row r="154" spans="3:20" ht="19.5" customHeight="1" thickTop="1" thickBot="1" x14ac:dyDescent="0.25">
      <c r="C154" s="58"/>
      <c r="D154" s="58"/>
      <c r="E154" s="58"/>
      <c r="F154" s="58"/>
      <c r="G154" s="58"/>
      <c r="H154" s="58"/>
      <c r="I154" s="59"/>
      <c r="J154" s="60"/>
      <c r="K154" s="57">
        <f t="shared" ca="1" si="17"/>
        <v>167800</v>
      </c>
      <c r="P154" s="188" t="e">
        <f t="shared" si="16"/>
        <v>#N/A</v>
      </c>
      <c r="Q154" s="191" t="e">
        <f t="shared" si="14"/>
        <v>#N/A</v>
      </c>
      <c r="R154" s="191" t="e">
        <f t="shared" si="15"/>
        <v>#N/A</v>
      </c>
      <c r="S154" s="191" t="e">
        <f t="shared" si="18"/>
        <v>#N/A</v>
      </c>
      <c r="T154" s="192" t="e">
        <f>VLOOKUP(D154,'PC Receitas'!$N$4:$O$14,2,FALSE)</f>
        <v>#N/A</v>
      </c>
    </row>
    <row r="155" spans="3:20" ht="19.5" customHeight="1" thickTop="1" thickBot="1" x14ac:dyDescent="0.25">
      <c r="C155" s="58"/>
      <c r="D155" s="58"/>
      <c r="E155" s="58"/>
      <c r="F155" s="58"/>
      <c r="G155" s="58"/>
      <c r="H155" s="58"/>
      <c r="I155" s="59"/>
      <c r="J155" s="60"/>
      <c r="K155" s="57">
        <f t="shared" ca="1" si="17"/>
        <v>167800</v>
      </c>
      <c r="P155" s="188" t="e">
        <f t="shared" si="16"/>
        <v>#N/A</v>
      </c>
      <c r="Q155" s="191" t="e">
        <f t="shared" si="14"/>
        <v>#N/A</v>
      </c>
      <c r="R155" s="191" t="e">
        <f t="shared" si="15"/>
        <v>#N/A</v>
      </c>
      <c r="S155" s="191" t="e">
        <f t="shared" si="18"/>
        <v>#N/A</v>
      </c>
      <c r="T155" s="192" t="e">
        <f>VLOOKUP(D155,'PC Receitas'!$N$4:$O$14,2,FALSE)</f>
        <v>#N/A</v>
      </c>
    </row>
    <row r="156" spans="3:20" ht="19.5" customHeight="1" thickTop="1" thickBot="1" x14ac:dyDescent="0.25">
      <c r="C156" s="58"/>
      <c r="D156" s="58"/>
      <c r="E156" s="58"/>
      <c r="F156" s="58"/>
      <c r="G156" s="58"/>
      <c r="H156" s="58"/>
      <c r="I156" s="59"/>
      <c r="J156" s="60"/>
      <c r="K156" s="57">
        <f t="shared" ca="1" si="17"/>
        <v>167800</v>
      </c>
      <c r="P156" s="188" t="e">
        <f t="shared" si="16"/>
        <v>#N/A</v>
      </c>
      <c r="Q156" s="191" t="e">
        <f t="shared" si="14"/>
        <v>#N/A</v>
      </c>
      <c r="R156" s="191" t="e">
        <f t="shared" si="15"/>
        <v>#N/A</v>
      </c>
      <c r="S156" s="191" t="e">
        <f t="shared" si="18"/>
        <v>#N/A</v>
      </c>
      <c r="T156" s="192" t="e">
        <f>VLOOKUP(D156,'PC Receitas'!$N$4:$O$14,2,FALSE)</f>
        <v>#N/A</v>
      </c>
    </row>
    <row r="157" spans="3:20" ht="19.5" customHeight="1" thickTop="1" thickBot="1" x14ac:dyDescent="0.25">
      <c r="C157" s="58"/>
      <c r="D157" s="58"/>
      <c r="E157" s="58"/>
      <c r="F157" s="58"/>
      <c r="G157" s="58"/>
      <c r="H157" s="58"/>
      <c r="I157" s="59"/>
      <c r="J157" s="60"/>
      <c r="K157" s="57">
        <f t="shared" ca="1" si="17"/>
        <v>167800</v>
      </c>
      <c r="P157" s="188" t="e">
        <f t="shared" si="16"/>
        <v>#N/A</v>
      </c>
      <c r="Q157" s="191" t="e">
        <f t="shared" si="14"/>
        <v>#N/A</v>
      </c>
      <c r="R157" s="191" t="e">
        <f t="shared" si="15"/>
        <v>#N/A</v>
      </c>
      <c r="S157" s="191" t="e">
        <f t="shared" si="18"/>
        <v>#N/A</v>
      </c>
      <c r="T157" s="192" t="e">
        <f>VLOOKUP(D157,'PC Receitas'!$N$4:$O$14,2,FALSE)</f>
        <v>#N/A</v>
      </c>
    </row>
    <row r="158" spans="3:20" ht="19.5" customHeight="1" thickTop="1" thickBot="1" x14ac:dyDescent="0.25">
      <c r="C158" s="58"/>
      <c r="D158" s="58"/>
      <c r="E158" s="58"/>
      <c r="F158" s="58"/>
      <c r="G158" s="58"/>
      <c r="H158" s="58"/>
      <c r="I158" s="59"/>
      <c r="J158" s="60"/>
      <c r="K158" s="57">
        <f t="shared" ca="1" si="17"/>
        <v>167800</v>
      </c>
      <c r="P158" s="188" t="e">
        <f t="shared" si="16"/>
        <v>#N/A</v>
      </c>
      <c r="Q158" s="191" t="e">
        <f t="shared" si="14"/>
        <v>#N/A</v>
      </c>
      <c r="R158" s="191" t="e">
        <f t="shared" si="15"/>
        <v>#N/A</v>
      </c>
      <c r="S158" s="191" t="e">
        <f t="shared" si="18"/>
        <v>#N/A</v>
      </c>
      <c r="T158" s="192" t="e">
        <f>VLOOKUP(D158,'PC Receitas'!$N$4:$O$14,2,FALSE)</f>
        <v>#N/A</v>
      </c>
    </row>
    <row r="159" spans="3:20" ht="19.5" customHeight="1" thickTop="1" thickBot="1" x14ac:dyDescent="0.25">
      <c r="C159" s="58"/>
      <c r="D159" s="58"/>
      <c r="E159" s="58"/>
      <c r="F159" s="58"/>
      <c r="G159" s="58"/>
      <c r="H159" s="58"/>
      <c r="I159" s="59"/>
      <c r="J159" s="60"/>
      <c r="K159" s="57">
        <f t="shared" ca="1" si="17"/>
        <v>167800</v>
      </c>
      <c r="P159" s="188" t="e">
        <f t="shared" si="16"/>
        <v>#N/A</v>
      </c>
      <c r="Q159" s="191" t="e">
        <f t="shared" si="14"/>
        <v>#N/A</v>
      </c>
      <c r="R159" s="191" t="e">
        <f t="shared" si="15"/>
        <v>#N/A</v>
      </c>
      <c r="S159" s="191" t="e">
        <f t="shared" si="18"/>
        <v>#N/A</v>
      </c>
      <c r="T159" s="192" t="e">
        <f>VLOOKUP(D159,'PC Receitas'!$N$4:$O$14,2,FALSE)</f>
        <v>#N/A</v>
      </c>
    </row>
    <row r="160" spans="3:20" ht="19.5" customHeight="1" thickTop="1" thickBot="1" x14ac:dyDescent="0.25">
      <c r="C160" s="58"/>
      <c r="D160" s="58"/>
      <c r="E160" s="58"/>
      <c r="F160" s="58"/>
      <c r="G160" s="58"/>
      <c r="H160" s="58"/>
      <c r="I160" s="59"/>
      <c r="J160" s="60"/>
      <c r="K160" s="57">
        <f t="shared" ca="1" si="17"/>
        <v>167800</v>
      </c>
      <c r="P160" s="188" t="e">
        <f t="shared" si="16"/>
        <v>#N/A</v>
      </c>
      <c r="Q160" s="191" t="e">
        <f t="shared" si="14"/>
        <v>#N/A</v>
      </c>
      <c r="R160" s="191" t="e">
        <f t="shared" si="15"/>
        <v>#N/A</v>
      </c>
      <c r="S160" s="191" t="e">
        <f t="shared" si="18"/>
        <v>#N/A</v>
      </c>
      <c r="T160" s="192" t="e">
        <f>VLOOKUP(D160,'PC Receitas'!$N$4:$O$14,2,FALSE)</f>
        <v>#N/A</v>
      </c>
    </row>
    <row r="161" spans="3:20" ht="19.5" customHeight="1" thickTop="1" thickBot="1" x14ac:dyDescent="0.25">
      <c r="C161" s="58"/>
      <c r="D161" s="58"/>
      <c r="E161" s="58"/>
      <c r="F161" s="58"/>
      <c r="G161" s="58"/>
      <c r="H161" s="58"/>
      <c r="I161" s="59"/>
      <c r="J161" s="60"/>
      <c r="K161" s="57">
        <f t="shared" ca="1" si="17"/>
        <v>167800</v>
      </c>
      <c r="P161" s="188" t="e">
        <f t="shared" si="16"/>
        <v>#N/A</v>
      </c>
      <c r="Q161" s="191" t="e">
        <f t="shared" si="14"/>
        <v>#N/A</v>
      </c>
      <c r="R161" s="191" t="e">
        <f t="shared" si="15"/>
        <v>#N/A</v>
      </c>
      <c r="S161" s="191" t="e">
        <f t="shared" si="18"/>
        <v>#N/A</v>
      </c>
      <c r="T161" s="192" t="e">
        <f>VLOOKUP(D161,'PC Receitas'!$N$4:$O$14,2,FALSE)</f>
        <v>#N/A</v>
      </c>
    </row>
    <row r="162" spans="3:20" ht="19.5" customHeight="1" thickTop="1" thickBot="1" x14ac:dyDescent="0.25">
      <c r="C162" s="58"/>
      <c r="D162" s="58"/>
      <c r="E162" s="58"/>
      <c r="F162" s="58"/>
      <c r="G162" s="58"/>
      <c r="H162" s="58"/>
      <c r="I162" s="59"/>
      <c r="J162" s="60"/>
      <c r="K162" s="57">
        <f t="shared" ca="1" si="17"/>
        <v>167800</v>
      </c>
      <c r="P162" s="188" t="e">
        <f t="shared" si="16"/>
        <v>#N/A</v>
      </c>
      <c r="Q162" s="191" t="e">
        <f t="shared" si="14"/>
        <v>#N/A</v>
      </c>
      <c r="R162" s="191" t="e">
        <f t="shared" si="15"/>
        <v>#N/A</v>
      </c>
      <c r="S162" s="191" t="e">
        <f t="shared" si="18"/>
        <v>#N/A</v>
      </c>
      <c r="T162" s="192" t="e">
        <f>VLOOKUP(D162,'PC Receitas'!$N$4:$O$14,2,FALSE)</f>
        <v>#N/A</v>
      </c>
    </row>
    <row r="163" spans="3:20" ht="19.5" customHeight="1" thickTop="1" thickBot="1" x14ac:dyDescent="0.25">
      <c r="C163" s="58"/>
      <c r="D163" s="58"/>
      <c r="E163" s="58"/>
      <c r="F163" s="58"/>
      <c r="G163" s="58"/>
      <c r="H163" s="58"/>
      <c r="I163" s="59"/>
      <c r="J163" s="60"/>
      <c r="K163" s="57">
        <f t="shared" ca="1" si="17"/>
        <v>167800</v>
      </c>
      <c r="P163" s="188" t="e">
        <f t="shared" si="16"/>
        <v>#N/A</v>
      </c>
      <c r="Q163" s="191" t="e">
        <f t="shared" si="14"/>
        <v>#N/A</v>
      </c>
      <c r="R163" s="191" t="e">
        <f t="shared" si="15"/>
        <v>#N/A</v>
      </c>
      <c r="S163" s="191" t="e">
        <f t="shared" si="18"/>
        <v>#N/A</v>
      </c>
      <c r="T163" s="192" t="e">
        <f>VLOOKUP(D163,'PC Receitas'!$N$4:$O$14,2,FALSE)</f>
        <v>#N/A</v>
      </c>
    </row>
    <row r="164" spans="3:20" ht="19.5" customHeight="1" thickTop="1" thickBot="1" x14ac:dyDescent="0.25">
      <c r="C164" s="58"/>
      <c r="D164" s="58"/>
      <c r="E164" s="58"/>
      <c r="F164" s="58"/>
      <c r="G164" s="58"/>
      <c r="H164" s="58"/>
      <c r="I164" s="59"/>
      <c r="J164" s="60"/>
      <c r="K164" s="57">
        <f t="shared" ca="1" si="17"/>
        <v>167800</v>
      </c>
      <c r="P164" s="188" t="e">
        <f t="shared" si="16"/>
        <v>#N/A</v>
      </c>
      <c r="Q164" s="191" t="e">
        <f t="shared" si="14"/>
        <v>#N/A</v>
      </c>
      <c r="R164" s="191" t="e">
        <f t="shared" si="15"/>
        <v>#N/A</v>
      </c>
      <c r="S164" s="191" t="e">
        <f t="shared" si="18"/>
        <v>#N/A</v>
      </c>
      <c r="T164" s="192" t="e">
        <f>VLOOKUP(D164,'PC Receitas'!$N$4:$O$14,2,FALSE)</f>
        <v>#N/A</v>
      </c>
    </row>
    <row r="165" spans="3:20" ht="19.5" customHeight="1" thickTop="1" thickBot="1" x14ac:dyDescent="0.25">
      <c r="C165" s="58"/>
      <c r="D165" s="58"/>
      <c r="E165" s="58"/>
      <c r="F165" s="58"/>
      <c r="G165" s="58"/>
      <c r="H165" s="58"/>
      <c r="I165" s="59"/>
      <c r="J165" s="60"/>
      <c r="K165" s="57">
        <f t="shared" ca="1" si="17"/>
        <v>167800</v>
      </c>
      <c r="P165" s="188" t="e">
        <f t="shared" si="16"/>
        <v>#N/A</v>
      </c>
      <c r="Q165" s="191" t="e">
        <f t="shared" si="14"/>
        <v>#N/A</v>
      </c>
      <c r="R165" s="191" t="e">
        <f t="shared" si="15"/>
        <v>#N/A</v>
      </c>
      <c r="S165" s="191" t="e">
        <f t="shared" si="18"/>
        <v>#N/A</v>
      </c>
      <c r="T165" s="192" t="e">
        <f>VLOOKUP(D165,'PC Receitas'!$N$4:$O$14,2,FALSE)</f>
        <v>#N/A</v>
      </c>
    </row>
    <row r="166" spans="3:20" ht="19.5" customHeight="1" thickTop="1" thickBot="1" x14ac:dyDescent="0.25">
      <c r="C166" s="58"/>
      <c r="D166" s="58"/>
      <c r="E166" s="58"/>
      <c r="F166" s="58"/>
      <c r="G166" s="58"/>
      <c r="H166" s="58"/>
      <c r="I166" s="59"/>
      <c r="J166" s="60"/>
      <c r="K166" s="57">
        <f t="shared" ca="1" si="17"/>
        <v>167800</v>
      </c>
      <c r="P166" s="188" t="e">
        <f t="shared" si="16"/>
        <v>#N/A</v>
      </c>
      <c r="Q166" s="191" t="e">
        <f t="shared" si="14"/>
        <v>#N/A</v>
      </c>
      <c r="R166" s="191" t="e">
        <f t="shared" si="15"/>
        <v>#N/A</v>
      </c>
      <c r="S166" s="191" t="e">
        <f t="shared" si="18"/>
        <v>#N/A</v>
      </c>
      <c r="T166" s="192" t="e">
        <f>VLOOKUP(D166,'PC Receitas'!$N$4:$O$14,2,FALSE)</f>
        <v>#N/A</v>
      </c>
    </row>
    <row r="167" spans="3:20" ht="19.5" customHeight="1" thickTop="1" thickBot="1" x14ac:dyDescent="0.25">
      <c r="C167" s="58"/>
      <c r="D167" s="58"/>
      <c r="E167" s="58"/>
      <c r="F167" s="58"/>
      <c r="G167" s="58"/>
      <c r="H167" s="58"/>
      <c r="I167" s="59"/>
      <c r="J167" s="60"/>
      <c r="K167" s="57">
        <f t="shared" ca="1" si="17"/>
        <v>167800</v>
      </c>
      <c r="P167" s="188" t="e">
        <f t="shared" si="16"/>
        <v>#N/A</v>
      </c>
      <c r="Q167" s="191" t="e">
        <f t="shared" si="14"/>
        <v>#N/A</v>
      </c>
      <c r="R167" s="191" t="e">
        <f t="shared" si="15"/>
        <v>#N/A</v>
      </c>
      <c r="S167" s="191" t="e">
        <f t="shared" si="18"/>
        <v>#N/A</v>
      </c>
      <c r="T167" s="192" t="e">
        <f>VLOOKUP(D167,'PC Receitas'!$N$4:$O$14,2,FALSE)</f>
        <v>#N/A</v>
      </c>
    </row>
    <row r="168" spans="3:20" ht="19.5" customHeight="1" thickTop="1" thickBot="1" x14ac:dyDescent="0.25">
      <c r="C168" s="58"/>
      <c r="D168" s="58"/>
      <c r="E168" s="58"/>
      <c r="F168" s="58"/>
      <c r="G168" s="58"/>
      <c r="H168" s="58"/>
      <c r="I168" s="59"/>
      <c r="J168" s="60"/>
      <c r="K168" s="57">
        <f t="shared" ca="1" si="17"/>
        <v>167800</v>
      </c>
      <c r="P168" s="188" t="e">
        <f t="shared" si="16"/>
        <v>#N/A</v>
      </c>
      <c r="Q168" s="191" t="e">
        <f t="shared" si="14"/>
        <v>#N/A</v>
      </c>
      <c r="R168" s="191" t="e">
        <f t="shared" si="15"/>
        <v>#N/A</v>
      </c>
      <c r="S168" s="191" t="e">
        <f t="shared" si="18"/>
        <v>#N/A</v>
      </c>
      <c r="T168" s="192" t="e">
        <f>VLOOKUP(D168,'PC Receitas'!$N$4:$O$14,2,FALSE)</f>
        <v>#N/A</v>
      </c>
    </row>
    <row r="169" spans="3:20" ht="19.5" customHeight="1" thickTop="1" thickBot="1" x14ac:dyDescent="0.25">
      <c r="C169" s="58"/>
      <c r="D169" s="58"/>
      <c r="E169" s="58"/>
      <c r="F169" s="58"/>
      <c r="G169" s="58"/>
      <c r="H169" s="58"/>
      <c r="I169" s="59"/>
      <c r="J169" s="60"/>
      <c r="K169" s="57">
        <f t="shared" ca="1" si="17"/>
        <v>167800</v>
      </c>
      <c r="P169" s="188" t="e">
        <f t="shared" si="16"/>
        <v>#N/A</v>
      </c>
      <c r="Q169" s="191" t="e">
        <f t="shared" si="14"/>
        <v>#N/A</v>
      </c>
      <c r="R169" s="191" t="e">
        <f t="shared" si="15"/>
        <v>#N/A</v>
      </c>
      <c r="S169" s="191" t="e">
        <f t="shared" si="18"/>
        <v>#N/A</v>
      </c>
      <c r="T169" s="192" t="e">
        <f>VLOOKUP(D169,'PC Receitas'!$N$4:$O$14,2,FALSE)</f>
        <v>#N/A</v>
      </c>
    </row>
    <row r="170" spans="3:20" ht="19.5" customHeight="1" thickTop="1" thickBot="1" x14ac:dyDescent="0.25">
      <c r="C170" s="58"/>
      <c r="D170" s="58"/>
      <c r="E170" s="58"/>
      <c r="F170" s="58"/>
      <c r="G170" s="58"/>
      <c r="H170" s="58"/>
      <c r="I170" s="59"/>
      <c r="J170" s="60"/>
      <c r="K170" s="57">
        <f t="shared" ca="1" si="17"/>
        <v>167800</v>
      </c>
      <c r="P170" s="188" t="e">
        <f t="shared" si="16"/>
        <v>#N/A</v>
      </c>
      <c r="Q170" s="191" t="e">
        <f t="shared" si="14"/>
        <v>#N/A</v>
      </c>
      <c r="R170" s="191" t="e">
        <f t="shared" si="15"/>
        <v>#N/A</v>
      </c>
      <c r="S170" s="191" t="e">
        <f t="shared" si="18"/>
        <v>#N/A</v>
      </c>
      <c r="T170" s="192" t="e">
        <f>VLOOKUP(D170,'PC Receitas'!$N$4:$O$14,2,FALSE)</f>
        <v>#N/A</v>
      </c>
    </row>
    <row r="171" spans="3:20" ht="19.5" customHeight="1" thickTop="1" thickBot="1" x14ac:dyDescent="0.25">
      <c r="C171" s="58"/>
      <c r="D171" s="58"/>
      <c r="E171" s="58"/>
      <c r="F171" s="58"/>
      <c r="G171" s="58"/>
      <c r="H171" s="58"/>
      <c r="I171" s="59"/>
      <c r="J171" s="60"/>
      <c r="K171" s="57">
        <f t="shared" ca="1" si="17"/>
        <v>167800</v>
      </c>
      <c r="P171" s="188" t="e">
        <f t="shared" si="16"/>
        <v>#N/A</v>
      </c>
      <c r="Q171" s="191" t="e">
        <f t="shared" si="14"/>
        <v>#N/A</v>
      </c>
      <c r="R171" s="191" t="e">
        <f t="shared" si="15"/>
        <v>#N/A</v>
      </c>
      <c r="S171" s="191" t="e">
        <f t="shared" si="18"/>
        <v>#N/A</v>
      </c>
      <c r="T171" s="192" t="e">
        <f>VLOOKUP(D171,'PC Receitas'!$N$4:$O$14,2,FALSE)</f>
        <v>#N/A</v>
      </c>
    </row>
    <row r="172" spans="3:20" ht="19.5" customHeight="1" thickTop="1" thickBot="1" x14ac:dyDescent="0.25">
      <c r="C172" s="58"/>
      <c r="D172" s="58"/>
      <c r="E172" s="58"/>
      <c r="F172" s="58"/>
      <c r="G172" s="58"/>
      <c r="H172" s="58"/>
      <c r="I172" s="59"/>
      <c r="J172" s="60"/>
      <c r="K172" s="57">
        <f t="shared" ca="1" si="17"/>
        <v>167800</v>
      </c>
      <c r="P172" s="188" t="e">
        <f t="shared" si="16"/>
        <v>#N/A</v>
      </c>
      <c r="Q172" s="191" t="e">
        <f t="shared" si="14"/>
        <v>#N/A</v>
      </c>
      <c r="R172" s="191" t="e">
        <f t="shared" si="15"/>
        <v>#N/A</v>
      </c>
      <c r="S172" s="191" t="e">
        <f t="shared" si="18"/>
        <v>#N/A</v>
      </c>
      <c r="T172" s="192" t="e">
        <f>VLOOKUP(D172,'PC Receitas'!$N$4:$O$14,2,FALSE)</f>
        <v>#N/A</v>
      </c>
    </row>
    <row r="173" spans="3:20" ht="19.5" customHeight="1" thickTop="1" thickBot="1" x14ac:dyDescent="0.25">
      <c r="C173" s="58"/>
      <c r="D173" s="58"/>
      <c r="E173" s="58"/>
      <c r="F173" s="58"/>
      <c r="G173" s="58"/>
      <c r="H173" s="58"/>
      <c r="I173" s="59"/>
      <c r="J173" s="60"/>
      <c r="K173" s="57">
        <f t="shared" ca="1" si="17"/>
        <v>167800</v>
      </c>
      <c r="P173" s="188" t="e">
        <f t="shared" si="16"/>
        <v>#N/A</v>
      </c>
      <c r="Q173" s="191" t="e">
        <f t="shared" si="14"/>
        <v>#N/A</v>
      </c>
      <c r="R173" s="191" t="e">
        <f t="shared" si="15"/>
        <v>#N/A</v>
      </c>
      <c r="S173" s="191" t="e">
        <f t="shared" si="18"/>
        <v>#N/A</v>
      </c>
      <c r="T173" s="192" t="e">
        <f>VLOOKUP(D173,'PC Receitas'!$N$4:$O$14,2,FALSE)</f>
        <v>#N/A</v>
      </c>
    </row>
    <row r="174" spans="3:20" ht="19.5" customHeight="1" thickTop="1" thickBot="1" x14ac:dyDescent="0.25">
      <c r="C174" s="58"/>
      <c r="D174" s="58"/>
      <c r="E174" s="58"/>
      <c r="F174" s="58"/>
      <c r="G174" s="58"/>
      <c r="H174" s="58"/>
      <c r="I174" s="59"/>
      <c r="J174" s="60"/>
      <c r="K174" s="57">
        <f t="shared" ca="1" si="17"/>
        <v>167800</v>
      </c>
      <c r="P174" s="188" t="e">
        <f t="shared" si="16"/>
        <v>#N/A</v>
      </c>
      <c r="Q174" s="191" t="e">
        <f t="shared" si="14"/>
        <v>#N/A</v>
      </c>
      <c r="R174" s="191" t="e">
        <f t="shared" si="15"/>
        <v>#N/A</v>
      </c>
      <c r="S174" s="191" t="e">
        <f t="shared" si="18"/>
        <v>#N/A</v>
      </c>
      <c r="T174" s="192" t="e">
        <f>VLOOKUP(D174,'PC Receitas'!$N$4:$O$14,2,FALSE)</f>
        <v>#N/A</v>
      </c>
    </row>
    <row r="175" spans="3:20" ht="19.5" customHeight="1" thickTop="1" thickBot="1" x14ac:dyDescent="0.25">
      <c r="C175" s="58"/>
      <c r="D175" s="58"/>
      <c r="E175" s="58"/>
      <c r="F175" s="58"/>
      <c r="G175" s="58"/>
      <c r="H175" s="58"/>
      <c r="I175" s="59"/>
      <c r="J175" s="60"/>
      <c r="K175" s="57">
        <f t="shared" ca="1" si="17"/>
        <v>167800</v>
      </c>
      <c r="P175" s="188" t="e">
        <f t="shared" si="16"/>
        <v>#N/A</v>
      </c>
      <c r="Q175" s="191" t="e">
        <f t="shared" si="14"/>
        <v>#N/A</v>
      </c>
      <c r="R175" s="191" t="e">
        <f t="shared" si="15"/>
        <v>#N/A</v>
      </c>
      <c r="S175" s="191" t="e">
        <f t="shared" si="18"/>
        <v>#N/A</v>
      </c>
      <c r="T175" s="192" t="e">
        <f>VLOOKUP(D175,'PC Receitas'!$N$4:$O$14,2,FALSE)</f>
        <v>#N/A</v>
      </c>
    </row>
    <row r="176" spans="3:20" ht="19.5" customHeight="1" thickTop="1" thickBot="1" x14ac:dyDescent="0.25">
      <c r="C176" s="58"/>
      <c r="D176" s="58"/>
      <c r="E176" s="58"/>
      <c r="F176" s="58"/>
      <c r="G176" s="58"/>
      <c r="H176" s="58"/>
      <c r="I176" s="59"/>
      <c r="J176" s="60"/>
      <c r="K176" s="57">
        <f t="shared" ca="1" si="17"/>
        <v>167800</v>
      </c>
      <c r="P176" s="188" t="e">
        <f t="shared" si="16"/>
        <v>#N/A</v>
      </c>
      <c r="Q176" s="191" t="e">
        <f t="shared" si="14"/>
        <v>#N/A</v>
      </c>
      <c r="R176" s="191" t="e">
        <f t="shared" si="15"/>
        <v>#N/A</v>
      </c>
      <c r="S176" s="191" t="e">
        <f t="shared" si="18"/>
        <v>#N/A</v>
      </c>
      <c r="T176" s="192" t="e">
        <f>VLOOKUP(D176,'PC Receitas'!$N$4:$O$14,2,FALSE)</f>
        <v>#N/A</v>
      </c>
    </row>
    <row r="177" spans="3:20" ht="19.5" customHeight="1" thickTop="1" thickBot="1" x14ac:dyDescent="0.25">
      <c r="C177" s="58"/>
      <c r="D177" s="58"/>
      <c r="E177" s="58"/>
      <c r="F177" s="58"/>
      <c r="G177" s="58"/>
      <c r="H177" s="58"/>
      <c r="I177" s="59"/>
      <c r="J177" s="60"/>
      <c r="K177" s="57">
        <f t="shared" ca="1" si="17"/>
        <v>167800</v>
      </c>
      <c r="P177" s="188" t="e">
        <f t="shared" si="16"/>
        <v>#N/A</v>
      </c>
      <c r="Q177" s="191" t="e">
        <f t="shared" si="14"/>
        <v>#N/A</v>
      </c>
      <c r="R177" s="191" t="e">
        <f t="shared" si="15"/>
        <v>#N/A</v>
      </c>
      <c r="S177" s="191" t="e">
        <f t="shared" si="18"/>
        <v>#N/A</v>
      </c>
      <c r="T177" s="192" t="e">
        <f>VLOOKUP(D177,'PC Receitas'!$N$4:$O$14,2,FALSE)</f>
        <v>#N/A</v>
      </c>
    </row>
    <row r="178" spans="3:20" ht="19.5" customHeight="1" thickTop="1" thickBot="1" x14ac:dyDescent="0.25">
      <c r="C178" s="58"/>
      <c r="D178" s="58"/>
      <c r="E178" s="58"/>
      <c r="F178" s="58"/>
      <c r="G178" s="58"/>
      <c r="H178" s="58"/>
      <c r="I178" s="59"/>
      <c r="J178" s="60"/>
      <c r="K178" s="57">
        <f t="shared" ca="1" si="17"/>
        <v>167800</v>
      </c>
      <c r="P178" s="188" t="e">
        <f t="shared" si="16"/>
        <v>#N/A</v>
      </c>
      <c r="Q178" s="191" t="e">
        <f t="shared" si="14"/>
        <v>#N/A</v>
      </c>
      <c r="R178" s="191" t="e">
        <f t="shared" si="15"/>
        <v>#N/A</v>
      </c>
      <c r="S178" s="191" t="e">
        <f t="shared" si="18"/>
        <v>#N/A</v>
      </c>
      <c r="T178" s="192" t="e">
        <f>VLOOKUP(D178,'PC Receitas'!$N$4:$O$14,2,FALSE)</f>
        <v>#N/A</v>
      </c>
    </row>
    <row r="179" spans="3:20" ht="19.5" customHeight="1" thickTop="1" thickBot="1" x14ac:dyDescent="0.25">
      <c r="C179" s="58"/>
      <c r="D179" s="58"/>
      <c r="E179" s="58"/>
      <c r="F179" s="58"/>
      <c r="G179" s="58"/>
      <c r="H179" s="58"/>
      <c r="I179" s="59"/>
      <c r="J179" s="60"/>
      <c r="K179" s="57">
        <f t="shared" ca="1" si="17"/>
        <v>167800</v>
      </c>
      <c r="P179" s="188" t="e">
        <f t="shared" si="16"/>
        <v>#N/A</v>
      </c>
      <c r="Q179" s="191" t="e">
        <f t="shared" si="14"/>
        <v>#N/A</v>
      </c>
      <c r="R179" s="191" t="e">
        <f t="shared" si="15"/>
        <v>#N/A</v>
      </c>
      <c r="S179" s="191" t="e">
        <f t="shared" si="18"/>
        <v>#N/A</v>
      </c>
      <c r="T179" s="192" t="e">
        <f>VLOOKUP(D179,'PC Receitas'!$N$4:$O$14,2,FALSE)</f>
        <v>#N/A</v>
      </c>
    </row>
    <row r="180" spans="3:20" ht="19.5" customHeight="1" thickTop="1" thickBot="1" x14ac:dyDescent="0.25">
      <c r="C180" s="58"/>
      <c r="D180" s="58"/>
      <c r="E180" s="58"/>
      <c r="F180" s="58"/>
      <c r="G180" s="58"/>
      <c r="H180" s="58"/>
      <c r="I180" s="59"/>
      <c r="J180" s="60"/>
      <c r="K180" s="57">
        <f t="shared" ca="1" si="17"/>
        <v>167800</v>
      </c>
      <c r="P180" s="188" t="e">
        <f t="shared" si="16"/>
        <v>#N/A</v>
      </c>
      <c r="Q180" s="191" t="e">
        <f t="shared" si="14"/>
        <v>#N/A</v>
      </c>
      <c r="R180" s="191" t="e">
        <f t="shared" si="15"/>
        <v>#N/A</v>
      </c>
      <c r="S180" s="191" t="e">
        <f t="shared" si="18"/>
        <v>#N/A</v>
      </c>
      <c r="T180" s="192" t="e">
        <f>VLOOKUP(D180,'PC Receitas'!$N$4:$O$14,2,FALSE)</f>
        <v>#N/A</v>
      </c>
    </row>
    <row r="181" spans="3:20" ht="19.5" customHeight="1" thickTop="1" thickBot="1" x14ac:dyDescent="0.25">
      <c r="C181" s="58"/>
      <c r="D181" s="58"/>
      <c r="E181" s="58"/>
      <c r="F181" s="58"/>
      <c r="G181" s="58"/>
      <c r="H181" s="58"/>
      <c r="I181" s="59"/>
      <c r="J181" s="60"/>
      <c r="K181" s="57">
        <f t="shared" ca="1" si="17"/>
        <v>167800</v>
      </c>
      <c r="P181" s="188" t="e">
        <f t="shared" si="16"/>
        <v>#N/A</v>
      </c>
      <c r="Q181" s="191" t="e">
        <f t="shared" si="14"/>
        <v>#N/A</v>
      </c>
      <c r="R181" s="191" t="e">
        <f t="shared" si="15"/>
        <v>#N/A</v>
      </c>
      <c r="S181" s="191" t="e">
        <f t="shared" si="18"/>
        <v>#N/A</v>
      </c>
      <c r="T181" s="192" t="e">
        <f>VLOOKUP(D181,'PC Receitas'!$N$4:$O$14,2,FALSE)</f>
        <v>#N/A</v>
      </c>
    </row>
    <row r="182" spans="3:20" ht="19.5" customHeight="1" thickTop="1" thickBot="1" x14ac:dyDescent="0.25">
      <c r="C182" s="58"/>
      <c r="D182" s="58"/>
      <c r="E182" s="58"/>
      <c r="F182" s="58"/>
      <c r="G182" s="58"/>
      <c r="H182" s="58"/>
      <c r="I182" s="59"/>
      <c r="J182" s="60"/>
      <c r="K182" s="57">
        <f t="shared" ca="1" si="17"/>
        <v>167800</v>
      </c>
      <c r="P182" s="188" t="e">
        <f t="shared" si="16"/>
        <v>#N/A</v>
      </c>
      <c r="Q182" s="191" t="e">
        <f t="shared" si="14"/>
        <v>#N/A</v>
      </c>
      <c r="R182" s="191" t="e">
        <f t="shared" si="15"/>
        <v>#N/A</v>
      </c>
      <c r="S182" s="191" t="e">
        <f t="shared" si="18"/>
        <v>#N/A</v>
      </c>
      <c r="T182" s="192" t="e">
        <f>VLOOKUP(D182,'PC Receitas'!$N$4:$O$14,2,FALSE)</f>
        <v>#N/A</v>
      </c>
    </row>
    <row r="183" spans="3:20" ht="19.5" customHeight="1" thickTop="1" thickBot="1" x14ac:dyDescent="0.25">
      <c r="C183" s="58"/>
      <c r="D183" s="58"/>
      <c r="E183" s="58"/>
      <c r="F183" s="58"/>
      <c r="G183" s="58"/>
      <c r="H183" s="58"/>
      <c r="I183" s="59"/>
      <c r="J183" s="60"/>
      <c r="K183" s="57">
        <f t="shared" ca="1" si="17"/>
        <v>167800</v>
      </c>
      <c r="P183" s="188" t="e">
        <f t="shared" si="16"/>
        <v>#N/A</v>
      </c>
      <c r="Q183" s="191" t="e">
        <f t="shared" si="14"/>
        <v>#N/A</v>
      </c>
      <c r="R183" s="191" t="e">
        <f t="shared" si="15"/>
        <v>#N/A</v>
      </c>
      <c r="S183" s="191" t="e">
        <f t="shared" si="18"/>
        <v>#N/A</v>
      </c>
      <c r="T183" s="192" t="e">
        <f>VLOOKUP(D183,'PC Receitas'!$N$4:$O$14,2,FALSE)</f>
        <v>#N/A</v>
      </c>
    </row>
    <row r="184" spans="3:20" ht="19.5" customHeight="1" thickTop="1" thickBot="1" x14ac:dyDescent="0.25">
      <c r="C184" s="58"/>
      <c r="D184" s="58"/>
      <c r="E184" s="58"/>
      <c r="F184" s="58"/>
      <c r="G184" s="58"/>
      <c r="H184" s="58"/>
      <c r="I184" s="59"/>
      <c r="J184" s="60"/>
      <c r="K184" s="57">
        <f t="shared" ca="1" si="17"/>
        <v>167800</v>
      </c>
      <c r="P184" s="188" t="e">
        <f t="shared" si="16"/>
        <v>#N/A</v>
      </c>
      <c r="Q184" s="191" t="e">
        <f t="shared" si="14"/>
        <v>#N/A</v>
      </c>
      <c r="R184" s="191" t="e">
        <f t="shared" si="15"/>
        <v>#N/A</v>
      </c>
      <c r="S184" s="191" t="e">
        <f t="shared" si="18"/>
        <v>#N/A</v>
      </c>
      <c r="T184" s="192" t="e">
        <f>VLOOKUP(D184,'PC Receitas'!$N$4:$O$14,2,FALSE)</f>
        <v>#N/A</v>
      </c>
    </row>
    <row r="185" spans="3:20" ht="19.5" customHeight="1" thickTop="1" thickBot="1" x14ac:dyDescent="0.25">
      <c r="C185" s="58"/>
      <c r="D185" s="58"/>
      <c r="E185" s="58"/>
      <c r="F185" s="58"/>
      <c r="G185" s="58"/>
      <c r="H185" s="58"/>
      <c r="I185" s="59"/>
      <c r="J185" s="60"/>
      <c r="K185" s="57">
        <f t="shared" ca="1" si="17"/>
        <v>167800</v>
      </c>
      <c r="P185" s="188" t="e">
        <f t="shared" si="16"/>
        <v>#N/A</v>
      </c>
      <c r="Q185" s="191" t="e">
        <f t="shared" si="14"/>
        <v>#N/A</v>
      </c>
      <c r="R185" s="191" t="e">
        <f t="shared" si="15"/>
        <v>#N/A</v>
      </c>
      <c r="S185" s="191" t="e">
        <f t="shared" si="18"/>
        <v>#N/A</v>
      </c>
      <c r="T185" s="192" t="e">
        <f>VLOOKUP(D185,'PC Receitas'!$N$4:$O$14,2,FALSE)</f>
        <v>#N/A</v>
      </c>
    </row>
    <row r="186" spans="3:20" ht="19.5" customHeight="1" thickTop="1" thickBot="1" x14ac:dyDescent="0.25">
      <c r="C186" s="58"/>
      <c r="D186" s="58"/>
      <c r="E186" s="58"/>
      <c r="F186" s="58"/>
      <c r="G186" s="58"/>
      <c r="H186" s="58"/>
      <c r="I186" s="59"/>
      <c r="J186" s="60"/>
      <c r="K186" s="57">
        <f t="shared" ca="1" si="17"/>
        <v>167800</v>
      </c>
      <c r="P186" s="188" t="e">
        <f t="shared" si="16"/>
        <v>#N/A</v>
      </c>
      <c r="Q186" s="191" t="e">
        <f t="shared" si="14"/>
        <v>#N/A</v>
      </c>
      <c r="R186" s="191" t="e">
        <f t="shared" si="15"/>
        <v>#N/A</v>
      </c>
      <c r="S186" s="191" t="e">
        <f t="shared" si="18"/>
        <v>#N/A</v>
      </c>
      <c r="T186" s="192" t="e">
        <f>VLOOKUP(D186,'PC Receitas'!$N$4:$O$14,2,FALSE)</f>
        <v>#N/A</v>
      </c>
    </row>
    <row r="187" spans="3:20" ht="19.5" customHeight="1" thickTop="1" thickBot="1" x14ac:dyDescent="0.25">
      <c r="C187" s="58"/>
      <c r="D187" s="58"/>
      <c r="E187" s="58"/>
      <c r="F187" s="58"/>
      <c r="G187" s="58"/>
      <c r="H187" s="58"/>
      <c r="I187" s="59"/>
      <c r="J187" s="60"/>
      <c r="K187" s="57">
        <f t="shared" ca="1" si="17"/>
        <v>167800</v>
      </c>
      <c r="P187" s="188" t="e">
        <f t="shared" si="16"/>
        <v>#N/A</v>
      </c>
      <c r="Q187" s="191" t="e">
        <f t="shared" si="14"/>
        <v>#N/A</v>
      </c>
      <c r="R187" s="191" t="e">
        <f t="shared" si="15"/>
        <v>#N/A</v>
      </c>
      <c r="S187" s="191" t="e">
        <f t="shared" si="18"/>
        <v>#N/A</v>
      </c>
      <c r="T187" s="192" t="e">
        <f>VLOOKUP(D187,'PC Receitas'!$N$4:$O$14,2,FALSE)</f>
        <v>#N/A</v>
      </c>
    </row>
    <row r="188" spans="3:20" ht="19.5" customHeight="1" thickTop="1" thickBot="1" x14ac:dyDescent="0.25">
      <c r="C188" s="58"/>
      <c r="D188" s="58"/>
      <c r="E188" s="58"/>
      <c r="F188" s="58"/>
      <c r="G188" s="58"/>
      <c r="H188" s="58"/>
      <c r="I188" s="59"/>
      <c r="J188" s="60"/>
      <c r="K188" s="57">
        <f t="shared" ca="1" si="17"/>
        <v>167800</v>
      </c>
      <c r="P188" s="188" t="e">
        <f t="shared" si="16"/>
        <v>#N/A</v>
      </c>
      <c r="Q188" s="191" t="e">
        <f t="shared" si="14"/>
        <v>#N/A</v>
      </c>
      <c r="R188" s="191" t="e">
        <f t="shared" si="15"/>
        <v>#N/A</v>
      </c>
      <c r="S188" s="191" t="e">
        <f t="shared" si="18"/>
        <v>#N/A</v>
      </c>
      <c r="T188" s="192" t="e">
        <f>VLOOKUP(D188,'PC Receitas'!$N$4:$O$14,2,FALSE)</f>
        <v>#N/A</v>
      </c>
    </row>
    <row r="189" spans="3:20" ht="19.5" customHeight="1" thickTop="1" thickBot="1" x14ac:dyDescent="0.25">
      <c r="C189" s="58"/>
      <c r="D189" s="58"/>
      <c r="E189" s="58"/>
      <c r="F189" s="58"/>
      <c r="G189" s="58"/>
      <c r="H189" s="58"/>
      <c r="I189" s="59"/>
      <c r="J189" s="60"/>
      <c r="K189" s="57">
        <f t="shared" ca="1" si="17"/>
        <v>167800</v>
      </c>
      <c r="P189" s="188" t="e">
        <f t="shared" si="16"/>
        <v>#N/A</v>
      </c>
      <c r="Q189" s="191" t="e">
        <f t="shared" si="14"/>
        <v>#N/A</v>
      </c>
      <c r="R189" s="191" t="e">
        <f t="shared" si="15"/>
        <v>#N/A</v>
      </c>
      <c r="S189" s="191" t="e">
        <f t="shared" si="18"/>
        <v>#N/A</v>
      </c>
      <c r="T189" s="192" t="e">
        <f>VLOOKUP(D189,'PC Receitas'!$N$4:$O$14,2,FALSE)</f>
        <v>#N/A</v>
      </c>
    </row>
    <row r="190" spans="3:20" ht="19.5" customHeight="1" thickTop="1" thickBot="1" x14ac:dyDescent="0.25">
      <c r="C190" s="58"/>
      <c r="D190" s="58"/>
      <c r="E190" s="58"/>
      <c r="F190" s="58"/>
      <c r="G190" s="58"/>
      <c r="H190" s="58"/>
      <c r="I190" s="59"/>
      <c r="J190" s="60"/>
      <c r="K190" s="57">
        <f t="shared" ca="1" si="17"/>
        <v>167800</v>
      </c>
      <c r="P190" s="188" t="e">
        <f t="shared" si="16"/>
        <v>#N/A</v>
      </c>
      <c r="Q190" s="191" t="e">
        <f t="shared" si="14"/>
        <v>#N/A</v>
      </c>
      <c r="R190" s="191" t="e">
        <f t="shared" si="15"/>
        <v>#N/A</v>
      </c>
      <c r="S190" s="191" t="e">
        <f t="shared" si="18"/>
        <v>#N/A</v>
      </c>
      <c r="T190" s="192" t="e">
        <f>VLOOKUP(D190,'PC Receitas'!$N$4:$O$14,2,FALSE)</f>
        <v>#N/A</v>
      </c>
    </row>
    <row r="191" spans="3:20" ht="19.5" customHeight="1" thickTop="1" thickBot="1" x14ac:dyDescent="0.25">
      <c r="C191" s="58"/>
      <c r="D191" s="58"/>
      <c r="E191" s="58"/>
      <c r="F191" s="58"/>
      <c r="G191" s="58"/>
      <c r="H191" s="58"/>
      <c r="I191" s="59"/>
      <c r="J191" s="60"/>
      <c r="K191" s="57">
        <f t="shared" ca="1" si="17"/>
        <v>167800</v>
      </c>
      <c r="P191" s="188" t="e">
        <f t="shared" si="16"/>
        <v>#N/A</v>
      </c>
      <c r="Q191" s="191" t="e">
        <f t="shared" si="14"/>
        <v>#N/A</v>
      </c>
      <c r="R191" s="191" t="e">
        <f t="shared" si="15"/>
        <v>#N/A</v>
      </c>
      <c r="S191" s="191" t="e">
        <f t="shared" si="18"/>
        <v>#N/A</v>
      </c>
      <c r="T191" s="192" t="e">
        <f>VLOOKUP(D191,'PC Receitas'!$N$4:$O$14,2,FALSE)</f>
        <v>#N/A</v>
      </c>
    </row>
    <row r="192" spans="3:20" ht="19.5" customHeight="1" thickTop="1" thickBot="1" x14ac:dyDescent="0.25">
      <c r="C192" s="58"/>
      <c r="D192" s="58"/>
      <c r="E192" s="58"/>
      <c r="F192" s="58"/>
      <c r="G192" s="58"/>
      <c r="H192" s="58"/>
      <c r="I192" s="59"/>
      <c r="J192" s="60"/>
      <c r="K192" s="57">
        <f t="shared" ca="1" si="17"/>
        <v>167800</v>
      </c>
      <c r="P192" s="188" t="e">
        <f t="shared" si="16"/>
        <v>#N/A</v>
      </c>
      <c r="Q192" s="191" t="e">
        <f t="shared" si="14"/>
        <v>#N/A</v>
      </c>
      <c r="R192" s="191" t="e">
        <f t="shared" si="15"/>
        <v>#N/A</v>
      </c>
      <c r="S192" s="191" t="e">
        <f t="shared" si="18"/>
        <v>#N/A</v>
      </c>
      <c r="T192" s="192" t="e">
        <f>VLOOKUP(D192,'PC Receitas'!$N$4:$O$14,2,FALSE)</f>
        <v>#N/A</v>
      </c>
    </row>
    <row r="193" spans="3:20" ht="19.5" customHeight="1" thickTop="1" thickBot="1" x14ac:dyDescent="0.25">
      <c r="C193" s="58"/>
      <c r="D193" s="58"/>
      <c r="E193" s="58"/>
      <c r="F193" s="58"/>
      <c r="G193" s="58"/>
      <c r="H193" s="58"/>
      <c r="I193" s="59"/>
      <c r="J193" s="60"/>
      <c r="K193" s="57">
        <f t="shared" ca="1" si="17"/>
        <v>167800</v>
      </c>
      <c r="P193" s="188" t="e">
        <f t="shared" si="16"/>
        <v>#N/A</v>
      </c>
      <c r="Q193" s="191" t="e">
        <f t="shared" si="14"/>
        <v>#N/A</v>
      </c>
      <c r="R193" s="191" t="e">
        <f t="shared" si="15"/>
        <v>#N/A</v>
      </c>
      <c r="S193" s="191" t="e">
        <f t="shared" si="18"/>
        <v>#N/A</v>
      </c>
      <c r="T193" s="192" t="e">
        <f>VLOOKUP(D193,'PC Receitas'!$N$4:$O$14,2,FALSE)</f>
        <v>#N/A</v>
      </c>
    </row>
    <row r="194" spans="3:20" ht="19.5" customHeight="1" thickTop="1" thickBot="1" x14ac:dyDescent="0.25">
      <c r="C194" s="58"/>
      <c r="D194" s="58"/>
      <c r="E194" s="58"/>
      <c r="F194" s="58"/>
      <c r="G194" s="58"/>
      <c r="H194" s="58"/>
      <c r="I194" s="59"/>
      <c r="J194" s="60"/>
      <c r="K194" s="57">
        <f t="shared" ca="1" si="17"/>
        <v>167800</v>
      </c>
      <c r="P194" s="188" t="e">
        <f t="shared" si="16"/>
        <v>#N/A</v>
      </c>
      <c r="Q194" s="191" t="e">
        <f t="shared" si="14"/>
        <v>#N/A</v>
      </c>
      <c r="R194" s="191" t="e">
        <f t="shared" si="15"/>
        <v>#N/A</v>
      </c>
      <c r="S194" s="191" t="e">
        <f t="shared" si="18"/>
        <v>#N/A</v>
      </c>
      <c r="T194" s="192" t="e">
        <f>VLOOKUP(D194,'PC Receitas'!$N$4:$O$14,2,FALSE)</f>
        <v>#N/A</v>
      </c>
    </row>
    <row r="195" spans="3:20" ht="19.5" customHeight="1" thickTop="1" thickBot="1" x14ac:dyDescent="0.25">
      <c r="C195" s="58"/>
      <c r="D195" s="58"/>
      <c r="E195" s="58"/>
      <c r="F195" s="58"/>
      <c r="G195" s="58"/>
      <c r="H195" s="58"/>
      <c r="I195" s="59"/>
      <c r="J195" s="60"/>
      <c r="K195" s="57">
        <f t="shared" ca="1" si="17"/>
        <v>167800</v>
      </c>
      <c r="P195" s="188" t="e">
        <f t="shared" si="16"/>
        <v>#N/A</v>
      </c>
      <c r="Q195" s="191" t="e">
        <f t="shared" si="14"/>
        <v>#N/A</v>
      </c>
      <c r="R195" s="191" t="e">
        <f t="shared" si="15"/>
        <v>#N/A</v>
      </c>
      <c r="S195" s="191" t="e">
        <f t="shared" si="18"/>
        <v>#N/A</v>
      </c>
      <c r="T195" s="192" t="e">
        <f>VLOOKUP(D195,'PC Receitas'!$N$4:$O$14,2,FALSE)</f>
        <v>#N/A</v>
      </c>
    </row>
    <row r="196" spans="3:20" ht="19.5" customHeight="1" thickTop="1" thickBot="1" x14ac:dyDescent="0.25">
      <c r="C196" s="58"/>
      <c r="D196" s="58"/>
      <c r="E196" s="58"/>
      <c r="F196" s="58"/>
      <c r="G196" s="58"/>
      <c r="H196" s="58"/>
      <c r="I196" s="59"/>
      <c r="J196" s="60"/>
      <c r="K196" s="57">
        <f t="shared" ca="1" si="17"/>
        <v>167800</v>
      </c>
      <c r="P196" s="188" t="e">
        <f t="shared" si="16"/>
        <v>#N/A</v>
      </c>
      <c r="Q196" s="191" t="e">
        <f t="shared" si="14"/>
        <v>#N/A</v>
      </c>
      <c r="R196" s="191" t="e">
        <f t="shared" si="15"/>
        <v>#N/A</v>
      </c>
      <c r="S196" s="191" t="e">
        <f t="shared" si="18"/>
        <v>#N/A</v>
      </c>
      <c r="T196" s="192" t="e">
        <f>VLOOKUP(D196,'PC Receitas'!$N$4:$O$14,2,FALSE)</f>
        <v>#N/A</v>
      </c>
    </row>
    <row r="197" spans="3:20" ht="19.5" customHeight="1" thickTop="1" thickBot="1" x14ac:dyDescent="0.25">
      <c r="C197" s="58"/>
      <c r="D197" s="58"/>
      <c r="E197" s="58"/>
      <c r="F197" s="58"/>
      <c r="G197" s="58"/>
      <c r="H197" s="58"/>
      <c r="I197" s="59"/>
      <c r="J197" s="60"/>
      <c r="K197" s="57">
        <f t="shared" ca="1" si="17"/>
        <v>167800</v>
      </c>
      <c r="P197" s="188" t="e">
        <f t="shared" si="16"/>
        <v>#N/A</v>
      </c>
      <c r="Q197" s="191" t="e">
        <f t="shared" si="14"/>
        <v>#N/A</v>
      </c>
      <c r="R197" s="191" t="e">
        <f t="shared" si="15"/>
        <v>#N/A</v>
      </c>
      <c r="S197" s="191" t="e">
        <f t="shared" si="18"/>
        <v>#N/A</v>
      </c>
      <c r="T197" s="192" t="e">
        <f>VLOOKUP(D197,'PC Receitas'!$N$4:$O$14,2,FALSE)</f>
        <v>#N/A</v>
      </c>
    </row>
    <row r="198" spans="3:20" ht="19.5" customHeight="1" thickTop="1" thickBot="1" x14ac:dyDescent="0.25">
      <c r="C198" s="58"/>
      <c r="D198" s="58"/>
      <c r="E198" s="58"/>
      <c r="F198" s="58"/>
      <c r="G198" s="58"/>
      <c r="H198" s="58"/>
      <c r="I198" s="59"/>
      <c r="J198" s="60"/>
      <c r="K198" s="57">
        <f t="shared" ca="1" si="17"/>
        <v>167800</v>
      </c>
      <c r="P198" s="188" t="e">
        <f t="shared" si="16"/>
        <v>#N/A</v>
      </c>
      <c r="Q198" s="191" t="e">
        <f t="shared" ref="Q198:Q261" si="19">IF(T198="Despesas_de_Moradia","Despesa",IF(T198="Despesas_com_Alimentacao","Despesa",IF(T198="Despesas_com_Saude","Despesa","")))</f>
        <v>#N/A</v>
      </c>
      <c r="R198" s="191" t="e">
        <f t="shared" ref="R198:R261" si="20">IF(T198="Renda_Familiar","Receita",IF(T198="Receitas_com_Aplicacoes_Financeiras","Receita",IF(T198="Outras_Receitas","Receita","")))</f>
        <v>#N/A</v>
      </c>
      <c r="S198" s="191" t="e">
        <f t="shared" si="18"/>
        <v>#N/A</v>
      </c>
      <c r="T198" s="192" t="e">
        <f>VLOOKUP(D198,'PC Receitas'!$N$4:$O$14,2,FALSE)</f>
        <v>#N/A</v>
      </c>
    </row>
    <row r="199" spans="3:20" ht="19.5" customHeight="1" thickTop="1" thickBot="1" x14ac:dyDescent="0.25">
      <c r="C199" s="58"/>
      <c r="D199" s="58"/>
      <c r="E199" s="58"/>
      <c r="F199" s="58"/>
      <c r="G199" s="58"/>
      <c r="H199" s="58"/>
      <c r="I199" s="59"/>
      <c r="J199" s="60"/>
      <c r="K199" s="57">
        <f t="shared" ca="1" si="17"/>
        <v>167800</v>
      </c>
      <c r="P199" s="188" t="e">
        <f t="shared" si="16"/>
        <v>#N/A</v>
      </c>
      <c r="Q199" s="191" t="e">
        <f t="shared" si="19"/>
        <v>#N/A</v>
      </c>
      <c r="R199" s="191" t="e">
        <f t="shared" si="20"/>
        <v>#N/A</v>
      </c>
      <c r="S199" s="191" t="e">
        <f t="shared" si="18"/>
        <v>#N/A</v>
      </c>
      <c r="T199" s="192" t="e">
        <f>VLOOKUP(D199,'PC Receitas'!$N$4:$O$14,2,FALSE)</f>
        <v>#N/A</v>
      </c>
    </row>
    <row r="200" spans="3:20" ht="19.5" customHeight="1" thickTop="1" thickBot="1" x14ac:dyDescent="0.25">
      <c r="C200" s="58"/>
      <c r="D200" s="58"/>
      <c r="E200" s="58"/>
      <c r="F200" s="58"/>
      <c r="G200" s="58"/>
      <c r="H200" s="58"/>
      <c r="I200" s="59"/>
      <c r="J200" s="60"/>
      <c r="K200" s="57">
        <f t="shared" ca="1" si="17"/>
        <v>167800</v>
      </c>
      <c r="P200" s="188" t="e">
        <f t="shared" si="16"/>
        <v>#N/A</v>
      </c>
      <c r="Q200" s="191" t="e">
        <f t="shared" si="19"/>
        <v>#N/A</v>
      </c>
      <c r="R200" s="191" t="e">
        <f t="shared" si="20"/>
        <v>#N/A</v>
      </c>
      <c r="S200" s="191" t="e">
        <f t="shared" si="18"/>
        <v>#N/A</v>
      </c>
      <c r="T200" s="192" t="e">
        <f>VLOOKUP(D200,'PC Receitas'!$N$4:$O$14,2,FALSE)</f>
        <v>#N/A</v>
      </c>
    </row>
    <row r="201" spans="3:20" ht="19.5" customHeight="1" thickTop="1" thickBot="1" x14ac:dyDescent="0.25">
      <c r="C201" s="58"/>
      <c r="D201" s="58"/>
      <c r="E201" s="58"/>
      <c r="F201" s="58"/>
      <c r="G201" s="58"/>
      <c r="H201" s="58"/>
      <c r="I201" s="59"/>
      <c r="J201" s="60"/>
      <c r="K201" s="57">
        <f t="shared" ca="1" si="17"/>
        <v>167800</v>
      </c>
      <c r="P201" s="188" t="e">
        <f t="shared" si="16"/>
        <v>#N/A</v>
      </c>
      <c r="Q201" s="191" t="e">
        <f t="shared" si="19"/>
        <v>#N/A</v>
      </c>
      <c r="R201" s="191" t="e">
        <f t="shared" si="20"/>
        <v>#N/A</v>
      </c>
      <c r="S201" s="191" t="e">
        <f t="shared" si="18"/>
        <v>#N/A</v>
      </c>
      <c r="T201" s="192" t="e">
        <f>VLOOKUP(D201,'PC Receitas'!$N$4:$O$14,2,FALSE)</f>
        <v>#N/A</v>
      </c>
    </row>
    <row r="202" spans="3:20" ht="19.5" customHeight="1" thickTop="1" thickBot="1" x14ac:dyDescent="0.25">
      <c r="C202" s="58"/>
      <c r="D202" s="58"/>
      <c r="E202" s="58"/>
      <c r="F202" s="58"/>
      <c r="G202" s="58"/>
      <c r="H202" s="58"/>
      <c r="I202" s="59"/>
      <c r="J202" s="60"/>
      <c r="K202" s="57">
        <f t="shared" ca="1" si="17"/>
        <v>167800</v>
      </c>
      <c r="P202" s="188" t="e">
        <f t="shared" si="16"/>
        <v>#N/A</v>
      </c>
      <c r="Q202" s="191" t="e">
        <f t="shared" si="19"/>
        <v>#N/A</v>
      </c>
      <c r="R202" s="191" t="e">
        <f t="shared" si="20"/>
        <v>#N/A</v>
      </c>
      <c r="S202" s="191" t="e">
        <f t="shared" si="18"/>
        <v>#N/A</v>
      </c>
      <c r="T202" s="192" t="e">
        <f>VLOOKUP(D202,'PC Receitas'!$N$4:$O$14,2,FALSE)</f>
        <v>#N/A</v>
      </c>
    </row>
    <row r="203" spans="3:20" ht="19.5" customHeight="1" thickTop="1" thickBot="1" x14ac:dyDescent="0.25">
      <c r="C203" s="58"/>
      <c r="D203" s="58"/>
      <c r="E203" s="58"/>
      <c r="F203" s="58"/>
      <c r="G203" s="58"/>
      <c r="H203" s="58"/>
      <c r="I203" s="59"/>
      <c r="J203" s="60"/>
      <c r="K203" s="57">
        <f t="shared" ca="1" si="17"/>
        <v>167800</v>
      </c>
      <c r="P203" s="188" t="e">
        <f t="shared" si="16"/>
        <v>#N/A</v>
      </c>
      <c r="Q203" s="191" t="e">
        <f t="shared" si="19"/>
        <v>#N/A</v>
      </c>
      <c r="R203" s="191" t="e">
        <f t="shared" si="20"/>
        <v>#N/A</v>
      </c>
      <c r="S203" s="191" t="e">
        <f t="shared" si="18"/>
        <v>#N/A</v>
      </c>
      <c r="T203" s="192" t="e">
        <f>VLOOKUP(D203,'PC Receitas'!$N$4:$O$14,2,FALSE)</f>
        <v>#N/A</v>
      </c>
    </row>
    <row r="204" spans="3:20" ht="19.5" customHeight="1" thickTop="1" thickBot="1" x14ac:dyDescent="0.25">
      <c r="C204" s="58"/>
      <c r="D204" s="58"/>
      <c r="E204" s="58"/>
      <c r="F204" s="58"/>
      <c r="G204" s="58"/>
      <c r="H204" s="58"/>
      <c r="I204" s="59"/>
      <c r="J204" s="60"/>
      <c r="K204" s="57">
        <f t="shared" ca="1" si="17"/>
        <v>167800</v>
      </c>
      <c r="P204" s="188" t="e">
        <f t="shared" si="16"/>
        <v>#N/A</v>
      </c>
      <c r="Q204" s="191" t="e">
        <f t="shared" si="19"/>
        <v>#N/A</v>
      </c>
      <c r="R204" s="191" t="e">
        <f t="shared" si="20"/>
        <v>#N/A</v>
      </c>
      <c r="S204" s="191" t="e">
        <f t="shared" si="18"/>
        <v>#N/A</v>
      </c>
      <c r="T204" s="192" t="e">
        <f>VLOOKUP(D204,'PC Receitas'!$N$4:$O$14,2,FALSE)</f>
        <v>#N/A</v>
      </c>
    </row>
    <row r="205" spans="3:20" ht="19.5" customHeight="1" thickTop="1" thickBot="1" x14ac:dyDescent="0.25">
      <c r="C205" s="58"/>
      <c r="D205" s="58"/>
      <c r="E205" s="58"/>
      <c r="F205" s="58"/>
      <c r="G205" s="58"/>
      <c r="H205" s="58"/>
      <c r="I205" s="59"/>
      <c r="J205" s="60"/>
      <c r="K205" s="57">
        <f t="shared" ca="1" si="17"/>
        <v>167800</v>
      </c>
      <c r="P205" s="188" t="e">
        <f t="shared" si="16"/>
        <v>#N/A</v>
      </c>
      <c r="Q205" s="191" t="e">
        <f t="shared" si="19"/>
        <v>#N/A</v>
      </c>
      <c r="R205" s="191" t="e">
        <f t="shared" si="20"/>
        <v>#N/A</v>
      </c>
      <c r="S205" s="191" t="e">
        <f t="shared" si="18"/>
        <v>#N/A</v>
      </c>
      <c r="T205" s="192" t="e">
        <f>VLOOKUP(D205,'PC Receitas'!$N$4:$O$14,2,FALSE)</f>
        <v>#N/A</v>
      </c>
    </row>
    <row r="206" spans="3:20" ht="19.5" customHeight="1" thickTop="1" thickBot="1" x14ac:dyDescent="0.25">
      <c r="C206" s="58"/>
      <c r="D206" s="58"/>
      <c r="E206" s="58"/>
      <c r="F206" s="58"/>
      <c r="G206" s="58"/>
      <c r="H206" s="58"/>
      <c r="I206" s="59"/>
      <c r="J206" s="60"/>
      <c r="K206" s="57">
        <f t="shared" ca="1" si="17"/>
        <v>167800</v>
      </c>
      <c r="P206" s="188" t="e">
        <f t="shared" si="16"/>
        <v>#N/A</v>
      </c>
      <c r="Q206" s="191" t="e">
        <f t="shared" si="19"/>
        <v>#N/A</v>
      </c>
      <c r="R206" s="191" t="e">
        <f t="shared" si="20"/>
        <v>#N/A</v>
      </c>
      <c r="S206" s="191" t="e">
        <f t="shared" si="18"/>
        <v>#N/A</v>
      </c>
      <c r="T206" s="192" t="e">
        <f>VLOOKUP(D206,'PC Receitas'!$N$4:$O$14,2,FALSE)</f>
        <v>#N/A</v>
      </c>
    </row>
    <row r="207" spans="3:20" ht="19.5" customHeight="1" thickTop="1" thickBot="1" x14ac:dyDescent="0.25">
      <c r="C207" s="58"/>
      <c r="D207" s="58"/>
      <c r="E207" s="58"/>
      <c r="F207" s="58"/>
      <c r="G207" s="58"/>
      <c r="H207" s="58"/>
      <c r="I207" s="59"/>
      <c r="J207" s="60"/>
      <c r="K207" s="57">
        <f t="shared" ca="1" si="17"/>
        <v>167800</v>
      </c>
      <c r="P207" s="188" t="e">
        <f t="shared" si="16"/>
        <v>#N/A</v>
      </c>
      <c r="Q207" s="191" t="e">
        <f t="shared" si="19"/>
        <v>#N/A</v>
      </c>
      <c r="R207" s="191" t="e">
        <f t="shared" si="20"/>
        <v>#N/A</v>
      </c>
      <c r="S207" s="191" t="e">
        <f t="shared" si="18"/>
        <v>#N/A</v>
      </c>
      <c r="T207" s="192" t="e">
        <f>VLOOKUP(D207,'PC Receitas'!$N$4:$O$14,2,FALSE)</f>
        <v>#N/A</v>
      </c>
    </row>
    <row r="208" spans="3:20" ht="19.5" customHeight="1" thickTop="1" thickBot="1" x14ac:dyDescent="0.25">
      <c r="C208" s="58"/>
      <c r="D208" s="58"/>
      <c r="E208" s="58"/>
      <c r="F208" s="58"/>
      <c r="G208" s="58"/>
      <c r="H208" s="58"/>
      <c r="I208" s="59"/>
      <c r="J208" s="60"/>
      <c r="K208" s="57">
        <f t="shared" ca="1" si="17"/>
        <v>167800</v>
      </c>
      <c r="P208" s="188" t="e">
        <f t="shared" ref="P208:P271" si="21">IF(T208="Despesas_com_Transportes","Despesa",IF(T208="Despesas_com_Lazer_e_Informacao","Despesa",IF(T208="Outras_Despesas","Despesa",IF(T208="Imposto_de_Renda","Despesa",IF(T208="Investimentos_Bens","Despesa","")))))</f>
        <v>#N/A</v>
      </c>
      <c r="Q208" s="191" t="e">
        <f t="shared" si="19"/>
        <v>#N/A</v>
      </c>
      <c r="R208" s="191" t="e">
        <f t="shared" si="20"/>
        <v>#N/A</v>
      </c>
      <c r="S208" s="191" t="e">
        <f t="shared" si="18"/>
        <v>#N/A</v>
      </c>
      <c r="T208" s="192" t="e">
        <f>VLOOKUP(D208,'PC Receitas'!$N$4:$O$14,2,FALSE)</f>
        <v>#N/A</v>
      </c>
    </row>
    <row r="209" spans="3:20" ht="19.5" customHeight="1" thickTop="1" thickBot="1" x14ac:dyDescent="0.25">
      <c r="C209" s="58"/>
      <c r="D209" s="58"/>
      <c r="E209" s="58"/>
      <c r="F209" s="58"/>
      <c r="G209" s="58"/>
      <c r="H209" s="58"/>
      <c r="I209" s="59"/>
      <c r="J209" s="60"/>
      <c r="K209" s="57">
        <f t="shared" ca="1" si="17"/>
        <v>167800</v>
      </c>
      <c r="P209" s="188" t="e">
        <f t="shared" si="21"/>
        <v>#N/A</v>
      </c>
      <c r="Q209" s="191" t="e">
        <f t="shared" si="19"/>
        <v>#N/A</v>
      </c>
      <c r="R209" s="191" t="e">
        <f t="shared" si="20"/>
        <v>#N/A</v>
      </c>
      <c r="S209" s="191" t="e">
        <f t="shared" si="18"/>
        <v>#N/A</v>
      </c>
      <c r="T209" s="192" t="e">
        <f>VLOOKUP(D209,'PC Receitas'!$N$4:$O$14,2,FALSE)</f>
        <v>#N/A</v>
      </c>
    </row>
    <row r="210" spans="3:20" ht="19.5" customHeight="1" thickTop="1" thickBot="1" x14ac:dyDescent="0.25">
      <c r="C210" s="58"/>
      <c r="D210" s="58"/>
      <c r="E210" s="58"/>
      <c r="F210" s="58"/>
      <c r="G210" s="58"/>
      <c r="H210" s="58"/>
      <c r="I210" s="59"/>
      <c r="J210" s="60"/>
      <c r="K210" s="57">
        <f t="shared" ca="1" si="17"/>
        <v>167800</v>
      </c>
      <c r="P210" s="188" t="e">
        <f t="shared" si="21"/>
        <v>#N/A</v>
      </c>
      <c r="Q210" s="191" t="e">
        <f t="shared" si="19"/>
        <v>#N/A</v>
      </c>
      <c r="R210" s="191" t="e">
        <f t="shared" si="20"/>
        <v>#N/A</v>
      </c>
      <c r="S210" s="191" t="e">
        <f t="shared" si="18"/>
        <v>#N/A</v>
      </c>
      <c r="T210" s="192"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167800</v>
      </c>
      <c r="P211" s="188" t="e">
        <f t="shared" si="21"/>
        <v>#N/A</v>
      </c>
      <c r="Q211" s="191" t="e">
        <f t="shared" si="19"/>
        <v>#N/A</v>
      </c>
      <c r="R211" s="191" t="e">
        <f t="shared" si="20"/>
        <v>#N/A</v>
      </c>
      <c r="S211" s="191" t="e">
        <f t="shared" si="18"/>
        <v>#N/A</v>
      </c>
      <c r="T211" s="192" t="e">
        <f>VLOOKUP(D211,'PC Receitas'!$N$4:$O$14,2,FALSE)</f>
        <v>#N/A</v>
      </c>
    </row>
    <row r="212" spans="3:20" ht="19.5" customHeight="1" thickTop="1" thickBot="1" x14ac:dyDescent="0.25">
      <c r="C212" s="58"/>
      <c r="D212" s="58"/>
      <c r="E212" s="58"/>
      <c r="F212" s="58"/>
      <c r="G212" s="58"/>
      <c r="H212" s="58"/>
      <c r="I212" s="59"/>
      <c r="J212" s="60"/>
      <c r="K212" s="57">
        <f t="shared" ca="1" si="22"/>
        <v>167800</v>
      </c>
      <c r="P212" s="188" t="e">
        <f t="shared" si="21"/>
        <v>#N/A</v>
      </c>
      <c r="Q212" s="191" t="e">
        <f t="shared" si="19"/>
        <v>#N/A</v>
      </c>
      <c r="R212" s="191" t="e">
        <f t="shared" si="20"/>
        <v>#N/A</v>
      </c>
      <c r="S212" s="191" t="e">
        <f t="shared" ref="S212:S275" si="23">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ca="1" si="22"/>
        <v>167800</v>
      </c>
      <c r="P213" s="188" t="e">
        <f t="shared" si="21"/>
        <v>#N/A</v>
      </c>
      <c r="Q213" s="191" t="e">
        <f t="shared" si="19"/>
        <v>#N/A</v>
      </c>
      <c r="R213" s="191" t="e">
        <f t="shared" si="20"/>
        <v>#N/A</v>
      </c>
      <c r="S213" s="191" t="e">
        <f t="shared" si="23"/>
        <v>#N/A</v>
      </c>
      <c r="T213" s="192" t="e">
        <f>VLOOKUP(D213,'PC Receitas'!$N$4:$O$14,2,FALSE)</f>
        <v>#N/A</v>
      </c>
    </row>
    <row r="214" spans="3:20" ht="19.5" customHeight="1" thickTop="1" thickBot="1" x14ac:dyDescent="0.25">
      <c r="C214" s="58"/>
      <c r="D214" s="58"/>
      <c r="E214" s="58"/>
      <c r="F214" s="58"/>
      <c r="G214" s="58"/>
      <c r="H214" s="58"/>
      <c r="I214" s="59"/>
      <c r="J214" s="60"/>
      <c r="K214" s="57">
        <f t="shared" ca="1" si="22"/>
        <v>167800</v>
      </c>
      <c r="P214" s="188" t="e">
        <f t="shared" si="21"/>
        <v>#N/A</v>
      </c>
      <c r="Q214" s="191" t="e">
        <f t="shared" si="19"/>
        <v>#N/A</v>
      </c>
      <c r="R214" s="191" t="e">
        <f t="shared" si="20"/>
        <v>#N/A</v>
      </c>
      <c r="S214" s="191" t="e">
        <f t="shared" si="23"/>
        <v>#N/A</v>
      </c>
      <c r="T214" s="192" t="e">
        <f>VLOOKUP(D214,'PC Receitas'!$N$4:$O$14,2,FALSE)</f>
        <v>#N/A</v>
      </c>
    </row>
    <row r="215" spans="3:20" ht="19.5" customHeight="1" thickTop="1" thickBot="1" x14ac:dyDescent="0.25">
      <c r="C215" s="58"/>
      <c r="D215" s="58"/>
      <c r="E215" s="58"/>
      <c r="F215" s="58"/>
      <c r="G215" s="58"/>
      <c r="H215" s="58"/>
      <c r="I215" s="59"/>
      <c r="J215" s="60"/>
      <c r="K215" s="57">
        <f t="shared" ca="1" si="22"/>
        <v>167800</v>
      </c>
      <c r="P215" s="188" t="e">
        <f t="shared" si="21"/>
        <v>#N/A</v>
      </c>
      <c r="Q215" s="191" t="e">
        <f t="shared" si="19"/>
        <v>#N/A</v>
      </c>
      <c r="R215" s="191" t="e">
        <f t="shared" si="20"/>
        <v>#N/A</v>
      </c>
      <c r="S215" s="191" t="e">
        <f t="shared" si="23"/>
        <v>#N/A</v>
      </c>
      <c r="T215" s="192" t="e">
        <f>VLOOKUP(D215,'PC Receitas'!$N$4:$O$14,2,FALSE)</f>
        <v>#N/A</v>
      </c>
    </row>
    <row r="216" spans="3:20" ht="19.5" customHeight="1" thickTop="1" thickBot="1" x14ac:dyDescent="0.25">
      <c r="C216" s="58"/>
      <c r="D216" s="58"/>
      <c r="E216" s="58"/>
      <c r="F216" s="58"/>
      <c r="G216" s="58"/>
      <c r="H216" s="58"/>
      <c r="I216" s="59"/>
      <c r="J216" s="60"/>
      <c r="K216" s="57">
        <f t="shared" ca="1" si="22"/>
        <v>167800</v>
      </c>
      <c r="P216" s="188" t="e">
        <f t="shared" si="21"/>
        <v>#N/A</v>
      </c>
      <c r="Q216" s="191" t="e">
        <f t="shared" si="19"/>
        <v>#N/A</v>
      </c>
      <c r="R216" s="191" t="e">
        <f t="shared" si="20"/>
        <v>#N/A</v>
      </c>
      <c r="S216" s="191" t="e">
        <f t="shared" si="23"/>
        <v>#N/A</v>
      </c>
      <c r="T216" s="192" t="e">
        <f>VLOOKUP(D216,'PC Receitas'!$N$4:$O$14,2,FALSE)</f>
        <v>#N/A</v>
      </c>
    </row>
    <row r="217" spans="3:20" ht="19.5" customHeight="1" thickTop="1" thickBot="1" x14ac:dyDescent="0.25">
      <c r="C217" s="58"/>
      <c r="D217" s="58"/>
      <c r="E217" s="58"/>
      <c r="F217" s="58"/>
      <c r="G217" s="58"/>
      <c r="H217" s="58"/>
      <c r="I217" s="59"/>
      <c r="J217" s="60"/>
      <c r="K217" s="57">
        <f t="shared" ca="1" si="22"/>
        <v>167800</v>
      </c>
      <c r="P217" s="188" t="e">
        <f t="shared" si="21"/>
        <v>#N/A</v>
      </c>
      <c r="Q217" s="191" t="e">
        <f t="shared" si="19"/>
        <v>#N/A</v>
      </c>
      <c r="R217" s="191" t="e">
        <f t="shared" si="20"/>
        <v>#N/A</v>
      </c>
      <c r="S217" s="191" t="e">
        <f t="shared" si="23"/>
        <v>#N/A</v>
      </c>
      <c r="T217" s="192" t="e">
        <f>VLOOKUP(D217,'PC Receitas'!$N$4:$O$14,2,FALSE)</f>
        <v>#N/A</v>
      </c>
    </row>
    <row r="218" spans="3:20" ht="19.5" customHeight="1" thickTop="1" thickBot="1" x14ac:dyDescent="0.25">
      <c r="C218" s="58"/>
      <c r="D218" s="58"/>
      <c r="E218" s="58"/>
      <c r="F218" s="58"/>
      <c r="G218" s="58"/>
      <c r="H218" s="58"/>
      <c r="I218" s="59"/>
      <c r="J218" s="60"/>
      <c r="K218" s="57">
        <f t="shared" ca="1" si="22"/>
        <v>167800</v>
      </c>
      <c r="P218" s="188" t="e">
        <f t="shared" si="21"/>
        <v>#N/A</v>
      </c>
      <c r="Q218" s="191" t="e">
        <f t="shared" si="19"/>
        <v>#N/A</v>
      </c>
      <c r="R218" s="191" t="e">
        <f t="shared" si="20"/>
        <v>#N/A</v>
      </c>
      <c r="S218" s="191" t="e">
        <f t="shared" si="23"/>
        <v>#N/A</v>
      </c>
      <c r="T218" s="192" t="e">
        <f>VLOOKUP(D218,'PC Receitas'!$N$4:$O$14,2,FALSE)</f>
        <v>#N/A</v>
      </c>
    </row>
    <row r="219" spans="3:20" ht="19.5" customHeight="1" thickTop="1" thickBot="1" x14ac:dyDescent="0.25">
      <c r="C219" s="58"/>
      <c r="D219" s="58"/>
      <c r="E219" s="58"/>
      <c r="F219" s="58"/>
      <c r="G219" s="58"/>
      <c r="H219" s="58"/>
      <c r="I219" s="59"/>
      <c r="J219" s="60"/>
      <c r="K219" s="57">
        <f t="shared" ca="1" si="22"/>
        <v>167800</v>
      </c>
      <c r="P219" s="188" t="e">
        <f t="shared" si="21"/>
        <v>#N/A</v>
      </c>
      <c r="Q219" s="191" t="e">
        <f t="shared" si="19"/>
        <v>#N/A</v>
      </c>
      <c r="R219" s="191" t="e">
        <f t="shared" si="20"/>
        <v>#N/A</v>
      </c>
      <c r="S219" s="191" t="e">
        <f t="shared" si="23"/>
        <v>#N/A</v>
      </c>
      <c r="T219" s="192" t="e">
        <f>VLOOKUP(D219,'PC Receitas'!$N$4:$O$14,2,FALSE)</f>
        <v>#N/A</v>
      </c>
    </row>
    <row r="220" spans="3:20" ht="19.5" customHeight="1" thickTop="1" thickBot="1" x14ac:dyDescent="0.25">
      <c r="C220" s="58"/>
      <c r="D220" s="58"/>
      <c r="E220" s="58"/>
      <c r="F220" s="58"/>
      <c r="G220" s="58"/>
      <c r="H220" s="58"/>
      <c r="I220" s="59"/>
      <c r="J220" s="60"/>
      <c r="K220" s="57">
        <f t="shared" ca="1" si="22"/>
        <v>167800</v>
      </c>
      <c r="P220" s="188" t="e">
        <f t="shared" si="21"/>
        <v>#N/A</v>
      </c>
      <c r="Q220" s="191" t="e">
        <f t="shared" si="19"/>
        <v>#N/A</v>
      </c>
      <c r="R220" s="191" t="e">
        <f t="shared" si="20"/>
        <v>#N/A</v>
      </c>
      <c r="S220" s="191" t="e">
        <f t="shared" si="23"/>
        <v>#N/A</v>
      </c>
      <c r="T220" s="192" t="e">
        <f>VLOOKUP(D220,'PC Receitas'!$N$4:$O$14,2,FALSE)</f>
        <v>#N/A</v>
      </c>
    </row>
    <row r="221" spans="3:20" ht="19.5" customHeight="1" thickTop="1" thickBot="1" x14ac:dyDescent="0.25">
      <c r="C221" s="58"/>
      <c r="D221" s="58"/>
      <c r="E221" s="58"/>
      <c r="F221" s="58"/>
      <c r="G221" s="58"/>
      <c r="H221" s="58"/>
      <c r="I221" s="59"/>
      <c r="J221" s="60"/>
      <c r="K221" s="57">
        <f t="shared" ca="1" si="22"/>
        <v>167800</v>
      </c>
      <c r="P221" s="188" t="e">
        <f t="shared" si="21"/>
        <v>#N/A</v>
      </c>
      <c r="Q221" s="191" t="e">
        <f t="shared" si="19"/>
        <v>#N/A</v>
      </c>
      <c r="R221" s="191" t="e">
        <f t="shared" si="20"/>
        <v>#N/A</v>
      </c>
      <c r="S221" s="191" t="e">
        <f t="shared" si="23"/>
        <v>#N/A</v>
      </c>
      <c r="T221" s="192" t="e">
        <f>VLOOKUP(D221,'PC Receitas'!$N$4:$O$14,2,FALSE)</f>
        <v>#N/A</v>
      </c>
    </row>
    <row r="222" spans="3:20" ht="19.5" customHeight="1" thickTop="1" thickBot="1" x14ac:dyDescent="0.25">
      <c r="C222" s="58"/>
      <c r="D222" s="58"/>
      <c r="E222" s="58"/>
      <c r="F222" s="58"/>
      <c r="G222" s="58"/>
      <c r="H222" s="58"/>
      <c r="I222" s="59"/>
      <c r="J222" s="60"/>
      <c r="K222" s="57">
        <f t="shared" ca="1" si="22"/>
        <v>167800</v>
      </c>
      <c r="P222" s="188" t="e">
        <f t="shared" si="21"/>
        <v>#N/A</v>
      </c>
      <c r="Q222" s="191" t="e">
        <f t="shared" si="19"/>
        <v>#N/A</v>
      </c>
      <c r="R222" s="191" t="e">
        <f t="shared" si="20"/>
        <v>#N/A</v>
      </c>
      <c r="S222" s="191" t="e">
        <f t="shared" si="23"/>
        <v>#N/A</v>
      </c>
      <c r="T222" s="192" t="e">
        <f>VLOOKUP(D222,'PC Receitas'!$N$4:$O$14,2,FALSE)</f>
        <v>#N/A</v>
      </c>
    </row>
    <row r="223" spans="3:20" ht="19.5" customHeight="1" thickTop="1" thickBot="1" x14ac:dyDescent="0.25">
      <c r="C223" s="58"/>
      <c r="D223" s="58"/>
      <c r="E223" s="58"/>
      <c r="F223" s="58"/>
      <c r="G223" s="58"/>
      <c r="H223" s="58"/>
      <c r="I223" s="59"/>
      <c r="J223" s="60"/>
      <c r="K223" s="57">
        <f t="shared" ca="1" si="22"/>
        <v>167800</v>
      </c>
      <c r="P223" s="188" t="e">
        <f t="shared" si="21"/>
        <v>#N/A</v>
      </c>
      <c r="Q223" s="191" t="e">
        <f t="shared" si="19"/>
        <v>#N/A</v>
      </c>
      <c r="R223" s="191" t="e">
        <f t="shared" si="20"/>
        <v>#N/A</v>
      </c>
      <c r="S223" s="191" t="e">
        <f t="shared" si="23"/>
        <v>#N/A</v>
      </c>
      <c r="T223" s="192" t="e">
        <f>VLOOKUP(D223,'PC Receitas'!$N$4:$O$14,2,FALSE)</f>
        <v>#N/A</v>
      </c>
    </row>
    <row r="224" spans="3:20" ht="19.5" customHeight="1" thickTop="1" thickBot="1" x14ac:dyDescent="0.25">
      <c r="C224" s="58"/>
      <c r="D224" s="58"/>
      <c r="E224" s="58"/>
      <c r="F224" s="58"/>
      <c r="G224" s="58"/>
      <c r="H224" s="58"/>
      <c r="I224" s="59"/>
      <c r="J224" s="60"/>
      <c r="K224" s="57">
        <f t="shared" ca="1" si="22"/>
        <v>167800</v>
      </c>
      <c r="P224" s="188" t="e">
        <f t="shared" si="21"/>
        <v>#N/A</v>
      </c>
      <c r="Q224" s="191" t="e">
        <f t="shared" si="19"/>
        <v>#N/A</v>
      </c>
      <c r="R224" s="191" t="e">
        <f t="shared" si="20"/>
        <v>#N/A</v>
      </c>
      <c r="S224" s="191" t="e">
        <f t="shared" si="23"/>
        <v>#N/A</v>
      </c>
      <c r="T224" s="192" t="e">
        <f>VLOOKUP(D224,'PC Receitas'!$N$4:$O$14,2,FALSE)</f>
        <v>#N/A</v>
      </c>
    </row>
    <row r="225" spans="3:20" ht="19.5" customHeight="1" thickTop="1" thickBot="1" x14ac:dyDescent="0.25">
      <c r="C225" s="58"/>
      <c r="D225" s="58"/>
      <c r="E225" s="58"/>
      <c r="F225" s="58"/>
      <c r="G225" s="58"/>
      <c r="H225" s="58"/>
      <c r="I225" s="59"/>
      <c r="J225" s="60"/>
      <c r="K225" s="57">
        <f t="shared" ca="1" si="22"/>
        <v>167800</v>
      </c>
      <c r="P225" s="188" t="e">
        <f t="shared" si="21"/>
        <v>#N/A</v>
      </c>
      <c r="Q225" s="191" t="e">
        <f t="shared" si="19"/>
        <v>#N/A</v>
      </c>
      <c r="R225" s="191" t="e">
        <f t="shared" si="20"/>
        <v>#N/A</v>
      </c>
      <c r="S225" s="191" t="e">
        <f t="shared" si="23"/>
        <v>#N/A</v>
      </c>
      <c r="T225" s="192" t="e">
        <f>VLOOKUP(D225,'PC Receitas'!$N$4:$O$14,2,FALSE)</f>
        <v>#N/A</v>
      </c>
    </row>
    <row r="226" spans="3:20" ht="19.5" customHeight="1" thickTop="1" thickBot="1" x14ac:dyDescent="0.25">
      <c r="C226" s="58"/>
      <c r="D226" s="58"/>
      <c r="E226" s="58"/>
      <c r="F226" s="58"/>
      <c r="G226" s="58"/>
      <c r="H226" s="58"/>
      <c r="I226" s="59"/>
      <c r="J226" s="60"/>
      <c r="K226" s="57">
        <f t="shared" ca="1" si="22"/>
        <v>167800</v>
      </c>
      <c r="P226" s="188" t="e">
        <f t="shared" si="21"/>
        <v>#N/A</v>
      </c>
      <c r="Q226" s="191" t="e">
        <f t="shared" si="19"/>
        <v>#N/A</v>
      </c>
      <c r="R226" s="191" t="e">
        <f t="shared" si="20"/>
        <v>#N/A</v>
      </c>
      <c r="S226" s="191" t="e">
        <f t="shared" si="23"/>
        <v>#N/A</v>
      </c>
      <c r="T226" s="192" t="e">
        <f>VLOOKUP(D226,'PC Receitas'!$N$4:$O$14,2,FALSE)</f>
        <v>#N/A</v>
      </c>
    </row>
    <row r="227" spans="3:20" ht="19.5" customHeight="1" thickTop="1" thickBot="1" x14ac:dyDescent="0.25">
      <c r="C227" s="58"/>
      <c r="D227" s="58"/>
      <c r="E227" s="58"/>
      <c r="F227" s="58"/>
      <c r="G227" s="58"/>
      <c r="H227" s="58"/>
      <c r="I227" s="59"/>
      <c r="J227" s="60"/>
      <c r="K227" s="57">
        <f t="shared" ca="1" si="22"/>
        <v>167800</v>
      </c>
      <c r="P227" s="188" t="e">
        <f t="shared" si="21"/>
        <v>#N/A</v>
      </c>
      <c r="Q227" s="191" t="e">
        <f t="shared" si="19"/>
        <v>#N/A</v>
      </c>
      <c r="R227" s="191" t="e">
        <f t="shared" si="20"/>
        <v>#N/A</v>
      </c>
      <c r="S227" s="191" t="e">
        <f t="shared" si="23"/>
        <v>#N/A</v>
      </c>
      <c r="T227" s="192" t="e">
        <f>VLOOKUP(D227,'PC Receitas'!$N$4:$O$14,2,FALSE)</f>
        <v>#N/A</v>
      </c>
    </row>
    <row r="228" spans="3:20" ht="19.5" customHeight="1" thickTop="1" thickBot="1" x14ac:dyDescent="0.25">
      <c r="C228" s="58"/>
      <c r="D228" s="58"/>
      <c r="E228" s="58"/>
      <c r="F228" s="58"/>
      <c r="G228" s="58"/>
      <c r="H228" s="58"/>
      <c r="I228" s="59"/>
      <c r="J228" s="60"/>
      <c r="K228" s="57">
        <f t="shared" ca="1" si="22"/>
        <v>167800</v>
      </c>
      <c r="P228" s="188" t="e">
        <f t="shared" si="21"/>
        <v>#N/A</v>
      </c>
      <c r="Q228" s="191" t="e">
        <f t="shared" si="19"/>
        <v>#N/A</v>
      </c>
      <c r="R228" s="191" t="e">
        <f t="shared" si="20"/>
        <v>#N/A</v>
      </c>
      <c r="S228" s="191" t="e">
        <f t="shared" si="23"/>
        <v>#N/A</v>
      </c>
      <c r="T228" s="192" t="e">
        <f>VLOOKUP(D228,'PC Receitas'!$N$4:$O$14,2,FALSE)</f>
        <v>#N/A</v>
      </c>
    </row>
    <row r="229" spans="3:20" ht="19.5" customHeight="1" thickTop="1" thickBot="1" x14ac:dyDescent="0.25">
      <c r="C229" s="58"/>
      <c r="D229" s="58"/>
      <c r="E229" s="58"/>
      <c r="F229" s="58"/>
      <c r="G229" s="58"/>
      <c r="H229" s="58"/>
      <c r="I229" s="59"/>
      <c r="J229" s="60"/>
      <c r="K229" s="57">
        <f t="shared" ca="1" si="22"/>
        <v>167800</v>
      </c>
      <c r="P229" s="188" t="e">
        <f t="shared" si="21"/>
        <v>#N/A</v>
      </c>
      <c r="Q229" s="191" t="e">
        <f t="shared" si="19"/>
        <v>#N/A</v>
      </c>
      <c r="R229" s="191" t="e">
        <f t="shared" si="20"/>
        <v>#N/A</v>
      </c>
      <c r="S229" s="191" t="e">
        <f t="shared" si="23"/>
        <v>#N/A</v>
      </c>
      <c r="T229" s="192" t="e">
        <f>VLOOKUP(D229,'PC Receitas'!$N$4:$O$14,2,FALSE)</f>
        <v>#N/A</v>
      </c>
    </row>
    <row r="230" spans="3:20" ht="19.5" customHeight="1" thickTop="1" thickBot="1" x14ac:dyDescent="0.25">
      <c r="C230" s="58"/>
      <c r="D230" s="58"/>
      <c r="E230" s="58"/>
      <c r="F230" s="58"/>
      <c r="G230" s="58"/>
      <c r="H230" s="58"/>
      <c r="I230" s="59"/>
      <c r="J230" s="60"/>
      <c r="K230" s="57">
        <f t="shared" ca="1" si="22"/>
        <v>167800</v>
      </c>
      <c r="P230" s="188" t="e">
        <f t="shared" si="21"/>
        <v>#N/A</v>
      </c>
      <c r="Q230" s="191" t="e">
        <f t="shared" si="19"/>
        <v>#N/A</v>
      </c>
      <c r="R230" s="191" t="e">
        <f t="shared" si="20"/>
        <v>#N/A</v>
      </c>
      <c r="S230" s="191" t="e">
        <f t="shared" si="23"/>
        <v>#N/A</v>
      </c>
      <c r="T230" s="192" t="e">
        <f>VLOOKUP(D230,'PC Receitas'!$N$4:$O$14,2,FALSE)</f>
        <v>#N/A</v>
      </c>
    </row>
    <row r="231" spans="3:20" ht="19.5" customHeight="1" thickTop="1" thickBot="1" x14ac:dyDescent="0.25">
      <c r="C231" s="58"/>
      <c r="D231" s="58"/>
      <c r="E231" s="58"/>
      <c r="F231" s="58"/>
      <c r="G231" s="58"/>
      <c r="H231" s="58"/>
      <c r="I231" s="59"/>
      <c r="J231" s="60"/>
      <c r="K231" s="57">
        <f t="shared" ca="1" si="22"/>
        <v>167800</v>
      </c>
      <c r="P231" s="188" t="e">
        <f t="shared" si="21"/>
        <v>#N/A</v>
      </c>
      <c r="Q231" s="191" t="e">
        <f t="shared" si="19"/>
        <v>#N/A</v>
      </c>
      <c r="R231" s="191" t="e">
        <f t="shared" si="20"/>
        <v>#N/A</v>
      </c>
      <c r="S231" s="191" t="e">
        <f t="shared" si="23"/>
        <v>#N/A</v>
      </c>
      <c r="T231" s="192" t="e">
        <f>VLOOKUP(D231,'PC Receitas'!$N$4:$O$14,2,FALSE)</f>
        <v>#N/A</v>
      </c>
    </row>
    <row r="232" spans="3:20" ht="19.5" customHeight="1" thickTop="1" thickBot="1" x14ac:dyDescent="0.25">
      <c r="C232" s="58"/>
      <c r="D232" s="58"/>
      <c r="E232" s="58"/>
      <c r="F232" s="58"/>
      <c r="G232" s="58"/>
      <c r="H232" s="58"/>
      <c r="I232" s="59"/>
      <c r="J232" s="60"/>
      <c r="K232" s="57">
        <f t="shared" ca="1" si="22"/>
        <v>167800</v>
      </c>
      <c r="P232" s="188" t="e">
        <f t="shared" si="21"/>
        <v>#N/A</v>
      </c>
      <c r="Q232" s="191" t="e">
        <f t="shared" si="19"/>
        <v>#N/A</v>
      </c>
      <c r="R232" s="191" t="e">
        <f t="shared" si="20"/>
        <v>#N/A</v>
      </c>
      <c r="S232" s="191" t="e">
        <f t="shared" si="23"/>
        <v>#N/A</v>
      </c>
      <c r="T232" s="192" t="e">
        <f>VLOOKUP(D232,'PC Receitas'!$N$4:$O$14,2,FALSE)</f>
        <v>#N/A</v>
      </c>
    </row>
    <row r="233" spans="3:20" ht="19.5" customHeight="1" thickTop="1" thickBot="1" x14ac:dyDescent="0.25">
      <c r="C233" s="58"/>
      <c r="D233" s="58"/>
      <c r="E233" s="58"/>
      <c r="F233" s="58"/>
      <c r="G233" s="58"/>
      <c r="H233" s="58"/>
      <c r="I233" s="59"/>
      <c r="J233" s="60"/>
      <c r="K233" s="57">
        <f t="shared" ca="1" si="22"/>
        <v>167800</v>
      </c>
      <c r="P233" s="188" t="e">
        <f t="shared" si="21"/>
        <v>#N/A</v>
      </c>
      <c r="Q233" s="191" t="e">
        <f t="shared" si="19"/>
        <v>#N/A</v>
      </c>
      <c r="R233" s="191" t="e">
        <f t="shared" si="20"/>
        <v>#N/A</v>
      </c>
      <c r="S233" s="191" t="e">
        <f t="shared" si="23"/>
        <v>#N/A</v>
      </c>
      <c r="T233" s="192" t="e">
        <f>VLOOKUP(D233,'PC Receitas'!$N$4:$O$14,2,FALSE)</f>
        <v>#N/A</v>
      </c>
    </row>
    <row r="234" spans="3:20" ht="19.5" customHeight="1" thickTop="1" thickBot="1" x14ac:dyDescent="0.25">
      <c r="C234" s="58"/>
      <c r="D234" s="58"/>
      <c r="E234" s="58"/>
      <c r="F234" s="58"/>
      <c r="G234" s="58"/>
      <c r="H234" s="58"/>
      <c r="I234" s="59"/>
      <c r="J234" s="60"/>
      <c r="K234" s="57">
        <f t="shared" ca="1" si="22"/>
        <v>167800</v>
      </c>
      <c r="P234" s="188" t="e">
        <f t="shared" si="21"/>
        <v>#N/A</v>
      </c>
      <c r="Q234" s="191" t="e">
        <f t="shared" si="19"/>
        <v>#N/A</v>
      </c>
      <c r="R234" s="191" t="e">
        <f t="shared" si="20"/>
        <v>#N/A</v>
      </c>
      <c r="S234" s="191" t="e">
        <f t="shared" si="23"/>
        <v>#N/A</v>
      </c>
      <c r="T234" s="192" t="e">
        <f>VLOOKUP(D234,'PC Receitas'!$N$4:$O$14,2,FALSE)</f>
        <v>#N/A</v>
      </c>
    </row>
    <row r="235" spans="3:20" ht="19.5" customHeight="1" thickTop="1" thickBot="1" x14ac:dyDescent="0.25">
      <c r="C235" s="58"/>
      <c r="D235" s="58"/>
      <c r="E235" s="58"/>
      <c r="F235" s="58"/>
      <c r="G235" s="58"/>
      <c r="H235" s="58"/>
      <c r="I235" s="59"/>
      <c r="J235" s="60"/>
      <c r="K235" s="57">
        <f t="shared" ca="1" si="22"/>
        <v>167800</v>
      </c>
      <c r="P235" s="188" t="e">
        <f t="shared" si="21"/>
        <v>#N/A</v>
      </c>
      <c r="Q235" s="191" t="e">
        <f t="shared" si="19"/>
        <v>#N/A</v>
      </c>
      <c r="R235" s="191" t="e">
        <f t="shared" si="20"/>
        <v>#N/A</v>
      </c>
      <c r="S235" s="191" t="e">
        <f t="shared" si="23"/>
        <v>#N/A</v>
      </c>
      <c r="T235" s="192" t="e">
        <f>VLOOKUP(D235,'PC Receitas'!$N$4:$O$14,2,FALSE)</f>
        <v>#N/A</v>
      </c>
    </row>
    <row r="236" spans="3:20" ht="19.5" customHeight="1" thickTop="1" thickBot="1" x14ac:dyDescent="0.25">
      <c r="C236" s="58"/>
      <c r="D236" s="58"/>
      <c r="E236" s="58"/>
      <c r="F236" s="58"/>
      <c r="G236" s="58"/>
      <c r="H236" s="58"/>
      <c r="I236" s="59"/>
      <c r="J236" s="60"/>
      <c r="K236" s="57">
        <f t="shared" ca="1" si="22"/>
        <v>167800</v>
      </c>
      <c r="P236" s="188" t="e">
        <f t="shared" si="21"/>
        <v>#N/A</v>
      </c>
      <c r="Q236" s="191" t="e">
        <f t="shared" si="19"/>
        <v>#N/A</v>
      </c>
      <c r="R236" s="191" t="e">
        <f t="shared" si="20"/>
        <v>#N/A</v>
      </c>
      <c r="S236" s="191" t="e">
        <f t="shared" si="23"/>
        <v>#N/A</v>
      </c>
      <c r="T236" s="192" t="e">
        <f>VLOOKUP(D236,'PC Receitas'!$N$4:$O$14,2,FALSE)</f>
        <v>#N/A</v>
      </c>
    </row>
    <row r="237" spans="3:20" ht="19.5" customHeight="1" thickTop="1" thickBot="1" x14ac:dyDescent="0.25">
      <c r="C237" s="58"/>
      <c r="D237" s="58"/>
      <c r="E237" s="58"/>
      <c r="F237" s="58"/>
      <c r="G237" s="58"/>
      <c r="H237" s="58"/>
      <c r="I237" s="59"/>
      <c r="J237" s="60"/>
      <c r="K237" s="57">
        <f t="shared" ca="1" si="22"/>
        <v>167800</v>
      </c>
      <c r="P237" s="188" t="e">
        <f t="shared" si="21"/>
        <v>#N/A</v>
      </c>
      <c r="Q237" s="191" t="e">
        <f t="shared" si="19"/>
        <v>#N/A</v>
      </c>
      <c r="R237" s="191" t="e">
        <f t="shared" si="20"/>
        <v>#N/A</v>
      </c>
      <c r="S237" s="191" t="e">
        <f t="shared" si="23"/>
        <v>#N/A</v>
      </c>
      <c r="T237" s="192" t="e">
        <f>VLOOKUP(D237,'PC Receitas'!$N$4:$O$14,2,FALSE)</f>
        <v>#N/A</v>
      </c>
    </row>
    <row r="238" spans="3:20" ht="19.5" customHeight="1" thickTop="1" thickBot="1" x14ac:dyDescent="0.25">
      <c r="C238" s="58"/>
      <c r="D238" s="58"/>
      <c r="E238" s="58"/>
      <c r="F238" s="58"/>
      <c r="G238" s="58"/>
      <c r="H238" s="58"/>
      <c r="I238" s="59"/>
      <c r="J238" s="60"/>
      <c r="K238" s="57">
        <f t="shared" ca="1" si="22"/>
        <v>167800</v>
      </c>
      <c r="P238" s="188" t="e">
        <f t="shared" si="21"/>
        <v>#N/A</v>
      </c>
      <c r="Q238" s="191" t="e">
        <f t="shared" si="19"/>
        <v>#N/A</v>
      </c>
      <c r="R238" s="191" t="e">
        <f t="shared" si="20"/>
        <v>#N/A</v>
      </c>
      <c r="S238" s="191" t="e">
        <f t="shared" si="23"/>
        <v>#N/A</v>
      </c>
      <c r="T238" s="192" t="e">
        <f>VLOOKUP(D238,'PC Receitas'!$N$4:$O$14,2,FALSE)</f>
        <v>#N/A</v>
      </c>
    </row>
    <row r="239" spans="3:20" ht="19.5" customHeight="1" thickTop="1" thickBot="1" x14ac:dyDescent="0.25">
      <c r="C239" s="58"/>
      <c r="D239" s="58"/>
      <c r="E239" s="58"/>
      <c r="F239" s="58"/>
      <c r="G239" s="58"/>
      <c r="H239" s="58"/>
      <c r="I239" s="59"/>
      <c r="J239" s="60"/>
      <c r="K239" s="57">
        <f t="shared" ca="1" si="22"/>
        <v>167800</v>
      </c>
      <c r="P239" s="188" t="e">
        <f t="shared" si="21"/>
        <v>#N/A</v>
      </c>
      <c r="Q239" s="191" t="e">
        <f t="shared" si="19"/>
        <v>#N/A</v>
      </c>
      <c r="R239" s="191" t="e">
        <f t="shared" si="20"/>
        <v>#N/A</v>
      </c>
      <c r="S239" s="191" t="e">
        <f t="shared" si="23"/>
        <v>#N/A</v>
      </c>
      <c r="T239" s="192" t="e">
        <f>VLOOKUP(D239,'PC Receitas'!$N$4:$O$14,2,FALSE)</f>
        <v>#N/A</v>
      </c>
    </row>
    <row r="240" spans="3:20" ht="19.5" customHeight="1" thickTop="1" thickBot="1" x14ac:dyDescent="0.25">
      <c r="C240" s="58"/>
      <c r="D240" s="58"/>
      <c r="E240" s="58"/>
      <c r="F240" s="58"/>
      <c r="G240" s="58"/>
      <c r="H240" s="58"/>
      <c r="I240" s="59"/>
      <c r="J240" s="60"/>
      <c r="K240" s="57">
        <f t="shared" ca="1" si="22"/>
        <v>167800</v>
      </c>
      <c r="P240" s="188" t="e">
        <f t="shared" si="21"/>
        <v>#N/A</v>
      </c>
      <c r="Q240" s="191" t="e">
        <f t="shared" si="19"/>
        <v>#N/A</v>
      </c>
      <c r="R240" s="191" t="e">
        <f t="shared" si="20"/>
        <v>#N/A</v>
      </c>
      <c r="S240" s="191" t="e">
        <f t="shared" si="23"/>
        <v>#N/A</v>
      </c>
      <c r="T240" s="192" t="e">
        <f>VLOOKUP(D240,'PC Receitas'!$N$4:$O$14,2,FALSE)</f>
        <v>#N/A</v>
      </c>
    </row>
    <row r="241" spans="3:20" ht="19.5" customHeight="1" thickTop="1" thickBot="1" x14ac:dyDescent="0.25">
      <c r="C241" s="58"/>
      <c r="D241" s="58"/>
      <c r="E241" s="58"/>
      <c r="F241" s="58"/>
      <c r="G241" s="58"/>
      <c r="H241" s="58"/>
      <c r="I241" s="59"/>
      <c r="J241" s="60"/>
      <c r="K241" s="57">
        <f t="shared" ca="1" si="22"/>
        <v>167800</v>
      </c>
      <c r="P241" s="188" t="e">
        <f t="shared" si="21"/>
        <v>#N/A</v>
      </c>
      <c r="Q241" s="191" t="e">
        <f t="shared" si="19"/>
        <v>#N/A</v>
      </c>
      <c r="R241" s="191" t="e">
        <f t="shared" si="20"/>
        <v>#N/A</v>
      </c>
      <c r="S241" s="191" t="e">
        <f t="shared" si="23"/>
        <v>#N/A</v>
      </c>
      <c r="T241" s="192" t="e">
        <f>VLOOKUP(D241,'PC Receitas'!$N$4:$O$14,2,FALSE)</f>
        <v>#N/A</v>
      </c>
    </row>
    <row r="242" spans="3:20" ht="19.5" customHeight="1" thickTop="1" thickBot="1" x14ac:dyDescent="0.25">
      <c r="C242" s="58"/>
      <c r="D242" s="58"/>
      <c r="E242" s="58"/>
      <c r="F242" s="58"/>
      <c r="G242" s="58"/>
      <c r="H242" s="58"/>
      <c r="I242" s="59"/>
      <c r="J242" s="60"/>
      <c r="K242" s="57">
        <f t="shared" ca="1" si="22"/>
        <v>167800</v>
      </c>
      <c r="P242" s="188" t="e">
        <f t="shared" si="21"/>
        <v>#N/A</v>
      </c>
      <c r="Q242" s="191" t="e">
        <f t="shared" si="19"/>
        <v>#N/A</v>
      </c>
      <c r="R242" s="191" t="e">
        <f t="shared" si="20"/>
        <v>#N/A</v>
      </c>
      <c r="S242" s="191" t="e">
        <f t="shared" si="23"/>
        <v>#N/A</v>
      </c>
      <c r="T242" s="192" t="e">
        <f>VLOOKUP(D242,'PC Receitas'!$N$4:$O$14,2,FALSE)</f>
        <v>#N/A</v>
      </c>
    </row>
    <row r="243" spans="3:20" ht="19.5" customHeight="1" thickTop="1" thickBot="1" x14ac:dyDescent="0.25">
      <c r="C243" s="58"/>
      <c r="D243" s="58"/>
      <c r="E243" s="58"/>
      <c r="F243" s="58"/>
      <c r="G243" s="58"/>
      <c r="H243" s="58"/>
      <c r="I243" s="59"/>
      <c r="J243" s="60"/>
      <c r="K243" s="57">
        <f t="shared" ca="1" si="22"/>
        <v>167800</v>
      </c>
      <c r="P243" s="188" t="e">
        <f t="shared" si="21"/>
        <v>#N/A</v>
      </c>
      <c r="Q243" s="191" t="e">
        <f t="shared" si="19"/>
        <v>#N/A</v>
      </c>
      <c r="R243" s="191" t="e">
        <f t="shared" si="20"/>
        <v>#N/A</v>
      </c>
      <c r="S243" s="191" t="e">
        <f t="shared" si="23"/>
        <v>#N/A</v>
      </c>
      <c r="T243" s="192" t="e">
        <f>VLOOKUP(D243,'PC Receitas'!$N$4:$O$14,2,FALSE)</f>
        <v>#N/A</v>
      </c>
    </row>
    <row r="244" spans="3:20" ht="19.5" customHeight="1" thickTop="1" thickBot="1" x14ac:dyDescent="0.25">
      <c r="C244" s="58"/>
      <c r="D244" s="58"/>
      <c r="E244" s="58"/>
      <c r="F244" s="58"/>
      <c r="G244" s="58"/>
      <c r="H244" s="58"/>
      <c r="I244" s="59"/>
      <c r="J244" s="60"/>
      <c r="K244" s="57">
        <f t="shared" ca="1" si="22"/>
        <v>167800</v>
      </c>
      <c r="P244" s="188" t="e">
        <f t="shared" si="21"/>
        <v>#N/A</v>
      </c>
      <c r="Q244" s="191" t="e">
        <f t="shared" si="19"/>
        <v>#N/A</v>
      </c>
      <c r="R244" s="191" t="e">
        <f t="shared" si="20"/>
        <v>#N/A</v>
      </c>
      <c r="S244" s="191" t="e">
        <f t="shared" si="23"/>
        <v>#N/A</v>
      </c>
      <c r="T244" s="192" t="e">
        <f>VLOOKUP(D244,'PC Receitas'!$N$4:$O$14,2,FALSE)</f>
        <v>#N/A</v>
      </c>
    </row>
    <row r="245" spans="3:20" ht="19.5" customHeight="1" thickTop="1" thickBot="1" x14ac:dyDescent="0.25">
      <c r="C245" s="58"/>
      <c r="D245" s="58"/>
      <c r="E245" s="58"/>
      <c r="F245" s="58"/>
      <c r="G245" s="58"/>
      <c r="H245" s="58"/>
      <c r="I245" s="59"/>
      <c r="J245" s="60"/>
      <c r="K245" s="57">
        <f t="shared" ca="1" si="22"/>
        <v>167800</v>
      </c>
      <c r="P245" s="188" t="e">
        <f t="shared" si="21"/>
        <v>#N/A</v>
      </c>
      <c r="Q245" s="191" t="e">
        <f t="shared" si="19"/>
        <v>#N/A</v>
      </c>
      <c r="R245" s="191" t="e">
        <f t="shared" si="20"/>
        <v>#N/A</v>
      </c>
      <c r="S245" s="191" t="e">
        <f t="shared" si="23"/>
        <v>#N/A</v>
      </c>
      <c r="T245" s="192" t="e">
        <f>VLOOKUP(D245,'PC Receitas'!$N$4:$O$14,2,FALSE)</f>
        <v>#N/A</v>
      </c>
    </row>
    <row r="246" spans="3:20" ht="19.5" customHeight="1" thickTop="1" thickBot="1" x14ac:dyDescent="0.25">
      <c r="C246" s="58"/>
      <c r="D246" s="58"/>
      <c r="E246" s="58"/>
      <c r="F246" s="58"/>
      <c r="G246" s="58"/>
      <c r="H246" s="58"/>
      <c r="I246" s="59"/>
      <c r="J246" s="60"/>
      <c r="K246" s="57">
        <f t="shared" ca="1" si="22"/>
        <v>167800</v>
      </c>
      <c r="P246" s="188" t="e">
        <f t="shared" si="21"/>
        <v>#N/A</v>
      </c>
      <c r="Q246" s="191" t="e">
        <f t="shared" si="19"/>
        <v>#N/A</v>
      </c>
      <c r="R246" s="191" t="e">
        <f t="shared" si="20"/>
        <v>#N/A</v>
      </c>
      <c r="S246" s="191" t="e">
        <f t="shared" si="23"/>
        <v>#N/A</v>
      </c>
      <c r="T246" s="192" t="e">
        <f>VLOOKUP(D246,'PC Receitas'!$N$4:$O$14,2,FALSE)</f>
        <v>#N/A</v>
      </c>
    </row>
    <row r="247" spans="3:20" ht="19.5" customHeight="1" thickTop="1" thickBot="1" x14ac:dyDescent="0.25">
      <c r="C247" s="58"/>
      <c r="D247" s="58"/>
      <c r="E247" s="58"/>
      <c r="F247" s="58"/>
      <c r="G247" s="58"/>
      <c r="H247" s="58"/>
      <c r="I247" s="59"/>
      <c r="J247" s="60"/>
      <c r="K247" s="57">
        <f t="shared" ca="1" si="22"/>
        <v>167800</v>
      </c>
      <c r="P247" s="188" t="e">
        <f t="shared" si="21"/>
        <v>#N/A</v>
      </c>
      <c r="Q247" s="191" t="e">
        <f t="shared" si="19"/>
        <v>#N/A</v>
      </c>
      <c r="R247" s="191" t="e">
        <f t="shared" si="20"/>
        <v>#N/A</v>
      </c>
      <c r="S247" s="191" t="e">
        <f t="shared" si="23"/>
        <v>#N/A</v>
      </c>
      <c r="T247" s="192" t="e">
        <f>VLOOKUP(D247,'PC Receitas'!$N$4:$O$14,2,FALSE)</f>
        <v>#N/A</v>
      </c>
    </row>
    <row r="248" spans="3:20" ht="19.5" customHeight="1" thickTop="1" thickBot="1" x14ac:dyDescent="0.25">
      <c r="C248" s="58"/>
      <c r="D248" s="58"/>
      <c r="E248" s="58"/>
      <c r="F248" s="58"/>
      <c r="G248" s="58"/>
      <c r="H248" s="58"/>
      <c r="I248" s="59"/>
      <c r="J248" s="60"/>
      <c r="K248" s="57">
        <f t="shared" ca="1" si="22"/>
        <v>167800</v>
      </c>
      <c r="P248" s="188" t="e">
        <f t="shared" si="21"/>
        <v>#N/A</v>
      </c>
      <c r="Q248" s="191" t="e">
        <f t="shared" si="19"/>
        <v>#N/A</v>
      </c>
      <c r="R248" s="191" t="e">
        <f t="shared" si="20"/>
        <v>#N/A</v>
      </c>
      <c r="S248" s="191" t="e">
        <f t="shared" si="23"/>
        <v>#N/A</v>
      </c>
      <c r="T248" s="192" t="e">
        <f>VLOOKUP(D248,'PC Receitas'!$N$4:$O$14,2,FALSE)</f>
        <v>#N/A</v>
      </c>
    </row>
    <row r="249" spans="3:20" ht="19.5" customHeight="1" thickTop="1" thickBot="1" x14ac:dyDescent="0.25">
      <c r="C249" s="58"/>
      <c r="D249" s="58"/>
      <c r="E249" s="58"/>
      <c r="F249" s="58"/>
      <c r="G249" s="58"/>
      <c r="H249" s="58"/>
      <c r="I249" s="59"/>
      <c r="J249" s="60"/>
      <c r="K249" s="57">
        <f t="shared" ca="1" si="22"/>
        <v>167800</v>
      </c>
      <c r="P249" s="188" t="e">
        <f t="shared" si="21"/>
        <v>#N/A</v>
      </c>
      <c r="Q249" s="191" t="e">
        <f t="shared" si="19"/>
        <v>#N/A</v>
      </c>
      <c r="R249" s="191" t="e">
        <f t="shared" si="20"/>
        <v>#N/A</v>
      </c>
      <c r="S249" s="191" t="e">
        <f t="shared" si="23"/>
        <v>#N/A</v>
      </c>
      <c r="T249" s="192" t="e">
        <f>VLOOKUP(D249,'PC Receitas'!$N$4:$O$14,2,FALSE)</f>
        <v>#N/A</v>
      </c>
    </row>
    <row r="250" spans="3:20" ht="19.5" customHeight="1" thickTop="1" thickBot="1" x14ac:dyDescent="0.25">
      <c r="C250" s="58"/>
      <c r="D250" s="58"/>
      <c r="E250" s="58"/>
      <c r="F250" s="58"/>
      <c r="G250" s="58"/>
      <c r="H250" s="58"/>
      <c r="I250" s="59"/>
      <c r="J250" s="60"/>
      <c r="K250" s="57">
        <f t="shared" ca="1" si="22"/>
        <v>167800</v>
      </c>
      <c r="P250" s="188" t="e">
        <f t="shared" si="21"/>
        <v>#N/A</v>
      </c>
      <c r="Q250" s="191" t="e">
        <f t="shared" si="19"/>
        <v>#N/A</v>
      </c>
      <c r="R250" s="191" t="e">
        <f t="shared" si="20"/>
        <v>#N/A</v>
      </c>
      <c r="S250" s="191" t="e">
        <f t="shared" si="23"/>
        <v>#N/A</v>
      </c>
      <c r="T250" s="192" t="e">
        <f>VLOOKUP(D250,'PC Receitas'!$N$4:$O$14,2,FALSE)</f>
        <v>#N/A</v>
      </c>
    </row>
    <row r="251" spans="3:20" ht="19.5" customHeight="1" thickTop="1" thickBot="1" x14ac:dyDescent="0.25">
      <c r="C251" s="58"/>
      <c r="D251" s="58"/>
      <c r="E251" s="58"/>
      <c r="F251" s="58"/>
      <c r="G251" s="58"/>
      <c r="H251" s="58"/>
      <c r="I251" s="59"/>
      <c r="J251" s="60"/>
      <c r="K251" s="57">
        <f t="shared" ca="1" si="22"/>
        <v>167800</v>
      </c>
      <c r="P251" s="188" t="e">
        <f t="shared" si="21"/>
        <v>#N/A</v>
      </c>
      <c r="Q251" s="191" t="e">
        <f t="shared" si="19"/>
        <v>#N/A</v>
      </c>
      <c r="R251" s="191" t="e">
        <f t="shared" si="20"/>
        <v>#N/A</v>
      </c>
      <c r="S251" s="191" t="e">
        <f t="shared" si="23"/>
        <v>#N/A</v>
      </c>
      <c r="T251" s="192" t="e">
        <f>VLOOKUP(D251,'PC Receitas'!$N$4:$O$14,2,FALSE)</f>
        <v>#N/A</v>
      </c>
    </row>
    <row r="252" spans="3:20" ht="19.5" customHeight="1" thickTop="1" thickBot="1" x14ac:dyDescent="0.25">
      <c r="C252" s="58"/>
      <c r="D252" s="58"/>
      <c r="E252" s="58"/>
      <c r="F252" s="58"/>
      <c r="G252" s="58"/>
      <c r="H252" s="58"/>
      <c r="I252" s="59"/>
      <c r="J252" s="60"/>
      <c r="K252" s="57">
        <f t="shared" ca="1" si="22"/>
        <v>167800</v>
      </c>
      <c r="P252" s="188" t="e">
        <f t="shared" si="21"/>
        <v>#N/A</v>
      </c>
      <c r="Q252" s="191" t="e">
        <f t="shared" si="19"/>
        <v>#N/A</v>
      </c>
      <c r="R252" s="191" t="e">
        <f t="shared" si="20"/>
        <v>#N/A</v>
      </c>
      <c r="S252" s="191" t="e">
        <f t="shared" si="23"/>
        <v>#N/A</v>
      </c>
      <c r="T252" s="192" t="e">
        <f>VLOOKUP(D252,'PC Receitas'!$N$4:$O$14,2,FALSE)</f>
        <v>#N/A</v>
      </c>
    </row>
    <row r="253" spans="3:20" ht="19.5" customHeight="1" thickTop="1" thickBot="1" x14ac:dyDescent="0.25">
      <c r="C253" s="58"/>
      <c r="D253" s="58"/>
      <c r="E253" s="58"/>
      <c r="F253" s="58"/>
      <c r="G253" s="58"/>
      <c r="H253" s="58"/>
      <c r="I253" s="59"/>
      <c r="J253" s="60"/>
      <c r="K253" s="57">
        <f t="shared" ca="1" si="22"/>
        <v>167800</v>
      </c>
      <c r="P253" s="188" t="e">
        <f t="shared" si="21"/>
        <v>#N/A</v>
      </c>
      <c r="Q253" s="191" t="e">
        <f t="shared" si="19"/>
        <v>#N/A</v>
      </c>
      <c r="R253" s="191" t="e">
        <f t="shared" si="20"/>
        <v>#N/A</v>
      </c>
      <c r="S253" s="191" t="e">
        <f t="shared" si="23"/>
        <v>#N/A</v>
      </c>
      <c r="T253" s="192" t="e">
        <f>VLOOKUP(D253,'PC Receitas'!$N$4:$O$14,2,FALSE)</f>
        <v>#N/A</v>
      </c>
    </row>
    <row r="254" spans="3:20" ht="19.5" customHeight="1" thickTop="1" thickBot="1" x14ac:dyDescent="0.25">
      <c r="C254" s="58"/>
      <c r="D254" s="58"/>
      <c r="E254" s="58"/>
      <c r="F254" s="58"/>
      <c r="G254" s="58"/>
      <c r="H254" s="58"/>
      <c r="I254" s="59"/>
      <c r="J254" s="60"/>
      <c r="K254" s="57">
        <f t="shared" ca="1" si="22"/>
        <v>167800</v>
      </c>
      <c r="P254" s="188" t="e">
        <f t="shared" si="21"/>
        <v>#N/A</v>
      </c>
      <c r="Q254" s="191" t="e">
        <f t="shared" si="19"/>
        <v>#N/A</v>
      </c>
      <c r="R254" s="191" t="e">
        <f t="shared" si="20"/>
        <v>#N/A</v>
      </c>
      <c r="S254" s="191" t="e">
        <f t="shared" si="23"/>
        <v>#N/A</v>
      </c>
      <c r="T254" s="192" t="e">
        <f>VLOOKUP(D254,'PC Receitas'!$N$4:$O$14,2,FALSE)</f>
        <v>#N/A</v>
      </c>
    </row>
    <row r="255" spans="3:20" ht="19.5" customHeight="1" thickTop="1" thickBot="1" x14ac:dyDescent="0.25">
      <c r="C255" s="58"/>
      <c r="D255" s="58"/>
      <c r="E255" s="58"/>
      <c r="F255" s="58"/>
      <c r="G255" s="58"/>
      <c r="H255" s="58"/>
      <c r="I255" s="59"/>
      <c r="J255" s="60"/>
      <c r="K255" s="57">
        <f t="shared" ca="1" si="22"/>
        <v>167800</v>
      </c>
      <c r="P255" s="188" t="e">
        <f t="shared" si="21"/>
        <v>#N/A</v>
      </c>
      <c r="Q255" s="191" t="e">
        <f t="shared" si="19"/>
        <v>#N/A</v>
      </c>
      <c r="R255" s="191" t="e">
        <f t="shared" si="20"/>
        <v>#N/A</v>
      </c>
      <c r="S255" s="191" t="e">
        <f t="shared" si="23"/>
        <v>#N/A</v>
      </c>
      <c r="T255" s="192" t="e">
        <f>VLOOKUP(D255,'PC Receitas'!$N$4:$O$14,2,FALSE)</f>
        <v>#N/A</v>
      </c>
    </row>
    <row r="256" spans="3:20" ht="19.5" customHeight="1" thickTop="1" thickBot="1" x14ac:dyDescent="0.25">
      <c r="C256" s="58"/>
      <c r="D256" s="58"/>
      <c r="E256" s="58"/>
      <c r="F256" s="58"/>
      <c r="G256" s="58"/>
      <c r="H256" s="58"/>
      <c r="I256" s="59"/>
      <c r="J256" s="60"/>
      <c r="K256" s="57">
        <f t="shared" ca="1" si="22"/>
        <v>167800</v>
      </c>
      <c r="P256" s="188" t="e">
        <f t="shared" si="21"/>
        <v>#N/A</v>
      </c>
      <c r="Q256" s="191" t="e">
        <f t="shared" si="19"/>
        <v>#N/A</v>
      </c>
      <c r="R256" s="191" t="e">
        <f t="shared" si="20"/>
        <v>#N/A</v>
      </c>
      <c r="S256" s="191" t="e">
        <f t="shared" si="23"/>
        <v>#N/A</v>
      </c>
      <c r="T256" s="192" t="e">
        <f>VLOOKUP(D256,'PC Receitas'!$N$4:$O$14,2,FALSE)</f>
        <v>#N/A</v>
      </c>
    </row>
    <row r="257" spans="3:20" ht="19.5" customHeight="1" thickTop="1" thickBot="1" x14ac:dyDescent="0.25">
      <c r="C257" s="58"/>
      <c r="D257" s="58"/>
      <c r="E257" s="58"/>
      <c r="F257" s="58"/>
      <c r="G257" s="58"/>
      <c r="H257" s="58"/>
      <c r="I257" s="59"/>
      <c r="J257" s="60"/>
      <c r="K257" s="57">
        <f t="shared" ca="1" si="22"/>
        <v>167800</v>
      </c>
      <c r="P257" s="188" t="e">
        <f t="shared" si="21"/>
        <v>#N/A</v>
      </c>
      <c r="Q257" s="191" t="e">
        <f t="shared" si="19"/>
        <v>#N/A</v>
      </c>
      <c r="R257" s="191" t="e">
        <f t="shared" si="20"/>
        <v>#N/A</v>
      </c>
      <c r="S257" s="191" t="e">
        <f t="shared" si="23"/>
        <v>#N/A</v>
      </c>
      <c r="T257" s="192" t="e">
        <f>VLOOKUP(D257,'PC Receitas'!$N$4:$O$14,2,FALSE)</f>
        <v>#N/A</v>
      </c>
    </row>
    <row r="258" spans="3:20" ht="19.5" customHeight="1" thickTop="1" thickBot="1" x14ac:dyDescent="0.25">
      <c r="C258" s="58"/>
      <c r="D258" s="58"/>
      <c r="E258" s="58"/>
      <c r="F258" s="58"/>
      <c r="G258" s="58"/>
      <c r="H258" s="58"/>
      <c r="I258" s="59"/>
      <c r="J258" s="60"/>
      <c r="K258" s="57">
        <f t="shared" ca="1" si="22"/>
        <v>167800</v>
      </c>
      <c r="P258" s="188" t="e">
        <f t="shared" si="21"/>
        <v>#N/A</v>
      </c>
      <c r="Q258" s="191" t="e">
        <f t="shared" si="19"/>
        <v>#N/A</v>
      </c>
      <c r="R258" s="191" t="e">
        <f t="shared" si="20"/>
        <v>#N/A</v>
      </c>
      <c r="S258" s="191" t="e">
        <f t="shared" si="23"/>
        <v>#N/A</v>
      </c>
      <c r="T258" s="192" t="e">
        <f>VLOOKUP(D258,'PC Receitas'!$N$4:$O$14,2,FALSE)</f>
        <v>#N/A</v>
      </c>
    </row>
    <row r="259" spans="3:20" ht="19.5" customHeight="1" thickTop="1" thickBot="1" x14ac:dyDescent="0.25">
      <c r="C259" s="58"/>
      <c r="D259" s="58"/>
      <c r="E259" s="58"/>
      <c r="F259" s="58"/>
      <c r="G259" s="58"/>
      <c r="H259" s="58"/>
      <c r="I259" s="59"/>
      <c r="J259" s="60"/>
      <c r="K259" s="57">
        <f t="shared" ca="1" si="22"/>
        <v>167800</v>
      </c>
      <c r="P259" s="188" t="e">
        <f t="shared" si="21"/>
        <v>#N/A</v>
      </c>
      <c r="Q259" s="191" t="e">
        <f t="shared" si="19"/>
        <v>#N/A</v>
      </c>
      <c r="R259" s="191" t="e">
        <f t="shared" si="20"/>
        <v>#N/A</v>
      </c>
      <c r="S259" s="191" t="e">
        <f t="shared" si="23"/>
        <v>#N/A</v>
      </c>
      <c r="T259" s="192" t="e">
        <f>VLOOKUP(D259,'PC Receitas'!$N$4:$O$14,2,FALSE)</f>
        <v>#N/A</v>
      </c>
    </row>
    <row r="260" spans="3:20" ht="19.5" customHeight="1" thickTop="1" thickBot="1" x14ac:dyDescent="0.25">
      <c r="C260" s="58"/>
      <c r="D260" s="58"/>
      <c r="E260" s="58"/>
      <c r="F260" s="58"/>
      <c r="G260" s="58"/>
      <c r="H260" s="58"/>
      <c r="I260" s="59"/>
      <c r="J260" s="60"/>
      <c r="K260" s="57">
        <f t="shared" ca="1" si="22"/>
        <v>167800</v>
      </c>
      <c r="P260" s="188" t="e">
        <f t="shared" si="21"/>
        <v>#N/A</v>
      </c>
      <c r="Q260" s="191" t="e">
        <f t="shared" si="19"/>
        <v>#N/A</v>
      </c>
      <c r="R260" s="191" t="e">
        <f t="shared" si="20"/>
        <v>#N/A</v>
      </c>
      <c r="S260" s="191" t="e">
        <f t="shared" si="23"/>
        <v>#N/A</v>
      </c>
      <c r="T260" s="192" t="e">
        <f>VLOOKUP(D260,'PC Receitas'!$N$4:$O$14,2,FALSE)</f>
        <v>#N/A</v>
      </c>
    </row>
    <row r="261" spans="3:20" ht="19.5" customHeight="1" thickTop="1" thickBot="1" x14ac:dyDescent="0.25">
      <c r="C261" s="58"/>
      <c r="D261" s="58"/>
      <c r="E261" s="58"/>
      <c r="F261" s="58"/>
      <c r="G261" s="58"/>
      <c r="H261" s="58"/>
      <c r="I261" s="59"/>
      <c r="J261" s="60"/>
      <c r="K261" s="57">
        <f t="shared" ca="1" si="22"/>
        <v>167800</v>
      </c>
      <c r="P261" s="188" t="e">
        <f t="shared" si="21"/>
        <v>#N/A</v>
      </c>
      <c r="Q261" s="191" t="e">
        <f t="shared" si="19"/>
        <v>#N/A</v>
      </c>
      <c r="R261" s="191" t="e">
        <f t="shared" si="20"/>
        <v>#N/A</v>
      </c>
      <c r="S261" s="191" t="e">
        <f t="shared" si="23"/>
        <v>#N/A</v>
      </c>
      <c r="T261" s="192" t="e">
        <f>VLOOKUP(D261,'PC Receitas'!$N$4:$O$14,2,FALSE)</f>
        <v>#N/A</v>
      </c>
    </row>
    <row r="262" spans="3:20" ht="19.5" customHeight="1" thickTop="1" thickBot="1" x14ac:dyDescent="0.25">
      <c r="C262" s="58"/>
      <c r="D262" s="58"/>
      <c r="E262" s="58"/>
      <c r="F262" s="58"/>
      <c r="G262" s="58"/>
      <c r="H262" s="58"/>
      <c r="I262" s="59"/>
      <c r="J262" s="60"/>
      <c r="K262" s="57">
        <f t="shared" ca="1" si="22"/>
        <v>167800</v>
      </c>
      <c r="P262" s="188" t="e">
        <f t="shared" si="21"/>
        <v>#N/A</v>
      </c>
      <c r="Q262" s="191" t="e">
        <f t="shared" ref="Q262:Q325" si="24">IF(T262="Despesas_de_Moradia","Despesa",IF(T262="Despesas_com_Alimentacao","Despesa",IF(T262="Despesas_com_Saude","Despesa","")))</f>
        <v>#N/A</v>
      </c>
      <c r="R262" s="191" t="e">
        <f t="shared" ref="R262:R325" si="25">IF(T262="Renda_Familiar","Receita",IF(T262="Receitas_com_Aplicacoes_Financeiras","Receita",IF(T262="Outras_Receitas","Receita","")))</f>
        <v>#N/A</v>
      </c>
      <c r="S262" s="191" t="e">
        <f t="shared" si="23"/>
        <v>#N/A</v>
      </c>
      <c r="T262" s="192" t="e">
        <f>VLOOKUP(D262,'PC Receitas'!$N$4:$O$14,2,FALSE)</f>
        <v>#N/A</v>
      </c>
    </row>
    <row r="263" spans="3:20" ht="19.5" customHeight="1" thickTop="1" thickBot="1" x14ac:dyDescent="0.25">
      <c r="C263" s="58"/>
      <c r="D263" s="58"/>
      <c r="E263" s="58"/>
      <c r="F263" s="58"/>
      <c r="G263" s="58"/>
      <c r="H263" s="58"/>
      <c r="I263" s="59"/>
      <c r="J263" s="60"/>
      <c r="K263" s="57">
        <f t="shared" ca="1" si="22"/>
        <v>167800</v>
      </c>
      <c r="P263" s="188" t="e">
        <f t="shared" si="21"/>
        <v>#N/A</v>
      </c>
      <c r="Q263" s="191" t="e">
        <f t="shared" si="24"/>
        <v>#N/A</v>
      </c>
      <c r="R263" s="191" t="e">
        <f t="shared" si="25"/>
        <v>#N/A</v>
      </c>
      <c r="S263" s="191" t="e">
        <f t="shared" si="23"/>
        <v>#N/A</v>
      </c>
      <c r="T263" s="192" t="e">
        <f>VLOOKUP(D263,'PC Receitas'!$N$4:$O$14,2,FALSE)</f>
        <v>#N/A</v>
      </c>
    </row>
    <row r="264" spans="3:20" ht="19.5" customHeight="1" thickTop="1" thickBot="1" x14ac:dyDescent="0.25">
      <c r="C264" s="58"/>
      <c r="D264" s="58"/>
      <c r="E264" s="58"/>
      <c r="F264" s="58"/>
      <c r="G264" s="58"/>
      <c r="H264" s="58"/>
      <c r="I264" s="59"/>
      <c r="J264" s="60"/>
      <c r="K264" s="57">
        <f t="shared" ca="1" si="22"/>
        <v>167800</v>
      </c>
      <c r="P264" s="188" t="e">
        <f t="shared" si="21"/>
        <v>#N/A</v>
      </c>
      <c r="Q264" s="191" t="e">
        <f t="shared" si="24"/>
        <v>#N/A</v>
      </c>
      <c r="R264" s="191" t="e">
        <f t="shared" si="25"/>
        <v>#N/A</v>
      </c>
      <c r="S264" s="191" t="e">
        <f t="shared" si="23"/>
        <v>#N/A</v>
      </c>
      <c r="T264" s="192" t="e">
        <f>VLOOKUP(D264,'PC Receitas'!$N$4:$O$14,2,FALSE)</f>
        <v>#N/A</v>
      </c>
    </row>
    <row r="265" spans="3:20" ht="19.5" customHeight="1" thickTop="1" thickBot="1" x14ac:dyDescent="0.25">
      <c r="C265" s="58"/>
      <c r="D265" s="58"/>
      <c r="E265" s="58"/>
      <c r="F265" s="58"/>
      <c r="G265" s="58"/>
      <c r="H265" s="58"/>
      <c r="I265" s="59"/>
      <c r="J265" s="60"/>
      <c r="K265" s="57">
        <f t="shared" ca="1" si="22"/>
        <v>167800</v>
      </c>
      <c r="P265" s="188" t="e">
        <f t="shared" si="21"/>
        <v>#N/A</v>
      </c>
      <c r="Q265" s="191" t="e">
        <f t="shared" si="24"/>
        <v>#N/A</v>
      </c>
      <c r="R265" s="191" t="e">
        <f t="shared" si="25"/>
        <v>#N/A</v>
      </c>
      <c r="S265" s="191" t="e">
        <f t="shared" si="23"/>
        <v>#N/A</v>
      </c>
      <c r="T265" s="192" t="e">
        <f>VLOOKUP(D265,'PC Receitas'!$N$4:$O$14,2,FALSE)</f>
        <v>#N/A</v>
      </c>
    </row>
    <row r="266" spans="3:20" ht="19.5" customHeight="1" thickTop="1" thickBot="1" x14ac:dyDescent="0.25">
      <c r="C266" s="58"/>
      <c r="D266" s="58"/>
      <c r="E266" s="58"/>
      <c r="F266" s="58"/>
      <c r="G266" s="58"/>
      <c r="H266" s="58"/>
      <c r="I266" s="59"/>
      <c r="J266" s="60"/>
      <c r="K266" s="57">
        <f t="shared" ca="1" si="22"/>
        <v>167800</v>
      </c>
      <c r="P266" s="188" t="e">
        <f t="shared" si="21"/>
        <v>#N/A</v>
      </c>
      <c r="Q266" s="191" t="e">
        <f t="shared" si="24"/>
        <v>#N/A</v>
      </c>
      <c r="R266" s="191" t="e">
        <f t="shared" si="25"/>
        <v>#N/A</v>
      </c>
      <c r="S266" s="191" t="e">
        <f t="shared" si="23"/>
        <v>#N/A</v>
      </c>
      <c r="T266" s="192" t="e">
        <f>VLOOKUP(D266,'PC Receitas'!$N$4:$O$14,2,FALSE)</f>
        <v>#N/A</v>
      </c>
    </row>
    <row r="267" spans="3:20" ht="19.5" customHeight="1" thickTop="1" thickBot="1" x14ac:dyDescent="0.25">
      <c r="C267" s="58"/>
      <c r="D267" s="58"/>
      <c r="E267" s="58"/>
      <c r="F267" s="58"/>
      <c r="G267" s="58"/>
      <c r="H267" s="58"/>
      <c r="I267" s="59"/>
      <c r="J267" s="60"/>
      <c r="K267" s="57">
        <f t="shared" ca="1" si="22"/>
        <v>167800</v>
      </c>
      <c r="P267" s="188" t="e">
        <f t="shared" si="21"/>
        <v>#N/A</v>
      </c>
      <c r="Q267" s="191" t="e">
        <f t="shared" si="24"/>
        <v>#N/A</v>
      </c>
      <c r="R267" s="191" t="e">
        <f t="shared" si="25"/>
        <v>#N/A</v>
      </c>
      <c r="S267" s="191" t="e">
        <f t="shared" si="23"/>
        <v>#N/A</v>
      </c>
      <c r="T267" s="192" t="e">
        <f>VLOOKUP(D267,'PC Receitas'!$N$4:$O$14,2,FALSE)</f>
        <v>#N/A</v>
      </c>
    </row>
    <row r="268" spans="3:20" ht="19.5" customHeight="1" thickTop="1" thickBot="1" x14ac:dyDescent="0.25">
      <c r="C268" s="58"/>
      <c r="D268" s="58"/>
      <c r="E268" s="58"/>
      <c r="F268" s="58"/>
      <c r="G268" s="58"/>
      <c r="H268" s="58"/>
      <c r="I268" s="59"/>
      <c r="J268" s="60"/>
      <c r="K268" s="57">
        <f t="shared" ca="1" si="22"/>
        <v>167800</v>
      </c>
      <c r="P268" s="188" t="e">
        <f t="shared" si="21"/>
        <v>#N/A</v>
      </c>
      <c r="Q268" s="191" t="e">
        <f t="shared" si="24"/>
        <v>#N/A</v>
      </c>
      <c r="R268" s="191" t="e">
        <f t="shared" si="25"/>
        <v>#N/A</v>
      </c>
      <c r="S268" s="191" t="e">
        <f t="shared" si="23"/>
        <v>#N/A</v>
      </c>
      <c r="T268" s="192" t="e">
        <f>VLOOKUP(D268,'PC Receitas'!$N$4:$O$14,2,FALSE)</f>
        <v>#N/A</v>
      </c>
    </row>
    <row r="269" spans="3:20" ht="19.5" customHeight="1" thickTop="1" thickBot="1" x14ac:dyDescent="0.25">
      <c r="C269" s="58"/>
      <c r="D269" s="58"/>
      <c r="E269" s="58"/>
      <c r="F269" s="58"/>
      <c r="G269" s="58"/>
      <c r="H269" s="58"/>
      <c r="I269" s="59"/>
      <c r="J269" s="60"/>
      <c r="K269" s="57">
        <f t="shared" ca="1" si="22"/>
        <v>167800</v>
      </c>
      <c r="P269" s="188" t="e">
        <f t="shared" si="21"/>
        <v>#N/A</v>
      </c>
      <c r="Q269" s="191" t="e">
        <f t="shared" si="24"/>
        <v>#N/A</v>
      </c>
      <c r="R269" s="191" t="e">
        <f t="shared" si="25"/>
        <v>#N/A</v>
      </c>
      <c r="S269" s="191" t="e">
        <f t="shared" si="23"/>
        <v>#N/A</v>
      </c>
      <c r="T269" s="192" t="e">
        <f>VLOOKUP(D269,'PC Receitas'!$N$4:$O$14,2,FALSE)</f>
        <v>#N/A</v>
      </c>
    </row>
    <row r="270" spans="3:20" ht="19.5" customHeight="1" thickTop="1" thickBot="1" x14ac:dyDescent="0.25">
      <c r="C270" s="58"/>
      <c r="D270" s="58"/>
      <c r="E270" s="58"/>
      <c r="F270" s="58"/>
      <c r="G270" s="58"/>
      <c r="H270" s="58"/>
      <c r="I270" s="59"/>
      <c r="J270" s="60"/>
      <c r="K270" s="57">
        <f t="shared" ca="1" si="22"/>
        <v>167800</v>
      </c>
      <c r="P270" s="188" t="e">
        <f t="shared" si="21"/>
        <v>#N/A</v>
      </c>
      <c r="Q270" s="191" t="e">
        <f t="shared" si="24"/>
        <v>#N/A</v>
      </c>
      <c r="R270" s="191" t="e">
        <f t="shared" si="25"/>
        <v>#N/A</v>
      </c>
      <c r="S270" s="191" t="e">
        <f t="shared" si="23"/>
        <v>#N/A</v>
      </c>
      <c r="T270" s="192" t="e">
        <f>VLOOKUP(D270,'PC Receitas'!$N$4:$O$14,2,FALSE)</f>
        <v>#N/A</v>
      </c>
    </row>
    <row r="271" spans="3:20" ht="19.5" customHeight="1" thickTop="1" thickBot="1" x14ac:dyDescent="0.25">
      <c r="C271" s="58"/>
      <c r="D271" s="58"/>
      <c r="E271" s="58"/>
      <c r="F271" s="58"/>
      <c r="G271" s="58"/>
      <c r="H271" s="58"/>
      <c r="I271" s="59"/>
      <c r="J271" s="60"/>
      <c r="K271" s="57">
        <f t="shared" ca="1" si="22"/>
        <v>167800</v>
      </c>
      <c r="P271" s="188" t="e">
        <f t="shared" si="21"/>
        <v>#N/A</v>
      </c>
      <c r="Q271" s="191" t="e">
        <f t="shared" si="24"/>
        <v>#N/A</v>
      </c>
      <c r="R271" s="191" t="e">
        <f t="shared" si="25"/>
        <v>#N/A</v>
      </c>
      <c r="S271" s="191" t="e">
        <f t="shared" si="23"/>
        <v>#N/A</v>
      </c>
      <c r="T271" s="192" t="e">
        <f>VLOOKUP(D271,'PC Receitas'!$N$4:$O$14,2,FALSE)</f>
        <v>#N/A</v>
      </c>
    </row>
    <row r="272" spans="3:20" ht="19.5" customHeight="1" thickTop="1" thickBot="1" x14ac:dyDescent="0.25">
      <c r="C272" s="58"/>
      <c r="D272" s="58"/>
      <c r="E272" s="58"/>
      <c r="F272" s="58"/>
      <c r="G272" s="58"/>
      <c r="H272" s="58"/>
      <c r="I272" s="59"/>
      <c r="J272" s="60"/>
      <c r="K272" s="57">
        <f t="shared" ca="1" si="22"/>
        <v>167800</v>
      </c>
      <c r="P272" s="188" t="e">
        <f t="shared" ref="P272:P335" si="26">IF(T272="Despesas_com_Transportes","Despesa",IF(T272="Despesas_com_Lazer_e_Informacao","Despesa",IF(T272="Outras_Despesas","Despesa",IF(T272="Imposto_de_Renda","Despesa",IF(T272="Investimentos_Bens","Despesa","")))))</f>
        <v>#N/A</v>
      </c>
      <c r="Q272" s="191" t="e">
        <f t="shared" si="24"/>
        <v>#N/A</v>
      </c>
      <c r="R272" s="191" t="e">
        <f t="shared" si="25"/>
        <v>#N/A</v>
      </c>
      <c r="S272" s="191" t="e">
        <f t="shared" si="23"/>
        <v>#N/A</v>
      </c>
      <c r="T272" s="192" t="e">
        <f>VLOOKUP(D272,'PC Receitas'!$N$4:$O$14,2,FALSE)</f>
        <v>#N/A</v>
      </c>
    </row>
    <row r="273" spans="3:20" ht="19.5" customHeight="1" thickTop="1" thickBot="1" x14ac:dyDescent="0.25">
      <c r="C273" s="58"/>
      <c r="D273" s="58"/>
      <c r="E273" s="58"/>
      <c r="F273" s="58"/>
      <c r="G273" s="58"/>
      <c r="H273" s="58"/>
      <c r="I273" s="59"/>
      <c r="J273" s="60"/>
      <c r="K273" s="57">
        <f t="shared" ca="1" si="22"/>
        <v>167800</v>
      </c>
      <c r="P273" s="188" t="e">
        <f t="shared" si="26"/>
        <v>#N/A</v>
      </c>
      <c r="Q273" s="191" t="e">
        <f t="shared" si="24"/>
        <v>#N/A</v>
      </c>
      <c r="R273" s="191" t="e">
        <f t="shared" si="25"/>
        <v>#N/A</v>
      </c>
      <c r="S273" s="191" t="e">
        <f t="shared" si="23"/>
        <v>#N/A</v>
      </c>
      <c r="T273" s="192" t="e">
        <f>VLOOKUP(D273,'PC Receitas'!$N$4:$O$14,2,FALSE)</f>
        <v>#N/A</v>
      </c>
    </row>
    <row r="274" spans="3:20" ht="19.5" customHeight="1" thickTop="1" thickBot="1" x14ac:dyDescent="0.25">
      <c r="C274" s="58"/>
      <c r="D274" s="58"/>
      <c r="E274" s="58"/>
      <c r="F274" s="58"/>
      <c r="G274" s="58"/>
      <c r="H274" s="58"/>
      <c r="I274" s="59"/>
      <c r="J274" s="60"/>
      <c r="K274" s="57">
        <f t="shared" ca="1" si="22"/>
        <v>167800</v>
      </c>
      <c r="P274" s="188" t="e">
        <f t="shared" si="26"/>
        <v>#N/A</v>
      </c>
      <c r="Q274" s="191" t="e">
        <f t="shared" si="24"/>
        <v>#N/A</v>
      </c>
      <c r="R274" s="191" t="e">
        <f t="shared" si="25"/>
        <v>#N/A</v>
      </c>
      <c r="S274" s="191" t="e">
        <f t="shared" si="23"/>
        <v>#N/A</v>
      </c>
      <c r="T274" s="192"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167800</v>
      </c>
      <c r="P275" s="188" t="e">
        <f t="shared" si="26"/>
        <v>#N/A</v>
      </c>
      <c r="Q275" s="191" t="e">
        <f t="shared" si="24"/>
        <v>#N/A</v>
      </c>
      <c r="R275" s="191" t="e">
        <f t="shared" si="25"/>
        <v>#N/A</v>
      </c>
      <c r="S275" s="191" t="e">
        <f t="shared" si="23"/>
        <v>#N/A</v>
      </c>
      <c r="T275" s="192" t="e">
        <f>VLOOKUP(D275,'PC Receitas'!$N$4:$O$14,2,FALSE)</f>
        <v>#N/A</v>
      </c>
    </row>
    <row r="276" spans="3:20" ht="19.5" customHeight="1" thickTop="1" thickBot="1" x14ac:dyDescent="0.25">
      <c r="C276" s="58"/>
      <c r="D276" s="58"/>
      <c r="E276" s="58"/>
      <c r="F276" s="58"/>
      <c r="G276" s="58"/>
      <c r="H276" s="58"/>
      <c r="I276" s="59"/>
      <c r="J276" s="60"/>
      <c r="K276" s="57">
        <f t="shared" ca="1" si="27"/>
        <v>167800</v>
      </c>
      <c r="P276" s="188" t="e">
        <f t="shared" si="26"/>
        <v>#N/A</v>
      </c>
      <c r="Q276" s="191" t="e">
        <f t="shared" si="24"/>
        <v>#N/A</v>
      </c>
      <c r="R276" s="191" t="e">
        <f t="shared" si="25"/>
        <v>#N/A</v>
      </c>
      <c r="S276" s="191" t="e">
        <f t="shared" ref="S276:S339" si="28">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ca="1" si="27"/>
        <v>167800</v>
      </c>
      <c r="P277" s="188" t="e">
        <f t="shared" si="26"/>
        <v>#N/A</v>
      </c>
      <c r="Q277" s="191" t="e">
        <f t="shared" si="24"/>
        <v>#N/A</v>
      </c>
      <c r="R277" s="191" t="e">
        <f t="shared" si="25"/>
        <v>#N/A</v>
      </c>
      <c r="S277" s="191" t="e">
        <f t="shared" si="28"/>
        <v>#N/A</v>
      </c>
      <c r="T277" s="192" t="e">
        <f>VLOOKUP(D277,'PC Receitas'!$N$4:$O$14,2,FALSE)</f>
        <v>#N/A</v>
      </c>
    </row>
    <row r="278" spans="3:20" ht="19.5" customHeight="1" thickTop="1" thickBot="1" x14ac:dyDescent="0.25">
      <c r="C278" s="58"/>
      <c r="D278" s="58"/>
      <c r="E278" s="58"/>
      <c r="F278" s="58"/>
      <c r="G278" s="58"/>
      <c r="H278" s="58"/>
      <c r="I278" s="59"/>
      <c r="J278" s="60"/>
      <c r="K278" s="57">
        <f t="shared" ca="1" si="27"/>
        <v>167800</v>
      </c>
      <c r="P278" s="188" t="e">
        <f t="shared" si="26"/>
        <v>#N/A</v>
      </c>
      <c r="Q278" s="191" t="e">
        <f t="shared" si="24"/>
        <v>#N/A</v>
      </c>
      <c r="R278" s="191" t="e">
        <f t="shared" si="25"/>
        <v>#N/A</v>
      </c>
      <c r="S278" s="191" t="e">
        <f t="shared" si="28"/>
        <v>#N/A</v>
      </c>
      <c r="T278" s="192" t="e">
        <f>VLOOKUP(D278,'PC Receitas'!$N$4:$O$14,2,FALSE)</f>
        <v>#N/A</v>
      </c>
    </row>
    <row r="279" spans="3:20" ht="19.5" customHeight="1" thickTop="1" thickBot="1" x14ac:dyDescent="0.25">
      <c r="C279" s="58"/>
      <c r="D279" s="58"/>
      <c r="E279" s="58"/>
      <c r="F279" s="58"/>
      <c r="G279" s="58"/>
      <c r="H279" s="58"/>
      <c r="I279" s="59"/>
      <c r="J279" s="60"/>
      <c r="K279" s="57">
        <f t="shared" ca="1" si="27"/>
        <v>167800</v>
      </c>
      <c r="P279" s="188" t="e">
        <f t="shared" si="26"/>
        <v>#N/A</v>
      </c>
      <c r="Q279" s="191" t="e">
        <f t="shared" si="24"/>
        <v>#N/A</v>
      </c>
      <c r="R279" s="191" t="e">
        <f t="shared" si="25"/>
        <v>#N/A</v>
      </c>
      <c r="S279" s="191" t="e">
        <f t="shared" si="28"/>
        <v>#N/A</v>
      </c>
      <c r="T279" s="192" t="e">
        <f>VLOOKUP(D279,'PC Receitas'!$N$4:$O$14,2,FALSE)</f>
        <v>#N/A</v>
      </c>
    </row>
    <row r="280" spans="3:20" ht="19.5" customHeight="1" thickTop="1" thickBot="1" x14ac:dyDescent="0.25">
      <c r="C280" s="58"/>
      <c r="D280" s="58"/>
      <c r="E280" s="58"/>
      <c r="F280" s="58"/>
      <c r="G280" s="58"/>
      <c r="H280" s="58"/>
      <c r="I280" s="59"/>
      <c r="J280" s="60"/>
      <c r="K280" s="57">
        <f t="shared" ca="1" si="27"/>
        <v>167800</v>
      </c>
      <c r="P280" s="188" t="e">
        <f t="shared" si="26"/>
        <v>#N/A</v>
      </c>
      <c r="Q280" s="191" t="e">
        <f t="shared" si="24"/>
        <v>#N/A</v>
      </c>
      <c r="R280" s="191" t="e">
        <f t="shared" si="25"/>
        <v>#N/A</v>
      </c>
      <c r="S280" s="191" t="e">
        <f t="shared" si="28"/>
        <v>#N/A</v>
      </c>
      <c r="T280" s="192" t="e">
        <f>VLOOKUP(D280,'PC Receitas'!$N$4:$O$14,2,FALSE)</f>
        <v>#N/A</v>
      </c>
    </row>
    <row r="281" spans="3:20" ht="19.5" customHeight="1" thickTop="1" thickBot="1" x14ac:dyDescent="0.25">
      <c r="C281" s="58"/>
      <c r="D281" s="58"/>
      <c r="E281" s="58"/>
      <c r="F281" s="58"/>
      <c r="G281" s="58"/>
      <c r="H281" s="58"/>
      <c r="I281" s="59"/>
      <c r="J281" s="60"/>
      <c r="K281" s="57">
        <f t="shared" ca="1" si="27"/>
        <v>167800</v>
      </c>
      <c r="P281" s="188" t="e">
        <f t="shared" si="26"/>
        <v>#N/A</v>
      </c>
      <c r="Q281" s="191" t="e">
        <f t="shared" si="24"/>
        <v>#N/A</v>
      </c>
      <c r="R281" s="191" t="e">
        <f t="shared" si="25"/>
        <v>#N/A</v>
      </c>
      <c r="S281" s="191" t="e">
        <f t="shared" si="28"/>
        <v>#N/A</v>
      </c>
      <c r="T281" s="192" t="e">
        <f>VLOOKUP(D281,'PC Receitas'!$N$4:$O$14,2,FALSE)</f>
        <v>#N/A</v>
      </c>
    </row>
    <row r="282" spans="3:20" ht="19.5" customHeight="1" thickTop="1" thickBot="1" x14ac:dyDescent="0.25">
      <c r="C282" s="58"/>
      <c r="D282" s="58"/>
      <c r="E282" s="58"/>
      <c r="F282" s="58"/>
      <c r="G282" s="58"/>
      <c r="H282" s="58"/>
      <c r="I282" s="59"/>
      <c r="J282" s="60"/>
      <c r="K282" s="57">
        <f t="shared" ca="1" si="27"/>
        <v>167800</v>
      </c>
      <c r="P282" s="188" t="e">
        <f t="shared" si="26"/>
        <v>#N/A</v>
      </c>
      <c r="Q282" s="191" t="e">
        <f t="shared" si="24"/>
        <v>#N/A</v>
      </c>
      <c r="R282" s="191" t="e">
        <f t="shared" si="25"/>
        <v>#N/A</v>
      </c>
      <c r="S282" s="191" t="e">
        <f t="shared" si="28"/>
        <v>#N/A</v>
      </c>
      <c r="T282" s="192" t="e">
        <f>VLOOKUP(D282,'PC Receitas'!$N$4:$O$14,2,FALSE)</f>
        <v>#N/A</v>
      </c>
    </row>
    <row r="283" spans="3:20" ht="19.5" customHeight="1" thickTop="1" thickBot="1" x14ac:dyDescent="0.25">
      <c r="C283" s="58"/>
      <c r="D283" s="58"/>
      <c r="E283" s="58"/>
      <c r="F283" s="58"/>
      <c r="G283" s="58"/>
      <c r="H283" s="58"/>
      <c r="I283" s="59"/>
      <c r="J283" s="60"/>
      <c r="K283" s="57">
        <f t="shared" ca="1" si="27"/>
        <v>167800</v>
      </c>
      <c r="P283" s="188" t="e">
        <f t="shared" si="26"/>
        <v>#N/A</v>
      </c>
      <c r="Q283" s="191" t="e">
        <f t="shared" si="24"/>
        <v>#N/A</v>
      </c>
      <c r="R283" s="191" t="e">
        <f t="shared" si="25"/>
        <v>#N/A</v>
      </c>
      <c r="S283" s="191" t="e">
        <f t="shared" si="28"/>
        <v>#N/A</v>
      </c>
      <c r="T283" s="192" t="e">
        <f>VLOOKUP(D283,'PC Receitas'!$N$4:$O$14,2,FALSE)</f>
        <v>#N/A</v>
      </c>
    </row>
    <row r="284" spans="3:20" ht="19.5" customHeight="1" thickTop="1" thickBot="1" x14ac:dyDescent="0.25">
      <c r="C284" s="58"/>
      <c r="D284" s="58"/>
      <c r="E284" s="58"/>
      <c r="F284" s="58"/>
      <c r="G284" s="58"/>
      <c r="H284" s="58"/>
      <c r="I284" s="59"/>
      <c r="J284" s="60"/>
      <c r="K284" s="57">
        <f t="shared" ca="1" si="27"/>
        <v>167800</v>
      </c>
      <c r="P284" s="188" t="e">
        <f t="shared" si="26"/>
        <v>#N/A</v>
      </c>
      <c r="Q284" s="191" t="e">
        <f t="shared" si="24"/>
        <v>#N/A</v>
      </c>
      <c r="R284" s="191" t="e">
        <f t="shared" si="25"/>
        <v>#N/A</v>
      </c>
      <c r="S284" s="191" t="e">
        <f t="shared" si="28"/>
        <v>#N/A</v>
      </c>
      <c r="T284" s="192" t="e">
        <f>VLOOKUP(D284,'PC Receitas'!$N$4:$O$14,2,FALSE)</f>
        <v>#N/A</v>
      </c>
    </row>
    <row r="285" spans="3:20" ht="19.5" customHeight="1" thickTop="1" thickBot="1" x14ac:dyDescent="0.25">
      <c r="C285" s="58"/>
      <c r="D285" s="58"/>
      <c r="E285" s="58"/>
      <c r="F285" s="58"/>
      <c r="G285" s="58"/>
      <c r="H285" s="58"/>
      <c r="I285" s="59"/>
      <c r="J285" s="60"/>
      <c r="K285" s="57">
        <f t="shared" ca="1" si="27"/>
        <v>167800</v>
      </c>
      <c r="P285" s="188" t="e">
        <f t="shared" si="26"/>
        <v>#N/A</v>
      </c>
      <c r="Q285" s="191" t="e">
        <f t="shared" si="24"/>
        <v>#N/A</v>
      </c>
      <c r="R285" s="191" t="e">
        <f t="shared" si="25"/>
        <v>#N/A</v>
      </c>
      <c r="S285" s="191" t="e">
        <f t="shared" si="28"/>
        <v>#N/A</v>
      </c>
      <c r="T285" s="192" t="e">
        <f>VLOOKUP(D285,'PC Receitas'!$N$4:$O$14,2,FALSE)</f>
        <v>#N/A</v>
      </c>
    </row>
    <row r="286" spans="3:20" ht="19.5" customHeight="1" thickTop="1" thickBot="1" x14ac:dyDescent="0.25">
      <c r="C286" s="58"/>
      <c r="D286" s="58"/>
      <c r="E286" s="58"/>
      <c r="F286" s="58"/>
      <c r="G286" s="58"/>
      <c r="H286" s="58"/>
      <c r="I286" s="59"/>
      <c r="J286" s="60"/>
      <c r="K286" s="57">
        <f t="shared" ca="1" si="27"/>
        <v>167800</v>
      </c>
      <c r="P286" s="188" t="e">
        <f t="shared" si="26"/>
        <v>#N/A</v>
      </c>
      <c r="Q286" s="191" t="e">
        <f t="shared" si="24"/>
        <v>#N/A</v>
      </c>
      <c r="R286" s="191" t="e">
        <f t="shared" si="25"/>
        <v>#N/A</v>
      </c>
      <c r="S286" s="191" t="e">
        <f t="shared" si="28"/>
        <v>#N/A</v>
      </c>
      <c r="T286" s="192" t="e">
        <f>VLOOKUP(D286,'PC Receitas'!$N$4:$O$14,2,FALSE)</f>
        <v>#N/A</v>
      </c>
    </row>
    <row r="287" spans="3:20" ht="19.5" customHeight="1" thickTop="1" thickBot="1" x14ac:dyDescent="0.25">
      <c r="C287" s="58"/>
      <c r="D287" s="58"/>
      <c r="E287" s="58"/>
      <c r="F287" s="58"/>
      <c r="G287" s="58"/>
      <c r="H287" s="58"/>
      <c r="I287" s="59"/>
      <c r="J287" s="60"/>
      <c r="K287" s="57">
        <f t="shared" ca="1" si="27"/>
        <v>167800</v>
      </c>
      <c r="P287" s="188" t="e">
        <f t="shared" si="26"/>
        <v>#N/A</v>
      </c>
      <c r="Q287" s="191" t="e">
        <f t="shared" si="24"/>
        <v>#N/A</v>
      </c>
      <c r="R287" s="191" t="e">
        <f t="shared" si="25"/>
        <v>#N/A</v>
      </c>
      <c r="S287" s="191" t="e">
        <f t="shared" si="28"/>
        <v>#N/A</v>
      </c>
      <c r="T287" s="192" t="e">
        <f>VLOOKUP(D287,'PC Receitas'!$N$4:$O$14,2,FALSE)</f>
        <v>#N/A</v>
      </c>
    </row>
    <row r="288" spans="3:20" ht="19.5" customHeight="1" thickTop="1" thickBot="1" x14ac:dyDescent="0.25">
      <c r="C288" s="58"/>
      <c r="D288" s="58"/>
      <c r="E288" s="58"/>
      <c r="F288" s="58"/>
      <c r="G288" s="58"/>
      <c r="H288" s="58"/>
      <c r="I288" s="59"/>
      <c r="J288" s="60"/>
      <c r="K288" s="57">
        <f t="shared" ca="1" si="27"/>
        <v>167800</v>
      </c>
      <c r="P288" s="188" t="e">
        <f t="shared" si="26"/>
        <v>#N/A</v>
      </c>
      <c r="Q288" s="191" t="e">
        <f t="shared" si="24"/>
        <v>#N/A</v>
      </c>
      <c r="R288" s="191" t="e">
        <f t="shared" si="25"/>
        <v>#N/A</v>
      </c>
      <c r="S288" s="191" t="e">
        <f t="shared" si="28"/>
        <v>#N/A</v>
      </c>
      <c r="T288" s="192" t="e">
        <f>VLOOKUP(D288,'PC Receitas'!$N$4:$O$14,2,FALSE)</f>
        <v>#N/A</v>
      </c>
    </row>
    <row r="289" spans="3:20" ht="19.5" customHeight="1" thickTop="1" thickBot="1" x14ac:dyDescent="0.25">
      <c r="C289" s="58"/>
      <c r="D289" s="58"/>
      <c r="E289" s="58"/>
      <c r="F289" s="58"/>
      <c r="G289" s="58"/>
      <c r="H289" s="58"/>
      <c r="I289" s="59"/>
      <c r="J289" s="60"/>
      <c r="K289" s="57">
        <f t="shared" ca="1" si="27"/>
        <v>167800</v>
      </c>
      <c r="P289" s="188" t="e">
        <f t="shared" si="26"/>
        <v>#N/A</v>
      </c>
      <c r="Q289" s="191" t="e">
        <f t="shared" si="24"/>
        <v>#N/A</v>
      </c>
      <c r="R289" s="191" t="e">
        <f t="shared" si="25"/>
        <v>#N/A</v>
      </c>
      <c r="S289" s="191" t="e">
        <f t="shared" si="28"/>
        <v>#N/A</v>
      </c>
      <c r="T289" s="192" t="e">
        <f>VLOOKUP(D289,'PC Receitas'!$N$4:$O$14,2,FALSE)</f>
        <v>#N/A</v>
      </c>
    </row>
    <row r="290" spans="3:20" ht="19.5" customHeight="1" thickTop="1" thickBot="1" x14ac:dyDescent="0.25">
      <c r="C290" s="58"/>
      <c r="D290" s="58"/>
      <c r="E290" s="58"/>
      <c r="F290" s="58"/>
      <c r="G290" s="58"/>
      <c r="H290" s="58"/>
      <c r="I290" s="59"/>
      <c r="J290" s="60"/>
      <c r="K290" s="57">
        <f t="shared" ca="1" si="27"/>
        <v>167800</v>
      </c>
      <c r="P290" s="188" t="e">
        <f t="shared" si="26"/>
        <v>#N/A</v>
      </c>
      <c r="Q290" s="191" t="e">
        <f t="shared" si="24"/>
        <v>#N/A</v>
      </c>
      <c r="R290" s="191" t="e">
        <f t="shared" si="25"/>
        <v>#N/A</v>
      </c>
      <c r="S290" s="191" t="e">
        <f t="shared" si="28"/>
        <v>#N/A</v>
      </c>
      <c r="T290" s="192" t="e">
        <f>VLOOKUP(D290,'PC Receitas'!$N$4:$O$14,2,FALSE)</f>
        <v>#N/A</v>
      </c>
    </row>
    <row r="291" spans="3:20" ht="19.5" customHeight="1" thickTop="1" thickBot="1" x14ac:dyDescent="0.25">
      <c r="C291" s="58"/>
      <c r="D291" s="58"/>
      <c r="E291" s="58"/>
      <c r="F291" s="58"/>
      <c r="G291" s="58"/>
      <c r="H291" s="58"/>
      <c r="I291" s="59"/>
      <c r="J291" s="60"/>
      <c r="K291" s="57">
        <f t="shared" ca="1" si="27"/>
        <v>167800</v>
      </c>
      <c r="P291" s="188" t="e">
        <f t="shared" si="26"/>
        <v>#N/A</v>
      </c>
      <c r="Q291" s="191" t="e">
        <f t="shared" si="24"/>
        <v>#N/A</v>
      </c>
      <c r="R291" s="191" t="e">
        <f t="shared" si="25"/>
        <v>#N/A</v>
      </c>
      <c r="S291" s="191" t="e">
        <f t="shared" si="28"/>
        <v>#N/A</v>
      </c>
      <c r="T291" s="192" t="e">
        <f>VLOOKUP(D291,'PC Receitas'!$N$4:$O$14,2,FALSE)</f>
        <v>#N/A</v>
      </c>
    </row>
    <row r="292" spans="3:20" ht="19.5" customHeight="1" thickTop="1" thickBot="1" x14ac:dyDescent="0.25">
      <c r="C292" s="58"/>
      <c r="D292" s="58"/>
      <c r="E292" s="58"/>
      <c r="F292" s="58"/>
      <c r="G292" s="58"/>
      <c r="H292" s="58"/>
      <c r="I292" s="59"/>
      <c r="J292" s="60"/>
      <c r="K292" s="57">
        <f t="shared" ca="1" si="27"/>
        <v>167800</v>
      </c>
      <c r="P292" s="188" t="e">
        <f t="shared" si="26"/>
        <v>#N/A</v>
      </c>
      <c r="Q292" s="191" t="e">
        <f t="shared" si="24"/>
        <v>#N/A</v>
      </c>
      <c r="R292" s="191" t="e">
        <f t="shared" si="25"/>
        <v>#N/A</v>
      </c>
      <c r="S292" s="191" t="e">
        <f t="shared" si="28"/>
        <v>#N/A</v>
      </c>
      <c r="T292" s="192" t="e">
        <f>VLOOKUP(D292,'PC Receitas'!$N$4:$O$14,2,FALSE)</f>
        <v>#N/A</v>
      </c>
    </row>
    <row r="293" spans="3:20" ht="19.5" customHeight="1" thickTop="1" thickBot="1" x14ac:dyDescent="0.25">
      <c r="C293" s="58"/>
      <c r="D293" s="58"/>
      <c r="E293" s="58"/>
      <c r="F293" s="58"/>
      <c r="G293" s="58"/>
      <c r="H293" s="58"/>
      <c r="I293" s="59"/>
      <c r="J293" s="60"/>
      <c r="K293" s="57">
        <f t="shared" ca="1" si="27"/>
        <v>167800</v>
      </c>
      <c r="P293" s="188" t="e">
        <f t="shared" si="26"/>
        <v>#N/A</v>
      </c>
      <c r="Q293" s="191" t="e">
        <f t="shared" si="24"/>
        <v>#N/A</v>
      </c>
      <c r="R293" s="191" t="e">
        <f t="shared" si="25"/>
        <v>#N/A</v>
      </c>
      <c r="S293" s="191" t="e">
        <f t="shared" si="28"/>
        <v>#N/A</v>
      </c>
      <c r="T293" s="192" t="e">
        <f>VLOOKUP(D293,'PC Receitas'!$N$4:$O$14,2,FALSE)</f>
        <v>#N/A</v>
      </c>
    </row>
    <row r="294" spans="3:20" ht="19.5" customHeight="1" thickTop="1" thickBot="1" x14ac:dyDescent="0.25">
      <c r="C294" s="58"/>
      <c r="D294" s="58"/>
      <c r="E294" s="58"/>
      <c r="F294" s="58"/>
      <c r="G294" s="58"/>
      <c r="H294" s="58"/>
      <c r="I294" s="59"/>
      <c r="J294" s="60"/>
      <c r="K294" s="57">
        <f t="shared" ca="1" si="27"/>
        <v>167800</v>
      </c>
      <c r="P294" s="188" t="e">
        <f t="shared" si="26"/>
        <v>#N/A</v>
      </c>
      <c r="Q294" s="191" t="e">
        <f t="shared" si="24"/>
        <v>#N/A</v>
      </c>
      <c r="R294" s="191" t="e">
        <f t="shared" si="25"/>
        <v>#N/A</v>
      </c>
      <c r="S294" s="191" t="e">
        <f t="shared" si="28"/>
        <v>#N/A</v>
      </c>
      <c r="T294" s="192" t="e">
        <f>VLOOKUP(D294,'PC Receitas'!$N$4:$O$14,2,FALSE)</f>
        <v>#N/A</v>
      </c>
    </row>
    <row r="295" spans="3:20" ht="19.5" customHeight="1" thickTop="1" thickBot="1" x14ac:dyDescent="0.25">
      <c r="C295" s="58"/>
      <c r="D295" s="58"/>
      <c r="E295" s="58"/>
      <c r="F295" s="58"/>
      <c r="G295" s="58"/>
      <c r="H295" s="58"/>
      <c r="I295" s="59"/>
      <c r="J295" s="60"/>
      <c r="K295" s="57">
        <f t="shared" ca="1" si="27"/>
        <v>167800</v>
      </c>
      <c r="P295" s="188" t="e">
        <f t="shared" si="26"/>
        <v>#N/A</v>
      </c>
      <c r="Q295" s="191" t="e">
        <f t="shared" si="24"/>
        <v>#N/A</v>
      </c>
      <c r="R295" s="191" t="e">
        <f t="shared" si="25"/>
        <v>#N/A</v>
      </c>
      <c r="S295" s="191" t="e">
        <f t="shared" si="28"/>
        <v>#N/A</v>
      </c>
      <c r="T295" s="192" t="e">
        <f>VLOOKUP(D295,'PC Receitas'!$N$4:$O$14,2,FALSE)</f>
        <v>#N/A</v>
      </c>
    </row>
    <row r="296" spans="3:20" ht="19.5" customHeight="1" thickTop="1" thickBot="1" x14ac:dyDescent="0.25">
      <c r="C296" s="58"/>
      <c r="D296" s="58"/>
      <c r="E296" s="58"/>
      <c r="F296" s="58"/>
      <c r="G296" s="58"/>
      <c r="H296" s="58"/>
      <c r="I296" s="59"/>
      <c r="J296" s="60"/>
      <c r="K296" s="57">
        <f t="shared" ca="1" si="27"/>
        <v>167800</v>
      </c>
      <c r="P296" s="188" t="e">
        <f t="shared" si="26"/>
        <v>#N/A</v>
      </c>
      <c r="Q296" s="191" t="e">
        <f t="shared" si="24"/>
        <v>#N/A</v>
      </c>
      <c r="R296" s="191" t="e">
        <f t="shared" si="25"/>
        <v>#N/A</v>
      </c>
      <c r="S296" s="191" t="e">
        <f t="shared" si="28"/>
        <v>#N/A</v>
      </c>
      <c r="T296" s="192" t="e">
        <f>VLOOKUP(D296,'PC Receitas'!$N$4:$O$14,2,FALSE)</f>
        <v>#N/A</v>
      </c>
    </row>
    <row r="297" spans="3:20" ht="19.5" customHeight="1" thickTop="1" thickBot="1" x14ac:dyDescent="0.25">
      <c r="C297" s="58"/>
      <c r="D297" s="58"/>
      <c r="E297" s="58"/>
      <c r="F297" s="58"/>
      <c r="G297" s="58"/>
      <c r="H297" s="58"/>
      <c r="I297" s="59"/>
      <c r="J297" s="60"/>
      <c r="K297" s="57">
        <f t="shared" ca="1" si="27"/>
        <v>167800</v>
      </c>
      <c r="P297" s="188" t="e">
        <f t="shared" si="26"/>
        <v>#N/A</v>
      </c>
      <c r="Q297" s="191" t="e">
        <f t="shared" si="24"/>
        <v>#N/A</v>
      </c>
      <c r="R297" s="191" t="e">
        <f t="shared" si="25"/>
        <v>#N/A</v>
      </c>
      <c r="S297" s="191" t="e">
        <f t="shared" si="28"/>
        <v>#N/A</v>
      </c>
      <c r="T297" s="192" t="e">
        <f>VLOOKUP(D297,'PC Receitas'!$N$4:$O$14,2,FALSE)</f>
        <v>#N/A</v>
      </c>
    </row>
    <row r="298" spans="3:20" ht="19.5" customHeight="1" thickTop="1" thickBot="1" x14ac:dyDescent="0.25">
      <c r="C298" s="58"/>
      <c r="D298" s="58"/>
      <c r="E298" s="58"/>
      <c r="F298" s="58"/>
      <c r="G298" s="58"/>
      <c r="H298" s="58"/>
      <c r="I298" s="59"/>
      <c r="J298" s="60"/>
      <c r="K298" s="57">
        <f t="shared" ca="1" si="27"/>
        <v>167800</v>
      </c>
      <c r="P298" s="188" t="e">
        <f t="shared" si="26"/>
        <v>#N/A</v>
      </c>
      <c r="Q298" s="191" t="e">
        <f t="shared" si="24"/>
        <v>#N/A</v>
      </c>
      <c r="R298" s="191" t="e">
        <f t="shared" si="25"/>
        <v>#N/A</v>
      </c>
      <c r="S298" s="191" t="e">
        <f t="shared" si="28"/>
        <v>#N/A</v>
      </c>
      <c r="T298" s="192" t="e">
        <f>VLOOKUP(D298,'PC Receitas'!$N$4:$O$14,2,FALSE)</f>
        <v>#N/A</v>
      </c>
    </row>
    <row r="299" spans="3:20" ht="19.5" customHeight="1" thickTop="1" thickBot="1" x14ac:dyDescent="0.25">
      <c r="C299" s="58"/>
      <c r="D299" s="58"/>
      <c r="E299" s="58"/>
      <c r="F299" s="58"/>
      <c r="G299" s="58"/>
      <c r="H299" s="58"/>
      <c r="I299" s="59"/>
      <c r="J299" s="60"/>
      <c r="K299" s="57">
        <f t="shared" ca="1" si="27"/>
        <v>167800</v>
      </c>
      <c r="P299" s="188" t="e">
        <f t="shared" si="26"/>
        <v>#N/A</v>
      </c>
      <c r="Q299" s="191" t="e">
        <f t="shared" si="24"/>
        <v>#N/A</v>
      </c>
      <c r="R299" s="191" t="e">
        <f t="shared" si="25"/>
        <v>#N/A</v>
      </c>
      <c r="S299" s="191" t="e">
        <f t="shared" si="28"/>
        <v>#N/A</v>
      </c>
      <c r="T299" s="192" t="e">
        <f>VLOOKUP(D299,'PC Receitas'!$N$4:$O$14,2,FALSE)</f>
        <v>#N/A</v>
      </c>
    </row>
    <row r="300" spans="3:20" ht="19.5" customHeight="1" thickTop="1" thickBot="1" x14ac:dyDescent="0.25">
      <c r="C300" s="58"/>
      <c r="D300" s="58"/>
      <c r="E300" s="58"/>
      <c r="F300" s="58"/>
      <c r="G300" s="58"/>
      <c r="H300" s="58"/>
      <c r="I300" s="59"/>
      <c r="J300" s="60"/>
      <c r="K300" s="57">
        <f t="shared" ca="1" si="27"/>
        <v>167800</v>
      </c>
      <c r="P300" s="188" t="e">
        <f t="shared" si="26"/>
        <v>#N/A</v>
      </c>
      <c r="Q300" s="191" t="e">
        <f t="shared" si="24"/>
        <v>#N/A</v>
      </c>
      <c r="R300" s="191" t="e">
        <f t="shared" si="25"/>
        <v>#N/A</v>
      </c>
      <c r="S300" s="191" t="e">
        <f t="shared" si="28"/>
        <v>#N/A</v>
      </c>
      <c r="T300" s="192" t="e">
        <f>VLOOKUP(D300,'PC Receitas'!$N$4:$O$14,2,FALSE)</f>
        <v>#N/A</v>
      </c>
    </row>
    <row r="301" spans="3:20" ht="19.5" customHeight="1" thickTop="1" thickBot="1" x14ac:dyDescent="0.25">
      <c r="C301" s="58"/>
      <c r="D301" s="58"/>
      <c r="E301" s="58"/>
      <c r="F301" s="58"/>
      <c r="G301" s="58"/>
      <c r="H301" s="58"/>
      <c r="I301" s="59"/>
      <c r="J301" s="60"/>
      <c r="K301" s="57">
        <f t="shared" ca="1" si="27"/>
        <v>167800</v>
      </c>
      <c r="P301" s="188" t="e">
        <f t="shared" si="26"/>
        <v>#N/A</v>
      </c>
      <c r="Q301" s="191" t="e">
        <f t="shared" si="24"/>
        <v>#N/A</v>
      </c>
      <c r="R301" s="191" t="e">
        <f t="shared" si="25"/>
        <v>#N/A</v>
      </c>
      <c r="S301" s="191" t="e">
        <f t="shared" si="28"/>
        <v>#N/A</v>
      </c>
      <c r="T301" s="192" t="e">
        <f>VLOOKUP(D301,'PC Receitas'!$N$4:$O$14,2,FALSE)</f>
        <v>#N/A</v>
      </c>
    </row>
    <row r="302" spans="3:20" ht="19.5" customHeight="1" thickTop="1" thickBot="1" x14ac:dyDescent="0.25">
      <c r="C302" s="58"/>
      <c r="D302" s="58"/>
      <c r="E302" s="58"/>
      <c r="F302" s="58"/>
      <c r="G302" s="58"/>
      <c r="H302" s="58"/>
      <c r="I302" s="59"/>
      <c r="J302" s="60"/>
      <c r="K302" s="57">
        <f t="shared" ca="1" si="27"/>
        <v>167800</v>
      </c>
      <c r="P302" s="188" t="e">
        <f t="shared" si="26"/>
        <v>#N/A</v>
      </c>
      <c r="Q302" s="191" t="e">
        <f t="shared" si="24"/>
        <v>#N/A</v>
      </c>
      <c r="R302" s="191" t="e">
        <f t="shared" si="25"/>
        <v>#N/A</v>
      </c>
      <c r="S302" s="191" t="e">
        <f t="shared" si="28"/>
        <v>#N/A</v>
      </c>
      <c r="T302" s="192" t="e">
        <f>VLOOKUP(D302,'PC Receitas'!$N$4:$O$14,2,FALSE)</f>
        <v>#N/A</v>
      </c>
    </row>
    <row r="303" spans="3:20" ht="19.5" customHeight="1" thickTop="1" thickBot="1" x14ac:dyDescent="0.25">
      <c r="C303" s="58"/>
      <c r="D303" s="58"/>
      <c r="E303" s="58"/>
      <c r="F303" s="58"/>
      <c r="G303" s="58"/>
      <c r="H303" s="58"/>
      <c r="I303" s="59"/>
      <c r="J303" s="60"/>
      <c r="K303" s="57">
        <f t="shared" ca="1" si="27"/>
        <v>167800</v>
      </c>
      <c r="P303" s="188" t="e">
        <f t="shared" si="26"/>
        <v>#N/A</v>
      </c>
      <c r="Q303" s="191" t="e">
        <f t="shared" si="24"/>
        <v>#N/A</v>
      </c>
      <c r="R303" s="191" t="e">
        <f t="shared" si="25"/>
        <v>#N/A</v>
      </c>
      <c r="S303" s="191" t="e">
        <f t="shared" si="28"/>
        <v>#N/A</v>
      </c>
      <c r="T303" s="192" t="e">
        <f>VLOOKUP(D303,'PC Receitas'!$N$4:$O$14,2,FALSE)</f>
        <v>#N/A</v>
      </c>
    </row>
    <row r="304" spans="3:20" ht="19.5" customHeight="1" thickTop="1" thickBot="1" x14ac:dyDescent="0.25">
      <c r="C304" s="58"/>
      <c r="D304" s="58"/>
      <c r="E304" s="58"/>
      <c r="F304" s="58"/>
      <c r="G304" s="58"/>
      <c r="H304" s="58"/>
      <c r="I304" s="59"/>
      <c r="J304" s="60"/>
      <c r="K304" s="57">
        <f t="shared" ca="1" si="27"/>
        <v>167800</v>
      </c>
      <c r="P304" s="188" t="e">
        <f t="shared" si="26"/>
        <v>#N/A</v>
      </c>
      <c r="Q304" s="191" t="e">
        <f t="shared" si="24"/>
        <v>#N/A</v>
      </c>
      <c r="R304" s="191" t="e">
        <f t="shared" si="25"/>
        <v>#N/A</v>
      </c>
      <c r="S304" s="191" t="e">
        <f t="shared" si="28"/>
        <v>#N/A</v>
      </c>
      <c r="T304" s="192" t="e">
        <f>VLOOKUP(D304,'PC Receitas'!$N$4:$O$14,2,FALSE)</f>
        <v>#N/A</v>
      </c>
    </row>
    <row r="305" spans="3:20" ht="19.5" customHeight="1" thickTop="1" thickBot="1" x14ac:dyDescent="0.25">
      <c r="C305" s="58"/>
      <c r="D305" s="58"/>
      <c r="E305" s="58"/>
      <c r="F305" s="58"/>
      <c r="G305" s="58"/>
      <c r="H305" s="58"/>
      <c r="I305" s="59"/>
      <c r="J305" s="60"/>
      <c r="K305" s="57">
        <f t="shared" ca="1" si="27"/>
        <v>167800</v>
      </c>
      <c r="P305" s="188" t="e">
        <f t="shared" si="26"/>
        <v>#N/A</v>
      </c>
      <c r="Q305" s="191" t="e">
        <f t="shared" si="24"/>
        <v>#N/A</v>
      </c>
      <c r="R305" s="191" t="e">
        <f t="shared" si="25"/>
        <v>#N/A</v>
      </c>
      <c r="S305" s="191" t="e">
        <f t="shared" si="28"/>
        <v>#N/A</v>
      </c>
      <c r="T305" s="192" t="e">
        <f>VLOOKUP(D305,'PC Receitas'!$N$4:$O$14,2,FALSE)</f>
        <v>#N/A</v>
      </c>
    </row>
    <row r="306" spans="3:20" ht="19.5" customHeight="1" thickTop="1" thickBot="1" x14ac:dyDescent="0.25">
      <c r="C306" s="58"/>
      <c r="D306" s="58"/>
      <c r="E306" s="58"/>
      <c r="F306" s="58"/>
      <c r="G306" s="58"/>
      <c r="H306" s="58"/>
      <c r="I306" s="59"/>
      <c r="J306" s="60"/>
      <c r="K306" s="57">
        <f t="shared" ca="1" si="27"/>
        <v>167800</v>
      </c>
      <c r="P306" s="188" t="e">
        <f t="shared" si="26"/>
        <v>#N/A</v>
      </c>
      <c r="Q306" s="191" t="e">
        <f t="shared" si="24"/>
        <v>#N/A</v>
      </c>
      <c r="R306" s="191" t="e">
        <f t="shared" si="25"/>
        <v>#N/A</v>
      </c>
      <c r="S306" s="191" t="e">
        <f t="shared" si="28"/>
        <v>#N/A</v>
      </c>
      <c r="T306" s="192" t="e">
        <f>VLOOKUP(D306,'PC Receitas'!$N$4:$O$14,2,FALSE)</f>
        <v>#N/A</v>
      </c>
    </row>
    <row r="307" spans="3:20" ht="19.5" customHeight="1" thickTop="1" thickBot="1" x14ac:dyDescent="0.25">
      <c r="C307" s="58"/>
      <c r="D307" s="58"/>
      <c r="E307" s="58"/>
      <c r="F307" s="58"/>
      <c r="G307" s="58"/>
      <c r="H307" s="58"/>
      <c r="I307" s="59"/>
      <c r="J307" s="60"/>
      <c r="K307" s="57">
        <f t="shared" ca="1" si="27"/>
        <v>167800</v>
      </c>
      <c r="P307" s="188" t="e">
        <f t="shared" si="26"/>
        <v>#N/A</v>
      </c>
      <c r="Q307" s="191" t="e">
        <f t="shared" si="24"/>
        <v>#N/A</v>
      </c>
      <c r="R307" s="191" t="e">
        <f t="shared" si="25"/>
        <v>#N/A</v>
      </c>
      <c r="S307" s="191" t="e">
        <f t="shared" si="28"/>
        <v>#N/A</v>
      </c>
      <c r="T307" s="192" t="e">
        <f>VLOOKUP(D307,'PC Receitas'!$N$4:$O$14,2,FALSE)</f>
        <v>#N/A</v>
      </c>
    </row>
    <row r="308" spans="3:20" ht="19.5" customHeight="1" thickTop="1" thickBot="1" x14ac:dyDescent="0.25">
      <c r="C308" s="58"/>
      <c r="D308" s="58"/>
      <c r="E308" s="58"/>
      <c r="F308" s="58"/>
      <c r="G308" s="58"/>
      <c r="H308" s="58"/>
      <c r="I308" s="59"/>
      <c r="J308" s="60"/>
      <c r="K308" s="57">
        <f t="shared" ca="1" si="27"/>
        <v>167800</v>
      </c>
      <c r="P308" s="188" t="e">
        <f t="shared" si="26"/>
        <v>#N/A</v>
      </c>
      <c r="Q308" s="191" t="e">
        <f t="shared" si="24"/>
        <v>#N/A</v>
      </c>
      <c r="R308" s="191" t="e">
        <f t="shared" si="25"/>
        <v>#N/A</v>
      </c>
      <c r="S308" s="191" t="e">
        <f t="shared" si="28"/>
        <v>#N/A</v>
      </c>
      <c r="T308" s="192" t="e">
        <f>VLOOKUP(D308,'PC Receitas'!$N$4:$O$14,2,FALSE)</f>
        <v>#N/A</v>
      </c>
    </row>
    <row r="309" spans="3:20" ht="19.5" customHeight="1" thickTop="1" thickBot="1" x14ac:dyDescent="0.25">
      <c r="C309" s="58"/>
      <c r="D309" s="58"/>
      <c r="E309" s="58"/>
      <c r="F309" s="58"/>
      <c r="G309" s="58"/>
      <c r="H309" s="58"/>
      <c r="I309" s="59"/>
      <c r="J309" s="60"/>
      <c r="K309" s="57">
        <f t="shared" ca="1" si="27"/>
        <v>167800</v>
      </c>
      <c r="P309" s="188" t="e">
        <f t="shared" si="26"/>
        <v>#N/A</v>
      </c>
      <c r="Q309" s="191" t="e">
        <f t="shared" si="24"/>
        <v>#N/A</v>
      </c>
      <c r="R309" s="191" t="e">
        <f t="shared" si="25"/>
        <v>#N/A</v>
      </c>
      <c r="S309" s="191" t="e">
        <f t="shared" si="28"/>
        <v>#N/A</v>
      </c>
      <c r="T309" s="192" t="e">
        <f>VLOOKUP(D309,'PC Receitas'!$N$4:$O$14,2,FALSE)</f>
        <v>#N/A</v>
      </c>
    </row>
    <row r="310" spans="3:20" ht="19.5" customHeight="1" thickTop="1" thickBot="1" x14ac:dyDescent="0.25">
      <c r="C310" s="58"/>
      <c r="D310" s="58"/>
      <c r="E310" s="58"/>
      <c r="F310" s="58"/>
      <c r="G310" s="58"/>
      <c r="H310" s="58"/>
      <c r="I310" s="59"/>
      <c r="J310" s="60"/>
      <c r="K310" s="57">
        <f t="shared" ca="1" si="27"/>
        <v>167800</v>
      </c>
      <c r="P310" s="188" t="e">
        <f t="shared" si="26"/>
        <v>#N/A</v>
      </c>
      <c r="Q310" s="191" t="e">
        <f t="shared" si="24"/>
        <v>#N/A</v>
      </c>
      <c r="R310" s="191" t="e">
        <f t="shared" si="25"/>
        <v>#N/A</v>
      </c>
      <c r="S310" s="191" t="e">
        <f t="shared" si="28"/>
        <v>#N/A</v>
      </c>
      <c r="T310" s="192" t="e">
        <f>VLOOKUP(D310,'PC Receitas'!$N$4:$O$14,2,FALSE)</f>
        <v>#N/A</v>
      </c>
    </row>
    <row r="311" spans="3:20" ht="19.5" customHeight="1" thickTop="1" thickBot="1" x14ac:dyDescent="0.25">
      <c r="C311" s="58"/>
      <c r="D311" s="58"/>
      <c r="E311" s="58"/>
      <c r="F311" s="58"/>
      <c r="G311" s="58"/>
      <c r="H311" s="58"/>
      <c r="I311" s="59"/>
      <c r="J311" s="60"/>
      <c r="K311" s="57">
        <f t="shared" ca="1" si="27"/>
        <v>167800</v>
      </c>
      <c r="P311" s="188" t="e">
        <f t="shared" si="26"/>
        <v>#N/A</v>
      </c>
      <c r="Q311" s="191" t="e">
        <f t="shared" si="24"/>
        <v>#N/A</v>
      </c>
      <c r="R311" s="191" t="e">
        <f t="shared" si="25"/>
        <v>#N/A</v>
      </c>
      <c r="S311" s="191" t="e">
        <f t="shared" si="28"/>
        <v>#N/A</v>
      </c>
      <c r="T311" s="192" t="e">
        <f>VLOOKUP(D311,'PC Receitas'!$N$4:$O$14,2,FALSE)</f>
        <v>#N/A</v>
      </c>
    </row>
    <row r="312" spans="3:20" ht="19.5" customHeight="1" thickTop="1" thickBot="1" x14ac:dyDescent="0.25">
      <c r="C312" s="58"/>
      <c r="D312" s="58"/>
      <c r="E312" s="58"/>
      <c r="F312" s="58"/>
      <c r="G312" s="58"/>
      <c r="H312" s="58"/>
      <c r="I312" s="59"/>
      <c r="J312" s="60"/>
      <c r="K312" s="57">
        <f t="shared" ca="1" si="27"/>
        <v>167800</v>
      </c>
      <c r="P312" s="188" t="e">
        <f t="shared" si="26"/>
        <v>#N/A</v>
      </c>
      <c r="Q312" s="191" t="e">
        <f t="shared" si="24"/>
        <v>#N/A</v>
      </c>
      <c r="R312" s="191" t="e">
        <f t="shared" si="25"/>
        <v>#N/A</v>
      </c>
      <c r="S312" s="191" t="e">
        <f t="shared" si="28"/>
        <v>#N/A</v>
      </c>
      <c r="T312" s="192" t="e">
        <f>VLOOKUP(D312,'PC Receitas'!$N$4:$O$14,2,FALSE)</f>
        <v>#N/A</v>
      </c>
    </row>
    <row r="313" spans="3:20" ht="19.5" customHeight="1" thickTop="1" thickBot="1" x14ac:dyDescent="0.25">
      <c r="C313" s="58"/>
      <c r="D313" s="58"/>
      <c r="E313" s="58"/>
      <c r="F313" s="58"/>
      <c r="G313" s="58"/>
      <c r="H313" s="58"/>
      <c r="I313" s="59"/>
      <c r="J313" s="60"/>
      <c r="K313" s="57">
        <f t="shared" ca="1" si="27"/>
        <v>167800</v>
      </c>
      <c r="P313" s="188" t="e">
        <f t="shared" si="26"/>
        <v>#N/A</v>
      </c>
      <c r="Q313" s="191" t="e">
        <f t="shared" si="24"/>
        <v>#N/A</v>
      </c>
      <c r="R313" s="191" t="e">
        <f t="shared" si="25"/>
        <v>#N/A</v>
      </c>
      <c r="S313" s="191" t="e">
        <f t="shared" si="28"/>
        <v>#N/A</v>
      </c>
      <c r="T313" s="192" t="e">
        <f>VLOOKUP(D313,'PC Receitas'!$N$4:$O$14,2,FALSE)</f>
        <v>#N/A</v>
      </c>
    </row>
    <row r="314" spans="3:20" ht="19.5" customHeight="1" thickTop="1" thickBot="1" x14ac:dyDescent="0.25">
      <c r="C314" s="58"/>
      <c r="D314" s="58"/>
      <c r="E314" s="58"/>
      <c r="F314" s="58"/>
      <c r="G314" s="58"/>
      <c r="H314" s="58"/>
      <c r="I314" s="59"/>
      <c r="J314" s="60"/>
      <c r="K314" s="57">
        <f t="shared" ca="1" si="27"/>
        <v>167800</v>
      </c>
      <c r="P314" s="188" t="e">
        <f t="shared" si="26"/>
        <v>#N/A</v>
      </c>
      <c r="Q314" s="191" t="e">
        <f t="shared" si="24"/>
        <v>#N/A</v>
      </c>
      <c r="R314" s="191" t="e">
        <f t="shared" si="25"/>
        <v>#N/A</v>
      </c>
      <c r="S314" s="191" t="e">
        <f t="shared" si="28"/>
        <v>#N/A</v>
      </c>
      <c r="T314" s="192" t="e">
        <f>VLOOKUP(D314,'PC Receitas'!$N$4:$O$14,2,FALSE)</f>
        <v>#N/A</v>
      </c>
    </row>
    <row r="315" spans="3:20" ht="19.5" customHeight="1" thickTop="1" thickBot="1" x14ac:dyDescent="0.25">
      <c r="C315" s="58"/>
      <c r="D315" s="58"/>
      <c r="E315" s="58"/>
      <c r="F315" s="58"/>
      <c r="G315" s="58"/>
      <c r="H315" s="58"/>
      <c r="I315" s="59"/>
      <c r="J315" s="60"/>
      <c r="K315" s="57">
        <f t="shared" ca="1" si="27"/>
        <v>167800</v>
      </c>
      <c r="P315" s="188" t="e">
        <f t="shared" si="26"/>
        <v>#N/A</v>
      </c>
      <c r="Q315" s="191" t="e">
        <f t="shared" si="24"/>
        <v>#N/A</v>
      </c>
      <c r="R315" s="191" t="e">
        <f t="shared" si="25"/>
        <v>#N/A</v>
      </c>
      <c r="S315" s="191" t="e">
        <f t="shared" si="28"/>
        <v>#N/A</v>
      </c>
      <c r="T315" s="192" t="e">
        <f>VLOOKUP(D315,'PC Receitas'!$N$4:$O$14,2,FALSE)</f>
        <v>#N/A</v>
      </c>
    </row>
    <row r="316" spans="3:20" ht="19.5" customHeight="1" thickTop="1" thickBot="1" x14ac:dyDescent="0.25">
      <c r="C316" s="58"/>
      <c r="D316" s="58"/>
      <c r="E316" s="58"/>
      <c r="F316" s="58"/>
      <c r="G316" s="58"/>
      <c r="H316" s="58"/>
      <c r="I316" s="59"/>
      <c r="J316" s="60"/>
      <c r="K316" s="57">
        <f t="shared" ca="1" si="27"/>
        <v>167800</v>
      </c>
      <c r="P316" s="188" t="e">
        <f t="shared" si="26"/>
        <v>#N/A</v>
      </c>
      <c r="Q316" s="191" t="e">
        <f t="shared" si="24"/>
        <v>#N/A</v>
      </c>
      <c r="R316" s="191" t="e">
        <f t="shared" si="25"/>
        <v>#N/A</v>
      </c>
      <c r="S316" s="191" t="e">
        <f t="shared" si="28"/>
        <v>#N/A</v>
      </c>
      <c r="T316" s="192" t="e">
        <f>VLOOKUP(D316,'PC Receitas'!$N$4:$O$14,2,FALSE)</f>
        <v>#N/A</v>
      </c>
    </row>
    <row r="317" spans="3:20" ht="19.5" customHeight="1" thickTop="1" thickBot="1" x14ac:dyDescent="0.25">
      <c r="C317" s="58"/>
      <c r="D317" s="58"/>
      <c r="E317" s="58"/>
      <c r="F317" s="58"/>
      <c r="G317" s="58"/>
      <c r="H317" s="58"/>
      <c r="I317" s="59"/>
      <c r="J317" s="60"/>
      <c r="K317" s="57">
        <f t="shared" ca="1" si="27"/>
        <v>167800</v>
      </c>
      <c r="P317" s="188" t="e">
        <f t="shared" si="26"/>
        <v>#N/A</v>
      </c>
      <c r="Q317" s="191" t="e">
        <f t="shared" si="24"/>
        <v>#N/A</v>
      </c>
      <c r="R317" s="191" t="e">
        <f t="shared" si="25"/>
        <v>#N/A</v>
      </c>
      <c r="S317" s="191" t="e">
        <f t="shared" si="28"/>
        <v>#N/A</v>
      </c>
      <c r="T317" s="192" t="e">
        <f>VLOOKUP(D317,'PC Receitas'!$N$4:$O$14,2,FALSE)</f>
        <v>#N/A</v>
      </c>
    </row>
    <row r="318" spans="3:20" ht="19.5" customHeight="1" thickTop="1" thickBot="1" x14ac:dyDescent="0.25">
      <c r="C318" s="58"/>
      <c r="D318" s="58"/>
      <c r="E318" s="58"/>
      <c r="F318" s="58"/>
      <c r="G318" s="58"/>
      <c r="H318" s="58"/>
      <c r="I318" s="59"/>
      <c r="J318" s="60"/>
      <c r="K318" s="57">
        <f t="shared" ca="1" si="27"/>
        <v>167800</v>
      </c>
      <c r="P318" s="188" t="e">
        <f t="shared" si="26"/>
        <v>#N/A</v>
      </c>
      <c r="Q318" s="191" t="e">
        <f t="shared" si="24"/>
        <v>#N/A</v>
      </c>
      <c r="R318" s="191" t="e">
        <f t="shared" si="25"/>
        <v>#N/A</v>
      </c>
      <c r="S318" s="191" t="e">
        <f t="shared" si="28"/>
        <v>#N/A</v>
      </c>
      <c r="T318" s="192" t="e">
        <f>VLOOKUP(D318,'PC Receitas'!$N$4:$O$14,2,FALSE)</f>
        <v>#N/A</v>
      </c>
    </row>
    <row r="319" spans="3:20" ht="19.5" customHeight="1" thickTop="1" thickBot="1" x14ac:dyDescent="0.25">
      <c r="C319" s="58"/>
      <c r="D319" s="58"/>
      <c r="E319" s="58"/>
      <c r="F319" s="58"/>
      <c r="G319" s="58"/>
      <c r="H319" s="58"/>
      <c r="I319" s="59"/>
      <c r="J319" s="60"/>
      <c r="K319" s="57">
        <f t="shared" ca="1" si="27"/>
        <v>167800</v>
      </c>
      <c r="P319" s="188" t="e">
        <f t="shared" si="26"/>
        <v>#N/A</v>
      </c>
      <c r="Q319" s="191" t="e">
        <f t="shared" si="24"/>
        <v>#N/A</v>
      </c>
      <c r="R319" s="191" t="e">
        <f t="shared" si="25"/>
        <v>#N/A</v>
      </c>
      <c r="S319" s="191" t="e">
        <f t="shared" si="28"/>
        <v>#N/A</v>
      </c>
      <c r="T319" s="192" t="e">
        <f>VLOOKUP(D319,'PC Receitas'!$N$4:$O$14,2,FALSE)</f>
        <v>#N/A</v>
      </c>
    </row>
    <row r="320" spans="3:20" ht="19.5" customHeight="1" thickTop="1" thickBot="1" x14ac:dyDescent="0.25">
      <c r="C320" s="58"/>
      <c r="D320" s="58"/>
      <c r="E320" s="58"/>
      <c r="F320" s="58"/>
      <c r="G320" s="58"/>
      <c r="H320" s="58"/>
      <c r="I320" s="59"/>
      <c r="J320" s="60"/>
      <c r="K320" s="57">
        <f t="shared" ca="1" si="27"/>
        <v>167800</v>
      </c>
      <c r="P320" s="188" t="e">
        <f t="shared" si="26"/>
        <v>#N/A</v>
      </c>
      <c r="Q320" s="191" t="e">
        <f t="shared" si="24"/>
        <v>#N/A</v>
      </c>
      <c r="R320" s="191" t="e">
        <f t="shared" si="25"/>
        <v>#N/A</v>
      </c>
      <c r="S320" s="191" t="e">
        <f t="shared" si="28"/>
        <v>#N/A</v>
      </c>
      <c r="T320" s="192" t="e">
        <f>VLOOKUP(D320,'PC Receitas'!$N$4:$O$14,2,FALSE)</f>
        <v>#N/A</v>
      </c>
    </row>
    <row r="321" spans="3:20" ht="19.5" customHeight="1" thickTop="1" thickBot="1" x14ac:dyDescent="0.25">
      <c r="C321" s="58"/>
      <c r="D321" s="58"/>
      <c r="E321" s="58"/>
      <c r="F321" s="58"/>
      <c r="G321" s="58"/>
      <c r="H321" s="58"/>
      <c r="I321" s="59"/>
      <c r="J321" s="60"/>
      <c r="K321" s="57">
        <f t="shared" ca="1" si="27"/>
        <v>167800</v>
      </c>
      <c r="P321" s="188" t="e">
        <f t="shared" si="26"/>
        <v>#N/A</v>
      </c>
      <c r="Q321" s="191" t="e">
        <f t="shared" si="24"/>
        <v>#N/A</v>
      </c>
      <c r="R321" s="191" t="e">
        <f t="shared" si="25"/>
        <v>#N/A</v>
      </c>
      <c r="S321" s="191" t="e">
        <f t="shared" si="28"/>
        <v>#N/A</v>
      </c>
      <c r="T321" s="192" t="e">
        <f>VLOOKUP(D321,'PC Receitas'!$N$4:$O$14,2,FALSE)</f>
        <v>#N/A</v>
      </c>
    </row>
    <row r="322" spans="3:20" ht="19.5" customHeight="1" thickTop="1" thickBot="1" x14ac:dyDescent="0.25">
      <c r="C322" s="58"/>
      <c r="D322" s="58"/>
      <c r="E322" s="58"/>
      <c r="F322" s="58"/>
      <c r="G322" s="58"/>
      <c r="H322" s="58"/>
      <c r="I322" s="59"/>
      <c r="J322" s="60"/>
      <c r="K322" s="57">
        <f t="shared" ca="1" si="27"/>
        <v>167800</v>
      </c>
      <c r="P322" s="188" t="e">
        <f t="shared" si="26"/>
        <v>#N/A</v>
      </c>
      <c r="Q322" s="191" t="e">
        <f t="shared" si="24"/>
        <v>#N/A</v>
      </c>
      <c r="R322" s="191" t="e">
        <f t="shared" si="25"/>
        <v>#N/A</v>
      </c>
      <c r="S322" s="191" t="e">
        <f t="shared" si="28"/>
        <v>#N/A</v>
      </c>
      <c r="T322" s="192" t="e">
        <f>VLOOKUP(D322,'PC Receitas'!$N$4:$O$14,2,FALSE)</f>
        <v>#N/A</v>
      </c>
    </row>
    <row r="323" spans="3:20" ht="19.5" customHeight="1" thickTop="1" thickBot="1" x14ac:dyDescent="0.25">
      <c r="C323" s="58"/>
      <c r="D323" s="58"/>
      <c r="E323" s="58"/>
      <c r="F323" s="58"/>
      <c r="G323" s="58"/>
      <c r="H323" s="58"/>
      <c r="I323" s="59"/>
      <c r="J323" s="60"/>
      <c r="K323" s="57">
        <f t="shared" ca="1" si="27"/>
        <v>167800</v>
      </c>
      <c r="P323" s="188" t="e">
        <f t="shared" si="26"/>
        <v>#N/A</v>
      </c>
      <c r="Q323" s="191" t="e">
        <f t="shared" si="24"/>
        <v>#N/A</v>
      </c>
      <c r="R323" s="191" t="e">
        <f t="shared" si="25"/>
        <v>#N/A</v>
      </c>
      <c r="S323" s="191" t="e">
        <f t="shared" si="28"/>
        <v>#N/A</v>
      </c>
      <c r="T323" s="192" t="e">
        <f>VLOOKUP(D323,'PC Receitas'!$N$4:$O$14,2,FALSE)</f>
        <v>#N/A</v>
      </c>
    </row>
    <row r="324" spans="3:20" ht="19.5" customHeight="1" thickTop="1" thickBot="1" x14ac:dyDescent="0.25">
      <c r="C324" s="58"/>
      <c r="D324" s="58"/>
      <c r="E324" s="58"/>
      <c r="F324" s="58"/>
      <c r="G324" s="58"/>
      <c r="H324" s="58"/>
      <c r="I324" s="59"/>
      <c r="J324" s="60"/>
      <c r="K324" s="57">
        <f t="shared" ca="1" si="27"/>
        <v>167800</v>
      </c>
      <c r="P324" s="188" t="e">
        <f t="shared" si="26"/>
        <v>#N/A</v>
      </c>
      <c r="Q324" s="191" t="e">
        <f t="shared" si="24"/>
        <v>#N/A</v>
      </c>
      <c r="R324" s="191" t="e">
        <f t="shared" si="25"/>
        <v>#N/A</v>
      </c>
      <c r="S324" s="191" t="e">
        <f t="shared" si="28"/>
        <v>#N/A</v>
      </c>
      <c r="T324" s="192" t="e">
        <f>VLOOKUP(D324,'PC Receitas'!$N$4:$O$14,2,FALSE)</f>
        <v>#N/A</v>
      </c>
    </row>
    <row r="325" spans="3:20" ht="19.5" customHeight="1" thickTop="1" thickBot="1" x14ac:dyDescent="0.25">
      <c r="C325" s="58"/>
      <c r="D325" s="58"/>
      <c r="E325" s="58"/>
      <c r="F325" s="58"/>
      <c r="G325" s="58"/>
      <c r="H325" s="58"/>
      <c r="I325" s="59"/>
      <c r="J325" s="60"/>
      <c r="K325" s="57">
        <f t="shared" ca="1" si="27"/>
        <v>167800</v>
      </c>
      <c r="P325" s="188" t="e">
        <f t="shared" si="26"/>
        <v>#N/A</v>
      </c>
      <c r="Q325" s="191" t="e">
        <f t="shared" si="24"/>
        <v>#N/A</v>
      </c>
      <c r="R325" s="191" t="e">
        <f t="shared" si="25"/>
        <v>#N/A</v>
      </c>
      <c r="S325" s="191" t="e">
        <f t="shared" si="28"/>
        <v>#N/A</v>
      </c>
      <c r="T325" s="192" t="e">
        <f>VLOOKUP(D325,'PC Receitas'!$N$4:$O$14,2,FALSE)</f>
        <v>#N/A</v>
      </c>
    </row>
    <row r="326" spans="3:20" ht="19.5" customHeight="1" thickTop="1" thickBot="1" x14ac:dyDescent="0.25">
      <c r="C326" s="58"/>
      <c r="D326" s="58"/>
      <c r="E326" s="58"/>
      <c r="F326" s="58"/>
      <c r="G326" s="58"/>
      <c r="H326" s="58"/>
      <c r="I326" s="59"/>
      <c r="J326" s="60"/>
      <c r="K326" s="57">
        <f t="shared" ca="1" si="27"/>
        <v>167800</v>
      </c>
      <c r="P326" s="188" t="e">
        <f t="shared" si="26"/>
        <v>#N/A</v>
      </c>
      <c r="Q326" s="191" t="e">
        <f t="shared" ref="Q326:Q389" si="29">IF(T326="Despesas_de_Moradia","Despesa",IF(T326="Despesas_com_Alimentacao","Despesa",IF(T326="Despesas_com_Saude","Despesa","")))</f>
        <v>#N/A</v>
      </c>
      <c r="R326" s="191" t="e">
        <f t="shared" ref="R326:R389" si="30">IF(T326="Renda_Familiar","Receita",IF(T326="Receitas_com_Aplicacoes_Financeiras","Receita",IF(T326="Outras_Receitas","Receita","")))</f>
        <v>#N/A</v>
      </c>
      <c r="S326" s="191" t="e">
        <f t="shared" si="28"/>
        <v>#N/A</v>
      </c>
      <c r="T326" s="192" t="e">
        <f>VLOOKUP(D326,'PC Receitas'!$N$4:$O$14,2,FALSE)</f>
        <v>#N/A</v>
      </c>
    </row>
    <row r="327" spans="3:20" ht="19.5" customHeight="1" thickTop="1" thickBot="1" x14ac:dyDescent="0.25">
      <c r="C327" s="58"/>
      <c r="D327" s="58"/>
      <c r="E327" s="58"/>
      <c r="F327" s="58"/>
      <c r="G327" s="58"/>
      <c r="H327" s="58"/>
      <c r="I327" s="59"/>
      <c r="J327" s="60"/>
      <c r="K327" s="57">
        <f t="shared" ca="1" si="27"/>
        <v>167800</v>
      </c>
      <c r="P327" s="188" t="e">
        <f t="shared" si="26"/>
        <v>#N/A</v>
      </c>
      <c r="Q327" s="191" t="e">
        <f t="shared" si="29"/>
        <v>#N/A</v>
      </c>
      <c r="R327" s="191" t="e">
        <f t="shared" si="30"/>
        <v>#N/A</v>
      </c>
      <c r="S327" s="191" t="e">
        <f t="shared" si="28"/>
        <v>#N/A</v>
      </c>
      <c r="T327" s="192" t="e">
        <f>VLOOKUP(D327,'PC Receitas'!$N$4:$O$14,2,FALSE)</f>
        <v>#N/A</v>
      </c>
    </row>
    <row r="328" spans="3:20" ht="19.5" customHeight="1" thickTop="1" thickBot="1" x14ac:dyDescent="0.25">
      <c r="C328" s="58"/>
      <c r="D328" s="58"/>
      <c r="E328" s="58"/>
      <c r="F328" s="58"/>
      <c r="G328" s="58"/>
      <c r="H328" s="58"/>
      <c r="I328" s="59"/>
      <c r="J328" s="60"/>
      <c r="K328" s="57">
        <f t="shared" ca="1" si="27"/>
        <v>167800</v>
      </c>
      <c r="P328" s="188" t="e">
        <f t="shared" si="26"/>
        <v>#N/A</v>
      </c>
      <c r="Q328" s="191" t="e">
        <f t="shared" si="29"/>
        <v>#N/A</v>
      </c>
      <c r="R328" s="191" t="e">
        <f t="shared" si="30"/>
        <v>#N/A</v>
      </c>
      <c r="S328" s="191" t="e">
        <f t="shared" si="28"/>
        <v>#N/A</v>
      </c>
      <c r="T328" s="192" t="e">
        <f>VLOOKUP(D328,'PC Receitas'!$N$4:$O$14,2,FALSE)</f>
        <v>#N/A</v>
      </c>
    </row>
    <row r="329" spans="3:20" ht="19.5" customHeight="1" thickTop="1" thickBot="1" x14ac:dyDescent="0.25">
      <c r="C329" s="58"/>
      <c r="D329" s="58"/>
      <c r="E329" s="58"/>
      <c r="F329" s="58"/>
      <c r="G329" s="58"/>
      <c r="H329" s="58"/>
      <c r="I329" s="59"/>
      <c r="J329" s="60"/>
      <c r="K329" s="57">
        <f t="shared" ca="1" si="27"/>
        <v>167800</v>
      </c>
      <c r="P329" s="188" t="e">
        <f t="shared" si="26"/>
        <v>#N/A</v>
      </c>
      <c r="Q329" s="191" t="e">
        <f t="shared" si="29"/>
        <v>#N/A</v>
      </c>
      <c r="R329" s="191" t="e">
        <f t="shared" si="30"/>
        <v>#N/A</v>
      </c>
      <c r="S329" s="191" t="e">
        <f t="shared" si="28"/>
        <v>#N/A</v>
      </c>
      <c r="T329" s="192" t="e">
        <f>VLOOKUP(D329,'PC Receitas'!$N$4:$O$14,2,FALSE)</f>
        <v>#N/A</v>
      </c>
    </row>
    <row r="330" spans="3:20" ht="19.5" customHeight="1" thickTop="1" thickBot="1" x14ac:dyDescent="0.25">
      <c r="C330" s="58"/>
      <c r="D330" s="58"/>
      <c r="E330" s="58"/>
      <c r="F330" s="58"/>
      <c r="G330" s="58"/>
      <c r="H330" s="58"/>
      <c r="I330" s="59"/>
      <c r="J330" s="60"/>
      <c r="K330" s="57">
        <f t="shared" ca="1" si="27"/>
        <v>167800</v>
      </c>
      <c r="P330" s="188" t="e">
        <f t="shared" si="26"/>
        <v>#N/A</v>
      </c>
      <c r="Q330" s="191" t="e">
        <f t="shared" si="29"/>
        <v>#N/A</v>
      </c>
      <c r="R330" s="191" t="e">
        <f t="shared" si="30"/>
        <v>#N/A</v>
      </c>
      <c r="S330" s="191" t="e">
        <f t="shared" si="28"/>
        <v>#N/A</v>
      </c>
      <c r="T330" s="192" t="e">
        <f>VLOOKUP(D330,'PC Receitas'!$N$4:$O$14,2,FALSE)</f>
        <v>#N/A</v>
      </c>
    </row>
    <row r="331" spans="3:20" ht="19.5" customHeight="1" thickTop="1" thickBot="1" x14ac:dyDescent="0.25">
      <c r="C331" s="58"/>
      <c r="D331" s="58"/>
      <c r="E331" s="58"/>
      <c r="F331" s="58"/>
      <c r="G331" s="58"/>
      <c r="H331" s="58"/>
      <c r="I331" s="59"/>
      <c r="J331" s="60"/>
      <c r="K331" s="57">
        <f t="shared" ca="1" si="27"/>
        <v>167800</v>
      </c>
      <c r="P331" s="188" t="e">
        <f t="shared" si="26"/>
        <v>#N/A</v>
      </c>
      <c r="Q331" s="191" t="e">
        <f t="shared" si="29"/>
        <v>#N/A</v>
      </c>
      <c r="R331" s="191" t="e">
        <f t="shared" si="30"/>
        <v>#N/A</v>
      </c>
      <c r="S331" s="191" t="e">
        <f t="shared" si="28"/>
        <v>#N/A</v>
      </c>
      <c r="T331" s="192" t="e">
        <f>VLOOKUP(D331,'PC Receitas'!$N$4:$O$14,2,FALSE)</f>
        <v>#N/A</v>
      </c>
    </row>
    <row r="332" spans="3:20" ht="19.5" customHeight="1" thickTop="1" thickBot="1" x14ac:dyDescent="0.25">
      <c r="C332" s="58"/>
      <c r="D332" s="58"/>
      <c r="E332" s="58"/>
      <c r="F332" s="58"/>
      <c r="G332" s="58"/>
      <c r="H332" s="58"/>
      <c r="I332" s="59"/>
      <c r="J332" s="60"/>
      <c r="K332" s="57">
        <f t="shared" ca="1" si="27"/>
        <v>167800</v>
      </c>
      <c r="P332" s="188" t="e">
        <f t="shared" si="26"/>
        <v>#N/A</v>
      </c>
      <c r="Q332" s="191" t="e">
        <f t="shared" si="29"/>
        <v>#N/A</v>
      </c>
      <c r="R332" s="191" t="e">
        <f t="shared" si="30"/>
        <v>#N/A</v>
      </c>
      <c r="S332" s="191" t="e">
        <f t="shared" si="28"/>
        <v>#N/A</v>
      </c>
      <c r="T332" s="192" t="e">
        <f>VLOOKUP(D332,'PC Receitas'!$N$4:$O$14,2,FALSE)</f>
        <v>#N/A</v>
      </c>
    </row>
    <row r="333" spans="3:20" ht="19.5" customHeight="1" thickTop="1" thickBot="1" x14ac:dyDescent="0.25">
      <c r="C333" s="58"/>
      <c r="D333" s="58"/>
      <c r="E333" s="58"/>
      <c r="F333" s="58"/>
      <c r="G333" s="58"/>
      <c r="H333" s="58"/>
      <c r="I333" s="59"/>
      <c r="J333" s="60"/>
      <c r="K333" s="57">
        <f t="shared" ca="1" si="27"/>
        <v>167800</v>
      </c>
      <c r="P333" s="188" t="e">
        <f t="shared" si="26"/>
        <v>#N/A</v>
      </c>
      <c r="Q333" s="191" t="e">
        <f t="shared" si="29"/>
        <v>#N/A</v>
      </c>
      <c r="R333" s="191" t="e">
        <f t="shared" si="30"/>
        <v>#N/A</v>
      </c>
      <c r="S333" s="191" t="e">
        <f t="shared" si="28"/>
        <v>#N/A</v>
      </c>
      <c r="T333" s="192" t="e">
        <f>VLOOKUP(D333,'PC Receitas'!$N$4:$O$14,2,FALSE)</f>
        <v>#N/A</v>
      </c>
    </row>
    <row r="334" spans="3:20" ht="19.5" customHeight="1" thickTop="1" thickBot="1" x14ac:dyDescent="0.25">
      <c r="C334" s="58"/>
      <c r="D334" s="58"/>
      <c r="E334" s="58"/>
      <c r="F334" s="58"/>
      <c r="G334" s="58"/>
      <c r="H334" s="58"/>
      <c r="I334" s="59"/>
      <c r="J334" s="60"/>
      <c r="K334" s="57">
        <f t="shared" ca="1" si="27"/>
        <v>167800</v>
      </c>
      <c r="P334" s="188" t="e">
        <f t="shared" si="26"/>
        <v>#N/A</v>
      </c>
      <c r="Q334" s="191" t="e">
        <f t="shared" si="29"/>
        <v>#N/A</v>
      </c>
      <c r="R334" s="191" t="e">
        <f t="shared" si="30"/>
        <v>#N/A</v>
      </c>
      <c r="S334" s="191" t="e">
        <f t="shared" si="28"/>
        <v>#N/A</v>
      </c>
      <c r="T334" s="192" t="e">
        <f>VLOOKUP(D334,'PC Receitas'!$N$4:$O$14,2,FALSE)</f>
        <v>#N/A</v>
      </c>
    </row>
    <row r="335" spans="3:20" ht="19.5" customHeight="1" thickTop="1" thickBot="1" x14ac:dyDescent="0.25">
      <c r="C335" s="58"/>
      <c r="D335" s="58"/>
      <c r="E335" s="58"/>
      <c r="F335" s="58"/>
      <c r="G335" s="58"/>
      <c r="H335" s="58"/>
      <c r="I335" s="59"/>
      <c r="J335" s="60"/>
      <c r="K335" s="57">
        <f t="shared" ca="1" si="27"/>
        <v>167800</v>
      </c>
      <c r="P335" s="188" t="e">
        <f t="shared" si="26"/>
        <v>#N/A</v>
      </c>
      <c r="Q335" s="191" t="e">
        <f t="shared" si="29"/>
        <v>#N/A</v>
      </c>
      <c r="R335" s="191" t="e">
        <f t="shared" si="30"/>
        <v>#N/A</v>
      </c>
      <c r="S335" s="191" t="e">
        <f t="shared" si="28"/>
        <v>#N/A</v>
      </c>
      <c r="T335" s="192" t="e">
        <f>VLOOKUP(D335,'PC Receitas'!$N$4:$O$14,2,FALSE)</f>
        <v>#N/A</v>
      </c>
    </row>
    <row r="336" spans="3:20" ht="19.5" customHeight="1" thickTop="1" thickBot="1" x14ac:dyDescent="0.25">
      <c r="C336" s="58"/>
      <c r="D336" s="58"/>
      <c r="E336" s="58"/>
      <c r="F336" s="58"/>
      <c r="G336" s="58"/>
      <c r="H336" s="58"/>
      <c r="I336" s="59"/>
      <c r="J336" s="60"/>
      <c r="K336" s="57">
        <f t="shared" ca="1" si="27"/>
        <v>167800</v>
      </c>
      <c r="P336" s="188" t="e">
        <f t="shared" ref="P336:P399" si="31">IF(T336="Despesas_com_Transportes","Despesa",IF(T336="Despesas_com_Lazer_e_Informacao","Despesa",IF(T336="Outras_Despesas","Despesa",IF(T336="Imposto_de_Renda","Despesa",IF(T336="Investimentos_Bens","Despesa","")))))</f>
        <v>#N/A</v>
      </c>
      <c r="Q336" s="191" t="e">
        <f t="shared" si="29"/>
        <v>#N/A</v>
      </c>
      <c r="R336" s="191" t="e">
        <f t="shared" si="30"/>
        <v>#N/A</v>
      </c>
      <c r="S336" s="191" t="e">
        <f t="shared" si="28"/>
        <v>#N/A</v>
      </c>
      <c r="T336" s="192" t="e">
        <f>VLOOKUP(D336,'PC Receitas'!$N$4:$O$14,2,FALSE)</f>
        <v>#N/A</v>
      </c>
    </row>
    <row r="337" spans="3:20" ht="19.5" customHeight="1" thickTop="1" thickBot="1" x14ac:dyDescent="0.25">
      <c r="C337" s="58"/>
      <c r="D337" s="58"/>
      <c r="E337" s="58"/>
      <c r="F337" s="58"/>
      <c r="G337" s="58"/>
      <c r="H337" s="58"/>
      <c r="I337" s="59"/>
      <c r="J337" s="60"/>
      <c r="K337" s="57">
        <f t="shared" ca="1" si="27"/>
        <v>167800</v>
      </c>
      <c r="P337" s="188" t="e">
        <f t="shared" si="31"/>
        <v>#N/A</v>
      </c>
      <c r="Q337" s="191" t="e">
        <f t="shared" si="29"/>
        <v>#N/A</v>
      </c>
      <c r="R337" s="191" t="e">
        <f t="shared" si="30"/>
        <v>#N/A</v>
      </c>
      <c r="S337" s="191" t="e">
        <f t="shared" si="28"/>
        <v>#N/A</v>
      </c>
      <c r="T337" s="192" t="e">
        <f>VLOOKUP(D337,'PC Receitas'!$N$4:$O$14,2,FALSE)</f>
        <v>#N/A</v>
      </c>
    </row>
    <row r="338" spans="3:20" ht="19.5" customHeight="1" thickTop="1" thickBot="1" x14ac:dyDescent="0.25">
      <c r="C338" s="58"/>
      <c r="D338" s="58"/>
      <c r="E338" s="58"/>
      <c r="F338" s="58"/>
      <c r="G338" s="58"/>
      <c r="H338" s="58"/>
      <c r="I338" s="59"/>
      <c r="J338" s="60"/>
      <c r="K338" s="57">
        <f t="shared" ca="1" si="27"/>
        <v>167800</v>
      </c>
      <c r="P338" s="188" t="e">
        <f t="shared" si="31"/>
        <v>#N/A</v>
      </c>
      <c r="Q338" s="191" t="e">
        <f t="shared" si="29"/>
        <v>#N/A</v>
      </c>
      <c r="R338" s="191" t="e">
        <f t="shared" si="30"/>
        <v>#N/A</v>
      </c>
      <c r="S338" s="191" t="e">
        <f t="shared" si="28"/>
        <v>#N/A</v>
      </c>
      <c r="T338" s="192"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167800</v>
      </c>
      <c r="P339" s="188" t="e">
        <f t="shared" si="31"/>
        <v>#N/A</v>
      </c>
      <c r="Q339" s="191" t="e">
        <f t="shared" si="29"/>
        <v>#N/A</v>
      </c>
      <c r="R339" s="191" t="e">
        <f t="shared" si="30"/>
        <v>#N/A</v>
      </c>
      <c r="S339" s="191" t="e">
        <f t="shared" si="28"/>
        <v>#N/A</v>
      </c>
      <c r="T339" s="192" t="e">
        <f>VLOOKUP(D339,'PC Receitas'!$N$4:$O$14,2,FALSE)</f>
        <v>#N/A</v>
      </c>
    </row>
    <row r="340" spans="3:20" ht="19.5" customHeight="1" thickTop="1" thickBot="1" x14ac:dyDescent="0.25">
      <c r="C340" s="58"/>
      <c r="D340" s="58"/>
      <c r="E340" s="58"/>
      <c r="F340" s="58"/>
      <c r="G340" s="58"/>
      <c r="H340" s="58"/>
      <c r="I340" s="59"/>
      <c r="J340" s="60"/>
      <c r="K340" s="57">
        <f t="shared" ca="1" si="32"/>
        <v>167800</v>
      </c>
      <c r="P340" s="188" t="e">
        <f t="shared" si="31"/>
        <v>#N/A</v>
      </c>
      <c r="Q340" s="191" t="e">
        <f t="shared" si="29"/>
        <v>#N/A</v>
      </c>
      <c r="R340" s="191" t="e">
        <f t="shared" si="30"/>
        <v>#N/A</v>
      </c>
      <c r="S340" s="191" t="e">
        <f t="shared" ref="S340:S403" si="33">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ca="1" si="32"/>
        <v>167800</v>
      </c>
      <c r="P341" s="188" t="e">
        <f t="shared" si="31"/>
        <v>#N/A</v>
      </c>
      <c r="Q341" s="191" t="e">
        <f t="shared" si="29"/>
        <v>#N/A</v>
      </c>
      <c r="R341" s="191" t="e">
        <f t="shared" si="30"/>
        <v>#N/A</v>
      </c>
      <c r="S341" s="191" t="e">
        <f t="shared" si="33"/>
        <v>#N/A</v>
      </c>
      <c r="T341" s="192" t="e">
        <f>VLOOKUP(D341,'PC Receitas'!$N$4:$O$14,2,FALSE)</f>
        <v>#N/A</v>
      </c>
    </row>
    <row r="342" spans="3:20" ht="19.5" customHeight="1" thickTop="1" thickBot="1" x14ac:dyDescent="0.25">
      <c r="C342" s="58"/>
      <c r="D342" s="58"/>
      <c r="E342" s="58"/>
      <c r="F342" s="58"/>
      <c r="G342" s="58"/>
      <c r="H342" s="58"/>
      <c r="I342" s="59"/>
      <c r="J342" s="60"/>
      <c r="K342" s="57">
        <f t="shared" ca="1" si="32"/>
        <v>167800</v>
      </c>
      <c r="P342" s="188" t="e">
        <f t="shared" si="31"/>
        <v>#N/A</v>
      </c>
      <c r="Q342" s="191" t="e">
        <f t="shared" si="29"/>
        <v>#N/A</v>
      </c>
      <c r="R342" s="191" t="e">
        <f t="shared" si="30"/>
        <v>#N/A</v>
      </c>
      <c r="S342" s="191" t="e">
        <f t="shared" si="33"/>
        <v>#N/A</v>
      </c>
      <c r="T342" s="192" t="e">
        <f>VLOOKUP(D342,'PC Receitas'!$N$4:$O$14,2,FALSE)</f>
        <v>#N/A</v>
      </c>
    </row>
    <row r="343" spans="3:20" ht="19.5" customHeight="1" thickTop="1" thickBot="1" x14ac:dyDescent="0.25">
      <c r="C343" s="58"/>
      <c r="D343" s="58"/>
      <c r="E343" s="58"/>
      <c r="F343" s="58"/>
      <c r="G343" s="58"/>
      <c r="H343" s="58"/>
      <c r="I343" s="59"/>
      <c r="J343" s="60"/>
      <c r="K343" s="57">
        <f t="shared" ca="1" si="32"/>
        <v>167800</v>
      </c>
      <c r="P343" s="188" t="e">
        <f t="shared" si="31"/>
        <v>#N/A</v>
      </c>
      <c r="Q343" s="191" t="e">
        <f t="shared" si="29"/>
        <v>#N/A</v>
      </c>
      <c r="R343" s="191" t="e">
        <f t="shared" si="30"/>
        <v>#N/A</v>
      </c>
      <c r="S343" s="191" t="e">
        <f t="shared" si="33"/>
        <v>#N/A</v>
      </c>
      <c r="T343" s="192" t="e">
        <f>VLOOKUP(D343,'PC Receitas'!$N$4:$O$14,2,FALSE)</f>
        <v>#N/A</v>
      </c>
    </row>
    <row r="344" spans="3:20" ht="19.5" customHeight="1" thickTop="1" thickBot="1" x14ac:dyDescent="0.25">
      <c r="C344" s="58"/>
      <c r="D344" s="58"/>
      <c r="E344" s="58"/>
      <c r="F344" s="58"/>
      <c r="G344" s="58"/>
      <c r="H344" s="58"/>
      <c r="I344" s="59"/>
      <c r="J344" s="60"/>
      <c r="K344" s="57">
        <f t="shared" ca="1" si="32"/>
        <v>167800</v>
      </c>
      <c r="P344" s="188" t="e">
        <f t="shared" si="31"/>
        <v>#N/A</v>
      </c>
      <c r="Q344" s="191" t="e">
        <f t="shared" si="29"/>
        <v>#N/A</v>
      </c>
      <c r="R344" s="191" t="e">
        <f t="shared" si="30"/>
        <v>#N/A</v>
      </c>
      <c r="S344" s="191" t="e">
        <f t="shared" si="33"/>
        <v>#N/A</v>
      </c>
      <c r="T344" s="192" t="e">
        <f>VLOOKUP(D344,'PC Receitas'!$N$4:$O$14,2,FALSE)</f>
        <v>#N/A</v>
      </c>
    </row>
    <row r="345" spans="3:20" ht="19.5" customHeight="1" thickTop="1" thickBot="1" x14ac:dyDescent="0.25">
      <c r="C345" s="58"/>
      <c r="D345" s="58"/>
      <c r="E345" s="58"/>
      <c r="F345" s="58"/>
      <c r="G345" s="58"/>
      <c r="H345" s="58"/>
      <c r="I345" s="59"/>
      <c r="J345" s="60"/>
      <c r="K345" s="57">
        <f t="shared" ca="1" si="32"/>
        <v>167800</v>
      </c>
      <c r="P345" s="188" t="e">
        <f t="shared" si="31"/>
        <v>#N/A</v>
      </c>
      <c r="Q345" s="191" t="e">
        <f t="shared" si="29"/>
        <v>#N/A</v>
      </c>
      <c r="R345" s="191" t="e">
        <f t="shared" si="30"/>
        <v>#N/A</v>
      </c>
      <c r="S345" s="191" t="e">
        <f t="shared" si="33"/>
        <v>#N/A</v>
      </c>
      <c r="T345" s="192" t="e">
        <f>VLOOKUP(D345,'PC Receitas'!$N$4:$O$14,2,FALSE)</f>
        <v>#N/A</v>
      </c>
    </row>
    <row r="346" spans="3:20" ht="19.5" customHeight="1" thickTop="1" thickBot="1" x14ac:dyDescent="0.25">
      <c r="C346" s="58"/>
      <c r="D346" s="58"/>
      <c r="E346" s="58"/>
      <c r="F346" s="58"/>
      <c r="G346" s="58"/>
      <c r="H346" s="58"/>
      <c r="I346" s="59"/>
      <c r="J346" s="60"/>
      <c r="K346" s="57">
        <f t="shared" ca="1" si="32"/>
        <v>167800</v>
      </c>
      <c r="P346" s="188" t="e">
        <f t="shared" si="31"/>
        <v>#N/A</v>
      </c>
      <c r="Q346" s="191" t="e">
        <f t="shared" si="29"/>
        <v>#N/A</v>
      </c>
      <c r="R346" s="191" t="e">
        <f t="shared" si="30"/>
        <v>#N/A</v>
      </c>
      <c r="S346" s="191" t="e">
        <f t="shared" si="33"/>
        <v>#N/A</v>
      </c>
      <c r="T346" s="192" t="e">
        <f>VLOOKUP(D346,'PC Receitas'!$N$4:$O$14,2,FALSE)</f>
        <v>#N/A</v>
      </c>
    </row>
    <row r="347" spans="3:20" ht="19.5" customHeight="1" thickTop="1" thickBot="1" x14ac:dyDescent="0.25">
      <c r="C347" s="58"/>
      <c r="D347" s="58"/>
      <c r="E347" s="58"/>
      <c r="F347" s="58"/>
      <c r="G347" s="58"/>
      <c r="H347" s="58"/>
      <c r="I347" s="59"/>
      <c r="J347" s="60"/>
      <c r="K347" s="57">
        <f t="shared" ca="1" si="32"/>
        <v>167800</v>
      </c>
      <c r="P347" s="188" t="e">
        <f t="shared" si="31"/>
        <v>#N/A</v>
      </c>
      <c r="Q347" s="191" t="e">
        <f t="shared" si="29"/>
        <v>#N/A</v>
      </c>
      <c r="R347" s="191" t="e">
        <f t="shared" si="30"/>
        <v>#N/A</v>
      </c>
      <c r="S347" s="191" t="e">
        <f t="shared" si="33"/>
        <v>#N/A</v>
      </c>
      <c r="T347" s="192" t="e">
        <f>VLOOKUP(D347,'PC Receitas'!$N$4:$O$14,2,FALSE)</f>
        <v>#N/A</v>
      </c>
    </row>
    <row r="348" spans="3:20" ht="19.5" customHeight="1" thickTop="1" thickBot="1" x14ac:dyDescent="0.25">
      <c r="C348" s="58"/>
      <c r="D348" s="58"/>
      <c r="E348" s="58"/>
      <c r="F348" s="58"/>
      <c r="G348" s="58"/>
      <c r="H348" s="58"/>
      <c r="I348" s="59"/>
      <c r="J348" s="60"/>
      <c r="K348" s="57">
        <f t="shared" ca="1" si="32"/>
        <v>167800</v>
      </c>
      <c r="P348" s="188" t="e">
        <f t="shared" si="31"/>
        <v>#N/A</v>
      </c>
      <c r="Q348" s="191" t="e">
        <f t="shared" si="29"/>
        <v>#N/A</v>
      </c>
      <c r="R348" s="191" t="e">
        <f t="shared" si="30"/>
        <v>#N/A</v>
      </c>
      <c r="S348" s="191" t="e">
        <f t="shared" si="33"/>
        <v>#N/A</v>
      </c>
      <c r="T348" s="192" t="e">
        <f>VLOOKUP(D348,'PC Receitas'!$N$4:$O$14,2,FALSE)</f>
        <v>#N/A</v>
      </c>
    </row>
    <row r="349" spans="3:20" ht="19.5" customHeight="1" thickTop="1" thickBot="1" x14ac:dyDescent="0.25">
      <c r="C349" s="58"/>
      <c r="D349" s="58"/>
      <c r="E349" s="58"/>
      <c r="F349" s="58"/>
      <c r="G349" s="58"/>
      <c r="H349" s="58"/>
      <c r="I349" s="59"/>
      <c r="J349" s="60"/>
      <c r="K349" s="57">
        <f t="shared" ca="1" si="32"/>
        <v>167800</v>
      </c>
      <c r="P349" s="188" t="e">
        <f t="shared" si="31"/>
        <v>#N/A</v>
      </c>
      <c r="Q349" s="191" t="e">
        <f t="shared" si="29"/>
        <v>#N/A</v>
      </c>
      <c r="R349" s="191" t="e">
        <f t="shared" si="30"/>
        <v>#N/A</v>
      </c>
      <c r="S349" s="191" t="e">
        <f t="shared" si="33"/>
        <v>#N/A</v>
      </c>
      <c r="T349" s="192" t="e">
        <f>VLOOKUP(D349,'PC Receitas'!$N$4:$O$14,2,FALSE)</f>
        <v>#N/A</v>
      </c>
    </row>
    <row r="350" spans="3:20" ht="19.5" customHeight="1" thickTop="1" thickBot="1" x14ac:dyDescent="0.25">
      <c r="C350" s="58"/>
      <c r="D350" s="58"/>
      <c r="E350" s="58"/>
      <c r="F350" s="58"/>
      <c r="G350" s="58"/>
      <c r="H350" s="58"/>
      <c r="I350" s="59"/>
      <c r="J350" s="60"/>
      <c r="K350" s="57">
        <f t="shared" ca="1" si="32"/>
        <v>167800</v>
      </c>
      <c r="P350" s="188" t="e">
        <f t="shared" si="31"/>
        <v>#N/A</v>
      </c>
      <c r="Q350" s="191" t="e">
        <f t="shared" si="29"/>
        <v>#N/A</v>
      </c>
      <c r="R350" s="191" t="e">
        <f t="shared" si="30"/>
        <v>#N/A</v>
      </c>
      <c r="S350" s="191" t="e">
        <f t="shared" si="33"/>
        <v>#N/A</v>
      </c>
      <c r="T350" s="192" t="e">
        <f>VLOOKUP(D350,'PC Receitas'!$N$4:$O$14,2,FALSE)</f>
        <v>#N/A</v>
      </c>
    </row>
    <row r="351" spans="3:20" ht="19.5" customHeight="1" thickTop="1" thickBot="1" x14ac:dyDescent="0.25">
      <c r="C351" s="58"/>
      <c r="D351" s="58"/>
      <c r="E351" s="58"/>
      <c r="F351" s="58"/>
      <c r="G351" s="58"/>
      <c r="H351" s="58"/>
      <c r="I351" s="59"/>
      <c r="J351" s="60"/>
      <c r="K351" s="57">
        <f t="shared" ca="1" si="32"/>
        <v>167800</v>
      </c>
      <c r="P351" s="188" t="e">
        <f t="shared" si="31"/>
        <v>#N/A</v>
      </c>
      <c r="Q351" s="191" t="e">
        <f t="shared" si="29"/>
        <v>#N/A</v>
      </c>
      <c r="R351" s="191" t="e">
        <f t="shared" si="30"/>
        <v>#N/A</v>
      </c>
      <c r="S351" s="191" t="e">
        <f t="shared" si="33"/>
        <v>#N/A</v>
      </c>
      <c r="T351" s="192" t="e">
        <f>VLOOKUP(D351,'PC Receitas'!$N$4:$O$14,2,FALSE)</f>
        <v>#N/A</v>
      </c>
    </row>
    <row r="352" spans="3:20" ht="19.5" customHeight="1" thickTop="1" thickBot="1" x14ac:dyDescent="0.25">
      <c r="C352" s="58"/>
      <c r="D352" s="58"/>
      <c r="E352" s="58"/>
      <c r="F352" s="58"/>
      <c r="G352" s="58"/>
      <c r="H352" s="58"/>
      <c r="I352" s="59"/>
      <c r="J352" s="60"/>
      <c r="K352" s="57">
        <f t="shared" ca="1" si="32"/>
        <v>167800</v>
      </c>
      <c r="P352" s="188" t="e">
        <f t="shared" si="31"/>
        <v>#N/A</v>
      </c>
      <c r="Q352" s="191" t="e">
        <f t="shared" si="29"/>
        <v>#N/A</v>
      </c>
      <c r="R352" s="191" t="e">
        <f t="shared" si="30"/>
        <v>#N/A</v>
      </c>
      <c r="S352" s="191" t="e">
        <f t="shared" si="33"/>
        <v>#N/A</v>
      </c>
      <c r="T352" s="192" t="e">
        <f>VLOOKUP(D352,'PC Receitas'!$N$4:$O$14,2,FALSE)</f>
        <v>#N/A</v>
      </c>
    </row>
    <row r="353" spans="3:20" ht="19.5" customHeight="1" thickTop="1" thickBot="1" x14ac:dyDescent="0.25">
      <c r="C353" s="58"/>
      <c r="D353" s="58"/>
      <c r="E353" s="58"/>
      <c r="F353" s="58"/>
      <c r="G353" s="58"/>
      <c r="H353" s="58"/>
      <c r="I353" s="59"/>
      <c r="J353" s="60"/>
      <c r="K353" s="57">
        <f t="shared" ca="1" si="32"/>
        <v>167800</v>
      </c>
      <c r="P353" s="188" t="e">
        <f t="shared" si="31"/>
        <v>#N/A</v>
      </c>
      <c r="Q353" s="191" t="e">
        <f t="shared" si="29"/>
        <v>#N/A</v>
      </c>
      <c r="R353" s="191" t="e">
        <f t="shared" si="30"/>
        <v>#N/A</v>
      </c>
      <c r="S353" s="191" t="e">
        <f t="shared" si="33"/>
        <v>#N/A</v>
      </c>
      <c r="T353" s="192" t="e">
        <f>VLOOKUP(D353,'PC Receitas'!$N$4:$O$14,2,FALSE)</f>
        <v>#N/A</v>
      </c>
    </row>
    <row r="354" spans="3:20" ht="19.5" customHeight="1" thickTop="1" thickBot="1" x14ac:dyDescent="0.25">
      <c r="C354" s="58"/>
      <c r="D354" s="58"/>
      <c r="E354" s="58"/>
      <c r="F354" s="58"/>
      <c r="G354" s="58"/>
      <c r="H354" s="58"/>
      <c r="I354" s="59"/>
      <c r="J354" s="60"/>
      <c r="K354" s="57">
        <f t="shared" ca="1" si="32"/>
        <v>167800</v>
      </c>
      <c r="P354" s="188" t="e">
        <f t="shared" si="31"/>
        <v>#N/A</v>
      </c>
      <c r="Q354" s="191" t="e">
        <f t="shared" si="29"/>
        <v>#N/A</v>
      </c>
      <c r="R354" s="191" t="e">
        <f t="shared" si="30"/>
        <v>#N/A</v>
      </c>
      <c r="S354" s="191" t="e">
        <f t="shared" si="33"/>
        <v>#N/A</v>
      </c>
      <c r="T354" s="192" t="e">
        <f>VLOOKUP(D354,'PC Receitas'!$N$4:$O$14,2,FALSE)</f>
        <v>#N/A</v>
      </c>
    </row>
    <row r="355" spans="3:20" ht="19.5" customHeight="1" thickTop="1" thickBot="1" x14ac:dyDescent="0.25">
      <c r="C355" s="58"/>
      <c r="D355" s="58"/>
      <c r="E355" s="58"/>
      <c r="F355" s="58"/>
      <c r="G355" s="58"/>
      <c r="H355" s="58"/>
      <c r="I355" s="59"/>
      <c r="J355" s="60"/>
      <c r="K355" s="57">
        <f t="shared" ca="1" si="32"/>
        <v>167800</v>
      </c>
      <c r="P355" s="188" t="e">
        <f t="shared" si="31"/>
        <v>#N/A</v>
      </c>
      <c r="Q355" s="191" t="e">
        <f t="shared" si="29"/>
        <v>#N/A</v>
      </c>
      <c r="R355" s="191" t="e">
        <f t="shared" si="30"/>
        <v>#N/A</v>
      </c>
      <c r="S355" s="191" t="e">
        <f t="shared" si="33"/>
        <v>#N/A</v>
      </c>
      <c r="T355" s="192" t="e">
        <f>VLOOKUP(D355,'PC Receitas'!$N$4:$O$14,2,FALSE)</f>
        <v>#N/A</v>
      </c>
    </row>
    <row r="356" spans="3:20" ht="19.5" customHeight="1" thickTop="1" thickBot="1" x14ac:dyDescent="0.25">
      <c r="C356" s="58"/>
      <c r="D356" s="58"/>
      <c r="E356" s="58"/>
      <c r="F356" s="58"/>
      <c r="G356" s="58"/>
      <c r="H356" s="58"/>
      <c r="I356" s="59"/>
      <c r="J356" s="60"/>
      <c r="K356" s="57">
        <f t="shared" ca="1" si="32"/>
        <v>167800</v>
      </c>
      <c r="P356" s="188" t="e">
        <f t="shared" si="31"/>
        <v>#N/A</v>
      </c>
      <c r="Q356" s="191" t="e">
        <f t="shared" si="29"/>
        <v>#N/A</v>
      </c>
      <c r="R356" s="191" t="e">
        <f t="shared" si="30"/>
        <v>#N/A</v>
      </c>
      <c r="S356" s="191" t="e">
        <f t="shared" si="33"/>
        <v>#N/A</v>
      </c>
      <c r="T356" s="192" t="e">
        <f>VLOOKUP(D356,'PC Receitas'!$N$4:$O$14,2,FALSE)</f>
        <v>#N/A</v>
      </c>
    </row>
    <row r="357" spans="3:20" ht="19.5" customHeight="1" thickTop="1" thickBot="1" x14ac:dyDescent="0.25">
      <c r="C357" s="58"/>
      <c r="D357" s="58"/>
      <c r="E357" s="58"/>
      <c r="F357" s="58"/>
      <c r="G357" s="58"/>
      <c r="H357" s="58"/>
      <c r="I357" s="59"/>
      <c r="J357" s="60"/>
      <c r="K357" s="57">
        <f t="shared" ca="1" si="32"/>
        <v>167800</v>
      </c>
      <c r="P357" s="188" t="e">
        <f t="shared" si="31"/>
        <v>#N/A</v>
      </c>
      <c r="Q357" s="191" t="e">
        <f t="shared" si="29"/>
        <v>#N/A</v>
      </c>
      <c r="R357" s="191" t="e">
        <f t="shared" si="30"/>
        <v>#N/A</v>
      </c>
      <c r="S357" s="191" t="e">
        <f t="shared" si="33"/>
        <v>#N/A</v>
      </c>
      <c r="T357" s="192" t="e">
        <f>VLOOKUP(D357,'PC Receitas'!$N$4:$O$14,2,FALSE)</f>
        <v>#N/A</v>
      </c>
    </row>
    <row r="358" spans="3:20" ht="19.5" customHeight="1" thickTop="1" thickBot="1" x14ac:dyDescent="0.25">
      <c r="C358" s="58"/>
      <c r="D358" s="58"/>
      <c r="E358" s="58"/>
      <c r="F358" s="58"/>
      <c r="G358" s="58"/>
      <c r="H358" s="58"/>
      <c r="I358" s="59"/>
      <c r="J358" s="60"/>
      <c r="K358" s="57">
        <f t="shared" ca="1" si="32"/>
        <v>167800</v>
      </c>
      <c r="P358" s="188" t="e">
        <f t="shared" si="31"/>
        <v>#N/A</v>
      </c>
      <c r="Q358" s="191" t="e">
        <f t="shared" si="29"/>
        <v>#N/A</v>
      </c>
      <c r="R358" s="191" t="e">
        <f t="shared" si="30"/>
        <v>#N/A</v>
      </c>
      <c r="S358" s="191" t="e">
        <f t="shared" si="33"/>
        <v>#N/A</v>
      </c>
      <c r="T358" s="192" t="e">
        <f>VLOOKUP(D358,'PC Receitas'!$N$4:$O$14,2,FALSE)</f>
        <v>#N/A</v>
      </c>
    </row>
    <row r="359" spans="3:20" ht="19.5" customHeight="1" thickTop="1" thickBot="1" x14ac:dyDescent="0.25">
      <c r="C359" s="58"/>
      <c r="D359" s="58"/>
      <c r="E359" s="58"/>
      <c r="F359" s="58"/>
      <c r="G359" s="58"/>
      <c r="H359" s="58"/>
      <c r="I359" s="59"/>
      <c r="J359" s="60"/>
      <c r="K359" s="57">
        <f t="shared" ca="1" si="32"/>
        <v>167800</v>
      </c>
      <c r="P359" s="188" t="e">
        <f t="shared" si="31"/>
        <v>#N/A</v>
      </c>
      <c r="Q359" s="191" t="e">
        <f t="shared" si="29"/>
        <v>#N/A</v>
      </c>
      <c r="R359" s="191" t="e">
        <f t="shared" si="30"/>
        <v>#N/A</v>
      </c>
      <c r="S359" s="191" t="e">
        <f t="shared" si="33"/>
        <v>#N/A</v>
      </c>
      <c r="T359" s="192" t="e">
        <f>VLOOKUP(D359,'PC Receitas'!$N$4:$O$14,2,FALSE)</f>
        <v>#N/A</v>
      </c>
    </row>
    <row r="360" spans="3:20" ht="19.5" customHeight="1" thickTop="1" thickBot="1" x14ac:dyDescent="0.25">
      <c r="C360" s="58"/>
      <c r="D360" s="58"/>
      <c r="E360" s="58"/>
      <c r="F360" s="58"/>
      <c r="G360" s="58"/>
      <c r="H360" s="58"/>
      <c r="I360" s="59"/>
      <c r="J360" s="60"/>
      <c r="K360" s="57">
        <f t="shared" ca="1" si="32"/>
        <v>167800</v>
      </c>
      <c r="P360" s="188" t="e">
        <f t="shared" si="31"/>
        <v>#N/A</v>
      </c>
      <c r="Q360" s="191" t="e">
        <f t="shared" si="29"/>
        <v>#N/A</v>
      </c>
      <c r="R360" s="191" t="e">
        <f t="shared" si="30"/>
        <v>#N/A</v>
      </c>
      <c r="S360" s="191" t="e">
        <f t="shared" si="33"/>
        <v>#N/A</v>
      </c>
      <c r="T360" s="192" t="e">
        <f>VLOOKUP(D360,'PC Receitas'!$N$4:$O$14,2,FALSE)</f>
        <v>#N/A</v>
      </c>
    </row>
    <row r="361" spans="3:20" ht="19.5" customHeight="1" thickTop="1" thickBot="1" x14ac:dyDescent="0.25">
      <c r="C361" s="58"/>
      <c r="D361" s="58"/>
      <c r="E361" s="58"/>
      <c r="F361" s="58"/>
      <c r="G361" s="58"/>
      <c r="H361" s="58"/>
      <c r="I361" s="59"/>
      <c r="J361" s="60"/>
      <c r="K361" s="57">
        <f t="shared" ca="1" si="32"/>
        <v>167800</v>
      </c>
      <c r="P361" s="188" t="e">
        <f t="shared" si="31"/>
        <v>#N/A</v>
      </c>
      <c r="Q361" s="191" t="e">
        <f t="shared" si="29"/>
        <v>#N/A</v>
      </c>
      <c r="R361" s="191" t="e">
        <f t="shared" si="30"/>
        <v>#N/A</v>
      </c>
      <c r="S361" s="191" t="e">
        <f t="shared" si="33"/>
        <v>#N/A</v>
      </c>
      <c r="T361" s="192" t="e">
        <f>VLOOKUP(D361,'PC Receitas'!$N$4:$O$14,2,FALSE)</f>
        <v>#N/A</v>
      </c>
    </row>
    <row r="362" spans="3:20" ht="19.5" customHeight="1" thickTop="1" thickBot="1" x14ac:dyDescent="0.25">
      <c r="C362" s="58"/>
      <c r="D362" s="58"/>
      <c r="E362" s="58"/>
      <c r="F362" s="58"/>
      <c r="G362" s="58"/>
      <c r="H362" s="58"/>
      <c r="I362" s="59"/>
      <c r="J362" s="60"/>
      <c r="K362" s="57">
        <f t="shared" ca="1" si="32"/>
        <v>167800</v>
      </c>
      <c r="P362" s="188" t="e">
        <f t="shared" si="31"/>
        <v>#N/A</v>
      </c>
      <c r="Q362" s="191" t="e">
        <f t="shared" si="29"/>
        <v>#N/A</v>
      </c>
      <c r="R362" s="191" t="e">
        <f t="shared" si="30"/>
        <v>#N/A</v>
      </c>
      <c r="S362" s="191" t="e">
        <f t="shared" si="33"/>
        <v>#N/A</v>
      </c>
      <c r="T362" s="192" t="e">
        <f>VLOOKUP(D362,'PC Receitas'!$N$4:$O$14,2,FALSE)</f>
        <v>#N/A</v>
      </c>
    </row>
    <row r="363" spans="3:20" ht="19.5" customHeight="1" thickTop="1" thickBot="1" x14ac:dyDescent="0.25">
      <c r="C363" s="58"/>
      <c r="D363" s="58"/>
      <c r="E363" s="58"/>
      <c r="F363" s="58"/>
      <c r="G363" s="58"/>
      <c r="H363" s="58"/>
      <c r="I363" s="59"/>
      <c r="J363" s="60"/>
      <c r="K363" s="57">
        <f t="shared" ca="1" si="32"/>
        <v>167800</v>
      </c>
      <c r="P363" s="188" t="e">
        <f t="shared" si="31"/>
        <v>#N/A</v>
      </c>
      <c r="Q363" s="191" t="e">
        <f t="shared" si="29"/>
        <v>#N/A</v>
      </c>
      <c r="R363" s="191" t="e">
        <f t="shared" si="30"/>
        <v>#N/A</v>
      </c>
      <c r="S363" s="191" t="e">
        <f t="shared" si="33"/>
        <v>#N/A</v>
      </c>
      <c r="T363" s="192" t="e">
        <f>VLOOKUP(D363,'PC Receitas'!$N$4:$O$14,2,FALSE)</f>
        <v>#N/A</v>
      </c>
    </row>
    <row r="364" spans="3:20" ht="19.5" customHeight="1" thickTop="1" thickBot="1" x14ac:dyDescent="0.25">
      <c r="C364" s="58"/>
      <c r="D364" s="58"/>
      <c r="E364" s="58"/>
      <c r="F364" s="58"/>
      <c r="G364" s="58"/>
      <c r="H364" s="58"/>
      <c r="I364" s="59"/>
      <c r="J364" s="60"/>
      <c r="K364" s="57">
        <f t="shared" ca="1" si="32"/>
        <v>167800</v>
      </c>
      <c r="P364" s="188" t="e">
        <f t="shared" si="31"/>
        <v>#N/A</v>
      </c>
      <c r="Q364" s="191" t="e">
        <f t="shared" si="29"/>
        <v>#N/A</v>
      </c>
      <c r="R364" s="191" t="e">
        <f t="shared" si="30"/>
        <v>#N/A</v>
      </c>
      <c r="S364" s="191" t="e">
        <f t="shared" si="33"/>
        <v>#N/A</v>
      </c>
      <c r="T364" s="192" t="e">
        <f>VLOOKUP(D364,'PC Receitas'!$N$4:$O$14,2,FALSE)</f>
        <v>#N/A</v>
      </c>
    </row>
    <row r="365" spans="3:20" ht="19.5" customHeight="1" thickTop="1" thickBot="1" x14ac:dyDescent="0.25">
      <c r="C365" s="58"/>
      <c r="D365" s="58"/>
      <c r="E365" s="58"/>
      <c r="F365" s="58"/>
      <c r="G365" s="58"/>
      <c r="H365" s="58"/>
      <c r="I365" s="59"/>
      <c r="J365" s="60"/>
      <c r="K365" s="57">
        <f t="shared" ca="1" si="32"/>
        <v>167800</v>
      </c>
      <c r="P365" s="188" t="e">
        <f t="shared" si="31"/>
        <v>#N/A</v>
      </c>
      <c r="Q365" s="191" t="e">
        <f t="shared" si="29"/>
        <v>#N/A</v>
      </c>
      <c r="R365" s="191" t="e">
        <f t="shared" si="30"/>
        <v>#N/A</v>
      </c>
      <c r="S365" s="191" t="e">
        <f t="shared" si="33"/>
        <v>#N/A</v>
      </c>
      <c r="T365" s="192" t="e">
        <f>VLOOKUP(D365,'PC Receitas'!$N$4:$O$14,2,FALSE)</f>
        <v>#N/A</v>
      </c>
    </row>
    <row r="366" spans="3:20" ht="19.5" customHeight="1" thickTop="1" thickBot="1" x14ac:dyDescent="0.25">
      <c r="C366" s="58"/>
      <c r="D366" s="58"/>
      <c r="E366" s="58"/>
      <c r="F366" s="58"/>
      <c r="G366" s="58"/>
      <c r="H366" s="58"/>
      <c r="I366" s="59"/>
      <c r="J366" s="60"/>
      <c r="K366" s="57">
        <f t="shared" ca="1" si="32"/>
        <v>167800</v>
      </c>
      <c r="P366" s="188" t="e">
        <f t="shared" si="31"/>
        <v>#N/A</v>
      </c>
      <c r="Q366" s="191" t="e">
        <f t="shared" si="29"/>
        <v>#N/A</v>
      </c>
      <c r="R366" s="191" t="e">
        <f t="shared" si="30"/>
        <v>#N/A</v>
      </c>
      <c r="S366" s="191" t="e">
        <f t="shared" si="33"/>
        <v>#N/A</v>
      </c>
      <c r="T366" s="192" t="e">
        <f>VLOOKUP(D366,'PC Receitas'!$N$4:$O$14,2,FALSE)</f>
        <v>#N/A</v>
      </c>
    </row>
    <row r="367" spans="3:20" ht="19.5" customHeight="1" thickTop="1" thickBot="1" x14ac:dyDescent="0.25">
      <c r="C367" s="58"/>
      <c r="D367" s="58"/>
      <c r="E367" s="58"/>
      <c r="F367" s="58"/>
      <c r="G367" s="58"/>
      <c r="H367" s="58"/>
      <c r="I367" s="59"/>
      <c r="J367" s="60"/>
      <c r="K367" s="57">
        <f t="shared" ca="1" si="32"/>
        <v>167800</v>
      </c>
      <c r="P367" s="188" t="e">
        <f t="shared" si="31"/>
        <v>#N/A</v>
      </c>
      <c r="Q367" s="191" t="e">
        <f t="shared" si="29"/>
        <v>#N/A</v>
      </c>
      <c r="R367" s="191" t="e">
        <f t="shared" si="30"/>
        <v>#N/A</v>
      </c>
      <c r="S367" s="191" t="e">
        <f t="shared" si="33"/>
        <v>#N/A</v>
      </c>
      <c r="T367" s="192" t="e">
        <f>VLOOKUP(D367,'PC Receitas'!$N$4:$O$14,2,FALSE)</f>
        <v>#N/A</v>
      </c>
    </row>
    <row r="368" spans="3:20" ht="19.5" customHeight="1" thickTop="1" thickBot="1" x14ac:dyDescent="0.25">
      <c r="C368" s="58"/>
      <c r="D368" s="58"/>
      <c r="E368" s="58"/>
      <c r="F368" s="58"/>
      <c r="G368" s="58"/>
      <c r="H368" s="58"/>
      <c r="I368" s="59"/>
      <c r="J368" s="60"/>
      <c r="K368" s="57">
        <f t="shared" ca="1" si="32"/>
        <v>167800</v>
      </c>
      <c r="P368" s="188" t="e">
        <f t="shared" si="31"/>
        <v>#N/A</v>
      </c>
      <c r="Q368" s="191" t="e">
        <f t="shared" si="29"/>
        <v>#N/A</v>
      </c>
      <c r="R368" s="191" t="e">
        <f t="shared" si="30"/>
        <v>#N/A</v>
      </c>
      <c r="S368" s="191" t="e">
        <f t="shared" si="33"/>
        <v>#N/A</v>
      </c>
      <c r="T368" s="192" t="e">
        <f>VLOOKUP(D368,'PC Receitas'!$N$4:$O$14,2,FALSE)</f>
        <v>#N/A</v>
      </c>
    </row>
    <row r="369" spans="3:20" ht="19.5" customHeight="1" thickTop="1" thickBot="1" x14ac:dyDescent="0.25">
      <c r="C369" s="58"/>
      <c r="D369" s="58"/>
      <c r="E369" s="58"/>
      <c r="F369" s="58"/>
      <c r="G369" s="58"/>
      <c r="H369" s="58"/>
      <c r="I369" s="59"/>
      <c r="J369" s="60"/>
      <c r="K369" s="57">
        <f t="shared" ca="1" si="32"/>
        <v>167800</v>
      </c>
      <c r="P369" s="188" t="e">
        <f t="shared" si="31"/>
        <v>#N/A</v>
      </c>
      <c r="Q369" s="191" t="e">
        <f t="shared" si="29"/>
        <v>#N/A</v>
      </c>
      <c r="R369" s="191" t="e">
        <f t="shared" si="30"/>
        <v>#N/A</v>
      </c>
      <c r="S369" s="191" t="e">
        <f t="shared" si="33"/>
        <v>#N/A</v>
      </c>
      <c r="T369" s="192" t="e">
        <f>VLOOKUP(D369,'PC Receitas'!$N$4:$O$14,2,FALSE)</f>
        <v>#N/A</v>
      </c>
    </row>
    <row r="370" spans="3:20" ht="19.5" customHeight="1" thickTop="1" thickBot="1" x14ac:dyDescent="0.25">
      <c r="C370" s="58"/>
      <c r="D370" s="58"/>
      <c r="E370" s="58"/>
      <c r="F370" s="58"/>
      <c r="G370" s="58"/>
      <c r="H370" s="58"/>
      <c r="I370" s="59"/>
      <c r="J370" s="60"/>
      <c r="K370" s="57">
        <f t="shared" ca="1" si="32"/>
        <v>167800</v>
      </c>
      <c r="P370" s="188" t="e">
        <f t="shared" si="31"/>
        <v>#N/A</v>
      </c>
      <c r="Q370" s="191" t="e">
        <f t="shared" si="29"/>
        <v>#N/A</v>
      </c>
      <c r="R370" s="191" t="e">
        <f t="shared" si="30"/>
        <v>#N/A</v>
      </c>
      <c r="S370" s="191" t="e">
        <f t="shared" si="33"/>
        <v>#N/A</v>
      </c>
      <c r="T370" s="192" t="e">
        <f>VLOOKUP(D370,'PC Receitas'!$N$4:$O$14,2,FALSE)</f>
        <v>#N/A</v>
      </c>
    </row>
    <row r="371" spans="3:20" ht="19.5" customHeight="1" thickTop="1" thickBot="1" x14ac:dyDescent="0.25">
      <c r="C371" s="58"/>
      <c r="D371" s="58"/>
      <c r="E371" s="58"/>
      <c r="F371" s="58"/>
      <c r="G371" s="58"/>
      <c r="H371" s="58"/>
      <c r="I371" s="59"/>
      <c r="J371" s="60"/>
      <c r="K371" s="57">
        <f t="shared" ca="1" si="32"/>
        <v>167800</v>
      </c>
      <c r="P371" s="188" t="e">
        <f t="shared" si="31"/>
        <v>#N/A</v>
      </c>
      <c r="Q371" s="191" t="e">
        <f t="shared" si="29"/>
        <v>#N/A</v>
      </c>
      <c r="R371" s="191" t="e">
        <f t="shared" si="30"/>
        <v>#N/A</v>
      </c>
      <c r="S371" s="191" t="e">
        <f t="shared" si="33"/>
        <v>#N/A</v>
      </c>
      <c r="T371" s="192" t="e">
        <f>VLOOKUP(D371,'PC Receitas'!$N$4:$O$14,2,FALSE)</f>
        <v>#N/A</v>
      </c>
    </row>
    <row r="372" spans="3:20" ht="19.5" customHeight="1" thickTop="1" thickBot="1" x14ac:dyDescent="0.25">
      <c r="C372" s="58"/>
      <c r="D372" s="58"/>
      <c r="E372" s="58"/>
      <c r="F372" s="58"/>
      <c r="G372" s="58"/>
      <c r="H372" s="58"/>
      <c r="I372" s="59"/>
      <c r="J372" s="60"/>
      <c r="K372" s="57">
        <f t="shared" ca="1" si="32"/>
        <v>167800</v>
      </c>
      <c r="P372" s="188" t="e">
        <f t="shared" si="31"/>
        <v>#N/A</v>
      </c>
      <c r="Q372" s="191" t="e">
        <f t="shared" si="29"/>
        <v>#N/A</v>
      </c>
      <c r="R372" s="191" t="e">
        <f t="shared" si="30"/>
        <v>#N/A</v>
      </c>
      <c r="S372" s="191" t="e">
        <f t="shared" si="33"/>
        <v>#N/A</v>
      </c>
      <c r="T372" s="192" t="e">
        <f>VLOOKUP(D372,'PC Receitas'!$N$4:$O$14,2,FALSE)</f>
        <v>#N/A</v>
      </c>
    </row>
    <row r="373" spans="3:20" ht="19.5" customHeight="1" thickTop="1" thickBot="1" x14ac:dyDescent="0.25">
      <c r="C373" s="58"/>
      <c r="D373" s="58"/>
      <c r="E373" s="58"/>
      <c r="F373" s="58"/>
      <c r="G373" s="58"/>
      <c r="H373" s="58"/>
      <c r="I373" s="59"/>
      <c r="J373" s="60"/>
      <c r="K373" s="57">
        <f t="shared" ca="1" si="32"/>
        <v>167800</v>
      </c>
      <c r="P373" s="188" t="e">
        <f t="shared" si="31"/>
        <v>#N/A</v>
      </c>
      <c r="Q373" s="191" t="e">
        <f t="shared" si="29"/>
        <v>#N/A</v>
      </c>
      <c r="R373" s="191" t="e">
        <f t="shared" si="30"/>
        <v>#N/A</v>
      </c>
      <c r="S373" s="191" t="e">
        <f t="shared" si="33"/>
        <v>#N/A</v>
      </c>
      <c r="T373" s="192" t="e">
        <f>VLOOKUP(D373,'PC Receitas'!$N$4:$O$14,2,FALSE)</f>
        <v>#N/A</v>
      </c>
    </row>
    <row r="374" spans="3:20" ht="19.5" customHeight="1" thickTop="1" thickBot="1" x14ac:dyDescent="0.25">
      <c r="C374" s="58"/>
      <c r="D374" s="58"/>
      <c r="E374" s="58"/>
      <c r="F374" s="58"/>
      <c r="G374" s="58"/>
      <c r="H374" s="58"/>
      <c r="I374" s="59"/>
      <c r="J374" s="60"/>
      <c r="K374" s="57">
        <f t="shared" ca="1" si="32"/>
        <v>167800</v>
      </c>
      <c r="P374" s="188" t="e">
        <f t="shared" si="31"/>
        <v>#N/A</v>
      </c>
      <c r="Q374" s="191" t="e">
        <f t="shared" si="29"/>
        <v>#N/A</v>
      </c>
      <c r="R374" s="191" t="e">
        <f t="shared" si="30"/>
        <v>#N/A</v>
      </c>
      <c r="S374" s="191" t="e">
        <f t="shared" si="33"/>
        <v>#N/A</v>
      </c>
      <c r="T374" s="192" t="e">
        <f>VLOOKUP(D374,'PC Receitas'!$N$4:$O$14,2,FALSE)</f>
        <v>#N/A</v>
      </c>
    </row>
    <row r="375" spans="3:20" ht="19.5" customHeight="1" thickTop="1" thickBot="1" x14ac:dyDescent="0.25">
      <c r="C375" s="58"/>
      <c r="D375" s="58"/>
      <c r="E375" s="58"/>
      <c r="F375" s="58"/>
      <c r="G375" s="58"/>
      <c r="H375" s="58"/>
      <c r="I375" s="59"/>
      <c r="J375" s="60"/>
      <c r="K375" s="57">
        <f t="shared" ca="1" si="32"/>
        <v>167800</v>
      </c>
      <c r="P375" s="188" t="e">
        <f t="shared" si="31"/>
        <v>#N/A</v>
      </c>
      <c r="Q375" s="191" t="e">
        <f t="shared" si="29"/>
        <v>#N/A</v>
      </c>
      <c r="R375" s="191" t="e">
        <f t="shared" si="30"/>
        <v>#N/A</v>
      </c>
      <c r="S375" s="191" t="e">
        <f t="shared" si="33"/>
        <v>#N/A</v>
      </c>
      <c r="T375" s="192" t="e">
        <f>VLOOKUP(D375,'PC Receitas'!$N$4:$O$14,2,FALSE)</f>
        <v>#N/A</v>
      </c>
    </row>
    <row r="376" spans="3:20" ht="19.5" customHeight="1" thickTop="1" thickBot="1" x14ac:dyDescent="0.25">
      <c r="C376" s="58"/>
      <c r="D376" s="58"/>
      <c r="E376" s="58"/>
      <c r="F376" s="58"/>
      <c r="G376" s="58"/>
      <c r="H376" s="58"/>
      <c r="I376" s="59"/>
      <c r="J376" s="60"/>
      <c r="K376" s="57">
        <f t="shared" ca="1" si="32"/>
        <v>167800</v>
      </c>
      <c r="P376" s="188" t="e">
        <f t="shared" si="31"/>
        <v>#N/A</v>
      </c>
      <c r="Q376" s="191" t="e">
        <f t="shared" si="29"/>
        <v>#N/A</v>
      </c>
      <c r="R376" s="191" t="e">
        <f t="shared" si="30"/>
        <v>#N/A</v>
      </c>
      <c r="S376" s="191" t="e">
        <f t="shared" si="33"/>
        <v>#N/A</v>
      </c>
      <c r="T376" s="192" t="e">
        <f>VLOOKUP(D376,'PC Receitas'!$N$4:$O$14,2,FALSE)</f>
        <v>#N/A</v>
      </c>
    </row>
    <row r="377" spans="3:20" ht="19.5" customHeight="1" thickTop="1" thickBot="1" x14ac:dyDescent="0.25">
      <c r="C377" s="58"/>
      <c r="D377" s="58"/>
      <c r="E377" s="58"/>
      <c r="F377" s="58"/>
      <c r="G377" s="58"/>
      <c r="H377" s="58"/>
      <c r="I377" s="59"/>
      <c r="J377" s="60"/>
      <c r="K377" s="57">
        <f t="shared" ca="1" si="32"/>
        <v>167800</v>
      </c>
      <c r="P377" s="188" t="e">
        <f t="shared" si="31"/>
        <v>#N/A</v>
      </c>
      <c r="Q377" s="191" t="e">
        <f t="shared" si="29"/>
        <v>#N/A</v>
      </c>
      <c r="R377" s="191" t="e">
        <f t="shared" si="30"/>
        <v>#N/A</v>
      </c>
      <c r="S377" s="191" t="e">
        <f t="shared" si="33"/>
        <v>#N/A</v>
      </c>
      <c r="T377" s="192" t="e">
        <f>VLOOKUP(D377,'PC Receitas'!$N$4:$O$14,2,FALSE)</f>
        <v>#N/A</v>
      </c>
    </row>
    <row r="378" spans="3:20" ht="19.5" customHeight="1" thickTop="1" thickBot="1" x14ac:dyDescent="0.25">
      <c r="C378" s="58"/>
      <c r="D378" s="58"/>
      <c r="E378" s="58"/>
      <c r="F378" s="58"/>
      <c r="G378" s="58"/>
      <c r="H378" s="58"/>
      <c r="I378" s="59"/>
      <c r="J378" s="60"/>
      <c r="K378" s="57">
        <f t="shared" ca="1" si="32"/>
        <v>167800</v>
      </c>
      <c r="P378" s="188" t="e">
        <f t="shared" si="31"/>
        <v>#N/A</v>
      </c>
      <c r="Q378" s="191" t="e">
        <f t="shared" si="29"/>
        <v>#N/A</v>
      </c>
      <c r="R378" s="191" t="e">
        <f t="shared" si="30"/>
        <v>#N/A</v>
      </c>
      <c r="S378" s="191" t="e">
        <f t="shared" si="33"/>
        <v>#N/A</v>
      </c>
      <c r="T378" s="192" t="e">
        <f>VLOOKUP(D378,'PC Receitas'!$N$4:$O$14,2,FALSE)</f>
        <v>#N/A</v>
      </c>
    </row>
    <row r="379" spans="3:20" ht="19.5" customHeight="1" thickTop="1" thickBot="1" x14ac:dyDescent="0.25">
      <c r="C379" s="58"/>
      <c r="D379" s="58"/>
      <c r="E379" s="58"/>
      <c r="F379" s="58"/>
      <c r="G379" s="58"/>
      <c r="H379" s="58"/>
      <c r="I379" s="59"/>
      <c r="J379" s="60"/>
      <c r="K379" s="57">
        <f t="shared" ca="1" si="32"/>
        <v>167800</v>
      </c>
      <c r="P379" s="188" t="e">
        <f t="shared" si="31"/>
        <v>#N/A</v>
      </c>
      <c r="Q379" s="191" t="e">
        <f t="shared" si="29"/>
        <v>#N/A</v>
      </c>
      <c r="R379" s="191" t="e">
        <f t="shared" si="30"/>
        <v>#N/A</v>
      </c>
      <c r="S379" s="191" t="e">
        <f t="shared" si="33"/>
        <v>#N/A</v>
      </c>
      <c r="T379" s="192" t="e">
        <f>VLOOKUP(D379,'PC Receitas'!$N$4:$O$14,2,FALSE)</f>
        <v>#N/A</v>
      </c>
    </row>
    <row r="380" spans="3:20" ht="19.5" customHeight="1" thickTop="1" thickBot="1" x14ac:dyDescent="0.25">
      <c r="C380" s="58"/>
      <c r="D380" s="58"/>
      <c r="E380" s="58"/>
      <c r="F380" s="58"/>
      <c r="G380" s="58"/>
      <c r="H380" s="58"/>
      <c r="I380" s="59"/>
      <c r="J380" s="60"/>
      <c r="K380" s="57">
        <f t="shared" ca="1" si="32"/>
        <v>167800</v>
      </c>
      <c r="P380" s="188" t="e">
        <f t="shared" si="31"/>
        <v>#N/A</v>
      </c>
      <c r="Q380" s="191" t="e">
        <f t="shared" si="29"/>
        <v>#N/A</v>
      </c>
      <c r="R380" s="191" t="e">
        <f t="shared" si="30"/>
        <v>#N/A</v>
      </c>
      <c r="S380" s="191" t="e">
        <f t="shared" si="33"/>
        <v>#N/A</v>
      </c>
      <c r="T380" s="192" t="e">
        <f>VLOOKUP(D380,'PC Receitas'!$N$4:$O$14,2,FALSE)</f>
        <v>#N/A</v>
      </c>
    </row>
    <row r="381" spans="3:20" ht="19.5" customHeight="1" thickTop="1" thickBot="1" x14ac:dyDescent="0.25">
      <c r="C381" s="58"/>
      <c r="D381" s="58"/>
      <c r="E381" s="58"/>
      <c r="F381" s="58"/>
      <c r="G381" s="58"/>
      <c r="H381" s="58"/>
      <c r="I381" s="59"/>
      <c r="J381" s="60"/>
      <c r="K381" s="57">
        <f t="shared" ca="1" si="32"/>
        <v>167800</v>
      </c>
      <c r="P381" s="188" t="e">
        <f t="shared" si="31"/>
        <v>#N/A</v>
      </c>
      <c r="Q381" s="191" t="e">
        <f t="shared" si="29"/>
        <v>#N/A</v>
      </c>
      <c r="R381" s="191" t="e">
        <f t="shared" si="30"/>
        <v>#N/A</v>
      </c>
      <c r="S381" s="191" t="e">
        <f t="shared" si="33"/>
        <v>#N/A</v>
      </c>
      <c r="T381" s="192" t="e">
        <f>VLOOKUP(D381,'PC Receitas'!$N$4:$O$14,2,FALSE)</f>
        <v>#N/A</v>
      </c>
    </row>
    <row r="382" spans="3:20" ht="19.5" customHeight="1" thickTop="1" thickBot="1" x14ac:dyDescent="0.25">
      <c r="C382" s="58"/>
      <c r="D382" s="58"/>
      <c r="E382" s="58"/>
      <c r="F382" s="58"/>
      <c r="G382" s="58"/>
      <c r="H382" s="58"/>
      <c r="I382" s="59"/>
      <c r="J382" s="60"/>
      <c r="K382" s="57">
        <f t="shared" ca="1" si="32"/>
        <v>167800</v>
      </c>
      <c r="P382" s="188" t="e">
        <f t="shared" si="31"/>
        <v>#N/A</v>
      </c>
      <c r="Q382" s="191" t="e">
        <f t="shared" si="29"/>
        <v>#N/A</v>
      </c>
      <c r="R382" s="191" t="e">
        <f t="shared" si="30"/>
        <v>#N/A</v>
      </c>
      <c r="S382" s="191" t="e">
        <f t="shared" si="33"/>
        <v>#N/A</v>
      </c>
      <c r="T382" s="192" t="e">
        <f>VLOOKUP(D382,'PC Receitas'!$N$4:$O$14,2,FALSE)</f>
        <v>#N/A</v>
      </c>
    </row>
    <row r="383" spans="3:20" ht="19.5" customHeight="1" thickTop="1" thickBot="1" x14ac:dyDescent="0.25">
      <c r="C383" s="58"/>
      <c r="D383" s="58"/>
      <c r="E383" s="58"/>
      <c r="F383" s="58"/>
      <c r="G383" s="58"/>
      <c r="H383" s="58"/>
      <c r="I383" s="59"/>
      <c r="J383" s="60"/>
      <c r="K383" s="57">
        <f t="shared" ca="1" si="32"/>
        <v>167800</v>
      </c>
      <c r="P383" s="188" t="e">
        <f t="shared" si="31"/>
        <v>#N/A</v>
      </c>
      <c r="Q383" s="191" t="e">
        <f t="shared" si="29"/>
        <v>#N/A</v>
      </c>
      <c r="R383" s="191" t="e">
        <f t="shared" si="30"/>
        <v>#N/A</v>
      </c>
      <c r="S383" s="191" t="e">
        <f t="shared" si="33"/>
        <v>#N/A</v>
      </c>
      <c r="T383" s="192" t="e">
        <f>VLOOKUP(D383,'PC Receitas'!$N$4:$O$14,2,FALSE)</f>
        <v>#N/A</v>
      </c>
    </row>
    <row r="384" spans="3:20" ht="19.5" customHeight="1" thickTop="1" thickBot="1" x14ac:dyDescent="0.25">
      <c r="C384" s="58"/>
      <c r="D384" s="58"/>
      <c r="E384" s="58"/>
      <c r="F384" s="58"/>
      <c r="G384" s="58"/>
      <c r="H384" s="58"/>
      <c r="I384" s="59"/>
      <c r="J384" s="60"/>
      <c r="K384" s="57">
        <f t="shared" ca="1" si="32"/>
        <v>167800</v>
      </c>
      <c r="P384" s="188" t="e">
        <f t="shared" si="31"/>
        <v>#N/A</v>
      </c>
      <c r="Q384" s="191" t="e">
        <f t="shared" si="29"/>
        <v>#N/A</v>
      </c>
      <c r="R384" s="191" t="e">
        <f t="shared" si="30"/>
        <v>#N/A</v>
      </c>
      <c r="S384" s="191" t="e">
        <f t="shared" si="33"/>
        <v>#N/A</v>
      </c>
      <c r="T384" s="192" t="e">
        <f>VLOOKUP(D384,'PC Receitas'!$N$4:$O$14,2,FALSE)</f>
        <v>#N/A</v>
      </c>
    </row>
    <row r="385" spans="3:20" ht="19.5" customHeight="1" thickTop="1" thickBot="1" x14ac:dyDescent="0.25">
      <c r="C385" s="58"/>
      <c r="D385" s="58"/>
      <c r="E385" s="58"/>
      <c r="F385" s="58"/>
      <c r="G385" s="58"/>
      <c r="H385" s="58"/>
      <c r="I385" s="59"/>
      <c r="J385" s="60"/>
      <c r="K385" s="57">
        <f t="shared" ca="1" si="32"/>
        <v>167800</v>
      </c>
      <c r="P385" s="188" t="e">
        <f t="shared" si="31"/>
        <v>#N/A</v>
      </c>
      <c r="Q385" s="191" t="e">
        <f t="shared" si="29"/>
        <v>#N/A</v>
      </c>
      <c r="R385" s="191" t="e">
        <f t="shared" si="30"/>
        <v>#N/A</v>
      </c>
      <c r="S385" s="191" t="e">
        <f t="shared" si="33"/>
        <v>#N/A</v>
      </c>
      <c r="T385" s="192" t="e">
        <f>VLOOKUP(D385,'PC Receitas'!$N$4:$O$14,2,FALSE)</f>
        <v>#N/A</v>
      </c>
    </row>
    <row r="386" spans="3:20" ht="19.5" customHeight="1" thickTop="1" thickBot="1" x14ac:dyDescent="0.25">
      <c r="C386" s="58"/>
      <c r="D386" s="58"/>
      <c r="E386" s="58"/>
      <c r="F386" s="58"/>
      <c r="G386" s="58"/>
      <c r="H386" s="58"/>
      <c r="I386" s="59"/>
      <c r="J386" s="60"/>
      <c r="K386" s="57">
        <f t="shared" ca="1" si="32"/>
        <v>167800</v>
      </c>
      <c r="P386" s="188" t="e">
        <f t="shared" si="31"/>
        <v>#N/A</v>
      </c>
      <c r="Q386" s="191" t="e">
        <f t="shared" si="29"/>
        <v>#N/A</v>
      </c>
      <c r="R386" s="191" t="e">
        <f t="shared" si="30"/>
        <v>#N/A</v>
      </c>
      <c r="S386" s="191" t="e">
        <f t="shared" si="33"/>
        <v>#N/A</v>
      </c>
      <c r="T386" s="192" t="e">
        <f>VLOOKUP(D386,'PC Receitas'!$N$4:$O$14,2,FALSE)</f>
        <v>#N/A</v>
      </c>
    </row>
    <row r="387" spans="3:20" ht="19.5" customHeight="1" thickTop="1" thickBot="1" x14ac:dyDescent="0.25">
      <c r="C387" s="58"/>
      <c r="D387" s="58"/>
      <c r="E387" s="58"/>
      <c r="F387" s="58"/>
      <c r="G387" s="58"/>
      <c r="H387" s="58"/>
      <c r="I387" s="59"/>
      <c r="J387" s="60"/>
      <c r="K387" s="57">
        <f t="shared" ca="1" si="32"/>
        <v>167800</v>
      </c>
      <c r="P387" s="188" t="e">
        <f t="shared" si="31"/>
        <v>#N/A</v>
      </c>
      <c r="Q387" s="191" t="e">
        <f t="shared" si="29"/>
        <v>#N/A</v>
      </c>
      <c r="R387" s="191" t="e">
        <f t="shared" si="30"/>
        <v>#N/A</v>
      </c>
      <c r="S387" s="191" t="e">
        <f t="shared" si="33"/>
        <v>#N/A</v>
      </c>
      <c r="T387" s="192" t="e">
        <f>VLOOKUP(D387,'PC Receitas'!$N$4:$O$14,2,FALSE)</f>
        <v>#N/A</v>
      </c>
    </row>
    <row r="388" spans="3:20" ht="19.5" customHeight="1" thickTop="1" thickBot="1" x14ac:dyDescent="0.25">
      <c r="C388" s="58"/>
      <c r="D388" s="58"/>
      <c r="E388" s="58"/>
      <c r="F388" s="58"/>
      <c r="G388" s="58"/>
      <c r="H388" s="58"/>
      <c r="I388" s="59"/>
      <c r="J388" s="60"/>
      <c r="K388" s="57">
        <f t="shared" ca="1" si="32"/>
        <v>167800</v>
      </c>
      <c r="P388" s="188" t="e">
        <f t="shared" si="31"/>
        <v>#N/A</v>
      </c>
      <c r="Q388" s="191" t="e">
        <f t="shared" si="29"/>
        <v>#N/A</v>
      </c>
      <c r="R388" s="191" t="e">
        <f t="shared" si="30"/>
        <v>#N/A</v>
      </c>
      <c r="S388" s="191" t="e">
        <f t="shared" si="33"/>
        <v>#N/A</v>
      </c>
      <c r="T388" s="192" t="e">
        <f>VLOOKUP(D388,'PC Receitas'!$N$4:$O$14,2,FALSE)</f>
        <v>#N/A</v>
      </c>
    </row>
    <row r="389" spans="3:20" ht="19.5" customHeight="1" thickTop="1" thickBot="1" x14ac:dyDescent="0.25">
      <c r="C389" s="58"/>
      <c r="D389" s="58"/>
      <c r="E389" s="58"/>
      <c r="F389" s="58"/>
      <c r="G389" s="58"/>
      <c r="H389" s="58"/>
      <c r="I389" s="59"/>
      <c r="J389" s="60"/>
      <c r="K389" s="57">
        <f t="shared" ca="1" si="32"/>
        <v>167800</v>
      </c>
      <c r="P389" s="188" t="e">
        <f t="shared" si="31"/>
        <v>#N/A</v>
      </c>
      <c r="Q389" s="191" t="e">
        <f t="shared" si="29"/>
        <v>#N/A</v>
      </c>
      <c r="R389" s="191" t="e">
        <f t="shared" si="30"/>
        <v>#N/A</v>
      </c>
      <c r="S389" s="191" t="e">
        <f t="shared" si="33"/>
        <v>#N/A</v>
      </c>
      <c r="T389" s="192" t="e">
        <f>VLOOKUP(D389,'PC Receitas'!$N$4:$O$14,2,FALSE)</f>
        <v>#N/A</v>
      </c>
    </row>
    <row r="390" spans="3:20" ht="19.5" customHeight="1" thickTop="1" thickBot="1" x14ac:dyDescent="0.25">
      <c r="C390" s="58"/>
      <c r="D390" s="58"/>
      <c r="E390" s="58"/>
      <c r="F390" s="58"/>
      <c r="G390" s="58"/>
      <c r="H390" s="58"/>
      <c r="I390" s="59"/>
      <c r="J390" s="60"/>
      <c r="K390" s="57">
        <f t="shared" ca="1" si="32"/>
        <v>167800</v>
      </c>
      <c r="P390" s="188" t="e">
        <f t="shared" si="31"/>
        <v>#N/A</v>
      </c>
      <c r="Q390" s="191" t="e">
        <f t="shared" ref="Q390:Q453" si="34">IF(T390="Despesas_de_Moradia","Despesa",IF(T390="Despesas_com_Alimentacao","Despesa",IF(T390="Despesas_com_Saude","Despesa","")))</f>
        <v>#N/A</v>
      </c>
      <c r="R390" s="191" t="e">
        <f t="shared" ref="R390:R453" si="35">IF(T390="Renda_Familiar","Receita",IF(T390="Receitas_com_Aplicacoes_Financeiras","Receita",IF(T390="Outras_Receitas","Receita","")))</f>
        <v>#N/A</v>
      </c>
      <c r="S390" s="191" t="e">
        <f t="shared" si="33"/>
        <v>#N/A</v>
      </c>
      <c r="T390" s="192" t="e">
        <f>VLOOKUP(D390,'PC Receitas'!$N$4:$O$14,2,FALSE)</f>
        <v>#N/A</v>
      </c>
    </row>
    <row r="391" spans="3:20" ht="19.5" customHeight="1" thickTop="1" thickBot="1" x14ac:dyDescent="0.25">
      <c r="C391" s="58"/>
      <c r="D391" s="58"/>
      <c r="E391" s="58"/>
      <c r="F391" s="58"/>
      <c r="G391" s="58"/>
      <c r="H391" s="58"/>
      <c r="I391" s="59"/>
      <c r="J391" s="60"/>
      <c r="K391" s="57">
        <f t="shared" ca="1" si="32"/>
        <v>167800</v>
      </c>
      <c r="P391" s="188" t="e">
        <f t="shared" si="31"/>
        <v>#N/A</v>
      </c>
      <c r="Q391" s="191" t="e">
        <f t="shared" si="34"/>
        <v>#N/A</v>
      </c>
      <c r="R391" s="191" t="e">
        <f t="shared" si="35"/>
        <v>#N/A</v>
      </c>
      <c r="S391" s="191" t="e">
        <f t="shared" si="33"/>
        <v>#N/A</v>
      </c>
      <c r="T391" s="192" t="e">
        <f>VLOOKUP(D391,'PC Receitas'!$N$4:$O$14,2,FALSE)</f>
        <v>#N/A</v>
      </c>
    </row>
    <row r="392" spans="3:20" ht="19.5" customHeight="1" thickTop="1" thickBot="1" x14ac:dyDescent="0.25">
      <c r="C392" s="58"/>
      <c r="D392" s="58"/>
      <c r="E392" s="58"/>
      <c r="F392" s="58"/>
      <c r="G392" s="58"/>
      <c r="H392" s="58"/>
      <c r="I392" s="59"/>
      <c r="J392" s="60"/>
      <c r="K392" s="57">
        <f t="shared" ca="1" si="32"/>
        <v>167800</v>
      </c>
      <c r="P392" s="188" t="e">
        <f t="shared" si="31"/>
        <v>#N/A</v>
      </c>
      <c r="Q392" s="191" t="e">
        <f t="shared" si="34"/>
        <v>#N/A</v>
      </c>
      <c r="R392" s="191" t="e">
        <f t="shared" si="35"/>
        <v>#N/A</v>
      </c>
      <c r="S392" s="191" t="e">
        <f t="shared" si="33"/>
        <v>#N/A</v>
      </c>
      <c r="T392" s="192" t="e">
        <f>VLOOKUP(D392,'PC Receitas'!$N$4:$O$14,2,FALSE)</f>
        <v>#N/A</v>
      </c>
    </row>
    <row r="393" spans="3:20" ht="19.5" customHeight="1" thickTop="1" thickBot="1" x14ac:dyDescent="0.25">
      <c r="C393" s="58"/>
      <c r="D393" s="58"/>
      <c r="E393" s="58"/>
      <c r="F393" s="58"/>
      <c r="G393" s="58"/>
      <c r="H393" s="58"/>
      <c r="I393" s="59"/>
      <c r="J393" s="60"/>
      <c r="K393" s="57">
        <f t="shared" ca="1" si="32"/>
        <v>167800</v>
      </c>
      <c r="P393" s="188" t="e">
        <f t="shared" si="31"/>
        <v>#N/A</v>
      </c>
      <c r="Q393" s="191" t="e">
        <f t="shared" si="34"/>
        <v>#N/A</v>
      </c>
      <c r="R393" s="191" t="e">
        <f t="shared" si="35"/>
        <v>#N/A</v>
      </c>
      <c r="S393" s="191" t="e">
        <f t="shared" si="33"/>
        <v>#N/A</v>
      </c>
      <c r="T393" s="192" t="e">
        <f>VLOOKUP(D393,'PC Receitas'!$N$4:$O$14,2,FALSE)</f>
        <v>#N/A</v>
      </c>
    </row>
    <row r="394" spans="3:20" ht="19.5" customHeight="1" thickTop="1" thickBot="1" x14ac:dyDescent="0.25">
      <c r="C394" s="58"/>
      <c r="D394" s="58"/>
      <c r="E394" s="58"/>
      <c r="F394" s="58"/>
      <c r="G394" s="58"/>
      <c r="H394" s="58"/>
      <c r="I394" s="59"/>
      <c r="J394" s="60"/>
      <c r="K394" s="57">
        <f t="shared" ca="1" si="32"/>
        <v>167800</v>
      </c>
      <c r="P394" s="188" t="e">
        <f t="shared" si="31"/>
        <v>#N/A</v>
      </c>
      <c r="Q394" s="191" t="e">
        <f t="shared" si="34"/>
        <v>#N/A</v>
      </c>
      <c r="R394" s="191" t="e">
        <f t="shared" si="35"/>
        <v>#N/A</v>
      </c>
      <c r="S394" s="191" t="e">
        <f t="shared" si="33"/>
        <v>#N/A</v>
      </c>
      <c r="T394" s="192" t="e">
        <f>VLOOKUP(D394,'PC Receitas'!$N$4:$O$14,2,FALSE)</f>
        <v>#N/A</v>
      </c>
    </row>
    <row r="395" spans="3:20" ht="19.5" customHeight="1" thickTop="1" thickBot="1" x14ac:dyDescent="0.25">
      <c r="C395" s="58"/>
      <c r="D395" s="58"/>
      <c r="E395" s="58"/>
      <c r="F395" s="58"/>
      <c r="G395" s="58"/>
      <c r="H395" s="58"/>
      <c r="I395" s="59"/>
      <c r="J395" s="60"/>
      <c r="K395" s="57">
        <f t="shared" ca="1" si="32"/>
        <v>167800</v>
      </c>
      <c r="P395" s="188" t="e">
        <f t="shared" si="31"/>
        <v>#N/A</v>
      </c>
      <c r="Q395" s="191" t="e">
        <f t="shared" si="34"/>
        <v>#N/A</v>
      </c>
      <c r="R395" s="191" t="e">
        <f t="shared" si="35"/>
        <v>#N/A</v>
      </c>
      <c r="S395" s="191" t="e">
        <f t="shared" si="33"/>
        <v>#N/A</v>
      </c>
      <c r="T395" s="192" t="e">
        <f>VLOOKUP(D395,'PC Receitas'!$N$4:$O$14,2,FALSE)</f>
        <v>#N/A</v>
      </c>
    </row>
    <row r="396" spans="3:20" ht="19.5" customHeight="1" thickTop="1" thickBot="1" x14ac:dyDescent="0.25">
      <c r="C396" s="58"/>
      <c r="D396" s="58"/>
      <c r="E396" s="58"/>
      <c r="F396" s="58"/>
      <c r="G396" s="58"/>
      <c r="H396" s="58"/>
      <c r="I396" s="59"/>
      <c r="J396" s="60"/>
      <c r="K396" s="57">
        <f t="shared" ca="1" si="32"/>
        <v>167800</v>
      </c>
      <c r="P396" s="188" t="e">
        <f t="shared" si="31"/>
        <v>#N/A</v>
      </c>
      <c r="Q396" s="191" t="e">
        <f t="shared" si="34"/>
        <v>#N/A</v>
      </c>
      <c r="R396" s="191" t="e">
        <f t="shared" si="35"/>
        <v>#N/A</v>
      </c>
      <c r="S396" s="191" t="e">
        <f t="shared" si="33"/>
        <v>#N/A</v>
      </c>
      <c r="T396" s="192" t="e">
        <f>VLOOKUP(D396,'PC Receitas'!$N$4:$O$14,2,FALSE)</f>
        <v>#N/A</v>
      </c>
    </row>
    <row r="397" spans="3:20" ht="19.5" customHeight="1" thickTop="1" thickBot="1" x14ac:dyDescent="0.25">
      <c r="C397" s="58"/>
      <c r="D397" s="58"/>
      <c r="E397" s="58"/>
      <c r="F397" s="58"/>
      <c r="G397" s="58"/>
      <c r="H397" s="58"/>
      <c r="I397" s="59"/>
      <c r="J397" s="60"/>
      <c r="K397" s="57">
        <f t="shared" ca="1" si="32"/>
        <v>167800</v>
      </c>
      <c r="P397" s="188" t="e">
        <f t="shared" si="31"/>
        <v>#N/A</v>
      </c>
      <c r="Q397" s="191" t="e">
        <f t="shared" si="34"/>
        <v>#N/A</v>
      </c>
      <c r="R397" s="191" t="e">
        <f t="shared" si="35"/>
        <v>#N/A</v>
      </c>
      <c r="S397" s="191" t="e">
        <f t="shared" si="33"/>
        <v>#N/A</v>
      </c>
      <c r="T397" s="192" t="e">
        <f>VLOOKUP(D397,'PC Receitas'!$N$4:$O$14,2,FALSE)</f>
        <v>#N/A</v>
      </c>
    </row>
    <row r="398" spans="3:20" ht="19.5" customHeight="1" thickTop="1" thickBot="1" x14ac:dyDescent="0.25">
      <c r="C398" s="58"/>
      <c r="D398" s="58"/>
      <c r="E398" s="58"/>
      <c r="F398" s="58"/>
      <c r="G398" s="58"/>
      <c r="H398" s="58"/>
      <c r="I398" s="59"/>
      <c r="J398" s="60"/>
      <c r="K398" s="57">
        <f t="shared" ca="1" si="32"/>
        <v>167800</v>
      </c>
      <c r="P398" s="188" t="e">
        <f t="shared" si="31"/>
        <v>#N/A</v>
      </c>
      <c r="Q398" s="191" t="e">
        <f t="shared" si="34"/>
        <v>#N/A</v>
      </c>
      <c r="R398" s="191" t="e">
        <f t="shared" si="35"/>
        <v>#N/A</v>
      </c>
      <c r="S398" s="191" t="e">
        <f t="shared" si="33"/>
        <v>#N/A</v>
      </c>
      <c r="T398" s="192" t="e">
        <f>VLOOKUP(D398,'PC Receitas'!$N$4:$O$14,2,FALSE)</f>
        <v>#N/A</v>
      </c>
    </row>
    <row r="399" spans="3:20" ht="19.5" customHeight="1" thickTop="1" thickBot="1" x14ac:dyDescent="0.25">
      <c r="C399" s="58"/>
      <c r="D399" s="58"/>
      <c r="E399" s="58"/>
      <c r="F399" s="58"/>
      <c r="G399" s="58"/>
      <c r="H399" s="58"/>
      <c r="I399" s="59"/>
      <c r="J399" s="60"/>
      <c r="K399" s="57">
        <f t="shared" ca="1" si="32"/>
        <v>167800</v>
      </c>
      <c r="P399" s="188" t="e">
        <f t="shared" si="31"/>
        <v>#N/A</v>
      </c>
      <c r="Q399" s="191" t="e">
        <f t="shared" si="34"/>
        <v>#N/A</v>
      </c>
      <c r="R399" s="191" t="e">
        <f t="shared" si="35"/>
        <v>#N/A</v>
      </c>
      <c r="S399" s="191" t="e">
        <f t="shared" si="33"/>
        <v>#N/A</v>
      </c>
      <c r="T399" s="192" t="e">
        <f>VLOOKUP(D399,'PC Receitas'!$N$4:$O$14,2,FALSE)</f>
        <v>#N/A</v>
      </c>
    </row>
    <row r="400" spans="3:20" ht="19.5" customHeight="1" thickTop="1" thickBot="1" x14ac:dyDescent="0.25">
      <c r="C400" s="58"/>
      <c r="D400" s="58"/>
      <c r="E400" s="58"/>
      <c r="F400" s="58"/>
      <c r="G400" s="58"/>
      <c r="H400" s="58"/>
      <c r="I400" s="59"/>
      <c r="J400" s="60"/>
      <c r="K400" s="57">
        <f t="shared" ca="1" si="32"/>
        <v>167800</v>
      </c>
      <c r="P400" s="188" t="e">
        <f t="shared" ref="P400:P463" si="36">IF(T400="Despesas_com_Transportes","Despesa",IF(T400="Despesas_com_Lazer_e_Informacao","Despesa",IF(T400="Outras_Despesas","Despesa",IF(T400="Imposto_de_Renda","Despesa",IF(T400="Investimentos_Bens","Despesa","")))))</f>
        <v>#N/A</v>
      </c>
      <c r="Q400" s="191" t="e">
        <f t="shared" si="34"/>
        <v>#N/A</v>
      </c>
      <c r="R400" s="191" t="e">
        <f t="shared" si="35"/>
        <v>#N/A</v>
      </c>
      <c r="S400" s="191" t="e">
        <f t="shared" si="33"/>
        <v>#N/A</v>
      </c>
      <c r="T400" s="192" t="e">
        <f>VLOOKUP(D400,'PC Receitas'!$N$4:$O$14,2,FALSE)</f>
        <v>#N/A</v>
      </c>
    </row>
    <row r="401" spans="3:20" ht="19.5" customHeight="1" thickTop="1" thickBot="1" x14ac:dyDescent="0.25">
      <c r="C401" s="58"/>
      <c r="D401" s="58"/>
      <c r="E401" s="58"/>
      <c r="F401" s="58"/>
      <c r="G401" s="58"/>
      <c r="H401" s="58"/>
      <c r="I401" s="59"/>
      <c r="J401" s="60"/>
      <c r="K401" s="57">
        <f t="shared" ca="1" si="32"/>
        <v>167800</v>
      </c>
      <c r="P401" s="188" t="e">
        <f t="shared" si="36"/>
        <v>#N/A</v>
      </c>
      <c r="Q401" s="191" t="e">
        <f t="shared" si="34"/>
        <v>#N/A</v>
      </c>
      <c r="R401" s="191" t="e">
        <f t="shared" si="35"/>
        <v>#N/A</v>
      </c>
      <c r="S401" s="191" t="e">
        <f t="shared" si="33"/>
        <v>#N/A</v>
      </c>
      <c r="T401" s="192" t="e">
        <f>VLOOKUP(D401,'PC Receitas'!$N$4:$O$14,2,FALSE)</f>
        <v>#N/A</v>
      </c>
    </row>
    <row r="402" spans="3:20" ht="19.5" customHeight="1" thickTop="1" thickBot="1" x14ac:dyDescent="0.25">
      <c r="C402" s="58"/>
      <c r="D402" s="58"/>
      <c r="E402" s="58"/>
      <c r="F402" s="58"/>
      <c r="G402" s="58"/>
      <c r="H402" s="58"/>
      <c r="I402" s="59"/>
      <c r="J402" s="60"/>
      <c r="K402" s="57">
        <f t="shared" ca="1" si="32"/>
        <v>167800</v>
      </c>
      <c r="P402" s="188" t="e">
        <f t="shared" si="36"/>
        <v>#N/A</v>
      </c>
      <c r="Q402" s="191" t="e">
        <f t="shared" si="34"/>
        <v>#N/A</v>
      </c>
      <c r="R402" s="191" t="e">
        <f t="shared" si="35"/>
        <v>#N/A</v>
      </c>
      <c r="S402" s="191" t="e">
        <f t="shared" si="33"/>
        <v>#N/A</v>
      </c>
      <c r="T402" s="192"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167800</v>
      </c>
      <c r="P403" s="188" t="e">
        <f t="shared" si="36"/>
        <v>#N/A</v>
      </c>
      <c r="Q403" s="191" t="e">
        <f t="shared" si="34"/>
        <v>#N/A</v>
      </c>
      <c r="R403" s="191" t="e">
        <f t="shared" si="35"/>
        <v>#N/A</v>
      </c>
      <c r="S403" s="191" t="e">
        <f t="shared" si="33"/>
        <v>#N/A</v>
      </c>
      <c r="T403" s="192" t="e">
        <f>VLOOKUP(D403,'PC Receitas'!$N$4:$O$14,2,FALSE)</f>
        <v>#N/A</v>
      </c>
    </row>
    <row r="404" spans="3:20" ht="19.5" customHeight="1" thickTop="1" thickBot="1" x14ac:dyDescent="0.25">
      <c r="C404" s="58"/>
      <c r="D404" s="58"/>
      <c r="E404" s="58"/>
      <c r="F404" s="58"/>
      <c r="G404" s="58"/>
      <c r="H404" s="58"/>
      <c r="I404" s="59"/>
      <c r="J404" s="60"/>
      <c r="K404" s="57">
        <f t="shared" ca="1" si="37"/>
        <v>167800</v>
      </c>
      <c r="P404" s="188" t="e">
        <f t="shared" si="36"/>
        <v>#N/A</v>
      </c>
      <c r="Q404" s="191" t="e">
        <f t="shared" si="34"/>
        <v>#N/A</v>
      </c>
      <c r="R404" s="191" t="e">
        <f t="shared" si="35"/>
        <v>#N/A</v>
      </c>
      <c r="S404" s="191" t="e">
        <f t="shared" ref="S404:S467" si="38">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ca="1" si="37"/>
        <v>167800</v>
      </c>
      <c r="P405" s="188" t="e">
        <f t="shared" si="36"/>
        <v>#N/A</v>
      </c>
      <c r="Q405" s="191" t="e">
        <f t="shared" si="34"/>
        <v>#N/A</v>
      </c>
      <c r="R405" s="191" t="e">
        <f t="shared" si="35"/>
        <v>#N/A</v>
      </c>
      <c r="S405" s="191" t="e">
        <f t="shared" si="38"/>
        <v>#N/A</v>
      </c>
      <c r="T405" s="192" t="e">
        <f>VLOOKUP(D405,'PC Receitas'!$N$4:$O$14,2,FALSE)</f>
        <v>#N/A</v>
      </c>
    </row>
    <row r="406" spans="3:20" ht="19.5" customHeight="1" thickTop="1" thickBot="1" x14ac:dyDescent="0.25">
      <c r="C406" s="58"/>
      <c r="D406" s="58"/>
      <c r="E406" s="58"/>
      <c r="F406" s="58"/>
      <c r="G406" s="58"/>
      <c r="H406" s="58"/>
      <c r="I406" s="59"/>
      <c r="J406" s="60"/>
      <c r="K406" s="57">
        <f t="shared" ca="1" si="37"/>
        <v>167800</v>
      </c>
      <c r="P406" s="188" t="e">
        <f t="shared" si="36"/>
        <v>#N/A</v>
      </c>
      <c r="Q406" s="191" t="e">
        <f t="shared" si="34"/>
        <v>#N/A</v>
      </c>
      <c r="R406" s="191" t="e">
        <f t="shared" si="35"/>
        <v>#N/A</v>
      </c>
      <c r="S406" s="191" t="e">
        <f t="shared" si="38"/>
        <v>#N/A</v>
      </c>
      <c r="T406" s="192" t="e">
        <f>VLOOKUP(D406,'PC Receitas'!$N$4:$O$14,2,FALSE)</f>
        <v>#N/A</v>
      </c>
    </row>
    <row r="407" spans="3:20" ht="19.5" customHeight="1" thickTop="1" thickBot="1" x14ac:dyDescent="0.25">
      <c r="C407" s="58"/>
      <c r="D407" s="58"/>
      <c r="E407" s="58"/>
      <c r="F407" s="58"/>
      <c r="G407" s="58"/>
      <c r="H407" s="58"/>
      <c r="I407" s="59"/>
      <c r="J407" s="60"/>
      <c r="K407" s="57">
        <f t="shared" ca="1" si="37"/>
        <v>167800</v>
      </c>
      <c r="P407" s="188" t="e">
        <f t="shared" si="36"/>
        <v>#N/A</v>
      </c>
      <c r="Q407" s="191" t="e">
        <f t="shared" si="34"/>
        <v>#N/A</v>
      </c>
      <c r="R407" s="191" t="e">
        <f t="shared" si="35"/>
        <v>#N/A</v>
      </c>
      <c r="S407" s="191" t="e">
        <f t="shared" si="38"/>
        <v>#N/A</v>
      </c>
      <c r="T407" s="192" t="e">
        <f>VLOOKUP(D407,'PC Receitas'!$N$4:$O$14,2,FALSE)</f>
        <v>#N/A</v>
      </c>
    </row>
    <row r="408" spans="3:20" ht="19.5" customHeight="1" thickTop="1" thickBot="1" x14ac:dyDescent="0.25">
      <c r="C408" s="58"/>
      <c r="D408" s="58"/>
      <c r="E408" s="58"/>
      <c r="F408" s="58"/>
      <c r="G408" s="58"/>
      <c r="H408" s="58"/>
      <c r="I408" s="59"/>
      <c r="J408" s="60"/>
      <c r="K408" s="57">
        <f t="shared" ca="1" si="37"/>
        <v>167800</v>
      </c>
      <c r="P408" s="188" t="e">
        <f t="shared" si="36"/>
        <v>#N/A</v>
      </c>
      <c r="Q408" s="191" t="e">
        <f t="shared" si="34"/>
        <v>#N/A</v>
      </c>
      <c r="R408" s="191" t="e">
        <f t="shared" si="35"/>
        <v>#N/A</v>
      </c>
      <c r="S408" s="191" t="e">
        <f t="shared" si="38"/>
        <v>#N/A</v>
      </c>
      <c r="T408" s="192" t="e">
        <f>VLOOKUP(D408,'PC Receitas'!$N$4:$O$14,2,FALSE)</f>
        <v>#N/A</v>
      </c>
    </row>
    <row r="409" spans="3:20" ht="19.5" customHeight="1" thickTop="1" thickBot="1" x14ac:dyDescent="0.25">
      <c r="C409" s="58"/>
      <c r="D409" s="58"/>
      <c r="E409" s="58"/>
      <c r="F409" s="58"/>
      <c r="G409" s="58"/>
      <c r="H409" s="58"/>
      <c r="I409" s="59"/>
      <c r="J409" s="60"/>
      <c r="K409" s="57">
        <f t="shared" ca="1" si="37"/>
        <v>167800</v>
      </c>
      <c r="P409" s="188" t="e">
        <f t="shared" si="36"/>
        <v>#N/A</v>
      </c>
      <c r="Q409" s="191" t="e">
        <f t="shared" si="34"/>
        <v>#N/A</v>
      </c>
      <c r="R409" s="191" t="e">
        <f t="shared" si="35"/>
        <v>#N/A</v>
      </c>
      <c r="S409" s="191" t="e">
        <f t="shared" si="38"/>
        <v>#N/A</v>
      </c>
      <c r="T409" s="192" t="e">
        <f>VLOOKUP(D409,'PC Receitas'!$N$4:$O$14,2,FALSE)</f>
        <v>#N/A</v>
      </c>
    </row>
    <row r="410" spans="3:20" ht="19.5" customHeight="1" thickTop="1" thickBot="1" x14ac:dyDescent="0.25">
      <c r="C410" s="58"/>
      <c r="D410" s="58"/>
      <c r="E410" s="58"/>
      <c r="F410" s="58"/>
      <c r="G410" s="58"/>
      <c r="H410" s="58"/>
      <c r="I410" s="59"/>
      <c r="J410" s="60"/>
      <c r="K410" s="57">
        <f t="shared" ca="1" si="37"/>
        <v>167800</v>
      </c>
      <c r="P410" s="188" t="e">
        <f t="shared" si="36"/>
        <v>#N/A</v>
      </c>
      <c r="Q410" s="191" t="e">
        <f t="shared" si="34"/>
        <v>#N/A</v>
      </c>
      <c r="R410" s="191" t="e">
        <f t="shared" si="35"/>
        <v>#N/A</v>
      </c>
      <c r="S410" s="191" t="e">
        <f t="shared" si="38"/>
        <v>#N/A</v>
      </c>
      <c r="T410" s="192" t="e">
        <f>VLOOKUP(D410,'PC Receitas'!$N$4:$O$14,2,FALSE)</f>
        <v>#N/A</v>
      </c>
    </row>
    <row r="411" spans="3:20" ht="19.5" customHeight="1" thickTop="1" thickBot="1" x14ac:dyDescent="0.25">
      <c r="C411" s="58"/>
      <c r="D411" s="58"/>
      <c r="E411" s="58"/>
      <c r="F411" s="58"/>
      <c r="G411" s="58"/>
      <c r="H411" s="58"/>
      <c r="I411" s="59"/>
      <c r="J411" s="60"/>
      <c r="K411" s="57">
        <f t="shared" ca="1" si="37"/>
        <v>167800</v>
      </c>
      <c r="P411" s="188" t="e">
        <f t="shared" si="36"/>
        <v>#N/A</v>
      </c>
      <c r="Q411" s="191" t="e">
        <f t="shared" si="34"/>
        <v>#N/A</v>
      </c>
      <c r="R411" s="191" t="e">
        <f t="shared" si="35"/>
        <v>#N/A</v>
      </c>
      <c r="S411" s="191" t="e">
        <f t="shared" si="38"/>
        <v>#N/A</v>
      </c>
      <c r="T411" s="192" t="e">
        <f>VLOOKUP(D411,'PC Receitas'!$N$4:$O$14,2,FALSE)</f>
        <v>#N/A</v>
      </c>
    </row>
    <row r="412" spans="3:20" ht="19.5" customHeight="1" thickTop="1" thickBot="1" x14ac:dyDescent="0.25">
      <c r="C412" s="58"/>
      <c r="D412" s="58"/>
      <c r="E412" s="58"/>
      <c r="F412" s="58"/>
      <c r="G412" s="58"/>
      <c r="H412" s="58"/>
      <c r="I412" s="59"/>
      <c r="J412" s="60"/>
      <c r="K412" s="57">
        <f t="shared" ca="1" si="37"/>
        <v>167800</v>
      </c>
      <c r="P412" s="188" t="e">
        <f t="shared" si="36"/>
        <v>#N/A</v>
      </c>
      <c r="Q412" s="191" t="e">
        <f t="shared" si="34"/>
        <v>#N/A</v>
      </c>
      <c r="R412" s="191" t="e">
        <f t="shared" si="35"/>
        <v>#N/A</v>
      </c>
      <c r="S412" s="191" t="e">
        <f t="shared" si="38"/>
        <v>#N/A</v>
      </c>
      <c r="T412" s="192" t="e">
        <f>VLOOKUP(D412,'PC Receitas'!$N$4:$O$14,2,FALSE)</f>
        <v>#N/A</v>
      </c>
    </row>
    <row r="413" spans="3:20" ht="19.5" customHeight="1" thickTop="1" thickBot="1" x14ac:dyDescent="0.25">
      <c r="C413" s="58"/>
      <c r="D413" s="58"/>
      <c r="E413" s="58"/>
      <c r="F413" s="58"/>
      <c r="G413" s="58"/>
      <c r="H413" s="58"/>
      <c r="I413" s="59"/>
      <c r="J413" s="60"/>
      <c r="K413" s="57">
        <f t="shared" ca="1" si="37"/>
        <v>167800</v>
      </c>
      <c r="P413" s="188" t="e">
        <f t="shared" si="36"/>
        <v>#N/A</v>
      </c>
      <c r="Q413" s="191" t="e">
        <f t="shared" si="34"/>
        <v>#N/A</v>
      </c>
      <c r="R413" s="191" t="e">
        <f t="shared" si="35"/>
        <v>#N/A</v>
      </c>
      <c r="S413" s="191" t="e">
        <f t="shared" si="38"/>
        <v>#N/A</v>
      </c>
      <c r="T413" s="192" t="e">
        <f>VLOOKUP(D413,'PC Receitas'!$N$4:$O$14,2,FALSE)</f>
        <v>#N/A</v>
      </c>
    </row>
    <row r="414" spans="3:20" ht="19.5" customHeight="1" thickTop="1" thickBot="1" x14ac:dyDescent="0.25">
      <c r="C414" s="58"/>
      <c r="D414" s="58"/>
      <c r="E414" s="58"/>
      <c r="F414" s="58"/>
      <c r="G414" s="58"/>
      <c r="H414" s="58"/>
      <c r="I414" s="59"/>
      <c r="J414" s="60"/>
      <c r="K414" s="57">
        <f t="shared" ca="1" si="37"/>
        <v>167800</v>
      </c>
      <c r="P414" s="188" t="e">
        <f t="shared" si="36"/>
        <v>#N/A</v>
      </c>
      <c r="Q414" s="191" t="e">
        <f t="shared" si="34"/>
        <v>#N/A</v>
      </c>
      <c r="R414" s="191" t="e">
        <f t="shared" si="35"/>
        <v>#N/A</v>
      </c>
      <c r="S414" s="191" t="e">
        <f t="shared" si="38"/>
        <v>#N/A</v>
      </c>
      <c r="T414" s="192" t="e">
        <f>VLOOKUP(D414,'PC Receitas'!$N$4:$O$14,2,FALSE)</f>
        <v>#N/A</v>
      </c>
    </row>
    <row r="415" spans="3:20" ht="19.5" customHeight="1" thickTop="1" thickBot="1" x14ac:dyDescent="0.25">
      <c r="C415" s="58"/>
      <c r="D415" s="58"/>
      <c r="E415" s="58"/>
      <c r="F415" s="58"/>
      <c r="G415" s="58"/>
      <c r="H415" s="58"/>
      <c r="I415" s="59"/>
      <c r="J415" s="60"/>
      <c r="K415" s="57">
        <f t="shared" ca="1" si="37"/>
        <v>167800</v>
      </c>
      <c r="P415" s="188" t="e">
        <f t="shared" si="36"/>
        <v>#N/A</v>
      </c>
      <c r="Q415" s="191" t="e">
        <f t="shared" si="34"/>
        <v>#N/A</v>
      </c>
      <c r="R415" s="191" t="e">
        <f t="shared" si="35"/>
        <v>#N/A</v>
      </c>
      <c r="S415" s="191" t="e">
        <f t="shared" si="38"/>
        <v>#N/A</v>
      </c>
      <c r="T415" s="192" t="e">
        <f>VLOOKUP(D415,'PC Receitas'!$N$4:$O$14,2,FALSE)</f>
        <v>#N/A</v>
      </c>
    </row>
    <row r="416" spans="3:20" ht="19.5" customHeight="1" thickTop="1" thickBot="1" x14ac:dyDescent="0.25">
      <c r="C416" s="58"/>
      <c r="D416" s="58"/>
      <c r="E416" s="58"/>
      <c r="F416" s="58"/>
      <c r="G416" s="58"/>
      <c r="H416" s="58"/>
      <c r="I416" s="59"/>
      <c r="J416" s="60"/>
      <c r="K416" s="57">
        <f t="shared" ca="1" si="37"/>
        <v>167800</v>
      </c>
      <c r="P416" s="188" t="e">
        <f t="shared" si="36"/>
        <v>#N/A</v>
      </c>
      <c r="Q416" s="191" t="e">
        <f t="shared" si="34"/>
        <v>#N/A</v>
      </c>
      <c r="R416" s="191" t="e">
        <f t="shared" si="35"/>
        <v>#N/A</v>
      </c>
      <c r="S416" s="191" t="e">
        <f t="shared" si="38"/>
        <v>#N/A</v>
      </c>
      <c r="T416" s="192" t="e">
        <f>VLOOKUP(D416,'PC Receitas'!$N$4:$O$14,2,FALSE)</f>
        <v>#N/A</v>
      </c>
    </row>
    <row r="417" spans="3:20" ht="19.5" customHeight="1" thickTop="1" thickBot="1" x14ac:dyDescent="0.25">
      <c r="C417" s="58"/>
      <c r="D417" s="58"/>
      <c r="E417" s="58"/>
      <c r="F417" s="58"/>
      <c r="G417" s="58"/>
      <c r="H417" s="58"/>
      <c r="I417" s="59"/>
      <c r="J417" s="60"/>
      <c r="K417" s="57">
        <f t="shared" ca="1" si="37"/>
        <v>167800</v>
      </c>
      <c r="P417" s="188" t="e">
        <f t="shared" si="36"/>
        <v>#N/A</v>
      </c>
      <c r="Q417" s="191" t="e">
        <f t="shared" si="34"/>
        <v>#N/A</v>
      </c>
      <c r="R417" s="191" t="e">
        <f t="shared" si="35"/>
        <v>#N/A</v>
      </c>
      <c r="S417" s="191" t="e">
        <f t="shared" si="38"/>
        <v>#N/A</v>
      </c>
      <c r="T417" s="192" t="e">
        <f>VLOOKUP(D417,'PC Receitas'!$N$4:$O$14,2,FALSE)</f>
        <v>#N/A</v>
      </c>
    </row>
    <row r="418" spans="3:20" ht="19.5" customHeight="1" thickTop="1" thickBot="1" x14ac:dyDescent="0.25">
      <c r="C418" s="58"/>
      <c r="D418" s="58"/>
      <c r="E418" s="58"/>
      <c r="F418" s="58"/>
      <c r="G418" s="58"/>
      <c r="H418" s="58"/>
      <c r="I418" s="59"/>
      <c r="J418" s="60"/>
      <c r="K418" s="57">
        <f t="shared" ca="1" si="37"/>
        <v>167800</v>
      </c>
      <c r="P418" s="188" t="e">
        <f t="shared" si="36"/>
        <v>#N/A</v>
      </c>
      <c r="Q418" s="191" t="e">
        <f t="shared" si="34"/>
        <v>#N/A</v>
      </c>
      <c r="R418" s="191" t="e">
        <f t="shared" si="35"/>
        <v>#N/A</v>
      </c>
      <c r="S418" s="191" t="e">
        <f t="shared" si="38"/>
        <v>#N/A</v>
      </c>
      <c r="T418" s="192" t="e">
        <f>VLOOKUP(D418,'PC Receitas'!$N$4:$O$14,2,FALSE)</f>
        <v>#N/A</v>
      </c>
    </row>
    <row r="419" spans="3:20" ht="19.5" customHeight="1" thickTop="1" thickBot="1" x14ac:dyDescent="0.25">
      <c r="C419" s="58"/>
      <c r="D419" s="58"/>
      <c r="E419" s="58"/>
      <c r="F419" s="58"/>
      <c r="G419" s="58"/>
      <c r="H419" s="58"/>
      <c r="I419" s="59"/>
      <c r="J419" s="60"/>
      <c r="K419" s="57">
        <f t="shared" ca="1" si="37"/>
        <v>167800</v>
      </c>
      <c r="P419" s="188" t="e">
        <f t="shared" si="36"/>
        <v>#N/A</v>
      </c>
      <c r="Q419" s="191" t="e">
        <f t="shared" si="34"/>
        <v>#N/A</v>
      </c>
      <c r="R419" s="191" t="e">
        <f t="shared" si="35"/>
        <v>#N/A</v>
      </c>
      <c r="S419" s="191" t="e">
        <f t="shared" si="38"/>
        <v>#N/A</v>
      </c>
      <c r="T419" s="192" t="e">
        <f>VLOOKUP(D419,'PC Receitas'!$N$4:$O$14,2,FALSE)</f>
        <v>#N/A</v>
      </c>
    </row>
    <row r="420" spans="3:20" ht="19.5" customHeight="1" thickTop="1" thickBot="1" x14ac:dyDescent="0.25">
      <c r="C420" s="58"/>
      <c r="D420" s="58"/>
      <c r="E420" s="58"/>
      <c r="F420" s="58"/>
      <c r="G420" s="58"/>
      <c r="H420" s="58"/>
      <c r="I420" s="59"/>
      <c r="J420" s="60"/>
      <c r="K420" s="57">
        <f t="shared" ca="1" si="37"/>
        <v>167800</v>
      </c>
      <c r="P420" s="188" t="e">
        <f t="shared" si="36"/>
        <v>#N/A</v>
      </c>
      <c r="Q420" s="191" t="e">
        <f t="shared" si="34"/>
        <v>#N/A</v>
      </c>
      <c r="R420" s="191" t="e">
        <f t="shared" si="35"/>
        <v>#N/A</v>
      </c>
      <c r="S420" s="191" t="e">
        <f t="shared" si="38"/>
        <v>#N/A</v>
      </c>
      <c r="T420" s="192" t="e">
        <f>VLOOKUP(D420,'PC Receitas'!$N$4:$O$14,2,FALSE)</f>
        <v>#N/A</v>
      </c>
    </row>
    <row r="421" spans="3:20" ht="19.5" customHeight="1" thickTop="1" thickBot="1" x14ac:dyDescent="0.25">
      <c r="C421" s="58"/>
      <c r="D421" s="58"/>
      <c r="E421" s="58"/>
      <c r="F421" s="58"/>
      <c r="G421" s="58"/>
      <c r="H421" s="58"/>
      <c r="I421" s="59"/>
      <c r="J421" s="60"/>
      <c r="K421" s="57">
        <f t="shared" ca="1" si="37"/>
        <v>167800</v>
      </c>
      <c r="P421" s="188" t="e">
        <f t="shared" si="36"/>
        <v>#N/A</v>
      </c>
      <c r="Q421" s="191" t="e">
        <f t="shared" si="34"/>
        <v>#N/A</v>
      </c>
      <c r="R421" s="191" t="e">
        <f t="shared" si="35"/>
        <v>#N/A</v>
      </c>
      <c r="S421" s="191" t="e">
        <f t="shared" si="38"/>
        <v>#N/A</v>
      </c>
      <c r="T421" s="192" t="e">
        <f>VLOOKUP(D421,'PC Receitas'!$N$4:$O$14,2,FALSE)</f>
        <v>#N/A</v>
      </c>
    </row>
    <row r="422" spans="3:20" ht="19.5" customHeight="1" thickTop="1" thickBot="1" x14ac:dyDescent="0.25">
      <c r="C422" s="58"/>
      <c r="D422" s="58"/>
      <c r="E422" s="58"/>
      <c r="F422" s="58"/>
      <c r="G422" s="58"/>
      <c r="H422" s="58"/>
      <c r="I422" s="59"/>
      <c r="J422" s="60"/>
      <c r="K422" s="57">
        <f t="shared" ca="1" si="37"/>
        <v>167800</v>
      </c>
      <c r="P422" s="188" t="e">
        <f t="shared" si="36"/>
        <v>#N/A</v>
      </c>
      <c r="Q422" s="191" t="e">
        <f t="shared" si="34"/>
        <v>#N/A</v>
      </c>
      <c r="R422" s="191" t="e">
        <f t="shared" si="35"/>
        <v>#N/A</v>
      </c>
      <c r="S422" s="191" t="e">
        <f t="shared" si="38"/>
        <v>#N/A</v>
      </c>
      <c r="T422" s="192" t="e">
        <f>VLOOKUP(D422,'PC Receitas'!$N$4:$O$14,2,FALSE)</f>
        <v>#N/A</v>
      </c>
    </row>
    <row r="423" spans="3:20" ht="19.5" customHeight="1" thickTop="1" thickBot="1" x14ac:dyDescent="0.25">
      <c r="C423" s="58"/>
      <c r="D423" s="58"/>
      <c r="E423" s="58"/>
      <c r="F423" s="58"/>
      <c r="G423" s="58"/>
      <c r="H423" s="58"/>
      <c r="I423" s="59"/>
      <c r="J423" s="60"/>
      <c r="K423" s="57">
        <f t="shared" ca="1" si="37"/>
        <v>167800</v>
      </c>
      <c r="P423" s="188" t="e">
        <f t="shared" si="36"/>
        <v>#N/A</v>
      </c>
      <c r="Q423" s="191" t="e">
        <f t="shared" si="34"/>
        <v>#N/A</v>
      </c>
      <c r="R423" s="191" t="e">
        <f t="shared" si="35"/>
        <v>#N/A</v>
      </c>
      <c r="S423" s="191" t="e">
        <f t="shared" si="38"/>
        <v>#N/A</v>
      </c>
      <c r="T423" s="192" t="e">
        <f>VLOOKUP(D423,'PC Receitas'!$N$4:$O$14,2,FALSE)</f>
        <v>#N/A</v>
      </c>
    </row>
    <row r="424" spans="3:20" ht="19.5" customHeight="1" thickTop="1" thickBot="1" x14ac:dyDescent="0.25">
      <c r="C424" s="58"/>
      <c r="D424" s="58"/>
      <c r="E424" s="58"/>
      <c r="F424" s="58"/>
      <c r="G424" s="58"/>
      <c r="H424" s="58"/>
      <c r="I424" s="59"/>
      <c r="J424" s="60"/>
      <c r="K424" s="57">
        <f t="shared" ca="1" si="37"/>
        <v>167800</v>
      </c>
      <c r="P424" s="188" t="e">
        <f t="shared" si="36"/>
        <v>#N/A</v>
      </c>
      <c r="Q424" s="191" t="e">
        <f t="shared" si="34"/>
        <v>#N/A</v>
      </c>
      <c r="R424" s="191" t="e">
        <f t="shared" si="35"/>
        <v>#N/A</v>
      </c>
      <c r="S424" s="191" t="e">
        <f t="shared" si="38"/>
        <v>#N/A</v>
      </c>
      <c r="T424" s="192" t="e">
        <f>VLOOKUP(D424,'PC Receitas'!$N$4:$O$14,2,FALSE)</f>
        <v>#N/A</v>
      </c>
    </row>
    <row r="425" spans="3:20" ht="19.5" customHeight="1" thickTop="1" thickBot="1" x14ac:dyDescent="0.25">
      <c r="C425" s="58"/>
      <c r="D425" s="58"/>
      <c r="E425" s="58"/>
      <c r="F425" s="58"/>
      <c r="G425" s="58"/>
      <c r="H425" s="58"/>
      <c r="I425" s="59"/>
      <c r="J425" s="60"/>
      <c r="K425" s="57">
        <f t="shared" ca="1" si="37"/>
        <v>167800</v>
      </c>
      <c r="P425" s="188" t="e">
        <f t="shared" si="36"/>
        <v>#N/A</v>
      </c>
      <c r="Q425" s="191" t="e">
        <f t="shared" si="34"/>
        <v>#N/A</v>
      </c>
      <c r="R425" s="191" t="e">
        <f t="shared" si="35"/>
        <v>#N/A</v>
      </c>
      <c r="S425" s="191" t="e">
        <f t="shared" si="38"/>
        <v>#N/A</v>
      </c>
      <c r="T425" s="192" t="e">
        <f>VLOOKUP(D425,'PC Receitas'!$N$4:$O$14,2,FALSE)</f>
        <v>#N/A</v>
      </c>
    </row>
    <row r="426" spans="3:20" ht="19.5" customHeight="1" thickTop="1" thickBot="1" x14ac:dyDescent="0.25">
      <c r="C426" s="58"/>
      <c r="D426" s="58"/>
      <c r="E426" s="58"/>
      <c r="F426" s="58"/>
      <c r="G426" s="58"/>
      <c r="H426" s="58"/>
      <c r="I426" s="59"/>
      <c r="J426" s="60"/>
      <c r="K426" s="57">
        <f t="shared" ca="1" si="37"/>
        <v>167800</v>
      </c>
      <c r="P426" s="188" t="e">
        <f t="shared" si="36"/>
        <v>#N/A</v>
      </c>
      <c r="Q426" s="191" t="e">
        <f t="shared" si="34"/>
        <v>#N/A</v>
      </c>
      <c r="R426" s="191" t="e">
        <f t="shared" si="35"/>
        <v>#N/A</v>
      </c>
      <c r="S426" s="191" t="e">
        <f t="shared" si="38"/>
        <v>#N/A</v>
      </c>
      <c r="T426" s="192" t="e">
        <f>VLOOKUP(D426,'PC Receitas'!$N$4:$O$14,2,FALSE)</f>
        <v>#N/A</v>
      </c>
    </row>
    <row r="427" spans="3:20" ht="19.5" customHeight="1" thickTop="1" thickBot="1" x14ac:dyDescent="0.25">
      <c r="C427" s="58"/>
      <c r="D427" s="58"/>
      <c r="E427" s="58"/>
      <c r="F427" s="58"/>
      <c r="G427" s="58"/>
      <c r="H427" s="58"/>
      <c r="I427" s="59"/>
      <c r="J427" s="60"/>
      <c r="K427" s="57">
        <f t="shared" ca="1" si="37"/>
        <v>167800</v>
      </c>
      <c r="P427" s="188" t="e">
        <f t="shared" si="36"/>
        <v>#N/A</v>
      </c>
      <c r="Q427" s="191" t="e">
        <f t="shared" si="34"/>
        <v>#N/A</v>
      </c>
      <c r="R427" s="191" t="e">
        <f t="shared" si="35"/>
        <v>#N/A</v>
      </c>
      <c r="S427" s="191" t="e">
        <f t="shared" si="38"/>
        <v>#N/A</v>
      </c>
      <c r="T427" s="192" t="e">
        <f>VLOOKUP(D427,'PC Receitas'!$N$4:$O$14,2,FALSE)</f>
        <v>#N/A</v>
      </c>
    </row>
    <row r="428" spans="3:20" ht="19.5" customHeight="1" thickTop="1" thickBot="1" x14ac:dyDescent="0.25">
      <c r="C428" s="58"/>
      <c r="D428" s="58"/>
      <c r="E428" s="58"/>
      <c r="F428" s="58"/>
      <c r="G428" s="58"/>
      <c r="H428" s="58"/>
      <c r="I428" s="59"/>
      <c r="J428" s="60"/>
      <c r="K428" s="57">
        <f t="shared" ca="1" si="37"/>
        <v>167800</v>
      </c>
      <c r="P428" s="188" t="e">
        <f t="shared" si="36"/>
        <v>#N/A</v>
      </c>
      <c r="Q428" s="191" t="e">
        <f t="shared" si="34"/>
        <v>#N/A</v>
      </c>
      <c r="R428" s="191" t="e">
        <f t="shared" si="35"/>
        <v>#N/A</v>
      </c>
      <c r="S428" s="191" t="e">
        <f t="shared" si="38"/>
        <v>#N/A</v>
      </c>
      <c r="T428" s="192" t="e">
        <f>VLOOKUP(D428,'PC Receitas'!$N$4:$O$14,2,FALSE)</f>
        <v>#N/A</v>
      </c>
    </row>
    <row r="429" spans="3:20" ht="19.5" customHeight="1" thickTop="1" thickBot="1" x14ac:dyDescent="0.25">
      <c r="C429" s="58"/>
      <c r="D429" s="58"/>
      <c r="E429" s="58"/>
      <c r="F429" s="58"/>
      <c r="G429" s="58"/>
      <c r="H429" s="58"/>
      <c r="I429" s="59"/>
      <c r="J429" s="60"/>
      <c r="K429" s="57">
        <f t="shared" ca="1" si="37"/>
        <v>167800</v>
      </c>
      <c r="P429" s="188" t="e">
        <f t="shared" si="36"/>
        <v>#N/A</v>
      </c>
      <c r="Q429" s="191" t="e">
        <f t="shared" si="34"/>
        <v>#N/A</v>
      </c>
      <c r="R429" s="191" t="e">
        <f t="shared" si="35"/>
        <v>#N/A</v>
      </c>
      <c r="S429" s="191" t="e">
        <f t="shared" si="38"/>
        <v>#N/A</v>
      </c>
      <c r="T429" s="192" t="e">
        <f>VLOOKUP(D429,'PC Receitas'!$N$4:$O$14,2,FALSE)</f>
        <v>#N/A</v>
      </c>
    </row>
    <row r="430" spans="3:20" ht="19.5" customHeight="1" thickTop="1" thickBot="1" x14ac:dyDescent="0.25">
      <c r="C430" s="58"/>
      <c r="D430" s="58"/>
      <c r="E430" s="58"/>
      <c r="F430" s="58"/>
      <c r="G430" s="58"/>
      <c r="H430" s="58"/>
      <c r="I430" s="59"/>
      <c r="J430" s="60"/>
      <c r="K430" s="57">
        <f t="shared" ca="1" si="37"/>
        <v>167800</v>
      </c>
      <c r="P430" s="188" t="e">
        <f t="shared" si="36"/>
        <v>#N/A</v>
      </c>
      <c r="Q430" s="191" t="e">
        <f t="shared" si="34"/>
        <v>#N/A</v>
      </c>
      <c r="R430" s="191" t="e">
        <f t="shared" si="35"/>
        <v>#N/A</v>
      </c>
      <c r="S430" s="191" t="e">
        <f t="shared" si="38"/>
        <v>#N/A</v>
      </c>
      <c r="T430" s="192" t="e">
        <f>VLOOKUP(D430,'PC Receitas'!$N$4:$O$14,2,FALSE)</f>
        <v>#N/A</v>
      </c>
    </row>
    <row r="431" spans="3:20" ht="19.5" customHeight="1" thickTop="1" thickBot="1" x14ac:dyDescent="0.25">
      <c r="C431" s="58"/>
      <c r="D431" s="58"/>
      <c r="E431" s="58"/>
      <c r="F431" s="58"/>
      <c r="G431" s="58"/>
      <c r="H431" s="58"/>
      <c r="I431" s="59"/>
      <c r="J431" s="60"/>
      <c r="K431" s="57">
        <f t="shared" ca="1" si="37"/>
        <v>167800</v>
      </c>
      <c r="P431" s="188" t="e">
        <f t="shared" si="36"/>
        <v>#N/A</v>
      </c>
      <c r="Q431" s="191" t="e">
        <f t="shared" si="34"/>
        <v>#N/A</v>
      </c>
      <c r="R431" s="191" t="e">
        <f t="shared" si="35"/>
        <v>#N/A</v>
      </c>
      <c r="S431" s="191" t="e">
        <f t="shared" si="38"/>
        <v>#N/A</v>
      </c>
      <c r="T431" s="192" t="e">
        <f>VLOOKUP(D431,'PC Receitas'!$N$4:$O$14,2,FALSE)</f>
        <v>#N/A</v>
      </c>
    </row>
    <row r="432" spans="3:20" ht="19.5" customHeight="1" thickTop="1" thickBot="1" x14ac:dyDescent="0.25">
      <c r="C432" s="58"/>
      <c r="D432" s="58"/>
      <c r="E432" s="58"/>
      <c r="F432" s="58"/>
      <c r="G432" s="58"/>
      <c r="H432" s="58"/>
      <c r="I432" s="59"/>
      <c r="J432" s="60"/>
      <c r="K432" s="57">
        <f t="shared" ca="1" si="37"/>
        <v>167800</v>
      </c>
      <c r="P432" s="188" t="e">
        <f t="shared" si="36"/>
        <v>#N/A</v>
      </c>
      <c r="Q432" s="191" t="e">
        <f t="shared" si="34"/>
        <v>#N/A</v>
      </c>
      <c r="R432" s="191" t="e">
        <f t="shared" si="35"/>
        <v>#N/A</v>
      </c>
      <c r="S432" s="191" t="e">
        <f t="shared" si="38"/>
        <v>#N/A</v>
      </c>
      <c r="T432" s="192" t="e">
        <f>VLOOKUP(D432,'PC Receitas'!$N$4:$O$14,2,FALSE)</f>
        <v>#N/A</v>
      </c>
    </row>
    <row r="433" spans="3:20" ht="19.5" customHeight="1" thickTop="1" thickBot="1" x14ac:dyDescent="0.25">
      <c r="C433" s="58"/>
      <c r="D433" s="58"/>
      <c r="E433" s="58"/>
      <c r="F433" s="58"/>
      <c r="G433" s="58"/>
      <c r="H433" s="58"/>
      <c r="I433" s="59"/>
      <c r="J433" s="60"/>
      <c r="K433" s="57">
        <f t="shared" ca="1" si="37"/>
        <v>167800</v>
      </c>
      <c r="P433" s="188" t="e">
        <f t="shared" si="36"/>
        <v>#N/A</v>
      </c>
      <c r="Q433" s="191" t="e">
        <f t="shared" si="34"/>
        <v>#N/A</v>
      </c>
      <c r="R433" s="191" t="e">
        <f t="shared" si="35"/>
        <v>#N/A</v>
      </c>
      <c r="S433" s="191" t="e">
        <f t="shared" si="38"/>
        <v>#N/A</v>
      </c>
      <c r="T433" s="192" t="e">
        <f>VLOOKUP(D433,'PC Receitas'!$N$4:$O$14,2,FALSE)</f>
        <v>#N/A</v>
      </c>
    </row>
    <row r="434" spans="3:20" ht="19.5" customHeight="1" thickTop="1" thickBot="1" x14ac:dyDescent="0.25">
      <c r="C434" s="58"/>
      <c r="D434" s="58"/>
      <c r="E434" s="58"/>
      <c r="F434" s="58"/>
      <c r="G434" s="58"/>
      <c r="H434" s="58"/>
      <c r="I434" s="59"/>
      <c r="J434" s="60"/>
      <c r="K434" s="57">
        <f t="shared" ca="1" si="37"/>
        <v>167800</v>
      </c>
      <c r="P434" s="188" t="e">
        <f t="shared" si="36"/>
        <v>#N/A</v>
      </c>
      <c r="Q434" s="191" t="e">
        <f t="shared" si="34"/>
        <v>#N/A</v>
      </c>
      <c r="R434" s="191" t="e">
        <f t="shared" si="35"/>
        <v>#N/A</v>
      </c>
      <c r="S434" s="191" t="e">
        <f t="shared" si="38"/>
        <v>#N/A</v>
      </c>
      <c r="T434" s="192" t="e">
        <f>VLOOKUP(D434,'PC Receitas'!$N$4:$O$14,2,FALSE)</f>
        <v>#N/A</v>
      </c>
    </row>
    <row r="435" spans="3:20" ht="19.5" customHeight="1" thickTop="1" thickBot="1" x14ac:dyDescent="0.25">
      <c r="C435" s="58"/>
      <c r="D435" s="58"/>
      <c r="E435" s="58"/>
      <c r="F435" s="58"/>
      <c r="G435" s="58"/>
      <c r="H435" s="58"/>
      <c r="I435" s="59"/>
      <c r="J435" s="60"/>
      <c r="K435" s="57">
        <f t="shared" ca="1" si="37"/>
        <v>167800</v>
      </c>
      <c r="P435" s="188" t="e">
        <f t="shared" si="36"/>
        <v>#N/A</v>
      </c>
      <c r="Q435" s="191" t="e">
        <f t="shared" si="34"/>
        <v>#N/A</v>
      </c>
      <c r="R435" s="191" t="e">
        <f t="shared" si="35"/>
        <v>#N/A</v>
      </c>
      <c r="S435" s="191" t="e">
        <f t="shared" si="38"/>
        <v>#N/A</v>
      </c>
      <c r="T435" s="192" t="e">
        <f>VLOOKUP(D435,'PC Receitas'!$N$4:$O$14,2,FALSE)</f>
        <v>#N/A</v>
      </c>
    </row>
    <row r="436" spans="3:20" ht="19.5" customHeight="1" thickTop="1" thickBot="1" x14ac:dyDescent="0.25">
      <c r="C436" s="58"/>
      <c r="D436" s="58"/>
      <c r="E436" s="58"/>
      <c r="F436" s="58"/>
      <c r="G436" s="58"/>
      <c r="H436" s="58"/>
      <c r="I436" s="59"/>
      <c r="J436" s="60"/>
      <c r="K436" s="57">
        <f t="shared" ca="1" si="37"/>
        <v>167800</v>
      </c>
      <c r="P436" s="188" t="e">
        <f t="shared" si="36"/>
        <v>#N/A</v>
      </c>
      <c r="Q436" s="191" t="e">
        <f t="shared" si="34"/>
        <v>#N/A</v>
      </c>
      <c r="R436" s="191" t="e">
        <f t="shared" si="35"/>
        <v>#N/A</v>
      </c>
      <c r="S436" s="191" t="e">
        <f t="shared" si="38"/>
        <v>#N/A</v>
      </c>
      <c r="T436" s="192" t="e">
        <f>VLOOKUP(D436,'PC Receitas'!$N$4:$O$14,2,FALSE)</f>
        <v>#N/A</v>
      </c>
    </row>
    <row r="437" spans="3:20" ht="19.5" customHeight="1" thickTop="1" thickBot="1" x14ac:dyDescent="0.25">
      <c r="C437" s="58"/>
      <c r="D437" s="58"/>
      <c r="E437" s="58"/>
      <c r="F437" s="58"/>
      <c r="G437" s="58"/>
      <c r="H437" s="58"/>
      <c r="I437" s="59"/>
      <c r="J437" s="60"/>
      <c r="K437" s="57">
        <f t="shared" ca="1" si="37"/>
        <v>167800</v>
      </c>
      <c r="P437" s="188" t="e">
        <f t="shared" si="36"/>
        <v>#N/A</v>
      </c>
      <c r="Q437" s="191" t="e">
        <f t="shared" si="34"/>
        <v>#N/A</v>
      </c>
      <c r="R437" s="191" t="e">
        <f t="shared" si="35"/>
        <v>#N/A</v>
      </c>
      <c r="S437" s="191" t="e">
        <f t="shared" si="38"/>
        <v>#N/A</v>
      </c>
      <c r="T437" s="192" t="e">
        <f>VLOOKUP(D437,'PC Receitas'!$N$4:$O$14,2,FALSE)</f>
        <v>#N/A</v>
      </c>
    </row>
    <row r="438" spans="3:20" ht="19.5" customHeight="1" thickTop="1" thickBot="1" x14ac:dyDescent="0.25">
      <c r="C438" s="58"/>
      <c r="D438" s="58"/>
      <c r="E438" s="58"/>
      <c r="F438" s="58"/>
      <c r="G438" s="58"/>
      <c r="H438" s="58"/>
      <c r="I438" s="59"/>
      <c r="J438" s="60"/>
      <c r="K438" s="57">
        <f t="shared" ca="1" si="37"/>
        <v>167800</v>
      </c>
      <c r="P438" s="188" t="e">
        <f t="shared" si="36"/>
        <v>#N/A</v>
      </c>
      <c r="Q438" s="191" t="e">
        <f t="shared" si="34"/>
        <v>#N/A</v>
      </c>
      <c r="R438" s="191" t="e">
        <f t="shared" si="35"/>
        <v>#N/A</v>
      </c>
      <c r="S438" s="191" t="e">
        <f t="shared" si="38"/>
        <v>#N/A</v>
      </c>
      <c r="T438" s="192" t="e">
        <f>VLOOKUP(D438,'PC Receitas'!$N$4:$O$14,2,FALSE)</f>
        <v>#N/A</v>
      </c>
    </row>
    <row r="439" spans="3:20" ht="19.5" customHeight="1" thickTop="1" thickBot="1" x14ac:dyDescent="0.25">
      <c r="C439" s="58"/>
      <c r="D439" s="58"/>
      <c r="E439" s="58"/>
      <c r="F439" s="58"/>
      <c r="G439" s="58"/>
      <c r="H439" s="58"/>
      <c r="I439" s="59"/>
      <c r="J439" s="60"/>
      <c r="K439" s="57">
        <f t="shared" ca="1" si="37"/>
        <v>167800</v>
      </c>
      <c r="P439" s="188" t="e">
        <f t="shared" si="36"/>
        <v>#N/A</v>
      </c>
      <c r="Q439" s="191" t="e">
        <f t="shared" si="34"/>
        <v>#N/A</v>
      </c>
      <c r="R439" s="191" t="e">
        <f t="shared" si="35"/>
        <v>#N/A</v>
      </c>
      <c r="S439" s="191" t="e">
        <f t="shared" si="38"/>
        <v>#N/A</v>
      </c>
      <c r="T439" s="192" t="e">
        <f>VLOOKUP(D439,'PC Receitas'!$N$4:$O$14,2,FALSE)</f>
        <v>#N/A</v>
      </c>
    </row>
    <row r="440" spans="3:20" ht="19.5" customHeight="1" thickTop="1" thickBot="1" x14ac:dyDescent="0.25">
      <c r="C440" s="58"/>
      <c r="D440" s="58"/>
      <c r="E440" s="58"/>
      <c r="F440" s="58"/>
      <c r="G440" s="58"/>
      <c r="H440" s="58"/>
      <c r="I440" s="59"/>
      <c r="J440" s="60"/>
      <c r="K440" s="57">
        <f t="shared" ca="1" si="37"/>
        <v>167800</v>
      </c>
      <c r="P440" s="188" t="e">
        <f t="shared" si="36"/>
        <v>#N/A</v>
      </c>
      <c r="Q440" s="191" t="e">
        <f t="shared" si="34"/>
        <v>#N/A</v>
      </c>
      <c r="R440" s="191" t="e">
        <f t="shared" si="35"/>
        <v>#N/A</v>
      </c>
      <c r="S440" s="191" t="e">
        <f t="shared" si="38"/>
        <v>#N/A</v>
      </c>
      <c r="T440" s="192" t="e">
        <f>VLOOKUP(D440,'PC Receitas'!$N$4:$O$14,2,FALSE)</f>
        <v>#N/A</v>
      </c>
    </row>
    <row r="441" spans="3:20" ht="19.5" customHeight="1" thickTop="1" thickBot="1" x14ac:dyDescent="0.25">
      <c r="C441" s="58"/>
      <c r="D441" s="58"/>
      <c r="E441" s="58"/>
      <c r="F441" s="58"/>
      <c r="G441" s="58"/>
      <c r="H441" s="58"/>
      <c r="I441" s="59"/>
      <c r="J441" s="60"/>
      <c r="K441" s="57">
        <f t="shared" ca="1" si="37"/>
        <v>167800</v>
      </c>
      <c r="P441" s="188" t="e">
        <f t="shared" si="36"/>
        <v>#N/A</v>
      </c>
      <c r="Q441" s="191" t="e">
        <f t="shared" si="34"/>
        <v>#N/A</v>
      </c>
      <c r="R441" s="191" t="e">
        <f t="shared" si="35"/>
        <v>#N/A</v>
      </c>
      <c r="S441" s="191" t="e">
        <f t="shared" si="38"/>
        <v>#N/A</v>
      </c>
      <c r="T441" s="192" t="e">
        <f>VLOOKUP(D441,'PC Receitas'!$N$4:$O$14,2,FALSE)</f>
        <v>#N/A</v>
      </c>
    </row>
    <row r="442" spans="3:20" ht="19.5" customHeight="1" thickTop="1" thickBot="1" x14ac:dyDescent="0.25">
      <c r="C442" s="58"/>
      <c r="D442" s="58"/>
      <c r="E442" s="58"/>
      <c r="F442" s="58"/>
      <c r="G442" s="58"/>
      <c r="H442" s="58"/>
      <c r="I442" s="59"/>
      <c r="J442" s="60"/>
      <c r="K442" s="57">
        <f t="shared" ca="1" si="37"/>
        <v>167800</v>
      </c>
      <c r="P442" s="188" t="e">
        <f t="shared" si="36"/>
        <v>#N/A</v>
      </c>
      <c r="Q442" s="191" t="e">
        <f t="shared" si="34"/>
        <v>#N/A</v>
      </c>
      <c r="R442" s="191" t="e">
        <f t="shared" si="35"/>
        <v>#N/A</v>
      </c>
      <c r="S442" s="191" t="e">
        <f t="shared" si="38"/>
        <v>#N/A</v>
      </c>
      <c r="T442" s="192" t="e">
        <f>VLOOKUP(D442,'PC Receitas'!$N$4:$O$14,2,FALSE)</f>
        <v>#N/A</v>
      </c>
    </row>
    <row r="443" spans="3:20" ht="19.5" customHeight="1" thickTop="1" thickBot="1" x14ac:dyDescent="0.25">
      <c r="C443" s="58"/>
      <c r="D443" s="58"/>
      <c r="E443" s="58"/>
      <c r="F443" s="58"/>
      <c r="G443" s="58"/>
      <c r="H443" s="58"/>
      <c r="I443" s="59"/>
      <c r="J443" s="60"/>
      <c r="K443" s="57">
        <f t="shared" ca="1" si="37"/>
        <v>167800</v>
      </c>
      <c r="P443" s="188" t="e">
        <f t="shared" si="36"/>
        <v>#N/A</v>
      </c>
      <c r="Q443" s="191" t="e">
        <f t="shared" si="34"/>
        <v>#N/A</v>
      </c>
      <c r="R443" s="191" t="e">
        <f t="shared" si="35"/>
        <v>#N/A</v>
      </c>
      <c r="S443" s="191" t="e">
        <f t="shared" si="38"/>
        <v>#N/A</v>
      </c>
      <c r="T443" s="192" t="e">
        <f>VLOOKUP(D443,'PC Receitas'!$N$4:$O$14,2,FALSE)</f>
        <v>#N/A</v>
      </c>
    </row>
    <row r="444" spans="3:20" ht="19.5" customHeight="1" thickTop="1" thickBot="1" x14ac:dyDescent="0.25">
      <c r="C444" s="58"/>
      <c r="D444" s="58"/>
      <c r="E444" s="58"/>
      <c r="F444" s="58"/>
      <c r="G444" s="58"/>
      <c r="H444" s="58"/>
      <c r="I444" s="59"/>
      <c r="J444" s="60"/>
      <c r="K444" s="57">
        <f t="shared" ca="1" si="37"/>
        <v>167800</v>
      </c>
      <c r="P444" s="188" t="e">
        <f t="shared" si="36"/>
        <v>#N/A</v>
      </c>
      <c r="Q444" s="191" t="e">
        <f t="shared" si="34"/>
        <v>#N/A</v>
      </c>
      <c r="R444" s="191" t="e">
        <f t="shared" si="35"/>
        <v>#N/A</v>
      </c>
      <c r="S444" s="191" t="e">
        <f t="shared" si="38"/>
        <v>#N/A</v>
      </c>
      <c r="T444" s="192" t="e">
        <f>VLOOKUP(D444,'PC Receitas'!$N$4:$O$14,2,FALSE)</f>
        <v>#N/A</v>
      </c>
    </row>
    <row r="445" spans="3:20" ht="19.5" customHeight="1" thickTop="1" thickBot="1" x14ac:dyDescent="0.25">
      <c r="C445" s="58"/>
      <c r="D445" s="58"/>
      <c r="E445" s="58"/>
      <c r="F445" s="58"/>
      <c r="G445" s="58"/>
      <c r="H445" s="58"/>
      <c r="I445" s="59"/>
      <c r="J445" s="60"/>
      <c r="K445" s="57">
        <f t="shared" ca="1" si="37"/>
        <v>167800</v>
      </c>
      <c r="P445" s="188" t="e">
        <f t="shared" si="36"/>
        <v>#N/A</v>
      </c>
      <c r="Q445" s="191" t="e">
        <f t="shared" si="34"/>
        <v>#N/A</v>
      </c>
      <c r="R445" s="191" t="e">
        <f t="shared" si="35"/>
        <v>#N/A</v>
      </c>
      <c r="S445" s="191" t="e">
        <f t="shared" si="38"/>
        <v>#N/A</v>
      </c>
      <c r="T445" s="192" t="e">
        <f>VLOOKUP(D445,'PC Receitas'!$N$4:$O$14,2,FALSE)</f>
        <v>#N/A</v>
      </c>
    </row>
    <row r="446" spans="3:20" ht="19.5" customHeight="1" thickTop="1" thickBot="1" x14ac:dyDescent="0.25">
      <c r="C446" s="58"/>
      <c r="D446" s="58"/>
      <c r="E446" s="58"/>
      <c r="F446" s="58"/>
      <c r="G446" s="58"/>
      <c r="H446" s="58"/>
      <c r="I446" s="59"/>
      <c r="J446" s="60"/>
      <c r="K446" s="57">
        <f t="shared" ca="1" si="37"/>
        <v>167800</v>
      </c>
      <c r="P446" s="188" t="e">
        <f t="shared" si="36"/>
        <v>#N/A</v>
      </c>
      <c r="Q446" s="191" t="e">
        <f t="shared" si="34"/>
        <v>#N/A</v>
      </c>
      <c r="R446" s="191" t="e">
        <f t="shared" si="35"/>
        <v>#N/A</v>
      </c>
      <c r="S446" s="191" t="e">
        <f t="shared" si="38"/>
        <v>#N/A</v>
      </c>
      <c r="T446" s="192" t="e">
        <f>VLOOKUP(D446,'PC Receitas'!$N$4:$O$14,2,FALSE)</f>
        <v>#N/A</v>
      </c>
    </row>
    <row r="447" spans="3:20" ht="19.5" customHeight="1" thickTop="1" thickBot="1" x14ac:dyDescent="0.25">
      <c r="C447" s="58"/>
      <c r="D447" s="58"/>
      <c r="E447" s="58"/>
      <c r="F447" s="58"/>
      <c r="G447" s="58"/>
      <c r="H447" s="58"/>
      <c r="I447" s="59"/>
      <c r="J447" s="60"/>
      <c r="K447" s="57">
        <f t="shared" ca="1" si="37"/>
        <v>167800</v>
      </c>
      <c r="P447" s="188" t="e">
        <f t="shared" si="36"/>
        <v>#N/A</v>
      </c>
      <c r="Q447" s="191" t="e">
        <f t="shared" si="34"/>
        <v>#N/A</v>
      </c>
      <c r="R447" s="191" t="e">
        <f t="shared" si="35"/>
        <v>#N/A</v>
      </c>
      <c r="S447" s="191" t="e">
        <f t="shared" si="38"/>
        <v>#N/A</v>
      </c>
      <c r="T447" s="192" t="e">
        <f>VLOOKUP(D447,'PC Receitas'!$N$4:$O$14,2,FALSE)</f>
        <v>#N/A</v>
      </c>
    </row>
    <row r="448" spans="3:20" ht="19.5" customHeight="1" thickTop="1" thickBot="1" x14ac:dyDescent="0.25">
      <c r="C448" s="58"/>
      <c r="D448" s="58"/>
      <c r="E448" s="58"/>
      <c r="F448" s="58"/>
      <c r="G448" s="58"/>
      <c r="H448" s="58"/>
      <c r="I448" s="59"/>
      <c r="J448" s="60"/>
      <c r="K448" s="57">
        <f t="shared" ca="1" si="37"/>
        <v>167800</v>
      </c>
      <c r="P448" s="188" t="e">
        <f t="shared" si="36"/>
        <v>#N/A</v>
      </c>
      <c r="Q448" s="191" t="e">
        <f t="shared" si="34"/>
        <v>#N/A</v>
      </c>
      <c r="R448" s="191" t="e">
        <f t="shared" si="35"/>
        <v>#N/A</v>
      </c>
      <c r="S448" s="191" t="e">
        <f t="shared" si="38"/>
        <v>#N/A</v>
      </c>
      <c r="T448" s="192" t="e">
        <f>VLOOKUP(D448,'PC Receitas'!$N$4:$O$14,2,FALSE)</f>
        <v>#N/A</v>
      </c>
    </row>
    <row r="449" spans="3:20" ht="19.5" customHeight="1" thickTop="1" thickBot="1" x14ac:dyDescent="0.25">
      <c r="C449" s="58"/>
      <c r="D449" s="58"/>
      <c r="E449" s="58"/>
      <c r="F449" s="58"/>
      <c r="G449" s="58"/>
      <c r="H449" s="58"/>
      <c r="I449" s="59"/>
      <c r="J449" s="60"/>
      <c r="K449" s="57">
        <f t="shared" ca="1" si="37"/>
        <v>167800</v>
      </c>
      <c r="P449" s="188" t="e">
        <f t="shared" si="36"/>
        <v>#N/A</v>
      </c>
      <c r="Q449" s="191" t="e">
        <f t="shared" si="34"/>
        <v>#N/A</v>
      </c>
      <c r="R449" s="191" t="e">
        <f t="shared" si="35"/>
        <v>#N/A</v>
      </c>
      <c r="S449" s="191" t="e">
        <f t="shared" si="38"/>
        <v>#N/A</v>
      </c>
      <c r="T449" s="192" t="e">
        <f>VLOOKUP(D449,'PC Receitas'!$N$4:$O$14,2,FALSE)</f>
        <v>#N/A</v>
      </c>
    </row>
    <row r="450" spans="3:20" ht="19.5" customHeight="1" thickTop="1" thickBot="1" x14ac:dyDescent="0.25">
      <c r="C450" s="58"/>
      <c r="D450" s="58"/>
      <c r="E450" s="58"/>
      <c r="F450" s="58"/>
      <c r="G450" s="58"/>
      <c r="H450" s="58"/>
      <c r="I450" s="59"/>
      <c r="J450" s="60"/>
      <c r="K450" s="57">
        <f t="shared" ca="1" si="37"/>
        <v>167800</v>
      </c>
      <c r="P450" s="188" t="e">
        <f t="shared" si="36"/>
        <v>#N/A</v>
      </c>
      <c r="Q450" s="191" t="e">
        <f t="shared" si="34"/>
        <v>#N/A</v>
      </c>
      <c r="R450" s="191" t="e">
        <f t="shared" si="35"/>
        <v>#N/A</v>
      </c>
      <c r="S450" s="191" t="e">
        <f t="shared" si="38"/>
        <v>#N/A</v>
      </c>
      <c r="T450" s="192" t="e">
        <f>VLOOKUP(D450,'PC Receitas'!$N$4:$O$14,2,FALSE)</f>
        <v>#N/A</v>
      </c>
    </row>
    <row r="451" spans="3:20" ht="19.5" customHeight="1" thickTop="1" thickBot="1" x14ac:dyDescent="0.25">
      <c r="C451" s="58"/>
      <c r="D451" s="58"/>
      <c r="E451" s="58"/>
      <c r="F451" s="58"/>
      <c r="G451" s="58"/>
      <c r="H451" s="58"/>
      <c r="I451" s="59"/>
      <c r="J451" s="60"/>
      <c r="K451" s="57">
        <f t="shared" ca="1" si="37"/>
        <v>167800</v>
      </c>
      <c r="P451" s="188" t="e">
        <f t="shared" si="36"/>
        <v>#N/A</v>
      </c>
      <c r="Q451" s="191" t="e">
        <f t="shared" si="34"/>
        <v>#N/A</v>
      </c>
      <c r="R451" s="191" t="e">
        <f t="shared" si="35"/>
        <v>#N/A</v>
      </c>
      <c r="S451" s="191" t="e">
        <f t="shared" si="38"/>
        <v>#N/A</v>
      </c>
      <c r="T451" s="192" t="e">
        <f>VLOOKUP(D451,'PC Receitas'!$N$4:$O$14,2,FALSE)</f>
        <v>#N/A</v>
      </c>
    </row>
    <row r="452" spans="3:20" ht="19.5" customHeight="1" thickTop="1" thickBot="1" x14ac:dyDescent="0.25">
      <c r="C452" s="58"/>
      <c r="D452" s="58"/>
      <c r="E452" s="58"/>
      <c r="F452" s="58"/>
      <c r="G452" s="58"/>
      <c r="H452" s="58"/>
      <c r="I452" s="59"/>
      <c r="J452" s="60"/>
      <c r="K452" s="57">
        <f t="shared" ca="1" si="37"/>
        <v>167800</v>
      </c>
      <c r="P452" s="188" t="e">
        <f t="shared" si="36"/>
        <v>#N/A</v>
      </c>
      <c r="Q452" s="191" t="e">
        <f t="shared" si="34"/>
        <v>#N/A</v>
      </c>
      <c r="R452" s="191" t="e">
        <f t="shared" si="35"/>
        <v>#N/A</v>
      </c>
      <c r="S452" s="191" t="e">
        <f t="shared" si="38"/>
        <v>#N/A</v>
      </c>
      <c r="T452" s="192" t="e">
        <f>VLOOKUP(D452,'PC Receitas'!$N$4:$O$14,2,FALSE)</f>
        <v>#N/A</v>
      </c>
    </row>
    <row r="453" spans="3:20" ht="19.5" customHeight="1" thickTop="1" thickBot="1" x14ac:dyDescent="0.25">
      <c r="C453" s="58"/>
      <c r="D453" s="58"/>
      <c r="E453" s="58"/>
      <c r="F453" s="58"/>
      <c r="G453" s="58"/>
      <c r="H453" s="58"/>
      <c r="I453" s="59"/>
      <c r="J453" s="60"/>
      <c r="K453" s="57">
        <f t="shared" ca="1" si="37"/>
        <v>167800</v>
      </c>
      <c r="P453" s="188" t="e">
        <f t="shared" si="36"/>
        <v>#N/A</v>
      </c>
      <c r="Q453" s="191" t="e">
        <f t="shared" si="34"/>
        <v>#N/A</v>
      </c>
      <c r="R453" s="191" t="e">
        <f t="shared" si="35"/>
        <v>#N/A</v>
      </c>
      <c r="S453" s="191" t="e">
        <f t="shared" si="38"/>
        <v>#N/A</v>
      </c>
      <c r="T453" s="192" t="e">
        <f>VLOOKUP(D453,'PC Receitas'!$N$4:$O$14,2,FALSE)</f>
        <v>#N/A</v>
      </c>
    </row>
    <row r="454" spans="3:20" ht="19.5" customHeight="1" thickTop="1" thickBot="1" x14ac:dyDescent="0.25">
      <c r="C454" s="58"/>
      <c r="D454" s="58"/>
      <c r="E454" s="58"/>
      <c r="F454" s="58"/>
      <c r="G454" s="58"/>
      <c r="H454" s="58"/>
      <c r="I454" s="59"/>
      <c r="J454" s="60"/>
      <c r="K454" s="57">
        <f t="shared" ca="1" si="37"/>
        <v>167800</v>
      </c>
      <c r="P454" s="188" t="e">
        <f t="shared" si="36"/>
        <v>#N/A</v>
      </c>
      <c r="Q454" s="191" t="e">
        <f t="shared" ref="Q454:Q517" si="39">IF(T454="Despesas_de_Moradia","Despesa",IF(T454="Despesas_com_Alimentacao","Despesa",IF(T454="Despesas_com_Saude","Despesa","")))</f>
        <v>#N/A</v>
      </c>
      <c r="R454" s="191" t="e">
        <f t="shared" ref="R454:R517" si="40">IF(T454="Renda_Familiar","Receita",IF(T454="Receitas_com_Aplicacoes_Financeiras","Receita",IF(T454="Outras_Receitas","Receita","")))</f>
        <v>#N/A</v>
      </c>
      <c r="S454" s="191" t="e">
        <f t="shared" si="38"/>
        <v>#N/A</v>
      </c>
      <c r="T454" s="192" t="e">
        <f>VLOOKUP(D454,'PC Receitas'!$N$4:$O$14,2,FALSE)</f>
        <v>#N/A</v>
      </c>
    </row>
    <row r="455" spans="3:20" ht="19.5" customHeight="1" thickTop="1" thickBot="1" x14ac:dyDescent="0.25">
      <c r="C455" s="58"/>
      <c r="D455" s="58"/>
      <c r="E455" s="58"/>
      <c r="F455" s="58"/>
      <c r="G455" s="58"/>
      <c r="H455" s="58"/>
      <c r="I455" s="59"/>
      <c r="J455" s="60"/>
      <c r="K455" s="57">
        <f t="shared" ca="1" si="37"/>
        <v>167800</v>
      </c>
      <c r="P455" s="188" t="e">
        <f t="shared" si="36"/>
        <v>#N/A</v>
      </c>
      <c r="Q455" s="191" t="e">
        <f t="shared" si="39"/>
        <v>#N/A</v>
      </c>
      <c r="R455" s="191" t="e">
        <f t="shared" si="40"/>
        <v>#N/A</v>
      </c>
      <c r="S455" s="191" t="e">
        <f t="shared" si="38"/>
        <v>#N/A</v>
      </c>
      <c r="T455" s="192" t="e">
        <f>VLOOKUP(D455,'PC Receitas'!$N$4:$O$14,2,FALSE)</f>
        <v>#N/A</v>
      </c>
    </row>
    <row r="456" spans="3:20" ht="19.5" customHeight="1" thickTop="1" thickBot="1" x14ac:dyDescent="0.25">
      <c r="C456" s="58"/>
      <c r="D456" s="58"/>
      <c r="E456" s="58"/>
      <c r="F456" s="58"/>
      <c r="G456" s="58"/>
      <c r="H456" s="58"/>
      <c r="I456" s="59"/>
      <c r="J456" s="60"/>
      <c r="K456" s="57">
        <f t="shared" ca="1" si="37"/>
        <v>167800</v>
      </c>
      <c r="P456" s="188" t="e">
        <f t="shared" si="36"/>
        <v>#N/A</v>
      </c>
      <c r="Q456" s="191" t="e">
        <f t="shared" si="39"/>
        <v>#N/A</v>
      </c>
      <c r="R456" s="191" t="e">
        <f t="shared" si="40"/>
        <v>#N/A</v>
      </c>
      <c r="S456" s="191" t="e">
        <f t="shared" si="38"/>
        <v>#N/A</v>
      </c>
      <c r="T456" s="192" t="e">
        <f>VLOOKUP(D456,'PC Receitas'!$N$4:$O$14,2,FALSE)</f>
        <v>#N/A</v>
      </c>
    </row>
    <row r="457" spans="3:20" ht="19.5" customHeight="1" thickTop="1" thickBot="1" x14ac:dyDescent="0.25">
      <c r="C457" s="58"/>
      <c r="D457" s="58"/>
      <c r="E457" s="58"/>
      <c r="F457" s="58"/>
      <c r="G457" s="58"/>
      <c r="H457" s="58"/>
      <c r="I457" s="59"/>
      <c r="J457" s="60"/>
      <c r="K457" s="57">
        <f t="shared" ca="1" si="37"/>
        <v>167800</v>
      </c>
      <c r="P457" s="188" t="e">
        <f t="shared" si="36"/>
        <v>#N/A</v>
      </c>
      <c r="Q457" s="191" t="e">
        <f t="shared" si="39"/>
        <v>#N/A</v>
      </c>
      <c r="R457" s="191" t="e">
        <f t="shared" si="40"/>
        <v>#N/A</v>
      </c>
      <c r="S457" s="191" t="e">
        <f t="shared" si="38"/>
        <v>#N/A</v>
      </c>
      <c r="T457" s="192" t="e">
        <f>VLOOKUP(D457,'PC Receitas'!$N$4:$O$14,2,FALSE)</f>
        <v>#N/A</v>
      </c>
    </row>
    <row r="458" spans="3:20" ht="19.5" customHeight="1" thickTop="1" thickBot="1" x14ac:dyDescent="0.25">
      <c r="C458" s="58"/>
      <c r="D458" s="58"/>
      <c r="E458" s="58"/>
      <c r="F458" s="58"/>
      <c r="G458" s="58"/>
      <c r="H458" s="58"/>
      <c r="I458" s="59"/>
      <c r="J458" s="60"/>
      <c r="K458" s="57">
        <f t="shared" ca="1" si="37"/>
        <v>167800</v>
      </c>
      <c r="P458" s="188" t="e">
        <f t="shared" si="36"/>
        <v>#N/A</v>
      </c>
      <c r="Q458" s="191" t="e">
        <f t="shared" si="39"/>
        <v>#N/A</v>
      </c>
      <c r="R458" s="191" t="e">
        <f t="shared" si="40"/>
        <v>#N/A</v>
      </c>
      <c r="S458" s="191" t="e">
        <f t="shared" si="38"/>
        <v>#N/A</v>
      </c>
      <c r="T458" s="192" t="e">
        <f>VLOOKUP(D458,'PC Receitas'!$N$4:$O$14,2,FALSE)</f>
        <v>#N/A</v>
      </c>
    </row>
    <row r="459" spans="3:20" ht="19.5" customHeight="1" thickTop="1" thickBot="1" x14ac:dyDescent="0.25">
      <c r="C459" s="58"/>
      <c r="D459" s="58"/>
      <c r="E459" s="58"/>
      <c r="F459" s="58"/>
      <c r="G459" s="58"/>
      <c r="H459" s="58"/>
      <c r="I459" s="59"/>
      <c r="J459" s="60"/>
      <c r="K459" s="57">
        <f t="shared" ca="1" si="37"/>
        <v>167800</v>
      </c>
      <c r="P459" s="188" t="e">
        <f t="shared" si="36"/>
        <v>#N/A</v>
      </c>
      <c r="Q459" s="191" t="e">
        <f t="shared" si="39"/>
        <v>#N/A</v>
      </c>
      <c r="R459" s="191" t="e">
        <f t="shared" si="40"/>
        <v>#N/A</v>
      </c>
      <c r="S459" s="191" t="e">
        <f t="shared" si="38"/>
        <v>#N/A</v>
      </c>
      <c r="T459" s="192" t="e">
        <f>VLOOKUP(D459,'PC Receitas'!$N$4:$O$14,2,FALSE)</f>
        <v>#N/A</v>
      </c>
    </row>
    <row r="460" spans="3:20" ht="19.5" customHeight="1" thickTop="1" thickBot="1" x14ac:dyDescent="0.25">
      <c r="C460" s="58"/>
      <c r="D460" s="58"/>
      <c r="E460" s="58"/>
      <c r="F460" s="58"/>
      <c r="G460" s="58"/>
      <c r="H460" s="58"/>
      <c r="I460" s="59"/>
      <c r="J460" s="60"/>
      <c r="K460" s="57">
        <f t="shared" ca="1" si="37"/>
        <v>167800</v>
      </c>
      <c r="P460" s="188" t="e">
        <f t="shared" si="36"/>
        <v>#N/A</v>
      </c>
      <c r="Q460" s="191" t="e">
        <f t="shared" si="39"/>
        <v>#N/A</v>
      </c>
      <c r="R460" s="191" t="e">
        <f t="shared" si="40"/>
        <v>#N/A</v>
      </c>
      <c r="S460" s="191" t="e">
        <f t="shared" si="38"/>
        <v>#N/A</v>
      </c>
      <c r="T460" s="192" t="e">
        <f>VLOOKUP(D460,'PC Receitas'!$N$4:$O$14,2,FALSE)</f>
        <v>#N/A</v>
      </c>
    </row>
    <row r="461" spans="3:20" ht="19.5" customHeight="1" thickTop="1" thickBot="1" x14ac:dyDescent="0.25">
      <c r="C461" s="58"/>
      <c r="D461" s="58"/>
      <c r="E461" s="58"/>
      <c r="F461" s="58"/>
      <c r="G461" s="58"/>
      <c r="H461" s="58"/>
      <c r="I461" s="59"/>
      <c r="J461" s="60"/>
      <c r="K461" s="57">
        <f t="shared" ca="1" si="37"/>
        <v>167800</v>
      </c>
      <c r="P461" s="188" t="e">
        <f t="shared" si="36"/>
        <v>#N/A</v>
      </c>
      <c r="Q461" s="191" t="e">
        <f t="shared" si="39"/>
        <v>#N/A</v>
      </c>
      <c r="R461" s="191" t="e">
        <f t="shared" si="40"/>
        <v>#N/A</v>
      </c>
      <c r="S461" s="191" t="e">
        <f t="shared" si="38"/>
        <v>#N/A</v>
      </c>
      <c r="T461" s="192" t="e">
        <f>VLOOKUP(D461,'PC Receitas'!$N$4:$O$14,2,FALSE)</f>
        <v>#N/A</v>
      </c>
    </row>
    <row r="462" spans="3:20" ht="19.5" customHeight="1" thickTop="1" thickBot="1" x14ac:dyDescent="0.25">
      <c r="C462" s="58"/>
      <c r="D462" s="58"/>
      <c r="E462" s="58"/>
      <c r="F462" s="58"/>
      <c r="G462" s="58"/>
      <c r="H462" s="58"/>
      <c r="I462" s="59"/>
      <c r="J462" s="60"/>
      <c r="K462" s="57">
        <f t="shared" ca="1" si="37"/>
        <v>167800</v>
      </c>
      <c r="P462" s="188" t="e">
        <f t="shared" si="36"/>
        <v>#N/A</v>
      </c>
      <c r="Q462" s="191" t="e">
        <f t="shared" si="39"/>
        <v>#N/A</v>
      </c>
      <c r="R462" s="191" t="e">
        <f t="shared" si="40"/>
        <v>#N/A</v>
      </c>
      <c r="S462" s="191" t="e">
        <f t="shared" si="38"/>
        <v>#N/A</v>
      </c>
      <c r="T462" s="192" t="e">
        <f>VLOOKUP(D462,'PC Receitas'!$N$4:$O$14,2,FALSE)</f>
        <v>#N/A</v>
      </c>
    </row>
    <row r="463" spans="3:20" ht="19.5" customHeight="1" thickTop="1" thickBot="1" x14ac:dyDescent="0.25">
      <c r="C463" s="58"/>
      <c r="D463" s="58"/>
      <c r="E463" s="58"/>
      <c r="F463" s="58"/>
      <c r="G463" s="58"/>
      <c r="H463" s="58"/>
      <c r="I463" s="59"/>
      <c r="J463" s="60"/>
      <c r="K463" s="57">
        <f t="shared" ca="1" si="37"/>
        <v>167800</v>
      </c>
      <c r="P463" s="188" t="e">
        <f t="shared" si="36"/>
        <v>#N/A</v>
      </c>
      <c r="Q463" s="191" t="e">
        <f t="shared" si="39"/>
        <v>#N/A</v>
      </c>
      <c r="R463" s="191" t="e">
        <f t="shared" si="40"/>
        <v>#N/A</v>
      </c>
      <c r="S463" s="191" t="e">
        <f t="shared" si="38"/>
        <v>#N/A</v>
      </c>
      <c r="T463" s="192" t="e">
        <f>VLOOKUP(D463,'PC Receitas'!$N$4:$O$14,2,FALSE)</f>
        <v>#N/A</v>
      </c>
    </row>
    <row r="464" spans="3:20" ht="19.5" customHeight="1" thickTop="1" thickBot="1" x14ac:dyDescent="0.25">
      <c r="C464" s="58"/>
      <c r="D464" s="58"/>
      <c r="E464" s="58"/>
      <c r="F464" s="58"/>
      <c r="G464" s="58"/>
      <c r="H464" s="58"/>
      <c r="I464" s="59"/>
      <c r="J464" s="60"/>
      <c r="K464" s="57">
        <f t="shared" ca="1" si="37"/>
        <v>167800</v>
      </c>
      <c r="P464" s="188" t="e">
        <f t="shared" ref="P464:P527" si="41">IF(T464="Despesas_com_Transportes","Despesa",IF(T464="Despesas_com_Lazer_e_Informacao","Despesa",IF(T464="Outras_Despesas","Despesa",IF(T464="Imposto_de_Renda","Despesa",IF(T464="Investimentos_Bens","Despesa","")))))</f>
        <v>#N/A</v>
      </c>
      <c r="Q464" s="191" t="e">
        <f t="shared" si="39"/>
        <v>#N/A</v>
      </c>
      <c r="R464" s="191" t="e">
        <f t="shared" si="40"/>
        <v>#N/A</v>
      </c>
      <c r="S464" s="191" t="e">
        <f t="shared" si="38"/>
        <v>#N/A</v>
      </c>
      <c r="T464" s="192" t="e">
        <f>VLOOKUP(D464,'PC Receitas'!$N$4:$O$14,2,FALSE)</f>
        <v>#N/A</v>
      </c>
    </row>
    <row r="465" spans="3:20" ht="19.5" customHeight="1" thickTop="1" thickBot="1" x14ac:dyDescent="0.25">
      <c r="C465" s="58"/>
      <c r="D465" s="58"/>
      <c r="E465" s="58"/>
      <c r="F465" s="58"/>
      <c r="G465" s="58"/>
      <c r="H465" s="58"/>
      <c r="I465" s="59"/>
      <c r="J465" s="60"/>
      <c r="K465" s="57">
        <f t="shared" ca="1" si="37"/>
        <v>167800</v>
      </c>
      <c r="P465" s="188" t="e">
        <f t="shared" si="41"/>
        <v>#N/A</v>
      </c>
      <c r="Q465" s="191" t="e">
        <f t="shared" si="39"/>
        <v>#N/A</v>
      </c>
      <c r="R465" s="191" t="e">
        <f t="shared" si="40"/>
        <v>#N/A</v>
      </c>
      <c r="S465" s="191" t="e">
        <f t="shared" si="38"/>
        <v>#N/A</v>
      </c>
      <c r="T465" s="192" t="e">
        <f>VLOOKUP(D465,'PC Receitas'!$N$4:$O$14,2,FALSE)</f>
        <v>#N/A</v>
      </c>
    </row>
    <row r="466" spans="3:20" ht="19.5" customHeight="1" thickTop="1" thickBot="1" x14ac:dyDescent="0.25">
      <c r="C466" s="58"/>
      <c r="D466" s="58"/>
      <c r="E466" s="58"/>
      <c r="F466" s="58"/>
      <c r="G466" s="58"/>
      <c r="H466" s="58"/>
      <c r="I466" s="59"/>
      <c r="J466" s="60"/>
      <c r="K466" s="57">
        <f t="shared" ca="1" si="37"/>
        <v>167800</v>
      </c>
      <c r="P466" s="188" t="e">
        <f t="shared" si="41"/>
        <v>#N/A</v>
      </c>
      <c r="Q466" s="191" t="e">
        <f t="shared" si="39"/>
        <v>#N/A</v>
      </c>
      <c r="R466" s="191" t="e">
        <f t="shared" si="40"/>
        <v>#N/A</v>
      </c>
      <c r="S466" s="191" t="e">
        <f t="shared" si="38"/>
        <v>#N/A</v>
      </c>
      <c r="T466" s="192"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167800</v>
      </c>
      <c r="P467" s="188" t="e">
        <f t="shared" si="41"/>
        <v>#N/A</v>
      </c>
      <c r="Q467" s="191" t="e">
        <f t="shared" si="39"/>
        <v>#N/A</v>
      </c>
      <c r="R467" s="191" t="e">
        <f t="shared" si="40"/>
        <v>#N/A</v>
      </c>
      <c r="S467" s="191" t="e">
        <f t="shared" si="38"/>
        <v>#N/A</v>
      </c>
      <c r="T467" s="192" t="e">
        <f>VLOOKUP(D467,'PC Receitas'!$N$4:$O$14,2,FALSE)</f>
        <v>#N/A</v>
      </c>
    </row>
    <row r="468" spans="3:20" ht="19.5" customHeight="1" thickTop="1" thickBot="1" x14ac:dyDescent="0.25">
      <c r="C468" s="58"/>
      <c r="D468" s="58"/>
      <c r="E468" s="58"/>
      <c r="F468" s="58"/>
      <c r="G468" s="58"/>
      <c r="H468" s="58"/>
      <c r="I468" s="59"/>
      <c r="J468" s="60"/>
      <c r="K468" s="57">
        <f t="shared" ca="1" si="42"/>
        <v>167800</v>
      </c>
      <c r="P468" s="188" t="e">
        <f t="shared" si="41"/>
        <v>#N/A</v>
      </c>
      <c r="Q468" s="191" t="e">
        <f t="shared" si="39"/>
        <v>#N/A</v>
      </c>
      <c r="R468" s="191" t="e">
        <f t="shared" si="40"/>
        <v>#N/A</v>
      </c>
      <c r="S468" s="191" t="e">
        <f t="shared" ref="S468:S531" si="43">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ca="1" si="42"/>
        <v>167800</v>
      </c>
      <c r="P469" s="188" t="e">
        <f t="shared" si="41"/>
        <v>#N/A</v>
      </c>
      <c r="Q469" s="191" t="e">
        <f t="shared" si="39"/>
        <v>#N/A</v>
      </c>
      <c r="R469" s="191" t="e">
        <f t="shared" si="40"/>
        <v>#N/A</v>
      </c>
      <c r="S469" s="191" t="e">
        <f t="shared" si="43"/>
        <v>#N/A</v>
      </c>
      <c r="T469" s="192" t="e">
        <f>VLOOKUP(D469,'PC Receitas'!$N$4:$O$14,2,FALSE)</f>
        <v>#N/A</v>
      </c>
    </row>
    <row r="470" spans="3:20" ht="19.5" customHeight="1" thickTop="1" thickBot="1" x14ac:dyDescent="0.25">
      <c r="C470" s="58"/>
      <c r="D470" s="58"/>
      <c r="E470" s="58"/>
      <c r="F470" s="58"/>
      <c r="G470" s="58"/>
      <c r="H470" s="58"/>
      <c r="I470" s="59"/>
      <c r="J470" s="60"/>
      <c r="K470" s="57">
        <f t="shared" ca="1" si="42"/>
        <v>167800</v>
      </c>
      <c r="P470" s="188" t="e">
        <f t="shared" si="41"/>
        <v>#N/A</v>
      </c>
      <c r="Q470" s="191" t="e">
        <f t="shared" si="39"/>
        <v>#N/A</v>
      </c>
      <c r="R470" s="191" t="e">
        <f t="shared" si="40"/>
        <v>#N/A</v>
      </c>
      <c r="S470" s="191" t="e">
        <f t="shared" si="43"/>
        <v>#N/A</v>
      </c>
      <c r="T470" s="192" t="e">
        <f>VLOOKUP(D470,'PC Receitas'!$N$4:$O$14,2,FALSE)</f>
        <v>#N/A</v>
      </c>
    </row>
    <row r="471" spans="3:20" ht="19.5" customHeight="1" thickTop="1" thickBot="1" x14ac:dyDescent="0.25">
      <c r="C471" s="58"/>
      <c r="D471" s="58"/>
      <c r="E471" s="58"/>
      <c r="F471" s="58"/>
      <c r="G471" s="58"/>
      <c r="H471" s="58"/>
      <c r="I471" s="59"/>
      <c r="J471" s="60"/>
      <c r="K471" s="57">
        <f t="shared" ca="1" si="42"/>
        <v>167800</v>
      </c>
      <c r="P471" s="188" t="e">
        <f t="shared" si="41"/>
        <v>#N/A</v>
      </c>
      <c r="Q471" s="191" t="e">
        <f t="shared" si="39"/>
        <v>#N/A</v>
      </c>
      <c r="R471" s="191" t="e">
        <f t="shared" si="40"/>
        <v>#N/A</v>
      </c>
      <c r="S471" s="191" t="e">
        <f t="shared" si="43"/>
        <v>#N/A</v>
      </c>
      <c r="T471" s="192" t="e">
        <f>VLOOKUP(D471,'PC Receitas'!$N$4:$O$14,2,FALSE)</f>
        <v>#N/A</v>
      </c>
    </row>
    <row r="472" spans="3:20" ht="19.5" customHeight="1" thickTop="1" thickBot="1" x14ac:dyDescent="0.25">
      <c r="C472" s="58"/>
      <c r="D472" s="58"/>
      <c r="E472" s="58"/>
      <c r="F472" s="58"/>
      <c r="G472" s="58"/>
      <c r="H472" s="58"/>
      <c r="I472" s="59"/>
      <c r="J472" s="60"/>
      <c r="K472" s="57">
        <f t="shared" ca="1" si="42"/>
        <v>167800</v>
      </c>
      <c r="P472" s="188" t="e">
        <f t="shared" si="41"/>
        <v>#N/A</v>
      </c>
      <c r="Q472" s="191" t="e">
        <f t="shared" si="39"/>
        <v>#N/A</v>
      </c>
      <c r="R472" s="191" t="e">
        <f t="shared" si="40"/>
        <v>#N/A</v>
      </c>
      <c r="S472" s="191" t="e">
        <f t="shared" si="43"/>
        <v>#N/A</v>
      </c>
      <c r="T472" s="192" t="e">
        <f>VLOOKUP(D472,'PC Receitas'!$N$4:$O$14,2,FALSE)</f>
        <v>#N/A</v>
      </c>
    </row>
    <row r="473" spans="3:20" ht="19.5" customHeight="1" thickTop="1" thickBot="1" x14ac:dyDescent="0.25">
      <c r="C473" s="58"/>
      <c r="D473" s="58"/>
      <c r="E473" s="58"/>
      <c r="F473" s="58"/>
      <c r="G473" s="58"/>
      <c r="H473" s="58"/>
      <c r="I473" s="59"/>
      <c r="J473" s="60"/>
      <c r="K473" s="57">
        <f t="shared" ca="1" si="42"/>
        <v>167800</v>
      </c>
      <c r="P473" s="188" t="e">
        <f t="shared" si="41"/>
        <v>#N/A</v>
      </c>
      <c r="Q473" s="191" t="e">
        <f t="shared" si="39"/>
        <v>#N/A</v>
      </c>
      <c r="R473" s="191" t="e">
        <f t="shared" si="40"/>
        <v>#N/A</v>
      </c>
      <c r="S473" s="191" t="e">
        <f t="shared" si="43"/>
        <v>#N/A</v>
      </c>
      <c r="T473" s="192" t="e">
        <f>VLOOKUP(D473,'PC Receitas'!$N$4:$O$14,2,FALSE)</f>
        <v>#N/A</v>
      </c>
    </row>
    <row r="474" spans="3:20" ht="19.5" customHeight="1" thickTop="1" thickBot="1" x14ac:dyDescent="0.25">
      <c r="C474" s="58"/>
      <c r="D474" s="58"/>
      <c r="E474" s="58"/>
      <c r="F474" s="58"/>
      <c r="G474" s="58"/>
      <c r="H474" s="58"/>
      <c r="I474" s="59"/>
      <c r="J474" s="60"/>
      <c r="K474" s="57">
        <f t="shared" ca="1" si="42"/>
        <v>167800</v>
      </c>
      <c r="P474" s="188" t="e">
        <f t="shared" si="41"/>
        <v>#N/A</v>
      </c>
      <c r="Q474" s="191" t="e">
        <f t="shared" si="39"/>
        <v>#N/A</v>
      </c>
      <c r="R474" s="191" t="e">
        <f t="shared" si="40"/>
        <v>#N/A</v>
      </c>
      <c r="S474" s="191" t="e">
        <f t="shared" si="43"/>
        <v>#N/A</v>
      </c>
      <c r="T474" s="192" t="e">
        <f>VLOOKUP(D474,'PC Receitas'!$N$4:$O$14,2,FALSE)</f>
        <v>#N/A</v>
      </c>
    </row>
    <row r="475" spans="3:20" ht="19.5" customHeight="1" thickTop="1" thickBot="1" x14ac:dyDescent="0.25">
      <c r="C475" s="58"/>
      <c r="D475" s="58"/>
      <c r="E475" s="58"/>
      <c r="F475" s="58"/>
      <c r="G475" s="58"/>
      <c r="H475" s="58"/>
      <c r="I475" s="59"/>
      <c r="J475" s="60"/>
      <c r="K475" s="57">
        <f t="shared" ca="1" si="42"/>
        <v>167800</v>
      </c>
      <c r="P475" s="188" t="e">
        <f t="shared" si="41"/>
        <v>#N/A</v>
      </c>
      <c r="Q475" s="191" t="e">
        <f t="shared" si="39"/>
        <v>#N/A</v>
      </c>
      <c r="R475" s="191" t="e">
        <f t="shared" si="40"/>
        <v>#N/A</v>
      </c>
      <c r="S475" s="191" t="e">
        <f t="shared" si="43"/>
        <v>#N/A</v>
      </c>
      <c r="T475" s="192" t="e">
        <f>VLOOKUP(D475,'PC Receitas'!$N$4:$O$14,2,FALSE)</f>
        <v>#N/A</v>
      </c>
    </row>
    <row r="476" spans="3:20" ht="19.5" customHeight="1" thickTop="1" thickBot="1" x14ac:dyDescent="0.25">
      <c r="C476" s="58"/>
      <c r="D476" s="58"/>
      <c r="E476" s="58"/>
      <c r="F476" s="58"/>
      <c r="G476" s="58"/>
      <c r="H476" s="58"/>
      <c r="I476" s="59"/>
      <c r="J476" s="60"/>
      <c r="K476" s="57">
        <f t="shared" ca="1" si="42"/>
        <v>167800</v>
      </c>
      <c r="P476" s="188" t="e">
        <f t="shared" si="41"/>
        <v>#N/A</v>
      </c>
      <c r="Q476" s="191" t="e">
        <f t="shared" si="39"/>
        <v>#N/A</v>
      </c>
      <c r="R476" s="191" t="e">
        <f t="shared" si="40"/>
        <v>#N/A</v>
      </c>
      <c r="S476" s="191" t="e">
        <f t="shared" si="43"/>
        <v>#N/A</v>
      </c>
      <c r="T476" s="192" t="e">
        <f>VLOOKUP(D476,'PC Receitas'!$N$4:$O$14,2,FALSE)</f>
        <v>#N/A</v>
      </c>
    </row>
    <row r="477" spans="3:20" ht="19.5" customHeight="1" thickTop="1" thickBot="1" x14ac:dyDescent="0.25">
      <c r="C477" s="58"/>
      <c r="D477" s="58"/>
      <c r="E477" s="58"/>
      <c r="F477" s="58"/>
      <c r="G477" s="58"/>
      <c r="H477" s="58"/>
      <c r="I477" s="59"/>
      <c r="J477" s="60"/>
      <c r="K477" s="57">
        <f t="shared" ca="1" si="42"/>
        <v>167800</v>
      </c>
      <c r="P477" s="188" t="e">
        <f t="shared" si="41"/>
        <v>#N/A</v>
      </c>
      <c r="Q477" s="191" t="e">
        <f t="shared" si="39"/>
        <v>#N/A</v>
      </c>
      <c r="R477" s="191" t="e">
        <f t="shared" si="40"/>
        <v>#N/A</v>
      </c>
      <c r="S477" s="191" t="e">
        <f t="shared" si="43"/>
        <v>#N/A</v>
      </c>
      <c r="T477" s="192" t="e">
        <f>VLOOKUP(D477,'PC Receitas'!$N$4:$O$14,2,FALSE)</f>
        <v>#N/A</v>
      </c>
    </row>
    <row r="478" spans="3:20" ht="19.5" customHeight="1" thickTop="1" thickBot="1" x14ac:dyDescent="0.25">
      <c r="C478" s="58"/>
      <c r="D478" s="58"/>
      <c r="E478" s="58"/>
      <c r="F478" s="58"/>
      <c r="G478" s="58"/>
      <c r="H478" s="58"/>
      <c r="I478" s="59"/>
      <c r="J478" s="60"/>
      <c r="K478" s="57">
        <f t="shared" ca="1" si="42"/>
        <v>167800</v>
      </c>
      <c r="P478" s="188" t="e">
        <f t="shared" si="41"/>
        <v>#N/A</v>
      </c>
      <c r="Q478" s="191" t="e">
        <f t="shared" si="39"/>
        <v>#N/A</v>
      </c>
      <c r="R478" s="191" t="e">
        <f t="shared" si="40"/>
        <v>#N/A</v>
      </c>
      <c r="S478" s="191" t="e">
        <f t="shared" si="43"/>
        <v>#N/A</v>
      </c>
      <c r="T478" s="192" t="e">
        <f>VLOOKUP(D478,'PC Receitas'!$N$4:$O$14,2,FALSE)</f>
        <v>#N/A</v>
      </c>
    </row>
    <row r="479" spans="3:20" ht="19.5" customHeight="1" thickTop="1" thickBot="1" x14ac:dyDescent="0.25">
      <c r="C479" s="58"/>
      <c r="D479" s="58"/>
      <c r="E479" s="58"/>
      <c r="F479" s="58"/>
      <c r="G479" s="58"/>
      <c r="H479" s="58"/>
      <c r="I479" s="59"/>
      <c r="J479" s="60"/>
      <c r="K479" s="57">
        <f t="shared" ca="1" si="42"/>
        <v>167800</v>
      </c>
      <c r="P479" s="188" t="e">
        <f t="shared" si="41"/>
        <v>#N/A</v>
      </c>
      <c r="Q479" s="191" t="e">
        <f t="shared" si="39"/>
        <v>#N/A</v>
      </c>
      <c r="R479" s="191" t="e">
        <f t="shared" si="40"/>
        <v>#N/A</v>
      </c>
      <c r="S479" s="191" t="e">
        <f t="shared" si="43"/>
        <v>#N/A</v>
      </c>
      <c r="T479" s="192" t="e">
        <f>VLOOKUP(D479,'PC Receitas'!$N$4:$O$14,2,FALSE)</f>
        <v>#N/A</v>
      </c>
    </row>
    <row r="480" spans="3:20" ht="19.5" customHeight="1" thickTop="1" thickBot="1" x14ac:dyDescent="0.25">
      <c r="C480" s="58"/>
      <c r="D480" s="58"/>
      <c r="E480" s="58"/>
      <c r="F480" s="58"/>
      <c r="G480" s="58"/>
      <c r="H480" s="58"/>
      <c r="I480" s="59"/>
      <c r="J480" s="60"/>
      <c r="K480" s="57">
        <f t="shared" ca="1" si="42"/>
        <v>167800</v>
      </c>
      <c r="P480" s="188" t="e">
        <f t="shared" si="41"/>
        <v>#N/A</v>
      </c>
      <c r="Q480" s="191" t="e">
        <f t="shared" si="39"/>
        <v>#N/A</v>
      </c>
      <c r="R480" s="191" t="e">
        <f t="shared" si="40"/>
        <v>#N/A</v>
      </c>
      <c r="S480" s="191" t="e">
        <f t="shared" si="43"/>
        <v>#N/A</v>
      </c>
      <c r="T480" s="192" t="e">
        <f>VLOOKUP(D480,'PC Receitas'!$N$4:$O$14,2,FALSE)</f>
        <v>#N/A</v>
      </c>
    </row>
    <row r="481" spans="3:20" ht="19.5" customHeight="1" thickTop="1" thickBot="1" x14ac:dyDescent="0.25">
      <c r="C481" s="58"/>
      <c r="D481" s="58"/>
      <c r="E481" s="58"/>
      <c r="F481" s="58"/>
      <c r="G481" s="58"/>
      <c r="H481" s="58"/>
      <c r="I481" s="59"/>
      <c r="J481" s="60"/>
      <c r="K481" s="57">
        <f t="shared" ca="1" si="42"/>
        <v>167800</v>
      </c>
      <c r="P481" s="188" t="e">
        <f t="shared" si="41"/>
        <v>#N/A</v>
      </c>
      <c r="Q481" s="191" t="e">
        <f t="shared" si="39"/>
        <v>#N/A</v>
      </c>
      <c r="R481" s="191" t="e">
        <f t="shared" si="40"/>
        <v>#N/A</v>
      </c>
      <c r="S481" s="191" t="e">
        <f t="shared" si="43"/>
        <v>#N/A</v>
      </c>
      <c r="T481" s="192" t="e">
        <f>VLOOKUP(D481,'PC Receitas'!$N$4:$O$14,2,FALSE)</f>
        <v>#N/A</v>
      </c>
    </row>
    <row r="482" spans="3:20" ht="19.5" customHeight="1" thickTop="1" thickBot="1" x14ac:dyDescent="0.25">
      <c r="C482" s="58"/>
      <c r="D482" s="58"/>
      <c r="E482" s="58"/>
      <c r="F482" s="58"/>
      <c r="G482" s="58"/>
      <c r="H482" s="58"/>
      <c r="I482" s="59"/>
      <c r="J482" s="60"/>
      <c r="K482" s="57">
        <f t="shared" ca="1" si="42"/>
        <v>167800</v>
      </c>
      <c r="P482" s="188" t="e">
        <f t="shared" si="41"/>
        <v>#N/A</v>
      </c>
      <c r="Q482" s="191" t="e">
        <f t="shared" si="39"/>
        <v>#N/A</v>
      </c>
      <c r="R482" s="191" t="e">
        <f t="shared" si="40"/>
        <v>#N/A</v>
      </c>
      <c r="S482" s="191" t="e">
        <f t="shared" si="43"/>
        <v>#N/A</v>
      </c>
      <c r="T482" s="192" t="e">
        <f>VLOOKUP(D482,'PC Receitas'!$N$4:$O$14,2,FALSE)</f>
        <v>#N/A</v>
      </c>
    </row>
    <row r="483" spans="3:20" ht="19.5" customHeight="1" thickTop="1" thickBot="1" x14ac:dyDescent="0.25">
      <c r="C483" s="58"/>
      <c r="D483" s="58"/>
      <c r="E483" s="58"/>
      <c r="F483" s="58"/>
      <c r="G483" s="58"/>
      <c r="H483" s="58"/>
      <c r="I483" s="59"/>
      <c r="J483" s="60"/>
      <c r="K483" s="57">
        <f t="shared" ca="1" si="42"/>
        <v>167800</v>
      </c>
      <c r="P483" s="188" t="e">
        <f t="shared" si="41"/>
        <v>#N/A</v>
      </c>
      <c r="Q483" s="191" t="e">
        <f t="shared" si="39"/>
        <v>#N/A</v>
      </c>
      <c r="R483" s="191" t="e">
        <f t="shared" si="40"/>
        <v>#N/A</v>
      </c>
      <c r="S483" s="191" t="e">
        <f t="shared" si="43"/>
        <v>#N/A</v>
      </c>
      <c r="T483" s="192" t="e">
        <f>VLOOKUP(D483,'PC Receitas'!$N$4:$O$14,2,FALSE)</f>
        <v>#N/A</v>
      </c>
    </row>
    <row r="484" spans="3:20" ht="19.5" customHeight="1" thickTop="1" thickBot="1" x14ac:dyDescent="0.25">
      <c r="C484" s="58"/>
      <c r="D484" s="58"/>
      <c r="E484" s="58"/>
      <c r="F484" s="58"/>
      <c r="G484" s="58"/>
      <c r="H484" s="58"/>
      <c r="I484" s="59"/>
      <c r="J484" s="60"/>
      <c r="K484" s="57">
        <f t="shared" ca="1" si="42"/>
        <v>167800</v>
      </c>
      <c r="P484" s="188" t="e">
        <f t="shared" si="41"/>
        <v>#N/A</v>
      </c>
      <c r="Q484" s="191" t="e">
        <f t="shared" si="39"/>
        <v>#N/A</v>
      </c>
      <c r="R484" s="191" t="e">
        <f t="shared" si="40"/>
        <v>#N/A</v>
      </c>
      <c r="S484" s="191" t="e">
        <f t="shared" si="43"/>
        <v>#N/A</v>
      </c>
      <c r="T484" s="192" t="e">
        <f>VLOOKUP(D484,'PC Receitas'!$N$4:$O$14,2,FALSE)</f>
        <v>#N/A</v>
      </c>
    </row>
    <row r="485" spans="3:20" ht="19.5" customHeight="1" thickTop="1" thickBot="1" x14ac:dyDescent="0.25">
      <c r="C485" s="58"/>
      <c r="D485" s="58"/>
      <c r="E485" s="58"/>
      <c r="F485" s="58"/>
      <c r="G485" s="58"/>
      <c r="H485" s="58"/>
      <c r="I485" s="59"/>
      <c r="J485" s="60"/>
      <c r="K485" s="57">
        <f t="shared" ca="1" si="42"/>
        <v>167800</v>
      </c>
      <c r="P485" s="188" t="e">
        <f t="shared" si="41"/>
        <v>#N/A</v>
      </c>
      <c r="Q485" s="191" t="e">
        <f t="shared" si="39"/>
        <v>#N/A</v>
      </c>
      <c r="R485" s="191" t="e">
        <f t="shared" si="40"/>
        <v>#N/A</v>
      </c>
      <c r="S485" s="191" t="e">
        <f t="shared" si="43"/>
        <v>#N/A</v>
      </c>
      <c r="T485" s="192" t="e">
        <f>VLOOKUP(D485,'PC Receitas'!$N$4:$O$14,2,FALSE)</f>
        <v>#N/A</v>
      </c>
    </row>
    <row r="486" spans="3:20" ht="19.5" customHeight="1" thickTop="1" thickBot="1" x14ac:dyDescent="0.25">
      <c r="C486" s="58"/>
      <c r="D486" s="58"/>
      <c r="E486" s="58"/>
      <c r="F486" s="58"/>
      <c r="G486" s="58"/>
      <c r="H486" s="58"/>
      <c r="I486" s="59"/>
      <c r="J486" s="60"/>
      <c r="K486" s="57">
        <f t="shared" ca="1" si="42"/>
        <v>167800</v>
      </c>
      <c r="P486" s="188" t="e">
        <f t="shared" si="41"/>
        <v>#N/A</v>
      </c>
      <c r="Q486" s="191" t="e">
        <f t="shared" si="39"/>
        <v>#N/A</v>
      </c>
      <c r="R486" s="191" t="e">
        <f t="shared" si="40"/>
        <v>#N/A</v>
      </c>
      <c r="S486" s="191" t="e">
        <f t="shared" si="43"/>
        <v>#N/A</v>
      </c>
      <c r="T486" s="192" t="e">
        <f>VLOOKUP(D486,'PC Receitas'!$N$4:$O$14,2,FALSE)</f>
        <v>#N/A</v>
      </c>
    </row>
    <row r="487" spans="3:20" ht="19.5" customHeight="1" thickTop="1" thickBot="1" x14ac:dyDescent="0.25">
      <c r="C487" s="58"/>
      <c r="D487" s="58"/>
      <c r="E487" s="58"/>
      <c r="F487" s="58"/>
      <c r="G487" s="58"/>
      <c r="H487" s="58"/>
      <c r="I487" s="59"/>
      <c r="J487" s="60"/>
      <c r="K487" s="57">
        <f t="shared" ca="1" si="42"/>
        <v>167800</v>
      </c>
      <c r="P487" s="188" t="e">
        <f t="shared" si="41"/>
        <v>#N/A</v>
      </c>
      <c r="Q487" s="191" t="e">
        <f t="shared" si="39"/>
        <v>#N/A</v>
      </c>
      <c r="R487" s="191" t="e">
        <f t="shared" si="40"/>
        <v>#N/A</v>
      </c>
      <c r="S487" s="191" t="e">
        <f t="shared" si="43"/>
        <v>#N/A</v>
      </c>
      <c r="T487" s="192" t="e">
        <f>VLOOKUP(D487,'PC Receitas'!$N$4:$O$14,2,FALSE)</f>
        <v>#N/A</v>
      </c>
    </row>
    <row r="488" spans="3:20" ht="19.5" customHeight="1" thickTop="1" thickBot="1" x14ac:dyDescent="0.25">
      <c r="C488" s="58"/>
      <c r="D488" s="58"/>
      <c r="E488" s="58"/>
      <c r="F488" s="58"/>
      <c r="G488" s="58"/>
      <c r="H488" s="58"/>
      <c r="I488" s="59"/>
      <c r="J488" s="60"/>
      <c r="K488" s="57">
        <f t="shared" ca="1" si="42"/>
        <v>167800</v>
      </c>
      <c r="P488" s="188" t="e">
        <f t="shared" si="41"/>
        <v>#N/A</v>
      </c>
      <c r="Q488" s="191" t="e">
        <f t="shared" si="39"/>
        <v>#N/A</v>
      </c>
      <c r="R488" s="191" t="e">
        <f t="shared" si="40"/>
        <v>#N/A</v>
      </c>
      <c r="S488" s="191" t="e">
        <f t="shared" si="43"/>
        <v>#N/A</v>
      </c>
      <c r="T488" s="192" t="e">
        <f>VLOOKUP(D488,'PC Receitas'!$N$4:$O$14,2,FALSE)</f>
        <v>#N/A</v>
      </c>
    </row>
    <row r="489" spans="3:20" ht="19.5" customHeight="1" thickTop="1" thickBot="1" x14ac:dyDescent="0.25">
      <c r="C489" s="58"/>
      <c r="D489" s="58"/>
      <c r="E489" s="58"/>
      <c r="F489" s="58"/>
      <c r="G489" s="58"/>
      <c r="H489" s="58"/>
      <c r="I489" s="59"/>
      <c r="J489" s="60"/>
      <c r="K489" s="57">
        <f t="shared" ca="1" si="42"/>
        <v>167800</v>
      </c>
      <c r="P489" s="188" t="e">
        <f t="shared" si="41"/>
        <v>#N/A</v>
      </c>
      <c r="Q489" s="191" t="e">
        <f t="shared" si="39"/>
        <v>#N/A</v>
      </c>
      <c r="R489" s="191" t="e">
        <f t="shared" si="40"/>
        <v>#N/A</v>
      </c>
      <c r="S489" s="191" t="e">
        <f t="shared" si="43"/>
        <v>#N/A</v>
      </c>
      <c r="T489" s="192" t="e">
        <f>VLOOKUP(D489,'PC Receitas'!$N$4:$O$14,2,FALSE)</f>
        <v>#N/A</v>
      </c>
    </row>
    <row r="490" spans="3:20" ht="19.5" customHeight="1" thickTop="1" thickBot="1" x14ac:dyDescent="0.25">
      <c r="C490" s="58"/>
      <c r="D490" s="58"/>
      <c r="E490" s="58"/>
      <c r="F490" s="58"/>
      <c r="G490" s="58"/>
      <c r="H490" s="58"/>
      <c r="I490" s="59"/>
      <c r="J490" s="60"/>
      <c r="K490" s="57">
        <f t="shared" ca="1" si="42"/>
        <v>167800</v>
      </c>
      <c r="P490" s="188" t="e">
        <f t="shared" si="41"/>
        <v>#N/A</v>
      </c>
      <c r="Q490" s="191" t="e">
        <f t="shared" si="39"/>
        <v>#N/A</v>
      </c>
      <c r="R490" s="191" t="e">
        <f t="shared" si="40"/>
        <v>#N/A</v>
      </c>
      <c r="S490" s="191" t="e">
        <f t="shared" si="43"/>
        <v>#N/A</v>
      </c>
      <c r="T490" s="192" t="e">
        <f>VLOOKUP(D490,'PC Receitas'!$N$4:$O$14,2,FALSE)</f>
        <v>#N/A</v>
      </c>
    </row>
    <row r="491" spans="3:20" ht="19.5" customHeight="1" thickTop="1" thickBot="1" x14ac:dyDescent="0.25">
      <c r="C491" s="58"/>
      <c r="D491" s="58"/>
      <c r="E491" s="58"/>
      <c r="F491" s="58"/>
      <c r="G491" s="58"/>
      <c r="H491" s="58"/>
      <c r="I491" s="59"/>
      <c r="J491" s="60"/>
      <c r="K491" s="57">
        <f t="shared" ca="1" si="42"/>
        <v>167800</v>
      </c>
      <c r="P491" s="188" t="e">
        <f t="shared" si="41"/>
        <v>#N/A</v>
      </c>
      <c r="Q491" s="191" t="e">
        <f t="shared" si="39"/>
        <v>#N/A</v>
      </c>
      <c r="R491" s="191" t="e">
        <f t="shared" si="40"/>
        <v>#N/A</v>
      </c>
      <c r="S491" s="191" t="e">
        <f t="shared" si="43"/>
        <v>#N/A</v>
      </c>
      <c r="T491" s="192" t="e">
        <f>VLOOKUP(D491,'PC Receitas'!$N$4:$O$14,2,FALSE)</f>
        <v>#N/A</v>
      </c>
    </row>
    <row r="492" spans="3:20" ht="19.5" customHeight="1" thickTop="1" thickBot="1" x14ac:dyDescent="0.25">
      <c r="C492" s="58"/>
      <c r="D492" s="58"/>
      <c r="E492" s="58"/>
      <c r="F492" s="58"/>
      <c r="G492" s="58"/>
      <c r="H492" s="58"/>
      <c r="I492" s="59"/>
      <c r="J492" s="60"/>
      <c r="K492" s="57">
        <f t="shared" ca="1" si="42"/>
        <v>167800</v>
      </c>
      <c r="P492" s="188" t="e">
        <f t="shared" si="41"/>
        <v>#N/A</v>
      </c>
      <c r="Q492" s="191" t="e">
        <f t="shared" si="39"/>
        <v>#N/A</v>
      </c>
      <c r="R492" s="191" t="e">
        <f t="shared" si="40"/>
        <v>#N/A</v>
      </c>
      <c r="S492" s="191" t="e">
        <f t="shared" si="43"/>
        <v>#N/A</v>
      </c>
      <c r="T492" s="192" t="e">
        <f>VLOOKUP(D492,'PC Receitas'!$N$4:$O$14,2,FALSE)</f>
        <v>#N/A</v>
      </c>
    </row>
    <row r="493" spans="3:20" ht="19.5" customHeight="1" thickTop="1" thickBot="1" x14ac:dyDescent="0.25">
      <c r="C493" s="58"/>
      <c r="D493" s="58"/>
      <c r="E493" s="58"/>
      <c r="F493" s="58"/>
      <c r="G493" s="58"/>
      <c r="H493" s="58"/>
      <c r="I493" s="59"/>
      <c r="J493" s="60"/>
      <c r="K493" s="57">
        <f t="shared" ca="1" si="42"/>
        <v>167800</v>
      </c>
      <c r="P493" s="188" t="e">
        <f t="shared" si="41"/>
        <v>#N/A</v>
      </c>
      <c r="Q493" s="191" t="e">
        <f t="shared" si="39"/>
        <v>#N/A</v>
      </c>
      <c r="R493" s="191" t="e">
        <f t="shared" si="40"/>
        <v>#N/A</v>
      </c>
      <c r="S493" s="191" t="e">
        <f t="shared" si="43"/>
        <v>#N/A</v>
      </c>
      <c r="T493" s="192" t="e">
        <f>VLOOKUP(D493,'PC Receitas'!$N$4:$O$14,2,FALSE)</f>
        <v>#N/A</v>
      </c>
    </row>
    <row r="494" spans="3:20" ht="19.5" customHeight="1" thickTop="1" thickBot="1" x14ac:dyDescent="0.25">
      <c r="C494" s="58"/>
      <c r="D494" s="58"/>
      <c r="E494" s="58"/>
      <c r="F494" s="58"/>
      <c r="G494" s="58"/>
      <c r="H494" s="58"/>
      <c r="I494" s="59"/>
      <c r="J494" s="60"/>
      <c r="K494" s="57">
        <f t="shared" ca="1" si="42"/>
        <v>167800</v>
      </c>
      <c r="P494" s="188" t="e">
        <f t="shared" si="41"/>
        <v>#N/A</v>
      </c>
      <c r="Q494" s="191" t="e">
        <f t="shared" si="39"/>
        <v>#N/A</v>
      </c>
      <c r="R494" s="191" t="e">
        <f t="shared" si="40"/>
        <v>#N/A</v>
      </c>
      <c r="S494" s="191" t="e">
        <f t="shared" si="43"/>
        <v>#N/A</v>
      </c>
      <c r="T494" s="192" t="e">
        <f>VLOOKUP(D494,'PC Receitas'!$N$4:$O$14,2,FALSE)</f>
        <v>#N/A</v>
      </c>
    </row>
    <row r="495" spans="3:20" ht="19.5" customHeight="1" thickTop="1" thickBot="1" x14ac:dyDescent="0.25">
      <c r="C495" s="58"/>
      <c r="D495" s="58"/>
      <c r="E495" s="58"/>
      <c r="F495" s="58"/>
      <c r="G495" s="58"/>
      <c r="H495" s="58"/>
      <c r="I495" s="59"/>
      <c r="J495" s="60"/>
      <c r="K495" s="57">
        <f t="shared" ca="1" si="42"/>
        <v>167800</v>
      </c>
      <c r="P495" s="188" t="e">
        <f t="shared" si="41"/>
        <v>#N/A</v>
      </c>
      <c r="Q495" s="191" t="e">
        <f t="shared" si="39"/>
        <v>#N/A</v>
      </c>
      <c r="R495" s="191" t="e">
        <f t="shared" si="40"/>
        <v>#N/A</v>
      </c>
      <c r="S495" s="191" t="e">
        <f t="shared" si="43"/>
        <v>#N/A</v>
      </c>
      <c r="T495" s="192" t="e">
        <f>VLOOKUP(D495,'PC Receitas'!$N$4:$O$14,2,FALSE)</f>
        <v>#N/A</v>
      </c>
    </row>
    <row r="496" spans="3:20" ht="19.5" customHeight="1" thickTop="1" thickBot="1" x14ac:dyDescent="0.25">
      <c r="C496" s="58"/>
      <c r="D496" s="58"/>
      <c r="E496" s="58"/>
      <c r="F496" s="58"/>
      <c r="G496" s="58"/>
      <c r="H496" s="58"/>
      <c r="I496" s="59"/>
      <c r="J496" s="60"/>
      <c r="K496" s="57">
        <f t="shared" ca="1" si="42"/>
        <v>167800</v>
      </c>
      <c r="P496" s="188" t="e">
        <f t="shared" si="41"/>
        <v>#N/A</v>
      </c>
      <c r="Q496" s="191" t="e">
        <f t="shared" si="39"/>
        <v>#N/A</v>
      </c>
      <c r="R496" s="191" t="e">
        <f t="shared" si="40"/>
        <v>#N/A</v>
      </c>
      <c r="S496" s="191" t="e">
        <f t="shared" si="43"/>
        <v>#N/A</v>
      </c>
      <c r="T496" s="192" t="e">
        <f>VLOOKUP(D496,'PC Receitas'!$N$4:$O$14,2,FALSE)</f>
        <v>#N/A</v>
      </c>
    </row>
    <row r="497" spans="3:20" ht="19.5" customHeight="1" thickTop="1" thickBot="1" x14ac:dyDescent="0.25">
      <c r="C497" s="58"/>
      <c r="D497" s="58"/>
      <c r="E497" s="58"/>
      <c r="F497" s="58"/>
      <c r="G497" s="58"/>
      <c r="H497" s="58"/>
      <c r="I497" s="59"/>
      <c r="J497" s="60"/>
      <c r="K497" s="57">
        <f t="shared" ca="1" si="42"/>
        <v>167800</v>
      </c>
      <c r="P497" s="188" t="e">
        <f t="shared" si="41"/>
        <v>#N/A</v>
      </c>
      <c r="Q497" s="191" t="e">
        <f t="shared" si="39"/>
        <v>#N/A</v>
      </c>
      <c r="R497" s="191" t="e">
        <f t="shared" si="40"/>
        <v>#N/A</v>
      </c>
      <c r="S497" s="191" t="e">
        <f t="shared" si="43"/>
        <v>#N/A</v>
      </c>
      <c r="T497" s="192" t="e">
        <f>VLOOKUP(D497,'PC Receitas'!$N$4:$O$14,2,FALSE)</f>
        <v>#N/A</v>
      </c>
    </row>
    <row r="498" spans="3:20" ht="19.5" customHeight="1" thickTop="1" thickBot="1" x14ac:dyDescent="0.25">
      <c r="C498" s="58"/>
      <c r="D498" s="58"/>
      <c r="E498" s="58"/>
      <c r="F498" s="58"/>
      <c r="G498" s="58"/>
      <c r="H498" s="58"/>
      <c r="I498" s="59"/>
      <c r="J498" s="60"/>
      <c r="K498" s="57">
        <f t="shared" ca="1" si="42"/>
        <v>167800</v>
      </c>
      <c r="P498" s="188" t="e">
        <f t="shared" si="41"/>
        <v>#N/A</v>
      </c>
      <c r="Q498" s="191" t="e">
        <f t="shared" si="39"/>
        <v>#N/A</v>
      </c>
      <c r="R498" s="191" t="e">
        <f t="shared" si="40"/>
        <v>#N/A</v>
      </c>
      <c r="S498" s="191" t="e">
        <f t="shared" si="43"/>
        <v>#N/A</v>
      </c>
      <c r="T498" s="192" t="e">
        <f>VLOOKUP(D498,'PC Receitas'!$N$4:$O$14,2,FALSE)</f>
        <v>#N/A</v>
      </c>
    </row>
    <row r="499" spans="3:20" ht="19.5" customHeight="1" thickTop="1" thickBot="1" x14ac:dyDescent="0.25">
      <c r="C499" s="58"/>
      <c r="D499" s="58"/>
      <c r="E499" s="58"/>
      <c r="F499" s="58"/>
      <c r="G499" s="58"/>
      <c r="H499" s="58"/>
      <c r="I499" s="59"/>
      <c r="J499" s="60"/>
      <c r="K499" s="57">
        <f t="shared" ca="1" si="42"/>
        <v>167800</v>
      </c>
      <c r="P499" s="188" t="e">
        <f t="shared" si="41"/>
        <v>#N/A</v>
      </c>
      <c r="Q499" s="191" t="e">
        <f t="shared" si="39"/>
        <v>#N/A</v>
      </c>
      <c r="R499" s="191" t="e">
        <f t="shared" si="40"/>
        <v>#N/A</v>
      </c>
      <c r="S499" s="191" t="e">
        <f t="shared" si="43"/>
        <v>#N/A</v>
      </c>
      <c r="T499" s="192" t="e">
        <f>VLOOKUP(D499,'PC Receitas'!$N$4:$O$14,2,FALSE)</f>
        <v>#N/A</v>
      </c>
    </row>
    <row r="500" spans="3:20" ht="19.5" customHeight="1" thickTop="1" thickBot="1" x14ac:dyDescent="0.25">
      <c r="C500" s="58"/>
      <c r="D500" s="58"/>
      <c r="E500" s="58"/>
      <c r="F500" s="58"/>
      <c r="G500" s="58"/>
      <c r="H500" s="58"/>
      <c r="I500" s="59"/>
      <c r="J500" s="60"/>
      <c r="K500" s="57">
        <f t="shared" ca="1" si="42"/>
        <v>167800</v>
      </c>
      <c r="P500" s="188" t="e">
        <f t="shared" si="41"/>
        <v>#N/A</v>
      </c>
      <c r="Q500" s="191" t="e">
        <f t="shared" si="39"/>
        <v>#N/A</v>
      </c>
      <c r="R500" s="191" t="e">
        <f t="shared" si="40"/>
        <v>#N/A</v>
      </c>
      <c r="S500" s="191" t="e">
        <f t="shared" si="43"/>
        <v>#N/A</v>
      </c>
      <c r="T500" s="192" t="e">
        <f>VLOOKUP(D500,'PC Receitas'!$N$4:$O$14,2,FALSE)</f>
        <v>#N/A</v>
      </c>
    </row>
    <row r="501" spans="3:20" ht="19.5" customHeight="1" thickTop="1" thickBot="1" x14ac:dyDescent="0.25">
      <c r="C501" s="58"/>
      <c r="D501" s="58"/>
      <c r="E501" s="58"/>
      <c r="F501" s="58"/>
      <c r="G501" s="58"/>
      <c r="H501" s="58"/>
      <c r="I501" s="59"/>
      <c r="J501" s="60"/>
      <c r="K501" s="57">
        <f t="shared" ca="1" si="42"/>
        <v>167800</v>
      </c>
      <c r="P501" s="188" t="e">
        <f t="shared" si="41"/>
        <v>#N/A</v>
      </c>
      <c r="Q501" s="191" t="e">
        <f t="shared" si="39"/>
        <v>#N/A</v>
      </c>
      <c r="R501" s="191" t="e">
        <f t="shared" si="40"/>
        <v>#N/A</v>
      </c>
      <c r="S501" s="191" t="e">
        <f t="shared" si="43"/>
        <v>#N/A</v>
      </c>
      <c r="T501" s="192" t="e">
        <f>VLOOKUP(D501,'PC Receitas'!$N$4:$O$14,2,FALSE)</f>
        <v>#N/A</v>
      </c>
    </row>
    <row r="502" spans="3:20" ht="19.5" customHeight="1" thickTop="1" thickBot="1" x14ac:dyDescent="0.25">
      <c r="C502" s="58"/>
      <c r="D502" s="58"/>
      <c r="E502" s="58"/>
      <c r="F502" s="58"/>
      <c r="G502" s="58"/>
      <c r="H502" s="58"/>
      <c r="I502" s="59"/>
      <c r="J502" s="60"/>
      <c r="K502" s="57">
        <f t="shared" ca="1" si="42"/>
        <v>167800</v>
      </c>
      <c r="P502" s="188" t="e">
        <f t="shared" si="41"/>
        <v>#N/A</v>
      </c>
      <c r="Q502" s="191" t="e">
        <f t="shared" si="39"/>
        <v>#N/A</v>
      </c>
      <c r="R502" s="191" t="e">
        <f t="shared" si="40"/>
        <v>#N/A</v>
      </c>
      <c r="S502" s="191" t="e">
        <f t="shared" si="43"/>
        <v>#N/A</v>
      </c>
      <c r="T502" s="192" t="e">
        <f>VLOOKUP(D502,'PC Receitas'!$N$4:$O$14,2,FALSE)</f>
        <v>#N/A</v>
      </c>
    </row>
    <row r="503" spans="3:20" ht="19.5" customHeight="1" thickTop="1" thickBot="1" x14ac:dyDescent="0.25">
      <c r="C503" s="58"/>
      <c r="D503" s="58"/>
      <c r="E503" s="58"/>
      <c r="F503" s="58"/>
      <c r="G503" s="58"/>
      <c r="H503" s="58"/>
      <c r="I503" s="59"/>
      <c r="J503" s="60"/>
      <c r="K503" s="57">
        <f t="shared" ca="1" si="42"/>
        <v>167800</v>
      </c>
      <c r="P503" s="188" t="e">
        <f t="shared" si="41"/>
        <v>#N/A</v>
      </c>
      <c r="Q503" s="191" t="e">
        <f t="shared" si="39"/>
        <v>#N/A</v>
      </c>
      <c r="R503" s="191" t="e">
        <f t="shared" si="40"/>
        <v>#N/A</v>
      </c>
      <c r="S503" s="191" t="e">
        <f t="shared" si="43"/>
        <v>#N/A</v>
      </c>
      <c r="T503" s="192" t="e">
        <f>VLOOKUP(D503,'PC Receitas'!$N$4:$O$14,2,FALSE)</f>
        <v>#N/A</v>
      </c>
    </row>
    <row r="504" spans="3:20" ht="19.5" customHeight="1" thickTop="1" thickBot="1" x14ac:dyDescent="0.25">
      <c r="C504" s="58"/>
      <c r="D504" s="58"/>
      <c r="E504" s="58"/>
      <c r="F504" s="58"/>
      <c r="G504" s="58"/>
      <c r="H504" s="58"/>
      <c r="I504" s="59"/>
      <c r="J504" s="60"/>
      <c r="K504" s="57">
        <f t="shared" ca="1" si="42"/>
        <v>167800</v>
      </c>
      <c r="P504" s="188" t="e">
        <f t="shared" si="41"/>
        <v>#N/A</v>
      </c>
      <c r="Q504" s="191" t="e">
        <f t="shared" si="39"/>
        <v>#N/A</v>
      </c>
      <c r="R504" s="191" t="e">
        <f t="shared" si="40"/>
        <v>#N/A</v>
      </c>
      <c r="S504" s="191" t="e">
        <f t="shared" si="43"/>
        <v>#N/A</v>
      </c>
      <c r="T504" s="192" t="e">
        <f>VLOOKUP(D504,'PC Receitas'!$N$4:$O$14,2,FALSE)</f>
        <v>#N/A</v>
      </c>
    </row>
    <row r="505" spans="3:20" ht="19.5" customHeight="1" thickTop="1" thickBot="1" x14ac:dyDescent="0.25">
      <c r="C505" s="58"/>
      <c r="D505" s="58"/>
      <c r="E505" s="58"/>
      <c r="F505" s="58"/>
      <c r="G505" s="58"/>
      <c r="H505" s="58"/>
      <c r="I505" s="59"/>
      <c r="J505" s="60"/>
      <c r="K505" s="57">
        <f t="shared" ca="1" si="42"/>
        <v>167800</v>
      </c>
      <c r="P505" s="188" t="e">
        <f t="shared" si="41"/>
        <v>#N/A</v>
      </c>
      <c r="Q505" s="191" t="e">
        <f t="shared" si="39"/>
        <v>#N/A</v>
      </c>
      <c r="R505" s="191" t="e">
        <f t="shared" si="40"/>
        <v>#N/A</v>
      </c>
      <c r="S505" s="191" t="e">
        <f t="shared" si="43"/>
        <v>#N/A</v>
      </c>
      <c r="T505" s="192" t="e">
        <f>VLOOKUP(D505,'PC Receitas'!$N$4:$O$14,2,FALSE)</f>
        <v>#N/A</v>
      </c>
    </row>
    <row r="506" spans="3:20" ht="19.5" customHeight="1" thickTop="1" thickBot="1" x14ac:dyDescent="0.25">
      <c r="C506" s="58"/>
      <c r="D506" s="58"/>
      <c r="E506" s="58"/>
      <c r="F506" s="58"/>
      <c r="G506" s="58"/>
      <c r="H506" s="58"/>
      <c r="I506" s="59"/>
      <c r="J506" s="60"/>
      <c r="K506" s="57">
        <f t="shared" ca="1" si="42"/>
        <v>167800</v>
      </c>
      <c r="P506" s="188" t="e">
        <f t="shared" si="41"/>
        <v>#N/A</v>
      </c>
      <c r="Q506" s="191" t="e">
        <f t="shared" si="39"/>
        <v>#N/A</v>
      </c>
      <c r="R506" s="191" t="e">
        <f t="shared" si="40"/>
        <v>#N/A</v>
      </c>
      <c r="S506" s="191" t="e">
        <f t="shared" si="43"/>
        <v>#N/A</v>
      </c>
      <c r="T506" s="192" t="e">
        <f>VLOOKUP(D506,'PC Receitas'!$N$4:$O$14,2,FALSE)</f>
        <v>#N/A</v>
      </c>
    </row>
    <row r="507" spans="3:20" ht="19.5" customHeight="1" thickTop="1" thickBot="1" x14ac:dyDescent="0.25">
      <c r="C507" s="58"/>
      <c r="D507" s="58"/>
      <c r="E507" s="58"/>
      <c r="F507" s="58"/>
      <c r="G507" s="58"/>
      <c r="H507" s="58"/>
      <c r="I507" s="59"/>
      <c r="J507" s="60"/>
      <c r="K507" s="57">
        <f t="shared" ca="1" si="42"/>
        <v>167800</v>
      </c>
      <c r="P507" s="188" t="e">
        <f t="shared" si="41"/>
        <v>#N/A</v>
      </c>
      <c r="Q507" s="191" t="e">
        <f t="shared" si="39"/>
        <v>#N/A</v>
      </c>
      <c r="R507" s="191" t="e">
        <f t="shared" si="40"/>
        <v>#N/A</v>
      </c>
      <c r="S507" s="191" t="e">
        <f t="shared" si="43"/>
        <v>#N/A</v>
      </c>
      <c r="T507" s="192" t="e">
        <f>VLOOKUP(D507,'PC Receitas'!$N$4:$O$14,2,FALSE)</f>
        <v>#N/A</v>
      </c>
    </row>
    <row r="508" spans="3:20" ht="19.5" customHeight="1" thickTop="1" thickBot="1" x14ac:dyDescent="0.25">
      <c r="C508" s="58"/>
      <c r="D508" s="58"/>
      <c r="E508" s="58"/>
      <c r="F508" s="58"/>
      <c r="G508" s="58"/>
      <c r="H508" s="58"/>
      <c r="I508" s="59"/>
      <c r="J508" s="60"/>
      <c r="K508" s="57">
        <f t="shared" ca="1" si="42"/>
        <v>167800</v>
      </c>
      <c r="P508" s="188" t="e">
        <f t="shared" si="41"/>
        <v>#N/A</v>
      </c>
      <c r="Q508" s="191" t="e">
        <f t="shared" si="39"/>
        <v>#N/A</v>
      </c>
      <c r="R508" s="191" t="e">
        <f t="shared" si="40"/>
        <v>#N/A</v>
      </c>
      <c r="S508" s="191" t="e">
        <f t="shared" si="43"/>
        <v>#N/A</v>
      </c>
      <c r="T508" s="192" t="e">
        <f>VLOOKUP(D508,'PC Receitas'!$N$4:$O$14,2,FALSE)</f>
        <v>#N/A</v>
      </c>
    </row>
    <row r="509" spans="3:20" ht="19.5" customHeight="1" thickTop="1" thickBot="1" x14ac:dyDescent="0.25">
      <c r="C509" s="58"/>
      <c r="D509" s="58"/>
      <c r="E509" s="58"/>
      <c r="F509" s="58"/>
      <c r="G509" s="58"/>
      <c r="H509" s="58"/>
      <c r="I509" s="59"/>
      <c r="J509" s="60"/>
      <c r="K509" s="57">
        <f t="shared" ca="1" si="42"/>
        <v>167800</v>
      </c>
      <c r="P509" s="188" t="e">
        <f t="shared" si="41"/>
        <v>#N/A</v>
      </c>
      <c r="Q509" s="191" t="e">
        <f t="shared" si="39"/>
        <v>#N/A</v>
      </c>
      <c r="R509" s="191" t="e">
        <f t="shared" si="40"/>
        <v>#N/A</v>
      </c>
      <c r="S509" s="191" t="e">
        <f t="shared" si="43"/>
        <v>#N/A</v>
      </c>
      <c r="T509" s="192" t="e">
        <f>VLOOKUP(D509,'PC Receitas'!$N$4:$O$14,2,FALSE)</f>
        <v>#N/A</v>
      </c>
    </row>
    <row r="510" spans="3:20" ht="19.5" customHeight="1" thickTop="1" thickBot="1" x14ac:dyDescent="0.25">
      <c r="C510" s="58"/>
      <c r="D510" s="58"/>
      <c r="E510" s="58"/>
      <c r="F510" s="58"/>
      <c r="G510" s="58"/>
      <c r="H510" s="58"/>
      <c r="I510" s="59"/>
      <c r="J510" s="60"/>
      <c r="K510" s="57">
        <f t="shared" ca="1" si="42"/>
        <v>167800</v>
      </c>
      <c r="P510" s="188" t="e">
        <f t="shared" si="41"/>
        <v>#N/A</v>
      </c>
      <c r="Q510" s="191" t="e">
        <f t="shared" si="39"/>
        <v>#N/A</v>
      </c>
      <c r="R510" s="191" t="e">
        <f t="shared" si="40"/>
        <v>#N/A</v>
      </c>
      <c r="S510" s="191" t="e">
        <f t="shared" si="43"/>
        <v>#N/A</v>
      </c>
      <c r="T510" s="192" t="e">
        <f>VLOOKUP(D510,'PC Receitas'!$N$4:$O$14,2,FALSE)</f>
        <v>#N/A</v>
      </c>
    </row>
    <row r="511" spans="3:20" ht="19.5" customHeight="1" thickTop="1" thickBot="1" x14ac:dyDescent="0.25">
      <c r="C511" s="58"/>
      <c r="D511" s="58"/>
      <c r="E511" s="58"/>
      <c r="F511" s="58"/>
      <c r="G511" s="58"/>
      <c r="H511" s="58"/>
      <c r="I511" s="59"/>
      <c r="J511" s="60"/>
      <c r="K511" s="57">
        <f t="shared" ca="1" si="42"/>
        <v>167800</v>
      </c>
      <c r="P511" s="188" t="e">
        <f t="shared" si="41"/>
        <v>#N/A</v>
      </c>
      <c r="Q511" s="191" t="e">
        <f t="shared" si="39"/>
        <v>#N/A</v>
      </c>
      <c r="R511" s="191" t="e">
        <f t="shared" si="40"/>
        <v>#N/A</v>
      </c>
      <c r="S511" s="191" t="e">
        <f t="shared" si="43"/>
        <v>#N/A</v>
      </c>
      <c r="T511" s="192" t="e">
        <f>VLOOKUP(D511,'PC Receitas'!$N$4:$O$14,2,FALSE)</f>
        <v>#N/A</v>
      </c>
    </row>
    <row r="512" spans="3:20" ht="19.5" customHeight="1" thickTop="1" thickBot="1" x14ac:dyDescent="0.25">
      <c r="C512" s="58"/>
      <c r="D512" s="58"/>
      <c r="E512" s="58"/>
      <c r="F512" s="58"/>
      <c r="G512" s="58"/>
      <c r="H512" s="58"/>
      <c r="I512" s="59"/>
      <c r="J512" s="60"/>
      <c r="K512" s="57">
        <f t="shared" ca="1" si="42"/>
        <v>167800</v>
      </c>
      <c r="P512" s="188" t="e">
        <f t="shared" si="41"/>
        <v>#N/A</v>
      </c>
      <c r="Q512" s="191" t="e">
        <f t="shared" si="39"/>
        <v>#N/A</v>
      </c>
      <c r="R512" s="191" t="e">
        <f t="shared" si="40"/>
        <v>#N/A</v>
      </c>
      <c r="S512" s="191" t="e">
        <f t="shared" si="43"/>
        <v>#N/A</v>
      </c>
      <c r="T512" s="192" t="e">
        <f>VLOOKUP(D512,'PC Receitas'!$N$4:$O$14,2,FALSE)</f>
        <v>#N/A</v>
      </c>
    </row>
    <row r="513" spans="3:20" ht="19.5" customHeight="1" thickTop="1" thickBot="1" x14ac:dyDescent="0.25">
      <c r="C513" s="58"/>
      <c r="D513" s="58"/>
      <c r="E513" s="58"/>
      <c r="F513" s="58"/>
      <c r="G513" s="58"/>
      <c r="H513" s="58"/>
      <c r="I513" s="59"/>
      <c r="J513" s="60"/>
      <c r="K513" s="57">
        <f t="shared" ca="1" si="42"/>
        <v>167800</v>
      </c>
      <c r="P513" s="188" t="e">
        <f t="shared" si="41"/>
        <v>#N/A</v>
      </c>
      <c r="Q513" s="191" t="e">
        <f t="shared" si="39"/>
        <v>#N/A</v>
      </c>
      <c r="R513" s="191" t="e">
        <f t="shared" si="40"/>
        <v>#N/A</v>
      </c>
      <c r="S513" s="191" t="e">
        <f t="shared" si="43"/>
        <v>#N/A</v>
      </c>
      <c r="T513" s="192" t="e">
        <f>VLOOKUP(D513,'PC Receitas'!$N$4:$O$14,2,FALSE)</f>
        <v>#N/A</v>
      </c>
    </row>
    <row r="514" spans="3:20" ht="19.5" customHeight="1" thickTop="1" thickBot="1" x14ac:dyDescent="0.25">
      <c r="C514" s="58"/>
      <c r="D514" s="58"/>
      <c r="E514" s="58"/>
      <c r="F514" s="58"/>
      <c r="G514" s="58"/>
      <c r="H514" s="58"/>
      <c r="I514" s="59"/>
      <c r="J514" s="60"/>
      <c r="K514" s="57">
        <f t="shared" ca="1" si="42"/>
        <v>167800</v>
      </c>
      <c r="P514" s="188" t="e">
        <f t="shared" si="41"/>
        <v>#N/A</v>
      </c>
      <c r="Q514" s="191" t="e">
        <f t="shared" si="39"/>
        <v>#N/A</v>
      </c>
      <c r="R514" s="191" t="e">
        <f t="shared" si="40"/>
        <v>#N/A</v>
      </c>
      <c r="S514" s="191" t="e">
        <f t="shared" si="43"/>
        <v>#N/A</v>
      </c>
      <c r="T514" s="192" t="e">
        <f>VLOOKUP(D514,'PC Receitas'!$N$4:$O$14,2,FALSE)</f>
        <v>#N/A</v>
      </c>
    </row>
    <row r="515" spans="3:20" ht="19.5" customHeight="1" thickTop="1" thickBot="1" x14ac:dyDescent="0.25">
      <c r="C515" s="58"/>
      <c r="D515" s="58"/>
      <c r="E515" s="58"/>
      <c r="F515" s="58"/>
      <c r="G515" s="58"/>
      <c r="H515" s="58"/>
      <c r="I515" s="59"/>
      <c r="J515" s="60"/>
      <c r="K515" s="57">
        <f t="shared" ca="1" si="42"/>
        <v>167800</v>
      </c>
      <c r="P515" s="188" t="e">
        <f t="shared" si="41"/>
        <v>#N/A</v>
      </c>
      <c r="Q515" s="191" t="e">
        <f t="shared" si="39"/>
        <v>#N/A</v>
      </c>
      <c r="R515" s="191" t="e">
        <f t="shared" si="40"/>
        <v>#N/A</v>
      </c>
      <c r="S515" s="191" t="e">
        <f t="shared" si="43"/>
        <v>#N/A</v>
      </c>
      <c r="T515" s="192" t="e">
        <f>VLOOKUP(D515,'PC Receitas'!$N$4:$O$14,2,FALSE)</f>
        <v>#N/A</v>
      </c>
    </row>
    <row r="516" spans="3:20" ht="19.5" customHeight="1" thickTop="1" thickBot="1" x14ac:dyDescent="0.25">
      <c r="C516" s="58"/>
      <c r="D516" s="58"/>
      <c r="E516" s="58"/>
      <c r="F516" s="58"/>
      <c r="G516" s="58"/>
      <c r="H516" s="58"/>
      <c r="I516" s="59"/>
      <c r="J516" s="60"/>
      <c r="K516" s="57">
        <f t="shared" ca="1" si="42"/>
        <v>167800</v>
      </c>
      <c r="P516" s="188" t="e">
        <f t="shared" si="41"/>
        <v>#N/A</v>
      </c>
      <c r="Q516" s="191" t="e">
        <f t="shared" si="39"/>
        <v>#N/A</v>
      </c>
      <c r="R516" s="191" t="e">
        <f t="shared" si="40"/>
        <v>#N/A</v>
      </c>
      <c r="S516" s="191" t="e">
        <f t="shared" si="43"/>
        <v>#N/A</v>
      </c>
      <c r="T516" s="192" t="e">
        <f>VLOOKUP(D516,'PC Receitas'!$N$4:$O$14,2,FALSE)</f>
        <v>#N/A</v>
      </c>
    </row>
    <row r="517" spans="3:20" ht="19.5" customHeight="1" thickTop="1" thickBot="1" x14ac:dyDescent="0.25">
      <c r="C517" s="58"/>
      <c r="D517" s="58"/>
      <c r="E517" s="58"/>
      <c r="F517" s="58"/>
      <c r="G517" s="58"/>
      <c r="H517" s="58"/>
      <c r="I517" s="59"/>
      <c r="J517" s="60"/>
      <c r="K517" s="57">
        <f t="shared" ca="1" si="42"/>
        <v>167800</v>
      </c>
      <c r="P517" s="188" t="e">
        <f t="shared" si="41"/>
        <v>#N/A</v>
      </c>
      <c r="Q517" s="191" t="e">
        <f t="shared" si="39"/>
        <v>#N/A</v>
      </c>
      <c r="R517" s="191" t="e">
        <f t="shared" si="40"/>
        <v>#N/A</v>
      </c>
      <c r="S517" s="191" t="e">
        <f t="shared" si="43"/>
        <v>#N/A</v>
      </c>
      <c r="T517" s="192" t="e">
        <f>VLOOKUP(D517,'PC Receitas'!$N$4:$O$14,2,FALSE)</f>
        <v>#N/A</v>
      </c>
    </row>
    <row r="518" spans="3:20" ht="19.5" customHeight="1" thickTop="1" thickBot="1" x14ac:dyDescent="0.25">
      <c r="C518" s="58"/>
      <c r="D518" s="58"/>
      <c r="E518" s="58"/>
      <c r="F518" s="58"/>
      <c r="G518" s="58"/>
      <c r="H518" s="58"/>
      <c r="I518" s="59"/>
      <c r="J518" s="60"/>
      <c r="K518" s="57">
        <f t="shared" ca="1" si="42"/>
        <v>167800</v>
      </c>
      <c r="P518" s="188" t="e">
        <f t="shared" si="41"/>
        <v>#N/A</v>
      </c>
      <c r="Q518" s="191" t="e">
        <f t="shared" ref="Q518:Q581" si="44">IF(T518="Despesas_de_Moradia","Despesa",IF(T518="Despesas_com_Alimentacao","Despesa",IF(T518="Despesas_com_Saude","Despesa","")))</f>
        <v>#N/A</v>
      </c>
      <c r="R518" s="191" t="e">
        <f t="shared" ref="R518:R581" si="45">IF(T518="Renda_Familiar","Receita",IF(T518="Receitas_com_Aplicacoes_Financeiras","Receita",IF(T518="Outras_Receitas","Receita","")))</f>
        <v>#N/A</v>
      </c>
      <c r="S518" s="191" t="e">
        <f t="shared" si="43"/>
        <v>#N/A</v>
      </c>
      <c r="T518" s="192" t="e">
        <f>VLOOKUP(D518,'PC Receitas'!$N$4:$O$14,2,FALSE)</f>
        <v>#N/A</v>
      </c>
    </row>
    <row r="519" spans="3:20" ht="19.5" customHeight="1" thickTop="1" thickBot="1" x14ac:dyDescent="0.25">
      <c r="C519" s="58"/>
      <c r="D519" s="58"/>
      <c r="E519" s="58"/>
      <c r="F519" s="58"/>
      <c r="G519" s="58"/>
      <c r="H519" s="58"/>
      <c r="I519" s="59"/>
      <c r="J519" s="60"/>
      <c r="K519" s="57">
        <f t="shared" ca="1" si="42"/>
        <v>167800</v>
      </c>
      <c r="P519" s="188" t="e">
        <f t="shared" si="41"/>
        <v>#N/A</v>
      </c>
      <c r="Q519" s="191" t="e">
        <f t="shared" si="44"/>
        <v>#N/A</v>
      </c>
      <c r="R519" s="191" t="e">
        <f t="shared" si="45"/>
        <v>#N/A</v>
      </c>
      <c r="S519" s="191" t="e">
        <f t="shared" si="43"/>
        <v>#N/A</v>
      </c>
      <c r="T519" s="192" t="e">
        <f>VLOOKUP(D519,'PC Receitas'!$N$4:$O$14,2,FALSE)</f>
        <v>#N/A</v>
      </c>
    </row>
    <row r="520" spans="3:20" ht="19.5" customHeight="1" thickTop="1" thickBot="1" x14ac:dyDescent="0.25">
      <c r="C520" s="58"/>
      <c r="D520" s="58"/>
      <c r="E520" s="58"/>
      <c r="F520" s="58"/>
      <c r="G520" s="58"/>
      <c r="H520" s="58"/>
      <c r="I520" s="59"/>
      <c r="J520" s="60"/>
      <c r="K520" s="57">
        <f t="shared" ca="1" si="42"/>
        <v>167800</v>
      </c>
      <c r="P520" s="188" t="e">
        <f t="shared" si="41"/>
        <v>#N/A</v>
      </c>
      <c r="Q520" s="191" t="e">
        <f t="shared" si="44"/>
        <v>#N/A</v>
      </c>
      <c r="R520" s="191" t="e">
        <f t="shared" si="45"/>
        <v>#N/A</v>
      </c>
      <c r="S520" s="191" t="e">
        <f t="shared" si="43"/>
        <v>#N/A</v>
      </c>
      <c r="T520" s="192" t="e">
        <f>VLOOKUP(D520,'PC Receitas'!$N$4:$O$14,2,FALSE)</f>
        <v>#N/A</v>
      </c>
    </row>
    <row r="521" spans="3:20" ht="19.5" customHeight="1" thickTop="1" thickBot="1" x14ac:dyDescent="0.25">
      <c r="C521" s="58"/>
      <c r="D521" s="58"/>
      <c r="E521" s="58"/>
      <c r="F521" s="58"/>
      <c r="G521" s="58"/>
      <c r="H521" s="58"/>
      <c r="I521" s="59"/>
      <c r="J521" s="60"/>
      <c r="K521" s="57">
        <f t="shared" ca="1" si="42"/>
        <v>167800</v>
      </c>
      <c r="P521" s="188" t="e">
        <f t="shared" si="41"/>
        <v>#N/A</v>
      </c>
      <c r="Q521" s="191" t="e">
        <f t="shared" si="44"/>
        <v>#N/A</v>
      </c>
      <c r="R521" s="191" t="e">
        <f t="shared" si="45"/>
        <v>#N/A</v>
      </c>
      <c r="S521" s="191" t="e">
        <f t="shared" si="43"/>
        <v>#N/A</v>
      </c>
      <c r="T521" s="192" t="e">
        <f>VLOOKUP(D521,'PC Receitas'!$N$4:$O$14,2,FALSE)</f>
        <v>#N/A</v>
      </c>
    </row>
    <row r="522" spans="3:20" ht="19.5" customHeight="1" thickTop="1" thickBot="1" x14ac:dyDescent="0.25">
      <c r="C522" s="58"/>
      <c r="D522" s="58"/>
      <c r="E522" s="58"/>
      <c r="F522" s="58"/>
      <c r="G522" s="58"/>
      <c r="H522" s="58"/>
      <c r="I522" s="59"/>
      <c r="J522" s="60"/>
      <c r="K522" s="57">
        <f t="shared" ca="1" si="42"/>
        <v>167800</v>
      </c>
      <c r="P522" s="188" t="e">
        <f t="shared" si="41"/>
        <v>#N/A</v>
      </c>
      <c r="Q522" s="191" t="e">
        <f t="shared" si="44"/>
        <v>#N/A</v>
      </c>
      <c r="R522" s="191" t="e">
        <f t="shared" si="45"/>
        <v>#N/A</v>
      </c>
      <c r="S522" s="191" t="e">
        <f t="shared" si="43"/>
        <v>#N/A</v>
      </c>
      <c r="T522" s="192" t="e">
        <f>VLOOKUP(D522,'PC Receitas'!$N$4:$O$14,2,FALSE)</f>
        <v>#N/A</v>
      </c>
    </row>
    <row r="523" spans="3:20" ht="19.5" customHeight="1" thickTop="1" thickBot="1" x14ac:dyDescent="0.25">
      <c r="C523" s="58"/>
      <c r="D523" s="58"/>
      <c r="E523" s="58"/>
      <c r="F523" s="58"/>
      <c r="G523" s="58"/>
      <c r="H523" s="58"/>
      <c r="I523" s="59"/>
      <c r="J523" s="60"/>
      <c r="K523" s="57">
        <f t="shared" ca="1" si="42"/>
        <v>167800</v>
      </c>
      <c r="P523" s="188" t="e">
        <f t="shared" si="41"/>
        <v>#N/A</v>
      </c>
      <c r="Q523" s="191" t="e">
        <f t="shared" si="44"/>
        <v>#N/A</v>
      </c>
      <c r="R523" s="191" t="e">
        <f t="shared" si="45"/>
        <v>#N/A</v>
      </c>
      <c r="S523" s="191" t="e">
        <f t="shared" si="43"/>
        <v>#N/A</v>
      </c>
      <c r="T523" s="192" t="e">
        <f>VLOOKUP(D523,'PC Receitas'!$N$4:$O$14,2,FALSE)</f>
        <v>#N/A</v>
      </c>
    </row>
    <row r="524" spans="3:20" ht="19.5" customHeight="1" thickTop="1" thickBot="1" x14ac:dyDescent="0.25">
      <c r="C524" s="58"/>
      <c r="D524" s="58"/>
      <c r="E524" s="58"/>
      <c r="F524" s="58"/>
      <c r="G524" s="58"/>
      <c r="H524" s="58"/>
      <c r="I524" s="59"/>
      <c r="J524" s="60"/>
      <c r="K524" s="57">
        <f t="shared" ca="1" si="42"/>
        <v>167800</v>
      </c>
      <c r="P524" s="188" t="e">
        <f t="shared" si="41"/>
        <v>#N/A</v>
      </c>
      <c r="Q524" s="191" t="e">
        <f t="shared" si="44"/>
        <v>#N/A</v>
      </c>
      <c r="R524" s="191" t="e">
        <f t="shared" si="45"/>
        <v>#N/A</v>
      </c>
      <c r="S524" s="191" t="e">
        <f t="shared" si="43"/>
        <v>#N/A</v>
      </c>
      <c r="T524" s="192" t="e">
        <f>VLOOKUP(D524,'PC Receitas'!$N$4:$O$14,2,FALSE)</f>
        <v>#N/A</v>
      </c>
    </row>
    <row r="525" spans="3:20" ht="19.5" customHeight="1" thickTop="1" thickBot="1" x14ac:dyDescent="0.25">
      <c r="C525" s="58"/>
      <c r="D525" s="58"/>
      <c r="E525" s="58"/>
      <c r="F525" s="58"/>
      <c r="G525" s="58"/>
      <c r="H525" s="58"/>
      <c r="I525" s="59"/>
      <c r="J525" s="60"/>
      <c r="K525" s="57">
        <f t="shared" ca="1" si="42"/>
        <v>167800</v>
      </c>
      <c r="P525" s="188" t="e">
        <f t="shared" si="41"/>
        <v>#N/A</v>
      </c>
      <c r="Q525" s="191" t="e">
        <f t="shared" si="44"/>
        <v>#N/A</v>
      </c>
      <c r="R525" s="191" t="e">
        <f t="shared" si="45"/>
        <v>#N/A</v>
      </c>
      <c r="S525" s="191" t="e">
        <f t="shared" si="43"/>
        <v>#N/A</v>
      </c>
      <c r="T525" s="192" t="e">
        <f>VLOOKUP(D525,'PC Receitas'!$N$4:$O$14,2,FALSE)</f>
        <v>#N/A</v>
      </c>
    </row>
    <row r="526" spans="3:20" ht="19.5" customHeight="1" thickTop="1" thickBot="1" x14ac:dyDescent="0.25">
      <c r="C526" s="58"/>
      <c r="D526" s="58"/>
      <c r="E526" s="58"/>
      <c r="F526" s="58"/>
      <c r="G526" s="58"/>
      <c r="H526" s="58"/>
      <c r="I526" s="59"/>
      <c r="J526" s="60"/>
      <c r="K526" s="57">
        <f t="shared" ca="1" si="42"/>
        <v>167800</v>
      </c>
      <c r="P526" s="188" t="e">
        <f t="shared" si="41"/>
        <v>#N/A</v>
      </c>
      <c r="Q526" s="191" t="e">
        <f t="shared" si="44"/>
        <v>#N/A</v>
      </c>
      <c r="R526" s="191" t="e">
        <f t="shared" si="45"/>
        <v>#N/A</v>
      </c>
      <c r="S526" s="191" t="e">
        <f t="shared" si="43"/>
        <v>#N/A</v>
      </c>
      <c r="T526" s="192" t="e">
        <f>VLOOKUP(D526,'PC Receitas'!$N$4:$O$14,2,FALSE)</f>
        <v>#N/A</v>
      </c>
    </row>
    <row r="527" spans="3:20" ht="19.5" customHeight="1" thickTop="1" thickBot="1" x14ac:dyDescent="0.25">
      <c r="C527" s="58"/>
      <c r="D527" s="58"/>
      <c r="E527" s="58"/>
      <c r="F527" s="58"/>
      <c r="G527" s="58"/>
      <c r="H527" s="58"/>
      <c r="I527" s="59"/>
      <c r="J527" s="60"/>
      <c r="K527" s="57">
        <f t="shared" ca="1" si="42"/>
        <v>167800</v>
      </c>
      <c r="P527" s="188" t="e">
        <f t="shared" si="41"/>
        <v>#N/A</v>
      </c>
      <c r="Q527" s="191" t="e">
        <f t="shared" si="44"/>
        <v>#N/A</v>
      </c>
      <c r="R527" s="191" t="e">
        <f t="shared" si="45"/>
        <v>#N/A</v>
      </c>
      <c r="S527" s="191" t="e">
        <f t="shared" si="43"/>
        <v>#N/A</v>
      </c>
      <c r="T527" s="192" t="e">
        <f>VLOOKUP(D527,'PC Receitas'!$N$4:$O$14,2,FALSE)</f>
        <v>#N/A</v>
      </c>
    </row>
    <row r="528" spans="3:20" ht="19.5" customHeight="1" thickTop="1" thickBot="1" x14ac:dyDescent="0.25">
      <c r="C528" s="58"/>
      <c r="D528" s="58"/>
      <c r="E528" s="58"/>
      <c r="F528" s="58"/>
      <c r="G528" s="58"/>
      <c r="H528" s="58"/>
      <c r="I528" s="59"/>
      <c r="J528" s="60"/>
      <c r="K528" s="57">
        <f t="shared" ca="1" si="42"/>
        <v>167800</v>
      </c>
      <c r="P528" s="188" t="e">
        <f t="shared" ref="P528:P591" si="46">IF(T528="Despesas_com_Transportes","Despesa",IF(T528="Despesas_com_Lazer_e_Informacao","Despesa",IF(T528="Outras_Despesas","Despesa",IF(T528="Imposto_de_Renda","Despesa",IF(T528="Investimentos_Bens","Despesa","")))))</f>
        <v>#N/A</v>
      </c>
      <c r="Q528" s="191" t="e">
        <f t="shared" si="44"/>
        <v>#N/A</v>
      </c>
      <c r="R528" s="191" t="e">
        <f t="shared" si="45"/>
        <v>#N/A</v>
      </c>
      <c r="S528" s="191" t="e">
        <f t="shared" si="43"/>
        <v>#N/A</v>
      </c>
      <c r="T528" s="192" t="e">
        <f>VLOOKUP(D528,'PC Receitas'!$N$4:$O$14,2,FALSE)</f>
        <v>#N/A</v>
      </c>
    </row>
    <row r="529" spans="3:20" ht="19.5" customHeight="1" thickTop="1" thickBot="1" x14ac:dyDescent="0.25">
      <c r="C529" s="58"/>
      <c r="D529" s="58"/>
      <c r="E529" s="58"/>
      <c r="F529" s="58"/>
      <c r="G529" s="58"/>
      <c r="H529" s="58"/>
      <c r="I529" s="59"/>
      <c r="J529" s="60"/>
      <c r="K529" s="57">
        <f t="shared" ca="1" si="42"/>
        <v>167800</v>
      </c>
      <c r="P529" s="188" t="e">
        <f t="shared" si="46"/>
        <v>#N/A</v>
      </c>
      <c r="Q529" s="191" t="e">
        <f t="shared" si="44"/>
        <v>#N/A</v>
      </c>
      <c r="R529" s="191" t="e">
        <f t="shared" si="45"/>
        <v>#N/A</v>
      </c>
      <c r="S529" s="191" t="e">
        <f t="shared" si="43"/>
        <v>#N/A</v>
      </c>
      <c r="T529" s="192" t="e">
        <f>VLOOKUP(D529,'PC Receitas'!$N$4:$O$14,2,FALSE)</f>
        <v>#N/A</v>
      </c>
    </row>
    <row r="530" spans="3:20" ht="19.5" customHeight="1" thickTop="1" thickBot="1" x14ac:dyDescent="0.25">
      <c r="C530" s="58"/>
      <c r="D530" s="58"/>
      <c r="E530" s="58"/>
      <c r="F530" s="58"/>
      <c r="G530" s="58"/>
      <c r="H530" s="58"/>
      <c r="I530" s="59"/>
      <c r="J530" s="60"/>
      <c r="K530" s="57">
        <f t="shared" ca="1" si="42"/>
        <v>167800</v>
      </c>
      <c r="P530" s="188" t="e">
        <f t="shared" si="46"/>
        <v>#N/A</v>
      </c>
      <c r="Q530" s="191" t="e">
        <f t="shared" si="44"/>
        <v>#N/A</v>
      </c>
      <c r="R530" s="191" t="e">
        <f t="shared" si="45"/>
        <v>#N/A</v>
      </c>
      <c r="S530" s="191" t="e">
        <f t="shared" si="43"/>
        <v>#N/A</v>
      </c>
      <c r="T530" s="192"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167800</v>
      </c>
      <c r="P531" s="188" t="e">
        <f t="shared" si="46"/>
        <v>#N/A</v>
      </c>
      <c r="Q531" s="191" t="e">
        <f t="shared" si="44"/>
        <v>#N/A</v>
      </c>
      <c r="R531" s="191" t="e">
        <f t="shared" si="45"/>
        <v>#N/A</v>
      </c>
      <c r="S531" s="191" t="e">
        <f t="shared" si="43"/>
        <v>#N/A</v>
      </c>
      <c r="T531" s="192" t="e">
        <f>VLOOKUP(D531,'PC Receitas'!$N$4:$O$14,2,FALSE)</f>
        <v>#N/A</v>
      </c>
    </row>
    <row r="532" spans="3:20" ht="19.5" customHeight="1" thickTop="1" thickBot="1" x14ac:dyDescent="0.25">
      <c r="C532" s="58"/>
      <c r="D532" s="58"/>
      <c r="E532" s="58"/>
      <c r="F532" s="58"/>
      <c r="G532" s="58"/>
      <c r="H532" s="58"/>
      <c r="I532" s="59"/>
      <c r="J532" s="60"/>
      <c r="K532" s="57">
        <f t="shared" ca="1" si="47"/>
        <v>167800</v>
      </c>
      <c r="P532" s="188" t="e">
        <f t="shared" si="46"/>
        <v>#N/A</v>
      </c>
      <c r="Q532" s="191" t="e">
        <f t="shared" si="44"/>
        <v>#N/A</v>
      </c>
      <c r="R532" s="191" t="e">
        <f t="shared" si="45"/>
        <v>#N/A</v>
      </c>
      <c r="S532" s="191" t="e">
        <f t="shared" ref="S532:S595" si="48">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ca="1" si="47"/>
        <v>167800</v>
      </c>
      <c r="P533" s="188" t="e">
        <f t="shared" si="46"/>
        <v>#N/A</v>
      </c>
      <c r="Q533" s="191" t="e">
        <f t="shared" si="44"/>
        <v>#N/A</v>
      </c>
      <c r="R533" s="191" t="e">
        <f t="shared" si="45"/>
        <v>#N/A</v>
      </c>
      <c r="S533" s="191" t="e">
        <f t="shared" si="48"/>
        <v>#N/A</v>
      </c>
      <c r="T533" s="192" t="e">
        <f>VLOOKUP(D533,'PC Receitas'!$N$4:$O$14,2,FALSE)</f>
        <v>#N/A</v>
      </c>
    </row>
    <row r="534" spans="3:20" ht="19.5" customHeight="1" thickTop="1" thickBot="1" x14ac:dyDescent="0.25">
      <c r="C534" s="58"/>
      <c r="D534" s="58"/>
      <c r="E534" s="58"/>
      <c r="F534" s="58"/>
      <c r="G534" s="58"/>
      <c r="H534" s="58"/>
      <c r="I534" s="59"/>
      <c r="J534" s="60"/>
      <c r="K534" s="57">
        <f t="shared" ca="1" si="47"/>
        <v>167800</v>
      </c>
      <c r="P534" s="188" t="e">
        <f t="shared" si="46"/>
        <v>#N/A</v>
      </c>
      <c r="Q534" s="191" t="e">
        <f t="shared" si="44"/>
        <v>#N/A</v>
      </c>
      <c r="R534" s="191" t="e">
        <f t="shared" si="45"/>
        <v>#N/A</v>
      </c>
      <c r="S534" s="191" t="e">
        <f t="shared" si="48"/>
        <v>#N/A</v>
      </c>
      <c r="T534" s="192" t="e">
        <f>VLOOKUP(D534,'PC Receitas'!$N$4:$O$14,2,FALSE)</f>
        <v>#N/A</v>
      </c>
    </row>
    <row r="535" spans="3:20" ht="19.5" customHeight="1" thickTop="1" thickBot="1" x14ac:dyDescent="0.25">
      <c r="C535" s="58"/>
      <c r="D535" s="58"/>
      <c r="E535" s="58"/>
      <c r="F535" s="58"/>
      <c r="G535" s="58"/>
      <c r="H535" s="58"/>
      <c r="I535" s="59"/>
      <c r="J535" s="60"/>
      <c r="K535" s="57">
        <f t="shared" ca="1" si="47"/>
        <v>167800</v>
      </c>
      <c r="P535" s="188" t="e">
        <f t="shared" si="46"/>
        <v>#N/A</v>
      </c>
      <c r="Q535" s="191" t="e">
        <f t="shared" si="44"/>
        <v>#N/A</v>
      </c>
      <c r="R535" s="191" t="e">
        <f t="shared" si="45"/>
        <v>#N/A</v>
      </c>
      <c r="S535" s="191" t="e">
        <f t="shared" si="48"/>
        <v>#N/A</v>
      </c>
      <c r="T535" s="192" t="e">
        <f>VLOOKUP(D535,'PC Receitas'!$N$4:$O$14,2,FALSE)</f>
        <v>#N/A</v>
      </c>
    </row>
    <row r="536" spans="3:20" ht="19.5" customHeight="1" thickTop="1" thickBot="1" x14ac:dyDescent="0.25">
      <c r="C536" s="58"/>
      <c r="D536" s="58"/>
      <c r="E536" s="58"/>
      <c r="F536" s="58"/>
      <c r="G536" s="58"/>
      <c r="H536" s="58"/>
      <c r="I536" s="59"/>
      <c r="J536" s="60"/>
      <c r="K536" s="57">
        <f t="shared" ca="1" si="47"/>
        <v>167800</v>
      </c>
      <c r="P536" s="188" t="e">
        <f t="shared" si="46"/>
        <v>#N/A</v>
      </c>
      <c r="Q536" s="191" t="e">
        <f t="shared" si="44"/>
        <v>#N/A</v>
      </c>
      <c r="R536" s="191" t="e">
        <f t="shared" si="45"/>
        <v>#N/A</v>
      </c>
      <c r="S536" s="191" t="e">
        <f t="shared" si="48"/>
        <v>#N/A</v>
      </c>
      <c r="T536" s="192" t="e">
        <f>VLOOKUP(D536,'PC Receitas'!$N$4:$O$14,2,FALSE)</f>
        <v>#N/A</v>
      </c>
    </row>
    <row r="537" spans="3:20" ht="19.5" customHeight="1" thickTop="1" thickBot="1" x14ac:dyDescent="0.25">
      <c r="C537" s="58"/>
      <c r="D537" s="58"/>
      <c r="E537" s="58"/>
      <c r="F537" s="58"/>
      <c r="G537" s="58"/>
      <c r="H537" s="58"/>
      <c r="I537" s="59"/>
      <c r="J537" s="60"/>
      <c r="K537" s="57">
        <f t="shared" ca="1" si="47"/>
        <v>167800</v>
      </c>
      <c r="P537" s="188" t="e">
        <f t="shared" si="46"/>
        <v>#N/A</v>
      </c>
      <c r="Q537" s="191" t="e">
        <f t="shared" si="44"/>
        <v>#N/A</v>
      </c>
      <c r="R537" s="191" t="e">
        <f t="shared" si="45"/>
        <v>#N/A</v>
      </c>
      <c r="S537" s="191" t="e">
        <f t="shared" si="48"/>
        <v>#N/A</v>
      </c>
      <c r="T537" s="192" t="e">
        <f>VLOOKUP(D537,'PC Receitas'!$N$4:$O$14,2,FALSE)</f>
        <v>#N/A</v>
      </c>
    </row>
    <row r="538" spans="3:20" ht="19.5" customHeight="1" thickTop="1" thickBot="1" x14ac:dyDescent="0.25">
      <c r="C538" s="58"/>
      <c r="D538" s="58"/>
      <c r="E538" s="58"/>
      <c r="F538" s="58"/>
      <c r="G538" s="58"/>
      <c r="H538" s="58"/>
      <c r="I538" s="59"/>
      <c r="J538" s="60"/>
      <c r="K538" s="57">
        <f t="shared" ca="1" si="47"/>
        <v>167800</v>
      </c>
      <c r="P538" s="188" t="e">
        <f t="shared" si="46"/>
        <v>#N/A</v>
      </c>
      <c r="Q538" s="191" t="e">
        <f t="shared" si="44"/>
        <v>#N/A</v>
      </c>
      <c r="R538" s="191" t="e">
        <f t="shared" si="45"/>
        <v>#N/A</v>
      </c>
      <c r="S538" s="191" t="e">
        <f t="shared" si="48"/>
        <v>#N/A</v>
      </c>
      <c r="T538" s="192" t="e">
        <f>VLOOKUP(D538,'PC Receitas'!$N$4:$O$14,2,FALSE)</f>
        <v>#N/A</v>
      </c>
    </row>
    <row r="539" spans="3:20" ht="19.5" customHeight="1" thickTop="1" thickBot="1" x14ac:dyDescent="0.25">
      <c r="C539" s="58"/>
      <c r="D539" s="58"/>
      <c r="E539" s="58"/>
      <c r="F539" s="58"/>
      <c r="G539" s="58"/>
      <c r="H539" s="58"/>
      <c r="I539" s="59"/>
      <c r="J539" s="60"/>
      <c r="K539" s="57">
        <f t="shared" ca="1" si="47"/>
        <v>167800</v>
      </c>
      <c r="P539" s="188" t="e">
        <f t="shared" si="46"/>
        <v>#N/A</v>
      </c>
      <c r="Q539" s="191" t="e">
        <f t="shared" si="44"/>
        <v>#N/A</v>
      </c>
      <c r="R539" s="191" t="e">
        <f t="shared" si="45"/>
        <v>#N/A</v>
      </c>
      <c r="S539" s="191" t="e">
        <f t="shared" si="48"/>
        <v>#N/A</v>
      </c>
      <c r="T539" s="192" t="e">
        <f>VLOOKUP(D539,'PC Receitas'!$N$4:$O$14,2,FALSE)</f>
        <v>#N/A</v>
      </c>
    </row>
    <row r="540" spans="3:20" ht="19.5" customHeight="1" thickTop="1" thickBot="1" x14ac:dyDescent="0.25">
      <c r="C540" s="58"/>
      <c r="D540" s="58"/>
      <c r="E540" s="58"/>
      <c r="F540" s="58"/>
      <c r="G540" s="58"/>
      <c r="H540" s="58"/>
      <c r="I540" s="59"/>
      <c r="J540" s="60"/>
      <c r="K540" s="57">
        <f t="shared" ca="1" si="47"/>
        <v>167800</v>
      </c>
      <c r="P540" s="188" t="e">
        <f t="shared" si="46"/>
        <v>#N/A</v>
      </c>
      <c r="Q540" s="191" t="e">
        <f t="shared" si="44"/>
        <v>#N/A</v>
      </c>
      <c r="R540" s="191" t="e">
        <f t="shared" si="45"/>
        <v>#N/A</v>
      </c>
      <c r="S540" s="191" t="e">
        <f t="shared" si="48"/>
        <v>#N/A</v>
      </c>
      <c r="T540" s="192" t="e">
        <f>VLOOKUP(D540,'PC Receitas'!$N$4:$O$14,2,FALSE)</f>
        <v>#N/A</v>
      </c>
    </row>
    <row r="541" spans="3:20" ht="19.5" customHeight="1" thickTop="1" thickBot="1" x14ac:dyDescent="0.25">
      <c r="C541" s="58"/>
      <c r="D541" s="58"/>
      <c r="E541" s="58"/>
      <c r="F541" s="58"/>
      <c r="G541" s="58"/>
      <c r="H541" s="58"/>
      <c r="I541" s="59"/>
      <c r="J541" s="60"/>
      <c r="K541" s="57">
        <f t="shared" ca="1" si="47"/>
        <v>167800</v>
      </c>
      <c r="P541" s="188" t="e">
        <f t="shared" si="46"/>
        <v>#N/A</v>
      </c>
      <c r="Q541" s="191" t="e">
        <f t="shared" si="44"/>
        <v>#N/A</v>
      </c>
      <c r="R541" s="191" t="e">
        <f t="shared" si="45"/>
        <v>#N/A</v>
      </c>
      <c r="S541" s="191" t="e">
        <f t="shared" si="48"/>
        <v>#N/A</v>
      </c>
      <c r="T541" s="192" t="e">
        <f>VLOOKUP(D541,'PC Receitas'!$N$4:$O$14,2,FALSE)</f>
        <v>#N/A</v>
      </c>
    </row>
    <row r="542" spans="3:20" ht="19.5" customHeight="1" thickTop="1" thickBot="1" x14ac:dyDescent="0.25">
      <c r="C542" s="58"/>
      <c r="D542" s="58"/>
      <c r="E542" s="58"/>
      <c r="F542" s="58"/>
      <c r="G542" s="58"/>
      <c r="H542" s="58"/>
      <c r="I542" s="59"/>
      <c r="J542" s="60"/>
      <c r="K542" s="57">
        <f t="shared" ca="1" si="47"/>
        <v>167800</v>
      </c>
      <c r="P542" s="188" t="e">
        <f t="shared" si="46"/>
        <v>#N/A</v>
      </c>
      <c r="Q542" s="191" t="e">
        <f t="shared" si="44"/>
        <v>#N/A</v>
      </c>
      <c r="R542" s="191" t="e">
        <f t="shared" si="45"/>
        <v>#N/A</v>
      </c>
      <c r="S542" s="191" t="e">
        <f t="shared" si="48"/>
        <v>#N/A</v>
      </c>
      <c r="T542" s="192" t="e">
        <f>VLOOKUP(D542,'PC Receitas'!$N$4:$O$14,2,FALSE)</f>
        <v>#N/A</v>
      </c>
    </row>
    <row r="543" spans="3:20" ht="19.5" customHeight="1" thickTop="1" thickBot="1" x14ac:dyDescent="0.25">
      <c r="C543" s="58"/>
      <c r="D543" s="58"/>
      <c r="E543" s="58"/>
      <c r="F543" s="58"/>
      <c r="G543" s="58"/>
      <c r="H543" s="58"/>
      <c r="I543" s="59"/>
      <c r="J543" s="60"/>
      <c r="K543" s="57">
        <f t="shared" ca="1" si="47"/>
        <v>167800</v>
      </c>
      <c r="P543" s="188" t="e">
        <f t="shared" si="46"/>
        <v>#N/A</v>
      </c>
      <c r="Q543" s="191" t="e">
        <f t="shared" si="44"/>
        <v>#N/A</v>
      </c>
      <c r="R543" s="191" t="e">
        <f t="shared" si="45"/>
        <v>#N/A</v>
      </c>
      <c r="S543" s="191" t="e">
        <f t="shared" si="48"/>
        <v>#N/A</v>
      </c>
      <c r="T543" s="192" t="e">
        <f>VLOOKUP(D543,'PC Receitas'!$N$4:$O$14,2,FALSE)</f>
        <v>#N/A</v>
      </c>
    </row>
    <row r="544" spans="3:20" ht="19.5" customHeight="1" thickTop="1" thickBot="1" x14ac:dyDescent="0.25">
      <c r="C544" s="58"/>
      <c r="D544" s="58"/>
      <c r="E544" s="58"/>
      <c r="F544" s="58"/>
      <c r="G544" s="58"/>
      <c r="H544" s="58"/>
      <c r="I544" s="59"/>
      <c r="J544" s="60"/>
      <c r="K544" s="57">
        <f t="shared" ca="1" si="47"/>
        <v>167800</v>
      </c>
      <c r="P544" s="188" t="e">
        <f t="shared" si="46"/>
        <v>#N/A</v>
      </c>
      <c r="Q544" s="191" t="e">
        <f t="shared" si="44"/>
        <v>#N/A</v>
      </c>
      <c r="R544" s="191" t="e">
        <f t="shared" si="45"/>
        <v>#N/A</v>
      </c>
      <c r="S544" s="191" t="e">
        <f t="shared" si="48"/>
        <v>#N/A</v>
      </c>
      <c r="T544" s="192" t="e">
        <f>VLOOKUP(D544,'PC Receitas'!$N$4:$O$14,2,FALSE)</f>
        <v>#N/A</v>
      </c>
    </row>
    <row r="545" spans="3:20" ht="19.5" customHeight="1" thickTop="1" thickBot="1" x14ac:dyDescent="0.25">
      <c r="C545" s="58"/>
      <c r="D545" s="58"/>
      <c r="E545" s="58"/>
      <c r="F545" s="58"/>
      <c r="G545" s="58"/>
      <c r="H545" s="58"/>
      <c r="I545" s="59"/>
      <c r="J545" s="60"/>
      <c r="K545" s="57">
        <f t="shared" ca="1" si="47"/>
        <v>167800</v>
      </c>
      <c r="P545" s="188" t="e">
        <f t="shared" si="46"/>
        <v>#N/A</v>
      </c>
      <c r="Q545" s="191" t="e">
        <f t="shared" si="44"/>
        <v>#N/A</v>
      </c>
      <c r="R545" s="191" t="e">
        <f t="shared" si="45"/>
        <v>#N/A</v>
      </c>
      <c r="S545" s="191" t="e">
        <f t="shared" si="48"/>
        <v>#N/A</v>
      </c>
      <c r="T545" s="192" t="e">
        <f>VLOOKUP(D545,'PC Receitas'!$N$4:$O$14,2,FALSE)</f>
        <v>#N/A</v>
      </c>
    </row>
    <row r="546" spans="3:20" ht="19.5" customHeight="1" thickTop="1" thickBot="1" x14ac:dyDescent="0.25">
      <c r="C546" s="58"/>
      <c r="D546" s="58"/>
      <c r="E546" s="58"/>
      <c r="F546" s="58"/>
      <c r="G546" s="58"/>
      <c r="H546" s="58"/>
      <c r="I546" s="59"/>
      <c r="J546" s="60"/>
      <c r="K546" s="57">
        <f t="shared" ca="1" si="47"/>
        <v>167800</v>
      </c>
      <c r="P546" s="188" t="e">
        <f t="shared" si="46"/>
        <v>#N/A</v>
      </c>
      <c r="Q546" s="191" t="e">
        <f t="shared" si="44"/>
        <v>#N/A</v>
      </c>
      <c r="R546" s="191" t="e">
        <f t="shared" si="45"/>
        <v>#N/A</v>
      </c>
      <c r="S546" s="191" t="e">
        <f t="shared" si="48"/>
        <v>#N/A</v>
      </c>
      <c r="T546" s="192" t="e">
        <f>VLOOKUP(D546,'PC Receitas'!$N$4:$O$14,2,FALSE)</f>
        <v>#N/A</v>
      </c>
    </row>
    <row r="547" spans="3:20" ht="19.5" customHeight="1" thickTop="1" thickBot="1" x14ac:dyDescent="0.25">
      <c r="C547" s="58"/>
      <c r="D547" s="58"/>
      <c r="E547" s="58"/>
      <c r="F547" s="58"/>
      <c r="G547" s="58"/>
      <c r="H547" s="58"/>
      <c r="I547" s="59"/>
      <c r="J547" s="60"/>
      <c r="K547" s="57">
        <f t="shared" ca="1" si="47"/>
        <v>167800</v>
      </c>
      <c r="P547" s="188" t="e">
        <f t="shared" si="46"/>
        <v>#N/A</v>
      </c>
      <c r="Q547" s="191" t="e">
        <f t="shared" si="44"/>
        <v>#N/A</v>
      </c>
      <c r="R547" s="191" t="e">
        <f t="shared" si="45"/>
        <v>#N/A</v>
      </c>
      <c r="S547" s="191" t="e">
        <f t="shared" si="48"/>
        <v>#N/A</v>
      </c>
      <c r="T547" s="192" t="e">
        <f>VLOOKUP(D547,'PC Receitas'!$N$4:$O$14,2,FALSE)</f>
        <v>#N/A</v>
      </c>
    </row>
    <row r="548" spans="3:20" ht="19.5" customHeight="1" thickTop="1" thickBot="1" x14ac:dyDescent="0.25">
      <c r="C548" s="58"/>
      <c r="D548" s="58"/>
      <c r="E548" s="58"/>
      <c r="F548" s="58"/>
      <c r="G548" s="58"/>
      <c r="H548" s="58"/>
      <c r="I548" s="59"/>
      <c r="J548" s="60"/>
      <c r="K548" s="57">
        <f t="shared" ca="1" si="47"/>
        <v>167800</v>
      </c>
      <c r="P548" s="188" t="e">
        <f t="shared" si="46"/>
        <v>#N/A</v>
      </c>
      <c r="Q548" s="191" t="e">
        <f t="shared" si="44"/>
        <v>#N/A</v>
      </c>
      <c r="R548" s="191" t="e">
        <f t="shared" si="45"/>
        <v>#N/A</v>
      </c>
      <c r="S548" s="191" t="e">
        <f t="shared" si="48"/>
        <v>#N/A</v>
      </c>
      <c r="T548" s="192" t="e">
        <f>VLOOKUP(D548,'PC Receitas'!$N$4:$O$14,2,FALSE)</f>
        <v>#N/A</v>
      </c>
    </row>
    <row r="549" spans="3:20" ht="19.5" customHeight="1" thickTop="1" thickBot="1" x14ac:dyDescent="0.25">
      <c r="C549" s="58"/>
      <c r="D549" s="58"/>
      <c r="E549" s="58"/>
      <c r="F549" s="58"/>
      <c r="G549" s="58"/>
      <c r="H549" s="58"/>
      <c r="I549" s="59"/>
      <c r="J549" s="60"/>
      <c r="K549" s="57">
        <f t="shared" ca="1" si="47"/>
        <v>167800</v>
      </c>
      <c r="P549" s="188" t="e">
        <f t="shared" si="46"/>
        <v>#N/A</v>
      </c>
      <c r="Q549" s="191" t="e">
        <f t="shared" si="44"/>
        <v>#N/A</v>
      </c>
      <c r="R549" s="191" t="e">
        <f t="shared" si="45"/>
        <v>#N/A</v>
      </c>
      <c r="S549" s="191" t="e">
        <f t="shared" si="48"/>
        <v>#N/A</v>
      </c>
      <c r="T549" s="192" t="e">
        <f>VLOOKUP(D549,'PC Receitas'!$N$4:$O$14,2,FALSE)</f>
        <v>#N/A</v>
      </c>
    </row>
    <row r="550" spans="3:20" ht="19.5" customHeight="1" thickTop="1" thickBot="1" x14ac:dyDescent="0.25">
      <c r="C550" s="58"/>
      <c r="D550" s="58"/>
      <c r="E550" s="58"/>
      <c r="F550" s="58"/>
      <c r="G550" s="58"/>
      <c r="H550" s="58"/>
      <c r="I550" s="59"/>
      <c r="J550" s="60"/>
      <c r="K550" s="57">
        <f t="shared" ca="1" si="47"/>
        <v>167800</v>
      </c>
      <c r="P550" s="188" t="e">
        <f t="shared" si="46"/>
        <v>#N/A</v>
      </c>
      <c r="Q550" s="191" t="e">
        <f t="shared" si="44"/>
        <v>#N/A</v>
      </c>
      <c r="R550" s="191" t="e">
        <f t="shared" si="45"/>
        <v>#N/A</v>
      </c>
      <c r="S550" s="191" t="e">
        <f t="shared" si="48"/>
        <v>#N/A</v>
      </c>
      <c r="T550" s="192" t="e">
        <f>VLOOKUP(D550,'PC Receitas'!$N$4:$O$14,2,FALSE)</f>
        <v>#N/A</v>
      </c>
    </row>
    <row r="551" spans="3:20" ht="19.5" customHeight="1" thickTop="1" thickBot="1" x14ac:dyDescent="0.25">
      <c r="C551" s="58"/>
      <c r="D551" s="58"/>
      <c r="E551" s="58"/>
      <c r="F551" s="58"/>
      <c r="G551" s="58"/>
      <c r="H551" s="58"/>
      <c r="I551" s="59"/>
      <c r="J551" s="60"/>
      <c r="K551" s="57">
        <f t="shared" ca="1" si="47"/>
        <v>167800</v>
      </c>
      <c r="P551" s="188" t="e">
        <f t="shared" si="46"/>
        <v>#N/A</v>
      </c>
      <c r="Q551" s="191" t="e">
        <f t="shared" si="44"/>
        <v>#N/A</v>
      </c>
      <c r="R551" s="191" t="e">
        <f t="shared" si="45"/>
        <v>#N/A</v>
      </c>
      <c r="S551" s="191" t="e">
        <f t="shared" si="48"/>
        <v>#N/A</v>
      </c>
      <c r="T551" s="192" t="e">
        <f>VLOOKUP(D551,'PC Receitas'!$N$4:$O$14,2,FALSE)</f>
        <v>#N/A</v>
      </c>
    </row>
    <row r="552" spans="3:20" ht="19.5" customHeight="1" thickTop="1" thickBot="1" x14ac:dyDescent="0.25">
      <c r="C552" s="58"/>
      <c r="D552" s="58"/>
      <c r="E552" s="58"/>
      <c r="F552" s="58"/>
      <c r="G552" s="58"/>
      <c r="H552" s="58"/>
      <c r="I552" s="59"/>
      <c r="J552" s="60"/>
      <c r="K552" s="57">
        <f t="shared" ca="1" si="47"/>
        <v>167800</v>
      </c>
      <c r="P552" s="188" t="e">
        <f t="shared" si="46"/>
        <v>#N/A</v>
      </c>
      <c r="Q552" s="191" t="e">
        <f t="shared" si="44"/>
        <v>#N/A</v>
      </c>
      <c r="R552" s="191" t="e">
        <f t="shared" si="45"/>
        <v>#N/A</v>
      </c>
      <c r="S552" s="191" t="e">
        <f t="shared" si="48"/>
        <v>#N/A</v>
      </c>
      <c r="T552" s="192" t="e">
        <f>VLOOKUP(D552,'PC Receitas'!$N$4:$O$14,2,FALSE)</f>
        <v>#N/A</v>
      </c>
    </row>
    <row r="553" spans="3:20" ht="19.5" customHeight="1" thickTop="1" thickBot="1" x14ac:dyDescent="0.25">
      <c r="C553" s="58"/>
      <c r="D553" s="58"/>
      <c r="E553" s="58"/>
      <c r="F553" s="58"/>
      <c r="G553" s="58"/>
      <c r="H553" s="58"/>
      <c r="I553" s="59"/>
      <c r="J553" s="60"/>
      <c r="K553" s="57">
        <f t="shared" ca="1" si="47"/>
        <v>167800</v>
      </c>
      <c r="P553" s="188" t="e">
        <f t="shared" si="46"/>
        <v>#N/A</v>
      </c>
      <c r="Q553" s="191" t="e">
        <f t="shared" si="44"/>
        <v>#N/A</v>
      </c>
      <c r="R553" s="191" t="e">
        <f t="shared" si="45"/>
        <v>#N/A</v>
      </c>
      <c r="S553" s="191" t="e">
        <f t="shared" si="48"/>
        <v>#N/A</v>
      </c>
      <c r="T553" s="192" t="e">
        <f>VLOOKUP(D553,'PC Receitas'!$N$4:$O$14,2,FALSE)</f>
        <v>#N/A</v>
      </c>
    </row>
    <row r="554" spans="3:20" ht="19.5" customHeight="1" thickTop="1" thickBot="1" x14ac:dyDescent="0.25">
      <c r="C554" s="58"/>
      <c r="D554" s="58"/>
      <c r="E554" s="58"/>
      <c r="F554" s="58"/>
      <c r="G554" s="58"/>
      <c r="H554" s="58"/>
      <c r="I554" s="59"/>
      <c r="J554" s="60"/>
      <c r="K554" s="57">
        <f t="shared" ca="1" si="47"/>
        <v>167800</v>
      </c>
      <c r="P554" s="188" t="e">
        <f t="shared" si="46"/>
        <v>#N/A</v>
      </c>
      <c r="Q554" s="191" t="e">
        <f t="shared" si="44"/>
        <v>#N/A</v>
      </c>
      <c r="R554" s="191" t="e">
        <f t="shared" si="45"/>
        <v>#N/A</v>
      </c>
      <c r="S554" s="191" t="e">
        <f t="shared" si="48"/>
        <v>#N/A</v>
      </c>
      <c r="T554" s="192" t="e">
        <f>VLOOKUP(D554,'PC Receitas'!$N$4:$O$14,2,FALSE)</f>
        <v>#N/A</v>
      </c>
    </row>
    <row r="555" spans="3:20" ht="19.5" customHeight="1" thickTop="1" thickBot="1" x14ac:dyDescent="0.25">
      <c r="C555" s="58"/>
      <c r="D555" s="58"/>
      <c r="E555" s="58"/>
      <c r="F555" s="58"/>
      <c r="G555" s="58"/>
      <c r="H555" s="58"/>
      <c r="I555" s="59"/>
      <c r="J555" s="60"/>
      <c r="K555" s="57">
        <f t="shared" ca="1" si="47"/>
        <v>167800</v>
      </c>
      <c r="P555" s="188" t="e">
        <f t="shared" si="46"/>
        <v>#N/A</v>
      </c>
      <c r="Q555" s="191" t="e">
        <f t="shared" si="44"/>
        <v>#N/A</v>
      </c>
      <c r="R555" s="191" t="e">
        <f t="shared" si="45"/>
        <v>#N/A</v>
      </c>
      <c r="S555" s="191" t="e">
        <f t="shared" si="48"/>
        <v>#N/A</v>
      </c>
      <c r="T555" s="192" t="e">
        <f>VLOOKUP(D555,'PC Receitas'!$N$4:$O$14,2,FALSE)</f>
        <v>#N/A</v>
      </c>
    </row>
    <row r="556" spans="3:20" ht="19.5" customHeight="1" thickTop="1" thickBot="1" x14ac:dyDescent="0.25">
      <c r="C556" s="58"/>
      <c r="D556" s="58"/>
      <c r="E556" s="58"/>
      <c r="F556" s="58"/>
      <c r="G556" s="58"/>
      <c r="H556" s="58"/>
      <c r="I556" s="59"/>
      <c r="J556" s="60"/>
      <c r="K556" s="57">
        <f t="shared" ca="1" si="47"/>
        <v>167800</v>
      </c>
      <c r="P556" s="188" t="e">
        <f t="shared" si="46"/>
        <v>#N/A</v>
      </c>
      <c r="Q556" s="191" t="e">
        <f t="shared" si="44"/>
        <v>#N/A</v>
      </c>
      <c r="R556" s="191" t="e">
        <f t="shared" si="45"/>
        <v>#N/A</v>
      </c>
      <c r="S556" s="191" t="e">
        <f t="shared" si="48"/>
        <v>#N/A</v>
      </c>
      <c r="T556" s="192" t="e">
        <f>VLOOKUP(D556,'PC Receitas'!$N$4:$O$14,2,FALSE)</f>
        <v>#N/A</v>
      </c>
    </row>
    <row r="557" spans="3:20" ht="19.5" customHeight="1" thickTop="1" thickBot="1" x14ac:dyDescent="0.25">
      <c r="C557" s="58"/>
      <c r="D557" s="58"/>
      <c r="E557" s="58"/>
      <c r="F557" s="58"/>
      <c r="G557" s="58"/>
      <c r="H557" s="58"/>
      <c r="I557" s="59"/>
      <c r="J557" s="60"/>
      <c r="K557" s="57">
        <f t="shared" ca="1" si="47"/>
        <v>167800</v>
      </c>
      <c r="P557" s="188" t="e">
        <f t="shared" si="46"/>
        <v>#N/A</v>
      </c>
      <c r="Q557" s="191" t="e">
        <f t="shared" si="44"/>
        <v>#N/A</v>
      </c>
      <c r="R557" s="191" t="e">
        <f t="shared" si="45"/>
        <v>#N/A</v>
      </c>
      <c r="S557" s="191" t="e">
        <f t="shared" si="48"/>
        <v>#N/A</v>
      </c>
      <c r="T557" s="192" t="e">
        <f>VLOOKUP(D557,'PC Receitas'!$N$4:$O$14,2,FALSE)</f>
        <v>#N/A</v>
      </c>
    </row>
    <row r="558" spans="3:20" ht="19.5" customHeight="1" thickTop="1" thickBot="1" x14ac:dyDescent="0.25">
      <c r="C558" s="58"/>
      <c r="D558" s="58"/>
      <c r="E558" s="58"/>
      <c r="F558" s="58"/>
      <c r="G558" s="58"/>
      <c r="H558" s="58"/>
      <c r="I558" s="59"/>
      <c r="J558" s="60"/>
      <c r="K558" s="57">
        <f t="shared" ca="1" si="47"/>
        <v>167800</v>
      </c>
      <c r="P558" s="188" t="e">
        <f t="shared" si="46"/>
        <v>#N/A</v>
      </c>
      <c r="Q558" s="191" t="e">
        <f t="shared" si="44"/>
        <v>#N/A</v>
      </c>
      <c r="R558" s="191" t="e">
        <f t="shared" si="45"/>
        <v>#N/A</v>
      </c>
      <c r="S558" s="191" t="e">
        <f t="shared" si="48"/>
        <v>#N/A</v>
      </c>
      <c r="T558" s="192" t="e">
        <f>VLOOKUP(D558,'PC Receitas'!$N$4:$O$14,2,FALSE)</f>
        <v>#N/A</v>
      </c>
    </row>
    <row r="559" spans="3:20" ht="19.5" customHeight="1" thickTop="1" thickBot="1" x14ac:dyDescent="0.25">
      <c r="C559" s="58"/>
      <c r="D559" s="58"/>
      <c r="E559" s="58"/>
      <c r="F559" s="58"/>
      <c r="G559" s="58"/>
      <c r="H559" s="58"/>
      <c r="I559" s="59"/>
      <c r="J559" s="60"/>
      <c r="K559" s="57">
        <f t="shared" ca="1" si="47"/>
        <v>167800</v>
      </c>
      <c r="P559" s="188" t="e">
        <f t="shared" si="46"/>
        <v>#N/A</v>
      </c>
      <c r="Q559" s="191" t="e">
        <f t="shared" si="44"/>
        <v>#N/A</v>
      </c>
      <c r="R559" s="191" t="e">
        <f t="shared" si="45"/>
        <v>#N/A</v>
      </c>
      <c r="S559" s="191" t="e">
        <f t="shared" si="48"/>
        <v>#N/A</v>
      </c>
      <c r="T559" s="192" t="e">
        <f>VLOOKUP(D559,'PC Receitas'!$N$4:$O$14,2,FALSE)</f>
        <v>#N/A</v>
      </c>
    </row>
    <row r="560" spans="3:20" ht="19.5" customHeight="1" thickTop="1" thickBot="1" x14ac:dyDescent="0.25">
      <c r="C560" s="58"/>
      <c r="D560" s="58"/>
      <c r="E560" s="58"/>
      <c r="F560" s="58"/>
      <c r="G560" s="58"/>
      <c r="H560" s="58"/>
      <c r="I560" s="59"/>
      <c r="J560" s="60"/>
      <c r="K560" s="57">
        <f t="shared" ca="1" si="47"/>
        <v>167800</v>
      </c>
      <c r="P560" s="188" t="e">
        <f t="shared" si="46"/>
        <v>#N/A</v>
      </c>
      <c r="Q560" s="191" t="e">
        <f t="shared" si="44"/>
        <v>#N/A</v>
      </c>
      <c r="R560" s="191" t="e">
        <f t="shared" si="45"/>
        <v>#N/A</v>
      </c>
      <c r="S560" s="191" t="e">
        <f t="shared" si="48"/>
        <v>#N/A</v>
      </c>
      <c r="T560" s="192" t="e">
        <f>VLOOKUP(D560,'PC Receitas'!$N$4:$O$14,2,FALSE)</f>
        <v>#N/A</v>
      </c>
    </row>
    <row r="561" spans="3:20" ht="19.5" customHeight="1" thickTop="1" thickBot="1" x14ac:dyDescent="0.25">
      <c r="C561" s="58"/>
      <c r="D561" s="58"/>
      <c r="E561" s="58"/>
      <c r="F561" s="58"/>
      <c r="G561" s="58"/>
      <c r="H561" s="58"/>
      <c r="I561" s="59"/>
      <c r="J561" s="60"/>
      <c r="K561" s="57">
        <f t="shared" ca="1" si="47"/>
        <v>167800</v>
      </c>
      <c r="P561" s="188" t="e">
        <f t="shared" si="46"/>
        <v>#N/A</v>
      </c>
      <c r="Q561" s="191" t="e">
        <f t="shared" si="44"/>
        <v>#N/A</v>
      </c>
      <c r="R561" s="191" t="e">
        <f t="shared" si="45"/>
        <v>#N/A</v>
      </c>
      <c r="S561" s="191" t="e">
        <f t="shared" si="48"/>
        <v>#N/A</v>
      </c>
      <c r="T561" s="192" t="e">
        <f>VLOOKUP(D561,'PC Receitas'!$N$4:$O$14,2,FALSE)</f>
        <v>#N/A</v>
      </c>
    </row>
    <row r="562" spans="3:20" ht="19.5" customHeight="1" thickTop="1" thickBot="1" x14ac:dyDescent="0.25">
      <c r="C562" s="58"/>
      <c r="D562" s="58"/>
      <c r="E562" s="58"/>
      <c r="F562" s="58"/>
      <c r="G562" s="58"/>
      <c r="H562" s="58"/>
      <c r="I562" s="59"/>
      <c r="J562" s="60"/>
      <c r="K562" s="57">
        <f t="shared" ca="1" si="47"/>
        <v>167800</v>
      </c>
      <c r="P562" s="188" t="e">
        <f t="shared" si="46"/>
        <v>#N/A</v>
      </c>
      <c r="Q562" s="191" t="e">
        <f t="shared" si="44"/>
        <v>#N/A</v>
      </c>
      <c r="R562" s="191" t="e">
        <f t="shared" si="45"/>
        <v>#N/A</v>
      </c>
      <c r="S562" s="191" t="e">
        <f t="shared" si="48"/>
        <v>#N/A</v>
      </c>
      <c r="T562" s="192" t="e">
        <f>VLOOKUP(D562,'PC Receitas'!$N$4:$O$14,2,FALSE)</f>
        <v>#N/A</v>
      </c>
    </row>
    <row r="563" spans="3:20" ht="19.5" customHeight="1" thickTop="1" thickBot="1" x14ac:dyDescent="0.25">
      <c r="C563" s="58"/>
      <c r="D563" s="58"/>
      <c r="E563" s="58"/>
      <c r="F563" s="58"/>
      <c r="G563" s="58"/>
      <c r="H563" s="58"/>
      <c r="I563" s="59"/>
      <c r="J563" s="60"/>
      <c r="K563" s="57">
        <f t="shared" ca="1" si="47"/>
        <v>167800</v>
      </c>
      <c r="P563" s="188" t="e">
        <f t="shared" si="46"/>
        <v>#N/A</v>
      </c>
      <c r="Q563" s="191" t="e">
        <f t="shared" si="44"/>
        <v>#N/A</v>
      </c>
      <c r="R563" s="191" t="e">
        <f t="shared" si="45"/>
        <v>#N/A</v>
      </c>
      <c r="S563" s="191" t="e">
        <f t="shared" si="48"/>
        <v>#N/A</v>
      </c>
      <c r="T563" s="192" t="e">
        <f>VLOOKUP(D563,'PC Receitas'!$N$4:$O$14,2,FALSE)</f>
        <v>#N/A</v>
      </c>
    </row>
    <row r="564" spans="3:20" ht="19.5" customHeight="1" thickTop="1" thickBot="1" x14ac:dyDescent="0.25">
      <c r="C564" s="58"/>
      <c r="D564" s="58"/>
      <c r="E564" s="58"/>
      <c r="F564" s="58"/>
      <c r="G564" s="58"/>
      <c r="H564" s="58"/>
      <c r="I564" s="59"/>
      <c r="J564" s="60"/>
      <c r="K564" s="57">
        <f t="shared" ca="1" si="47"/>
        <v>167800</v>
      </c>
      <c r="P564" s="188" t="e">
        <f t="shared" si="46"/>
        <v>#N/A</v>
      </c>
      <c r="Q564" s="191" t="e">
        <f t="shared" si="44"/>
        <v>#N/A</v>
      </c>
      <c r="R564" s="191" t="e">
        <f t="shared" si="45"/>
        <v>#N/A</v>
      </c>
      <c r="S564" s="191" t="e">
        <f t="shared" si="48"/>
        <v>#N/A</v>
      </c>
      <c r="T564" s="192" t="e">
        <f>VLOOKUP(D564,'PC Receitas'!$N$4:$O$14,2,FALSE)</f>
        <v>#N/A</v>
      </c>
    </row>
    <row r="565" spans="3:20" ht="19.5" customHeight="1" thickTop="1" thickBot="1" x14ac:dyDescent="0.25">
      <c r="C565" s="58"/>
      <c r="D565" s="58"/>
      <c r="E565" s="58"/>
      <c r="F565" s="58"/>
      <c r="G565" s="58"/>
      <c r="H565" s="58"/>
      <c r="I565" s="59"/>
      <c r="J565" s="60"/>
      <c r="K565" s="57">
        <f t="shared" ca="1" si="47"/>
        <v>167800</v>
      </c>
      <c r="P565" s="188" t="e">
        <f t="shared" si="46"/>
        <v>#N/A</v>
      </c>
      <c r="Q565" s="191" t="e">
        <f t="shared" si="44"/>
        <v>#N/A</v>
      </c>
      <c r="R565" s="191" t="e">
        <f t="shared" si="45"/>
        <v>#N/A</v>
      </c>
      <c r="S565" s="191" t="e">
        <f t="shared" si="48"/>
        <v>#N/A</v>
      </c>
      <c r="T565" s="192" t="e">
        <f>VLOOKUP(D565,'PC Receitas'!$N$4:$O$14,2,FALSE)</f>
        <v>#N/A</v>
      </c>
    </row>
    <row r="566" spans="3:20" ht="19.5" customHeight="1" thickTop="1" thickBot="1" x14ac:dyDescent="0.25">
      <c r="C566" s="58"/>
      <c r="D566" s="58"/>
      <c r="E566" s="58"/>
      <c r="F566" s="58"/>
      <c r="G566" s="58"/>
      <c r="H566" s="58"/>
      <c r="I566" s="59"/>
      <c r="J566" s="60"/>
      <c r="K566" s="57">
        <f t="shared" ca="1" si="47"/>
        <v>167800</v>
      </c>
      <c r="P566" s="188" t="e">
        <f t="shared" si="46"/>
        <v>#N/A</v>
      </c>
      <c r="Q566" s="191" t="e">
        <f t="shared" si="44"/>
        <v>#N/A</v>
      </c>
      <c r="R566" s="191" t="e">
        <f t="shared" si="45"/>
        <v>#N/A</v>
      </c>
      <c r="S566" s="191" t="e">
        <f t="shared" si="48"/>
        <v>#N/A</v>
      </c>
      <c r="T566" s="192" t="e">
        <f>VLOOKUP(D566,'PC Receitas'!$N$4:$O$14,2,FALSE)</f>
        <v>#N/A</v>
      </c>
    </row>
    <row r="567" spans="3:20" ht="19.5" customHeight="1" thickTop="1" thickBot="1" x14ac:dyDescent="0.25">
      <c r="C567" s="58"/>
      <c r="D567" s="58"/>
      <c r="E567" s="58"/>
      <c r="F567" s="58"/>
      <c r="G567" s="58"/>
      <c r="H567" s="58"/>
      <c r="I567" s="59"/>
      <c r="J567" s="60"/>
      <c r="K567" s="57">
        <f t="shared" ca="1" si="47"/>
        <v>167800</v>
      </c>
      <c r="P567" s="188" t="e">
        <f t="shared" si="46"/>
        <v>#N/A</v>
      </c>
      <c r="Q567" s="191" t="e">
        <f t="shared" si="44"/>
        <v>#N/A</v>
      </c>
      <c r="R567" s="191" t="e">
        <f t="shared" si="45"/>
        <v>#N/A</v>
      </c>
      <c r="S567" s="191" t="e">
        <f t="shared" si="48"/>
        <v>#N/A</v>
      </c>
      <c r="T567" s="192" t="e">
        <f>VLOOKUP(D567,'PC Receitas'!$N$4:$O$14,2,FALSE)</f>
        <v>#N/A</v>
      </c>
    </row>
    <row r="568" spans="3:20" ht="19.5" customHeight="1" thickTop="1" thickBot="1" x14ac:dyDescent="0.25">
      <c r="C568" s="58"/>
      <c r="D568" s="58"/>
      <c r="E568" s="58"/>
      <c r="F568" s="58"/>
      <c r="G568" s="58"/>
      <c r="H568" s="58"/>
      <c r="I568" s="59"/>
      <c r="J568" s="60"/>
      <c r="K568" s="57">
        <f t="shared" ca="1" si="47"/>
        <v>167800</v>
      </c>
      <c r="P568" s="188" t="e">
        <f t="shared" si="46"/>
        <v>#N/A</v>
      </c>
      <c r="Q568" s="191" t="e">
        <f t="shared" si="44"/>
        <v>#N/A</v>
      </c>
      <c r="R568" s="191" t="e">
        <f t="shared" si="45"/>
        <v>#N/A</v>
      </c>
      <c r="S568" s="191" t="e">
        <f t="shared" si="48"/>
        <v>#N/A</v>
      </c>
      <c r="T568" s="192" t="e">
        <f>VLOOKUP(D568,'PC Receitas'!$N$4:$O$14,2,FALSE)</f>
        <v>#N/A</v>
      </c>
    </row>
    <row r="569" spans="3:20" ht="19.5" customHeight="1" thickTop="1" thickBot="1" x14ac:dyDescent="0.25">
      <c r="C569" s="58"/>
      <c r="D569" s="58"/>
      <c r="E569" s="58"/>
      <c r="F569" s="58"/>
      <c r="G569" s="58"/>
      <c r="H569" s="58"/>
      <c r="I569" s="59"/>
      <c r="J569" s="60"/>
      <c r="K569" s="57">
        <f t="shared" ca="1" si="47"/>
        <v>167800</v>
      </c>
      <c r="P569" s="188" t="e">
        <f t="shared" si="46"/>
        <v>#N/A</v>
      </c>
      <c r="Q569" s="191" t="e">
        <f t="shared" si="44"/>
        <v>#N/A</v>
      </c>
      <c r="R569" s="191" t="e">
        <f t="shared" si="45"/>
        <v>#N/A</v>
      </c>
      <c r="S569" s="191" t="e">
        <f t="shared" si="48"/>
        <v>#N/A</v>
      </c>
      <c r="T569" s="192" t="e">
        <f>VLOOKUP(D569,'PC Receitas'!$N$4:$O$14,2,FALSE)</f>
        <v>#N/A</v>
      </c>
    </row>
    <row r="570" spans="3:20" ht="19.5" customHeight="1" thickTop="1" thickBot="1" x14ac:dyDescent="0.25">
      <c r="C570" s="58"/>
      <c r="D570" s="58"/>
      <c r="E570" s="58"/>
      <c r="F570" s="58"/>
      <c r="G570" s="58"/>
      <c r="H570" s="58"/>
      <c r="I570" s="59"/>
      <c r="J570" s="60"/>
      <c r="K570" s="57">
        <f t="shared" ca="1" si="47"/>
        <v>167800</v>
      </c>
      <c r="P570" s="188" t="e">
        <f t="shared" si="46"/>
        <v>#N/A</v>
      </c>
      <c r="Q570" s="191" t="e">
        <f t="shared" si="44"/>
        <v>#N/A</v>
      </c>
      <c r="R570" s="191" t="e">
        <f t="shared" si="45"/>
        <v>#N/A</v>
      </c>
      <c r="S570" s="191" t="e">
        <f t="shared" si="48"/>
        <v>#N/A</v>
      </c>
      <c r="T570" s="192" t="e">
        <f>VLOOKUP(D570,'PC Receitas'!$N$4:$O$14,2,FALSE)</f>
        <v>#N/A</v>
      </c>
    </row>
    <row r="571" spans="3:20" ht="19.5" customHeight="1" thickTop="1" thickBot="1" x14ac:dyDescent="0.25">
      <c r="C571" s="58"/>
      <c r="D571" s="58"/>
      <c r="E571" s="58"/>
      <c r="F571" s="58"/>
      <c r="G571" s="58"/>
      <c r="H571" s="58"/>
      <c r="I571" s="59"/>
      <c r="J571" s="60"/>
      <c r="K571" s="57">
        <f t="shared" ca="1" si="47"/>
        <v>167800</v>
      </c>
      <c r="P571" s="188" t="e">
        <f t="shared" si="46"/>
        <v>#N/A</v>
      </c>
      <c r="Q571" s="191" t="e">
        <f t="shared" si="44"/>
        <v>#N/A</v>
      </c>
      <c r="R571" s="191" t="e">
        <f t="shared" si="45"/>
        <v>#N/A</v>
      </c>
      <c r="S571" s="191" t="e">
        <f t="shared" si="48"/>
        <v>#N/A</v>
      </c>
      <c r="T571" s="192" t="e">
        <f>VLOOKUP(D571,'PC Receitas'!$N$4:$O$14,2,FALSE)</f>
        <v>#N/A</v>
      </c>
    </row>
    <row r="572" spans="3:20" ht="19.5" customHeight="1" thickTop="1" thickBot="1" x14ac:dyDescent="0.25">
      <c r="C572" s="58"/>
      <c r="D572" s="58"/>
      <c r="E572" s="58"/>
      <c r="F572" s="58"/>
      <c r="G572" s="58"/>
      <c r="H572" s="58"/>
      <c r="I572" s="59"/>
      <c r="J572" s="60"/>
      <c r="K572" s="57">
        <f t="shared" ca="1" si="47"/>
        <v>167800</v>
      </c>
      <c r="P572" s="188" t="e">
        <f t="shared" si="46"/>
        <v>#N/A</v>
      </c>
      <c r="Q572" s="191" t="e">
        <f t="shared" si="44"/>
        <v>#N/A</v>
      </c>
      <c r="R572" s="191" t="e">
        <f t="shared" si="45"/>
        <v>#N/A</v>
      </c>
      <c r="S572" s="191" t="e">
        <f t="shared" si="48"/>
        <v>#N/A</v>
      </c>
      <c r="T572" s="192" t="e">
        <f>VLOOKUP(D572,'PC Receitas'!$N$4:$O$14,2,FALSE)</f>
        <v>#N/A</v>
      </c>
    </row>
    <row r="573" spans="3:20" ht="19.5" customHeight="1" thickTop="1" thickBot="1" x14ac:dyDescent="0.25">
      <c r="C573" s="58"/>
      <c r="D573" s="58"/>
      <c r="E573" s="58"/>
      <c r="F573" s="58"/>
      <c r="G573" s="58"/>
      <c r="H573" s="58"/>
      <c r="I573" s="59"/>
      <c r="J573" s="60"/>
      <c r="K573" s="57">
        <f t="shared" ca="1" si="47"/>
        <v>167800</v>
      </c>
      <c r="P573" s="188" t="e">
        <f t="shared" si="46"/>
        <v>#N/A</v>
      </c>
      <c r="Q573" s="191" t="e">
        <f t="shared" si="44"/>
        <v>#N/A</v>
      </c>
      <c r="R573" s="191" t="e">
        <f t="shared" si="45"/>
        <v>#N/A</v>
      </c>
      <c r="S573" s="191" t="e">
        <f t="shared" si="48"/>
        <v>#N/A</v>
      </c>
      <c r="T573" s="192" t="e">
        <f>VLOOKUP(D573,'PC Receitas'!$N$4:$O$14,2,FALSE)</f>
        <v>#N/A</v>
      </c>
    </row>
    <row r="574" spans="3:20" ht="19.5" customHeight="1" thickTop="1" thickBot="1" x14ac:dyDescent="0.25">
      <c r="C574" s="58"/>
      <c r="D574" s="58"/>
      <c r="E574" s="58"/>
      <c r="F574" s="58"/>
      <c r="G574" s="58"/>
      <c r="H574" s="58"/>
      <c r="I574" s="59"/>
      <c r="J574" s="60"/>
      <c r="K574" s="57">
        <f t="shared" ca="1" si="47"/>
        <v>167800</v>
      </c>
      <c r="P574" s="188" t="e">
        <f t="shared" si="46"/>
        <v>#N/A</v>
      </c>
      <c r="Q574" s="191" t="e">
        <f t="shared" si="44"/>
        <v>#N/A</v>
      </c>
      <c r="R574" s="191" t="e">
        <f t="shared" si="45"/>
        <v>#N/A</v>
      </c>
      <c r="S574" s="191" t="e">
        <f t="shared" si="48"/>
        <v>#N/A</v>
      </c>
      <c r="T574" s="192" t="e">
        <f>VLOOKUP(D574,'PC Receitas'!$N$4:$O$14,2,FALSE)</f>
        <v>#N/A</v>
      </c>
    </row>
    <row r="575" spans="3:20" ht="19.5" customHeight="1" thickTop="1" thickBot="1" x14ac:dyDescent="0.25">
      <c r="C575" s="58"/>
      <c r="D575" s="58"/>
      <c r="E575" s="58"/>
      <c r="F575" s="58"/>
      <c r="G575" s="58"/>
      <c r="H575" s="58"/>
      <c r="I575" s="59"/>
      <c r="J575" s="60"/>
      <c r="K575" s="57">
        <f t="shared" ca="1" si="47"/>
        <v>167800</v>
      </c>
      <c r="P575" s="188" t="e">
        <f t="shared" si="46"/>
        <v>#N/A</v>
      </c>
      <c r="Q575" s="191" t="e">
        <f t="shared" si="44"/>
        <v>#N/A</v>
      </c>
      <c r="R575" s="191" t="e">
        <f t="shared" si="45"/>
        <v>#N/A</v>
      </c>
      <c r="S575" s="191" t="e">
        <f t="shared" si="48"/>
        <v>#N/A</v>
      </c>
      <c r="T575" s="192" t="e">
        <f>VLOOKUP(D575,'PC Receitas'!$N$4:$O$14,2,FALSE)</f>
        <v>#N/A</v>
      </c>
    </row>
    <row r="576" spans="3:20" ht="19.5" customHeight="1" thickTop="1" thickBot="1" x14ac:dyDescent="0.25">
      <c r="C576" s="58"/>
      <c r="D576" s="58"/>
      <c r="E576" s="58"/>
      <c r="F576" s="58"/>
      <c r="G576" s="58"/>
      <c r="H576" s="58"/>
      <c r="I576" s="59"/>
      <c r="J576" s="60"/>
      <c r="K576" s="57">
        <f t="shared" ca="1" si="47"/>
        <v>167800</v>
      </c>
      <c r="P576" s="188" t="e">
        <f t="shared" si="46"/>
        <v>#N/A</v>
      </c>
      <c r="Q576" s="191" t="e">
        <f t="shared" si="44"/>
        <v>#N/A</v>
      </c>
      <c r="R576" s="191" t="e">
        <f t="shared" si="45"/>
        <v>#N/A</v>
      </c>
      <c r="S576" s="191" t="e">
        <f t="shared" si="48"/>
        <v>#N/A</v>
      </c>
      <c r="T576" s="192" t="e">
        <f>VLOOKUP(D576,'PC Receitas'!$N$4:$O$14,2,FALSE)</f>
        <v>#N/A</v>
      </c>
    </row>
    <row r="577" spans="3:20" ht="19.5" customHeight="1" thickTop="1" thickBot="1" x14ac:dyDescent="0.25">
      <c r="C577" s="58"/>
      <c r="D577" s="58"/>
      <c r="E577" s="58"/>
      <c r="F577" s="58"/>
      <c r="G577" s="58"/>
      <c r="H577" s="58"/>
      <c r="I577" s="59"/>
      <c r="J577" s="60"/>
      <c r="K577" s="57">
        <f t="shared" ca="1" si="47"/>
        <v>167800</v>
      </c>
      <c r="P577" s="188" t="e">
        <f t="shared" si="46"/>
        <v>#N/A</v>
      </c>
      <c r="Q577" s="191" t="e">
        <f t="shared" si="44"/>
        <v>#N/A</v>
      </c>
      <c r="R577" s="191" t="e">
        <f t="shared" si="45"/>
        <v>#N/A</v>
      </c>
      <c r="S577" s="191" t="e">
        <f t="shared" si="48"/>
        <v>#N/A</v>
      </c>
      <c r="T577" s="192" t="e">
        <f>VLOOKUP(D577,'PC Receitas'!$N$4:$O$14,2,FALSE)</f>
        <v>#N/A</v>
      </c>
    </row>
    <row r="578" spans="3:20" ht="19.5" customHeight="1" thickTop="1" thickBot="1" x14ac:dyDescent="0.25">
      <c r="C578" s="58"/>
      <c r="D578" s="58"/>
      <c r="E578" s="58"/>
      <c r="F578" s="58"/>
      <c r="G578" s="58"/>
      <c r="H578" s="58"/>
      <c r="I578" s="59"/>
      <c r="J578" s="60"/>
      <c r="K578" s="57">
        <f t="shared" ca="1" si="47"/>
        <v>167800</v>
      </c>
      <c r="P578" s="188" t="e">
        <f t="shared" si="46"/>
        <v>#N/A</v>
      </c>
      <c r="Q578" s="191" t="e">
        <f t="shared" si="44"/>
        <v>#N/A</v>
      </c>
      <c r="R578" s="191" t="e">
        <f t="shared" si="45"/>
        <v>#N/A</v>
      </c>
      <c r="S578" s="191" t="e">
        <f t="shared" si="48"/>
        <v>#N/A</v>
      </c>
      <c r="T578" s="192" t="e">
        <f>VLOOKUP(D578,'PC Receitas'!$N$4:$O$14,2,FALSE)</f>
        <v>#N/A</v>
      </c>
    </row>
    <row r="579" spans="3:20" ht="19.5" customHeight="1" thickTop="1" thickBot="1" x14ac:dyDescent="0.25">
      <c r="C579" s="58"/>
      <c r="D579" s="58"/>
      <c r="E579" s="58"/>
      <c r="F579" s="58"/>
      <c r="G579" s="58"/>
      <c r="H579" s="58"/>
      <c r="I579" s="59"/>
      <c r="J579" s="60"/>
      <c r="K579" s="57">
        <f t="shared" ca="1" si="47"/>
        <v>167800</v>
      </c>
      <c r="P579" s="188" t="e">
        <f t="shared" si="46"/>
        <v>#N/A</v>
      </c>
      <c r="Q579" s="191" t="e">
        <f t="shared" si="44"/>
        <v>#N/A</v>
      </c>
      <c r="R579" s="191" t="e">
        <f t="shared" si="45"/>
        <v>#N/A</v>
      </c>
      <c r="S579" s="191" t="e">
        <f t="shared" si="48"/>
        <v>#N/A</v>
      </c>
      <c r="T579" s="192" t="e">
        <f>VLOOKUP(D579,'PC Receitas'!$N$4:$O$14,2,FALSE)</f>
        <v>#N/A</v>
      </c>
    </row>
    <row r="580" spans="3:20" ht="19.5" customHeight="1" thickTop="1" thickBot="1" x14ac:dyDescent="0.25">
      <c r="C580" s="58"/>
      <c r="D580" s="58"/>
      <c r="E580" s="58"/>
      <c r="F580" s="58"/>
      <c r="G580" s="58"/>
      <c r="H580" s="58"/>
      <c r="I580" s="59"/>
      <c r="J580" s="60"/>
      <c r="K580" s="57">
        <f t="shared" ca="1" si="47"/>
        <v>167800</v>
      </c>
      <c r="P580" s="188" t="e">
        <f t="shared" si="46"/>
        <v>#N/A</v>
      </c>
      <c r="Q580" s="191" t="e">
        <f t="shared" si="44"/>
        <v>#N/A</v>
      </c>
      <c r="R580" s="191" t="e">
        <f t="shared" si="45"/>
        <v>#N/A</v>
      </c>
      <c r="S580" s="191" t="e">
        <f t="shared" si="48"/>
        <v>#N/A</v>
      </c>
      <c r="T580" s="192" t="e">
        <f>VLOOKUP(D580,'PC Receitas'!$N$4:$O$14,2,FALSE)</f>
        <v>#N/A</v>
      </c>
    </row>
    <row r="581" spans="3:20" ht="19.5" customHeight="1" thickTop="1" thickBot="1" x14ac:dyDescent="0.25">
      <c r="C581" s="58"/>
      <c r="D581" s="58"/>
      <c r="E581" s="58"/>
      <c r="F581" s="58"/>
      <c r="G581" s="58"/>
      <c r="H581" s="58"/>
      <c r="I581" s="59"/>
      <c r="J581" s="60"/>
      <c r="K581" s="57">
        <f t="shared" ca="1" si="47"/>
        <v>167800</v>
      </c>
      <c r="P581" s="188" t="e">
        <f t="shared" si="46"/>
        <v>#N/A</v>
      </c>
      <c r="Q581" s="191" t="e">
        <f t="shared" si="44"/>
        <v>#N/A</v>
      </c>
      <c r="R581" s="191" t="e">
        <f t="shared" si="45"/>
        <v>#N/A</v>
      </c>
      <c r="S581" s="191" t="e">
        <f t="shared" si="48"/>
        <v>#N/A</v>
      </c>
      <c r="T581" s="192" t="e">
        <f>VLOOKUP(D581,'PC Receitas'!$N$4:$O$14,2,FALSE)</f>
        <v>#N/A</v>
      </c>
    </row>
    <row r="582" spans="3:20" ht="19.5" customHeight="1" thickTop="1" thickBot="1" x14ac:dyDescent="0.25">
      <c r="C582" s="58"/>
      <c r="D582" s="58"/>
      <c r="E582" s="58"/>
      <c r="F582" s="58"/>
      <c r="G582" s="58"/>
      <c r="H582" s="58"/>
      <c r="I582" s="59"/>
      <c r="J582" s="60"/>
      <c r="K582" s="57">
        <f t="shared" ca="1" si="47"/>
        <v>167800</v>
      </c>
      <c r="P582" s="188" t="e">
        <f t="shared" si="46"/>
        <v>#N/A</v>
      </c>
      <c r="Q582" s="191" t="e">
        <f t="shared" ref="Q582:Q619" si="49">IF(T582="Despesas_de_Moradia","Despesa",IF(T582="Despesas_com_Alimentacao","Despesa",IF(T582="Despesas_com_Saude","Despesa","")))</f>
        <v>#N/A</v>
      </c>
      <c r="R582" s="191" t="e">
        <f t="shared" ref="R582:R619" si="50">IF(T582="Renda_Familiar","Receita",IF(T582="Receitas_com_Aplicacoes_Financeiras","Receita",IF(T582="Outras_Receitas","Receita","")))</f>
        <v>#N/A</v>
      </c>
      <c r="S582" s="191" t="e">
        <f t="shared" si="48"/>
        <v>#N/A</v>
      </c>
      <c r="T582" s="192" t="e">
        <f>VLOOKUP(D582,'PC Receitas'!$N$4:$O$14,2,FALSE)</f>
        <v>#N/A</v>
      </c>
    </row>
    <row r="583" spans="3:20" ht="19.5" customHeight="1" thickTop="1" thickBot="1" x14ac:dyDescent="0.25">
      <c r="C583" s="58"/>
      <c r="D583" s="58"/>
      <c r="E583" s="58"/>
      <c r="F583" s="58"/>
      <c r="G583" s="58"/>
      <c r="H583" s="58"/>
      <c r="I583" s="59"/>
      <c r="J583" s="60"/>
      <c r="K583" s="57">
        <f t="shared" ca="1" si="47"/>
        <v>167800</v>
      </c>
      <c r="P583" s="188" t="e">
        <f t="shared" si="46"/>
        <v>#N/A</v>
      </c>
      <c r="Q583" s="191" t="e">
        <f t="shared" si="49"/>
        <v>#N/A</v>
      </c>
      <c r="R583" s="191" t="e">
        <f t="shared" si="50"/>
        <v>#N/A</v>
      </c>
      <c r="S583" s="191" t="e">
        <f t="shared" si="48"/>
        <v>#N/A</v>
      </c>
      <c r="T583" s="192" t="e">
        <f>VLOOKUP(D583,'PC Receitas'!$N$4:$O$14,2,FALSE)</f>
        <v>#N/A</v>
      </c>
    </row>
    <row r="584" spans="3:20" ht="19.5" customHeight="1" thickTop="1" thickBot="1" x14ac:dyDescent="0.25">
      <c r="C584" s="58"/>
      <c r="D584" s="58"/>
      <c r="E584" s="58"/>
      <c r="F584" s="58"/>
      <c r="G584" s="58"/>
      <c r="H584" s="58"/>
      <c r="I584" s="59"/>
      <c r="J584" s="60"/>
      <c r="K584" s="57">
        <f t="shared" ca="1" si="47"/>
        <v>167800</v>
      </c>
      <c r="P584" s="188" t="e">
        <f t="shared" si="46"/>
        <v>#N/A</v>
      </c>
      <c r="Q584" s="191" t="e">
        <f t="shared" si="49"/>
        <v>#N/A</v>
      </c>
      <c r="R584" s="191" t="e">
        <f t="shared" si="50"/>
        <v>#N/A</v>
      </c>
      <c r="S584" s="191" t="e">
        <f t="shared" si="48"/>
        <v>#N/A</v>
      </c>
      <c r="T584" s="192" t="e">
        <f>VLOOKUP(D584,'PC Receitas'!$N$4:$O$14,2,FALSE)</f>
        <v>#N/A</v>
      </c>
    </row>
    <row r="585" spans="3:20" ht="19.5" customHeight="1" thickTop="1" thickBot="1" x14ac:dyDescent="0.25">
      <c r="C585" s="58"/>
      <c r="D585" s="58"/>
      <c r="E585" s="58"/>
      <c r="F585" s="58"/>
      <c r="G585" s="58"/>
      <c r="H585" s="58"/>
      <c r="I585" s="59"/>
      <c r="J585" s="60"/>
      <c r="K585" s="57">
        <f t="shared" ca="1" si="47"/>
        <v>167800</v>
      </c>
      <c r="P585" s="188" t="e">
        <f t="shared" si="46"/>
        <v>#N/A</v>
      </c>
      <c r="Q585" s="191" t="e">
        <f t="shared" si="49"/>
        <v>#N/A</v>
      </c>
      <c r="R585" s="191" t="e">
        <f t="shared" si="50"/>
        <v>#N/A</v>
      </c>
      <c r="S585" s="191" t="e">
        <f t="shared" si="48"/>
        <v>#N/A</v>
      </c>
      <c r="T585" s="192" t="e">
        <f>VLOOKUP(D585,'PC Receitas'!$N$4:$O$14,2,FALSE)</f>
        <v>#N/A</v>
      </c>
    </row>
    <row r="586" spans="3:20" ht="19.5" customHeight="1" thickTop="1" thickBot="1" x14ac:dyDescent="0.25">
      <c r="C586" s="58"/>
      <c r="D586" s="58"/>
      <c r="E586" s="58"/>
      <c r="F586" s="58"/>
      <c r="G586" s="58"/>
      <c r="H586" s="58"/>
      <c r="I586" s="59"/>
      <c r="J586" s="60"/>
      <c r="K586" s="57">
        <f t="shared" ca="1" si="47"/>
        <v>167800</v>
      </c>
      <c r="P586" s="188" t="e">
        <f t="shared" si="46"/>
        <v>#N/A</v>
      </c>
      <c r="Q586" s="191" t="e">
        <f t="shared" si="49"/>
        <v>#N/A</v>
      </c>
      <c r="R586" s="191" t="e">
        <f t="shared" si="50"/>
        <v>#N/A</v>
      </c>
      <c r="S586" s="191" t="e">
        <f t="shared" si="48"/>
        <v>#N/A</v>
      </c>
      <c r="T586" s="192" t="e">
        <f>VLOOKUP(D586,'PC Receitas'!$N$4:$O$14,2,FALSE)</f>
        <v>#N/A</v>
      </c>
    </row>
    <row r="587" spans="3:20" ht="19.5" customHeight="1" thickTop="1" thickBot="1" x14ac:dyDescent="0.25">
      <c r="C587" s="58"/>
      <c r="D587" s="58"/>
      <c r="E587" s="58"/>
      <c r="F587" s="58"/>
      <c r="G587" s="58"/>
      <c r="H587" s="58"/>
      <c r="I587" s="59"/>
      <c r="J587" s="60"/>
      <c r="K587" s="57">
        <f t="shared" ca="1" si="47"/>
        <v>167800</v>
      </c>
      <c r="P587" s="188" t="e">
        <f t="shared" si="46"/>
        <v>#N/A</v>
      </c>
      <c r="Q587" s="191" t="e">
        <f t="shared" si="49"/>
        <v>#N/A</v>
      </c>
      <c r="R587" s="191" t="e">
        <f t="shared" si="50"/>
        <v>#N/A</v>
      </c>
      <c r="S587" s="191" t="e">
        <f t="shared" si="48"/>
        <v>#N/A</v>
      </c>
      <c r="T587" s="192" t="e">
        <f>VLOOKUP(D587,'PC Receitas'!$N$4:$O$14,2,FALSE)</f>
        <v>#N/A</v>
      </c>
    </row>
    <row r="588" spans="3:20" ht="19.5" customHeight="1" thickTop="1" thickBot="1" x14ac:dyDescent="0.25">
      <c r="C588" s="58"/>
      <c r="D588" s="58"/>
      <c r="E588" s="58"/>
      <c r="F588" s="58"/>
      <c r="G588" s="58"/>
      <c r="H588" s="58"/>
      <c r="I588" s="59"/>
      <c r="J588" s="60"/>
      <c r="K588" s="57">
        <f t="shared" ca="1" si="47"/>
        <v>167800</v>
      </c>
      <c r="P588" s="188" t="e">
        <f t="shared" si="46"/>
        <v>#N/A</v>
      </c>
      <c r="Q588" s="191" t="e">
        <f t="shared" si="49"/>
        <v>#N/A</v>
      </c>
      <c r="R588" s="191" t="e">
        <f t="shared" si="50"/>
        <v>#N/A</v>
      </c>
      <c r="S588" s="191" t="e">
        <f t="shared" si="48"/>
        <v>#N/A</v>
      </c>
      <c r="T588" s="192" t="e">
        <f>VLOOKUP(D588,'PC Receitas'!$N$4:$O$14,2,FALSE)</f>
        <v>#N/A</v>
      </c>
    </row>
    <row r="589" spans="3:20" ht="19.5" customHeight="1" thickTop="1" thickBot="1" x14ac:dyDescent="0.25">
      <c r="C589" s="58"/>
      <c r="D589" s="58"/>
      <c r="E589" s="58"/>
      <c r="F589" s="58"/>
      <c r="G589" s="58"/>
      <c r="H589" s="58"/>
      <c r="I589" s="59"/>
      <c r="J589" s="60"/>
      <c r="K589" s="57">
        <f t="shared" ca="1" si="47"/>
        <v>167800</v>
      </c>
      <c r="P589" s="188" t="e">
        <f t="shared" si="46"/>
        <v>#N/A</v>
      </c>
      <c r="Q589" s="191" t="e">
        <f t="shared" si="49"/>
        <v>#N/A</v>
      </c>
      <c r="R589" s="191" t="e">
        <f t="shared" si="50"/>
        <v>#N/A</v>
      </c>
      <c r="S589" s="191" t="e">
        <f t="shared" si="48"/>
        <v>#N/A</v>
      </c>
      <c r="T589" s="192" t="e">
        <f>VLOOKUP(D589,'PC Receitas'!$N$4:$O$14,2,FALSE)</f>
        <v>#N/A</v>
      </c>
    </row>
    <row r="590" spans="3:20" ht="19.5" customHeight="1" thickTop="1" thickBot="1" x14ac:dyDescent="0.25">
      <c r="C590" s="58"/>
      <c r="D590" s="58"/>
      <c r="E590" s="58"/>
      <c r="F590" s="58"/>
      <c r="G590" s="58"/>
      <c r="H590" s="58"/>
      <c r="I590" s="59"/>
      <c r="J590" s="60"/>
      <c r="K590" s="57">
        <f t="shared" ca="1" si="47"/>
        <v>167800</v>
      </c>
      <c r="P590" s="188" t="e">
        <f t="shared" si="46"/>
        <v>#N/A</v>
      </c>
      <c r="Q590" s="191" t="e">
        <f t="shared" si="49"/>
        <v>#N/A</v>
      </c>
      <c r="R590" s="191" t="e">
        <f t="shared" si="50"/>
        <v>#N/A</v>
      </c>
      <c r="S590" s="191" t="e">
        <f t="shared" si="48"/>
        <v>#N/A</v>
      </c>
      <c r="T590" s="192" t="e">
        <f>VLOOKUP(D590,'PC Receitas'!$N$4:$O$14,2,FALSE)</f>
        <v>#N/A</v>
      </c>
    </row>
    <row r="591" spans="3:20" ht="19.5" customHeight="1" thickTop="1" thickBot="1" x14ac:dyDescent="0.25">
      <c r="C591" s="58"/>
      <c r="D591" s="58"/>
      <c r="E591" s="58"/>
      <c r="F591" s="58"/>
      <c r="G591" s="58"/>
      <c r="H591" s="58"/>
      <c r="I591" s="59"/>
      <c r="J591" s="60"/>
      <c r="K591" s="57">
        <f t="shared" ca="1" si="47"/>
        <v>167800</v>
      </c>
      <c r="P591" s="188" t="e">
        <f t="shared" si="46"/>
        <v>#N/A</v>
      </c>
      <c r="Q591" s="191" t="e">
        <f t="shared" si="49"/>
        <v>#N/A</v>
      </c>
      <c r="R591" s="191" t="e">
        <f t="shared" si="50"/>
        <v>#N/A</v>
      </c>
      <c r="S591" s="191" t="e">
        <f t="shared" si="48"/>
        <v>#N/A</v>
      </c>
      <c r="T591" s="192" t="e">
        <f>VLOOKUP(D591,'PC Receitas'!$N$4:$O$14,2,FALSE)</f>
        <v>#N/A</v>
      </c>
    </row>
    <row r="592" spans="3:20" ht="19.5" customHeight="1" thickTop="1" thickBot="1" x14ac:dyDescent="0.25">
      <c r="C592" s="58"/>
      <c r="D592" s="58"/>
      <c r="E592" s="58"/>
      <c r="F592" s="58"/>
      <c r="G592" s="58"/>
      <c r="H592" s="58"/>
      <c r="I592" s="59"/>
      <c r="J592" s="60"/>
      <c r="K592" s="57">
        <f t="shared" ca="1" si="47"/>
        <v>167800</v>
      </c>
      <c r="P592" s="188" t="e">
        <f t="shared" ref="P592:P619" si="51">IF(T592="Despesas_com_Transportes","Despesa",IF(T592="Despesas_com_Lazer_e_Informacao","Despesa",IF(T592="Outras_Despesas","Despesa",IF(T592="Imposto_de_Renda","Despesa",IF(T592="Investimentos_Bens","Despesa","")))))</f>
        <v>#N/A</v>
      </c>
      <c r="Q592" s="191" t="e">
        <f t="shared" si="49"/>
        <v>#N/A</v>
      </c>
      <c r="R592" s="191" t="e">
        <f t="shared" si="50"/>
        <v>#N/A</v>
      </c>
      <c r="S592" s="191" t="e">
        <f t="shared" si="48"/>
        <v>#N/A</v>
      </c>
      <c r="T592" s="192" t="e">
        <f>VLOOKUP(D592,'PC Receitas'!$N$4:$O$14,2,FALSE)</f>
        <v>#N/A</v>
      </c>
    </row>
    <row r="593" spans="3:20" ht="19.5" customHeight="1" thickTop="1" thickBot="1" x14ac:dyDescent="0.25">
      <c r="C593" s="58"/>
      <c r="D593" s="58"/>
      <c r="E593" s="58"/>
      <c r="F593" s="58"/>
      <c r="G593" s="58"/>
      <c r="H593" s="58"/>
      <c r="I593" s="59"/>
      <c r="J593" s="60"/>
      <c r="K593" s="57">
        <f t="shared" ca="1" si="47"/>
        <v>167800</v>
      </c>
      <c r="P593" s="188" t="e">
        <f t="shared" si="51"/>
        <v>#N/A</v>
      </c>
      <c r="Q593" s="191" t="e">
        <f t="shared" si="49"/>
        <v>#N/A</v>
      </c>
      <c r="R593" s="191" t="e">
        <f t="shared" si="50"/>
        <v>#N/A</v>
      </c>
      <c r="S593" s="191" t="e">
        <f t="shared" si="48"/>
        <v>#N/A</v>
      </c>
      <c r="T593" s="192" t="e">
        <f>VLOOKUP(D593,'PC Receitas'!$N$4:$O$14,2,FALSE)</f>
        <v>#N/A</v>
      </c>
    </row>
    <row r="594" spans="3:20" ht="19.5" customHeight="1" thickTop="1" thickBot="1" x14ac:dyDescent="0.25">
      <c r="C594" s="58"/>
      <c r="D594" s="58"/>
      <c r="E594" s="58"/>
      <c r="F594" s="58"/>
      <c r="G594" s="58"/>
      <c r="H594" s="58"/>
      <c r="I594" s="59"/>
      <c r="J594" s="60"/>
      <c r="K594" s="57">
        <f t="shared" ca="1" si="47"/>
        <v>167800</v>
      </c>
      <c r="P594" s="188" t="e">
        <f t="shared" si="51"/>
        <v>#N/A</v>
      </c>
      <c r="Q594" s="191" t="e">
        <f t="shared" si="49"/>
        <v>#N/A</v>
      </c>
      <c r="R594" s="191" t="e">
        <f t="shared" si="50"/>
        <v>#N/A</v>
      </c>
      <c r="S594" s="191" t="e">
        <f t="shared" si="48"/>
        <v>#N/A</v>
      </c>
      <c r="T594" s="192" t="e">
        <f>VLOOKUP(D594,'PC Receitas'!$N$4:$O$14,2,FALSE)</f>
        <v>#N/A</v>
      </c>
    </row>
    <row r="595" spans="3:20" ht="19.5" customHeight="1" thickTop="1" thickBot="1" x14ac:dyDescent="0.25">
      <c r="C595" s="58"/>
      <c r="D595" s="58"/>
      <c r="E595" s="58"/>
      <c r="F595" s="58"/>
      <c r="G595" s="58"/>
      <c r="H595" s="58"/>
      <c r="I595" s="59"/>
      <c r="J595" s="60"/>
      <c r="K595" s="57">
        <f t="shared" ref="K595:K605" ca="1" si="52">K594+IF(AND(J595="Pago",OR(D595=$V$5,D595=$V$6,D595=$V$7)),I595,IF(AND(J595="Pago",OR(D595=$V$8,D595=$V$9,D595=$V$10,D595=$V$11,D595=$V$12,D595=$V$13,D595=$V$14,D595=$V$15)),-I595,IF(G595="À Vista",IF(J595="Pago",-I595,0),0)))</f>
        <v>167800</v>
      </c>
      <c r="P595" s="188" t="e">
        <f t="shared" si="51"/>
        <v>#N/A</v>
      </c>
      <c r="Q595" s="191" t="e">
        <f t="shared" si="49"/>
        <v>#N/A</v>
      </c>
      <c r="R595" s="191" t="e">
        <f t="shared" si="50"/>
        <v>#N/A</v>
      </c>
      <c r="S595" s="191" t="e">
        <f t="shared" si="48"/>
        <v>#N/A</v>
      </c>
      <c r="T595" s="192" t="e">
        <f>VLOOKUP(D595,'PC Receitas'!$N$4:$O$14,2,FALSE)</f>
        <v>#N/A</v>
      </c>
    </row>
    <row r="596" spans="3:20" ht="19.5" customHeight="1" thickTop="1" thickBot="1" x14ac:dyDescent="0.25">
      <c r="C596" s="58"/>
      <c r="D596" s="58"/>
      <c r="E596" s="58"/>
      <c r="F596" s="58"/>
      <c r="G596" s="58"/>
      <c r="H596" s="58"/>
      <c r="I596" s="59"/>
      <c r="J596" s="60"/>
      <c r="K596" s="57">
        <f t="shared" ca="1" si="52"/>
        <v>167800</v>
      </c>
      <c r="P596" s="188" t="e">
        <f t="shared" si="51"/>
        <v>#N/A</v>
      </c>
      <c r="Q596" s="191" t="e">
        <f t="shared" si="49"/>
        <v>#N/A</v>
      </c>
      <c r="R596" s="191" t="e">
        <f t="shared" si="50"/>
        <v>#N/A</v>
      </c>
      <c r="S596" s="191" t="e">
        <f t="shared" ref="S596:S619" si="53">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ca="1" si="52"/>
        <v>167800</v>
      </c>
      <c r="P597" s="188" t="e">
        <f t="shared" si="51"/>
        <v>#N/A</v>
      </c>
      <c r="Q597" s="191" t="e">
        <f t="shared" si="49"/>
        <v>#N/A</v>
      </c>
      <c r="R597" s="191" t="e">
        <f t="shared" si="50"/>
        <v>#N/A</v>
      </c>
      <c r="S597" s="191" t="e">
        <f t="shared" si="53"/>
        <v>#N/A</v>
      </c>
      <c r="T597" s="192" t="e">
        <f>VLOOKUP(D597,'PC Receitas'!$N$4:$O$14,2,FALSE)</f>
        <v>#N/A</v>
      </c>
    </row>
    <row r="598" spans="3:20" ht="19.5" customHeight="1" thickTop="1" thickBot="1" x14ac:dyDescent="0.25">
      <c r="C598" s="58"/>
      <c r="D598" s="58"/>
      <c r="E598" s="58"/>
      <c r="F598" s="58"/>
      <c r="G598" s="58"/>
      <c r="H598" s="58"/>
      <c r="I598" s="59"/>
      <c r="J598" s="60"/>
      <c r="K598" s="57">
        <f t="shared" ca="1" si="52"/>
        <v>167800</v>
      </c>
      <c r="P598" s="188" t="e">
        <f t="shared" si="51"/>
        <v>#N/A</v>
      </c>
      <c r="Q598" s="191" t="e">
        <f t="shared" si="49"/>
        <v>#N/A</v>
      </c>
      <c r="R598" s="191" t="e">
        <f t="shared" si="50"/>
        <v>#N/A</v>
      </c>
      <c r="S598" s="191" t="e">
        <f t="shared" si="53"/>
        <v>#N/A</v>
      </c>
      <c r="T598" s="192" t="e">
        <f>VLOOKUP(D598,'PC Receitas'!$N$4:$O$14,2,FALSE)</f>
        <v>#N/A</v>
      </c>
    </row>
    <row r="599" spans="3:20" ht="19.5" customHeight="1" thickTop="1" thickBot="1" x14ac:dyDescent="0.25">
      <c r="C599" s="58"/>
      <c r="D599" s="58"/>
      <c r="E599" s="58"/>
      <c r="F599" s="58"/>
      <c r="G599" s="58"/>
      <c r="H599" s="58"/>
      <c r="I599" s="59"/>
      <c r="J599" s="60"/>
      <c r="K599" s="57">
        <f t="shared" ca="1" si="52"/>
        <v>167800</v>
      </c>
      <c r="P599" s="188" t="e">
        <f t="shared" si="51"/>
        <v>#N/A</v>
      </c>
      <c r="Q599" s="191" t="e">
        <f t="shared" si="49"/>
        <v>#N/A</v>
      </c>
      <c r="R599" s="191" t="e">
        <f t="shared" si="50"/>
        <v>#N/A</v>
      </c>
      <c r="S599" s="191" t="e">
        <f t="shared" si="53"/>
        <v>#N/A</v>
      </c>
      <c r="T599" s="192" t="e">
        <f>VLOOKUP(D599,'PC Receitas'!$N$4:$O$14,2,FALSE)</f>
        <v>#N/A</v>
      </c>
    </row>
    <row r="600" spans="3:20" ht="19.5" customHeight="1" thickTop="1" thickBot="1" x14ac:dyDescent="0.25">
      <c r="C600" s="58"/>
      <c r="D600" s="58"/>
      <c r="E600" s="58"/>
      <c r="F600" s="58"/>
      <c r="G600" s="58"/>
      <c r="H600" s="58"/>
      <c r="I600" s="59"/>
      <c r="J600" s="60"/>
      <c r="K600" s="57">
        <f t="shared" ca="1" si="52"/>
        <v>167800</v>
      </c>
      <c r="P600" s="188" t="e">
        <f t="shared" si="51"/>
        <v>#N/A</v>
      </c>
      <c r="Q600" s="191" t="e">
        <f t="shared" si="49"/>
        <v>#N/A</v>
      </c>
      <c r="R600" s="191" t="e">
        <f t="shared" si="50"/>
        <v>#N/A</v>
      </c>
      <c r="S600" s="191" t="e">
        <f t="shared" si="53"/>
        <v>#N/A</v>
      </c>
      <c r="T600" s="192" t="e">
        <f>VLOOKUP(D600,'PC Receitas'!$N$4:$O$14,2,FALSE)</f>
        <v>#N/A</v>
      </c>
    </row>
    <row r="601" spans="3:20" ht="19.5" customHeight="1" thickTop="1" thickBot="1" x14ac:dyDescent="0.25">
      <c r="C601" s="58"/>
      <c r="D601" s="58"/>
      <c r="E601" s="58"/>
      <c r="F601" s="58"/>
      <c r="G601" s="58"/>
      <c r="H601" s="58"/>
      <c r="I601" s="59"/>
      <c r="J601" s="60"/>
      <c r="K601" s="57">
        <f t="shared" ca="1" si="52"/>
        <v>167800</v>
      </c>
      <c r="P601" s="188" t="e">
        <f t="shared" si="51"/>
        <v>#N/A</v>
      </c>
      <c r="Q601" s="191" t="e">
        <f t="shared" si="49"/>
        <v>#N/A</v>
      </c>
      <c r="R601" s="191" t="e">
        <f t="shared" si="50"/>
        <v>#N/A</v>
      </c>
      <c r="S601" s="191" t="e">
        <f t="shared" si="53"/>
        <v>#N/A</v>
      </c>
      <c r="T601" s="192" t="e">
        <f>VLOOKUP(D601,'PC Receitas'!$N$4:$O$14,2,FALSE)</f>
        <v>#N/A</v>
      </c>
    </row>
    <row r="602" spans="3:20" ht="19.5" customHeight="1" thickTop="1" thickBot="1" x14ac:dyDescent="0.25">
      <c r="C602" s="58"/>
      <c r="D602" s="58"/>
      <c r="E602" s="58"/>
      <c r="F602" s="58"/>
      <c r="G602" s="58"/>
      <c r="H602" s="58"/>
      <c r="I602" s="59"/>
      <c r="J602" s="60"/>
      <c r="K602" s="57">
        <f t="shared" ca="1" si="52"/>
        <v>167800</v>
      </c>
      <c r="P602" s="188" t="e">
        <f t="shared" si="51"/>
        <v>#N/A</v>
      </c>
      <c r="Q602" s="191" t="e">
        <f t="shared" si="49"/>
        <v>#N/A</v>
      </c>
      <c r="R602" s="191" t="e">
        <f t="shared" si="50"/>
        <v>#N/A</v>
      </c>
      <c r="S602" s="191" t="e">
        <f t="shared" si="53"/>
        <v>#N/A</v>
      </c>
      <c r="T602" s="192" t="e">
        <f>VLOOKUP(D602,'PC Receitas'!$N$4:$O$14,2,FALSE)</f>
        <v>#N/A</v>
      </c>
    </row>
    <row r="603" spans="3:20" ht="19.5" customHeight="1" thickTop="1" thickBot="1" x14ac:dyDescent="0.25">
      <c r="C603" s="58"/>
      <c r="D603" s="58"/>
      <c r="E603" s="58"/>
      <c r="F603" s="58"/>
      <c r="G603" s="58"/>
      <c r="H603" s="58"/>
      <c r="I603" s="59"/>
      <c r="J603" s="60"/>
      <c r="K603" s="57">
        <f t="shared" ca="1" si="52"/>
        <v>167800</v>
      </c>
      <c r="P603" s="188" t="e">
        <f t="shared" si="51"/>
        <v>#N/A</v>
      </c>
      <c r="Q603" s="191" t="e">
        <f t="shared" si="49"/>
        <v>#N/A</v>
      </c>
      <c r="R603" s="191" t="e">
        <f t="shared" si="50"/>
        <v>#N/A</v>
      </c>
      <c r="S603" s="191" t="e">
        <f t="shared" si="53"/>
        <v>#N/A</v>
      </c>
      <c r="T603" s="192" t="e">
        <f>VLOOKUP(D603,'PC Receitas'!$N$4:$O$14,2,FALSE)</f>
        <v>#N/A</v>
      </c>
    </row>
    <row r="604" spans="3:20" ht="19.5" customHeight="1" thickTop="1" thickBot="1" x14ac:dyDescent="0.25">
      <c r="C604" s="58"/>
      <c r="D604" s="58"/>
      <c r="E604" s="58"/>
      <c r="F604" s="58"/>
      <c r="G604" s="58"/>
      <c r="H604" s="58"/>
      <c r="I604" s="59"/>
      <c r="J604" s="60"/>
      <c r="K604" s="57">
        <f t="shared" ca="1" si="52"/>
        <v>167800</v>
      </c>
      <c r="P604" s="188" t="e">
        <f t="shared" si="51"/>
        <v>#N/A</v>
      </c>
      <c r="Q604" s="191" t="e">
        <f t="shared" si="49"/>
        <v>#N/A</v>
      </c>
      <c r="R604" s="191" t="e">
        <f t="shared" si="50"/>
        <v>#N/A</v>
      </c>
      <c r="S604" s="191" t="e">
        <f t="shared" si="53"/>
        <v>#N/A</v>
      </c>
      <c r="T604" s="192" t="e">
        <f>VLOOKUP(D604,'PC Receitas'!$N$4:$O$14,2,FALSE)</f>
        <v>#N/A</v>
      </c>
    </row>
    <row r="605" spans="3:20" ht="19.5" customHeight="1" thickTop="1" thickBot="1" x14ac:dyDescent="0.25">
      <c r="C605" s="58"/>
      <c r="D605" s="58"/>
      <c r="E605" s="58"/>
      <c r="F605" s="58"/>
      <c r="G605" s="58"/>
      <c r="H605" s="58"/>
      <c r="I605" s="59"/>
      <c r="J605" s="60"/>
      <c r="K605" s="57">
        <f t="shared" ca="1" si="52"/>
        <v>167800</v>
      </c>
      <c r="P605" s="188" t="e">
        <f t="shared" si="51"/>
        <v>#N/A</v>
      </c>
      <c r="Q605" s="191" t="e">
        <f t="shared" si="49"/>
        <v>#N/A</v>
      </c>
      <c r="R605" s="191" t="e">
        <f t="shared" si="50"/>
        <v>#N/A</v>
      </c>
      <c r="S605" s="191" t="e">
        <f t="shared" si="53"/>
        <v>#N/A</v>
      </c>
      <c r="T605" s="192" t="e">
        <f>VLOOKUP(D605,'PC Receitas'!$N$4:$O$14,2,FALSE)</f>
        <v>#N/A</v>
      </c>
    </row>
    <row r="606" spans="3:20" ht="19.5" customHeight="1" thickTop="1" thickBot="1" x14ac:dyDescent="0.25">
      <c r="C606" s="58"/>
      <c r="D606" s="58"/>
      <c r="E606" s="58"/>
      <c r="F606" s="58"/>
      <c r="G606" s="58"/>
      <c r="H606" s="58"/>
      <c r="I606" s="59"/>
      <c r="J606" s="60"/>
      <c r="K606" s="57">
        <f t="shared" ref="K606:K619" ca="1" si="54">K605+IF(AND(J606="Pago",OR(D606="Receitas com Produtos",D606="Receitas com Serviços",D606="Receitas Não Operacionais")),I606,IF(AND(J606="Pago",OR(D606="Despesas com Produtos",D606="Despesas com Serviços",D606="Despesas Não Operacionais",D606="Despesas com RH",D606="Despesas com Marketing",D606="Despesas Operacionais",D606="Impostos",D606="Investimentos")),-I606,IF(G606="À Vista",IF(J606="Pago",-I606,0),0)))</f>
        <v>167800</v>
      </c>
      <c r="P606" s="188" t="e">
        <f t="shared" si="51"/>
        <v>#N/A</v>
      </c>
      <c r="Q606" s="191" t="e">
        <f t="shared" si="49"/>
        <v>#N/A</v>
      </c>
      <c r="R606" s="191" t="e">
        <f t="shared" si="50"/>
        <v>#N/A</v>
      </c>
      <c r="S606" s="191" t="e">
        <f t="shared" si="53"/>
        <v>#N/A</v>
      </c>
      <c r="T606" s="192" t="e">
        <f>VLOOKUP(D606,'PC Receitas'!$N$4:$O$14,2,FALSE)</f>
        <v>#N/A</v>
      </c>
    </row>
    <row r="607" spans="3:20" ht="19.5" customHeight="1" thickTop="1" thickBot="1" x14ac:dyDescent="0.25">
      <c r="C607" s="58"/>
      <c r="D607" s="58"/>
      <c r="E607" s="58"/>
      <c r="F607" s="58"/>
      <c r="G607" s="58"/>
      <c r="H607" s="58"/>
      <c r="I607" s="59"/>
      <c r="J607" s="60"/>
      <c r="K607" s="57">
        <f t="shared" ca="1" si="54"/>
        <v>167800</v>
      </c>
      <c r="P607" s="188" t="e">
        <f t="shared" si="51"/>
        <v>#N/A</v>
      </c>
      <c r="Q607" s="191" t="e">
        <f t="shared" si="49"/>
        <v>#N/A</v>
      </c>
      <c r="R607" s="191" t="e">
        <f t="shared" si="50"/>
        <v>#N/A</v>
      </c>
      <c r="S607" s="191" t="e">
        <f t="shared" si="53"/>
        <v>#N/A</v>
      </c>
      <c r="T607" s="192" t="e">
        <f>VLOOKUP(D607,'PC Receitas'!$N$4:$O$14,2,FALSE)</f>
        <v>#N/A</v>
      </c>
    </row>
    <row r="608" spans="3:20" ht="19.5" customHeight="1" thickTop="1" thickBot="1" x14ac:dyDescent="0.25">
      <c r="C608" s="58"/>
      <c r="D608" s="58"/>
      <c r="E608" s="58"/>
      <c r="F608" s="58"/>
      <c r="G608" s="58"/>
      <c r="H608" s="58"/>
      <c r="I608" s="59"/>
      <c r="J608" s="60"/>
      <c r="K608" s="57">
        <f t="shared" ca="1" si="54"/>
        <v>167800</v>
      </c>
      <c r="P608" s="188" t="e">
        <f t="shared" si="51"/>
        <v>#N/A</v>
      </c>
      <c r="Q608" s="191" t="e">
        <f t="shared" si="49"/>
        <v>#N/A</v>
      </c>
      <c r="R608" s="191" t="e">
        <f t="shared" si="50"/>
        <v>#N/A</v>
      </c>
      <c r="S608" s="191" t="e">
        <f t="shared" si="53"/>
        <v>#N/A</v>
      </c>
      <c r="T608" s="192" t="e">
        <f>VLOOKUP(D608,'PC Receitas'!$N$4:$O$14,2,FALSE)</f>
        <v>#N/A</v>
      </c>
    </row>
    <row r="609" spans="3:20" ht="19.5" customHeight="1" thickTop="1" thickBot="1" x14ac:dyDescent="0.25">
      <c r="C609" s="58"/>
      <c r="D609" s="58"/>
      <c r="E609" s="58"/>
      <c r="F609" s="58"/>
      <c r="G609" s="58"/>
      <c r="H609" s="58"/>
      <c r="I609" s="59"/>
      <c r="J609" s="60"/>
      <c r="K609" s="57">
        <f t="shared" ca="1" si="54"/>
        <v>167800</v>
      </c>
      <c r="P609" s="188" t="e">
        <f t="shared" si="51"/>
        <v>#N/A</v>
      </c>
      <c r="Q609" s="191" t="e">
        <f t="shared" si="49"/>
        <v>#N/A</v>
      </c>
      <c r="R609" s="191" t="e">
        <f t="shared" si="50"/>
        <v>#N/A</v>
      </c>
      <c r="S609" s="191" t="e">
        <f t="shared" si="53"/>
        <v>#N/A</v>
      </c>
      <c r="T609" s="192" t="e">
        <f>VLOOKUP(D609,'PC Receitas'!$N$4:$O$14,2,FALSE)</f>
        <v>#N/A</v>
      </c>
    </row>
    <row r="610" spans="3:20" ht="19.5" customHeight="1" thickTop="1" thickBot="1" x14ac:dyDescent="0.25">
      <c r="C610" s="58"/>
      <c r="D610" s="58"/>
      <c r="E610" s="58"/>
      <c r="F610" s="58"/>
      <c r="G610" s="58"/>
      <c r="H610" s="58"/>
      <c r="I610" s="59"/>
      <c r="J610" s="60"/>
      <c r="K610" s="57">
        <f t="shared" ca="1" si="54"/>
        <v>167800</v>
      </c>
      <c r="P610" s="188" t="e">
        <f t="shared" si="51"/>
        <v>#N/A</v>
      </c>
      <c r="Q610" s="191" t="e">
        <f t="shared" si="49"/>
        <v>#N/A</v>
      </c>
      <c r="R610" s="191" t="e">
        <f t="shared" si="50"/>
        <v>#N/A</v>
      </c>
      <c r="S610" s="191" t="e">
        <f t="shared" si="53"/>
        <v>#N/A</v>
      </c>
      <c r="T610" s="192" t="e">
        <f>VLOOKUP(D610,'PC Receitas'!$N$4:$O$14,2,FALSE)</f>
        <v>#N/A</v>
      </c>
    </row>
    <row r="611" spans="3:20" ht="19.5" customHeight="1" thickTop="1" thickBot="1" x14ac:dyDescent="0.25">
      <c r="C611" s="58"/>
      <c r="D611" s="58"/>
      <c r="E611" s="58"/>
      <c r="F611" s="58"/>
      <c r="G611" s="58"/>
      <c r="H611" s="58"/>
      <c r="I611" s="59"/>
      <c r="J611" s="60"/>
      <c r="K611" s="57">
        <f t="shared" ca="1" si="54"/>
        <v>167800</v>
      </c>
      <c r="P611" s="188" t="e">
        <f t="shared" si="51"/>
        <v>#N/A</v>
      </c>
      <c r="Q611" s="191" t="e">
        <f t="shared" si="49"/>
        <v>#N/A</v>
      </c>
      <c r="R611" s="191" t="e">
        <f t="shared" si="50"/>
        <v>#N/A</v>
      </c>
      <c r="S611" s="191" t="e">
        <f t="shared" si="53"/>
        <v>#N/A</v>
      </c>
      <c r="T611" s="192" t="e">
        <f>VLOOKUP(D611,'PC Receitas'!$N$4:$O$14,2,FALSE)</f>
        <v>#N/A</v>
      </c>
    </row>
    <row r="612" spans="3:20" ht="19.5" customHeight="1" thickTop="1" thickBot="1" x14ac:dyDescent="0.25">
      <c r="C612" s="58"/>
      <c r="D612" s="58"/>
      <c r="E612" s="58"/>
      <c r="F612" s="58"/>
      <c r="G612" s="58"/>
      <c r="H612" s="58"/>
      <c r="I612" s="59"/>
      <c r="J612" s="60"/>
      <c r="K612" s="57">
        <f t="shared" ca="1" si="54"/>
        <v>167800</v>
      </c>
      <c r="P612" s="188" t="e">
        <f t="shared" si="51"/>
        <v>#N/A</v>
      </c>
      <c r="Q612" s="191" t="e">
        <f t="shared" si="49"/>
        <v>#N/A</v>
      </c>
      <c r="R612" s="191" t="e">
        <f t="shared" si="50"/>
        <v>#N/A</v>
      </c>
      <c r="S612" s="191" t="e">
        <f t="shared" si="53"/>
        <v>#N/A</v>
      </c>
      <c r="T612" s="192" t="e">
        <f>VLOOKUP(D612,'PC Receitas'!$N$4:$O$14,2,FALSE)</f>
        <v>#N/A</v>
      </c>
    </row>
    <row r="613" spans="3:20" ht="19.5" customHeight="1" thickTop="1" thickBot="1" x14ac:dyDescent="0.25">
      <c r="C613" s="58"/>
      <c r="D613" s="58"/>
      <c r="E613" s="58"/>
      <c r="F613" s="58"/>
      <c r="G613" s="58"/>
      <c r="H613" s="58"/>
      <c r="I613" s="59"/>
      <c r="J613" s="60"/>
      <c r="K613" s="57">
        <f t="shared" ca="1" si="54"/>
        <v>167800</v>
      </c>
      <c r="P613" s="188" t="e">
        <f t="shared" si="51"/>
        <v>#N/A</v>
      </c>
      <c r="Q613" s="191" t="e">
        <f t="shared" si="49"/>
        <v>#N/A</v>
      </c>
      <c r="R613" s="191" t="e">
        <f t="shared" si="50"/>
        <v>#N/A</v>
      </c>
      <c r="S613" s="191" t="e">
        <f t="shared" si="53"/>
        <v>#N/A</v>
      </c>
      <c r="T613" s="192" t="e">
        <f>VLOOKUP(D613,'PC Receitas'!$N$4:$O$14,2,FALSE)</f>
        <v>#N/A</v>
      </c>
    </row>
    <row r="614" spans="3:20" ht="19.5" customHeight="1" thickTop="1" thickBot="1" x14ac:dyDescent="0.25">
      <c r="C614" s="58"/>
      <c r="D614" s="58"/>
      <c r="E614" s="58"/>
      <c r="F614" s="58"/>
      <c r="G614" s="58"/>
      <c r="H614" s="58"/>
      <c r="I614" s="59"/>
      <c r="J614" s="60"/>
      <c r="K614" s="57">
        <f t="shared" ca="1" si="54"/>
        <v>167800</v>
      </c>
      <c r="P614" s="188" t="e">
        <f t="shared" si="51"/>
        <v>#N/A</v>
      </c>
      <c r="Q614" s="191" t="e">
        <f t="shared" si="49"/>
        <v>#N/A</v>
      </c>
      <c r="R614" s="191" t="e">
        <f t="shared" si="50"/>
        <v>#N/A</v>
      </c>
      <c r="S614" s="191" t="e">
        <f t="shared" si="53"/>
        <v>#N/A</v>
      </c>
      <c r="T614" s="192" t="e">
        <f>VLOOKUP(D614,'PC Receitas'!$N$4:$O$14,2,FALSE)</f>
        <v>#N/A</v>
      </c>
    </row>
    <row r="615" spans="3:20" ht="19.5" customHeight="1" thickTop="1" thickBot="1" x14ac:dyDescent="0.25">
      <c r="C615" s="58"/>
      <c r="D615" s="58"/>
      <c r="E615" s="58"/>
      <c r="F615" s="58"/>
      <c r="G615" s="58"/>
      <c r="H615" s="58"/>
      <c r="I615" s="59"/>
      <c r="J615" s="60"/>
      <c r="K615" s="57">
        <f t="shared" ca="1" si="54"/>
        <v>167800</v>
      </c>
      <c r="P615" s="188" t="e">
        <f t="shared" si="51"/>
        <v>#N/A</v>
      </c>
      <c r="Q615" s="191" t="e">
        <f t="shared" si="49"/>
        <v>#N/A</v>
      </c>
      <c r="R615" s="191" t="e">
        <f t="shared" si="50"/>
        <v>#N/A</v>
      </c>
      <c r="S615" s="191" t="e">
        <f t="shared" si="53"/>
        <v>#N/A</v>
      </c>
      <c r="T615" s="192" t="e">
        <f>VLOOKUP(D615,'PC Receitas'!$N$4:$O$14,2,FALSE)</f>
        <v>#N/A</v>
      </c>
    </row>
    <row r="616" spans="3:20" ht="19.5" customHeight="1" thickTop="1" thickBot="1" x14ac:dyDescent="0.25">
      <c r="C616" s="58"/>
      <c r="D616" s="58"/>
      <c r="E616" s="58"/>
      <c r="F616" s="58"/>
      <c r="G616" s="58"/>
      <c r="H616" s="58"/>
      <c r="I616" s="59"/>
      <c r="J616" s="60"/>
      <c r="K616" s="57">
        <f t="shared" ca="1" si="54"/>
        <v>167800</v>
      </c>
      <c r="P616" s="188" t="e">
        <f t="shared" si="51"/>
        <v>#N/A</v>
      </c>
      <c r="Q616" s="191" t="e">
        <f t="shared" si="49"/>
        <v>#N/A</v>
      </c>
      <c r="R616" s="191" t="e">
        <f t="shared" si="50"/>
        <v>#N/A</v>
      </c>
      <c r="S616" s="191" t="e">
        <f t="shared" si="53"/>
        <v>#N/A</v>
      </c>
      <c r="T616" s="192" t="e">
        <f>VLOOKUP(D616,'PC Receitas'!$N$4:$O$14,2,FALSE)</f>
        <v>#N/A</v>
      </c>
    </row>
    <row r="617" spans="3:20" ht="19.5" customHeight="1" thickTop="1" thickBot="1" x14ac:dyDescent="0.25">
      <c r="C617" s="58"/>
      <c r="D617" s="58"/>
      <c r="E617" s="58"/>
      <c r="F617" s="58"/>
      <c r="G617" s="58"/>
      <c r="H617" s="58"/>
      <c r="I617" s="59"/>
      <c r="J617" s="60"/>
      <c r="K617" s="57">
        <f t="shared" ca="1" si="54"/>
        <v>167800</v>
      </c>
      <c r="P617" s="188" t="e">
        <f t="shared" si="51"/>
        <v>#N/A</v>
      </c>
      <c r="Q617" s="191" t="e">
        <f t="shared" si="49"/>
        <v>#N/A</v>
      </c>
      <c r="R617" s="191" t="e">
        <f t="shared" si="50"/>
        <v>#N/A</v>
      </c>
      <c r="S617" s="191" t="e">
        <f t="shared" si="53"/>
        <v>#N/A</v>
      </c>
      <c r="T617" s="192" t="e">
        <f>VLOOKUP(D617,'PC Receitas'!$N$4:$O$14,2,FALSE)</f>
        <v>#N/A</v>
      </c>
    </row>
    <row r="618" spans="3:20" ht="19.5" customHeight="1" thickTop="1" thickBot="1" x14ac:dyDescent="0.25">
      <c r="C618" s="58"/>
      <c r="D618" s="58"/>
      <c r="E618" s="58"/>
      <c r="F618" s="58"/>
      <c r="G618" s="58"/>
      <c r="H618" s="58"/>
      <c r="I618" s="59"/>
      <c r="J618" s="60"/>
      <c r="K618" s="57">
        <f t="shared" ca="1" si="54"/>
        <v>167800</v>
      </c>
      <c r="P618" s="188" t="e">
        <f t="shared" si="51"/>
        <v>#N/A</v>
      </c>
      <c r="Q618" s="191" t="e">
        <f t="shared" si="49"/>
        <v>#N/A</v>
      </c>
      <c r="R618" s="191" t="e">
        <f t="shared" si="50"/>
        <v>#N/A</v>
      </c>
      <c r="S618" s="191" t="e">
        <f t="shared" si="53"/>
        <v>#N/A</v>
      </c>
      <c r="T618" s="192" t="e">
        <f>VLOOKUP(D618,'PC Receitas'!$N$4:$O$14,2,FALSE)</f>
        <v>#N/A</v>
      </c>
    </row>
    <row r="619" spans="3:20" ht="19.5" customHeight="1" thickTop="1" thickBot="1" x14ac:dyDescent="0.25">
      <c r="C619" s="58"/>
      <c r="D619" s="58"/>
      <c r="E619" s="58"/>
      <c r="F619" s="58"/>
      <c r="G619" s="58"/>
      <c r="H619" s="58"/>
      <c r="I619" s="59"/>
      <c r="J619" s="60"/>
      <c r="K619" s="57">
        <f t="shared" ca="1" si="54"/>
        <v>167800</v>
      </c>
      <c r="P619" s="188" t="e">
        <f t="shared" si="51"/>
        <v>#N/A</v>
      </c>
      <c r="Q619" s="191" t="e">
        <f t="shared" si="49"/>
        <v>#N/A</v>
      </c>
      <c r="R619" s="191" t="e">
        <f t="shared" si="50"/>
        <v>#N/A</v>
      </c>
      <c r="S619" s="191" t="e">
        <f t="shared" si="53"/>
        <v>#N/A</v>
      </c>
      <c r="T619" s="192" t="e">
        <f>VLOOKUP(D619,'PC Receitas'!$N$4:$O$14,2,FALSE)</f>
        <v>#N/A</v>
      </c>
    </row>
    <row r="620" spans="3:20" ht="19.5" customHeight="1" thickTop="1" x14ac:dyDescent="0.2">
      <c r="C620" s="160"/>
      <c r="D620" s="160"/>
      <c r="E620" s="160"/>
      <c r="F620" s="166"/>
      <c r="G620" s="160"/>
      <c r="H620" s="160"/>
      <c r="I620" s="161"/>
      <c r="J620" s="160"/>
      <c r="K620" s="159"/>
    </row>
    <row r="621" spans="3:20" x14ac:dyDescent="0.2">
      <c r="E621" s="12"/>
      <c r="G621" s="160"/>
      <c r="H621" s="160"/>
      <c r="K621" s="34"/>
    </row>
    <row r="622" spans="3:20" x14ac:dyDescent="0.2">
      <c r="E622" s="12"/>
      <c r="G622" s="160"/>
      <c r="H622" s="160"/>
      <c r="K622" s="34"/>
    </row>
    <row r="623" spans="3:20" x14ac:dyDescent="0.2">
      <c r="G623" s="160"/>
      <c r="H623" s="160"/>
      <c r="K623" s="34"/>
    </row>
    <row r="624" spans="3:20" x14ac:dyDescent="0.2">
      <c r="G624" s="160"/>
      <c r="H624" s="160"/>
      <c r="K624" s="34"/>
    </row>
    <row r="625" spans="7:11" x14ac:dyDescent="0.2">
      <c r="G625" s="160"/>
      <c r="H625" s="160"/>
      <c r="K625" s="34"/>
    </row>
    <row r="626" spans="7:11" hidden="1" x14ac:dyDescent="0.2">
      <c r="K626" s="34"/>
    </row>
    <row r="627" spans="7:11" hidden="1" x14ac:dyDescent="0.2">
      <c r="K627" s="34"/>
    </row>
    <row r="628" spans="7:11" hidden="1" x14ac:dyDescent="0.2">
      <c r="K628" s="34"/>
    </row>
    <row r="629" spans="7:11" hidden="1" x14ac:dyDescent="0.2">
      <c r="K629" s="34"/>
    </row>
    <row r="630" spans="7:11" hidden="1" x14ac:dyDescent="0.2">
      <c r="K630" s="34"/>
    </row>
    <row r="631" spans="7:11" hidden="1" x14ac:dyDescent="0.2">
      <c r="K631" s="34"/>
    </row>
    <row r="632" spans="7:11" hidden="1" x14ac:dyDescent="0.2">
      <c r="K632" s="34"/>
    </row>
    <row r="633" spans="7:11" hidden="1" x14ac:dyDescent="0.2">
      <c r="K633" s="34"/>
    </row>
    <row r="634" spans="7:11" hidden="1" x14ac:dyDescent="0.2">
      <c r="K634" s="34"/>
    </row>
    <row r="635" spans="7:11" hidden="1" x14ac:dyDescent="0.2">
      <c r="K635" s="34"/>
    </row>
    <row r="636" spans="7:11" hidden="1" x14ac:dyDescent="0.2">
      <c r="K636" s="34"/>
    </row>
    <row r="637" spans="7:11" hidden="1" x14ac:dyDescent="0.2">
      <c r="K637" s="34"/>
    </row>
    <row r="638" spans="7:11" hidden="1" x14ac:dyDescent="0.2">
      <c r="K638" s="34"/>
    </row>
    <row r="639" spans="7:11" hidden="1" x14ac:dyDescent="0.2">
      <c r="K639" s="34"/>
    </row>
    <row r="640" spans="7:11" hidden="1" x14ac:dyDescent="0.2">
      <c r="K640" s="34"/>
    </row>
    <row r="641" spans="11:11" hidden="1" x14ac:dyDescent="0.2">
      <c r="K641" s="34"/>
    </row>
    <row r="642" spans="11:11" hidden="1" x14ac:dyDescent="0.2">
      <c r="K642" s="34"/>
    </row>
    <row r="643" spans="11:11" hidden="1" x14ac:dyDescent="0.2">
      <c r="K643" s="34"/>
    </row>
    <row r="644" spans="11:11" hidden="1" x14ac:dyDescent="0.2">
      <c r="K644" s="34"/>
    </row>
    <row r="645" spans="11:11" hidden="1" x14ac:dyDescent="0.2">
      <c r="K645" s="34"/>
    </row>
    <row r="646" spans="11:11" hidden="1" x14ac:dyDescent="0.2">
      <c r="K646" s="34"/>
    </row>
    <row r="647" spans="11:11" hidden="1" x14ac:dyDescent="0.2">
      <c r="K647" s="34"/>
    </row>
    <row r="648" spans="11:11" hidden="1" x14ac:dyDescent="0.2">
      <c r="K648" s="34"/>
    </row>
    <row r="649" spans="11:11" hidden="1" x14ac:dyDescent="0.2">
      <c r="K649" s="34"/>
    </row>
    <row r="650" spans="11:11" hidden="1" x14ac:dyDescent="0.2">
      <c r="K650" s="34"/>
    </row>
    <row r="651" spans="11:11" hidden="1" x14ac:dyDescent="0.2">
      <c r="K651" s="34"/>
    </row>
    <row r="652" spans="11:11" hidden="1" x14ac:dyDescent="0.2">
      <c r="K652" s="34"/>
    </row>
    <row r="653" spans="11:11" hidden="1" x14ac:dyDescent="0.2">
      <c r="K653" s="34"/>
    </row>
    <row r="654" spans="11:11" hidden="1" x14ac:dyDescent="0.2">
      <c r="K654" s="34"/>
    </row>
    <row r="655" spans="11:11" hidden="1" x14ac:dyDescent="0.2">
      <c r="K655" s="34"/>
    </row>
    <row r="656" spans="11:11" hidden="1" x14ac:dyDescent="0.2">
      <c r="K656" s="34"/>
    </row>
    <row r="657" spans="11:11" hidden="1" x14ac:dyDescent="0.2">
      <c r="K657" s="34"/>
    </row>
    <row r="658" spans="11:11" hidden="1" x14ac:dyDescent="0.2">
      <c r="K658" s="34"/>
    </row>
    <row r="659" spans="11:11" hidden="1" x14ac:dyDescent="0.2">
      <c r="K659" s="34"/>
    </row>
    <row r="660" spans="11:11" hidden="1" x14ac:dyDescent="0.2">
      <c r="K660" s="34"/>
    </row>
    <row r="661" spans="11:11" hidden="1" x14ac:dyDescent="0.2">
      <c r="K661" s="34"/>
    </row>
    <row r="662" spans="11:11" hidden="1" x14ac:dyDescent="0.2">
      <c r="K662" s="34"/>
    </row>
    <row r="663" spans="11:11" hidden="1" x14ac:dyDescent="0.2">
      <c r="K663" s="34"/>
    </row>
    <row r="664" spans="11:11" hidden="1" x14ac:dyDescent="0.2">
      <c r="K664" s="34"/>
    </row>
    <row r="665" spans="11:11" hidden="1" x14ac:dyDescent="0.2">
      <c r="K665" s="34"/>
    </row>
    <row r="666" spans="11:11" hidden="1" x14ac:dyDescent="0.2">
      <c r="K666" s="34"/>
    </row>
    <row r="667" spans="11:11" hidden="1" x14ac:dyDescent="0.2">
      <c r="K667" s="34"/>
    </row>
    <row r="668" spans="11:11" hidden="1" x14ac:dyDescent="0.2">
      <c r="K668" s="34"/>
    </row>
    <row r="669" spans="11:11" hidden="1" x14ac:dyDescent="0.2">
      <c r="K669" s="34"/>
    </row>
    <row r="670" spans="11:11" hidden="1" x14ac:dyDescent="0.2">
      <c r="K670" s="34"/>
    </row>
    <row r="671" spans="11:11" hidden="1" x14ac:dyDescent="0.2">
      <c r="K671" s="34"/>
    </row>
    <row r="672" spans="11:11" hidden="1" x14ac:dyDescent="0.2">
      <c r="K672" s="34"/>
    </row>
    <row r="673" spans="11:11" hidden="1" x14ac:dyDescent="0.2">
      <c r="K673" s="35"/>
    </row>
    <row r="674" spans="11:11" hidden="1" x14ac:dyDescent="0.2"/>
    <row r="675" spans="11:11" hidden="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J620">
    <cfRule type="containsText" dxfId="1164" priority="103" operator="containsText" text="Não Pago">
      <formula>NOT(ISERROR(SEARCH("Não Pago",J620)))</formula>
    </cfRule>
    <cfRule type="containsText" dxfId="1163" priority="104" operator="containsText" text="Pago">
      <formula>NOT(ISERROR(SEARCH("Pago",J620)))</formula>
    </cfRule>
  </conditionalFormatting>
  <conditionalFormatting sqref="N5:N6">
    <cfRule type="cellIs" dxfId="1162" priority="100" operator="lessThan">
      <formula>0</formula>
    </cfRule>
    <cfRule type="cellIs" dxfId="1161" priority="101" operator="greaterThan">
      <formula>0</formula>
    </cfRule>
    <cfRule type="cellIs" dxfId="1160" priority="102" operator="greaterThan">
      <formula>0</formula>
    </cfRule>
  </conditionalFormatting>
  <conditionalFormatting sqref="K620">
    <cfRule type="cellIs" dxfId="1159" priority="84" operator="greaterThan">
      <formula>0</formula>
    </cfRule>
    <cfRule type="cellIs" dxfId="1158" priority="85" operator="lessThan">
      <formula>0</formula>
    </cfRule>
  </conditionalFormatting>
  <conditionalFormatting sqref="D30:D620">
    <cfRule type="containsText" dxfId="1157" priority="51" operator="containsText" text="Renda">
      <formula>NOT(ISERROR(SEARCH("Renda",D30)))</formula>
    </cfRule>
    <cfRule type="beginsWith" dxfId="1156" priority="52" operator="beginsWith" text="imposto">
      <formula>LEFT(D30,LEN("imposto"))="imposto"</formula>
    </cfRule>
    <cfRule type="containsText" dxfId="1155" priority="53" operator="containsText" text="Investimentos">
      <formula>NOT(ISERROR(SEARCH("Investimentos",D30)))</formula>
    </cfRule>
    <cfRule type="containsText" dxfId="1154" priority="54" operator="containsText" text="Despesa">
      <formula>NOT(ISERROR(SEARCH("Despesa",D30)))</formula>
    </cfRule>
    <cfRule type="containsText" dxfId="1153" priority="55" operator="containsText" text="Receita">
      <formula>NOT(ISERROR(SEARCH("Receita",D30)))</formula>
    </cfRule>
  </conditionalFormatting>
  <conditionalFormatting sqref="K606:K619">
    <cfRule type="cellIs" dxfId="1152" priority="35" operator="greaterThan">
      <formula>0</formula>
    </cfRule>
    <cfRule type="cellIs" dxfId="1151" priority="36" operator="lessThan">
      <formula>0</formula>
    </cfRule>
  </conditionalFormatting>
  <conditionalFormatting sqref="N7:N8">
    <cfRule type="cellIs" dxfId="1150" priority="34" operator="greaterThan">
      <formula>0</formula>
    </cfRule>
  </conditionalFormatting>
  <conditionalFormatting sqref="N9:N10">
    <cfRule type="cellIs" dxfId="1149" priority="33" operator="greaterThan">
      <formula>0</formula>
    </cfRule>
  </conditionalFormatting>
  <conditionalFormatting sqref="N11:N12">
    <cfRule type="cellIs" dxfId="1148" priority="31" operator="greaterThan">
      <formula>0</formula>
    </cfRule>
    <cfRule type="cellIs" dxfId="1147" priority="32" operator="lessThan">
      <formula>0</formula>
    </cfRule>
  </conditionalFormatting>
  <conditionalFormatting sqref="N13:N14">
    <cfRule type="cellIs" dxfId="1146" priority="29" operator="lessThan">
      <formula>0</formula>
    </cfRule>
    <cfRule type="cellIs" dxfId="1145" priority="30" operator="greaterThan">
      <formula>0</formula>
    </cfRule>
  </conditionalFormatting>
  <conditionalFormatting sqref="K19:K605">
    <cfRule type="cellIs" dxfId="1144" priority="25" operator="greaterThan">
      <formula>0</formula>
    </cfRule>
    <cfRule type="cellIs" dxfId="1143" priority="26" operator="lessThan">
      <formula>0</formula>
    </cfRule>
  </conditionalFormatting>
  <conditionalFormatting sqref="D20:D29">
    <cfRule type="beginsWith" dxfId="1142" priority="18" operator="beginsWith" text="imposto">
      <formula>LEFT(D20,LEN("imposto"))="imposto"</formula>
    </cfRule>
    <cfRule type="containsText" dxfId="1141" priority="19" operator="containsText" text="Renda">
      <formula>NOT(ISERROR(SEARCH("Renda",D20)))</formula>
    </cfRule>
    <cfRule type="containsText" dxfId="1140" priority="20" operator="containsText" text="Investimentos">
      <formula>NOT(ISERROR(SEARCH("Investimentos",D20)))</formula>
    </cfRule>
    <cfRule type="containsText" dxfId="1139" priority="23" operator="containsText" text="Despesa">
      <formula>NOT(ISERROR(SEARCH("Despesa",D20)))</formula>
    </cfRule>
    <cfRule type="containsText" dxfId="1138" priority="24" operator="containsText" text="Receita">
      <formula>NOT(ISERROR(SEARCH("Receita",D20)))</formula>
    </cfRule>
  </conditionalFormatting>
  <conditionalFormatting sqref="D19">
    <cfRule type="beginsWith" dxfId="1137" priority="11" operator="beginsWith" text="imposto">
      <formula>LEFT(D19,LEN("imposto"))="imposto"</formula>
    </cfRule>
    <cfRule type="containsText" dxfId="1136" priority="12" operator="containsText" text="Renda">
      <formula>NOT(ISERROR(SEARCH("Renda",D19)))</formula>
    </cfRule>
    <cfRule type="containsText" dxfId="1135" priority="13" operator="containsText" text="Investimentos">
      <formula>NOT(ISERROR(SEARCH("Investimentos",D19)))</formula>
    </cfRule>
    <cfRule type="containsText" dxfId="1134" priority="14" operator="containsText" text="Despesa">
      <formula>NOT(ISERROR(SEARCH("Despesa",D19)))</formula>
    </cfRule>
    <cfRule type="containsText" dxfId="1133" priority="15" operator="containsText" text="Receita">
      <formula>NOT(ISERROR(SEARCH("Receita",D19)))</formula>
    </cfRule>
  </conditionalFormatting>
  <conditionalFormatting sqref="J5:J619">
    <cfRule type="containsText" dxfId="1132" priority="4" operator="containsText" text="Não Pago">
      <formula>NOT(ISERROR(SEARCH("Não Pago",J5)))</formula>
    </cfRule>
    <cfRule type="containsText" dxfId="1131" priority="5" operator="containsText" text="Pago">
      <formula>NOT(ISERROR(SEARCH("Pago",J5)))</formula>
    </cfRule>
  </conditionalFormatting>
  <conditionalFormatting sqref="J5:J619">
    <cfRule type="expression" dxfId="1130" priority="3">
      <formula>AND(G5&lt;&gt;"À VISTA",G5&lt;&gt;"")</formula>
    </cfRule>
  </conditionalFormatting>
  <conditionalFormatting sqref="K5:K18">
    <cfRule type="cellIs" dxfId="1129" priority="1" operator="greaterThan">
      <formula>0</formula>
    </cfRule>
    <cfRule type="cellIs" dxfId="1128" priority="2" operator="lessThan">
      <formula>0</formula>
    </cfRule>
  </conditionalFormatting>
  <dataValidations count="6">
    <dataValidation type="list" allowBlank="1" showInputMessage="1" showErrorMessage="1" sqref="J5:J620">
      <formula1>"Pago,Não Pago"</formula1>
    </dataValidation>
    <dataValidation type="list" allowBlank="1" showInputMessage="1" showErrorMessage="1" sqref="C5:C620">
      <formula1>"1,2,3,4,5,6,7,8,9,10,11,12,13,14,15,16,17,18,19,20,21,22,23,24,25,26,27,28,29,30,31"</formula1>
    </dataValidation>
    <dataValidation type="list" allowBlank="1" showInputMessage="1" showErrorMessage="1" sqref="D19:D620">
      <formula1>$V$5:$V$15</formula1>
    </dataValidation>
    <dataValidation type="list" allowBlank="1" showInputMessage="1" showErrorMessage="1" sqref="G19:G619">
      <formula1>$X$5:$X$17</formula1>
    </dataValidation>
    <dataValidation type="list" allowBlank="1" showInputMessage="1" showErrorMessage="1" sqref="H19:H619">
      <formula1>$W$5:$W$18</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B675"/>
  <sheetViews>
    <sheetView showGridLines="0" zoomScale="90" zoomScaleNormal="90" zoomScalePageLayoutView="90" workbookViewId="0">
      <pane xSplit="1" ySplit="4" topLeftCell="B5" activePane="bottomRight" state="frozen"/>
      <selection pane="topRight"/>
      <selection pane="bottomLeft"/>
      <selection pane="bottomRight" activeCell="G4" sqref="G4"/>
    </sheetView>
  </sheetViews>
  <sheetFormatPr baseColWidth="10" defaultColWidth="0" defaultRowHeight="15" zeroHeight="1" x14ac:dyDescent="0.2"/>
  <cols>
    <col min="1" max="1" width="27.5" style="76" customWidth="1"/>
    <col min="2" max="2" width="3.6640625" style="5" customWidth="1"/>
    <col min="3" max="3" width="7.6640625" style="5" customWidth="1"/>
    <col min="4" max="4" width="38.5" style="5" bestFit="1" customWidth="1"/>
    <col min="5" max="5" width="18.5" style="5" customWidth="1"/>
    <col min="6" max="6" width="37" style="5" bestFit="1" customWidth="1"/>
    <col min="7" max="8" width="18.5" style="5" customWidth="1"/>
    <col min="9" max="9" width="15.1640625" style="5" customWidth="1"/>
    <col min="10" max="10" width="12.5" style="5" customWidth="1"/>
    <col min="11" max="11" width="17.5" style="5" customWidth="1"/>
    <col min="12" max="12" width="2.5" style="5" customWidth="1"/>
    <col min="13" max="13" width="22.1640625" style="5" customWidth="1"/>
    <col min="14" max="14" width="15.33203125" style="5" customWidth="1"/>
    <col min="15" max="19" width="8.6640625" style="191" customWidth="1"/>
    <col min="20" max="20" width="5.5" style="192" customWidth="1"/>
    <col min="21" max="28" width="8.6640625" style="191" customWidth="1"/>
    <col min="29" max="16384" width="8.6640625" style="5" hidden="1"/>
  </cols>
  <sheetData>
    <row r="1" spans="1:28" s="10" customFormat="1" ht="34.25" customHeight="1" x14ac:dyDescent="0.3">
      <c r="A1" s="228" t="s">
        <v>1425</v>
      </c>
      <c r="C1" s="115" t="s">
        <v>255</v>
      </c>
      <c r="D1" s="115"/>
      <c r="E1" s="115"/>
      <c r="F1" s="115"/>
      <c r="G1" s="115"/>
      <c r="H1" s="115"/>
      <c r="I1" s="115"/>
      <c r="J1" s="115"/>
      <c r="K1" s="115"/>
      <c r="L1" s="115"/>
      <c r="M1" s="115"/>
      <c r="O1" s="189"/>
      <c r="P1" s="189"/>
      <c r="Q1" s="189"/>
      <c r="R1" s="189"/>
      <c r="S1" s="189"/>
      <c r="T1" s="190"/>
      <c r="U1" s="189"/>
      <c r="V1" s="189"/>
      <c r="W1" s="189"/>
      <c r="X1" s="189"/>
      <c r="Y1" s="189"/>
      <c r="Z1" s="189"/>
      <c r="AA1" s="189"/>
      <c r="AB1" s="189"/>
    </row>
    <row r="2" spans="1:28" s="10" customFormat="1" ht="37.5" customHeight="1" thickBot="1" x14ac:dyDescent="0.25">
      <c r="A2" s="76"/>
      <c r="C2" s="134"/>
      <c r="D2" s="134"/>
      <c r="E2" s="134"/>
      <c r="F2" s="134"/>
      <c r="G2" s="134"/>
      <c r="H2" s="134"/>
      <c r="I2" s="134"/>
      <c r="J2" s="134"/>
      <c r="K2" s="134"/>
      <c r="L2" s="134"/>
      <c r="M2" s="134"/>
      <c r="N2" s="134"/>
      <c r="O2" s="189"/>
      <c r="P2" s="189"/>
      <c r="Q2" s="189"/>
      <c r="R2" s="189"/>
      <c r="S2" s="189"/>
      <c r="T2" s="190"/>
      <c r="U2" s="189"/>
      <c r="V2" s="189"/>
      <c r="W2" s="189"/>
      <c r="X2" s="189"/>
      <c r="Y2" s="189"/>
      <c r="Z2" s="189"/>
      <c r="AA2" s="189"/>
      <c r="AB2" s="189"/>
    </row>
    <row r="3" spans="1:28" ht="15" customHeight="1" thickTop="1" thickBot="1" x14ac:dyDescent="0.25">
      <c r="E3" s="12"/>
      <c r="F3" s="28"/>
      <c r="G3" s="12"/>
      <c r="H3" s="12"/>
    </row>
    <row r="4" spans="1:28" ht="30.75" customHeight="1" thickTop="1" thickBot="1" x14ac:dyDescent="0.25">
      <c r="C4" s="56" t="s">
        <v>9</v>
      </c>
      <c r="D4" s="55" t="s">
        <v>11</v>
      </c>
      <c r="E4" s="56" t="s">
        <v>10</v>
      </c>
      <c r="F4" s="55" t="s">
        <v>1308</v>
      </c>
      <c r="G4" s="158" t="s">
        <v>1361</v>
      </c>
      <c r="H4" s="158" t="s">
        <v>1362</v>
      </c>
      <c r="I4" s="56" t="s">
        <v>12</v>
      </c>
      <c r="J4" s="55" t="s">
        <v>13</v>
      </c>
      <c r="K4" s="29" t="s">
        <v>14</v>
      </c>
      <c r="M4" s="265" t="s">
        <v>19</v>
      </c>
      <c r="N4" s="266"/>
      <c r="T4" s="193"/>
    </row>
    <row r="5" spans="1:28" ht="19.5" customHeight="1" thickTop="1" thickBot="1" x14ac:dyDescent="0.25">
      <c r="C5" s="58"/>
      <c r="D5" s="186" t="s">
        <v>1363</v>
      </c>
      <c r="E5" s="186" t="s">
        <v>96</v>
      </c>
      <c r="F5" s="186" t="str">
        <f>D5</f>
        <v>Faturas de Cartão</v>
      </c>
      <c r="G5" s="186" t="s">
        <v>1364</v>
      </c>
      <c r="H5" s="186" t="str">
        <f>W5</f>
        <v>Mastercard</v>
      </c>
      <c r="I5" s="187">
        <f ca="1">'Resumo (3)'!P7</f>
        <v>0</v>
      </c>
      <c r="J5" s="60"/>
      <c r="K5" s="57">
        <f ca="1">N5-IF(J5="pago",I5,0)</f>
        <v>167800</v>
      </c>
      <c r="M5" s="268" t="s">
        <v>204</v>
      </c>
      <c r="N5" s="280">
        <f ca="1">Nov!N13</f>
        <v>167800</v>
      </c>
      <c r="O5" s="194"/>
      <c r="P5" s="188" t="str">
        <f>IF(T5="Despesas_com_Transportes","Despesa",IF(T5="Despesas_com_Lazer_e_Informacao","Despesa",IF(T5="Outras_Despesas","Despesa",IF(T5="Imposto_de_Renda","Despesa",IF(T5="Investimentos_Bens","Despesa","")))))</f>
        <v/>
      </c>
      <c r="Q5" s="191" t="str">
        <f>IF(T5="Despesas_de_Moradia","Despesa",IF(T5="Despesas_com_Alimentacao","Despesa",IF(T5="Despesas_com_Saude","Despesa","")))</f>
        <v/>
      </c>
      <c r="R5" s="191" t="str">
        <f>IF(T5="Renda_Familiar","Receita",IF(T5="Receitas_com_Aplicacoes_Financeiras","Receita",IF(T5="Outras_Receitas","Receita","")))</f>
        <v/>
      </c>
      <c r="S5" s="191" t="s">
        <v>17</v>
      </c>
      <c r="V5" s="191" t="str">
        <f>'PC Receitas'!D4</f>
        <v>RENDA FAMILIAR</v>
      </c>
      <c r="W5" s="191" t="str">
        <f>'Bancos e Cartões'!D7</f>
        <v>Mastercard</v>
      </c>
      <c r="X5" s="191" t="s">
        <v>1364</v>
      </c>
    </row>
    <row r="6" spans="1:28" ht="19.5" customHeight="1" thickTop="1" thickBot="1" x14ac:dyDescent="0.25">
      <c r="C6" s="58"/>
      <c r="D6" s="186" t="s">
        <v>1363</v>
      </c>
      <c r="E6" s="186" t="s">
        <v>96</v>
      </c>
      <c r="F6" s="186" t="str">
        <f t="shared" ref="F6:F18" si="0">D6</f>
        <v>Faturas de Cartão</v>
      </c>
      <c r="G6" s="186" t="s">
        <v>1364</v>
      </c>
      <c r="H6" s="186" t="str">
        <f t="shared" ref="H6:H18" si="1">W6</f>
        <v>Itaú</v>
      </c>
      <c r="I6" s="187">
        <f ca="1">'Resumo (3)'!P8</f>
        <v>0</v>
      </c>
      <c r="J6" s="60"/>
      <c r="K6" s="57">
        <f ca="1">K5-IF(J6="pago",I6,0)</f>
        <v>167800</v>
      </c>
      <c r="M6" s="268"/>
      <c r="N6" s="280"/>
      <c r="O6" s="194"/>
      <c r="P6" s="188" t="str">
        <f t="shared" ref="P6:P14" si="2">IF(T6="Despesas_com_Transportes","Despesa",IF(T6="Despesas_com_Lazer_e_Informacao","Despesa",IF(T6="Outras_Despesas","Despesa",IF(T6="Imposto_de_Renda","Despesa",IF(T6="Investimentos_Bens","Despesa","")))))</f>
        <v/>
      </c>
      <c r="Q6" s="191" t="str">
        <f t="shared" ref="Q6:Q69" si="3">IF(T6="Despesas_de_Moradia","Despesa",IF(T6="Despesas_com_Alimentacao","Despesa",IF(T6="Despesas_com_Saude","Despesa","")))</f>
        <v/>
      </c>
      <c r="R6" s="191" t="str">
        <f t="shared" ref="R6:R69" si="4">IF(T6="Renda_Familiar","Receita",IF(T6="Receitas_com_Aplicacoes_Financeiras","Receita",IF(T6="Outras_Receitas","Receita","")))</f>
        <v/>
      </c>
      <c r="S6" s="191" t="s">
        <v>17</v>
      </c>
      <c r="V6" s="191" t="str">
        <f>'PC Receitas'!G4</f>
        <v>RECEITAS COM APLICAÇÕES FINANCEIRAS</v>
      </c>
      <c r="W6" s="191" t="str">
        <f>'Bancos e Cartões'!D8</f>
        <v>Itaú</v>
      </c>
      <c r="X6" s="191" t="s">
        <v>1366</v>
      </c>
    </row>
    <row r="7" spans="1:28" ht="19.5" customHeight="1" thickTop="1" thickBot="1" x14ac:dyDescent="0.25">
      <c r="C7" s="58"/>
      <c r="D7" s="186" t="s">
        <v>1363</v>
      </c>
      <c r="E7" s="186" t="s">
        <v>96</v>
      </c>
      <c r="F7" s="186" t="str">
        <f t="shared" si="0"/>
        <v>Faturas de Cartão</v>
      </c>
      <c r="G7" s="186" t="s">
        <v>1364</v>
      </c>
      <c r="H7" s="186" t="str">
        <f t="shared" si="1"/>
        <v>Caixinha</v>
      </c>
      <c r="I7" s="187">
        <f ca="1">'Resumo (3)'!P9</f>
        <v>0</v>
      </c>
      <c r="J7" s="60"/>
      <c r="K7" s="57">
        <f t="shared" ref="K7:K18" ca="1" si="5">K6-IF(J7="pago",I7,0)</f>
        <v>167800</v>
      </c>
      <c r="M7" s="259" t="s">
        <v>20</v>
      </c>
      <c r="N7" s="271">
        <f>SUMIFS($I$5:$I$619,$S$5:$S$619,"Receita",$J$5:$J$619,"Pago",$G$5:$G$619,"À Vista")</f>
        <v>0</v>
      </c>
      <c r="O7" s="195"/>
      <c r="P7" s="188" t="str">
        <f t="shared" si="2"/>
        <v/>
      </c>
      <c r="Q7" s="191" t="str">
        <f t="shared" si="3"/>
        <v/>
      </c>
      <c r="R7" s="191" t="str">
        <f t="shared" si="4"/>
        <v/>
      </c>
      <c r="S7" s="191" t="s">
        <v>17</v>
      </c>
      <c r="V7" s="191" t="str">
        <f>'PC Receitas'!J4</f>
        <v>OUTRAS RECEITAS</v>
      </c>
      <c r="W7" s="191" t="str">
        <f>'Bancos e Cartões'!D9</f>
        <v>Caixinha</v>
      </c>
      <c r="X7" s="191" t="s">
        <v>1367</v>
      </c>
    </row>
    <row r="8" spans="1:28" ht="19.5" customHeight="1" thickTop="1" thickBot="1" x14ac:dyDescent="0.25">
      <c r="C8" s="58"/>
      <c r="D8" s="186" t="s">
        <v>1363</v>
      </c>
      <c r="E8" s="186" t="s">
        <v>96</v>
      </c>
      <c r="F8" s="186" t="str">
        <f t="shared" si="0"/>
        <v>Faturas de Cartão</v>
      </c>
      <c r="G8" s="186" t="s">
        <v>1364</v>
      </c>
      <c r="H8" s="186" t="str">
        <f t="shared" si="1"/>
        <v>-</v>
      </c>
      <c r="I8" s="187">
        <f ca="1">'Resumo (3)'!P10</f>
        <v>0</v>
      </c>
      <c r="J8" s="60"/>
      <c r="K8" s="57">
        <f t="shared" ca="1" si="5"/>
        <v>167800</v>
      </c>
      <c r="M8" s="259"/>
      <c r="N8" s="272"/>
      <c r="O8" s="195"/>
      <c r="P8" s="188" t="str">
        <f t="shared" si="2"/>
        <v/>
      </c>
      <c r="Q8" s="191" t="str">
        <f>IF(T8="Despesas_de_Moradia","Despesa",IF(T8="Despesas_com_Alimentacao","Despesa",IF(T8="Despesas_com_Saude","Despesa","")))</f>
        <v/>
      </c>
      <c r="R8" s="191" t="str">
        <f t="shared" si="4"/>
        <v/>
      </c>
      <c r="S8" s="191" t="s">
        <v>17</v>
      </c>
      <c r="V8" s="191" t="str">
        <f>'PC Despesas'!D4</f>
        <v>DESPESA DE MORADIA</v>
      </c>
      <c r="W8" s="191" t="str">
        <f>'Bancos e Cartões'!D10</f>
        <v>-</v>
      </c>
      <c r="X8" s="191" t="s">
        <v>1368</v>
      </c>
    </row>
    <row r="9" spans="1:28" ht="19.5" customHeight="1" thickTop="1" thickBot="1" x14ac:dyDescent="0.25">
      <c r="C9" s="58"/>
      <c r="D9" s="186" t="s">
        <v>1363</v>
      </c>
      <c r="E9" s="186" t="s">
        <v>96</v>
      </c>
      <c r="F9" s="186" t="str">
        <f t="shared" si="0"/>
        <v>Faturas de Cartão</v>
      </c>
      <c r="G9" s="186" t="s">
        <v>1364</v>
      </c>
      <c r="H9" s="186" t="str">
        <f t="shared" si="1"/>
        <v>-</v>
      </c>
      <c r="I9" s="187">
        <f ca="1">'Resumo (3)'!P11</f>
        <v>0</v>
      </c>
      <c r="J9" s="60"/>
      <c r="K9" s="57">
        <f t="shared" ca="1" si="5"/>
        <v>167800</v>
      </c>
      <c r="M9" s="259" t="s">
        <v>21</v>
      </c>
      <c r="N9" s="277">
        <f>SUMIFS($I$5:$I$619,$S$5:$S$619,"Despesa",$J$5:$J$619,"Pago",$G$5:$G$619,"À Vista")</f>
        <v>0</v>
      </c>
      <c r="O9" s="195"/>
      <c r="P9" s="188" t="str">
        <f t="shared" si="2"/>
        <v/>
      </c>
      <c r="Q9" s="191" t="str">
        <f t="shared" si="3"/>
        <v/>
      </c>
      <c r="R9" s="191" t="str">
        <f t="shared" si="4"/>
        <v/>
      </c>
      <c r="S9" s="191" t="s">
        <v>17</v>
      </c>
      <c r="V9" s="191" t="str">
        <f>'PC Despesas'!G4</f>
        <v>DESPESAS COM ALIMENTAÇÃO</v>
      </c>
      <c r="W9" s="191" t="str">
        <f>'Bancos e Cartões'!D11</f>
        <v>-</v>
      </c>
      <c r="X9" s="191" t="s">
        <v>1369</v>
      </c>
    </row>
    <row r="10" spans="1:28" ht="19.5" customHeight="1" thickTop="1" thickBot="1" x14ac:dyDescent="0.25">
      <c r="C10" s="58"/>
      <c r="D10" s="186" t="s">
        <v>1363</v>
      </c>
      <c r="E10" s="186" t="s">
        <v>96</v>
      </c>
      <c r="F10" s="186" t="str">
        <f t="shared" si="0"/>
        <v>Faturas de Cartão</v>
      </c>
      <c r="G10" s="186" t="s">
        <v>1364</v>
      </c>
      <c r="H10" s="186" t="str">
        <f t="shared" si="1"/>
        <v>-</v>
      </c>
      <c r="I10" s="187">
        <f ca="1">'Resumo (3)'!P12</f>
        <v>0</v>
      </c>
      <c r="J10" s="60"/>
      <c r="K10" s="57">
        <f t="shared" ca="1" si="5"/>
        <v>167800</v>
      </c>
      <c r="M10" s="259"/>
      <c r="N10" s="278"/>
      <c r="O10" s="195"/>
      <c r="P10" s="188" t="str">
        <f t="shared" si="2"/>
        <v/>
      </c>
      <c r="Q10" s="191" t="str">
        <f t="shared" si="3"/>
        <v/>
      </c>
      <c r="R10" s="191" t="str">
        <f t="shared" si="4"/>
        <v/>
      </c>
      <c r="S10" s="191" t="s">
        <v>17</v>
      </c>
      <c r="V10" s="191" t="str">
        <f>'PC Despesas'!J4</f>
        <v>DESPESAS COM SAÚDE</v>
      </c>
      <c r="W10" s="191" t="str">
        <f>'Bancos e Cartões'!D12</f>
        <v>-</v>
      </c>
      <c r="X10" s="191" t="s">
        <v>1370</v>
      </c>
    </row>
    <row r="11" spans="1:28" ht="19.5" customHeight="1" thickTop="1" thickBot="1" x14ac:dyDescent="0.25">
      <c r="C11" s="58"/>
      <c r="D11" s="186" t="s">
        <v>1363</v>
      </c>
      <c r="E11" s="186" t="s">
        <v>96</v>
      </c>
      <c r="F11" s="186" t="str">
        <f t="shared" si="0"/>
        <v>Faturas de Cartão</v>
      </c>
      <c r="G11" s="186" t="s">
        <v>1364</v>
      </c>
      <c r="H11" s="186" t="str">
        <f t="shared" si="1"/>
        <v>-</v>
      </c>
      <c r="I11" s="187">
        <f ca="1">'Resumo (3)'!P13</f>
        <v>0</v>
      </c>
      <c r="J11" s="60"/>
      <c r="K11" s="57">
        <f t="shared" ca="1" si="5"/>
        <v>167800</v>
      </c>
      <c r="M11" s="259" t="s">
        <v>23</v>
      </c>
      <c r="N11" s="277">
        <f>N7-N9</f>
        <v>0</v>
      </c>
      <c r="O11" s="195"/>
      <c r="P11" s="188" t="str">
        <f t="shared" si="2"/>
        <v/>
      </c>
      <c r="Q11" s="191" t="str">
        <f t="shared" si="3"/>
        <v/>
      </c>
      <c r="R11" s="191" t="str">
        <f t="shared" si="4"/>
        <v/>
      </c>
      <c r="S11" s="191" t="s">
        <v>17</v>
      </c>
      <c r="V11" s="191" t="str">
        <f>'PC Despesas'!M4</f>
        <v>DESPESAS COM TRANSPORTES</v>
      </c>
      <c r="W11" s="191" t="str">
        <f>'Bancos e Cartões'!D13</f>
        <v>-</v>
      </c>
      <c r="X11" s="191" t="s">
        <v>1371</v>
      </c>
    </row>
    <row r="12" spans="1:28" ht="19.5" customHeight="1" thickTop="1" thickBot="1" x14ac:dyDescent="0.25">
      <c r="C12" s="58"/>
      <c r="D12" s="186" t="s">
        <v>1363</v>
      </c>
      <c r="E12" s="186" t="s">
        <v>96</v>
      </c>
      <c r="F12" s="186" t="str">
        <f t="shared" si="0"/>
        <v>Faturas de Cartão</v>
      </c>
      <c r="G12" s="186" t="s">
        <v>1364</v>
      </c>
      <c r="H12" s="186" t="str">
        <f t="shared" si="1"/>
        <v>-</v>
      </c>
      <c r="I12" s="187">
        <f ca="1">'Resumo (3)'!P14</f>
        <v>0</v>
      </c>
      <c r="J12" s="60"/>
      <c r="K12" s="57">
        <f t="shared" ca="1" si="5"/>
        <v>167800</v>
      </c>
      <c r="M12" s="259"/>
      <c r="N12" s="278"/>
      <c r="O12" s="195"/>
      <c r="P12" s="188" t="str">
        <f t="shared" si="2"/>
        <v/>
      </c>
      <c r="Q12" s="191" t="str">
        <f t="shared" si="3"/>
        <v/>
      </c>
      <c r="R12" s="191" t="str">
        <f t="shared" si="4"/>
        <v/>
      </c>
      <c r="S12" s="191" t="s">
        <v>17</v>
      </c>
      <c r="V12" s="191" t="str">
        <f>'PC Despesas'!P4</f>
        <v>DESPESAS COM LAZER E INFORMAÇÃO</v>
      </c>
      <c r="W12" s="191" t="str">
        <f>'Bancos e Cartões'!D14</f>
        <v>-</v>
      </c>
      <c r="X12" s="191" t="s">
        <v>1372</v>
      </c>
    </row>
    <row r="13" spans="1:28" ht="19.5" customHeight="1" thickTop="1" thickBot="1" x14ac:dyDescent="0.25">
      <c r="C13" s="58"/>
      <c r="D13" s="186" t="s">
        <v>1363</v>
      </c>
      <c r="E13" s="186" t="s">
        <v>96</v>
      </c>
      <c r="F13" s="186" t="str">
        <f t="shared" si="0"/>
        <v>Faturas de Cartão</v>
      </c>
      <c r="G13" s="186" t="s">
        <v>1364</v>
      </c>
      <c r="H13" s="186" t="str">
        <f t="shared" si="1"/>
        <v>-</v>
      </c>
      <c r="I13" s="187">
        <f ca="1">'Resumo (3)'!P15</f>
        <v>0</v>
      </c>
      <c r="J13" s="60"/>
      <c r="K13" s="57">
        <f t="shared" ca="1" si="5"/>
        <v>167800</v>
      </c>
      <c r="M13" s="259" t="s">
        <v>57</v>
      </c>
      <c r="N13" s="277">
        <f ca="1">K619</f>
        <v>167800</v>
      </c>
      <c r="O13" s="195"/>
      <c r="P13" s="188" t="str">
        <f t="shared" si="2"/>
        <v/>
      </c>
      <c r="Q13" s="191" t="str">
        <f t="shared" si="3"/>
        <v/>
      </c>
      <c r="R13" s="191" t="str">
        <f t="shared" si="4"/>
        <v/>
      </c>
      <c r="S13" s="191" t="s">
        <v>17</v>
      </c>
      <c r="V13" s="191" t="str">
        <f>'PC Despesas'!S4</f>
        <v>OUTRAS DESPESAS</v>
      </c>
      <c r="W13" s="191" t="str">
        <f>'Bancos e Cartões'!D15</f>
        <v>-</v>
      </c>
      <c r="X13" s="191" t="s">
        <v>1373</v>
      </c>
    </row>
    <row r="14" spans="1:28" ht="19.5" customHeight="1" thickTop="1" thickBot="1" x14ac:dyDescent="0.25">
      <c r="C14" s="58"/>
      <c r="D14" s="186" t="s">
        <v>1363</v>
      </c>
      <c r="E14" s="186" t="s">
        <v>96</v>
      </c>
      <c r="F14" s="186" t="str">
        <f t="shared" si="0"/>
        <v>Faturas de Cartão</v>
      </c>
      <c r="G14" s="186" t="s">
        <v>1364</v>
      </c>
      <c r="H14" s="186" t="str">
        <f t="shared" si="1"/>
        <v>-</v>
      </c>
      <c r="I14" s="187">
        <f ca="1">'Resumo (3)'!P16</f>
        <v>0</v>
      </c>
      <c r="J14" s="60"/>
      <c r="K14" s="57">
        <f t="shared" ca="1" si="5"/>
        <v>167800</v>
      </c>
      <c r="M14" s="259"/>
      <c r="N14" s="279"/>
      <c r="O14" s="195"/>
      <c r="P14" s="188" t="str">
        <f t="shared" si="2"/>
        <v/>
      </c>
      <c r="Q14" s="191" t="str">
        <f t="shared" si="3"/>
        <v/>
      </c>
      <c r="R14" s="191" t="str">
        <f t="shared" si="4"/>
        <v/>
      </c>
      <c r="S14" s="191" t="s">
        <v>17</v>
      </c>
      <c r="V14" s="191" t="str">
        <f>'PC Despesas'!V4</f>
        <v>IMPOSTO DE RENDA</v>
      </c>
      <c r="W14" s="191" t="str">
        <f>'Bancos e Cartões'!D16</f>
        <v>-</v>
      </c>
      <c r="X14" s="191" t="s">
        <v>1374</v>
      </c>
    </row>
    <row r="15" spans="1:28" ht="19.5" customHeight="1" thickTop="1" thickBot="1" x14ac:dyDescent="0.25">
      <c r="C15" s="58"/>
      <c r="D15" s="186" t="s">
        <v>1363</v>
      </c>
      <c r="E15" s="186" t="s">
        <v>96</v>
      </c>
      <c r="F15" s="186" t="str">
        <f t="shared" si="0"/>
        <v>Faturas de Cartão</v>
      </c>
      <c r="G15" s="186" t="s">
        <v>1364</v>
      </c>
      <c r="H15" s="186" t="str">
        <f t="shared" si="1"/>
        <v>-</v>
      </c>
      <c r="I15" s="187">
        <f ca="1">'Resumo (3)'!P17</f>
        <v>0</v>
      </c>
      <c r="J15" s="60"/>
      <c r="K15" s="57">
        <f t="shared" ca="1" si="5"/>
        <v>167800</v>
      </c>
      <c r="P15" s="188" t="str">
        <f>IF(T15="Despesas_com_Transportes","Despesa",IF(T15="Despesas_com_Lazer_e_Informacao","Despesa",IF(T15="Outras_Despesas","Despesa",IF(T15="Imposto_de_Renda","Despesa",IF(T15="Investimentos_Bens","Despesa","")))))</f>
        <v/>
      </c>
      <c r="Q15" s="191" t="str">
        <f t="shared" si="3"/>
        <v/>
      </c>
      <c r="R15" s="191" t="str">
        <f t="shared" si="4"/>
        <v/>
      </c>
      <c r="S15" s="191" t="s">
        <v>17</v>
      </c>
      <c r="V15" s="191" t="str">
        <f>'PC Despesas'!Y4</f>
        <v>INVESTIMENTOS (BENS)</v>
      </c>
      <c r="W15" s="191" t="str">
        <f>'Bancos e Cartões'!D17</f>
        <v>-</v>
      </c>
      <c r="X15" s="191" t="s">
        <v>1375</v>
      </c>
    </row>
    <row r="16" spans="1:28" ht="19.5" customHeight="1" thickTop="1" thickBot="1" x14ac:dyDescent="0.25">
      <c r="C16" s="58"/>
      <c r="D16" s="186" t="s">
        <v>1363</v>
      </c>
      <c r="E16" s="186" t="s">
        <v>96</v>
      </c>
      <c r="F16" s="186" t="str">
        <f t="shared" si="0"/>
        <v>Faturas de Cartão</v>
      </c>
      <c r="G16" s="186" t="s">
        <v>1364</v>
      </c>
      <c r="H16" s="186" t="str">
        <f t="shared" si="1"/>
        <v>-</v>
      </c>
      <c r="I16" s="187">
        <f ca="1">'Resumo (3)'!P18</f>
        <v>0</v>
      </c>
      <c r="J16" s="60"/>
      <c r="K16" s="57">
        <f t="shared" ca="1" si="5"/>
        <v>167800</v>
      </c>
      <c r="P16" s="188" t="str">
        <f t="shared" ref="P16:P79" si="6">IF(T16="Despesas_com_Transportes","Despesa",IF(T16="Despesas_com_Lazer_e_Informacao","Despesa",IF(T16="Outras_Despesas","Despesa",IF(T16="Imposto_de_Renda","Despesa",IF(T16="Investimentos_Bens","Despesa","")))))</f>
        <v/>
      </c>
      <c r="Q16" s="191" t="str">
        <f t="shared" si="3"/>
        <v/>
      </c>
      <c r="R16" s="191" t="str">
        <f t="shared" si="4"/>
        <v/>
      </c>
      <c r="S16" s="191" t="s">
        <v>17</v>
      </c>
      <c r="W16" s="191" t="str">
        <f>'Bancos e Cartões'!D18</f>
        <v>-</v>
      </c>
      <c r="X16" s="191" t="s">
        <v>1376</v>
      </c>
    </row>
    <row r="17" spans="3:24" ht="19.5" customHeight="1" thickTop="1" thickBot="1" x14ac:dyDescent="0.25">
      <c r="C17" s="58"/>
      <c r="D17" s="186" t="s">
        <v>1363</v>
      </c>
      <c r="E17" s="186" t="s">
        <v>96</v>
      </c>
      <c r="F17" s="186" t="str">
        <f t="shared" si="0"/>
        <v>Faturas de Cartão</v>
      </c>
      <c r="G17" s="186" t="s">
        <v>1364</v>
      </c>
      <c r="H17" s="186" t="str">
        <f t="shared" si="1"/>
        <v>-</v>
      </c>
      <c r="I17" s="187">
        <f ca="1">'Resumo (3)'!P19</f>
        <v>0</v>
      </c>
      <c r="J17" s="60"/>
      <c r="K17" s="57">
        <f t="shared" ca="1" si="5"/>
        <v>167800</v>
      </c>
      <c r="P17" s="188" t="str">
        <f t="shared" si="6"/>
        <v/>
      </c>
      <c r="Q17" s="191" t="str">
        <f t="shared" si="3"/>
        <v/>
      </c>
      <c r="R17" s="191" t="str">
        <f t="shared" si="4"/>
        <v/>
      </c>
      <c r="S17" s="191" t="s">
        <v>17</v>
      </c>
      <c r="W17" s="191" t="str">
        <f>'Bancos e Cartões'!D19</f>
        <v>-</v>
      </c>
      <c r="X17" s="191" t="s">
        <v>1377</v>
      </c>
    </row>
    <row r="18" spans="3:24" ht="19.5" customHeight="1" thickTop="1" thickBot="1" x14ac:dyDescent="0.25">
      <c r="C18" s="58"/>
      <c r="D18" s="186" t="s">
        <v>1363</v>
      </c>
      <c r="E18" s="186" t="s">
        <v>96</v>
      </c>
      <c r="F18" s="186" t="str">
        <f t="shared" si="0"/>
        <v>Faturas de Cartão</v>
      </c>
      <c r="G18" s="186" t="s">
        <v>1364</v>
      </c>
      <c r="H18" s="186" t="str">
        <f t="shared" si="1"/>
        <v>-</v>
      </c>
      <c r="I18" s="187">
        <f ca="1">'Resumo (3)'!P20</f>
        <v>0</v>
      </c>
      <c r="J18" s="60"/>
      <c r="K18" s="57">
        <f t="shared" ca="1" si="5"/>
        <v>167800</v>
      </c>
      <c r="P18" s="188" t="str">
        <f t="shared" si="6"/>
        <v/>
      </c>
      <c r="Q18" s="191" t="str">
        <f t="shared" si="3"/>
        <v/>
      </c>
      <c r="R18" s="191" t="str">
        <f t="shared" si="4"/>
        <v/>
      </c>
      <c r="S18" s="191" t="s">
        <v>17</v>
      </c>
      <c r="W18" s="191" t="str">
        <f>'Bancos e Cartões'!D20</f>
        <v>-</v>
      </c>
    </row>
    <row r="19" spans="3:24" ht="19.5" customHeight="1" thickTop="1" thickBot="1" x14ac:dyDescent="0.25">
      <c r="C19" s="58"/>
      <c r="D19" s="58"/>
      <c r="E19" s="58"/>
      <c r="F19" s="58"/>
      <c r="G19" s="58"/>
      <c r="H19" s="58"/>
      <c r="I19" s="59"/>
      <c r="J19" s="60"/>
      <c r="K19" s="57">
        <f t="shared" ref="K19:K82" ca="1" si="7">K18+IF(AND(J19="Pago",OR(D19=$V$5,D19=$V$6,D19=$V$7)),I19,IF(AND(J19="Pago",OR(D19=$V$8,D19=$V$9,D19=$V$10,D19=$V$11,D19=$V$12,D19=$V$13,D19=$V$14,D19=$V$15)),-I19,IF(G19="À Vista",IF(J19="Pago",-I19,0),0)))</f>
        <v>167800</v>
      </c>
      <c r="P19" s="188" t="e">
        <f t="shared" si="6"/>
        <v>#N/A</v>
      </c>
      <c r="Q19" s="191" t="e">
        <f t="shared" si="3"/>
        <v>#N/A</v>
      </c>
      <c r="R19" s="191" t="e">
        <f t="shared" si="4"/>
        <v>#N/A</v>
      </c>
      <c r="S19" s="191" t="e">
        <f>IF(P19&lt;&gt;"",P19,IF(Q19&lt;&gt;"",Q19,IF(R19&lt;&gt;"",R19,"")))</f>
        <v>#N/A</v>
      </c>
      <c r="T19" s="192" t="e">
        <f>VLOOKUP(D19,'PC Receitas'!$N$4:$O$14,2,FALSE)</f>
        <v>#N/A</v>
      </c>
    </row>
    <row r="20" spans="3:24" ht="19.5" customHeight="1" thickTop="1" thickBot="1" x14ac:dyDescent="0.25">
      <c r="C20" s="58"/>
      <c r="D20" s="58"/>
      <c r="E20" s="58"/>
      <c r="F20" s="58"/>
      <c r="G20" s="58"/>
      <c r="H20" s="58"/>
      <c r="I20" s="59"/>
      <c r="J20" s="60"/>
      <c r="K20" s="57">
        <f t="shared" ca="1" si="7"/>
        <v>167800</v>
      </c>
      <c r="P20" s="188" t="e">
        <f t="shared" si="6"/>
        <v>#N/A</v>
      </c>
      <c r="Q20" s="191" t="e">
        <f t="shared" si="3"/>
        <v>#N/A</v>
      </c>
      <c r="R20" s="191" t="e">
        <f t="shared" si="4"/>
        <v>#N/A</v>
      </c>
      <c r="S20" s="191" t="e">
        <f t="shared" ref="S20:S83" si="8">IF(P20&lt;&gt;"",P20,IF(Q20&lt;&gt;"",Q20,IF(R20&lt;&gt;"",R20,"")))</f>
        <v>#N/A</v>
      </c>
      <c r="T20" s="192" t="e">
        <f>VLOOKUP(D20,'PC Receitas'!$N$4:$O$14,2,FALSE)</f>
        <v>#N/A</v>
      </c>
    </row>
    <row r="21" spans="3:24" ht="19.5" customHeight="1" thickTop="1" thickBot="1" x14ac:dyDescent="0.25">
      <c r="C21" s="58"/>
      <c r="D21" s="58"/>
      <c r="E21" s="58"/>
      <c r="F21" s="58"/>
      <c r="G21" s="58"/>
      <c r="H21" s="58"/>
      <c r="I21" s="59"/>
      <c r="J21" s="60"/>
      <c r="K21" s="57">
        <f t="shared" ca="1" si="7"/>
        <v>167800</v>
      </c>
      <c r="P21" s="188" t="e">
        <f t="shared" si="6"/>
        <v>#N/A</v>
      </c>
      <c r="Q21" s="191" t="e">
        <f t="shared" si="3"/>
        <v>#N/A</v>
      </c>
      <c r="R21" s="191" t="e">
        <f t="shared" si="4"/>
        <v>#N/A</v>
      </c>
      <c r="S21" s="191" t="e">
        <f t="shared" si="8"/>
        <v>#N/A</v>
      </c>
      <c r="T21" s="192" t="e">
        <f>VLOOKUP(D21,'PC Receitas'!$N$4:$O$14,2,FALSE)</f>
        <v>#N/A</v>
      </c>
    </row>
    <row r="22" spans="3:24" ht="19.5" customHeight="1" thickTop="1" thickBot="1" x14ac:dyDescent="0.25">
      <c r="C22" s="58"/>
      <c r="D22" s="58"/>
      <c r="E22" s="58"/>
      <c r="F22" s="58"/>
      <c r="G22" s="58"/>
      <c r="H22" s="58"/>
      <c r="I22" s="59"/>
      <c r="J22" s="60"/>
      <c r="K22" s="57">
        <f t="shared" ca="1" si="7"/>
        <v>167800</v>
      </c>
      <c r="P22" s="188" t="e">
        <f t="shared" si="6"/>
        <v>#N/A</v>
      </c>
      <c r="Q22" s="191" t="e">
        <f t="shared" si="3"/>
        <v>#N/A</v>
      </c>
      <c r="R22" s="191" t="e">
        <f t="shared" si="4"/>
        <v>#N/A</v>
      </c>
      <c r="S22" s="191" t="e">
        <f>IF(P22&lt;&gt;"",P22,IF(Q22&lt;&gt;"",Q22,IF(R22&lt;&gt;"",R22,"")))</f>
        <v>#N/A</v>
      </c>
      <c r="T22" s="192" t="e">
        <f>VLOOKUP(D22,'PC Receitas'!$N$4:$O$14,2,FALSE)</f>
        <v>#N/A</v>
      </c>
    </row>
    <row r="23" spans="3:24" ht="19.5" customHeight="1" thickTop="1" thickBot="1" x14ac:dyDescent="0.25">
      <c r="C23" s="58"/>
      <c r="D23" s="58"/>
      <c r="E23" s="58"/>
      <c r="F23" s="58"/>
      <c r="G23" s="58"/>
      <c r="H23" s="58"/>
      <c r="I23" s="59"/>
      <c r="J23" s="60"/>
      <c r="K23" s="57">
        <f t="shared" ca="1" si="7"/>
        <v>167800</v>
      </c>
      <c r="P23" s="188" t="e">
        <f t="shared" si="6"/>
        <v>#N/A</v>
      </c>
      <c r="Q23" s="191" t="e">
        <f t="shared" si="3"/>
        <v>#N/A</v>
      </c>
      <c r="R23" s="191" t="e">
        <f t="shared" si="4"/>
        <v>#N/A</v>
      </c>
      <c r="S23" s="191" t="e">
        <f t="shared" si="8"/>
        <v>#N/A</v>
      </c>
      <c r="T23" s="192" t="e">
        <f>VLOOKUP(D23,'PC Receitas'!$N$4:$O$14,2,FALSE)</f>
        <v>#N/A</v>
      </c>
    </row>
    <row r="24" spans="3:24" ht="19.5" customHeight="1" thickTop="1" thickBot="1" x14ac:dyDescent="0.25">
      <c r="C24" s="58"/>
      <c r="D24" s="58"/>
      <c r="E24" s="58"/>
      <c r="F24" s="58"/>
      <c r="G24" s="58"/>
      <c r="H24" s="58"/>
      <c r="I24" s="59"/>
      <c r="J24" s="60"/>
      <c r="K24" s="57">
        <f t="shared" ca="1" si="7"/>
        <v>167800</v>
      </c>
      <c r="P24" s="188" t="e">
        <f t="shared" si="6"/>
        <v>#N/A</v>
      </c>
      <c r="Q24" s="191" t="e">
        <f t="shared" si="3"/>
        <v>#N/A</v>
      </c>
      <c r="R24" s="191" t="e">
        <f t="shared" si="4"/>
        <v>#N/A</v>
      </c>
      <c r="S24" s="191" t="e">
        <f t="shared" si="8"/>
        <v>#N/A</v>
      </c>
      <c r="T24" s="192" t="e">
        <f>VLOOKUP(D24,'PC Receitas'!$N$4:$O$14,2,FALSE)</f>
        <v>#N/A</v>
      </c>
    </row>
    <row r="25" spans="3:24" ht="19.5" customHeight="1" thickTop="1" thickBot="1" x14ac:dyDescent="0.25">
      <c r="C25" s="58"/>
      <c r="D25" s="58"/>
      <c r="E25" s="58"/>
      <c r="F25" s="58"/>
      <c r="G25" s="58"/>
      <c r="H25" s="58"/>
      <c r="I25" s="59"/>
      <c r="J25" s="60"/>
      <c r="K25" s="57">
        <f t="shared" ca="1" si="7"/>
        <v>167800</v>
      </c>
      <c r="P25" s="188" t="e">
        <f t="shared" si="6"/>
        <v>#N/A</v>
      </c>
      <c r="Q25" s="191" t="e">
        <f t="shared" si="3"/>
        <v>#N/A</v>
      </c>
      <c r="R25" s="191" t="e">
        <f t="shared" si="4"/>
        <v>#N/A</v>
      </c>
      <c r="S25" s="191" t="e">
        <f t="shared" si="8"/>
        <v>#N/A</v>
      </c>
      <c r="T25" s="192" t="e">
        <f>VLOOKUP(D25,'PC Receitas'!$N$4:$O$14,2,FALSE)</f>
        <v>#N/A</v>
      </c>
    </row>
    <row r="26" spans="3:24" ht="19.5" customHeight="1" thickTop="1" thickBot="1" x14ac:dyDescent="0.25">
      <c r="C26" s="58"/>
      <c r="D26" s="58"/>
      <c r="E26" s="58"/>
      <c r="F26" s="58"/>
      <c r="G26" s="58"/>
      <c r="H26" s="58"/>
      <c r="I26" s="59"/>
      <c r="J26" s="60"/>
      <c r="K26" s="57">
        <f t="shared" ca="1" si="7"/>
        <v>167800</v>
      </c>
      <c r="P26" s="188" t="e">
        <f t="shared" si="6"/>
        <v>#N/A</v>
      </c>
      <c r="Q26" s="191" t="e">
        <f t="shared" si="3"/>
        <v>#N/A</v>
      </c>
      <c r="R26" s="191" t="e">
        <f t="shared" si="4"/>
        <v>#N/A</v>
      </c>
      <c r="S26" s="191" t="e">
        <f t="shared" si="8"/>
        <v>#N/A</v>
      </c>
      <c r="T26" s="192" t="e">
        <f>VLOOKUP(D26,'PC Receitas'!$N$4:$O$14,2,FALSE)</f>
        <v>#N/A</v>
      </c>
    </row>
    <row r="27" spans="3:24" ht="19.5" customHeight="1" thickTop="1" thickBot="1" x14ac:dyDescent="0.25">
      <c r="C27" s="58"/>
      <c r="D27" s="58"/>
      <c r="E27" s="58"/>
      <c r="F27" s="58"/>
      <c r="G27" s="58"/>
      <c r="H27" s="58"/>
      <c r="I27" s="59"/>
      <c r="J27" s="60"/>
      <c r="K27" s="57">
        <f t="shared" ca="1" si="7"/>
        <v>167800</v>
      </c>
      <c r="P27" s="188" t="e">
        <f t="shared" si="6"/>
        <v>#N/A</v>
      </c>
      <c r="Q27" s="191" t="e">
        <f t="shared" si="3"/>
        <v>#N/A</v>
      </c>
      <c r="R27" s="191" t="e">
        <f t="shared" si="4"/>
        <v>#N/A</v>
      </c>
      <c r="S27" s="191" t="e">
        <f t="shared" si="8"/>
        <v>#N/A</v>
      </c>
      <c r="T27" s="192" t="e">
        <f>VLOOKUP(D27,'PC Receitas'!$N$4:$O$14,2,FALSE)</f>
        <v>#N/A</v>
      </c>
    </row>
    <row r="28" spans="3:24" ht="19.5" customHeight="1" thickTop="1" thickBot="1" x14ac:dyDescent="0.25">
      <c r="C28" s="58"/>
      <c r="D28" s="58"/>
      <c r="E28" s="58"/>
      <c r="F28" s="58"/>
      <c r="G28" s="58"/>
      <c r="H28" s="58"/>
      <c r="I28" s="59"/>
      <c r="J28" s="60"/>
      <c r="K28" s="57">
        <f t="shared" ca="1" si="7"/>
        <v>167800</v>
      </c>
      <c r="P28" s="188" t="e">
        <f t="shared" si="6"/>
        <v>#N/A</v>
      </c>
      <c r="Q28" s="191" t="e">
        <f t="shared" si="3"/>
        <v>#N/A</v>
      </c>
      <c r="R28" s="191" t="e">
        <f t="shared" si="4"/>
        <v>#N/A</v>
      </c>
      <c r="S28" s="191" t="e">
        <f t="shared" si="8"/>
        <v>#N/A</v>
      </c>
      <c r="T28" s="192" t="e">
        <f>VLOOKUP(D28,'PC Receitas'!$N$4:$O$14,2,FALSE)</f>
        <v>#N/A</v>
      </c>
    </row>
    <row r="29" spans="3:24" ht="19.5" customHeight="1" thickTop="1" thickBot="1" x14ac:dyDescent="0.25">
      <c r="C29" s="58"/>
      <c r="D29" s="58"/>
      <c r="E29" s="58"/>
      <c r="F29" s="58"/>
      <c r="G29" s="58"/>
      <c r="H29" s="58"/>
      <c r="I29" s="59"/>
      <c r="J29" s="60"/>
      <c r="K29" s="57">
        <f t="shared" ca="1" si="7"/>
        <v>167800</v>
      </c>
      <c r="P29" s="188" t="e">
        <f t="shared" si="6"/>
        <v>#N/A</v>
      </c>
      <c r="Q29" s="191" t="e">
        <f t="shared" si="3"/>
        <v>#N/A</v>
      </c>
      <c r="R29" s="191" t="e">
        <f t="shared" si="4"/>
        <v>#N/A</v>
      </c>
      <c r="S29" s="191" t="e">
        <f t="shared" si="8"/>
        <v>#N/A</v>
      </c>
      <c r="T29" s="192" t="e">
        <f>VLOOKUP(D29,'PC Receitas'!$N$4:$O$14,2,FALSE)</f>
        <v>#N/A</v>
      </c>
    </row>
    <row r="30" spans="3:24" ht="19.5" customHeight="1" thickTop="1" thickBot="1" x14ac:dyDescent="0.25">
      <c r="C30" s="58"/>
      <c r="D30" s="58"/>
      <c r="E30" s="58"/>
      <c r="F30" s="58"/>
      <c r="G30" s="58"/>
      <c r="H30" s="58"/>
      <c r="I30" s="59"/>
      <c r="J30" s="60"/>
      <c r="K30" s="57">
        <f t="shared" ca="1" si="7"/>
        <v>167800</v>
      </c>
      <c r="P30" s="188" t="e">
        <f t="shared" si="6"/>
        <v>#N/A</v>
      </c>
      <c r="Q30" s="191" t="e">
        <f t="shared" si="3"/>
        <v>#N/A</v>
      </c>
      <c r="R30" s="191" t="e">
        <f t="shared" si="4"/>
        <v>#N/A</v>
      </c>
      <c r="S30" s="191" t="e">
        <f t="shared" si="8"/>
        <v>#N/A</v>
      </c>
      <c r="T30" s="192" t="e">
        <f>VLOOKUP(D30,'PC Receitas'!$N$4:$O$14,2,FALSE)</f>
        <v>#N/A</v>
      </c>
    </row>
    <row r="31" spans="3:24" ht="19.5" customHeight="1" thickTop="1" thickBot="1" x14ac:dyDescent="0.25">
      <c r="C31" s="58"/>
      <c r="D31" s="58"/>
      <c r="E31" s="58"/>
      <c r="F31" s="58"/>
      <c r="G31" s="58"/>
      <c r="H31" s="58"/>
      <c r="I31" s="59"/>
      <c r="J31" s="60"/>
      <c r="K31" s="57">
        <f t="shared" ca="1" si="7"/>
        <v>167800</v>
      </c>
      <c r="P31" s="188" t="e">
        <f t="shared" si="6"/>
        <v>#N/A</v>
      </c>
      <c r="Q31" s="191" t="e">
        <f t="shared" si="3"/>
        <v>#N/A</v>
      </c>
      <c r="R31" s="191" t="e">
        <f t="shared" si="4"/>
        <v>#N/A</v>
      </c>
      <c r="S31" s="191" t="e">
        <f t="shared" si="8"/>
        <v>#N/A</v>
      </c>
      <c r="T31" s="192" t="e">
        <f>VLOOKUP(D31,'PC Receitas'!$N$4:$O$14,2,FALSE)</f>
        <v>#N/A</v>
      </c>
    </row>
    <row r="32" spans="3:24" ht="19.5" customHeight="1" thickTop="1" thickBot="1" x14ac:dyDescent="0.25">
      <c r="C32" s="58"/>
      <c r="D32" s="58"/>
      <c r="E32" s="58"/>
      <c r="F32" s="58"/>
      <c r="G32" s="58"/>
      <c r="H32" s="58"/>
      <c r="I32" s="59"/>
      <c r="J32" s="60"/>
      <c r="K32" s="57">
        <f t="shared" ca="1" si="7"/>
        <v>167800</v>
      </c>
      <c r="P32" s="188" t="e">
        <f t="shared" si="6"/>
        <v>#N/A</v>
      </c>
      <c r="Q32" s="191" t="e">
        <f t="shared" si="3"/>
        <v>#N/A</v>
      </c>
      <c r="R32" s="191" t="e">
        <f t="shared" si="4"/>
        <v>#N/A</v>
      </c>
      <c r="S32" s="191" t="e">
        <f t="shared" si="8"/>
        <v>#N/A</v>
      </c>
      <c r="T32" s="192" t="e">
        <f>VLOOKUP(D32,'PC Receitas'!$N$4:$O$14,2,FALSE)</f>
        <v>#N/A</v>
      </c>
    </row>
    <row r="33" spans="3:20" ht="19.5" customHeight="1" thickTop="1" thickBot="1" x14ac:dyDescent="0.25">
      <c r="C33" s="58"/>
      <c r="D33" s="58"/>
      <c r="E33" s="58"/>
      <c r="F33" s="58"/>
      <c r="G33" s="58"/>
      <c r="H33" s="58"/>
      <c r="I33" s="59"/>
      <c r="J33" s="60"/>
      <c r="K33" s="57">
        <f t="shared" ca="1" si="7"/>
        <v>167800</v>
      </c>
      <c r="P33" s="188" t="e">
        <f t="shared" si="6"/>
        <v>#N/A</v>
      </c>
      <c r="Q33" s="191" t="e">
        <f t="shared" si="3"/>
        <v>#N/A</v>
      </c>
      <c r="R33" s="191" t="e">
        <f t="shared" si="4"/>
        <v>#N/A</v>
      </c>
      <c r="S33" s="191" t="e">
        <f t="shared" si="8"/>
        <v>#N/A</v>
      </c>
      <c r="T33" s="192" t="e">
        <f>VLOOKUP(D33,'PC Receitas'!$N$4:$O$14,2,FALSE)</f>
        <v>#N/A</v>
      </c>
    </row>
    <row r="34" spans="3:20" ht="19.5" customHeight="1" thickTop="1" thickBot="1" x14ac:dyDescent="0.25">
      <c r="C34" s="58"/>
      <c r="D34" s="58"/>
      <c r="E34" s="58"/>
      <c r="F34" s="58"/>
      <c r="G34" s="58"/>
      <c r="H34" s="58"/>
      <c r="I34" s="59"/>
      <c r="J34" s="60"/>
      <c r="K34" s="57">
        <f t="shared" ca="1" si="7"/>
        <v>167800</v>
      </c>
      <c r="P34" s="188" t="e">
        <f t="shared" si="6"/>
        <v>#N/A</v>
      </c>
      <c r="Q34" s="191" t="e">
        <f t="shared" si="3"/>
        <v>#N/A</v>
      </c>
      <c r="R34" s="191" t="e">
        <f t="shared" si="4"/>
        <v>#N/A</v>
      </c>
      <c r="S34" s="191" t="e">
        <f t="shared" si="8"/>
        <v>#N/A</v>
      </c>
      <c r="T34" s="192" t="e">
        <f>VLOOKUP(D34,'PC Receitas'!$N$4:$O$14,2,FALSE)</f>
        <v>#N/A</v>
      </c>
    </row>
    <row r="35" spans="3:20" ht="19.5" customHeight="1" thickTop="1" thickBot="1" x14ac:dyDescent="0.25">
      <c r="C35" s="58"/>
      <c r="D35" s="58"/>
      <c r="E35" s="58"/>
      <c r="F35" s="58"/>
      <c r="G35" s="58"/>
      <c r="H35" s="58"/>
      <c r="I35" s="59"/>
      <c r="J35" s="60"/>
      <c r="K35" s="57">
        <f t="shared" ca="1" si="7"/>
        <v>167800</v>
      </c>
      <c r="P35" s="188" t="e">
        <f t="shared" si="6"/>
        <v>#N/A</v>
      </c>
      <c r="Q35" s="191" t="e">
        <f t="shared" si="3"/>
        <v>#N/A</v>
      </c>
      <c r="R35" s="191" t="e">
        <f t="shared" si="4"/>
        <v>#N/A</v>
      </c>
      <c r="S35" s="191" t="e">
        <f t="shared" si="8"/>
        <v>#N/A</v>
      </c>
      <c r="T35" s="192" t="e">
        <f>VLOOKUP(D35,'PC Receitas'!$N$4:$O$14,2,FALSE)</f>
        <v>#N/A</v>
      </c>
    </row>
    <row r="36" spans="3:20" ht="19.5" customHeight="1" thickTop="1" thickBot="1" x14ac:dyDescent="0.25">
      <c r="C36" s="58"/>
      <c r="D36" s="58"/>
      <c r="E36" s="58"/>
      <c r="F36" s="58"/>
      <c r="G36" s="58"/>
      <c r="H36" s="58"/>
      <c r="I36" s="59"/>
      <c r="J36" s="60"/>
      <c r="K36" s="57">
        <f t="shared" ca="1" si="7"/>
        <v>167800</v>
      </c>
      <c r="P36" s="188" t="e">
        <f t="shared" si="6"/>
        <v>#N/A</v>
      </c>
      <c r="Q36" s="191" t="e">
        <f t="shared" si="3"/>
        <v>#N/A</v>
      </c>
      <c r="R36" s="191" t="e">
        <f t="shared" si="4"/>
        <v>#N/A</v>
      </c>
      <c r="S36" s="191" t="e">
        <f t="shared" si="8"/>
        <v>#N/A</v>
      </c>
      <c r="T36" s="192" t="e">
        <f>VLOOKUP(D36,'PC Receitas'!$N$4:$O$14,2,FALSE)</f>
        <v>#N/A</v>
      </c>
    </row>
    <row r="37" spans="3:20" ht="19.5" customHeight="1" thickTop="1" thickBot="1" x14ac:dyDescent="0.25">
      <c r="C37" s="58"/>
      <c r="D37" s="58"/>
      <c r="E37" s="58"/>
      <c r="F37" s="58"/>
      <c r="G37" s="58"/>
      <c r="H37" s="58"/>
      <c r="I37" s="59"/>
      <c r="J37" s="60"/>
      <c r="K37" s="57">
        <f t="shared" ca="1" si="7"/>
        <v>167800</v>
      </c>
      <c r="P37" s="188" t="e">
        <f t="shared" si="6"/>
        <v>#N/A</v>
      </c>
      <c r="Q37" s="191" t="e">
        <f t="shared" si="3"/>
        <v>#N/A</v>
      </c>
      <c r="R37" s="191" t="e">
        <f t="shared" si="4"/>
        <v>#N/A</v>
      </c>
      <c r="S37" s="191" t="e">
        <f t="shared" si="8"/>
        <v>#N/A</v>
      </c>
      <c r="T37" s="192" t="e">
        <f>VLOOKUP(D37,'PC Receitas'!$N$4:$O$14,2,FALSE)</f>
        <v>#N/A</v>
      </c>
    </row>
    <row r="38" spans="3:20" ht="19.5" customHeight="1" thickTop="1" thickBot="1" x14ac:dyDescent="0.25">
      <c r="C38" s="58"/>
      <c r="D38" s="58"/>
      <c r="E38" s="58"/>
      <c r="F38" s="58"/>
      <c r="G38" s="58"/>
      <c r="H38" s="58"/>
      <c r="I38" s="59"/>
      <c r="J38" s="60"/>
      <c r="K38" s="57">
        <f t="shared" ca="1" si="7"/>
        <v>167800</v>
      </c>
      <c r="P38" s="188" t="e">
        <f t="shared" si="6"/>
        <v>#N/A</v>
      </c>
      <c r="Q38" s="191" t="e">
        <f t="shared" si="3"/>
        <v>#N/A</v>
      </c>
      <c r="R38" s="191" t="e">
        <f t="shared" si="4"/>
        <v>#N/A</v>
      </c>
      <c r="S38" s="191" t="e">
        <f t="shared" si="8"/>
        <v>#N/A</v>
      </c>
      <c r="T38" s="192" t="e">
        <f>VLOOKUP(D38,'PC Receitas'!$N$4:$O$14,2,FALSE)</f>
        <v>#N/A</v>
      </c>
    </row>
    <row r="39" spans="3:20" ht="19.5" customHeight="1" thickTop="1" thickBot="1" x14ac:dyDescent="0.25">
      <c r="C39" s="58"/>
      <c r="D39" s="58"/>
      <c r="E39" s="58"/>
      <c r="F39" s="58"/>
      <c r="G39" s="58"/>
      <c r="H39" s="58"/>
      <c r="I39" s="59"/>
      <c r="J39" s="60"/>
      <c r="K39" s="57">
        <f t="shared" ca="1" si="7"/>
        <v>167800</v>
      </c>
      <c r="P39" s="188" t="e">
        <f t="shared" si="6"/>
        <v>#N/A</v>
      </c>
      <c r="Q39" s="191" t="e">
        <f t="shared" si="3"/>
        <v>#N/A</v>
      </c>
      <c r="R39" s="191" t="e">
        <f t="shared" si="4"/>
        <v>#N/A</v>
      </c>
      <c r="S39" s="191" t="e">
        <f t="shared" si="8"/>
        <v>#N/A</v>
      </c>
      <c r="T39" s="192" t="e">
        <f>VLOOKUP(D39,'PC Receitas'!$N$4:$O$14,2,FALSE)</f>
        <v>#N/A</v>
      </c>
    </row>
    <row r="40" spans="3:20" ht="19.5" customHeight="1" thickTop="1" thickBot="1" x14ac:dyDescent="0.25">
      <c r="C40" s="58"/>
      <c r="D40" s="58"/>
      <c r="E40" s="58"/>
      <c r="F40" s="58"/>
      <c r="G40" s="58"/>
      <c r="H40" s="58"/>
      <c r="I40" s="59"/>
      <c r="J40" s="60"/>
      <c r="K40" s="57">
        <f t="shared" ca="1" si="7"/>
        <v>167800</v>
      </c>
      <c r="P40" s="188" t="e">
        <f t="shared" si="6"/>
        <v>#N/A</v>
      </c>
      <c r="Q40" s="191" t="e">
        <f t="shared" si="3"/>
        <v>#N/A</v>
      </c>
      <c r="R40" s="191" t="e">
        <f t="shared" si="4"/>
        <v>#N/A</v>
      </c>
      <c r="S40" s="191" t="e">
        <f t="shared" si="8"/>
        <v>#N/A</v>
      </c>
      <c r="T40" s="192" t="e">
        <f>VLOOKUP(D40,'PC Receitas'!$N$4:$O$14,2,FALSE)</f>
        <v>#N/A</v>
      </c>
    </row>
    <row r="41" spans="3:20" ht="19.5" customHeight="1" thickTop="1" thickBot="1" x14ac:dyDescent="0.25">
      <c r="C41" s="58"/>
      <c r="D41" s="58"/>
      <c r="E41" s="58"/>
      <c r="F41" s="58"/>
      <c r="G41" s="58"/>
      <c r="H41" s="58"/>
      <c r="I41" s="59"/>
      <c r="J41" s="60"/>
      <c r="K41" s="57">
        <f t="shared" ca="1" si="7"/>
        <v>167800</v>
      </c>
      <c r="P41" s="188" t="e">
        <f t="shared" si="6"/>
        <v>#N/A</v>
      </c>
      <c r="Q41" s="191" t="e">
        <f t="shared" si="3"/>
        <v>#N/A</v>
      </c>
      <c r="R41" s="191" t="e">
        <f t="shared" si="4"/>
        <v>#N/A</v>
      </c>
      <c r="S41" s="191" t="e">
        <f t="shared" si="8"/>
        <v>#N/A</v>
      </c>
      <c r="T41" s="192" t="e">
        <f>VLOOKUP(D41,'PC Receitas'!$N$4:$O$14,2,FALSE)</f>
        <v>#N/A</v>
      </c>
    </row>
    <row r="42" spans="3:20" ht="19.5" customHeight="1" thickTop="1" thickBot="1" x14ac:dyDescent="0.25">
      <c r="C42" s="58"/>
      <c r="D42" s="58"/>
      <c r="E42" s="58"/>
      <c r="F42" s="58"/>
      <c r="G42" s="58"/>
      <c r="H42" s="58"/>
      <c r="I42" s="59"/>
      <c r="J42" s="60"/>
      <c r="K42" s="57">
        <f t="shared" ca="1" si="7"/>
        <v>167800</v>
      </c>
      <c r="P42" s="188" t="e">
        <f t="shared" si="6"/>
        <v>#N/A</v>
      </c>
      <c r="Q42" s="191" t="e">
        <f t="shared" si="3"/>
        <v>#N/A</v>
      </c>
      <c r="R42" s="191" t="e">
        <f t="shared" si="4"/>
        <v>#N/A</v>
      </c>
      <c r="S42" s="191" t="e">
        <f t="shared" si="8"/>
        <v>#N/A</v>
      </c>
      <c r="T42" s="192" t="e">
        <f>VLOOKUP(D42,'PC Receitas'!$N$4:$O$14,2,FALSE)</f>
        <v>#N/A</v>
      </c>
    </row>
    <row r="43" spans="3:20" ht="19.5" customHeight="1" thickTop="1" thickBot="1" x14ac:dyDescent="0.25">
      <c r="C43" s="58"/>
      <c r="D43" s="58"/>
      <c r="E43" s="58"/>
      <c r="F43" s="58"/>
      <c r="G43" s="58"/>
      <c r="H43" s="58"/>
      <c r="I43" s="59"/>
      <c r="J43" s="60"/>
      <c r="K43" s="57">
        <f t="shared" ca="1" si="7"/>
        <v>167800</v>
      </c>
      <c r="P43" s="188" t="e">
        <f t="shared" si="6"/>
        <v>#N/A</v>
      </c>
      <c r="Q43" s="191" t="e">
        <f t="shared" si="3"/>
        <v>#N/A</v>
      </c>
      <c r="R43" s="191" t="e">
        <f t="shared" si="4"/>
        <v>#N/A</v>
      </c>
      <c r="S43" s="191" t="e">
        <f t="shared" si="8"/>
        <v>#N/A</v>
      </c>
      <c r="T43" s="192" t="e">
        <f>VLOOKUP(D43,'PC Receitas'!$N$4:$O$14,2,FALSE)</f>
        <v>#N/A</v>
      </c>
    </row>
    <row r="44" spans="3:20" ht="19.5" customHeight="1" thickTop="1" thickBot="1" x14ac:dyDescent="0.25">
      <c r="C44" s="58"/>
      <c r="D44" s="58"/>
      <c r="E44" s="58"/>
      <c r="F44" s="58"/>
      <c r="G44" s="58"/>
      <c r="H44" s="58"/>
      <c r="I44" s="59"/>
      <c r="J44" s="60"/>
      <c r="K44" s="57">
        <f t="shared" ca="1" si="7"/>
        <v>167800</v>
      </c>
      <c r="P44" s="188" t="e">
        <f t="shared" si="6"/>
        <v>#N/A</v>
      </c>
      <c r="Q44" s="191" t="e">
        <f t="shared" si="3"/>
        <v>#N/A</v>
      </c>
      <c r="R44" s="191" t="e">
        <f t="shared" si="4"/>
        <v>#N/A</v>
      </c>
      <c r="S44" s="191" t="e">
        <f t="shared" si="8"/>
        <v>#N/A</v>
      </c>
      <c r="T44" s="192" t="e">
        <f>VLOOKUP(D44,'PC Receitas'!$N$4:$O$14,2,FALSE)</f>
        <v>#N/A</v>
      </c>
    </row>
    <row r="45" spans="3:20" ht="19.5" customHeight="1" thickTop="1" thickBot="1" x14ac:dyDescent="0.25">
      <c r="C45" s="58"/>
      <c r="D45" s="58"/>
      <c r="E45" s="58"/>
      <c r="F45" s="58"/>
      <c r="G45" s="58"/>
      <c r="H45" s="58"/>
      <c r="I45" s="59"/>
      <c r="J45" s="60"/>
      <c r="K45" s="57">
        <f t="shared" ca="1" si="7"/>
        <v>167800</v>
      </c>
      <c r="P45" s="188" t="e">
        <f t="shared" si="6"/>
        <v>#N/A</v>
      </c>
      <c r="Q45" s="191" t="e">
        <f t="shared" si="3"/>
        <v>#N/A</v>
      </c>
      <c r="R45" s="191" t="e">
        <f t="shared" si="4"/>
        <v>#N/A</v>
      </c>
      <c r="S45" s="191" t="e">
        <f t="shared" si="8"/>
        <v>#N/A</v>
      </c>
      <c r="T45" s="192" t="e">
        <f>VLOOKUP(D45,'PC Receitas'!$N$4:$O$14,2,FALSE)</f>
        <v>#N/A</v>
      </c>
    </row>
    <row r="46" spans="3:20" ht="19.5" customHeight="1" thickTop="1" thickBot="1" x14ac:dyDescent="0.25">
      <c r="C46" s="58"/>
      <c r="D46" s="58"/>
      <c r="E46" s="58"/>
      <c r="F46" s="58"/>
      <c r="G46" s="58"/>
      <c r="H46" s="58"/>
      <c r="I46" s="59"/>
      <c r="J46" s="60"/>
      <c r="K46" s="57">
        <f t="shared" ca="1" si="7"/>
        <v>167800</v>
      </c>
      <c r="P46" s="188" t="e">
        <f t="shared" si="6"/>
        <v>#N/A</v>
      </c>
      <c r="Q46" s="191" t="e">
        <f t="shared" si="3"/>
        <v>#N/A</v>
      </c>
      <c r="R46" s="191" t="e">
        <f t="shared" si="4"/>
        <v>#N/A</v>
      </c>
      <c r="S46" s="191" t="e">
        <f t="shared" si="8"/>
        <v>#N/A</v>
      </c>
      <c r="T46" s="192" t="e">
        <f>VLOOKUP(D46,'PC Receitas'!$N$4:$O$14,2,FALSE)</f>
        <v>#N/A</v>
      </c>
    </row>
    <row r="47" spans="3:20" ht="19.5" customHeight="1" thickTop="1" thickBot="1" x14ac:dyDescent="0.25">
      <c r="C47" s="58"/>
      <c r="D47" s="58"/>
      <c r="E47" s="58"/>
      <c r="F47" s="58"/>
      <c r="G47" s="58"/>
      <c r="H47" s="58"/>
      <c r="I47" s="59"/>
      <c r="J47" s="60"/>
      <c r="K47" s="57">
        <f t="shared" ca="1" si="7"/>
        <v>167800</v>
      </c>
      <c r="P47" s="188" t="e">
        <f t="shared" si="6"/>
        <v>#N/A</v>
      </c>
      <c r="Q47" s="191" t="e">
        <f t="shared" si="3"/>
        <v>#N/A</v>
      </c>
      <c r="R47" s="191" t="e">
        <f t="shared" si="4"/>
        <v>#N/A</v>
      </c>
      <c r="S47" s="191" t="e">
        <f t="shared" si="8"/>
        <v>#N/A</v>
      </c>
      <c r="T47" s="192" t="e">
        <f>VLOOKUP(D47,'PC Receitas'!$N$4:$O$14,2,FALSE)</f>
        <v>#N/A</v>
      </c>
    </row>
    <row r="48" spans="3:20" ht="19.5" customHeight="1" thickTop="1" thickBot="1" x14ac:dyDescent="0.25">
      <c r="C48" s="58"/>
      <c r="D48" s="58"/>
      <c r="E48" s="58"/>
      <c r="F48" s="58"/>
      <c r="G48" s="58"/>
      <c r="H48" s="58"/>
      <c r="I48" s="59"/>
      <c r="J48" s="60"/>
      <c r="K48" s="57">
        <f t="shared" ca="1" si="7"/>
        <v>167800</v>
      </c>
      <c r="P48" s="188" t="e">
        <f t="shared" si="6"/>
        <v>#N/A</v>
      </c>
      <c r="Q48" s="191" t="e">
        <f t="shared" si="3"/>
        <v>#N/A</v>
      </c>
      <c r="R48" s="191" t="e">
        <f t="shared" si="4"/>
        <v>#N/A</v>
      </c>
      <c r="S48" s="191" t="e">
        <f t="shared" si="8"/>
        <v>#N/A</v>
      </c>
      <c r="T48" s="192" t="e">
        <f>VLOOKUP(D48,'PC Receitas'!$N$4:$O$14,2,FALSE)</f>
        <v>#N/A</v>
      </c>
    </row>
    <row r="49" spans="3:20" ht="19.5" customHeight="1" thickTop="1" thickBot="1" x14ac:dyDescent="0.25">
      <c r="C49" s="58"/>
      <c r="D49" s="58"/>
      <c r="E49" s="58"/>
      <c r="F49" s="58"/>
      <c r="G49" s="58"/>
      <c r="H49" s="58"/>
      <c r="I49" s="59"/>
      <c r="J49" s="60"/>
      <c r="K49" s="57">
        <f t="shared" ca="1" si="7"/>
        <v>167800</v>
      </c>
      <c r="P49" s="188" t="e">
        <f t="shared" si="6"/>
        <v>#N/A</v>
      </c>
      <c r="Q49" s="191" t="e">
        <f t="shared" si="3"/>
        <v>#N/A</v>
      </c>
      <c r="R49" s="191" t="e">
        <f t="shared" si="4"/>
        <v>#N/A</v>
      </c>
      <c r="S49" s="191" t="e">
        <f t="shared" si="8"/>
        <v>#N/A</v>
      </c>
      <c r="T49" s="192" t="e">
        <f>VLOOKUP(D49,'PC Receitas'!$N$4:$O$14,2,FALSE)</f>
        <v>#N/A</v>
      </c>
    </row>
    <row r="50" spans="3:20" ht="19.5" customHeight="1" thickTop="1" thickBot="1" x14ac:dyDescent="0.25">
      <c r="C50" s="58"/>
      <c r="D50" s="58"/>
      <c r="E50" s="58"/>
      <c r="F50" s="58"/>
      <c r="G50" s="58"/>
      <c r="H50" s="58"/>
      <c r="I50" s="59"/>
      <c r="J50" s="60"/>
      <c r="K50" s="57">
        <f t="shared" ca="1" si="7"/>
        <v>167800</v>
      </c>
      <c r="P50" s="188" t="e">
        <f t="shared" si="6"/>
        <v>#N/A</v>
      </c>
      <c r="Q50" s="191" t="e">
        <f t="shared" si="3"/>
        <v>#N/A</v>
      </c>
      <c r="R50" s="191" t="e">
        <f t="shared" si="4"/>
        <v>#N/A</v>
      </c>
      <c r="S50" s="191" t="e">
        <f t="shared" si="8"/>
        <v>#N/A</v>
      </c>
      <c r="T50" s="192" t="e">
        <f>VLOOKUP(D50,'PC Receitas'!$N$4:$O$14,2,FALSE)</f>
        <v>#N/A</v>
      </c>
    </row>
    <row r="51" spans="3:20" ht="19.5" customHeight="1" thickTop="1" thickBot="1" x14ac:dyDescent="0.25">
      <c r="C51" s="58"/>
      <c r="D51" s="58"/>
      <c r="E51" s="58"/>
      <c r="F51" s="58"/>
      <c r="G51" s="58"/>
      <c r="H51" s="58"/>
      <c r="I51" s="59"/>
      <c r="J51" s="60"/>
      <c r="K51" s="57">
        <f t="shared" ca="1" si="7"/>
        <v>167800</v>
      </c>
      <c r="P51" s="188" t="e">
        <f t="shared" si="6"/>
        <v>#N/A</v>
      </c>
      <c r="Q51" s="191" t="e">
        <f t="shared" si="3"/>
        <v>#N/A</v>
      </c>
      <c r="R51" s="191" t="e">
        <f t="shared" si="4"/>
        <v>#N/A</v>
      </c>
      <c r="S51" s="191" t="e">
        <f t="shared" si="8"/>
        <v>#N/A</v>
      </c>
      <c r="T51" s="192" t="e">
        <f>VLOOKUP(D51,'PC Receitas'!$N$4:$O$14,2,FALSE)</f>
        <v>#N/A</v>
      </c>
    </row>
    <row r="52" spans="3:20" ht="19.5" customHeight="1" thickTop="1" thickBot="1" x14ac:dyDescent="0.25">
      <c r="C52" s="58"/>
      <c r="D52" s="58"/>
      <c r="E52" s="58"/>
      <c r="F52" s="58"/>
      <c r="G52" s="58"/>
      <c r="H52" s="58"/>
      <c r="I52" s="59"/>
      <c r="J52" s="60"/>
      <c r="K52" s="57">
        <f t="shared" ca="1" si="7"/>
        <v>167800</v>
      </c>
      <c r="P52" s="188" t="e">
        <f t="shared" si="6"/>
        <v>#N/A</v>
      </c>
      <c r="Q52" s="191" t="e">
        <f t="shared" si="3"/>
        <v>#N/A</v>
      </c>
      <c r="R52" s="191" t="e">
        <f t="shared" si="4"/>
        <v>#N/A</v>
      </c>
      <c r="S52" s="191" t="e">
        <f t="shared" si="8"/>
        <v>#N/A</v>
      </c>
      <c r="T52" s="192" t="e">
        <f>VLOOKUP(D52,'PC Receitas'!$N$4:$O$14,2,FALSE)</f>
        <v>#N/A</v>
      </c>
    </row>
    <row r="53" spans="3:20" ht="19.5" customHeight="1" thickTop="1" thickBot="1" x14ac:dyDescent="0.25">
      <c r="C53" s="58"/>
      <c r="D53" s="58"/>
      <c r="E53" s="58"/>
      <c r="F53" s="58"/>
      <c r="G53" s="58"/>
      <c r="H53" s="58"/>
      <c r="I53" s="59"/>
      <c r="J53" s="60"/>
      <c r="K53" s="57">
        <f t="shared" ca="1" si="7"/>
        <v>167800</v>
      </c>
      <c r="P53" s="188" t="e">
        <f t="shared" si="6"/>
        <v>#N/A</v>
      </c>
      <c r="Q53" s="191" t="e">
        <f t="shared" si="3"/>
        <v>#N/A</v>
      </c>
      <c r="R53" s="191" t="e">
        <f t="shared" si="4"/>
        <v>#N/A</v>
      </c>
      <c r="S53" s="191" t="e">
        <f t="shared" si="8"/>
        <v>#N/A</v>
      </c>
      <c r="T53" s="192" t="e">
        <f>VLOOKUP(D53,'PC Receitas'!$N$4:$O$14,2,FALSE)</f>
        <v>#N/A</v>
      </c>
    </row>
    <row r="54" spans="3:20" ht="19.5" customHeight="1" thickTop="1" thickBot="1" x14ac:dyDescent="0.25">
      <c r="C54" s="58"/>
      <c r="D54" s="58"/>
      <c r="E54" s="58"/>
      <c r="F54" s="58"/>
      <c r="G54" s="58"/>
      <c r="H54" s="58"/>
      <c r="I54" s="59"/>
      <c r="J54" s="60"/>
      <c r="K54" s="57">
        <f t="shared" ca="1" si="7"/>
        <v>167800</v>
      </c>
      <c r="P54" s="188" t="e">
        <f t="shared" si="6"/>
        <v>#N/A</v>
      </c>
      <c r="Q54" s="191" t="e">
        <f t="shared" si="3"/>
        <v>#N/A</v>
      </c>
      <c r="R54" s="191" t="e">
        <f t="shared" si="4"/>
        <v>#N/A</v>
      </c>
      <c r="S54" s="191" t="e">
        <f t="shared" si="8"/>
        <v>#N/A</v>
      </c>
      <c r="T54" s="192" t="e">
        <f>VLOOKUP(D54,'PC Receitas'!$N$4:$O$14,2,FALSE)</f>
        <v>#N/A</v>
      </c>
    </row>
    <row r="55" spans="3:20" ht="19.5" customHeight="1" thickTop="1" thickBot="1" x14ac:dyDescent="0.25">
      <c r="C55" s="58"/>
      <c r="D55" s="58"/>
      <c r="E55" s="58"/>
      <c r="F55" s="58"/>
      <c r="G55" s="58"/>
      <c r="H55" s="58"/>
      <c r="I55" s="59"/>
      <c r="J55" s="60"/>
      <c r="K55" s="57">
        <f t="shared" ca="1" si="7"/>
        <v>167800</v>
      </c>
      <c r="P55" s="188" t="e">
        <f t="shared" si="6"/>
        <v>#N/A</v>
      </c>
      <c r="Q55" s="191" t="e">
        <f t="shared" si="3"/>
        <v>#N/A</v>
      </c>
      <c r="R55" s="191" t="e">
        <f t="shared" si="4"/>
        <v>#N/A</v>
      </c>
      <c r="S55" s="191" t="e">
        <f t="shared" si="8"/>
        <v>#N/A</v>
      </c>
      <c r="T55" s="192" t="e">
        <f>VLOOKUP(D55,'PC Receitas'!$N$4:$O$14,2,FALSE)</f>
        <v>#N/A</v>
      </c>
    </row>
    <row r="56" spans="3:20" ht="19.5" customHeight="1" thickTop="1" thickBot="1" x14ac:dyDescent="0.25">
      <c r="C56" s="58"/>
      <c r="D56" s="58"/>
      <c r="E56" s="58"/>
      <c r="F56" s="58"/>
      <c r="G56" s="58"/>
      <c r="H56" s="58"/>
      <c r="I56" s="59"/>
      <c r="J56" s="60"/>
      <c r="K56" s="57">
        <f t="shared" ca="1" si="7"/>
        <v>167800</v>
      </c>
      <c r="P56" s="188" t="e">
        <f t="shared" si="6"/>
        <v>#N/A</v>
      </c>
      <c r="Q56" s="191" t="e">
        <f t="shared" si="3"/>
        <v>#N/A</v>
      </c>
      <c r="R56" s="191" t="e">
        <f t="shared" si="4"/>
        <v>#N/A</v>
      </c>
      <c r="S56" s="191" t="e">
        <f t="shared" si="8"/>
        <v>#N/A</v>
      </c>
      <c r="T56" s="192" t="e">
        <f>VLOOKUP(D56,'PC Receitas'!$N$4:$O$14,2,FALSE)</f>
        <v>#N/A</v>
      </c>
    </row>
    <row r="57" spans="3:20" ht="19.5" customHeight="1" thickTop="1" thickBot="1" x14ac:dyDescent="0.25">
      <c r="C57" s="58"/>
      <c r="D57" s="58"/>
      <c r="E57" s="58"/>
      <c r="F57" s="58"/>
      <c r="G57" s="58"/>
      <c r="H57" s="58"/>
      <c r="I57" s="59"/>
      <c r="J57" s="60"/>
      <c r="K57" s="57">
        <f t="shared" ca="1" si="7"/>
        <v>167800</v>
      </c>
      <c r="P57" s="188" t="e">
        <f t="shared" si="6"/>
        <v>#N/A</v>
      </c>
      <c r="Q57" s="191" t="e">
        <f t="shared" si="3"/>
        <v>#N/A</v>
      </c>
      <c r="R57" s="191" t="e">
        <f t="shared" si="4"/>
        <v>#N/A</v>
      </c>
      <c r="S57" s="191" t="e">
        <f t="shared" si="8"/>
        <v>#N/A</v>
      </c>
      <c r="T57" s="192" t="e">
        <f>VLOOKUP(D57,'PC Receitas'!$N$4:$O$14,2,FALSE)</f>
        <v>#N/A</v>
      </c>
    </row>
    <row r="58" spans="3:20" ht="19.5" customHeight="1" thickTop="1" thickBot="1" x14ac:dyDescent="0.25">
      <c r="C58" s="58"/>
      <c r="D58" s="58"/>
      <c r="E58" s="58"/>
      <c r="F58" s="58"/>
      <c r="G58" s="58"/>
      <c r="H58" s="58"/>
      <c r="I58" s="59"/>
      <c r="J58" s="60"/>
      <c r="K58" s="57">
        <f t="shared" ca="1" si="7"/>
        <v>167800</v>
      </c>
      <c r="P58" s="188" t="e">
        <f t="shared" si="6"/>
        <v>#N/A</v>
      </c>
      <c r="Q58" s="191" t="e">
        <f t="shared" si="3"/>
        <v>#N/A</v>
      </c>
      <c r="R58" s="191" t="e">
        <f t="shared" si="4"/>
        <v>#N/A</v>
      </c>
      <c r="S58" s="191" t="e">
        <f t="shared" si="8"/>
        <v>#N/A</v>
      </c>
      <c r="T58" s="192" t="e">
        <f>VLOOKUP(D58,'PC Receitas'!$N$4:$O$14,2,FALSE)</f>
        <v>#N/A</v>
      </c>
    </row>
    <row r="59" spans="3:20" ht="19.5" customHeight="1" thickTop="1" thickBot="1" x14ac:dyDescent="0.25">
      <c r="C59" s="58"/>
      <c r="D59" s="58"/>
      <c r="E59" s="58"/>
      <c r="F59" s="58"/>
      <c r="G59" s="58"/>
      <c r="H59" s="58"/>
      <c r="I59" s="59"/>
      <c r="J59" s="60"/>
      <c r="K59" s="57">
        <f t="shared" ca="1" si="7"/>
        <v>167800</v>
      </c>
      <c r="P59" s="188" t="e">
        <f t="shared" si="6"/>
        <v>#N/A</v>
      </c>
      <c r="Q59" s="191" t="e">
        <f t="shared" si="3"/>
        <v>#N/A</v>
      </c>
      <c r="R59" s="191" t="e">
        <f t="shared" si="4"/>
        <v>#N/A</v>
      </c>
      <c r="S59" s="191" t="e">
        <f t="shared" si="8"/>
        <v>#N/A</v>
      </c>
      <c r="T59" s="192" t="e">
        <f>VLOOKUP(D59,'PC Receitas'!$N$4:$O$14,2,FALSE)</f>
        <v>#N/A</v>
      </c>
    </row>
    <row r="60" spans="3:20" ht="19.5" customHeight="1" thickTop="1" thickBot="1" x14ac:dyDescent="0.25">
      <c r="C60" s="58"/>
      <c r="D60" s="58"/>
      <c r="E60" s="58"/>
      <c r="F60" s="58"/>
      <c r="G60" s="58"/>
      <c r="H60" s="58"/>
      <c r="I60" s="59"/>
      <c r="J60" s="60"/>
      <c r="K60" s="57">
        <f t="shared" ca="1" si="7"/>
        <v>167800</v>
      </c>
      <c r="P60" s="188" t="e">
        <f t="shared" si="6"/>
        <v>#N/A</v>
      </c>
      <c r="Q60" s="191" t="e">
        <f t="shared" si="3"/>
        <v>#N/A</v>
      </c>
      <c r="R60" s="191" t="e">
        <f t="shared" si="4"/>
        <v>#N/A</v>
      </c>
      <c r="S60" s="191" t="e">
        <f t="shared" si="8"/>
        <v>#N/A</v>
      </c>
      <c r="T60" s="192" t="e">
        <f>VLOOKUP(D60,'PC Receitas'!$N$4:$O$14,2,FALSE)</f>
        <v>#N/A</v>
      </c>
    </row>
    <row r="61" spans="3:20" ht="19.5" customHeight="1" thickTop="1" thickBot="1" x14ac:dyDescent="0.25">
      <c r="C61" s="58"/>
      <c r="D61" s="58"/>
      <c r="E61" s="58"/>
      <c r="F61" s="58"/>
      <c r="G61" s="58"/>
      <c r="H61" s="58"/>
      <c r="I61" s="59"/>
      <c r="J61" s="60"/>
      <c r="K61" s="57">
        <f t="shared" ca="1" si="7"/>
        <v>167800</v>
      </c>
      <c r="P61" s="188" t="e">
        <f t="shared" si="6"/>
        <v>#N/A</v>
      </c>
      <c r="Q61" s="191" t="e">
        <f t="shared" si="3"/>
        <v>#N/A</v>
      </c>
      <c r="R61" s="191" t="e">
        <f t="shared" si="4"/>
        <v>#N/A</v>
      </c>
      <c r="S61" s="191" t="e">
        <f t="shared" si="8"/>
        <v>#N/A</v>
      </c>
      <c r="T61" s="192" t="e">
        <f>VLOOKUP(D61,'PC Receitas'!$N$4:$O$14,2,FALSE)</f>
        <v>#N/A</v>
      </c>
    </row>
    <row r="62" spans="3:20" ht="19.5" customHeight="1" thickTop="1" thickBot="1" x14ac:dyDescent="0.25">
      <c r="C62" s="58"/>
      <c r="D62" s="58"/>
      <c r="E62" s="58"/>
      <c r="F62" s="58"/>
      <c r="G62" s="58"/>
      <c r="H62" s="58"/>
      <c r="I62" s="59"/>
      <c r="J62" s="60"/>
      <c r="K62" s="57">
        <f t="shared" ca="1" si="7"/>
        <v>167800</v>
      </c>
      <c r="P62" s="188" t="e">
        <f t="shared" si="6"/>
        <v>#N/A</v>
      </c>
      <c r="Q62" s="191" t="e">
        <f t="shared" si="3"/>
        <v>#N/A</v>
      </c>
      <c r="R62" s="191" t="e">
        <f t="shared" si="4"/>
        <v>#N/A</v>
      </c>
      <c r="S62" s="191" t="e">
        <f t="shared" si="8"/>
        <v>#N/A</v>
      </c>
      <c r="T62" s="192" t="e">
        <f>VLOOKUP(D62,'PC Receitas'!$N$4:$O$14,2,FALSE)</f>
        <v>#N/A</v>
      </c>
    </row>
    <row r="63" spans="3:20" ht="19.5" customHeight="1" thickTop="1" thickBot="1" x14ac:dyDescent="0.25">
      <c r="C63" s="58"/>
      <c r="D63" s="58"/>
      <c r="E63" s="58"/>
      <c r="F63" s="58"/>
      <c r="G63" s="58"/>
      <c r="H63" s="58"/>
      <c r="I63" s="59"/>
      <c r="J63" s="60"/>
      <c r="K63" s="57">
        <f t="shared" ca="1" si="7"/>
        <v>167800</v>
      </c>
      <c r="P63" s="188" t="e">
        <f t="shared" si="6"/>
        <v>#N/A</v>
      </c>
      <c r="Q63" s="191" t="e">
        <f t="shared" si="3"/>
        <v>#N/A</v>
      </c>
      <c r="R63" s="191" t="e">
        <f t="shared" si="4"/>
        <v>#N/A</v>
      </c>
      <c r="S63" s="191" t="e">
        <f t="shared" si="8"/>
        <v>#N/A</v>
      </c>
      <c r="T63" s="192" t="e">
        <f>VLOOKUP(D63,'PC Receitas'!$N$4:$O$14,2,FALSE)</f>
        <v>#N/A</v>
      </c>
    </row>
    <row r="64" spans="3:20" ht="19.5" customHeight="1" thickTop="1" thickBot="1" x14ac:dyDescent="0.25">
      <c r="C64" s="58"/>
      <c r="D64" s="58"/>
      <c r="E64" s="58"/>
      <c r="F64" s="58"/>
      <c r="G64" s="58"/>
      <c r="H64" s="58"/>
      <c r="I64" s="59"/>
      <c r="J64" s="60"/>
      <c r="K64" s="57">
        <f t="shared" ca="1" si="7"/>
        <v>167800</v>
      </c>
      <c r="P64" s="188" t="e">
        <f t="shared" si="6"/>
        <v>#N/A</v>
      </c>
      <c r="Q64" s="191" t="e">
        <f t="shared" si="3"/>
        <v>#N/A</v>
      </c>
      <c r="R64" s="191" t="e">
        <f t="shared" si="4"/>
        <v>#N/A</v>
      </c>
      <c r="S64" s="191" t="e">
        <f t="shared" si="8"/>
        <v>#N/A</v>
      </c>
      <c r="T64" s="192" t="e">
        <f>VLOOKUP(D64,'PC Receitas'!$N$4:$O$14,2,FALSE)</f>
        <v>#N/A</v>
      </c>
    </row>
    <row r="65" spans="3:20" ht="19.5" customHeight="1" thickTop="1" thickBot="1" x14ac:dyDescent="0.25">
      <c r="C65" s="58"/>
      <c r="D65" s="58"/>
      <c r="E65" s="58"/>
      <c r="F65" s="58"/>
      <c r="G65" s="58"/>
      <c r="H65" s="58"/>
      <c r="I65" s="59"/>
      <c r="J65" s="60"/>
      <c r="K65" s="57">
        <f t="shared" ca="1" si="7"/>
        <v>167800</v>
      </c>
      <c r="P65" s="188" t="e">
        <f t="shared" si="6"/>
        <v>#N/A</v>
      </c>
      <c r="Q65" s="191" t="e">
        <f t="shared" si="3"/>
        <v>#N/A</v>
      </c>
      <c r="R65" s="191" t="e">
        <f t="shared" si="4"/>
        <v>#N/A</v>
      </c>
      <c r="S65" s="191" t="e">
        <f t="shared" si="8"/>
        <v>#N/A</v>
      </c>
      <c r="T65" s="192" t="e">
        <f>VLOOKUP(D65,'PC Receitas'!$N$4:$O$14,2,FALSE)</f>
        <v>#N/A</v>
      </c>
    </row>
    <row r="66" spans="3:20" ht="19.5" customHeight="1" thickTop="1" thickBot="1" x14ac:dyDescent="0.25">
      <c r="C66" s="58"/>
      <c r="D66" s="58"/>
      <c r="E66" s="58"/>
      <c r="F66" s="58"/>
      <c r="G66" s="58"/>
      <c r="H66" s="58"/>
      <c r="I66" s="59"/>
      <c r="J66" s="60"/>
      <c r="K66" s="57">
        <f t="shared" ca="1" si="7"/>
        <v>167800</v>
      </c>
      <c r="P66" s="188" t="e">
        <f t="shared" si="6"/>
        <v>#N/A</v>
      </c>
      <c r="Q66" s="191" t="e">
        <f t="shared" si="3"/>
        <v>#N/A</v>
      </c>
      <c r="R66" s="191" t="e">
        <f t="shared" si="4"/>
        <v>#N/A</v>
      </c>
      <c r="S66" s="191" t="e">
        <f t="shared" si="8"/>
        <v>#N/A</v>
      </c>
      <c r="T66" s="192" t="e">
        <f>VLOOKUP(D66,'PC Receitas'!$N$4:$O$14,2,FALSE)</f>
        <v>#N/A</v>
      </c>
    </row>
    <row r="67" spans="3:20" ht="19.5" customHeight="1" thickTop="1" thickBot="1" x14ac:dyDescent="0.25">
      <c r="C67" s="58"/>
      <c r="D67" s="58"/>
      <c r="E67" s="58"/>
      <c r="F67" s="58"/>
      <c r="G67" s="58"/>
      <c r="H67" s="58"/>
      <c r="I67" s="59"/>
      <c r="J67" s="60"/>
      <c r="K67" s="57">
        <f t="shared" ca="1" si="7"/>
        <v>167800</v>
      </c>
      <c r="P67" s="188" t="e">
        <f t="shared" si="6"/>
        <v>#N/A</v>
      </c>
      <c r="Q67" s="191" t="e">
        <f t="shared" si="3"/>
        <v>#N/A</v>
      </c>
      <c r="R67" s="191" t="e">
        <f t="shared" si="4"/>
        <v>#N/A</v>
      </c>
      <c r="S67" s="191" t="e">
        <f t="shared" si="8"/>
        <v>#N/A</v>
      </c>
      <c r="T67" s="192" t="e">
        <f>VLOOKUP(D67,'PC Receitas'!$N$4:$O$14,2,FALSE)</f>
        <v>#N/A</v>
      </c>
    </row>
    <row r="68" spans="3:20" ht="19.5" customHeight="1" thickTop="1" thickBot="1" x14ac:dyDescent="0.25">
      <c r="C68" s="58"/>
      <c r="D68" s="58"/>
      <c r="E68" s="58"/>
      <c r="F68" s="58"/>
      <c r="G68" s="58"/>
      <c r="H68" s="58"/>
      <c r="I68" s="59"/>
      <c r="J68" s="60"/>
      <c r="K68" s="57">
        <f t="shared" ca="1" si="7"/>
        <v>167800</v>
      </c>
      <c r="P68" s="188" t="e">
        <f t="shared" si="6"/>
        <v>#N/A</v>
      </c>
      <c r="Q68" s="191" t="e">
        <f t="shared" si="3"/>
        <v>#N/A</v>
      </c>
      <c r="R68" s="191" t="e">
        <f t="shared" si="4"/>
        <v>#N/A</v>
      </c>
      <c r="S68" s="191" t="e">
        <f t="shared" si="8"/>
        <v>#N/A</v>
      </c>
      <c r="T68" s="192" t="e">
        <f>VLOOKUP(D68,'PC Receitas'!$N$4:$O$14,2,FALSE)</f>
        <v>#N/A</v>
      </c>
    </row>
    <row r="69" spans="3:20" ht="19.5" customHeight="1" thickTop="1" thickBot="1" x14ac:dyDescent="0.25">
      <c r="C69" s="58"/>
      <c r="D69" s="58"/>
      <c r="E69" s="58"/>
      <c r="F69" s="58"/>
      <c r="G69" s="58"/>
      <c r="H69" s="58"/>
      <c r="I69" s="59"/>
      <c r="J69" s="60"/>
      <c r="K69" s="57">
        <f t="shared" ca="1" si="7"/>
        <v>167800</v>
      </c>
      <c r="P69" s="188" t="e">
        <f t="shared" si="6"/>
        <v>#N/A</v>
      </c>
      <c r="Q69" s="191" t="e">
        <f t="shared" si="3"/>
        <v>#N/A</v>
      </c>
      <c r="R69" s="191" t="e">
        <f t="shared" si="4"/>
        <v>#N/A</v>
      </c>
      <c r="S69" s="191" t="e">
        <f t="shared" si="8"/>
        <v>#N/A</v>
      </c>
      <c r="T69" s="192" t="e">
        <f>VLOOKUP(D69,'PC Receitas'!$N$4:$O$14,2,FALSE)</f>
        <v>#N/A</v>
      </c>
    </row>
    <row r="70" spans="3:20" ht="19.5" customHeight="1" thickTop="1" thickBot="1" x14ac:dyDescent="0.25">
      <c r="C70" s="58"/>
      <c r="D70" s="58"/>
      <c r="E70" s="58"/>
      <c r="F70" s="58"/>
      <c r="G70" s="58"/>
      <c r="H70" s="58"/>
      <c r="I70" s="59"/>
      <c r="J70" s="60"/>
      <c r="K70" s="57">
        <f t="shared" ca="1" si="7"/>
        <v>167800</v>
      </c>
      <c r="P70" s="188" t="e">
        <f t="shared" si="6"/>
        <v>#N/A</v>
      </c>
      <c r="Q70" s="191" t="e">
        <f t="shared" ref="Q70:Q133" si="9">IF(T70="Despesas_de_Moradia","Despesa",IF(T70="Despesas_com_Alimentacao","Despesa",IF(T70="Despesas_com_Saude","Despesa","")))</f>
        <v>#N/A</v>
      </c>
      <c r="R70" s="191" t="e">
        <f t="shared" ref="R70:R133" si="10">IF(T70="Renda_Familiar","Receita",IF(T70="Receitas_com_Aplicacoes_Financeiras","Receita",IF(T70="Outras_Receitas","Receita","")))</f>
        <v>#N/A</v>
      </c>
      <c r="S70" s="191" t="e">
        <f t="shared" si="8"/>
        <v>#N/A</v>
      </c>
      <c r="T70" s="192" t="e">
        <f>VLOOKUP(D70,'PC Receitas'!$N$4:$O$14,2,FALSE)</f>
        <v>#N/A</v>
      </c>
    </row>
    <row r="71" spans="3:20" ht="19.5" customHeight="1" thickTop="1" thickBot="1" x14ac:dyDescent="0.25">
      <c r="C71" s="58"/>
      <c r="D71" s="58"/>
      <c r="E71" s="58"/>
      <c r="F71" s="58"/>
      <c r="G71" s="58"/>
      <c r="H71" s="58"/>
      <c r="I71" s="59"/>
      <c r="J71" s="60"/>
      <c r="K71" s="57">
        <f t="shared" ca="1" si="7"/>
        <v>167800</v>
      </c>
      <c r="P71" s="188" t="e">
        <f t="shared" si="6"/>
        <v>#N/A</v>
      </c>
      <c r="Q71" s="191" t="e">
        <f t="shared" si="9"/>
        <v>#N/A</v>
      </c>
      <c r="R71" s="191" t="e">
        <f t="shared" si="10"/>
        <v>#N/A</v>
      </c>
      <c r="S71" s="191" t="e">
        <f t="shared" si="8"/>
        <v>#N/A</v>
      </c>
      <c r="T71" s="192" t="e">
        <f>VLOOKUP(D71,'PC Receitas'!$N$4:$O$14,2,FALSE)</f>
        <v>#N/A</v>
      </c>
    </row>
    <row r="72" spans="3:20" ht="19.5" customHeight="1" thickTop="1" thickBot="1" x14ac:dyDescent="0.25">
      <c r="C72" s="58"/>
      <c r="D72" s="58"/>
      <c r="E72" s="58"/>
      <c r="F72" s="58"/>
      <c r="G72" s="58"/>
      <c r="H72" s="58"/>
      <c r="I72" s="59"/>
      <c r="J72" s="60"/>
      <c r="K72" s="57">
        <f t="shared" ca="1" si="7"/>
        <v>167800</v>
      </c>
      <c r="P72" s="188" t="e">
        <f t="shared" si="6"/>
        <v>#N/A</v>
      </c>
      <c r="Q72" s="191" t="e">
        <f t="shared" si="9"/>
        <v>#N/A</v>
      </c>
      <c r="R72" s="191" t="e">
        <f t="shared" si="10"/>
        <v>#N/A</v>
      </c>
      <c r="S72" s="191" t="e">
        <f t="shared" si="8"/>
        <v>#N/A</v>
      </c>
      <c r="T72" s="192" t="e">
        <f>VLOOKUP(D72,'PC Receitas'!$N$4:$O$14,2,FALSE)</f>
        <v>#N/A</v>
      </c>
    </row>
    <row r="73" spans="3:20" ht="19.5" customHeight="1" thickTop="1" thickBot="1" x14ac:dyDescent="0.25">
      <c r="C73" s="58"/>
      <c r="D73" s="58"/>
      <c r="E73" s="58"/>
      <c r="F73" s="58"/>
      <c r="G73" s="58"/>
      <c r="H73" s="58"/>
      <c r="I73" s="59"/>
      <c r="J73" s="60"/>
      <c r="K73" s="57">
        <f t="shared" ca="1" si="7"/>
        <v>167800</v>
      </c>
      <c r="P73" s="188" t="e">
        <f t="shared" si="6"/>
        <v>#N/A</v>
      </c>
      <c r="Q73" s="191" t="e">
        <f t="shared" si="9"/>
        <v>#N/A</v>
      </c>
      <c r="R73" s="191" t="e">
        <f t="shared" si="10"/>
        <v>#N/A</v>
      </c>
      <c r="S73" s="191" t="e">
        <f t="shared" si="8"/>
        <v>#N/A</v>
      </c>
      <c r="T73" s="192" t="e">
        <f>VLOOKUP(D73,'PC Receitas'!$N$4:$O$14,2,FALSE)</f>
        <v>#N/A</v>
      </c>
    </row>
    <row r="74" spans="3:20" ht="19.5" customHeight="1" thickTop="1" thickBot="1" x14ac:dyDescent="0.25">
      <c r="C74" s="58"/>
      <c r="D74" s="58"/>
      <c r="E74" s="58"/>
      <c r="F74" s="58"/>
      <c r="G74" s="58"/>
      <c r="H74" s="58"/>
      <c r="I74" s="59"/>
      <c r="J74" s="60"/>
      <c r="K74" s="57">
        <f t="shared" ca="1" si="7"/>
        <v>167800</v>
      </c>
      <c r="P74" s="188" t="e">
        <f t="shared" si="6"/>
        <v>#N/A</v>
      </c>
      <c r="Q74" s="191" t="e">
        <f t="shared" si="9"/>
        <v>#N/A</v>
      </c>
      <c r="R74" s="191" t="e">
        <f t="shared" si="10"/>
        <v>#N/A</v>
      </c>
      <c r="S74" s="191" t="e">
        <f t="shared" si="8"/>
        <v>#N/A</v>
      </c>
      <c r="T74" s="192" t="e">
        <f>VLOOKUP(D74,'PC Receitas'!$N$4:$O$14,2,FALSE)</f>
        <v>#N/A</v>
      </c>
    </row>
    <row r="75" spans="3:20" ht="19.5" customHeight="1" thickTop="1" thickBot="1" x14ac:dyDescent="0.25">
      <c r="C75" s="58"/>
      <c r="D75" s="58"/>
      <c r="E75" s="58"/>
      <c r="F75" s="58"/>
      <c r="G75" s="58"/>
      <c r="H75" s="58"/>
      <c r="I75" s="59"/>
      <c r="J75" s="60"/>
      <c r="K75" s="57">
        <f t="shared" ca="1" si="7"/>
        <v>167800</v>
      </c>
      <c r="P75" s="188" t="e">
        <f t="shared" si="6"/>
        <v>#N/A</v>
      </c>
      <c r="Q75" s="191" t="e">
        <f t="shared" si="9"/>
        <v>#N/A</v>
      </c>
      <c r="R75" s="191" t="e">
        <f t="shared" si="10"/>
        <v>#N/A</v>
      </c>
      <c r="S75" s="191" t="e">
        <f t="shared" si="8"/>
        <v>#N/A</v>
      </c>
      <c r="T75" s="192" t="e">
        <f>VLOOKUP(D75,'PC Receitas'!$N$4:$O$14,2,FALSE)</f>
        <v>#N/A</v>
      </c>
    </row>
    <row r="76" spans="3:20" ht="19.5" customHeight="1" thickTop="1" thickBot="1" x14ac:dyDescent="0.25">
      <c r="C76" s="58"/>
      <c r="D76" s="58"/>
      <c r="E76" s="58"/>
      <c r="F76" s="58"/>
      <c r="G76" s="58"/>
      <c r="H76" s="58"/>
      <c r="I76" s="59"/>
      <c r="J76" s="60"/>
      <c r="K76" s="57">
        <f t="shared" ca="1" si="7"/>
        <v>167800</v>
      </c>
      <c r="P76" s="188" t="e">
        <f t="shared" si="6"/>
        <v>#N/A</v>
      </c>
      <c r="Q76" s="191" t="e">
        <f t="shared" si="9"/>
        <v>#N/A</v>
      </c>
      <c r="R76" s="191" t="e">
        <f t="shared" si="10"/>
        <v>#N/A</v>
      </c>
      <c r="S76" s="191" t="e">
        <f t="shared" si="8"/>
        <v>#N/A</v>
      </c>
      <c r="T76" s="192" t="e">
        <f>VLOOKUP(D76,'PC Receitas'!$N$4:$O$14,2,FALSE)</f>
        <v>#N/A</v>
      </c>
    </row>
    <row r="77" spans="3:20" ht="19.5" customHeight="1" thickTop="1" thickBot="1" x14ac:dyDescent="0.25">
      <c r="C77" s="58"/>
      <c r="D77" s="58"/>
      <c r="E77" s="58"/>
      <c r="F77" s="58"/>
      <c r="G77" s="58"/>
      <c r="H77" s="58"/>
      <c r="I77" s="59"/>
      <c r="J77" s="60"/>
      <c r="K77" s="57">
        <f t="shared" ca="1" si="7"/>
        <v>167800</v>
      </c>
      <c r="P77" s="188" t="e">
        <f t="shared" si="6"/>
        <v>#N/A</v>
      </c>
      <c r="Q77" s="191" t="e">
        <f t="shared" si="9"/>
        <v>#N/A</v>
      </c>
      <c r="R77" s="191" t="e">
        <f t="shared" si="10"/>
        <v>#N/A</v>
      </c>
      <c r="S77" s="191" t="e">
        <f t="shared" si="8"/>
        <v>#N/A</v>
      </c>
      <c r="T77" s="192" t="e">
        <f>VLOOKUP(D77,'PC Receitas'!$N$4:$O$14,2,FALSE)</f>
        <v>#N/A</v>
      </c>
    </row>
    <row r="78" spans="3:20" ht="19.5" customHeight="1" thickTop="1" thickBot="1" x14ac:dyDescent="0.25">
      <c r="C78" s="58"/>
      <c r="D78" s="58"/>
      <c r="E78" s="58"/>
      <c r="F78" s="58"/>
      <c r="G78" s="58"/>
      <c r="H78" s="58"/>
      <c r="I78" s="59"/>
      <c r="J78" s="60"/>
      <c r="K78" s="57">
        <f t="shared" ca="1" si="7"/>
        <v>167800</v>
      </c>
      <c r="P78" s="188" t="e">
        <f t="shared" si="6"/>
        <v>#N/A</v>
      </c>
      <c r="Q78" s="191" t="e">
        <f t="shared" si="9"/>
        <v>#N/A</v>
      </c>
      <c r="R78" s="191" t="e">
        <f t="shared" si="10"/>
        <v>#N/A</v>
      </c>
      <c r="S78" s="191" t="e">
        <f t="shared" si="8"/>
        <v>#N/A</v>
      </c>
      <c r="T78" s="192" t="e">
        <f>VLOOKUP(D78,'PC Receitas'!$N$4:$O$14,2,FALSE)</f>
        <v>#N/A</v>
      </c>
    </row>
    <row r="79" spans="3:20" ht="19.5" customHeight="1" thickTop="1" thickBot="1" x14ac:dyDescent="0.25">
      <c r="C79" s="58"/>
      <c r="D79" s="58"/>
      <c r="E79" s="58"/>
      <c r="F79" s="58"/>
      <c r="G79" s="58"/>
      <c r="H79" s="58"/>
      <c r="I79" s="59"/>
      <c r="J79" s="60"/>
      <c r="K79" s="57">
        <f t="shared" ca="1" si="7"/>
        <v>167800</v>
      </c>
      <c r="P79" s="188" t="e">
        <f t="shared" si="6"/>
        <v>#N/A</v>
      </c>
      <c r="Q79" s="191" t="e">
        <f t="shared" si="9"/>
        <v>#N/A</v>
      </c>
      <c r="R79" s="191" t="e">
        <f t="shared" si="10"/>
        <v>#N/A</v>
      </c>
      <c r="S79" s="191" t="e">
        <f t="shared" si="8"/>
        <v>#N/A</v>
      </c>
      <c r="T79" s="192" t="e">
        <f>VLOOKUP(D79,'PC Receitas'!$N$4:$O$14,2,FALSE)</f>
        <v>#N/A</v>
      </c>
    </row>
    <row r="80" spans="3:20" ht="19.5" customHeight="1" thickTop="1" thickBot="1" x14ac:dyDescent="0.25">
      <c r="C80" s="58"/>
      <c r="D80" s="58"/>
      <c r="E80" s="58"/>
      <c r="F80" s="58"/>
      <c r="G80" s="58"/>
      <c r="H80" s="58"/>
      <c r="I80" s="59"/>
      <c r="J80" s="60"/>
      <c r="K80" s="57">
        <f t="shared" ca="1" si="7"/>
        <v>167800</v>
      </c>
      <c r="P80" s="188" t="e">
        <f t="shared" ref="P80:P143" si="11">IF(T80="Despesas_com_Transportes","Despesa",IF(T80="Despesas_com_Lazer_e_Informacao","Despesa",IF(T80="Outras_Despesas","Despesa",IF(T80="Imposto_de_Renda","Despesa",IF(T80="Investimentos_Bens","Despesa","")))))</f>
        <v>#N/A</v>
      </c>
      <c r="Q80" s="191" t="e">
        <f t="shared" si="9"/>
        <v>#N/A</v>
      </c>
      <c r="R80" s="191" t="e">
        <f t="shared" si="10"/>
        <v>#N/A</v>
      </c>
      <c r="S80" s="191" t="e">
        <f t="shared" si="8"/>
        <v>#N/A</v>
      </c>
      <c r="T80" s="192" t="e">
        <f>VLOOKUP(D80,'PC Receitas'!$N$4:$O$14,2,FALSE)</f>
        <v>#N/A</v>
      </c>
    </row>
    <row r="81" spans="3:20" ht="19.5" customHeight="1" thickTop="1" thickBot="1" x14ac:dyDescent="0.25">
      <c r="C81" s="58"/>
      <c r="D81" s="58"/>
      <c r="E81" s="58"/>
      <c r="F81" s="58"/>
      <c r="G81" s="58"/>
      <c r="H81" s="58"/>
      <c r="I81" s="59"/>
      <c r="J81" s="60"/>
      <c r="K81" s="57">
        <f t="shared" ca="1" si="7"/>
        <v>167800</v>
      </c>
      <c r="P81" s="188" t="e">
        <f t="shared" si="11"/>
        <v>#N/A</v>
      </c>
      <c r="Q81" s="191" t="e">
        <f t="shared" si="9"/>
        <v>#N/A</v>
      </c>
      <c r="R81" s="191" t="e">
        <f t="shared" si="10"/>
        <v>#N/A</v>
      </c>
      <c r="S81" s="191" t="e">
        <f t="shared" si="8"/>
        <v>#N/A</v>
      </c>
      <c r="T81" s="192" t="e">
        <f>VLOOKUP(D81,'PC Receitas'!$N$4:$O$14,2,FALSE)</f>
        <v>#N/A</v>
      </c>
    </row>
    <row r="82" spans="3:20" ht="19.5" customHeight="1" thickTop="1" thickBot="1" x14ac:dyDescent="0.25">
      <c r="C82" s="58"/>
      <c r="D82" s="58"/>
      <c r="E82" s="58"/>
      <c r="F82" s="58"/>
      <c r="G82" s="58"/>
      <c r="H82" s="58"/>
      <c r="I82" s="59"/>
      <c r="J82" s="60"/>
      <c r="K82" s="57">
        <f t="shared" ca="1" si="7"/>
        <v>167800</v>
      </c>
      <c r="P82" s="188" t="e">
        <f t="shared" si="11"/>
        <v>#N/A</v>
      </c>
      <c r="Q82" s="191" t="e">
        <f t="shared" si="9"/>
        <v>#N/A</v>
      </c>
      <c r="R82" s="191" t="e">
        <f t="shared" si="10"/>
        <v>#N/A</v>
      </c>
      <c r="S82" s="191" t="e">
        <f t="shared" si="8"/>
        <v>#N/A</v>
      </c>
      <c r="T82" s="192" t="e">
        <f>VLOOKUP(D82,'PC Receitas'!$N$4:$O$14,2,FALSE)</f>
        <v>#N/A</v>
      </c>
    </row>
    <row r="83" spans="3:20" ht="19.5" customHeight="1" thickTop="1" thickBot="1" x14ac:dyDescent="0.25">
      <c r="C83" s="58"/>
      <c r="D83" s="58"/>
      <c r="E83" s="58"/>
      <c r="F83" s="58"/>
      <c r="G83" s="58"/>
      <c r="H83" s="58"/>
      <c r="I83" s="59"/>
      <c r="J83" s="60"/>
      <c r="K83" s="57">
        <f t="shared" ref="K83:K146" ca="1" si="12">K82+IF(AND(J83="Pago",OR(D83=$V$5,D83=$V$6,D83=$V$7)),I83,IF(AND(J83="Pago",OR(D83=$V$8,D83=$V$9,D83=$V$10,D83=$V$11,D83=$V$12,D83=$V$13,D83=$V$14,D83=$V$15)),-I83,IF(G83="À Vista",IF(J83="Pago",-I83,0),0)))</f>
        <v>167800</v>
      </c>
      <c r="P83" s="188" t="e">
        <f t="shared" si="11"/>
        <v>#N/A</v>
      </c>
      <c r="Q83" s="191" t="e">
        <f t="shared" si="9"/>
        <v>#N/A</v>
      </c>
      <c r="R83" s="191" t="e">
        <f t="shared" si="10"/>
        <v>#N/A</v>
      </c>
      <c r="S83" s="191" t="e">
        <f t="shared" si="8"/>
        <v>#N/A</v>
      </c>
      <c r="T83" s="192" t="e">
        <f>VLOOKUP(D83,'PC Receitas'!$N$4:$O$14,2,FALSE)</f>
        <v>#N/A</v>
      </c>
    </row>
    <row r="84" spans="3:20" ht="19.5" customHeight="1" thickTop="1" thickBot="1" x14ac:dyDescent="0.25">
      <c r="C84" s="58"/>
      <c r="D84" s="58"/>
      <c r="E84" s="58"/>
      <c r="F84" s="58"/>
      <c r="G84" s="58"/>
      <c r="H84" s="58"/>
      <c r="I84" s="59"/>
      <c r="J84" s="60"/>
      <c r="K84" s="57">
        <f t="shared" ca="1" si="12"/>
        <v>167800</v>
      </c>
      <c r="P84" s="188" t="e">
        <f t="shared" si="11"/>
        <v>#N/A</v>
      </c>
      <c r="Q84" s="191" t="e">
        <f t="shared" si="9"/>
        <v>#N/A</v>
      </c>
      <c r="R84" s="191" t="e">
        <f t="shared" si="10"/>
        <v>#N/A</v>
      </c>
      <c r="S84" s="191" t="e">
        <f t="shared" ref="S84:S147" si="13">IF(P84&lt;&gt;"",P84,IF(Q84&lt;&gt;"",Q84,IF(R84&lt;&gt;"",R84,"")))</f>
        <v>#N/A</v>
      </c>
      <c r="T84" s="192" t="e">
        <f>VLOOKUP(D84,'PC Receitas'!$N$4:$O$14,2,FALSE)</f>
        <v>#N/A</v>
      </c>
    </row>
    <row r="85" spans="3:20" ht="19.5" customHeight="1" thickTop="1" thickBot="1" x14ac:dyDescent="0.25">
      <c r="C85" s="58"/>
      <c r="D85" s="58"/>
      <c r="E85" s="58"/>
      <c r="F85" s="58"/>
      <c r="G85" s="58"/>
      <c r="H85" s="58"/>
      <c r="I85" s="59"/>
      <c r="J85" s="60"/>
      <c r="K85" s="57">
        <f t="shared" ca="1" si="12"/>
        <v>167800</v>
      </c>
      <c r="P85" s="188" t="e">
        <f t="shared" si="11"/>
        <v>#N/A</v>
      </c>
      <c r="Q85" s="191" t="e">
        <f t="shared" si="9"/>
        <v>#N/A</v>
      </c>
      <c r="R85" s="191" t="e">
        <f t="shared" si="10"/>
        <v>#N/A</v>
      </c>
      <c r="S85" s="191" t="e">
        <f t="shared" si="13"/>
        <v>#N/A</v>
      </c>
      <c r="T85" s="192" t="e">
        <f>VLOOKUP(D85,'PC Receitas'!$N$4:$O$14,2,FALSE)</f>
        <v>#N/A</v>
      </c>
    </row>
    <row r="86" spans="3:20" ht="19.5" customHeight="1" thickTop="1" thickBot="1" x14ac:dyDescent="0.25">
      <c r="C86" s="58"/>
      <c r="D86" s="58"/>
      <c r="E86" s="58"/>
      <c r="F86" s="58"/>
      <c r="G86" s="58"/>
      <c r="H86" s="58"/>
      <c r="I86" s="59"/>
      <c r="J86" s="60"/>
      <c r="K86" s="57">
        <f t="shared" ca="1" si="12"/>
        <v>167800</v>
      </c>
      <c r="P86" s="188" t="e">
        <f t="shared" si="11"/>
        <v>#N/A</v>
      </c>
      <c r="Q86" s="191" t="e">
        <f t="shared" si="9"/>
        <v>#N/A</v>
      </c>
      <c r="R86" s="191" t="e">
        <f t="shared" si="10"/>
        <v>#N/A</v>
      </c>
      <c r="S86" s="191" t="e">
        <f t="shared" si="13"/>
        <v>#N/A</v>
      </c>
      <c r="T86" s="192" t="e">
        <f>VLOOKUP(D86,'PC Receitas'!$N$4:$O$14,2,FALSE)</f>
        <v>#N/A</v>
      </c>
    </row>
    <row r="87" spans="3:20" ht="19.5" customHeight="1" thickTop="1" thickBot="1" x14ac:dyDescent="0.25">
      <c r="C87" s="58"/>
      <c r="D87" s="58"/>
      <c r="E87" s="58"/>
      <c r="F87" s="58"/>
      <c r="G87" s="58"/>
      <c r="H87" s="58"/>
      <c r="I87" s="59"/>
      <c r="J87" s="60"/>
      <c r="K87" s="57">
        <f t="shared" ca="1" si="12"/>
        <v>167800</v>
      </c>
      <c r="P87" s="188" t="e">
        <f t="shared" si="11"/>
        <v>#N/A</v>
      </c>
      <c r="Q87" s="191" t="e">
        <f t="shared" si="9"/>
        <v>#N/A</v>
      </c>
      <c r="R87" s="191" t="e">
        <f t="shared" si="10"/>
        <v>#N/A</v>
      </c>
      <c r="S87" s="191" t="e">
        <f t="shared" si="13"/>
        <v>#N/A</v>
      </c>
      <c r="T87" s="192" t="e">
        <f>VLOOKUP(D87,'PC Receitas'!$N$4:$O$14,2,FALSE)</f>
        <v>#N/A</v>
      </c>
    </row>
    <row r="88" spans="3:20" ht="19.5" customHeight="1" thickTop="1" thickBot="1" x14ac:dyDescent="0.25">
      <c r="C88" s="58"/>
      <c r="D88" s="58"/>
      <c r="E88" s="58"/>
      <c r="F88" s="58"/>
      <c r="G88" s="58"/>
      <c r="H88" s="58"/>
      <c r="I88" s="59"/>
      <c r="J88" s="60"/>
      <c r="K88" s="57">
        <f t="shared" ca="1" si="12"/>
        <v>167800</v>
      </c>
      <c r="P88" s="188" t="e">
        <f t="shared" si="11"/>
        <v>#N/A</v>
      </c>
      <c r="Q88" s="191" t="e">
        <f t="shared" si="9"/>
        <v>#N/A</v>
      </c>
      <c r="R88" s="191" t="e">
        <f t="shared" si="10"/>
        <v>#N/A</v>
      </c>
      <c r="S88" s="191" t="e">
        <f t="shared" si="13"/>
        <v>#N/A</v>
      </c>
      <c r="T88" s="192" t="e">
        <f>VLOOKUP(D88,'PC Receitas'!$N$4:$O$14,2,FALSE)</f>
        <v>#N/A</v>
      </c>
    </row>
    <row r="89" spans="3:20" ht="19.5" customHeight="1" thickTop="1" thickBot="1" x14ac:dyDescent="0.25">
      <c r="C89" s="58"/>
      <c r="D89" s="58"/>
      <c r="E89" s="58"/>
      <c r="F89" s="58"/>
      <c r="G89" s="58"/>
      <c r="H89" s="58"/>
      <c r="I89" s="59"/>
      <c r="J89" s="60"/>
      <c r="K89" s="57">
        <f t="shared" ca="1" si="12"/>
        <v>167800</v>
      </c>
      <c r="P89" s="188" t="e">
        <f t="shared" si="11"/>
        <v>#N/A</v>
      </c>
      <c r="Q89" s="191" t="e">
        <f t="shared" si="9"/>
        <v>#N/A</v>
      </c>
      <c r="R89" s="191" t="e">
        <f t="shared" si="10"/>
        <v>#N/A</v>
      </c>
      <c r="S89" s="191" t="e">
        <f t="shared" si="13"/>
        <v>#N/A</v>
      </c>
      <c r="T89" s="192" t="e">
        <f>VLOOKUP(D89,'PC Receitas'!$N$4:$O$14,2,FALSE)</f>
        <v>#N/A</v>
      </c>
    </row>
    <row r="90" spans="3:20" ht="19.5" customHeight="1" thickTop="1" thickBot="1" x14ac:dyDescent="0.25">
      <c r="C90" s="58"/>
      <c r="D90" s="58"/>
      <c r="E90" s="58"/>
      <c r="F90" s="58"/>
      <c r="G90" s="58"/>
      <c r="H90" s="58"/>
      <c r="I90" s="59"/>
      <c r="J90" s="60"/>
      <c r="K90" s="57">
        <f t="shared" ca="1" si="12"/>
        <v>167800</v>
      </c>
      <c r="P90" s="188" t="e">
        <f t="shared" si="11"/>
        <v>#N/A</v>
      </c>
      <c r="Q90" s="191" t="e">
        <f t="shared" si="9"/>
        <v>#N/A</v>
      </c>
      <c r="R90" s="191" t="e">
        <f t="shared" si="10"/>
        <v>#N/A</v>
      </c>
      <c r="S90" s="191" t="e">
        <f t="shared" si="13"/>
        <v>#N/A</v>
      </c>
      <c r="T90" s="192" t="e">
        <f>VLOOKUP(D90,'PC Receitas'!$N$4:$O$14,2,FALSE)</f>
        <v>#N/A</v>
      </c>
    </row>
    <row r="91" spans="3:20" ht="19.5" customHeight="1" thickTop="1" thickBot="1" x14ac:dyDescent="0.25">
      <c r="C91" s="58"/>
      <c r="D91" s="58"/>
      <c r="E91" s="58"/>
      <c r="F91" s="58"/>
      <c r="G91" s="58"/>
      <c r="H91" s="58"/>
      <c r="I91" s="59"/>
      <c r="J91" s="60"/>
      <c r="K91" s="57">
        <f t="shared" ca="1" si="12"/>
        <v>167800</v>
      </c>
      <c r="P91" s="188" t="e">
        <f t="shared" si="11"/>
        <v>#N/A</v>
      </c>
      <c r="Q91" s="191" t="e">
        <f t="shared" si="9"/>
        <v>#N/A</v>
      </c>
      <c r="R91" s="191" t="e">
        <f t="shared" si="10"/>
        <v>#N/A</v>
      </c>
      <c r="S91" s="191" t="e">
        <f t="shared" si="13"/>
        <v>#N/A</v>
      </c>
      <c r="T91" s="192" t="e">
        <f>VLOOKUP(D91,'PC Receitas'!$N$4:$O$14,2,FALSE)</f>
        <v>#N/A</v>
      </c>
    </row>
    <row r="92" spans="3:20" ht="19.5" customHeight="1" thickTop="1" thickBot="1" x14ac:dyDescent="0.25">
      <c r="C92" s="58"/>
      <c r="D92" s="58"/>
      <c r="E92" s="58"/>
      <c r="F92" s="58"/>
      <c r="G92" s="58"/>
      <c r="H92" s="58"/>
      <c r="I92" s="59"/>
      <c r="J92" s="60"/>
      <c r="K92" s="57">
        <f t="shared" ca="1" si="12"/>
        <v>167800</v>
      </c>
      <c r="P92" s="188" t="e">
        <f t="shared" si="11"/>
        <v>#N/A</v>
      </c>
      <c r="Q92" s="191" t="e">
        <f t="shared" si="9"/>
        <v>#N/A</v>
      </c>
      <c r="R92" s="191" t="e">
        <f t="shared" si="10"/>
        <v>#N/A</v>
      </c>
      <c r="S92" s="191" t="e">
        <f t="shared" si="13"/>
        <v>#N/A</v>
      </c>
      <c r="T92" s="192" t="e">
        <f>VLOOKUP(D92,'PC Receitas'!$N$4:$O$14,2,FALSE)</f>
        <v>#N/A</v>
      </c>
    </row>
    <row r="93" spans="3:20" ht="19.5" customHeight="1" thickTop="1" thickBot="1" x14ac:dyDescent="0.25">
      <c r="C93" s="58"/>
      <c r="D93" s="58"/>
      <c r="E93" s="58"/>
      <c r="F93" s="58"/>
      <c r="G93" s="58"/>
      <c r="H93" s="58"/>
      <c r="I93" s="59"/>
      <c r="J93" s="60"/>
      <c r="K93" s="57">
        <f t="shared" ca="1" si="12"/>
        <v>167800</v>
      </c>
      <c r="P93" s="188" t="e">
        <f t="shared" si="11"/>
        <v>#N/A</v>
      </c>
      <c r="Q93" s="191" t="e">
        <f t="shared" si="9"/>
        <v>#N/A</v>
      </c>
      <c r="R93" s="191" t="e">
        <f t="shared" si="10"/>
        <v>#N/A</v>
      </c>
      <c r="S93" s="191" t="e">
        <f t="shared" si="13"/>
        <v>#N/A</v>
      </c>
      <c r="T93" s="192" t="e">
        <f>VLOOKUP(D93,'PC Receitas'!$N$4:$O$14,2,FALSE)</f>
        <v>#N/A</v>
      </c>
    </row>
    <row r="94" spans="3:20" ht="19.5" customHeight="1" thickTop="1" thickBot="1" x14ac:dyDescent="0.25">
      <c r="C94" s="58"/>
      <c r="D94" s="58"/>
      <c r="E94" s="58"/>
      <c r="F94" s="58"/>
      <c r="G94" s="58"/>
      <c r="H94" s="58"/>
      <c r="I94" s="59"/>
      <c r="J94" s="60"/>
      <c r="K94" s="57">
        <f t="shared" ca="1" si="12"/>
        <v>167800</v>
      </c>
      <c r="P94" s="188" t="e">
        <f t="shared" si="11"/>
        <v>#N/A</v>
      </c>
      <c r="Q94" s="191" t="e">
        <f t="shared" si="9"/>
        <v>#N/A</v>
      </c>
      <c r="R94" s="191" t="e">
        <f t="shared" si="10"/>
        <v>#N/A</v>
      </c>
      <c r="S94" s="191" t="e">
        <f t="shared" si="13"/>
        <v>#N/A</v>
      </c>
      <c r="T94" s="192" t="e">
        <f>VLOOKUP(D94,'PC Receitas'!$N$4:$O$14,2,FALSE)</f>
        <v>#N/A</v>
      </c>
    </row>
    <row r="95" spans="3:20" ht="19.5" customHeight="1" thickTop="1" thickBot="1" x14ac:dyDescent="0.25">
      <c r="C95" s="58"/>
      <c r="D95" s="58"/>
      <c r="E95" s="58"/>
      <c r="F95" s="58"/>
      <c r="G95" s="58"/>
      <c r="H95" s="58"/>
      <c r="I95" s="59"/>
      <c r="J95" s="60"/>
      <c r="K95" s="57">
        <f t="shared" ca="1" si="12"/>
        <v>167800</v>
      </c>
      <c r="P95" s="188" t="e">
        <f t="shared" si="11"/>
        <v>#N/A</v>
      </c>
      <c r="Q95" s="191" t="e">
        <f t="shared" si="9"/>
        <v>#N/A</v>
      </c>
      <c r="R95" s="191" t="e">
        <f t="shared" si="10"/>
        <v>#N/A</v>
      </c>
      <c r="S95" s="191" t="e">
        <f t="shared" si="13"/>
        <v>#N/A</v>
      </c>
      <c r="T95" s="192" t="e">
        <f>VLOOKUP(D95,'PC Receitas'!$N$4:$O$14,2,FALSE)</f>
        <v>#N/A</v>
      </c>
    </row>
    <row r="96" spans="3:20" ht="19.5" customHeight="1" thickTop="1" thickBot="1" x14ac:dyDescent="0.25">
      <c r="C96" s="58"/>
      <c r="D96" s="58"/>
      <c r="E96" s="58"/>
      <c r="F96" s="58"/>
      <c r="G96" s="58"/>
      <c r="H96" s="58"/>
      <c r="I96" s="59"/>
      <c r="J96" s="60"/>
      <c r="K96" s="57">
        <f t="shared" ca="1" si="12"/>
        <v>167800</v>
      </c>
      <c r="P96" s="188" t="e">
        <f t="shared" si="11"/>
        <v>#N/A</v>
      </c>
      <c r="Q96" s="191" t="e">
        <f t="shared" si="9"/>
        <v>#N/A</v>
      </c>
      <c r="R96" s="191" t="e">
        <f t="shared" si="10"/>
        <v>#N/A</v>
      </c>
      <c r="S96" s="191" t="e">
        <f t="shared" si="13"/>
        <v>#N/A</v>
      </c>
      <c r="T96" s="192" t="e">
        <f>VLOOKUP(D96,'PC Receitas'!$N$4:$O$14,2,FALSE)</f>
        <v>#N/A</v>
      </c>
    </row>
    <row r="97" spans="3:20" ht="19.5" customHeight="1" thickTop="1" thickBot="1" x14ac:dyDescent="0.25">
      <c r="C97" s="58"/>
      <c r="D97" s="58"/>
      <c r="E97" s="58"/>
      <c r="F97" s="58"/>
      <c r="G97" s="58"/>
      <c r="H97" s="58"/>
      <c r="I97" s="59"/>
      <c r="J97" s="60"/>
      <c r="K97" s="57">
        <f t="shared" ca="1" si="12"/>
        <v>167800</v>
      </c>
      <c r="P97" s="188" t="e">
        <f t="shared" si="11"/>
        <v>#N/A</v>
      </c>
      <c r="Q97" s="191" t="e">
        <f t="shared" si="9"/>
        <v>#N/A</v>
      </c>
      <c r="R97" s="191" t="e">
        <f t="shared" si="10"/>
        <v>#N/A</v>
      </c>
      <c r="S97" s="191" t="e">
        <f t="shared" si="13"/>
        <v>#N/A</v>
      </c>
      <c r="T97" s="192" t="e">
        <f>VLOOKUP(D97,'PC Receitas'!$N$4:$O$14,2,FALSE)</f>
        <v>#N/A</v>
      </c>
    </row>
    <row r="98" spans="3:20" ht="19.5" customHeight="1" thickTop="1" thickBot="1" x14ac:dyDescent="0.25">
      <c r="C98" s="58"/>
      <c r="D98" s="58"/>
      <c r="E98" s="58"/>
      <c r="F98" s="58"/>
      <c r="G98" s="58"/>
      <c r="H98" s="58"/>
      <c r="I98" s="59"/>
      <c r="J98" s="60"/>
      <c r="K98" s="57">
        <f t="shared" ca="1" si="12"/>
        <v>167800</v>
      </c>
      <c r="P98" s="188" t="e">
        <f t="shared" si="11"/>
        <v>#N/A</v>
      </c>
      <c r="Q98" s="191" t="e">
        <f t="shared" si="9"/>
        <v>#N/A</v>
      </c>
      <c r="R98" s="191" t="e">
        <f t="shared" si="10"/>
        <v>#N/A</v>
      </c>
      <c r="S98" s="191" t="e">
        <f t="shared" si="13"/>
        <v>#N/A</v>
      </c>
      <c r="T98" s="192" t="e">
        <f>VLOOKUP(D98,'PC Receitas'!$N$4:$O$14,2,FALSE)</f>
        <v>#N/A</v>
      </c>
    </row>
    <row r="99" spans="3:20" ht="19.5" customHeight="1" thickTop="1" thickBot="1" x14ac:dyDescent="0.25">
      <c r="C99" s="58"/>
      <c r="D99" s="58"/>
      <c r="E99" s="58"/>
      <c r="F99" s="58"/>
      <c r="G99" s="58"/>
      <c r="H99" s="58"/>
      <c r="I99" s="59"/>
      <c r="J99" s="60"/>
      <c r="K99" s="57">
        <f t="shared" ca="1" si="12"/>
        <v>167800</v>
      </c>
      <c r="P99" s="188" t="e">
        <f t="shared" si="11"/>
        <v>#N/A</v>
      </c>
      <c r="Q99" s="191" t="e">
        <f t="shared" si="9"/>
        <v>#N/A</v>
      </c>
      <c r="R99" s="191" t="e">
        <f t="shared" si="10"/>
        <v>#N/A</v>
      </c>
      <c r="S99" s="191" t="e">
        <f t="shared" si="13"/>
        <v>#N/A</v>
      </c>
      <c r="T99" s="192" t="e">
        <f>VLOOKUP(D99,'PC Receitas'!$N$4:$O$14,2,FALSE)</f>
        <v>#N/A</v>
      </c>
    </row>
    <row r="100" spans="3:20" ht="19.5" customHeight="1" thickTop="1" thickBot="1" x14ac:dyDescent="0.25">
      <c r="C100" s="58"/>
      <c r="D100" s="58"/>
      <c r="E100" s="58"/>
      <c r="F100" s="58"/>
      <c r="G100" s="58"/>
      <c r="H100" s="58"/>
      <c r="I100" s="59"/>
      <c r="J100" s="60"/>
      <c r="K100" s="57">
        <f t="shared" ca="1" si="12"/>
        <v>167800</v>
      </c>
      <c r="P100" s="188" t="e">
        <f t="shared" si="11"/>
        <v>#N/A</v>
      </c>
      <c r="Q100" s="191" t="e">
        <f t="shared" si="9"/>
        <v>#N/A</v>
      </c>
      <c r="R100" s="191" t="e">
        <f t="shared" si="10"/>
        <v>#N/A</v>
      </c>
      <c r="S100" s="191" t="e">
        <f t="shared" si="13"/>
        <v>#N/A</v>
      </c>
      <c r="T100" s="192" t="e">
        <f>VLOOKUP(D100,'PC Receitas'!$N$4:$O$14,2,FALSE)</f>
        <v>#N/A</v>
      </c>
    </row>
    <row r="101" spans="3:20" ht="19.5" customHeight="1" thickTop="1" thickBot="1" x14ac:dyDescent="0.25">
      <c r="C101" s="58"/>
      <c r="D101" s="58"/>
      <c r="E101" s="58"/>
      <c r="F101" s="58"/>
      <c r="G101" s="58"/>
      <c r="H101" s="58"/>
      <c r="I101" s="59"/>
      <c r="J101" s="60"/>
      <c r="K101" s="57">
        <f t="shared" ca="1" si="12"/>
        <v>167800</v>
      </c>
      <c r="P101" s="188" t="e">
        <f t="shared" si="11"/>
        <v>#N/A</v>
      </c>
      <c r="Q101" s="191" t="e">
        <f t="shared" si="9"/>
        <v>#N/A</v>
      </c>
      <c r="R101" s="191" t="e">
        <f t="shared" si="10"/>
        <v>#N/A</v>
      </c>
      <c r="S101" s="191" t="e">
        <f t="shared" si="13"/>
        <v>#N/A</v>
      </c>
      <c r="T101" s="192" t="e">
        <f>VLOOKUP(D101,'PC Receitas'!$N$4:$O$14,2,FALSE)</f>
        <v>#N/A</v>
      </c>
    </row>
    <row r="102" spans="3:20" ht="19.5" customHeight="1" thickTop="1" thickBot="1" x14ac:dyDescent="0.25">
      <c r="C102" s="58"/>
      <c r="D102" s="58"/>
      <c r="E102" s="58"/>
      <c r="F102" s="58"/>
      <c r="G102" s="58"/>
      <c r="H102" s="58"/>
      <c r="I102" s="59"/>
      <c r="J102" s="60"/>
      <c r="K102" s="57">
        <f t="shared" ca="1" si="12"/>
        <v>167800</v>
      </c>
      <c r="P102" s="188" t="e">
        <f t="shared" si="11"/>
        <v>#N/A</v>
      </c>
      <c r="Q102" s="191" t="e">
        <f t="shared" si="9"/>
        <v>#N/A</v>
      </c>
      <c r="R102" s="191" t="e">
        <f t="shared" si="10"/>
        <v>#N/A</v>
      </c>
      <c r="S102" s="191" t="e">
        <f t="shared" si="13"/>
        <v>#N/A</v>
      </c>
      <c r="T102" s="192" t="e">
        <f>VLOOKUP(D102,'PC Receitas'!$N$4:$O$14,2,FALSE)</f>
        <v>#N/A</v>
      </c>
    </row>
    <row r="103" spans="3:20" ht="19.5" customHeight="1" thickTop="1" thickBot="1" x14ac:dyDescent="0.25">
      <c r="C103" s="58"/>
      <c r="D103" s="58"/>
      <c r="E103" s="58"/>
      <c r="F103" s="58"/>
      <c r="G103" s="58"/>
      <c r="H103" s="58"/>
      <c r="I103" s="59"/>
      <c r="J103" s="60"/>
      <c r="K103" s="57">
        <f t="shared" ca="1" si="12"/>
        <v>167800</v>
      </c>
      <c r="P103" s="188" t="e">
        <f t="shared" si="11"/>
        <v>#N/A</v>
      </c>
      <c r="Q103" s="191" t="e">
        <f t="shared" si="9"/>
        <v>#N/A</v>
      </c>
      <c r="R103" s="191" t="e">
        <f t="shared" si="10"/>
        <v>#N/A</v>
      </c>
      <c r="S103" s="191" t="e">
        <f t="shared" si="13"/>
        <v>#N/A</v>
      </c>
      <c r="T103" s="192" t="e">
        <f>VLOOKUP(D103,'PC Receitas'!$N$4:$O$14,2,FALSE)</f>
        <v>#N/A</v>
      </c>
    </row>
    <row r="104" spans="3:20" ht="19.5" customHeight="1" thickTop="1" thickBot="1" x14ac:dyDescent="0.25">
      <c r="C104" s="58"/>
      <c r="D104" s="58"/>
      <c r="E104" s="58"/>
      <c r="F104" s="58"/>
      <c r="G104" s="58"/>
      <c r="H104" s="58"/>
      <c r="I104" s="59"/>
      <c r="J104" s="60"/>
      <c r="K104" s="57">
        <f t="shared" ca="1" si="12"/>
        <v>167800</v>
      </c>
      <c r="P104" s="188" t="e">
        <f t="shared" si="11"/>
        <v>#N/A</v>
      </c>
      <c r="Q104" s="191" t="e">
        <f t="shared" si="9"/>
        <v>#N/A</v>
      </c>
      <c r="R104" s="191" t="e">
        <f t="shared" si="10"/>
        <v>#N/A</v>
      </c>
      <c r="S104" s="191" t="e">
        <f t="shared" si="13"/>
        <v>#N/A</v>
      </c>
      <c r="T104" s="192" t="e">
        <f>VLOOKUP(D104,'PC Receitas'!$N$4:$O$14,2,FALSE)</f>
        <v>#N/A</v>
      </c>
    </row>
    <row r="105" spans="3:20" ht="19.5" customHeight="1" thickTop="1" thickBot="1" x14ac:dyDescent="0.25">
      <c r="C105" s="58"/>
      <c r="D105" s="58"/>
      <c r="E105" s="58"/>
      <c r="F105" s="58"/>
      <c r="G105" s="58"/>
      <c r="H105" s="58"/>
      <c r="I105" s="59"/>
      <c r="J105" s="60"/>
      <c r="K105" s="57">
        <f t="shared" ca="1" si="12"/>
        <v>167800</v>
      </c>
      <c r="P105" s="188" t="e">
        <f t="shared" si="11"/>
        <v>#N/A</v>
      </c>
      <c r="Q105" s="191" t="e">
        <f t="shared" si="9"/>
        <v>#N/A</v>
      </c>
      <c r="R105" s="191" t="e">
        <f t="shared" si="10"/>
        <v>#N/A</v>
      </c>
      <c r="S105" s="191" t="e">
        <f t="shared" si="13"/>
        <v>#N/A</v>
      </c>
      <c r="T105" s="192" t="e">
        <f>VLOOKUP(D105,'PC Receitas'!$N$4:$O$14,2,FALSE)</f>
        <v>#N/A</v>
      </c>
    </row>
    <row r="106" spans="3:20" ht="19.5" customHeight="1" thickTop="1" thickBot="1" x14ac:dyDescent="0.25">
      <c r="C106" s="58"/>
      <c r="D106" s="58"/>
      <c r="E106" s="58"/>
      <c r="F106" s="58"/>
      <c r="G106" s="58"/>
      <c r="H106" s="58"/>
      <c r="I106" s="59"/>
      <c r="J106" s="60"/>
      <c r="K106" s="57">
        <f t="shared" ca="1" si="12"/>
        <v>167800</v>
      </c>
      <c r="P106" s="188" t="e">
        <f t="shared" si="11"/>
        <v>#N/A</v>
      </c>
      <c r="Q106" s="191" t="e">
        <f t="shared" si="9"/>
        <v>#N/A</v>
      </c>
      <c r="R106" s="191" t="e">
        <f t="shared" si="10"/>
        <v>#N/A</v>
      </c>
      <c r="S106" s="191" t="e">
        <f t="shared" si="13"/>
        <v>#N/A</v>
      </c>
      <c r="T106" s="192" t="e">
        <f>VLOOKUP(D106,'PC Receitas'!$N$4:$O$14,2,FALSE)</f>
        <v>#N/A</v>
      </c>
    </row>
    <row r="107" spans="3:20" ht="19.5" customHeight="1" thickTop="1" thickBot="1" x14ac:dyDescent="0.25">
      <c r="C107" s="58"/>
      <c r="D107" s="58"/>
      <c r="E107" s="58"/>
      <c r="F107" s="58"/>
      <c r="G107" s="58"/>
      <c r="H107" s="58"/>
      <c r="I107" s="59"/>
      <c r="J107" s="60"/>
      <c r="K107" s="57">
        <f t="shared" ca="1" si="12"/>
        <v>167800</v>
      </c>
      <c r="P107" s="188" t="e">
        <f t="shared" si="11"/>
        <v>#N/A</v>
      </c>
      <c r="Q107" s="191" t="e">
        <f t="shared" si="9"/>
        <v>#N/A</v>
      </c>
      <c r="R107" s="191" t="e">
        <f t="shared" si="10"/>
        <v>#N/A</v>
      </c>
      <c r="S107" s="191" t="e">
        <f t="shared" si="13"/>
        <v>#N/A</v>
      </c>
      <c r="T107" s="192" t="e">
        <f>VLOOKUP(D107,'PC Receitas'!$N$4:$O$14,2,FALSE)</f>
        <v>#N/A</v>
      </c>
    </row>
    <row r="108" spans="3:20" ht="19.5" customHeight="1" thickTop="1" thickBot="1" x14ac:dyDescent="0.25">
      <c r="C108" s="58"/>
      <c r="D108" s="58"/>
      <c r="E108" s="58"/>
      <c r="F108" s="58"/>
      <c r="G108" s="58"/>
      <c r="H108" s="58"/>
      <c r="I108" s="59"/>
      <c r="J108" s="60"/>
      <c r="K108" s="57">
        <f t="shared" ca="1" si="12"/>
        <v>167800</v>
      </c>
      <c r="P108" s="188" t="e">
        <f t="shared" si="11"/>
        <v>#N/A</v>
      </c>
      <c r="Q108" s="191" t="e">
        <f t="shared" si="9"/>
        <v>#N/A</v>
      </c>
      <c r="R108" s="191" t="e">
        <f t="shared" si="10"/>
        <v>#N/A</v>
      </c>
      <c r="S108" s="191" t="e">
        <f t="shared" si="13"/>
        <v>#N/A</v>
      </c>
      <c r="T108" s="192" t="e">
        <f>VLOOKUP(D108,'PC Receitas'!$N$4:$O$14,2,FALSE)</f>
        <v>#N/A</v>
      </c>
    </row>
    <row r="109" spans="3:20" ht="19.5" customHeight="1" thickTop="1" thickBot="1" x14ac:dyDescent="0.25">
      <c r="C109" s="58"/>
      <c r="D109" s="58"/>
      <c r="E109" s="58"/>
      <c r="F109" s="58"/>
      <c r="G109" s="58"/>
      <c r="H109" s="58"/>
      <c r="I109" s="59"/>
      <c r="J109" s="60"/>
      <c r="K109" s="57">
        <f t="shared" ca="1" si="12"/>
        <v>167800</v>
      </c>
      <c r="P109" s="188" t="e">
        <f t="shared" si="11"/>
        <v>#N/A</v>
      </c>
      <c r="Q109" s="191" t="e">
        <f t="shared" si="9"/>
        <v>#N/A</v>
      </c>
      <c r="R109" s="191" t="e">
        <f t="shared" si="10"/>
        <v>#N/A</v>
      </c>
      <c r="S109" s="191" t="e">
        <f t="shared" si="13"/>
        <v>#N/A</v>
      </c>
      <c r="T109" s="192" t="e">
        <f>VLOOKUP(D109,'PC Receitas'!$N$4:$O$14,2,FALSE)</f>
        <v>#N/A</v>
      </c>
    </row>
    <row r="110" spans="3:20" ht="19.5" customHeight="1" thickTop="1" thickBot="1" x14ac:dyDescent="0.25">
      <c r="C110" s="58"/>
      <c r="D110" s="58"/>
      <c r="E110" s="58"/>
      <c r="F110" s="58"/>
      <c r="G110" s="58"/>
      <c r="H110" s="58"/>
      <c r="I110" s="59"/>
      <c r="J110" s="60"/>
      <c r="K110" s="57">
        <f t="shared" ca="1" si="12"/>
        <v>167800</v>
      </c>
      <c r="P110" s="188" t="e">
        <f t="shared" si="11"/>
        <v>#N/A</v>
      </c>
      <c r="Q110" s="191" t="e">
        <f t="shared" si="9"/>
        <v>#N/A</v>
      </c>
      <c r="R110" s="191" t="e">
        <f t="shared" si="10"/>
        <v>#N/A</v>
      </c>
      <c r="S110" s="191" t="e">
        <f t="shared" si="13"/>
        <v>#N/A</v>
      </c>
      <c r="T110" s="192" t="e">
        <f>VLOOKUP(D110,'PC Receitas'!$N$4:$O$14,2,FALSE)</f>
        <v>#N/A</v>
      </c>
    </row>
    <row r="111" spans="3:20" ht="19.5" customHeight="1" thickTop="1" thickBot="1" x14ac:dyDescent="0.25">
      <c r="C111" s="58"/>
      <c r="D111" s="58"/>
      <c r="E111" s="58"/>
      <c r="F111" s="58"/>
      <c r="G111" s="58"/>
      <c r="H111" s="58"/>
      <c r="I111" s="59"/>
      <c r="J111" s="60"/>
      <c r="K111" s="57">
        <f t="shared" ca="1" si="12"/>
        <v>167800</v>
      </c>
      <c r="P111" s="188" t="e">
        <f t="shared" si="11"/>
        <v>#N/A</v>
      </c>
      <c r="Q111" s="191" t="e">
        <f t="shared" si="9"/>
        <v>#N/A</v>
      </c>
      <c r="R111" s="191" t="e">
        <f t="shared" si="10"/>
        <v>#N/A</v>
      </c>
      <c r="S111" s="191" t="e">
        <f t="shared" si="13"/>
        <v>#N/A</v>
      </c>
      <c r="T111" s="192" t="e">
        <f>VLOOKUP(D111,'PC Receitas'!$N$4:$O$14,2,FALSE)</f>
        <v>#N/A</v>
      </c>
    </row>
    <row r="112" spans="3:20" ht="19.5" customHeight="1" thickTop="1" thickBot="1" x14ac:dyDescent="0.25">
      <c r="C112" s="58"/>
      <c r="D112" s="58"/>
      <c r="E112" s="58"/>
      <c r="F112" s="58"/>
      <c r="G112" s="58"/>
      <c r="H112" s="58"/>
      <c r="I112" s="59"/>
      <c r="J112" s="60"/>
      <c r="K112" s="57">
        <f t="shared" ca="1" si="12"/>
        <v>167800</v>
      </c>
      <c r="P112" s="188" t="e">
        <f t="shared" si="11"/>
        <v>#N/A</v>
      </c>
      <c r="Q112" s="191" t="e">
        <f t="shared" si="9"/>
        <v>#N/A</v>
      </c>
      <c r="R112" s="191" t="e">
        <f t="shared" si="10"/>
        <v>#N/A</v>
      </c>
      <c r="S112" s="191" t="e">
        <f t="shared" si="13"/>
        <v>#N/A</v>
      </c>
      <c r="T112" s="192" t="e">
        <f>VLOOKUP(D112,'PC Receitas'!$N$4:$O$14,2,FALSE)</f>
        <v>#N/A</v>
      </c>
    </row>
    <row r="113" spans="3:20" ht="19.5" customHeight="1" thickTop="1" thickBot="1" x14ac:dyDescent="0.25">
      <c r="C113" s="58"/>
      <c r="D113" s="58"/>
      <c r="E113" s="58"/>
      <c r="F113" s="58"/>
      <c r="G113" s="58"/>
      <c r="H113" s="58"/>
      <c r="I113" s="59"/>
      <c r="J113" s="60"/>
      <c r="K113" s="57">
        <f t="shared" ca="1" si="12"/>
        <v>167800</v>
      </c>
      <c r="P113" s="188" t="e">
        <f t="shared" si="11"/>
        <v>#N/A</v>
      </c>
      <c r="Q113" s="191" t="e">
        <f t="shared" si="9"/>
        <v>#N/A</v>
      </c>
      <c r="R113" s="191" t="e">
        <f t="shared" si="10"/>
        <v>#N/A</v>
      </c>
      <c r="S113" s="191" t="e">
        <f t="shared" si="13"/>
        <v>#N/A</v>
      </c>
      <c r="T113" s="192" t="e">
        <f>VLOOKUP(D113,'PC Receitas'!$N$4:$O$14,2,FALSE)</f>
        <v>#N/A</v>
      </c>
    </row>
    <row r="114" spans="3:20" ht="19.5" customHeight="1" thickTop="1" thickBot="1" x14ac:dyDescent="0.25">
      <c r="C114" s="58"/>
      <c r="D114" s="58"/>
      <c r="E114" s="58"/>
      <c r="F114" s="58"/>
      <c r="G114" s="58"/>
      <c r="H114" s="58"/>
      <c r="I114" s="59"/>
      <c r="J114" s="60"/>
      <c r="K114" s="57">
        <f t="shared" ca="1" si="12"/>
        <v>167800</v>
      </c>
      <c r="P114" s="188" t="e">
        <f t="shared" si="11"/>
        <v>#N/A</v>
      </c>
      <c r="Q114" s="191" t="e">
        <f t="shared" si="9"/>
        <v>#N/A</v>
      </c>
      <c r="R114" s="191" t="e">
        <f t="shared" si="10"/>
        <v>#N/A</v>
      </c>
      <c r="S114" s="191" t="e">
        <f t="shared" si="13"/>
        <v>#N/A</v>
      </c>
      <c r="T114" s="192" t="e">
        <f>VLOOKUP(D114,'PC Receitas'!$N$4:$O$14,2,FALSE)</f>
        <v>#N/A</v>
      </c>
    </row>
    <row r="115" spans="3:20" ht="19.5" customHeight="1" thickTop="1" thickBot="1" x14ac:dyDescent="0.25">
      <c r="C115" s="58"/>
      <c r="D115" s="58"/>
      <c r="E115" s="58"/>
      <c r="F115" s="58"/>
      <c r="G115" s="58"/>
      <c r="H115" s="58"/>
      <c r="I115" s="59"/>
      <c r="J115" s="60"/>
      <c r="K115" s="57">
        <f t="shared" ca="1" si="12"/>
        <v>167800</v>
      </c>
      <c r="P115" s="188" t="e">
        <f t="shared" si="11"/>
        <v>#N/A</v>
      </c>
      <c r="Q115" s="191" t="e">
        <f t="shared" si="9"/>
        <v>#N/A</v>
      </c>
      <c r="R115" s="191" t="e">
        <f t="shared" si="10"/>
        <v>#N/A</v>
      </c>
      <c r="S115" s="191" t="e">
        <f t="shared" si="13"/>
        <v>#N/A</v>
      </c>
      <c r="T115" s="192" t="e">
        <f>VLOOKUP(D115,'PC Receitas'!$N$4:$O$14,2,FALSE)</f>
        <v>#N/A</v>
      </c>
    </row>
    <row r="116" spans="3:20" ht="19.5" customHeight="1" thickTop="1" thickBot="1" x14ac:dyDescent="0.25">
      <c r="C116" s="58"/>
      <c r="D116" s="58"/>
      <c r="E116" s="58"/>
      <c r="F116" s="58"/>
      <c r="G116" s="58"/>
      <c r="H116" s="58"/>
      <c r="I116" s="59"/>
      <c r="J116" s="60"/>
      <c r="K116" s="57">
        <f t="shared" ca="1" si="12"/>
        <v>167800</v>
      </c>
      <c r="P116" s="188" t="e">
        <f t="shared" si="11"/>
        <v>#N/A</v>
      </c>
      <c r="Q116" s="191" t="e">
        <f t="shared" si="9"/>
        <v>#N/A</v>
      </c>
      <c r="R116" s="191" t="e">
        <f t="shared" si="10"/>
        <v>#N/A</v>
      </c>
      <c r="S116" s="191" t="e">
        <f t="shared" si="13"/>
        <v>#N/A</v>
      </c>
      <c r="T116" s="192" t="e">
        <f>VLOOKUP(D116,'PC Receitas'!$N$4:$O$14,2,FALSE)</f>
        <v>#N/A</v>
      </c>
    </row>
    <row r="117" spans="3:20" ht="19.5" customHeight="1" thickTop="1" thickBot="1" x14ac:dyDescent="0.25">
      <c r="C117" s="58"/>
      <c r="D117" s="58"/>
      <c r="E117" s="58"/>
      <c r="F117" s="58"/>
      <c r="G117" s="58"/>
      <c r="H117" s="58"/>
      <c r="I117" s="59"/>
      <c r="J117" s="60"/>
      <c r="K117" s="57">
        <f t="shared" ca="1" si="12"/>
        <v>167800</v>
      </c>
      <c r="P117" s="188" t="e">
        <f t="shared" si="11"/>
        <v>#N/A</v>
      </c>
      <c r="Q117" s="191" t="e">
        <f t="shared" si="9"/>
        <v>#N/A</v>
      </c>
      <c r="R117" s="191" t="e">
        <f t="shared" si="10"/>
        <v>#N/A</v>
      </c>
      <c r="S117" s="191" t="e">
        <f t="shared" si="13"/>
        <v>#N/A</v>
      </c>
      <c r="T117" s="192" t="e">
        <f>VLOOKUP(D117,'PC Receitas'!$N$4:$O$14,2,FALSE)</f>
        <v>#N/A</v>
      </c>
    </row>
    <row r="118" spans="3:20" ht="19.5" customHeight="1" thickTop="1" thickBot="1" x14ac:dyDescent="0.25">
      <c r="C118" s="58"/>
      <c r="D118" s="58"/>
      <c r="E118" s="58"/>
      <c r="F118" s="58"/>
      <c r="G118" s="58"/>
      <c r="H118" s="58"/>
      <c r="I118" s="59"/>
      <c r="J118" s="60"/>
      <c r="K118" s="57">
        <f t="shared" ca="1" si="12"/>
        <v>167800</v>
      </c>
      <c r="P118" s="188" t="e">
        <f t="shared" si="11"/>
        <v>#N/A</v>
      </c>
      <c r="Q118" s="191" t="e">
        <f t="shared" si="9"/>
        <v>#N/A</v>
      </c>
      <c r="R118" s="191" t="e">
        <f t="shared" si="10"/>
        <v>#N/A</v>
      </c>
      <c r="S118" s="191" t="e">
        <f t="shared" si="13"/>
        <v>#N/A</v>
      </c>
      <c r="T118" s="192" t="e">
        <f>VLOOKUP(D118,'PC Receitas'!$N$4:$O$14,2,FALSE)</f>
        <v>#N/A</v>
      </c>
    </row>
    <row r="119" spans="3:20" ht="19.5" customHeight="1" thickTop="1" thickBot="1" x14ac:dyDescent="0.25">
      <c r="C119" s="58"/>
      <c r="D119" s="58"/>
      <c r="E119" s="58"/>
      <c r="F119" s="58"/>
      <c r="G119" s="58"/>
      <c r="H119" s="58"/>
      <c r="I119" s="59"/>
      <c r="J119" s="60"/>
      <c r="K119" s="57">
        <f t="shared" ca="1" si="12"/>
        <v>167800</v>
      </c>
      <c r="P119" s="188" t="e">
        <f t="shared" si="11"/>
        <v>#N/A</v>
      </c>
      <c r="Q119" s="191" t="e">
        <f t="shared" si="9"/>
        <v>#N/A</v>
      </c>
      <c r="R119" s="191" t="e">
        <f t="shared" si="10"/>
        <v>#N/A</v>
      </c>
      <c r="S119" s="191" t="e">
        <f t="shared" si="13"/>
        <v>#N/A</v>
      </c>
      <c r="T119" s="192" t="e">
        <f>VLOOKUP(D119,'PC Receitas'!$N$4:$O$14,2,FALSE)</f>
        <v>#N/A</v>
      </c>
    </row>
    <row r="120" spans="3:20" ht="19.5" customHeight="1" thickTop="1" thickBot="1" x14ac:dyDescent="0.25">
      <c r="C120" s="58"/>
      <c r="D120" s="58"/>
      <c r="E120" s="58"/>
      <c r="F120" s="58"/>
      <c r="G120" s="58"/>
      <c r="H120" s="58"/>
      <c r="I120" s="59"/>
      <c r="J120" s="60"/>
      <c r="K120" s="57">
        <f t="shared" ca="1" si="12"/>
        <v>167800</v>
      </c>
      <c r="P120" s="188" t="e">
        <f t="shared" si="11"/>
        <v>#N/A</v>
      </c>
      <c r="Q120" s="191" t="e">
        <f t="shared" si="9"/>
        <v>#N/A</v>
      </c>
      <c r="R120" s="191" t="e">
        <f t="shared" si="10"/>
        <v>#N/A</v>
      </c>
      <c r="S120" s="191" t="e">
        <f t="shared" si="13"/>
        <v>#N/A</v>
      </c>
      <c r="T120" s="192" t="e">
        <f>VLOOKUP(D120,'PC Receitas'!$N$4:$O$14,2,FALSE)</f>
        <v>#N/A</v>
      </c>
    </row>
    <row r="121" spans="3:20" ht="19.5" customHeight="1" thickTop="1" thickBot="1" x14ac:dyDescent="0.25">
      <c r="C121" s="58"/>
      <c r="D121" s="58"/>
      <c r="E121" s="58"/>
      <c r="F121" s="58"/>
      <c r="G121" s="58"/>
      <c r="H121" s="58"/>
      <c r="I121" s="59"/>
      <c r="J121" s="60"/>
      <c r="K121" s="57">
        <f t="shared" ca="1" si="12"/>
        <v>167800</v>
      </c>
      <c r="P121" s="188" t="e">
        <f t="shared" si="11"/>
        <v>#N/A</v>
      </c>
      <c r="Q121" s="191" t="e">
        <f t="shared" si="9"/>
        <v>#N/A</v>
      </c>
      <c r="R121" s="191" t="e">
        <f t="shared" si="10"/>
        <v>#N/A</v>
      </c>
      <c r="S121" s="191" t="e">
        <f t="shared" si="13"/>
        <v>#N/A</v>
      </c>
      <c r="T121" s="192" t="e">
        <f>VLOOKUP(D121,'PC Receitas'!$N$4:$O$14,2,FALSE)</f>
        <v>#N/A</v>
      </c>
    </row>
    <row r="122" spans="3:20" ht="19.5" customHeight="1" thickTop="1" thickBot="1" x14ac:dyDescent="0.25">
      <c r="C122" s="58"/>
      <c r="D122" s="58"/>
      <c r="E122" s="58"/>
      <c r="F122" s="58"/>
      <c r="G122" s="58"/>
      <c r="H122" s="58"/>
      <c r="I122" s="59"/>
      <c r="J122" s="60"/>
      <c r="K122" s="57">
        <f t="shared" ca="1" si="12"/>
        <v>167800</v>
      </c>
      <c r="P122" s="188" t="e">
        <f t="shared" si="11"/>
        <v>#N/A</v>
      </c>
      <c r="Q122" s="191" t="e">
        <f t="shared" si="9"/>
        <v>#N/A</v>
      </c>
      <c r="R122" s="191" t="e">
        <f t="shared" si="10"/>
        <v>#N/A</v>
      </c>
      <c r="S122" s="191" t="e">
        <f t="shared" si="13"/>
        <v>#N/A</v>
      </c>
      <c r="T122" s="192" t="e">
        <f>VLOOKUP(D122,'PC Receitas'!$N$4:$O$14,2,FALSE)</f>
        <v>#N/A</v>
      </c>
    </row>
    <row r="123" spans="3:20" ht="19.5" customHeight="1" thickTop="1" thickBot="1" x14ac:dyDescent="0.25">
      <c r="C123" s="58"/>
      <c r="D123" s="58"/>
      <c r="E123" s="58"/>
      <c r="F123" s="58"/>
      <c r="G123" s="58"/>
      <c r="H123" s="58"/>
      <c r="I123" s="59"/>
      <c r="J123" s="60"/>
      <c r="K123" s="57">
        <f t="shared" ca="1" si="12"/>
        <v>167800</v>
      </c>
      <c r="P123" s="188" t="e">
        <f t="shared" si="11"/>
        <v>#N/A</v>
      </c>
      <c r="Q123" s="191" t="e">
        <f t="shared" si="9"/>
        <v>#N/A</v>
      </c>
      <c r="R123" s="191" t="e">
        <f t="shared" si="10"/>
        <v>#N/A</v>
      </c>
      <c r="S123" s="191" t="e">
        <f t="shared" si="13"/>
        <v>#N/A</v>
      </c>
      <c r="T123" s="192" t="e">
        <f>VLOOKUP(D123,'PC Receitas'!$N$4:$O$14,2,FALSE)</f>
        <v>#N/A</v>
      </c>
    </row>
    <row r="124" spans="3:20" ht="19.5" customHeight="1" thickTop="1" thickBot="1" x14ac:dyDescent="0.25">
      <c r="C124" s="58"/>
      <c r="D124" s="58"/>
      <c r="E124" s="58"/>
      <c r="F124" s="58"/>
      <c r="G124" s="58"/>
      <c r="H124" s="58"/>
      <c r="I124" s="59"/>
      <c r="J124" s="60"/>
      <c r="K124" s="57">
        <f t="shared" ca="1" si="12"/>
        <v>167800</v>
      </c>
      <c r="P124" s="188" t="e">
        <f t="shared" si="11"/>
        <v>#N/A</v>
      </c>
      <c r="Q124" s="191" t="e">
        <f t="shared" si="9"/>
        <v>#N/A</v>
      </c>
      <c r="R124" s="191" t="e">
        <f t="shared" si="10"/>
        <v>#N/A</v>
      </c>
      <c r="S124" s="191" t="e">
        <f t="shared" si="13"/>
        <v>#N/A</v>
      </c>
      <c r="T124" s="192" t="e">
        <f>VLOOKUP(D124,'PC Receitas'!$N$4:$O$14,2,FALSE)</f>
        <v>#N/A</v>
      </c>
    </row>
    <row r="125" spans="3:20" ht="19.5" customHeight="1" thickTop="1" thickBot="1" x14ac:dyDescent="0.25">
      <c r="C125" s="58"/>
      <c r="D125" s="58"/>
      <c r="E125" s="58"/>
      <c r="F125" s="58"/>
      <c r="G125" s="58"/>
      <c r="H125" s="58"/>
      <c r="I125" s="59"/>
      <c r="J125" s="60"/>
      <c r="K125" s="57">
        <f t="shared" ca="1" si="12"/>
        <v>167800</v>
      </c>
      <c r="P125" s="188" t="e">
        <f t="shared" si="11"/>
        <v>#N/A</v>
      </c>
      <c r="Q125" s="191" t="e">
        <f t="shared" si="9"/>
        <v>#N/A</v>
      </c>
      <c r="R125" s="191" t="e">
        <f t="shared" si="10"/>
        <v>#N/A</v>
      </c>
      <c r="S125" s="191" t="e">
        <f t="shared" si="13"/>
        <v>#N/A</v>
      </c>
      <c r="T125" s="192" t="e">
        <f>VLOOKUP(D125,'PC Receitas'!$N$4:$O$14,2,FALSE)</f>
        <v>#N/A</v>
      </c>
    </row>
    <row r="126" spans="3:20" ht="19.5" customHeight="1" thickTop="1" thickBot="1" x14ac:dyDescent="0.25">
      <c r="C126" s="58"/>
      <c r="D126" s="58"/>
      <c r="E126" s="58"/>
      <c r="F126" s="58"/>
      <c r="G126" s="58"/>
      <c r="H126" s="58"/>
      <c r="I126" s="59"/>
      <c r="J126" s="60"/>
      <c r="K126" s="57">
        <f t="shared" ca="1" si="12"/>
        <v>167800</v>
      </c>
      <c r="P126" s="188" t="e">
        <f t="shared" si="11"/>
        <v>#N/A</v>
      </c>
      <c r="Q126" s="191" t="e">
        <f t="shared" si="9"/>
        <v>#N/A</v>
      </c>
      <c r="R126" s="191" t="e">
        <f t="shared" si="10"/>
        <v>#N/A</v>
      </c>
      <c r="S126" s="191" t="e">
        <f t="shared" si="13"/>
        <v>#N/A</v>
      </c>
      <c r="T126" s="192" t="e">
        <f>VLOOKUP(D126,'PC Receitas'!$N$4:$O$14,2,FALSE)</f>
        <v>#N/A</v>
      </c>
    </row>
    <row r="127" spans="3:20" ht="19.5" customHeight="1" thickTop="1" thickBot="1" x14ac:dyDescent="0.25">
      <c r="C127" s="58"/>
      <c r="D127" s="58"/>
      <c r="E127" s="58"/>
      <c r="F127" s="58"/>
      <c r="G127" s="58"/>
      <c r="H127" s="58"/>
      <c r="I127" s="59"/>
      <c r="J127" s="60"/>
      <c r="K127" s="57">
        <f t="shared" ca="1" si="12"/>
        <v>167800</v>
      </c>
      <c r="P127" s="188" t="e">
        <f t="shared" si="11"/>
        <v>#N/A</v>
      </c>
      <c r="Q127" s="191" t="e">
        <f t="shared" si="9"/>
        <v>#N/A</v>
      </c>
      <c r="R127" s="191" t="e">
        <f t="shared" si="10"/>
        <v>#N/A</v>
      </c>
      <c r="S127" s="191" t="e">
        <f t="shared" si="13"/>
        <v>#N/A</v>
      </c>
      <c r="T127" s="192" t="e">
        <f>VLOOKUP(D127,'PC Receitas'!$N$4:$O$14,2,FALSE)</f>
        <v>#N/A</v>
      </c>
    </row>
    <row r="128" spans="3:20" ht="19.5" customHeight="1" thickTop="1" thickBot="1" x14ac:dyDescent="0.25">
      <c r="C128" s="58"/>
      <c r="D128" s="58"/>
      <c r="E128" s="58"/>
      <c r="F128" s="58"/>
      <c r="G128" s="58"/>
      <c r="H128" s="58"/>
      <c r="I128" s="59"/>
      <c r="J128" s="60"/>
      <c r="K128" s="57">
        <f t="shared" ca="1" si="12"/>
        <v>167800</v>
      </c>
      <c r="P128" s="188" t="e">
        <f t="shared" si="11"/>
        <v>#N/A</v>
      </c>
      <c r="Q128" s="191" t="e">
        <f t="shared" si="9"/>
        <v>#N/A</v>
      </c>
      <c r="R128" s="191" t="e">
        <f t="shared" si="10"/>
        <v>#N/A</v>
      </c>
      <c r="S128" s="191" t="e">
        <f t="shared" si="13"/>
        <v>#N/A</v>
      </c>
      <c r="T128" s="192" t="e">
        <f>VLOOKUP(D128,'PC Receitas'!$N$4:$O$14,2,FALSE)</f>
        <v>#N/A</v>
      </c>
    </row>
    <row r="129" spans="3:20" ht="19.5" customHeight="1" thickTop="1" thickBot="1" x14ac:dyDescent="0.25">
      <c r="C129" s="58"/>
      <c r="D129" s="58"/>
      <c r="E129" s="58"/>
      <c r="F129" s="58"/>
      <c r="G129" s="58"/>
      <c r="H129" s="58"/>
      <c r="I129" s="59"/>
      <c r="J129" s="60"/>
      <c r="K129" s="57">
        <f t="shared" ca="1" si="12"/>
        <v>167800</v>
      </c>
      <c r="P129" s="188" t="e">
        <f t="shared" si="11"/>
        <v>#N/A</v>
      </c>
      <c r="Q129" s="191" t="e">
        <f t="shared" si="9"/>
        <v>#N/A</v>
      </c>
      <c r="R129" s="191" t="e">
        <f t="shared" si="10"/>
        <v>#N/A</v>
      </c>
      <c r="S129" s="191" t="e">
        <f t="shared" si="13"/>
        <v>#N/A</v>
      </c>
      <c r="T129" s="192" t="e">
        <f>VLOOKUP(D129,'PC Receitas'!$N$4:$O$14,2,FALSE)</f>
        <v>#N/A</v>
      </c>
    </row>
    <row r="130" spans="3:20" ht="19.5" customHeight="1" thickTop="1" thickBot="1" x14ac:dyDescent="0.25">
      <c r="C130" s="58"/>
      <c r="D130" s="58"/>
      <c r="E130" s="58"/>
      <c r="F130" s="58"/>
      <c r="G130" s="58"/>
      <c r="H130" s="58"/>
      <c r="I130" s="59"/>
      <c r="J130" s="60"/>
      <c r="K130" s="57">
        <f t="shared" ca="1" si="12"/>
        <v>167800</v>
      </c>
      <c r="P130" s="188" t="e">
        <f t="shared" si="11"/>
        <v>#N/A</v>
      </c>
      <c r="Q130" s="191" t="e">
        <f t="shared" si="9"/>
        <v>#N/A</v>
      </c>
      <c r="R130" s="191" t="e">
        <f t="shared" si="10"/>
        <v>#N/A</v>
      </c>
      <c r="S130" s="191" t="e">
        <f t="shared" si="13"/>
        <v>#N/A</v>
      </c>
      <c r="T130" s="192" t="e">
        <f>VLOOKUP(D130,'PC Receitas'!$N$4:$O$14,2,FALSE)</f>
        <v>#N/A</v>
      </c>
    </row>
    <row r="131" spans="3:20" ht="19.5" customHeight="1" thickTop="1" thickBot="1" x14ac:dyDescent="0.25">
      <c r="C131" s="58"/>
      <c r="D131" s="58"/>
      <c r="E131" s="58"/>
      <c r="F131" s="58"/>
      <c r="G131" s="58"/>
      <c r="H131" s="58"/>
      <c r="I131" s="59"/>
      <c r="J131" s="60"/>
      <c r="K131" s="57">
        <f t="shared" ca="1" si="12"/>
        <v>167800</v>
      </c>
      <c r="P131" s="188" t="e">
        <f t="shared" si="11"/>
        <v>#N/A</v>
      </c>
      <c r="Q131" s="191" t="e">
        <f t="shared" si="9"/>
        <v>#N/A</v>
      </c>
      <c r="R131" s="191" t="e">
        <f t="shared" si="10"/>
        <v>#N/A</v>
      </c>
      <c r="S131" s="191" t="e">
        <f t="shared" si="13"/>
        <v>#N/A</v>
      </c>
      <c r="T131" s="192" t="e">
        <f>VLOOKUP(D131,'PC Receitas'!$N$4:$O$14,2,FALSE)</f>
        <v>#N/A</v>
      </c>
    </row>
    <row r="132" spans="3:20" ht="19.5" customHeight="1" thickTop="1" thickBot="1" x14ac:dyDescent="0.25">
      <c r="C132" s="58"/>
      <c r="D132" s="58"/>
      <c r="E132" s="58"/>
      <c r="F132" s="58"/>
      <c r="G132" s="58"/>
      <c r="H132" s="58"/>
      <c r="I132" s="59"/>
      <c r="J132" s="60"/>
      <c r="K132" s="57">
        <f t="shared" ca="1" si="12"/>
        <v>167800</v>
      </c>
      <c r="P132" s="188" t="e">
        <f t="shared" si="11"/>
        <v>#N/A</v>
      </c>
      <c r="Q132" s="191" t="e">
        <f t="shared" si="9"/>
        <v>#N/A</v>
      </c>
      <c r="R132" s="191" t="e">
        <f t="shared" si="10"/>
        <v>#N/A</v>
      </c>
      <c r="S132" s="191" t="e">
        <f t="shared" si="13"/>
        <v>#N/A</v>
      </c>
      <c r="T132" s="192" t="e">
        <f>VLOOKUP(D132,'PC Receitas'!$N$4:$O$14,2,FALSE)</f>
        <v>#N/A</v>
      </c>
    </row>
    <row r="133" spans="3:20" ht="19.5" customHeight="1" thickTop="1" thickBot="1" x14ac:dyDescent="0.25">
      <c r="C133" s="58"/>
      <c r="D133" s="58"/>
      <c r="E133" s="58"/>
      <c r="F133" s="58"/>
      <c r="G133" s="58"/>
      <c r="H133" s="58"/>
      <c r="I133" s="59"/>
      <c r="J133" s="60"/>
      <c r="K133" s="57">
        <f t="shared" ca="1" si="12"/>
        <v>167800</v>
      </c>
      <c r="P133" s="188" t="e">
        <f t="shared" si="11"/>
        <v>#N/A</v>
      </c>
      <c r="Q133" s="191" t="e">
        <f t="shared" si="9"/>
        <v>#N/A</v>
      </c>
      <c r="R133" s="191" t="e">
        <f t="shared" si="10"/>
        <v>#N/A</v>
      </c>
      <c r="S133" s="191" t="e">
        <f t="shared" si="13"/>
        <v>#N/A</v>
      </c>
      <c r="T133" s="192" t="e">
        <f>VLOOKUP(D133,'PC Receitas'!$N$4:$O$14,2,FALSE)</f>
        <v>#N/A</v>
      </c>
    </row>
    <row r="134" spans="3:20" ht="19.5" customHeight="1" thickTop="1" thickBot="1" x14ac:dyDescent="0.25">
      <c r="C134" s="58"/>
      <c r="D134" s="58"/>
      <c r="E134" s="58"/>
      <c r="F134" s="58"/>
      <c r="G134" s="58"/>
      <c r="H134" s="58"/>
      <c r="I134" s="59"/>
      <c r="J134" s="60"/>
      <c r="K134" s="57">
        <f t="shared" ca="1" si="12"/>
        <v>167800</v>
      </c>
      <c r="P134" s="188" t="e">
        <f t="shared" si="11"/>
        <v>#N/A</v>
      </c>
      <c r="Q134" s="191" t="e">
        <f t="shared" ref="Q134:Q197" si="14">IF(T134="Despesas_de_Moradia","Despesa",IF(T134="Despesas_com_Alimentacao","Despesa",IF(T134="Despesas_com_Saude","Despesa","")))</f>
        <v>#N/A</v>
      </c>
      <c r="R134" s="191" t="e">
        <f t="shared" ref="R134:R197" si="15">IF(T134="Renda_Familiar","Receita",IF(T134="Receitas_com_Aplicacoes_Financeiras","Receita",IF(T134="Outras_Receitas","Receita","")))</f>
        <v>#N/A</v>
      </c>
      <c r="S134" s="191" t="e">
        <f t="shared" si="13"/>
        <v>#N/A</v>
      </c>
      <c r="T134" s="192" t="e">
        <f>VLOOKUP(D134,'PC Receitas'!$N$4:$O$14,2,FALSE)</f>
        <v>#N/A</v>
      </c>
    </row>
    <row r="135" spans="3:20" ht="19.5" customHeight="1" thickTop="1" thickBot="1" x14ac:dyDescent="0.25">
      <c r="C135" s="58"/>
      <c r="D135" s="58"/>
      <c r="E135" s="58"/>
      <c r="F135" s="58"/>
      <c r="G135" s="58"/>
      <c r="H135" s="58"/>
      <c r="I135" s="59"/>
      <c r="J135" s="60"/>
      <c r="K135" s="57">
        <f t="shared" ca="1" si="12"/>
        <v>167800</v>
      </c>
      <c r="P135" s="188" t="e">
        <f t="shared" si="11"/>
        <v>#N/A</v>
      </c>
      <c r="Q135" s="191" t="e">
        <f t="shared" si="14"/>
        <v>#N/A</v>
      </c>
      <c r="R135" s="191" t="e">
        <f t="shared" si="15"/>
        <v>#N/A</v>
      </c>
      <c r="S135" s="191" t="e">
        <f t="shared" si="13"/>
        <v>#N/A</v>
      </c>
      <c r="T135" s="192" t="e">
        <f>VLOOKUP(D135,'PC Receitas'!$N$4:$O$14,2,FALSE)</f>
        <v>#N/A</v>
      </c>
    </row>
    <row r="136" spans="3:20" ht="19.5" customHeight="1" thickTop="1" thickBot="1" x14ac:dyDescent="0.25">
      <c r="C136" s="58"/>
      <c r="D136" s="58"/>
      <c r="E136" s="58"/>
      <c r="F136" s="58"/>
      <c r="G136" s="58"/>
      <c r="H136" s="58"/>
      <c r="I136" s="59"/>
      <c r="J136" s="60"/>
      <c r="K136" s="57">
        <f t="shared" ca="1" si="12"/>
        <v>167800</v>
      </c>
      <c r="P136" s="188" t="e">
        <f t="shared" si="11"/>
        <v>#N/A</v>
      </c>
      <c r="Q136" s="191" t="e">
        <f t="shared" si="14"/>
        <v>#N/A</v>
      </c>
      <c r="R136" s="191" t="e">
        <f t="shared" si="15"/>
        <v>#N/A</v>
      </c>
      <c r="S136" s="191" t="e">
        <f t="shared" si="13"/>
        <v>#N/A</v>
      </c>
      <c r="T136" s="192" t="e">
        <f>VLOOKUP(D136,'PC Receitas'!$N$4:$O$14,2,FALSE)</f>
        <v>#N/A</v>
      </c>
    </row>
    <row r="137" spans="3:20" ht="19.5" customHeight="1" thickTop="1" thickBot="1" x14ac:dyDescent="0.25">
      <c r="C137" s="58"/>
      <c r="D137" s="58"/>
      <c r="E137" s="58"/>
      <c r="F137" s="58"/>
      <c r="G137" s="58"/>
      <c r="H137" s="58"/>
      <c r="I137" s="59"/>
      <c r="J137" s="60"/>
      <c r="K137" s="57">
        <f t="shared" ca="1" si="12"/>
        <v>167800</v>
      </c>
      <c r="P137" s="188" t="e">
        <f t="shared" si="11"/>
        <v>#N/A</v>
      </c>
      <c r="Q137" s="191" t="e">
        <f t="shared" si="14"/>
        <v>#N/A</v>
      </c>
      <c r="R137" s="191" t="e">
        <f t="shared" si="15"/>
        <v>#N/A</v>
      </c>
      <c r="S137" s="191" t="e">
        <f t="shared" si="13"/>
        <v>#N/A</v>
      </c>
      <c r="T137" s="192" t="e">
        <f>VLOOKUP(D137,'PC Receitas'!$N$4:$O$14,2,FALSE)</f>
        <v>#N/A</v>
      </c>
    </row>
    <row r="138" spans="3:20" ht="19.5" customHeight="1" thickTop="1" thickBot="1" x14ac:dyDescent="0.25">
      <c r="C138" s="58"/>
      <c r="D138" s="58"/>
      <c r="E138" s="58"/>
      <c r="F138" s="58"/>
      <c r="G138" s="58"/>
      <c r="H138" s="58"/>
      <c r="I138" s="59"/>
      <c r="J138" s="60"/>
      <c r="K138" s="57">
        <f t="shared" ca="1" si="12"/>
        <v>167800</v>
      </c>
      <c r="P138" s="188" t="e">
        <f t="shared" si="11"/>
        <v>#N/A</v>
      </c>
      <c r="Q138" s="191" t="e">
        <f t="shared" si="14"/>
        <v>#N/A</v>
      </c>
      <c r="R138" s="191" t="e">
        <f t="shared" si="15"/>
        <v>#N/A</v>
      </c>
      <c r="S138" s="191" t="e">
        <f t="shared" si="13"/>
        <v>#N/A</v>
      </c>
      <c r="T138" s="192" t="e">
        <f>VLOOKUP(D138,'PC Receitas'!$N$4:$O$14,2,FALSE)</f>
        <v>#N/A</v>
      </c>
    </row>
    <row r="139" spans="3:20" ht="19.5" customHeight="1" thickTop="1" thickBot="1" x14ac:dyDescent="0.25">
      <c r="C139" s="58"/>
      <c r="D139" s="58"/>
      <c r="E139" s="58"/>
      <c r="F139" s="58"/>
      <c r="G139" s="58"/>
      <c r="H139" s="58"/>
      <c r="I139" s="59"/>
      <c r="J139" s="60"/>
      <c r="K139" s="57">
        <f t="shared" ca="1" si="12"/>
        <v>167800</v>
      </c>
      <c r="P139" s="188" t="e">
        <f t="shared" si="11"/>
        <v>#N/A</v>
      </c>
      <c r="Q139" s="191" t="e">
        <f t="shared" si="14"/>
        <v>#N/A</v>
      </c>
      <c r="R139" s="191" t="e">
        <f t="shared" si="15"/>
        <v>#N/A</v>
      </c>
      <c r="S139" s="191" t="e">
        <f t="shared" si="13"/>
        <v>#N/A</v>
      </c>
      <c r="T139" s="192" t="e">
        <f>VLOOKUP(D139,'PC Receitas'!$N$4:$O$14,2,FALSE)</f>
        <v>#N/A</v>
      </c>
    </row>
    <row r="140" spans="3:20" ht="19.5" customHeight="1" thickTop="1" thickBot="1" x14ac:dyDescent="0.25">
      <c r="C140" s="58"/>
      <c r="D140" s="58"/>
      <c r="E140" s="58"/>
      <c r="F140" s="58"/>
      <c r="G140" s="58"/>
      <c r="H140" s="58"/>
      <c r="I140" s="59"/>
      <c r="J140" s="60"/>
      <c r="K140" s="57">
        <f t="shared" ca="1" si="12"/>
        <v>167800</v>
      </c>
      <c r="P140" s="188" t="e">
        <f t="shared" si="11"/>
        <v>#N/A</v>
      </c>
      <c r="Q140" s="191" t="e">
        <f t="shared" si="14"/>
        <v>#N/A</v>
      </c>
      <c r="R140" s="191" t="e">
        <f t="shared" si="15"/>
        <v>#N/A</v>
      </c>
      <c r="S140" s="191" t="e">
        <f t="shared" si="13"/>
        <v>#N/A</v>
      </c>
      <c r="T140" s="192" t="e">
        <f>VLOOKUP(D140,'PC Receitas'!$N$4:$O$14,2,FALSE)</f>
        <v>#N/A</v>
      </c>
    </row>
    <row r="141" spans="3:20" ht="19.5" customHeight="1" thickTop="1" thickBot="1" x14ac:dyDescent="0.25">
      <c r="C141" s="58"/>
      <c r="D141" s="58"/>
      <c r="E141" s="58"/>
      <c r="F141" s="58"/>
      <c r="G141" s="58"/>
      <c r="H141" s="58"/>
      <c r="I141" s="59"/>
      <c r="J141" s="60"/>
      <c r="K141" s="57">
        <f t="shared" ca="1" si="12"/>
        <v>167800</v>
      </c>
      <c r="P141" s="188" t="e">
        <f t="shared" si="11"/>
        <v>#N/A</v>
      </c>
      <c r="Q141" s="191" t="e">
        <f t="shared" si="14"/>
        <v>#N/A</v>
      </c>
      <c r="R141" s="191" t="e">
        <f t="shared" si="15"/>
        <v>#N/A</v>
      </c>
      <c r="S141" s="191" t="e">
        <f t="shared" si="13"/>
        <v>#N/A</v>
      </c>
      <c r="T141" s="192" t="e">
        <f>VLOOKUP(D141,'PC Receitas'!$N$4:$O$14,2,FALSE)</f>
        <v>#N/A</v>
      </c>
    </row>
    <row r="142" spans="3:20" ht="19.5" customHeight="1" thickTop="1" thickBot="1" x14ac:dyDescent="0.25">
      <c r="C142" s="58"/>
      <c r="D142" s="58"/>
      <c r="E142" s="58"/>
      <c r="F142" s="58"/>
      <c r="G142" s="58"/>
      <c r="H142" s="58"/>
      <c r="I142" s="59"/>
      <c r="J142" s="60"/>
      <c r="K142" s="57">
        <f t="shared" ca="1" si="12"/>
        <v>167800</v>
      </c>
      <c r="P142" s="188" t="e">
        <f t="shared" si="11"/>
        <v>#N/A</v>
      </c>
      <c r="Q142" s="191" t="e">
        <f t="shared" si="14"/>
        <v>#N/A</v>
      </c>
      <c r="R142" s="191" t="e">
        <f t="shared" si="15"/>
        <v>#N/A</v>
      </c>
      <c r="S142" s="191" t="e">
        <f t="shared" si="13"/>
        <v>#N/A</v>
      </c>
      <c r="T142" s="192" t="e">
        <f>VLOOKUP(D142,'PC Receitas'!$N$4:$O$14,2,FALSE)</f>
        <v>#N/A</v>
      </c>
    </row>
    <row r="143" spans="3:20" ht="19.5" customHeight="1" thickTop="1" thickBot="1" x14ac:dyDescent="0.25">
      <c r="C143" s="58"/>
      <c r="D143" s="58"/>
      <c r="E143" s="58"/>
      <c r="F143" s="58"/>
      <c r="G143" s="58"/>
      <c r="H143" s="58"/>
      <c r="I143" s="59"/>
      <c r="J143" s="60"/>
      <c r="K143" s="57">
        <f t="shared" ca="1" si="12"/>
        <v>167800</v>
      </c>
      <c r="P143" s="188" t="e">
        <f t="shared" si="11"/>
        <v>#N/A</v>
      </c>
      <c r="Q143" s="191" t="e">
        <f t="shared" si="14"/>
        <v>#N/A</v>
      </c>
      <c r="R143" s="191" t="e">
        <f t="shared" si="15"/>
        <v>#N/A</v>
      </c>
      <c r="S143" s="191" t="e">
        <f t="shared" si="13"/>
        <v>#N/A</v>
      </c>
      <c r="T143" s="192" t="e">
        <f>VLOOKUP(D143,'PC Receitas'!$N$4:$O$14,2,FALSE)</f>
        <v>#N/A</v>
      </c>
    </row>
    <row r="144" spans="3:20" ht="19.5" customHeight="1" thickTop="1" thickBot="1" x14ac:dyDescent="0.25">
      <c r="C144" s="58"/>
      <c r="D144" s="58"/>
      <c r="E144" s="58"/>
      <c r="F144" s="58"/>
      <c r="G144" s="58"/>
      <c r="H144" s="58"/>
      <c r="I144" s="59"/>
      <c r="J144" s="60"/>
      <c r="K144" s="57">
        <f t="shared" ca="1" si="12"/>
        <v>167800</v>
      </c>
      <c r="P144" s="188" t="e">
        <f t="shared" ref="P144:P207" si="16">IF(T144="Despesas_com_Transportes","Despesa",IF(T144="Despesas_com_Lazer_e_Informacao","Despesa",IF(T144="Outras_Despesas","Despesa",IF(T144="Imposto_de_Renda","Despesa",IF(T144="Investimentos_Bens","Despesa","")))))</f>
        <v>#N/A</v>
      </c>
      <c r="Q144" s="191" t="e">
        <f t="shared" si="14"/>
        <v>#N/A</v>
      </c>
      <c r="R144" s="191" t="e">
        <f t="shared" si="15"/>
        <v>#N/A</v>
      </c>
      <c r="S144" s="191" t="e">
        <f t="shared" si="13"/>
        <v>#N/A</v>
      </c>
      <c r="T144" s="192" t="e">
        <f>VLOOKUP(D144,'PC Receitas'!$N$4:$O$14,2,FALSE)</f>
        <v>#N/A</v>
      </c>
    </row>
    <row r="145" spans="3:20" ht="19.5" customHeight="1" thickTop="1" thickBot="1" x14ac:dyDescent="0.25">
      <c r="C145" s="58"/>
      <c r="D145" s="58"/>
      <c r="E145" s="58"/>
      <c r="F145" s="58"/>
      <c r="G145" s="58"/>
      <c r="H145" s="58"/>
      <c r="I145" s="59"/>
      <c r="J145" s="60"/>
      <c r="K145" s="57">
        <f t="shared" ca="1" si="12"/>
        <v>167800</v>
      </c>
      <c r="P145" s="188" t="e">
        <f t="shared" si="16"/>
        <v>#N/A</v>
      </c>
      <c r="Q145" s="191" t="e">
        <f t="shared" si="14"/>
        <v>#N/A</v>
      </c>
      <c r="R145" s="191" t="e">
        <f t="shared" si="15"/>
        <v>#N/A</v>
      </c>
      <c r="S145" s="191" t="e">
        <f t="shared" si="13"/>
        <v>#N/A</v>
      </c>
      <c r="T145" s="192" t="e">
        <f>VLOOKUP(D145,'PC Receitas'!$N$4:$O$14,2,FALSE)</f>
        <v>#N/A</v>
      </c>
    </row>
    <row r="146" spans="3:20" ht="19.5" customHeight="1" thickTop="1" thickBot="1" x14ac:dyDescent="0.25">
      <c r="C146" s="58"/>
      <c r="D146" s="58"/>
      <c r="E146" s="58"/>
      <c r="F146" s="58"/>
      <c r="G146" s="58"/>
      <c r="H146" s="58"/>
      <c r="I146" s="59"/>
      <c r="J146" s="60"/>
      <c r="K146" s="57">
        <f t="shared" ca="1" si="12"/>
        <v>167800</v>
      </c>
      <c r="P146" s="188" t="e">
        <f t="shared" si="16"/>
        <v>#N/A</v>
      </c>
      <c r="Q146" s="191" t="e">
        <f t="shared" si="14"/>
        <v>#N/A</v>
      </c>
      <c r="R146" s="191" t="e">
        <f t="shared" si="15"/>
        <v>#N/A</v>
      </c>
      <c r="S146" s="191" t="e">
        <f t="shared" si="13"/>
        <v>#N/A</v>
      </c>
      <c r="T146" s="192" t="e">
        <f>VLOOKUP(D146,'PC Receitas'!$N$4:$O$14,2,FALSE)</f>
        <v>#N/A</v>
      </c>
    </row>
    <row r="147" spans="3:20" ht="19.5" customHeight="1" thickTop="1" thickBot="1" x14ac:dyDescent="0.25">
      <c r="C147" s="58"/>
      <c r="D147" s="58"/>
      <c r="E147" s="58"/>
      <c r="F147" s="58"/>
      <c r="G147" s="58"/>
      <c r="H147" s="58"/>
      <c r="I147" s="59"/>
      <c r="J147" s="60"/>
      <c r="K147" s="57">
        <f t="shared" ref="K147:K210" ca="1" si="17">K146+IF(AND(J147="Pago",OR(D147=$V$5,D147=$V$6,D147=$V$7)),I147,IF(AND(J147="Pago",OR(D147=$V$8,D147=$V$9,D147=$V$10,D147=$V$11,D147=$V$12,D147=$V$13,D147=$V$14,D147=$V$15)),-I147,IF(G147="À Vista",IF(J147="Pago",-I147,0),0)))</f>
        <v>167800</v>
      </c>
      <c r="P147" s="188" t="e">
        <f t="shared" si="16"/>
        <v>#N/A</v>
      </c>
      <c r="Q147" s="191" t="e">
        <f t="shared" si="14"/>
        <v>#N/A</v>
      </c>
      <c r="R147" s="191" t="e">
        <f t="shared" si="15"/>
        <v>#N/A</v>
      </c>
      <c r="S147" s="191" t="e">
        <f t="shared" si="13"/>
        <v>#N/A</v>
      </c>
      <c r="T147" s="192" t="e">
        <f>VLOOKUP(D147,'PC Receitas'!$N$4:$O$14,2,FALSE)</f>
        <v>#N/A</v>
      </c>
    </row>
    <row r="148" spans="3:20" ht="19.5" customHeight="1" thickTop="1" thickBot="1" x14ac:dyDescent="0.25">
      <c r="C148" s="58"/>
      <c r="D148" s="58"/>
      <c r="E148" s="58"/>
      <c r="F148" s="58"/>
      <c r="G148" s="58"/>
      <c r="H148" s="58"/>
      <c r="I148" s="59"/>
      <c r="J148" s="60"/>
      <c r="K148" s="57">
        <f t="shared" ca="1" si="17"/>
        <v>167800</v>
      </c>
      <c r="P148" s="188" t="e">
        <f t="shared" si="16"/>
        <v>#N/A</v>
      </c>
      <c r="Q148" s="191" t="e">
        <f t="shared" si="14"/>
        <v>#N/A</v>
      </c>
      <c r="R148" s="191" t="e">
        <f t="shared" si="15"/>
        <v>#N/A</v>
      </c>
      <c r="S148" s="191" t="e">
        <f t="shared" ref="S148:S211" si="18">IF(P148&lt;&gt;"",P148,IF(Q148&lt;&gt;"",Q148,IF(R148&lt;&gt;"",R148,"")))</f>
        <v>#N/A</v>
      </c>
      <c r="T148" s="192" t="e">
        <f>VLOOKUP(D148,'PC Receitas'!$N$4:$O$14,2,FALSE)</f>
        <v>#N/A</v>
      </c>
    </row>
    <row r="149" spans="3:20" ht="19.5" customHeight="1" thickTop="1" thickBot="1" x14ac:dyDescent="0.25">
      <c r="C149" s="58"/>
      <c r="D149" s="58"/>
      <c r="E149" s="58"/>
      <c r="F149" s="58"/>
      <c r="G149" s="58"/>
      <c r="H149" s="58"/>
      <c r="I149" s="59"/>
      <c r="J149" s="60"/>
      <c r="K149" s="57">
        <f t="shared" ca="1" si="17"/>
        <v>167800</v>
      </c>
      <c r="P149" s="188" t="e">
        <f t="shared" si="16"/>
        <v>#N/A</v>
      </c>
      <c r="Q149" s="191" t="e">
        <f t="shared" si="14"/>
        <v>#N/A</v>
      </c>
      <c r="R149" s="191" t="e">
        <f t="shared" si="15"/>
        <v>#N/A</v>
      </c>
      <c r="S149" s="191" t="e">
        <f t="shared" si="18"/>
        <v>#N/A</v>
      </c>
      <c r="T149" s="192" t="e">
        <f>VLOOKUP(D149,'PC Receitas'!$N$4:$O$14,2,FALSE)</f>
        <v>#N/A</v>
      </c>
    </row>
    <row r="150" spans="3:20" ht="19.5" customHeight="1" thickTop="1" thickBot="1" x14ac:dyDescent="0.25">
      <c r="C150" s="58"/>
      <c r="D150" s="58"/>
      <c r="E150" s="58"/>
      <c r="F150" s="58"/>
      <c r="G150" s="58"/>
      <c r="H150" s="58"/>
      <c r="I150" s="59"/>
      <c r="J150" s="60"/>
      <c r="K150" s="57">
        <f t="shared" ca="1" si="17"/>
        <v>167800</v>
      </c>
      <c r="P150" s="188" t="e">
        <f t="shared" si="16"/>
        <v>#N/A</v>
      </c>
      <c r="Q150" s="191" t="e">
        <f t="shared" si="14"/>
        <v>#N/A</v>
      </c>
      <c r="R150" s="191" t="e">
        <f t="shared" si="15"/>
        <v>#N/A</v>
      </c>
      <c r="S150" s="191" t="e">
        <f t="shared" si="18"/>
        <v>#N/A</v>
      </c>
      <c r="T150" s="192" t="e">
        <f>VLOOKUP(D150,'PC Receitas'!$N$4:$O$14,2,FALSE)</f>
        <v>#N/A</v>
      </c>
    </row>
    <row r="151" spans="3:20" ht="19.5" customHeight="1" thickTop="1" thickBot="1" x14ac:dyDescent="0.25">
      <c r="C151" s="58"/>
      <c r="D151" s="58"/>
      <c r="E151" s="58"/>
      <c r="F151" s="58"/>
      <c r="G151" s="58"/>
      <c r="H151" s="58"/>
      <c r="I151" s="59"/>
      <c r="J151" s="60"/>
      <c r="K151" s="57">
        <f t="shared" ca="1" si="17"/>
        <v>167800</v>
      </c>
      <c r="P151" s="188" t="e">
        <f t="shared" si="16"/>
        <v>#N/A</v>
      </c>
      <c r="Q151" s="191" t="e">
        <f t="shared" si="14"/>
        <v>#N/A</v>
      </c>
      <c r="R151" s="191" t="e">
        <f t="shared" si="15"/>
        <v>#N/A</v>
      </c>
      <c r="S151" s="191" t="e">
        <f t="shared" si="18"/>
        <v>#N/A</v>
      </c>
      <c r="T151" s="192" t="e">
        <f>VLOOKUP(D151,'PC Receitas'!$N$4:$O$14,2,FALSE)</f>
        <v>#N/A</v>
      </c>
    </row>
    <row r="152" spans="3:20" ht="19.5" customHeight="1" thickTop="1" thickBot="1" x14ac:dyDescent="0.25">
      <c r="C152" s="58"/>
      <c r="D152" s="58"/>
      <c r="E152" s="58"/>
      <c r="F152" s="58"/>
      <c r="G152" s="58"/>
      <c r="H152" s="58"/>
      <c r="I152" s="59"/>
      <c r="J152" s="60"/>
      <c r="K152" s="57">
        <f t="shared" ca="1" si="17"/>
        <v>167800</v>
      </c>
      <c r="P152" s="188" t="e">
        <f t="shared" si="16"/>
        <v>#N/A</v>
      </c>
      <c r="Q152" s="191" t="e">
        <f t="shared" si="14"/>
        <v>#N/A</v>
      </c>
      <c r="R152" s="191" t="e">
        <f t="shared" si="15"/>
        <v>#N/A</v>
      </c>
      <c r="S152" s="191" t="e">
        <f t="shared" si="18"/>
        <v>#N/A</v>
      </c>
      <c r="T152" s="192" t="e">
        <f>VLOOKUP(D152,'PC Receitas'!$N$4:$O$14,2,FALSE)</f>
        <v>#N/A</v>
      </c>
    </row>
    <row r="153" spans="3:20" ht="19.5" customHeight="1" thickTop="1" thickBot="1" x14ac:dyDescent="0.25">
      <c r="C153" s="58"/>
      <c r="D153" s="58"/>
      <c r="E153" s="58"/>
      <c r="F153" s="58"/>
      <c r="G153" s="58"/>
      <c r="H153" s="58"/>
      <c r="I153" s="59"/>
      <c r="J153" s="60"/>
      <c r="K153" s="57">
        <f t="shared" ca="1" si="17"/>
        <v>167800</v>
      </c>
      <c r="P153" s="188" t="e">
        <f t="shared" si="16"/>
        <v>#N/A</v>
      </c>
      <c r="Q153" s="191" t="e">
        <f t="shared" si="14"/>
        <v>#N/A</v>
      </c>
      <c r="R153" s="191" t="e">
        <f t="shared" si="15"/>
        <v>#N/A</v>
      </c>
      <c r="S153" s="191" t="e">
        <f t="shared" si="18"/>
        <v>#N/A</v>
      </c>
      <c r="T153" s="192" t="e">
        <f>VLOOKUP(D153,'PC Receitas'!$N$4:$O$14,2,FALSE)</f>
        <v>#N/A</v>
      </c>
    </row>
    <row r="154" spans="3:20" ht="19.5" customHeight="1" thickTop="1" thickBot="1" x14ac:dyDescent="0.25">
      <c r="C154" s="58"/>
      <c r="D154" s="58"/>
      <c r="E154" s="58"/>
      <c r="F154" s="58"/>
      <c r="G154" s="58"/>
      <c r="H154" s="58"/>
      <c r="I154" s="59"/>
      <c r="J154" s="60"/>
      <c r="K154" s="57">
        <f t="shared" ca="1" si="17"/>
        <v>167800</v>
      </c>
      <c r="P154" s="188" t="e">
        <f t="shared" si="16"/>
        <v>#N/A</v>
      </c>
      <c r="Q154" s="191" t="e">
        <f t="shared" si="14"/>
        <v>#N/A</v>
      </c>
      <c r="R154" s="191" t="e">
        <f t="shared" si="15"/>
        <v>#N/A</v>
      </c>
      <c r="S154" s="191" t="e">
        <f t="shared" si="18"/>
        <v>#N/A</v>
      </c>
      <c r="T154" s="192" t="e">
        <f>VLOOKUP(D154,'PC Receitas'!$N$4:$O$14,2,FALSE)</f>
        <v>#N/A</v>
      </c>
    </row>
    <row r="155" spans="3:20" ht="19.5" customHeight="1" thickTop="1" thickBot="1" x14ac:dyDescent="0.25">
      <c r="C155" s="58"/>
      <c r="D155" s="58"/>
      <c r="E155" s="58"/>
      <c r="F155" s="58"/>
      <c r="G155" s="58"/>
      <c r="H155" s="58"/>
      <c r="I155" s="59"/>
      <c r="J155" s="60"/>
      <c r="K155" s="57">
        <f t="shared" ca="1" si="17"/>
        <v>167800</v>
      </c>
      <c r="P155" s="188" t="e">
        <f t="shared" si="16"/>
        <v>#N/A</v>
      </c>
      <c r="Q155" s="191" t="e">
        <f t="shared" si="14"/>
        <v>#N/A</v>
      </c>
      <c r="R155" s="191" t="e">
        <f t="shared" si="15"/>
        <v>#N/A</v>
      </c>
      <c r="S155" s="191" t="e">
        <f t="shared" si="18"/>
        <v>#N/A</v>
      </c>
      <c r="T155" s="192" t="e">
        <f>VLOOKUP(D155,'PC Receitas'!$N$4:$O$14,2,FALSE)</f>
        <v>#N/A</v>
      </c>
    </row>
    <row r="156" spans="3:20" ht="19.5" customHeight="1" thickTop="1" thickBot="1" x14ac:dyDescent="0.25">
      <c r="C156" s="58"/>
      <c r="D156" s="58"/>
      <c r="E156" s="58"/>
      <c r="F156" s="58"/>
      <c r="G156" s="58"/>
      <c r="H156" s="58"/>
      <c r="I156" s="59"/>
      <c r="J156" s="60"/>
      <c r="K156" s="57">
        <f t="shared" ca="1" si="17"/>
        <v>167800</v>
      </c>
      <c r="P156" s="188" t="e">
        <f t="shared" si="16"/>
        <v>#N/A</v>
      </c>
      <c r="Q156" s="191" t="e">
        <f t="shared" si="14"/>
        <v>#N/A</v>
      </c>
      <c r="R156" s="191" t="e">
        <f t="shared" si="15"/>
        <v>#N/A</v>
      </c>
      <c r="S156" s="191" t="e">
        <f t="shared" si="18"/>
        <v>#N/A</v>
      </c>
      <c r="T156" s="192" t="e">
        <f>VLOOKUP(D156,'PC Receitas'!$N$4:$O$14,2,FALSE)</f>
        <v>#N/A</v>
      </c>
    </row>
    <row r="157" spans="3:20" ht="19.5" customHeight="1" thickTop="1" thickBot="1" x14ac:dyDescent="0.25">
      <c r="C157" s="58"/>
      <c r="D157" s="58"/>
      <c r="E157" s="58"/>
      <c r="F157" s="58"/>
      <c r="G157" s="58"/>
      <c r="H157" s="58"/>
      <c r="I157" s="59"/>
      <c r="J157" s="60"/>
      <c r="K157" s="57">
        <f t="shared" ca="1" si="17"/>
        <v>167800</v>
      </c>
      <c r="P157" s="188" t="e">
        <f t="shared" si="16"/>
        <v>#N/A</v>
      </c>
      <c r="Q157" s="191" t="e">
        <f t="shared" si="14"/>
        <v>#N/A</v>
      </c>
      <c r="R157" s="191" t="e">
        <f t="shared" si="15"/>
        <v>#N/A</v>
      </c>
      <c r="S157" s="191" t="e">
        <f t="shared" si="18"/>
        <v>#N/A</v>
      </c>
      <c r="T157" s="192" t="e">
        <f>VLOOKUP(D157,'PC Receitas'!$N$4:$O$14,2,FALSE)</f>
        <v>#N/A</v>
      </c>
    </row>
    <row r="158" spans="3:20" ht="19.5" customHeight="1" thickTop="1" thickBot="1" x14ac:dyDescent="0.25">
      <c r="C158" s="58"/>
      <c r="D158" s="58"/>
      <c r="E158" s="58"/>
      <c r="F158" s="58"/>
      <c r="G158" s="58"/>
      <c r="H158" s="58"/>
      <c r="I158" s="59"/>
      <c r="J158" s="60"/>
      <c r="K158" s="57">
        <f t="shared" ca="1" si="17"/>
        <v>167800</v>
      </c>
      <c r="P158" s="188" t="e">
        <f t="shared" si="16"/>
        <v>#N/A</v>
      </c>
      <c r="Q158" s="191" t="e">
        <f t="shared" si="14"/>
        <v>#N/A</v>
      </c>
      <c r="R158" s="191" t="e">
        <f t="shared" si="15"/>
        <v>#N/A</v>
      </c>
      <c r="S158" s="191" t="e">
        <f t="shared" si="18"/>
        <v>#N/A</v>
      </c>
      <c r="T158" s="192" t="e">
        <f>VLOOKUP(D158,'PC Receitas'!$N$4:$O$14,2,FALSE)</f>
        <v>#N/A</v>
      </c>
    </row>
    <row r="159" spans="3:20" ht="19.5" customHeight="1" thickTop="1" thickBot="1" x14ac:dyDescent="0.25">
      <c r="C159" s="58"/>
      <c r="D159" s="58"/>
      <c r="E159" s="58"/>
      <c r="F159" s="58"/>
      <c r="G159" s="58"/>
      <c r="H159" s="58"/>
      <c r="I159" s="59"/>
      <c r="J159" s="60"/>
      <c r="K159" s="57">
        <f t="shared" ca="1" si="17"/>
        <v>167800</v>
      </c>
      <c r="P159" s="188" t="e">
        <f t="shared" si="16"/>
        <v>#N/A</v>
      </c>
      <c r="Q159" s="191" t="e">
        <f t="shared" si="14"/>
        <v>#N/A</v>
      </c>
      <c r="R159" s="191" t="e">
        <f t="shared" si="15"/>
        <v>#N/A</v>
      </c>
      <c r="S159" s="191" t="e">
        <f t="shared" si="18"/>
        <v>#N/A</v>
      </c>
      <c r="T159" s="192" t="e">
        <f>VLOOKUP(D159,'PC Receitas'!$N$4:$O$14,2,FALSE)</f>
        <v>#N/A</v>
      </c>
    </row>
    <row r="160" spans="3:20" ht="19.5" customHeight="1" thickTop="1" thickBot="1" x14ac:dyDescent="0.25">
      <c r="C160" s="58"/>
      <c r="D160" s="58"/>
      <c r="E160" s="58"/>
      <c r="F160" s="58"/>
      <c r="G160" s="58"/>
      <c r="H160" s="58"/>
      <c r="I160" s="59"/>
      <c r="J160" s="60"/>
      <c r="K160" s="57">
        <f t="shared" ca="1" si="17"/>
        <v>167800</v>
      </c>
      <c r="P160" s="188" t="e">
        <f t="shared" si="16"/>
        <v>#N/A</v>
      </c>
      <c r="Q160" s="191" t="e">
        <f t="shared" si="14"/>
        <v>#N/A</v>
      </c>
      <c r="R160" s="191" t="e">
        <f t="shared" si="15"/>
        <v>#N/A</v>
      </c>
      <c r="S160" s="191" t="e">
        <f t="shared" si="18"/>
        <v>#N/A</v>
      </c>
      <c r="T160" s="192" t="e">
        <f>VLOOKUP(D160,'PC Receitas'!$N$4:$O$14,2,FALSE)</f>
        <v>#N/A</v>
      </c>
    </row>
    <row r="161" spans="3:20" ht="19.5" customHeight="1" thickTop="1" thickBot="1" x14ac:dyDescent="0.25">
      <c r="C161" s="58"/>
      <c r="D161" s="58"/>
      <c r="E161" s="58"/>
      <c r="F161" s="58"/>
      <c r="G161" s="58"/>
      <c r="H161" s="58"/>
      <c r="I161" s="59"/>
      <c r="J161" s="60"/>
      <c r="K161" s="57">
        <f t="shared" ca="1" si="17"/>
        <v>167800</v>
      </c>
      <c r="P161" s="188" t="e">
        <f t="shared" si="16"/>
        <v>#N/A</v>
      </c>
      <c r="Q161" s="191" t="e">
        <f t="shared" si="14"/>
        <v>#N/A</v>
      </c>
      <c r="R161" s="191" t="e">
        <f t="shared" si="15"/>
        <v>#N/A</v>
      </c>
      <c r="S161" s="191" t="e">
        <f t="shared" si="18"/>
        <v>#N/A</v>
      </c>
      <c r="T161" s="192" t="e">
        <f>VLOOKUP(D161,'PC Receitas'!$N$4:$O$14,2,FALSE)</f>
        <v>#N/A</v>
      </c>
    </row>
    <row r="162" spans="3:20" ht="19.5" customHeight="1" thickTop="1" thickBot="1" x14ac:dyDescent="0.25">
      <c r="C162" s="58"/>
      <c r="D162" s="58"/>
      <c r="E162" s="58"/>
      <c r="F162" s="58"/>
      <c r="G162" s="58"/>
      <c r="H162" s="58"/>
      <c r="I162" s="59"/>
      <c r="J162" s="60"/>
      <c r="K162" s="57">
        <f t="shared" ca="1" si="17"/>
        <v>167800</v>
      </c>
      <c r="P162" s="188" t="e">
        <f t="shared" si="16"/>
        <v>#N/A</v>
      </c>
      <c r="Q162" s="191" t="e">
        <f t="shared" si="14"/>
        <v>#N/A</v>
      </c>
      <c r="R162" s="191" t="e">
        <f t="shared" si="15"/>
        <v>#N/A</v>
      </c>
      <c r="S162" s="191" t="e">
        <f t="shared" si="18"/>
        <v>#N/A</v>
      </c>
      <c r="T162" s="192" t="e">
        <f>VLOOKUP(D162,'PC Receitas'!$N$4:$O$14,2,FALSE)</f>
        <v>#N/A</v>
      </c>
    </row>
    <row r="163" spans="3:20" ht="19.5" customHeight="1" thickTop="1" thickBot="1" x14ac:dyDescent="0.25">
      <c r="C163" s="58"/>
      <c r="D163" s="58"/>
      <c r="E163" s="58"/>
      <c r="F163" s="58"/>
      <c r="G163" s="58"/>
      <c r="H163" s="58"/>
      <c r="I163" s="59"/>
      <c r="J163" s="60"/>
      <c r="K163" s="57">
        <f t="shared" ca="1" si="17"/>
        <v>167800</v>
      </c>
      <c r="P163" s="188" t="e">
        <f t="shared" si="16"/>
        <v>#N/A</v>
      </c>
      <c r="Q163" s="191" t="e">
        <f t="shared" si="14"/>
        <v>#N/A</v>
      </c>
      <c r="R163" s="191" t="e">
        <f t="shared" si="15"/>
        <v>#N/A</v>
      </c>
      <c r="S163" s="191" t="e">
        <f t="shared" si="18"/>
        <v>#N/A</v>
      </c>
      <c r="T163" s="192" t="e">
        <f>VLOOKUP(D163,'PC Receitas'!$N$4:$O$14,2,FALSE)</f>
        <v>#N/A</v>
      </c>
    </row>
    <row r="164" spans="3:20" ht="19.5" customHeight="1" thickTop="1" thickBot="1" x14ac:dyDescent="0.25">
      <c r="C164" s="58"/>
      <c r="D164" s="58"/>
      <c r="E164" s="58"/>
      <c r="F164" s="58"/>
      <c r="G164" s="58"/>
      <c r="H164" s="58"/>
      <c r="I164" s="59"/>
      <c r="J164" s="60"/>
      <c r="K164" s="57">
        <f t="shared" ca="1" si="17"/>
        <v>167800</v>
      </c>
      <c r="P164" s="188" t="e">
        <f t="shared" si="16"/>
        <v>#N/A</v>
      </c>
      <c r="Q164" s="191" t="e">
        <f t="shared" si="14"/>
        <v>#N/A</v>
      </c>
      <c r="R164" s="191" t="e">
        <f t="shared" si="15"/>
        <v>#N/A</v>
      </c>
      <c r="S164" s="191" t="e">
        <f t="shared" si="18"/>
        <v>#N/A</v>
      </c>
      <c r="T164" s="192" t="e">
        <f>VLOOKUP(D164,'PC Receitas'!$N$4:$O$14,2,FALSE)</f>
        <v>#N/A</v>
      </c>
    </row>
    <row r="165" spans="3:20" ht="19.5" customHeight="1" thickTop="1" thickBot="1" x14ac:dyDescent="0.25">
      <c r="C165" s="58"/>
      <c r="D165" s="58"/>
      <c r="E165" s="58"/>
      <c r="F165" s="58"/>
      <c r="G165" s="58"/>
      <c r="H165" s="58"/>
      <c r="I165" s="59"/>
      <c r="J165" s="60"/>
      <c r="K165" s="57">
        <f t="shared" ca="1" si="17"/>
        <v>167800</v>
      </c>
      <c r="P165" s="188" t="e">
        <f t="shared" si="16"/>
        <v>#N/A</v>
      </c>
      <c r="Q165" s="191" t="e">
        <f t="shared" si="14"/>
        <v>#N/A</v>
      </c>
      <c r="R165" s="191" t="e">
        <f t="shared" si="15"/>
        <v>#N/A</v>
      </c>
      <c r="S165" s="191" t="e">
        <f t="shared" si="18"/>
        <v>#N/A</v>
      </c>
      <c r="T165" s="192" t="e">
        <f>VLOOKUP(D165,'PC Receitas'!$N$4:$O$14,2,FALSE)</f>
        <v>#N/A</v>
      </c>
    </row>
    <row r="166" spans="3:20" ht="19.5" customHeight="1" thickTop="1" thickBot="1" x14ac:dyDescent="0.25">
      <c r="C166" s="58"/>
      <c r="D166" s="58"/>
      <c r="E166" s="58"/>
      <c r="F166" s="58"/>
      <c r="G166" s="58"/>
      <c r="H166" s="58"/>
      <c r="I166" s="59"/>
      <c r="J166" s="60"/>
      <c r="K166" s="57">
        <f t="shared" ca="1" si="17"/>
        <v>167800</v>
      </c>
      <c r="P166" s="188" t="e">
        <f t="shared" si="16"/>
        <v>#N/A</v>
      </c>
      <c r="Q166" s="191" t="e">
        <f t="shared" si="14"/>
        <v>#N/A</v>
      </c>
      <c r="R166" s="191" t="e">
        <f t="shared" si="15"/>
        <v>#N/A</v>
      </c>
      <c r="S166" s="191" t="e">
        <f t="shared" si="18"/>
        <v>#N/A</v>
      </c>
      <c r="T166" s="192" t="e">
        <f>VLOOKUP(D166,'PC Receitas'!$N$4:$O$14,2,FALSE)</f>
        <v>#N/A</v>
      </c>
    </row>
    <row r="167" spans="3:20" ht="19.5" customHeight="1" thickTop="1" thickBot="1" x14ac:dyDescent="0.25">
      <c r="C167" s="58"/>
      <c r="D167" s="58"/>
      <c r="E167" s="58"/>
      <c r="F167" s="58"/>
      <c r="G167" s="58"/>
      <c r="H167" s="58"/>
      <c r="I167" s="59"/>
      <c r="J167" s="60"/>
      <c r="K167" s="57">
        <f t="shared" ca="1" si="17"/>
        <v>167800</v>
      </c>
      <c r="P167" s="188" t="e">
        <f t="shared" si="16"/>
        <v>#N/A</v>
      </c>
      <c r="Q167" s="191" t="e">
        <f t="shared" si="14"/>
        <v>#N/A</v>
      </c>
      <c r="R167" s="191" t="e">
        <f t="shared" si="15"/>
        <v>#N/A</v>
      </c>
      <c r="S167" s="191" t="e">
        <f t="shared" si="18"/>
        <v>#N/A</v>
      </c>
      <c r="T167" s="192" t="e">
        <f>VLOOKUP(D167,'PC Receitas'!$N$4:$O$14,2,FALSE)</f>
        <v>#N/A</v>
      </c>
    </row>
    <row r="168" spans="3:20" ht="19.5" customHeight="1" thickTop="1" thickBot="1" x14ac:dyDescent="0.25">
      <c r="C168" s="58"/>
      <c r="D168" s="58"/>
      <c r="E168" s="58"/>
      <c r="F168" s="58"/>
      <c r="G168" s="58"/>
      <c r="H168" s="58"/>
      <c r="I168" s="59"/>
      <c r="J168" s="60"/>
      <c r="K168" s="57">
        <f t="shared" ca="1" si="17"/>
        <v>167800</v>
      </c>
      <c r="P168" s="188" t="e">
        <f t="shared" si="16"/>
        <v>#N/A</v>
      </c>
      <c r="Q168" s="191" t="e">
        <f t="shared" si="14"/>
        <v>#N/A</v>
      </c>
      <c r="R168" s="191" t="e">
        <f t="shared" si="15"/>
        <v>#N/A</v>
      </c>
      <c r="S168" s="191" t="e">
        <f t="shared" si="18"/>
        <v>#N/A</v>
      </c>
      <c r="T168" s="192" t="e">
        <f>VLOOKUP(D168,'PC Receitas'!$N$4:$O$14,2,FALSE)</f>
        <v>#N/A</v>
      </c>
    </row>
    <row r="169" spans="3:20" ht="19.5" customHeight="1" thickTop="1" thickBot="1" x14ac:dyDescent="0.25">
      <c r="C169" s="58"/>
      <c r="D169" s="58"/>
      <c r="E169" s="58"/>
      <c r="F169" s="58"/>
      <c r="G169" s="58"/>
      <c r="H169" s="58"/>
      <c r="I169" s="59"/>
      <c r="J169" s="60"/>
      <c r="K169" s="57">
        <f t="shared" ca="1" si="17"/>
        <v>167800</v>
      </c>
      <c r="P169" s="188" t="e">
        <f t="shared" si="16"/>
        <v>#N/A</v>
      </c>
      <c r="Q169" s="191" t="e">
        <f t="shared" si="14"/>
        <v>#N/A</v>
      </c>
      <c r="R169" s="191" t="e">
        <f t="shared" si="15"/>
        <v>#N/A</v>
      </c>
      <c r="S169" s="191" t="e">
        <f t="shared" si="18"/>
        <v>#N/A</v>
      </c>
      <c r="T169" s="192" t="e">
        <f>VLOOKUP(D169,'PC Receitas'!$N$4:$O$14,2,FALSE)</f>
        <v>#N/A</v>
      </c>
    </row>
    <row r="170" spans="3:20" ht="19.5" customHeight="1" thickTop="1" thickBot="1" x14ac:dyDescent="0.25">
      <c r="C170" s="58"/>
      <c r="D170" s="58"/>
      <c r="E170" s="58"/>
      <c r="F170" s="58"/>
      <c r="G170" s="58"/>
      <c r="H170" s="58"/>
      <c r="I170" s="59"/>
      <c r="J170" s="60"/>
      <c r="K170" s="57">
        <f t="shared" ca="1" si="17"/>
        <v>167800</v>
      </c>
      <c r="P170" s="188" t="e">
        <f t="shared" si="16"/>
        <v>#N/A</v>
      </c>
      <c r="Q170" s="191" t="e">
        <f t="shared" si="14"/>
        <v>#N/A</v>
      </c>
      <c r="R170" s="191" t="e">
        <f t="shared" si="15"/>
        <v>#N/A</v>
      </c>
      <c r="S170" s="191" t="e">
        <f t="shared" si="18"/>
        <v>#N/A</v>
      </c>
      <c r="T170" s="192" t="e">
        <f>VLOOKUP(D170,'PC Receitas'!$N$4:$O$14,2,FALSE)</f>
        <v>#N/A</v>
      </c>
    </row>
    <row r="171" spans="3:20" ht="19.5" customHeight="1" thickTop="1" thickBot="1" x14ac:dyDescent="0.25">
      <c r="C171" s="58"/>
      <c r="D171" s="58"/>
      <c r="E171" s="58"/>
      <c r="F171" s="58"/>
      <c r="G171" s="58"/>
      <c r="H171" s="58"/>
      <c r="I171" s="59"/>
      <c r="J171" s="60"/>
      <c r="K171" s="57">
        <f t="shared" ca="1" si="17"/>
        <v>167800</v>
      </c>
      <c r="P171" s="188" t="e">
        <f t="shared" si="16"/>
        <v>#N/A</v>
      </c>
      <c r="Q171" s="191" t="e">
        <f t="shared" si="14"/>
        <v>#N/A</v>
      </c>
      <c r="R171" s="191" t="e">
        <f t="shared" si="15"/>
        <v>#N/A</v>
      </c>
      <c r="S171" s="191" t="e">
        <f t="shared" si="18"/>
        <v>#N/A</v>
      </c>
      <c r="T171" s="192" t="e">
        <f>VLOOKUP(D171,'PC Receitas'!$N$4:$O$14,2,FALSE)</f>
        <v>#N/A</v>
      </c>
    </row>
    <row r="172" spans="3:20" ht="19.5" customHeight="1" thickTop="1" thickBot="1" x14ac:dyDescent="0.25">
      <c r="C172" s="58"/>
      <c r="D172" s="58"/>
      <c r="E172" s="58"/>
      <c r="F172" s="58"/>
      <c r="G172" s="58"/>
      <c r="H172" s="58"/>
      <c r="I172" s="59"/>
      <c r="J172" s="60"/>
      <c r="K172" s="57">
        <f t="shared" ca="1" si="17"/>
        <v>167800</v>
      </c>
      <c r="P172" s="188" t="e">
        <f t="shared" si="16"/>
        <v>#N/A</v>
      </c>
      <c r="Q172" s="191" t="e">
        <f t="shared" si="14"/>
        <v>#N/A</v>
      </c>
      <c r="R172" s="191" t="e">
        <f t="shared" si="15"/>
        <v>#N/A</v>
      </c>
      <c r="S172" s="191" t="e">
        <f t="shared" si="18"/>
        <v>#N/A</v>
      </c>
      <c r="T172" s="192" t="e">
        <f>VLOOKUP(D172,'PC Receitas'!$N$4:$O$14,2,FALSE)</f>
        <v>#N/A</v>
      </c>
    </row>
    <row r="173" spans="3:20" ht="19.5" customHeight="1" thickTop="1" thickBot="1" x14ac:dyDescent="0.25">
      <c r="C173" s="58"/>
      <c r="D173" s="58"/>
      <c r="E173" s="58"/>
      <c r="F173" s="58"/>
      <c r="G173" s="58"/>
      <c r="H173" s="58"/>
      <c r="I173" s="59"/>
      <c r="J173" s="60"/>
      <c r="K173" s="57">
        <f t="shared" ca="1" si="17"/>
        <v>167800</v>
      </c>
      <c r="P173" s="188" t="e">
        <f t="shared" si="16"/>
        <v>#N/A</v>
      </c>
      <c r="Q173" s="191" t="e">
        <f t="shared" si="14"/>
        <v>#N/A</v>
      </c>
      <c r="R173" s="191" t="e">
        <f t="shared" si="15"/>
        <v>#N/A</v>
      </c>
      <c r="S173" s="191" t="e">
        <f t="shared" si="18"/>
        <v>#N/A</v>
      </c>
      <c r="T173" s="192" t="e">
        <f>VLOOKUP(D173,'PC Receitas'!$N$4:$O$14,2,FALSE)</f>
        <v>#N/A</v>
      </c>
    </row>
    <row r="174" spans="3:20" ht="19.5" customHeight="1" thickTop="1" thickBot="1" x14ac:dyDescent="0.25">
      <c r="C174" s="58"/>
      <c r="D174" s="58"/>
      <c r="E174" s="58"/>
      <c r="F174" s="58"/>
      <c r="G174" s="58"/>
      <c r="H174" s="58"/>
      <c r="I174" s="59"/>
      <c r="J174" s="60"/>
      <c r="K174" s="57">
        <f t="shared" ca="1" si="17"/>
        <v>167800</v>
      </c>
      <c r="P174" s="188" t="e">
        <f t="shared" si="16"/>
        <v>#N/A</v>
      </c>
      <c r="Q174" s="191" t="e">
        <f t="shared" si="14"/>
        <v>#N/A</v>
      </c>
      <c r="R174" s="191" t="e">
        <f t="shared" si="15"/>
        <v>#N/A</v>
      </c>
      <c r="S174" s="191" t="e">
        <f t="shared" si="18"/>
        <v>#N/A</v>
      </c>
      <c r="T174" s="192" t="e">
        <f>VLOOKUP(D174,'PC Receitas'!$N$4:$O$14,2,FALSE)</f>
        <v>#N/A</v>
      </c>
    </row>
    <row r="175" spans="3:20" ht="19.5" customHeight="1" thickTop="1" thickBot="1" x14ac:dyDescent="0.25">
      <c r="C175" s="58"/>
      <c r="D175" s="58"/>
      <c r="E175" s="58"/>
      <c r="F175" s="58"/>
      <c r="G175" s="58"/>
      <c r="H175" s="58"/>
      <c r="I175" s="59"/>
      <c r="J175" s="60"/>
      <c r="K175" s="57">
        <f t="shared" ca="1" si="17"/>
        <v>167800</v>
      </c>
      <c r="P175" s="188" t="e">
        <f t="shared" si="16"/>
        <v>#N/A</v>
      </c>
      <c r="Q175" s="191" t="e">
        <f t="shared" si="14"/>
        <v>#N/A</v>
      </c>
      <c r="R175" s="191" t="e">
        <f t="shared" si="15"/>
        <v>#N/A</v>
      </c>
      <c r="S175" s="191" t="e">
        <f t="shared" si="18"/>
        <v>#N/A</v>
      </c>
      <c r="T175" s="192" t="e">
        <f>VLOOKUP(D175,'PC Receitas'!$N$4:$O$14,2,FALSE)</f>
        <v>#N/A</v>
      </c>
    </row>
    <row r="176" spans="3:20" ht="19.5" customHeight="1" thickTop="1" thickBot="1" x14ac:dyDescent="0.25">
      <c r="C176" s="58"/>
      <c r="D176" s="58"/>
      <c r="E176" s="58"/>
      <c r="F176" s="58"/>
      <c r="G176" s="58"/>
      <c r="H176" s="58"/>
      <c r="I176" s="59"/>
      <c r="J176" s="60"/>
      <c r="K176" s="57">
        <f t="shared" ca="1" si="17"/>
        <v>167800</v>
      </c>
      <c r="P176" s="188" t="e">
        <f t="shared" si="16"/>
        <v>#N/A</v>
      </c>
      <c r="Q176" s="191" t="e">
        <f t="shared" si="14"/>
        <v>#N/A</v>
      </c>
      <c r="R176" s="191" t="e">
        <f t="shared" si="15"/>
        <v>#N/A</v>
      </c>
      <c r="S176" s="191" t="e">
        <f t="shared" si="18"/>
        <v>#N/A</v>
      </c>
      <c r="T176" s="192" t="e">
        <f>VLOOKUP(D176,'PC Receitas'!$N$4:$O$14,2,FALSE)</f>
        <v>#N/A</v>
      </c>
    </row>
    <row r="177" spans="3:20" ht="19.5" customHeight="1" thickTop="1" thickBot="1" x14ac:dyDescent="0.25">
      <c r="C177" s="58"/>
      <c r="D177" s="58"/>
      <c r="E177" s="58"/>
      <c r="F177" s="58"/>
      <c r="G177" s="58"/>
      <c r="H177" s="58"/>
      <c r="I177" s="59"/>
      <c r="J177" s="60"/>
      <c r="K177" s="57">
        <f t="shared" ca="1" si="17"/>
        <v>167800</v>
      </c>
      <c r="P177" s="188" t="e">
        <f t="shared" si="16"/>
        <v>#N/A</v>
      </c>
      <c r="Q177" s="191" t="e">
        <f t="shared" si="14"/>
        <v>#N/A</v>
      </c>
      <c r="R177" s="191" t="e">
        <f t="shared" si="15"/>
        <v>#N/A</v>
      </c>
      <c r="S177" s="191" t="e">
        <f t="shared" si="18"/>
        <v>#N/A</v>
      </c>
      <c r="T177" s="192" t="e">
        <f>VLOOKUP(D177,'PC Receitas'!$N$4:$O$14,2,FALSE)</f>
        <v>#N/A</v>
      </c>
    </row>
    <row r="178" spans="3:20" ht="19.5" customHeight="1" thickTop="1" thickBot="1" x14ac:dyDescent="0.25">
      <c r="C178" s="58"/>
      <c r="D178" s="58"/>
      <c r="E178" s="58"/>
      <c r="F178" s="58"/>
      <c r="G178" s="58"/>
      <c r="H178" s="58"/>
      <c r="I178" s="59"/>
      <c r="J178" s="60"/>
      <c r="K178" s="57">
        <f t="shared" ca="1" si="17"/>
        <v>167800</v>
      </c>
      <c r="P178" s="188" t="e">
        <f t="shared" si="16"/>
        <v>#N/A</v>
      </c>
      <c r="Q178" s="191" t="e">
        <f t="shared" si="14"/>
        <v>#N/A</v>
      </c>
      <c r="R178" s="191" t="e">
        <f t="shared" si="15"/>
        <v>#N/A</v>
      </c>
      <c r="S178" s="191" t="e">
        <f t="shared" si="18"/>
        <v>#N/A</v>
      </c>
      <c r="T178" s="192" t="e">
        <f>VLOOKUP(D178,'PC Receitas'!$N$4:$O$14,2,FALSE)</f>
        <v>#N/A</v>
      </c>
    </row>
    <row r="179" spans="3:20" ht="19.5" customHeight="1" thickTop="1" thickBot="1" x14ac:dyDescent="0.25">
      <c r="C179" s="58"/>
      <c r="D179" s="58"/>
      <c r="E179" s="58"/>
      <c r="F179" s="58"/>
      <c r="G179" s="58"/>
      <c r="H179" s="58"/>
      <c r="I179" s="59"/>
      <c r="J179" s="60"/>
      <c r="K179" s="57">
        <f t="shared" ca="1" si="17"/>
        <v>167800</v>
      </c>
      <c r="P179" s="188" t="e">
        <f t="shared" si="16"/>
        <v>#N/A</v>
      </c>
      <c r="Q179" s="191" t="e">
        <f t="shared" si="14"/>
        <v>#N/A</v>
      </c>
      <c r="R179" s="191" t="e">
        <f t="shared" si="15"/>
        <v>#N/A</v>
      </c>
      <c r="S179" s="191" t="e">
        <f t="shared" si="18"/>
        <v>#N/A</v>
      </c>
      <c r="T179" s="192" t="e">
        <f>VLOOKUP(D179,'PC Receitas'!$N$4:$O$14,2,FALSE)</f>
        <v>#N/A</v>
      </c>
    </row>
    <row r="180" spans="3:20" ht="19.5" customHeight="1" thickTop="1" thickBot="1" x14ac:dyDescent="0.25">
      <c r="C180" s="58"/>
      <c r="D180" s="58"/>
      <c r="E180" s="58"/>
      <c r="F180" s="58"/>
      <c r="G180" s="58"/>
      <c r="H180" s="58"/>
      <c r="I180" s="59"/>
      <c r="J180" s="60"/>
      <c r="K180" s="57">
        <f t="shared" ca="1" si="17"/>
        <v>167800</v>
      </c>
      <c r="P180" s="188" t="e">
        <f t="shared" si="16"/>
        <v>#N/A</v>
      </c>
      <c r="Q180" s="191" t="e">
        <f t="shared" si="14"/>
        <v>#N/A</v>
      </c>
      <c r="R180" s="191" t="e">
        <f t="shared" si="15"/>
        <v>#N/A</v>
      </c>
      <c r="S180" s="191" t="e">
        <f t="shared" si="18"/>
        <v>#N/A</v>
      </c>
      <c r="T180" s="192" t="e">
        <f>VLOOKUP(D180,'PC Receitas'!$N$4:$O$14,2,FALSE)</f>
        <v>#N/A</v>
      </c>
    </row>
    <row r="181" spans="3:20" ht="19.5" customHeight="1" thickTop="1" thickBot="1" x14ac:dyDescent="0.25">
      <c r="C181" s="58"/>
      <c r="D181" s="58"/>
      <c r="E181" s="58"/>
      <c r="F181" s="58"/>
      <c r="G181" s="58"/>
      <c r="H181" s="58"/>
      <c r="I181" s="59"/>
      <c r="J181" s="60"/>
      <c r="K181" s="57">
        <f t="shared" ca="1" si="17"/>
        <v>167800</v>
      </c>
      <c r="P181" s="188" t="e">
        <f t="shared" si="16"/>
        <v>#N/A</v>
      </c>
      <c r="Q181" s="191" t="e">
        <f t="shared" si="14"/>
        <v>#N/A</v>
      </c>
      <c r="R181" s="191" t="e">
        <f t="shared" si="15"/>
        <v>#N/A</v>
      </c>
      <c r="S181" s="191" t="e">
        <f t="shared" si="18"/>
        <v>#N/A</v>
      </c>
      <c r="T181" s="192" t="e">
        <f>VLOOKUP(D181,'PC Receitas'!$N$4:$O$14,2,FALSE)</f>
        <v>#N/A</v>
      </c>
    </row>
    <row r="182" spans="3:20" ht="19.5" customHeight="1" thickTop="1" thickBot="1" x14ac:dyDescent="0.25">
      <c r="C182" s="58"/>
      <c r="D182" s="58"/>
      <c r="E182" s="58"/>
      <c r="F182" s="58"/>
      <c r="G182" s="58"/>
      <c r="H182" s="58"/>
      <c r="I182" s="59"/>
      <c r="J182" s="60"/>
      <c r="K182" s="57">
        <f t="shared" ca="1" si="17"/>
        <v>167800</v>
      </c>
      <c r="P182" s="188" t="e">
        <f t="shared" si="16"/>
        <v>#N/A</v>
      </c>
      <c r="Q182" s="191" t="e">
        <f t="shared" si="14"/>
        <v>#N/A</v>
      </c>
      <c r="R182" s="191" t="e">
        <f t="shared" si="15"/>
        <v>#N/A</v>
      </c>
      <c r="S182" s="191" t="e">
        <f t="shared" si="18"/>
        <v>#N/A</v>
      </c>
      <c r="T182" s="192" t="e">
        <f>VLOOKUP(D182,'PC Receitas'!$N$4:$O$14,2,FALSE)</f>
        <v>#N/A</v>
      </c>
    </row>
    <row r="183" spans="3:20" ht="19.5" customHeight="1" thickTop="1" thickBot="1" x14ac:dyDescent="0.25">
      <c r="C183" s="58"/>
      <c r="D183" s="58"/>
      <c r="E183" s="58"/>
      <c r="F183" s="58"/>
      <c r="G183" s="58"/>
      <c r="H183" s="58"/>
      <c r="I183" s="59"/>
      <c r="J183" s="60"/>
      <c r="K183" s="57">
        <f t="shared" ca="1" si="17"/>
        <v>167800</v>
      </c>
      <c r="P183" s="188" t="e">
        <f t="shared" si="16"/>
        <v>#N/A</v>
      </c>
      <c r="Q183" s="191" t="e">
        <f t="shared" si="14"/>
        <v>#N/A</v>
      </c>
      <c r="R183" s="191" t="e">
        <f t="shared" si="15"/>
        <v>#N/A</v>
      </c>
      <c r="S183" s="191" t="e">
        <f t="shared" si="18"/>
        <v>#N/A</v>
      </c>
      <c r="T183" s="192" t="e">
        <f>VLOOKUP(D183,'PC Receitas'!$N$4:$O$14,2,FALSE)</f>
        <v>#N/A</v>
      </c>
    </row>
    <row r="184" spans="3:20" ht="19.5" customHeight="1" thickTop="1" thickBot="1" x14ac:dyDescent="0.25">
      <c r="C184" s="58"/>
      <c r="D184" s="58"/>
      <c r="E184" s="58"/>
      <c r="F184" s="58"/>
      <c r="G184" s="58"/>
      <c r="H184" s="58"/>
      <c r="I184" s="59"/>
      <c r="J184" s="60"/>
      <c r="K184" s="57">
        <f t="shared" ca="1" si="17"/>
        <v>167800</v>
      </c>
      <c r="P184" s="188" t="e">
        <f t="shared" si="16"/>
        <v>#N/A</v>
      </c>
      <c r="Q184" s="191" t="e">
        <f t="shared" si="14"/>
        <v>#N/A</v>
      </c>
      <c r="R184" s="191" t="e">
        <f t="shared" si="15"/>
        <v>#N/A</v>
      </c>
      <c r="S184" s="191" t="e">
        <f t="shared" si="18"/>
        <v>#N/A</v>
      </c>
      <c r="T184" s="192" t="e">
        <f>VLOOKUP(D184,'PC Receitas'!$N$4:$O$14,2,FALSE)</f>
        <v>#N/A</v>
      </c>
    </row>
    <row r="185" spans="3:20" ht="19.5" customHeight="1" thickTop="1" thickBot="1" x14ac:dyDescent="0.25">
      <c r="C185" s="58"/>
      <c r="D185" s="58"/>
      <c r="E185" s="58"/>
      <c r="F185" s="58"/>
      <c r="G185" s="58"/>
      <c r="H185" s="58"/>
      <c r="I185" s="59"/>
      <c r="J185" s="60"/>
      <c r="K185" s="57">
        <f t="shared" ca="1" si="17"/>
        <v>167800</v>
      </c>
      <c r="P185" s="188" t="e">
        <f t="shared" si="16"/>
        <v>#N/A</v>
      </c>
      <c r="Q185" s="191" t="e">
        <f t="shared" si="14"/>
        <v>#N/A</v>
      </c>
      <c r="R185" s="191" t="e">
        <f t="shared" si="15"/>
        <v>#N/A</v>
      </c>
      <c r="S185" s="191" t="e">
        <f t="shared" si="18"/>
        <v>#N/A</v>
      </c>
      <c r="T185" s="192" t="e">
        <f>VLOOKUP(D185,'PC Receitas'!$N$4:$O$14,2,FALSE)</f>
        <v>#N/A</v>
      </c>
    </row>
    <row r="186" spans="3:20" ht="19.5" customHeight="1" thickTop="1" thickBot="1" x14ac:dyDescent="0.25">
      <c r="C186" s="58"/>
      <c r="D186" s="58"/>
      <c r="E186" s="58"/>
      <c r="F186" s="58"/>
      <c r="G186" s="58"/>
      <c r="H186" s="58"/>
      <c r="I186" s="59"/>
      <c r="J186" s="60"/>
      <c r="K186" s="57">
        <f t="shared" ca="1" si="17"/>
        <v>167800</v>
      </c>
      <c r="P186" s="188" t="e">
        <f t="shared" si="16"/>
        <v>#N/A</v>
      </c>
      <c r="Q186" s="191" t="e">
        <f t="shared" si="14"/>
        <v>#N/A</v>
      </c>
      <c r="R186" s="191" t="e">
        <f t="shared" si="15"/>
        <v>#N/A</v>
      </c>
      <c r="S186" s="191" t="e">
        <f t="shared" si="18"/>
        <v>#N/A</v>
      </c>
      <c r="T186" s="192" t="e">
        <f>VLOOKUP(D186,'PC Receitas'!$N$4:$O$14,2,FALSE)</f>
        <v>#N/A</v>
      </c>
    </row>
    <row r="187" spans="3:20" ht="19.5" customHeight="1" thickTop="1" thickBot="1" x14ac:dyDescent="0.25">
      <c r="C187" s="58"/>
      <c r="D187" s="58"/>
      <c r="E187" s="58"/>
      <c r="F187" s="58"/>
      <c r="G187" s="58"/>
      <c r="H187" s="58"/>
      <c r="I187" s="59"/>
      <c r="J187" s="60"/>
      <c r="K187" s="57">
        <f t="shared" ca="1" si="17"/>
        <v>167800</v>
      </c>
      <c r="P187" s="188" t="e">
        <f t="shared" si="16"/>
        <v>#N/A</v>
      </c>
      <c r="Q187" s="191" t="e">
        <f t="shared" si="14"/>
        <v>#N/A</v>
      </c>
      <c r="R187" s="191" t="e">
        <f t="shared" si="15"/>
        <v>#N/A</v>
      </c>
      <c r="S187" s="191" t="e">
        <f t="shared" si="18"/>
        <v>#N/A</v>
      </c>
      <c r="T187" s="192" t="e">
        <f>VLOOKUP(D187,'PC Receitas'!$N$4:$O$14,2,FALSE)</f>
        <v>#N/A</v>
      </c>
    </row>
    <row r="188" spans="3:20" ht="19.5" customHeight="1" thickTop="1" thickBot="1" x14ac:dyDescent="0.25">
      <c r="C188" s="58"/>
      <c r="D188" s="58"/>
      <c r="E188" s="58"/>
      <c r="F188" s="58"/>
      <c r="G188" s="58"/>
      <c r="H188" s="58"/>
      <c r="I188" s="59"/>
      <c r="J188" s="60"/>
      <c r="K188" s="57">
        <f t="shared" ca="1" si="17"/>
        <v>167800</v>
      </c>
      <c r="P188" s="188" t="e">
        <f t="shared" si="16"/>
        <v>#N/A</v>
      </c>
      <c r="Q188" s="191" t="e">
        <f t="shared" si="14"/>
        <v>#N/A</v>
      </c>
      <c r="R188" s="191" t="e">
        <f t="shared" si="15"/>
        <v>#N/A</v>
      </c>
      <c r="S188" s="191" t="e">
        <f t="shared" si="18"/>
        <v>#N/A</v>
      </c>
      <c r="T188" s="192" t="e">
        <f>VLOOKUP(D188,'PC Receitas'!$N$4:$O$14,2,FALSE)</f>
        <v>#N/A</v>
      </c>
    </row>
    <row r="189" spans="3:20" ht="19.5" customHeight="1" thickTop="1" thickBot="1" x14ac:dyDescent="0.25">
      <c r="C189" s="58"/>
      <c r="D189" s="58"/>
      <c r="E189" s="58"/>
      <c r="F189" s="58"/>
      <c r="G189" s="58"/>
      <c r="H189" s="58"/>
      <c r="I189" s="59"/>
      <c r="J189" s="60"/>
      <c r="K189" s="57">
        <f t="shared" ca="1" si="17"/>
        <v>167800</v>
      </c>
      <c r="P189" s="188" t="e">
        <f t="shared" si="16"/>
        <v>#N/A</v>
      </c>
      <c r="Q189" s="191" t="e">
        <f t="shared" si="14"/>
        <v>#N/A</v>
      </c>
      <c r="R189" s="191" t="e">
        <f t="shared" si="15"/>
        <v>#N/A</v>
      </c>
      <c r="S189" s="191" t="e">
        <f t="shared" si="18"/>
        <v>#N/A</v>
      </c>
      <c r="T189" s="192" t="e">
        <f>VLOOKUP(D189,'PC Receitas'!$N$4:$O$14,2,FALSE)</f>
        <v>#N/A</v>
      </c>
    </row>
    <row r="190" spans="3:20" ht="19.5" customHeight="1" thickTop="1" thickBot="1" x14ac:dyDescent="0.25">
      <c r="C190" s="58"/>
      <c r="D190" s="58"/>
      <c r="E190" s="58"/>
      <c r="F190" s="58"/>
      <c r="G190" s="58"/>
      <c r="H190" s="58"/>
      <c r="I190" s="59"/>
      <c r="J190" s="60"/>
      <c r="K190" s="57">
        <f t="shared" ca="1" si="17"/>
        <v>167800</v>
      </c>
      <c r="P190" s="188" t="e">
        <f t="shared" si="16"/>
        <v>#N/A</v>
      </c>
      <c r="Q190" s="191" t="e">
        <f t="shared" si="14"/>
        <v>#N/A</v>
      </c>
      <c r="R190" s="191" t="e">
        <f t="shared" si="15"/>
        <v>#N/A</v>
      </c>
      <c r="S190" s="191" t="e">
        <f t="shared" si="18"/>
        <v>#N/A</v>
      </c>
      <c r="T190" s="192" t="e">
        <f>VLOOKUP(D190,'PC Receitas'!$N$4:$O$14,2,FALSE)</f>
        <v>#N/A</v>
      </c>
    </row>
    <row r="191" spans="3:20" ht="19.5" customHeight="1" thickTop="1" thickBot="1" x14ac:dyDescent="0.25">
      <c r="C191" s="58"/>
      <c r="D191" s="58"/>
      <c r="E191" s="58"/>
      <c r="F191" s="58"/>
      <c r="G191" s="58"/>
      <c r="H191" s="58"/>
      <c r="I191" s="59"/>
      <c r="J191" s="60"/>
      <c r="K191" s="57">
        <f t="shared" ca="1" si="17"/>
        <v>167800</v>
      </c>
      <c r="P191" s="188" t="e">
        <f t="shared" si="16"/>
        <v>#N/A</v>
      </c>
      <c r="Q191" s="191" t="e">
        <f t="shared" si="14"/>
        <v>#N/A</v>
      </c>
      <c r="R191" s="191" t="e">
        <f t="shared" si="15"/>
        <v>#N/A</v>
      </c>
      <c r="S191" s="191" t="e">
        <f t="shared" si="18"/>
        <v>#N/A</v>
      </c>
      <c r="T191" s="192" t="e">
        <f>VLOOKUP(D191,'PC Receitas'!$N$4:$O$14,2,FALSE)</f>
        <v>#N/A</v>
      </c>
    </row>
    <row r="192" spans="3:20" ht="19.5" customHeight="1" thickTop="1" thickBot="1" x14ac:dyDescent="0.25">
      <c r="C192" s="58"/>
      <c r="D192" s="58"/>
      <c r="E192" s="58"/>
      <c r="F192" s="58"/>
      <c r="G192" s="58"/>
      <c r="H192" s="58"/>
      <c r="I192" s="59"/>
      <c r="J192" s="60"/>
      <c r="K192" s="57">
        <f t="shared" ca="1" si="17"/>
        <v>167800</v>
      </c>
      <c r="P192" s="188" t="e">
        <f t="shared" si="16"/>
        <v>#N/A</v>
      </c>
      <c r="Q192" s="191" t="e">
        <f t="shared" si="14"/>
        <v>#N/A</v>
      </c>
      <c r="R192" s="191" t="e">
        <f t="shared" si="15"/>
        <v>#N/A</v>
      </c>
      <c r="S192" s="191" t="e">
        <f t="shared" si="18"/>
        <v>#N/A</v>
      </c>
      <c r="T192" s="192" t="e">
        <f>VLOOKUP(D192,'PC Receitas'!$N$4:$O$14,2,FALSE)</f>
        <v>#N/A</v>
      </c>
    </row>
    <row r="193" spans="3:20" ht="19.5" customHeight="1" thickTop="1" thickBot="1" x14ac:dyDescent="0.25">
      <c r="C193" s="58"/>
      <c r="D193" s="58"/>
      <c r="E193" s="58"/>
      <c r="F193" s="58"/>
      <c r="G193" s="58"/>
      <c r="H193" s="58"/>
      <c r="I193" s="59"/>
      <c r="J193" s="60"/>
      <c r="K193" s="57">
        <f t="shared" ca="1" si="17"/>
        <v>167800</v>
      </c>
      <c r="P193" s="188" t="e">
        <f t="shared" si="16"/>
        <v>#N/A</v>
      </c>
      <c r="Q193" s="191" t="e">
        <f t="shared" si="14"/>
        <v>#N/A</v>
      </c>
      <c r="R193" s="191" t="e">
        <f t="shared" si="15"/>
        <v>#N/A</v>
      </c>
      <c r="S193" s="191" t="e">
        <f t="shared" si="18"/>
        <v>#N/A</v>
      </c>
      <c r="T193" s="192" t="e">
        <f>VLOOKUP(D193,'PC Receitas'!$N$4:$O$14,2,FALSE)</f>
        <v>#N/A</v>
      </c>
    </row>
    <row r="194" spans="3:20" ht="19.5" customHeight="1" thickTop="1" thickBot="1" x14ac:dyDescent="0.25">
      <c r="C194" s="58"/>
      <c r="D194" s="58"/>
      <c r="E194" s="58"/>
      <c r="F194" s="58"/>
      <c r="G194" s="58"/>
      <c r="H194" s="58"/>
      <c r="I194" s="59"/>
      <c r="J194" s="60"/>
      <c r="K194" s="57">
        <f t="shared" ca="1" si="17"/>
        <v>167800</v>
      </c>
      <c r="P194" s="188" t="e">
        <f t="shared" si="16"/>
        <v>#N/A</v>
      </c>
      <c r="Q194" s="191" t="e">
        <f t="shared" si="14"/>
        <v>#N/A</v>
      </c>
      <c r="R194" s="191" t="e">
        <f t="shared" si="15"/>
        <v>#N/A</v>
      </c>
      <c r="S194" s="191" t="e">
        <f t="shared" si="18"/>
        <v>#N/A</v>
      </c>
      <c r="T194" s="192" t="e">
        <f>VLOOKUP(D194,'PC Receitas'!$N$4:$O$14,2,FALSE)</f>
        <v>#N/A</v>
      </c>
    </row>
    <row r="195" spans="3:20" ht="19.5" customHeight="1" thickTop="1" thickBot="1" x14ac:dyDescent="0.25">
      <c r="C195" s="58"/>
      <c r="D195" s="58"/>
      <c r="E195" s="58"/>
      <c r="F195" s="58"/>
      <c r="G195" s="58"/>
      <c r="H195" s="58"/>
      <c r="I195" s="59"/>
      <c r="J195" s="60"/>
      <c r="K195" s="57">
        <f t="shared" ca="1" si="17"/>
        <v>167800</v>
      </c>
      <c r="P195" s="188" t="e">
        <f t="shared" si="16"/>
        <v>#N/A</v>
      </c>
      <c r="Q195" s="191" t="e">
        <f t="shared" si="14"/>
        <v>#N/A</v>
      </c>
      <c r="R195" s="191" t="e">
        <f t="shared" si="15"/>
        <v>#N/A</v>
      </c>
      <c r="S195" s="191" t="e">
        <f t="shared" si="18"/>
        <v>#N/A</v>
      </c>
      <c r="T195" s="192" t="e">
        <f>VLOOKUP(D195,'PC Receitas'!$N$4:$O$14,2,FALSE)</f>
        <v>#N/A</v>
      </c>
    </row>
    <row r="196" spans="3:20" ht="19.5" customHeight="1" thickTop="1" thickBot="1" x14ac:dyDescent="0.25">
      <c r="C196" s="58"/>
      <c r="D196" s="58"/>
      <c r="E196" s="58"/>
      <c r="F196" s="58"/>
      <c r="G196" s="58"/>
      <c r="H196" s="58"/>
      <c r="I196" s="59"/>
      <c r="J196" s="60"/>
      <c r="K196" s="57">
        <f t="shared" ca="1" si="17"/>
        <v>167800</v>
      </c>
      <c r="P196" s="188" t="e">
        <f t="shared" si="16"/>
        <v>#N/A</v>
      </c>
      <c r="Q196" s="191" t="e">
        <f t="shared" si="14"/>
        <v>#N/A</v>
      </c>
      <c r="R196" s="191" t="e">
        <f t="shared" si="15"/>
        <v>#N/A</v>
      </c>
      <c r="S196" s="191" t="e">
        <f t="shared" si="18"/>
        <v>#N/A</v>
      </c>
      <c r="T196" s="192" t="e">
        <f>VLOOKUP(D196,'PC Receitas'!$N$4:$O$14,2,FALSE)</f>
        <v>#N/A</v>
      </c>
    </row>
    <row r="197" spans="3:20" ht="19.5" customHeight="1" thickTop="1" thickBot="1" x14ac:dyDescent="0.25">
      <c r="C197" s="58"/>
      <c r="D197" s="58"/>
      <c r="E197" s="58"/>
      <c r="F197" s="58"/>
      <c r="G197" s="58"/>
      <c r="H197" s="58"/>
      <c r="I197" s="59"/>
      <c r="J197" s="60"/>
      <c r="K197" s="57">
        <f t="shared" ca="1" si="17"/>
        <v>167800</v>
      </c>
      <c r="P197" s="188" t="e">
        <f t="shared" si="16"/>
        <v>#N/A</v>
      </c>
      <c r="Q197" s="191" t="e">
        <f t="shared" si="14"/>
        <v>#N/A</v>
      </c>
      <c r="R197" s="191" t="e">
        <f t="shared" si="15"/>
        <v>#N/A</v>
      </c>
      <c r="S197" s="191" t="e">
        <f t="shared" si="18"/>
        <v>#N/A</v>
      </c>
      <c r="T197" s="192" t="e">
        <f>VLOOKUP(D197,'PC Receitas'!$N$4:$O$14,2,FALSE)</f>
        <v>#N/A</v>
      </c>
    </row>
    <row r="198" spans="3:20" ht="19.5" customHeight="1" thickTop="1" thickBot="1" x14ac:dyDescent="0.25">
      <c r="C198" s="58"/>
      <c r="D198" s="58"/>
      <c r="E198" s="58"/>
      <c r="F198" s="58"/>
      <c r="G198" s="58"/>
      <c r="H198" s="58"/>
      <c r="I198" s="59"/>
      <c r="J198" s="60"/>
      <c r="K198" s="57">
        <f t="shared" ca="1" si="17"/>
        <v>167800</v>
      </c>
      <c r="P198" s="188" t="e">
        <f t="shared" si="16"/>
        <v>#N/A</v>
      </c>
      <c r="Q198" s="191" t="e">
        <f t="shared" ref="Q198:Q261" si="19">IF(T198="Despesas_de_Moradia","Despesa",IF(T198="Despesas_com_Alimentacao","Despesa",IF(T198="Despesas_com_Saude","Despesa","")))</f>
        <v>#N/A</v>
      </c>
      <c r="R198" s="191" t="e">
        <f t="shared" ref="R198:R261" si="20">IF(T198="Renda_Familiar","Receita",IF(T198="Receitas_com_Aplicacoes_Financeiras","Receita",IF(T198="Outras_Receitas","Receita","")))</f>
        <v>#N/A</v>
      </c>
      <c r="S198" s="191" t="e">
        <f t="shared" si="18"/>
        <v>#N/A</v>
      </c>
      <c r="T198" s="192" t="e">
        <f>VLOOKUP(D198,'PC Receitas'!$N$4:$O$14,2,FALSE)</f>
        <v>#N/A</v>
      </c>
    </row>
    <row r="199" spans="3:20" ht="19.5" customHeight="1" thickTop="1" thickBot="1" x14ac:dyDescent="0.25">
      <c r="C199" s="58"/>
      <c r="D199" s="58"/>
      <c r="E199" s="58"/>
      <c r="F199" s="58"/>
      <c r="G199" s="58"/>
      <c r="H199" s="58"/>
      <c r="I199" s="59"/>
      <c r="J199" s="60"/>
      <c r="K199" s="57">
        <f t="shared" ca="1" si="17"/>
        <v>167800</v>
      </c>
      <c r="P199" s="188" t="e">
        <f t="shared" si="16"/>
        <v>#N/A</v>
      </c>
      <c r="Q199" s="191" t="e">
        <f t="shared" si="19"/>
        <v>#N/A</v>
      </c>
      <c r="R199" s="191" t="e">
        <f t="shared" si="20"/>
        <v>#N/A</v>
      </c>
      <c r="S199" s="191" t="e">
        <f t="shared" si="18"/>
        <v>#N/A</v>
      </c>
      <c r="T199" s="192" t="e">
        <f>VLOOKUP(D199,'PC Receitas'!$N$4:$O$14,2,FALSE)</f>
        <v>#N/A</v>
      </c>
    </row>
    <row r="200" spans="3:20" ht="19.5" customHeight="1" thickTop="1" thickBot="1" x14ac:dyDescent="0.25">
      <c r="C200" s="58"/>
      <c r="D200" s="58"/>
      <c r="E200" s="58"/>
      <c r="F200" s="58"/>
      <c r="G200" s="58"/>
      <c r="H200" s="58"/>
      <c r="I200" s="59"/>
      <c r="J200" s="60"/>
      <c r="K200" s="57">
        <f t="shared" ca="1" si="17"/>
        <v>167800</v>
      </c>
      <c r="P200" s="188" t="e">
        <f t="shared" si="16"/>
        <v>#N/A</v>
      </c>
      <c r="Q200" s="191" t="e">
        <f t="shared" si="19"/>
        <v>#N/A</v>
      </c>
      <c r="R200" s="191" t="e">
        <f t="shared" si="20"/>
        <v>#N/A</v>
      </c>
      <c r="S200" s="191" t="e">
        <f t="shared" si="18"/>
        <v>#N/A</v>
      </c>
      <c r="T200" s="192" t="e">
        <f>VLOOKUP(D200,'PC Receitas'!$N$4:$O$14,2,FALSE)</f>
        <v>#N/A</v>
      </c>
    </row>
    <row r="201" spans="3:20" ht="19.5" customHeight="1" thickTop="1" thickBot="1" x14ac:dyDescent="0.25">
      <c r="C201" s="58"/>
      <c r="D201" s="58"/>
      <c r="E201" s="58"/>
      <c r="F201" s="58"/>
      <c r="G201" s="58"/>
      <c r="H201" s="58"/>
      <c r="I201" s="59"/>
      <c r="J201" s="60"/>
      <c r="K201" s="57">
        <f t="shared" ca="1" si="17"/>
        <v>167800</v>
      </c>
      <c r="P201" s="188" t="e">
        <f t="shared" si="16"/>
        <v>#N/A</v>
      </c>
      <c r="Q201" s="191" t="e">
        <f t="shared" si="19"/>
        <v>#N/A</v>
      </c>
      <c r="R201" s="191" t="e">
        <f t="shared" si="20"/>
        <v>#N/A</v>
      </c>
      <c r="S201" s="191" t="e">
        <f t="shared" si="18"/>
        <v>#N/A</v>
      </c>
      <c r="T201" s="192" t="e">
        <f>VLOOKUP(D201,'PC Receitas'!$N$4:$O$14,2,FALSE)</f>
        <v>#N/A</v>
      </c>
    </row>
    <row r="202" spans="3:20" ht="19.5" customHeight="1" thickTop="1" thickBot="1" x14ac:dyDescent="0.25">
      <c r="C202" s="58"/>
      <c r="D202" s="58"/>
      <c r="E202" s="58"/>
      <c r="F202" s="58"/>
      <c r="G202" s="58"/>
      <c r="H202" s="58"/>
      <c r="I202" s="59"/>
      <c r="J202" s="60"/>
      <c r="K202" s="57">
        <f t="shared" ca="1" si="17"/>
        <v>167800</v>
      </c>
      <c r="P202" s="188" t="e">
        <f t="shared" si="16"/>
        <v>#N/A</v>
      </c>
      <c r="Q202" s="191" t="e">
        <f t="shared" si="19"/>
        <v>#N/A</v>
      </c>
      <c r="R202" s="191" t="e">
        <f t="shared" si="20"/>
        <v>#N/A</v>
      </c>
      <c r="S202" s="191" t="e">
        <f t="shared" si="18"/>
        <v>#N/A</v>
      </c>
      <c r="T202" s="192" t="e">
        <f>VLOOKUP(D202,'PC Receitas'!$N$4:$O$14,2,FALSE)</f>
        <v>#N/A</v>
      </c>
    </row>
    <row r="203" spans="3:20" ht="19.5" customHeight="1" thickTop="1" thickBot="1" x14ac:dyDescent="0.25">
      <c r="C203" s="58"/>
      <c r="D203" s="58"/>
      <c r="E203" s="58"/>
      <c r="F203" s="58"/>
      <c r="G203" s="58"/>
      <c r="H203" s="58"/>
      <c r="I203" s="59"/>
      <c r="J203" s="60"/>
      <c r="K203" s="57">
        <f t="shared" ca="1" si="17"/>
        <v>167800</v>
      </c>
      <c r="P203" s="188" t="e">
        <f t="shared" si="16"/>
        <v>#N/A</v>
      </c>
      <c r="Q203" s="191" t="e">
        <f t="shared" si="19"/>
        <v>#N/A</v>
      </c>
      <c r="R203" s="191" t="e">
        <f t="shared" si="20"/>
        <v>#N/A</v>
      </c>
      <c r="S203" s="191" t="e">
        <f t="shared" si="18"/>
        <v>#N/A</v>
      </c>
      <c r="T203" s="192" t="e">
        <f>VLOOKUP(D203,'PC Receitas'!$N$4:$O$14,2,FALSE)</f>
        <v>#N/A</v>
      </c>
    </row>
    <row r="204" spans="3:20" ht="19.5" customHeight="1" thickTop="1" thickBot="1" x14ac:dyDescent="0.25">
      <c r="C204" s="58"/>
      <c r="D204" s="58"/>
      <c r="E204" s="58"/>
      <c r="F204" s="58"/>
      <c r="G204" s="58"/>
      <c r="H204" s="58"/>
      <c r="I204" s="59"/>
      <c r="J204" s="60"/>
      <c r="K204" s="57">
        <f t="shared" ca="1" si="17"/>
        <v>167800</v>
      </c>
      <c r="P204" s="188" t="e">
        <f t="shared" si="16"/>
        <v>#N/A</v>
      </c>
      <c r="Q204" s="191" t="e">
        <f t="shared" si="19"/>
        <v>#N/A</v>
      </c>
      <c r="R204" s="191" t="e">
        <f t="shared" si="20"/>
        <v>#N/A</v>
      </c>
      <c r="S204" s="191" t="e">
        <f t="shared" si="18"/>
        <v>#N/A</v>
      </c>
      <c r="T204" s="192" t="e">
        <f>VLOOKUP(D204,'PC Receitas'!$N$4:$O$14,2,FALSE)</f>
        <v>#N/A</v>
      </c>
    </row>
    <row r="205" spans="3:20" ht="19.5" customHeight="1" thickTop="1" thickBot="1" x14ac:dyDescent="0.25">
      <c r="C205" s="58"/>
      <c r="D205" s="58"/>
      <c r="E205" s="58"/>
      <c r="F205" s="58"/>
      <c r="G205" s="58"/>
      <c r="H205" s="58"/>
      <c r="I205" s="59"/>
      <c r="J205" s="60"/>
      <c r="K205" s="57">
        <f t="shared" ca="1" si="17"/>
        <v>167800</v>
      </c>
      <c r="P205" s="188" t="e">
        <f t="shared" si="16"/>
        <v>#N/A</v>
      </c>
      <c r="Q205" s="191" t="e">
        <f t="shared" si="19"/>
        <v>#N/A</v>
      </c>
      <c r="R205" s="191" t="e">
        <f t="shared" si="20"/>
        <v>#N/A</v>
      </c>
      <c r="S205" s="191" t="e">
        <f t="shared" si="18"/>
        <v>#N/A</v>
      </c>
      <c r="T205" s="192" t="e">
        <f>VLOOKUP(D205,'PC Receitas'!$N$4:$O$14,2,FALSE)</f>
        <v>#N/A</v>
      </c>
    </row>
    <row r="206" spans="3:20" ht="19.5" customHeight="1" thickTop="1" thickBot="1" x14ac:dyDescent="0.25">
      <c r="C206" s="58"/>
      <c r="D206" s="58"/>
      <c r="E206" s="58"/>
      <c r="F206" s="58"/>
      <c r="G206" s="58"/>
      <c r="H206" s="58"/>
      <c r="I206" s="59"/>
      <c r="J206" s="60"/>
      <c r="K206" s="57">
        <f t="shared" ca="1" si="17"/>
        <v>167800</v>
      </c>
      <c r="P206" s="188" t="e">
        <f t="shared" si="16"/>
        <v>#N/A</v>
      </c>
      <c r="Q206" s="191" t="e">
        <f t="shared" si="19"/>
        <v>#N/A</v>
      </c>
      <c r="R206" s="191" t="e">
        <f t="shared" si="20"/>
        <v>#N/A</v>
      </c>
      <c r="S206" s="191" t="e">
        <f t="shared" si="18"/>
        <v>#N/A</v>
      </c>
      <c r="T206" s="192" t="e">
        <f>VLOOKUP(D206,'PC Receitas'!$N$4:$O$14,2,FALSE)</f>
        <v>#N/A</v>
      </c>
    </row>
    <row r="207" spans="3:20" ht="19.5" customHeight="1" thickTop="1" thickBot="1" x14ac:dyDescent="0.25">
      <c r="C207" s="58"/>
      <c r="D207" s="58"/>
      <c r="E207" s="58"/>
      <c r="F207" s="58"/>
      <c r="G207" s="58"/>
      <c r="H207" s="58"/>
      <c r="I207" s="59"/>
      <c r="J207" s="60"/>
      <c r="K207" s="57">
        <f t="shared" ca="1" si="17"/>
        <v>167800</v>
      </c>
      <c r="P207" s="188" t="e">
        <f t="shared" si="16"/>
        <v>#N/A</v>
      </c>
      <c r="Q207" s="191" t="e">
        <f t="shared" si="19"/>
        <v>#N/A</v>
      </c>
      <c r="R207" s="191" t="e">
        <f t="shared" si="20"/>
        <v>#N/A</v>
      </c>
      <c r="S207" s="191" t="e">
        <f t="shared" si="18"/>
        <v>#N/A</v>
      </c>
      <c r="T207" s="192" t="e">
        <f>VLOOKUP(D207,'PC Receitas'!$N$4:$O$14,2,FALSE)</f>
        <v>#N/A</v>
      </c>
    </row>
    <row r="208" spans="3:20" ht="19.5" customHeight="1" thickTop="1" thickBot="1" x14ac:dyDescent="0.25">
      <c r="C208" s="58"/>
      <c r="D208" s="58"/>
      <c r="E208" s="58"/>
      <c r="F208" s="58"/>
      <c r="G208" s="58"/>
      <c r="H208" s="58"/>
      <c r="I208" s="59"/>
      <c r="J208" s="60"/>
      <c r="K208" s="57">
        <f t="shared" ca="1" si="17"/>
        <v>167800</v>
      </c>
      <c r="P208" s="188" t="e">
        <f t="shared" ref="P208:P271" si="21">IF(T208="Despesas_com_Transportes","Despesa",IF(T208="Despesas_com_Lazer_e_Informacao","Despesa",IF(T208="Outras_Despesas","Despesa",IF(T208="Imposto_de_Renda","Despesa",IF(T208="Investimentos_Bens","Despesa","")))))</f>
        <v>#N/A</v>
      </c>
      <c r="Q208" s="191" t="e">
        <f t="shared" si="19"/>
        <v>#N/A</v>
      </c>
      <c r="R208" s="191" t="e">
        <f t="shared" si="20"/>
        <v>#N/A</v>
      </c>
      <c r="S208" s="191" t="e">
        <f t="shared" si="18"/>
        <v>#N/A</v>
      </c>
      <c r="T208" s="192" t="e">
        <f>VLOOKUP(D208,'PC Receitas'!$N$4:$O$14,2,FALSE)</f>
        <v>#N/A</v>
      </c>
    </row>
    <row r="209" spans="3:20" ht="19.5" customHeight="1" thickTop="1" thickBot="1" x14ac:dyDescent="0.25">
      <c r="C209" s="58"/>
      <c r="D209" s="58"/>
      <c r="E209" s="58"/>
      <c r="F209" s="58"/>
      <c r="G209" s="58"/>
      <c r="H209" s="58"/>
      <c r="I209" s="59"/>
      <c r="J209" s="60"/>
      <c r="K209" s="57">
        <f t="shared" ca="1" si="17"/>
        <v>167800</v>
      </c>
      <c r="P209" s="188" t="e">
        <f t="shared" si="21"/>
        <v>#N/A</v>
      </c>
      <c r="Q209" s="191" t="e">
        <f t="shared" si="19"/>
        <v>#N/A</v>
      </c>
      <c r="R209" s="191" t="e">
        <f t="shared" si="20"/>
        <v>#N/A</v>
      </c>
      <c r="S209" s="191" t="e">
        <f t="shared" si="18"/>
        <v>#N/A</v>
      </c>
      <c r="T209" s="192" t="e">
        <f>VLOOKUP(D209,'PC Receitas'!$N$4:$O$14,2,FALSE)</f>
        <v>#N/A</v>
      </c>
    </row>
    <row r="210" spans="3:20" ht="19.5" customHeight="1" thickTop="1" thickBot="1" x14ac:dyDescent="0.25">
      <c r="C210" s="58"/>
      <c r="D210" s="58"/>
      <c r="E210" s="58"/>
      <c r="F210" s="58"/>
      <c r="G210" s="58"/>
      <c r="H210" s="58"/>
      <c r="I210" s="59"/>
      <c r="J210" s="60"/>
      <c r="K210" s="57">
        <f t="shared" ca="1" si="17"/>
        <v>167800</v>
      </c>
      <c r="P210" s="188" t="e">
        <f t="shared" si="21"/>
        <v>#N/A</v>
      </c>
      <c r="Q210" s="191" t="e">
        <f t="shared" si="19"/>
        <v>#N/A</v>
      </c>
      <c r="R210" s="191" t="e">
        <f t="shared" si="20"/>
        <v>#N/A</v>
      </c>
      <c r="S210" s="191" t="e">
        <f t="shared" si="18"/>
        <v>#N/A</v>
      </c>
      <c r="T210" s="192" t="e">
        <f>VLOOKUP(D210,'PC Receitas'!$N$4:$O$14,2,FALSE)</f>
        <v>#N/A</v>
      </c>
    </row>
    <row r="211" spans="3:20" ht="19.5" customHeight="1" thickTop="1" thickBot="1" x14ac:dyDescent="0.25">
      <c r="C211" s="58"/>
      <c r="D211" s="58"/>
      <c r="E211" s="58"/>
      <c r="F211" s="58"/>
      <c r="G211" s="58"/>
      <c r="H211" s="58"/>
      <c r="I211" s="59"/>
      <c r="J211" s="60"/>
      <c r="K211" s="57">
        <f t="shared" ref="K211:K274" ca="1" si="22">K210+IF(AND(J211="Pago",OR(D211=$V$5,D211=$V$6,D211=$V$7)),I211,IF(AND(J211="Pago",OR(D211=$V$8,D211=$V$9,D211=$V$10,D211=$V$11,D211=$V$12,D211=$V$13,D211=$V$14,D211=$V$15)),-I211,IF(G211="À Vista",IF(J211="Pago",-I211,0),0)))</f>
        <v>167800</v>
      </c>
      <c r="P211" s="188" t="e">
        <f t="shared" si="21"/>
        <v>#N/A</v>
      </c>
      <c r="Q211" s="191" t="e">
        <f t="shared" si="19"/>
        <v>#N/A</v>
      </c>
      <c r="R211" s="191" t="e">
        <f t="shared" si="20"/>
        <v>#N/A</v>
      </c>
      <c r="S211" s="191" t="e">
        <f t="shared" si="18"/>
        <v>#N/A</v>
      </c>
      <c r="T211" s="192" t="e">
        <f>VLOOKUP(D211,'PC Receitas'!$N$4:$O$14,2,FALSE)</f>
        <v>#N/A</v>
      </c>
    </row>
    <row r="212" spans="3:20" ht="19.5" customHeight="1" thickTop="1" thickBot="1" x14ac:dyDescent="0.25">
      <c r="C212" s="58"/>
      <c r="D212" s="58"/>
      <c r="E212" s="58"/>
      <c r="F212" s="58"/>
      <c r="G212" s="58"/>
      <c r="H212" s="58"/>
      <c r="I212" s="59"/>
      <c r="J212" s="60"/>
      <c r="K212" s="57">
        <f t="shared" ca="1" si="22"/>
        <v>167800</v>
      </c>
      <c r="P212" s="188" t="e">
        <f t="shared" si="21"/>
        <v>#N/A</v>
      </c>
      <c r="Q212" s="191" t="e">
        <f t="shared" si="19"/>
        <v>#N/A</v>
      </c>
      <c r="R212" s="191" t="e">
        <f t="shared" si="20"/>
        <v>#N/A</v>
      </c>
      <c r="S212" s="191" t="e">
        <f t="shared" ref="S212:S275" si="23">IF(P212&lt;&gt;"",P212,IF(Q212&lt;&gt;"",Q212,IF(R212&lt;&gt;"",R212,"")))</f>
        <v>#N/A</v>
      </c>
      <c r="T212" s="192" t="e">
        <f>VLOOKUP(D212,'PC Receitas'!$N$4:$O$14,2,FALSE)</f>
        <v>#N/A</v>
      </c>
    </row>
    <row r="213" spans="3:20" ht="19.5" customHeight="1" thickTop="1" thickBot="1" x14ac:dyDescent="0.25">
      <c r="C213" s="58"/>
      <c r="D213" s="58"/>
      <c r="E213" s="58"/>
      <c r="F213" s="58"/>
      <c r="G213" s="58"/>
      <c r="H213" s="58"/>
      <c r="I213" s="59"/>
      <c r="J213" s="60"/>
      <c r="K213" s="57">
        <f t="shared" ca="1" si="22"/>
        <v>167800</v>
      </c>
      <c r="P213" s="188" t="e">
        <f t="shared" si="21"/>
        <v>#N/A</v>
      </c>
      <c r="Q213" s="191" t="e">
        <f t="shared" si="19"/>
        <v>#N/A</v>
      </c>
      <c r="R213" s="191" t="e">
        <f t="shared" si="20"/>
        <v>#N/A</v>
      </c>
      <c r="S213" s="191" t="e">
        <f t="shared" si="23"/>
        <v>#N/A</v>
      </c>
      <c r="T213" s="192" t="e">
        <f>VLOOKUP(D213,'PC Receitas'!$N$4:$O$14,2,FALSE)</f>
        <v>#N/A</v>
      </c>
    </row>
    <row r="214" spans="3:20" ht="19.5" customHeight="1" thickTop="1" thickBot="1" x14ac:dyDescent="0.25">
      <c r="C214" s="58"/>
      <c r="D214" s="58"/>
      <c r="E214" s="58"/>
      <c r="F214" s="58"/>
      <c r="G214" s="58"/>
      <c r="H214" s="58"/>
      <c r="I214" s="59"/>
      <c r="J214" s="60"/>
      <c r="K214" s="57">
        <f t="shared" ca="1" si="22"/>
        <v>167800</v>
      </c>
      <c r="P214" s="188" t="e">
        <f t="shared" si="21"/>
        <v>#N/A</v>
      </c>
      <c r="Q214" s="191" t="e">
        <f t="shared" si="19"/>
        <v>#N/A</v>
      </c>
      <c r="R214" s="191" t="e">
        <f t="shared" si="20"/>
        <v>#N/A</v>
      </c>
      <c r="S214" s="191" t="e">
        <f t="shared" si="23"/>
        <v>#N/A</v>
      </c>
      <c r="T214" s="192" t="e">
        <f>VLOOKUP(D214,'PC Receitas'!$N$4:$O$14,2,FALSE)</f>
        <v>#N/A</v>
      </c>
    </row>
    <row r="215" spans="3:20" ht="19.5" customHeight="1" thickTop="1" thickBot="1" x14ac:dyDescent="0.25">
      <c r="C215" s="58"/>
      <c r="D215" s="58"/>
      <c r="E215" s="58"/>
      <c r="F215" s="58"/>
      <c r="G215" s="58"/>
      <c r="H215" s="58"/>
      <c r="I215" s="59"/>
      <c r="J215" s="60"/>
      <c r="K215" s="57">
        <f t="shared" ca="1" si="22"/>
        <v>167800</v>
      </c>
      <c r="P215" s="188" t="e">
        <f t="shared" si="21"/>
        <v>#N/A</v>
      </c>
      <c r="Q215" s="191" t="e">
        <f t="shared" si="19"/>
        <v>#N/A</v>
      </c>
      <c r="R215" s="191" t="e">
        <f t="shared" si="20"/>
        <v>#N/A</v>
      </c>
      <c r="S215" s="191" t="e">
        <f t="shared" si="23"/>
        <v>#N/A</v>
      </c>
      <c r="T215" s="192" t="e">
        <f>VLOOKUP(D215,'PC Receitas'!$N$4:$O$14,2,FALSE)</f>
        <v>#N/A</v>
      </c>
    </row>
    <row r="216" spans="3:20" ht="19.5" customHeight="1" thickTop="1" thickBot="1" x14ac:dyDescent="0.25">
      <c r="C216" s="58"/>
      <c r="D216" s="58"/>
      <c r="E216" s="58"/>
      <c r="F216" s="58"/>
      <c r="G216" s="58"/>
      <c r="H216" s="58"/>
      <c r="I216" s="59"/>
      <c r="J216" s="60"/>
      <c r="K216" s="57">
        <f t="shared" ca="1" si="22"/>
        <v>167800</v>
      </c>
      <c r="P216" s="188" t="e">
        <f t="shared" si="21"/>
        <v>#N/A</v>
      </c>
      <c r="Q216" s="191" t="e">
        <f t="shared" si="19"/>
        <v>#N/A</v>
      </c>
      <c r="R216" s="191" t="e">
        <f t="shared" si="20"/>
        <v>#N/A</v>
      </c>
      <c r="S216" s="191" t="e">
        <f t="shared" si="23"/>
        <v>#N/A</v>
      </c>
      <c r="T216" s="192" t="e">
        <f>VLOOKUP(D216,'PC Receitas'!$N$4:$O$14,2,FALSE)</f>
        <v>#N/A</v>
      </c>
    </row>
    <row r="217" spans="3:20" ht="19.5" customHeight="1" thickTop="1" thickBot="1" x14ac:dyDescent="0.25">
      <c r="C217" s="58"/>
      <c r="D217" s="58"/>
      <c r="E217" s="58"/>
      <c r="F217" s="58"/>
      <c r="G217" s="58"/>
      <c r="H217" s="58"/>
      <c r="I217" s="59"/>
      <c r="J217" s="60"/>
      <c r="K217" s="57">
        <f t="shared" ca="1" si="22"/>
        <v>167800</v>
      </c>
      <c r="P217" s="188" t="e">
        <f t="shared" si="21"/>
        <v>#N/A</v>
      </c>
      <c r="Q217" s="191" t="e">
        <f t="shared" si="19"/>
        <v>#N/A</v>
      </c>
      <c r="R217" s="191" t="e">
        <f t="shared" si="20"/>
        <v>#N/A</v>
      </c>
      <c r="S217" s="191" t="e">
        <f t="shared" si="23"/>
        <v>#N/A</v>
      </c>
      <c r="T217" s="192" t="e">
        <f>VLOOKUP(D217,'PC Receitas'!$N$4:$O$14,2,FALSE)</f>
        <v>#N/A</v>
      </c>
    </row>
    <row r="218" spans="3:20" ht="19.5" customHeight="1" thickTop="1" thickBot="1" x14ac:dyDescent="0.25">
      <c r="C218" s="58"/>
      <c r="D218" s="58"/>
      <c r="E218" s="58"/>
      <c r="F218" s="58"/>
      <c r="G218" s="58"/>
      <c r="H218" s="58"/>
      <c r="I218" s="59"/>
      <c r="J218" s="60"/>
      <c r="K218" s="57">
        <f t="shared" ca="1" si="22"/>
        <v>167800</v>
      </c>
      <c r="P218" s="188" t="e">
        <f t="shared" si="21"/>
        <v>#N/A</v>
      </c>
      <c r="Q218" s="191" t="e">
        <f t="shared" si="19"/>
        <v>#N/A</v>
      </c>
      <c r="R218" s="191" t="e">
        <f t="shared" si="20"/>
        <v>#N/A</v>
      </c>
      <c r="S218" s="191" t="e">
        <f t="shared" si="23"/>
        <v>#N/A</v>
      </c>
      <c r="T218" s="192" t="e">
        <f>VLOOKUP(D218,'PC Receitas'!$N$4:$O$14,2,FALSE)</f>
        <v>#N/A</v>
      </c>
    </row>
    <row r="219" spans="3:20" ht="19.5" customHeight="1" thickTop="1" thickBot="1" x14ac:dyDescent="0.25">
      <c r="C219" s="58"/>
      <c r="D219" s="58"/>
      <c r="E219" s="58"/>
      <c r="F219" s="58"/>
      <c r="G219" s="58"/>
      <c r="H219" s="58"/>
      <c r="I219" s="59"/>
      <c r="J219" s="60"/>
      <c r="K219" s="57">
        <f t="shared" ca="1" si="22"/>
        <v>167800</v>
      </c>
      <c r="P219" s="188" t="e">
        <f t="shared" si="21"/>
        <v>#N/A</v>
      </c>
      <c r="Q219" s="191" t="e">
        <f t="shared" si="19"/>
        <v>#N/A</v>
      </c>
      <c r="R219" s="191" t="e">
        <f t="shared" si="20"/>
        <v>#N/A</v>
      </c>
      <c r="S219" s="191" t="e">
        <f t="shared" si="23"/>
        <v>#N/A</v>
      </c>
      <c r="T219" s="192" t="e">
        <f>VLOOKUP(D219,'PC Receitas'!$N$4:$O$14,2,FALSE)</f>
        <v>#N/A</v>
      </c>
    </row>
    <row r="220" spans="3:20" ht="19.5" customHeight="1" thickTop="1" thickBot="1" x14ac:dyDescent="0.25">
      <c r="C220" s="58"/>
      <c r="D220" s="58"/>
      <c r="E220" s="58"/>
      <c r="F220" s="58"/>
      <c r="G220" s="58"/>
      <c r="H220" s="58"/>
      <c r="I220" s="59"/>
      <c r="J220" s="60"/>
      <c r="K220" s="57">
        <f t="shared" ca="1" si="22"/>
        <v>167800</v>
      </c>
      <c r="P220" s="188" t="e">
        <f t="shared" si="21"/>
        <v>#N/A</v>
      </c>
      <c r="Q220" s="191" t="e">
        <f t="shared" si="19"/>
        <v>#N/A</v>
      </c>
      <c r="R220" s="191" t="e">
        <f t="shared" si="20"/>
        <v>#N/A</v>
      </c>
      <c r="S220" s="191" t="e">
        <f t="shared" si="23"/>
        <v>#N/A</v>
      </c>
      <c r="T220" s="192" t="e">
        <f>VLOOKUP(D220,'PC Receitas'!$N$4:$O$14,2,FALSE)</f>
        <v>#N/A</v>
      </c>
    </row>
    <row r="221" spans="3:20" ht="19.5" customHeight="1" thickTop="1" thickBot="1" x14ac:dyDescent="0.25">
      <c r="C221" s="58"/>
      <c r="D221" s="58"/>
      <c r="E221" s="58"/>
      <c r="F221" s="58"/>
      <c r="G221" s="58"/>
      <c r="H221" s="58"/>
      <c r="I221" s="59"/>
      <c r="J221" s="60"/>
      <c r="K221" s="57">
        <f t="shared" ca="1" si="22"/>
        <v>167800</v>
      </c>
      <c r="P221" s="188" t="e">
        <f t="shared" si="21"/>
        <v>#N/A</v>
      </c>
      <c r="Q221" s="191" t="e">
        <f t="shared" si="19"/>
        <v>#N/A</v>
      </c>
      <c r="R221" s="191" t="e">
        <f t="shared" si="20"/>
        <v>#N/A</v>
      </c>
      <c r="S221" s="191" t="e">
        <f t="shared" si="23"/>
        <v>#N/A</v>
      </c>
      <c r="T221" s="192" t="e">
        <f>VLOOKUP(D221,'PC Receitas'!$N$4:$O$14,2,FALSE)</f>
        <v>#N/A</v>
      </c>
    </row>
    <row r="222" spans="3:20" ht="19.5" customHeight="1" thickTop="1" thickBot="1" x14ac:dyDescent="0.25">
      <c r="C222" s="58"/>
      <c r="D222" s="58"/>
      <c r="E222" s="58"/>
      <c r="F222" s="58"/>
      <c r="G222" s="58"/>
      <c r="H222" s="58"/>
      <c r="I222" s="59"/>
      <c r="J222" s="60"/>
      <c r="K222" s="57">
        <f t="shared" ca="1" si="22"/>
        <v>167800</v>
      </c>
      <c r="P222" s="188" t="e">
        <f t="shared" si="21"/>
        <v>#N/A</v>
      </c>
      <c r="Q222" s="191" t="e">
        <f t="shared" si="19"/>
        <v>#N/A</v>
      </c>
      <c r="R222" s="191" t="e">
        <f t="shared" si="20"/>
        <v>#N/A</v>
      </c>
      <c r="S222" s="191" t="e">
        <f t="shared" si="23"/>
        <v>#N/A</v>
      </c>
      <c r="T222" s="192" t="e">
        <f>VLOOKUP(D222,'PC Receitas'!$N$4:$O$14,2,FALSE)</f>
        <v>#N/A</v>
      </c>
    </row>
    <row r="223" spans="3:20" ht="19.5" customHeight="1" thickTop="1" thickBot="1" x14ac:dyDescent="0.25">
      <c r="C223" s="58"/>
      <c r="D223" s="58"/>
      <c r="E223" s="58"/>
      <c r="F223" s="58"/>
      <c r="G223" s="58"/>
      <c r="H223" s="58"/>
      <c r="I223" s="59"/>
      <c r="J223" s="60"/>
      <c r="K223" s="57">
        <f t="shared" ca="1" si="22"/>
        <v>167800</v>
      </c>
      <c r="P223" s="188" t="e">
        <f t="shared" si="21"/>
        <v>#N/A</v>
      </c>
      <c r="Q223" s="191" t="e">
        <f t="shared" si="19"/>
        <v>#N/A</v>
      </c>
      <c r="R223" s="191" t="e">
        <f t="shared" si="20"/>
        <v>#N/A</v>
      </c>
      <c r="S223" s="191" t="e">
        <f t="shared" si="23"/>
        <v>#N/A</v>
      </c>
      <c r="T223" s="192" t="e">
        <f>VLOOKUP(D223,'PC Receitas'!$N$4:$O$14,2,FALSE)</f>
        <v>#N/A</v>
      </c>
    </row>
    <row r="224" spans="3:20" ht="19.5" customHeight="1" thickTop="1" thickBot="1" x14ac:dyDescent="0.25">
      <c r="C224" s="58"/>
      <c r="D224" s="58"/>
      <c r="E224" s="58"/>
      <c r="F224" s="58"/>
      <c r="G224" s="58"/>
      <c r="H224" s="58"/>
      <c r="I224" s="59"/>
      <c r="J224" s="60"/>
      <c r="K224" s="57">
        <f t="shared" ca="1" si="22"/>
        <v>167800</v>
      </c>
      <c r="P224" s="188" t="e">
        <f t="shared" si="21"/>
        <v>#N/A</v>
      </c>
      <c r="Q224" s="191" t="e">
        <f t="shared" si="19"/>
        <v>#N/A</v>
      </c>
      <c r="R224" s="191" t="e">
        <f t="shared" si="20"/>
        <v>#N/A</v>
      </c>
      <c r="S224" s="191" t="e">
        <f t="shared" si="23"/>
        <v>#N/A</v>
      </c>
      <c r="T224" s="192" t="e">
        <f>VLOOKUP(D224,'PC Receitas'!$N$4:$O$14,2,FALSE)</f>
        <v>#N/A</v>
      </c>
    </row>
    <row r="225" spans="3:20" ht="19.5" customHeight="1" thickTop="1" thickBot="1" x14ac:dyDescent="0.25">
      <c r="C225" s="58"/>
      <c r="D225" s="58"/>
      <c r="E225" s="58"/>
      <c r="F225" s="58"/>
      <c r="G225" s="58"/>
      <c r="H225" s="58"/>
      <c r="I225" s="59"/>
      <c r="J225" s="60"/>
      <c r="K225" s="57">
        <f t="shared" ca="1" si="22"/>
        <v>167800</v>
      </c>
      <c r="P225" s="188" t="e">
        <f t="shared" si="21"/>
        <v>#N/A</v>
      </c>
      <c r="Q225" s="191" t="e">
        <f t="shared" si="19"/>
        <v>#N/A</v>
      </c>
      <c r="R225" s="191" t="e">
        <f t="shared" si="20"/>
        <v>#N/A</v>
      </c>
      <c r="S225" s="191" t="e">
        <f t="shared" si="23"/>
        <v>#N/A</v>
      </c>
      <c r="T225" s="192" t="e">
        <f>VLOOKUP(D225,'PC Receitas'!$N$4:$O$14,2,FALSE)</f>
        <v>#N/A</v>
      </c>
    </row>
    <row r="226" spans="3:20" ht="19.5" customHeight="1" thickTop="1" thickBot="1" x14ac:dyDescent="0.25">
      <c r="C226" s="58"/>
      <c r="D226" s="58"/>
      <c r="E226" s="58"/>
      <c r="F226" s="58"/>
      <c r="G226" s="58"/>
      <c r="H226" s="58"/>
      <c r="I226" s="59"/>
      <c r="J226" s="60"/>
      <c r="K226" s="57">
        <f t="shared" ca="1" si="22"/>
        <v>167800</v>
      </c>
      <c r="P226" s="188" t="e">
        <f t="shared" si="21"/>
        <v>#N/A</v>
      </c>
      <c r="Q226" s="191" t="e">
        <f t="shared" si="19"/>
        <v>#N/A</v>
      </c>
      <c r="R226" s="191" t="e">
        <f t="shared" si="20"/>
        <v>#N/A</v>
      </c>
      <c r="S226" s="191" t="e">
        <f t="shared" si="23"/>
        <v>#N/A</v>
      </c>
      <c r="T226" s="192" t="e">
        <f>VLOOKUP(D226,'PC Receitas'!$N$4:$O$14,2,FALSE)</f>
        <v>#N/A</v>
      </c>
    </row>
    <row r="227" spans="3:20" ht="19.5" customHeight="1" thickTop="1" thickBot="1" x14ac:dyDescent="0.25">
      <c r="C227" s="58"/>
      <c r="D227" s="58"/>
      <c r="E227" s="58"/>
      <c r="F227" s="58"/>
      <c r="G227" s="58"/>
      <c r="H227" s="58"/>
      <c r="I227" s="59"/>
      <c r="J227" s="60"/>
      <c r="K227" s="57">
        <f t="shared" ca="1" si="22"/>
        <v>167800</v>
      </c>
      <c r="P227" s="188" t="e">
        <f t="shared" si="21"/>
        <v>#N/A</v>
      </c>
      <c r="Q227" s="191" t="e">
        <f t="shared" si="19"/>
        <v>#N/A</v>
      </c>
      <c r="R227" s="191" t="e">
        <f t="shared" si="20"/>
        <v>#N/A</v>
      </c>
      <c r="S227" s="191" t="e">
        <f t="shared" si="23"/>
        <v>#N/A</v>
      </c>
      <c r="T227" s="192" t="e">
        <f>VLOOKUP(D227,'PC Receitas'!$N$4:$O$14,2,FALSE)</f>
        <v>#N/A</v>
      </c>
    </row>
    <row r="228" spans="3:20" ht="19.5" customHeight="1" thickTop="1" thickBot="1" x14ac:dyDescent="0.25">
      <c r="C228" s="58"/>
      <c r="D228" s="58"/>
      <c r="E228" s="58"/>
      <c r="F228" s="58"/>
      <c r="G228" s="58"/>
      <c r="H228" s="58"/>
      <c r="I228" s="59"/>
      <c r="J228" s="60"/>
      <c r="K228" s="57">
        <f t="shared" ca="1" si="22"/>
        <v>167800</v>
      </c>
      <c r="P228" s="188" t="e">
        <f t="shared" si="21"/>
        <v>#N/A</v>
      </c>
      <c r="Q228" s="191" t="e">
        <f t="shared" si="19"/>
        <v>#N/A</v>
      </c>
      <c r="R228" s="191" t="e">
        <f t="shared" si="20"/>
        <v>#N/A</v>
      </c>
      <c r="S228" s="191" t="e">
        <f t="shared" si="23"/>
        <v>#N/A</v>
      </c>
      <c r="T228" s="192" t="e">
        <f>VLOOKUP(D228,'PC Receitas'!$N$4:$O$14,2,FALSE)</f>
        <v>#N/A</v>
      </c>
    </row>
    <row r="229" spans="3:20" ht="19.5" customHeight="1" thickTop="1" thickBot="1" x14ac:dyDescent="0.25">
      <c r="C229" s="58"/>
      <c r="D229" s="58"/>
      <c r="E229" s="58"/>
      <c r="F229" s="58"/>
      <c r="G229" s="58"/>
      <c r="H229" s="58"/>
      <c r="I229" s="59"/>
      <c r="J229" s="60"/>
      <c r="K229" s="57">
        <f t="shared" ca="1" si="22"/>
        <v>167800</v>
      </c>
      <c r="P229" s="188" t="e">
        <f t="shared" si="21"/>
        <v>#N/A</v>
      </c>
      <c r="Q229" s="191" t="e">
        <f t="shared" si="19"/>
        <v>#N/A</v>
      </c>
      <c r="R229" s="191" t="e">
        <f t="shared" si="20"/>
        <v>#N/A</v>
      </c>
      <c r="S229" s="191" t="e">
        <f t="shared" si="23"/>
        <v>#N/A</v>
      </c>
      <c r="T229" s="192" t="e">
        <f>VLOOKUP(D229,'PC Receitas'!$N$4:$O$14,2,FALSE)</f>
        <v>#N/A</v>
      </c>
    </row>
    <row r="230" spans="3:20" ht="19.5" customHeight="1" thickTop="1" thickBot="1" x14ac:dyDescent="0.25">
      <c r="C230" s="58"/>
      <c r="D230" s="58"/>
      <c r="E230" s="58"/>
      <c r="F230" s="58"/>
      <c r="G230" s="58"/>
      <c r="H230" s="58"/>
      <c r="I230" s="59"/>
      <c r="J230" s="60"/>
      <c r="K230" s="57">
        <f t="shared" ca="1" si="22"/>
        <v>167800</v>
      </c>
      <c r="P230" s="188" t="e">
        <f t="shared" si="21"/>
        <v>#N/A</v>
      </c>
      <c r="Q230" s="191" t="e">
        <f t="shared" si="19"/>
        <v>#N/A</v>
      </c>
      <c r="R230" s="191" t="e">
        <f t="shared" si="20"/>
        <v>#N/A</v>
      </c>
      <c r="S230" s="191" t="e">
        <f t="shared" si="23"/>
        <v>#N/A</v>
      </c>
      <c r="T230" s="192" t="e">
        <f>VLOOKUP(D230,'PC Receitas'!$N$4:$O$14,2,FALSE)</f>
        <v>#N/A</v>
      </c>
    </row>
    <row r="231" spans="3:20" ht="19.5" customHeight="1" thickTop="1" thickBot="1" x14ac:dyDescent="0.25">
      <c r="C231" s="58"/>
      <c r="D231" s="58"/>
      <c r="E231" s="58"/>
      <c r="F231" s="58"/>
      <c r="G231" s="58"/>
      <c r="H231" s="58"/>
      <c r="I231" s="59"/>
      <c r="J231" s="60"/>
      <c r="K231" s="57">
        <f t="shared" ca="1" si="22"/>
        <v>167800</v>
      </c>
      <c r="P231" s="188" t="e">
        <f t="shared" si="21"/>
        <v>#N/A</v>
      </c>
      <c r="Q231" s="191" t="e">
        <f t="shared" si="19"/>
        <v>#N/A</v>
      </c>
      <c r="R231" s="191" t="e">
        <f t="shared" si="20"/>
        <v>#N/A</v>
      </c>
      <c r="S231" s="191" t="e">
        <f t="shared" si="23"/>
        <v>#N/A</v>
      </c>
      <c r="T231" s="192" t="e">
        <f>VLOOKUP(D231,'PC Receitas'!$N$4:$O$14,2,FALSE)</f>
        <v>#N/A</v>
      </c>
    </row>
    <row r="232" spans="3:20" ht="19.5" customHeight="1" thickTop="1" thickBot="1" x14ac:dyDescent="0.25">
      <c r="C232" s="58"/>
      <c r="D232" s="58"/>
      <c r="E232" s="58"/>
      <c r="F232" s="58"/>
      <c r="G232" s="58"/>
      <c r="H232" s="58"/>
      <c r="I232" s="59"/>
      <c r="J232" s="60"/>
      <c r="K232" s="57">
        <f t="shared" ca="1" si="22"/>
        <v>167800</v>
      </c>
      <c r="P232" s="188" t="e">
        <f t="shared" si="21"/>
        <v>#N/A</v>
      </c>
      <c r="Q232" s="191" t="e">
        <f t="shared" si="19"/>
        <v>#N/A</v>
      </c>
      <c r="R232" s="191" t="e">
        <f t="shared" si="20"/>
        <v>#N/A</v>
      </c>
      <c r="S232" s="191" t="e">
        <f t="shared" si="23"/>
        <v>#N/A</v>
      </c>
      <c r="T232" s="192" t="e">
        <f>VLOOKUP(D232,'PC Receitas'!$N$4:$O$14,2,FALSE)</f>
        <v>#N/A</v>
      </c>
    </row>
    <row r="233" spans="3:20" ht="19.5" customHeight="1" thickTop="1" thickBot="1" x14ac:dyDescent="0.25">
      <c r="C233" s="58"/>
      <c r="D233" s="58"/>
      <c r="E233" s="58"/>
      <c r="F233" s="58"/>
      <c r="G233" s="58"/>
      <c r="H233" s="58"/>
      <c r="I233" s="59"/>
      <c r="J233" s="60"/>
      <c r="K233" s="57">
        <f t="shared" ca="1" si="22"/>
        <v>167800</v>
      </c>
      <c r="P233" s="188" t="e">
        <f t="shared" si="21"/>
        <v>#N/A</v>
      </c>
      <c r="Q233" s="191" t="e">
        <f t="shared" si="19"/>
        <v>#N/A</v>
      </c>
      <c r="R233" s="191" t="e">
        <f t="shared" si="20"/>
        <v>#N/A</v>
      </c>
      <c r="S233" s="191" t="e">
        <f t="shared" si="23"/>
        <v>#N/A</v>
      </c>
      <c r="T233" s="192" t="e">
        <f>VLOOKUP(D233,'PC Receitas'!$N$4:$O$14,2,FALSE)</f>
        <v>#N/A</v>
      </c>
    </row>
    <row r="234" spans="3:20" ht="19.5" customHeight="1" thickTop="1" thickBot="1" x14ac:dyDescent="0.25">
      <c r="C234" s="58"/>
      <c r="D234" s="58"/>
      <c r="E234" s="58"/>
      <c r="F234" s="58"/>
      <c r="G234" s="58"/>
      <c r="H234" s="58"/>
      <c r="I234" s="59"/>
      <c r="J234" s="60"/>
      <c r="K234" s="57">
        <f t="shared" ca="1" si="22"/>
        <v>167800</v>
      </c>
      <c r="P234" s="188" t="e">
        <f t="shared" si="21"/>
        <v>#N/A</v>
      </c>
      <c r="Q234" s="191" t="e">
        <f t="shared" si="19"/>
        <v>#N/A</v>
      </c>
      <c r="R234" s="191" t="e">
        <f t="shared" si="20"/>
        <v>#N/A</v>
      </c>
      <c r="S234" s="191" t="e">
        <f t="shared" si="23"/>
        <v>#N/A</v>
      </c>
      <c r="T234" s="192" t="e">
        <f>VLOOKUP(D234,'PC Receitas'!$N$4:$O$14,2,FALSE)</f>
        <v>#N/A</v>
      </c>
    </row>
    <row r="235" spans="3:20" ht="19.5" customHeight="1" thickTop="1" thickBot="1" x14ac:dyDescent="0.25">
      <c r="C235" s="58"/>
      <c r="D235" s="58"/>
      <c r="E235" s="58"/>
      <c r="F235" s="58"/>
      <c r="G235" s="58"/>
      <c r="H235" s="58"/>
      <c r="I235" s="59"/>
      <c r="J235" s="60"/>
      <c r="K235" s="57">
        <f t="shared" ca="1" si="22"/>
        <v>167800</v>
      </c>
      <c r="P235" s="188" t="e">
        <f t="shared" si="21"/>
        <v>#N/A</v>
      </c>
      <c r="Q235" s="191" t="e">
        <f t="shared" si="19"/>
        <v>#N/A</v>
      </c>
      <c r="R235" s="191" t="e">
        <f t="shared" si="20"/>
        <v>#N/A</v>
      </c>
      <c r="S235" s="191" t="e">
        <f t="shared" si="23"/>
        <v>#N/A</v>
      </c>
      <c r="T235" s="192" t="e">
        <f>VLOOKUP(D235,'PC Receitas'!$N$4:$O$14,2,FALSE)</f>
        <v>#N/A</v>
      </c>
    </row>
    <row r="236" spans="3:20" ht="19.5" customHeight="1" thickTop="1" thickBot="1" x14ac:dyDescent="0.25">
      <c r="C236" s="58"/>
      <c r="D236" s="58"/>
      <c r="E236" s="58"/>
      <c r="F236" s="58"/>
      <c r="G236" s="58"/>
      <c r="H236" s="58"/>
      <c r="I236" s="59"/>
      <c r="J236" s="60"/>
      <c r="K236" s="57">
        <f t="shared" ca="1" si="22"/>
        <v>167800</v>
      </c>
      <c r="P236" s="188" t="e">
        <f t="shared" si="21"/>
        <v>#N/A</v>
      </c>
      <c r="Q236" s="191" t="e">
        <f t="shared" si="19"/>
        <v>#N/A</v>
      </c>
      <c r="R236" s="191" t="e">
        <f t="shared" si="20"/>
        <v>#N/A</v>
      </c>
      <c r="S236" s="191" t="e">
        <f t="shared" si="23"/>
        <v>#N/A</v>
      </c>
      <c r="T236" s="192" t="e">
        <f>VLOOKUP(D236,'PC Receitas'!$N$4:$O$14,2,FALSE)</f>
        <v>#N/A</v>
      </c>
    </row>
    <row r="237" spans="3:20" ht="19.5" customHeight="1" thickTop="1" thickBot="1" x14ac:dyDescent="0.25">
      <c r="C237" s="58"/>
      <c r="D237" s="58"/>
      <c r="E237" s="58"/>
      <c r="F237" s="58"/>
      <c r="G237" s="58"/>
      <c r="H237" s="58"/>
      <c r="I237" s="59"/>
      <c r="J237" s="60"/>
      <c r="K237" s="57">
        <f t="shared" ca="1" si="22"/>
        <v>167800</v>
      </c>
      <c r="P237" s="188" t="e">
        <f t="shared" si="21"/>
        <v>#N/A</v>
      </c>
      <c r="Q237" s="191" t="e">
        <f t="shared" si="19"/>
        <v>#N/A</v>
      </c>
      <c r="R237" s="191" t="e">
        <f t="shared" si="20"/>
        <v>#N/A</v>
      </c>
      <c r="S237" s="191" t="e">
        <f t="shared" si="23"/>
        <v>#N/A</v>
      </c>
      <c r="T237" s="192" t="e">
        <f>VLOOKUP(D237,'PC Receitas'!$N$4:$O$14,2,FALSE)</f>
        <v>#N/A</v>
      </c>
    </row>
    <row r="238" spans="3:20" ht="19.5" customHeight="1" thickTop="1" thickBot="1" x14ac:dyDescent="0.25">
      <c r="C238" s="58"/>
      <c r="D238" s="58"/>
      <c r="E238" s="58"/>
      <c r="F238" s="58"/>
      <c r="G238" s="58"/>
      <c r="H238" s="58"/>
      <c r="I238" s="59"/>
      <c r="J238" s="60"/>
      <c r="K238" s="57">
        <f t="shared" ca="1" si="22"/>
        <v>167800</v>
      </c>
      <c r="P238" s="188" t="e">
        <f t="shared" si="21"/>
        <v>#N/A</v>
      </c>
      <c r="Q238" s="191" t="e">
        <f t="shared" si="19"/>
        <v>#N/A</v>
      </c>
      <c r="R238" s="191" t="e">
        <f t="shared" si="20"/>
        <v>#N/A</v>
      </c>
      <c r="S238" s="191" t="e">
        <f t="shared" si="23"/>
        <v>#N/A</v>
      </c>
      <c r="T238" s="192" t="e">
        <f>VLOOKUP(D238,'PC Receitas'!$N$4:$O$14,2,FALSE)</f>
        <v>#N/A</v>
      </c>
    </row>
    <row r="239" spans="3:20" ht="19.5" customHeight="1" thickTop="1" thickBot="1" x14ac:dyDescent="0.25">
      <c r="C239" s="58"/>
      <c r="D239" s="58"/>
      <c r="E239" s="58"/>
      <c r="F239" s="58"/>
      <c r="G239" s="58"/>
      <c r="H239" s="58"/>
      <c r="I239" s="59"/>
      <c r="J239" s="60"/>
      <c r="K239" s="57">
        <f t="shared" ca="1" si="22"/>
        <v>167800</v>
      </c>
      <c r="P239" s="188" t="e">
        <f t="shared" si="21"/>
        <v>#N/A</v>
      </c>
      <c r="Q239" s="191" t="e">
        <f t="shared" si="19"/>
        <v>#N/A</v>
      </c>
      <c r="R239" s="191" t="e">
        <f t="shared" si="20"/>
        <v>#N/A</v>
      </c>
      <c r="S239" s="191" t="e">
        <f t="shared" si="23"/>
        <v>#N/A</v>
      </c>
      <c r="T239" s="192" t="e">
        <f>VLOOKUP(D239,'PC Receitas'!$N$4:$O$14,2,FALSE)</f>
        <v>#N/A</v>
      </c>
    </row>
    <row r="240" spans="3:20" ht="19.5" customHeight="1" thickTop="1" thickBot="1" x14ac:dyDescent="0.25">
      <c r="C240" s="58"/>
      <c r="D240" s="58"/>
      <c r="E240" s="58"/>
      <c r="F240" s="58"/>
      <c r="G240" s="58"/>
      <c r="H240" s="58"/>
      <c r="I240" s="59"/>
      <c r="J240" s="60"/>
      <c r="K240" s="57">
        <f t="shared" ca="1" si="22"/>
        <v>167800</v>
      </c>
      <c r="P240" s="188" t="e">
        <f t="shared" si="21"/>
        <v>#N/A</v>
      </c>
      <c r="Q240" s="191" t="e">
        <f t="shared" si="19"/>
        <v>#N/A</v>
      </c>
      <c r="R240" s="191" t="e">
        <f t="shared" si="20"/>
        <v>#N/A</v>
      </c>
      <c r="S240" s="191" t="e">
        <f t="shared" si="23"/>
        <v>#N/A</v>
      </c>
      <c r="T240" s="192" t="e">
        <f>VLOOKUP(D240,'PC Receitas'!$N$4:$O$14,2,FALSE)</f>
        <v>#N/A</v>
      </c>
    </row>
    <row r="241" spans="3:20" ht="19.5" customHeight="1" thickTop="1" thickBot="1" x14ac:dyDescent="0.25">
      <c r="C241" s="58"/>
      <c r="D241" s="58"/>
      <c r="E241" s="58"/>
      <c r="F241" s="58"/>
      <c r="G241" s="58"/>
      <c r="H241" s="58"/>
      <c r="I241" s="59"/>
      <c r="J241" s="60"/>
      <c r="K241" s="57">
        <f t="shared" ca="1" si="22"/>
        <v>167800</v>
      </c>
      <c r="P241" s="188" t="e">
        <f t="shared" si="21"/>
        <v>#N/A</v>
      </c>
      <c r="Q241" s="191" t="e">
        <f t="shared" si="19"/>
        <v>#N/A</v>
      </c>
      <c r="R241" s="191" t="e">
        <f t="shared" si="20"/>
        <v>#N/A</v>
      </c>
      <c r="S241" s="191" t="e">
        <f t="shared" si="23"/>
        <v>#N/A</v>
      </c>
      <c r="T241" s="192" t="e">
        <f>VLOOKUP(D241,'PC Receitas'!$N$4:$O$14,2,FALSE)</f>
        <v>#N/A</v>
      </c>
    </row>
    <row r="242" spans="3:20" ht="19.5" customHeight="1" thickTop="1" thickBot="1" x14ac:dyDescent="0.25">
      <c r="C242" s="58"/>
      <c r="D242" s="58"/>
      <c r="E242" s="58"/>
      <c r="F242" s="58"/>
      <c r="G242" s="58"/>
      <c r="H242" s="58"/>
      <c r="I242" s="59"/>
      <c r="J242" s="60"/>
      <c r="K242" s="57">
        <f t="shared" ca="1" si="22"/>
        <v>167800</v>
      </c>
      <c r="P242" s="188" t="e">
        <f t="shared" si="21"/>
        <v>#N/A</v>
      </c>
      <c r="Q242" s="191" t="e">
        <f t="shared" si="19"/>
        <v>#N/A</v>
      </c>
      <c r="R242" s="191" t="e">
        <f t="shared" si="20"/>
        <v>#N/A</v>
      </c>
      <c r="S242" s="191" t="e">
        <f t="shared" si="23"/>
        <v>#N/A</v>
      </c>
      <c r="T242" s="192" t="e">
        <f>VLOOKUP(D242,'PC Receitas'!$N$4:$O$14,2,FALSE)</f>
        <v>#N/A</v>
      </c>
    </row>
    <row r="243" spans="3:20" ht="19.5" customHeight="1" thickTop="1" thickBot="1" x14ac:dyDescent="0.25">
      <c r="C243" s="58"/>
      <c r="D243" s="58"/>
      <c r="E243" s="58"/>
      <c r="F243" s="58"/>
      <c r="G243" s="58"/>
      <c r="H243" s="58"/>
      <c r="I243" s="59"/>
      <c r="J243" s="60"/>
      <c r="K243" s="57">
        <f t="shared" ca="1" si="22"/>
        <v>167800</v>
      </c>
      <c r="P243" s="188" t="e">
        <f t="shared" si="21"/>
        <v>#N/A</v>
      </c>
      <c r="Q243" s="191" t="e">
        <f t="shared" si="19"/>
        <v>#N/A</v>
      </c>
      <c r="R243" s="191" t="e">
        <f t="shared" si="20"/>
        <v>#N/A</v>
      </c>
      <c r="S243" s="191" t="e">
        <f t="shared" si="23"/>
        <v>#N/A</v>
      </c>
      <c r="T243" s="192" t="e">
        <f>VLOOKUP(D243,'PC Receitas'!$N$4:$O$14,2,FALSE)</f>
        <v>#N/A</v>
      </c>
    </row>
    <row r="244" spans="3:20" ht="19.5" customHeight="1" thickTop="1" thickBot="1" x14ac:dyDescent="0.25">
      <c r="C244" s="58"/>
      <c r="D244" s="58"/>
      <c r="E244" s="58"/>
      <c r="F244" s="58"/>
      <c r="G244" s="58"/>
      <c r="H244" s="58"/>
      <c r="I244" s="59"/>
      <c r="J244" s="60"/>
      <c r="K244" s="57">
        <f t="shared" ca="1" si="22"/>
        <v>167800</v>
      </c>
      <c r="P244" s="188" t="e">
        <f t="shared" si="21"/>
        <v>#N/A</v>
      </c>
      <c r="Q244" s="191" t="e">
        <f t="shared" si="19"/>
        <v>#N/A</v>
      </c>
      <c r="R244" s="191" t="e">
        <f t="shared" si="20"/>
        <v>#N/A</v>
      </c>
      <c r="S244" s="191" t="e">
        <f t="shared" si="23"/>
        <v>#N/A</v>
      </c>
      <c r="T244" s="192" t="e">
        <f>VLOOKUP(D244,'PC Receitas'!$N$4:$O$14,2,FALSE)</f>
        <v>#N/A</v>
      </c>
    </row>
    <row r="245" spans="3:20" ht="19.5" customHeight="1" thickTop="1" thickBot="1" x14ac:dyDescent="0.25">
      <c r="C245" s="58"/>
      <c r="D245" s="58"/>
      <c r="E245" s="58"/>
      <c r="F245" s="58"/>
      <c r="G245" s="58"/>
      <c r="H245" s="58"/>
      <c r="I245" s="59"/>
      <c r="J245" s="60"/>
      <c r="K245" s="57">
        <f t="shared" ca="1" si="22"/>
        <v>167800</v>
      </c>
      <c r="P245" s="188" t="e">
        <f t="shared" si="21"/>
        <v>#N/A</v>
      </c>
      <c r="Q245" s="191" t="e">
        <f t="shared" si="19"/>
        <v>#N/A</v>
      </c>
      <c r="R245" s="191" t="e">
        <f t="shared" si="20"/>
        <v>#N/A</v>
      </c>
      <c r="S245" s="191" t="e">
        <f t="shared" si="23"/>
        <v>#N/A</v>
      </c>
      <c r="T245" s="192" t="e">
        <f>VLOOKUP(D245,'PC Receitas'!$N$4:$O$14,2,FALSE)</f>
        <v>#N/A</v>
      </c>
    </row>
    <row r="246" spans="3:20" ht="19.5" customHeight="1" thickTop="1" thickBot="1" x14ac:dyDescent="0.25">
      <c r="C246" s="58"/>
      <c r="D246" s="58"/>
      <c r="E246" s="58"/>
      <c r="F246" s="58"/>
      <c r="G246" s="58"/>
      <c r="H246" s="58"/>
      <c r="I246" s="59"/>
      <c r="J246" s="60"/>
      <c r="K246" s="57">
        <f t="shared" ca="1" si="22"/>
        <v>167800</v>
      </c>
      <c r="P246" s="188" t="e">
        <f t="shared" si="21"/>
        <v>#N/A</v>
      </c>
      <c r="Q246" s="191" t="e">
        <f t="shared" si="19"/>
        <v>#N/A</v>
      </c>
      <c r="R246" s="191" t="e">
        <f t="shared" si="20"/>
        <v>#N/A</v>
      </c>
      <c r="S246" s="191" t="e">
        <f t="shared" si="23"/>
        <v>#N/A</v>
      </c>
      <c r="T246" s="192" t="e">
        <f>VLOOKUP(D246,'PC Receitas'!$N$4:$O$14,2,FALSE)</f>
        <v>#N/A</v>
      </c>
    </row>
    <row r="247" spans="3:20" ht="19.5" customHeight="1" thickTop="1" thickBot="1" x14ac:dyDescent="0.25">
      <c r="C247" s="58"/>
      <c r="D247" s="58"/>
      <c r="E247" s="58"/>
      <c r="F247" s="58"/>
      <c r="G247" s="58"/>
      <c r="H247" s="58"/>
      <c r="I247" s="59"/>
      <c r="J247" s="60"/>
      <c r="K247" s="57">
        <f t="shared" ca="1" si="22"/>
        <v>167800</v>
      </c>
      <c r="P247" s="188" t="e">
        <f t="shared" si="21"/>
        <v>#N/A</v>
      </c>
      <c r="Q247" s="191" t="e">
        <f t="shared" si="19"/>
        <v>#N/A</v>
      </c>
      <c r="R247" s="191" t="e">
        <f t="shared" si="20"/>
        <v>#N/A</v>
      </c>
      <c r="S247" s="191" t="e">
        <f t="shared" si="23"/>
        <v>#N/A</v>
      </c>
      <c r="T247" s="192" t="e">
        <f>VLOOKUP(D247,'PC Receitas'!$N$4:$O$14,2,FALSE)</f>
        <v>#N/A</v>
      </c>
    </row>
    <row r="248" spans="3:20" ht="19.5" customHeight="1" thickTop="1" thickBot="1" x14ac:dyDescent="0.25">
      <c r="C248" s="58"/>
      <c r="D248" s="58"/>
      <c r="E248" s="58"/>
      <c r="F248" s="58"/>
      <c r="G248" s="58"/>
      <c r="H248" s="58"/>
      <c r="I248" s="59"/>
      <c r="J248" s="60"/>
      <c r="K248" s="57">
        <f t="shared" ca="1" si="22"/>
        <v>167800</v>
      </c>
      <c r="P248" s="188" t="e">
        <f t="shared" si="21"/>
        <v>#N/A</v>
      </c>
      <c r="Q248" s="191" t="e">
        <f t="shared" si="19"/>
        <v>#N/A</v>
      </c>
      <c r="R248" s="191" t="e">
        <f t="shared" si="20"/>
        <v>#N/A</v>
      </c>
      <c r="S248" s="191" t="e">
        <f t="shared" si="23"/>
        <v>#N/A</v>
      </c>
      <c r="T248" s="192" t="e">
        <f>VLOOKUP(D248,'PC Receitas'!$N$4:$O$14,2,FALSE)</f>
        <v>#N/A</v>
      </c>
    </row>
    <row r="249" spans="3:20" ht="19.5" customHeight="1" thickTop="1" thickBot="1" x14ac:dyDescent="0.25">
      <c r="C249" s="58"/>
      <c r="D249" s="58"/>
      <c r="E249" s="58"/>
      <c r="F249" s="58"/>
      <c r="G249" s="58"/>
      <c r="H249" s="58"/>
      <c r="I249" s="59"/>
      <c r="J249" s="60"/>
      <c r="K249" s="57">
        <f t="shared" ca="1" si="22"/>
        <v>167800</v>
      </c>
      <c r="P249" s="188" t="e">
        <f t="shared" si="21"/>
        <v>#N/A</v>
      </c>
      <c r="Q249" s="191" t="e">
        <f t="shared" si="19"/>
        <v>#N/A</v>
      </c>
      <c r="R249" s="191" t="e">
        <f t="shared" si="20"/>
        <v>#N/A</v>
      </c>
      <c r="S249" s="191" t="e">
        <f t="shared" si="23"/>
        <v>#N/A</v>
      </c>
      <c r="T249" s="192" t="e">
        <f>VLOOKUP(D249,'PC Receitas'!$N$4:$O$14,2,FALSE)</f>
        <v>#N/A</v>
      </c>
    </row>
    <row r="250" spans="3:20" ht="19.5" customHeight="1" thickTop="1" thickBot="1" x14ac:dyDescent="0.25">
      <c r="C250" s="58"/>
      <c r="D250" s="58"/>
      <c r="E250" s="58"/>
      <c r="F250" s="58"/>
      <c r="G250" s="58"/>
      <c r="H250" s="58"/>
      <c r="I250" s="59"/>
      <c r="J250" s="60"/>
      <c r="K250" s="57">
        <f t="shared" ca="1" si="22"/>
        <v>167800</v>
      </c>
      <c r="P250" s="188" t="e">
        <f t="shared" si="21"/>
        <v>#N/A</v>
      </c>
      <c r="Q250" s="191" t="e">
        <f t="shared" si="19"/>
        <v>#N/A</v>
      </c>
      <c r="R250" s="191" t="e">
        <f t="shared" si="20"/>
        <v>#N/A</v>
      </c>
      <c r="S250" s="191" t="e">
        <f t="shared" si="23"/>
        <v>#N/A</v>
      </c>
      <c r="T250" s="192" t="e">
        <f>VLOOKUP(D250,'PC Receitas'!$N$4:$O$14,2,FALSE)</f>
        <v>#N/A</v>
      </c>
    </row>
    <row r="251" spans="3:20" ht="19.5" customHeight="1" thickTop="1" thickBot="1" x14ac:dyDescent="0.25">
      <c r="C251" s="58"/>
      <c r="D251" s="58"/>
      <c r="E251" s="58"/>
      <c r="F251" s="58"/>
      <c r="G251" s="58"/>
      <c r="H251" s="58"/>
      <c r="I251" s="59"/>
      <c r="J251" s="60"/>
      <c r="K251" s="57">
        <f t="shared" ca="1" si="22"/>
        <v>167800</v>
      </c>
      <c r="P251" s="188" t="e">
        <f t="shared" si="21"/>
        <v>#N/A</v>
      </c>
      <c r="Q251" s="191" t="e">
        <f t="shared" si="19"/>
        <v>#N/A</v>
      </c>
      <c r="R251" s="191" t="e">
        <f t="shared" si="20"/>
        <v>#N/A</v>
      </c>
      <c r="S251" s="191" t="e">
        <f t="shared" si="23"/>
        <v>#N/A</v>
      </c>
      <c r="T251" s="192" t="e">
        <f>VLOOKUP(D251,'PC Receitas'!$N$4:$O$14,2,FALSE)</f>
        <v>#N/A</v>
      </c>
    </row>
    <row r="252" spans="3:20" ht="19.5" customHeight="1" thickTop="1" thickBot="1" x14ac:dyDescent="0.25">
      <c r="C252" s="58"/>
      <c r="D252" s="58"/>
      <c r="E252" s="58"/>
      <c r="F252" s="58"/>
      <c r="G252" s="58"/>
      <c r="H252" s="58"/>
      <c r="I252" s="59"/>
      <c r="J252" s="60"/>
      <c r="K252" s="57">
        <f t="shared" ca="1" si="22"/>
        <v>167800</v>
      </c>
      <c r="P252" s="188" t="e">
        <f t="shared" si="21"/>
        <v>#N/A</v>
      </c>
      <c r="Q252" s="191" t="e">
        <f t="shared" si="19"/>
        <v>#N/A</v>
      </c>
      <c r="R252" s="191" t="e">
        <f t="shared" si="20"/>
        <v>#N/A</v>
      </c>
      <c r="S252" s="191" t="e">
        <f t="shared" si="23"/>
        <v>#N/A</v>
      </c>
      <c r="T252" s="192" t="e">
        <f>VLOOKUP(D252,'PC Receitas'!$N$4:$O$14,2,FALSE)</f>
        <v>#N/A</v>
      </c>
    </row>
    <row r="253" spans="3:20" ht="19.5" customHeight="1" thickTop="1" thickBot="1" x14ac:dyDescent="0.25">
      <c r="C253" s="58"/>
      <c r="D253" s="58"/>
      <c r="E253" s="58"/>
      <c r="F253" s="58"/>
      <c r="G253" s="58"/>
      <c r="H253" s="58"/>
      <c r="I253" s="59"/>
      <c r="J253" s="60"/>
      <c r="K253" s="57">
        <f t="shared" ca="1" si="22"/>
        <v>167800</v>
      </c>
      <c r="P253" s="188" t="e">
        <f t="shared" si="21"/>
        <v>#N/A</v>
      </c>
      <c r="Q253" s="191" t="e">
        <f t="shared" si="19"/>
        <v>#N/A</v>
      </c>
      <c r="R253" s="191" t="e">
        <f t="shared" si="20"/>
        <v>#N/A</v>
      </c>
      <c r="S253" s="191" t="e">
        <f t="shared" si="23"/>
        <v>#N/A</v>
      </c>
      <c r="T253" s="192" t="e">
        <f>VLOOKUP(D253,'PC Receitas'!$N$4:$O$14,2,FALSE)</f>
        <v>#N/A</v>
      </c>
    </row>
    <row r="254" spans="3:20" ht="19.5" customHeight="1" thickTop="1" thickBot="1" x14ac:dyDescent="0.25">
      <c r="C254" s="58"/>
      <c r="D254" s="58"/>
      <c r="E254" s="58"/>
      <c r="F254" s="58"/>
      <c r="G254" s="58"/>
      <c r="H254" s="58"/>
      <c r="I254" s="59"/>
      <c r="J254" s="60"/>
      <c r="K254" s="57">
        <f t="shared" ca="1" si="22"/>
        <v>167800</v>
      </c>
      <c r="P254" s="188" t="e">
        <f t="shared" si="21"/>
        <v>#N/A</v>
      </c>
      <c r="Q254" s="191" t="e">
        <f t="shared" si="19"/>
        <v>#N/A</v>
      </c>
      <c r="R254" s="191" t="e">
        <f t="shared" si="20"/>
        <v>#N/A</v>
      </c>
      <c r="S254" s="191" t="e">
        <f t="shared" si="23"/>
        <v>#N/A</v>
      </c>
      <c r="T254" s="192" t="e">
        <f>VLOOKUP(D254,'PC Receitas'!$N$4:$O$14,2,FALSE)</f>
        <v>#N/A</v>
      </c>
    </row>
    <row r="255" spans="3:20" ht="19.5" customHeight="1" thickTop="1" thickBot="1" x14ac:dyDescent="0.25">
      <c r="C255" s="58"/>
      <c r="D255" s="58"/>
      <c r="E255" s="58"/>
      <c r="F255" s="58"/>
      <c r="G255" s="58"/>
      <c r="H255" s="58"/>
      <c r="I255" s="59"/>
      <c r="J255" s="60"/>
      <c r="K255" s="57">
        <f t="shared" ca="1" si="22"/>
        <v>167800</v>
      </c>
      <c r="P255" s="188" t="e">
        <f t="shared" si="21"/>
        <v>#N/A</v>
      </c>
      <c r="Q255" s="191" t="e">
        <f t="shared" si="19"/>
        <v>#N/A</v>
      </c>
      <c r="R255" s="191" t="e">
        <f t="shared" si="20"/>
        <v>#N/A</v>
      </c>
      <c r="S255" s="191" t="e">
        <f t="shared" si="23"/>
        <v>#N/A</v>
      </c>
      <c r="T255" s="192" t="e">
        <f>VLOOKUP(D255,'PC Receitas'!$N$4:$O$14,2,FALSE)</f>
        <v>#N/A</v>
      </c>
    </row>
    <row r="256" spans="3:20" ht="19.5" customHeight="1" thickTop="1" thickBot="1" x14ac:dyDescent="0.25">
      <c r="C256" s="58"/>
      <c r="D256" s="58"/>
      <c r="E256" s="58"/>
      <c r="F256" s="58"/>
      <c r="G256" s="58"/>
      <c r="H256" s="58"/>
      <c r="I256" s="59"/>
      <c r="J256" s="60"/>
      <c r="K256" s="57">
        <f t="shared" ca="1" si="22"/>
        <v>167800</v>
      </c>
      <c r="P256" s="188" t="e">
        <f t="shared" si="21"/>
        <v>#N/A</v>
      </c>
      <c r="Q256" s="191" t="e">
        <f t="shared" si="19"/>
        <v>#N/A</v>
      </c>
      <c r="R256" s="191" t="e">
        <f t="shared" si="20"/>
        <v>#N/A</v>
      </c>
      <c r="S256" s="191" t="e">
        <f t="shared" si="23"/>
        <v>#N/A</v>
      </c>
      <c r="T256" s="192" t="e">
        <f>VLOOKUP(D256,'PC Receitas'!$N$4:$O$14,2,FALSE)</f>
        <v>#N/A</v>
      </c>
    </row>
    <row r="257" spans="3:20" ht="19.5" customHeight="1" thickTop="1" thickBot="1" x14ac:dyDescent="0.25">
      <c r="C257" s="58"/>
      <c r="D257" s="58"/>
      <c r="E257" s="58"/>
      <c r="F257" s="58"/>
      <c r="G257" s="58"/>
      <c r="H257" s="58"/>
      <c r="I257" s="59"/>
      <c r="J257" s="60"/>
      <c r="K257" s="57">
        <f t="shared" ca="1" si="22"/>
        <v>167800</v>
      </c>
      <c r="P257" s="188" t="e">
        <f t="shared" si="21"/>
        <v>#N/A</v>
      </c>
      <c r="Q257" s="191" t="e">
        <f t="shared" si="19"/>
        <v>#N/A</v>
      </c>
      <c r="R257" s="191" t="e">
        <f t="shared" si="20"/>
        <v>#N/A</v>
      </c>
      <c r="S257" s="191" t="e">
        <f t="shared" si="23"/>
        <v>#N/A</v>
      </c>
      <c r="T257" s="192" t="e">
        <f>VLOOKUP(D257,'PC Receitas'!$N$4:$O$14,2,FALSE)</f>
        <v>#N/A</v>
      </c>
    </row>
    <row r="258" spans="3:20" ht="19.5" customHeight="1" thickTop="1" thickBot="1" x14ac:dyDescent="0.25">
      <c r="C258" s="58"/>
      <c r="D258" s="58"/>
      <c r="E258" s="58"/>
      <c r="F258" s="58"/>
      <c r="G258" s="58"/>
      <c r="H258" s="58"/>
      <c r="I258" s="59"/>
      <c r="J258" s="60"/>
      <c r="K258" s="57">
        <f t="shared" ca="1" si="22"/>
        <v>167800</v>
      </c>
      <c r="P258" s="188" t="e">
        <f t="shared" si="21"/>
        <v>#N/A</v>
      </c>
      <c r="Q258" s="191" t="e">
        <f t="shared" si="19"/>
        <v>#N/A</v>
      </c>
      <c r="R258" s="191" t="e">
        <f t="shared" si="20"/>
        <v>#N/A</v>
      </c>
      <c r="S258" s="191" t="e">
        <f t="shared" si="23"/>
        <v>#N/A</v>
      </c>
      <c r="T258" s="192" t="e">
        <f>VLOOKUP(D258,'PC Receitas'!$N$4:$O$14,2,FALSE)</f>
        <v>#N/A</v>
      </c>
    </row>
    <row r="259" spans="3:20" ht="19.5" customHeight="1" thickTop="1" thickBot="1" x14ac:dyDescent="0.25">
      <c r="C259" s="58"/>
      <c r="D259" s="58"/>
      <c r="E259" s="58"/>
      <c r="F259" s="58"/>
      <c r="G259" s="58"/>
      <c r="H259" s="58"/>
      <c r="I259" s="59"/>
      <c r="J259" s="60"/>
      <c r="K259" s="57">
        <f t="shared" ca="1" si="22"/>
        <v>167800</v>
      </c>
      <c r="P259" s="188" t="e">
        <f t="shared" si="21"/>
        <v>#N/A</v>
      </c>
      <c r="Q259" s="191" t="e">
        <f t="shared" si="19"/>
        <v>#N/A</v>
      </c>
      <c r="R259" s="191" t="e">
        <f t="shared" si="20"/>
        <v>#N/A</v>
      </c>
      <c r="S259" s="191" t="e">
        <f t="shared" si="23"/>
        <v>#N/A</v>
      </c>
      <c r="T259" s="192" t="e">
        <f>VLOOKUP(D259,'PC Receitas'!$N$4:$O$14,2,FALSE)</f>
        <v>#N/A</v>
      </c>
    </row>
    <row r="260" spans="3:20" ht="19.5" customHeight="1" thickTop="1" thickBot="1" x14ac:dyDescent="0.25">
      <c r="C260" s="58"/>
      <c r="D260" s="58"/>
      <c r="E260" s="58"/>
      <c r="F260" s="58"/>
      <c r="G260" s="58"/>
      <c r="H260" s="58"/>
      <c r="I260" s="59"/>
      <c r="J260" s="60"/>
      <c r="K260" s="57">
        <f t="shared" ca="1" si="22"/>
        <v>167800</v>
      </c>
      <c r="P260" s="188" t="e">
        <f t="shared" si="21"/>
        <v>#N/A</v>
      </c>
      <c r="Q260" s="191" t="e">
        <f t="shared" si="19"/>
        <v>#N/A</v>
      </c>
      <c r="R260" s="191" t="e">
        <f t="shared" si="20"/>
        <v>#N/A</v>
      </c>
      <c r="S260" s="191" t="e">
        <f t="shared" si="23"/>
        <v>#N/A</v>
      </c>
      <c r="T260" s="192" t="e">
        <f>VLOOKUP(D260,'PC Receitas'!$N$4:$O$14,2,FALSE)</f>
        <v>#N/A</v>
      </c>
    </row>
    <row r="261" spans="3:20" ht="19.5" customHeight="1" thickTop="1" thickBot="1" x14ac:dyDescent="0.25">
      <c r="C261" s="58"/>
      <c r="D261" s="58"/>
      <c r="E261" s="58"/>
      <c r="F261" s="58"/>
      <c r="G261" s="58"/>
      <c r="H261" s="58"/>
      <c r="I261" s="59"/>
      <c r="J261" s="60"/>
      <c r="K261" s="57">
        <f t="shared" ca="1" si="22"/>
        <v>167800</v>
      </c>
      <c r="P261" s="188" t="e">
        <f t="shared" si="21"/>
        <v>#N/A</v>
      </c>
      <c r="Q261" s="191" t="e">
        <f t="shared" si="19"/>
        <v>#N/A</v>
      </c>
      <c r="R261" s="191" t="e">
        <f t="shared" si="20"/>
        <v>#N/A</v>
      </c>
      <c r="S261" s="191" t="e">
        <f t="shared" si="23"/>
        <v>#N/A</v>
      </c>
      <c r="T261" s="192" t="e">
        <f>VLOOKUP(D261,'PC Receitas'!$N$4:$O$14,2,FALSE)</f>
        <v>#N/A</v>
      </c>
    </row>
    <row r="262" spans="3:20" ht="19.5" customHeight="1" thickTop="1" thickBot="1" x14ac:dyDescent="0.25">
      <c r="C262" s="58"/>
      <c r="D262" s="58"/>
      <c r="E262" s="58"/>
      <c r="F262" s="58"/>
      <c r="G262" s="58"/>
      <c r="H262" s="58"/>
      <c r="I262" s="59"/>
      <c r="J262" s="60"/>
      <c r="K262" s="57">
        <f t="shared" ca="1" si="22"/>
        <v>167800</v>
      </c>
      <c r="P262" s="188" t="e">
        <f t="shared" si="21"/>
        <v>#N/A</v>
      </c>
      <c r="Q262" s="191" t="e">
        <f t="shared" ref="Q262:Q325" si="24">IF(T262="Despesas_de_Moradia","Despesa",IF(T262="Despesas_com_Alimentacao","Despesa",IF(T262="Despesas_com_Saude","Despesa","")))</f>
        <v>#N/A</v>
      </c>
      <c r="R262" s="191" t="e">
        <f t="shared" ref="R262:R325" si="25">IF(T262="Renda_Familiar","Receita",IF(T262="Receitas_com_Aplicacoes_Financeiras","Receita",IF(T262="Outras_Receitas","Receita","")))</f>
        <v>#N/A</v>
      </c>
      <c r="S262" s="191" t="e">
        <f t="shared" si="23"/>
        <v>#N/A</v>
      </c>
      <c r="T262" s="192" t="e">
        <f>VLOOKUP(D262,'PC Receitas'!$N$4:$O$14,2,FALSE)</f>
        <v>#N/A</v>
      </c>
    </row>
    <row r="263" spans="3:20" ht="19.5" customHeight="1" thickTop="1" thickBot="1" x14ac:dyDescent="0.25">
      <c r="C263" s="58"/>
      <c r="D263" s="58"/>
      <c r="E263" s="58"/>
      <c r="F263" s="58"/>
      <c r="G263" s="58"/>
      <c r="H263" s="58"/>
      <c r="I263" s="59"/>
      <c r="J263" s="60"/>
      <c r="K263" s="57">
        <f t="shared" ca="1" si="22"/>
        <v>167800</v>
      </c>
      <c r="P263" s="188" t="e">
        <f t="shared" si="21"/>
        <v>#N/A</v>
      </c>
      <c r="Q263" s="191" t="e">
        <f t="shared" si="24"/>
        <v>#N/A</v>
      </c>
      <c r="R263" s="191" t="e">
        <f t="shared" si="25"/>
        <v>#N/A</v>
      </c>
      <c r="S263" s="191" t="e">
        <f t="shared" si="23"/>
        <v>#N/A</v>
      </c>
      <c r="T263" s="192" t="e">
        <f>VLOOKUP(D263,'PC Receitas'!$N$4:$O$14,2,FALSE)</f>
        <v>#N/A</v>
      </c>
    </row>
    <row r="264" spans="3:20" ht="19.5" customHeight="1" thickTop="1" thickBot="1" x14ac:dyDescent="0.25">
      <c r="C264" s="58"/>
      <c r="D264" s="58"/>
      <c r="E264" s="58"/>
      <c r="F264" s="58"/>
      <c r="G264" s="58"/>
      <c r="H264" s="58"/>
      <c r="I264" s="59"/>
      <c r="J264" s="60"/>
      <c r="K264" s="57">
        <f t="shared" ca="1" si="22"/>
        <v>167800</v>
      </c>
      <c r="P264" s="188" t="e">
        <f t="shared" si="21"/>
        <v>#N/A</v>
      </c>
      <c r="Q264" s="191" t="e">
        <f t="shared" si="24"/>
        <v>#N/A</v>
      </c>
      <c r="R264" s="191" t="e">
        <f t="shared" si="25"/>
        <v>#N/A</v>
      </c>
      <c r="S264" s="191" t="e">
        <f t="shared" si="23"/>
        <v>#N/A</v>
      </c>
      <c r="T264" s="192" t="e">
        <f>VLOOKUP(D264,'PC Receitas'!$N$4:$O$14,2,FALSE)</f>
        <v>#N/A</v>
      </c>
    </row>
    <row r="265" spans="3:20" ht="19.5" customHeight="1" thickTop="1" thickBot="1" x14ac:dyDescent="0.25">
      <c r="C265" s="58"/>
      <c r="D265" s="58"/>
      <c r="E265" s="58"/>
      <c r="F265" s="58"/>
      <c r="G265" s="58"/>
      <c r="H265" s="58"/>
      <c r="I265" s="59"/>
      <c r="J265" s="60"/>
      <c r="K265" s="57">
        <f t="shared" ca="1" si="22"/>
        <v>167800</v>
      </c>
      <c r="P265" s="188" t="e">
        <f t="shared" si="21"/>
        <v>#N/A</v>
      </c>
      <c r="Q265" s="191" t="e">
        <f t="shared" si="24"/>
        <v>#N/A</v>
      </c>
      <c r="R265" s="191" t="e">
        <f t="shared" si="25"/>
        <v>#N/A</v>
      </c>
      <c r="S265" s="191" t="e">
        <f t="shared" si="23"/>
        <v>#N/A</v>
      </c>
      <c r="T265" s="192" t="e">
        <f>VLOOKUP(D265,'PC Receitas'!$N$4:$O$14,2,FALSE)</f>
        <v>#N/A</v>
      </c>
    </row>
    <row r="266" spans="3:20" ht="19.5" customHeight="1" thickTop="1" thickBot="1" x14ac:dyDescent="0.25">
      <c r="C266" s="58"/>
      <c r="D266" s="58"/>
      <c r="E266" s="58"/>
      <c r="F266" s="58"/>
      <c r="G266" s="58"/>
      <c r="H266" s="58"/>
      <c r="I266" s="59"/>
      <c r="J266" s="60"/>
      <c r="K266" s="57">
        <f t="shared" ca="1" si="22"/>
        <v>167800</v>
      </c>
      <c r="P266" s="188" t="e">
        <f t="shared" si="21"/>
        <v>#N/A</v>
      </c>
      <c r="Q266" s="191" t="e">
        <f t="shared" si="24"/>
        <v>#N/A</v>
      </c>
      <c r="R266" s="191" t="e">
        <f t="shared" si="25"/>
        <v>#N/A</v>
      </c>
      <c r="S266" s="191" t="e">
        <f t="shared" si="23"/>
        <v>#N/A</v>
      </c>
      <c r="T266" s="192" t="e">
        <f>VLOOKUP(D266,'PC Receitas'!$N$4:$O$14,2,FALSE)</f>
        <v>#N/A</v>
      </c>
    </row>
    <row r="267" spans="3:20" ht="19.5" customHeight="1" thickTop="1" thickBot="1" x14ac:dyDescent="0.25">
      <c r="C267" s="58"/>
      <c r="D267" s="58"/>
      <c r="E267" s="58"/>
      <c r="F267" s="58"/>
      <c r="G267" s="58"/>
      <c r="H267" s="58"/>
      <c r="I267" s="59"/>
      <c r="J267" s="60"/>
      <c r="K267" s="57">
        <f t="shared" ca="1" si="22"/>
        <v>167800</v>
      </c>
      <c r="P267" s="188" t="e">
        <f t="shared" si="21"/>
        <v>#N/A</v>
      </c>
      <c r="Q267" s="191" t="e">
        <f t="shared" si="24"/>
        <v>#N/A</v>
      </c>
      <c r="R267" s="191" t="e">
        <f t="shared" si="25"/>
        <v>#N/A</v>
      </c>
      <c r="S267" s="191" t="e">
        <f t="shared" si="23"/>
        <v>#N/A</v>
      </c>
      <c r="T267" s="192" t="e">
        <f>VLOOKUP(D267,'PC Receitas'!$N$4:$O$14,2,FALSE)</f>
        <v>#N/A</v>
      </c>
    </row>
    <row r="268" spans="3:20" ht="19.5" customHeight="1" thickTop="1" thickBot="1" x14ac:dyDescent="0.25">
      <c r="C268" s="58"/>
      <c r="D268" s="58"/>
      <c r="E268" s="58"/>
      <c r="F268" s="58"/>
      <c r="G268" s="58"/>
      <c r="H268" s="58"/>
      <c r="I268" s="59"/>
      <c r="J268" s="60"/>
      <c r="K268" s="57">
        <f t="shared" ca="1" si="22"/>
        <v>167800</v>
      </c>
      <c r="P268" s="188" t="e">
        <f t="shared" si="21"/>
        <v>#N/A</v>
      </c>
      <c r="Q268" s="191" t="e">
        <f t="shared" si="24"/>
        <v>#N/A</v>
      </c>
      <c r="R268" s="191" t="e">
        <f t="shared" si="25"/>
        <v>#N/A</v>
      </c>
      <c r="S268" s="191" t="e">
        <f t="shared" si="23"/>
        <v>#N/A</v>
      </c>
      <c r="T268" s="192" t="e">
        <f>VLOOKUP(D268,'PC Receitas'!$N$4:$O$14,2,FALSE)</f>
        <v>#N/A</v>
      </c>
    </row>
    <row r="269" spans="3:20" ht="19.5" customHeight="1" thickTop="1" thickBot="1" x14ac:dyDescent="0.25">
      <c r="C269" s="58"/>
      <c r="D269" s="58"/>
      <c r="E269" s="58"/>
      <c r="F269" s="58"/>
      <c r="G269" s="58"/>
      <c r="H269" s="58"/>
      <c r="I269" s="59"/>
      <c r="J269" s="60"/>
      <c r="K269" s="57">
        <f t="shared" ca="1" si="22"/>
        <v>167800</v>
      </c>
      <c r="P269" s="188" t="e">
        <f t="shared" si="21"/>
        <v>#N/A</v>
      </c>
      <c r="Q269" s="191" t="e">
        <f t="shared" si="24"/>
        <v>#N/A</v>
      </c>
      <c r="R269" s="191" t="e">
        <f t="shared" si="25"/>
        <v>#N/A</v>
      </c>
      <c r="S269" s="191" t="e">
        <f t="shared" si="23"/>
        <v>#N/A</v>
      </c>
      <c r="T269" s="192" t="e">
        <f>VLOOKUP(D269,'PC Receitas'!$N$4:$O$14,2,FALSE)</f>
        <v>#N/A</v>
      </c>
    </row>
    <row r="270" spans="3:20" ht="19.5" customHeight="1" thickTop="1" thickBot="1" x14ac:dyDescent="0.25">
      <c r="C270" s="58"/>
      <c r="D270" s="58"/>
      <c r="E270" s="58"/>
      <c r="F270" s="58"/>
      <c r="G270" s="58"/>
      <c r="H270" s="58"/>
      <c r="I270" s="59"/>
      <c r="J270" s="60"/>
      <c r="K270" s="57">
        <f t="shared" ca="1" si="22"/>
        <v>167800</v>
      </c>
      <c r="P270" s="188" t="e">
        <f t="shared" si="21"/>
        <v>#N/A</v>
      </c>
      <c r="Q270" s="191" t="e">
        <f t="shared" si="24"/>
        <v>#N/A</v>
      </c>
      <c r="R270" s="191" t="e">
        <f t="shared" si="25"/>
        <v>#N/A</v>
      </c>
      <c r="S270" s="191" t="e">
        <f t="shared" si="23"/>
        <v>#N/A</v>
      </c>
      <c r="T270" s="192" t="e">
        <f>VLOOKUP(D270,'PC Receitas'!$N$4:$O$14,2,FALSE)</f>
        <v>#N/A</v>
      </c>
    </row>
    <row r="271" spans="3:20" ht="19.5" customHeight="1" thickTop="1" thickBot="1" x14ac:dyDescent="0.25">
      <c r="C271" s="58"/>
      <c r="D271" s="58"/>
      <c r="E271" s="58"/>
      <c r="F271" s="58"/>
      <c r="G271" s="58"/>
      <c r="H271" s="58"/>
      <c r="I271" s="59"/>
      <c r="J271" s="60"/>
      <c r="K271" s="57">
        <f t="shared" ca="1" si="22"/>
        <v>167800</v>
      </c>
      <c r="P271" s="188" t="e">
        <f t="shared" si="21"/>
        <v>#N/A</v>
      </c>
      <c r="Q271" s="191" t="e">
        <f t="shared" si="24"/>
        <v>#N/A</v>
      </c>
      <c r="R271" s="191" t="e">
        <f t="shared" si="25"/>
        <v>#N/A</v>
      </c>
      <c r="S271" s="191" t="e">
        <f t="shared" si="23"/>
        <v>#N/A</v>
      </c>
      <c r="T271" s="192" t="e">
        <f>VLOOKUP(D271,'PC Receitas'!$N$4:$O$14,2,FALSE)</f>
        <v>#N/A</v>
      </c>
    </row>
    <row r="272" spans="3:20" ht="19.5" customHeight="1" thickTop="1" thickBot="1" x14ac:dyDescent="0.25">
      <c r="C272" s="58"/>
      <c r="D272" s="58"/>
      <c r="E272" s="58"/>
      <c r="F272" s="58"/>
      <c r="G272" s="58"/>
      <c r="H272" s="58"/>
      <c r="I272" s="59"/>
      <c r="J272" s="60"/>
      <c r="K272" s="57">
        <f t="shared" ca="1" si="22"/>
        <v>167800</v>
      </c>
      <c r="P272" s="188" t="e">
        <f t="shared" ref="P272:P335" si="26">IF(T272="Despesas_com_Transportes","Despesa",IF(T272="Despesas_com_Lazer_e_Informacao","Despesa",IF(T272="Outras_Despesas","Despesa",IF(T272="Imposto_de_Renda","Despesa",IF(T272="Investimentos_Bens","Despesa","")))))</f>
        <v>#N/A</v>
      </c>
      <c r="Q272" s="191" t="e">
        <f t="shared" si="24"/>
        <v>#N/A</v>
      </c>
      <c r="R272" s="191" t="e">
        <f t="shared" si="25"/>
        <v>#N/A</v>
      </c>
      <c r="S272" s="191" t="e">
        <f t="shared" si="23"/>
        <v>#N/A</v>
      </c>
      <c r="T272" s="192" t="e">
        <f>VLOOKUP(D272,'PC Receitas'!$N$4:$O$14,2,FALSE)</f>
        <v>#N/A</v>
      </c>
    </row>
    <row r="273" spans="3:20" ht="19.5" customHeight="1" thickTop="1" thickBot="1" x14ac:dyDescent="0.25">
      <c r="C273" s="58"/>
      <c r="D273" s="58"/>
      <c r="E273" s="58"/>
      <c r="F273" s="58"/>
      <c r="G273" s="58"/>
      <c r="H273" s="58"/>
      <c r="I273" s="59"/>
      <c r="J273" s="60"/>
      <c r="K273" s="57">
        <f t="shared" ca="1" si="22"/>
        <v>167800</v>
      </c>
      <c r="P273" s="188" t="e">
        <f t="shared" si="26"/>
        <v>#N/A</v>
      </c>
      <c r="Q273" s="191" t="e">
        <f t="shared" si="24"/>
        <v>#N/A</v>
      </c>
      <c r="R273" s="191" t="e">
        <f t="shared" si="25"/>
        <v>#N/A</v>
      </c>
      <c r="S273" s="191" t="e">
        <f t="shared" si="23"/>
        <v>#N/A</v>
      </c>
      <c r="T273" s="192" t="e">
        <f>VLOOKUP(D273,'PC Receitas'!$N$4:$O$14,2,FALSE)</f>
        <v>#N/A</v>
      </c>
    </row>
    <row r="274" spans="3:20" ht="19.5" customHeight="1" thickTop="1" thickBot="1" x14ac:dyDescent="0.25">
      <c r="C274" s="58"/>
      <c r="D274" s="58"/>
      <c r="E274" s="58"/>
      <c r="F274" s="58"/>
      <c r="G274" s="58"/>
      <c r="H274" s="58"/>
      <c r="I274" s="59"/>
      <c r="J274" s="60"/>
      <c r="K274" s="57">
        <f t="shared" ca="1" si="22"/>
        <v>167800</v>
      </c>
      <c r="P274" s="188" t="e">
        <f t="shared" si="26"/>
        <v>#N/A</v>
      </c>
      <c r="Q274" s="191" t="e">
        <f t="shared" si="24"/>
        <v>#N/A</v>
      </c>
      <c r="R274" s="191" t="e">
        <f t="shared" si="25"/>
        <v>#N/A</v>
      </c>
      <c r="S274" s="191" t="e">
        <f t="shared" si="23"/>
        <v>#N/A</v>
      </c>
      <c r="T274" s="192" t="e">
        <f>VLOOKUP(D274,'PC Receitas'!$N$4:$O$14,2,FALSE)</f>
        <v>#N/A</v>
      </c>
    </row>
    <row r="275" spans="3:20" ht="19.5" customHeight="1" thickTop="1" thickBot="1" x14ac:dyDescent="0.25">
      <c r="C275" s="58"/>
      <c r="D275" s="58"/>
      <c r="E275" s="58"/>
      <c r="F275" s="58"/>
      <c r="G275" s="58"/>
      <c r="H275" s="58"/>
      <c r="I275" s="59"/>
      <c r="J275" s="60"/>
      <c r="K275" s="57">
        <f t="shared" ref="K275:K338" ca="1" si="27">K274+IF(AND(J275="Pago",OR(D275=$V$5,D275=$V$6,D275=$V$7)),I275,IF(AND(J275="Pago",OR(D275=$V$8,D275=$V$9,D275=$V$10,D275=$V$11,D275=$V$12,D275=$V$13,D275=$V$14,D275=$V$15)),-I275,IF(G275="À Vista",IF(J275="Pago",-I275,0),0)))</f>
        <v>167800</v>
      </c>
      <c r="P275" s="188" t="e">
        <f t="shared" si="26"/>
        <v>#N/A</v>
      </c>
      <c r="Q275" s="191" t="e">
        <f t="shared" si="24"/>
        <v>#N/A</v>
      </c>
      <c r="R275" s="191" t="e">
        <f t="shared" si="25"/>
        <v>#N/A</v>
      </c>
      <c r="S275" s="191" t="e">
        <f t="shared" si="23"/>
        <v>#N/A</v>
      </c>
      <c r="T275" s="192" t="e">
        <f>VLOOKUP(D275,'PC Receitas'!$N$4:$O$14,2,FALSE)</f>
        <v>#N/A</v>
      </c>
    </row>
    <row r="276" spans="3:20" ht="19.5" customHeight="1" thickTop="1" thickBot="1" x14ac:dyDescent="0.25">
      <c r="C276" s="58"/>
      <c r="D276" s="58"/>
      <c r="E276" s="58"/>
      <c r="F276" s="58"/>
      <c r="G276" s="58"/>
      <c r="H276" s="58"/>
      <c r="I276" s="59"/>
      <c r="J276" s="60"/>
      <c r="K276" s="57">
        <f t="shared" ca="1" si="27"/>
        <v>167800</v>
      </c>
      <c r="P276" s="188" t="e">
        <f t="shared" si="26"/>
        <v>#N/A</v>
      </c>
      <c r="Q276" s="191" t="e">
        <f t="shared" si="24"/>
        <v>#N/A</v>
      </c>
      <c r="R276" s="191" t="e">
        <f t="shared" si="25"/>
        <v>#N/A</v>
      </c>
      <c r="S276" s="191" t="e">
        <f t="shared" ref="S276:S339" si="28">IF(P276&lt;&gt;"",P276,IF(Q276&lt;&gt;"",Q276,IF(R276&lt;&gt;"",R276,"")))</f>
        <v>#N/A</v>
      </c>
      <c r="T276" s="192" t="e">
        <f>VLOOKUP(D276,'PC Receitas'!$N$4:$O$14,2,FALSE)</f>
        <v>#N/A</v>
      </c>
    </row>
    <row r="277" spans="3:20" ht="19.5" customHeight="1" thickTop="1" thickBot="1" x14ac:dyDescent="0.25">
      <c r="C277" s="58"/>
      <c r="D277" s="58"/>
      <c r="E277" s="58"/>
      <c r="F277" s="58"/>
      <c r="G277" s="58"/>
      <c r="H277" s="58"/>
      <c r="I277" s="59"/>
      <c r="J277" s="60"/>
      <c r="K277" s="57">
        <f t="shared" ca="1" si="27"/>
        <v>167800</v>
      </c>
      <c r="P277" s="188" t="e">
        <f t="shared" si="26"/>
        <v>#N/A</v>
      </c>
      <c r="Q277" s="191" t="e">
        <f t="shared" si="24"/>
        <v>#N/A</v>
      </c>
      <c r="R277" s="191" t="e">
        <f t="shared" si="25"/>
        <v>#N/A</v>
      </c>
      <c r="S277" s="191" t="e">
        <f t="shared" si="28"/>
        <v>#N/A</v>
      </c>
      <c r="T277" s="192" t="e">
        <f>VLOOKUP(D277,'PC Receitas'!$N$4:$O$14,2,FALSE)</f>
        <v>#N/A</v>
      </c>
    </row>
    <row r="278" spans="3:20" ht="19.5" customHeight="1" thickTop="1" thickBot="1" x14ac:dyDescent="0.25">
      <c r="C278" s="58"/>
      <c r="D278" s="58"/>
      <c r="E278" s="58"/>
      <c r="F278" s="58"/>
      <c r="G278" s="58"/>
      <c r="H278" s="58"/>
      <c r="I278" s="59"/>
      <c r="J278" s="60"/>
      <c r="K278" s="57">
        <f t="shared" ca="1" si="27"/>
        <v>167800</v>
      </c>
      <c r="P278" s="188" t="e">
        <f t="shared" si="26"/>
        <v>#N/A</v>
      </c>
      <c r="Q278" s="191" t="e">
        <f t="shared" si="24"/>
        <v>#N/A</v>
      </c>
      <c r="R278" s="191" t="e">
        <f t="shared" si="25"/>
        <v>#N/A</v>
      </c>
      <c r="S278" s="191" t="e">
        <f t="shared" si="28"/>
        <v>#N/A</v>
      </c>
      <c r="T278" s="192" t="e">
        <f>VLOOKUP(D278,'PC Receitas'!$N$4:$O$14,2,FALSE)</f>
        <v>#N/A</v>
      </c>
    </row>
    <row r="279" spans="3:20" ht="19.5" customHeight="1" thickTop="1" thickBot="1" x14ac:dyDescent="0.25">
      <c r="C279" s="58"/>
      <c r="D279" s="58"/>
      <c r="E279" s="58"/>
      <c r="F279" s="58"/>
      <c r="G279" s="58"/>
      <c r="H279" s="58"/>
      <c r="I279" s="59"/>
      <c r="J279" s="60"/>
      <c r="K279" s="57">
        <f t="shared" ca="1" si="27"/>
        <v>167800</v>
      </c>
      <c r="P279" s="188" t="e">
        <f t="shared" si="26"/>
        <v>#N/A</v>
      </c>
      <c r="Q279" s="191" t="e">
        <f t="shared" si="24"/>
        <v>#N/A</v>
      </c>
      <c r="R279" s="191" t="e">
        <f t="shared" si="25"/>
        <v>#N/A</v>
      </c>
      <c r="S279" s="191" t="e">
        <f t="shared" si="28"/>
        <v>#N/A</v>
      </c>
      <c r="T279" s="192" t="e">
        <f>VLOOKUP(D279,'PC Receitas'!$N$4:$O$14,2,FALSE)</f>
        <v>#N/A</v>
      </c>
    </row>
    <row r="280" spans="3:20" ht="19.5" customHeight="1" thickTop="1" thickBot="1" x14ac:dyDescent="0.25">
      <c r="C280" s="58"/>
      <c r="D280" s="58"/>
      <c r="E280" s="58"/>
      <c r="F280" s="58"/>
      <c r="G280" s="58"/>
      <c r="H280" s="58"/>
      <c r="I280" s="59"/>
      <c r="J280" s="60"/>
      <c r="K280" s="57">
        <f t="shared" ca="1" si="27"/>
        <v>167800</v>
      </c>
      <c r="P280" s="188" t="e">
        <f t="shared" si="26"/>
        <v>#N/A</v>
      </c>
      <c r="Q280" s="191" t="e">
        <f t="shared" si="24"/>
        <v>#N/A</v>
      </c>
      <c r="R280" s="191" t="e">
        <f t="shared" si="25"/>
        <v>#N/A</v>
      </c>
      <c r="S280" s="191" t="e">
        <f t="shared" si="28"/>
        <v>#N/A</v>
      </c>
      <c r="T280" s="192" t="e">
        <f>VLOOKUP(D280,'PC Receitas'!$N$4:$O$14,2,FALSE)</f>
        <v>#N/A</v>
      </c>
    </row>
    <row r="281" spans="3:20" ht="19.5" customHeight="1" thickTop="1" thickBot="1" x14ac:dyDescent="0.25">
      <c r="C281" s="58"/>
      <c r="D281" s="58"/>
      <c r="E281" s="58"/>
      <c r="F281" s="58"/>
      <c r="G281" s="58"/>
      <c r="H281" s="58"/>
      <c r="I281" s="59"/>
      <c r="J281" s="60"/>
      <c r="K281" s="57">
        <f t="shared" ca="1" si="27"/>
        <v>167800</v>
      </c>
      <c r="P281" s="188" t="e">
        <f t="shared" si="26"/>
        <v>#N/A</v>
      </c>
      <c r="Q281" s="191" t="e">
        <f t="shared" si="24"/>
        <v>#N/A</v>
      </c>
      <c r="R281" s="191" t="e">
        <f t="shared" si="25"/>
        <v>#N/A</v>
      </c>
      <c r="S281" s="191" t="e">
        <f t="shared" si="28"/>
        <v>#N/A</v>
      </c>
      <c r="T281" s="192" t="e">
        <f>VLOOKUP(D281,'PC Receitas'!$N$4:$O$14,2,FALSE)</f>
        <v>#N/A</v>
      </c>
    </row>
    <row r="282" spans="3:20" ht="19.5" customHeight="1" thickTop="1" thickBot="1" x14ac:dyDescent="0.25">
      <c r="C282" s="58"/>
      <c r="D282" s="58"/>
      <c r="E282" s="58"/>
      <c r="F282" s="58"/>
      <c r="G282" s="58"/>
      <c r="H282" s="58"/>
      <c r="I282" s="59"/>
      <c r="J282" s="60"/>
      <c r="K282" s="57">
        <f t="shared" ca="1" si="27"/>
        <v>167800</v>
      </c>
      <c r="P282" s="188" t="e">
        <f t="shared" si="26"/>
        <v>#N/A</v>
      </c>
      <c r="Q282" s="191" t="e">
        <f t="shared" si="24"/>
        <v>#N/A</v>
      </c>
      <c r="R282" s="191" t="e">
        <f t="shared" si="25"/>
        <v>#N/A</v>
      </c>
      <c r="S282" s="191" t="e">
        <f t="shared" si="28"/>
        <v>#N/A</v>
      </c>
      <c r="T282" s="192" t="e">
        <f>VLOOKUP(D282,'PC Receitas'!$N$4:$O$14,2,FALSE)</f>
        <v>#N/A</v>
      </c>
    </row>
    <row r="283" spans="3:20" ht="19.5" customHeight="1" thickTop="1" thickBot="1" x14ac:dyDescent="0.25">
      <c r="C283" s="58"/>
      <c r="D283" s="58"/>
      <c r="E283" s="58"/>
      <c r="F283" s="58"/>
      <c r="G283" s="58"/>
      <c r="H283" s="58"/>
      <c r="I283" s="59"/>
      <c r="J283" s="60"/>
      <c r="K283" s="57">
        <f t="shared" ca="1" si="27"/>
        <v>167800</v>
      </c>
      <c r="P283" s="188" t="e">
        <f t="shared" si="26"/>
        <v>#N/A</v>
      </c>
      <c r="Q283" s="191" t="e">
        <f t="shared" si="24"/>
        <v>#N/A</v>
      </c>
      <c r="R283" s="191" t="e">
        <f t="shared" si="25"/>
        <v>#N/A</v>
      </c>
      <c r="S283" s="191" t="e">
        <f t="shared" si="28"/>
        <v>#N/A</v>
      </c>
      <c r="T283" s="192" t="e">
        <f>VLOOKUP(D283,'PC Receitas'!$N$4:$O$14,2,FALSE)</f>
        <v>#N/A</v>
      </c>
    </row>
    <row r="284" spans="3:20" ht="19.5" customHeight="1" thickTop="1" thickBot="1" x14ac:dyDescent="0.25">
      <c r="C284" s="58"/>
      <c r="D284" s="58"/>
      <c r="E284" s="58"/>
      <c r="F284" s="58"/>
      <c r="G284" s="58"/>
      <c r="H284" s="58"/>
      <c r="I284" s="59"/>
      <c r="J284" s="60"/>
      <c r="K284" s="57">
        <f t="shared" ca="1" si="27"/>
        <v>167800</v>
      </c>
      <c r="P284" s="188" t="e">
        <f t="shared" si="26"/>
        <v>#N/A</v>
      </c>
      <c r="Q284" s="191" t="e">
        <f t="shared" si="24"/>
        <v>#N/A</v>
      </c>
      <c r="R284" s="191" t="e">
        <f t="shared" si="25"/>
        <v>#N/A</v>
      </c>
      <c r="S284" s="191" t="e">
        <f t="shared" si="28"/>
        <v>#N/A</v>
      </c>
      <c r="T284" s="192" t="e">
        <f>VLOOKUP(D284,'PC Receitas'!$N$4:$O$14,2,FALSE)</f>
        <v>#N/A</v>
      </c>
    </row>
    <row r="285" spans="3:20" ht="19.5" customHeight="1" thickTop="1" thickBot="1" x14ac:dyDescent="0.25">
      <c r="C285" s="58"/>
      <c r="D285" s="58"/>
      <c r="E285" s="58"/>
      <c r="F285" s="58"/>
      <c r="G285" s="58"/>
      <c r="H285" s="58"/>
      <c r="I285" s="59"/>
      <c r="J285" s="60"/>
      <c r="K285" s="57">
        <f t="shared" ca="1" si="27"/>
        <v>167800</v>
      </c>
      <c r="P285" s="188" t="e">
        <f t="shared" si="26"/>
        <v>#N/A</v>
      </c>
      <c r="Q285" s="191" t="e">
        <f t="shared" si="24"/>
        <v>#N/A</v>
      </c>
      <c r="R285" s="191" t="e">
        <f t="shared" si="25"/>
        <v>#N/A</v>
      </c>
      <c r="S285" s="191" t="e">
        <f t="shared" si="28"/>
        <v>#N/A</v>
      </c>
      <c r="T285" s="192" t="e">
        <f>VLOOKUP(D285,'PC Receitas'!$N$4:$O$14,2,FALSE)</f>
        <v>#N/A</v>
      </c>
    </row>
    <row r="286" spans="3:20" ht="19.5" customHeight="1" thickTop="1" thickBot="1" x14ac:dyDescent="0.25">
      <c r="C286" s="58"/>
      <c r="D286" s="58"/>
      <c r="E286" s="58"/>
      <c r="F286" s="58"/>
      <c r="G286" s="58"/>
      <c r="H286" s="58"/>
      <c r="I286" s="59"/>
      <c r="J286" s="60"/>
      <c r="K286" s="57">
        <f t="shared" ca="1" si="27"/>
        <v>167800</v>
      </c>
      <c r="P286" s="188" t="e">
        <f t="shared" si="26"/>
        <v>#N/A</v>
      </c>
      <c r="Q286" s="191" t="e">
        <f t="shared" si="24"/>
        <v>#N/A</v>
      </c>
      <c r="R286" s="191" t="e">
        <f t="shared" si="25"/>
        <v>#N/A</v>
      </c>
      <c r="S286" s="191" t="e">
        <f t="shared" si="28"/>
        <v>#N/A</v>
      </c>
      <c r="T286" s="192" t="e">
        <f>VLOOKUP(D286,'PC Receitas'!$N$4:$O$14,2,FALSE)</f>
        <v>#N/A</v>
      </c>
    </row>
    <row r="287" spans="3:20" ht="19.5" customHeight="1" thickTop="1" thickBot="1" x14ac:dyDescent="0.25">
      <c r="C287" s="58"/>
      <c r="D287" s="58"/>
      <c r="E287" s="58"/>
      <c r="F287" s="58"/>
      <c r="G287" s="58"/>
      <c r="H287" s="58"/>
      <c r="I287" s="59"/>
      <c r="J287" s="60"/>
      <c r="K287" s="57">
        <f t="shared" ca="1" si="27"/>
        <v>167800</v>
      </c>
      <c r="P287" s="188" t="e">
        <f t="shared" si="26"/>
        <v>#N/A</v>
      </c>
      <c r="Q287" s="191" t="e">
        <f t="shared" si="24"/>
        <v>#N/A</v>
      </c>
      <c r="R287" s="191" t="e">
        <f t="shared" si="25"/>
        <v>#N/A</v>
      </c>
      <c r="S287" s="191" t="e">
        <f t="shared" si="28"/>
        <v>#N/A</v>
      </c>
      <c r="T287" s="192" t="e">
        <f>VLOOKUP(D287,'PC Receitas'!$N$4:$O$14,2,FALSE)</f>
        <v>#N/A</v>
      </c>
    </row>
    <row r="288" spans="3:20" ht="19.5" customHeight="1" thickTop="1" thickBot="1" x14ac:dyDescent="0.25">
      <c r="C288" s="58"/>
      <c r="D288" s="58"/>
      <c r="E288" s="58"/>
      <c r="F288" s="58"/>
      <c r="G288" s="58"/>
      <c r="H288" s="58"/>
      <c r="I288" s="59"/>
      <c r="J288" s="60"/>
      <c r="K288" s="57">
        <f t="shared" ca="1" si="27"/>
        <v>167800</v>
      </c>
      <c r="P288" s="188" t="e">
        <f t="shared" si="26"/>
        <v>#N/A</v>
      </c>
      <c r="Q288" s="191" t="e">
        <f t="shared" si="24"/>
        <v>#N/A</v>
      </c>
      <c r="R288" s="191" t="e">
        <f t="shared" si="25"/>
        <v>#N/A</v>
      </c>
      <c r="S288" s="191" t="e">
        <f t="shared" si="28"/>
        <v>#N/A</v>
      </c>
      <c r="T288" s="192" t="e">
        <f>VLOOKUP(D288,'PC Receitas'!$N$4:$O$14,2,FALSE)</f>
        <v>#N/A</v>
      </c>
    </row>
    <row r="289" spans="3:20" ht="19.5" customHeight="1" thickTop="1" thickBot="1" x14ac:dyDescent="0.25">
      <c r="C289" s="58"/>
      <c r="D289" s="58"/>
      <c r="E289" s="58"/>
      <c r="F289" s="58"/>
      <c r="G289" s="58"/>
      <c r="H289" s="58"/>
      <c r="I289" s="59"/>
      <c r="J289" s="60"/>
      <c r="K289" s="57">
        <f t="shared" ca="1" si="27"/>
        <v>167800</v>
      </c>
      <c r="P289" s="188" t="e">
        <f t="shared" si="26"/>
        <v>#N/A</v>
      </c>
      <c r="Q289" s="191" t="e">
        <f t="shared" si="24"/>
        <v>#N/A</v>
      </c>
      <c r="R289" s="191" t="e">
        <f t="shared" si="25"/>
        <v>#N/A</v>
      </c>
      <c r="S289" s="191" t="e">
        <f t="shared" si="28"/>
        <v>#N/A</v>
      </c>
      <c r="T289" s="192" t="e">
        <f>VLOOKUP(D289,'PC Receitas'!$N$4:$O$14,2,FALSE)</f>
        <v>#N/A</v>
      </c>
    </row>
    <row r="290" spans="3:20" ht="19.5" customHeight="1" thickTop="1" thickBot="1" x14ac:dyDescent="0.25">
      <c r="C290" s="58"/>
      <c r="D290" s="58"/>
      <c r="E290" s="58"/>
      <c r="F290" s="58"/>
      <c r="G290" s="58"/>
      <c r="H290" s="58"/>
      <c r="I290" s="59"/>
      <c r="J290" s="60"/>
      <c r="K290" s="57">
        <f t="shared" ca="1" si="27"/>
        <v>167800</v>
      </c>
      <c r="P290" s="188" t="e">
        <f t="shared" si="26"/>
        <v>#N/A</v>
      </c>
      <c r="Q290" s="191" t="e">
        <f t="shared" si="24"/>
        <v>#N/A</v>
      </c>
      <c r="R290" s="191" t="e">
        <f t="shared" si="25"/>
        <v>#N/A</v>
      </c>
      <c r="S290" s="191" t="e">
        <f t="shared" si="28"/>
        <v>#N/A</v>
      </c>
      <c r="T290" s="192" t="e">
        <f>VLOOKUP(D290,'PC Receitas'!$N$4:$O$14,2,FALSE)</f>
        <v>#N/A</v>
      </c>
    </row>
    <row r="291" spans="3:20" ht="19.5" customHeight="1" thickTop="1" thickBot="1" x14ac:dyDescent="0.25">
      <c r="C291" s="58"/>
      <c r="D291" s="58"/>
      <c r="E291" s="58"/>
      <c r="F291" s="58"/>
      <c r="G291" s="58"/>
      <c r="H291" s="58"/>
      <c r="I291" s="59"/>
      <c r="J291" s="60"/>
      <c r="K291" s="57">
        <f t="shared" ca="1" si="27"/>
        <v>167800</v>
      </c>
      <c r="P291" s="188" t="e">
        <f t="shared" si="26"/>
        <v>#N/A</v>
      </c>
      <c r="Q291" s="191" t="e">
        <f t="shared" si="24"/>
        <v>#N/A</v>
      </c>
      <c r="R291" s="191" t="e">
        <f t="shared" si="25"/>
        <v>#N/A</v>
      </c>
      <c r="S291" s="191" t="e">
        <f t="shared" si="28"/>
        <v>#N/A</v>
      </c>
      <c r="T291" s="192" t="e">
        <f>VLOOKUP(D291,'PC Receitas'!$N$4:$O$14,2,FALSE)</f>
        <v>#N/A</v>
      </c>
    </row>
    <row r="292" spans="3:20" ht="19.5" customHeight="1" thickTop="1" thickBot="1" x14ac:dyDescent="0.25">
      <c r="C292" s="58"/>
      <c r="D292" s="58"/>
      <c r="E292" s="58"/>
      <c r="F292" s="58"/>
      <c r="G292" s="58"/>
      <c r="H292" s="58"/>
      <c r="I292" s="59"/>
      <c r="J292" s="60"/>
      <c r="K292" s="57">
        <f t="shared" ca="1" si="27"/>
        <v>167800</v>
      </c>
      <c r="P292" s="188" t="e">
        <f t="shared" si="26"/>
        <v>#N/A</v>
      </c>
      <c r="Q292" s="191" t="e">
        <f t="shared" si="24"/>
        <v>#N/A</v>
      </c>
      <c r="R292" s="191" t="e">
        <f t="shared" si="25"/>
        <v>#N/A</v>
      </c>
      <c r="S292" s="191" t="e">
        <f t="shared" si="28"/>
        <v>#N/A</v>
      </c>
      <c r="T292" s="192" t="e">
        <f>VLOOKUP(D292,'PC Receitas'!$N$4:$O$14,2,FALSE)</f>
        <v>#N/A</v>
      </c>
    </row>
    <row r="293" spans="3:20" ht="19.5" customHeight="1" thickTop="1" thickBot="1" x14ac:dyDescent="0.25">
      <c r="C293" s="58"/>
      <c r="D293" s="58"/>
      <c r="E293" s="58"/>
      <c r="F293" s="58"/>
      <c r="G293" s="58"/>
      <c r="H293" s="58"/>
      <c r="I293" s="59"/>
      <c r="J293" s="60"/>
      <c r="K293" s="57">
        <f t="shared" ca="1" si="27"/>
        <v>167800</v>
      </c>
      <c r="P293" s="188" t="e">
        <f t="shared" si="26"/>
        <v>#N/A</v>
      </c>
      <c r="Q293" s="191" t="e">
        <f t="shared" si="24"/>
        <v>#N/A</v>
      </c>
      <c r="R293" s="191" t="e">
        <f t="shared" si="25"/>
        <v>#N/A</v>
      </c>
      <c r="S293" s="191" t="e">
        <f t="shared" si="28"/>
        <v>#N/A</v>
      </c>
      <c r="T293" s="192" t="e">
        <f>VLOOKUP(D293,'PC Receitas'!$N$4:$O$14,2,FALSE)</f>
        <v>#N/A</v>
      </c>
    </row>
    <row r="294" spans="3:20" ht="19.5" customHeight="1" thickTop="1" thickBot="1" x14ac:dyDescent="0.25">
      <c r="C294" s="58"/>
      <c r="D294" s="58"/>
      <c r="E294" s="58"/>
      <c r="F294" s="58"/>
      <c r="G294" s="58"/>
      <c r="H294" s="58"/>
      <c r="I294" s="59"/>
      <c r="J294" s="60"/>
      <c r="K294" s="57">
        <f t="shared" ca="1" si="27"/>
        <v>167800</v>
      </c>
      <c r="P294" s="188" t="e">
        <f t="shared" si="26"/>
        <v>#N/A</v>
      </c>
      <c r="Q294" s="191" t="e">
        <f t="shared" si="24"/>
        <v>#N/A</v>
      </c>
      <c r="R294" s="191" t="e">
        <f t="shared" si="25"/>
        <v>#N/A</v>
      </c>
      <c r="S294" s="191" t="e">
        <f t="shared" si="28"/>
        <v>#N/A</v>
      </c>
      <c r="T294" s="192" t="e">
        <f>VLOOKUP(D294,'PC Receitas'!$N$4:$O$14,2,FALSE)</f>
        <v>#N/A</v>
      </c>
    </row>
    <row r="295" spans="3:20" ht="19.5" customHeight="1" thickTop="1" thickBot="1" x14ac:dyDescent="0.25">
      <c r="C295" s="58"/>
      <c r="D295" s="58"/>
      <c r="E295" s="58"/>
      <c r="F295" s="58"/>
      <c r="G295" s="58"/>
      <c r="H295" s="58"/>
      <c r="I295" s="59"/>
      <c r="J295" s="60"/>
      <c r="K295" s="57">
        <f t="shared" ca="1" si="27"/>
        <v>167800</v>
      </c>
      <c r="P295" s="188" t="e">
        <f t="shared" si="26"/>
        <v>#N/A</v>
      </c>
      <c r="Q295" s="191" t="e">
        <f t="shared" si="24"/>
        <v>#N/A</v>
      </c>
      <c r="R295" s="191" t="e">
        <f t="shared" si="25"/>
        <v>#N/A</v>
      </c>
      <c r="S295" s="191" t="e">
        <f t="shared" si="28"/>
        <v>#N/A</v>
      </c>
      <c r="T295" s="192" t="e">
        <f>VLOOKUP(D295,'PC Receitas'!$N$4:$O$14,2,FALSE)</f>
        <v>#N/A</v>
      </c>
    </row>
    <row r="296" spans="3:20" ht="19.5" customHeight="1" thickTop="1" thickBot="1" x14ac:dyDescent="0.25">
      <c r="C296" s="58"/>
      <c r="D296" s="58"/>
      <c r="E296" s="58"/>
      <c r="F296" s="58"/>
      <c r="G296" s="58"/>
      <c r="H296" s="58"/>
      <c r="I296" s="59"/>
      <c r="J296" s="60"/>
      <c r="K296" s="57">
        <f t="shared" ca="1" si="27"/>
        <v>167800</v>
      </c>
      <c r="P296" s="188" t="e">
        <f t="shared" si="26"/>
        <v>#N/A</v>
      </c>
      <c r="Q296" s="191" t="e">
        <f t="shared" si="24"/>
        <v>#N/A</v>
      </c>
      <c r="R296" s="191" t="e">
        <f t="shared" si="25"/>
        <v>#N/A</v>
      </c>
      <c r="S296" s="191" t="e">
        <f t="shared" si="28"/>
        <v>#N/A</v>
      </c>
      <c r="T296" s="192" t="e">
        <f>VLOOKUP(D296,'PC Receitas'!$N$4:$O$14,2,FALSE)</f>
        <v>#N/A</v>
      </c>
    </row>
    <row r="297" spans="3:20" ht="19.5" customHeight="1" thickTop="1" thickBot="1" x14ac:dyDescent="0.25">
      <c r="C297" s="58"/>
      <c r="D297" s="58"/>
      <c r="E297" s="58"/>
      <c r="F297" s="58"/>
      <c r="G297" s="58"/>
      <c r="H297" s="58"/>
      <c r="I297" s="59"/>
      <c r="J297" s="60"/>
      <c r="K297" s="57">
        <f t="shared" ca="1" si="27"/>
        <v>167800</v>
      </c>
      <c r="P297" s="188" t="e">
        <f t="shared" si="26"/>
        <v>#N/A</v>
      </c>
      <c r="Q297" s="191" t="e">
        <f t="shared" si="24"/>
        <v>#N/A</v>
      </c>
      <c r="R297" s="191" t="e">
        <f t="shared" si="25"/>
        <v>#N/A</v>
      </c>
      <c r="S297" s="191" t="e">
        <f t="shared" si="28"/>
        <v>#N/A</v>
      </c>
      <c r="T297" s="192" t="e">
        <f>VLOOKUP(D297,'PC Receitas'!$N$4:$O$14,2,FALSE)</f>
        <v>#N/A</v>
      </c>
    </row>
    <row r="298" spans="3:20" ht="19.5" customHeight="1" thickTop="1" thickBot="1" x14ac:dyDescent="0.25">
      <c r="C298" s="58"/>
      <c r="D298" s="58"/>
      <c r="E298" s="58"/>
      <c r="F298" s="58"/>
      <c r="G298" s="58"/>
      <c r="H298" s="58"/>
      <c r="I298" s="59"/>
      <c r="J298" s="60"/>
      <c r="K298" s="57">
        <f t="shared" ca="1" si="27"/>
        <v>167800</v>
      </c>
      <c r="P298" s="188" t="e">
        <f t="shared" si="26"/>
        <v>#N/A</v>
      </c>
      <c r="Q298" s="191" t="e">
        <f t="shared" si="24"/>
        <v>#N/A</v>
      </c>
      <c r="R298" s="191" t="e">
        <f t="shared" si="25"/>
        <v>#N/A</v>
      </c>
      <c r="S298" s="191" t="e">
        <f t="shared" si="28"/>
        <v>#N/A</v>
      </c>
      <c r="T298" s="192" t="e">
        <f>VLOOKUP(D298,'PC Receitas'!$N$4:$O$14,2,FALSE)</f>
        <v>#N/A</v>
      </c>
    </row>
    <row r="299" spans="3:20" ht="19.5" customHeight="1" thickTop="1" thickBot="1" x14ac:dyDescent="0.25">
      <c r="C299" s="58"/>
      <c r="D299" s="58"/>
      <c r="E299" s="58"/>
      <c r="F299" s="58"/>
      <c r="G299" s="58"/>
      <c r="H299" s="58"/>
      <c r="I299" s="59"/>
      <c r="J299" s="60"/>
      <c r="K299" s="57">
        <f t="shared" ca="1" si="27"/>
        <v>167800</v>
      </c>
      <c r="P299" s="188" t="e">
        <f t="shared" si="26"/>
        <v>#N/A</v>
      </c>
      <c r="Q299" s="191" t="e">
        <f t="shared" si="24"/>
        <v>#N/A</v>
      </c>
      <c r="R299" s="191" t="e">
        <f t="shared" si="25"/>
        <v>#N/A</v>
      </c>
      <c r="S299" s="191" t="e">
        <f t="shared" si="28"/>
        <v>#N/A</v>
      </c>
      <c r="T299" s="192" t="e">
        <f>VLOOKUP(D299,'PC Receitas'!$N$4:$O$14,2,FALSE)</f>
        <v>#N/A</v>
      </c>
    </row>
    <row r="300" spans="3:20" ht="19.5" customHeight="1" thickTop="1" thickBot="1" x14ac:dyDescent="0.25">
      <c r="C300" s="58"/>
      <c r="D300" s="58"/>
      <c r="E300" s="58"/>
      <c r="F300" s="58"/>
      <c r="G300" s="58"/>
      <c r="H300" s="58"/>
      <c r="I300" s="59"/>
      <c r="J300" s="60"/>
      <c r="K300" s="57">
        <f t="shared" ca="1" si="27"/>
        <v>167800</v>
      </c>
      <c r="P300" s="188" t="e">
        <f t="shared" si="26"/>
        <v>#N/A</v>
      </c>
      <c r="Q300" s="191" t="e">
        <f t="shared" si="24"/>
        <v>#N/A</v>
      </c>
      <c r="R300" s="191" t="e">
        <f t="shared" si="25"/>
        <v>#N/A</v>
      </c>
      <c r="S300" s="191" t="e">
        <f t="shared" si="28"/>
        <v>#N/A</v>
      </c>
      <c r="T300" s="192" t="e">
        <f>VLOOKUP(D300,'PC Receitas'!$N$4:$O$14,2,FALSE)</f>
        <v>#N/A</v>
      </c>
    </row>
    <row r="301" spans="3:20" ht="19.5" customHeight="1" thickTop="1" thickBot="1" x14ac:dyDescent="0.25">
      <c r="C301" s="58"/>
      <c r="D301" s="58"/>
      <c r="E301" s="58"/>
      <c r="F301" s="58"/>
      <c r="G301" s="58"/>
      <c r="H301" s="58"/>
      <c r="I301" s="59"/>
      <c r="J301" s="60"/>
      <c r="K301" s="57">
        <f t="shared" ca="1" si="27"/>
        <v>167800</v>
      </c>
      <c r="P301" s="188" t="e">
        <f t="shared" si="26"/>
        <v>#N/A</v>
      </c>
      <c r="Q301" s="191" t="e">
        <f t="shared" si="24"/>
        <v>#N/A</v>
      </c>
      <c r="R301" s="191" t="e">
        <f t="shared" si="25"/>
        <v>#N/A</v>
      </c>
      <c r="S301" s="191" t="e">
        <f t="shared" si="28"/>
        <v>#N/A</v>
      </c>
      <c r="T301" s="192" t="e">
        <f>VLOOKUP(D301,'PC Receitas'!$N$4:$O$14,2,FALSE)</f>
        <v>#N/A</v>
      </c>
    </row>
    <row r="302" spans="3:20" ht="19.5" customHeight="1" thickTop="1" thickBot="1" x14ac:dyDescent="0.25">
      <c r="C302" s="58"/>
      <c r="D302" s="58"/>
      <c r="E302" s="58"/>
      <c r="F302" s="58"/>
      <c r="G302" s="58"/>
      <c r="H302" s="58"/>
      <c r="I302" s="59"/>
      <c r="J302" s="60"/>
      <c r="K302" s="57">
        <f t="shared" ca="1" si="27"/>
        <v>167800</v>
      </c>
      <c r="P302" s="188" t="e">
        <f t="shared" si="26"/>
        <v>#N/A</v>
      </c>
      <c r="Q302" s="191" t="e">
        <f t="shared" si="24"/>
        <v>#N/A</v>
      </c>
      <c r="R302" s="191" t="e">
        <f t="shared" si="25"/>
        <v>#N/A</v>
      </c>
      <c r="S302" s="191" t="e">
        <f t="shared" si="28"/>
        <v>#N/A</v>
      </c>
      <c r="T302" s="192" t="e">
        <f>VLOOKUP(D302,'PC Receitas'!$N$4:$O$14,2,FALSE)</f>
        <v>#N/A</v>
      </c>
    </row>
    <row r="303" spans="3:20" ht="19.5" customHeight="1" thickTop="1" thickBot="1" x14ac:dyDescent="0.25">
      <c r="C303" s="58"/>
      <c r="D303" s="58"/>
      <c r="E303" s="58"/>
      <c r="F303" s="58"/>
      <c r="G303" s="58"/>
      <c r="H303" s="58"/>
      <c r="I303" s="59"/>
      <c r="J303" s="60"/>
      <c r="K303" s="57">
        <f t="shared" ca="1" si="27"/>
        <v>167800</v>
      </c>
      <c r="P303" s="188" t="e">
        <f t="shared" si="26"/>
        <v>#N/A</v>
      </c>
      <c r="Q303" s="191" t="e">
        <f t="shared" si="24"/>
        <v>#N/A</v>
      </c>
      <c r="R303" s="191" t="e">
        <f t="shared" si="25"/>
        <v>#N/A</v>
      </c>
      <c r="S303" s="191" t="e">
        <f t="shared" si="28"/>
        <v>#N/A</v>
      </c>
      <c r="T303" s="192" t="e">
        <f>VLOOKUP(D303,'PC Receitas'!$N$4:$O$14,2,FALSE)</f>
        <v>#N/A</v>
      </c>
    </row>
    <row r="304" spans="3:20" ht="19.5" customHeight="1" thickTop="1" thickBot="1" x14ac:dyDescent="0.25">
      <c r="C304" s="58"/>
      <c r="D304" s="58"/>
      <c r="E304" s="58"/>
      <c r="F304" s="58"/>
      <c r="G304" s="58"/>
      <c r="H304" s="58"/>
      <c r="I304" s="59"/>
      <c r="J304" s="60"/>
      <c r="K304" s="57">
        <f t="shared" ca="1" si="27"/>
        <v>167800</v>
      </c>
      <c r="P304" s="188" t="e">
        <f t="shared" si="26"/>
        <v>#N/A</v>
      </c>
      <c r="Q304" s="191" t="e">
        <f t="shared" si="24"/>
        <v>#N/A</v>
      </c>
      <c r="R304" s="191" t="e">
        <f t="shared" si="25"/>
        <v>#N/A</v>
      </c>
      <c r="S304" s="191" t="e">
        <f t="shared" si="28"/>
        <v>#N/A</v>
      </c>
      <c r="T304" s="192" t="e">
        <f>VLOOKUP(D304,'PC Receitas'!$N$4:$O$14,2,FALSE)</f>
        <v>#N/A</v>
      </c>
    </row>
    <row r="305" spans="3:20" ht="19.5" customHeight="1" thickTop="1" thickBot="1" x14ac:dyDescent="0.25">
      <c r="C305" s="58"/>
      <c r="D305" s="58"/>
      <c r="E305" s="58"/>
      <c r="F305" s="58"/>
      <c r="G305" s="58"/>
      <c r="H305" s="58"/>
      <c r="I305" s="59"/>
      <c r="J305" s="60"/>
      <c r="K305" s="57">
        <f t="shared" ca="1" si="27"/>
        <v>167800</v>
      </c>
      <c r="P305" s="188" t="e">
        <f t="shared" si="26"/>
        <v>#N/A</v>
      </c>
      <c r="Q305" s="191" t="e">
        <f t="shared" si="24"/>
        <v>#N/A</v>
      </c>
      <c r="R305" s="191" t="e">
        <f t="shared" si="25"/>
        <v>#N/A</v>
      </c>
      <c r="S305" s="191" t="e">
        <f t="shared" si="28"/>
        <v>#N/A</v>
      </c>
      <c r="T305" s="192" t="e">
        <f>VLOOKUP(D305,'PC Receitas'!$N$4:$O$14,2,FALSE)</f>
        <v>#N/A</v>
      </c>
    </row>
    <row r="306" spans="3:20" ht="19.5" customHeight="1" thickTop="1" thickBot="1" x14ac:dyDescent="0.25">
      <c r="C306" s="58"/>
      <c r="D306" s="58"/>
      <c r="E306" s="58"/>
      <c r="F306" s="58"/>
      <c r="G306" s="58"/>
      <c r="H306" s="58"/>
      <c r="I306" s="59"/>
      <c r="J306" s="60"/>
      <c r="K306" s="57">
        <f t="shared" ca="1" si="27"/>
        <v>167800</v>
      </c>
      <c r="P306" s="188" t="e">
        <f t="shared" si="26"/>
        <v>#N/A</v>
      </c>
      <c r="Q306" s="191" t="e">
        <f t="shared" si="24"/>
        <v>#N/A</v>
      </c>
      <c r="R306" s="191" t="e">
        <f t="shared" si="25"/>
        <v>#N/A</v>
      </c>
      <c r="S306" s="191" t="e">
        <f t="shared" si="28"/>
        <v>#N/A</v>
      </c>
      <c r="T306" s="192" t="e">
        <f>VLOOKUP(D306,'PC Receitas'!$N$4:$O$14,2,FALSE)</f>
        <v>#N/A</v>
      </c>
    </row>
    <row r="307" spans="3:20" ht="19.5" customHeight="1" thickTop="1" thickBot="1" x14ac:dyDescent="0.25">
      <c r="C307" s="58"/>
      <c r="D307" s="58"/>
      <c r="E307" s="58"/>
      <c r="F307" s="58"/>
      <c r="G307" s="58"/>
      <c r="H307" s="58"/>
      <c r="I307" s="59"/>
      <c r="J307" s="60"/>
      <c r="K307" s="57">
        <f t="shared" ca="1" si="27"/>
        <v>167800</v>
      </c>
      <c r="P307" s="188" t="e">
        <f t="shared" si="26"/>
        <v>#N/A</v>
      </c>
      <c r="Q307" s="191" t="e">
        <f t="shared" si="24"/>
        <v>#N/A</v>
      </c>
      <c r="R307" s="191" t="e">
        <f t="shared" si="25"/>
        <v>#N/A</v>
      </c>
      <c r="S307" s="191" t="e">
        <f t="shared" si="28"/>
        <v>#N/A</v>
      </c>
      <c r="T307" s="192" t="e">
        <f>VLOOKUP(D307,'PC Receitas'!$N$4:$O$14,2,FALSE)</f>
        <v>#N/A</v>
      </c>
    </row>
    <row r="308" spans="3:20" ht="19.5" customHeight="1" thickTop="1" thickBot="1" x14ac:dyDescent="0.25">
      <c r="C308" s="58"/>
      <c r="D308" s="58"/>
      <c r="E308" s="58"/>
      <c r="F308" s="58"/>
      <c r="G308" s="58"/>
      <c r="H308" s="58"/>
      <c r="I308" s="59"/>
      <c r="J308" s="60"/>
      <c r="K308" s="57">
        <f t="shared" ca="1" si="27"/>
        <v>167800</v>
      </c>
      <c r="P308" s="188" t="e">
        <f t="shared" si="26"/>
        <v>#N/A</v>
      </c>
      <c r="Q308" s="191" t="e">
        <f t="shared" si="24"/>
        <v>#N/A</v>
      </c>
      <c r="R308" s="191" t="e">
        <f t="shared" si="25"/>
        <v>#N/A</v>
      </c>
      <c r="S308" s="191" t="e">
        <f t="shared" si="28"/>
        <v>#N/A</v>
      </c>
      <c r="T308" s="192" t="e">
        <f>VLOOKUP(D308,'PC Receitas'!$N$4:$O$14,2,FALSE)</f>
        <v>#N/A</v>
      </c>
    </row>
    <row r="309" spans="3:20" ht="19.5" customHeight="1" thickTop="1" thickBot="1" x14ac:dyDescent="0.25">
      <c r="C309" s="58"/>
      <c r="D309" s="58"/>
      <c r="E309" s="58"/>
      <c r="F309" s="58"/>
      <c r="G309" s="58"/>
      <c r="H309" s="58"/>
      <c r="I309" s="59"/>
      <c r="J309" s="60"/>
      <c r="K309" s="57">
        <f t="shared" ca="1" si="27"/>
        <v>167800</v>
      </c>
      <c r="P309" s="188" t="e">
        <f t="shared" si="26"/>
        <v>#N/A</v>
      </c>
      <c r="Q309" s="191" t="e">
        <f t="shared" si="24"/>
        <v>#N/A</v>
      </c>
      <c r="R309" s="191" t="e">
        <f t="shared" si="25"/>
        <v>#N/A</v>
      </c>
      <c r="S309" s="191" t="e">
        <f t="shared" si="28"/>
        <v>#N/A</v>
      </c>
      <c r="T309" s="192" t="e">
        <f>VLOOKUP(D309,'PC Receitas'!$N$4:$O$14,2,FALSE)</f>
        <v>#N/A</v>
      </c>
    </row>
    <row r="310" spans="3:20" ht="19.5" customHeight="1" thickTop="1" thickBot="1" x14ac:dyDescent="0.25">
      <c r="C310" s="58"/>
      <c r="D310" s="58"/>
      <c r="E310" s="58"/>
      <c r="F310" s="58"/>
      <c r="G310" s="58"/>
      <c r="H310" s="58"/>
      <c r="I310" s="59"/>
      <c r="J310" s="60"/>
      <c r="K310" s="57">
        <f t="shared" ca="1" si="27"/>
        <v>167800</v>
      </c>
      <c r="P310" s="188" t="e">
        <f t="shared" si="26"/>
        <v>#N/A</v>
      </c>
      <c r="Q310" s="191" t="e">
        <f t="shared" si="24"/>
        <v>#N/A</v>
      </c>
      <c r="R310" s="191" t="e">
        <f t="shared" si="25"/>
        <v>#N/A</v>
      </c>
      <c r="S310" s="191" t="e">
        <f t="shared" si="28"/>
        <v>#N/A</v>
      </c>
      <c r="T310" s="192" t="e">
        <f>VLOOKUP(D310,'PC Receitas'!$N$4:$O$14,2,FALSE)</f>
        <v>#N/A</v>
      </c>
    </row>
    <row r="311" spans="3:20" ht="19.5" customHeight="1" thickTop="1" thickBot="1" x14ac:dyDescent="0.25">
      <c r="C311" s="58"/>
      <c r="D311" s="58"/>
      <c r="E311" s="58"/>
      <c r="F311" s="58"/>
      <c r="G311" s="58"/>
      <c r="H311" s="58"/>
      <c r="I311" s="59"/>
      <c r="J311" s="60"/>
      <c r="K311" s="57">
        <f t="shared" ca="1" si="27"/>
        <v>167800</v>
      </c>
      <c r="P311" s="188" t="e">
        <f t="shared" si="26"/>
        <v>#N/A</v>
      </c>
      <c r="Q311" s="191" t="e">
        <f t="shared" si="24"/>
        <v>#N/A</v>
      </c>
      <c r="R311" s="191" t="e">
        <f t="shared" si="25"/>
        <v>#N/A</v>
      </c>
      <c r="S311" s="191" t="e">
        <f t="shared" si="28"/>
        <v>#N/A</v>
      </c>
      <c r="T311" s="192" t="e">
        <f>VLOOKUP(D311,'PC Receitas'!$N$4:$O$14,2,FALSE)</f>
        <v>#N/A</v>
      </c>
    </row>
    <row r="312" spans="3:20" ht="19.5" customHeight="1" thickTop="1" thickBot="1" x14ac:dyDescent="0.25">
      <c r="C312" s="58"/>
      <c r="D312" s="58"/>
      <c r="E312" s="58"/>
      <c r="F312" s="58"/>
      <c r="G312" s="58"/>
      <c r="H312" s="58"/>
      <c r="I312" s="59"/>
      <c r="J312" s="60"/>
      <c r="K312" s="57">
        <f t="shared" ca="1" si="27"/>
        <v>167800</v>
      </c>
      <c r="P312" s="188" t="e">
        <f t="shared" si="26"/>
        <v>#N/A</v>
      </c>
      <c r="Q312" s="191" t="e">
        <f t="shared" si="24"/>
        <v>#N/A</v>
      </c>
      <c r="R312" s="191" t="e">
        <f t="shared" si="25"/>
        <v>#N/A</v>
      </c>
      <c r="S312" s="191" t="e">
        <f t="shared" si="28"/>
        <v>#N/A</v>
      </c>
      <c r="T312" s="192" t="e">
        <f>VLOOKUP(D312,'PC Receitas'!$N$4:$O$14,2,FALSE)</f>
        <v>#N/A</v>
      </c>
    </row>
    <row r="313" spans="3:20" ht="19.5" customHeight="1" thickTop="1" thickBot="1" x14ac:dyDescent="0.25">
      <c r="C313" s="58"/>
      <c r="D313" s="58"/>
      <c r="E313" s="58"/>
      <c r="F313" s="58"/>
      <c r="G313" s="58"/>
      <c r="H313" s="58"/>
      <c r="I313" s="59"/>
      <c r="J313" s="60"/>
      <c r="K313" s="57">
        <f t="shared" ca="1" si="27"/>
        <v>167800</v>
      </c>
      <c r="P313" s="188" t="e">
        <f t="shared" si="26"/>
        <v>#N/A</v>
      </c>
      <c r="Q313" s="191" t="e">
        <f t="shared" si="24"/>
        <v>#N/A</v>
      </c>
      <c r="R313" s="191" t="e">
        <f t="shared" si="25"/>
        <v>#N/A</v>
      </c>
      <c r="S313" s="191" t="e">
        <f t="shared" si="28"/>
        <v>#N/A</v>
      </c>
      <c r="T313" s="192" t="e">
        <f>VLOOKUP(D313,'PC Receitas'!$N$4:$O$14,2,FALSE)</f>
        <v>#N/A</v>
      </c>
    </row>
    <row r="314" spans="3:20" ht="19.5" customHeight="1" thickTop="1" thickBot="1" x14ac:dyDescent="0.25">
      <c r="C314" s="58"/>
      <c r="D314" s="58"/>
      <c r="E314" s="58"/>
      <c r="F314" s="58"/>
      <c r="G314" s="58"/>
      <c r="H314" s="58"/>
      <c r="I314" s="59"/>
      <c r="J314" s="60"/>
      <c r="K314" s="57">
        <f t="shared" ca="1" si="27"/>
        <v>167800</v>
      </c>
      <c r="P314" s="188" t="e">
        <f t="shared" si="26"/>
        <v>#N/A</v>
      </c>
      <c r="Q314" s="191" t="e">
        <f t="shared" si="24"/>
        <v>#N/A</v>
      </c>
      <c r="R314" s="191" t="e">
        <f t="shared" si="25"/>
        <v>#N/A</v>
      </c>
      <c r="S314" s="191" t="e">
        <f t="shared" si="28"/>
        <v>#N/A</v>
      </c>
      <c r="T314" s="192" t="e">
        <f>VLOOKUP(D314,'PC Receitas'!$N$4:$O$14,2,FALSE)</f>
        <v>#N/A</v>
      </c>
    </row>
    <row r="315" spans="3:20" ht="19.5" customHeight="1" thickTop="1" thickBot="1" x14ac:dyDescent="0.25">
      <c r="C315" s="58"/>
      <c r="D315" s="58"/>
      <c r="E315" s="58"/>
      <c r="F315" s="58"/>
      <c r="G315" s="58"/>
      <c r="H315" s="58"/>
      <c r="I315" s="59"/>
      <c r="J315" s="60"/>
      <c r="K315" s="57">
        <f t="shared" ca="1" si="27"/>
        <v>167800</v>
      </c>
      <c r="P315" s="188" t="e">
        <f t="shared" si="26"/>
        <v>#N/A</v>
      </c>
      <c r="Q315" s="191" t="e">
        <f t="shared" si="24"/>
        <v>#N/A</v>
      </c>
      <c r="R315" s="191" t="e">
        <f t="shared" si="25"/>
        <v>#N/A</v>
      </c>
      <c r="S315" s="191" t="e">
        <f t="shared" si="28"/>
        <v>#N/A</v>
      </c>
      <c r="T315" s="192" t="e">
        <f>VLOOKUP(D315,'PC Receitas'!$N$4:$O$14,2,FALSE)</f>
        <v>#N/A</v>
      </c>
    </row>
    <row r="316" spans="3:20" ht="19.5" customHeight="1" thickTop="1" thickBot="1" x14ac:dyDescent="0.25">
      <c r="C316" s="58"/>
      <c r="D316" s="58"/>
      <c r="E316" s="58"/>
      <c r="F316" s="58"/>
      <c r="G316" s="58"/>
      <c r="H316" s="58"/>
      <c r="I316" s="59"/>
      <c r="J316" s="60"/>
      <c r="K316" s="57">
        <f t="shared" ca="1" si="27"/>
        <v>167800</v>
      </c>
      <c r="P316" s="188" t="e">
        <f t="shared" si="26"/>
        <v>#N/A</v>
      </c>
      <c r="Q316" s="191" t="e">
        <f t="shared" si="24"/>
        <v>#N/A</v>
      </c>
      <c r="R316" s="191" t="e">
        <f t="shared" si="25"/>
        <v>#N/A</v>
      </c>
      <c r="S316" s="191" t="e">
        <f t="shared" si="28"/>
        <v>#N/A</v>
      </c>
      <c r="T316" s="192" t="e">
        <f>VLOOKUP(D316,'PC Receitas'!$N$4:$O$14,2,FALSE)</f>
        <v>#N/A</v>
      </c>
    </row>
    <row r="317" spans="3:20" ht="19.5" customHeight="1" thickTop="1" thickBot="1" x14ac:dyDescent="0.25">
      <c r="C317" s="58"/>
      <c r="D317" s="58"/>
      <c r="E317" s="58"/>
      <c r="F317" s="58"/>
      <c r="G317" s="58"/>
      <c r="H317" s="58"/>
      <c r="I317" s="59"/>
      <c r="J317" s="60"/>
      <c r="K317" s="57">
        <f t="shared" ca="1" si="27"/>
        <v>167800</v>
      </c>
      <c r="P317" s="188" t="e">
        <f t="shared" si="26"/>
        <v>#N/A</v>
      </c>
      <c r="Q317" s="191" t="e">
        <f t="shared" si="24"/>
        <v>#N/A</v>
      </c>
      <c r="R317" s="191" t="e">
        <f t="shared" si="25"/>
        <v>#N/A</v>
      </c>
      <c r="S317" s="191" t="e">
        <f t="shared" si="28"/>
        <v>#N/A</v>
      </c>
      <c r="T317" s="192" t="e">
        <f>VLOOKUP(D317,'PC Receitas'!$N$4:$O$14,2,FALSE)</f>
        <v>#N/A</v>
      </c>
    </row>
    <row r="318" spans="3:20" ht="19.5" customHeight="1" thickTop="1" thickBot="1" x14ac:dyDescent="0.25">
      <c r="C318" s="58"/>
      <c r="D318" s="58"/>
      <c r="E318" s="58"/>
      <c r="F318" s="58"/>
      <c r="G318" s="58"/>
      <c r="H318" s="58"/>
      <c r="I318" s="59"/>
      <c r="J318" s="60"/>
      <c r="K318" s="57">
        <f t="shared" ca="1" si="27"/>
        <v>167800</v>
      </c>
      <c r="P318" s="188" t="e">
        <f t="shared" si="26"/>
        <v>#N/A</v>
      </c>
      <c r="Q318" s="191" t="e">
        <f t="shared" si="24"/>
        <v>#N/A</v>
      </c>
      <c r="R318" s="191" t="e">
        <f t="shared" si="25"/>
        <v>#N/A</v>
      </c>
      <c r="S318" s="191" t="e">
        <f t="shared" si="28"/>
        <v>#N/A</v>
      </c>
      <c r="T318" s="192" t="e">
        <f>VLOOKUP(D318,'PC Receitas'!$N$4:$O$14,2,FALSE)</f>
        <v>#N/A</v>
      </c>
    </row>
    <row r="319" spans="3:20" ht="19.5" customHeight="1" thickTop="1" thickBot="1" x14ac:dyDescent="0.25">
      <c r="C319" s="58"/>
      <c r="D319" s="58"/>
      <c r="E319" s="58"/>
      <c r="F319" s="58"/>
      <c r="G319" s="58"/>
      <c r="H319" s="58"/>
      <c r="I319" s="59"/>
      <c r="J319" s="60"/>
      <c r="K319" s="57">
        <f t="shared" ca="1" si="27"/>
        <v>167800</v>
      </c>
      <c r="P319" s="188" t="e">
        <f t="shared" si="26"/>
        <v>#N/A</v>
      </c>
      <c r="Q319" s="191" t="e">
        <f t="shared" si="24"/>
        <v>#N/A</v>
      </c>
      <c r="R319" s="191" t="e">
        <f t="shared" si="25"/>
        <v>#N/A</v>
      </c>
      <c r="S319" s="191" t="e">
        <f t="shared" si="28"/>
        <v>#N/A</v>
      </c>
      <c r="T319" s="192" t="e">
        <f>VLOOKUP(D319,'PC Receitas'!$N$4:$O$14,2,FALSE)</f>
        <v>#N/A</v>
      </c>
    </row>
    <row r="320" spans="3:20" ht="19.5" customHeight="1" thickTop="1" thickBot="1" x14ac:dyDescent="0.25">
      <c r="C320" s="58"/>
      <c r="D320" s="58"/>
      <c r="E320" s="58"/>
      <c r="F320" s="58"/>
      <c r="G320" s="58"/>
      <c r="H320" s="58"/>
      <c r="I320" s="59"/>
      <c r="J320" s="60"/>
      <c r="K320" s="57">
        <f t="shared" ca="1" si="27"/>
        <v>167800</v>
      </c>
      <c r="P320" s="188" t="e">
        <f t="shared" si="26"/>
        <v>#N/A</v>
      </c>
      <c r="Q320" s="191" t="e">
        <f t="shared" si="24"/>
        <v>#N/A</v>
      </c>
      <c r="R320" s="191" t="e">
        <f t="shared" si="25"/>
        <v>#N/A</v>
      </c>
      <c r="S320" s="191" t="e">
        <f t="shared" si="28"/>
        <v>#N/A</v>
      </c>
      <c r="T320" s="192" t="e">
        <f>VLOOKUP(D320,'PC Receitas'!$N$4:$O$14,2,FALSE)</f>
        <v>#N/A</v>
      </c>
    </row>
    <row r="321" spans="3:20" ht="19.5" customHeight="1" thickTop="1" thickBot="1" x14ac:dyDescent="0.25">
      <c r="C321" s="58"/>
      <c r="D321" s="58"/>
      <c r="E321" s="58"/>
      <c r="F321" s="58"/>
      <c r="G321" s="58"/>
      <c r="H321" s="58"/>
      <c r="I321" s="59"/>
      <c r="J321" s="60"/>
      <c r="K321" s="57">
        <f t="shared" ca="1" si="27"/>
        <v>167800</v>
      </c>
      <c r="P321" s="188" t="e">
        <f t="shared" si="26"/>
        <v>#N/A</v>
      </c>
      <c r="Q321" s="191" t="e">
        <f t="shared" si="24"/>
        <v>#N/A</v>
      </c>
      <c r="R321" s="191" t="e">
        <f t="shared" si="25"/>
        <v>#N/A</v>
      </c>
      <c r="S321" s="191" t="e">
        <f t="shared" si="28"/>
        <v>#N/A</v>
      </c>
      <c r="T321" s="192" t="e">
        <f>VLOOKUP(D321,'PC Receitas'!$N$4:$O$14,2,FALSE)</f>
        <v>#N/A</v>
      </c>
    </row>
    <row r="322" spans="3:20" ht="19.5" customHeight="1" thickTop="1" thickBot="1" x14ac:dyDescent="0.25">
      <c r="C322" s="58"/>
      <c r="D322" s="58"/>
      <c r="E322" s="58"/>
      <c r="F322" s="58"/>
      <c r="G322" s="58"/>
      <c r="H322" s="58"/>
      <c r="I322" s="59"/>
      <c r="J322" s="60"/>
      <c r="K322" s="57">
        <f t="shared" ca="1" si="27"/>
        <v>167800</v>
      </c>
      <c r="P322" s="188" t="e">
        <f t="shared" si="26"/>
        <v>#N/A</v>
      </c>
      <c r="Q322" s="191" t="e">
        <f t="shared" si="24"/>
        <v>#N/A</v>
      </c>
      <c r="R322" s="191" t="e">
        <f t="shared" si="25"/>
        <v>#N/A</v>
      </c>
      <c r="S322" s="191" t="e">
        <f t="shared" si="28"/>
        <v>#N/A</v>
      </c>
      <c r="T322" s="192" t="e">
        <f>VLOOKUP(D322,'PC Receitas'!$N$4:$O$14,2,FALSE)</f>
        <v>#N/A</v>
      </c>
    </row>
    <row r="323" spans="3:20" ht="19.5" customHeight="1" thickTop="1" thickBot="1" x14ac:dyDescent="0.25">
      <c r="C323" s="58"/>
      <c r="D323" s="58"/>
      <c r="E323" s="58"/>
      <c r="F323" s="58"/>
      <c r="G323" s="58"/>
      <c r="H323" s="58"/>
      <c r="I323" s="59"/>
      <c r="J323" s="60"/>
      <c r="K323" s="57">
        <f t="shared" ca="1" si="27"/>
        <v>167800</v>
      </c>
      <c r="P323" s="188" t="e">
        <f t="shared" si="26"/>
        <v>#N/A</v>
      </c>
      <c r="Q323" s="191" t="e">
        <f t="shared" si="24"/>
        <v>#N/A</v>
      </c>
      <c r="R323" s="191" t="e">
        <f t="shared" si="25"/>
        <v>#N/A</v>
      </c>
      <c r="S323" s="191" t="e">
        <f t="shared" si="28"/>
        <v>#N/A</v>
      </c>
      <c r="T323" s="192" t="e">
        <f>VLOOKUP(D323,'PC Receitas'!$N$4:$O$14,2,FALSE)</f>
        <v>#N/A</v>
      </c>
    </row>
    <row r="324" spans="3:20" ht="19.5" customHeight="1" thickTop="1" thickBot="1" x14ac:dyDescent="0.25">
      <c r="C324" s="58"/>
      <c r="D324" s="58"/>
      <c r="E324" s="58"/>
      <c r="F324" s="58"/>
      <c r="G324" s="58"/>
      <c r="H324" s="58"/>
      <c r="I324" s="59"/>
      <c r="J324" s="60"/>
      <c r="K324" s="57">
        <f t="shared" ca="1" si="27"/>
        <v>167800</v>
      </c>
      <c r="P324" s="188" t="e">
        <f t="shared" si="26"/>
        <v>#N/A</v>
      </c>
      <c r="Q324" s="191" t="e">
        <f t="shared" si="24"/>
        <v>#N/A</v>
      </c>
      <c r="R324" s="191" t="e">
        <f t="shared" si="25"/>
        <v>#N/A</v>
      </c>
      <c r="S324" s="191" t="e">
        <f t="shared" si="28"/>
        <v>#N/A</v>
      </c>
      <c r="T324" s="192" t="e">
        <f>VLOOKUP(D324,'PC Receitas'!$N$4:$O$14,2,FALSE)</f>
        <v>#N/A</v>
      </c>
    </row>
    <row r="325" spans="3:20" ht="19.5" customHeight="1" thickTop="1" thickBot="1" x14ac:dyDescent="0.25">
      <c r="C325" s="58"/>
      <c r="D325" s="58"/>
      <c r="E325" s="58"/>
      <c r="F325" s="58"/>
      <c r="G325" s="58"/>
      <c r="H325" s="58"/>
      <c r="I325" s="59"/>
      <c r="J325" s="60"/>
      <c r="K325" s="57">
        <f t="shared" ca="1" si="27"/>
        <v>167800</v>
      </c>
      <c r="P325" s="188" t="e">
        <f t="shared" si="26"/>
        <v>#N/A</v>
      </c>
      <c r="Q325" s="191" t="e">
        <f t="shared" si="24"/>
        <v>#N/A</v>
      </c>
      <c r="R325" s="191" t="e">
        <f t="shared" si="25"/>
        <v>#N/A</v>
      </c>
      <c r="S325" s="191" t="e">
        <f t="shared" si="28"/>
        <v>#N/A</v>
      </c>
      <c r="T325" s="192" t="e">
        <f>VLOOKUP(D325,'PC Receitas'!$N$4:$O$14,2,FALSE)</f>
        <v>#N/A</v>
      </c>
    </row>
    <row r="326" spans="3:20" ht="19.5" customHeight="1" thickTop="1" thickBot="1" x14ac:dyDescent="0.25">
      <c r="C326" s="58"/>
      <c r="D326" s="58"/>
      <c r="E326" s="58"/>
      <c r="F326" s="58"/>
      <c r="G326" s="58"/>
      <c r="H326" s="58"/>
      <c r="I326" s="59"/>
      <c r="J326" s="60"/>
      <c r="K326" s="57">
        <f t="shared" ca="1" si="27"/>
        <v>167800</v>
      </c>
      <c r="P326" s="188" t="e">
        <f t="shared" si="26"/>
        <v>#N/A</v>
      </c>
      <c r="Q326" s="191" t="e">
        <f t="shared" ref="Q326:Q389" si="29">IF(T326="Despesas_de_Moradia","Despesa",IF(T326="Despesas_com_Alimentacao","Despesa",IF(T326="Despesas_com_Saude","Despesa","")))</f>
        <v>#N/A</v>
      </c>
      <c r="R326" s="191" t="e">
        <f t="shared" ref="R326:R389" si="30">IF(T326="Renda_Familiar","Receita",IF(T326="Receitas_com_Aplicacoes_Financeiras","Receita",IF(T326="Outras_Receitas","Receita","")))</f>
        <v>#N/A</v>
      </c>
      <c r="S326" s="191" t="e">
        <f t="shared" si="28"/>
        <v>#N/A</v>
      </c>
      <c r="T326" s="192" t="e">
        <f>VLOOKUP(D326,'PC Receitas'!$N$4:$O$14,2,FALSE)</f>
        <v>#N/A</v>
      </c>
    </row>
    <row r="327" spans="3:20" ht="19.5" customHeight="1" thickTop="1" thickBot="1" x14ac:dyDescent="0.25">
      <c r="C327" s="58"/>
      <c r="D327" s="58"/>
      <c r="E327" s="58"/>
      <c r="F327" s="58"/>
      <c r="G327" s="58"/>
      <c r="H327" s="58"/>
      <c r="I327" s="59"/>
      <c r="J327" s="60"/>
      <c r="K327" s="57">
        <f t="shared" ca="1" si="27"/>
        <v>167800</v>
      </c>
      <c r="P327" s="188" t="e">
        <f t="shared" si="26"/>
        <v>#N/A</v>
      </c>
      <c r="Q327" s="191" t="e">
        <f t="shared" si="29"/>
        <v>#N/A</v>
      </c>
      <c r="R327" s="191" t="e">
        <f t="shared" si="30"/>
        <v>#N/A</v>
      </c>
      <c r="S327" s="191" t="e">
        <f t="shared" si="28"/>
        <v>#N/A</v>
      </c>
      <c r="T327" s="192" t="e">
        <f>VLOOKUP(D327,'PC Receitas'!$N$4:$O$14,2,FALSE)</f>
        <v>#N/A</v>
      </c>
    </row>
    <row r="328" spans="3:20" ht="19.5" customHeight="1" thickTop="1" thickBot="1" x14ac:dyDescent="0.25">
      <c r="C328" s="58"/>
      <c r="D328" s="58"/>
      <c r="E328" s="58"/>
      <c r="F328" s="58"/>
      <c r="G328" s="58"/>
      <c r="H328" s="58"/>
      <c r="I328" s="59"/>
      <c r="J328" s="60"/>
      <c r="K328" s="57">
        <f t="shared" ca="1" si="27"/>
        <v>167800</v>
      </c>
      <c r="P328" s="188" t="e">
        <f t="shared" si="26"/>
        <v>#N/A</v>
      </c>
      <c r="Q328" s="191" t="e">
        <f t="shared" si="29"/>
        <v>#N/A</v>
      </c>
      <c r="R328" s="191" t="e">
        <f t="shared" si="30"/>
        <v>#N/A</v>
      </c>
      <c r="S328" s="191" t="e">
        <f t="shared" si="28"/>
        <v>#N/A</v>
      </c>
      <c r="T328" s="192" t="e">
        <f>VLOOKUP(D328,'PC Receitas'!$N$4:$O$14,2,FALSE)</f>
        <v>#N/A</v>
      </c>
    </row>
    <row r="329" spans="3:20" ht="19.5" customHeight="1" thickTop="1" thickBot="1" x14ac:dyDescent="0.25">
      <c r="C329" s="58"/>
      <c r="D329" s="58"/>
      <c r="E329" s="58"/>
      <c r="F329" s="58"/>
      <c r="G329" s="58"/>
      <c r="H329" s="58"/>
      <c r="I329" s="59"/>
      <c r="J329" s="60"/>
      <c r="K329" s="57">
        <f t="shared" ca="1" si="27"/>
        <v>167800</v>
      </c>
      <c r="P329" s="188" t="e">
        <f t="shared" si="26"/>
        <v>#N/A</v>
      </c>
      <c r="Q329" s="191" t="e">
        <f t="shared" si="29"/>
        <v>#N/A</v>
      </c>
      <c r="R329" s="191" t="e">
        <f t="shared" si="30"/>
        <v>#N/A</v>
      </c>
      <c r="S329" s="191" t="e">
        <f t="shared" si="28"/>
        <v>#N/A</v>
      </c>
      <c r="T329" s="192" t="e">
        <f>VLOOKUP(D329,'PC Receitas'!$N$4:$O$14,2,FALSE)</f>
        <v>#N/A</v>
      </c>
    </row>
    <row r="330" spans="3:20" ht="19.5" customHeight="1" thickTop="1" thickBot="1" x14ac:dyDescent="0.25">
      <c r="C330" s="58"/>
      <c r="D330" s="58"/>
      <c r="E330" s="58"/>
      <c r="F330" s="58"/>
      <c r="G330" s="58"/>
      <c r="H330" s="58"/>
      <c r="I330" s="59"/>
      <c r="J330" s="60"/>
      <c r="K330" s="57">
        <f t="shared" ca="1" si="27"/>
        <v>167800</v>
      </c>
      <c r="P330" s="188" t="e">
        <f t="shared" si="26"/>
        <v>#N/A</v>
      </c>
      <c r="Q330" s="191" t="e">
        <f t="shared" si="29"/>
        <v>#N/A</v>
      </c>
      <c r="R330" s="191" t="e">
        <f t="shared" si="30"/>
        <v>#N/A</v>
      </c>
      <c r="S330" s="191" t="e">
        <f t="shared" si="28"/>
        <v>#N/A</v>
      </c>
      <c r="T330" s="192" t="e">
        <f>VLOOKUP(D330,'PC Receitas'!$N$4:$O$14,2,FALSE)</f>
        <v>#N/A</v>
      </c>
    </row>
    <row r="331" spans="3:20" ht="19.5" customHeight="1" thickTop="1" thickBot="1" x14ac:dyDescent="0.25">
      <c r="C331" s="58"/>
      <c r="D331" s="58"/>
      <c r="E331" s="58"/>
      <c r="F331" s="58"/>
      <c r="G331" s="58"/>
      <c r="H331" s="58"/>
      <c r="I331" s="59"/>
      <c r="J331" s="60"/>
      <c r="K331" s="57">
        <f t="shared" ca="1" si="27"/>
        <v>167800</v>
      </c>
      <c r="P331" s="188" t="e">
        <f t="shared" si="26"/>
        <v>#N/A</v>
      </c>
      <c r="Q331" s="191" t="e">
        <f t="shared" si="29"/>
        <v>#N/A</v>
      </c>
      <c r="R331" s="191" t="e">
        <f t="shared" si="30"/>
        <v>#N/A</v>
      </c>
      <c r="S331" s="191" t="e">
        <f t="shared" si="28"/>
        <v>#N/A</v>
      </c>
      <c r="T331" s="192" t="e">
        <f>VLOOKUP(D331,'PC Receitas'!$N$4:$O$14,2,FALSE)</f>
        <v>#N/A</v>
      </c>
    </row>
    <row r="332" spans="3:20" ht="19.5" customHeight="1" thickTop="1" thickBot="1" x14ac:dyDescent="0.25">
      <c r="C332" s="58"/>
      <c r="D332" s="58"/>
      <c r="E332" s="58"/>
      <c r="F332" s="58"/>
      <c r="G332" s="58"/>
      <c r="H332" s="58"/>
      <c r="I332" s="59"/>
      <c r="J332" s="60"/>
      <c r="K332" s="57">
        <f t="shared" ca="1" si="27"/>
        <v>167800</v>
      </c>
      <c r="P332" s="188" t="e">
        <f t="shared" si="26"/>
        <v>#N/A</v>
      </c>
      <c r="Q332" s="191" t="e">
        <f t="shared" si="29"/>
        <v>#N/A</v>
      </c>
      <c r="R332" s="191" t="e">
        <f t="shared" si="30"/>
        <v>#N/A</v>
      </c>
      <c r="S332" s="191" t="e">
        <f t="shared" si="28"/>
        <v>#N/A</v>
      </c>
      <c r="T332" s="192" t="e">
        <f>VLOOKUP(D332,'PC Receitas'!$N$4:$O$14,2,FALSE)</f>
        <v>#N/A</v>
      </c>
    </row>
    <row r="333" spans="3:20" ht="19.5" customHeight="1" thickTop="1" thickBot="1" x14ac:dyDescent="0.25">
      <c r="C333" s="58"/>
      <c r="D333" s="58"/>
      <c r="E333" s="58"/>
      <c r="F333" s="58"/>
      <c r="G333" s="58"/>
      <c r="H333" s="58"/>
      <c r="I333" s="59"/>
      <c r="J333" s="60"/>
      <c r="K333" s="57">
        <f t="shared" ca="1" si="27"/>
        <v>167800</v>
      </c>
      <c r="P333" s="188" t="e">
        <f t="shared" si="26"/>
        <v>#N/A</v>
      </c>
      <c r="Q333" s="191" t="e">
        <f t="shared" si="29"/>
        <v>#N/A</v>
      </c>
      <c r="R333" s="191" t="e">
        <f t="shared" si="30"/>
        <v>#N/A</v>
      </c>
      <c r="S333" s="191" t="e">
        <f t="shared" si="28"/>
        <v>#N/A</v>
      </c>
      <c r="T333" s="192" t="e">
        <f>VLOOKUP(D333,'PC Receitas'!$N$4:$O$14,2,FALSE)</f>
        <v>#N/A</v>
      </c>
    </row>
    <row r="334" spans="3:20" ht="19.5" customHeight="1" thickTop="1" thickBot="1" x14ac:dyDescent="0.25">
      <c r="C334" s="58"/>
      <c r="D334" s="58"/>
      <c r="E334" s="58"/>
      <c r="F334" s="58"/>
      <c r="G334" s="58"/>
      <c r="H334" s="58"/>
      <c r="I334" s="59"/>
      <c r="J334" s="60"/>
      <c r="K334" s="57">
        <f t="shared" ca="1" si="27"/>
        <v>167800</v>
      </c>
      <c r="P334" s="188" t="e">
        <f t="shared" si="26"/>
        <v>#N/A</v>
      </c>
      <c r="Q334" s="191" t="e">
        <f t="shared" si="29"/>
        <v>#N/A</v>
      </c>
      <c r="R334" s="191" t="e">
        <f t="shared" si="30"/>
        <v>#N/A</v>
      </c>
      <c r="S334" s="191" t="e">
        <f t="shared" si="28"/>
        <v>#N/A</v>
      </c>
      <c r="T334" s="192" t="e">
        <f>VLOOKUP(D334,'PC Receitas'!$N$4:$O$14,2,FALSE)</f>
        <v>#N/A</v>
      </c>
    </row>
    <row r="335" spans="3:20" ht="19.5" customHeight="1" thickTop="1" thickBot="1" x14ac:dyDescent="0.25">
      <c r="C335" s="58"/>
      <c r="D335" s="58"/>
      <c r="E335" s="58"/>
      <c r="F335" s="58"/>
      <c r="G335" s="58"/>
      <c r="H335" s="58"/>
      <c r="I335" s="59"/>
      <c r="J335" s="60"/>
      <c r="K335" s="57">
        <f t="shared" ca="1" si="27"/>
        <v>167800</v>
      </c>
      <c r="P335" s="188" t="e">
        <f t="shared" si="26"/>
        <v>#N/A</v>
      </c>
      <c r="Q335" s="191" t="e">
        <f t="shared" si="29"/>
        <v>#N/A</v>
      </c>
      <c r="R335" s="191" t="e">
        <f t="shared" si="30"/>
        <v>#N/A</v>
      </c>
      <c r="S335" s="191" t="e">
        <f t="shared" si="28"/>
        <v>#N/A</v>
      </c>
      <c r="T335" s="192" t="e">
        <f>VLOOKUP(D335,'PC Receitas'!$N$4:$O$14,2,FALSE)</f>
        <v>#N/A</v>
      </c>
    </row>
    <row r="336" spans="3:20" ht="19.5" customHeight="1" thickTop="1" thickBot="1" x14ac:dyDescent="0.25">
      <c r="C336" s="58"/>
      <c r="D336" s="58"/>
      <c r="E336" s="58"/>
      <c r="F336" s="58"/>
      <c r="G336" s="58"/>
      <c r="H336" s="58"/>
      <c r="I336" s="59"/>
      <c r="J336" s="60"/>
      <c r="K336" s="57">
        <f t="shared" ca="1" si="27"/>
        <v>167800</v>
      </c>
      <c r="P336" s="188" t="e">
        <f t="shared" ref="P336:P399" si="31">IF(T336="Despesas_com_Transportes","Despesa",IF(T336="Despesas_com_Lazer_e_Informacao","Despesa",IF(T336="Outras_Despesas","Despesa",IF(T336="Imposto_de_Renda","Despesa",IF(T336="Investimentos_Bens","Despesa","")))))</f>
        <v>#N/A</v>
      </c>
      <c r="Q336" s="191" t="e">
        <f t="shared" si="29"/>
        <v>#N/A</v>
      </c>
      <c r="R336" s="191" t="e">
        <f t="shared" si="30"/>
        <v>#N/A</v>
      </c>
      <c r="S336" s="191" t="e">
        <f t="shared" si="28"/>
        <v>#N/A</v>
      </c>
      <c r="T336" s="192" t="e">
        <f>VLOOKUP(D336,'PC Receitas'!$N$4:$O$14,2,FALSE)</f>
        <v>#N/A</v>
      </c>
    </row>
    <row r="337" spans="3:20" ht="19.5" customHeight="1" thickTop="1" thickBot="1" x14ac:dyDescent="0.25">
      <c r="C337" s="58"/>
      <c r="D337" s="58"/>
      <c r="E337" s="58"/>
      <c r="F337" s="58"/>
      <c r="G337" s="58"/>
      <c r="H337" s="58"/>
      <c r="I337" s="59"/>
      <c r="J337" s="60"/>
      <c r="K337" s="57">
        <f t="shared" ca="1" si="27"/>
        <v>167800</v>
      </c>
      <c r="P337" s="188" t="e">
        <f t="shared" si="31"/>
        <v>#N/A</v>
      </c>
      <c r="Q337" s="191" t="e">
        <f t="shared" si="29"/>
        <v>#N/A</v>
      </c>
      <c r="R337" s="191" t="e">
        <f t="shared" si="30"/>
        <v>#N/A</v>
      </c>
      <c r="S337" s="191" t="e">
        <f t="shared" si="28"/>
        <v>#N/A</v>
      </c>
      <c r="T337" s="192" t="e">
        <f>VLOOKUP(D337,'PC Receitas'!$N$4:$O$14,2,FALSE)</f>
        <v>#N/A</v>
      </c>
    </row>
    <row r="338" spans="3:20" ht="19.5" customHeight="1" thickTop="1" thickBot="1" x14ac:dyDescent="0.25">
      <c r="C338" s="58"/>
      <c r="D338" s="58"/>
      <c r="E338" s="58"/>
      <c r="F338" s="58"/>
      <c r="G338" s="58"/>
      <c r="H338" s="58"/>
      <c r="I338" s="59"/>
      <c r="J338" s="60"/>
      <c r="K338" s="57">
        <f t="shared" ca="1" si="27"/>
        <v>167800</v>
      </c>
      <c r="P338" s="188" t="e">
        <f t="shared" si="31"/>
        <v>#N/A</v>
      </c>
      <c r="Q338" s="191" t="e">
        <f t="shared" si="29"/>
        <v>#N/A</v>
      </c>
      <c r="R338" s="191" t="e">
        <f t="shared" si="30"/>
        <v>#N/A</v>
      </c>
      <c r="S338" s="191" t="e">
        <f t="shared" si="28"/>
        <v>#N/A</v>
      </c>
      <c r="T338" s="192" t="e">
        <f>VLOOKUP(D338,'PC Receitas'!$N$4:$O$14,2,FALSE)</f>
        <v>#N/A</v>
      </c>
    </row>
    <row r="339" spans="3:20" ht="19.5" customHeight="1" thickTop="1" thickBot="1" x14ac:dyDescent="0.25">
      <c r="C339" s="58"/>
      <c r="D339" s="58"/>
      <c r="E339" s="58"/>
      <c r="F339" s="58"/>
      <c r="G339" s="58"/>
      <c r="H339" s="58"/>
      <c r="I339" s="59"/>
      <c r="J339" s="60"/>
      <c r="K339" s="57">
        <f t="shared" ref="K339:K402" ca="1" si="32">K338+IF(AND(J339="Pago",OR(D339=$V$5,D339=$V$6,D339=$V$7)),I339,IF(AND(J339="Pago",OR(D339=$V$8,D339=$V$9,D339=$V$10,D339=$V$11,D339=$V$12,D339=$V$13,D339=$V$14,D339=$V$15)),-I339,IF(G339="À Vista",IF(J339="Pago",-I339,0),0)))</f>
        <v>167800</v>
      </c>
      <c r="P339" s="188" t="e">
        <f t="shared" si="31"/>
        <v>#N/A</v>
      </c>
      <c r="Q339" s="191" t="e">
        <f t="shared" si="29"/>
        <v>#N/A</v>
      </c>
      <c r="R339" s="191" t="e">
        <f t="shared" si="30"/>
        <v>#N/A</v>
      </c>
      <c r="S339" s="191" t="e">
        <f t="shared" si="28"/>
        <v>#N/A</v>
      </c>
      <c r="T339" s="192" t="e">
        <f>VLOOKUP(D339,'PC Receitas'!$N$4:$O$14,2,FALSE)</f>
        <v>#N/A</v>
      </c>
    </row>
    <row r="340" spans="3:20" ht="19.5" customHeight="1" thickTop="1" thickBot="1" x14ac:dyDescent="0.25">
      <c r="C340" s="58"/>
      <c r="D340" s="58"/>
      <c r="E340" s="58"/>
      <c r="F340" s="58"/>
      <c r="G340" s="58"/>
      <c r="H340" s="58"/>
      <c r="I340" s="59"/>
      <c r="J340" s="60"/>
      <c r="K340" s="57">
        <f t="shared" ca="1" si="32"/>
        <v>167800</v>
      </c>
      <c r="P340" s="188" t="e">
        <f t="shared" si="31"/>
        <v>#N/A</v>
      </c>
      <c r="Q340" s="191" t="e">
        <f t="shared" si="29"/>
        <v>#N/A</v>
      </c>
      <c r="R340" s="191" t="e">
        <f t="shared" si="30"/>
        <v>#N/A</v>
      </c>
      <c r="S340" s="191" t="e">
        <f t="shared" ref="S340:S403" si="33">IF(P340&lt;&gt;"",P340,IF(Q340&lt;&gt;"",Q340,IF(R340&lt;&gt;"",R340,"")))</f>
        <v>#N/A</v>
      </c>
      <c r="T340" s="192" t="e">
        <f>VLOOKUP(D340,'PC Receitas'!$N$4:$O$14,2,FALSE)</f>
        <v>#N/A</v>
      </c>
    </row>
    <row r="341" spans="3:20" ht="19.5" customHeight="1" thickTop="1" thickBot="1" x14ac:dyDescent="0.25">
      <c r="C341" s="58"/>
      <c r="D341" s="58"/>
      <c r="E341" s="58"/>
      <c r="F341" s="58"/>
      <c r="G341" s="58"/>
      <c r="H341" s="58"/>
      <c r="I341" s="59"/>
      <c r="J341" s="60"/>
      <c r="K341" s="57">
        <f t="shared" ca="1" si="32"/>
        <v>167800</v>
      </c>
      <c r="P341" s="188" t="e">
        <f t="shared" si="31"/>
        <v>#N/A</v>
      </c>
      <c r="Q341" s="191" t="e">
        <f t="shared" si="29"/>
        <v>#N/A</v>
      </c>
      <c r="R341" s="191" t="e">
        <f t="shared" si="30"/>
        <v>#N/A</v>
      </c>
      <c r="S341" s="191" t="e">
        <f t="shared" si="33"/>
        <v>#N/A</v>
      </c>
      <c r="T341" s="192" t="e">
        <f>VLOOKUP(D341,'PC Receitas'!$N$4:$O$14,2,FALSE)</f>
        <v>#N/A</v>
      </c>
    </row>
    <row r="342" spans="3:20" ht="19.5" customHeight="1" thickTop="1" thickBot="1" x14ac:dyDescent="0.25">
      <c r="C342" s="58"/>
      <c r="D342" s="58"/>
      <c r="E342" s="58"/>
      <c r="F342" s="58"/>
      <c r="G342" s="58"/>
      <c r="H342" s="58"/>
      <c r="I342" s="59"/>
      <c r="J342" s="60"/>
      <c r="K342" s="57">
        <f t="shared" ca="1" si="32"/>
        <v>167800</v>
      </c>
      <c r="P342" s="188" t="e">
        <f t="shared" si="31"/>
        <v>#N/A</v>
      </c>
      <c r="Q342" s="191" t="e">
        <f t="shared" si="29"/>
        <v>#N/A</v>
      </c>
      <c r="R342" s="191" t="e">
        <f t="shared" si="30"/>
        <v>#N/A</v>
      </c>
      <c r="S342" s="191" t="e">
        <f t="shared" si="33"/>
        <v>#N/A</v>
      </c>
      <c r="T342" s="192" t="e">
        <f>VLOOKUP(D342,'PC Receitas'!$N$4:$O$14,2,FALSE)</f>
        <v>#N/A</v>
      </c>
    </row>
    <row r="343" spans="3:20" ht="19.5" customHeight="1" thickTop="1" thickBot="1" x14ac:dyDescent="0.25">
      <c r="C343" s="58"/>
      <c r="D343" s="58"/>
      <c r="E343" s="58"/>
      <c r="F343" s="58"/>
      <c r="G343" s="58"/>
      <c r="H343" s="58"/>
      <c r="I343" s="59"/>
      <c r="J343" s="60"/>
      <c r="K343" s="57">
        <f t="shared" ca="1" si="32"/>
        <v>167800</v>
      </c>
      <c r="P343" s="188" t="e">
        <f t="shared" si="31"/>
        <v>#N/A</v>
      </c>
      <c r="Q343" s="191" t="e">
        <f t="shared" si="29"/>
        <v>#N/A</v>
      </c>
      <c r="R343" s="191" t="e">
        <f t="shared" si="30"/>
        <v>#N/A</v>
      </c>
      <c r="S343" s="191" t="e">
        <f t="shared" si="33"/>
        <v>#N/A</v>
      </c>
      <c r="T343" s="192" t="e">
        <f>VLOOKUP(D343,'PC Receitas'!$N$4:$O$14,2,FALSE)</f>
        <v>#N/A</v>
      </c>
    </row>
    <row r="344" spans="3:20" ht="19.5" customHeight="1" thickTop="1" thickBot="1" x14ac:dyDescent="0.25">
      <c r="C344" s="58"/>
      <c r="D344" s="58"/>
      <c r="E344" s="58"/>
      <c r="F344" s="58"/>
      <c r="G344" s="58"/>
      <c r="H344" s="58"/>
      <c r="I344" s="59"/>
      <c r="J344" s="60"/>
      <c r="K344" s="57">
        <f t="shared" ca="1" si="32"/>
        <v>167800</v>
      </c>
      <c r="P344" s="188" t="e">
        <f t="shared" si="31"/>
        <v>#N/A</v>
      </c>
      <c r="Q344" s="191" t="e">
        <f t="shared" si="29"/>
        <v>#N/A</v>
      </c>
      <c r="R344" s="191" t="e">
        <f t="shared" si="30"/>
        <v>#N/A</v>
      </c>
      <c r="S344" s="191" t="e">
        <f t="shared" si="33"/>
        <v>#N/A</v>
      </c>
      <c r="T344" s="192" t="e">
        <f>VLOOKUP(D344,'PC Receitas'!$N$4:$O$14,2,FALSE)</f>
        <v>#N/A</v>
      </c>
    </row>
    <row r="345" spans="3:20" ht="19.5" customHeight="1" thickTop="1" thickBot="1" x14ac:dyDescent="0.25">
      <c r="C345" s="58"/>
      <c r="D345" s="58"/>
      <c r="E345" s="58"/>
      <c r="F345" s="58"/>
      <c r="G345" s="58"/>
      <c r="H345" s="58"/>
      <c r="I345" s="59"/>
      <c r="J345" s="60"/>
      <c r="K345" s="57">
        <f t="shared" ca="1" si="32"/>
        <v>167800</v>
      </c>
      <c r="P345" s="188" t="e">
        <f t="shared" si="31"/>
        <v>#N/A</v>
      </c>
      <c r="Q345" s="191" t="e">
        <f t="shared" si="29"/>
        <v>#N/A</v>
      </c>
      <c r="R345" s="191" t="e">
        <f t="shared" si="30"/>
        <v>#N/A</v>
      </c>
      <c r="S345" s="191" t="e">
        <f t="shared" si="33"/>
        <v>#N/A</v>
      </c>
      <c r="T345" s="192" t="e">
        <f>VLOOKUP(D345,'PC Receitas'!$N$4:$O$14,2,FALSE)</f>
        <v>#N/A</v>
      </c>
    </row>
    <row r="346" spans="3:20" ht="19.5" customHeight="1" thickTop="1" thickBot="1" x14ac:dyDescent="0.25">
      <c r="C346" s="58"/>
      <c r="D346" s="58"/>
      <c r="E346" s="58"/>
      <c r="F346" s="58"/>
      <c r="G346" s="58"/>
      <c r="H346" s="58"/>
      <c r="I346" s="59"/>
      <c r="J346" s="60"/>
      <c r="K346" s="57">
        <f t="shared" ca="1" si="32"/>
        <v>167800</v>
      </c>
      <c r="P346" s="188" t="e">
        <f t="shared" si="31"/>
        <v>#N/A</v>
      </c>
      <c r="Q346" s="191" t="e">
        <f t="shared" si="29"/>
        <v>#N/A</v>
      </c>
      <c r="R346" s="191" t="e">
        <f t="shared" si="30"/>
        <v>#N/A</v>
      </c>
      <c r="S346" s="191" t="e">
        <f t="shared" si="33"/>
        <v>#N/A</v>
      </c>
      <c r="T346" s="192" t="e">
        <f>VLOOKUP(D346,'PC Receitas'!$N$4:$O$14,2,FALSE)</f>
        <v>#N/A</v>
      </c>
    </row>
    <row r="347" spans="3:20" ht="19.5" customHeight="1" thickTop="1" thickBot="1" x14ac:dyDescent="0.25">
      <c r="C347" s="58"/>
      <c r="D347" s="58"/>
      <c r="E347" s="58"/>
      <c r="F347" s="58"/>
      <c r="G347" s="58"/>
      <c r="H347" s="58"/>
      <c r="I347" s="59"/>
      <c r="J347" s="60"/>
      <c r="K347" s="57">
        <f t="shared" ca="1" si="32"/>
        <v>167800</v>
      </c>
      <c r="P347" s="188" t="e">
        <f t="shared" si="31"/>
        <v>#N/A</v>
      </c>
      <c r="Q347" s="191" t="e">
        <f t="shared" si="29"/>
        <v>#N/A</v>
      </c>
      <c r="R347" s="191" t="e">
        <f t="shared" si="30"/>
        <v>#N/A</v>
      </c>
      <c r="S347" s="191" t="e">
        <f t="shared" si="33"/>
        <v>#N/A</v>
      </c>
      <c r="T347" s="192" t="e">
        <f>VLOOKUP(D347,'PC Receitas'!$N$4:$O$14,2,FALSE)</f>
        <v>#N/A</v>
      </c>
    </row>
    <row r="348" spans="3:20" ht="19.5" customHeight="1" thickTop="1" thickBot="1" x14ac:dyDescent="0.25">
      <c r="C348" s="58"/>
      <c r="D348" s="58"/>
      <c r="E348" s="58"/>
      <c r="F348" s="58"/>
      <c r="G348" s="58"/>
      <c r="H348" s="58"/>
      <c r="I348" s="59"/>
      <c r="J348" s="60"/>
      <c r="K348" s="57">
        <f t="shared" ca="1" si="32"/>
        <v>167800</v>
      </c>
      <c r="P348" s="188" t="e">
        <f t="shared" si="31"/>
        <v>#N/A</v>
      </c>
      <c r="Q348" s="191" t="e">
        <f t="shared" si="29"/>
        <v>#N/A</v>
      </c>
      <c r="R348" s="191" t="e">
        <f t="shared" si="30"/>
        <v>#N/A</v>
      </c>
      <c r="S348" s="191" t="e">
        <f t="shared" si="33"/>
        <v>#N/A</v>
      </c>
      <c r="T348" s="192" t="e">
        <f>VLOOKUP(D348,'PC Receitas'!$N$4:$O$14,2,FALSE)</f>
        <v>#N/A</v>
      </c>
    </row>
    <row r="349" spans="3:20" ht="19.5" customHeight="1" thickTop="1" thickBot="1" x14ac:dyDescent="0.25">
      <c r="C349" s="58"/>
      <c r="D349" s="58"/>
      <c r="E349" s="58"/>
      <c r="F349" s="58"/>
      <c r="G349" s="58"/>
      <c r="H349" s="58"/>
      <c r="I349" s="59"/>
      <c r="J349" s="60"/>
      <c r="K349" s="57">
        <f t="shared" ca="1" si="32"/>
        <v>167800</v>
      </c>
      <c r="P349" s="188" t="e">
        <f t="shared" si="31"/>
        <v>#N/A</v>
      </c>
      <c r="Q349" s="191" t="e">
        <f t="shared" si="29"/>
        <v>#N/A</v>
      </c>
      <c r="R349" s="191" t="e">
        <f t="shared" si="30"/>
        <v>#N/A</v>
      </c>
      <c r="S349" s="191" t="e">
        <f t="shared" si="33"/>
        <v>#N/A</v>
      </c>
      <c r="T349" s="192" t="e">
        <f>VLOOKUP(D349,'PC Receitas'!$N$4:$O$14,2,FALSE)</f>
        <v>#N/A</v>
      </c>
    </row>
    <row r="350" spans="3:20" ht="19.5" customHeight="1" thickTop="1" thickBot="1" x14ac:dyDescent="0.25">
      <c r="C350" s="58"/>
      <c r="D350" s="58"/>
      <c r="E350" s="58"/>
      <c r="F350" s="58"/>
      <c r="G350" s="58"/>
      <c r="H350" s="58"/>
      <c r="I350" s="59"/>
      <c r="J350" s="60"/>
      <c r="K350" s="57">
        <f t="shared" ca="1" si="32"/>
        <v>167800</v>
      </c>
      <c r="P350" s="188" t="e">
        <f t="shared" si="31"/>
        <v>#N/A</v>
      </c>
      <c r="Q350" s="191" t="e">
        <f t="shared" si="29"/>
        <v>#N/A</v>
      </c>
      <c r="R350" s="191" t="e">
        <f t="shared" si="30"/>
        <v>#N/A</v>
      </c>
      <c r="S350" s="191" t="e">
        <f t="shared" si="33"/>
        <v>#N/A</v>
      </c>
      <c r="T350" s="192" t="e">
        <f>VLOOKUP(D350,'PC Receitas'!$N$4:$O$14,2,FALSE)</f>
        <v>#N/A</v>
      </c>
    </row>
    <row r="351" spans="3:20" ht="19.5" customHeight="1" thickTop="1" thickBot="1" x14ac:dyDescent="0.25">
      <c r="C351" s="58"/>
      <c r="D351" s="58"/>
      <c r="E351" s="58"/>
      <c r="F351" s="58"/>
      <c r="G351" s="58"/>
      <c r="H351" s="58"/>
      <c r="I351" s="59"/>
      <c r="J351" s="60"/>
      <c r="K351" s="57">
        <f t="shared" ca="1" si="32"/>
        <v>167800</v>
      </c>
      <c r="P351" s="188" t="e">
        <f t="shared" si="31"/>
        <v>#N/A</v>
      </c>
      <c r="Q351" s="191" t="e">
        <f t="shared" si="29"/>
        <v>#N/A</v>
      </c>
      <c r="R351" s="191" t="e">
        <f t="shared" si="30"/>
        <v>#N/A</v>
      </c>
      <c r="S351" s="191" t="e">
        <f t="shared" si="33"/>
        <v>#N/A</v>
      </c>
      <c r="T351" s="192" t="e">
        <f>VLOOKUP(D351,'PC Receitas'!$N$4:$O$14,2,FALSE)</f>
        <v>#N/A</v>
      </c>
    </row>
    <row r="352" spans="3:20" ht="19.5" customHeight="1" thickTop="1" thickBot="1" x14ac:dyDescent="0.25">
      <c r="C352" s="58"/>
      <c r="D352" s="58"/>
      <c r="E352" s="58"/>
      <c r="F352" s="58"/>
      <c r="G352" s="58"/>
      <c r="H352" s="58"/>
      <c r="I352" s="59"/>
      <c r="J352" s="60"/>
      <c r="K352" s="57">
        <f t="shared" ca="1" si="32"/>
        <v>167800</v>
      </c>
      <c r="P352" s="188" t="e">
        <f t="shared" si="31"/>
        <v>#N/A</v>
      </c>
      <c r="Q352" s="191" t="e">
        <f t="shared" si="29"/>
        <v>#N/A</v>
      </c>
      <c r="R352" s="191" t="e">
        <f t="shared" si="30"/>
        <v>#N/A</v>
      </c>
      <c r="S352" s="191" t="e">
        <f t="shared" si="33"/>
        <v>#N/A</v>
      </c>
      <c r="T352" s="192" t="e">
        <f>VLOOKUP(D352,'PC Receitas'!$N$4:$O$14,2,FALSE)</f>
        <v>#N/A</v>
      </c>
    </row>
    <row r="353" spans="3:20" ht="19.5" customHeight="1" thickTop="1" thickBot="1" x14ac:dyDescent="0.25">
      <c r="C353" s="58"/>
      <c r="D353" s="58"/>
      <c r="E353" s="58"/>
      <c r="F353" s="58"/>
      <c r="G353" s="58"/>
      <c r="H353" s="58"/>
      <c r="I353" s="59"/>
      <c r="J353" s="60"/>
      <c r="K353" s="57">
        <f t="shared" ca="1" si="32"/>
        <v>167800</v>
      </c>
      <c r="P353" s="188" t="e">
        <f t="shared" si="31"/>
        <v>#N/A</v>
      </c>
      <c r="Q353" s="191" t="e">
        <f t="shared" si="29"/>
        <v>#N/A</v>
      </c>
      <c r="R353" s="191" t="e">
        <f t="shared" si="30"/>
        <v>#N/A</v>
      </c>
      <c r="S353" s="191" t="e">
        <f t="shared" si="33"/>
        <v>#N/A</v>
      </c>
      <c r="T353" s="192" t="e">
        <f>VLOOKUP(D353,'PC Receitas'!$N$4:$O$14,2,FALSE)</f>
        <v>#N/A</v>
      </c>
    </row>
    <row r="354" spans="3:20" ht="19.5" customHeight="1" thickTop="1" thickBot="1" x14ac:dyDescent="0.25">
      <c r="C354" s="58"/>
      <c r="D354" s="58"/>
      <c r="E354" s="58"/>
      <c r="F354" s="58"/>
      <c r="G354" s="58"/>
      <c r="H354" s="58"/>
      <c r="I354" s="59"/>
      <c r="J354" s="60"/>
      <c r="K354" s="57">
        <f t="shared" ca="1" si="32"/>
        <v>167800</v>
      </c>
      <c r="P354" s="188" t="e">
        <f t="shared" si="31"/>
        <v>#N/A</v>
      </c>
      <c r="Q354" s="191" t="e">
        <f t="shared" si="29"/>
        <v>#N/A</v>
      </c>
      <c r="R354" s="191" t="e">
        <f t="shared" si="30"/>
        <v>#N/A</v>
      </c>
      <c r="S354" s="191" t="e">
        <f t="shared" si="33"/>
        <v>#N/A</v>
      </c>
      <c r="T354" s="192" t="e">
        <f>VLOOKUP(D354,'PC Receitas'!$N$4:$O$14,2,FALSE)</f>
        <v>#N/A</v>
      </c>
    </row>
    <row r="355" spans="3:20" ht="19.5" customHeight="1" thickTop="1" thickBot="1" x14ac:dyDescent="0.25">
      <c r="C355" s="58"/>
      <c r="D355" s="58"/>
      <c r="E355" s="58"/>
      <c r="F355" s="58"/>
      <c r="G355" s="58"/>
      <c r="H355" s="58"/>
      <c r="I355" s="59"/>
      <c r="J355" s="60"/>
      <c r="K355" s="57">
        <f t="shared" ca="1" si="32"/>
        <v>167800</v>
      </c>
      <c r="P355" s="188" t="e">
        <f t="shared" si="31"/>
        <v>#N/A</v>
      </c>
      <c r="Q355" s="191" t="e">
        <f t="shared" si="29"/>
        <v>#N/A</v>
      </c>
      <c r="R355" s="191" t="e">
        <f t="shared" si="30"/>
        <v>#N/A</v>
      </c>
      <c r="S355" s="191" t="e">
        <f t="shared" si="33"/>
        <v>#N/A</v>
      </c>
      <c r="T355" s="192" t="e">
        <f>VLOOKUP(D355,'PC Receitas'!$N$4:$O$14,2,FALSE)</f>
        <v>#N/A</v>
      </c>
    </row>
    <row r="356" spans="3:20" ht="19.5" customHeight="1" thickTop="1" thickBot="1" x14ac:dyDescent="0.25">
      <c r="C356" s="58"/>
      <c r="D356" s="58"/>
      <c r="E356" s="58"/>
      <c r="F356" s="58"/>
      <c r="G356" s="58"/>
      <c r="H356" s="58"/>
      <c r="I356" s="59"/>
      <c r="J356" s="60"/>
      <c r="K356" s="57">
        <f t="shared" ca="1" si="32"/>
        <v>167800</v>
      </c>
      <c r="P356" s="188" t="e">
        <f t="shared" si="31"/>
        <v>#N/A</v>
      </c>
      <c r="Q356" s="191" t="e">
        <f t="shared" si="29"/>
        <v>#N/A</v>
      </c>
      <c r="R356" s="191" t="e">
        <f t="shared" si="30"/>
        <v>#N/A</v>
      </c>
      <c r="S356" s="191" t="e">
        <f t="shared" si="33"/>
        <v>#N/A</v>
      </c>
      <c r="T356" s="192" t="e">
        <f>VLOOKUP(D356,'PC Receitas'!$N$4:$O$14,2,FALSE)</f>
        <v>#N/A</v>
      </c>
    </row>
    <row r="357" spans="3:20" ht="19.5" customHeight="1" thickTop="1" thickBot="1" x14ac:dyDescent="0.25">
      <c r="C357" s="58"/>
      <c r="D357" s="58"/>
      <c r="E357" s="58"/>
      <c r="F357" s="58"/>
      <c r="G357" s="58"/>
      <c r="H357" s="58"/>
      <c r="I357" s="59"/>
      <c r="J357" s="60"/>
      <c r="K357" s="57">
        <f t="shared" ca="1" si="32"/>
        <v>167800</v>
      </c>
      <c r="P357" s="188" t="e">
        <f t="shared" si="31"/>
        <v>#N/A</v>
      </c>
      <c r="Q357" s="191" t="e">
        <f t="shared" si="29"/>
        <v>#N/A</v>
      </c>
      <c r="R357" s="191" t="e">
        <f t="shared" si="30"/>
        <v>#N/A</v>
      </c>
      <c r="S357" s="191" t="e">
        <f t="shared" si="33"/>
        <v>#N/A</v>
      </c>
      <c r="T357" s="192" t="e">
        <f>VLOOKUP(D357,'PC Receitas'!$N$4:$O$14,2,FALSE)</f>
        <v>#N/A</v>
      </c>
    </row>
    <row r="358" spans="3:20" ht="19.5" customHeight="1" thickTop="1" thickBot="1" x14ac:dyDescent="0.25">
      <c r="C358" s="58"/>
      <c r="D358" s="58"/>
      <c r="E358" s="58"/>
      <c r="F358" s="58"/>
      <c r="G358" s="58"/>
      <c r="H358" s="58"/>
      <c r="I358" s="59"/>
      <c r="J358" s="60"/>
      <c r="K358" s="57">
        <f t="shared" ca="1" si="32"/>
        <v>167800</v>
      </c>
      <c r="P358" s="188" t="e">
        <f t="shared" si="31"/>
        <v>#N/A</v>
      </c>
      <c r="Q358" s="191" t="e">
        <f t="shared" si="29"/>
        <v>#N/A</v>
      </c>
      <c r="R358" s="191" t="e">
        <f t="shared" si="30"/>
        <v>#N/A</v>
      </c>
      <c r="S358" s="191" t="e">
        <f t="shared" si="33"/>
        <v>#N/A</v>
      </c>
      <c r="T358" s="192" t="e">
        <f>VLOOKUP(D358,'PC Receitas'!$N$4:$O$14,2,FALSE)</f>
        <v>#N/A</v>
      </c>
    </row>
    <row r="359" spans="3:20" ht="19.5" customHeight="1" thickTop="1" thickBot="1" x14ac:dyDescent="0.25">
      <c r="C359" s="58"/>
      <c r="D359" s="58"/>
      <c r="E359" s="58"/>
      <c r="F359" s="58"/>
      <c r="G359" s="58"/>
      <c r="H359" s="58"/>
      <c r="I359" s="59"/>
      <c r="J359" s="60"/>
      <c r="K359" s="57">
        <f t="shared" ca="1" si="32"/>
        <v>167800</v>
      </c>
      <c r="P359" s="188" t="e">
        <f t="shared" si="31"/>
        <v>#N/A</v>
      </c>
      <c r="Q359" s="191" t="e">
        <f t="shared" si="29"/>
        <v>#N/A</v>
      </c>
      <c r="R359" s="191" t="e">
        <f t="shared" si="30"/>
        <v>#N/A</v>
      </c>
      <c r="S359" s="191" t="e">
        <f t="shared" si="33"/>
        <v>#N/A</v>
      </c>
      <c r="T359" s="192" t="e">
        <f>VLOOKUP(D359,'PC Receitas'!$N$4:$O$14,2,FALSE)</f>
        <v>#N/A</v>
      </c>
    </row>
    <row r="360" spans="3:20" ht="19.5" customHeight="1" thickTop="1" thickBot="1" x14ac:dyDescent="0.25">
      <c r="C360" s="58"/>
      <c r="D360" s="58"/>
      <c r="E360" s="58"/>
      <c r="F360" s="58"/>
      <c r="G360" s="58"/>
      <c r="H360" s="58"/>
      <c r="I360" s="59"/>
      <c r="J360" s="60"/>
      <c r="K360" s="57">
        <f t="shared" ca="1" si="32"/>
        <v>167800</v>
      </c>
      <c r="P360" s="188" t="e">
        <f t="shared" si="31"/>
        <v>#N/A</v>
      </c>
      <c r="Q360" s="191" t="e">
        <f t="shared" si="29"/>
        <v>#N/A</v>
      </c>
      <c r="R360" s="191" t="e">
        <f t="shared" si="30"/>
        <v>#N/A</v>
      </c>
      <c r="S360" s="191" t="e">
        <f t="shared" si="33"/>
        <v>#N/A</v>
      </c>
      <c r="T360" s="192" t="e">
        <f>VLOOKUP(D360,'PC Receitas'!$N$4:$O$14,2,FALSE)</f>
        <v>#N/A</v>
      </c>
    </row>
    <row r="361" spans="3:20" ht="19.5" customHeight="1" thickTop="1" thickBot="1" x14ac:dyDescent="0.25">
      <c r="C361" s="58"/>
      <c r="D361" s="58"/>
      <c r="E361" s="58"/>
      <c r="F361" s="58"/>
      <c r="G361" s="58"/>
      <c r="H361" s="58"/>
      <c r="I361" s="59"/>
      <c r="J361" s="60"/>
      <c r="K361" s="57">
        <f t="shared" ca="1" si="32"/>
        <v>167800</v>
      </c>
      <c r="P361" s="188" t="e">
        <f t="shared" si="31"/>
        <v>#N/A</v>
      </c>
      <c r="Q361" s="191" t="e">
        <f t="shared" si="29"/>
        <v>#N/A</v>
      </c>
      <c r="R361" s="191" t="e">
        <f t="shared" si="30"/>
        <v>#N/A</v>
      </c>
      <c r="S361" s="191" t="e">
        <f t="shared" si="33"/>
        <v>#N/A</v>
      </c>
      <c r="T361" s="192" t="e">
        <f>VLOOKUP(D361,'PC Receitas'!$N$4:$O$14,2,FALSE)</f>
        <v>#N/A</v>
      </c>
    </row>
    <row r="362" spans="3:20" ht="19.5" customHeight="1" thickTop="1" thickBot="1" x14ac:dyDescent="0.25">
      <c r="C362" s="58"/>
      <c r="D362" s="58"/>
      <c r="E362" s="58"/>
      <c r="F362" s="58"/>
      <c r="G362" s="58"/>
      <c r="H362" s="58"/>
      <c r="I362" s="59"/>
      <c r="J362" s="60"/>
      <c r="K362" s="57">
        <f t="shared" ca="1" si="32"/>
        <v>167800</v>
      </c>
      <c r="P362" s="188" t="e">
        <f t="shared" si="31"/>
        <v>#N/A</v>
      </c>
      <c r="Q362" s="191" t="e">
        <f t="shared" si="29"/>
        <v>#N/A</v>
      </c>
      <c r="R362" s="191" t="e">
        <f t="shared" si="30"/>
        <v>#N/A</v>
      </c>
      <c r="S362" s="191" t="e">
        <f t="shared" si="33"/>
        <v>#N/A</v>
      </c>
      <c r="T362" s="192" t="e">
        <f>VLOOKUP(D362,'PC Receitas'!$N$4:$O$14,2,FALSE)</f>
        <v>#N/A</v>
      </c>
    </row>
    <row r="363" spans="3:20" ht="19.5" customHeight="1" thickTop="1" thickBot="1" x14ac:dyDescent="0.25">
      <c r="C363" s="58"/>
      <c r="D363" s="58"/>
      <c r="E363" s="58"/>
      <c r="F363" s="58"/>
      <c r="G363" s="58"/>
      <c r="H363" s="58"/>
      <c r="I363" s="59"/>
      <c r="J363" s="60"/>
      <c r="K363" s="57">
        <f t="shared" ca="1" si="32"/>
        <v>167800</v>
      </c>
      <c r="P363" s="188" t="e">
        <f t="shared" si="31"/>
        <v>#N/A</v>
      </c>
      <c r="Q363" s="191" t="e">
        <f t="shared" si="29"/>
        <v>#N/A</v>
      </c>
      <c r="R363" s="191" t="e">
        <f t="shared" si="30"/>
        <v>#N/A</v>
      </c>
      <c r="S363" s="191" t="e">
        <f t="shared" si="33"/>
        <v>#N/A</v>
      </c>
      <c r="T363" s="192" t="e">
        <f>VLOOKUP(D363,'PC Receitas'!$N$4:$O$14,2,FALSE)</f>
        <v>#N/A</v>
      </c>
    </row>
    <row r="364" spans="3:20" ht="19.5" customHeight="1" thickTop="1" thickBot="1" x14ac:dyDescent="0.25">
      <c r="C364" s="58"/>
      <c r="D364" s="58"/>
      <c r="E364" s="58"/>
      <c r="F364" s="58"/>
      <c r="G364" s="58"/>
      <c r="H364" s="58"/>
      <c r="I364" s="59"/>
      <c r="J364" s="60"/>
      <c r="K364" s="57">
        <f t="shared" ca="1" si="32"/>
        <v>167800</v>
      </c>
      <c r="P364" s="188" t="e">
        <f t="shared" si="31"/>
        <v>#N/A</v>
      </c>
      <c r="Q364" s="191" t="e">
        <f t="shared" si="29"/>
        <v>#N/A</v>
      </c>
      <c r="R364" s="191" t="e">
        <f t="shared" si="30"/>
        <v>#N/A</v>
      </c>
      <c r="S364" s="191" t="e">
        <f t="shared" si="33"/>
        <v>#N/A</v>
      </c>
      <c r="T364" s="192" t="e">
        <f>VLOOKUP(D364,'PC Receitas'!$N$4:$O$14,2,FALSE)</f>
        <v>#N/A</v>
      </c>
    </row>
    <row r="365" spans="3:20" ht="19.5" customHeight="1" thickTop="1" thickBot="1" x14ac:dyDescent="0.25">
      <c r="C365" s="58"/>
      <c r="D365" s="58"/>
      <c r="E365" s="58"/>
      <c r="F365" s="58"/>
      <c r="G365" s="58"/>
      <c r="H365" s="58"/>
      <c r="I365" s="59"/>
      <c r="J365" s="60"/>
      <c r="K365" s="57">
        <f t="shared" ca="1" si="32"/>
        <v>167800</v>
      </c>
      <c r="P365" s="188" t="e">
        <f t="shared" si="31"/>
        <v>#N/A</v>
      </c>
      <c r="Q365" s="191" t="e">
        <f t="shared" si="29"/>
        <v>#N/A</v>
      </c>
      <c r="R365" s="191" t="e">
        <f t="shared" si="30"/>
        <v>#N/A</v>
      </c>
      <c r="S365" s="191" t="e">
        <f t="shared" si="33"/>
        <v>#N/A</v>
      </c>
      <c r="T365" s="192" t="e">
        <f>VLOOKUP(D365,'PC Receitas'!$N$4:$O$14,2,FALSE)</f>
        <v>#N/A</v>
      </c>
    </row>
    <row r="366" spans="3:20" ht="19.5" customHeight="1" thickTop="1" thickBot="1" x14ac:dyDescent="0.25">
      <c r="C366" s="58"/>
      <c r="D366" s="58"/>
      <c r="E366" s="58"/>
      <c r="F366" s="58"/>
      <c r="G366" s="58"/>
      <c r="H366" s="58"/>
      <c r="I366" s="59"/>
      <c r="J366" s="60"/>
      <c r="K366" s="57">
        <f t="shared" ca="1" si="32"/>
        <v>167800</v>
      </c>
      <c r="P366" s="188" t="e">
        <f t="shared" si="31"/>
        <v>#N/A</v>
      </c>
      <c r="Q366" s="191" t="e">
        <f t="shared" si="29"/>
        <v>#N/A</v>
      </c>
      <c r="R366" s="191" t="e">
        <f t="shared" si="30"/>
        <v>#N/A</v>
      </c>
      <c r="S366" s="191" t="e">
        <f t="shared" si="33"/>
        <v>#N/A</v>
      </c>
      <c r="T366" s="192" t="e">
        <f>VLOOKUP(D366,'PC Receitas'!$N$4:$O$14,2,FALSE)</f>
        <v>#N/A</v>
      </c>
    </row>
    <row r="367" spans="3:20" ht="19.5" customHeight="1" thickTop="1" thickBot="1" x14ac:dyDescent="0.25">
      <c r="C367" s="58"/>
      <c r="D367" s="58"/>
      <c r="E367" s="58"/>
      <c r="F367" s="58"/>
      <c r="G367" s="58"/>
      <c r="H367" s="58"/>
      <c r="I367" s="59"/>
      <c r="J367" s="60"/>
      <c r="K367" s="57">
        <f t="shared" ca="1" si="32"/>
        <v>167800</v>
      </c>
      <c r="P367" s="188" t="e">
        <f t="shared" si="31"/>
        <v>#N/A</v>
      </c>
      <c r="Q367" s="191" t="e">
        <f t="shared" si="29"/>
        <v>#N/A</v>
      </c>
      <c r="R367" s="191" t="e">
        <f t="shared" si="30"/>
        <v>#N/A</v>
      </c>
      <c r="S367" s="191" t="e">
        <f t="shared" si="33"/>
        <v>#N/A</v>
      </c>
      <c r="T367" s="192" t="e">
        <f>VLOOKUP(D367,'PC Receitas'!$N$4:$O$14,2,FALSE)</f>
        <v>#N/A</v>
      </c>
    </row>
    <row r="368" spans="3:20" ht="19.5" customHeight="1" thickTop="1" thickBot="1" x14ac:dyDescent="0.25">
      <c r="C368" s="58"/>
      <c r="D368" s="58"/>
      <c r="E368" s="58"/>
      <c r="F368" s="58"/>
      <c r="G368" s="58"/>
      <c r="H368" s="58"/>
      <c r="I368" s="59"/>
      <c r="J368" s="60"/>
      <c r="K368" s="57">
        <f t="shared" ca="1" si="32"/>
        <v>167800</v>
      </c>
      <c r="P368" s="188" t="e">
        <f t="shared" si="31"/>
        <v>#N/A</v>
      </c>
      <c r="Q368" s="191" t="e">
        <f t="shared" si="29"/>
        <v>#N/A</v>
      </c>
      <c r="R368" s="191" t="e">
        <f t="shared" si="30"/>
        <v>#N/A</v>
      </c>
      <c r="S368" s="191" t="e">
        <f t="shared" si="33"/>
        <v>#N/A</v>
      </c>
      <c r="T368" s="192" t="e">
        <f>VLOOKUP(D368,'PC Receitas'!$N$4:$O$14,2,FALSE)</f>
        <v>#N/A</v>
      </c>
    </row>
    <row r="369" spans="3:20" ht="19.5" customHeight="1" thickTop="1" thickBot="1" x14ac:dyDescent="0.25">
      <c r="C369" s="58"/>
      <c r="D369" s="58"/>
      <c r="E369" s="58"/>
      <c r="F369" s="58"/>
      <c r="G369" s="58"/>
      <c r="H369" s="58"/>
      <c r="I369" s="59"/>
      <c r="J369" s="60"/>
      <c r="K369" s="57">
        <f t="shared" ca="1" si="32"/>
        <v>167800</v>
      </c>
      <c r="P369" s="188" t="e">
        <f t="shared" si="31"/>
        <v>#N/A</v>
      </c>
      <c r="Q369" s="191" t="e">
        <f t="shared" si="29"/>
        <v>#N/A</v>
      </c>
      <c r="R369" s="191" t="e">
        <f t="shared" si="30"/>
        <v>#N/A</v>
      </c>
      <c r="S369" s="191" t="e">
        <f t="shared" si="33"/>
        <v>#N/A</v>
      </c>
      <c r="T369" s="192" t="e">
        <f>VLOOKUP(D369,'PC Receitas'!$N$4:$O$14,2,FALSE)</f>
        <v>#N/A</v>
      </c>
    </row>
    <row r="370" spans="3:20" ht="19.5" customHeight="1" thickTop="1" thickBot="1" x14ac:dyDescent="0.25">
      <c r="C370" s="58"/>
      <c r="D370" s="58"/>
      <c r="E370" s="58"/>
      <c r="F370" s="58"/>
      <c r="G370" s="58"/>
      <c r="H370" s="58"/>
      <c r="I370" s="59"/>
      <c r="J370" s="60"/>
      <c r="K370" s="57">
        <f t="shared" ca="1" si="32"/>
        <v>167800</v>
      </c>
      <c r="P370" s="188" t="e">
        <f t="shared" si="31"/>
        <v>#N/A</v>
      </c>
      <c r="Q370" s="191" t="e">
        <f t="shared" si="29"/>
        <v>#N/A</v>
      </c>
      <c r="R370" s="191" t="e">
        <f t="shared" si="30"/>
        <v>#N/A</v>
      </c>
      <c r="S370" s="191" t="e">
        <f t="shared" si="33"/>
        <v>#N/A</v>
      </c>
      <c r="T370" s="192" t="e">
        <f>VLOOKUP(D370,'PC Receitas'!$N$4:$O$14,2,FALSE)</f>
        <v>#N/A</v>
      </c>
    </row>
    <row r="371" spans="3:20" ht="19.5" customHeight="1" thickTop="1" thickBot="1" x14ac:dyDescent="0.25">
      <c r="C371" s="58"/>
      <c r="D371" s="58"/>
      <c r="E371" s="58"/>
      <c r="F371" s="58"/>
      <c r="G371" s="58"/>
      <c r="H371" s="58"/>
      <c r="I371" s="59"/>
      <c r="J371" s="60"/>
      <c r="K371" s="57">
        <f t="shared" ca="1" si="32"/>
        <v>167800</v>
      </c>
      <c r="P371" s="188" t="e">
        <f t="shared" si="31"/>
        <v>#N/A</v>
      </c>
      <c r="Q371" s="191" t="e">
        <f t="shared" si="29"/>
        <v>#N/A</v>
      </c>
      <c r="R371" s="191" t="e">
        <f t="shared" si="30"/>
        <v>#N/A</v>
      </c>
      <c r="S371" s="191" t="e">
        <f t="shared" si="33"/>
        <v>#N/A</v>
      </c>
      <c r="T371" s="192" t="e">
        <f>VLOOKUP(D371,'PC Receitas'!$N$4:$O$14,2,FALSE)</f>
        <v>#N/A</v>
      </c>
    </row>
    <row r="372" spans="3:20" ht="19.5" customHeight="1" thickTop="1" thickBot="1" x14ac:dyDescent="0.25">
      <c r="C372" s="58"/>
      <c r="D372" s="58"/>
      <c r="E372" s="58"/>
      <c r="F372" s="58"/>
      <c r="G372" s="58"/>
      <c r="H372" s="58"/>
      <c r="I372" s="59"/>
      <c r="J372" s="60"/>
      <c r="K372" s="57">
        <f t="shared" ca="1" si="32"/>
        <v>167800</v>
      </c>
      <c r="P372" s="188" t="e">
        <f t="shared" si="31"/>
        <v>#N/A</v>
      </c>
      <c r="Q372" s="191" t="e">
        <f t="shared" si="29"/>
        <v>#N/A</v>
      </c>
      <c r="R372" s="191" t="e">
        <f t="shared" si="30"/>
        <v>#N/A</v>
      </c>
      <c r="S372" s="191" t="e">
        <f t="shared" si="33"/>
        <v>#N/A</v>
      </c>
      <c r="T372" s="192" t="e">
        <f>VLOOKUP(D372,'PC Receitas'!$N$4:$O$14,2,FALSE)</f>
        <v>#N/A</v>
      </c>
    </row>
    <row r="373" spans="3:20" ht="19.5" customHeight="1" thickTop="1" thickBot="1" x14ac:dyDescent="0.25">
      <c r="C373" s="58"/>
      <c r="D373" s="58"/>
      <c r="E373" s="58"/>
      <c r="F373" s="58"/>
      <c r="G373" s="58"/>
      <c r="H373" s="58"/>
      <c r="I373" s="59"/>
      <c r="J373" s="60"/>
      <c r="K373" s="57">
        <f t="shared" ca="1" si="32"/>
        <v>167800</v>
      </c>
      <c r="P373" s="188" t="e">
        <f t="shared" si="31"/>
        <v>#N/A</v>
      </c>
      <c r="Q373" s="191" t="e">
        <f t="shared" si="29"/>
        <v>#N/A</v>
      </c>
      <c r="R373" s="191" t="e">
        <f t="shared" si="30"/>
        <v>#N/A</v>
      </c>
      <c r="S373" s="191" t="e">
        <f t="shared" si="33"/>
        <v>#N/A</v>
      </c>
      <c r="T373" s="192" t="e">
        <f>VLOOKUP(D373,'PC Receitas'!$N$4:$O$14,2,FALSE)</f>
        <v>#N/A</v>
      </c>
    </row>
    <row r="374" spans="3:20" ht="19.5" customHeight="1" thickTop="1" thickBot="1" x14ac:dyDescent="0.25">
      <c r="C374" s="58"/>
      <c r="D374" s="58"/>
      <c r="E374" s="58"/>
      <c r="F374" s="58"/>
      <c r="G374" s="58"/>
      <c r="H374" s="58"/>
      <c r="I374" s="59"/>
      <c r="J374" s="60"/>
      <c r="K374" s="57">
        <f t="shared" ca="1" si="32"/>
        <v>167800</v>
      </c>
      <c r="P374" s="188" t="e">
        <f t="shared" si="31"/>
        <v>#N/A</v>
      </c>
      <c r="Q374" s="191" t="e">
        <f t="shared" si="29"/>
        <v>#N/A</v>
      </c>
      <c r="R374" s="191" t="e">
        <f t="shared" si="30"/>
        <v>#N/A</v>
      </c>
      <c r="S374" s="191" t="e">
        <f t="shared" si="33"/>
        <v>#N/A</v>
      </c>
      <c r="T374" s="192" t="e">
        <f>VLOOKUP(D374,'PC Receitas'!$N$4:$O$14,2,FALSE)</f>
        <v>#N/A</v>
      </c>
    </row>
    <row r="375" spans="3:20" ht="19.5" customHeight="1" thickTop="1" thickBot="1" x14ac:dyDescent="0.25">
      <c r="C375" s="58"/>
      <c r="D375" s="58"/>
      <c r="E375" s="58"/>
      <c r="F375" s="58"/>
      <c r="G375" s="58"/>
      <c r="H375" s="58"/>
      <c r="I375" s="59"/>
      <c r="J375" s="60"/>
      <c r="K375" s="57">
        <f t="shared" ca="1" si="32"/>
        <v>167800</v>
      </c>
      <c r="P375" s="188" t="e">
        <f t="shared" si="31"/>
        <v>#N/A</v>
      </c>
      <c r="Q375" s="191" t="e">
        <f t="shared" si="29"/>
        <v>#N/A</v>
      </c>
      <c r="R375" s="191" t="e">
        <f t="shared" si="30"/>
        <v>#N/A</v>
      </c>
      <c r="S375" s="191" t="e">
        <f t="shared" si="33"/>
        <v>#N/A</v>
      </c>
      <c r="T375" s="192" t="e">
        <f>VLOOKUP(D375,'PC Receitas'!$N$4:$O$14,2,FALSE)</f>
        <v>#N/A</v>
      </c>
    </row>
    <row r="376" spans="3:20" ht="19.5" customHeight="1" thickTop="1" thickBot="1" x14ac:dyDescent="0.25">
      <c r="C376" s="58"/>
      <c r="D376" s="58"/>
      <c r="E376" s="58"/>
      <c r="F376" s="58"/>
      <c r="G376" s="58"/>
      <c r="H376" s="58"/>
      <c r="I376" s="59"/>
      <c r="J376" s="60"/>
      <c r="K376" s="57">
        <f t="shared" ca="1" si="32"/>
        <v>167800</v>
      </c>
      <c r="P376" s="188" t="e">
        <f t="shared" si="31"/>
        <v>#N/A</v>
      </c>
      <c r="Q376" s="191" t="e">
        <f t="shared" si="29"/>
        <v>#N/A</v>
      </c>
      <c r="R376" s="191" t="e">
        <f t="shared" si="30"/>
        <v>#N/A</v>
      </c>
      <c r="S376" s="191" t="e">
        <f t="shared" si="33"/>
        <v>#N/A</v>
      </c>
      <c r="T376" s="192" t="e">
        <f>VLOOKUP(D376,'PC Receitas'!$N$4:$O$14,2,FALSE)</f>
        <v>#N/A</v>
      </c>
    </row>
    <row r="377" spans="3:20" ht="19.5" customHeight="1" thickTop="1" thickBot="1" x14ac:dyDescent="0.25">
      <c r="C377" s="58"/>
      <c r="D377" s="58"/>
      <c r="E377" s="58"/>
      <c r="F377" s="58"/>
      <c r="G377" s="58"/>
      <c r="H377" s="58"/>
      <c r="I377" s="59"/>
      <c r="J377" s="60"/>
      <c r="K377" s="57">
        <f t="shared" ca="1" si="32"/>
        <v>167800</v>
      </c>
      <c r="P377" s="188" t="e">
        <f t="shared" si="31"/>
        <v>#N/A</v>
      </c>
      <c r="Q377" s="191" t="e">
        <f t="shared" si="29"/>
        <v>#N/A</v>
      </c>
      <c r="R377" s="191" t="e">
        <f t="shared" si="30"/>
        <v>#N/A</v>
      </c>
      <c r="S377" s="191" t="e">
        <f t="shared" si="33"/>
        <v>#N/A</v>
      </c>
      <c r="T377" s="192" t="e">
        <f>VLOOKUP(D377,'PC Receitas'!$N$4:$O$14,2,FALSE)</f>
        <v>#N/A</v>
      </c>
    </row>
    <row r="378" spans="3:20" ht="19.5" customHeight="1" thickTop="1" thickBot="1" x14ac:dyDescent="0.25">
      <c r="C378" s="58"/>
      <c r="D378" s="58"/>
      <c r="E378" s="58"/>
      <c r="F378" s="58"/>
      <c r="G378" s="58"/>
      <c r="H378" s="58"/>
      <c r="I378" s="59"/>
      <c r="J378" s="60"/>
      <c r="K378" s="57">
        <f t="shared" ca="1" si="32"/>
        <v>167800</v>
      </c>
      <c r="P378" s="188" t="e">
        <f t="shared" si="31"/>
        <v>#N/A</v>
      </c>
      <c r="Q378" s="191" t="e">
        <f t="shared" si="29"/>
        <v>#N/A</v>
      </c>
      <c r="R378" s="191" t="e">
        <f t="shared" si="30"/>
        <v>#N/A</v>
      </c>
      <c r="S378" s="191" t="e">
        <f t="shared" si="33"/>
        <v>#N/A</v>
      </c>
      <c r="T378" s="192" t="e">
        <f>VLOOKUP(D378,'PC Receitas'!$N$4:$O$14,2,FALSE)</f>
        <v>#N/A</v>
      </c>
    </row>
    <row r="379" spans="3:20" ht="19.5" customHeight="1" thickTop="1" thickBot="1" x14ac:dyDescent="0.25">
      <c r="C379" s="58"/>
      <c r="D379" s="58"/>
      <c r="E379" s="58"/>
      <c r="F379" s="58"/>
      <c r="G379" s="58"/>
      <c r="H379" s="58"/>
      <c r="I379" s="59"/>
      <c r="J379" s="60"/>
      <c r="K379" s="57">
        <f t="shared" ca="1" si="32"/>
        <v>167800</v>
      </c>
      <c r="P379" s="188" t="e">
        <f t="shared" si="31"/>
        <v>#N/A</v>
      </c>
      <c r="Q379" s="191" t="e">
        <f t="shared" si="29"/>
        <v>#N/A</v>
      </c>
      <c r="R379" s="191" t="e">
        <f t="shared" si="30"/>
        <v>#N/A</v>
      </c>
      <c r="S379" s="191" t="e">
        <f t="shared" si="33"/>
        <v>#N/A</v>
      </c>
      <c r="T379" s="192" t="e">
        <f>VLOOKUP(D379,'PC Receitas'!$N$4:$O$14,2,FALSE)</f>
        <v>#N/A</v>
      </c>
    </row>
    <row r="380" spans="3:20" ht="19.5" customHeight="1" thickTop="1" thickBot="1" x14ac:dyDescent="0.25">
      <c r="C380" s="58"/>
      <c r="D380" s="58"/>
      <c r="E380" s="58"/>
      <c r="F380" s="58"/>
      <c r="G380" s="58"/>
      <c r="H380" s="58"/>
      <c r="I380" s="59"/>
      <c r="J380" s="60"/>
      <c r="K380" s="57">
        <f t="shared" ca="1" si="32"/>
        <v>167800</v>
      </c>
      <c r="P380" s="188" t="e">
        <f t="shared" si="31"/>
        <v>#N/A</v>
      </c>
      <c r="Q380" s="191" t="e">
        <f t="shared" si="29"/>
        <v>#N/A</v>
      </c>
      <c r="R380" s="191" t="e">
        <f t="shared" si="30"/>
        <v>#N/A</v>
      </c>
      <c r="S380" s="191" t="e">
        <f t="shared" si="33"/>
        <v>#N/A</v>
      </c>
      <c r="T380" s="192" t="e">
        <f>VLOOKUP(D380,'PC Receitas'!$N$4:$O$14,2,FALSE)</f>
        <v>#N/A</v>
      </c>
    </row>
    <row r="381" spans="3:20" ht="19.5" customHeight="1" thickTop="1" thickBot="1" x14ac:dyDescent="0.25">
      <c r="C381" s="58"/>
      <c r="D381" s="58"/>
      <c r="E381" s="58"/>
      <c r="F381" s="58"/>
      <c r="G381" s="58"/>
      <c r="H381" s="58"/>
      <c r="I381" s="59"/>
      <c r="J381" s="60"/>
      <c r="K381" s="57">
        <f t="shared" ca="1" si="32"/>
        <v>167800</v>
      </c>
      <c r="P381" s="188" t="e">
        <f t="shared" si="31"/>
        <v>#N/A</v>
      </c>
      <c r="Q381" s="191" t="e">
        <f t="shared" si="29"/>
        <v>#N/A</v>
      </c>
      <c r="R381" s="191" t="e">
        <f t="shared" si="30"/>
        <v>#N/A</v>
      </c>
      <c r="S381" s="191" t="e">
        <f t="shared" si="33"/>
        <v>#N/A</v>
      </c>
      <c r="T381" s="192" t="e">
        <f>VLOOKUP(D381,'PC Receitas'!$N$4:$O$14,2,FALSE)</f>
        <v>#N/A</v>
      </c>
    </row>
    <row r="382" spans="3:20" ht="19.5" customHeight="1" thickTop="1" thickBot="1" x14ac:dyDescent="0.25">
      <c r="C382" s="58"/>
      <c r="D382" s="58"/>
      <c r="E382" s="58"/>
      <c r="F382" s="58"/>
      <c r="G382" s="58"/>
      <c r="H382" s="58"/>
      <c r="I382" s="59"/>
      <c r="J382" s="60"/>
      <c r="K382" s="57">
        <f t="shared" ca="1" si="32"/>
        <v>167800</v>
      </c>
      <c r="P382" s="188" t="e">
        <f t="shared" si="31"/>
        <v>#N/A</v>
      </c>
      <c r="Q382" s="191" t="e">
        <f t="shared" si="29"/>
        <v>#N/A</v>
      </c>
      <c r="R382" s="191" t="e">
        <f t="shared" si="30"/>
        <v>#N/A</v>
      </c>
      <c r="S382" s="191" t="e">
        <f t="shared" si="33"/>
        <v>#N/A</v>
      </c>
      <c r="T382" s="192" t="e">
        <f>VLOOKUP(D382,'PC Receitas'!$N$4:$O$14,2,FALSE)</f>
        <v>#N/A</v>
      </c>
    </row>
    <row r="383" spans="3:20" ht="19.5" customHeight="1" thickTop="1" thickBot="1" x14ac:dyDescent="0.25">
      <c r="C383" s="58"/>
      <c r="D383" s="58"/>
      <c r="E383" s="58"/>
      <c r="F383" s="58"/>
      <c r="G383" s="58"/>
      <c r="H383" s="58"/>
      <c r="I383" s="59"/>
      <c r="J383" s="60"/>
      <c r="K383" s="57">
        <f t="shared" ca="1" si="32"/>
        <v>167800</v>
      </c>
      <c r="P383" s="188" t="e">
        <f t="shared" si="31"/>
        <v>#N/A</v>
      </c>
      <c r="Q383" s="191" t="e">
        <f t="shared" si="29"/>
        <v>#N/A</v>
      </c>
      <c r="R383" s="191" t="e">
        <f t="shared" si="30"/>
        <v>#N/A</v>
      </c>
      <c r="S383" s="191" t="e">
        <f t="shared" si="33"/>
        <v>#N/A</v>
      </c>
      <c r="T383" s="192" t="e">
        <f>VLOOKUP(D383,'PC Receitas'!$N$4:$O$14,2,FALSE)</f>
        <v>#N/A</v>
      </c>
    </row>
    <row r="384" spans="3:20" ht="19.5" customHeight="1" thickTop="1" thickBot="1" x14ac:dyDescent="0.25">
      <c r="C384" s="58"/>
      <c r="D384" s="58"/>
      <c r="E384" s="58"/>
      <c r="F384" s="58"/>
      <c r="G384" s="58"/>
      <c r="H384" s="58"/>
      <c r="I384" s="59"/>
      <c r="J384" s="60"/>
      <c r="K384" s="57">
        <f t="shared" ca="1" si="32"/>
        <v>167800</v>
      </c>
      <c r="P384" s="188" t="e">
        <f t="shared" si="31"/>
        <v>#N/A</v>
      </c>
      <c r="Q384" s="191" t="e">
        <f t="shared" si="29"/>
        <v>#N/A</v>
      </c>
      <c r="R384" s="191" t="e">
        <f t="shared" si="30"/>
        <v>#N/A</v>
      </c>
      <c r="S384" s="191" t="e">
        <f t="shared" si="33"/>
        <v>#N/A</v>
      </c>
      <c r="T384" s="192" t="e">
        <f>VLOOKUP(D384,'PC Receitas'!$N$4:$O$14,2,FALSE)</f>
        <v>#N/A</v>
      </c>
    </row>
    <row r="385" spans="3:20" ht="19.5" customHeight="1" thickTop="1" thickBot="1" x14ac:dyDescent="0.25">
      <c r="C385" s="58"/>
      <c r="D385" s="58"/>
      <c r="E385" s="58"/>
      <c r="F385" s="58"/>
      <c r="G385" s="58"/>
      <c r="H385" s="58"/>
      <c r="I385" s="59"/>
      <c r="J385" s="60"/>
      <c r="K385" s="57">
        <f t="shared" ca="1" si="32"/>
        <v>167800</v>
      </c>
      <c r="P385" s="188" t="e">
        <f t="shared" si="31"/>
        <v>#N/A</v>
      </c>
      <c r="Q385" s="191" t="e">
        <f t="shared" si="29"/>
        <v>#N/A</v>
      </c>
      <c r="R385" s="191" t="e">
        <f t="shared" si="30"/>
        <v>#N/A</v>
      </c>
      <c r="S385" s="191" t="e">
        <f t="shared" si="33"/>
        <v>#N/A</v>
      </c>
      <c r="T385" s="192" t="e">
        <f>VLOOKUP(D385,'PC Receitas'!$N$4:$O$14,2,FALSE)</f>
        <v>#N/A</v>
      </c>
    </row>
    <row r="386" spans="3:20" ht="19.5" customHeight="1" thickTop="1" thickBot="1" x14ac:dyDescent="0.25">
      <c r="C386" s="58"/>
      <c r="D386" s="58"/>
      <c r="E386" s="58"/>
      <c r="F386" s="58"/>
      <c r="G386" s="58"/>
      <c r="H386" s="58"/>
      <c r="I386" s="59"/>
      <c r="J386" s="60"/>
      <c r="K386" s="57">
        <f t="shared" ca="1" si="32"/>
        <v>167800</v>
      </c>
      <c r="P386" s="188" t="e">
        <f t="shared" si="31"/>
        <v>#N/A</v>
      </c>
      <c r="Q386" s="191" t="e">
        <f t="shared" si="29"/>
        <v>#N/A</v>
      </c>
      <c r="R386" s="191" t="e">
        <f t="shared" si="30"/>
        <v>#N/A</v>
      </c>
      <c r="S386" s="191" t="e">
        <f t="shared" si="33"/>
        <v>#N/A</v>
      </c>
      <c r="T386" s="192" t="e">
        <f>VLOOKUP(D386,'PC Receitas'!$N$4:$O$14,2,FALSE)</f>
        <v>#N/A</v>
      </c>
    </row>
    <row r="387" spans="3:20" ht="19.5" customHeight="1" thickTop="1" thickBot="1" x14ac:dyDescent="0.25">
      <c r="C387" s="58"/>
      <c r="D387" s="58"/>
      <c r="E387" s="58"/>
      <c r="F387" s="58"/>
      <c r="G387" s="58"/>
      <c r="H387" s="58"/>
      <c r="I387" s="59"/>
      <c r="J387" s="60"/>
      <c r="K387" s="57">
        <f t="shared" ca="1" si="32"/>
        <v>167800</v>
      </c>
      <c r="P387" s="188" t="e">
        <f t="shared" si="31"/>
        <v>#N/A</v>
      </c>
      <c r="Q387" s="191" t="e">
        <f t="shared" si="29"/>
        <v>#N/A</v>
      </c>
      <c r="R387" s="191" t="e">
        <f t="shared" si="30"/>
        <v>#N/A</v>
      </c>
      <c r="S387" s="191" t="e">
        <f t="shared" si="33"/>
        <v>#N/A</v>
      </c>
      <c r="T387" s="192" t="e">
        <f>VLOOKUP(D387,'PC Receitas'!$N$4:$O$14,2,FALSE)</f>
        <v>#N/A</v>
      </c>
    </row>
    <row r="388" spans="3:20" ht="19.5" customHeight="1" thickTop="1" thickBot="1" x14ac:dyDescent="0.25">
      <c r="C388" s="58"/>
      <c r="D388" s="58"/>
      <c r="E388" s="58"/>
      <c r="F388" s="58"/>
      <c r="G388" s="58"/>
      <c r="H388" s="58"/>
      <c r="I388" s="59"/>
      <c r="J388" s="60"/>
      <c r="K388" s="57">
        <f t="shared" ca="1" si="32"/>
        <v>167800</v>
      </c>
      <c r="P388" s="188" t="e">
        <f t="shared" si="31"/>
        <v>#N/A</v>
      </c>
      <c r="Q388" s="191" t="e">
        <f t="shared" si="29"/>
        <v>#N/A</v>
      </c>
      <c r="R388" s="191" t="e">
        <f t="shared" si="30"/>
        <v>#N/A</v>
      </c>
      <c r="S388" s="191" t="e">
        <f t="shared" si="33"/>
        <v>#N/A</v>
      </c>
      <c r="T388" s="192" t="e">
        <f>VLOOKUP(D388,'PC Receitas'!$N$4:$O$14,2,FALSE)</f>
        <v>#N/A</v>
      </c>
    </row>
    <row r="389" spans="3:20" ht="19.5" customHeight="1" thickTop="1" thickBot="1" x14ac:dyDescent="0.25">
      <c r="C389" s="58"/>
      <c r="D389" s="58"/>
      <c r="E389" s="58"/>
      <c r="F389" s="58"/>
      <c r="G389" s="58"/>
      <c r="H389" s="58"/>
      <c r="I389" s="59"/>
      <c r="J389" s="60"/>
      <c r="K389" s="57">
        <f t="shared" ca="1" si="32"/>
        <v>167800</v>
      </c>
      <c r="P389" s="188" t="e">
        <f t="shared" si="31"/>
        <v>#N/A</v>
      </c>
      <c r="Q389" s="191" t="e">
        <f t="shared" si="29"/>
        <v>#N/A</v>
      </c>
      <c r="R389" s="191" t="e">
        <f t="shared" si="30"/>
        <v>#N/A</v>
      </c>
      <c r="S389" s="191" t="e">
        <f t="shared" si="33"/>
        <v>#N/A</v>
      </c>
      <c r="T389" s="192" t="e">
        <f>VLOOKUP(D389,'PC Receitas'!$N$4:$O$14,2,FALSE)</f>
        <v>#N/A</v>
      </c>
    </row>
    <row r="390" spans="3:20" ht="19.5" customHeight="1" thickTop="1" thickBot="1" x14ac:dyDescent="0.25">
      <c r="C390" s="58"/>
      <c r="D390" s="58"/>
      <c r="E390" s="58"/>
      <c r="F390" s="58"/>
      <c r="G390" s="58"/>
      <c r="H390" s="58"/>
      <c r="I390" s="59"/>
      <c r="J390" s="60"/>
      <c r="K390" s="57">
        <f t="shared" ca="1" si="32"/>
        <v>167800</v>
      </c>
      <c r="P390" s="188" t="e">
        <f t="shared" si="31"/>
        <v>#N/A</v>
      </c>
      <c r="Q390" s="191" t="e">
        <f t="shared" ref="Q390:Q453" si="34">IF(T390="Despesas_de_Moradia","Despesa",IF(T390="Despesas_com_Alimentacao","Despesa",IF(T390="Despesas_com_Saude","Despesa","")))</f>
        <v>#N/A</v>
      </c>
      <c r="R390" s="191" t="e">
        <f t="shared" ref="R390:R453" si="35">IF(T390="Renda_Familiar","Receita",IF(T390="Receitas_com_Aplicacoes_Financeiras","Receita",IF(T390="Outras_Receitas","Receita","")))</f>
        <v>#N/A</v>
      </c>
      <c r="S390" s="191" t="e">
        <f t="shared" si="33"/>
        <v>#N/A</v>
      </c>
      <c r="T390" s="192" t="e">
        <f>VLOOKUP(D390,'PC Receitas'!$N$4:$O$14,2,FALSE)</f>
        <v>#N/A</v>
      </c>
    </row>
    <row r="391" spans="3:20" ht="19.5" customHeight="1" thickTop="1" thickBot="1" x14ac:dyDescent="0.25">
      <c r="C391" s="58"/>
      <c r="D391" s="58"/>
      <c r="E391" s="58"/>
      <c r="F391" s="58"/>
      <c r="G391" s="58"/>
      <c r="H391" s="58"/>
      <c r="I391" s="59"/>
      <c r="J391" s="60"/>
      <c r="K391" s="57">
        <f t="shared" ca="1" si="32"/>
        <v>167800</v>
      </c>
      <c r="P391" s="188" t="e">
        <f t="shared" si="31"/>
        <v>#N/A</v>
      </c>
      <c r="Q391" s="191" t="e">
        <f t="shared" si="34"/>
        <v>#N/A</v>
      </c>
      <c r="R391" s="191" t="e">
        <f t="shared" si="35"/>
        <v>#N/A</v>
      </c>
      <c r="S391" s="191" t="e">
        <f t="shared" si="33"/>
        <v>#N/A</v>
      </c>
      <c r="T391" s="192" t="e">
        <f>VLOOKUP(D391,'PC Receitas'!$N$4:$O$14,2,FALSE)</f>
        <v>#N/A</v>
      </c>
    </row>
    <row r="392" spans="3:20" ht="19.5" customHeight="1" thickTop="1" thickBot="1" x14ac:dyDescent="0.25">
      <c r="C392" s="58"/>
      <c r="D392" s="58"/>
      <c r="E392" s="58"/>
      <c r="F392" s="58"/>
      <c r="G392" s="58"/>
      <c r="H392" s="58"/>
      <c r="I392" s="59"/>
      <c r="J392" s="60"/>
      <c r="K392" s="57">
        <f t="shared" ca="1" si="32"/>
        <v>167800</v>
      </c>
      <c r="P392" s="188" t="e">
        <f t="shared" si="31"/>
        <v>#N/A</v>
      </c>
      <c r="Q392" s="191" t="e">
        <f t="shared" si="34"/>
        <v>#N/A</v>
      </c>
      <c r="R392" s="191" t="e">
        <f t="shared" si="35"/>
        <v>#N/A</v>
      </c>
      <c r="S392" s="191" t="e">
        <f t="shared" si="33"/>
        <v>#N/A</v>
      </c>
      <c r="T392" s="192" t="e">
        <f>VLOOKUP(D392,'PC Receitas'!$N$4:$O$14,2,FALSE)</f>
        <v>#N/A</v>
      </c>
    </row>
    <row r="393" spans="3:20" ht="19.5" customHeight="1" thickTop="1" thickBot="1" x14ac:dyDescent="0.25">
      <c r="C393" s="58"/>
      <c r="D393" s="58"/>
      <c r="E393" s="58"/>
      <c r="F393" s="58"/>
      <c r="G393" s="58"/>
      <c r="H393" s="58"/>
      <c r="I393" s="59"/>
      <c r="J393" s="60"/>
      <c r="K393" s="57">
        <f t="shared" ca="1" si="32"/>
        <v>167800</v>
      </c>
      <c r="P393" s="188" t="e">
        <f t="shared" si="31"/>
        <v>#N/A</v>
      </c>
      <c r="Q393" s="191" t="e">
        <f t="shared" si="34"/>
        <v>#N/A</v>
      </c>
      <c r="R393" s="191" t="e">
        <f t="shared" si="35"/>
        <v>#N/A</v>
      </c>
      <c r="S393" s="191" t="e">
        <f t="shared" si="33"/>
        <v>#N/A</v>
      </c>
      <c r="T393" s="192" t="e">
        <f>VLOOKUP(D393,'PC Receitas'!$N$4:$O$14,2,FALSE)</f>
        <v>#N/A</v>
      </c>
    </row>
    <row r="394" spans="3:20" ht="19.5" customHeight="1" thickTop="1" thickBot="1" x14ac:dyDescent="0.25">
      <c r="C394" s="58"/>
      <c r="D394" s="58"/>
      <c r="E394" s="58"/>
      <c r="F394" s="58"/>
      <c r="G394" s="58"/>
      <c r="H394" s="58"/>
      <c r="I394" s="59"/>
      <c r="J394" s="60"/>
      <c r="K394" s="57">
        <f t="shared" ca="1" si="32"/>
        <v>167800</v>
      </c>
      <c r="P394" s="188" t="e">
        <f t="shared" si="31"/>
        <v>#N/A</v>
      </c>
      <c r="Q394" s="191" t="e">
        <f t="shared" si="34"/>
        <v>#N/A</v>
      </c>
      <c r="R394" s="191" t="e">
        <f t="shared" si="35"/>
        <v>#N/A</v>
      </c>
      <c r="S394" s="191" t="e">
        <f t="shared" si="33"/>
        <v>#N/A</v>
      </c>
      <c r="T394" s="192" t="e">
        <f>VLOOKUP(D394,'PC Receitas'!$N$4:$O$14,2,FALSE)</f>
        <v>#N/A</v>
      </c>
    </row>
    <row r="395" spans="3:20" ht="19.5" customHeight="1" thickTop="1" thickBot="1" x14ac:dyDescent="0.25">
      <c r="C395" s="58"/>
      <c r="D395" s="58"/>
      <c r="E395" s="58"/>
      <c r="F395" s="58"/>
      <c r="G395" s="58"/>
      <c r="H395" s="58"/>
      <c r="I395" s="59"/>
      <c r="J395" s="60"/>
      <c r="K395" s="57">
        <f t="shared" ca="1" si="32"/>
        <v>167800</v>
      </c>
      <c r="P395" s="188" t="e">
        <f t="shared" si="31"/>
        <v>#N/A</v>
      </c>
      <c r="Q395" s="191" t="e">
        <f t="shared" si="34"/>
        <v>#N/A</v>
      </c>
      <c r="R395" s="191" t="e">
        <f t="shared" si="35"/>
        <v>#N/A</v>
      </c>
      <c r="S395" s="191" t="e">
        <f t="shared" si="33"/>
        <v>#N/A</v>
      </c>
      <c r="T395" s="192" t="e">
        <f>VLOOKUP(D395,'PC Receitas'!$N$4:$O$14,2,FALSE)</f>
        <v>#N/A</v>
      </c>
    </row>
    <row r="396" spans="3:20" ht="19.5" customHeight="1" thickTop="1" thickBot="1" x14ac:dyDescent="0.25">
      <c r="C396" s="58"/>
      <c r="D396" s="58"/>
      <c r="E396" s="58"/>
      <c r="F396" s="58"/>
      <c r="G396" s="58"/>
      <c r="H396" s="58"/>
      <c r="I396" s="59"/>
      <c r="J396" s="60"/>
      <c r="K396" s="57">
        <f t="shared" ca="1" si="32"/>
        <v>167800</v>
      </c>
      <c r="P396" s="188" t="e">
        <f t="shared" si="31"/>
        <v>#N/A</v>
      </c>
      <c r="Q396" s="191" t="e">
        <f t="shared" si="34"/>
        <v>#N/A</v>
      </c>
      <c r="R396" s="191" t="e">
        <f t="shared" si="35"/>
        <v>#N/A</v>
      </c>
      <c r="S396" s="191" t="e">
        <f t="shared" si="33"/>
        <v>#N/A</v>
      </c>
      <c r="T396" s="192" t="e">
        <f>VLOOKUP(D396,'PC Receitas'!$N$4:$O$14,2,FALSE)</f>
        <v>#N/A</v>
      </c>
    </row>
    <row r="397" spans="3:20" ht="19.5" customHeight="1" thickTop="1" thickBot="1" x14ac:dyDescent="0.25">
      <c r="C397" s="58"/>
      <c r="D397" s="58"/>
      <c r="E397" s="58"/>
      <c r="F397" s="58"/>
      <c r="G397" s="58"/>
      <c r="H397" s="58"/>
      <c r="I397" s="59"/>
      <c r="J397" s="60"/>
      <c r="K397" s="57">
        <f t="shared" ca="1" si="32"/>
        <v>167800</v>
      </c>
      <c r="P397" s="188" t="e">
        <f t="shared" si="31"/>
        <v>#N/A</v>
      </c>
      <c r="Q397" s="191" t="e">
        <f t="shared" si="34"/>
        <v>#N/A</v>
      </c>
      <c r="R397" s="191" t="e">
        <f t="shared" si="35"/>
        <v>#N/A</v>
      </c>
      <c r="S397" s="191" t="e">
        <f t="shared" si="33"/>
        <v>#N/A</v>
      </c>
      <c r="T397" s="192" t="e">
        <f>VLOOKUP(D397,'PC Receitas'!$N$4:$O$14,2,FALSE)</f>
        <v>#N/A</v>
      </c>
    </row>
    <row r="398" spans="3:20" ht="19.5" customHeight="1" thickTop="1" thickBot="1" x14ac:dyDescent="0.25">
      <c r="C398" s="58"/>
      <c r="D398" s="58"/>
      <c r="E398" s="58"/>
      <c r="F398" s="58"/>
      <c r="G398" s="58"/>
      <c r="H398" s="58"/>
      <c r="I398" s="59"/>
      <c r="J398" s="60"/>
      <c r="K398" s="57">
        <f t="shared" ca="1" si="32"/>
        <v>167800</v>
      </c>
      <c r="P398" s="188" t="e">
        <f t="shared" si="31"/>
        <v>#N/A</v>
      </c>
      <c r="Q398" s="191" t="e">
        <f t="shared" si="34"/>
        <v>#N/A</v>
      </c>
      <c r="R398" s="191" t="e">
        <f t="shared" si="35"/>
        <v>#N/A</v>
      </c>
      <c r="S398" s="191" t="e">
        <f t="shared" si="33"/>
        <v>#N/A</v>
      </c>
      <c r="T398" s="192" t="e">
        <f>VLOOKUP(D398,'PC Receitas'!$N$4:$O$14,2,FALSE)</f>
        <v>#N/A</v>
      </c>
    </row>
    <row r="399" spans="3:20" ht="19.5" customHeight="1" thickTop="1" thickBot="1" x14ac:dyDescent="0.25">
      <c r="C399" s="58"/>
      <c r="D399" s="58"/>
      <c r="E399" s="58"/>
      <c r="F399" s="58"/>
      <c r="G399" s="58"/>
      <c r="H399" s="58"/>
      <c r="I399" s="59"/>
      <c r="J399" s="60"/>
      <c r="K399" s="57">
        <f t="shared" ca="1" si="32"/>
        <v>167800</v>
      </c>
      <c r="P399" s="188" t="e">
        <f t="shared" si="31"/>
        <v>#N/A</v>
      </c>
      <c r="Q399" s="191" t="e">
        <f t="shared" si="34"/>
        <v>#N/A</v>
      </c>
      <c r="R399" s="191" t="e">
        <f t="shared" si="35"/>
        <v>#N/A</v>
      </c>
      <c r="S399" s="191" t="e">
        <f t="shared" si="33"/>
        <v>#N/A</v>
      </c>
      <c r="T399" s="192" t="e">
        <f>VLOOKUP(D399,'PC Receitas'!$N$4:$O$14,2,FALSE)</f>
        <v>#N/A</v>
      </c>
    </row>
    <row r="400" spans="3:20" ht="19.5" customHeight="1" thickTop="1" thickBot="1" x14ac:dyDescent="0.25">
      <c r="C400" s="58"/>
      <c r="D400" s="58"/>
      <c r="E400" s="58"/>
      <c r="F400" s="58"/>
      <c r="G400" s="58"/>
      <c r="H400" s="58"/>
      <c r="I400" s="59"/>
      <c r="J400" s="60"/>
      <c r="K400" s="57">
        <f t="shared" ca="1" si="32"/>
        <v>167800</v>
      </c>
      <c r="P400" s="188" t="e">
        <f t="shared" ref="P400:P463" si="36">IF(T400="Despesas_com_Transportes","Despesa",IF(T400="Despesas_com_Lazer_e_Informacao","Despesa",IF(T400="Outras_Despesas","Despesa",IF(T400="Imposto_de_Renda","Despesa",IF(T400="Investimentos_Bens","Despesa","")))))</f>
        <v>#N/A</v>
      </c>
      <c r="Q400" s="191" t="e">
        <f t="shared" si="34"/>
        <v>#N/A</v>
      </c>
      <c r="R400" s="191" t="e">
        <f t="shared" si="35"/>
        <v>#N/A</v>
      </c>
      <c r="S400" s="191" t="e">
        <f t="shared" si="33"/>
        <v>#N/A</v>
      </c>
      <c r="T400" s="192" t="e">
        <f>VLOOKUP(D400,'PC Receitas'!$N$4:$O$14,2,FALSE)</f>
        <v>#N/A</v>
      </c>
    </row>
    <row r="401" spans="3:20" ht="19.5" customHeight="1" thickTop="1" thickBot="1" x14ac:dyDescent="0.25">
      <c r="C401" s="58"/>
      <c r="D401" s="58"/>
      <c r="E401" s="58"/>
      <c r="F401" s="58"/>
      <c r="G401" s="58"/>
      <c r="H401" s="58"/>
      <c r="I401" s="59"/>
      <c r="J401" s="60"/>
      <c r="K401" s="57">
        <f t="shared" ca="1" si="32"/>
        <v>167800</v>
      </c>
      <c r="P401" s="188" t="e">
        <f t="shared" si="36"/>
        <v>#N/A</v>
      </c>
      <c r="Q401" s="191" t="e">
        <f t="shared" si="34"/>
        <v>#N/A</v>
      </c>
      <c r="R401" s="191" t="e">
        <f t="shared" si="35"/>
        <v>#N/A</v>
      </c>
      <c r="S401" s="191" t="e">
        <f t="shared" si="33"/>
        <v>#N/A</v>
      </c>
      <c r="T401" s="192" t="e">
        <f>VLOOKUP(D401,'PC Receitas'!$N$4:$O$14,2,FALSE)</f>
        <v>#N/A</v>
      </c>
    </row>
    <row r="402" spans="3:20" ht="19.5" customHeight="1" thickTop="1" thickBot="1" x14ac:dyDescent="0.25">
      <c r="C402" s="58"/>
      <c r="D402" s="58"/>
      <c r="E402" s="58"/>
      <c r="F402" s="58"/>
      <c r="G402" s="58"/>
      <c r="H402" s="58"/>
      <c r="I402" s="59"/>
      <c r="J402" s="60"/>
      <c r="K402" s="57">
        <f t="shared" ca="1" si="32"/>
        <v>167800</v>
      </c>
      <c r="P402" s="188" t="e">
        <f t="shared" si="36"/>
        <v>#N/A</v>
      </c>
      <c r="Q402" s="191" t="e">
        <f t="shared" si="34"/>
        <v>#N/A</v>
      </c>
      <c r="R402" s="191" t="e">
        <f t="shared" si="35"/>
        <v>#N/A</v>
      </c>
      <c r="S402" s="191" t="e">
        <f t="shared" si="33"/>
        <v>#N/A</v>
      </c>
      <c r="T402" s="192" t="e">
        <f>VLOOKUP(D402,'PC Receitas'!$N$4:$O$14,2,FALSE)</f>
        <v>#N/A</v>
      </c>
    </row>
    <row r="403" spans="3:20" ht="19.5" customHeight="1" thickTop="1" thickBot="1" x14ac:dyDescent="0.25">
      <c r="C403" s="58"/>
      <c r="D403" s="58"/>
      <c r="E403" s="58"/>
      <c r="F403" s="58"/>
      <c r="G403" s="58"/>
      <c r="H403" s="58"/>
      <c r="I403" s="59"/>
      <c r="J403" s="60"/>
      <c r="K403" s="57">
        <f t="shared" ref="K403:K466" ca="1" si="37">K402+IF(AND(J403="Pago",OR(D403=$V$5,D403=$V$6,D403=$V$7)),I403,IF(AND(J403="Pago",OR(D403=$V$8,D403=$V$9,D403=$V$10,D403=$V$11,D403=$V$12,D403=$V$13,D403=$V$14,D403=$V$15)),-I403,IF(G403="À Vista",IF(J403="Pago",-I403,0),0)))</f>
        <v>167800</v>
      </c>
      <c r="P403" s="188" t="e">
        <f t="shared" si="36"/>
        <v>#N/A</v>
      </c>
      <c r="Q403" s="191" t="e">
        <f t="shared" si="34"/>
        <v>#N/A</v>
      </c>
      <c r="R403" s="191" t="e">
        <f t="shared" si="35"/>
        <v>#N/A</v>
      </c>
      <c r="S403" s="191" t="e">
        <f t="shared" si="33"/>
        <v>#N/A</v>
      </c>
      <c r="T403" s="192" t="e">
        <f>VLOOKUP(D403,'PC Receitas'!$N$4:$O$14,2,FALSE)</f>
        <v>#N/A</v>
      </c>
    </row>
    <row r="404" spans="3:20" ht="19.5" customHeight="1" thickTop="1" thickBot="1" x14ac:dyDescent="0.25">
      <c r="C404" s="58"/>
      <c r="D404" s="58"/>
      <c r="E404" s="58"/>
      <c r="F404" s="58"/>
      <c r="G404" s="58"/>
      <c r="H404" s="58"/>
      <c r="I404" s="59"/>
      <c r="J404" s="60"/>
      <c r="K404" s="57">
        <f t="shared" ca="1" si="37"/>
        <v>167800</v>
      </c>
      <c r="P404" s="188" t="e">
        <f t="shared" si="36"/>
        <v>#N/A</v>
      </c>
      <c r="Q404" s="191" t="e">
        <f t="shared" si="34"/>
        <v>#N/A</v>
      </c>
      <c r="R404" s="191" t="e">
        <f t="shared" si="35"/>
        <v>#N/A</v>
      </c>
      <c r="S404" s="191" t="e">
        <f t="shared" ref="S404:S467" si="38">IF(P404&lt;&gt;"",P404,IF(Q404&lt;&gt;"",Q404,IF(R404&lt;&gt;"",R404,"")))</f>
        <v>#N/A</v>
      </c>
      <c r="T404" s="192" t="e">
        <f>VLOOKUP(D404,'PC Receitas'!$N$4:$O$14,2,FALSE)</f>
        <v>#N/A</v>
      </c>
    </row>
    <row r="405" spans="3:20" ht="19.5" customHeight="1" thickTop="1" thickBot="1" x14ac:dyDescent="0.25">
      <c r="C405" s="58"/>
      <c r="D405" s="58"/>
      <c r="E405" s="58"/>
      <c r="F405" s="58"/>
      <c r="G405" s="58"/>
      <c r="H405" s="58"/>
      <c r="I405" s="59"/>
      <c r="J405" s="60"/>
      <c r="K405" s="57">
        <f t="shared" ca="1" si="37"/>
        <v>167800</v>
      </c>
      <c r="P405" s="188" t="e">
        <f t="shared" si="36"/>
        <v>#N/A</v>
      </c>
      <c r="Q405" s="191" t="e">
        <f t="shared" si="34"/>
        <v>#N/A</v>
      </c>
      <c r="R405" s="191" t="e">
        <f t="shared" si="35"/>
        <v>#N/A</v>
      </c>
      <c r="S405" s="191" t="e">
        <f t="shared" si="38"/>
        <v>#N/A</v>
      </c>
      <c r="T405" s="192" t="e">
        <f>VLOOKUP(D405,'PC Receitas'!$N$4:$O$14,2,FALSE)</f>
        <v>#N/A</v>
      </c>
    </row>
    <row r="406" spans="3:20" ht="19.5" customHeight="1" thickTop="1" thickBot="1" x14ac:dyDescent="0.25">
      <c r="C406" s="58"/>
      <c r="D406" s="58"/>
      <c r="E406" s="58"/>
      <c r="F406" s="58"/>
      <c r="G406" s="58"/>
      <c r="H406" s="58"/>
      <c r="I406" s="59"/>
      <c r="J406" s="60"/>
      <c r="K406" s="57">
        <f t="shared" ca="1" si="37"/>
        <v>167800</v>
      </c>
      <c r="P406" s="188" t="e">
        <f t="shared" si="36"/>
        <v>#N/A</v>
      </c>
      <c r="Q406" s="191" t="e">
        <f t="shared" si="34"/>
        <v>#N/A</v>
      </c>
      <c r="R406" s="191" t="e">
        <f t="shared" si="35"/>
        <v>#N/A</v>
      </c>
      <c r="S406" s="191" t="e">
        <f t="shared" si="38"/>
        <v>#N/A</v>
      </c>
      <c r="T406" s="192" t="e">
        <f>VLOOKUP(D406,'PC Receitas'!$N$4:$O$14,2,FALSE)</f>
        <v>#N/A</v>
      </c>
    </row>
    <row r="407" spans="3:20" ht="19.5" customHeight="1" thickTop="1" thickBot="1" x14ac:dyDescent="0.25">
      <c r="C407" s="58"/>
      <c r="D407" s="58"/>
      <c r="E407" s="58"/>
      <c r="F407" s="58"/>
      <c r="G407" s="58"/>
      <c r="H407" s="58"/>
      <c r="I407" s="59"/>
      <c r="J407" s="60"/>
      <c r="K407" s="57">
        <f t="shared" ca="1" si="37"/>
        <v>167800</v>
      </c>
      <c r="P407" s="188" t="e">
        <f t="shared" si="36"/>
        <v>#N/A</v>
      </c>
      <c r="Q407" s="191" t="e">
        <f t="shared" si="34"/>
        <v>#N/A</v>
      </c>
      <c r="R407" s="191" t="e">
        <f t="shared" si="35"/>
        <v>#N/A</v>
      </c>
      <c r="S407" s="191" t="e">
        <f t="shared" si="38"/>
        <v>#N/A</v>
      </c>
      <c r="T407" s="192" t="e">
        <f>VLOOKUP(D407,'PC Receitas'!$N$4:$O$14,2,FALSE)</f>
        <v>#N/A</v>
      </c>
    </row>
    <row r="408" spans="3:20" ht="19.5" customHeight="1" thickTop="1" thickBot="1" x14ac:dyDescent="0.25">
      <c r="C408" s="58"/>
      <c r="D408" s="58"/>
      <c r="E408" s="58"/>
      <c r="F408" s="58"/>
      <c r="G408" s="58"/>
      <c r="H408" s="58"/>
      <c r="I408" s="59"/>
      <c r="J408" s="60"/>
      <c r="K408" s="57">
        <f t="shared" ca="1" si="37"/>
        <v>167800</v>
      </c>
      <c r="P408" s="188" t="e">
        <f t="shared" si="36"/>
        <v>#N/A</v>
      </c>
      <c r="Q408" s="191" t="e">
        <f t="shared" si="34"/>
        <v>#N/A</v>
      </c>
      <c r="R408" s="191" t="e">
        <f t="shared" si="35"/>
        <v>#N/A</v>
      </c>
      <c r="S408" s="191" t="e">
        <f t="shared" si="38"/>
        <v>#N/A</v>
      </c>
      <c r="T408" s="192" t="e">
        <f>VLOOKUP(D408,'PC Receitas'!$N$4:$O$14,2,FALSE)</f>
        <v>#N/A</v>
      </c>
    </row>
    <row r="409" spans="3:20" ht="19.5" customHeight="1" thickTop="1" thickBot="1" x14ac:dyDescent="0.25">
      <c r="C409" s="58"/>
      <c r="D409" s="58"/>
      <c r="E409" s="58"/>
      <c r="F409" s="58"/>
      <c r="G409" s="58"/>
      <c r="H409" s="58"/>
      <c r="I409" s="59"/>
      <c r="J409" s="60"/>
      <c r="K409" s="57">
        <f t="shared" ca="1" si="37"/>
        <v>167800</v>
      </c>
      <c r="P409" s="188" t="e">
        <f t="shared" si="36"/>
        <v>#N/A</v>
      </c>
      <c r="Q409" s="191" t="e">
        <f t="shared" si="34"/>
        <v>#N/A</v>
      </c>
      <c r="R409" s="191" t="e">
        <f t="shared" si="35"/>
        <v>#N/A</v>
      </c>
      <c r="S409" s="191" t="e">
        <f t="shared" si="38"/>
        <v>#N/A</v>
      </c>
      <c r="T409" s="192" t="e">
        <f>VLOOKUP(D409,'PC Receitas'!$N$4:$O$14,2,FALSE)</f>
        <v>#N/A</v>
      </c>
    </row>
    <row r="410" spans="3:20" ht="19.5" customHeight="1" thickTop="1" thickBot="1" x14ac:dyDescent="0.25">
      <c r="C410" s="58"/>
      <c r="D410" s="58"/>
      <c r="E410" s="58"/>
      <c r="F410" s="58"/>
      <c r="G410" s="58"/>
      <c r="H410" s="58"/>
      <c r="I410" s="59"/>
      <c r="J410" s="60"/>
      <c r="K410" s="57">
        <f t="shared" ca="1" si="37"/>
        <v>167800</v>
      </c>
      <c r="P410" s="188" t="e">
        <f t="shared" si="36"/>
        <v>#N/A</v>
      </c>
      <c r="Q410" s="191" t="e">
        <f t="shared" si="34"/>
        <v>#N/A</v>
      </c>
      <c r="R410" s="191" t="e">
        <f t="shared" si="35"/>
        <v>#N/A</v>
      </c>
      <c r="S410" s="191" t="e">
        <f t="shared" si="38"/>
        <v>#N/A</v>
      </c>
      <c r="T410" s="192" t="e">
        <f>VLOOKUP(D410,'PC Receitas'!$N$4:$O$14,2,FALSE)</f>
        <v>#N/A</v>
      </c>
    </row>
    <row r="411" spans="3:20" ht="19.5" customHeight="1" thickTop="1" thickBot="1" x14ac:dyDescent="0.25">
      <c r="C411" s="58"/>
      <c r="D411" s="58"/>
      <c r="E411" s="58"/>
      <c r="F411" s="58"/>
      <c r="G411" s="58"/>
      <c r="H411" s="58"/>
      <c r="I411" s="59"/>
      <c r="J411" s="60"/>
      <c r="K411" s="57">
        <f t="shared" ca="1" si="37"/>
        <v>167800</v>
      </c>
      <c r="P411" s="188" t="e">
        <f t="shared" si="36"/>
        <v>#N/A</v>
      </c>
      <c r="Q411" s="191" t="e">
        <f t="shared" si="34"/>
        <v>#N/A</v>
      </c>
      <c r="R411" s="191" t="e">
        <f t="shared" si="35"/>
        <v>#N/A</v>
      </c>
      <c r="S411" s="191" t="e">
        <f t="shared" si="38"/>
        <v>#N/A</v>
      </c>
      <c r="T411" s="192" t="e">
        <f>VLOOKUP(D411,'PC Receitas'!$N$4:$O$14,2,FALSE)</f>
        <v>#N/A</v>
      </c>
    </row>
    <row r="412" spans="3:20" ht="19.5" customHeight="1" thickTop="1" thickBot="1" x14ac:dyDescent="0.25">
      <c r="C412" s="58"/>
      <c r="D412" s="58"/>
      <c r="E412" s="58"/>
      <c r="F412" s="58"/>
      <c r="G412" s="58"/>
      <c r="H412" s="58"/>
      <c r="I412" s="59"/>
      <c r="J412" s="60"/>
      <c r="K412" s="57">
        <f t="shared" ca="1" si="37"/>
        <v>167800</v>
      </c>
      <c r="P412" s="188" t="e">
        <f t="shared" si="36"/>
        <v>#N/A</v>
      </c>
      <c r="Q412" s="191" t="e">
        <f t="shared" si="34"/>
        <v>#N/A</v>
      </c>
      <c r="R412" s="191" t="e">
        <f t="shared" si="35"/>
        <v>#N/A</v>
      </c>
      <c r="S412" s="191" t="e">
        <f t="shared" si="38"/>
        <v>#N/A</v>
      </c>
      <c r="T412" s="192" t="e">
        <f>VLOOKUP(D412,'PC Receitas'!$N$4:$O$14,2,FALSE)</f>
        <v>#N/A</v>
      </c>
    </row>
    <row r="413" spans="3:20" ht="19.5" customHeight="1" thickTop="1" thickBot="1" x14ac:dyDescent="0.25">
      <c r="C413" s="58"/>
      <c r="D413" s="58"/>
      <c r="E413" s="58"/>
      <c r="F413" s="58"/>
      <c r="G413" s="58"/>
      <c r="H413" s="58"/>
      <c r="I413" s="59"/>
      <c r="J413" s="60"/>
      <c r="K413" s="57">
        <f t="shared" ca="1" si="37"/>
        <v>167800</v>
      </c>
      <c r="P413" s="188" t="e">
        <f t="shared" si="36"/>
        <v>#N/A</v>
      </c>
      <c r="Q413" s="191" t="e">
        <f t="shared" si="34"/>
        <v>#N/A</v>
      </c>
      <c r="R413" s="191" t="e">
        <f t="shared" si="35"/>
        <v>#N/A</v>
      </c>
      <c r="S413" s="191" t="e">
        <f t="shared" si="38"/>
        <v>#N/A</v>
      </c>
      <c r="T413" s="192" t="e">
        <f>VLOOKUP(D413,'PC Receitas'!$N$4:$O$14,2,FALSE)</f>
        <v>#N/A</v>
      </c>
    </row>
    <row r="414" spans="3:20" ht="19.5" customHeight="1" thickTop="1" thickBot="1" x14ac:dyDescent="0.25">
      <c r="C414" s="58"/>
      <c r="D414" s="58"/>
      <c r="E414" s="58"/>
      <c r="F414" s="58"/>
      <c r="G414" s="58"/>
      <c r="H414" s="58"/>
      <c r="I414" s="59"/>
      <c r="J414" s="60"/>
      <c r="K414" s="57">
        <f t="shared" ca="1" si="37"/>
        <v>167800</v>
      </c>
      <c r="P414" s="188" t="e">
        <f t="shared" si="36"/>
        <v>#N/A</v>
      </c>
      <c r="Q414" s="191" t="e">
        <f t="shared" si="34"/>
        <v>#N/A</v>
      </c>
      <c r="R414" s="191" t="e">
        <f t="shared" si="35"/>
        <v>#N/A</v>
      </c>
      <c r="S414" s="191" t="e">
        <f t="shared" si="38"/>
        <v>#N/A</v>
      </c>
      <c r="T414" s="192" t="e">
        <f>VLOOKUP(D414,'PC Receitas'!$N$4:$O$14,2,FALSE)</f>
        <v>#N/A</v>
      </c>
    </row>
    <row r="415" spans="3:20" ht="19.5" customHeight="1" thickTop="1" thickBot="1" x14ac:dyDescent="0.25">
      <c r="C415" s="58"/>
      <c r="D415" s="58"/>
      <c r="E415" s="58"/>
      <c r="F415" s="58"/>
      <c r="G415" s="58"/>
      <c r="H415" s="58"/>
      <c r="I415" s="59"/>
      <c r="J415" s="60"/>
      <c r="K415" s="57">
        <f t="shared" ca="1" si="37"/>
        <v>167800</v>
      </c>
      <c r="P415" s="188" t="e">
        <f t="shared" si="36"/>
        <v>#N/A</v>
      </c>
      <c r="Q415" s="191" t="e">
        <f t="shared" si="34"/>
        <v>#N/A</v>
      </c>
      <c r="R415" s="191" t="e">
        <f t="shared" si="35"/>
        <v>#N/A</v>
      </c>
      <c r="S415" s="191" t="e">
        <f t="shared" si="38"/>
        <v>#N/A</v>
      </c>
      <c r="T415" s="192" t="e">
        <f>VLOOKUP(D415,'PC Receitas'!$N$4:$O$14,2,FALSE)</f>
        <v>#N/A</v>
      </c>
    </row>
    <row r="416" spans="3:20" ht="19.5" customHeight="1" thickTop="1" thickBot="1" x14ac:dyDescent="0.25">
      <c r="C416" s="58"/>
      <c r="D416" s="58"/>
      <c r="E416" s="58"/>
      <c r="F416" s="58"/>
      <c r="G416" s="58"/>
      <c r="H416" s="58"/>
      <c r="I416" s="59"/>
      <c r="J416" s="60"/>
      <c r="K416" s="57">
        <f t="shared" ca="1" si="37"/>
        <v>167800</v>
      </c>
      <c r="P416" s="188" t="e">
        <f t="shared" si="36"/>
        <v>#N/A</v>
      </c>
      <c r="Q416" s="191" t="e">
        <f t="shared" si="34"/>
        <v>#N/A</v>
      </c>
      <c r="R416" s="191" t="e">
        <f t="shared" si="35"/>
        <v>#N/A</v>
      </c>
      <c r="S416" s="191" t="e">
        <f t="shared" si="38"/>
        <v>#N/A</v>
      </c>
      <c r="T416" s="192" t="e">
        <f>VLOOKUP(D416,'PC Receitas'!$N$4:$O$14,2,FALSE)</f>
        <v>#N/A</v>
      </c>
    </row>
    <row r="417" spans="3:20" ht="19.5" customHeight="1" thickTop="1" thickBot="1" x14ac:dyDescent="0.25">
      <c r="C417" s="58"/>
      <c r="D417" s="58"/>
      <c r="E417" s="58"/>
      <c r="F417" s="58"/>
      <c r="G417" s="58"/>
      <c r="H417" s="58"/>
      <c r="I417" s="59"/>
      <c r="J417" s="60"/>
      <c r="K417" s="57">
        <f t="shared" ca="1" si="37"/>
        <v>167800</v>
      </c>
      <c r="P417" s="188" t="e">
        <f t="shared" si="36"/>
        <v>#N/A</v>
      </c>
      <c r="Q417" s="191" t="e">
        <f t="shared" si="34"/>
        <v>#N/A</v>
      </c>
      <c r="R417" s="191" t="e">
        <f t="shared" si="35"/>
        <v>#N/A</v>
      </c>
      <c r="S417" s="191" t="e">
        <f t="shared" si="38"/>
        <v>#N/A</v>
      </c>
      <c r="T417" s="192" t="e">
        <f>VLOOKUP(D417,'PC Receitas'!$N$4:$O$14,2,FALSE)</f>
        <v>#N/A</v>
      </c>
    </row>
    <row r="418" spans="3:20" ht="19.5" customHeight="1" thickTop="1" thickBot="1" x14ac:dyDescent="0.25">
      <c r="C418" s="58"/>
      <c r="D418" s="58"/>
      <c r="E418" s="58"/>
      <c r="F418" s="58"/>
      <c r="G418" s="58"/>
      <c r="H418" s="58"/>
      <c r="I418" s="59"/>
      <c r="J418" s="60"/>
      <c r="K418" s="57">
        <f t="shared" ca="1" si="37"/>
        <v>167800</v>
      </c>
      <c r="P418" s="188" t="e">
        <f t="shared" si="36"/>
        <v>#N/A</v>
      </c>
      <c r="Q418" s="191" t="e">
        <f t="shared" si="34"/>
        <v>#N/A</v>
      </c>
      <c r="R418" s="191" t="e">
        <f t="shared" si="35"/>
        <v>#N/A</v>
      </c>
      <c r="S418" s="191" t="e">
        <f t="shared" si="38"/>
        <v>#N/A</v>
      </c>
      <c r="T418" s="192" t="e">
        <f>VLOOKUP(D418,'PC Receitas'!$N$4:$O$14,2,FALSE)</f>
        <v>#N/A</v>
      </c>
    </row>
    <row r="419" spans="3:20" ht="19.5" customHeight="1" thickTop="1" thickBot="1" x14ac:dyDescent="0.25">
      <c r="C419" s="58"/>
      <c r="D419" s="58"/>
      <c r="E419" s="58"/>
      <c r="F419" s="58"/>
      <c r="G419" s="58"/>
      <c r="H419" s="58"/>
      <c r="I419" s="59"/>
      <c r="J419" s="60"/>
      <c r="K419" s="57">
        <f t="shared" ca="1" si="37"/>
        <v>167800</v>
      </c>
      <c r="P419" s="188" t="e">
        <f t="shared" si="36"/>
        <v>#N/A</v>
      </c>
      <c r="Q419" s="191" t="e">
        <f t="shared" si="34"/>
        <v>#N/A</v>
      </c>
      <c r="R419" s="191" t="e">
        <f t="shared" si="35"/>
        <v>#N/A</v>
      </c>
      <c r="S419" s="191" t="e">
        <f t="shared" si="38"/>
        <v>#N/A</v>
      </c>
      <c r="T419" s="192" t="e">
        <f>VLOOKUP(D419,'PC Receitas'!$N$4:$O$14,2,FALSE)</f>
        <v>#N/A</v>
      </c>
    </row>
    <row r="420" spans="3:20" ht="19.5" customHeight="1" thickTop="1" thickBot="1" x14ac:dyDescent="0.25">
      <c r="C420" s="58"/>
      <c r="D420" s="58"/>
      <c r="E420" s="58"/>
      <c r="F420" s="58"/>
      <c r="G420" s="58"/>
      <c r="H420" s="58"/>
      <c r="I420" s="59"/>
      <c r="J420" s="60"/>
      <c r="K420" s="57">
        <f t="shared" ca="1" si="37"/>
        <v>167800</v>
      </c>
      <c r="P420" s="188" t="e">
        <f t="shared" si="36"/>
        <v>#N/A</v>
      </c>
      <c r="Q420" s="191" t="e">
        <f t="shared" si="34"/>
        <v>#N/A</v>
      </c>
      <c r="R420" s="191" t="e">
        <f t="shared" si="35"/>
        <v>#N/A</v>
      </c>
      <c r="S420" s="191" t="e">
        <f t="shared" si="38"/>
        <v>#N/A</v>
      </c>
      <c r="T420" s="192" t="e">
        <f>VLOOKUP(D420,'PC Receitas'!$N$4:$O$14,2,FALSE)</f>
        <v>#N/A</v>
      </c>
    </row>
    <row r="421" spans="3:20" ht="19.5" customHeight="1" thickTop="1" thickBot="1" x14ac:dyDescent="0.25">
      <c r="C421" s="58"/>
      <c r="D421" s="58"/>
      <c r="E421" s="58"/>
      <c r="F421" s="58"/>
      <c r="G421" s="58"/>
      <c r="H421" s="58"/>
      <c r="I421" s="59"/>
      <c r="J421" s="60"/>
      <c r="K421" s="57">
        <f t="shared" ca="1" si="37"/>
        <v>167800</v>
      </c>
      <c r="P421" s="188" t="e">
        <f t="shared" si="36"/>
        <v>#N/A</v>
      </c>
      <c r="Q421" s="191" t="e">
        <f t="shared" si="34"/>
        <v>#N/A</v>
      </c>
      <c r="R421" s="191" t="e">
        <f t="shared" si="35"/>
        <v>#N/A</v>
      </c>
      <c r="S421" s="191" t="e">
        <f t="shared" si="38"/>
        <v>#N/A</v>
      </c>
      <c r="T421" s="192" t="e">
        <f>VLOOKUP(D421,'PC Receitas'!$N$4:$O$14,2,FALSE)</f>
        <v>#N/A</v>
      </c>
    </row>
    <row r="422" spans="3:20" ht="19.5" customHeight="1" thickTop="1" thickBot="1" x14ac:dyDescent="0.25">
      <c r="C422" s="58"/>
      <c r="D422" s="58"/>
      <c r="E422" s="58"/>
      <c r="F422" s="58"/>
      <c r="G422" s="58"/>
      <c r="H422" s="58"/>
      <c r="I422" s="59"/>
      <c r="J422" s="60"/>
      <c r="K422" s="57">
        <f t="shared" ca="1" si="37"/>
        <v>167800</v>
      </c>
      <c r="P422" s="188" t="e">
        <f t="shared" si="36"/>
        <v>#N/A</v>
      </c>
      <c r="Q422" s="191" t="e">
        <f t="shared" si="34"/>
        <v>#N/A</v>
      </c>
      <c r="R422" s="191" t="e">
        <f t="shared" si="35"/>
        <v>#N/A</v>
      </c>
      <c r="S422" s="191" t="e">
        <f t="shared" si="38"/>
        <v>#N/A</v>
      </c>
      <c r="T422" s="192" t="e">
        <f>VLOOKUP(D422,'PC Receitas'!$N$4:$O$14,2,FALSE)</f>
        <v>#N/A</v>
      </c>
    </row>
    <row r="423" spans="3:20" ht="19.5" customHeight="1" thickTop="1" thickBot="1" x14ac:dyDescent="0.25">
      <c r="C423" s="58"/>
      <c r="D423" s="58"/>
      <c r="E423" s="58"/>
      <c r="F423" s="58"/>
      <c r="G423" s="58"/>
      <c r="H423" s="58"/>
      <c r="I423" s="59"/>
      <c r="J423" s="60"/>
      <c r="K423" s="57">
        <f t="shared" ca="1" si="37"/>
        <v>167800</v>
      </c>
      <c r="P423" s="188" t="e">
        <f t="shared" si="36"/>
        <v>#N/A</v>
      </c>
      <c r="Q423" s="191" t="e">
        <f t="shared" si="34"/>
        <v>#N/A</v>
      </c>
      <c r="R423" s="191" t="e">
        <f t="shared" si="35"/>
        <v>#N/A</v>
      </c>
      <c r="S423" s="191" t="e">
        <f t="shared" si="38"/>
        <v>#N/A</v>
      </c>
      <c r="T423" s="192" t="e">
        <f>VLOOKUP(D423,'PC Receitas'!$N$4:$O$14,2,FALSE)</f>
        <v>#N/A</v>
      </c>
    </row>
    <row r="424" spans="3:20" ht="19.5" customHeight="1" thickTop="1" thickBot="1" x14ac:dyDescent="0.25">
      <c r="C424" s="58"/>
      <c r="D424" s="58"/>
      <c r="E424" s="58"/>
      <c r="F424" s="58"/>
      <c r="G424" s="58"/>
      <c r="H424" s="58"/>
      <c r="I424" s="59"/>
      <c r="J424" s="60"/>
      <c r="K424" s="57">
        <f t="shared" ca="1" si="37"/>
        <v>167800</v>
      </c>
      <c r="P424" s="188" t="e">
        <f t="shared" si="36"/>
        <v>#N/A</v>
      </c>
      <c r="Q424" s="191" t="e">
        <f t="shared" si="34"/>
        <v>#N/A</v>
      </c>
      <c r="R424" s="191" t="e">
        <f t="shared" si="35"/>
        <v>#N/A</v>
      </c>
      <c r="S424" s="191" t="e">
        <f t="shared" si="38"/>
        <v>#N/A</v>
      </c>
      <c r="T424" s="192" t="e">
        <f>VLOOKUP(D424,'PC Receitas'!$N$4:$O$14,2,FALSE)</f>
        <v>#N/A</v>
      </c>
    </row>
    <row r="425" spans="3:20" ht="19.5" customHeight="1" thickTop="1" thickBot="1" x14ac:dyDescent="0.25">
      <c r="C425" s="58"/>
      <c r="D425" s="58"/>
      <c r="E425" s="58"/>
      <c r="F425" s="58"/>
      <c r="G425" s="58"/>
      <c r="H425" s="58"/>
      <c r="I425" s="59"/>
      <c r="J425" s="60"/>
      <c r="K425" s="57">
        <f t="shared" ca="1" si="37"/>
        <v>167800</v>
      </c>
      <c r="P425" s="188" t="e">
        <f t="shared" si="36"/>
        <v>#N/A</v>
      </c>
      <c r="Q425" s="191" t="e">
        <f t="shared" si="34"/>
        <v>#N/A</v>
      </c>
      <c r="R425" s="191" t="e">
        <f t="shared" si="35"/>
        <v>#N/A</v>
      </c>
      <c r="S425" s="191" t="e">
        <f t="shared" si="38"/>
        <v>#N/A</v>
      </c>
      <c r="T425" s="192" t="e">
        <f>VLOOKUP(D425,'PC Receitas'!$N$4:$O$14,2,FALSE)</f>
        <v>#N/A</v>
      </c>
    </row>
    <row r="426" spans="3:20" ht="19.5" customHeight="1" thickTop="1" thickBot="1" x14ac:dyDescent="0.25">
      <c r="C426" s="58"/>
      <c r="D426" s="58"/>
      <c r="E426" s="58"/>
      <c r="F426" s="58"/>
      <c r="G426" s="58"/>
      <c r="H426" s="58"/>
      <c r="I426" s="59"/>
      <c r="J426" s="60"/>
      <c r="K426" s="57">
        <f t="shared" ca="1" si="37"/>
        <v>167800</v>
      </c>
      <c r="P426" s="188" t="e">
        <f t="shared" si="36"/>
        <v>#N/A</v>
      </c>
      <c r="Q426" s="191" t="e">
        <f t="shared" si="34"/>
        <v>#N/A</v>
      </c>
      <c r="R426" s="191" t="e">
        <f t="shared" si="35"/>
        <v>#N/A</v>
      </c>
      <c r="S426" s="191" t="e">
        <f t="shared" si="38"/>
        <v>#N/A</v>
      </c>
      <c r="T426" s="192" t="e">
        <f>VLOOKUP(D426,'PC Receitas'!$N$4:$O$14,2,FALSE)</f>
        <v>#N/A</v>
      </c>
    </row>
    <row r="427" spans="3:20" ht="19.5" customHeight="1" thickTop="1" thickBot="1" x14ac:dyDescent="0.25">
      <c r="C427" s="58"/>
      <c r="D427" s="58"/>
      <c r="E427" s="58"/>
      <c r="F427" s="58"/>
      <c r="G427" s="58"/>
      <c r="H427" s="58"/>
      <c r="I427" s="59"/>
      <c r="J427" s="60"/>
      <c r="K427" s="57">
        <f t="shared" ca="1" si="37"/>
        <v>167800</v>
      </c>
      <c r="P427" s="188" t="e">
        <f t="shared" si="36"/>
        <v>#N/A</v>
      </c>
      <c r="Q427" s="191" t="e">
        <f t="shared" si="34"/>
        <v>#N/A</v>
      </c>
      <c r="R427" s="191" t="e">
        <f t="shared" si="35"/>
        <v>#N/A</v>
      </c>
      <c r="S427" s="191" t="e">
        <f t="shared" si="38"/>
        <v>#N/A</v>
      </c>
      <c r="T427" s="192" t="e">
        <f>VLOOKUP(D427,'PC Receitas'!$N$4:$O$14,2,FALSE)</f>
        <v>#N/A</v>
      </c>
    </row>
    <row r="428" spans="3:20" ht="19.5" customHeight="1" thickTop="1" thickBot="1" x14ac:dyDescent="0.25">
      <c r="C428" s="58"/>
      <c r="D428" s="58"/>
      <c r="E428" s="58"/>
      <c r="F428" s="58"/>
      <c r="G428" s="58"/>
      <c r="H428" s="58"/>
      <c r="I428" s="59"/>
      <c r="J428" s="60"/>
      <c r="K428" s="57">
        <f t="shared" ca="1" si="37"/>
        <v>167800</v>
      </c>
      <c r="P428" s="188" t="e">
        <f t="shared" si="36"/>
        <v>#N/A</v>
      </c>
      <c r="Q428" s="191" t="e">
        <f t="shared" si="34"/>
        <v>#N/A</v>
      </c>
      <c r="R428" s="191" t="e">
        <f t="shared" si="35"/>
        <v>#N/A</v>
      </c>
      <c r="S428" s="191" t="e">
        <f t="shared" si="38"/>
        <v>#N/A</v>
      </c>
      <c r="T428" s="192" t="e">
        <f>VLOOKUP(D428,'PC Receitas'!$N$4:$O$14,2,FALSE)</f>
        <v>#N/A</v>
      </c>
    </row>
    <row r="429" spans="3:20" ht="19.5" customHeight="1" thickTop="1" thickBot="1" x14ac:dyDescent="0.25">
      <c r="C429" s="58"/>
      <c r="D429" s="58"/>
      <c r="E429" s="58"/>
      <c r="F429" s="58"/>
      <c r="G429" s="58"/>
      <c r="H429" s="58"/>
      <c r="I429" s="59"/>
      <c r="J429" s="60"/>
      <c r="K429" s="57">
        <f t="shared" ca="1" si="37"/>
        <v>167800</v>
      </c>
      <c r="P429" s="188" t="e">
        <f t="shared" si="36"/>
        <v>#N/A</v>
      </c>
      <c r="Q429" s="191" t="e">
        <f t="shared" si="34"/>
        <v>#N/A</v>
      </c>
      <c r="R429" s="191" t="e">
        <f t="shared" si="35"/>
        <v>#N/A</v>
      </c>
      <c r="S429" s="191" t="e">
        <f t="shared" si="38"/>
        <v>#N/A</v>
      </c>
      <c r="T429" s="192" t="e">
        <f>VLOOKUP(D429,'PC Receitas'!$N$4:$O$14,2,FALSE)</f>
        <v>#N/A</v>
      </c>
    </row>
    <row r="430" spans="3:20" ht="19.5" customHeight="1" thickTop="1" thickBot="1" x14ac:dyDescent="0.25">
      <c r="C430" s="58"/>
      <c r="D430" s="58"/>
      <c r="E430" s="58"/>
      <c r="F430" s="58"/>
      <c r="G430" s="58"/>
      <c r="H430" s="58"/>
      <c r="I430" s="59"/>
      <c r="J430" s="60"/>
      <c r="K430" s="57">
        <f t="shared" ca="1" si="37"/>
        <v>167800</v>
      </c>
      <c r="P430" s="188" t="e">
        <f t="shared" si="36"/>
        <v>#N/A</v>
      </c>
      <c r="Q430" s="191" t="e">
        <f t="shared" si="34"/>
        <v>#N/A</v>
      </c>
      <c r="R430" s="191" t="e">
        <f t="shared" si="35"/>
        <v>#N/A</v>
      </c>
      <c r="S430" s="191" t="e">
        <f t="shared" si="38"/>
        <v>#N/A</v>
      </c>
      <c r="T430" s="192" t="e">
        <f>VLOOKUP(D430,'PC Receitas'!$N$4:$O$14,2,FALSE)</f>
        <v>#N/A</v>
      </c>
    </row>
    <row r="431" spans="3:20" ht="19.5" customHeight="1" thickTop="1" thickBot="1" x14ac:dyDescent="0.25">
      <c r="C431" s="58"/>
      <c r="D431" s="58"/>
      <c r="E431" s="58"/>
      <c r="F431" s="58"/>
      <c r="G431" s="58"/>
      <c r="H431" s="58"/>
      <c r="I431" s="59"/>
      <c r="J431" s="60"/>
      <c r="K431" s="57">
        <f t="shared" ca="1" si="37"/>
        <v>167800</v>
      </c>
      <c r="P431" s="188" t="e">
        <f t="shared" si="36"/>
        <v>#N/A</v>
      </c>
      <c r="Q431" s="191" t="e">
        <f t="shared" si="34"/>
        <v>#N/A</v>
      </c>
      <c r="R431" s="191" t="e">
        <f t="shared" si="35"/>
        <v>#N/A</v>
      </c>
      <c r="S431" s="191" t="e">
        <f t="shared" si="38"/>
        <v>#N/A</v>
      </c>
      <c r="T431" s="192" t="e">
        <f>VLOOKUP(D431,'PC Receitas'!$N$4:$O$14,2,FALSE)</f>
        <v>#N/A</v>
      </c>
    </row>
    <row r="432" spans="3:20" ht="19.5" customHeight="1" thickTop="1" thickBot="1" x14ac:dyDescent="0.25">
      <c r="C432" s="58"/>
      <c r="D432" s="58"/>
      <c r="E432" s="58"/>
      <c r="F432" s="58"/>
      <c r="G432" s="58"/>
      <c r="H432" s="58"/>
      <c r="I432" s="59"/>
      <c r="J432" s="60"/>
      <c r="K432" s="57">
        <f t="shared" ca="1" si="37"/>
        <v>167800</v>
      </c>
      <c r="P432" s="188" t="e">
        <f t="shared" si="36"/>
        <v>#N/A</v>
      </c>
      <c r="Q432" s="191" t="e">
        <f t="shared" si="34"/>
        <v>#N/A</v>
      </c>
      <c r="R432" s="191" t="e">
        <f t="shared" si="35"/>
        <v>#N/A</v>
      </c>
      <c r="S432" s="191" t="e">
        <f t="shared" si="38"/>
        <v>#N/A</v>
      </c>
      <c r="T432" s="192" t="e">
        <f>VLOOKUP(D432,'PC Receitas'!$N$4:$O$14,2,FALSE)</f>
        <v>#N/A</v>
      </c>
    </row>
    <row r="433" spans="3:20" ht="19.5" customHeight="1" thickTop="1" thickBot="1" x14ac:dyDescent="0.25">
      <c r="C433" s="58"/>
      <c r="D433" s="58"/>
      <c r="E433" s="58"/>
      <c r="F433" s="58"/>
      <c r="G433" s="58"/>
      <c r="H433" s="58"/>
      <c r="I433" s="59"/>
      <c r="J433" s="60"/>
      <c r="K433" s="57">
        <f t="shared" ca="1" si="37"/>
        <v>167800</v>
      </c>
      <c r="P433" s="188" t="e">
        <f t="shared" si="36"/>
        <v>#N/A</v>
      </c>
      <c r="Q433" s="191" t="e">
        <f t="shared" si="34"/>
        <v>#N/A</v>
      </c>
      <c r="R433" s="191" t="e">
        <f t="shared" si="35"/>
        <v>#N/A</v>
      </c>
      <c r="S433" s="191" t="e">
        <f t="shared" si="38"/>
        <v>#N/A</v>
      </c>
      <c r="T433" s="192" t="e">
        <f>VLOOKUP(D433,'PC Receitas'!$N$4:$O$14,2,FALSE)</f>
        <v>#N/A</v>
      </c>
    </row>
    <row r="434" spans="3:20" ht="19.5" customHeight="1" thickTop="1" thickBot="1" x14ac:dyDescent="0.25">
      <c r="C434" s="58"/>
      <c r="D434" s="58"/>
      <c r="E434" s="58"/>
      <c r="F434" s="58"/>
      <c r="G434" s="58"/>
      <c r="H434" s="58"/>
      <c r="I434" s="59"/>
      <c r="J434" s="60"/>
      <c r="K434" s="57">
        <f t="shared" ca="1" si="37"/>
        <v>167800</v>
      </c>
      <c r="P434" s="188" t="e">
        <f t="shared" si="36"/>
        <v>#N/A</v>
      </c>
      <c r="Q434" s="191" t="e">
        <f t="shared" si="34"/>
        <v>#N/A</v>
      </c>
      <c r="R434" s="191" t="e">
        <f t="shared" si="35"/>
        <v>#N/A</v>
      </c>
      <c r="S434" s="191" t="e">
        <f t="shared" si="38"/>
        <v>#N/A</v>
      </c>
      <c r="T434" s="192" t="e">
        <f>VLOOKUP(D434,'PC Receitas'!$N$4:$O$14,2,FALSE)</f>
        <v>#N/A</v>
      </c>
    </row>
    <row r="435" spans="3:20" ht="19.5" customHeight="1" thickTop="1" thickBot="1" x14ac:dyDescent="0.25">
      <c r="C435" s="58"/>
      <c r="D435" s="58"/>
      <c r="E435" s="58"/>
      <c r="F435" s="58"/>
      <c r="G435" s="58"/>
      <c r="H435" s="58"/>
      <c r="I435" s="59"/>
      <c r="J435" s="60"/>
      <c r="K435" s="57">
        <f t="shared" ca="1" si="37"/>
        <v>167800</v>
      </c>
      <c r="P435" s="188" t="e">
        <f t="shared" si="36"/>
        <v>#N/A</v>
      </c>
      <c r="Q435" s="191" t="e">
        <f t="shared" si="34"/>
        <v>#N/A</v>
      </c>
      <c r="R435" s="191" t="e">
        <f t="shared" si="35"/>
        <v>#N/A</v>
      </c>
      <c r="S435" s="191" t="e">
        <f t="shared" si="38"/>
        <v>#N/A</v>
      </c>
      <c r="T435" s="192" t="e">
        <f>VLOOKUP(D435,'PC Receitas'!$N$4:$O$14,2,FALSE)</f>
        <v>#N/A</v>
      </c>
    </row>
    <row r="436" spans="3:20" ht="19.5" customHeight="1" thickTop="1" thickBot="1" x14ac:dyDescent="0.25">
      <c r="C436" s="58"/>
      <c r="D436" s="58"/>
      <c r="E436" s="58"/>
      <c r="F436" s="58"/>
      <c r="G436" s="58"/>
      <c r="H436" s="58"/>
      <c r="I436" s="59"/>
      <c r="J436" s="60"/>
      <c r="K436" s="57">
        <f t="shared" ca="1" si="37"/>
        <v>167800</v>
      </c>
      <c r="P436" s="188" t="e">
        <f t="shared" si="36"/>
        <v>#N/A</v>
      </c>
      <c r="Q436" s="191" t="e">
        <f t="shared" si="34"/>
        <v>#N/A</v>
      </c>
      <c r="R436" s="191" t="e">
        <f t="shared" si="35"/>
        <v>#N/A</v>
      </c>
      <c r="S436" s="191" t="e">
        <f t="shared" si="38"/>
        <v>#N/A</v>
      </c>
      <c r="T436" s="192" t="e">
        <f>VLOOKUP(D436,'PC Receitas'!$N$4:$O$14,2,FALSE)</f>
        <v>#N/A</v>
      </c>
    </row>
    <row r="437" spans="3:20" ht="19.5" customHeight="1" thickTop="1" thickBot="1" x14ac:dyDescent="0.25">
      <c r="C437" s="58"/>
      <c r="D437" s="58"/>
      <c r="E437" s="58"/>
      <c r="F437" s="58"/>
      <c r="G437" s="58"/>
      <c r="H437" s="58"/>
      <c r="I437" s="59"/>
      <c r="J437" s="60"/>
      <c r="K437" s="57">
        <f t="shared" ca="1" si="37"/>
        <v>167800</v>
      </c>
      <c r="P437" s="188" t="e">
        <f t="shared" si="36"/>
        <v>#N/A</v>
      </c>
      <c r="Q437" s="191" t="e">
        <f t="shared" si="34"/>
        <v>#N/A</v>
      </c>
      <c r="R437" s="191" t="e">
        <f t="shared" si="35"/>
        <v>#N/A</v>
      </c>
      <c r="S437" s="191" t="e">
        <f t="shared" si="38"/>
        <v>#N/A</v>
      </c>
      <c r="T437" s="192" t="e">
        <f>VLOOKUP(D437,'PC Receitas'!$N$4:$O$14,2,FALSE)</f>
        <v>#N/A</v>
      </c>
    </row>
    <row r="438" spans="3:20" ht="19.5" customHeight="1" thickTop="1" thickBot="1" x14ac:dyDescent="0.25">
      <c r="C438" s="58"/>
      <c r="D438" s="58"/>
      <c r="E438" s="58"/>
      <c r="F438" s="58"/>
      <c r="G438" s="58"/>
      <c r="H438" s="58"/>
      <c r="I438" s="59"/>
      <c r="J438" s="60"/>
      <c r="K438" s="57">
        <f t="shared" ca="1" si="37"/>
        <v>167800</v>
      </c>
      <c r="P438" s="188" t="e">
        <f t="shared" si="36"/>
        <v>#N/A</v>
      </c>
      <c r="Q438" s="191" t="e">
        <f t="shared" si="34"/>
        <v>#N/A</v>
      </c>
      <c r="R438" s="191" t="e">
        <f t="shared" si="35"/>
        <v>#N/A</v>
      </c>
      <c r="S438" s="191" t="e">
        <f t="shared" si="38"/>
        <v>#N/A</v>
      </c>
      <c r="T438" s="192" t="e">
        <f>VLOOKUP(D438,'PC Receitas'!$N$4:$O$14,2,FALSE)</f>
        <v>#N/A</v>
      </c>
    </row>
    <row r="439" spans="3:20" ht="19.5" customHeight="1" thickTop="1" thickBot="1" x14ac:dyDescent="0.25">
      <c r="C439" s="58"/>
      <c r="D439" s="58"/>
      <c r="E439" s="58"/>
      <c r="F439" s="58"/>
      <c r="G439" s="58"/>
      <c r="H439" s="58"/>
      <c r="I439" s="59"/>
      <c r="J439" s="60"/>
      <c r="K439" s="57">
        <f t="shared" ca="1" si="37"/>
        <v>167800</v>
      </c>
      <c r="P439" s="188" t="e">
        <f t="shared" si="36"/>
        <v>#N/A</v>
      </c>
      <c r="Q439" s="191" t="e">
        <f t="shared" si="34"/>
        <v>#N/A</v>
      </c>
      <c r="R439" s="191" t="e">
        <f t="shared" si="35"/>
        <v>#N/A</v>
      </c>
      <c r="S439" s="191" t="e">
        <f t="shared" si="38"/>
        <v>#N/A</v>
      </c>
      <c r="T439" s="192" t="e">
        <f>VLOOKUP(D439,'PC Receitas'!$N$4:$O$14,2,FALSE)</f>
        <v>#N/A</v>
      </c>
    </row>
    <row r="440" spans="3:20" ht="19.5" customHeight="1" thickTop="1" thickBot="1" x14ac:dyDescent="0.25">
      <c r="C440" s="58"/>
      <c r="D440" s="58"/>
      <c r="E440" s="58"/>
      <c r="F440" s="58"/>
      <c r="G440" s="58"/>
      <c r="H440" s="58"/>
      <c r="I440" s="59"/>
      <c r="J440" s="60"/>
      <c r="K440" s="57">
        <f t="shared" ca="1" si="37"/>
        <v>167800</v>
      </c>
      <c r="P440" s="188" t="e">
        <f t="shared" si="36"/>
        <v>#N/A</v>
      </c>
      <c r="Q440" s="191" t="e">
        <f t="shared" si="34"/>
        <v>#N/A</v>
      </c>
      <c r="R440" s="191" t="e">
        <f t="shared" si="35"/>
        <v>#N/A</v>
      </c>
      <c r="S440" s="191" t="e">
        <f t="shared" si="38"/>
        <v>#N/A</v>
      </c>
      <c r="T440" s="192" t="e">
        <f>VLOOKUP(D440,'PC Receitas'!$N$4:$O$14,2,FALSE)</f>
        <v>#N/A</v>
      </c>
    </row>
    <row r="441" spans="3:20" ht="19.5" customHeight="1" thickTop="1" thickBot="1" x14ac:dyDescent="0.25">
      <c r="C441" s="58"/>
      <c r="D441" s="58"/>
      <c r="E441" s="58"/>
      <c r="F441" s="58"/>
      <c r="G441" s="58"/>
      <c r="H441" s="58"/>
      <c r="I441" s="59"/>
      <c r="J441" s="60"/>
      <c r="K441" s="57">
        <f t="shared" ca="1" si="37"/>
        <v>167800</v>
      </c>
      <c r="P441" s="188" t="e">
        <f t="shared" si="36"/>
        <v>#N/A</v>
      </c>
      <c r="Q441" s="191" t="e">
        <f t="shared" si="34"/>
        <v>#N/A</v>
      </c>
      <c r="R441" s="191" t="e">
        <f t="shared" si="35"/>
        <v>#N/A</v>
      </c>
      <c r="S441" s="191" t="e">
        <f t="shared" si="38"/>
        <v>#N/A</v>
      </c>
      <c r="T441" s="192" t="e">
        <f>VLOOKUP(D441,'PC Receitas'!$N$4:$O$14,2,FALSE)</f>
        <v>#N/A</v>
      </c>
    </row>
    <row r="442" spans="3:20" ht="19.5" customHeight="1" thickTop="1" thickBot="1" x14ac:dyDescent="0.25">
      <c r="C442" s="58"/>
      <c r="D442" s="58"/>
      <c r="E442" s="58"/>
      <c r="F442" s="58"/>
      <c r="G442" s="58"/>
      <c r="H442" s="58"/>
      <c r="I442" s="59"/>
      <c r="J442" s="60"/>
      <c r="K442" s="57">
        <f t="shared" ca="1" si="37"/>
        <v>167800</v>
      </c>
      <c r="P442" s="188" t="e">
        <f t="shared" si="36"/>
        <v>#N/A</v>
      </c>
      <c r="Q442" s="191" t="e">
        <f t="shared" si="34"/>
        <v>#N/A</v>
      </c>
      <c r="R442" s="191" t="e">
        <f t="shared" si="35"/>
        <v>#N/A</v>
      </c>
      <c r="S442" s="191" t="e">
        <f t="shared" si="38"/>
        <v>#N/A</v>
      </c>
      <c r="T442" s="192" t="e">
        <f>VLOOKUP(D442,'PC Receitas'!$N$4:$O$14,2,FALSE)</f>
        <v>#N/A</v>
      </c>
    </row>
    <row r="443" spans="3:20" ht="19.5" customHeight="1" thickTop="1" thickBot="1" x14ac:dyDescent="0.25">
      <c r="C443" s="58"/>
      <c r="D443" s="58"/>
      <c r="E443" s="58"/>
      <c r="F443" s="58"/>
      <c r="G443" s="58"/>
      <c r="H443" s="58"/>
      <c r="I443" s="59"/>
      <c r="J443" s="60"/>
      <c r="K443" s="57">
        <f t="shared" ca="1" si="37"/>
        <v>167800</v>
      </c>
      <c r="P443" s="188" t="e">
        <f t="shared" si="36"/>
        <v>#N/A</v>
      </c>
      <c r="Q443" s="191" t="e">
        <f t="shared" si="34"/>
        <v>#N/A</v>
      </c>
      <c r="R443" s="191" t="e">
        <f t="shared" si="35"/>
        <v>#N/A</v>
      </c>
      <c r="S443" s="191" t="e">
        <f t="shared" si="38"/>
        <v>#N/A</v>
      </c>
      <c r="T443" s="192" t="e">
        <f>VLOOKUP(D443,'PC Receitas'!$N$4:$O$14,2,FALSE)</f>
        <v>#N/A</v>
      </c>
    </row>
    <row r="444" spans="3:20" ht="19.5" customHeight="1" thickTop="1" thickBot="1" x14ac:dyDescent="0.25">
      <c r="C444" s="58"/>
      <c r="D444" s="58"/>
      <c r="E444" s="58"/>
      <c r="F444" s="58"/>
      <c r="G444" s="58"/>
      <c r="H444" s="58"/>
      <c r="I444" s="59"/>
      <c r="J444" s="60"/>
      <c r="K444" s="57">
        <f t="shared" ca="1" si="37"/>
        <v>167800</v>
      </c>
      <c r="P444" s="188" t="e">
        <f t="shared" si="36"/>
        <v>#N/A</v>
      </c>
      <c r="Q444" s="191" t="e">
        <f t="shared" si="34"/>
        <v>#N/A</v>
      </c>
      <c r="R444" s="191" t="e">
        <f t="shared" si="35"/>
        <v>#N/A</v>
      </c>
      <c r="S444" s="191" t="e">
        <f t="shared" si="38"/>
        <v>#N/A</v>
      </c>
      <c r="T444" s="192" t="e">
        <f>VLOOKUP(D444,'PC Receitas'!$N$4:$O$14,2,FALSE)</f>
        <v>#N/A</v>
      </c>
    </row>
    <row r="445" spans="3:20" ht="19.5" customHeight="1" thickTop="1" thickBot="1" x14ac:dyDescent="0.25">
      <c r="C445" s="58"/>
      <c r="D445" s="58"/>
      <c r="E445" s="58"/>
      <c r="F445" s="58"/>
      <c r="G445" s="58"/>
      <c r="H445" s="58"/>
      <c r="I445" s="59"/>
      <c r="J445" s="60"/>
      <c r="K445" s="57">
        <f t="shared" ca="1" si="37"/>
        <v>167800</v>
      </c>
      <c r="P445" s="188" t="e">
        <f t="shared" si="36"/>
        <v>#N/A</v>
      </c>
      <c r="Q445" s="191" t="e">
        <f t="shared" si="34"/>
        <v>#N/A</v>
      </c>
      <c r="R445" s="191" t="e">
        <f t="shared" si="35"/>
        <v>#N/A</v>
      </c>
      <c r="S445" s="191" t="e">
        <f t="shared" si="38"/>
        <v>#N/A</v>
      </c>
      <c r="T445" s="192" t="e">
        <f>VLOOKUP(D445,'PC Receitas'!$N$4:$O$14,2,FALSE)</f>
        <v>#N/A</v>
      </c>
    </row>
    <row r="446" spans="3:20" ht="19.5" customHeight="1" thickTop="1" thickBot="1" x14ac:dyDescent="0.25">
      <c r="C446" s="58"/>
      <c r="D446" s="58"/>
      <c r="E446" s="58"/>
      <c r="F446" s="58"/>
      <c r="G446" s="58"/>
      <c r="H446" s="58"/>
      <c r="I446" s="59"/>
      <c r="J446" s="60"/>
      <c r="K446" s="57">
        <f t="shared" ca="1" si="37"/>
        <v>167800</v>
      </c>
      <c r="P446" s="188" t="e">
        <f t="shared" si="36"/>
        <v>#N/A</v>
      </c>
      <c r="Q446" s="191" t="e">
        <f t="shared" si="34"/>
        <v>#N/A</v>
      </c>
      <c r="R446" s="191" t="e">
        <f t="shared" si="35"/>
        <v>#N/A</v>
      </c>
      <c r="S446" s="191" t="e">
        <f t="shared" si="38"/>
        <v>#N/A</v>
      </c>
      <c r="T446" s="192" t="e">
        <f>VLOOKUP(D446,'PC Receitas'!$N$4:$O$14,2,FALSE)</f>
        <v>#N/A</v>
      </c>
    </row>
    <row r="447" spans="3:20" ht="19.5" customHeight="1" thickTop="1" thickBot="1" x14ac:dyDescent="0.25">
      <c r="C447" s="58"/>
      <c r="D447" s="58"/>
      <c r="E447" s="58"/>
      <c r="F447" s="58"/>
      <c r="G447" s="58"/>
      <c r="H447" s="58"/>
      <c r="I447" s="59"/>
      <c r="J447" s="60"/>
      <c r="K447" s="57">
        <f t="shared" ca="1" si="37"/>
        <v>167800</v>
      </c>
      <c r="P447" s="188" t="e">
        <f t="shared" si="36"/>
        <v>#N/A</v>
      </c>
      <c r="Q447" s="191" t="e">
        <f t="shared" si="34"/>
        <v>#N/A</v>
      </c>
      <c r="R447" s="191" t="e">
        <f t="shared" si="35"/>
        <v>#N/A</v>
      </c>
      <c r="S447" s="191" t="e">
        <f t="shared" si="38"/>
        <v>#N/A</v>
      </c>
      <c r="T447" s="192" t="e">
        <f>VLOOKUP(D447,'PC Receitas'!$N$4:$O$14,2,FALSE)</f>
        <v>#N/A</v>
      </c>
    </row>
    <row r="448" spans="3:20" ht="19.5" customHeight="1" thickTop="1" thickBot="1" x14ac:dyDescent="0.25">
      <c r="C448" s="58"/>
      <c r="D448" s="58"/>
      <c r="E448" s="58"/>
      <c r="F448" s="58"/>
      <c r="G448" s="58"/>
      <c r="H448" s="58"/>
      <c r="I448" s="59"/>
      <c r="J448" s="60"/>
      <c r="K448" s="57">
        <f t="shared" ca="1" si="37"/>
        <v>167800</v>
      </c>
      <c r="P448" s="188" t="e">
        <f t="shared" si="36"/>
        <v>#N/A</v>
      </c>
      <c r="Q448" s="191" t="e">
        <f t="shared" si="34"/>
        <v>#N/A</v>
      </c>
      <c r="R448" s="191" t="e">
        <f t="shared" si="35"/>
        <v>#N/A</v>
      </c>
      <c r="S448" s="191" t="e">
        <f t="shared" si="38"/>
        <v>#N/A</v>
      </c>
      <c r="T448" s="192" t="e">
        <f>VLOOKUP(D448,'PC Receitas'!$N$4:$O$14,2,FALSE)</f>
        <v>#N/A</v>
      </c>
    </row>
    <row r="449" spans="3:20" ht="19.5" customHeight="1" thickTop="1" thickBot="1" x14ac:dyDescent="0.25">
      <c r="C449" s="58"/>
      <c r="D449" s="58"/>
      <c r="E449" s="58"/>
      <c r="F449" s="58"/>
      <c r="G449" s="58"/>
      <c r="H449" s="58"/>
      <c r="I449" s="59"/>
      <c r="J449" s="60"/>
      <c r="K449" s="57">
        <f t="shared" ca="1" si="37"/>
        <v>167800</v>
      </c>
      <c r="P449" s="188" t="e">
        <f t="shared" si="36"/>
        <v>#N/A</v>
      </c>
      <c r="Q449" s="191" t="e">
        <f t="shared" si="34"/>
        <v>#N/A</v>
      </c>
      <c r="R449" s="191" t="e">
        <f t="shared" si="35"/>
        <v>#N/A</v>
      </c>
      <c r="S449" s="191" t="e">
        <f t="shared" si="38"/>
        <v>#N/A</v>
      </c>
      <c r="T449" s="192" t="e">
        <f>VLOOKUP(D449,'PC Receitas'!$N$4:$O$14,2,FALSE)</f>
        <v>#N/A</v>
      </c>
    </row>
    <row r="450" spans="3:20" ht="19.5" customHeight="1" thickTop="1" thickBot="1" x14ac:dyDescent="0.25">
      <c r="C450" s="58"/>
      <c r="D450" s="58"/>
      <c r="E450" s="58"/>
      <c r="F450" s="58"/>
      <c r="G450" s="58"/>
      <c r="H450" s="58"/>
      <c r="I450" s="59"/>
      <c r="J450" s="60"/>
      <c r="K450" s="57">
        <f t="shared" ca="1" si="37"/>
        <v>167800</v>
      </c>
      <c r="P450" s="188" t="e">
        <f t="shared" si="36"/>
        <v>#N/A</v>
      </c>
      <c r="Q450" s="191" t="e">
        <f t="shared" si="34"/>
        <v>#N/A</v>
      </c>
      <c r="R450" s="191" t="e">
        <f t="shared" si="35"/>
        <v>#N/A</v>
      </c>
      <c r="S450" s="191" t="e">
        <f t="shared" si="38"/>
        <v>#N/A</v>
      </c>
      <c r="T450" s="192" t="e">
        <f>VLOOKUP(D450,'PC Receitas'!$N$4:$O$14,2,FALSE)</f>
        <v>#N/A</v>
      </c>
    </row>
    <row r="451" spans="3:20" ht="19.5" customHeight="1" thickTop="1" thickBot="1" x14ac:dyDescent="0.25">
      <c r="C451" s="58"/>
      <c r="D451" s="58"/>
      <c r="E451" s="58"/>
      <c r="F451" s="58"/>
      <c r="G451" s="58"/>
      <c r="H451" s="58"/>
      <c r="I451" s="59"/>
      <c r="J451" s="60"/>
      <c r="K451" s="57">
        <f t="shared" ca="1" si="37"/>
        <v>167800</v>
      </c>
      <c r="P451" s="188" t="e">
        <f t="shared" si="36"/>
        <v>#N/A</v>
      </c>
      <c r="Q451" s="191" t="e">
        <f t="shared" si="34"/>
        <v>#N/A</v>
      </c>
      <c r="R451" s="191" t="e">
        <f t="shared" si="35"/>
        <v>#N/A</v>
      </c>
      <c r="S451" s="191" t="e">
        <f t="shared" si="38"/>
        <v>#N/A</v>
      </c>
      <c r="T451" s="192" t="e">
        <f>VLOOKUP(D451,'PC Receitas'!$N$4:$O$14,2,FALSE)</f>
        <v>#N/A</v>
      </c>
    </row>
    <row r="452" spans="3:20" ht="19.5" customHeight="1" thickTop="1" thickBot="1" x14ac:dyDescent="0.25">
      <c r="C452" s="58"/>
      <c r="D452" s="58"/>
      <c r="E452" s="58"/>
      <c r="F452" s="58"/>
      <c r="G452" s="58"/>
      <c r="H452" s="58"/>
      <c r="I452" s="59"/>
      <c r="J452" s="60"/>
      <c r="K452" s="57">
        <f t="shared" ca="1" si="37"/>
        <v>167800</v>
      </c>
      <c r="P452" s="188" t="e">
        <f t="shared" si="36"/>
        <v>#N/A</v>
      </c>
      <c r="Q452" s="191" t="e">
        <f t="shared" si="34"/>
        <v>#N/A</v>
      </c>
      <c r="R452" s="191" t="e">
        <f t="shared" si="35"/>
        <v>#N/A</v>
      </c>
      <c r="S452" s="191" t="e">
        <f t="shared" si="38"/>
        <v>#N/A</v>
      </c>
      <c r="T452" s="192" t="e">
        <f>VLOOKUP(D452,'PC Receitas'!$N$4:$O$14,2,FALSE)</f>
        <v>#N/A</v>
      </c>
    </row>
    <row r="453" spans="3:20" ht="19.5" customHeight="1" thickTop="1" thickBot="1" x14ac:dyDescent="0.25">
      <c r="C453" s="58"/>
      <c r="D453" s="58"/>
      <c r="E453" s="58"/>
      <c r="F453" s="58"/>
      <c r="G453" s="58"/>
      <c r="H453" s="58"/>
      <c r="I453" s="59"/>
      <c r="J453" s="60"/>
      <c r="K453" s="57">
        <f t="shared" ca="1" si="37"/>
        <v>167800</v>
      </c>
      <c r="P453" s="188" t="e">
        <f t="shared" si="36"/>
        <v>#N/A</v>
      </c>
      <c r="Q453" s="191" t="e">
        <f t="shared" si="34"/>
        <v>#N/A</v>
      </c>
      <c r="R453" s="191" t="e">
        <f t="shared" si="35"/>
        <v>#N/A</v>
      </c>
      <c r="S453" s="191" t="e">
        <f t="shared" si="38"/>
        <v>#N/A</v>
      </c>
      <c r="T453" s="192" t="e">
        <f>VLOOKUP(D453,'PC Receitas'!$N$4:$O$14,2,FALSE)</f>
        <v>#N/A</v>
      </c>
    </row>
    <row r="454" spans="3:20" ht="19.5" customHeight="1" thickTop="1" thickBot="1" x14ac:dyDescent="0.25">
      <c r="C454" s="58"/>
      <c r="D454" s="58"/>
      <c r="E454" s="58"/>
      <c r="F454" s="58"/>
      <c r="G454" s="58"/>
      <c r="H454" s="58"/>
      <c r="I454" s="59"/>
      <c r="J454" s="60"/>
      <c r="K454" s="57">
        <f t="shared" ca="1" si="37"/>
        <v>167800</v>
      </c>
      <c r="P454" s="188" t="e">
        <f t="shared" si="36"/>
        <v>#N/A</v>
      </c>
      <c r="Q454" s="191" t="e">
        <f t="shared" ref="Q454:Q517" si="39">IF(T454="Despesas_de_Moradia","Despesa",IF(T454="Despesas_com_Alimentacao","Despesa",IF(T454="Despesas_com_Saude","Despesa","")))</f>
        <v>#N/A</v>
      </c>
      <c r="R454" s="191" t="e">
        <f t="shared" ref="R454:R517" si="40">IF(T454="Renda_Familiar","Receita",IF(T454="Receitas_com_Aplicacoes_Financeiras","Receita",IF(T454="Outras_Receitas","Receita","")))</f>
        <v>#N/A</v>
      </c>
      <c r="S454" s="191" t="e">
        <f t="shared" si="38"/>
        <v>#N/A</v>
      </c>
      <c r="T454" s="192" t="e">
        <f>VLOOKUP(D454,'PC Receitas'!$N$4:$O$14,2,FALSE)</f>
        <v>#N/A</v>
      </c>
    </row>
    <row r="455" spans="3:20" ht="19.5" customHeight="1" thickTop="1" thickBot="1" x14ac:dyDescent="0.25">
      <c r="C455" s="58"/>
      <c r="D455" s="58"/>
      <c r="E455" s="58"/>
      <c r="F455" s="58"/>
      <c r="G455" s="58"/>
      <c r="H455" s="58"/>
      <c r="I455" s="59"/>
      <c r="J455" s="60"/>
      <c r="K455" s="57">
        <f t="shared" ca="1" si="37"/>
        <v>167800</v>
      </c>
      <c r="P455" s="188" t="e">
        <f t="shared" si="36"/>
        <v>#N/A</v>
      </c>
      <c r="Q455" s="191" t="e">
        <f t="shared" si="39"/>
        <v>#N/A</v>
      </c>
      <c r="R455" s="191" t="e">
        <f t="shared" si="40"/>
        <v>#N/A</v>
      </c>
      <c r="S455" s="191" t="e">
        <f t="shared" si="38"/>
        <v>#N/A</v>
      </c>
      <c r="T455" s="192" t="e">
        <f>VLOOKUP(D455,'PC Receitas'!$N$4:$O$14,2,FALSE)</f>
        <v>#N/A</v>
      </c>
    </row>
    <row r="456" spans="3:20" ht="19.5" customHeight="1" thickTop="1" thickBot="1" x14ac:dyDescent="0.25">
      <c r="C456" s="58"/>
      <c r="D456" s="58"/>
      <c r="E456" s="58"/>
      <c r="F456" s="58"/>
      <c r="G456" s="58"/>
      <c r="H456" s="58"/>
      <c r="I456" s="59"/>
      <c r="J456" s="60"/>
      <c r="K456" s="57">
        <f t="shared" ca="1" si="37"/>
        <v>167800</v>
      </c>
      <c r="P456" s="188" t="e">
        <f t="shared" si="36"/>
        <v>#N/A</v>
      </c>
      <c r="Q456" s="191" t="e">
        <f t="shared" si="39"/>
        <v>#N/A</v>
      </c>
      <c r="R456" s="191" t="e">
        <f t="shared" si="40"/>
        <v>#N/A</v>
      </c>
      <c r="S456" s="191" t="e">
        <f t="shared" si="38"/>
        <v>#N/A</v>
      </c>
      <c r="T456" s="192" t="e">
        <f>VLOOKUP(D456,'PC Receitas'!$N$4:$O$14,2,FALSE)</f>
        <v>#N/A</v>
      </c>
    </row>
    <row r="457" spans="3:20" ht="19.5" customHeight="1" thickTop="1" thickBot="1" x14ac:dyDescent="0.25">
      <c r="C457" s="58"/>
      <c r="D457" s="58"/>
      <c r="E457" s="58"/>
      <c r="F457" s="58"/>
      <c r="G457" s="58"/>
      <c r="H457" s="58"/>
      <c r="I457" s="59"/>
      <c r="J457" s="60"/>
      <c r="K457" s="57">
        <f t="shared" ca="1" si="37"/>
        <v>167800</v>
      </c>
      <c r="P457" s="188" t="e">
        <f t="shared" si="36"/>
        <v>#N/A</v>
      </c>
      <c r="Q457" s="191" t="e">
        <f t="shared" si="39"/>
        <v>#N/A</v>
      </c>
      <c r="R457" s="191" t="e">
        <f t="shared" si="40"/>
        <v>#N/A</v>
      </c>
      <c r="S457" s="191" t="e">
        <f t="shared" si="38"/>
        <v>#N/A</v>
      </c>
      <c r="T457" s="192" t="e">
        <f>VLOOKUP(D457,'PC Receitas'!$N$4:$O$14,2,FALSE)</f>
        <v>#N/A</v>
      </c>
    </row>
    <row r="458" spans="3:20" ht="19.5" customHeight="1" thickTop="1" thickBot="1" x14ac:dyDescent="0.25">
      <c r="C458" s="58"/>
      <c r="D458" s="58"/>
      <c r="E458" s="58"/>
      <c r="F458" s="58"/>
      <c r="G458" s="58"/>
      <c r="H458" s="58"/>
      <c r="I458" s="59"/>
      <c r="J458" s="60"/>
      <c r="K458" s="57">
        <f t="shared" ca="1" si="37"/>
        <v>167800</v>
      </c>
      <c r="P458" s="188" t="e">
        <f t="shared" si="36"/>
        <v>#N/A</v>
      </c>
      <c r="Q458" s="191" t="e">
        <f t="shared" si="39"/>
        <v>#N/A</v>
      </c>
      <c r="R458" s="191" t="e">
        <f t="shared" si="40"/>
        <v>#N/A</v>
      </c>
      <c r="S458" s="191" t="e">
        <f t="shared" si="38"/>
        <v>#N/A</v>
      </c>
      <c r="T458" s="192" t="e">
        <f>VLOOKUP(D458,'PC Receitas'!$N$4:$O$14,2,FALSE)</f>
        <v>#N/A</v>
      </c>
    </row>
    <row r="459" spans="3:20" ht="19.5" customHeight="1" thickTop="1" thickBot="1" x14ac:dyDescent="0.25">
      <c r="C459" s="58"/>
      <c r="D459" s="58"/>
      <c r="E459" s="58"/>
      <c r="F459" s="58"/>
      <c r="G459" s="58"/>
      <c r="H459" s="58"/>
      <c r="I459" s="59"/>
      <c r="J459" s="60"/>
      <c r="K459" s="57">
        <f t="shared" ca="1" si="37"/>
        <v>167800</v>
      </c>
      <c r="P459" s="188" t="e">
        <f t="shared" si="36"/>
        <v>#N/A</v>
      </c>
      <c r="Q459" s="191" t="e">
        <f t="shared" si="39"/>
        <v>#N/A</v>
      </c>
      <c r="R459" s="191" t="e">
        <f t="shared" si="40"/>
        <v>#N/A</v>
      </c>
      <c r="S459" s="191" t="e">
        <f t="shared" si="38"/>
        <v>#N/A</v>
      </c>
      <c r="T459" s="192" t="e">
        <f>VLOOKUP(D459,'PC Receitas'!$N$4:$O$14,2,FALSE)</f>
        <v>#N/A</v>
      </c>
    </row>
    <row r="460" spans="3:20" ht="19.5" customHeight="1" thickTop="1" thickBot="1" x14ac:dyDescent="0.25">
      <c r="C460" s="58"/>
      <c r="D460" s="58"/>
      <c r="E460" s="58"/>
      <c r="F460" s="58"/>
      <c r="G460" s="58"/>
      <c r="H460" s="58"/>
      <c r="I460" s="59"/>
      <c r="J460" s="60"/>
      <c r="K460" s="57">
        <f t="shared" ca="1" si="37"/>
        <v>167800</v>
      </c>
      <c r="P460" s="188" t="e">
        <f t="shared" si="36"/>
        <v>#N/A</v>
      </c>
      <c r="Q460" s="191" t="e">
        <f t="shared" si="39"/>
        <v>#N/A</v>
      </c>
      <c r="R460" s="191" t="e">
        <f t="shared" si="40"/>
        <v>#N/A</v>
      </c>
      <c r="S460" s="191" t="e">
        <f t="shared" si="38"/>
        <v>#N/A</v>
      </c>
      <c r="T460" s="192" t="e">
        <f>VLOOKUP(D460,'PC Receitas'!$N$4:$O$14,2,FALSE)</f>
        <v>#N/A</v>
      </c>
    </row>
    <row r="461" spans="3:20" ht="19.5" customHeight="1" thickTop="1" thickBot="1" x14ac:dyDescent="0.25">
      <c r="C461" s="58"/>
      <c r="D461" s="58"/>
      <c r="E461" s="58"/>
      <c r="F461" s="58"/>
      <c r="G461" s="58"/>
      <c r="H461" s="58"/>
      <c r="I461" s="59"/>
      <c r="J461" s="60"/>
      <c r="K461" s="57">
        <f t="shared" ca="1" si="37"/>
        <v>167800</v>
      </c>
      <c r="P461" s="188" t="e">
        <f t="shared" si="36"/>
        <v>#N/A</v>
      </c>
      <c r="Q461" s="191" t="e">
        <f t="shared" si="39"/>
        <v>#N/A</v>
      </c>
      <c r="R461" s="191" t="e">
        <f t="shared" si="40"/>
        <v>#N/A</v>
      </c>
      <c r="S461" s="191" t="e">
        <f t="shared" si="38"/>
        <v>#N/A</v>
      </c>
      <c r="T461" s="192" t="e">
        <f>VLOOKUP(D461,'PC Receitas'!$N$4:$O$14,2,FALSE)</f>
        <v>#N/A</v>
      </c>
    </row>
    <row r="462" spans="3:20" ht="19.5" customHeight="1" thickTop="1" thickBot="1" x14ac:dyDescent="0.25">
      <c r="C462" s="58"/>
      <c r="D462" s="58"/>
      <c r="E462" s="58"/>
      <c r="F462" s="58"/>
      <c r="G462" s="58"/>
      <c r="H462" s="58"/>
      <c r="I462" s="59"/>
      <c r="J462" s="60"/>
      <c r="K462" s="57">
        <f t="shared" ca="1" si="37"/>
        <v>167800</v>
      </c>
      <c r="P462" s="188" t="e">
        <f t="shared" si="36"/>
        <v>#N/A</v>
      </c>
      <c r="Q462" s="191" t="e">
        <f t="shared" si="39"/>
        <v>#N/A</v>
      </c>
      <c r="R462" s="191" t="e">
        <f t="shared" si="40"/>
        <v>#N/A</v>
      </c>
      <c r="S462" s="191" t="e">
        <f t="shared" si="38"/>
        <v>#N/A</v>
      </c>
      <c r="T462" s="192" t="e">
        <f>VLOOKUP(D462,'PC Receitas'!$N$4:$O$14,2,FALSE)</f>
        <v>#N/A</v>
      </c>
    </row>
    <row r="463" spans="3:20" ht="19.5" customHeight="1" thickTop="1" thickBot="1" x14ac:dyDescent="0.25">
      <c r="C463" s="58"/>
      <c r="D463" s="58"/>
      <c r="E463" s="58"/>
      <c r="F463" s="58"/>
      <c r="G463" s="58"/>
      <c r="H463" s="58"/>
      <c r="I463" s="59"/>
      <c r="J463" s="60"/>
      <c r="K463" s="57">
        <f t="shared" ca="1" si="37"/>
        <v>167800</v>
      </c>
      <c r="P463" s="188" t="e">
        <f t="shared" si="36"/>
        <v>#N/A</v>
      </c>
      <c r="Q463" s="191" t="e">
        <f t="shared" si="39"/>
        <v>#N/A</v>
      </c>
      <c r="R463" s="191" t="e">
        <f t="shared" si="40"/>
        <v>#N/A</v>
      </c>
      <c r="S463" s="191" t="e">
        <f t="shared" si="38"/>
        <v>#N/A</v>
      </c>
      <c r="T463" s="192" t="e">
        <f>VLOOKUP(D463,'PC Receitas'!$N$4:$O$14,2,FALSE)</f>
        <v>#N/A</v>
      </c>
    </row>
    <row r="464" spans="3:20" ht="19.5" customHeight="1" thickTop="1" thickBot="1" x14ac:dyDescent="0.25">
      <c r="C464" s="58"/>
      <c r="D464" s="58"/>
      <c r="E464" s="58"/>
      <c r="F464" s="58"/>
      <c r="G464" s="58"/>
      <c r="H464" s="58"/>
      <c r="I464" s="59"/>
      <c r="J464" s="60"/>
      <c r="K464" s="57">
        <f t="shared" ca="1" si="37"/>
        <v>167800</v>
      </c>
      <c r="P464" s="188" t="e">
        <f t="shared" ref="P464:P527" si="41">IF(T464="Despesas_com_Transportes","Despesa",IF(T464="Despesas_com_Lazer_e_Informacao","Despesa",IF(T464="Outras_Despesas","Despesa",IF(T464="Imposto_de_Renda","Despesa",IF(T464="Investimentos_Bens","Despesa","")))))</f>
        <v>#N/A</v>
      </c>
      <c r="Q464" s="191" t="e">
        <f t="shared" si="39"/>
        <v>#N/A</v>
      </c>
      <c r="R464" s="191" t="e">
        <f t="shared" si="40"/>
        <v>#N/A</v>
      </c>
      <c r="S464" s="191" t="e">
        <f t="shared" si="38"/>
        <v>#N/A</v>
      </c>
      <c r="T464" s="192" t="e">
        <f>VLOOKUP(D464,'PC Receitas'!$N$4:$O$14,2,FALSE)</f>
        <v>#N/A</v>
      </c>
    </row>
    <row r="465" spans="3:20" ht="19.5" customHeight="1" thickTop="1" thickBot="1" x14ac:dyDescent="0.25">
      <c r="C465" s="58"/>
      <c r="D465" s="58"/>
      <c r="E465" s="58"/>
      <c r="F465" s="58"/>
      <c r="G465" s="58"/>
      <c r="H465" s="58"/>
      <c r="I465" s="59"/>
      <c r="J465" s="60"/>
      <c r="K465" s="57">
        <f t="shared" ca="1" si="37"/>
        <v>167800</v>
      </c>
      <c r="P465" s="188" t="e">
        <f t="shared" si="41"/>
        <v>#N/A</v>
      </c>
      <c r="Q465" s="191" t="e">
        <f t="shared" si="39"/>
        <v>#N/A</v>
      </c>
      <c r="R465" s="191" t="e">
        <f t="shared" si="40"/>
        <v>#N/A</v>
      </c>
      <c r="S465" s="191" t="e">
        <f t="shared" si="38"/>
        <v>#N/A</v>
      </c>
      <c r="T465" s="192" t="e">
        <f>VLOOKUP(D465,'PC Receitas'!$N$4:$O$14,2,FALSE)</f>
        <v>#N/A</v>
      </c>
    </row>
    <row r="466" spans="3:20" ht="19.5" customHeight="1" thickTop="1" thickBot="1" x14ac:dyDescent="0.25">
      <c r="C466" s="58"/>
      <c r="D466" s="58"/>
      <c r="E466" s="58"/>
      <c r="F466" s="58"/>
      <c r="G466" s="58"/>
      <c r="H466" s="58"/>
      <c r="I466" s="59"/>
      <c r="J466" s="60"/>
      <c r="K466" s="57">
        <f t="shared" ca="1" si="37"/>
        <v>167800</v>
      </c>
      <c r="P466" s="188" t="e">
        <f t="shared" si="41"/>
        <v>#N/A</v>
      </c>
      <c r="Q466" s="191" t="e">
        <f t="shared" si="39"/>
        <v>#N/A</v>
      </c>
      <c r="R466" s="191" t="e">
        <f t="shared" si="40"/>
        <v>#N/A</v>
      </c>
      <c r="S466" s="191" t="e">
        <f t="shared" si="38"/>
        <v>#N/A</v>
      </c>
      <c r="T466" s="192" t="e">
        <f>VLOOKUP(D466,'PC Receitas'!$N$4:$O$14,2,FALSE)</f>
        <v>#N/A</v>
      </c>
    </row>
    <row r="467" spans="3:20" ht="19.5" customHeight="1" thickTop="1" thickBot="1" x14ac:dyDescent="0.25">
      <c r="C467" s="58"/>
      <c r="D467" s="58"/>
      <c r="E467" s="58"/>
      <c r="F467" s="58"/>
      <c r="G467" s="58"/>
      <c r="H467" s="58"/>
      <c r="I467" s="59"/>
      <c r="J467" s="60"/>
      <c r="K467" s="57">
        <f t="shared" ref="K467:K530" ca="1" si="42">K466+IF(AND(J467="Pago",OR(D467=$V$5,D467=$V$6,D467=$V$7)),I467,IF(AND(J467="Pago",OR(D467=$V$8,D467=$V$9,D467=$V$10,D467=$V$11,D467=$V$12,D467=$V$13,D467=$V$14,D467=$V$15)),-I467,IF(G467="À Vista",IF(J467="Pago",-I467,0),0)))</f>
        <v>167800</v>
      </c>
      <c r="P467" s="188" t="e">
        <f t="shared" si="41"/>
        <v>#N/A</v>
      </c>
      <c r="Q467" s="191" t="e">
        <f t="shared" si="39"/>
        <v>#N/A</v>
      </c>
      <c r="R467" s="191" t="e">
        <f t="shared" si="40"/>
        <v>#N/A</v>
      </c>
      <c r="S467" s="191" t="e">
        <f t="shared" si="38"/>
        <v>#N/A</v>
      </c>
      <c r="T467" s="192" t="e">
        <f>VLOOKUP(D467,'PC Receitas'!$N$4:$O$14,2,FALSE)</f>
        <v>#N/A</v>
      </c>
    </row>
    <row r="468" spans="3:20" ht="19.5" customHeight="1" thickTop="1" thickBot="1" x14ac:dyDescent="0.25">
      <c r="C468" s="58"/>
      <c r="D468" s="58"/>
      <c r="E468" s="58"/>
      <c r="F468" s="58"/>
      <c r="G468" s="58"/>
      <c r="H468" s="58"/>
      <c r="I468" s="59"/>
      <c r="J468" s="60"/>
      <c r="K468" s="57">
        <f t="shared" ca="1" si="42"/>
        <v>167800</v>
      </c>
      <c r="P468" s="188" t="e">
        <f t="shared" si="41"/>
        <v>#N/A</v>
      </c>
      <c r="Q468" s="191" t="e">
        <f t="shared" si="39"/>
        <v>#N/A</v>
      </c>
      <c r="R468" s="191" t="e">
        <f t="shared" si="40"/>
        <v>#N/A</v>
      </c>
      <c r="S468" s="191" t="e">
        <f t="shared" ref="S468:S531" si="43">IF(P468&lt;&gt;"",P468,IF(Q468&lt;&gt;"",Q468,IF(R468&lt;&gt;"",R468,"")))</f>
        <v>#N/A</v>
      </c>
      <c r="T468" s="192" t="e">
        <f>VLOOKUP(D468,'PC Receitas'!$N$4:$O$14,2,FALSE)</f>
        <v>#N/A</v>
      </c>
    </row>
    <row r="469" spans="3:20" ht="19.5" customHeight="1" thickTop="1" thickBot="1" x14ac:dyDescent="0.25">
      <c r="C469" s="58"/>
      <c r="D469" s="58"/>
      <c r="E469" s="58"/>
      <c r="F469" s="58"/>
      <c r="G469" s="58"/>
      <c r="H469" s="58"/>
      <c r="I469" s="59"/>
      <c r="J469" s="60"/>
      <c r="K469" s="57">
        <f t="shared" ca="1" si="42"/>
        <v>167800</v>
      </c>
      <c r="P469" s="188" t="e">
        <f t="shared" si="41"/>
        <v>#N/A</v>
      </c>
      <c r="Q469" s="191" t="e">
        <f t="shared" si="39"/>
        <v>#N/A</v>
      </c>
      <c r="R469" s="191" t="e">
        <f t="shared" si="40"/>
        <v>#N/A</v>
      </c>
      <c r="S469" s="191" t="e">
        <f t="shared" si="43"/>
        <v>#N/A</v>
      </c>
      <c r="T469" s="192" t="e">
        <f>VLOOKUP(D469,'PC Receitas'!$N$4:$O$14,2,FALSE)</f>
        <v>#N/A</v>
      </c>
    </row>
    <row r="470" spans="3:20" ht="19.5" customHeight="1" thickTop="1" thickBot="1" x14ac:dyDescent="0.25">
      <c r="C470" s="58"/>
      <c r="D470" s="58"/>
      <c r="E470" s="58"/>
      <c r="F470" s="58"/>
      <c r="G470" s="58"/>
      <c r="H470" s="58"/>
      <c r="I470" s="59"/>
      <c r="J470" s="60"/>
      <c r="K470" s="57">
        <f t="shared" ca="1" si="42"/>
        <v>167800</v>
      </c>
      <c r="P470" s="188" t="e">
        <f t="shared" si="41"/>
        <v>#N/A</v>
      </c>
      <c r="Q470" s="191" t="e">
        <f t="shared" si="39"/>
        <v>#N/A</v>
      </c>
      <c r="R470" s="191" t="e">
        <f t="shared" si="40"/>
        <v>#N/A</v>
      </c>
      <c r="S470" s="191" t="e">
        <f t="shared" si="43"/>
        <v>#N/A</v>
      </c>
      <c r="T470" s="192" t="e">
        <f>VLOOKUP(D470,'PC Receitas'!$N$4:$O$14,2,FALSE)</f>
        <v>#N/A</v>
      </c>
    </row>
    <row r="471" spans="3:20" ht="19.5" customHeight="1" thickTop="1" thickBot="1" x14ac:dyDescent="0.25">
      <c r="C471" s="58"/>
      <c r="D471" s="58"/>
      <c r="E471" s="58"/>
      <c r="F471" s="58"/>
      <c r="G471" s="58"/>
      <c r="H471" s="58"/>
      <c r="I471" s="59"/>
      <c r="J471" s="60"/>
      <c r="K471" s="57">
        <f t="shared" ca="1" si="42"/>
        <v>167800</v>
      </c>
      <c r="P471" s="188" t="e">
        <f t="shared" si="41"/>
        <v>#N/A</v>
      </c>
      <c r="Q471" s="191" t="e">
        <f t="shared" si="39"/>
        <v>#N/A</v>
      </c>
      <c r="R471" s="191" t="e">
        <f t="shared" si="40"/>
        <v>#N/A</v>
      </c>
      <c r="S471" s="191" t="e">
        <f t="shared" si="43"/>
        <v>#N/A</v>
      </c>
      <c r="T471" s="192" t="e">
        <f>VLOOKUP(D471,'PC Receitas'!$N$4:$O$14,2,FALSE)</f>
        <v>#N/A</v>
      </c>
    </row>
    <row r="472" spans="3:20" ht="19.5" customHeight="1" thickTop="1" thickBot="1" x14ac:dyDescent="0.25">
      <c r="C472" s="58"/>
      <c r="D472" s="58"/>
      <c r="E472" s="58"/>
      <c r="F472" s="58"/>
      <c r="G472" s="58"/>
      <c r="H472" s="58"/>
      <c r="I472" s="59"/>
      <c r="J472" s="60"/>
      <c r="K472" s="57">
        <f t="shared" ca="1" si="42"/>
        <v>167800</v>
      </c>
      <c r="P472" s="188" t="e">
        <f t="shared" si="41"/>
        <v>#N/A</v>
      </c>
      <c r="Q472" s="191" t="e">
        <f t="shared" si="39"/>
        <v>#N/A</v>
      </c>
      <c r="R472" s="191" t="e">
        <f t="shared" si="40"/>
        <v>#N/A</v>
      </c>
      <c r="S472" s="191" t="e">
        <f t="shared" si="43"/>
        <v>#N/A</v>
      </c>
      <c r="T472" s="192" t="e">
        <f>VLOOKUP(D472,'PC Receitas'!$N$4:$O$14,2,FALSE)</f>
        <v>#N/A</v>
      </c>
    </row>
    <row r="473" spans="3:20" ht="19.5" customHeight="1" thickTop="1" thickBot="1" x14ac:dyDescent="0.25">
      <c r="C473" s="58"/>
      <c r="D473" s="58"/>
      <c r="E473" s="58"/>
      <c r="F473" s="58"/>
      <c r="G473" s="58"/>
      <c r="H473" s="58"/>
      <c r="I473" s="59"/>
      <c r="J473" s="60"/>
      <c r="K473" s="57">
        <f t="shared" ca="1" si="42"/>
        <v>167800</v>
      </c>
      <c r="P473" s="188" t="e">
        <f t="shared" si="41"/>
        <v>#N/A</v>
      </c>
      <c r="Q473" s="191" t="e">
        <f t="shared" si="39"/>
        <v>#N/A</v>
      </c>
      <c r="R473" s="191" t="e">
        <f t="shared" si="40"/>
        <v>#N/A</v>
      </c>
      <c r="S473" s="191" t="e">
        <f t="shared" si="43"/>
        <v>#N/A</v>
      </c>
      <c r="T473" s="192" t="e">
        <f>VLOOKUP(D473,'PC Receitas'!$N$4:$O$14,2,FALSE)</f>
        <v>#N/A</v>
      </c>
    </row>
    <row r="474" spans="3:20" ht="19.5" customHeight="1" thickTop="1" thickBot="1" x14ac:dyDescent="0.25">
      <c r="C474" s="58"/>
      <c r="D474" s="58"/>
      <c r="E474" s="58"/>
      <c r="F474" s="58"/>
      <c r="G474" s="58"/>
      <c r="H474" s="58"/>
      <c r="I474" s="59"/>
      <c r="J474" s="60"/>
      <c r="K474" s="57">
        <f t="shared" ca="1" si="42"/>
        <v>167800</v>
      </c>
      <c r="P474" s="188" t="e">
        <f t="shared" si="41"/>
        <v>#N/A</v>
      </c>
      <c r="Q474" s="191" t="e">
        <f t="shared" si="39"/>
        <v>#N/A</v>
      </c>
      <c r="R474" s="191" t="e">
        <f t="shared" si="40"/>
        <v>#N/A</v>
      </c>
      <c r="S474" s="191" t="e">
        <f t="shared" si="43"/>
        <v>#N/A</v>
      </c>
      <c r="T474" s="192" t="e">
        <f>VLOOKUP(D474,'PC Receitas'!$N$4:$O$14,2,FALSE)</f>
        <v>#N/A</v>
      </c>
    </row>
    <row r="475" spans="3:20" ht="19.5" customHeight="1" thickTop="1" thickBot="1" x14ac:dyDescent="0.25">
      <c r="C475" s="58"/>
      <c r="D475" s="58"/>
      <c r="E475" s="58"/>
      <c r="F475" s="58"/>
      <c r="G475" s="58"/>
      <c r="H475" s="58"/>
      <c r="I475" s="59"/>
      <c r="J475" s="60"/>
      <c r="K475" s="57">
        <f t="shared" ca="1" si="42"/>
        <v>167800</v>
      </c>
      <c r="P475" s="188" t="e">
        <f t="shared" si="41"/>
        <v>#N/A</v>
      </c>
      <c r="Q475" s="191" t="e">
        <f t="shared" si="39"/>
        <v>#N/A</v>
      </c>
      <c r="R475" s="191" t="e">
        <f t="shared" si="40"/>
        <v>#N/A</v>
      </c>
      <c r="S475" s="191" t="e">
        <f t="shared" si="43"/>
        <v>#N/A</v>
      </c>
      <c r="T475" s="192" t="e">
        <f>VLOOKUP(D475,'PC Receitas'!$N$4:$O$14,2,FALSE)</f>
        <v>#N/A</v>
      </c>
    </row>
    <row r="476" spans="3:20" ht="19.5" customHeight="1" thickTop="1" thickBot="1" x14ac:dyDescent="0.25">
      <c r="C476" s="58"/>
      <c r="D476" s="58"/>
      <c r="E476" s="58"/>
      <c r="F476" s="58"/>
      <c r="G476" s="58"/>
      <c r="H476" s="58"/>
      <c r="I476" s="59"/>
      <c r="J476" s="60"/>
      <c r="K476" s="57">
        <f t="shared" ca="1" si="42"/>
        <v>167800</v>
      </c>
      <c r="P476" s="188" t="e">
        <f t="shared" si="41"/>
        <v>#N/A</v>
      </c>
      <c r="Q476" s="191" t="e">
        <f t="shared" si="39"/>
        <v>#N/A</v>
      </c>
      <c r="R476" s="191" t="e">
        <f t="shared" si="40"/>
        <v>#N/A</v>
      </c>
      <c r="S476" s="191" t="e">
        <f t="shared" si="43"/>
        <v>#N/A</v>
      </c>
      <c r="T476" s="192" t="e">
        <f>VLOOKUP(D476,'PC Receitas'!$N$4:$O$14,2,FALSE)</f>
        <v>#N/A</v>
      </c>
    </row>
    <row r="477" spans="3:20" ht="19.5" customHeight="1" thickTop="1" thickBot="1" x14ac:dyDescent="0.25">
      <c r="C477" s="58"/>
      <c r="D477" s="58"/>
      <c r="E477" s="58"/>
      <c r="F477" s="58"/>
      <c r="G477" s="58"/>
      <c r="H477" s="58"/>
      <c r="I477" s="59"/>
      <c r="J477" s="60"/>
      <c r="K477" s="57">
        <f t="shared" ca="1" si="42"/>
        <v>167800</v>
      </c>
      <c r="P477" s="188" t="e">
        <f t="shared" si="41"/>
        <v>#N/A</v>
      </c>
      <c r="Q477" s="191" t="e">
        <f t="shared" si="39"/>
        <v>#N/A</v>
      </c>
      <c r="R477" s="191" t="e">
        <f t="shared" si="40"/>
        <v>#N/A</v>
      </c>
      <c r="S477" s="191" t="e">
        <f t="shared" si="43"/>
        <v>#N/A</v>
      </c>
      <c r="T477" s="192" t="e">
        <f>VLOOKUP(D477,'PC Receitas'!$N$4:$O$14,2,FALSE)</f>
        <v>#N/A</v>
      </c>
    </row>
    <row r="478" spans="3:20" ht="19.5" customHeight="1" thickTop="1" thickBot="1" x14ac:dyDescent="0.25">
      <c r="C478" s="58"/>
      <c r="D478" s="58"/>
      <c r="E478" s="58"/>
      <c r="F478" s="58"/>
      <c r="G478" s="58"/>
      <c r="H478" s="58"/>
      <c r="I478" s="59"/>
      <c r="J478" s="60"/>
      <c r="K478" s="57">
        <f t="shared" ca="1" si="42"/>
        <v>167800</v>
      </c>
      <c r="P478" s="188" t="e">
        <f t="shared" si="41"/>
        <v>#N/A</v>
      </c>
      <c r="Q478" s="191" t="e">
        <f t="shared" si="39"/>
        <v>#N/A</v>
      </c>
      <c r="R478" s="191" t="e">
        <f t="shared" si="40"/>
        <v>#N/A</v>
      </c>
      <c r="S478" s="191" t="e">
        <f t="shared" si="43"/>
        <v>#N/A</v>
      </c>
      <c r="T478" s="192" t="e">
        <f>VLOOKUP(D478,'PC Receitas'!$N$4:$O$14,2,FALSE)</f>
        <v>#N/A</v>
      </c>
    </row>
    <row r="479" spans="3:20" ht="19.5" customHeight="1" thickTop="1" thickBot="1" x14ac:dyDescent="0.25">
      <c r="C479" s="58"/>
      <c r="D479" s="58"/>
      <c r="E479" s="58"/>
      <c r="F479" s="58"/>
      <c r="G479" s="58"/>
      <c r="H479" s="58"/>
      <c r="I479" s="59"/>
      <c r="J479" s="60"/>
      <c r="K479" s="57">
        <f t="shared" ca="1" si="42"/>
        <v>167800</v>
      </c>
      <c r="P479" s="188" t="e">
        <f t="shared" si="41"/>
        <v>#N/A</v>
      </c>
      <c r="Q479" s="191" t="e">
        <f t="shared" si="39"/>
        <v>#N/A</v>
      </c>
      <c r="R479" s="191" t="e">
        <f t="shared" si="40"/>
        <v>#N/A</v>
      </c>
      <c r="S479" s="191" t="e">
        <f t="shared" si="43"/>
        <v>#N/A</v>
      </c>
      <c r="T479" s="192" t="e">
        <f>VLOOKUP(D479,'PC Receitas'!$N$4:$O$14,2,FALSE)</f>
        <v>#N/A</v>
      </c>
    </row>
    <row r="480" spans="3:20" ht="19.5" customHeight="1" thickTop="1" thickBot="1" x14ac:dyDescent="0.25">
      <c r="C480" s="58"/>
      <c r="D480" s="58"/>
      <c r="E480" s="58"/>
      <c r="F480" s="58"/>
      <c r="G480" s="58"/>
      <c r="H480" s="58"/>
      <c r="I480" s="59"/>
      <c r="J480" s="60"/>
      <c r="K480" s="57">
        <f t="shared" ca="1" si="42"/>
        <v>167800</v>
      </c>
      <c r="P480" s="188" t="e">
        <f t="shared" si="41"/>
        <v>#N/A</v>
      </c>
      <c r="Q480" s="191" t="e">
        <f t="shared" si="39"/>
        <v>#N/A</v>
      </c>
      <c r="R480" s="191" t="e">
        <f t="shared" si="40"/>
        <v>#N/A</v>
      </c>
      <c r="S480" s="191" t="e">
        <f t="shared" si="43"/>
        <v>#N/A</v>
      </c>
      <c r="T480" s="192" t="e">
        <f>VLOOKUP(D480,'PC Receitas'!$N$4:$O$14,2,FALSE)</f>
        <v>#N/A</v>
      </c>
    </row>
    <row r="481" spans="3:20" ht="19.5" customHeight="1" thickTop="1" thickBot="1" x14ac:dyDescent="0.25">
      <c r="C481" s="58"/>
      <c r="D481" s="58"/>
      <c r="E481" s="58"/>
      <c r="F481" s="58"/>
      <c r="G481" s="58"/>
      <c r="H481" s="58"/>
      <c r="I481" s="59"/>
      <c r="J481" s="60"/>
      <c r="K481" s="57">
        <f t="shared" ca="1" si="42"/>
        <v>167800</v>
      </c>
      <c r="P481" s="188" t="e">
        <f t="shared" si="41"/>
        <v>#N/A</v>
      </c>
      <c r="Q481" s="191" t="e">
        <f t="shared" si="39"/>
        <v>#N/A</v>
      </c>
      <c r="R481" s="191" t="e">
        <f t="shared" si="40"/>
        <v>#N/A</v>
      </c>
      <c r="S481" s="191" t="e">
        <f t="shared" si="43"/>
        <v>#N/A</v>
      </c>
      <c r="T481" s="192" t="e">
        <f>VLOOKUP(D481,'PC Receitas'!$N$4:$O$14,2,FALSE)</f>
        <v>#N/A</v>
      </c>
    </row>
    <row r="482" spans="3:20" ht="19.5" customHeight="1" thickTop="1" thickBot="1" x14ac:dyDescent="0.25">
      <c r="C482" s="58"/>
      <c r="D482" s="58"/>
      <c r="E482" s="58"/>
      <c r="F482" s="58"/>
      <c r="G482" s="58"/>
      <c r="H482" s="58"/>
      <c r="I482" s="59"/>
      <c r="J482" s="60"/>
      <c r="K482" s="57">
        <f t="shared" ca="1" si="42"/>
        <v>167800</v>
      </c>
      <c r="P482" s="188" t="e">
        <f t="shared" si="41"/>
        <v>#N/A</v>
      </c>
      <c r="Q482" s="191" t="e">
        <f t="shared" si="39"/>
        <v>#N/A</v>
      </c>
      <c r="R482" s="191" t="e">
        <f t="shared" si="40"/>
        <v>#N/A</v>
      </c>
      <c r="S482" s="191" t="e">
        <f t="shared" si="43"/>
        <v>#N/A</v>
      </c>
      <c r="T482" s="192" t="e">
        <f>VLOOKUP(D482,'PC Receitas'!$N$4:$O$14,2,FALSE)</f>
        <v>#N/A</v>
      </c>
    </row>
    <row r="483" spans="3:20" ht="19.5" customHeight="1" thickTop="1" thickBot="1" x14ac:dyDescent="0.25">
      <c r="C483" s="58"/>
      <c r="D483" s="58"/>
      <c r="E483" s="58"/>
      <c r="F483" s="58"/>
      <c r="G483" s="58"/>
      <c r="H483" s="58"/>
      <c r="I483" s="59"/>
      <c r="J483" s="60"/>
      <c r="K483" s="57">
        <f t="shared" ca="1" si="42"/>
        <v>167800</v>
      </c>
      <c r="P483" s="188" t="e">
        <f t="shared" si="41"/>
        <v>#N/A</v>
      </c>
      <c r="Q483" s="191" t="e">
        <f t="shared" si="39"/>
        <v>#N/A</v>
      </c>
      <c r="R483" s="191" t="e">
        <f t="shared" si="40"/>
        <v>#N/A</v>
      </c>
      <c r="S483" s="191" t="e">
        <f t="shared" si="43"/>
        <v>#N/A</v>
      </c>
      <c r="T483" s="192" t="e">
        <f>VLOOKUP(D483,'PC Receitas'!$N$4:$O$14,2,FALSE)</f>
        <v>#N/A</v>
      </c>
    </row>
    <row r="484" spans="3:20" ht="19.5" customHeight="1" thickTop="1" thickBot="1" x14ac:dyDescent="0.25">
      <c r="C484" s="58"/>
      <c r="D484" s="58"/>
      <c r="E484" s="58"/>
      <c r="F484" s="58"/>
      <c r="G484" s="58"/>
      <c r="H484" s="58"/>
      <c r="I484" s="59"/>
      <c r="J484" s="60"/>
      <c r="K484" s="57">
        <f t="shared" ca="1" si="42"/>
        <v>167800</v>
      </c>
      <c r="P484" s="188" t="e">
        <f t="shared" si="41"/>
        <v>#N/A</v>
      </c>
      <c r="Q484" s="191" t="e">
        <f t="shared" si="39"/>
        <v>#N/A</v>
      </c>
      <c r="R484" s="191" t="e">
        <f t="shared" si="40"/>
        <v>#N/A</v>
      </c>
      <c r="S484" s="191" t="e">
        <f t="shared" si="43"/>
        <v>#N/A</v>
      </c>
      <c r="T484" s="192" t="e">
        <f>VLOOKUP(D484,'PC Receitas'!$N$4:$O$14,2,FALSE)</f>
        <v>#N/A</v>
      </c>
    </row>
    <row r="485" spans="3:20" ht="19.5" customHeight="1" thickTop="1" thickBot="1" x14ac:dyDescent="0.25">
      <c r="C485" s="58"/>
      <c r="D485" s="58"/>
      <c r="E485" s="58"/>
      <c r="F485" s="58"/>
      <c r="G485" s="58"/>
      <c r="H485" s="58"/>
      <c r="I485" s="59"/>
      <c r="J485" s="60"/>
      <c r="K485" s="57">
        <f t="shared" ca="1" si="42"/>
        <v>167800</v>
      </c>
      <c r="P485" s="188" t="e">
        <f t="shared" si="41"/>
        <v>#N/A</v>
      </c>
      <c r="Q485" s="191" t="e">
        <f t="shared" si="39"/>
        <v>#N/A</v>
      </c>
      <c r="R485" s="191" t="e">
        <f t="shared" si="40"/>
        <v>#N/A</v>
      </c>
      <c r="S485" s="191" t="e">
        <f t="shared" si="43"/>
        <v>#N/A</v>
      </c>
      <c r="T485" s="192" t="e">
        <f>VLOOKUP(D485,'PC Receitas'!$N$4:$O$14,2,FALSE)</f>
        <v>#N/A</v>
      </c>
    </row>
    <row r="486" spans="3:20" ht="19.5" customHeight="1" thickTop="1" thickBot="1" x14ac:dyDescent="0.25">
      <c r="C486" s="58"/>
      <c r="D486" s="58"/>
      <c r="E486" s="58"/>
      <c r="F486" s="58"/>
      <c r="G486" s="58"/>
      <c r="H486" s="58"/>
      <c r="I486" s="59"/>
      <c r="J486" s="60"/>
      <c r="K486" s="57">
        <f t="shared" ca="1" si="42"/>
        <v>167800</v>
      </c>
      <c r="P486" s="188" t="e">
        <f t="shared" si="41"/>
        <v>#N/A</v>
      </c>
      <c r="Q486" s="191" t="e">
        <f t="shared" si="39"/>
        <v>#N/A</v>
      </c>
      <c r="R486" s="191" t="e">
        <f t="shared" si="40"/>
        <v>#N/A</v>
      </c>
      <c r="S486" s="191" t="e">
        <f t="shared" si="43"/>
        <v>#N/A</v>
      </c>
      <c r="T486" s="192" t="e">
        <f>VLOOKUP(D486,'PC Receitas'!$N$4:$O$14,2,FALSE)</f>
        <v>#N/A</v>
      </c>
    </row>
    <row r="487" spans="3:20" ht="19.5" customHeight="1" thickTop="1" thickBot="1" x14ac:dyDescent="0.25">
      <c r="C487" s="58"/>
      <c r="D487" s="58"/>
      <c r="E487" s="58"/>
      <c r="F487" s="58"/>
      <c r="G487" s="58"/>
      <c r="H487" s="58"/>
      <c r="I487" s="59"/>
      <c r="J487" s="60"/>
      <c r="K487" s="57">
        <f t="shared" ca="1" si="42"/>
        <v>167800</v>
      </c>
      <c r="P487" s="188" t="e">
        <f t="shared" si="41"/>
        <v>#N/A</v>
      </c>
      <c r="Q487" s="191" t="e">
        <f t="shared" si="39"/>
        <v>#N/A</v>
      </c>
      <c r="R487" s="191" t="e">
        <f t="shared" si="40"/>
        <v>#N/A</v>
      </c>
      <c r="S487" s="191" t="e">
        <f t="shared" si="43"/>
        <v>#N/A</v>
      </c>
      <c r="T487" s="192" t="e">
        <f>VLOOKUP(D487,'PC Receitas'!$N$4:$O$14,2,FALSE)</f>
        <v>#N/A</v>
      </c>
    </row>
    <row r="488" spans="3:20" ht="19.5" customHeight="1" thickTop="1" thickBot="1" x14ac:dyDescent="0.25">
      <c r="C488" s="58"/>
      <c r="D488" s="58"/>
      <c r="E488" s="58"/>
      <c r="F488" s="58"/>
      <c r="G488" s="58"/>
      <c r="H488" s="58"/>
      <c r="I488" s="59"/>
      <c r="J488" s="60"/>
      <c r="K488" s="57">
        <f t="shared" ca="1" si="42"/>
        <v>167800</v>
      </c>
      <c r="P488" s="188" t="e">
        <f t="shared" si="41"/>
        <v>#N/A</v>
      </c>
      <c r="Q488" s="191" t="e">
        <f t="shared" si="39"/>
        <v>#N/A</v>
      </c>
      <c r="R488" s="191" t="e">
        <f t="shared" si="40"/>
        <v>#N/A</v>
      </c>
      <c r="S488" s="191" t="e">
        <f t="shared" si="43"/>
        <v>#N/A</v>
      </c>
      <c r="T488" s="192" t="e">
        <f>VLOOKUP(D488,'PC Receitas'!$N$4:$O$14,2,FALSE)</f>
        <v>#N/A</v>
      </c>
    </row>
    <row r="489" spans="3:20" ht="19.5" customHeight="1" thickTop="1" thickBot="1" x14ac:dyDescent="0.25">
      <c r="C489" s="58"/>
      <c r="D489" s="58"/>
      <c r="E489" s="58"/>
      <c r="F489" s="58"/>
      <c r="G489" s="58"/>
      <c r="H489" s="58"/>
      <c r="I489" s="59"/>
      <c r="J489" s="60"/>
      <c r="K489" s="57">
        <f t="shared" ca="1" si="42"/>
        <v>167800</v>
      </c>
      <c r="P489" s="188" t="e">
        <f t="shared" si="41"/>
        <v>#N/A</v>
      </c>
      <c r="Q489" s="191" t="e">
        <f t="shared" si="39"/>
        <v>#N/A</v>
      </c>
      <c r="R489" s="191" t="e">
        <f t="shared" si="40"/>
        <v>#N/A</v>
      </c>
      <c r="S489" s="191" t="e">
        <f t="shared" si="43"/>
        <v>#N/A</v>
      </c>
      <c r="T489" s="192" t="e">
        <f>VLOOKUP(D489,'PC Receitas'!$N$4:$O$14,2,FALSE)</f>
        <v>#N/A</v>
      </c>
    </row>
    <row r="490" spans="3:20" ht="19.5" customHeight="1" thickTop="1" thickBot="1" x14ac:dyDescent="0.25">
      <c r="C490" s="58"/>
      <c r="D490" s="58"/>
      <c r="E490" s="58"/>
      <c r="F490" s="58"/>
      <c r="G490" s="58"/>
      <c r="H490" s="58"/>
      <c r="I490" s="59"/>
      <c r="J490" s="60"/>
      <c r="K490" s="57">
        <f t="shared" ca="1" si="42"/>
        <v>167800</v>
      </c>
      <c r="P490" s="188" t="e">
        <f t="shared" si="41"/>
        <v>#N/A</v>
      </c>
      <c r="Q490" s="191" t="e">
        <f t="shared" si="39"/>
        <v>#N/A</v>
      </c>
      <c r="R490" s="191" t="e">
        <f t="shared" si="40"/>
        <v>#N/A</v>
      </c>
      <c r="S490" s="191" t="e">
        <f t="shared" si="43"/>
        <v>#N/A</v>
      </c>
      <c r="T490" s="192" t="e">
        <f>VLOOKUP(D490,'PC Receitas'!$N$4:$O$14,2,FALSE)</f>
        <v>#N/A</v>
      </c>
    </row>
    <row r="491" spans="3:20" ht="19.5" customHeight="1" thickTop="1" thickBot="1" x14ac:dyDescent="0.25">
      <c r="C491" s="58"/>
      <c r="D491" s="58"/>
      <c r="E491" s="58"/>
      <c r="F491" s="58"/>
      <c r="G491" s="58"/>
      <c r="H491" s="58"/>
      <c r="I491" s="59"/>
      <c r="J491" s="60"/>
      <c r="K491" s="57">
        <f t="shared" ca="1" si="42"/>
        <v>167800</v>
      </c>
      <c r="P491" s="188" t="e">
        <f t="shared" si="41"/>
        <v>#N/A</v>
      </c>
      <c r="Q491" s="191" t="e">
        <f t="shared" si="39"/>
        <v>#N/A</v>
      </c>
      <c r="R491" s="191" t="e">
        <f t="shared" si="40"/>
        <v>#N/A</v>
      </c>
      <c r="S491" s="191" t="e">
        <f t="shared" si="43"/>
        <v>#N/A</v>
      </c>
      <c r="T491" s="192" t="e">
        <f>VLOOKUP(D491,'PC Receitas'!$N$4:$O$14,2,FALSE)</f>
        <v>#N/A</v>
      </c>
    </row>
    <row r="492" spans="3:20" ht="19.5" customHeight="1" thickTop="1" thickBot="1" x14ac:dyDescent="0.25">
      <c r="C492" s="58"/>
      <c r="D492" s="58"/>
      <c r="E492" s="58"/>
      <c r="F492" s="58"/>
      <c r="G492" s="58"/>
      <c r="H492" s="58"/>
      <c r="I492" s="59"/>
      <c r="J492" s="60"/>
      <c r="K492" s="57">
        <f t="shared" ca="1" si="42"/>
        <v>167800</v>
      </c>
      <c r="P492" s="188" t="e">
        <f t="shared" si="41"/>
        <v>#N/A</v>
      </c>
      <c r="Q492" s="191" t="e">
        <f t="shared" si="39"/>
        <v>#N/A</v>
      </c>
      <c r="R492" s="191" t="e">
        <f t="shared" si="40"/>
        <v>#N/A</v>
      </c>
      <c r="S492" s="191" t="e">
        <f t="shared" si="43"/>
        <v>#N/A</v>
      </c>
      <c r="T492" s="192" t="e">
        <f>VLOOKUP(D492,'PC Receitas'!$N$4:$O$14,2,FALSE)</f>
        <v>#N/A</v>
      </c>
    </row>
    <row r="493" spans="3:20" ht="19.5" customHeight="1" thickTop="1" thickBot="1" x14ac:dyDescent="0.25">
      <c r="C493" s="58"/>
      <c r="D493" s="58"/>
      <c r="E493" s="58"/>
      <c r="F493" s="58"/>
      <c r="G493" s="58"/>
      <c r="H493" s="58"/>
      <c r="I493" s="59"/>
      <c r="J493" s="60"/>
      <c r="K493" s="57">
        <f t="shared" ca="1" si="42"/>
        <v>167800</v>
      </c>
      <c r="P493" s="188" t="e">
        <f t="shared" si="41"/>
        <v>#N/A</v>
      </c>
      <c r="Q493" s="191" t="e">
        <f t="shared" si="39"/>
        <v>#N/A</v>
      </c>
      <c r="R493" s="191" t="e">
        <f t="shared" si="40"/>
        <v>#N/A</v>
      </c>
      <c r="S493" s="191" t="e">
        <f t="shared" si="43"/>
        <v>#N/A</v>
      </c>
      <c r="T493" s="192" t="e">
        <f>VLOOKUP(D493,'PC Receitas'!$N$4:$O$14,2,FALSE)</f>
        <v>#N/A</v>
      </c>
    </row>
    <row r="494" spans="3:20" ht="19.5" customHeight="1" thickTop="1" thickBot="1" x14ac:dyDescent="0.25">
      <c r="C494" s="58"/>
      <c r="D494" s="58"/>
      <c r="E494" s="58"/>
      <c r="F494" s="58"/>
      <c r="G494" s="58"/>
      <c r="H494" s="58"/>
      <c r="I494" s="59"/>
      <c r="J494" s="60"/>
      <c r="K494" s="57">
        <f t="shared" ca="1" si="42"/>
        <v>167800</v>
      </c>
      <c r="P494" s="188" t="e">
        <f t="shared" si="41"/>
        <v>#N/A</v>
      </c>
      <c r="Q494" s="191" t="e">
        <f t="shared" si="39"/>
        <v>#N/A</v>
      </c>
      <c r="R494" s="191" t="e">
        <f t="shared" si="40"/>
        <v>#N/A</v>
      </c>
      <c r="S494" s="191" t="e">
        <f t="shared" si="43"/>
        <v>#N/A</v>
      </c>
      <c r="T494" s="192" t="e">
        <f>VLOOKUP(D494,'PC Receitas'!$N$4:$O$14,2,FALSE)</f>
        <v>#N/A</v>
      </c>
    </row>
    <row r="495" spans="3:20" ht="19.5" customHeight="1" thickTop="1" thickBot="1" x14ac:dyDescent="0.25">
      <c r="C495" s="58"/>
      <c r="D495" s="58"/>
      <c r="E495" s="58"/>
      <c r="F495" s="58"/>
      <c r="G495" s="58"/>
      <c r="H495" s="58"/>
      <c r="I495" s="59"/>
      <c r="J495" s="60"/>
      <c r="K495" s="57">
        <f t="shared" ca="1" si="42"/>
        <v>167800</v>
      </c>
      <c r="P495" s="188" t="e">
        <f t="shared" si="41"/>
        <v>#N/A</v>
      </c>
      <c r="Q495" s="191" t="e">
        <f t="shared" si="39"/>
        <v>#N/A</v>
      </c>
      <c r="R495" s="191" t="e">
        <f t="shared" si="40"/>
        <v>#N/A</v>
      </c>
      <c r="S495" s="191" t="e">
        <f t="shared" si="43"/>
        <v>#N/A</v>
      </c>
      <c r="T495" s="192" t="e">
        <f>VLOOKUP(D495,'PC Receitas'!$N$4:$O$14,2,FALSE)</f>
        <v>#N/A</v>
      </c>
    </row>
    <row r="496" spans="3:20" ht="19.5" customHeight="1" thickTop="1" thickBot="1" x14ac:dyDescent="0.25">
      <c r="C496" s="58"/>
      <c r="D496" s="58"/>
      <c r="E496" s="58"/>
      <c r="F496" s="58"/>
      <c r="G496" s="58"/>
      <c r="H496" s="58"/>
      <c r="I496" s="59"/>
      <c r="J496" s="60"/>
      <c r="K496" s="57">
        <f t="shared" ca="1" si="42"/>
        <v>167800</v>
      </c>
      <c r="P496" s="188" t="e">
        <f t="shared" si="41"/>
        <v>#N/A</v>
      </c>
      <c r="Q496" s="191" t="e">
        <f t="shared" si="39"/>
        <v>#N/A</v>
      </c>
      <c r="R496" s="191" t="e">
        <f t="shared" si="40"/>
        <v>#N/A</v>
      </c>
      <c r="S496" s="191" t="e">
        <f t="shared" si="43"/>
        <v>#N/A</v>
      </c>
      <c r="T496" s="192" t="e">
        <f>VLOOKUP(D496,'PC Receitas'!$N$4:$O$14,2,FALSE)</f>
        <v>#N/A</v>
      </c>
    </row>
    <row r="497" spans="3:20" ht="19.5" customHeight="1" thickTop="1" thickBot="1" x14ac:dyDescent="0.25">
      <c r="C497" s="58"/>
      <c r="D497" s="58"/>
      <c r="E497" s="58"/>
      <c r="F497" s="58"/>
      <c r="G497" s="58"/>
      <c r="H497" s="58"/>
      <c r="I497" s="59"/>
      <c r="J497" s="60"/>
      <c r="K497" s="57">
        <f t="shared" ca="1" si="42"/>
        <v>167800</v>
      </c>
      <c r="P497" s="188" t="e">
        <f t="shared" si="41"/>
        <v>#N/A</v>
      </c>
      <c r="Q497" s="191" t="e">
        <f t="shared" si="39"/>
        <v>#N/A</v>
      </c>
      <c r="R497" s="191" t="e">
        <f t="shared" si="40"/>
        <v>#N/A</v>
      </c>
      <c r="S497" s="191" t="e">
        <f t="shared" si="43"/>
        <v>#N/A</v>
      </c>
      <c r="T497" s="192" t="e">
        <f>VLOOKUP(D497,'PC Receitas'!$N$4:$O$14,2,FALSE)</f>
        <v>#N/A</v>
      </c>
    </row>
    <row r="498" spans="3:20" ht="19.5" customHeight="1" thickTop="1" thickBot="1" x14ac:dyDescent="0.25">
      <c r="C498" s="58"/>
      <c r="D498" s="58"/>
      <c r="E498" s="58"/>
      <c r="F498" s="58"/>
      <c r="G498" s="58"/>
      <c r="H498" s="58"/>
      <c r="I498" s="59"/>
      <c r="J498" s="60"/>
      <c r="K498" s="57">
        <f t="shared" ca="1" si="42"/>
        <v>167800</v>
      </c>
      <c r="P498" s="188" t="e">
        <f t="shared" si="41"/>
        <v>#N/A</v>
      </c>
      <c r="Q498" s="191" t="e">
        <f t="shared" si="39"/>
        <v>#N/A</v>
      </c>
      <c r="R498" s="191" t="e">
        <f t="shared" si="40"/>
        <v>#N/A</v>
      </c>
      <c r="S498" s="191" t="e">
        <f t="shared" si="43"/>
        <v>#N/A</v>
      </c>
      <c r="T498" s="192" t="e">
        <f>VLOOKUP(D498,'PC Receitas'!$N$4:$O$14,2,FALSE)</f>
        <v>#N/A</v>
      </c>
    </row>
    <row r="499" spans="3:20" ht="19.5" customHeight="1" thickTop="1" thickBot="1" x14ac:dyDescent="0.25">
      <c r="C499" s="58"/>
      <c r="D499" s="58"/>
      <c r="E499" s="58"/>
      <c r="F499" s="58"/>
      <c r="G499" s="58"/>
      <c r="H499" s="58"/>
      <c r="I499" s="59"/>
      <c r="J499" s="60"/>
      <c r="K499" s="57">
        <f t="shared" ca="1" si="42"/>
        <v>167800</v>
      </c>
      <c r="P499" s="188" t="e">
        <f t="shared" si="41"/>
        <v>#N/A</v>
      </c>
      <c r="Q499" s="191" t="e">
        <f t="shared" si="39"/>
        <v>#N/A</v>
      </c>
      <c r="R499" s="191" t="e">
        <f t="shared" si="40"/>
        <v>#N/A</v>
      </c>
      <c r="S499" s="191" t="e">
        <f t="shared" si="43"/>
        <v>#N/A</v>
      </c>
      <c r="T499" s="192" t="e">
        <f>VLOOKUP(D499,'PC Receitas'!$N$4:$O$14,2,FALSE)</f>
        <v>#N/A</v>
      </c>
    </row>
    <row r="500" spans="3:20" ht="19.5" customHeight="1" thickTop="1" thickBot="1" x14ac:dyDescent="0.25">
      <c r="C500" s="58"/>
      <c r="D500" s="58"/>
      <c r="E500" s="58"/>
      <c r="F500" s="58"/>
      <c r="G500" s="58"/>
      <c r="H500" s="58"/>
      <c r="I500" s="59"/>
      <c r="J500" s="60"/>
      <c r="K500" s="57">
        <f t="shared" ca="1" si="42"/>
        <v>167800</v>
      </c>
      <c r="P500" s="188" t="e">
        <f t="shared" si="41"/>
        <v>#N/A</v>
      </c>
      <c r="Q500" s="191" t="e">
        <f t="shared" si="39"/>
        <v>#N/A</v>
      </c>
      <c r="R500" s="191" t="e">
        <f t="shared" si="40"/>
        <v>#N/A</v>
      </c>
      <c r="S500" s="191" t="e">
        <f t="shared" si="43"/>
        <v>#N/A</v>
      </c>
      <c r="T500" s="192" t="e">
        <f>VLOOKUP(D500,'PC Receitas'!$N$4:$O$14,2,FALSE)</f>
        <v>#N/A</v>
      </c>
    </row>
    <row r="501" spans="3:20" ht="19.5" customHeight="1" thickTop="1" thickBot="1" x14ac:dyDescent="0.25">
      <c r="C501" s="58"/>
      <c r="D501" s="58"/>
      <c r="E501" s="58"/>
      <c r="F501" s="58"/>
      <c r="G501" s="58"/>
      <c r="H501" s="58"/>
      <c r="I501" s="59"/>
      <c r="J501" s="60"/>
      <c r="K501" s="57">
        <f t="shared" ca="1" si="42"/>
        <v>167800</v>
      </c>
      <c r="P501" s="188" t="e">
        <f t="shared" si="41"/>
        <v>#N/A</v>
      </c>
      <c r="Q501" s="191" t="e">
        <f t="shared" si="39"/>
        <v>#N/A</v>
      </c>
      <c r="R501" s="191" t="e">
        <f t="shared" si="40"/>
        <v>#N/A</v>
      </c>
      <c r="S501" s="191" t="e">
        <f t="shared" si="43"/>
        <v>#N/A</v>
      </c>
      <c r="T501" s="192" t="e">
        <f>VLOOKUP(D501,'PC Receitas'!$N$4:$O$14,2,FALSE)</f>
        <v>#N/A</v>
      </c>
    </row>
    <row r="502" spans="3:20" ht="19.5" customHeight="1" thickTop="1" thickBot="1" x14ac:dyDescent="0.25">
      <c r="C502" s="58"/>
      <c r="D502" s="58"/>
      <c r="E502" s="58"/>
      <c r="F502" s="58"/>
      <c r="G502" s="58"/>
      <c r="H502" s="58"/>
      <c r="I502" s="59"/>
      <c r="J502" s="60"/>
      <c r="K502" s="57">
        <f t="shared" ca="1" si="42"/>
        <v>167800</v>
      </c>
      <c r="P502" s="188" t="e">
        <f t="shared" si="41"/>
        <v>#N/A</v>
      </c>
      <c r="Q502" s="191" t="e">
        <f t="shared" si="39"/>
        <v>#N/A</v>
      </c>
      <c r="R502" s="191" t="e">
        <f t="shared" si="40"/>
        <v>#N/A</v>
      </c>
      <c r="S502" s="191" t="e">
        <f t="shared" si="43"/>
        <v>#N/A</v>
      </c>
      <c r="T502" s="192" t="e">
        <f>VLOOKUP(D502,'PC Receitas'!$N$4:$O$14,2,FALSE)</f>
        <v>#N/A</v>
      </c>
    </row>
    <row r="503" spans="3:20" ht="19.5" customHeight="1" thickTop="1" thickBot="1" x14ac:dyDescent="0.25">
      <c r="C503" s="58"/>
      <c r="D503" s="58"/>
      <c r="E503" s="58"/>
      <c r="F503" s="58"/>
      <c r="G503" s="58"/>
      <c r="H503" s="58"/>
      <c r="I503" s="59"/>
      <c r="J503" s="60"/>
      <c r="K503" s="57">
        <f t="shared" ca="1" si="42"/>
        <v>167800</v>
      </c>
      <c r="P503" s="188" t="e">
        <f t="shared" si="41"/>
        <v>#N/A</v>
      </c>
      <c r="Q503" s="191" t="e">
        <f t="shared" si="39"/>
        <v>#N/A</v>
      </c>
      <c r="R503" s="191" t="e">
        <f t="shared" si="40"/>
        <v>#N/A</v>
      </c>
      <c r="S503" s="191" t="e">
        <f t="shared" si="43"/>
        <v>#N/A</v>
      </c>
      <c r="T503" s="192" t="e">
        <f>VLOOKUP(D503,'PC Receitas'!$N$4:$O$14,2,FALSE)</f>
        <v>#N/A</v>
      </c>
    </row>
    <row r="504" spans="3:20" ht="19.5" customHeight="1" thickTop="1" thickBot="1" x14ac:dyDescent="0.25">
      <c r="C504" s="58"/>
      <c r="D504" s="58"/>
      <c r="E504" s="58"/>
      <c r="F504" s="58"/>
      <c r="G504" s="58"/>
      <c r="H504" s="58"/>
      <c r="I504" s="59"/>
      <c r="J504" s="60"/>
      <c r="K504" s="57">
        <f t="shared" ca="1" si="42"/>
        <v>167800</v>
      </c>
      <c r="P504" s="188" t="e">
        <f t="shared" si="41"/>
        <v>#N/A</v>
      </c>
      <c r="Q504" s="191" t="e">
        <f t="shared" si="39"/>
        <v>#N/A</v>
      </c>
      <c r="R504" s="191" t="e">
        <f t="shared" si="40"/>
        <v>#N/A</v>
      </c>
      <c r="S504" s="191" t="e">
        <f t="shared" si="43"/>
        <v>#N/A</v>
      </c>
      <c r="T504" s="192" t="e">
        <f>VLOOKUP(D504,'PC Receitas'!$N$4:$O$14,2,FALSE)</f>
        <v>#N/A</v>
      </c>
    </row>
    <row r="505" spans="3:20" ht="19.5" customHeight="1" thickTop="1" thickBot="1" x14ac:dyDescent="0.25">
      <c r="C505" s="58"/>
      <c r="D505" s="58"/>
      <c r="E505" s="58"/>
      <c r="F505" s="58"/>
      <c r="G505" s="58"/>
      <c r="H505" s="58"/>
      <c r="I505" s="59"/>
      <c r="J505" s="60"/>
      <c r="K505" s="57">
        <f t="shared" ca="1" si="42"/>
        <v>167800</v>
      </c>
      <c r="P505" s="188" t="e">
        <f t="shared" si="41"/>
        <v>#N/A</v>
      </c>
      <c r="Q505" s="191" t="e">
        <f t="shared" si="39"/>
        <v>#N/A</v>
      </c>
      <c r="R505" s="191" t="e">
        <f t="shared" si="40"/>
        <v>#N/A</v>
      </c>
      <c r="S505" s="191" t="e">
        <f t="shared" si="43"/>
        <v>#N/A</v>
      </c>
      <c r="T505" s="192" t="e">
        <f>VLOOKUP(D505,'PC Receitas'!$N$4:$O$14,2,FALSE)</f>
        <v>#N/A</v>
      </c>
    </row>
    <row r="506" spans="3:20" ht="19.5" customHeight="1" thickTop="1" thickBot="1" x14ac:dyDescent="0.25">
      <c r="C506" s="58"/>
      <c r="D506" s="58"/>
      <c r="E506" s="58"/>
      <c r="F506" s="58"/>
      <c r="G506" s="58"/>
      <c r="H506" s="58"/>
      <c r="I506" s="59"/>
      <c r="J506" s="60"/>
      <c r="K506" s="57">
        <f t="shared" ca="1" si="42"/>
        <v>167800</v>
      </c>
      <c r="P506" s="188" t="e">
        <f t="shared" si="41"/>
        <v>#N/A</v>
      </c>
      <c r="Q506" s="191" t="e">
        <f t="shared" si="39"/>
        <v>#N/A</v>
      </c>
      <c r="R506" s="191" t="e">
        <f t="shared" si="40"/>
        <v>#N/A</v>
      </c>
      <c r="S506" s="191" t="e">
        <f t="shared" si="43"/>
        <v>#N/A</v>
      </c>
      <c r="T506" s="192" t="e">
        <f>VLOOKUP(D506,'PC Receitas'!$N$4:$O$14,2,FALSE)</f>
        <v>#N/A</v>
      </c>
    </row>
    <row r="507" spans="3:20" ht="19.5" customHeight="1" thickTop="1" thickBot="1" x14ac:dyDescent="0.25">
      <c r="C507" s="58"/>
      <c r="D507" s="58"/>
      <c r="E507" s="58"/>
      <c r="F507" s="58"/>
      <c r="G507" s="58"/>
      <c r="H507" s="58"/>
      <c r="I507" s="59"/>
      <c r="J507" s="60"/>
      <c r="K507" s="57">
        <f t="shared" ca="1" si="42"/>
        <v>167800</v>
      </c>
      <c r="P507" s="188" t="e">
        <f t="shared" si="41"/>
        <v>#N/A</v>
      </c>
      <c r="Q507" s="191" t="e">
        <f t="shared" si="39"/>
        <v>#N/A</v>
      </c>
      <c r="R507" s="191" t="e">
        <f t="shared" si="40"/>
        <v>#N/A</v>
      </c>
      <c r="S507" s="191" t="e">
        <f t="shared" si="43"/>
        <v>#N/A</v>
      </c>
      <c r="T507" s="192" t="e">
        <f>VLOOKUP(D507,'PC Receitas'!$N$4:$O$14,2,FALSE)</f>
        <v>#N/A</v>
      </c>
    </row>
    <row r="508" spans="3:20" ht="19.5" customHeight="1" thickTop="1" thickBot="1" x14ac:dyDescent="0.25">
      <c r="C508" s="58"/>
      <c r="D508" s="58"/>
      <c r="E508" s="58"/>
      <c r="F508" s="58"/>
      <c r="G508" s="58"/>
      <c r="H508" s="58"/>
      <c r="I508" s="59"/>
      <c r="J508" s="60"/>
      <c r="K508" s="57">
        <f t="shared" ca="1" si="42"/>
        <v>167800</v>
      </c>
      <c r="P508" s="188" t="e">
        <f t="shared" si="41"/>
        <v>#N/A</v>
      </c>
      <c r="Q508" s="191" t="e">
        <f t="shared" si="39"/>
        <v>#N/A</v>
      </c>
      <c r="R508" s="191" t="e">
        <f t="shared" si="40"/>
        <v>#N/A</v>
      </c>
      <c r="S508" s="191" t="e">
        <f t="shared" si="43"/>
        <v>#N/A</v>
      </c>
      <c r="T508" s="192" t="e">
        <f>VLOOKUP(D508,'PC Receitas'!$N$4:$O$14,2,FALSE)</f>
        <v>#N/A</v>
      </c>
    </row>
    <row r="509" spans="3:20" ht="19.5" customHeight="1" thickTop="1" thickBot="1" x14ac:dyDescent="0.25">
      <c r="C509" s="58"/>
      <c r="D509" s="58"/>
      <c r="E509" s="58"/>
      <c r="F509" s="58"/>
      <c r="G509" s="58"/>
      <c r="H509" s="58"/>
      <c r="I509" s="59"/>
      <c r="J509" s="60"/>
      <c r="K509" s="57">
        <f t="shared" ca="1" si="42"/>
        <v>167800</v>
      </c>
      <c r="P509" s="188" t="e">
        <f t="shared" si="41"/>
        <v>#N/A</v>
      </c>
      <c r="Q509" s="191" t="e">
        <f t="shared" si="39"/>
        <v>#N/A</v>
      </c>
      <c r="R509" s="191" t="e">
        <f t="shared" si="40"/>
        <v>#N/A</v>
      </c>
      <c r="S509" s="191" t="e">
        <f t="shared" si="43"/>
        <v>#N/A</v>
      </c>
      <c r="T509" s="192" t="e">
        <f>VLOOKUP(D509,'PC Receitas'!$N$4:$O$14,2,FALSE)</f>
        <v>#N/A</v>
      </c>
    </row>
    <row r="510" spans="3:20" ht="19.5" customHeight="1" thickTop="1" thickBot="1" x14ac:dyDescent="0.25">
      <c r="C510" s="58"/>
      <c r="D510" s="58"/>
      <c r="E510" s="58"/>
      <c r="F510" s="58"/>
      <c r="G510" s="58"/>
      <c r="H510" s="58"/>
      <c r="I510" s="59"/>
      <c r="J510" s="60"/>
      <c r="K510" s="57">
        <f t="shared" ca="1" si="42"/>
        <v>167800</v>
      </c>
      <c r="P510" s="188" t="e">
        <f t="shared" si="41"/>
        <v>#N/A</v>
      </c>
      <c r="Q510" s="191" t="e">
        <f t="shared" si="39"/>
        <v>#N/A</v>
      </c>
      <c r="R510" s="191" t="e">
        <f t="shared" si="40"/>
        <v>#N/A</v>
      </c>
      <c r="S510" s="191" t="e">
        <f t="shared" si="43"/>
        <v>#N/A</v>
      </c>
      <c r="T510" s="192" t="e">
        <f>VLOOKUP(D510,'PC Receitas'!$N$4:$O$14,2,FALSE)</f>
        <v>#N/A</v>
      </c>
    </row>
    <row r="511" spans="3:20" ht="19.5" customHeight="1" thickTop="1" thickBot="1" x14ac:dyDescent="0.25">
      <c r="C511" s="58"/>
      <c r="D511" s="58"/>
      <c r="E511" s="58"/>
      <c r="F511" s="58"/>
      <c r="G511" s="58"/>
      <c r="H511" s="58"/>
      <c r="I511" s="59"/>
      <c r="J511" s="60"/>
      <c r="K511" s="57">
        <f t="shared" ca="1" si="42"/>
        <v>167800</v>
      </c>
      <c r="P511" s="188" t="e">
        <f t="shared" si="41"/>
        <v>#N/A</v>
      </c>
      <c r="Q511" s="191" t="e">
        <f t="shared" si="39"/>
        <v>#N/A</v>
      </c>
      <c r="R511" s="191" t="e">
        <f t="shared" si="40"/>
        <v>#N/A</v>
      </c>
      <c r="S511" s="191" t="e">
        <f t="shared" si="43"/>
        <v>#N/A</v>
      </c>
      <c r="T511" s="192" t="e">
        <f>VLOOKUP(D511,'PC Receitas'!$N$4:$O$14,2,FALSE)</f>
        <v>#N/A</v>
      </c>
    </row>
    <row r="512" spans="3:20" ht="19.5" customHeight="1" thickTop="1" thickBot="1" x14ac:dyDescent="0.25">
      <c r="C512" s="58"/>
      <c r="D512" s="58"/>
      <c r="E512" s="58"/>
      <c r="F512" s="58"/>
      <c r="G512" s="58"/>
      <c r="H512" s="58"/>
      <c r="I512" s="59"/>
      <c r="J512" s="60"/>
      <c r="K512" s="57">
        <f t="shared" ca="1" si="42"/>
        <v>167800</v>
      </c>
      <c r="P512" s="188" t="e">
        <f t="shared" si="41"/>
        <v>#N/A</v>
      </c>
      <c r="Q512" s="191" t="e">
        <f t="shared" si="39"/>
        <v>#N/A</v>
      </c>
      <c r="R512" s="191" t="e">
        <f t="shared" si="40"/>
        <v>#N/A</v>
      </c>
      <c r="S512" s="191" t="e">
        <f t="shared" si="43"/>
        <v>#N/A</v>
      </c>
      <c r="T512" s="192" t="e">
        <f>VLOOKUP(D512,'PC Receitas'!$N$4:$O$14,2,FALSE)</f>
        <v>#N/A</v>
      </c>
    </row>
    <row r="513" spans="3:20" ht="19.5" customHeight="1" thickTop="1" thickBot="1" x14ac:dyDescent="0.25">
      <c r="C513" s="58"/>
      <c r="D513" s="58"/>
      <c r="E513" s="58"/>
      <c r="F513" s="58"/>
      <c r="G513" s="58"/>
      <c r="H513" s="58"/>
      <c r="I513" s="59"/>
      <c r="J513" s="60"/>
      <c r="K513" s="57">
        <f t="shared" ca="1" si="42"/>
        <v>167800</v>
      </c>
      <c r="P513" s="188" t="e">
        <f t="shared" si="41"/>
        <v>#N/A</v>
      </c>
      <c r="Q513" s="191" t="e">
        <f t="shared" si="39"/>
        <v>#N/A</v>
      </c>
      <c r="R513" s="191" t="e">
        <f t="shared" si="40"/>
        <v>#N/A</v>
      </c>
      <c r="S513" s="191" t="e">
        <f t="shared" si="43"/>
        <v>#N/A</v>
      </c>
      <c r="T513" s="192" t="e">
        <f>VLOOKUP(D513,'PC Receitas'!$N$4:$O$14,2,FALSE)</f>
        <v>#N/A</v>
      </c>
    </row>
    <row r="514" spans="3:20" ht="19.5" customHeight="1" thickTop="1" thickBot="1" x14ac:dyDescent="0.25">
      <c r="C514" s="58"/>
      <c r="D514" s="58"/>
      <c r="E514" s="58"/>
      <c r="F514" s="58"/>
      <c r="G514" s="58"/>
      <c r="H514" s="58"/>
      <c r="I514" s="59"/>
      <c r="J514" s="60"/>
      <c r="K514" s="57">
        <f t="shared" ca="1" si="42"/>
        <v>167800</v>
      </c>
      <c r="P514" s="188" t="e">
        <f t="shared" si="41"/>
        <v>#N/A</v>
      </c>
      <c r="Q514" s="191" t="e">
        <f t="shared" si="39"/>
        <v>#N/A</v>
      </c>
      <c r="R514" s="191" t="e">
        <f t="shared" si="40"/>
        <v>#N/A</v>
      </c>
      <c r="S514" s="191" t="e">
        <f t="shared" si="43"/>
        <v>#N/A</v>
      </c>
      <c r="T514" s="192" t="e">
        <f>VLOOKUP(D514,'PC Receitas'!$N$4:$O$14,2,FALSE)</f>
        <v>#N/A</v>
      </c>
    </row>
    <row r="515" spans="3:20" ht="19.5" customHeight="1" thickTop="1" thickBot="1" x14ac:dyDescent="0.25">
      <c r="C515" s="58"/>
      <c r="D515" s="58"/>
      <c r="E515" s="58"/>
      <c r="F515" s="58"/>
      <c r="G515" s="58"/>
      <c r="H515" s="58"/>
      <c r="I515" s="59"/>
      <c r="J515" s="60"/>
      <c r="K515" s="57">
        <f t="shared" ca="1" si="42"/>
        <v>167800</v>
      </c>
      <c r="P515" s="188" t="e">
        <f t="shared" si="41"/>
        <v>#N/A</v>
      </c>
      <c r="Q515" s="191" t="e">
        <f t="shared" si="39"/>
        <v>#N/A</v>
      </c>
      <c r="R515" s="191" t="e">
        <f t="shared" si="40"/>
        <v>#N/A</v>
      </c>
      <c r="S515" s="191" t="e">
        <f t="shared" si="43"/>
        <v>#N/A</v>
      </c>
      <c r="T515" s="192" t="e">
        <f>VLOOKUP(D515,'PC Receitas'!$N$4:$O$14,2,FALSE)</f>
        <v>#N/A</v>
      </c>
    </row>
    <row r="516" spans="3:20" ht="19.5" customHeight="1" thickTop="1" thickBot="1" x14ac:dyDescent="0.25">
      <c r="C516" s="58"/>
      <c r="D516" s="58"/>
      <c r="E516" s="58"/>
      <c r="F516" s="58"/>
      <c r="G516" s="58"/>
      <c r="H516" s="58"/>
      <c r="I516" s="59"/>
      <c r="J516" s="60"/>
      <c r="K516" s="57">
        <f t="shared" ca="1" si="42"/>
        <v>167800</v>
      </c>
      <c r="P516" s="188" t="e">
        <f t="shared" si="41"/>
        <v>#N/A</v>
      </c>
      <c r="Q516" s="191" t="e">
        <f t="shared" si="39"/>
        <v>#N/A</v>
      </c>
      <c r="R516" s="191" t="e">
        <f t="shared" si="40"/>
        <v>#N/A</v>
      </c>
      <c r="S516" s="191" t="e">
        <f t="shared" si="43"/>
        <v>#N/A</v>
      </c>
      <c r="T516" s="192" t="e">
        <f>VLOOKUP(D516,'PC Receitas'!$N$4:$O$14,2,FALSE)</f>
        <v>#N/A</v>
      </c>
    </row>
    <row r="517" spans="3:20" ht="19.5" customHeight="1" thickTop="1" thickBot="1" x14ac:dyDescent="0.25">
      <c r="C517" s="58"/>
      <c r="D517" s="58"/>
      <c r="E517" s="58"/>
      <c r="F517" s="58"/>
      <c r="G517" s="58"/>
      <c r="H517" s="58"/>
      <c r="I517" s="59"/>
      <c r="J517" s="60"/>
      <c r="K517" s="57">
        <f t="shared" ca="1" si="42"/>
        <v>167800</v>
      </c>
      <c r="P517" s="188" t="e">
        <f t="shared" si="41"/>
        <v>#N/A</v>
      </c>
      <c r="Q517" s="191" t="e">
        <f t="shared" si="39"/>
        <v>#N/A</v>
      </c>
      <c r="R517" s="191" t="e">
        <f t="shared" si="40"/>
        <v>#N/A</v>
      </c>
      <c r="S517" s="191" t="e">
        <f t="shared" si="43"/>
        <v>#N/A</v>
      </c>
      <c r="T517" s="192" t="e">
        <f>VLOOKUP(D517,'PC Receitas'!$N$4:$O$14,2,FALSE)</f>
        <v>#N/A</v>
      </c>
    </row>
    <row r="518" spans="3:20" ht="19.5" customHeight="1" thickTop="1" thickBot="1" x14ac:dyDescent="0.25">
      <c r="C518" s="58"/>
      <c r="D518" s="58"/>
      <c r="E518" s="58"/>
      <c r="F518" s="58"/>
      <c r="G518" s="58"/>
      <c r="H518" s="58"/>
      <c r="I518" s="59"/>
      <c r="J518" s="60"/>
      <c r="K518" s="57">
        <f t="shared" ca="1" si="42"/>
        <v>167800</v>
      </c>
      <c r="P518" s="188" t="e">
        <f t="shared" si="41"/>
        <v>#N/A</v>
      </c>
      <c r="Q518" s="191" t="e">
        <f t="shared" ref="Q518:Q581" si="44">IF(T518="Despesas_de_Moradia","Despesa",IF(T518="Despesas_com_Alimentacao","Despesa",IF(T518="Despesas_com_Saude","Despesa","")))</f>
        <v>#N/A</v>
      </c>
      <c r="R518" s="191" t="e">
        <f t="shared" ref="R518:R581" si="45">IF(T518="Renda_Familiar","Receita",IF(T518="Receitas_com_Aplicacoes_Financeiras","Receita",IF(T518="Outras_Receitas","Receita","")))</f>
        <v>#N/A</v>
      </c>
      <c r="S518" s="191" t="e">
        <f t="shared" si="43"/>
        <v>#N/A</v>
      </c>
      <c r="T518" s="192" t="e">
        <f>VLOOKUP(D518,'PC Receitas'!$N$4:$O$14,2,FALSE)</f>
        <v>#N/A</v>
      </c>
    </row>
    <row r="519" spans="3:20" ht="19.5" customHeight="1" thickTop="1" thickBot="1" x14ac:dyDescent="0.25">
      <c r="C519" s="58"/>
      <c r="D519" s="58"/>
      <c r="E519" s="58"/>
      <c r="F519" s="58"/>
      <c r="G519" s="58"/>
      <c r="H519" s="58"/>
      <c r="I519" s="59"/>
      <c r="J519" s="60"/>
      <c r="K519" s="57">
        <f t="shared" ca="1" si="42"/>
        <v>167800</v>
      </c>
      <c r="P519" s="188" t="e">
        <f t="shared" si="41"/>
        <v>#N/A</v>
      </c>
      <c r="Q519" s="191" t="e">
        <f t="shared" si="44"/>
        <v>#N/A</v>
      </c>
      <c r="R519" s="191" t="e">
        <f t="shared" si="45"/>
        <v>#N/A</v>
      </c>
      <c r="S519" s="191" t="e">
        <f t="shared" si="43"/>
        <v>#N/A</v>
      </c>
      <c r="T519" s="192" t="e">
        <f>VLOOKUP(D519,'PC Receitas'!$N$4:$O$14,2,FALSE)</f>
        <v>#N/A</v>
      </c>
    </row>
    <row r="520" spans="3:20" ht="19.5" customHeight="1" thickTop="1" thickBot="1" x14ac:dyDescent="0.25">
      <c r="C520" s="58"/>
      <c r="D520" s="58"/>
      <c r="E520" s="58"/>
      <c r="F520" s="58"/>
      <c r="G520" s="58"/>
      <c r="H520" s="58"/>
      <c r="I520" s="59"/>
      <c r="J520" s="60"/>
      <c r="K520" s="57">
        <f t="shared" ca="1" si="42"/>
        <v>167800</v>
      </c>
      <c r="P520" s="188" t="e">
        <f t="shared" si="41"/>
        <v>#N/A</v>
      </c>
      <c r="Q520" s="191" t="e">
        <f t="shared" si="44"/>
        <v>#N/A</v>
      </c>
      <c r="R520" s="191" t="e">
        <f t="shared" si="45"/>
        <v>#N/A</v>
      </c>
      <c r="S520" s="191" t="e">
        <f t="shared" si="43"/>
        <v>#N/A</v>
      </c>
      <c r="T520" s="192" t="e">
        <f>VLOOKUP(D520,'PC Receitas'!$N$4:$O$14,2,FALSE)</f>
        <v>#N/A</v>
      </c>
    </row>
    <row r="521" spans="3:20" ht="19.5" customHeight="1" thickTop="1" thickBot="1" x14ac:dyDescent="0.25">
      <c r="C521" s="58"/>
      <c r="D521" s="58"/>
      <c r="E521" s="58"/>
      <c r="F521" s="58"/>
      <c r="G521" s="58"/>
      <c r="H521" s="58"/>
      <c r="I521" s="59"/>
      <c r="J521" s="60"/>
      <c r="K521" s="57">
        <f t="shared" ca="1" si="42"/>
        <v>167800</v>
      </c>
      <c r="P521" s="188" t="e">
        <f t="shared" si="41"/>
        <v>#N/A</v>
      </c>
      <c r="Q521" s="191" t="e">
        <f t="shared" si="44"/>
        <v>#N/A</v>
      </c>
      <c r="R521" s="191" t="e">
        <f t="shared" si="45"/>
        <v>#N/A</v>
      </c>
      <c r="S521" s="191" t="e">
        <f t="shared" si="43"/>
        <v>#N/A</v>
      </c>
      <c r="T521" s="192" t="e">
        <f>VLOOKUP(D521,'PC Receitas'!$N$4:$O$14,2,FALSE)</f>
        <v>#N/A</v>
      </c>
    </row>
    <row r="522" spans="3:20" ht="19.5" customHeight="1" thickTop="1" thickBot="1" x14ac:dyDescent="0.25">
      <c r="C522" s="58"/>
      <c r="D522" s="58"/>
      <c r="E522" s="58"/>
      <c r="F522" s="58"/>
      <c r="G522" s="58"/>
      <c r="H522" s="58"/>
      <c r="I522" s="59"/>
      <c r="J522" s="60"/>
      <c r="K522" s="57">
        <f t="shared" ca="1" si="42"/>
        <v>167800</v>
      </c>
      <c r="P522" s="188" t="e">
        <f t="shared" si="41"/>
        <v>#N/A</v>
      </c>
      <c r="Q522" s="191" t="e">
        <f t="shared" si="44"/>
        <v>#N/A</v>
      </c>
      <c r="R522" s="191" t="e">
        <f t="shared" si="45"/>
        <v>#N/A</v>
      </c>
      <c r="S522" s="191" t="e">
        <f t="shared" si="43"/>
        <v>#N/A</v>
      </c>
      <c r="T522" s="192" t="e">
        <f>VLOOKUP(D522,'PC Receitas'!$N$4:$O$14,2,FALSE)</f>
        <v>#N/A</v>
      </c>
    </row>
    <row r="523" spans="3:20" ht="19.5" customHeight="1" thickTop="1" thickBot="1" x14ac:dyDescent="0.25">
      <c r="C523" s="58"/>
      <c r="D523" s="58"/>
      <c r="E523" s="58"/>
      <c r="F523" s="58"/>
      <c r="G523" s="58"/>
      <c r="H523" s="58"/>
      <c r="I523" s="59"/>
      <c r="J523" s="60"/>
      <c r="K523" s="57">
        <f t="shared" ca="1" si="42"/>
        <v>167800</v>
      </c>
      <c r="P523" s="188" t="e">
        <f t="shared" si="41"/>
        <v>#N/A</v>
      </c>
      <c r="Q523" s="191" t="e">
        <f t="shared" si="44"/>
        <v>#N/A</v>
      </c>
      <c r="R523" s="191" t="e">
        <f t="shared" si="45"/>
        <v>#N/A</v>
      </c>
      <c r="S523" s="191" t="e">
        <f t="shared" si="43"/>
        <v>#N/A</v>
      </c>
      <c r="T523" s="192" t="e">
        <f>VLOOKUP(D523,'PC Receitas'!$N$4:$O$14,2,FALSE)</f>
        <v>#N/A</v>
      </c>
    </row>
    <row r="524" spans="3:20" ht="19.5" customHeight="1" thickTop="1" thickBot="1" x14ac:dyDescent="0.25">
      <c r="C524" s="58"/>
      <c r="D524" s="58"/>
      <c r="E524" s="58"/>
      <c r="F524" s="58"/>
      <c r="G524" s="58"/>
      <c r="H524" s="58"/>
      <c r="I524" s="59"/>
      <c r="J524" s="60"/>
      <c r="K524" s="57">
        <f t="shared" ca="1" si="42"/>
        <v>167800</v>
      </c>
      <c r="P524" s="188" t="e">
        <f t="shared" si="41"/>
        <v>#N/A</v>
      </c>
      <c r="Q524" s="191" t="e">
        <f t="shared" si="44"/>
        <v>#N/A</v>
      </c>
      <c r="R524" s="191" t="e">
        <f t="shared" si="45"/>
        <v>#N/A</v>
      </c>
      <c r="S524" s="191" t="e">
        <f t="shared" si="43"/>
        <v>#N/A</v>
      </c>
      <c r="T524" s="192" t="e">
        <f>VLOOKUP(D524,'PC Receitas'!$N$4:$O$14,2,FALSE)</f>
        <v>#N/A</v>
      </c>
    </row>
    <row r="525" spans="3:20" ht="19.5" customHeight="1" thickTop="1" thickBot="1" x14ac:dyDescent="0.25">
      <c r="C525" s="58"/>
      <c r="D525" s="58"/>
      <c r="E525" s="58"/>
      <c r="F525" s="58"/>
      <c r="G525" s="58"/>
      <c r="H525" s="58"/>
      <c r="I525" s="59"/>
      <c r="J525" s="60"/>
      <c r="K525" s="57">
        <f t="shared" ca="1" si="42"/>
        <v>167800</v>
      </c>
      <c r="P525" s="188" t="e">
        <f t="shared" si="41"/>
        <v>#N/A</v>
      </c>
      <c r="Q525" s="191" t="e">
        <f t="shared" si="44"/>
        <v>#N/A</v>
      </c>
      <c r="R525" s="191" t="e">
        <f t="shared" si="45"/>
        <v>#N/A</v>
      </c>
      <c r="S525" s="191" t="e">
        <f t="shared" si="43"/>
        <v>#N/A</v>
      </c>
      <c r="T525" s="192" t="e">
        <f>VLOOKUP(D525,'PC Receitas'!$N$4:$O$14,2,FALSE)</f>
        <v>#N/A</v>
      </c>
    </row>
    <row r="526" spans="3:20" ht="19.5" customHeight="1" thickTop="1" thickBot="1" x14ac:dyDescent="0.25">
      <c r="C526" s="58"/>
      <c r="D526" s="58"/>
      <c r="E526" s="58"/>
      <c r="F526" s="58"/>
      <c r="G526" s="58"/>
      <c r="H526" s="58"/>
      <c r="I526" s="59"/>
      <c r="J526" s="60"/>
      <c r="K526" s="57">
        <f t="shared" ca="1" si="42"/>
        <v>167800</v>
      </c>
      <c r="P526" s="188" t="e">
        <f t="shared" si="41"/>
        <v>#N/A</v>
      </c>
      <c r="Q526" s="191" t="e">
        <f t="shared" si="44"/>
        <v>#N/A</v>
      </c>
      <c r="R526" s="191" t="e">
        <f t="shared" si="45"/>
        <v>#N/A</v>
      </c>
      <c r="S526" s="191" t="e">
        <f t="shared" si="43"/>
        <v>#N/A</v>
      </c>
      <c r="T526" s="192" t="e">
        <f>VLOOKUP(D526,'PC Receitas'!$N$4:$O$14,2,FALSE)</f>
        <v>#N/A</v>
      </c>
    </row>
    <row r="527" spans="3:20" ht="19.5" customHeight="1" thickTop="1" thickBot="1" x14ac:dyDescent="0.25">
      <c r="C527" s="58"/>
      <c r="D527" s="58"/>
      <c r="E527" s="58"/>
      <c r="F527" s="58"/>
      <c r="G527" s="58"/>
      <c r="H527" s="58"/>
      <c r="I527" s="59"/>
      <c r="J527" s="60"/>
      <c r="K527" s="57">
        <f t="shared" ca="1" si="42"/>
        <v>167800</v>
      </c>
      <c r="P527" s="188" t="e">
        <f t="shared" si="41"/>
        <v>#N/A</v>
      </c>
      <c r="Q527" s="191" t="e">
        <f t="shared" si="44"/>
        <v>#N/A</v>
      </c>
      <c r="R527" s="191" t="e">
        <f t="shared" si="45"/>
        <v>#N/A</v>
      </c>
      <c r="S527" s="191" t="e">
        <f t="shared" si="43"/>
        <v>#N/A</v>
      </c>
      <c r="T527" s="192" t="e">
        <f>VLOOKUP(D527,'PC Receitas'!$N$4:$O$14,2,FALSE)</f>
        <v>#N/A</v>
      </c>
    </row>
    <row r="528" spans="3:20" ht="19.5" customHeight="1" thickTop="1" thickBot="1" x14ac:dyDescent="0.25">
      <c r="C528" s="58"/>
      <c r="D528" s="58"/>
      <c r="E528" s="58"/>
      <c r="F528" s="58"/>
      <c r="G528" s="58"/>
      <c r="H528" s="58"/>
      <c r="I528" s="59"/>
      <c r="J528" s="60"/>
      <c r="K528" s="57">
        <f t="shared" ca="1" si="42"/>
        <v>167800</v>
      </c>
      <c r="P528" s="188" t="e">
        <f t="shared" ref="P528:P591" si="46">IF(T528="Despesas_com_Transportes","Despesa",IF(T528="Despesas_com_Lazer_e_Informacao","Despesa",IF(T528="Outras_Despesas","Despesa",IF(T528="Imposto_de_Renda","Despesa",IF(T528="Investimentos_Bens","Despesa","")))))</f>
        <v>#N/A</v>
      </c>
      <c r="Q528" s="191" t="e">
        <f t="shared" si="44"/>
        <v>#N/A</v>
      </c>
      <c r="R528" s="191" t="e">
        <f t="shared" si="45"/>
        <v>#N/A</v>
      </c>
      <c r="S528" s="191" t="e">
        <f t="shared" si="43"/>
        <v>#N/A</v>
      </c>
      <c r="T528" s="192" t="e">
        <f>VLOOKUP(D528,'PC Receitas'!$N$4:$O$14,2,FALSE)</f>
        <v>#N/A</v>
      </c>
    </row>
    <row r="529" spans="3:20" ht="19.5" customHeight="1" thickTop="1" thickBot="1" x14ac:dyDescent="0.25">
      <c r="C529" s="58"/>
      <c r="D529" s="58"/>
      <c r="E529" s="58"/>
      <c r="F529" s="58"/>
      <c r="G529" s="58"/>
      <c r="H529" s="58"/>
      <c r="I529" s="59"/>
      <c r="J529" s="60"/>
      <c r="K529" s="57">
        <f t="shared" ca="1" si="42"/>
        <v>167800</v>
      </c>
      <c r="P529" s="188" t="e">
        <f t="shared" si="46"/>
        <v>#N/A</v>
      </c>
      <c r="Q529" s="191" t="e">
        <f t="shared" si="44"/>
        <v>#N/A</v>
      </c>
      <c r="R529" s="191" t="e">
        <f t="shared" si="45"/>
        <v>#N/A</v>
      </c>
      <c r="S529" s="191" t="e">
        <f t="shared" si="43"/>
        <v>#N/A</v>
      </c>
      <c r="T529" s="192" t="e">
        <f>VLOOKUP(D529,'PC Receitas'!$N$4:$O$14,2,FALSE)</f>
        <v>#N/A</v>
      </c>
    </row>
    <row r="530" spans="3:20" ht="19.5" customHeight="1" thickTop="1" thickBot="1" x14ac:dyDescent="0.25">
      <c r="C530" s="58"/>
      <c r="D530" s="58"/>
      <c r="E530" s="58"/>
      <c r="F530" s="58"/>
      <c r="G530" s="58"/>
      <c r="H530" s="58"/>
      <c r="I530" s="59"/>
      <c r="J530" s="60"/>
      <c r="K530" s="57">
        <f t="shared" ca="1" si="42"/>
        <v>167800</v>
      </c>
      <c r="P530" s="188" t="e">
        <f t="shared" si="46"/>
        <v>#N/A</v>
      </c>
      <c r="Q530" s="191" t="e">
        <f t="shared" si="44"/>
        <v>#N/A</v>
      </c>
      <c r="R530" s="191" t="e">
        <f t="shared" si="45"/>
        <v>#N/A</v>
      </c>
      <c r="S530" s="191" t="e">
        <f t="shared" si="43"/>
        <v>#N/A</v>
      </c>
      <c r="T530" s="192" t="e">
        <f>VLOOKUP(D530,'PC Receitas'!$N$4:$O$14,2,FALSE)</f>
        <v>#N/A</v>
      </c>
    </row>
    <row r="531" spans="3:20" ht="19.5" customHeight="1" thickTop="1" thickBot="1" x14ac:dyDescent="0.25">
      <c r="C531" s="58"/>
      <c r="D531" s="58"/>
      <c r="E531" s="58"/>
      <c r="F531" s="58"/>
      <c r="G531" s="58"/>
      <c r="H531" s="58"/>
      <c r="I531" s="59"/>
      <c r="J531" s="60"/>
      <c r="K531" s="57">
        <f t="shared" ref="K531:K594" ca="1" si="47">K530+IF(AND(J531="Pago",OR(D531=$V$5,D531=$V$6,D531=$V$7)),I531,IF(AND(J531="Pago",OR(D531=$V$8,D531=$V$9,D531=$V$10,D531=$V$11,D531=$V$12,D531=$V$13,D531=$V$14,D531=$V$15)),-I531,IF(G531="À Vista",IF(J531="Pago",-I531,0),0)))</f>
        <v>167800</v>
      </c>
      <c r="P531" s="188" t="e">
        <f t="shared" si="46"/>
        <v>#N/A</v>
      </c>
      <c r="Q531" s="191" t="e">
        <f t="shared" si="44"/>
        <v>#N/A</v>
      </c>
      <c r="R531" s="191" t="e">
        <f t="shared" si="45"/>
        <v>#N/A</v>
      </c>
      <c r="S531" s="191" t="e">
        <f t="shared" si="43"/>
        <v>#N/A</v>
      </c>
      <c r="T531" s="192" t="e">
        <f>VLOOKUP(D531,'PC Receitas'!$N$4:$O$14,2,FALSE)</f>
        <v>#N/A</v>
      </c>
    </row>
    <row r="532" spans="3:20" ht="19.5" customHeight="1" thickTop="1" thickBot="1" x14ac:dyDescent="0.25">
      <c r="C532" s="58"/>
      <c r="D532" s="58"/>
      <c r="E532" s="58"/>
      <c r="F532" s="58"/>
      <c r="G532" s="58"/>
      <c r="H532" s="58"/>
      <c r="I532" s="59"/>
      <c r="J532" s="60"/>
      <c r="K532" s="57">
        <f t="shared" ca="1" si="47"/>
        <v>167800</v>
      </c>
      <c r="P532" s="188" t="e">
        <f t="shared" si="46"/>
        <v>#N/A</v>
      </c>
      <c r="Q532" s="191" t="e">
        <f t="shared" si="44"/>
        <v>#N/A</v>
      </c>
      <c r="R532" s="191" t="e">
        <f t="shared" si="45"/>
        <v>#N/A</v>
      </c>
      <c r="S532" s="191" t="e">
        <f t="shared" ref="S532:S595" si="48">IF(P532&lt;&gt;"",P532,IF(Q532&lt;&gt;"",Q532,IF(R532&lt;&gt;"",R532,"")))</f>
        <v>#N/A</v>
      </c>
      <c r="T532" s="192" t="e">
        <f>VLOOKUP(D532,'PC Receitas'!$N$4:$O$14,2,FALSE)</f>
        <v>#N/A</v>
      </c>
    </row>
    <row r="533" spans="3:20" ht="19.5" customHeight="1" thickTop="1" thickBot="1" x14ac:dyDescent="0.25">
      <c r="C533" s="58"/>
      <c r="D533" s="58"/>
      <c r="E533" s="58"/>
      <c r="F533" s="58"/>
      <c r="G533" s="58"/>
      <c r="H533" s="58"/>
      <c r="I533" s="59"/>
      <c r="J533" s="60"/>
      <c r="K533" s="57">
        <f t="shared" ca="1" si="47"/>
        <v>167800</v>
      </c>
      <c r="P533" s="188" t="e">
        <f t="shared" si="46"/>
        <v>#N/A</v>
      </c>
      <c r="Q533" s="191" t="e">
        <f t="shared" si="44"/>
        <v>#N/A</v>
      </c>
      <c r="R533" s="191" t="e">
        <f t="shared" si="45"/>
        <v>#N/A</v>
      </c>
      <c r="S533" s="191" t="e">
        <f t="shared" si="48"/>
        <v>#N/A</v>
      </c>
      <c r="T533" s="192" t="e">
        <f>VLOOKUP(D533,'PC Receitas'!$N$4:$O$14,2,FALSE)</f>
        <v>#N/A</v>
      </c>
    </row>
    <row r="534" spans="3:20" ht="19.5" customHeight="1" thickTop="1" thickBot="1" x14ac:dyDescent="0.25">
      <c r="C534" s="58"/>
      <c r="D534" s="58"/>
      <c r="E534" s="58"/>
      <c r="F534" s="58"/>
      <c r="G534" s="58"/>
      <c r="H534" s="58"/>
      <c r="I534" s="59"/>
      <c r="J534" s="60"/>
      <c r="K534" s="57">
        <f t="shared" ca="1" si="47"/>
        <v>167800</v>
      </c>
      <c r="P534" s="188" t="e">
        <f t="shared" si="46"/>
        <v>#N/A</v>
      </c>
      <c r="Q534" s="191" t="e">
        <f t="shared" si="44"/>
        <v>#N/A</v>
      </c>
      <c r="R534" s="191" t="e">
        <f t="shared" si="45"/>
        <v>#N/A</v>
      </c>
      <c r="S534" s="191" t="e">
        <f t="shared" si="48"/>
        <v>#N/A</v>
      </c>
      <c r="T534" s="192" t="e">
        <f>VLOOKUP(D534,'PC Receitas'!$N$4:$O$14,2,FALSE)</f>
        <v>#N/A</v>
      </c>
    </row>
    <row r="535" spans="3:20" ht="19.5" customHeight="1" thickTop="1" thickBot="1" x14ac:dyDescent="0.25">
      <c r="C535" s="58"/>
      <c r="D535" s="58"/>
      <c r="E535" s="58"/>
      <c r="F535" s="58"/>
      <c r="G535" s="58"/>
      <c r="H535" s="58"/>
      <c r="I535" s="59"/>
      <c r="J535" s="60"/>
      <c r="K535" s="57">
        <f t="shared" ca="1" si="47"/>
        <v>167800</v>
      </c>
      <c r="P535" s="188" t="e">
        <f t="shared" si="46"/>
        <v>#N/A</v>
      </c>
      <c r="Q535" s="191" t="e">
        <f t="shared" si="44"/>
        <v>#N/A</v>
      </c>
      <c r="R535" s="191" t="e">
        <f t="shared" si="45"/>
        <v>#N/A</v>
      </c>
      <c r="S535" s="191" t="e">
        <f t="shared" si="48"/>
        <v>#N/A</v>
      </c>
      <c r="T535" s="192" t="e">
        <f>VLOOKUP(D535,'PC Receitas'!$N$4:$O$14,2,FALSE)</f>
        <v>#N/A</v>
      </c>
    </row>
    <row r="536" spans="3:20" ht="19.5" customHeight="1" thickTop="1" thickBot="1" x14ac:dyDescent="0.25">
      <c r="C536" s="58"/>
      <c r="D536" s="58"/>
      <c r="E536" s="58"/>
      <c r="F536" s="58"/>
      <c r="G536" s="58"/>
      <c r="H536" s="58"/>
      <c r="I536" s="59"/>
      <c r="J536" s="60"/>
      <c r="K536" s="57">
        <f t="shared" ca="1" si="47"/>
        <v>167800</v>
      </c>
      <c r="P536" s="188" t="e">
        <f t="shared" si="46"/>
        <v>#N/A</v>
      </c>
      <c r="Q536" s="191" t="e">
        <f t="shared" si="44"/>
        <v>#N/A</v>
      </c>
      <c r="R536" s="191" t="e">
        <f t="shared" si="45"/>
        <v>#N/A</v>
      </c>
      <c r="S536" s="191" t="e">
        <f t="shared" si="48"/>
        <v>#N/A</v>
      </c>
      <c r="T536" s="192" t="e">
        <f>VLOOKUP(D536,'PC Receitas'!$N$4:$O$14,2,FALSE)</f>
        <v>#N/A</v>
      </c>
    </row>
    <row r="537" spans="3:20" ht="19.5" customHeight="1" thickTop="1" thickBot="1" x14ac:dyDescent="0.25">
      <c r="C537" s="58"/>
      <c r="D537" s="58"/>
      <c r="E537" s="58"/>
      <c r="F537" s="58"/>
      <c r="G537" s="58"/>
      <c r="H537" s="58"/>
      <c r="I537" s="59"/>
      <c r="J537" s="60"/>
      <c r="K537" s="57">
        <f t="shared" ca="1" si="47"/>
        <v>167800</v>
      </c>
      <c r="P537" s="188" t="e">
        <f t="shared" si="46"/>
        <v>#N/A</v>
      </c>
      <c r="Q537" s="191" t="e">
        <f t="shared" si="44"/>
        <v>#N/A</v>
      </c>
      <c r="R537" s="191" t="e">
        <f t="shared" si="45"/>
        <v>#N/A</v>
      </c>
      <c r="S537" s="191" t="e">
        <f t="shared" si="48"/>
        <v>#N/A</v>
      </c>
      <c r="T537" s="192" t="e">
        <f>VLOOKUP(D537,'PC Receitas'!$N$4:$O$14,2,FALSE)</f>
        <v>#N/A</v>
      </c>
    </row>
    <row r="538" spans="3:20" ht="19.5" customHeight="1" thickTop="1" thickBot="1" x14ac:dyDescent="0.25">
      <c r="C538" s="58"/>
      <c r="D538" s="58"/>
      <c r="E538" s="58"/>
      <c r="F538" s="58"/>
      <c r="G538" s="58"/>
      <c r="H538" s="58"/>
      <c r="I538" s="59"/>
      <c r="J538" s="60"/>
      <c r="K538" s="57">
        <f t="shared" ca="1" si="47"/>
        <v>167800</v>
      </c>
      <c r="P538" s="188" t="e">
        <f t="shared" si="46"/>
        <v>#N/A</v>
      </c>
      <c r="Q538" s="191" t="e">
        <f t="shared" si="44"/>
        <v>#N/A</v>
      </c>
      <c r="R538" s="191" t="e">
        <f t="shared" si="45"/>
        <v>#N/A</v>
      </c>
      <c r="S538" s="191" t="e">
        <f t="shared" si="48"/>
        <v>#N/A</v>
      </c>
      <c r="T538" s="192" t="e">
        <f>VLOOKUP(D538,'PC Receitas'!$N$4:$O$14,2,FALSE)</f>
        <v>#N/A</v>
      </c>
    </row>
    <row r="539" spans="3:20" ht="19.5" customHeight="1" thickTop="1" thickBot="1" x14ac:dyDescent="0.25">
      <c r="C539" s="58"/>
      <c r="D539" s="58"/>
      <c r="E539" s="58"/>
      <c r="F539" s="58"/>
      <c r="G539" s="58"/>
      <c r="H539" s="58"/>
      <c r="I539" s="59"/>
      <c r="J539" s="60"/>
      <c r="K539" s="57">
        <f t="shared" ca="1" si="47"/>
        <v>167800</v>
      </c>
      <c r="P539" s="188" t="e">
        <f t="shared" si="46"/>
        <v>#N/A</v>
      </c>
      <c r="Q539" s="191" t="e">
        <f t="shared" si="44"/>
        <v>#N/A</v>
      </c>
      <c r="R539" s="191" t="e">
        <f t="shared" si="45"/>
        <v>#N/A</v>
      </c>
      <c r="S539" s="191" t="e">
        <f t="shared" si="48"/>
        <v>#N/A</v>
      </c>
      <c r="T539" s="192" t="e">
        <f>VLOOKUP(D539,'PC Receitas'!$N$4:$O$14,2,FALSE)</f>
        <v>#N/A</v>
      </c>
    </row>
    <row r="540" spans="3:20" ht="19.5" customHeight="1" thickTop="1" thickBot="1" x14ac:dyDescent="0.25">
      <c r="C540" s="58"/>
      <c r="D540" s="58"/>
      <c r="E540" s="58"/>
      <c r="F540" s="58"/>
      <c r="G540" s="58"/>
      <c r="H540" s="58"/>
      <c r="I540" s="59"/>
      <c r="J540" s="60"/>
      <c r="K540" s="57">
        <f t="shared" ca="1" si="47"/>
        <v>167800</v>
      </c>
      <c r="P540" s="188" t="e">
        <f t="shared" si="46"/>
        <v>#N/A</v>
      </c>
      <c r="Q540" s="191" t="e">
        <f t="shared" si="44"/>
        <v>#N/A</v>
      </c>
      <c r="R540" s="191" t="e">
        <f t="shared" si="45"/>
        <v>#N/A</v>
      </c>
      <c r="S540" s="191" t="e">
        <f t="shared" si="48"/>
        <v>#N/A</v>
      </c>
      <c r="T540" s="192" t="e">
        <f>VLOOKUP(D540,'PC Receitas'!$N$4:$O$14,2,FALSE)</f>
        <v>#N/A</v>
      </c>
    </row>
    <row r="541" spans="3:20" ht="19.5" customHeight="1" thickTop="1" thickBot="1" x14ac:dyDescent="0.25">
      <c r="C541" s="58"/>
      <c r="D541" s="58"/>
      <c r="E541" s="58"/>
      <c r="F541" s="58"/>
      <c r="G541" s="58"/>
      <c r="H541" s="58"/>
      <c r="I541" s="59"/>
      <c r="J541" s="60"/>
      <c r="K541" s="57">
        <f t="shared" ca="1" si="47"/>
        <v>167800</v>
      </c>
      <c r="P541" s="188" t="e">
        <f t="shared" si="46"/>
        <v>#N/A</v>
      </c>
      <c r="Q541" s="191" t="e">
        <f t="shared" si="44"/>
        <v>#N/A</v>
      </c>
      <c r="R541" s="191" t="e">
        <f t="shared" si="45"/>
        <v>#N/A</v>
      </c>
      <c r="S541" s="191" t="e">
        <f t="shared" si="48"/>
        <v>#N/A</v>
      </c>
      <c r="T541" s="192" t="e">
        <f>VLOOKUP(D541,'PC Receitas'!$N$4:$O$14,2,FALSE)</f>
        <v>#N/A</v>
      </c>
    </row>
    <row r="542" spans="3:20" ht="19.5" customHeight="1" thickTop="1" thickBot="1" x14ac:dyDescent="0.25">
      <c r="C542" s="58"/>
      <c r="D542" s="58"/>
      <c r="E542" s="58"/>
      <c r="F542" s="58"/>
      <c r="G542" s="58"/>
      <c r="H542" s="58"/>
      <c r="I542" s="59"/>
      <c r="J542" s="60"/>
      <c r="K542" s="57">
        <f t="shared" ca="1" si="47"/>
        <v>167800</v>
      </c>
      <c r="P542" s="188" t="e">
        <f t="shared" si="46"/>
        <v>#N/A</v>
      </c>
      <c r="Q542" s="191" t="e">
        <f t="shared" si="44"/>
        <v>#N/A</v>
      </c>
      <c r="R542" s="191" t="e">
        <f t="shared" si="45"/>
        <v>#N/A</v>
      </c>
      <c r="S542" s="191" t="e">
        <f t="shared" si="48"/>
        <v>#N/A</v>
      </c>
      <c r="T542" s="192" t="e">
        <f>VLOOKUP(D542,'PC Receitas'!$N$4:$O$14,2,FALSE)</f>
        <v>#N/A</v>
      </c>
    </row>
    <row r="543" spans="3:20" ht="19.5" customHeight="1" thickTop="1" thickBot="1" x14ac:dyDescent="0.25">
      <c r="C543" s="58"/>
      <c r="D543" s="58"/>
      <c r="E543" s="58"/>
      <c r="F543" s="58"/>
      <c r="G543" s="58"/>
      <c r="H543" s="58"/>
      <c r="I543" s="59"/>
      <c r="J543" s="60"/>
      <c r="K543" s="57">
        <f t="shared" ca="1" si="47"/>
        <v>167800</v>
      </c>
      <c r="P543" s="188" t="e">
        <f t="shared" si="46"/>
        <v>#N/A</v>
      </c>
      <c r="Q543" s="191" t="e">
        <f t="shared" si="44"/>
        <v>#N/A</v>
      </c>
      <c r="R543" s="191" t="e">
        <f t="shared" si="45"/>
        <v>#N/A</v>
      </c>
      <c r="S543" s="191" t="e">
        <f t="shared" si="48"/>
        <v>#N/A</v>
      </c>
      <c r="T543" s="192" t="e">
        <f>VLOOKUP(D543,'PC Receitas'!$N$4:$O$14,2,FALSE)</f>
        <v>#N/A</v>
      </c>
    </row>
    <row r="544" spans="3:20" ht="19.5" customHeight="1" thickTop="1" thickBot="1" x14ac:dyDescent="0.25">
      <c r="C544" s="58"/>
      <c r="D544" s="58"/>
      <c r="E544" s="58"/>
      <c r="F544" s="58"/>
      <c r="G544" s="58"/>
      <c r="H544" s="58"/>
      <c r="I544" s="59"/>
      <c r="J544" s="60"/>
      <c r="K544" s="57">
        <f t="shared" ca="1" si="47"/>
        <v>167800</v>
      </c>
      <c r="P544" s="188" t="e">
        <f t="shared" si="46"/>
        <v>#N/A</v>
      </c>
      <c r="Q544" s="191" t="e">
        <f t="shared" si="44"/>
        <v>#N/A</v>
      </c>
      <c r="R544" s="191" t="e">
        <f t="shared" si="45"/>
        <v>#N/A</v>
      </c>
      <c r="S544" s="191" t="e">
        <f t="shared" si="48"/>
        <v>#N/A</v>
      </c>
      <c r="T544" s="192" t="e">
        <f>VLOOKUP(D544,'PC Receitas'!$N$4:$O$14,2,FALSE)</f>
        <v>#N/A</v>
      </c>
    </row>
    <row r="545" spans="3:20" ht="19.5" customHeight="1" thickTop="1" thickBot="1" x14ac:dyDescent="0.25">
      <c r="C545" s="58"/>
      <c r="D545" s="58"/>
      <c r="E545" s="58"/>
      <c r="F545" s="58"/>
      <c r="G545" s="58"/>
      <c r="H545" s="58"/>
      <c r="I545" s="59"/>
      <c r="J545" s="60"/>
      <c r="K545" s="57">
        <f t="shared" ca="1" si="47"/>
        <v>167800</v>
      </c>
      <c r="P545" s="188" t="e">
        <f t="shared" si="46"/>
        <v>#N/A</v>
      </c>
      <c r="Q545" s="191" t="e">
        <f t="shared" si="44"/>
        <v>#N/A</v>
      </c>
      <c r="R545" s="191" t="e">
        <f t="shared" si="45"/>
        <v>#N/A</v>
      </c>
      <c r="S545" s="191" t="e">
        <f t="shared" si="48"/>
        <v>#N/A</v>
      </c>
      <c r="T545" s="192" t="e">
        <f>VLOOKUP(D545,'PC Receitas'!$N$4:$O$14,2,FALSE)</f>
        <v>#N/A</v>
      </c>
    </row>
    <row r="546" spans="3:20" ht="19.5" customHeight="1" thickTop="1" thickBot="1" x14ac:dyDescent="0.25">
      <c r="C546" s="58"/>
      <c r="D546" s="58"/>
      <c r="E546" s="58"/>
      <c r="F546" s="58"/>
      <c r="G546" s="58"/>
      <c r="H546" s="58"/>
      <c r="I546" s="59"/>
      <c r="J546" s="60"/>
      <c r="K546" s="57">
        <f t="shared" ca="1" si="47"/>
        <v>167800</v>
      </c>
      <c r="P546" s="188" t="e">
        <f t="shared" si="46"/>
        <v>#N/A</v>
      </c>
      <c r="Q546" s="191" t="e">
        <f t="shared" si="44"/>
        <v>#N/A</v>
      </c>
      <c r="R546" s="191" t="e">
        <f t="shared" si="45"/>
        <v>#N/A</v>
      </c>
      <c r="S546" s="191" t="e">
        <f t="shared" si="48"/>
        <v>#N/A</v>
      </c>
      <c r="T546" s="192" t="e">
        <f>VLOOKUP(D546,'PC Receitas'!$N$4:$O$14,2,FALSE)</f>
        <v>#N/A</v>
      </c>
    </row>
    <row r="547" spans="3:20" ht="19.5" customHeight="1" thickTop="1" thickBot="1" x14ac:dyDescent="0.25">
      <c r="C547" s="58"/>
      <c r="D547" s="58"/>
      <c r="E547" s="58"/>
      <c r="F547" s="58"/>
      <c r="G547" s="58"/>
      <c r="H547" s="58"/>
      <c r="I547" s="59"/>
      <c r="J547" s="60"/>
      <c r="K547" s="57">
        <f t="shared" ca="1" si="47"/>
        <v>167800</v>
      </c>
      <c r="P547" s="188" t="e">
        <f t="shared" si="46"/>
        <v>#N/A</v>
      </c>
      <c r="Q547" s="191" t="e">
        <f t="shared" si="44"/>
        <v>#N/A</v>
      </c>
      <c r="R547" s="191" t="e">
        <f t="shared" si="45"/>
        <v>#N/A</v>
      </c>
      <c r="S547" s="191" t="e">
        <f t="shared" si="48"/>
        <v>#N/A</v>
      </c>
      <c r="T547" s="192" t="e">
        <f>VLOOKUP(D547,'PC Receitas'!$N$4:$O$14,2,FALSE)</f>
        <v>#N/A</v>
      </c>
    </row>
    <row r="548" spans="3:20" ht="19.5" customHeight="1" thickTop="1" thickBot="1" x14ac:dyDescent="0.25">
      <c r="C548" s="58"/>
      <c r="D548" s="58"/>
      <c r="E548" s="58"/>
      <c r="F548" s="58"/>
      <c r="G548" s="58"/>
      <c r="H548" s="58"/>
      <c r="I548" s="59"/>
      <c r="J548" s="60"/>
      <c r="K548" s="57">
        <f t="shared" ca="1" si="47"/>
        <v>167800</v>
      </c>
      <c r="P548" s="188" t="e">
        <f t="shared" si="46"/>
        <v>#N/A</v>
      </c>
      <c r="Q548" s="191" t="e">
        <f t="shared" si="44"/>
        <v>#N/A</v>
      </c>
      <c r="R548" s="191" t="e">
        <f t="shared" si="45"/>
        <v>#N/A</v>
      </c>
      <c r="S548" s="191" t="e">
        <f t="shared" si="48"/>
        <v>#N/A</v>
      </c>
      <c r="T548" s="192" t="e">
        <f>VLOOKUP(D548,'PC Receitas'!$N$4:$O$14,2,FALSE)</f>
        <v>#N/A</v>
      </c>
    </row>
    <row r="549" spans="3:20" ht="19.5" customHeight="1" thickTop="1" thickBot="1" x14ac:dyDescent="0.25">
      <c r="C549" s="58"/>
      <c r="D549" s="58"/>
      <c r="E549" s="58"/>
      <c r="F549" s="58"/>
      <c r="G549" s="58"/>
      <c r="H549" s="58"/>
      <c r="I549" s="59"/>
      <c r="J549" s="60"/>
      <c r="K549" s="57">
        <f t="shared" ca="1" si="47"/>
        <v>167800</v>
      </c>
      <c r="P549" s="188" t="e">
        <f t="shared" si="46"/>
        <v>#N/A</v>
      </c>
      <c r="Q549" s="191" t="e">
        <f t="shared" si="44"/>
        <v>#N/A</v>
      </c>
      <c r="R549" s="191" t="e">
        <f t="shared" si="45"/>
        <v>#N/A</v>
      </c>
      <c r="S549" s="191" t="e">
        <f t="shared" si="48"/>
        <v>#N/A</v>
      </c>
      <c r="T549" s="192" t="e">
        <f>VLOOKUP(D549,'PC Receitas'!$N$4:$O$14,2,FALSE)</f>
        <v>#N/A</v>
      </c>
    </row>
    <row r="550" spans="3:20" ht="19.5" customHeight="1" thickTop="1" thickBot="1" x14ac:dyDescent="0.25">
      <c r="C550" s="58"/>
      <c r="D550" s="58"/>
      <c r="E550" s="58"/>
      <c r="F550" s="58"/>
      <c r="G550" s="58"/>
      <c r="H550" s="58"/>
      <c r="I550" s="59"/>
      <c r="J550" s="60"/>
      <c r="K550" s="57">
        <f t="shared" ca="1" si="47"/>
        <v>167800</v>
      </c>
      <c r="P550" s="188" t="e">
        <f t="shared" si="46"/>
        <v>#N/A</v>
      </c>
      <c r="Q550" s="191" t="e">
        <f t="shared" si="44"/>
        <v>#N/A</v>
      </c>
      <c r="R550" s="191" t="e">
        <f t="shared" si="45"/>
        <v>#N/A</v>
      </c>
      <c r="S550" s="191" t="e">
        <f t="shared" si="48"/>
        <v>#N/A</v>
      </c>
      <c r="T550" s="192" t="e">
        <f>VLOOKUP(D550,'PC Receitas'!$N$4:$O$14,2,FALSE)</f>
        <v>#N/A</v>
      </c>
    </row>
    <row r="551" spans="3:20" ht="19.5" customHeight="1" thickTop="1" thickBot="1" x14ac:dyDescent="0.25">
      <c r="C551" s="58"/>
      <c r="D551" s="58"/>
      <c r="E551" s="58"/>
      <c r="F551" s="58"/>
      <c r="G551" s="58"/>
      <c r="H551" s="58"/>
      <c r="I551" s="59"/>
      <c r="J551" s="60"/>
      <c r="K551" s="57">
        <f t="shared" ca="1" si="47"/>
        <v>167800</v>
      </c>
      <c r="P551" s="188" t="e">
        <f t="shared" si="46"/>
        <v>#N/A</v>
      </c>
      <c r="Q551" s="191" t="e">
        <f t="shared" si="44"/>
        <v>#N/A</v>
      </c>
      <c r="R551" s="191" t="e">
        <f t="shared" si="45"/>
        <v>#N/A</v>
      </c>
      <c r="S551" s="191" t="e">
        <f t="shared" si="48"/>
        <v>#N/A</v>
      </c>
      <c r="T551" s="192" t="e">
        <f>VLOOKUP(D551,'PC Receitas'!$N$4:$O$14,2,FALSE)</f>
        <v>#N/A</v>
      </c>
    </row>
    <row r="552" spans="3:20" ht="19.5" customHeight="1" thickTop="1" thickBot="1" x14ac:dyDescent="0.25">
      <c r="C552" s="58"/>
      <c r="D552" s="58"/>
      <c r="E552" s="58"/>
      <c r="F552" s="58"/>
      <c r="G552" s="58"/>
      <c r="H552" s="58"/>
      <c r="I552" s="59"/>
      <c r="J552" s="60"/>
      <c r="K552" s="57">
        <f t="shared" ca="1" si="47"/>
        <v>167800</v>
      </c>
      <c r="P552" s="188" t="e">
        <f t="shared" si="46"/>
        <v>#N/A</v>
      </c>
      <c r="Q552" s="191" t="e">
        <f t="shared" si="44"/>
        <v>#N/A</v>
      </c>
      <c r="R552" s="191" t="e">
        <f t="shared" si="45"/>
        <v>#N/A</v>
      </c>
      <c r="S552" s="191" t="e">
        <f t="shared" si="48"/>
        <v>#N/A</v>
      </c>
      <c r="T552" s="192" t="e">
        <f>VLOOKUP(D552,'PC Receitas'!$N$4:$O$14,2,FALSE)</f>
        <v>#N/A</v>
      </c>
    </row>
    <row r="553" spans="3:20" ht="19.5" customHeight="1" thickTop="1" thickBot="1" x14ac:dyDescent="0.25">
      <c r="C553" s="58"/>
      <c r="D553" s="58"/>
      <c r="E553" s="58"/>
      <c r="F553" s="58"/>
      <c r="G553" s="58"/>
      <c r="H553" s="58"/>
      <c r="I553" s="59"/>
      <c r="J553" s="60"/>
      <c r="K553" s="57">
        <f t="shared" ca="1" si="47"/>
        <v>167800</v>
      </c>
      <c r="P553" s="188" t="e">
        <f t="shared" si="46"/>
        <v>#N/A</v>
      </c>
      <c r="Q553" s="191" t="e">
        <f t="shared" si="44"/>
        <v>#N/A</v>
      </c>
      <c r="R553" s="191" t="e">
        <f t="shared" si="45"/>
        <v>#N/A</v>
      </c>
      <c r="S553" s="191" t="e">
        <f t="shared" si="48"/>
        <v>#N/A</v>
      </c>
      <c r="T553" s="192" t="e">
        <f>VLOOKUP(D553,'PC Receitas'!$N$4:$O$14,2,FALSE)</f>
        <v>#N/A</v>
      </c>
    </row>
    <row r="554" spans="3:20" ht="19.5" customHeight="1" thickTop="1" thickBot="1" x14ac:dyDescent="0.25">
      <c r="C554" s="58"/>
      <c r="D554" s="58"/>
      <c r="E554" s="58"/>
      <c r="F554" s="58"/>
      <c r="G554" s="58"/>
      <c r="H554" s="58"/>
      <c r="I554" s="59"/>
      <c r="J554" s="60"/>
      <c r="K554" s="57">
        <f t="shared" ca="1" si="47"/>
        <v>167800</v>
      </c>
      <c r="P554" s="188" t="e">
        <f t="shared" si="46"/>
        <v>#N/A</v>
      </c>
      <c r="Q554" s="191" t="e">
        <f t="shared" si="44"/>
        <v>#N/A</v>
      </c>
      <c r="R554" s="191" t="e">
        <f t="shared" si="45"/>
        <v>#N/A</v>
      </c>
      <c r="S554" s="191" t="e">
        <f t="shared" si="48"/>
        <v>#N/A</v>
      </c>
      <c r="T554" s="192" t="e">
        <f>VLOOKUP(D554,'PC Receitas'!$N$4:$O$14,2,FALSE)</f>
        <v>#N/A</v>
      </c>
    </row>
    <row r="555" spans="3:20" ht="19.5" customHeight="1" thickTop="1" thickBot="1" x14ac:dyDescent="0.25">
      <c r="C555" s="58"/>
      <c r="D555" s="58"/>
      <c r="E555" s="58"/>
      <c r="F555" s="58"/>
      <c r="G555" s="58"/>
      <c r="H555" s="58"/>
      <c r="I555" s="59"/>
      <c r="J555" s="60"/>
      <c r="K555" s="57">
        <f t="shared" ca="1" si="47"/>
        <v>167800</v>
      </c>
      <c r="P555" s="188" t="e">
        <f t="shared" si="46"/>
        <v>#N/A</v>
      </c>
      <c r="Q555" s="191" t="e">
        <f t="shared" si="44"/>
        <v>#N/A</v>
      </c>
      <c r="R555" s="191" t="e">
        <f t="shared" si="45"/>
        <v>#N/A</v>
      </c>
      <c r="S555" s="191" t="e">
        <f t="shared" si="48"/>
        <v>#N/A</v>
      </c>
      <c r="T555" s="192" t="e">
        <f>VLOOKUP(D555,'PC Receitas'!$N$4:$O$14,2,FALSE)</f>
        <v>#N/A</v>
      </c>
    </row>
    <row r="556" spans="3:20" ht="19.5" customHeight="1" thickTop="1" thickBot="1" x14ac:dyDescent="0.25">
      <c r="C556" s="58"/>
      <c r="D556" s="58"/>
      <c r="E556" s="58"/>
      <c r="F556" s="58"/>
      <c r="G556" s="58"/>
      <c r="H556" s="58"/>
      <c r="I556" s="59"/>
      <c r="J556" s="60"/>
      <c r="K556" s="57">
        <f t="shared" ca="1" si="47"/>
        <v>167800</v>
      </c>
      <c r="P556" s="188" t="e">
        <f t="shared" si="46"/>
        <v>#N/A</v>
      </c>
      <c r="Q556" s="191" t="e">
        <f t="shared" si="44"/>
        <v>#N/A</v>
      </c>
      <c r="R556" s="191" t="e">
        <f t="shared" si="45"/>
        <v>#N/A</v>
      </c>
      <c r="S556" s="191" t="e">
        <f t="shared" si="48"/>
        <v>#N/A</v>
      </c>
      <c r="T556" s="192" t="e">
        <f>VLOOKUP(D556,'PC Receitas'!$N$4:$O$14,2,FALSE)</f>
        <v>#N/A</v>
      </c>
    </row>
    <row r="557" spans="3:20" ht="19.5" customHeight="1" thickTop="1" thickBot="1" x14ac:dyDescent="0.25">
      <c r="C557" s="58"/>
      <c r="D557" s="58"/>
      <c r="E557" s="58"/>
      <c r="F557" s="58"/>
      <c r="G557" s="58"/>
      <c r="H557" s="58"/>
      <c r="I557" s="59"/>
      <c r="J557" s="60"/>
      <c r="K557" s="57">
        <f t="shared" ca="1" si="47"/>
        <v>167800</v>
      </c>
      <c r="P557" s="188" t="e">
        <f t="shared" si="46"/>
        <v>#N/A</v>
      </c>
      <c r="Q557" s="191" t="e">
        <f t="shared" si="44"/>
        <v>#N/A</v>
      </c>
      <c r="R557" s="191" t="e">
        <f t="shared" si="45"/>
        <v>#N/A</v>
      </c>
      <c r="S557" s="191" t="e">
        <f t="shared" si="48"/>
        <v>#N/A</v>
      </c>
      <c r="T557" s="192" t="e">
        <f>VLOOKUP(D557,'PC Receitas'!$N$4:$O$14,2,FALSE)</f>
        <v>#N/A</v>
      </c>
    </row>
    <row r="558" spans="3:20" ht="19.5" customHeight="1" thickTop="1" thickBot="1" x14ac:dyDescent="0.25">
      <c r="C558" s="58"/>
      <c r="D558" s="58"/>
      <c r="E558" s="58"/>
      <c r="F558" s="58"/>
      <c r="G558" s="58"/>
      <c r="H558" s="58"/>
      <c r="I558" s="59"/>
      <c r="J558" s="60"/>
      <c r="K558" s="57">
        <f t="shared" ca="1" si="47"/>
        <v>167800</v>
      </c>
      <c r="P558" s="188" t="e">
        <f t="shared" si="46"/>
        <v>#N/A</v>
      </c>
      <c r="Q558" s="191" t="e">
        <f t="shared" si="44"/>
        <v>#N/A</v>
      </c>
      <c r="R558" s="191" t="e">
        <f t="shared" si="45"/>
        <v>#N/A</v>
      </c>
      <c r="S558" s="191" t="e">
        <f t="shared" si="48"/>
        <v>#N/A</v>
      </c>
      <c r="T558" s="192" t="e">
        <f>VLOOKUP(D558,'PC Receitas'!$N$4:$O$14,2,FALSE)</f>
        <v>#N/A</v>
      </c>
    </row>
    <row r="559" spans="3:20" ht="19.5" customHeight="1" thickTop="1" thickBot="1" x14ac:dyDescent="0.25">
      <c r="C559" s="58"/>
      <c r="D559" s="58"/>
      <c r="E559" s="58"/>
      <c r="F559" s="58"/>
      <c r="G559" s="58"/>
      <c r="H559" s="58"/>
      <c r="I559" s="59"/>
      <c r="J559" s="60"/>
      <c r="K559" s="57">
        <f t="shared" ca="1" si="47"/>
        <v>167800</v>
      </c>
      <c r="P559" s="188" t="e">
        <f t="shared" si="46"/>
        <v>#N/A</v>
      </c>
      <c r="Q559" s="191" t="e">
        <f t="shared" si="44"/>
        <v>#N/A</v>
      </c>
      <c r="R559" s="191" t="e">
        <f t="shared" si="45"/>
        <v>#N/A</v>
      </c>
      <c r="S559" s="191" t="e">
        <f t="shared" si="48"/>
        <v>#N/A</v>
      </c>
      <c r="T559" s="192" t="e">
        <f>VLOOKUP(D559,'PC Receitas'!$N$4:$O$14,2,FALSE)</f>
        <v>#N/A</v>
      </c>
    </row>
    <row r="560" spans="3:20" ht="19.5" customHeight="1" thickTop="1" thickBot="1" x14ac:dyDescent="0.25">
      <c r="C560" s="58"/>
      <c r="D560" s="58"/>
      <c r="E560" s="58"/>
      <c r="F560" s="58"/>
      <c r="G560" s="58"/>
      <c r="H560" s="58"/>
      <c r="I560" s="59"/>
      <c r="J560" s="60"/>
      <c r="K560" s="57">
        <f t="shared" ca="1" si="47"/>
        <v>167800</v>
      </c>
      <c r="P560" s="188" t="e">
        <f t="shared" si="46"/>
        <v>#N/A</v>
      </c>
      <c r="Q560" s="191" t="e">
        <f t="shared" si="44"/>
        <v>#N/A</v>
      </c>
      <c r="R560" s="191" t="e">
        <f t="shared" si="45"/>
        <v>#N/A</v>
      </c>
      <c r="S560" s="191" t="e">
        <f t="shared" si="48"/>
        <v>#N/A</v>
      </c>
      <c r="T560" s="192" t="e">
        <f>VLOOKUP(D560,'PC Receitas'!$N$4:$O$14,2,FALSE)</f>
        <v>#N/A</v>
      </c>
    </row>
    <row r="561" spans="3:20" ht="19.5" customHeight="1" thickTop="1" thickBot="1" x14ac:dyDescent="0.25">
      <c r="C561" s="58"/>
      <c r="D561" s="58"/>
      <c r="E561" s="58"/>
      <c r="F561" s="58"/>
      <c r="G561" s="58"/>
      <c r="H561" s="58"/>
      <c r="I561" s="59"/>
      <c r="J561" s="60"/>
      <c r="K561" s="57">
        <f t="shared" ca="1" si="47"/>
        <v>167800</v>
      </c>
      <c r="P561" s="188" t="e">
        <f t="shared" si="46"/>
        <v>#N/A</v>
      </c>
      <c r="Q561" s="191" t="e">
        <f t="shared" si="44"/>
        <v>#N/A</v>
      </c>
      <c r="R561" s="191" t="e">
        <f t="shared" si="45"/>
        <v>#N/A</v>
      </c>
      <c r="S561" s="191" t="e">
        <f t="shared" si="48"/>
        <v>#N/A</v>
      </c>
      <c r="T561" s="192" t="e">
        <f>VLOOKUP(D561,'PC Receitas'!$N$4:$O$14,2,FALSE)</f>
        <v>#N/A</v>
      </c>
    </row>
    <row r="562" spans="3:20" ht="19.5" customHeight="1" thickTop="1" thickBot="1" x14ac:dyDescent="0.25">
      <c r="C562" s="58"/>
      <c r="D562" s="58"/>
      <c r="E562" s="58"/>
      <c r="F562" s="58"/>
      <c r="G562" s="58"/>
      <c r="H562" s="58"/>
      <c r="I562" s="59"/>
      <c r="J562" s="60"/>
      <c r="K562" s="57">
        <f t="shared" ca="1" si="47"/>
        <v>167800</v>
      </c>
      <c r="P562" s="188" t="e">
        <f t="shared" si="46"/>
        <v>#N/A</v>
      </c>
      <c r="Q562" s="191" t="e">
        <f t="shared" si="44"/>
        <v>#N/A</v>
      </c>
      <c r="R562" s="191" t="e">
        <f t="shared" si="45"/>
        <v>#N/A</v>
      </c>
      <c r="S562" s="191" t="e">
        <f t="shared" si="48"/>
        <v>#N/A</v>
      </c>
      <c r="T562" s="192" t="e">
        <f>VLOOKUP(D562,'PC Receitas'!$N$4:$O$14,2,FALSE)</f>
        <v>#N/A</v>
      </c>
    </row>
    <row r="563" spans="3:20" ht="19.5" customHeight="1" thickTop="1" thickBot="1" x14ac:dyDescent="0.25">
      <c r="C563" s="58"/>
      <c r="D563" s="58"/>
      <c r="E563" s="58"/>
      <c r="F563" s="58"/>
      <c r="G563" s="58"/>
      <c r="H563" s="58"/>
      <c r="I563" s="59"/>
      <c r="J563" s="60"/>
      <c r="K563" s="57">
        <f t="shared" ca="1" si="47"/>
        <v>167800</v>
      </c>
      <c r="P563" s="188" t="e">
        <f t="shared" si="46"/>
        <v>#N/A</v>
      </c>
      <c r="Q563" s="191" t="e">
        <f t="shared" si="44"/>
        <v>#N/A</v>
      </c>
      <c r="R563" s="191" t="e">
        <f t="shared" si="45"/>
        <v>#N/A</v>
      </c>
      <c r="S563" s="191" t="e">
        <f t="shared" si="48"/>
        <v>#N/A</v>
      </c>
      <c r="T563" s="192" t="e">
        <f>VLOOKUP(D563,'PC Receitas'!$N$4:$O$14,2,FALSE)</f>
        <v>#N/A</v>
      </c>
    </row>
    <row r="564" spans="3:20" ht="19.5" customHeight="1" thickTop="1" thickBot="1" x14ac:dyDescent="0.25">
      <c r="C564" s="58"/>
      <c r="D564" s="58"/>
      <c r="E564" s="58"/>
      <c r="F564" s="58"/>
      <c r="G564" s="58"/>
      <c r="H564" s="58"/>
      <c r="I564" s="59"/>
      <c r="J564" s="60"/>
      <c r="K564" s="57">
        <f t="shared" ca="1" si="47"/>
        <v>167800</v>
      </c>
      <c r="P564" s="188" t="e">
        <f t="shared" si="46"/>
        <v>#N/A</v>
      </c>
      <c r="Q564" s="191" t="e">
        <f t="shared" si="44"/>
        <v>#N/A</v>
      </c>
      <c r="R564" s="191" t="e">
        <f t="shared" si="45"/>
        <v>#N/A</v>
      </c>
      <c r="S564" s="191" t="e">
        <f t="shared" si="48"/>
        <v>#N/A</v>
      </c>
      <c r="T564" s="192" t="e">
        <f>VLOOKUP(D564,'PC Receitas'!$N$4:$O$14,2,FALSE)</f>
        <v>#N/A</v>
      </c>
    </row>
    <row r="565" spans="3:20" ht="19.5" customHeight="1" thickTop="1" thickBot="1" x14ac:dyDescent="0.25">
      <c r="C565" s="58"/>
      <c r="D565" s="58"/>
      <c r="E565" s="58"/>
      <c r="F565" s="58"/>
      <c r="G565" s="58"/>
      <c r="H565" s="58"/>
      <c r="I565" s="59"/>
      <c r="J565" s="60"/>
      <c r="K565" s="57">
        <f t="shared" ca="1" si="47"/>
        <v>167800</v>
      </c>
      <c r="P565" s="188" t="e">
        <f t="shared" si="46"/>
        <v>#N/A</v>
      </c>
      <c r="Q565" s="191" t="e">
        <f t="shared" si="44"/>
        <v>#N/A</v>
      </c>
      <c r="R565" s="191" t="e">
        <f t="shared" si="45"/>
        <v>#N/A</v>
      </c>
      <c r="S565" s="191" t="e">
        <f t="shared" si="48"/>
        <v>#N/A</v>
      </c>
      <c r="T565" s="192" t="e">
        <f>VLOOKUP(D565,'PC Receitas'!$N$4:$O$14,2,FALSE)</f>
        <v>#N/A</v>
      </c>
    </row>
    <row r="566" spans="3:20" ht="19.5" customHeight="1" thickTop="1" thickBot="1" x14ac:dyDescent="0.25">
      <c r="C566" s="58"/>
      <c r="D566" s="58"/>
      <c r="E566" s="58"/>
      <c r="F566" s="58"/>
      <c r="G566" s="58"/>
      <c r="H566" s="58"/>
      <c r="I566" s="59"/>
      <c r="J566" s="60"/>
      <c r="K566" s="57">
        <f t="shared" ca="1" si="47"/>
        <v>167800</v>
      </c>
      <c r="P566" s="188" t="e">
        <f t="shared" si="46"/>
        <v>#N/A</v>
      </c>
      <c r="Q566" s="191" t="e">
        <f t="shared" si="44"/>
        <v>#N/A</v>
      </c>
      <c r="R566" s="191" t="e">
        <f t="shared" si="45"/>
        <v>#N/A</v>
      </c>
      <c r="S566" s="191" t="e">
        <f t="shared" si="48"/>
        <v>#N/A</v>
      </c>
      <c r="T566" s="192" t="e">
        <f>VLOOKUP(D566,'PC Receitas'!$N$4:$O$14,2,FALSE)</f>
        <v>#N/A</v>
      </c>
    </row>
    <row r="567" spans="3:20" ht="19.5" customHeight="1" thickTop="1" thickBot="1" x14ac:dyDescent="0.25">
      <c r="C567" s="58"/>
      <c r="D567" s="58"/>
      <c r="E567" s="58"/>
      <c r="F567" s="58"/>
      <c r="G567" s="58"/>
      <c r="H567" s="58"/>
      <c r="I567" s="59"/>
      <c r="J567" s="60"/>
      <c r="K567" s="57">
        <f t="shared" ca="1" si="47"/>
        <v>167800</v>
      </c>
      <c r="P567" s="188" t="e">
        <f t="shared" si="46"/>
        <v>#N/A</v>
      </c>
      <c r="Q567" s="191" t="e">
        <f t="shared" si="44"/>
        <v>#N/A</v>
      </c>
      <c r="R567" s="191" t="e">
        <f t="shared" si="45"/>
        <v>#N/A</v>
      </c>
      <c r="S567" s="191" t="e">
        <f t="shared" si="48"/>
        <v>#N/A</v>
      </c>
      <c r="T567" s="192" t="e">
        <f>VLOOKUP(D567,'PC Receitas'!$N$4:$O$14,2,FALSE)</f>
        <v>#N/A</v>
      </c>
    </row>
    <row r="568" spans="3:20" ht="19.5" customHeight="1" thickTop="1" thickBot="1" x14ac:dyDescent="0.25">
      <c r="C568" s="58"/>
      <c r="D568" s="58"/>
      <c r="E568" s="58"/>
      <c r="F568" s="58"/>
      <c r="G568" s="58"/>
      <c r="H568" s="58"/>
      <c r="I568" s="59"/>
      <c r="J568" s="60"/>
      <c r="K568" s="57">
        <f t="shared" ca="1" si="47"/>
        <v>167800</v>
      </c>
      <c r="P568" s="188" t="e">
        <f t="shared" si="46"/>
        <v>#N/A</v>
      </c>
      <c r="Q568" s="191" t="e">
        <f t="shared" si="44"/>
        <v>#N/A</v>
      </c>
      <c r="R568" s="191" t="e">
        <f t="shared" si="45"/>
        <v>#N/A</v>
      </c>
      <c r="S568" s="191" t="e">
        <f t="shared" si="48"/>
        <v>#N/A</v>
      </c>
      <c r="T568" s="192" t="e">
        <f>VLOOKUP(D568,'PC Receitas'!$N$4:$O$14,2,FALSE)</f>
        <v>#N/A</v>
      </c>
    </row>
    <row r="569" spans="3:20" ht="19.5" customHeight="1" thickTop="1" thickBot="1" x14ac:dyDescent="0.25">
      <c r="C569" s="58"/>
      <c r="D569" s="58"/>
      <c r="E569" s="58"/>
      <c r="F569" s="58"/>
      <c r="G569" s="58"/>
      <c r="H569" s="58"/>
      <c r="I569" s="59"/>
      <c r="J569" s="60"/>
      <c r="K569" s="57">
        <f t="shared" ca="1" si="47"/>
        <v>167800</v>
      </c>
      <c r="P569" s="188" t="e">
        <f t="shared" si="46"/>
        <v>#N/A</v>
      </c>
      <c r="Q569" s="191" t="e">
        <f t="shared" si="44"/>
        <v>#N/A</v>
      </c>
      <c r="R569" s="191" t="e">
        <f t="shared" si="45"/>
        <v>#N/A</v>
      </c>
      <c r="S569" s="191" t="e">
        <f t="shared" si="48"/>
        <v>#N/A</v>
      </c>
      <c r="T569" s="192" t="e">
        <f>VLOOKUP(D569,'PC Receitas'!$N$4:$O$14,2,FALSE)</f>
        <v>#N/A</v>
      </c>
    </row>
    <row r="570" spans="3:20" ht="19.5" customHeight="1" thickTop="1" thickBot="1" x14ac:dyDescent="0.25">
      <c r="C570" s="58"/>
      <c r="D570" s="58"/>
      <c r="E570" s="58"/>
      <c r="F570" s="58"/>
      <c r="G570" s="58"/>
      <c r="H570" s="58"/>
      <c r="I570" s="59"/>
      <c r="J570" s="60"/>
      <c r="K570" s="57">
        <f t="shared" ca="1" si="47"/>
        <v>167800</v>
      </c>
      <c r="P570" s="188" t="e">
        <f t="shared" si="46"/>
        <v>#N/A</v>
      </c>
      <c r="Q570" s="191" t="e">
        <f t="shared" si="44"/>
        <v>#N/A</v>
      </c>
      <c r="R570" s="191" t="e">
        <f t="shared" si="45"/>
        <v>#N/A</v>
      </c>
      <c r="S570" s="191" t="e">
        <f t="shared" si="48"/>
        <v>#N/A</v>
      </c>
      <c r="T570" s="192" t="e">
        <f>VLOOKUP(D570,'PC Receitas'!$N$4:$O$14,2,FALSE)</f>
        <v>#N/A</v>
      </c>
    </row>
    <row r="571" spans="3:20" ht="19.5" customHeight="1" thickTop="1" thickBot="1" x14ac:dyDescent="0.25">
      <c r="C571" s="58"/>
      <c r="D571" s="58"/>
      <c r="E571" s="58"/>
      <c r="F571" s="58"/>
      <c r="G571" s="58"/>
      <c r="H571" s="58"/>
      <c r="I571" s="59"/>
      <c r="J571" s="60"/>
      <c r="K571" s="57">
        <f t="shared" ca="1" si="47"/>
        <v>167800</v>
      </c>
      <c r="P571" s="188" t="e">
        <f t="shared" si="46"/>
        <v>#N/A</v>
      </c>
      <c r="Q571" s="191" t="e">
        <f t="shared" si="44"/>
        <v>#N/A</v>
      </c>
      <c r="R571" s="191" t="e">
        <f t="shared" si="45"/>
        <v>#N/A</v>
      </c>
      <c r="S571" s="191" t="e">
        <f t="shared" si="48"/>
        <v>#N/A</v>
      </c>
      <c r="T571" s="192" t="e">
        <f>VLOOKUP(D571,'PC Receitas'!$N$4:$O$14,2,FALSE)</f>
        <v>#N/A</v>
      </c>
    </row>
    <row r="572" spans="3:20" ht="19.5" customHeight="1" thickTop="1" thickBot="1" x14ac:dyDescent="0.25">
      <c r="C572" s="58"/>
      <c r="D572" s="58"/>
      <c r="E572" s="58"/>
      <c r="F572" s="58"/>
      <c r="G572" s="58"/>
      <c r="H572" s="58"/>
      <c r="I572" s="59"/>
      <c r="J572" s="60"/>
      <c r="K572" s="57">
        <f t="shared" ca="1" si="47"/>
        <v>167800</v>
      </c>
      <c r="P572" s="188" t="e">
        <f t="shared" si="46"/>
        <v>#N/A</v>
      </c>
      <c r="Q572" s="191" t="e">
        <f t="shared" si="44"/>
        <v>#N/A</v>
      </c>
      <c r="R572" s="191" t="e">
        <f t="shared" si="45"/>
        <v>#N/A</v>
      </c>
      <c r="S572" s="191" t="e">
        <f t="shared" si="48"/>
        <v>#N/A</v>
      </c>
      <c r="T572" s="192" t="e">
        <f>VLOOKUP(D572,'PC Receitas'!$N$4:$O$14,2,FALSE)</f>
        <v>#N/A</v>
      </c>
    </row>
    <row r="573" spans="3:20" ht="19.5" customHeight="1" thickTop="1" thickBot="1" x14ac:dyDescent="0.25">
      <c r="C573" s="58"/>
      <c r="D573" s="58"/>
      <c r="E573" s="58"/>
      <c r="F573" s="58"/>
      <c r="G573" s="58"/>
      <c r="H573" s="58"/>
      <c r="I573" s="59"/>
      <c r="J573" s="60"/>
      <c r="K573" s="57">
        <f t="shared" ca="1" si="47"/>
        <v>167800</v>
      </c>
      <c r="P573" s="188" t="e">
        <f t="shared" si="46"/>
        <v>#N/A</v>
      </c>
      <c r="Q573" s="191" t="e">
        <f t="shared" si="44"/>
        <v>#N/A</v>
      </c>
      <c r="R573" s="191" t="e">
        <f t="shared" si="45"/>
        <v>#N/A</v>
      </c>
      <c r="S573" s="191" t="e">
        <f t="shared" si="48"/>
        <v>#N/A</v>
      </c>
      <c r="T573" s="192" t="e">
        <f>VLOOKUP(D573,'PC Receitas'!$N$4:$O$14,2,FALSE)</f>
        <v>#N/A</v>
      </c>
    </row>
    <row r="574" spans="3:20" ht="19.5" customHeight="1" thickTop="1" thickBot="1" x14ac:dyDescent="0.25">
      <c r="C574" s="58"/>
      <c r="D574" s="58"/>
      <c r="E574" s="58"/>
      <c r="F574" s="58"/>
      <c r="G574" s="58"/>
      <c r="H574" s="58"/>
      <c r="I574" s="59"/>
      <c r="J574" s="60"/>
      <c r="K574" s="57">
        <f t="shared" ca="1" si="47"/>
        <v>167800</v>
      </c>
      <c r="P574" s="188" t="e">
        <f t="shared" si="46"/>
        <v>#N/A</v>
      </c>
      <c r="Q574" s="191" t="e">
        <f t="shared" si="44"/>
        <v>#N/A</v>
      </c>
      <c r="R574" s="191" t="e">
        <f t="shared" si="45"/>
        <v>#N/A</v>
      </c>
      <c r="S574" s="191" t="e">
        <f t="shared" si="48"/>
        <v>#N/A</v>
      </c>
      <c r="T574" s="192" t="e">
        <f>VLOOKUP(D574,'PC Receitas'!$N$4:$O$14,2,FALSE)</f>
        <v>#N/A</v>
      </c>
    </row>
    <row r="575" spans="3:20" ht="19.5" customHeight="1" thickTop="1" thickBot="1" x14ac:dyDescent="0.25">
      <c r="C575" s="58"/>
      <c r="D575" s="58"/>
      <c r="E575" s="58"/>
      <c r="F575" s="58"/>
      <c r="G575" s="58"/>
      <c r="H575" s="58"/>
      <c r="I575" s="59"/>
      <c r="J575" s="60"/>
      <c r="K575" s="57">
        <f t="shared" ca="1" si="47"/>
        <v>167800</v>
      </c>
      <c r="P575" s="188" t="e">
        <f t="shared" si="46"/>
        <v>#N/A</v>
      </c>
      <c r="Q575" s="191" t="e">
        <f t="shared" si="44"/>
        <v>#N/A</v>
      </c>
      <c r="R575" s="191" t="e">
        <f t="shared" si="45"/>
        <v>#N/A</v>
      </c>
      <c r="S575" s="191" t="e">
        <f t="shared" si="48"/>
        <v>#N/A</v>
      </c>
      <c r="T575" s="192" t="e">
        <f>VLOOKUP(D575,'PC Receitas'!$N$4:$O$14,2,FALSE)</f>
        <v>#N/A</v>
      </c>
    </row>
    <row r="576" spans="3:20" ht="19.5" customHeight="1" thickTop="1" thickBot="1" x14ac:dyDescent="0.25">
      <c r="C576" s="58"/>
      <c r="D576" s="58"/>
      <c r="E576" s="58"/>
      <c r="F576" s="58"/>
      <c r="G576" s="58"/>
      <c r="H576" s="58"/>
      <c r="I576" s="59"/>
      <c r="J576" s="60"/>
      <c r="K576" s="57">
        <f t="shared" ca="1" si="47"/>
        <v>167800</v>
      </c>
      <c r="P576" s="188" t="e">
        <f t="shared" si="46"/>
        <v>#N/A</v>
      </c>
      <c r="Q576" s="191" t="e">
        <f t="shared" si="44"/>
        <v>#N/A</v>
      </c>
      <c r="R576" s="191" t="e">
        <f t="shared" si="45"/>
        <v>#N/A</v>
      </c>
      <c r="S576" s="191" t="e">
        <f t="shared" si="48"/>
        <v>#N/A</v>
      </c>
      <c r="T576" s="192" t="e">
        <f>VLOOKUP(D576,'PC Receitas'!$N$4:$O$14,2,FALSE)</f>
        <v>#N/A</v>
      </c>
    </row>
    <row r="577" spans="3:20" ht="19.5" customHeight="1" thickTop="1" thickBot="1" x14ac:dyDescent="0.25">
      <c r="C577" s="58"/>
      <c r="D577" s="58"/>
      <c r="E577" s="58"/>
      <c r="F577" s="58"/>
      <c r="G577" s="58"/>
      <c r="H577" s="58"/>
      <c r="I577" s="59"/>
      <c r="J577" s="60"/>
      <c r="K577" s="57">
        <f t="shared" ca="1" si="47"/>
        <v>167800</v>
      </c>
      <c r="P577" s="188" t="e">
        <f t="shared" si="46"/>
        <v>#N/A</v>
      </c>
      <c r="Q577" s="191" t="e">
        <f t="shared" si="44"/>
        <v>#N/A</v>
      </c>
      <c r="R577" s="191" t="e">
        <f t="shared" si="45"/>
        <v>#N/A</v>
      </c>
      <c r="S577" s="191" t="e">
        <f t="shared" si="48"/>
        <v>#N/A</v>
      </c>
      <c r="T577" s="192" t="e">
        <f>VLOOKUP(D577,'PC Receitas'!$N$4:$O$14,2,FALSE)</f>
        <v>#N/A</v>
      </c>
    </row>
    <row r="578" spans="3:20" ht="19.5" customHeight="1" thickTop="1" thickBot="1" x14ac:dyDescent="0.25">
      <c r="C578" s="58"/>
      <c r="D578" s="58"/>
      <c r="E578" s="58"/>
      <c r="F578" s="58"/>
      <c r="G578" s="58"/>
      <c r="H578" s="58"/>
      <c r="I578" s="59"/>
      <c r="J578" s="60"/>
      <c r="K578" s="57">
        <f t="shared" ca="1" si="47"/>
        <v>167800</v>
      </c>
      <c r="P578" s="188" t="e">
        <f t="shared" si="46"/>
        <v>#N/A</v>
      </c>
      <c r="Q578" s="191" t="e">
        <f t="shared" si="44"/>
        <v>#N/A</v>
      </c>
      <c r="R578" s="191" t="e">
        <f t="shared" si="45"/>
        <v>#N/A</v>
      </c>
      <c r="S578" s="191" t="e">
        <f t="shared" si="48"/>
        <v>#N/A</v>
      </c>
      <c r="T578" s="192" t="e">
        <f>VLOOKUP(D578,'PC Receitas'!$N$4:$O$14,2,FALSE)</f>
        <v>#N/A</v>
      </c>
    </row>
    <row r="579" spans="3:20" ht="19.5" customHeight="1" thickTop="1" thickBot="1" x14ac:dyDescent="0.25">
      <c r="C579" s="58"/>
      <c r="D579" s="58"/>
      <c r="E579" s="58"/>
      <c r="F579" s="58"/>
      <c r="G579" s="58"/>
      <c r="H579" s="58"/>
      <c r="I579" s="59"/>
      <c r="J579" s="60"/>
      <c r="K579" s="57">
        <f t="shared" ca="1" si="47"/>
        <v>167800</v>
      </c>
      <c r="P579" s="188" t="e">
        <f t="shared" si="46"/>
        <v>#N/A</v>
      </c>
      <c r="Q579" s="191" t="e">
        <f t="shared" si="44"/>
        <v>#N/A</v>
      </c>
      <c r="R579" s="191" t="e">
        <f t="shared" si="45"/>
        <v>#N/A</v>
      </c>
      <c r="S579" s="191" t="e">
        <f t="shared" si="48"/>
        <v>#N/A</v>
      </c>
      <c r="T579" s="192" t="e">
        <f>VLOOKUP(D579,'PC Receitas'!$N$4:$O$14,2,FALSE)</f>
        <v>#N/A</v>
      </c>
    </row>
    <row r="580" spans="3:20" ht="19.5" customHeight="1" thickTop="1" thickBot="1" x14ac:dyDescent="0.25">
      <c r="C580" s="58"/>
      <c r="D580" s="58"/>
      <c r="E580" s="58"/>
      <c r="F580" s="58"/>
      <c r="G580" s="58"/>
      <c r="H580" s="58"/>
      <c r="I580" s="59"/>
      <c r="J580" s="60"/>
      <c r="K580" s="57">
        <f t="shared" ca="1" si="47"/>
        <v>167800</v>
      </c>
      <c r="P580" s="188" t="e">
        <f t="shared" si="46"/>
        <v>#N/A</v>
      </c>
      <c r="Q580" s="191" t="e">
        <f t="shared" si="44"/>
        <v>#N/A</v>
      </c>
      <c r="R580" s="191" t="e">
        <f t="shared" si="45"/>
        <v>#N/A</v>
      </c>
      <c r="S580" s="191" t="e">
        <f t="shared" si="48"/>
        <v>#N/A</v>
      </c>
      <c r="T580" s="192" t="e">
        <f>VLOOKUP(D580,'PC Receitas'!$N$4:$O$14,2,FALSE)</f>
        <v>#N/A</v>
      </c>
    </row>
    <row r="581" spans="3:20" ht="19.5" customHeight="1" thickTop="1" thickBot="1" x14ac:dyDescent="0.25">
      <c r="C581" s="58"/>
      <c r="D581" s="58"/>
      <c r="E581" s="58"/>
      <c r="F581" s="58"/>
      <c r="G581" s="58"/>
      <c r="H581" s="58"/>
      <c r="I581" s="59"/>
      <c r="J581" s="60"/>
      <c r="K581" s="57">
        <f t="shared" ca="1" si="47"/>
        <v>167800</v>
      </c>
      <c r="P581" s="188" t="e">
        <f t="shared" si="46"/>
        <v>#N/A</v>
      </c>
      <c r="Q581" s="191" t="e">
        <f t="shared" si="44"/>
        <v>#N/A</v>
      </c>
      <c r="R581" s="191" t="e">
        <f t="shared" si="45"/>
        <v>#N/A</v>
      </c>
      <c r="S581" s="191" t="e">
        <f t="shared" si="48"/>
        <v>#N/A</v>
      </c>
      <c r="T581" s="192" t="e">
        <f>VLOOKUP(D581,'PC Receitas'!$N$4:$O$14,2,FALSE)</f>
        <v>#N/A</v>
      </c>
    </row>
    <row r="582" spans="3:20" ht="19.5" customHeight="1" thickTop="1" thickBot="1" x14ac:dyDescent="0.25">
      <c r="C582" s="58"/>
      <c r="D582" s="58"/>
      <c r="E582" s="58"/>
      <c r="F582" s="58"/>
      <c r="G582" s="58"/>
      <c r="H582" s="58"/>
      <c r="I582" s="59"/>
      <c r="J582" s="60"/>
      <c r="K582" s="57">
        <f t="shared" ca="1" si="47"/>
        <v>167800</v>
      </c>
      <c r="P582" s="188" t="e">
        <f t="shared" si="46"/>
        <v>#N/A</v>
      </c>
      <c r="Q582" s="191" t="e">
        <f t="shared" ref="Q582:Q619" si="49">IF(T582="Despesas_de_Moradia","Despesa",IF(T582="Despesas_com_Alimentacao","Despesa",IF(T582="Despesas_com_Saude","Despesa","")))</f>
        <v>#N/A</v>
      </c>
      <c r="R582" s="191" t="e">
        <f t="shared" ref="R582:R619" si="50">IF(T582="Renda_Familiar","Receita",IF(T582="Receitas_com_Aplicacoes_Financeiras","Receita",IF(T582="Outras_Receitas","Receita","")))</f>
        <v>#N/A</v>
      </c>
      <c r="S582" s="191" t="e">
        <f t="shared" si="48"/>
        <v>#N/A</v>
      </c>
      <c r="T582" s="192" t="e">
        <f>VLOOKUP(D582,'PC Receitas'!$N$4:$O$14,2,FALSE)</f>
        <v>#N/A</v>
      </c>
    </row>
    <row r="583" spans="3:20" ht="19.5" customHeight="1" thickTop="1" thickBot="1" x14ac:dyDescent="0.25">
      <c r="C583" s="58"/>
      <c r="D583" s="58"/>
      <c r="E583" s="58"/>
      <c r="F583" s="58"/>
      <c r="G583" s="58"/>
      <c r="H583" s="58"/>
      <c r="I583" s="59"/>
      <c r="J583" s="60"/>
      <c r="K583" s="57">
        <f t="shared" ca="1" si="47"/>
        <v>167800</v>
      </c>
      <c r="P583" s="188" t="e">
        <f t="shared" si="46"/>
        <v>#N/A</v>
      </c>
      <c r="Q583" s="191" t="e">
        <f t="shared" si="49"/>
        <v>#N/A</v>
      </c>
      <c r="R583" s="191" t="e">
        <f t="shared" si="50"/>
        <v>#N/A</v>
      </c>
      <c r="S583" s="191" t="e">
        <f t="shared" si="48"/>
        <v>#N/A</v>
      </c>
      <c r="T583" s="192" t="e">
        <f>VLOOKUP(D583,'PC Receitas'!$N$4:$O$14,2,FALSE)</f>
        <v>#N/A</v>
      </c>
    </row>
    <row r="584" spans="3:20" ht="19.5" customHeight="1" thickTop="1" thickBot="1" x14ac:dyDescent="0.25">
      <c r="C584" s="58"/>
      <c r="D584" s="58"/>
      <c r="E584" s="58"/>
      <c r="F584" s="58"/>
      <c r="G584" s="58"/>
      <c r="H584" s="58"/>
      <c r="I584" s="59"/>
      <c r="J584" s="60"/>
      <c r="K584" s="57">
        <f t="shared" ca="1" si="47"/>
        <v>167800</v>
      </c>
      <c r="P584" s="188" t="e">
        <f t="shared" si="46"/>
        <v>#N/A</v>
      </c>
      <c r="Q584" s="191" t="e">
        <f t="shared" si="49"/>
        <v>#N/A</v>
      </c>
      <c r="R584" s="191" t="e">
        <f t="shared" si="50"/>
        <v>#N/A</v>
      </c>
      <c r="S584" s="191" t="e">
        <f t="shared" si="48"/>
        <v>#N/A</v>
      </c>
      <c r="T584" s="192" t="e">
        <f>VLOOKUP(D584,'PC Receitas'!$N$4:$O$14,2,FALSE)</f>
        <v>#N/A</v>
      </c>
    </row>
    <row r="585" spans="3:20" ht="19.5" customHeight="1" thickTop="1" thickBot="1" x14ac:dyDescent="0.25">
      <c r="C585" s="58"/>
      <c r="D585" s="58"/>
      <c r="E585" s="58"/>
      <c r="F585" s="58"/>
      <c r="G585" s="58"/>
      <c r="H585" s="58"/>
      <c r="I585" s="59"/>
      <c r="J585" s="60"/>
      <c r="K585" s="57">
        <f t="shared" ca="1" si="47"/>
        <v>167800</v>
      </c>
      <c r="P585" s="188" t="e">
        <f t="shared" si="46"/>
        <v>#N/A</v>
      </c>
      <c r="Q585" s="191" t="e">
        <f t="shared" si="49"/>
        <v>#N/A</v>
      </c>
      <c r="R585" s="191" t="e">
        <f t="shared" si="50"/>
        <v>#N/A</v>
      </c>
      <c r="S585" s="191" t="e">
        <f t="shared" si="48"/>
        <v>#N/A</v>
      </c>
      <c r="T585" s="192" t="e">
        <f>VLOOKUP(D585,'PC Receitas'!$N$4:$O$14,2,FALSE)</f>
        <v>#N/A</v>
      </c>
    </row>
    <row r="586" spans="3:20" ht="19.5" customHeight="1" thickTop="1" thickBot="1" x14ac:dyDescent="0.25">
      <c r="C586" s="58"/>
      <c r="D586" s="58"/>
      <c r="E586" s="58"/>
      <c r="F586" s="58"/>
      <c r="G586" s="58"/>
      <c r="H586" s="58"/>
      <c r="I586" s="59"/>
      <c r="J586" s="60"/>
      <c r="K586" s="57">
        <f t="shared" ca="1" si="47"/>
        <v>167800</v>
      </c>
      <c r="P586" s="188" t="e">
        <f t="shared" si="46"/>
        <v>#N/A</v>
      </c>
      <c r="Q586" s="191" t="e">
        <f t="shared" si="49"/>
        <v>#N/A</v>
      </c>
      <c r="R586" s="191" t="e">
        <f t="shared" si="50"/>
        <v>#N/A</v>
      </c>
      <c r="S586" s="191" t="e">
        <f t="shared" si="48"/>
        <v>#N/A</v>
      </c>
      <c r="T586" s="192" t="e">
        <f>VLOOKUP(D586,'PC Receitas'!$N$4:$O$14,2,FALSE)</f>
        <v>#N/A</v>
      </c>
    </row>
    <row r="587" spans="3:20" ht="19.5" customHeight="1" thickTop="1" thickBot="1" x14ac:dyDescent="0.25">
      <c r="C587" s="58"/>
      <c r="D587" s="58"/>
      <c r="E587" s="58"/>
      <c r="F587" s="58"/>
      <c r="G587" s="58"/>
      <c r="H587" s="58"/>
      <c r="I587" s="59"/>
      <c r="J587" s="60"/>
      <c r="K587" s="57">
        <f t="shared" ca="1" si="47"/>
        <v>167800</v>
      </c>
      <c r="P587" s="188" t="e">
        <f t="shared" si="46"/>
        <v>#N/A</v>
      </c>
      <c r="Q587" s="191" t="e">
        <f t="shared" si="49"/>
        <v>#N/A</v>
      </c>
      <c r="R587" s="191" t="e">
        <f t="shared" si="50"/>
        <v>#N/A</v>
      </c>
      <c r="S587" s="191" t="e">
        <f t="shared" si="48"/>
        <v>#N/A</v>
      </c>
      <c r="T587" s="192" t="e">
        <f>VLOOKUP(D587,'PC Receitas'!$N$4:$O$14,2,FALSE)</f>
        <v>#N/A</v>
      </c>
    </row>
    <row r="588" spans="3:20" ht="19.5" customHeight="1" thickTop="1" thickBot="1" x14ac:dyDescent="0.25">
      <c r="C588" s="58"/>
      <c r="D588" s="58"/>
      <c r="E588" s="58"/>
      <c r="F588" s="58"/>
      <c r="G588" s="58"/>
      <c r="H588" s="58"/>
      <c r="I588" s="59"/>
      <c r="J588" s="60"/>
      <c r="K588" s="57">
        <f t="shared" ca="1" si="47"/>
        <v>167800</v>
      </c>
      <c r="P588" s="188" t="e">
        <f t="shared" si="46"/>
        <v>#N/A</v>
      </c>
      <c r="Q588" s="191" t="e">
        <f t="shared" si="49"/>
        <v>#N/A</v>
      </c>
      <c r="R588" s="191" t="e">
        <f t="shared" si="50"/>
        <v>#N/A</v>
      </c>
      <c r="S588" s="191" t="e">
        <f t="shared" si="48"/>
        <v>#N/A</v>
      </c>
      <c r="T588" s="192" t="e">
        <f>VLOOKUP(D588,'PC Receitas'!$N$4:$O$14,2,FALSE)</f>
        <v>#N/A</v>
      </c>
    </row>
    <row r="589" spans="3:20" ht="19.5" customHeight="1" thickTop="1" thickBot="1" x14ac:dyDescent="0.25">
      <c r="C589" s="58"/>
      <c r="D589" s="58"/>
      <c r="E589" s="58"/>
      <c r="F589" s="58"/>
      <c r="G589" s="58"/>
      <c r="H589" s="58"/>
      <c r="I589" s="59"/>
      <c r="J589" s="60"/>
      <c r="K589" s="57">
        <f t="shared" ca="1" si="47"/>
        <v>167800</v>
      </c>
      <c r="P589" s="188" t="e">
        <f t="shared" si="46"/>
        <v>#N/A</v>
      </c>
      <c r="Q589" s="191" t="e">
        <f t="shared" si="49"/>
        <v>#N/A</v>
      </c>
      <c r="R589" s="191" t="e">
        <f t="shared" si="50"/>
        <v>#N/A</v>
      </c>
      <c r="S589" s="191" t="e">
        <f t="shared" si="48"/>
        <v>#N/A</v>
      </c>
      <c r="T589" s="192" t="e">
        <f>VLOOKUP(D589,'PC Receitas'!$N$4:$O$14,2,FALSE)</f>
        <v>#N/A</v>
      </c>
    </row>
    <row r="590" spans="3:20" ht="19.5" customHeight="1" thickTop="1" thickBot="1" x14ac:dyDescent="0.25">
      <c r="C590" s="58"/>
      <c r="D590" s="58"/>
      <c r="E590" s="58"/>
      <c r="F590" s="58"/>
      <c r="G590" s="58"/>
      <c r="H590" s="58"/>
      <c r="I590" s="59"/>
      <c r="J590" s="60"/>
      <c r="K590" s="57">
        <f t="shared" ca="1" si="47"/>
        <v>167800</v>
      </c>
      <c r="P590" s="188" t="e">
        <f t="shared" si="46"/>
        <v>#N/A</v>
      </c>
      <c r="Q590" s="191" t="e">
        <f t="shared" si="49"/>
        <v>#N/A</v>
      </c>
      <c r="R590" s="191" t="e">
        <f t="shared" si="50"/>
        <v>#N/A</v>
      </c>
      <c r="S590" s="191" t="e">
        <f t="shared" si="48"/>
        <v>#N/A</v>
      </c>
      <c r="T590" s="192" t="e">
        <f>VLOOKUP(D590,'PC Receitas'!$N$4:$O$14,2,FALSE)</f>
        <v>#N/A</v>
      </c>
    </row>
    <row r="591" spans="3:20" ht="19.5" customHeight="1" thickTop="1" thickBot="1" x14ac:dyDescent="0.25">
      <c r="C591" s="58"/>
      <c r="D591" s="58"/>
      <c r="E591" s="58"/>
      <c r="F591" s="58"/>
      <c r="G591" s="58"/>
      <c r="H591" s="58"/>
      <c r="I591" s="59"/>
      <c r="J591" s="60"/>
      <c r="K591" s="57">
        <f t="shared" ca="1" si="47"/>
        <v>167800</v>
      </c>
      <c r="P591" s="188" t="e">
        <f t="shared" si="46"/>
        <v>#N/A</v>
      </c>
      <c r="Q591" s="191" t="e">
        <f t="shared" si="49"/>
        <v>#N/A</v>
      </c>
      <c r="R591" s="191" t="e">
        <f t="shared" si="50"/>
        <v>#N/A</v>
      </c>
      <c r="S591" s="191" t="e">
        <f t="shared" si="48"/>
        <v>#N/A</v>
      </c>
      <c r="T591" s="192" t="e">
        <f>VLOOKUP(D591,'PC Receitas'!$N$4:$O$14,2,FALSE)</f>
        <v>#N/A</v>
      </c>
    </row>
    <row r="592" spans="3:20" ht="19.5" customHeight="1" thickTop="1" thickBot="1" x14ac:dyDescent="0.25">
      <c r="C592" s="58"/>
      <c r="D592" s="58"/>
      <c r="E592" s="58"/>
      <c r="F592" s="58"/>
      <c r="G592" s="58"/>
      <c r="H592" s="58"/>
      <c r="I592" s="59"/>
      <c r="J592" s="60"/>
      <c r="K592" s="57">
        <f t="shared" ca="1" si="47"/>
        <v>167800</v>
      </c>
      <c r="P592" s="188" t="e">
        <f t="shared" ref="P592:P619" si="51">IF(T592="Despesas_com_Transportes","Despesa",IF(T592="Despesas_com_Lazer_e_Informacao","Despesa",IF(T592="Outras_Despesas","Despesa",IF(T592="Imposto_de_Renda","Despesa",IF(T592="Investimentos_Bens","Despesa","")))))</f>
        <v>#N/A</v>
      </c>
      <c r="Q592" s="191" t="e">
        <f t="shared" si="49"/>
        <v>#N/A</v>
      </c>
      <c r="R592" s="191" t="e">
        <f t="shared" si="50"/>
        <v>#N/A</v>
      </c>
      <c r="S592" s="191" t="e">
        <f t="shared" si="48"/>
        <v>#N/A</v>
      </c>
      <c r="T592" s="192" t="e">
        <f>VLOOKUP(D592,'PC Receitas'!$N$4:$O$14,2,FALSE)</f>
        <v>#N/A</v>
      </c>
    </row>
    <row r="593" spans="3:20" ht="19.5" customHeight="1" thickTop="1" thickBot="1" x14ac:dyDescent="0.25">
      <c r="C593" s="58"/>
      <c r="D593" s="58"/>
      <c r="E593" s="58"/>
      <c r="F593" s="58"/>
      <c r="G593" s="58"/>
      <c r="H593" s="58"/>
      <c r="I593" s="59"/>
      <c r="J593" s="60"/>
      <c r="K593" s="57">
        <f t="shared" ca="1" si="47"/>
        <v>167800</v>
      </c>
      <c r="P593" s="188" t="e">
        <f t="shared" si="51"/>
        <v>#N/A</v>
      </c>
      <c r="Q593" s="191" t="e">
        <f t="shared" si="49"/>
        <v>#N/A</v>
      </c>
      <c r="R593" s="191" t="e">
        <f t="shared" si="50"/>
        <v>#N/A</v>
      </c>
      <c r="S593" s="191" t="e">
        <f t="shared" si="48"/>
        <v>#N/A</v>
      </c>
      <c r="T593" s="192" t="e">
        <f>VLOOKUP(D593,'PC Receitas'!$N$4:$O$14,2,FALSE)</f>
        <v>#N/A</v>
      </c>
    </row>
    <row r="594" spans="3:20" ht="19.5" customHeight="1" thickTop="1" thickBot="1" x14ac:dyDescent="0.25">
      <c r="C594" s="58"/>
      <c r="D594" s="58"/>
      <c r="E594" s="58"/>
      <c r="F594" s="58"/>
      <c r="G594" s="58"/>
      <c r="H594" s="58"/>
      <c r="I594" s="59"/>
      <c r="J594" s="60"/>
      <c r="K594" s="57">
        <f t="shared" ca="1" si="47"/>
        <v>167800</v>
      </c>
      <c r="P594" s="188" t="e">
        <f t="shared" si="51"/>
        <v>#N/A</v>
      </c>
      <c r="Q594" s="191" t="e">
        <f t="shared" si="49"/>
        <v>#N/A</v>
      </c>
      <c r="R594" s="191" t="e">
        <f t="shared" si="50"/>
        <v>#N/A</v>
      </c>
      <c r="S594" s="191" t="e">
        <f t="shared" si="48"/>
        <v>#N/A</v>
      </c>
      <c r="T594" s="192" t="e">
        <f>VLOOKUP(D594,'PC Receitas'!$N$4:$O$14,2,FALSE)</f>
        <v>#N/A</v>
      </c>
    </row>
    <row r="595" spans="3:20" ht="19.5" customHeight="1" thickTop="1" thickBot="1" x14ac:dyDescent="0.25">
      <c r="C595" s="58"/>
      <c r="D595" s="58"/>
      <c r="E595" s="58"/>
      <c r="F595" s="58"/>
      <c r="G595" s="58"/>
      <c r="H595" s="58"/>
      <c r="I595" s="59"/>
      <c r="J595" s="60"/>
      <c r="K595" s="57">
        <f t="shared" ref="K595:K605" ca="1" si="52">K594+IF(AND(J595="Pago",OR(D595=$V$5,D595=$V$6,D595=$V$7)),I595,IF(AND(J595="Pago",OR(D595=$V$8,D595=$V$9,D595=$V$10,D595=$V$11,D595=$V$12,D595=$V$13,D595=$V$14,D595=$V$15)),-I595,IF(G595="À Vista",IF(J595="Pago",-I595,0),0)))</f>
        <v>167800</v>
      </c>
      <c r="P595" s="188" t="e">
        <f t="shared" si="51"/>
        <v>#N/A</v>
      </c>
      <c r="Q595" s="191" t="e">
        <f t="shared" si="49"/>
        <v>#N/A</v>
      </c>
      <c r="R595" s="191" t="e">
        <f t="shared" si="50"/>
        <v>#N/A</v>
      </c>
      <c r="S595" s="191" t="e">
        <f t="shared" si="48"/>
        <v>#N/A</v>
      </c>
      <c r="T595" s="192" t="e">
        <f>VLOOKUP(D595,'PC Receitas'!$N$4:$O$14,2,FALSE)</f>
        <v>#N/A</v>
      </c>
    </row>
    <row r="596" spans="3:20" ht="19.5" customHeight="1" thickTop="1" thickBot="1" x14ac:dyDescent="0.25">
      <c r="C596" s="58"/>
      <c r="D596" s="58"/>
      <c r="E596" s="58"/>
      <c r="F596" s="58"/>
      <c r="G596" s="58"/>
      <c r="H596" s="58"/>
      <c r="I596" s="59"/>
      <c r="J596" s="60"/>
      <c r="K596" s="57">
        <f t="shared" ca="1" si="52"/>
        <v>167800</v>
      </c>
      <c r="P596" s="188" t="e">
        <f t="shared" si="51"/>
        <v>#N/A</v>
      </c>
      <c r="Q596" s="191" t="e">
        <f t="shared" si="49"/>
        <v>#N/A</v>
      </c>
      <c r="R596" s="191" t="e">
        <f t="shared" si="50"/>
        <v>#N/A</v>
      </c>
      <c r="S596" s="191" t="e">
        <f t="shared" ref="S596:S619" si="53">IF(P596&lt;&gt;"",P596,IF(Q596&lt;&gt;"",Q596,IF(R596&lt;&gt;"",R596,"")))</f>
        <v>#N/A</v>
      </c>
      <c r="T596" s="192" t="e">
        <f>VLOOKUP(D596,'PC Receitas'!$N$4:$O$14,2,FALSE)</f>
        <v>#N/A</v>
      </c>
    </row>
    <row r="597" spans="3:20" ht="19.5" customHeight="1" thickTop="1" thickBot="1" x14ac:dyDescent="0.25">
      <c r="C597" s="58"/>
      <c r="D597" s="58"/>
      <c r="E597" s="58"/>
      <c r="F597" s="58"/>
      <c r="G597" s="58"/>
      <c r="H597" s="58"/>
      <c r="I597" s="59"/>
      <c r="J597" s="60"/>
      <c r="K597" s="57">
        <f t="shared" ca="1" si="52"/>
        <v>167800</v>
      </c>
      <c r="P597" s="188" t="e">
        <f t="shared" si="51"/>
        <v>#N/A</v>
      </c>
      <c r="Q597" s="191" t="e">
        <f t="shared" si="49"/>
        <v>#N/A</v>
      </c>
      <c r="R597" s="191" t="e">
        <f t="shared" si="50"/>
        <v>#N/A</v>
      </c>
      <c r="S597" s="191" t="e">
        <f t="shared" si="53"/>
        <v>#N/A</v>
      </c>
      <c r="T597" s="192" t="e">
        <f>VLOOKUP(D597,'PC Receitas'!$N$4:$O$14,2,FALSE)</f>
        <v>#N/A</v>
      </c>
    </row>
    <row r="598" spans="3:20" ht="19.5" customHeight="1" thickTop="1" thickBot="1" x14ac:dyDescent="0.25">
      <c r="C598" s="58"/>
      <c r="D598" s="58"/>
      <c r="E598" s="58"/>
      <c r="F598" s="58"/>
      <c r="G598" s="58"/>
      <c r="H598" s="58"/>
      <c r="I598" s="59"/>
      <c r="J598" s="60"/>
      <c r="K598" s="57">
        <f t="shared" ca="1" si="52"/>
        <v>167800</v>
      </c>
      <c r="P598" s="188" t="e">
        <f t="shared" si="51"/>
        <v>#N/A</v>
      </c>
      <c r="Q598" s="191" t="e">
        <f t="shared" si="49"/>
        <v>#N/A</v>
      </c>
      <c r="R598" s="191" t="e">
        <f t="shared" si="50"/>
        <v>#N/A</v>
      </c>
      <c r="S598" s="191" t="e">
        <f t="shared" si="53"/>
        <v>#N/A</v>
      </c>
      <c r="T598" s="192" t="e">
        <f>VLOOKUP(D598,'PC Receitas'!$N$4:$O$14,2,FALSE)</f>
        <v>#N/A</v>
      </c>
    </row>
    <row r="599" spans="3:20" ht="19.5" customHeight="1" thickTop="1" thickBot="1" x14ac:dyDescent="0.25">
      <c r="C599" s="58"/>
      <c r="D599" s="58"/>
      <c r="E599" s="58"/>
      <c r="F599" s="58"/>
      <c r="G599" s="58"/>
      <c r="H599" s="58"/>
      <c r="I599" s="59"/>
      <c r="J599" s="60"/>
      <c r="K599" s="57">
        <f t="shared" ca="1" si="52"/>
        <v>167800</v>
      </c>
      <c r="P599" s="188" t="e">
        <f t="shared" si="51"/>
        <v>#N/A</v>
      </c>
      <c r="Q599" s="191" t="e">
        <f t="shared" si="49"/>
        <v>#N/A</v>
      </c>
      <c r="R599" s="191" t="e">
        <f t="shared" si="50"/>
        <v>#N/A</v>
      </c>
      <c r="S599" s="191" t="e">
        <f t="shared" si="53"/>
        <v>#N/A</v>
      </c>
      <c r="T599" s="192" t="e">
        <f>VLOOKUP(D599,'PC Receitas'!$N$4:$O$14,2,FALSE)</f>
        <v>#N/A</v>
      </c>
    </row>
    <row r="600" spans="3:20" ht="19.5" customHeight="1" thickTop="1" thickBot="1" x14ac:dyDescent="0.25">
      <c r="C600" s="58"/>
      <c r="D600" s="58"/>
      <c r="E600" s="58"/>
      <c r="F600" s="58"/>
      <c r="G600" s="58"/>
      <c r="H600" s="58"/>
      <c r="I600" s="59"/>
      <c r="J600" s="60"/>
      <c r="K600" s="57">
        <f t="shared" ca="1" si="52"/>
        <v>167800</v>
      </c>
      <c r="P600" s="188" t="e">
        <f t="shared" si="51"/>
        <v>#N/A</v>
      </c>
      <c r="Q600" s="191" t="e">
        <f t="shared" si="49"/>
        <v>#N/A</v>
      </c>
      <c r="R600" s="191" t="e">
        <f t="shared" si="50"/>
        <v>#N/A</v>
      </c>
      <c r="S600" s="191" t="e">
        <f t="shared" si="53"/>
        <v>#N/A</v>
      </c>
      <c r="T600" s="192" t="e">
        <f>VLOOKUP(D600,'PC Receitas'!$N$4:$O$14,2,FALSE)</f>
        <v>#N/A</v>
      </c>
    </row>
    <row r="601" spans="3:20" ht="19.5" customHeight="1" thickTop="1" thickBot="1" x14ac:dyDescent="0.25">
      <c r="C601" s="58"/>
      <c r="D601" s="58"/>
      <c r="E601" s="58"/>
      <c r="F601" s="58"/>
      <c r="G601" s="58"/>
      <c r="H601" s="58"/>
      <c r="I601" s="59"/>
      <c r="J601" s="60"/>
      <c r="K601" s="57">
        <f t="shared" ca="1" si="52"/>
        <v>167800</v>
      </c>
      <c r="P601" s="188" t="e">
        <f t="shared" si="51"/>
        <v>#N/A</v>
      </c>
      <c r="Q601" s="191" t="e">
        <f t="shared" si="49"/>
        <v>#N/A</v>
      </c>
      <c r="R601" s="191" t="e">
        <f t="shared" si="50"/>
        <v>#N/A</v>
      </c>
      <c r="S601" s="191" t="e">
        <f t="shared" si="53"/>
        <v>#N/A</v>
      </c>
      <c r="T601" s="192" t="e">
        <f>VLOOKUP(D601,'PC Receitas'!$N$4:$O$14,2,FALSE)</f>
        <v>#N/A</v>
      </c>
    </row>
    <row r="602" spans="3:20" ht="19.5" customHeight="1" thickTop="1" thickBot="1" x14ac:dyDescent="0.25">
      <c r="C602" s="58"/>
      <c r="D602" s="58"/>
      <c r="E602" s="58"/>
      <c r="F602" s="58"/>
      <c r="G602" s="58"/>
      <c r="H602" s="58"/>
      <c r="I602" s="59"/>
      <c r="J602" s="60"/>
      <c r="K602" s="57">
        <f t="shared" ca="1" si="52"/>
        <v>167800</v>
      </c>
      <c r="P602" s="188" t="e">
        <f t="shared" si="51"/>
        <v>#N/A</v>
      </c>
      <c r="Q602" s="191" t="e">
        <f t="shared" si="49"/>
        <v>#N/A</v>
      </c>
      <c r="R602" s="191" t="e">
        <f t="shared" si="50"/>
        <v>#N/A</v>
      </c>
      <c r="S602" s="191" t="e">
        <f t="shared" si="53"/>
        <v>#N/A</v>
      </c>
      <c r="T602" s="192" t="e">
        <f>VLOOKUP(D602,'PC Receitas'!$N$4:$O$14,2,FALSE)</f>
        <v>#N/A</v>
      </c>
    </row>
    <row r="603" spans="3:20" ht="19.5" customHeight="1" thickTop="1" thickBot="1" x14ac:dyDescent="0.25">
      <c r="C603" s="58"/>
      <c r="D603" s="58"/>
      <c r="E603" s="58"/>
      <c r="F603" s="58"/>
      <c r="G603" s="58"/>
      <c r="H603" s="58"/>
      <c r="I603" s="59"/>
      <c r="J603" s="60"/>
      <c r="K603" s="57">
        <f t="shared" ca="1" si="52"/>
        <v>167800</v>
      </c>
      <c r="P603" s="188" t="e">
        <f t="shared" si="51"/>
        <v>#N/A</v>
      </c>
      <c r="Q603" s="191" t="e">
        <f t="shared" si="49"/>
        <v>#N/A</v>
      </c>
      <c r="R603" s="191" t="e">
        <f t="shared" si="50"/>
        <v>#N/A</v>
      </c>
      <c r="S603" s="191" t="e">
        <f t="shared" si="53"/>
        <v>#N/A</v>
      </c>
      <c r="T603" s="192" t="e">
        <f>VLOOKUP(D603,'PC Receitas'!$N$4:$O$14,2,FALSE)</f>
        <v>#N/A</v>
      </c>
    </row>
    <row r="604" spans="3:20" ht="19.5" customHeight="1" thickTop="1" thickBot="1" x14ac:dyDescent="0.25">
      <c r="C604" s="58"/>
      <c r="D604" s="58"/>
      <c r="E604" s="58"/>
      <c r="F604" s="58"/>
      <c r="G604" s="58"/>
      <c r="H604" s="58"/>
      <c r="I604" s="59"/>
      <c r="J604" s="60"/>
      <c r="K604" s="57">
        <f t="shared" ca="1" si="52"/>
        <v>167800</v>
      </c>
      <c r="P604" s="188" t="e">
        <f t="shared" si="51"/>
        <v>#N/A</v>
      </c>
      <c r="Q604" s="191" t="e">
        <f t="shared" si="49"/>
        <v>#N/A</v>
      </c>
      <c r="R604" s="191" t="e">
        <f t="shared" si="50"/>
        <v>#N/A</v>
      </c>
      <c r="S604" s="191" t="e">
        <f t="shared" si="53"/>
        <v>#N/A</v>
      </c>
      <c r="T604" s="192" t="e">
        <f>VLOOKUP(D604,'PC Receitas'!$N$4:$O$14,2,FALSE)</f>
        <v>#N/A</v>
      </c>
    </row>
    <row r="605" spans="3:20" ht="19.5" customHeight="1" thickTop="1" thickBot="1" x14ac:dyDescent="0.25">
      <c r="C605" s="58"/>
      <c r="D605" s="58"/>
      <c r="E605" s="58"/>
      <c r="F605" s="58"/>
      <c r="G605" s="58"/>
      <c r="H605" s="58"/>
      <c r="I605" s="59"/>
      <c r="J605" s="60"/>
      <c r="K605" s="57">
        <f t="shared" ca="1" si="52"/>
        <v>167800</v>
      </c>
      <c r="P605" s="188" t="e">
        <f t="shared" si="51"/>
        <v>#N/A</v>
      </c>
      <c r="Q605" s="191" t="e">
        <f t="shared" si="49"/>
        <v>#N/A</v>
      </c>
      <c r="R605" s="191" t="e">
        <f t="shared" si="50"/>
        <v>#N/A</v>
      </c>
      <c r="S605" s="191" t="e">
        <f t="shared" si="53"/>
        <v>#N/A</v>
      </c>
      <c r="T605" s="192" t="e">
        <f>VLOOKUP(D605,'PC Receitas'!$N$4:$O$14,2,FALSE)</f>
        <v>#N/A</v>
      </c>
    </row>
    <row r="606" spans="3:20" ht="19.5" customHeight="1" thickTop="1" thickBot="1" x14ac:dyDescent="0.25">
      <c r="C606" s="58"/>
      <c r="D606" s="58"/>
      <c r="E606" s="58"/>
      <c r="F606" s="58"/>
      <c r="G606" s="58"/>
      <c r="H606" s="58"/>
      <c r="I606" s="59"/>
      <c r="J606" s="60"/>
      <c r="K606" s="57">
        <f t="shared" ref="K606:K619" ca="1" si="54">K605+IF(AND(J606="Pago",OR(D606="Receitas com Produtos",D606="Receitas com Serviços",D606="Receitas Não Operacionais")),I606,IF(AND(J606="Pago",OR(D606="Despesas com Produtos",D606="Despesas com Serviços",D606="Despesas Não Operacionais",D606="Despesas com RH",D606="Despesas com Marketing",D606="Despesas Operacionais",D606="Impostos",D606="Investimentos")),-I606,IF(G606="À Vista",IF(J606="Pago",-I606,0),0)))</f>
        <v>167800</v>
      </c>
      <c r="P606" s="188" t="e">
        <f t="shared" si="51"/>
        <v>#N/A</v>
      </c>
      <c r="Q606" s="191" t="e">
        <f t="shared" si="49"/>
        <v>#N/A</v>
      </c>
      <c r="R606" s="191" t="e">
        <f t="shared" si="50"/>
        <v>#N/A</v>
      </c>
      <c r="S606" s="191" t="e">
        <f t="shared" si="53"/>
        <v>#N/A</v>
      </c>
      <c r="T606" s="192" t="e">
        <f>VLOOKUP(D606,'PC Receitas'!$N$4:$O$14,2,FALSE)</f>
        <v>#N/A</v>
      </c>
    </row>
    <row r="607" spans="3:20" ht="19.5" customHeight="1" thickTop="1" thickBot="1" x14ac:dyDescent="0.25">
      <c r="C607" s="58"/>
      <c r="D607" s="58"/>
      <c r="E607" s="58"/>
      <c r="F607" s="58"/>
      <c r="G607" s="58"/>
      <c r="H607" s="58"/>
      <c r="I607" s="59"/>
      <c r="J607" s="60"/>
      <c r="K607" s="57">
        <f t="shared" ca="1" si="54"/>
        <v>167800</v>
      </c>
      <c r="P607" s="188" t="e">
        <f t="shared" si="51"/>
        <v>#N/A</v>
      </c>
      <c r="Q607" s="191" t="e">
        <f t="shared" si="49"/>
        <v>#N/A</v>
      </c>
      <c r="R607" s="191" t="e">
        <f t="shared" si="50"/>
        <v>#N/A</v>
      </c>
      <c r="S607" s="191" t="e">
        <f t="shared" si="53"/>
        <v>#N/A</v>
      </c>
      <c r="T607" s="192" t="e">
        <f>VLOOKUP(D607,'PC Receitas'!$N$4:$O$14,2,FALSE)</f>
        <v>#N/A</v>
      </c>
    </row>
    <row r="608" spans="3:20" ht="19.5" customHeight="1" thickTop="1" thickBot="1" x14ac:dyDescent="0.25">
      <c r="C608" s="58"/>
      <c r="D608" s="58"/>
      <c r="E608" s="58"/>
      <c r="F608" s="58"/>
      <c r="G608" s="58"/>
      <c r="H608" s="58"/>
      <c r="I608" s="59"/>
      <c r="J608" s="60"/>
      <c r="K608" s="57">
        <f t="shared" ca="1" si="54"/>
        <v>167800</v>
      </c>
      <c r="P608" s="188" t="e">
        <f t="shared" si="51"/>
        <v>#N/A</v>
      </c>
      <c r="Q608" s="191" t="e">
        <f t="shared" si="49"/>
        <v>#N/A</v>
      </c>
      <c r="R608" s="191" t="e">
        <f t="shared" si="50"/>
        <v>#N/A</v>
      </c>
      <c r="S608" s="191" t="e">
        <f t="shared" si="53"/>
        <v>#N/A</v>
      </c>
      <c r="T608" s="192" t="e">
        <f>VLOOKUP(D608,'PC Receitas'!$N$4:$O$14,2,FALSE)</f>
        <v>#N/A</v>
      </c>
    </row>
    <row r="609" spans="3:20" ht="19.5" customHeight="1" thickTop="1" thickBot="1" x14ac:dyDescent="0.25">
      <c r="C609" s="58"/>
      <c r="D609" s="58"/>
      <c r="E609" s="58"/>
      <c r="F609" s="58"/>
      <c r="G609" s="58"/>
      <c r="H609" s="58"/>
      <c r="I609" s="59"/>
      <c r="J609" s="60"/>
      <c r="K609" s="57">
        <f t="shared" ca="1" si="54"/>
        <v>167800</v>
      </c>
      <c r="P609" s="188" t="e">
        <f t="shared" si="51"/>
        <v>#N/A</v>
      </c>
      <c r="Q609" s="191" t="e">
        <f t="shared" si="49"/>
        <v>#N/A</v>
      </c>
      <c r="R609" s="191" t="e">
        <f t="shared" si="50"/>
        <v>#N/A</v>
      </c>
      <c r="S609" s="191" t="e">
        <f t="shared" si="53"/>
        <v>#N/A</v>
      </c>
      <c r="T609" s="192" t="e">
        <f>VLOOKUP(D609,'PC Receitas'!$N$4:$O$14,2,FALSE)</f>
        <v>#N/A</v>
      </c>
    </row>
    <row r="610" spans="3:20" ht="19.5" customHeight="1" thickTop="1" thickBot="1" x14ac:dyDescent="0.25">
      <c r="C610" s="58"/>
      <c r="D610" s="58"/>
      <c r="E610" s="58"/>
      <c r="F610" s="58"/>
      <c r="G610" s="58"/>
      <c r="H610" s="58"/>
      <c r="I610" s="59"/>
      <c r="J610" s="60"/>
      <c r="K610" s="57">
        <f t="shared" ca="1" si="54"/>
        <v>167800</v>
      </c>
      <c r="P610" s="188" t="e">
        <f t="shared" si="51"/>
        <v>#N/A</v>
      </c>
      <c r="Q610" s="191" t="e">
        <f t="shared" si="49"/>
        <v>#N/A</v>
      </c>
      <c r="R610" s="191" t="e">
        <f t="shared" si="50"/>
        <v>#N/A</v>
      </c>
      <c r="S610" s="191" t="e">
        <f t="shared" si="53"/>
        <v>#N/A</v>
      </c>
      <c r="T610" s="192" t="e">
        <f>VLOOKUP(D610,'PC Receitas'!$N$4:$O$14,2,FALSE)</f>
        <v>#N/A</v>
      </c>
    </row>
    <row r="611" spans="3:20" ht="19.5" customHeight="1" thickTop="1" thickBot="1" x14ac:dyDescent="0.25">
      <c r="C611" s="58"/>
      <c r="D611" s="58"/>
      <c r="E611" s="58"/>
      <c r="F611" s="58"/>
      <c r="G611" s="58"/>
      <c r="H611" s="58"/>
      <c r="I611" s="59"/>
      <c r="J611" s="60"/>
      <c r="K611" s="57">
        <f t="shared" ca="1" si="54"/>
        <v>167800</v>
      </c>
      <c r="P611" s="188" t="e">
        <f t="shared" si="51"/>
        <v>#N/A</v>
      </c>
      <c r="Q611" s="191" t="e">
        <f t="shared" si="49"/>
        <v>#N/A</v>
      </c>
      <c r="R611" s="191" t="e">
        <f t="shared" si="50"/>
        <v>#N/A</v>
      </c>
      <c r="S611" s="191" t="e">
        <f t="shared" si="53"/>
        <v>#N/A</v>
      </c>
      <c r="T611" s="192" t="e">
        <f>VLOOKUP(D611,'PC Receitas'!$N$4:$O$14,2,FALSE)</f>
        <v>#N/A</v>
      </c>
    </row>
    <row r="612" spans="3:20" ht="19.5" customHeight="1" thickTop="1" thickBot="1" x14ac:dyDescent="0.25">
      <c r="C612" s="58"/>
      <c r="D612" s="58"/>
      <c r="E612" s="58"/>
      <c r="F612" s="58"/>
      <c r="G612" s="58"/>
      <c r="H612" s="58"/>
      <c r="I612" s="59"/>
      <c r="J612" s="60"/>
      <c r="K612" s="57">
        <f t="shared" ca="1" si="54"/>
        <v>167800</v>
      </c>
      <c r="P612" s="188" t="e">
        <f t="shared" si="51"/>
        <v>#N/A</v>
      </c>
      <c r="Q612" s="191" t="e">
        <f t="shared" si="49"/>
        <v>#N/A</v>
      </c>
      <c r="R612" s="191" t="e">
        <f t="shared" si="50"/>
        <v>#N/A</v>
      </c>
      <c r="S612" s="191" t="e">
        <f t="shared" si="53"/>
        <v>#N/A</v>
      </c>
      <c r="T612" s="192" t="e">
        <f>VLOOKUP(D612,'PC Receitas'!$N$4:$O$14,2,FALSE)</f>
        <v>#N/A</v>
      </c>
    </row>
    <row r="613" spans="3:20" ht="19.5" customHeight="1" thickTop="1" thickBot="1" x14ac:dyDescent="0.25">
      <c r="C613" s="58"/>
      <c r="D613" s="58"/>
      <c r="E613" s="58"/>
      <c r="F613" s="58"/>
      <c r="G613" s="58"/>
      <c r="H613" s="58"/>
      <c r="I613" s="59"/>
      <c r="J613" s="60"/>
      <c r="K613" s="57">
        <f t="shared" ca="1" si="54"/>
        <v>167800</v>
      </c>
      <c r="P613" s="188" t="e">
        <f t="shared" si="51"/>
        <v>#N/A</v>
      </c>
      <c r="Q613" s="191" t="e">
        <f t="shared" si="49"/>
        <v>#N/A</v>
      </c>
      <c r="R613" s="191" t="e">
        <f t="shared" si="50"/>
        <v>#N/A</v>
      </c>
      <c r="S613" s="191" t="e">
        <f t="shared" si="53"/>
        <v>#N/A</v>
      </c>
      <c r="T613" s="192" t="e">
        <f>VLOOKUP(D613,'PC Receitas'!$N$4:$O$14,2,FALSE)</f>
        <v>#N/A</v>
      </c>
    </row>
    <row r="614" spans="3:20" ht="19.5" customHeight="1" thickTop="1" thickBot="1" x14ac:dyDescent="0.25">
      <c r="C614" s="58"/>
      <c r="D614" s="58"/>
      <c r="E614" s="58"/>
      <c r="F614" s="58"/>
      <c r="G614" s="58"/>
      <c r="H614" s="58"/>
      <c r="I614" s="59"/>
      <c r="J614" s="60"/>
      <c r="K614" s="57">
        <f t="shared" ca="1" si="54"/>
        <v>167800</v>
      </c>
      <c r="P614" s="188" t="e">
        <f t="shared" si="51"/>
        <v>#N/A</v>
      </c>
      <c r="Q614" s="191" t="e">
        <f t="shared" si="49"/>
        <v>#N/A</v>
      </c>
      <c r="R614" s="191" t="e">
        <f t="shared" si="50"/>
        <v>#N/A</v>
      </c>
      <c r="S614" s="191" t="e">
        <f t="shared" si="53"/>
        <v>#N/A</v>
      </c>
      <c r="T614" s="192" t="e">
        <f>VLOOKUP(D614,'PC Receitas'!$N$4:$O$14,2,FALSE)</f>
        <v>#N/A</v>
      </c>
    </row>
    <row r="615" spans="3:20" ht="19.5" customHeight="1" thickTop="1" thickBot="1" x14ac:dyDescent="0.25">
      <c r="C615" s="58"/>
      <c r="D615" s="58"/>
      <c r="E615" s="58"/>
      <c r="F615" s="58"/>
      <c r="G615" s="58"/>
      <c r="H615" s="58"/>
      <c r="I615" s="59"/>
      <c r="J615" s="60"/>
      <c r="K615" s="57">
        <f t="shared" ca="1" si="54"/>
        <v>167800</v>
      </c>
      <c r="P615" s="188" t="e">
        <f t="shared" si="51"/>
        <v>#N/A</v>
      </c>
      <c r="Q615" s="191" t="e">
        <f t="shared" si="49"/>
        <v>#N/A</v>
      </c>
      <c r="R615" s="191" t="e">
        <f t="shared" si="50"/>
        <v>#N/A</v>
      </c>
      <c r="S615" s="191" t="e">
        <f t="shared" si="53"/>
        <v>#N/A</v>
      </c>
      <c r="T615" s="192" t="e">
        <f>VLOOKUP(D615,'PC Receitas'!$N$4:$O$14,2,FALSE)</f>
        <v>#N/A</v>
      </c>
    </row>
    <row r="616" spans="3:20" ht="19.5" customHeight="1" thickTop="1" thickBot="1" x14ac:dyDescent="0.25">
      <c r="C616" s="58"/>
      <c r="D616" s="58"/>
      <c r="E616" s="58"/>
      <c r="F616" s="58"/>
      <c r="G616" s="58"/>
      <c r="H616" s="58"/>
      <c r="I616" s="59"/>
      <c r="J616" s="60"/>
      <c r="K616" s="57">
        <f t="shared" ca="1" si="54"/>
        <v>167800</v>
      </c>
      <c r="P616" s="188" t="e">
        <f t="shared" si="51"/>
        <v>#N/A</v>
      </c>
      <c r="Q616" s="191" t="e">
        <f t="shared" si="49"/>
        <v>#N/A</v>
      </c>
      <c r="R616" s="191" t="e">
        <f t="shared" si="50"/>
        <v>#N/A</v>
      </c>
      <c r="S616" s="191" t="e">
        <f t="shared" si="53"/>
        <v>#N/A</v>
      </c>
      <c r="T616" s="192" t="e">
        <f>VLOOKUP(D616,'PC Receitas'!$N$4:$O$14,2,FALSE)</f>
        <v>#N/A</v>
      </c>
    </row>
    <row r="617" spans="3:20" ht="19.5" customHeight="1" thickTop="1" thickBot="1" x14ac:dyDescent="0.25">
      <c r="C617" s="58"/>
      <c r="D617" s="58"/>
      <c r="E617" s="58"/>
      <c r="F617" s="58"/>
      <c r="G617" s="58"/>
      <c r="H617" s="58"/>
      <c r="I617" s="59"/>
      <c r="J617" s="60"/>
      <c r="K617" s="57">
        <f t="shared" ca="1" si="54"/>
        <v>167800</v>
      </c>
      <c r="P617" s="188" t="e">
        <f t="shared" si="51"/>
        <v>#N/A</v>
      </c>
      <c r="Q617" s="191" t="e">
        <f t="shared" si="49"/>
        <v>#N/A</v>
      </c>
      <c r="R617" s="191" t="e">
        <f t="shared" si="50"/>
        <v>#N/A</v>
      </c>
      <c r="S617" s="191" t="e">
        <f t="shared" si="53"/>
        <v>#N/A</v>
      </c>
      <c r="T617" s="192" t="e">
        <f>VLOOKUP(D617,'PC Receitas'!$N$4:$O$14,2,FALSE)</f>
        <v>#N/A</v>
      </c>
    </row>
    <row r="618" spans="3:20" ht="19.5" customHeight="1" thickTop="1" thickBot="1" x14ac:dyDescent="0.25">
      <c r="C618" s="58"/>
      <c r="D618" s="58"/>
      <c r="E618" s="58"/>
      <c r="F618" s="58"/>
      <c r="G618" s="58"/>
      <c r="H618" s="58"/>
      <c r="I618" s="59"/>
      <c r="J618" s="60"/>
      <c r="K618" s="57">
        <f t="shared" ca="1" si="54"/>
        <v>167800</v>
      </c>
      <c r="P618" s="188" t="e">
        <f t="shared" si="51"/>
        <v>#N/A</v>
      </c>
      <c r="Q618" s="191" t="e">
        <f t="shared" si="49"/>
        <v>#N/A</v>
      </c>
      <c r="R618" s="191" t="e">
        <f t="shared" si="50"/>
        <v>#N/A</v>
      </c>
      <c r="S618" s="191" t="e">
        <f t="shared" si="53"/>
        <v>#N/A</v>
      </c>
      <c r="T618" s="192" t="e">
        <f>VLOOKUP(D618,'PC Receitas'!$N$4:$O$14,2,FALSE)</f>
        <v>#N/A</v>
      </c>
    </row>
    <row r="619" spans="3:20" ht="19.5" customHeight="1" thickTop="1" thickBot="1" x14ac:dyDescent="0.25">
      <c r="C619" s="58"/>
      <c r="D619" s="58"/>
      <c r="E619" s="58"/>
      <c r="F619" s="58"/>
      <c r="G619" s="58"/>
      <c r="H619" s="58"/>
      <c r="I619" s="59"/>
      <c r="J619" s="60"/>
      <c r="K619" s="57">
        <f t="shared" ca="1" si="54"/>
        <v>167800</v>
      </c>
      <c r="P619" s="188" t="e">
        <f t="shared" si="51"/>
        <v>#N/A</v>
      </c>
      <c r="Q619" s="191" t="e">
        <f t="shared" si="49"/>
        <v>#N/A</v>
      </c>
      <c r="R619" s="191" t="e">
        <f t="shared" si="50"/>
        <v>#N/A</v>
      </c>
      <c r="S619" s="191" t="e">
        <f t="shared" si="53"/>
        <v>#N/A</v>
      </c>
      <c r="T619" s="192" t="e">
        <f>VLOOKUP(D619,'PC Receitas'!$N$4:$O$14,2,FALSE)</f>
        <v>#N/A</v>
      </c>
    </row>
    <row r="620" spans="3:20" ht="19.5" customHeight="1" thickTop="1" x14ac:dyDescent="0.2">
      <c r="C620" s="160"/>
      <c r="D620" s="160"/>
      <c r="E620" s="160"/>
      <c r="F620" s="166"/>
      <c r="G620" s="160"/>
      <c r="H620" s="160"/>
      <c r="I620" s="161"/>
      <c r="J620" s="160"/>
      <c r="K620" s="159"/>
    </row>
    <row r="621" spans="3:20" x14ac:dyDescent="0.2">
      <c r="E621" s="12"/>
      <c r="G621" s="160"/>
      <c r="H621" s="160"/>
      <c r="K621" s="34"/>
    </row>
    <row r="622" spans="3:20" x14ac:dyDescent="0.2">
      <c r="E622" s="12"/>
      <c r="G622" s="160"/>
      <c r="H622" s="160"/>
      <c r="K622" s="34"/>
    </row>
    <row r="623" spans="3:20" x14ac:dyDescent="0.2">
      <c r="G623" s="160"/>
      <c r="H623" s="160"/>
      <c r="K623" s="34"/>
    </row>
    <row r="624" spans="3:20" x14ac:dyDescent="0.2">
      <c r="G624" s="160"/>
      <c r="H624" s="160"/>
      <c r="K624" s="34"/>
    </row>
    <row r="625" spans="7:11" x14ac:dyDescent="0.2">
      <c r="G625" s="160"/>
      <c r="H625" s="160"/>
      <c r="K625" s="34"/>
    </row>
    <row r="626" spans="7:11" hidden="1" x14ac:dyDescent="0.2">
      <c r="K626" s="34"/>
    </row>
    <row r="627" spans="7:11" hidden="1" x14ac:dyDescent="0.2">
      <c r="K627" s="34"/>
    </row>
    <row r="628" spans="7:11" hidden="1" x14ac:dyDescent="0.2">
      <c r="K628" s="34"/>
    </row>
    <row r="629" spans="7:11" hidden="1" x14ac:dyDescent="0.2">
      <c r="K629" s="34"/>
    </row>
    <row r="630" spans="7:11" hidden="1" x14ac:dyDescent="0.2">
      <c r="K630" s="34"/>
    </row>
    <row r="631" spans="7:11" hidden="1" x14ac:dyDescent="0.2">
      <c r="K631" s="34"/>
    </row>
    <row r="632" spans="7:11" hidden="1" x14ac:dyDescent="0.2">
      <c r="K632" s="34"/>
    </row>
    <row r="633" spans="7:11" hidden="1" x14ac:dyDescent="0.2">
      <c r="K633" s="34"/>
    </row>
    <row r="634" spans="7:11" hidden="1" x14ac:dyDescent="0.2">
      <c r="K634" s="34"/>
    </row>
    <row r="635" spans="7:11" hidden="1" x14ac:dyDescent="0.2">
      <c r="K635" s="34"/>
    </row>
    <row r="636" spans="7:11" hidden="1" x14ac:dyDescent="0.2">
      <c r="K636" s="34"/>
    </row>
    <row r="637" spans="7:11" hidden="1" x14ac:dyDescent="0.2">
      <c r="K637" s="34"/>
    </row>
    <row r="638" spans="7:11" hidden="1" x14ac:dyDescent="0.2">
      <c r="K638" s="34"/>
    </row>
    <row r="639" spans="7:11" hidden="1" x14ac:dyDescent="0.2">
      <c r="K639" s="34"/>
    </row>
    <row r="640" spans="7:11" hidden="1" x14ac:dyDescent="0.2">
      <c r="K640" s="34"/>
    </row>
    <row r="641" spans="11:11" hidden="1" x14ac:dyDescent="0.2">
      <c r="K641" s="34"/>
    </row>
    <row r="642" spans="11:11" hidden="1" x14ac:dyDescent="0.2">
      <c r="K642" s="34"/>
    </row>
    <row r="643" spans="11:11" hidden="1" x14ac:dyDescent="0.2">
      <c r="K643" s="34"/>
    </row>
    <row r="644" spans="11:11" hidden="1" x14ac:dyDescent="0.2">
      <c r="K644" s="34"/>
    </row>
    <row r="645" spans="11:11" hidden="1" x14ac:dyDescent="0.2">
      <c r="K645" s="34"/>
    </row>
    <row r="646" spans="11:11" hidden="1" x14ac:dyDescent="0.2">
      <c r="K646" s="34"/>
    </row>
    <row r="647" spans="11:11" hidden="1" x14ac:dyDescent="0.2">
      <c r="K647" s="34"/>
    </row>
    <row r="648" spans="11:11" hidden="1" x14ac:dyDescent="0.2">
      <c r="K648" s="34"/>
    </row>
    <row r="649" spans="11:11" hidden="1" x14ac:dyDescent="0.2">
      <c r="K649" s="34"/>
    </row>
    <row r="650" spans="11:11" hidden="1" x14ac:dyDescent="0.2">
      <c r="K650" s="34"/>
    </row>
    <row r="651" spans="11:11" hidden="1" x14ac:dyDescent="0.2">
      <c r="K651" s="34"/>
    </row>
    <row r="652" spans="11:11" hidden="1" x14ac:dyDescent="0.2">
      <c r="K652" s="34"/>
    </row>
    <row r="653" spans="11:11" hidden="1" x14ac:dyDescent="0.2">
      <c r="K653" s="34"/>
    </row>
    <row r="654" spans="11:11" hidden="1" x14ac:dyDescent="0.2">
      <c r="K654" s="34"/>
    </row>
    <row r="655" spans="11:11" hidden="1" x14ac:dyDescent="0.2">
      <c r="K655" s="34"/>
    </row>
    <row r="656" spans="11:11" hidden="1" x14ac:dyDescent="0.2">
      <c r="K656" s="34"/>
    </row>
    <row r="657" spans="11:11" hidden="1" x14ac:dyDescent="0.2">
      <c r="K657" s="34"/>
    </row>
    <row r="658" spans="11:11" hidden="1" x14ac:dyDescent="0.2">
      <c r="K658" s="34"/>
    </row>
    <row r="659" spans="11:11" hidden="1" x14ac:dyDescent="0.2">
      <c r="K659" s="34"/>
    </row>
    <row r="660" spans="11:11" hidden="1" x14ac:dyDescent="0.2">
      <c r="K660" s="34"/>
    </row>
    <row r="661" spans="11:11" hidden="1" x14ac:dyDescent="0.2">
      <c r="K661" s="34"/>
    </row>
    <row r="662" spans="11:11" hidden="1" x14ac:dyDescent="0.2">
      <c r="K662" s="34"/>
    </row>
    <row r="663" spans="11:11" hidden="1" x14ac:dyDescent="0.2">
      <c r="K663" s="34"/>
    </row>
    <row r="664" spans="11:11" hidden="1" x14ac:dyDescent="0.2">
      <c r="K664" s="34"/>
    </row>
    <row r="665" spans="11:11" hidden="1" x14ac:dyDescent="0.2">
      <c r="K665" s="34"/>
    </row>
    <row r="666" spans="11:11" hidden="1" x14ac:dyDescent="0.2">
      <c r="K666" s="34"/>
    </row>
    <row r="667" spans="11:11" hidden="1" x14ac:dyDescent="0.2">
      <c r="K667" s="34"/>
    </row>
    <row r="668" spans="11:11" hidden="1" x14ac:dyDescent="0.2">
      <c r="K668" s="34"/>
    </row>
    <row r="669" spans="11:11" hidden="1" x14ac:dyDescent="0.2">
      <c r="K669" s="34"/>
    </row>
    <row r="670" spans="11:11" hidden="1" x14ac:dyDescent="0.2">
      <c r="K670" s="34"/>
    </row>
    <row r="671" spans="11:11" hidden="1" x14ac:dyDescent="0.2">
      <c r="K671" s="34"/>
    </row>
    <row r="672" spans="11:11" hidden="1" x14ac:dyDescent="0.2">
      <c r="K672" s="34"/>
    </row>
    <row r="673" spans="11:11" hidden="1" x14ac:dyDescent="0.2">
      <c r="K673" s="35"/>
    </row>
    <row r="674" spans="11:11" hidden="1" x14ac:dyDescent="0.2"/>
    <row r="675" spans="11:11" hidden="1" x14ac:dyDescent="0.2"/>
  </sheetData>
  <sheetProtection sheet="1" objects="1" scenarios="1" selectLockedCells="1"/>
  <autoFilter ref="C4:J4"/>
  <mergeCells count="11">
    <mergeCell ref="M9:M10"/>
    <mergeCell ref="N9:N10"/>
    <mergeCell ref="M11:M12"/>
    <mergeCell ref="N11:N12"/>
    <mergeCell ref="M13:M14"/>
    <mergeCell ref="N13:N14"/>
    <mergeCell ref="M7:M8"/>
    <mergeCell ref="N7:N8"/>
    <mergeCell ref="M4:N4"/>
    <mergeCell ref="M5:M6"/>
    <mergeCell ref="N5:N6"/>
  </mergeCells>
  <conditionalFormatting sqref="J620">
    <cfRule type="containsText" dxfId="1127" priority="106" operator="containsText" text="Não Pago">
      <formula>NOT(ISERROR(SEARCH("Não Pago",J620)))</formula>
    </cfRule>
    <cfRule type="containsText" dxfId="1126" priority="107" operator="containsText" text="Pago">
      <formula>NOT(ISERROR(SEARCH("Pago",J620)))</formula>
    </cfRule>
  </conditionalFormatting>
  <conditionalFormatting sqref="N5:N6">
    <cfRule type="cellIs" dxfId="1125" priority="103" operator="lessThan">
      <formula>0</formula>
    </cfRule>
    <cfRule type="cellIs" dxfId="1124" priority="104" operator="greaterThan">
      <formula>0</formula>
    </cfRule>
    <cfRule type="cellIs" dxfId="1123" priority="105" operator="greaterThan">
      <formula>0</formula>
    </cfRule>
  </conditionalFormatting>
  <conditionalFormatting sqref="K606:K620">
    <cfRule type="cellIs" dxfId="1122" priority="87" operator="greaterThan">
      <formula>0</formula>
    </cfRule>
    <cfRule type="cellIs" dxfId="1121" priority="88" operator="lessThan">
      <formula>0</formula>
    </cfRule>
  </conditionalFormatting>
  <conditionalFormatting sqref="D30:D620">
    <cfRule type="containsText" dxfId="1120" priority="42" operator="containsText" text="Renda">
      <formula>NOT(ISERROR(SEARCH("Renda",D30)))</formula>
    </cfRule>
    <cfRule type="beginsWith" dxfId="1119" priority="43" operator="beginsWith" text="imposto">
      <formula>LEFT(D30,LEN("imposto"))="imposto"</formula>
    </cfRule>
    <cfRule type="containsText" dxfId="1118" priority="44" operator="containsText" text="Investimentos">
      <formula>NOT(ISERROR(SEARCH("Investimentos",D30)))</formula>
    </cfRule>
    <cfRule type="containsText" dxfId="1117" priority="45" operator="containsText" text="Despesa">
      <formula>NOT(ISERROR(SEARCH("Despesa",D30)))</formula>
    </cfRule>
    <cfRule type="containsText" dxfId="1116" priority="46" operator="containsText" text="Receita">
      <formula>NOT(ISERROR(SEARCH("Receita",D30)))</formula>
    </cfRule>
  </conditionalFormatting>
  <conditionalFormatting sqref="K606:K619">
    <cfRule type="cellIs" dxfId="1115" priority="28" operator="greaterThan">
      <formula>0</formula>
    </cfRule>
    <cfRule type="cellIs" dxfId="1114" priority="29" operator="lessThan">
      <formula>0</formula>
    </cfRule>
  </conditionalFormatting>
  <conditionalFormatting sqref="N7:N8">
    <cfRule type="cellIs" dxfId="1113" priority="27" operator="greaterThan">
      <formula>0</formula>
    </cfRule>
  </conditionalFormatting>
  <conditionalFormatting sqref="N9:N10">
    <cfRule type="cellIs" dxfId="1112" priority="26" operator="greaterThan">
      <formula>0</formula>
    </cfRule>
  </conditionalFormatting>
  <conditionalFormatting sqref="N11:N12">
    <cfRule type="cellIs" dxfId="1111" priority="24" operator="greaterThan">
      <formula>0</formula>
    </cfRule>
    <cfRule type="cellIs" dxfId="1110" priority="25" operator="lessThan">
      <formula>0</formula>
    </cfRule>
  </conditionalFormatting>
  <conditionalFormatting sqref="N13:N14">
    <cfRule type="cellIs" dxfId="1109" priority="22" operator="lessThan">
      <formula>0</formula>
    </cfRule>
    <cfRule type="cellIs" dxfId="1108" priority="23" operator="greaterThan">
      <formula>0</formula>
    </cfRule>
  </conditionalFormatting>
  <conditionalFormatting sqref="K19:K605">
    <cfRule type="cellIs" dxfId="1107" priority="18" operator="greaterThan">
      <formula>0</formula>
    </cfRule>
    <cfRule type="cellIs" dxfId="1106" priority="19" operator="lessThan">
      <formula>0</formula>
    </cfRule>
  </conditionalFormatting>
  <conditionalFormatting sqref="D19:D29">
    <cfRule type="beginsWith" dxfId="1105" priority="11" operator="beginsWith" text="imposto">
      <formula>LEFT(D19,LEN("imposto"))="imposto"</formula>
    </cfRule>
    <cfRule type="containsText" dxfId="1104" priority="12" operator="containsText" text="Renda">
      <formula>NOT(ISERROR(SEARCH("Renda",D19)))</formula>
    </cfRule>
    <cfRule type="containsText" dxfId="1103" priority="13" operator="containsText" text="Investimentos">
      <formula>NOT(ISERROR(SEARCH("Investimentos",D19)))</formula>
    </cfRule>
    <cfRule type="containsText" dxfId="1102" priority="16" operator="containsText" text="Despesa">
      <formula>NOT(ISERROR(SEARCH("Despesa",D19)))</formula>
    </cfRule>
    <cfRule type="containsText" dxfId="1101" priority="17" operator="containsText" text="Receita">
      <formula>NOT(ISERROR(SEARCH("Receita",D19)))</formula>
    </cfRule>
  </conditionalFormatting>
  <conditionalFormatting sqref="J5:J619">
    <cfRule type="containsText" dxfId="1100" priority="4" operator="containsText" text="Não Pago">
      <formula>NOT(ISERROR(SEARCH("Não Pago",J5)))</formula>
    </cfRule>
    <cfRule type="containsText" dxfId="1099" priority="5" operator="containsText" text="Pago">
      <formula>NOT(ISERROR(SEARCH("Pago",J5)))</formula>
    </cfRule>
  </conditionalFormatting>
  <conditionalFormatting sqref="J5:J619">
    <cfRule type="expression" dxfId="1098" priority="3">
      <formula>AND(G5&lt;&gt;"À VISTA",G5&lt;&gt;"")</formula>
    </cfRule>
  </conditionalFormatting>
  <conditionalFormatting sqref="K5:K18">
    <cfRule type="cellIs" dxfId="1097" priority="1" operator="greaterThan">
      <formula>0</formula>
    </cfRule>
    <cfRule type="cellIs" dxfId="1096" priority="2" operator="lessThan">
      <formula>0</formula>
    </cfRule>
  </conditionalFormatting>
  <dataValidations count="6">
    <dataValidation type="list" allowBlank="1" showInputMessage="1" showErrorMessage="1" sqref="C5:C620">
      <formula1>"1,2,3,4,5,6,7,8,9,10,11,12,13,14,15,16,17,18,19,20,21,22,23,24,25,26,27,28,29,30,31"</formula1>
    </dataValidation>
    <dataValidation type="list" allowBlank="1" showInputMessage="1" showErrorMessage="1" sqref="J5:J620">
      <formula1>"Pago,Não Pago"</formula1>
    </dataValidation>
    <dataValidation type="list" allowBlank="1" showInputMessage="1" showErrorMessage="1" sqref="D19:D620">
      <formula1>$V$5:$V$15</formula1>
    </dataValidation>
    <dataValidation type="list" allowBlank="1" showInputMessage="1" showErrorMessage="1" sqref="H19:H619">
      <formula1>$W$5:$W$18</formula1>
    </dataValidation>
    <dataValidation type="list" allowBlank="1" showInputMessage="1" showErrorMessage="1" sqref="G19:G619">
      <formula1>$X$5:$X$17</formula1>
    </dataValidation>
    <dataValidation type="list" allowBlank="1" showInputMessage="1" showErrorMessage="1" sqref="F19:F619">
      <formula1>INDIRECT(T19)</formula1>
    </dataValidation>
  </dataValidations>
  <pageMargins left="0.51181102362204722" right="0.51181102362204722" top="0.78740157480314965" bottom="0.78740157480314965" header="0.31496062992125984" footer="0.31496062992125984"/>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EY50"/>
  <sheetViews>
    <sheetView showGridLines="0" zoomScale="90" zoomScaleNormal="90" zoomScalePageLayoutView="90" workbookViewId="0">
      <pane xSplit="1" ySplit="6" topLeftCell="B7" activePane="bottomRight" state="frozen"/>
      <selection pane="topRight"/>
      <selection pane="bottomLeft"/>
      <selection pane="bottomRight" activeCell="E4" sqref="E4:H4"/>
    </sheetView>
  </sheetViews>
  <sheetFormatPr baseColWidth="10" defaultColWidth="0" defaultRowHeight="15" zeroHeight="1" x14ac:dyDescent="0.2"/>
  <cols>
    <col min="1" max="1" width="27.5" style="75" customWidth="1"/>
    <col min="2" max="2" width="3.6640625" customWidth="1"/>
    <col min="3" max="3" width="21.6640625" customWidth="1"/>
    <col min="4" max="4" width="0.6640625" customWidth="1"/>
    <col min="5" max="5" width="8.33203125" customWidth="1"/>
    <col min="6" max="8" width="20" customWidth="1"/>
    <col min="9" max="9" width="5.1640625" customWidth="1"/>
    <col min="10" max="10" width="26.1640625" customWidth="1"/>
    <col min="11" max="11" width="15.33203125" customWidth="1"/>
    <col min="12" max="14" width="8.6640625" style="85" customWidth="1"/>
    <col min="15" max="15" width="8.6640625" style="132" customWidth="1"/>
    <col min="16" max="40" width="0.5" style="85" customWidth="1"/>
    <col min="41" max="43" width="8.6640625" style="85" customWidth="1"/>
    <col min="44" max="16374" width="8.6640625" style="85" hidden="1"/>
    <col min="16375" max="16379" width="0" style="85" hidden="1"/>
    <col min="16380" max="16384" width="8.6640625" style="85" hidden="1"/>
  </cols>
  <sheetData>
    <row r="1" spans="1:42" s="119" customFormat="1" ht="34.25" customHeight="1" x14ac:dyDescent="0.3">
      <c r="A1" s="227" t="s">
        <v>1425</v>
      </c>
      <c r="B1" s="21"/>
      <c r="C1" s="250" t="s">
        <v>97</v>
      </c>
      <c r="D1" s="250"/>
      <c r="E1" s="250"/>
      <c r="F1" s="250"/>
      <c r="G1" s="250"/>
      <c r="H1" s="250"/>
      <c r="I1" s="250"/>
      <c r="J1" s="250"/>
      <c r="K1" s="250"/>
      <c r="O1" s="131"/>
    </row>
    <row r="2" spans="1:42" s="119" customFormat="1" ht="37.5" customHeight="1" x14ac:dyDescent="0.2">
      <c r="A2" s="74"/>
      <c r="B2" s="21"/>
      <c r="C2" s="22"/>
      <c r="D2" s="22"/>
      <c r="E2" s="22"/>
      <c r="F2" s="22"/>
      <c r="G2" s="22"/>
      <c r="H2" s="22"/>
      <c r="I2" s="22"/>
      <c r="J2" s="22"/>
      <c r="K2" s="22"/>
      <c r="L2" s="124"/>
      <c r="M2" s="124"/>
      <c r="N2" s="124"/>
      <c r="O2" s="211"/>
      <c r="P2" s="124"/>
    </row>
    <row r="3" spans="1:42" ht="15" customHeight="1" x14ac:dyDescent="0.2">
      <c r="D3" s="6"/>
    </row>
    <row r="4" spans="1:42" ht="22.5" customHeight="1" x14ac:dyDescent="0.2">
      <c r="C4" s="32" t="s">
        <v>15</v>
      </c>
      <c r="D4" s="6"/>
      <c r="E4" s="281" t="s">
        <v>213</v>
      </c>
      <c r="F4" s="282"/>
      <c r="G4" s="282"/>
      <c r="H4" s="283"/>
      <c r="J4" s="284" t="s">
        <v>19</v>
      </c>
      <c r="K4" s="284"/>
    </row>
    <row r="5" spans="1:42" ht="5.25" customHeight="1" x14ac:dyDescent="0.2">
      <c r="C5" s="7"/>
      <c r="D5" s="6"/>
      <c r="E5" s="31"/>
      <c r="F5" s="31"/>
      <c r="G5" s="31"/>
      <c r="H5" s="31"/>
      <c r="J5" s="284"/>
      <c r="K5" s="284"/>
    </row>
    <row r="6" spans="1:42" ht="25.5" customHeight="1" thickBot="1" x14ac:dyDescent="0.25">
      <c r="C6" s="31"/>
      <c r="D6" s="1"/>
      <c r="E6" s="8" t="s">
        <v>9</v>
      </c>
      <c r="F6" s="9" t="s">
        <v>16</v>
      </c>
      <c r="G6" s="9" t="s">
        <v>17</v>
      </c>
      <c r="H6" s="9" t="s">
        <v>18</v>
      </c>
      <c r="J6" s="285"/>
      <c r="K6" s="285"/>
      <c r="P6" s="85" t="s">
        <v>287</v>
      </c>
      <c r="Q6" s="85" t="s">
        <v>213</v>
      </c>
      <c r="R6" s="85" t="s">
        <v>58</v>
      </c>
      <c r="S6" s="85" t="s">
        <v>214</v>
      </c>
      <c r="T6" s="85" t="s">
        <v>205</v>
      </c>
      <c r="U6" s="85" t="s">
        <v>215</v>
      </c>
      <c r="V6" s="85" t="s">
        <v>206</v>
      </c>
      <c r="W6" s="85" t="s">
        <v>216</v>
      </c>
      <c r="X6" s="85" t="s">
        <v>217</v>
      </c>
      <c r="Y6" s="85" t="s">
        <v>218</v>
      </c>
      <c r="Z6" s="85" t="s">
        <v>219</v>
      </c>
      <c r="AA6" s="85" t="s">
        <v>220</v>
      </c>
      <c r="AB6" s="85" t="s">
        <v>221</v>
      </c>
      <c r="AD6" s="85" t="s">
        <v>288</v>
      </c>
      <c r="AE6" s="85" t="s">
        <v>213</v>
      </c>
      <c r="AF6" s="85" t="s">
        <v>58</v>
      </c>
      <c r="AG6" s="85" t="s">
        <v>214</v>
      </c>
      <c r="AH6" s="85" t="s">
        <v>205</v>
      </c>
      <c r="AI6" s="85" t="s">
        <v>215</v>
      </c>
      <c r="AJ6" s="85" t="s">
        <v>206</v>
      </c>
      <c r="AK6" s="85" t="s">
        <v>216</v>
      </c>
      <c r="AL6" s="85" t="s">
        <v>217</v>
      </c>
      <c r="AM6" s="85" t="s">
        <v>218</v>
      </c>
      <c r="AN6" s="85" t="s">
        <v>219</v>
      </c>
      <c r="AO6" s="85" t="s">
        <v>220</v>
      </c>
      <c r="AP6" s="85" t="s">
        <v>221</v>
      </c>
    </row>
    <row r="7" spans="1:42" ht="25.5" customHeight="1" thickTop="1" thickBot="1" x14ac:dyDescent="0.25">
      <c r="E7" s="36">
        <v>1</v>
      </c>
      <c r="F7" s="33">
        <f>HLOOKUP($E$4,$Q$6:$AB$37,ROW(AM2),FALSE)</f>
        <v>0</v>
      </c>
      <c r="G7" s="33">
        <f>HLOOKUP($E$4,$AE$6:$AP$37,ROW(AN2),FALSE)</f>
        <v>0</v>
      </c>
      <c r="H7" s="33">
        <f>IF(ISERROR(F7-G7),"",F7-G7)</f>
        <v>0</v>
      </c>
      <c r="J7" s="259" t="s">
        <v>20</v>
      </c>
      <c r="K7" s="277">
        <f>SUM(F7:F37)</f>
        <v>0</v>
      </c>
      <c r="P7" s="85">
        <f>E7</f>
        <v>1</v>
      </c>
      <c r="Q7" s="85">
        <f>SUMIFS(Jan!$I$5:$I$619,Jan!$C$5:$C$619,Resumo!E7,Jan!$S$5:$S$619,"Receita",Jan!$J$5:$J$619,"Pago")</f>
        <v>0</v>
      </c>
      <c r="R7" s="85">
        <f>SUMIFS(Fev!$I$5:$I$619,Fev!$C$5:$C$619,Resumo!E7,Fev!$S$5:$S$619,"Receita",Fev!$J$5:$J$619,"Pago")</f>
        <v>0</v>
      </c>
      <c r="S7" s="85">
        <f>SUMIFS(Mar!$I$5:$I$619,Mar!$C$5:$C$619,Resumo!E7,Mar!$S$5:$S$619,"Receita",Mar!$J$5:$J$619,"Pago")</f>
        <v>0</v>
      </c>
      <c r="T7" s="85">
        <f>SUMIFS(Abr!$I$5:$I$619,Abr!$C$5:$C$619,Resumo!E7,Abr!$S$5:$S$619,"Receita",Abr!$J$5:$J$619,"Pago")</f>
        <v>0</v>
      </c>
      <c r="U7" s="85">
        <f>SUMIFS(Mai!$I$5:$I$619,Mai!$C$5:$C$619,Resumo!E7,Mai!$S$5:$S$619,"Receita",Mai!$J$5:$J$619,"Pago")</f>
        <v>0</v>
      </c>
      <c r="V7" s="85">
        <f>SUMIFS(Jun!$I$5:$I$619,Jun!$C$5:$C$619,Resumo!E7,Jun!$S$5:$S$619,"Receita",Jun!$J$5:$J$619,"Pago")</f>
        <v>0</v>
      </c>
      <c r="W7" s="85">
        <f>SUMIFS(Jul!$I$5:$I$619,Jul!$C$5:$C$619,Resumo!E7,Jul!$S$5:$S$619,"Receita",Jul!$J$5:$J$619,"Pago")</f>
        <v>0</v>
      </c>
      <c r="X7" s="85">
        <f>SUMIFS(Ago!$I$5:$I$619,Ago!$C$5:$C$619,Resumo!E7,Ago!$S$5:$S$619,"Receita",Ago!$J$5:$J$619,"Pago")</f>
        <v>0</v>
      </c>
      <c r="Y7" s="85">
        <f>SUMIFS(Set!$I$5:$I$619,Set!$C$5:$C$619,Resumo!E7,Set!$S$5:$S$619,"Receita",Set!$J$5:$J$619,"Pago")</f>
        <v>0</v>
      </c>
      <c r="Z7" s="85">
        <f>SUMIFS(Out!$I$5:$I$619,Out!$C$5:$C$619,Resumo!E7,Out!$S$5:$S$619,"Receita",Out!$J$5:$J$619,"Pago")</f>
        <v>0</v>
      </c>
      <c r="AA7" s="85">
        <f>SUMIFS(Nov!$I$5:$I$619,Nov!$C$5:$C$619,Resumo!E7,Nov!$S$5:$S$619,"Receita",Nov!$J$5:$J$619,"Pago")</f>
        <v>0</v>
      </c>
      <c r="AB7" s="85">
        <f>SUMIFS(Dez!$I$5:$I$619,Dez!$C$5:$C$619,Resumo!E7,Dez!$S$5:$S$619,"Receita",Dez!$J$5:$J$619,"Pago")</f>
        <v>0</v>
      </c>
      <c r="AD7" s="85">
        <f>P7</f>
        <v>1</v>
      </c>
      <c r="AE7" s="85">
        <f>SUMIFS(Jan!$I$5:$I$619,Jan!$C$5:$C$619,Resumo!E7,Jan!$S$5:$S$619,"Despesa",Jan!$J$5:$J$619,"Pago")</f>
        <v>0</v>
      </c>
      <c r="AF7" s="85">
        <f ca="1">SUMIFS(Fev!$I$5:$I$619,Fev!$C$5:$C$619,Resumo!E7,Fev!$S$5:$S$619,"Despesa",Fev!$J$5:$J$619,"Pago")</f>
        <v>300</v>
      </c>
      <c r="AG7" s="85">
        <f>SUMIFS(Mar!$I$5:$I$619,Mar!$C$5:$C$619,Resumo!E7,Mar!$S$5:$S$619,"Despesa",Mar!$J$5:$J$619,"Pago")</f>
        <v>0</v>
      </c>
      <c r="AH7" s="85">
        <f>SUMIFS(Abr!$I$5:$I$619,Abr!$C$5:$C$619,Resumo!E7,Abr!$S$5:$S$619,"Despesa",Abr!$J$5:$J$619,"Pago")</f>
        <v>0</v>
      </c>
      <c r="AI7" s="85">
        <f>SUMIFS(Mai!$I$5:$I$619,Mai!$C$5:$C$619,Resumo!E7,Mai!$S$5:$S$619,"Despesa",Mai!$J$5:$J$619,"Pago")</f>
        <v>0</v>
      </c>
      <c r="AJ7" s="85">
        <f>SUMIFS(Jun!$I$5:$I$619,Jun!$C$5:$C$619,Resumo!E7,Jun!$S$5:$S$619,"Despesa",Jun!$J$5:$J$619,"Pago")</f>
        <v>0</v>
      </c>
      <c r="AK7" s="85">
        <f>SUMIFS(Jul!$I$5:$I$619,Jul!$C$5:$C$619,Resumo!E7,Jul!$S$5:$S$619,"Despesa",Jul!$J$5:$J$619,"Pago")</f>
        <v>0</v>
      </c>
      <c r="AL7" s="85">
        <f>SUMIFS(Ago!$I$5:$I$619,Ago!$C$5:$C$619,Resumo!E7,Ago!$S$5:$S$619,"Despesa",Ago!$J$5:$J$619,"Pago")</f>
        <v>0</v>
      </c>
      <c r="AM7" s="85">
        <f>SUMIFS(Set!$I$5:$I$619,Set!$C$5:$C$619,Resumo!E7,Set!$S$5:$S$619,"Despesa",Set!$J$5:$J$619,"Pago")</f>
        <v>0</v>
      </c>
      <c r="AN7" s="85">
        <f>SUMIFS(Out!$I$5:$I$619,Out!$C$5:$C$619,Resumo!E7,Out!$S$5:$S$619,"Despesa",Out!$J$5:$J$619,"Pago")</f>
        <v>0</v>
      </c>
      <c r="AO7" s="85">
        <f>SUMIFS(Nov!$I$5:$I$619,Nov!$C$5:$C$619,Resumo!E7,Nov!$S$5:$S$619,"Despesa",Nov!$J$5:$J$619,"Pago")</f>
        <v>0</v>
      </c>
      <c r="AP7" s="85">
        <f>SUMIFS(Dez!$I$5:$I$619,Dez!$C$5:$C$619,Resumo!E7,Dez!$S$5:$S$619,"Despesa",Dez!$J$5:$J$619,"Pago")</f>
        <v>0</v>
      </c>
    </row>
    <row r="8" spans="1:42" ht="25.5" customHeight="1" thickTop="1" thickBot="1" x14ac:dyDescent="0.25">
      <c r="E8" s="36">
        <v>2</v>
      </c>
      <c r="F8" s="33">
        <f t="shared" ref="F8:F37" si="0">HLOOKUP($E$4,$Q$6:$AB$37,ROW(AM3),FALSE)</f>
        <v>0</v>
      </c>
      <c r="G8" s="33">
        <f t="shared" ref="G8:G37" si="1">HLOOKUP($E$4,$AE$6:$AP$37,ROW(AN3),FALSE)</f>
        <v>300</v>
      </c>
      <c r="H8" s="33">
        <f t="shared" ref="H8:H37" si="2">IF(ISERROR(F8-G8),"",F8-G8)</f>
        <v>-300</v>
      </c>
      <c r="J8" s="259"/>
      <c r="K8" s="278"/>
      <c r="P8" s="85">
        <f t="shared" ref="P8:P37" si="3">E8</f>
        <v>2</v>
      </c>
      <c r="Q8" s="85">
        <f>SUMIFS(Jan!$I$5:$I$619,Jan!$C$5:$C$619,Resumo!E8,Jan!$S$5:$S$619,"Receita",Jan!$J$5:$J$619,"Pago")</f>
        <v>0</v>
      </c>
      <c r="R8" s="85">
        <f>SUMIFS(Fev!$I$5:$I$619,Fev!$C$5:$C$619,Resumo!E8,Fev!$S$5:$S$619,"Receita",Fev!$J$5:$J$619,"Pago")</f>
        <v>0</v>
      </c>
      <c r="S8" s="85">
        <f>SUMIFS(Mar!$I$5:$I$619,Mar!$C$5:$C$619,Resumo!E8,Mar!$S$5:$S$619,"Receita",Mar!$J$5:$J$619,"Pago")</f>
        <v>0</v>
      </c>
      <c r="T8" s="85">
        <f>SUMIFS(Abr!$I$5:$I$619,Abr!$C$5:$C$619,Resumo!E8,Abr!$S$5:$S$619,"Receita",Abr!$J$5:$J$619,"Pago")</f>
        <v>0</v>
      </c>
      <c r="U8" s="85">
        <f>SUMIFS(Mai!$I$5:$I$619,Mai!$C$5:$C$619,Resumo!E8,Mai!$S$5:$S$619,"Receita",Mai!$J$5:$J$619,"Pago")</f>
        <v>0</v>
      </c>
      <c r="V8" s="85">
        <f>SUMIFS(Jun!$I$5:$I$619,Jun!$C$5:$C$619,Resumo!E8,Jun!$S$5:$S$619,"Receita",Jun!$J$5:$J$619,"Pago")</f>
        <v>0</v>
      </c>
      <c r="W8" s="85">
        <f>SUMIFS(Jul!$I$5:$I$619,Jul!$C$5:$C$619,Resumo!E8,Jul!$S$5:$S$619,"Receita",Jul!$J$5:$J$619,"Pago")</f>
        <v>0</v>
      </c>
      <c r="X8" s="85">
        <f>SUMIFS(Ago!$I$5:$I$619,Ago!$C$5:$C$619,Resumo!E8,Ago!$S$5:$S$619,"Receita",Ago!$J$5:$J$619,"Pago")</f>
        <v>0</v>
      </c>
      <c r="Y8" s="85">
        <f>SUMIFS(Set!$I$5:$I$619,Set!$C$5:$C$619,Resumo!E8,Set!$S$5:$S$619,"Receita",Set!$J$5:$J$619,"Pago")</f>
        <v>0</v>
      </c>
      <c r="Z8" s="85">
        <f>SUMIFS(Out!$I$5:$I$619,Out!$C$5:$C$619,Resumo!E8,Out!$S$5:$S$619,"Receita",Out!$J$5:$J$619,"Pago")</f>
        <v>0</v>
      </c>
      <c r="AA8" s="85">
        <f>SUMIFS(Nov!$I$5:$I$619,Nov!$C$5:$C$619,Resumo!E8,Nov!$S$5:$S$619,"Receita",Nov!$J$5:$J$619,"Pago")</f>
        <v>0</v>
      </c>
      <c r="AB8" s="85">
        <f>SUMIFS(Dez!$I$5:$I$619,Dez!$C$5:$C$619,Resumo!E8,Dez!$S$5:$S$619,"Receita",Dez!$J$5:$J$619,"Pago")</f>
        <v>0</v>
      </c>
      <c r="AD8" s="85">
        <f t="shared" ref="AD8:AD37" si="4">P8</f>
        <v>2</v>
      </c>
      <c r="AE8" s="85">
        <f>SUMIFS(Jan!$I$5:$I$619,Jan!$C$5:$C$619,Resumo!E8,Jan!$S$5:$S$619,"Despesa",Jan!$J$5:$J$619,"Pago")</f>
        <v>300</v>
      </c>
      <c r="AF8" s="85">
        <f>SUMIFS(Fev!$I$5:$I$619,Fev!$C$5:$C$619,Resumo!E8,Fev!$S$5:$S$619,"Despesa",Fev!$J$5:$J$619,"Pago")</f>
        <v>400</v>
      </c>
      <c r="AG8" s="85">
        <f>SUMIFS(Mar!$I$5:$I$619,Mar!$C$5:$C$619,Resumo!E8,Mar!$S$5:$S$619,"Despesa",Mar!$J$5:$J$619,"Pago")</f>
        <v>200</v>
      </c>
      <c r="AH8" s="85">
        <f>SUMIFS(Abr!$I$5:$I$619,Abr!$C$5:$C$619,Resumo!E8,Abr!$S$5:$S$619,"Despesa",Abr!$J$5:$J$619,"Pago")</f>
        <v>300</v>
      </c>
      <c r="AI8" s="85">
        <f>SUMIFS(Mai!$I$5:$I$619,Mai!$C$5:$C$619,Resumo!E8,Mai!$S$5:$S$619,"Despesa",Mai!$J$5:$J$619,"Pago")</f>
        <v>1300</v>
      </c>
      <c r="AJ8" s="85">
        <f>SUMIFS(Jun!$I$5:$I$619,Jun!$C$5:$C$619,Resumo!E8,Jun!$S$5:$S$619,"Despesa",Jun!$J$5:$J$619,"Pago")</f>
        <v>700</v>
      </c>
      <c r="AK8" s="85">
        <f>SUMIFS(Jul!$I$5:$I$619,Jul!$C$5:$C$619,Resumo!E8,Jul!$S$5:$S$619,"Despesa",Jul!$J$5:$J$619,"Pago")</f>
        <v>700</v>
      </c>
      <c r="AL8" s="85">
        <f>SUMIFS(Ago!$I$5:$I$619,Ago!$C$5:$C$619,Resumo!E8,Ago!$S$5:$S$619,"Despesa",Ago!$J$5:$J$619,"Pago")</f>
        <v>0</v>
      </c>
      <c r="AM8" s="85">
        <f>SUMIFS(Set!$I$5:$I$619,Set!$C$5:$C$619,Resumo!E8,Set!$S$5:$S$619,"Despesa",Set!$J$5:$J$619,"Pago")</f>
        <v>0</v>
      </c>
      <c r="AN8" s="85">
        <f>SUMIFS(Out!$I$5:$I$619,Out!$C$5:$C$619,Resumo!E8,Out!$S$5:$S$619,"Despesa",Out!$J$5:$J$619,"Pago")</f>
        <v>0</v>
      </c>
      <c r="AO8" s="85">
        <f>SUMIFS(Nov!$I$5:$I$619,Nov!$C$5:$C$619,Resumo!E8,Nov!$S$5:$S$619,"Despesa",Nov!$J$5:$J$619,"Pago")</f>
        <v>0</v>
      </c>
      <c r="AP8" s="85">
        <f>SUMIFS(Dez!$I$5:$I$619,Dez!$C$5:$C$619,Resumo!E8,Dez!$S$5:$S$619,"Despesa",Dez!$J$5:$J$619,"Pago")</f>
        <v>0</v>
      </c>
    </row>
    <row r="9" spans="1:42" ht="25.5" customHeight="1" thickTop="1" thickBot="1" x14ac:dyDescent="0.25">
      <c r="E9" s="36">
        <v>3</v>
      </c>
      <c r="F9" s="33">
        <f t="shared" si="0"/>
        <v>0</v>
      </c>
      <c r="G9" s="33">
        <f t="shared" si="1"/>
        <v>1050</v>
      </c>
      <c r="H9" s="33">
        <f t="shared" si="2"/>
        <v>-1050</v>
      </c>
      <c r="J9" s="269" t="s">
        <v>21</v>
      </c>
      <c r="K9" s="277">
        <f>SUM(G7:G37)</f>
        <v>1350</v>
      </c>
      <c r="P9" s="85">
        <f t="shared" si="3"/>
        <v>3</v>
      </c>
      <c r="Q9" s="85">
        <f>SUMIFS(Jan!$I$5:$I$619,Jan!$C$5:$C$619,Resumo!E9,Jan!$S$5:$S$619,"Receita",Jan!$J$5:$J$619,"Pago")</f>
        <v>0</v>
      </c>
      <c r="R9" s="85">
        <f>SUMIFS(Fev!$I$5:$I$619,Fev!$C$5:$C$619,Resumo!E9,Fev!$S$5:$S$619,"Receita",Fev!$J$5:$J$619,"Pago")</f>
        <v>0</v>
      </c>
      <c r="S9" s="85">
        <f>SUMIFS(Mar!$I$5:$I$619,Mar!$C$5:$C$619,Resumo!E9,Mar!$S$5:$S$619,"Receita",Mar!$J$5:$J$619,"Pago")</f>
        <v>0</v>
      </c>
      <c r="T9" s="85">
        <f>SUMIFS(Abr!$I$5:$I$619,Abr!$C$5:$C$619,Resumo!E9,Abr!$S$5:$S$619,"Receita",Abr!$J$5:$J$619,"Pago")</f>
        <v>0</v>
      </c>
      <c r="U9" s="85">
        <f>SUMIFS(Mai!$I$5:$I$619,Mai!$C$5:$C$619,Resumo!E9,Mai!$S$5:$S$619,"Receita",Mai!$J$5:$J$619,"Pago")</f>
        <v>0</v>
      </c>
      <c r="V9" s="85">
        <f>SUMIFS(Jun!$I$5:$I$619,Jun!$C$5:$C$619,Resumo!E9,Jun!$S$5:$S$619,"Receita",Jun!$J$5:$J$619,"Pago")</f>
        <v>0</v>
      </c>
      <c r="W9" s="85">
        <f>SUMIFS(Jul!$I$5:$I$619,Jul!$C$5:$C$619,Resumo!E9,Jul!$S$5:$S$619,"Receita",Jul!$J$5:$J$619,"Pago")</f>
        <v>0</v>
      </c>
      <c r="X9" s="85">
        <f>SUMIFS(Ago!$I$5:$I$619,Ago!$C$5:$C$619,Resumo!E9,Ago!$S$5:$S$619,"Receita",Ago!$J$5:$J$619,"Pago")</f>
        <v>0</v>
      </c>
      <c r="Y9" s="85">
        <f>SUMIFS(Set!$I$5:$I$619,Set!$C$5:$C$619,Resumo!E9,Set!$S$5:$S$619,"Receita",Set!$J$5:$J$619,"Pago")</f>
        <v>0</v>
      </c>
      <c r="Z9" s="85">
        <f>SUMIFS(Out!$I$5:$I$619,Out!$C$5:$C$619,Resumo!E9,Out!$S$5:$S$619,"Receita",Out!$J$5:$J$619,"Pago")</f>
        <v>0</v>
      </c>
      <c r="AA9" s="85">
        <f>SUMIFS(Nov!$I$5:$I$619,Nov!$C$5:$C$619,Resumo!E9,Nov!$S$5:$S$619,"Receita",Nov!$J$5:$J$619,"Pago")</f>
        <v>0</v>
      </c>
      <c r="AB9" s="85">
        <f>SUMIFS(Dez!$I$5:$I$619,Dez!$C$5:$C$619,Resumo!E9,Dez!$S$5:$S$619,"Receita",Dez!$J$5:$J$619,"Pago")</f>
        <v>0</v>
      </c>
      <c r="AD9" s="85">
        <f t="shared" si="4"/>
        <v>3</v>
      </c>
      <c r="AE9" s="85">
        <f>SUMIFS(Jan!$I$5:$I$619,Jan!$C$5:$C$619,Resumo!E9,Jan!$S$5:$S$619,"Despesa",Jan!$J$5:$J$619,"Pago")</f>
        <v>1050</v>
      </c>
      <c r="AF9" s="85">
        <f>SUMIFS(Fev!$I$5:$I$619,Fev!$C$5:$C$619,Resumo!E9,Fev!$S$5:$S$619,"Despesa",Fev!$J$5:$J$619,"Pago")</f>
        <v>1400</v>
      </c>
      <c r="AG9" s="85">
        <f>SUMIFS(Mar!$I$5:$I$619,Mar!$C$5:$C$619,Resumo!E9,Mar!$S$5:$S$619,"Despesa",Mar!$J$5:$J$619,"Pago")</f>
        <v>700</v>
      </c>
      <c r="AH9" s="85">
        <f>SUMIFS(Abr!$I$5:$I$619,Abr!$C$5:$C$619,Resumo!E9,Abr!$S$5:$S$619,"Despesa",Abr!$J$5:$J$619,"Pago")</f>
        <v>1350</v>
      </c>
      <c r="AI9" s="85">
        <f>SUMIFS(Mai!$I$5:$I$619,Mai!$C$5:$C$619,Resumo!E9,Mai!$S$5:$S$619,"Despesa",Mai!$J$5:$J$619,"Pago")</f>
        <v>49050</v>
      </c>
      <c r="AJ9" s="85">
        <f>SUMIFS(Jun!$I$5:$I$619,Jun!$C$5:$C$619,Resumo!E9,Jun!$S$5:$S$619,"Despesa",Jun!$J$5:$J$619,"Pago")</f>
        <v>24450</v>
      </c>
      <c r="AK9" s="85">
        <f>SUMIFS(Jul!$I$5:$I$619,Jul!$C$5:$C$619,Resumo!E9,Jul!$S$5:$S$619,"Despesa",Jul!$J$5:$J$619,"Pago")</f>
        <v>3150</v>
      </c>
      <c r="AL9" s="85">
        <f>SUMIFS(Ago!$I$5:$I$619,Ago!$C$5:$C$619,Resumo!E9,Ago!$S$5:$S$619,"Despesa",Ago!$J$5:$J$619,"Pago")</f>
        <v>0</v>
      </c>
      <c r="AM9" s="85">
        <f>SUMIFS(Set!$I$5:$I$619,Set!$C$5:$C$619,Resumo!E9,Set!$S$5:$S$619,"Despesa",Set!$J$5:$J$619,"Pago")</f>
        <v>0</v>
      </c>
      <c r="AN9" s="85">
        <f>SUMIFS(Out!$I$5:$I$619,Out!$C$5:$C$619,Resumo!E9,Out!$S$5:$S$619,"Despesa",Out!$J$5:$J$619,"Pago")</f>
        <v>0</v>
      </c>
      <c r="AO9" s="85">
        <f>SUMIFS(Nov!$I$5:$I$619,Nov!$C$5:$C$619,Resumo!E9,Nov!$S$5:$S$619,"Despesa",Nov!$J$5:$J$619,"Pago")</f>
        <v>0</v>
      </c>
      <c r="AP9" s="85">
        <f>SUMIFS(Dez!$I$5:$I$619,Dez!$C$5:$C$619,Resumo!E9,Dez!$S$5:$S$619,"Despesa",Dez!$J$5:$J$619,"Pago")</f>
        <v>0</v>
      </c>
    </row>
    <row r="10" spans="1:42" ht="25.5" customHeight="1" thickTop="1" thickBot="1" x14ac:dyDescent="0.25">
      <c r="E10" s="36">
        <v>4</v>
      </c>
      <c r="F10" s="33">
        <f t="shared" si="0"/>
        <v>0</v>
      </c>
      <c r="G10" s="33">
        <f t="shared" si="1"/>
        <v>0</v>
      </c>
      <c r="H10" s="33">
        <f t="shared" si="2"/>
        <v>0</v>
      </c>
      <c r="J10" s="270"/>
      <c r="K10" s="278"/>
      <c r="P10" s="85">
        <f t="shared" si="3"/>
        <v>4</v>
      </c>
      <c r="Q10" s="85">
        <f>SUMIFS(Jan!$I$5:$I$619,Jan!$C$5:$C$619,Resumo!E10,Jan!$S$5:$S$619,"Receita",Jan!$J$5:$J$619,"Pago")</f>
        <v>0</v>
      </c>
      <c r="R10" s="85">
        <f>SUMIFS(Fev!$I$5:$I$619,Fev!$C$5:$C$619,Resumo!E10,Fev!$S$5:$S$619,"Receita",Fev!$J$5:$J$619,"Pago")</f>
        <v>0</v>
      </c>
      <c r="S10" s="85">
        <f>SUMIFS(Mar!$I$5:$I$619,Mar!$C$5:$C$619,Resumo!E10,Mar!$S$5:$S$619,"Receita",Mar!$J$5:$J$619,"Pago")</f>
        <v>0</v>
      </c>
      <c r="T10" s="85">
        <f>SUMIFS(Abr!$I$5:$I$619,Abr!$C$5:$C$619,Resumo!E10,Abr!$S$5:$S$619,"Receita",Abr!$J$5:$J$619,"Pago")</f>
        <v>0</v>
      </c>
      <c r="U10" s="85">
        <f>SUMIFS(Mai!$I$5:$I$619,Mai!$C$5:$C$619,Resumo!E10,Mai!$S$5:$S$619,"Receita",Mai!$J$5:$J$619,"Pago")</f>
        <v>0</v>
      </c>
      <c r="V10" s="85">
        <f>SUMIFS(Jun!$I$5:$I$619,Jun!$C$5:$C$619,Resumo!E10,Jun!$S$5:$S$619,"Receita",Jun!$J$5:$J$619,"Pago")</f>
        <v>0</v>
      </c>
      <c r="W10" s="85">
        <f>SUMIFS(Jul!$I$5:$I$619,Jul!$C$5:$C$619,Resumo!E10,Jul!$S$5:$S$619,"Receita",Jul!$J$5:$J$619,"Pago")</f>
        <v>0</v>
      </c>
      <c r="X10" s="85">
        <f>SUMIFS(Ago!$I$5:$I$619,Ago!$C$5:$C$619,Resumo!E10,Ago!$S$5:$S$619,"Receita",Ago!$J$5:$J$619,"Pago")</f>
        <v>0</v>
      </c>
      <c r="Y10" s="85">
        <f>SUMIFS(Set!$I$5:$I$619,Set!$C$5:$C$619,Resumo!E10,Set!$S$5:$S$619,"Receita",Set!$J$5:$J$619,"Pago")</f>
        <v>0</v>
      </c>
      <c r="Z10" s="85">
        <f>SUMIFS(Out!$I$5:$I$619,Out!$C$5:$C$619,Resumo!E10,Out!$S$5:$S$619,"Receita",Out!$J$5:$J$619,"Pago")</f>
        <v>0</v>
      </c>
      <c r="AA10" s="85">
        <f>SUMIFS(Nov!$I$5:$I$619,Nov!$C$5:$C$619,Resumo!E10,Nov!$S$5:$S$619,"Receita",Nov!$J$5:$J$619,"Pago")</f>
        <v>0</v>
      </c>
      <c r="AB10" s="85">
        <f>SUMIFS(Dez!$I$5:$I$619,Dez!$C$5:$C$619,Resumo!E10,Dez!$S$5:$S$619,"Receita",Dez!$J$5:$J$619,"Pago")</f>
        <v>0</v>
      </c>
      <c r="AD10" s="85">
        <f t="shared" si="4"/>
        <v>4</v>
      </c>
      <c r="AE10" s="85">
        <f>SUMIFS(Jan!$I$5:$I$619,Jan!$C$5:$C$619,Resumo!E10,Jan!$S$5:$S$619,"Despesa",Jan!$J$5:$J$619,"Pago")</f>
        <v>0</v>
      </c>
      <c r="AF10" s="85">
        <f>SUMIFS(Fev!$I$5:$I$619,Fev!$C$5:$C$619,Resumo!E10,Fev!$S$5:$S$619,"Despesa",Fev!$J$5:$J$619,"Pago")</f>
        <v>0</v>
      </c>
      <c r="AG10" s="85">
        <f>SUMIFS(Mar!$I$5:$I$619,Mar!$C$5:$C$619,Resumo!E10,Mar!$S$5:$S$619,"Despesa",Mar!$J$5:$J$619,"Pago")</f>
        <v>0</v>
      </c>
      <c r="AH10" s="85">
        <f>SUMIFS(Abr!$I$5:$I$619,Abr!$C$5:$C$619,Resumo!E10,Abr!$S$5:$S$619,"Despesa",Abr!$J$5:$J$619,"Pago")</f>
        <v>0</v>
      </c>
      <c r="AI10" s="85">
        <f>SUMIFS(Mai!$I$5:$I$619,Mai!$C$5:$C$619,Resumo!E10,Mai!$S$5:$S$619,"Despesa",Mai!$J$5:$J$619,"Pago")</f>
        <v>0</v>
      </c>
      <c r="AJ10" s="85">
        <f>SUMIFS(Jun!$I$5:$I$619,Jun!$C$5:$C$619,Resumo!E10,Jun!$S$5:$S$619,"Despesa",Jun!$J$5:$J$619,"Pago")</f>
        <v>0</v>
      </c>
      <c r="AK10" s="85">
        <f>SUMIFS(Jul!$I$5:$I$619,Jul!$C$5:$C$619,Resumo!E10,Jul!$S$5:$S$619,"Despesa",Jul!$J$5:$J$619,"Pago")</f>
        <v>0</v>
      </c>
      <c r="AL10" s="85">
        <f>SUMIFS(Ago!$I$5:$I$619,Ago!$C$5:$C$619,Resumo!E10,Ago!$S$5:$S$619,"Despesa",Ago!$J$5:$J$619,"Pago")</f>
        <v>0</v>
      </c>
      <c r="AM10" s="85">
        <f>SUMIFS(Set!$I$5:$I$619,Set!$C$5:$C$619,Resumo!E10,Set!$S$5:$S$619,"Despesa",Set!$J$5:$J$619,"Pago")</f>
        <v>0</v>
      </c>
      <c r="AN10" s="85">
        <f>SUMIFS(Out!$I$5:$I$619,Out!$C$5:$C$619,Resumo!E10,Out!$S$5:$S$619,"Despesa",Out!$J$5:$J$619,"Pago")</f>
        <v>0</v>
      </c>
      <c r="AO10" s="85">
        <f>SUMIFS(Nov!$I$5:$I$619,Nov!$C$5:$C$619,Resumo!E10,Nov!$S$5:$S$619,"Despesa",Nov!$J$5:$J$619,"Pago")</f>
        <v>0</v>
      </c>
      <c r="AP10" s="85">
        <f>SUMIFS(Dez!$I$5:$I$619,Dez!$C$5:$C$619,Resumo!E10,Dez!$S$5:$S$619,"Despesa",Dez!$J$5:$J$619,"Pago")</f>
        <v>0</v>
      </c>
    </row>
    <row r="11" spans="1:42" ht="25.5" customHeight="1" thickTop="1" thickBot="1" x14ac:dyDescent="0.25">
      <c r="E11" s="36">
        <v>5</v>
      </c>
      <c r="F11" s="33">
        <f t="shared" si="0"/>
        <v>0</v>
      </c>
      <c r="G11" s="33">
        <f t="shared" si="1"/>
        <v>0</v>
      </c>
      <c r="H11" s="33">
        <f t="shared" si="2"/>
        <v>0</v>
      </c>
      <c r="J11" s="259" t="s">
        <v>23</v>
      </c>
      <c r="K11" s="277">
        <f>K7-K9</f>
        <v>-1350</v>
      </c>
      <c r="P11" s="85">
        <f t="shared" si="3"/>
        <v>5</v>
      </c>
      <c r="Q11" s="85">
        <f>SUMIFS(Jan!$I$5:$I$619,Jan!$C$5:$C$619,Resumo!E11,Jan!$S$5:$S$619,"Receita",Jan!$J$5:$J$619,"Pago")</f>
        <v>0</v>
      </c>
      <c r="R11" s="85">
        <f>SUMIFS(Fev!$I$5:$I$619,Fev!$C$5:$C$619,Resumo!E11,Fev!$S$5:$S$619,"Receita",Fev!$J$5:$J$619,"Pago")</f>
        <v>0</v>
      </c>
      <c r="S11" s="85">
        <f>SUMIFS(Mar!$I$5:$I$619,Mar!$C$5:$C$619,Resumo!E11,Mar!$S$5:$S$619,"Receita",Mar!$J$5:$J$619,"Pago")</f>
        <v>0</v>
      </c>
      <c r="T11" s="85">
        <f>SUMIFS(Abr!$I$5:$I$619,Abr!$C$5:$C$619,Resumo!E11,Abr!$S$5:$S$619,"Receita",Abr!$J$5:$J$619,"Pago")</f>
        <v>0</v>
      </c>
      <c r="U11" s="85">
        <f>SUMIFS(Mai!$I$5:$I$619,Mai!$C$5:$C$619,Resumo!E11,Mai!$S$5:$S$619,"Receita",Mai!$J$5:$J$619,"Pago")</f>
        <v>0</v>
      </c>
      <c r="V11" s="85">
        <f>SUMIFS(Jun!$I$5:$I$619,Jun!$C$5:$C$619,Resumo!E11,Jun!$S$5:$S$619,"Receita",Jun!$J$5:$J$619,"Pago")</f>
        <v>0</v>
      </c>
      <c r="W11" s="85">
        <f>SUMIFS(Jul!$I$5:$I$619,Jul!$C$5:$C$619,Resumo!E11,Jul!$S$5:$S$619,"Receita",Jul!$J$5:$J$619,"Pago")</f>
        <v>0</v>
      </c>
      <c r="X11" s="85">
        <f>SUMIFS(Ago!$I$5:$I$619,Ago!$C$5:$C$619,Resumo!E11,Ago!$S$5:$S$619,"Receita",Ago!$J$5:$J$619,"Pago")</f>
        <v>0</v>
      </c>
      <c r="Y11" s="85">
        <f>SUMIFS(Set!$I$5:$I$619,Set!$C$5:$C$619,Resumo!E11,Set!$S$5:$S$619,"Receita",Set!$J$5:$J$619,"Pago")</f>
        <v>0</v>
      </c>
      <c r="Z11" s="85">
        <f>SUMIFS(Out!$I$5:$I$619,Out!$C$5:$C$619,Resumo!E11,Out!$S$5:$S$619,"Receita",Out!$J$5:$J$619,"Pago")</f>
        <v>0</v>
      </c>
      <c r="AA11" s="85">
        <f>SUMIFS(Nov!$I$5:$I$619,Nov!$C$5:$C$619,Resumo!E11,Nov!$S$5:$S$619,"Receita",Nov!$J$5:$J$619,"Pago")</f>
        <v>0</v>
      </c>
      <c r="AB11" s="85">
        <f>SUMIFS(Dez!$I$5:$I$619,Dez!$C$5:$C$619,Resumo!E11,Dez!$S$5:$S$619,"Receita",Dez!$J$5:$J$619,"Pago")</f>
        <v>0</v>
      </c>
      <c r="AD11" s="85">
        <f t="shared" si="4"/>
        <v>5</v>
      </c>
      <c r="AE11" s="85">
        <f>SUMIFS(Jan!$I$5:$I$619,Jan!$C$5:$C$619,Resumo!E11,Jan!$S$5:$S$619,"Despesa",Jan!$J$5:$J$619,"Pago")</f>
        <v>0</v>
      </c>
      <c r="AF11" s="85">
        <f>SUMIFS(Fev!$I$5:$I$619,Fev!$C$5:$C$619,Resumo!E11,Fev!$S$5:$S$619,"Despesa",Fev!$J$5:$J$619,"Pago")</f>
        <v>0</v>
      </c>
      <c r="AG11" s="85">
        <f>SUMIFS(Mar!$I$5:$I$619,Mar!$C$5:$C$619,Resumo!E11,Mar!$S$5:$S$619,"Despesa",Mar!$J$5:$J$619,"Pago")</f>
        <v>0</v>
      </c>
      <c r="AH11" s="85">
        <f>SUMIFS(Abr!$I$5:$I$619,Abr!$C$5:$C$619,Resumo!E11,Abr!$S$5:$S$619,"Despesa",Abr!$J$5:$J$619,"Pago")</f>
        <v>900</v>
      </c>
      <c r="AI11" s="85">
        <f>SUMIFS(Mai!$I$5:$I$619,Mai!$C$5:$C$619,Resumo!E11,Mai!$S$5:$S$619,"Despesa",Mai!$J$5:$J$619,"Pago")</f>
        <v>4500</v>
      </c>
      <c r="AJ11" s="85">
        <f>SUMIFS(Jun!$I$5:$I$619,Jun!$C$5:$C$619,Resumo!E11,Jun!$S$5:$S$619,"Despesa",Jun!$J$5:$J$619,"Pago")</f>
        <v>2100</v>
      </c>
      <c r="AK11" s="85">
        <f>SUMIFS(Jul!$I$5:$I$619,Jul!$C$5:$C$619,Resumo!E11,Jul!$S$5:$S$619,"Despesa",Jul!$J$5:$J$619,"Pago")</f>
        <v>2400</v>
      </c>
      <c r="AL11" s="85">
        <f>SUMIFS(Ago!$I$5:$I$619,Ago!$C$5:$C$619,Resumo!E11,Ago!$S$5:$S$619,"Despesa",Ago!$J$5:$J$619,"Pago")</f>
        <v>0</v>
      </c>
      <c r="AM11" s="85">
        <f>SUMIFS(Set!$I$5:$I$619,Set!$C$5:$C$619,Resumo!E11,Set!$S$5:$S$619,"Despesa",Set!$J$5:$J$619,"Pago")</f>
        <v>0</v>
      </c>
      <c r="AN11" s="85">
        <f>SUMIFS(Out!$I$5:$I$619,Out!$C$5:$C$619,Resumo!E11,Out!$S$5:$S$619,"Despesa",Out!$J$5:$J$619,"Pago")</f>
        <v>0</v>
      </c>
      <c r="AO11" s="85">
        <f>SUMIFS(Nov!$I$5:$I$619,Nov!$C$5:$C$619,Resumo!E11,Nov!$S$5:$S$619,"Despesa",Nov!$J$5:$J$619,"Pago")</f>
        <v>0</v>
      </c>
      <c r="AP11" s="85">
        <f>SUMIFS(Dez!$I$5:$I$619,Dez!$C$5:$C$619,Resumo!E11,Dez!$S$5:$S$619,"Despesa",Dez!$J$5:$J$619,"Pago")</f>
        <v>0</v>
      </c>
    </row>
    <row r="12" spans="1:42" ht="25.5" customHeight="1" thickTop="1" thickBot="1" x14ac:dyDescent="0.25">
      <c r="E12" s="36">
        <v>6</v>
      </c>
      <c r="F12" s="33">
        <f t="shared" si="0"/>
        <v>0</v>
      </c>
      <c r="G12" s="33">
        <f t="shared" si="1"/>
        <v>0</v>
      </c>
      <c r="H12" s="33">
        <f t="shared" si="2"/>
        <v>0</v>
      </c>
      <c r="J12" s="259"/>
      <c r="K12" s="278"/>
      <c r="P12" s="85">
        <f t="shared" si="3"/>
        <v>6</v>
      </c>
      <c r="Q12" s="85">
        <f>SUMIFS(Jan!$I$5:$I$619,Jan!$C$5:$C$619,Resumo!E12,Jan!$S$5:$S$619,"Receita",Jan!$J$5:$J$619,"Pago")</f>
        <v>0</v>
      </c>
      <c r="R12" s="85">
        <f>SUMIFS(Fev!$I$5:$I$619,Fev!$C$5:$C$619,Resumo!E12,Fev!$S$5:$S$619,"Receita",Fev!$J$5:$J$619,"Pago")</f>
        <v>0</v>
      </c>
      <c r="S12" s="85">
        <f>SUMIFS(Mar!$I$5:$I$619,Mar!$C$5:$C$619,Resumo!E12,Mar!$S$5:$S$619,"Receita",Mar!$J$5:$J$619,"Pago")</f>
        <v>0</v>
      </c>
      <c r="T12" s="85">
        <f>SUMIFS(Abr!$I$5:$I$619,Abr!$C$5:$C$619,Resumo!E12,Abr!$S$5:$S$619,"Receita",Abr!$J$5:$J$619,"Pago")</f>
        <v>0</v>
      </c>
      <c r="U12" s="85">
        <f>SUMIFS(Mai!$I$5:$I$619,Mai!$C$5:$C$619,Resumo!E12,Mai!$S$5:$S$619,"Receita",Mai!$J$5:$J$619,"Pago")</f>
        <v>0</v>
      </c>
      <c r="V12" s="85">
        <f>SUMIFS(Jun!$I$5:$I$619,Jun!$C$5:$C$619,Resumo!E12,Jun!$S$5:$S$619,"Receita",Jun!$J$5:$J$619,"Pago")</f>
        <v>0</v>
      </c>
      <c r="W12" s="85">
        <f>SUMIFS(Jul!$I$5:$I$619,Jul!$C$5:$C$619,Resumo!E12,Jul!$S$5:$S$619,"Receita",Jul!$J$5:$J$619,"Pago")</f>
        <v>0</v>
      </c>
      <c r="X12" s="85">
        <f>SUMIFS(Ago!$I$5:$I$619,Ago!$C$5:$C$619,Resumo!E12,Ago!$S$5:$S$619,"Receita",Ago!$J$5:$J$619,"Pago")</f>
        <v>0</v>
      </c>
      <c r="Y12" s="85">
        <f>SUMIFS(Set!$I$5:$I$619,Set!$C$5:$C$619,Resumo!E12,Set!$S$5:$S$619,"Receita",Set!$J$5:$J$619,"Pago")</f>
        <v>0</v>
      </c>
      <c r="Z12" s="85">
        <f>SUMIFS(Out!$I$5:$I$619,Out!$C$5:$C$619,Resumo!E12,Out!$S$5:$S$619,"Receita",Out!$J$5:$J$619,"Pago")</f>
        <v>0</v>
      </c>
      <c r="AA12" s="85">
        <f>SUMIFS(Nov!$I$5:$I$619,Nov!$C$5:$C$619,Resumo!E12,Nov!$S$5:$S$619,"Receita",Nov!$J$5:$J$619,"Pago")</f>
        <v>0</v>
      </c>
      <c r="AB12" s="85">
        <f>SUMIFS(Dez!$I$5:$I$619,Dez!$C$5:$C$619,Resumo!E12,Dez!$S$5:$S$619,"Receita",Dez!$J$5:$J$619,"Pago")</f>
        <v>0</v>
      </c>
      <c r="AD12" s="85">
        <f t="shared" si="4"/>
        <v>6</v>
      </c>
      <c r="AE12" s="85">
        <f>SUMIFS(Jan!$I$5:$I$619,Jan!$C$5:$C$619,Resumo!E12,Jan!$S$5:$S$619,"Despesa",Jan!$J$5:$J$619,"Pago")</f>
        <v>0</v>
      </c>
      <c r="AF12" s="85">
        <f>SUMIFS(Fev!$I$5:$I$619,Fev!$C$5:$C$619,Resumo!E12,Fev!$S$5:$S$619,"Despesa",Fev!$J$5:$J$619,"Pago")</f>
        <v>0</v>
      </c>
      <c r="AG12" s="85">
        <f>SUMIFS(Mar!$I$5:$I$619,Mar!$C$5:$C$619,Resumo!E12,Mar!$S$5:$S$619,"Despesa",Mar!$J$5:$J$619,"Pago")</f>
        <v>0</v>
      </c>
      <c r="AH12" s="85">
        <f>SUMIFS(Abr!$I$5:$I$619,Abr!$C$5:$C$619,Resumo!E12,Abr!$S$5:$S$619,"Despesa",Abr!$J$5:$J$619,"Pago")</f>
        <v>0</v>
      </c>
      <c r="AI12" s="85">
        <f>SUMIFS(Mai!$I$5:$I$619,Mai!$C$5:$C$619,Resumo!E12,Mai!$S$5:$S$619,"Despesa",Mai!$J$5:$J$619,"Pago")</f>
        <v>0</v>
      </c>
      <c r="AJ12" s="85">
        <f>SUMIFS(Jun!$I$5:$I$619,Jun!$C$5:$C$619,Resumo!E12,Jun!$S$5:$S$619,"Despesa",Jun!$J$5:$J$619,"Pago")</f>
        <v>0</v>
      </c>
      <c r="AK12" s="85">
        <f>SUMIFS(Jul!$I$5:$I$619,Jul!$C$5:$C$619,Resumo!E12,Jul!$S$5:$S$619,"Despesa",Jul!$J$5:$J$619,"Pago")</f>
        <v>0</v>
      </c>
      <c r="AL12" s="85">
        <f>SUMIFS(Ago!$I$5:$I$619,Ago!$C$5:$C$619,Resumo!E12,Ago!$S$5:$S$619,"Despesa",Ago!$J$5:$J$619,"Pago")</f>
        <v>0</v>
      </c>
      <c r="AM12" s="85">
        <f>SUMIFS(Set!$I$5:$I$619,Set!$C$5:$C$619,Resumo!E12,Set!$S$5:$S$619,"Despesa",Set!$J$5:$J$619,"Pago")</f>
        <v>0</v>
      </c>
      <c r="AN12" s="85">
        <f>SUMIFS(Out!$I$5:$I$619,Out!$C$5:$C$619,Resumo!E12,Out!$S$5:$S$619,"Despesa",Out!$J$5:$J$619,"Pago")</f>
        <v>0</v>
      </c>
      <c r="AO12" s="85">
        <f>SUMIFS(Nov!$I$5:$I$619,Nov!$C$5:$C$619,Resumo!E12,Nov!$S$5:$S$619,"Despesa",Nov!$J$5:$J$619,"Pago")</f>
        <v>0</v>
      </c>
      <c r="AP12" s="85">
        <f>SUMIFS(Dez!$I$5:$I$619,Dez!$C$5:$C$619,Resumo!E12,Dez!$S$5:$S$619,"Despesa",Dez!$J$5:$J$619,"Pago")</f>
        <v>0</v>
      </c>
    </row>
    <row r="13" spans="1:42" ht="25.5" customHeight="1" thickTop="1" thickBot="1" x14ac:dyDescent="0.25">
      <c r="E13" s="36">
        <v>7</v>
      </c>
      <c r="F13" s="33">
        <f t="shared" si="0"/>
        <v>0</v>
      </c>
      <c r="G13" s="33">
        <f t="shared" si="1"/>
        <v>0</v>
      </c>
      <c r="H13" s="33">
        <f t="shared" si="2"/>
        <v>0</v>
      </c>
      <c r="P13" s="85">
        <f t="shared" si="3"/>
        <v>7</v>
      </c>
      <c r="Q13" s="85">
        <f>SUMIFS(Jan!$I$5:$I$619,Jan!$C$5:$C$619,Resumo!E13,Jan!$S$5:$S$619,"Receita",Jan!$J$5:$J$619,"Pago")</f>
        <v>0</v>
      </c>
      <c r="R13" s="85">
        <f>SUMIFS(Fev!$I$5:$I$619,Fev!$C$5:$C$619,Resumo!E13,Fev!$S$5:$S$619,"Receita",Fev!$J$5:$J$619,"Pago")</f>
        <v>0</v>
      </c>
      <c r="S13" s="85">
        <f>SUMIFS(Mar!$I$5:$I$619,Mar!$C$5:$C$619,Resumo!E13,Mar!$S$5:$S$619,"Receita",Mar!$J$5:$J$619,"Pago")</f>
        <v>0</v>
      </c>
      <c r="T13" s="85">
        <f>SUMIFS(Abr!$I$5:$I$619,Abr!$C$5:$C$619,Resumo!E13,Abr!$S$5:$S$619,"Receita",Abr!$J$5:$J$619,"Pago")</f>
        <v>0</v>
      </c>
      <c r="U13" s="85">
        <f>SUMIFS(Mai!$I$5:$I$619,Mai!$C$5:$C$619,Resumo!E13,Mai!$S$5:$S$619,"Receita",Mai!$J$5:$J$619,"Pago")</f>
        <v>0</v>
      </c>
      <c r="V13" s="85">
        <f>SUMIFS(Jun!$I$5:$I$619,Jun!$C$5:$C$619,Resumo!E13,Jun!$S$5:$S$619,"Receita",Jun!$J$5:$J$619,"Pago")</f>
        <v>0</v>
      </c>
      <c r="W13" s="85">
        <f>SUMIFS(Jul!$I$5:$I$619,Jul!$C$5:$C$619,Resumo!E13,Jul!$S$5:$S$619,"Receita",Jul!$J$5:$J$619,"Pago")</f>
        <v>0</v>
      </c>
      <c r="X13" s="85">
        <f>SUMIFS(Ago!$I$5:$I$619,Ago!$C$5:$C$619,Resumo!E13,Ago!$S$5:$S$619,"Receita",Ago!$J$5:$J$619,"Pago")</f>
        <v>0</v>
      </c>
      <c r="Y13" s="85">
        <f>SUMIFS(Set!$I$5:$I$619,Set!$C$5:$C$619,Resumo!E13,Set!$S$5:$S$619,"Receita",Set!$J$5:$J$619,"Pago")</f>
        <v>0</v>
      </c>
      <c r="Z13" s="85">
        <f>SUMIFS(Out!$I$5:$I$619,Out!$C$5:$C$619,Resumo!E13,Out!$S$5:$S$619,"Receita",Out!$J$5:$J$619,"Pago")</f>
        <v>0</v>
      </c>
      <c r="AA13" s="85">
        <f>SUMIFS(Nov!$I$5:$I$619,Nov!$C$5:$C$619,Resumo!E13,Nov!$S$5:$S$619,"Receita",Nov!$J$5:$J$619,"Pago")</f>
        <v>0</v>
      </c>
      <c r="AB13" s="85">
        <f>SUMIFS(Dez!$I$5:$I$619,Dez!$C$5:$C$619,Resumo!E13,Dez!$S$5:$S$619,"Receita",Dez!$J$5:$J$619,"Pago")</f>
        <v>0</v>
      </c>
      <c r="AD13" s="85">
        <f t="shared" si="4"/>
        <v>7</v>
      </c>
      <c r="AE13" s="85">
        <f>SUMIFS(Jan!$I$5:$I$619,Jan!$C$5:$C$619,Resumo!E13,Jan!$S$5:$S$619,"Despesa",Jan!$J$5:$J$619,"Pago")</f>
        <v>0</v>
      </c>
      <c r="AF13" s="85">
        <f>SUMIFS(Fev!$I$5:$I$619,Fev!$C$5:$C$619,Resumo!E13,Fev!$S$5:$S$619,"Despesa",Fev!$J$5:$J$619,"Pago")</f>
        <v>0</v>
      </c>
      <c r="AG13" s="85">
        <f>SUMIFS(Mar!$I$5:$I$619,Mar!$C$5:$C$619,Resumo!E13,Mar!$S$5:$S$619,"Despesa",Mar!$J$5:$J$619,"Pago")</f>
        <v>0</v>
      </c>
      <c r="AH13" s="85">
        <f>SUMIFS(Abr!$I$5:$I$619,Abr!$C$5:$C$619,Resumo!E13,Abr!$S$5:$S$619,"Despesa",Abr!$J$5:$J$619,"Pago")</f>
        <v>0</v>
      </c>
      <c r="AI13" s="85">
        <f>SUMIFS(Mai!$I$5:$I$619,Mai!$C$5:$C$619,Resumo!E13,Mai!$S$5:$S$619,"Despesa",Mai!$J$5:$J$619,"Pago")</f>
        <v>0</v>
      </c>
      <c r="AJ13" s="85">
        <f>SUMIFS(Jun!$I$5:$I$619,Jun!$C$5:$C$619,Resumo!E13,Jun!$S$5:$S$619,"Despesa",Jun!$J$5:$J$619,"Pago")</f>
        <v>0</v>
      </c>
      <c r="AK13" s="85">
        <f>SUMIFS(Jul!$I$5:$I$619,Jul!$C$5:$C$619,Resumo!E13,Jul!$S$5:$S$619,"Despesa",Jul!$J$5:$J$619,"Pago")</f>
        <v>0</v>
      </c>
      <c r="AL13" s="85">
        <f>SUMIFS(Ago!$I$5:$I$619,Ago!$C$5:$C$619,Resumo!E13,Ago!$S$5:$S$619,"Despesa",Ago!$J$5:$J$619,"Pago")</f>
        <v>0</v>
      </c>
      <c r="AM13" s="85">
        <f>SUMIFS(Set!$I$5:$I$619,Set!$C$5:$C$619,Resumo!E13,Set!$S$5:$S$619,"Despesa",Set!$J$5:$J$619,"Pago")</f>
        <v>0</v>
      </c>
      <c r="AN13" s="85">
        <f>SUMIFS(Out!$I$5:$I$619,Out!$C$5:$C$619,Resumo!E13,Out!$S$5:$S$619,"Despesa",Out!$J$5:$J$619,"Pago")</f>
        <v>0</v>
      </c>
      <c r="AO13" s="85">
        <f>SUMIFS(Nov!$I$5:$I$619,Nov!$C$5:$C$619,Resumo!E13,Nov!$S$5:$S$619,"Despesa",Nov!$J$5:$J$619,"Pago")</f>
        <v>0</v>
      </c>
      <c r="AP13" s="85">
        <f>SUMIFS(Dez!$I$5:$I$619,Dez!$C$5:$C$619,Resumo!E13,Dez!$S$5:$S$619,"Despesa",Dez!$J$5:$J$619,"Pago")</f>
        <v>0</v>
      </c>
    </row>
    <row r="14" spans="1:42" ht="25.5" customHeight="1" thickTop="1" thickBot="1" x14ac:dyDescent="0.25">
      <c r="E14" s="36">
        <v>8</v>
      </c>
      <c r="F14" s="33">
        <f t="shared" si="0"/>
        <v>0</v>
      </c>
      <c r="G14" s="33">
        <f t="shared" si="1"/>
        <v>0</v>
      </c>
      <c r="H14" s="33">
        <f t="shared" si="2"/>
        <v>0</v>
      </c>
      <c r="P14" s="85">
        <f t="shared" si="3"/>
        <v>8</v>
      </c>
      <c r="Q14" s="85">
        <f>SUMIFS(Jan!$I$5:$I$619,Jan!$C$5:$C$619,Resumo!E14,Jan!$S$5:$S$619,"Receita",Jan!$J$5:$J$619,"Pago")</f>
        <v>0</v>
      </c>
      <c r="R14" s="85">
        <f>SUMIFS(Fev!$I$5:$I$619,Fev!$C$5:$C$619,Resumo!E14,Fev!$S$5:$S$619,"Receita",Fev!$J$5:$J$619,"Pago")</f>
        <v>0</v>
      </c>
      <c r="S14" s="85">
        <f>SUMIFS(Mar!$I$5:$I$619,Mar!$C$5:$C$619,Resumo!E14,Mar!$S$5:$S$619,"Receita",Mar!$J$5:$J$619,"Pago")</f>
        <v>0</v>
      </c>
      <c r="T14" s="85">
        <f>SUMIFS(Abr!$I$5:$I$619,Abr!$C$5:$C$619,Resumo!E14,Abr!$S$5:$S$619,"Receita",Abr!$J$5:$J$619,"Pago")</f>
        <v>0</v>
      </c>
      <c r="U14" s="85">
        <f>SUMIFS(Mai!$I$5:$I$619,Mai!$C$5:$C$619,Resumo!E14,Mai!$S$5:$S$619,"Receita",Mai!$J$5:$J$619,"Pago")</f>
        <v>0</v>
      </c>
      <c r="V14" s="85">
        <f>SUMIFS(Jun!$I$5:$I$619,Jun!$C$5:$C$619,Resumo!E14,Jun!$S$5:$S$619,"Receita",Jun!$J$5:$J$619,"Pago")</f>
        <v>0</v>
      </c>
      <c r="W14" s="85">
        <f>SUMIFS(Jul!$I$5:$I$619,Jul!$C$5:$C$619,Resumo!E14,Jul!$S$5:$S$619,"Receita",Jul!$J$5:$J$619,"Pago")</f>
        <v>0</v>
      </c>
      <c r="X14" s="85">
        <f>SUMIFS(Ago!$I$5:$I$619,Ago!$C$5:$C$619,Resumo!E14,Ago!$S$5:$S$619,"Receita",Ago!$J$5:$J$619,"Pago")</f>
        <v>0</v>
      </c>
      <c r="Y14" s="85">
        <f>SUMIFS(Set!$I$5:$I$619,Set!$C$5:$C$619,Resumo!E14,Set!$S$5:$S$619,"Receita",Set!$J$5:$J$619,"Pago")</f>
        <v>0</v>
      </c>
      <c r="Z14" s="85">
        <f>SUMIFS(Out!$I$5:$I$619,Out!$C$5:$C$619,Resumo!E14,Out!$S$5:$S$619,"Receita",Out!$J$5:$J$619,"Pago")</f>
        <v>0</v>
      </c>
      <c r="AA14" s="85">
        <f>SUMIFS(Nov!$I$5:$I$619,Nov!$C$5:$C$619,Resumo!E14,Nov!$S$5:$S$619,"Receita",Nov!$J$5:$J$619,"Pago")</f>
        <v>0</v>
      </c>
      <c r="AB14" s="85">
        <f>SUMIFS(Dez!$I$5:$I$619,Dez!$C$5:$C$619,Resumo!E14,Dez!$S$5:$S$619,"Receita",Dez!$J$5:$J$619,"Pago")</f>
        <v>0</v>
      </c>
      <c r="AD14" s="85">
        <f t="shared" si="4"/>
        <v>8</v>
      </c>
      <c r="AE14" s="85">
        <f>SUMIFS(Jan!$I$5:$I$619,Jan!$C$5:$C$619,Resumo!E14,Jan!$S$5:$S$619,"Despesa",Jan!$J$5:$J$619,"Pago")</f>
        <v>0</v>
      </c>
      <c r="AF14" s="85">
        <f>SUMIFS(Fev!$I$5:$I$619,Fev!$C$5:$C$619,Resumo!E14,Fev!$S$5:$S$619,"Despesa",Fev!$J$5:$J$619,"Pago")</f>
        <v>0</v>
      </c>
      <c r="AG14" s="85">
        <f>SUMIFS(Mar!$I$5:$I$619,Mar!$C$5:$C$619,Resumo!E14,Mar!$S$5:$S$619,"Despesa",Mar!$J$5:$J$619,"Pago")</f>
        <v>0</v>
      </c>
      <c r="AH14" s="85">
        <f>SUMIFS(Abr!$I$5:$I$619,Abr!$C$5:$C$619,Resumo!E14,Abr!$S$5:$S$619,"Despesa",Abr!$J$5:$J$619,"Pago")</f>
        <v>0</v>
      </c>
      <c r="AI14" s="85">
        <f>SUMIFS(Mai!$I$5:$I$619,Mai!$C$5:$C$619,Resumo!E14,Mai!$S$5:$S$619,"Despesa",Mai!$J$5:$J$619,"Pago")</f>
        <v>0</v>
      </c>
      <c r="AJ14" s="85">
        <f>SUMIFS(Jun!$I$5:$I$619,Jun!$C$5:$C$619,Resumo!E14,Jun!$S$5:$S$619,"Despesa",Jun!$J$5:$J$619,"Pago")</f>
        <v>0</v>
      </c>
      <c r="AK14" s="85">
        <f>SUMIFS(Jul!$I$5:$I$619,Jul!$C$5:$C$619,Resumo!E14,Jul!$S$5:$S$619,"Despesa",Jul!$J$5:$J$619,"Pago")</f>
        <v>0</v>
      </c>
      <c r="AL14" s="85">
        <f>SUMIFS(Ago!$I$5:$I$619,Ago!$C$5:$C$619,Resumo!E14,Ago!$S$5:$S$619,"Despesa",Ago!$J$5:$J$619,"Pago")</f>
        <v>0</v>
      </c>
      <c r="AM14" s="85">
        <f>SUMIFS(Set!$I$5:$I$619,Set!$C$5:$C$619,Resumo!E14,Set!$S$5:$S$619,"Despesa",Set!$J$5:$J$619,"Pago")</f>
        <v>0</v>
      </c>
      <c r="AN14" s="85">
        <f>SUMIFS(Out!$I$5:$I$619,Out!$C$5:$C$619,Resumo!E14,Out!$S$5:$S$619,"Despesa",Out!$J$5:$J$619,"Pago")</f>
        <v>0</v>
      </c>
      <c r="AO14" s="85">
        <f>SUMIFS(Nov!$I$5:$I$619,Nov!$C$5:$C$619,Resumo!E14,Nov!$S$5:$S$619,"Despesa",Nov!$J$5:$J$619,"Pago")</f>
        <v>0</v>
      </c>
      <c r="AP14" s="85">
        <f>SUMIFS(Dez!$I$5:$I$619,Dez!$C$5:$C$619,Resumo!E14,Dez!$S$5:$S$619,"Despesa",Dez!$J$5:$J$619,"Pago")</f>
        <v>0</v>
      </c>
    </row>
    <row r="15" spans="1:42" ht="25.5" customHeight="1" thickTop="1" thickBot="1" x14ac:dyDescent="0.25">
      <c r="E15" s="36">
        <v>9</v>
      </c>
      <c r="F15" s="33">
        <f t="shared" si="0"/>
        <v>0</v>
      </c>
      <c r="G15" s="33">
        <f t="shared" si="1"/>
        <v>0</v>
      </c>
      <c r="H15" s="33">
        <f t="shared" si="2"/>
        <v>0</v>
      </c>
      <c r="P15" s="85">
        <f t="shared" si="3"/>
        <v>9</v>
      </c>
      <c r="Q15" s="85">
        <f>SUMIFS(Jan!$I$5:$I$619,Jan!$C$5:$C$619,Resumo!E15,Jan!$S$5:$S$619,"Receita",Jan!$J$5:$J$619,"Pago")</f>
        <v>0</v>
      </c>
      <c r="R15" s="85">
        <f>SUMIFS(Fev!$I$5:$I$619,Fev!$C$5:$C$619,Resumo!E15,Fev!$S$5:$S$619,"Receita",Fev!$J$5:$J$619,"Pago")</f>
        <v>0</v>
      </c>
      <c r="S15" s="85">
        <f>SUMIFS(Mar!$I$5:$I$619,Mar!$C$5:$C$619,Resumo!E15,Mar!$S$5:$S$619,"Receita",Mar!$J$5:$J$619,"Pago")</f>
        <v>0</v>
      </c>
      <c r="T15" s="85">
        <f>SUMIFS(Abr!$I$5:$I$619,Abr!$C$5:$C$619,Resumo!E15,Abr!$S$5:$S$619,"Receita",Abr!$J$5:$J$619,"Pago")</f>
        <v>0</v>
      </c>
      <c r="U15" s="85">
        <f>SUMIFS(Mai!$I$5:$I$619,Mai!$C$5:$C$619,Resumo!E15,Mai!$S$5:$S$619,"Receita",Mai!$J$5:$J$619,"Pago")</f>
        <v>0</v>
      </c>
      <c r="V15" s="85">
        <f>SUMIFS(Jun!$I$5:$I$619,Jun!$C$5:$C$619,Resumo!E15,Jun!$S$5:$S$619,"Receita",Jun!$J$5:$J$619,"Pago")</f>
        <v>0</v>
      </c>
      <c r="W15" s="85">
        <f>SUMIFS(Jul!$I$5:$I$619,Jul!$C$5:$C$619,Resumo!E15,Jul!$S$5:$S$619,"Receita",Jul!$J$5:$J$619,"Pago")</f>
        <v>0</v>
      </c>
      <c r="X15" s="85">
        <f>SUMIFS(Ago!$I$5:$I$619,Ago!$C$5:$C$619,Resumo!E15,Ago!$S$5:$S$619,"Receita",Ago!$J$5:$J$619,"Pago")</f>
        <v>0</v>
      </c>
      <c r="Y15" s="85">
        <f>SUMIFS(Set!$I$5:$I$619,Set!$C$5:$C$619,Resumo!E15,Set!$S$5:$S$619,"Receita",Set!$J$5:$J$619,"Pago")</f>
        <v>0</v>
      </c>
      <c r="Z15" s="85">
        <f>SUMIFS(Out!$I$5:$I$619,Out!$C$5:$C$619,Resumo!E15,Out!$S$5:$S$619,"Receita",Out!$J$5:$J$619,"Pago")</f>
        <v>0</v>
      </c>
      <c r="AA15" s="85">
        <f>SUMIFS(Nov!$I$5:$I$619,Nov!$C$5:$C$619,Resumo!E15,Nov!$S$5:$S$619,"Receita",Nov!$J$5:$J$619,"Pago")</f>
        <v>0</v>
      </c>
      <c r="AB15" s="85">
        <f>SUMIFS(Dez!$I$5:$I$619,Dez!$C$5:$C$619,Resumo!E15,Dez!$S$5:$S$619,"Receita",Dez!$J$5:$J$619,"Pago")</f>
        <v>0</v>
      </c>
      <c r="AD15" s="85">
        <f t="shared" si="4"/>
        <v>9</v>
      </c>
      <c r="AE15" s="85">
        <f>SUMIFS(Jan!$I$5:$I$619,Jan!$C$5:$C$619,Resumo!E15,Jan!$S$5:$S$619,"Despesa",Jan!$J$5:$J$619,"Pago")</f>
        <v>0</v>
      </c>
      <c r="AF15" s="85">
        <f>SUMIFS(Fev!$I$5:$I$619,Fev!$C$5:$C$619,Resumo!E15,Fev!$S$5:$S$619,"Despesa",Fev!$J$5:$J$619,"Pago")</f>
        <v>0</v>
      </c>
      <c r="AG15" s="85">
        <f>SUMIFS(Mar!$I$5:$I$619,Mar!$C$5:$C$619,Resumo!E15,Mar!$S$5:$S$619,"Despesa",Mar!$J$5:$J$619,"Pago")</f>
        <v>0</v>
      </c>
      <c r="AH15" s="85">
        <f>SUMIFS(Abr!$I$5:$I$619,Abr!$C$5:$C$619,Resumo!E15,Abr!$S$5:$S$619,"Despesa",Abr!$J$5:$J$619,"Pago")</f>
        <v>0</v>
      </c>
      <c r="AI15" s="85">
        <f>SUMIFS(Mai!$I$5:$I$619,Mai!$C$5:$C$619,Resumo!E15,Mai!$S$5:$S$619,"Despesa",Mai!$J$5:$J$619,"Pago")</f>
        <v>0</v>
      </c>
      <c r="AJ15" s="85">
        <f>SUMIFS(Jun!$I$5:$I$619,Jun!$C$5:$C$619,Resumo!E15,Jun!$S$5:$S$619,"Despesa",Jun!$J$5:$J$619,"Pago")</f>
        <v>0</v>
      </c>
      <c r="AK15" s="85">
        <f>SUMIFS(Jul!$I$5:$I$619,Jul!$C$5:$C$619,Resumo!E15,Jul!$S$5:$S$619,"Despesa",Jul!$J$5:$J$619,"Pago")</f>
        <v>0</v>
      </c>
      <c r="AL15" s="85">
        <f>SUMIFS(Ago!$I$5:$I$619,Ago!$C$5:$C$619,Resumo!E15,Ago!$S$5:$S$619,"Despesa",Ago!$J$5:$J$619,"Pago")</f>
        <v>0</v>
      </c>
      <c r="AM15" s="85">
        <f>SUMIFS(Set!$I$5:$I$619,Set!$C$5:$C$619,Resumo!E15,Set!$S$5:$S$619,"Despesa",Set!$J$5:$J$619,"Pago")</f>
        <v>0</v>
      </c>
      <c r="AN15" s="85">
        <f>SUMIFS(Out!$I$5:$I$619,Out!$C$5:$C$619,Resumo!E15,Out!$S$5:$S$619,"Despesa",Out!$J$5:$J$619,"Pago")</f>
        <v>0</v>
      </c>
      <c r="AO15" s="85">
        <f>SUMIFS(Nov!$I$5:$I$619,Nov!$C$5:$C$619,Resumo!E15,Nov!$S$5:$S$619,"Despesa",Nov!$J$5:$J$619,"Pago")</f>
        <v>0</v>
      </c>
      <c r="AP15" s="85">
        <f>SUMIFS(Dez!$I$5:$I$619,Dez!$C$5:$C$619,Resumo!E15,Dez!$S$5:$S$619,"Despesa",Dez!$J$5:$J$619,"Pago")</f>
        <v>0</v>
      </c>
    </row>
    <row r="16" spans="1:42" ht="25.5" customHeight="1" thickTop="1" thickBot="1" x14ac:dyDescent="0.25">
      <c r="E16" s="36">
        <v>10</v>
      </c>
      <c r="F16" s="33">
        <f t="shared" si="0"/>
        <v>0</v>
      </c>
      <c r="G16" s="33">
        <f t="shared" si="1"/>
        <v>0</v>
      </c>
      <c r="H16" s="33">
        <f t="shared" si="2"/>
        <v>0</v>
      </c>
      <c r="P16" s="85">
        <f t="shared" si="3"/>
        <v>10</v>
      </c>
      <c r="Q16" s="85">
        <f>SUMIFS(Jan!$I$5:$I$619,Jan!$C$5:$C$619,Resumo!E16,Jan!$S$5:$S$619,"Receita",Jan!$J$5:$J$619,"Pago")</f>
        <v>0</v>
      </c>
      <c r="R16" s="85">
        <f>SUMIFS(Fev!$I$5:$I$619,Fev!$C$5:$C$619,Resumo!E16,Fev!$S$5:$S$619,"Receita",Fev!$J$5:$J$619,"Pago")</f>
        <v>0</v>
      </c>
      <c r="S16" s="85">
        <f>SUMIFS(Mar!$I$5:$I$619,Mar!$C$5:$C$619,Resumo!E16,Mar!$S$5:$S$619,"Receita",Mar!$J$5:$J$619,"Pago")</f>
        <v>0</v>
      </c>
      <c r="T16" s="85">
        <f>SUMIFS(Abr!$I$5:$I$619,Abr!$C$5:$C$619,Resumo!E16,Abr!$S$5:$S$619,"Receita",Abr!$J$5:$J$619,"Pago")</f>
        <v>0</v>
      </c>
      <c r="U16" s="85">
        <f>SUMIFS(Mai!$I$5:$I$619,Mai!$C$5:$C$619,Resumo!E16,Mai!$S$5:$S$619,"Receita",Mai!$J$5:$J$619,"Pago")</f>
        <v>0</v>
      </c>
      <c r="V16" s="85">
        <f>SUMIFS(Jun!$I$5:$I$619,Jun!$C$5:$C$619,Resumo!E16,Jun!$S$5:$S$619,"Receita",Jun!$J$5:$J$619,"Pago")</f>
        <v>0</v>
      </c>
      <c r="W16" s="85">
        <f>SUMIFS(Jul!$I$5:$I$619,Jul!$C$5:$C$619,Resumo!E16,Jul!$S$5:$S$619,"Receita",Jul!$J$5:$J$619,"Pago")</f>
        <v>0</v>
      </c>
      <c r="X16" s="85">
        <f>SUMIFS(Ago!$I$5:$I$619,Ago!$C$5:$C$619,Resumo!E16,Ago!$S$5:$S$619,"Receita",Ago!$J$5:$J$619,"Pago")</f>
        <v>0</v>
      </c>
      <c r="Y16" s="85">
        <f>SUMIFS(Set!$I$5:$I$619,Set!$C$5:$C$619,Resumo!E16,Set!$S$5:$S$619,"Receita",Set!$J$5:$J$619,"Pago")</f>
        <v>0</v>
      </c>
      <c r="Z16" s="85">
        <f>SUMIFS(Out!$I$5:$I$619,Out!$C$5:$C$619,Resumo!E16,Out!$S$5:$S$619,"Receita",Out!$J$5:$J$619,"Pago")</f>
        <v>0</v>
      </c>
      <c r="AA16" s="85">
        <f>SUMIFS(Nov!$I$5:$I$619,Nov!$C$5:$C$619,Resumo!E16,Nov!$S$5:$S$619,"Receita",Nov!$J$5:$J$619,"Pago")</f>
        <v>0</v>
      </c>
      <c r="AB16" s="85">
        <f>SUMIFS(Dez!$I$5:$I$619,Dez!$C$5:$C$619,Resumo!E16,Dez!$S$5:$S$619,"Receita",Dez!$J$5:$J$619,"Pago")</f>
        <v>0</v>
      </c>
      <c r="AD16" s="85">
        <f t="shared" si="4"/>
        <v>10</v>
      </c>
      <c r="AE16" s="85">
        <f>SUMIFS(Jan!$I$5:$I$619,Jan!$C$5:$C$619,Resumo!E16,Jan!$S$5:$S$619,"Despesa",Jan!$J$5:$J$619,"Pago")</f>
        <v>0</v>
      </c>
      <c r="AF16" s="85">
        <f>SUMIFS(Fev!$I$5:$I$619,Fev!$C$5:$C$619,Resumo!E16,Fev!$S$5:$S$619,"Despesa",Fev!$J$5:$J$619,"Pago")</f>
        <v>0</v>
      </c>
      <c r="AG16" s="85">
        <f>SUMIFS(Mar!$I$5:$I$619,Mar!$C$5:$C$619,Resumo!E16,Mar!$S$5:$S$619,"Despesa",Mar!$J$5:$J$619,"Pago")</f>
        <v>0</v>
      </c>
      <c r="AH16" s="85">
        <f>SUMIFS(Abr!$I$5:$I$619,Abr!$C$5:$C$619,Resumo!E16,Abr!$S$5:$S$619,"Despesa",Abr!$J$5:$J$619,"Pago")</f>
        <v>0</v>
      </c>
      <c r="AI16" s="85">
        <f>SUMIFS(Mai!$I$5:$I$619,Mai!$C$5:$C$619,Resumo!E16,Mai!$S$5:$S$619,"Despesa",Mai!$J$5:$J$619,"Pago")</f>
        <v>0</v>
      </c>
      <c r="AJ16" s="85">
        <f>SUMIFS(Jun!$I$5:$I$619,Jun!$C$5:$C$619,Resumo!E16,Jun!$S$5:$S$619,"Despesa",Jun!$J$5:$J$619,"Pago")</f>
        <v>0</v>
      </c>
      <c r="AK16" s="85">
        <f>SUMIFS(Jul!$I$5:$I$619,Jul!$C$5:$C$619,Resumo!E16,Jul!$S$5:$S$619,"Despesa",Jul!$J$5:$J$619,"Pago")</f>
        <v>0</v>
      </c>
      <c r="AL16" s="85">
        <f>SUMIFS(Ago!$I$5:$I$619,Ago!$C$5:$C$619,Resumo!E16,Ago!$S$5:$S$619,"Despesa",Ago!$J$5:$J$619,"Pago")</f>
        <v>0</v>
      </c>
      <c r="AM16" s="85">
        <f>SUMIFS(Set!$I$5:$I$619,Set!$C$5:$C$619,Resumo!E16,Set!$S$5:$S$619,"Despesa",Set!$J$5:$J$619,"Pago")</f>
        <v>0</v>
      </c>
      <c r="AN16" s="85">
        <f>SUMIFS(Out!$I$5:$I$619,Out!$C$5:$C$619,Resumo!E16,Out!$S$5:$S$619,"Despesa",Out!$J$5:$J$619,"Pago")</f>
        <v>0</v>
      </c>
      <c r="AO16" s="85">
        <f>SUMIFS(Nov!$I$5:$I$619,Nov!$C$5:$C$619,Resumo!E16,Nov!$S$5:$S$619,"Despesa",Nov!$J$5:$J$619,"Pago")</f>
        <v>0</v>
      </c>
      <c r="AP16" s="85">
        <f>SUMIFS(Dez!$I$5:$I$619,Dez!$C$5:$C$619,Resumo!E16,Dez!$S$5:$S$619,"Despesa",Dez!$J$5:$J$619,"Pago")</f>
        <v>0</v>
      </c>
    </row>
    <row r="17" spans="5:42" ht="25.5" customHeight="1" thickTop="1" thickBot="1" x14ac:dyDescent="0.25">
      <c r="E17" s="36">
        <v>11</v>
      </c>
      <c r="F17" s="33">
        <f t="shared" si="0"/>
        <v>0</v>
      </c>
      <c r="G17" s="33">
        <f t="shared" si="1"/>
        <v>0</v>
      </c>
      <c r="H17" s="33">
        <f t="shared" si="2"/>
        <v>0</v>
      </c>
      <c r="P17" s="85">
        <f t="shared" si="3"/>
        <v>11</v>
      </c>
      <c r="Q17" s="85">
        <f>SUMIFS(Jan!$I$5:$I$619,Jan!$C$5:$C$619,Resumo!E17,Jan!$S$5:$S$619,"Receita",Jan!$J$5:$J$619,"Pago")</f>
        <v>0</v>
      </c>
      <c r="R17" s="85">
        <f>SUMIFS(Fev!$I$5:$I$619,Fev!$C$5:$C$619,Resumo!E17,Fev!$S$5:$S$619,"Receita",Fev!$J$5:$J$619,"Pago")</f>
        <v>0</v>
      </c>
      <c r="S17" s="85">
        <f>SUMIFS(Mar!$I$5:$I$619,Mar!$C$5:$C$619,Resumo!E17,Mar!$S$5:$S$619,"Receita",Mar!$J$5:$J$619,"Pago")</f>
        <v>0</v>
      </c>
      <c r="T17" s="85">
        <f>SUMIFS(Abr!$I$5:$I$619,Abr!$C$5:$C$619,Resumo!E17,Abr!$S$5:$S$619,"Receita",Abr!$J$5:$J$619,"Pago")</f>
        <v>0</v>
      </c>
      <c r="U17" s="85">
        <f>SUMIFS(Mai!$I$5:$I$619,Mai!$C$5:$C$619,Resumo!E17,Mai!$S$5:$S$619,"Receita",Mai!$J$5:$J$619,"Pago")</f>
        <v>0</v>
      </c>
      <c r="V17" s="85">
        <f>SUMIFS(Jun!$I$5:$I$619,Jun!$C$5:$C$619,Resumo!E17,Jun!$S$5:$S$619,"Receita",Jun!$J$5:$J$619,"Pago")</f>
        <v>0</v>
      </c>
      <c r="W17" s="85">
        <f>SUMIFS(Jul!$I$5:$I$619,Jul!$C$5:$C$619,Resumo!E17,Jul!$S$5:$S$619,"Receita",Jul!$J$5:$J$619,"Pago")</f>
        <v>0</v>
      </c>
      <c r="X17" s="85">
        <f>SUMIFS(Ago!$I$5:$I$619,Ago!$C$5:$C$619,Resumo!E17,Ago!$S$5:$S$619,"Receita",Ago!$J$5:$J$619,"Pago")</f>
        <v>0</v>
      </c>
      <c r="Y17" s="85">
        <f>SUMIFS(Set!$I$5:$I$619,Set!$C$5:$C$619,Resumo!E17,Set!$S$5:$S$619,"Receita",Set!$J$5:$J$619,"Pago")</f>
        <v>0</v>
      </c>
      <c r="Z17" s="85">
        <f>SUMIFS(Out!$I$5:$I$619,Out!$C$5:$C$619,Resumo!E17,Out!$S$5:$S$619,"Receita",Out!$J$5:$J$619,"Pago")</f>
        <v>0</v>
      </c>
      <c r="AA17" s="85">
        <f>SUMIFS(Nov!$I$5:$I$619,Nov!$C$5:$C$619,Resumo!E17,Nov!$S$5:$S$619,"Receita",Nov!$J$5:$J$619,"Pago")</f>
        <v>0</v>
      </c>
      <c r="AB17" s="85">
        <f>SUMIFS(Dez!$I$5:$I$619,Dez!$C$5:$C$619,Resumo!E17,Dez!$S$5:$S$619,"Receita",Dez!$J$5:$J$619,"Pago")</f>
        <v>0</v>
      </c>
      <c r="AD17" s="85">
        <f t="shared" si="4"/>
        <v>11</v>
      </c>
      <c r="AE17" s="85">
        <f>SUMIFS(Jan!$I$5:$I$619,Jan!$C$5:$C$619,Resumo!E17,Jan!$S$5:$S$619,"Despesa",Jan!$J$5:$J$619,"Pago")</f>
        <v>0</v>
      </c>
      <c r="AF17" s="85">
        <f>SUMIFS(Fev!$I$5:$I$619,Fev!$C$5:$C$619,Resumo!E17,Fev!$S$5:$S$619,"Despesa",Fev!$J$5:$J$619,"Pago")</f>
        <v>0</v>
      </c>
      <c r="AG17" s="85">
        <f>SUMIFS(Mar!$I$5:$I$619,Mar!$C$5:$C$619,Resumo!E17,Mar!$S$5:$S$619,"Despesa",Mar!$J$5:$J$619,"Pago")</f>
        <v>0</v>
      </c>
      <c r="AH17" s="85">
        <f>SUMIFS(Abr!$I$5:$I$619,Abr!$C$5:$C$619,Resumo!E17,Abr!$S$5:$S$619,"Despesa",Abr!$J$5:$J$619,"Pago")</f>
        <v>0</v>
      </c>
      <c r="AI17" s="85">
        <f>SUMIFS(Mai!$I$5:$I$619,Mai!$C$5:$C$619,Resumo!E17,Mai!$S$5:$S$619,"Despesa",Mai!$J$5:$J$619,"Pago")</f>
        <v>0</v>
      </c>
      <c r="AJ17" s="85">
        <f>SUMIFS(Jun!$I$5:$I$619,Jun!$C$5:$C$619,Resumo!E17,Jun!$S$5:$S$619,"Despesa",Jun!$J$5:$J$619,"Pago")</f>
        <v>0</v>
      </c>
      <c r="AK17" s="85">
        <f>SUMIFS(Jul!$I$5:$I$619,Jul!$C$5:$C$619,Resumo!E17,Jul!$S$5:$S$619,"Despesa",Jul!$J$5:$J$619,"Pago")</f>
        <v>0</v>
      </c>
      <c r="AL17" s="85">
        <f>SUMIFS(Ago!$I$5:$I$619,Ago!$C$5:$C$619,Resumo!E17,Ago!$S$5:$S$619,"Despesa",Ago!$J$5:$J$619,"Pago")</f>
        <v>0</v>
      </c>
      <c r="AM17" s="85">
        <f>SUMIFS(Set!$I$5:$I$619,Set!$C$5:$C$619,Resumo!E17,Set!$S$5:$S$619,"Despesa",Set!$J$5:$J$619,"Pago")</f>
        <v>0</v>
      </c>
      <c r="AN17" s="85">
        <f>SUMIFS(Out!$I$5:$I$619,Out!$C$5:$C$619,Resumo!E17,Out!$S$5:$S$619,"Despesa",Out!$J$5:$J$619,"Pago")</f>
        <v>0</v>
      </c>
      <c r="AO17" s="85">
        <f>SUMIFS(Nov!$I$5:$I$619,Nov!$C$5:$C$619,Resumo!E17,Nov!$S$5:$S$619,"Despesa",Nov!$J$5:$J$619,"Pago")</f>
        <v>0</v>
      </c>
      <c r="AP17" s="85">
        <f>SUMIFS(Dez!$I$5:$I$619,Dez!$C$5:$C$619,Resumo!E17,Dez!$S$5:$S$619,"Despesa",Dez!$J$5:$J$619,"Pago")</f>
        <v>0</v>
      </c>
    </row>
    <row r="18" spans="5:42" ht="25.5" customHeight="1" thickTop="1" thickBot="1" x14ac:dyDescent="0.25">
      <c r="E18" s="36">
        <v>12</v>
      </c>
      <c r="F18" s="33">
        <f t="shared" si="0"/>
        <v>0</v>
      </c>
      <c r="G18" s="33">
        <f t="shared" si="1"/>
        <v>0</v>
      </c>
      <c r="H18" s="33">
        <f t="shared" si="2"/>
        <v>0</v>
      </c>
      <c r="P18" s="85">
        <f t="shared" si="3"/>
        <v>12</v>
      </c>
      <c r="Q18" s="85">
        <f>SUMIFS(Jan!$I$5:$I$619,Jan!$C$5:$C$619,Resumo!E18,Jan!$S$5:$S$619,"Receita",Jan!$J$5:$J$619,"Pago")</f>
        <v>0</v>
      </c>
      <c r="R18" s="85">
        <f>SUMIFS(Fev!$I$5:$I$619,Fev!$C$5:$C$619,Resumo!E18,Fev!$S$5:$S$619,"Receita",Fev!$J$5:$J$619,"Pago")</f>
        <v>0</v>
      </c>
      <c r="S18" s="85">
        <f>SUMIFS(Mar!$I$5:$I$619,Mar!$C$5:$C$619,Resumo!E18,Mar!$S$5:$S$619,"Receita",Mar!$J$5:$J$619,"Pago")</f>
        <v>0</v>
      </c>
      <c r="T18" s="85">
        <f>SUMIFS(Abr!$I$5:$I$619,Abr!$C$5:$C$619,Resumo!E18,Abr!$S$5:$S$619,"Receita",Abr!$J$5:$J$619,"Pago")</f>
        <v>0</v>
      </c>
      <c r="U18" s="85">
        <f>SUMIFS(Mai!$I$5:$I$619,Mai!$C$5:$C$619,Resumo!E18,Mai!$S$5:$S$619,"Receita",Mai!$J$5:$J$619,"Pago")</f>
        <v>0</v>
      </c>
      <c r="V18" s="85">
        <f>SUMIFS(Jun!$I$5:$I$619,Jun!$C$5:$C$619,Resumo!E18,Jun!$S$5:$S$619,"Receita",Jun!$J$5:$J$619,"Pago")</f>
        <v>0</v>
      </c>
      <c r="W18" s="85">
        <f>SUMIFS(Jul!$I$5:$I$619,Jul!$C$5:$C$619,Resumo!E18,Jul!$S$5:$S$619,"Receita",Jul!$J$5:$J$619,"Pago")</f>
        <v>0</v>
      </c>
      <c r="X18" s="85">
        <f>SUMIFS(Ago!$I$5:$I$619,Ago!$C$5:$C$619,Resumo!E18,Ago!$S$5:$S$619,"Receita",Ago!$J$5:$J$619,"Pago")</f>
        <v>0</v>
      </c>
      <c r="Y18" s="85">
        <f>SUMIFS(Set!$I$5:$I$619,Set!$C$5:$C$619,Resumo!E18,Set!$S$5:$S$619,"Receita",Set!$J$5:$J$619,"Pago")</f>
        <v>0</v>
      </c>
      <c r="Z18" s="85">
        <f>SUMIFS(Out!$I$5:$I$619,Out!$C$5:$C$619,Resumo!E18,Out!$S$5:$S$619,"Receita",Out!$J$5:$J$619,"Pago")</f>
        <v>0</v>
      </c>
      <c r="AA18" s="85">
        <f>SUMIFS(Nov!$I$5:$I$619,Nov!$C$5:$C$619,Resumo!E18,Nov!$S$5:$S$619,"Receita",Nov!$J$5:$J$619,"Pago")</f>
        <v>0</v>
      </c>
      <c r="AB18" s="85">
        <f>SUMIFS(Dez!$I$5:$I$619,Dez!$C$5:$C$619,Resumo!E18,Dez!$S$5:$S$619,"Receita",Dez!$J$5:$J$619,"Pago")</f>
        <v>0</v>
      </c>
      <c r="AD18" s="85">
        <f t="shared" si="4"/>
        <v>12</v>
      </c>
      <c r="AE18" s="85">
        <f>SUMIFS(Jan!$I$5:$I$619,Jan!$C$5:$C$619,Resumo!E18,Jan!$S$5:$S$619,"Despesa",Jan!$J$5:$J$619,"Pago")</f>
        <v>0</v>
      </c>
      <c r="AF18" s="85">
        <f>SUMIFS(Fev!$I$5:$I$619,Fev!$C$5:$C$619,Resumo!E18,Fev!$S$5:$S$619,"Despesa",Fev!$J$5:$J$619,"Pago")</f>
        <v>0</v>
      </c>
      <c r="AG18" s="85">
        <f>SUMIFS(Mar!$I$5:$I$619,Mar!$C$5:$C$619,Resumo!E18,Mar!$S$5:$S$619,"Despesa",Mar!$J$5:$J$619,"Pago")</f>
        <v>0</v>
      </c>
      <c r="AH18" s="85">
        <f>SUMIFS(Abr!$I$5:$I$619,Abr!$C$5:$C$619,Resumo!E18,Abr!$S$5:$S$619,"Despesa",Abr!$J$5:$J$619,"Pago")</f>
        <v>0</v>
      </c>
      <c r="AI18" s="85">
        <f>SUMIFS(Mai!$I$5:$I$619,Mai!$C$5:$C$619,Resumo!E18,Mai!$S$5:$S$619,"Despesa",Mai!$J$5:$J$619,"Pago")</f>
        <v>0</v>
      </c>
      <c r="AJ18" s="85">
        <f>SUMIFS(Jun!$I$5:$I$619,Jun!$C$5:$C$619,Resumo!E18,Jun!$S$5:$S$619,"Despesa",Jun!$J$5:$J$619,"Pago")</f>
        <v>0</v>
      </c>
      <c r="AK18" s="85">
        <f>SUMIFS(Jul!$I$5:$I$619,Jul!$C$5:$C$619,Resumo!E18,Jul!$S$5:$S$619,"Despesa",Jul!$J$5:$J$619,"Pago")</f>
        <v>0</v>
      </c>
      <c r="AL18" s="85">
        <f>SUMIFS(Ago!$I$5:$I$619,Ago!$C$5:$C$619,Resumo!E18,Ago!$S$5:$S$619,"Despesa",Ago!$J$5:$J$619,"Pago")</f>
        <v>0</v>
      </c>
      <c r="AM18" s="85">
        <f>SUMIFS(Set!$I$5:$I$619,Set!$C$5:$C$619,Resumo!E18,Set!$S$5:$S$619,"Despesa",Set!$J$5:$J$619,"Pago")</f>
        <v>0</v>
      </c>
      <c r="AN18" s="85">
        <f>SUMIFS(Out!$I$5:$I$619,Out!$C$5:$C$619,Resumo!E18,Out!$S$5:$S$619,"Despesa",Out!$J$5:$J$619,"Pago")</f>
        <v>0</v>
      </c>
      <c r="AO18" s="85">
        <f>SUMIFS(Nov!$I$5:$I$619,Nov!$C$5:$C$619,Resumo!E18,Nov!$S$5:$S$619,"Despesa",Nov!$J$5:$J$619,"Pago")</f>
        <v>0</v>
      </c>
      <c r="AP18" s="85">
        <f>SUMIFS(Dez!$I$5:$I$619,Dez!$C$5:$C$619,Resumo!E18,Dez!$S$5:$S$619,"Despesa",Dez!$J$5:$J$619,"Pago")</f>
        <v>0</v>
      </c>
    </row>
    <row r="19" spans="5:42" ht="25.5" customHeight="1" thickTop="1" thickBot="1" x14ac:dyDescent="0.25">
      <c r="E19" s="36">
        <v>13</v>
      </c>
      <c r="F19" s="33">
        <f t="shared" si="0"/>
        <v>0</v>
      </c>
      <c r="G19" s="33">
        <f t="shared" si="1"/>
        <v>0</v>
      </c>
      <c r="H19" s="33">
        <f t="shared" si="2"/>
        <v>0</v>
      </c>
      <c r="P19" s="85">
        <f t="shared" si="3"/>
        <v>13</v>
      </c>
      <c r="Q19" s="85">
        <f>SUMIFS(Jan!$I$5:$I$619,Jan!$C$5:$C$619,Resumo!E19,Jan!$S$5:$S$619,"Receita",Jan!$J$5:$J$619,"Pago")</f>
        <v>0</v>
      </c>
      <c r="R19" s="85">
        <f>SUMIFS(Fev!$I$5:$I$619,Fev!$C$5:$C$619,Resumo!E19,Fev!$S$5:$S$619,"Receita",Fev!$J$5:$J$619,"Pago")</f>
        <v>0</v>
      </c>
      <c r="S19" s="85">
        <f>SUMIFS(Mar!$I$5:$I$619,Mar!$C$5:$C$619,Resumo!E19,Mar!$S$5:$S$619,"Receita",Mar!$J$5:$J$619,"Pago")</f>
        <v>0</v>
      </c>
      <c r="T19" s="85">
        <f>SUMIFS(Abr!$I$5:$I$619,Abr!$C$5:$C$619,Resumo!E19,Abr!$S$5:$S$619,"Receita",Abr!$J$5:$J$619,"Pago")</f>
        <v>0</v>
      </c>
      <c r="U19" s="85">
        <f>SUMIFS(Mai!$I$5:$I$619,Mai!$C$5:$C$619,Resumo!E19,Mai!$S$5:$S$619,"Receita",Mai!$J$5:$J$619,"Pago")</f>
        <v>0</v>
      </c>
      <c r="V19" s="85">
        <f>SUMIFS(Jun!$I$5:$I$619,Jun!$C$5:$C$619,Resumo!E19,Jun!$S$5:$S$619,"Receita",Jun!$J$5:$J$619,"Pago")</f>
        <v>0</v>
      </c>
      <c r="W19" s="85">
        <f>SUMIFS(Jul!$I$5:$I$619,Jul!$C$5:$C$619,Resumo!E19,Jul!$S$5:$S$619,"Receita",Jul!$J$5:$J$619,"Pago")</f>
        <v>0</v>
      </c>
      <c r="X19" s="85">
        <f>SUMIFS(Ago!$I$5:$I$619,Ago!$C$5:$C$619,Resumo!E19,Ago!$S$5:$S$619,"Receita",Ago!$J$5:$J$619,"Pago")</f>
        <v>0</v>
      </c>
      <c r="Y19" s="85">
        <f>SUMIFS(Set!$I$5:$I$619,Set!$C$5:$C$619,Resumo!E19,Set!$S$5:$S$619,"Receita",Set!$J$5:$J$619,"Pago")</f>
        <v>0</v>
      </c>
      <c r="Z19" s="85">
        <f>SUMIFS(Out!$I$5:$I$619,Out!$C$5:$C$619,Resumo!E19,Out!$S$5:$S$619,"Receita",Out!$J$5:$J$619,"Pago")</f>
        <v>0</v>
      </c>
      <c r="AA19" s="85">
        <f>SUMIFS(Nov!$I$5:$I$619,Nov!$C$5:$C$619,Resumo!E19,Nov!$S$5:$S$619,"Receita",Nov!$J$5:$J$619,"Pago")</f>
        <v>0</v>
      </c>
      <c r="AB19" s="85">
        <f>SUMIFS(Dez!$I$5:$I$619,Dez!$C$5:$C$619,Resumo!E19,Dez!$S$5:$S$619,"Receita",Dez!$J$5:$J$619,"Pago")</f>
        <v>0</v>
      </c>
      <c r="AD19" s="85">
        <f t="shared" si="4"/>
        <v>13</v>
      </c>
      <c r="AE19" s="85">
        <f>SUMIFS(Jan!$I$5:$I$619,Jan!$C$5:$C$619,Resumo!E19,Jan!$S$5:$S$619,"Despesa",Jan!$J$5:$J$619,"Pago")</f>
        <v>0</v>
      </c>
      <c r="AF19" s="85">
        <f>SUMIFS(Fev!$I$5:$I$619,Fev!$C$5:$C$619,Resumo!E19,Fev!$S$5:$S$619,"Despesa",Fev!$J$5:$J$619,"Pago")</f>
        <v>0</v>
      </c>
      <c r="AG19" s="85">
        <f>SUMIFS(Mar!$I$5:$I$619,Mar!$C$5:$C$619,Resumo!E19,Mar!$S$5:$S$619,"Despesa",Mar!$J$5:$J$619,"Pago")</f>
        <v>0</v>
      </c>
      <c r="AH19" s="85">
        <f>SUMIFS(Abr!$I$5:$I$619,Abr!$C$5:$C$619,Resumo!E19,Abr!$S$5:$S$619,"Despesa",Abr!$J$5:$J$619,"Pago")</f>
        <v>0</v>
      </c>
      <c r="AI19" s="85">
        <f>SUMIFS(Mai!$I$5:$I$619,Mai!$C$5:$C$619,Resumo!E19,Mai!$S$5:$S$619,"Despesa",Mai!$J$5:$J$619,"Pago")</f>
        <v>0</v>
      </c>
      <c r="AJ19" s="85">
        <f>SUMIFS(Jun!$I$5:$I$619,Jun!$C$5:$C$619,Resumo!E19,Jun!$S$5:$S$619,"Despesa",Jun!$J$5:$J$619,"Pago")</f>
        <v>0</v>
      </c>
      <c r="AK19" s="85">
        <f>SUMIFS(Jul!$I$5:$I$619,Jul!$C$5:$C$619,Resumo!E19,Jul!$S$5:$S$619,"Despesa",Jul!$J$5:$J$619,"Pago")</f>
        <v>0</v>
      </c>
      <c r="AL19" s="85">
        <f>SUMIFS(Ago!$I$5:$I$619,Ago!$C$5:$C$619,Resumo!E19,Ago!$S$5:$S$619,"Despesa",Ago!$J$5:$J$619,"Pago")</f>
        <v>0</v>
      </c>
      <c r="AM19" s="85">
        <f>SUMIFS(Set!$I$5:$I$619,Set!$C$5:$C$619,Resumo!E19,Set!$S$5:$S$619,"Despesa",Set!$J$5:$J$619,"Pago")</f>
        <v>0</v>
      </c>
      <c r="AN19" s="85">
        <f>SUMIFS(Out!$I$5:$I$619,Out!$C$5:$C$619,Resumo!E19,Out!$S$5:$S$619,"Despesa",Out!$J$5:$J$619,"Pago")</f>
        <v>0</v>
      </c>
      <c r="AO19" s="85">
        <f>SUMIFS(Nov!$I$5:$I$619,Nov!$C$5:$C$619,Resumo!E19,Nov!$S$5:$S$619,"Despesa",Nov!$J$5:$J$619,"Pago")</f>
        <v>0</v>
      </c>
      <c r="AP19" s="85">
        <f>SUMIFS(Dez!$I$5:$I$619,Dez!$C$5:$C$619,Resumo!E19,Dez!$S$5:$S$619,"Despesa",Dez!$J$5:$J$619,"Pago")</f>
        <v>0</v>
      </c>
    </row>
    <row r="20" spans="5:42" ht="25.5" customHeight="1" thickTop="1" thickBot="1" x14ac:dyDescent="0.25">
      <c r="E20" s="36">
        <v>14</v>
      </c>
      <c r="F20" s="33">
        <f t="shared" si="0"/>
        <v>0</v>
      </c>
      <c r="G20" s="33">
        <f t="shared" si="1"/>
        <v>0</v>
      </c>
      <c r="H20" s="33">
        <f t="shared" si="2"/>
        <v>0</v>
      </c>
      <c r="P20" s="85">
        <f t="shared" si="3"/>
        <v>14</v>
      </c>
      <c r="Q20" s="85">
        <f>SUMIFS(Jan!$I$5:$I$619,Jan!$C$5:$C$619,Resumo!E20,Jan!$S$5:$S$619,"Receita",Jan!$J$5:$J$619,"Pago")</f>
        <v>0</v>
      </c>
      <c r="R20" s="85">
        <f>SUMIFS(Fev!$I$5:$I$619,Fev!$C$5:$C$619,Resumo!E20,Fev!$S$5:$S$619,"Receita",Fev!$J$5:$J$619,"Pago")</f>
        <v>0</v>
      </c>
      <c r="S20" s="85">
        <f>SUMIFS(Mar!$I$5:$I$619,Mar!$C$5:$C$619,Resumo!E20,Mar!$S$5:$S$619,"Receita",Mar!$J$5:$J$619,"Pago")</f>
        <v>0</v>
      </c>
      <c r="T20" s="85">
        <f>SUMIFS(Abr!$I$5:$I$619,Abr!$C$5:$C$619,Resumo!E20,Abr!$S$5:$S$619,"Receita",Abr!$J$5:$J$619,"Pago")</f>
        <v>0</v>
      </c>
      <c r="U20" s="85">
        <f>SUMIFS(Mai!$I$5:$I$619,Mai!$C$5:$C$619,Resumo!E20,Mai!$S$5:$S$619,"Receita",Mai!$J$5:$J$619,"Pago")</f>
        <v>0</v>
      </c>
      <c r="V20" s="85">
        <f>SUMIFS(Jun!$I$5:$I$619,Jun!$C$5:$C$619,Resumo!E20,Jun!$S$5:$S$619,"Receita",Jun!$J$5:$J$619,"Pago")</f>
        <v>0</v>
      </c>
      <c r="W20" s="85">
        <f>SUMIFS(Jul!$I$5:$I$619,Jul!$C$5:$C$619,Resumo!E20,Jul!$S$5:$S$619,"Receita",Jul!$J$5:$J$619,"Pago")</f>
        <v>0</v>
      </c>
      <c r="X20" s="85">
        <f>SUMIFS(Ago!$I$5:$I$619,Ago!$C$5:$C$619,Resumo!E20,Ago!$S$5:$S$619,"Receita",Ago!$J$5:$J$619,"Pago")</f>
        <v>0</v>
      </c>
      <c r="Y20" s="85">
        <f>SUMIFS(Set!$I$5:$I$619,Set!$C$5:$C$619,Resumo!E20,Set!$S$5:$S$619,"Receita",Set!$J$5:$J$619,"Pago")</f>
        <v>0</v>
      </c>
      <c r="Z20" s="85">
        <f>SUMIFS(Out!$I$5:$I$619,Out!$C$5:$C$619,Resumo!E20,Out!$S$5:$S$619,"Receita",Out!$J$5:$J$619,"Pago")</f>
        <v>0</v>
      </c>
      <c r="AA20" s="85">
        <f>SUMIFS(Nov!$I$5:$I$619,Nov!$C$5:$C$619,Resumo!E20,Nov!$S$5:$S$619,"Receita",Nov!$J$5:$J$619,"Pago")</f>
        <v>0</v>
      </c>
      <c r="AB20" s="85">
        <f>SUMIFS(Dez!$I$5:$I$619,Dez!$C$5:$C$619,Resumo!E20,Dez!$S$5:$S$619,"Receita",Dez!$J$5:$J$619,"Pago")</f>
        <v>0</v>
      </c>
      <c r="AD20" s="85">
        <f t="shared" si="4"/>
        <v>14</v>
      </c>
      <c r="AE20" s="85">
        <f>SUMIFS(Jan!$I$5:$I$619,Jan!$C$5:$C$619,Resumo!E20,Jan!$S$5:$S$619,"Despesa",Jan!$J$5:$J$619,"Pago")</f>
        <v>0</v>
      </c>
      <c r="AF20" s="85">
        <f>SUMIFS(Fev!$I$5:$I$619,Fev!$C$5:$C$619,Resumo!E20,Fev!$S$5:$S$619,"Despesa",Fev!$J$5:$J$619,"Pago")</f>
        <v>0</v>
      </c>
      <c r="AG20" s="85">
        <f>SUMIFS(Mar!$I$5:$I$619,Mar!$C$5:$C$619,Resumo!E20,Mar!$S$5:$S$619,"Despesa",Mar!$J$5:$J$619,"Pago")</f>
        <v>0</v>
      </c>
      <c r="AH20" s="85">
        <f>SUMIFS(Abr!$I$5:$I$619,Abr!$C$5:$C$619,Resumo!E20,Abr!$S$5:$S$619,"Despesa",Abr!$J$5:$J$619,"Pago")</f>
        <v>0</v>
      </c>
      <c r="AI20" s="85">
        <f>SUMIFS(Mai!$I$5:$I$619,Mai!$C$5:$C$619,Resumo!E20,Mai!$S$5:$S$619,"Despesa",Mai!$J$5:$J$619,"Pago")</f>
        <v>0</v>
      </c>
      <c r="AJ20" s="85">
        <f>SUMIFS(Jun!$I$5:$I$619,Jun!$C$5:$C$619,Resumo!E20,Jun!$S$5:$S$619,"Despesa",Jun!$J$5:$J$619,"Pago")</f>
        <v>0</v>
      </c>
      <c r="AK20" s="85">
        <f>SUMIFS(Jul!$I$5:$I$619,Jul!$C$5:$C$619,Resumo!E20,Jul!$S$5:$S$619,"Despesa",Jul!$J$5:$J$619,"Pago")</f>
        <v>0</v>
      </c>
      <c r="AL20" s="85">
        <f>SUMIFS(Ago!$I$5:$I$619,Ago!$C$5:$C$619,Resumo!E20,Ago!$S$5:$S$619,"Despesa",Ago!$J$5:$J$619,"Pago")</f>
        <v>0</v>
      </c>
      <c r="AM20" s="85">
        <f>SUMIFS(Set!$I$5:$I$619,Set!$C$5:$C$619,Resumo!E20,Set!$S$5:$S$619,"Despesa",Set!$J$5:$J$619,"Pago")</f>
        <v>0</v>
      </c>
      <c r="AN20" s="85">
        <f>SUMIFS(Out!$I$5:$I$619,Out!$C$5:$C$619,Resumo!E20,Out!$S$5:$S$619,"Despesa",Out!$J$5:$J$619,"Pago")</f>
        <v>0</v>
      </c>
      <c r="AO20" s="85">
        <f>SUMIFS(Nov!$I$5:$I$619,Nov!$C$5:$C$619,Resumo!E20,Nov!$S$5:$S$619,"Despesa",Nov!$J$5:$J$619,"Pago")</f>
        <v>0</v>
      </c>
      <c r="AP20" s="85">
        <f>SUMIFS(Dez!$I$5:$I$619,Dez!$C$5:$C$619,Resumo!E20,Dez!$S$5:$S$619,"Despesa",Dez!$J$5:$J$619,"Pago")</f>
        <v>0</v>
      </c>
    </row>
    <row r="21" spans="5:42" ht="25.5" customHeight="1" thickTop="1" thickBot="1" x14ac:dyDescent="0.25">
      <c r="E21" s="36">
        <v>15</v>
      </c>
      <c r="F21" s="33">
        <f t="shared" si="0"/>
        <v>0</v>
      </c>
      <c r="G21" s="33">
        <f t="shared" si="1"/>
        <v>0</v>
      </c>
      <c r="H21" s="33">
        <f t="shared" si="2"/>
        <v>0</v>
      </c>
      <c r="P21" s="85">
        <f t="shared" si="3"/>
        <v>15</v>
      </c>
      <c r="Q21" s="85">
        <f>SUMIFS(Jan!$I$5:$I$619,Jan!$C$5:$C$619,Resumo!E21,Jan!$S$5:$S$619,"Receita",Jan!$J$5:$J$619,"Pago")</f>
        <v>0</v>
      </c>
      <c r="R21" s="85">
        <f>SUMIFS(Fev!$I$5:$I$619,Fev!$C$5:$C$619,Resumo!E21,Fev!$S$5:$S$619,"Receita",Fev!$J$5:$J$619,"Pago")</f>
        <v>0</v>
      </c>
      <c r="S21" s="85">
        <f>SUMIFS(Mar!$I$5:$I$619,Mar!$C$5:$C$619,Resumo!E21,Mar!$S$5:$S$619,"Receita",Mar!$J$5:$J$619,"Pago")</f>
        <v>0</v>
      </c>
      <c r="T21" s="85">
        <f>SUMIFS(Abr!$I$5:$I$619,Abr!$C$5:$C$619,Resumo!E21,Abr!$S$5:$S$619,"Receita",Abr!$J$5:$J$619,"Pago")</f>
        <v>0</v>
      </c>
      <c r="U21" s="85">
        <f>SUMIFS(Mai!$I$5:$I$619,Mai!$C$5:$C$619,Resumo!E21,Mai!$S$5:$S$619,"Receita",Mai!$J$5:$J$619,"Pago")</f>
        <v>0</v>
      </c>
      <c r="V21" s="85">
        <f>SUMIFS(Jun!$I$5:$I$619,Jun!$C$5:$C$619,Resumo!E21,Jun!$S$5:$S$619,"Receita",Jun!$J$5:$J$619,"Pago")</f>
        <v>0</v>
      </c>
      <c r="W21" s="85">
        <f>SUMIFS(Jul!$I$5:$I$619,Jul!$C$5:$C$619,Resumo!E21,Jul!$S$5:$S$619,"Receita",Jul!$J$5:$J$619,"Pago")</f>
        <v>0</v>
      </c>
      <c r="X21" s="85">
        <f>SUMIFS(Ago!$I$5:$I$619,Ago!$C$5:$C$619,Resumo!E21,Ago!$S$5:$S$619,"Receita",Ago!$J$5:$J$619,"Pago")</f>
        <v>0</v>
      </c>
      <c r="Y21" s="85">
        <f>SUMIFS(Set!$I$5:$I$619,Set!$C$5:$C$619,Resumo!E21,Set!$S$5:$S$619,"Receita",Set!$J$5:$J$619,"Pago")</f>
        <v>0</v>
      </c>
      <c r="Z21" s="85">
        <f>SUMIFS(Out!$I$5:$I$619,Out!$C$5:$C$619,Resumo!E21,Out!$S$5:$S$619,"Receita",Out!$J$5:$J$619,"Pago")</f>
        <v>0</v>
      </c>
      <c r="AA21" s="85">
        <f>SUMIFS(Nov!$I$5:$I$619,Nov!$C$5:$C$619,Resumo!E21,Nov!$S$5:$S$619,"Receita",Nov!$J$5:$J$619,"Pago")</f>
        <v>0</v>
      </c>
      <c r="AB21" s="85">
        <f>SUMIFS(Dez!$I$5:$I$619,Dez!$C$5:$C$619,Resumo!E21,Dez!$S$5:$S$619,"Receita",Dez!$J$5:$J$619,"Pago")</f>
        <v>0</v>
      </c>
      <c r="AD21" s="85">
        <f t="shared" si="4"/>
        <v>15</v>
      </c>
      <c r="AE21" s="85">
        <f>SUMIFS(Jan!$I$5:$I$619,Jan!$C$5:$C$619,Resumo!E21,Jan!$S$5:$S$619,"Despesa",Jan!$J$5:$J$619,"Pago")</f>
        <v>0</v>
      </c>
      <c r="AF21" s="85">
        <f>SUMIFS(Fev!$I$5:$I$619,Fev!$C$5:$C$619,Resumo!E21,Fev!$S$5:$S$619,"Despesa",Fev!$J$5:$J$619,"Pago")</f>
        <v>0</v>
      </c>
      <c r="AG21" s="85">
        <f>SUMIFS(Mar!$I$5:$I$619,Mar!$C$5:$C$619,Resumo!E21,Mar!$S$5:$S$619,"Despesa",Mar!$J$5:$J$619,"Pago")</f>
        <v>0</v>
      </c>
      <c r="AH21" s="85">
        <f>SUMIFS(Abr!$I$5:$I$619,Abr!$C$5:$C$619,Resumo!E21,Abr!$S$5:$S$619,"Despesa",Abr!$J$5:$J$619,"Pago")</f>
        <v>0</v>
      </c>
      <c r="AI21" s="85">
        <f>SUMIFS(Mai!$I$5:$I$619,Mai!$C$5:$C$619,Resumo!E21,Mai!$S$5:$S$619,"Despesa",Mai!$J$5:$J$619,"Pago")</f>
        <v>0</v>
      </c>
      <c r="AJ21" s="85">
        <f>SUMIFS(Jun!$I$5:$I$619,Jun!$C$5:$C$619,Resumo!E21,Jun!$S$5:$S$619,"Despesa",Jun!$J$5:$J$619,"Pago")</f>
        <v>0</v>
      </c>
      <c r="AK21" s="85">
        <f>SUMIFS(Jul!$I$5:$I$619,Jul!$C$5:$C$619,Resumo!E21,Jul!$S$5:$S$619,"Despesa",Jul!$J$5:$J$619,"Pago")</f>
        <v>0</v>
      </c>
      <c r="AL21" s="85">
        <f>SUMIFS(Ago!$I$5:$I$619,Ago!$C$5:$C$619,Resumo!E21,Ago!$S$5:$S$619,"Despesa",Ago!$J$5:$J$619,"Pago")</f>
        <v>0</v>
      </c>
      <c r="AM21" s="85">
        <f>SUMIFS(Set!$I$5:$I$619,Set!$C$5:$C$619,Resumo!E21,Set!$S$5:$S$619,"Despesa",Set!$J$5:$J$619,"Pago")</f>
        <v>0</v>
      </c>
      <c r="AN21" s="85">
        <f>SUMIFS(Out!$I$5:$I$619,Out!$C$5:$C$619,Resumo!E21,Out!$S$5:$S$619,"Despesa",Out!$J$5:$J$619,"Pago")</f>
        <v>0</v>
      </c>
      <c r="AO21" s="85">
        <f>SUMIFS(Nov!$I$5:$I$619,Nov!$C$5:$C$619,Resumo!E21,Nov!$S$5:$S$619,"Despesa",Nov!$J$5:$J$619,"Pago")</f>
        <v>0</v>
      </c>
      <c r="AP21" s="85">
        <f>SUMIFS(Dez!$I$5:$I$619,Dez!$C$5:$C$619,Resumo!E21,Dez!$S$5:$S$619,"Despesa",Dez!$J$5:$J$619,"Pago")</f>
        <v>0</v>
      </c>
    </row>
    <row r="22" spans="5:42" ht="25.5" customHeight="1" thickTop="1" thickBot="1" x14ac:dyDescent="0.25">
      <c r="E22" s="36">
        <v>16</v>
      </c>
      <c r="F22" s="33">
        <f t="shared" si="0"/>
        <v>0</v>
      </c>
      <c r="G22" s="33">
        <f t="shared" si="1"/>
        <v>0</v>
      </c>
      <c r="H22" s="33">
        <f t="shared" si="2"/>
        <v>0</v>
      </c>
      <c r="P22" s="85">
        <f t="shared" si="3"/>
        <v>16</v>
      </c>
      <c r="Q22" s="85">
        <f>SUMIFS(Jan!$I$5:$I$619,Jan!$C$5:$C$619,Resumo!E22,Jan!$S$5:$S$619,"Receita",Jan!$J$5:$J$619,"Pago")</f>
        <v>0</v>
      </c>
      <c r="R22" s="85">
        <f>SUMIFS(Fev!$I$5:$I$619,Fev!$C$5:$C$619,Resumo!E22,Fev!$S$5:$S$619,"Receita",Fev!$J$5:$J$619,"Pago")</f>
        <v>0</v>
      </c>
      <c r="S22" s="85">
        <f>SUMIFS(Mar!$I$5:$I$619,Mar!$C$5:$C$619,Resumo!E22,Mar!$S$5:$S$619,"Receita",Mar!$J$5:$J$619,"Pago")</f>
        <v>0</v>
      </c>
      <c r="T22" s="85">
        <f>SUMIFS(Abr!$I$5:$I$619,Abr!$C$5:$C$619,Resumo!E22,Abr!$S$5:$S$619,"Receita",Abr!$J$5:$J$619,"Pago")</f>
        <v>0</v>
      </c>
      <c r="U22" s="85">
        <f>SUMIFS(Mai!$I$5:$I$619,Mai!$C$5:$C$619,Resumo!E22,Mai!$S$5:$S$619,"Receita",Mai!$J$5:$J$619,"Pago")</f>
        <v>0</v>
      </c>
      <c r="V22" s="85">
        <f>SUMIFS(Jun!$I$5:$I$619,Jun!$C$5:$C$619,Resumo!E22,Jun!$S$5:$S$619,"Receita",Jun!$J$5:$J$619,"Pago")</f>
        <v>0</v>
      </c>
      <c r="W22" s="85">
        <f>SUMIFS(Jul!$I$5:$I$619,Jul!$C$5:$C$619,Resumo!E22,Jul!$S$5:$S$619,"Receita",Jul!$J$5:$J$619,"Pago")</f>
        <v>0</v>
      </c>
      <c r="X22" s="85">
        <f>SUMIFS(Ago!$I$5:$I$619,Ago!$C$5:$C$619,Resumo!E22,Ago!$S$5:$S$619,"Receita",Ago!$J$5:$J$619,"Pago")</f>
        <v>0</v>
      </c>
      <c r="Y22" s="85">
        <f>SUMIFS(Set!$I$5:$I$619,Set!$C$5:$C$619,Resumo!E22,Set!$S$5:$S$619,"Receita",Set!$J$5:$J$619,"Pago")</f>
        <v>0</v>
      </c>
      <c r="Z22" s="85">
        <f>SUMIFS(Out!$I$5:$I$619,Out!$C$5:$C$619,Resumo!E22,Out!$S$5:$S$619,"Receita",Out!$J$5:$J$619,"Pago")</f>
        <v>0</v>
      </c>
      <c r="AA22" s="85">
        <f>SUMIFS(Nov!$I$5:$I$619,Nov!$C$5:$C$619,Resumo!E22,Nov!$S$5:$S$619,"Receita",Nov!$J$5:$J$619,"Pago")</f>
        <v>0</v>
      </c>
      <c r="AB22" s="85">
        <f>SUMIFS(Dez!$I$5:$I$619,Dez!$C$5:$C$619,Resumo!E22,Dez!$S$5:$S$619,"Receita",Dez!$J$5:$J$619,"Pago")</f>
        <v>0</v>
      </c>
      <c r="AD22" s="85">
        <f t="shared" si="4"/>
        <v>16</v>
      </c>
      <c r="AE22" s="85">
        <f>SUMIFS(Jan!$I$5:$I$619,Jan!$C$5:$C$619,Resumo!E22,Jan!$S$5:$S$619,"Despesa",Jan!$J$5:$J$619,"Pago")</f>
        <v>0</v>
      </c>
      <c r="AF22" s="85">
        <f>SUMIFS(Fev!$I$5:$I$619,Fev!$C$5:$C$619,Resumo!E22,Fev!$S$5:$S$619,"Despesa",Fev!$J$5:$J$619,"Pago")</f>
        <v>0</v>
      </c>
      <c r="AG22" s="85">
        <f>SUMIFS(Mar!$I$5:$I$619,Mar!$C$5:$C$619,Resumo!E22,Mar!$S$5:$S$619,"Despesa",Mar!$J$5:$J$619,"Pago")</f>
        <v>0</v>
      </c>
      <c r="AH22" s="85">
        <f>SUMIFS(Abr!$I$5:$I$619,Abr!$C$5:$C$619,Resumo!E22,Abr!$S$5:$S$619,"Despesa",Abr!$J$5:$J$619,"Pago")</f>
        <v>0</v>
      </c>
      <c r="AI22" s="85">
        <f>SUMIFS(Mai!$I$5:$I$619,Mai!$C$5:$C$619,Resumo!E22,Mai!$S$5:$S$619,"Despesa",Mai!$J$5:$J$619,"Pago")</f>
        <v>0</v>
      </c>
      <c r="AJ22" s="85">
        <f>SUMIFS(Jun!$I$5:$I$619,Jun!$C$5:$C$619,Resumo!E22,Jun!$S$5:$S$619,"Despesa",Jun!$J$5:$J$619,"Pago")</f>
        <v>0</v>
      </c>
      <c r="AK22" s="85">
        <f>SUMIFS(Jul!$I$5:$I$619,Jul!$C$5:$C$619,Resumo!E22,Jul!$S$5:$S$619,"Despesa",Jul!$J$5:$J$619,"Pago")</f>
        <v>0</v>
      </c>
      <c r="AL22" s="85">
        <f>SUMIFS(Ago!$I$5:$I$619,Ago!$C$5:$C$619,Resumo!E22,Ago!$S$5:$S$619,"Despesa",Ago!$J$5:$J$619,"Pago")</f>
        <v>0</v>
      </c>
      <c r="AM22" s="85">
        <f>SUMIFS(Set!$I$5:$I$619,Set!$C$5:$C$619,Resumo!E22,Set!$S$5:$S$619,"Despesa",Set!$J$5:$J$619,"Pago")</f>
        <v>0</v>
      </c>
      <c r="AN22" s="85">
        <f>SUMIFS(Out!$I$5:$I$619,Out!$C$5:$C$619,Resumo!E22,Out!$S$5:$S$619,"Despesa",Out!$J$5:$J$619,"Pago")</f>
        <v>0</v>
      </c>
      <c r="AO22" s="85">
        <f>SUMIFS(Nov!$I$5:$I$619,Nov!$C$5:$C$619,Resumo!E22,Nov!$S$5:$S$619,"Despesa",Nov!$J$5:$J$619,"Pago")</f>
        <v>0</v>
      </c>
      <c r="AP22" s="85">
        <f>SUMIFS(Dez!$I$5:$I$619,Dez!$C$5:$C$619,Resumo!E22,Dez!$S$5:$S$619,"Despesa",Dez!$J$5:$J$619,"Pago")</f>
        <v>0</v>
      </c>
    </row>
    <row r="23" spans="5:42" ht="25.5" customHeight="1" thickTop="1" thickBot="1" x14ac:dyDescent="0.25">
      <c r="E23" s="36">
        <v>17</v>
      </c>
      <c r="F23" s="33">
        <f t="shared" si="0"/>
        <v>0</v>
      </c>
      <c r="G23" s="33">
        <f t="shared" si="1"/>
        <v>0</v>
      </c>
      <c r="H23" s="33">
        <f t="shared" si="2"/>
        <v>0</v>
      </c>
      <c r="P23" s="85">
        <f t="shared" si="3"/>
        <v>17</v>
      </c>
      <c r="Q23" s="85">
        <f>SUMIFS(Jan!$I$5:$I$619,Jan!$C$5:$C$619,Resumo!E23,Jan!$S$5:$S$619,"Receita",Jan!$J$5:$J$619,"Pago")</f>
        <v>0</v>
      </c>
      <c r="R23" s="85">
        <f>SUMIFS(Fev!$I$5:$I$619,Fev!$C$5:$C$619,Resumo!E23,Fev!$S$5:$S$619,"Receita",Fev!$J$5:$J$619,"Pago")</f>
        <v>0</v>
      </c>
      <c r="S23" s="85">
        <f>SUMIFS(Mar!$I$5:$I$619,Mar!$C$5:$C$619,Resumo!E23,Mar!$S$5:$S$619,"Receita",Mar!$J$5:$J$619,"Pago")</f>
        <v>0</v>
      </c>
      <c r="T23" s="85">
        <f>SUMIFS(Abr!$I$5:$I$619,Abr!$C$5:$C$619,Resumo!E23,Abr!$S$5:$S$619,"Receita",Abr!$J$5:$J$619,"Pago")</f>
        <v>0</v>
      </c>
      <c r="U23" s="85">
        <f>SUMIFS(Mai!$I$5:$I$619,Mai!$C$5:$C$619,Resumo!E23,Mai!$S$5:$S$619,"Receita",Mai!$J$5:$J$619,"Pago")</f>
        <v>0</v>
      </c>
      <c r="V23" s="85">
        <f>SUMIFS(Jun!$I$5:$I$619,Jun!$C$5:$C$619,Resumo!E23,Jun!$S$5:$S$619,"Receita",Jun!$J$5:$J$619,"Pago")</f>
        <v>0</v>
      </c>
      <c r="W23" s="85">
        <f>SUMIFS(Jul!$I$5:$I$619,Jul!$C$5:$C$619,Resumo!E23,Jul!$S$5:$S$619,"Receita",Jul!$J$5:$J$619,"Pago")</f>
        <v>0</v>
      </c>
      <c r="X23" s="85">
        <f>SUMIFS(Ago!$I$5:$I$619,Ago!$C$5:$C$619,Resumo!E23,Ago!$S$5:$S$619,"Receita",Ago!$J$5:$J$619,"Pago")</f>
        <v>0</v>
      </c>
      <c r="Y23" s="85">
        <f>SUMIFS(Set!$I$5:$I$619,Set!$C$5:$C$619,Resumo!E23,Set!$S$5:$S$619,"Receita",Set!$J$5:$J$619,"Pago")</f>
        <v>0</v>
      </c>
      <c r="Z23" s="85">
        <f>SUMIFS(Out!$I$5:$I$619,Out!$C$5:$C$619,Resumo!E23,Out!$S$5:$S$619,"Receita",Out!$J$5:$J$619,"Pago")</f>
        <v>0</v>
      </c>
      <c r="AA23" s="85">
        <f>SUMIFS(Nov!$I$5:$I$619,Nov!$C$5:$C$619,Resumo!E23,Nov!$S$5:$S$619,"Receita",Nov!$J$5:$J$619,"Pago")</f>
        <v>0</v>
      </c>
      <c r="AB23" s="85">
        <f>SUMIFS(Dez!$I$5:$I$619,Dez!$C$5:$C$619,Resumo!E23,Dez!$S$5:$S$619,"Receita",Dez!$J$5:$J$619,"Pago")</f>
        <v>0</v>
      </c>
      <c r="AD23" s="85">
        <f t="shared" si="4"/>
        <v>17</v>
      </c>
      <c r="AE23" s="85">
        <f>SUMIFS(Jan!$I$5:$I$619,Jan!$C$5:$C$619,Resumo!E23,Jan!$S$5:$S$619,"Despesa",Jan!$J$5:$J$619,"Pago")</f>
        <v>0</v>
      </c>
      <c r="AF23" s="85">
        <f>SUMIFS(Fev!$I$5:$I$619,Fev!$C$5:$C$619,Resumo!E23,Fev!$S$5:$S$619,"Despesa",Fev!$J$5:$J$619,"Pago")</f>
        <v>0</v>
      </c>
      <c r="AG23" s="85">
        <f>SUMIFS(Mar!$I$5:$I$619,Mar!$C$5:$C$619,Resumo!E23,Mar!$S$5:$S$619,"Despesa",Mar!$J$5:$J$619,"Pago")</f>
        <v>0</v>
      </c>
      <c r="AH23" s="85">
        <f>SUMIFS(Abr!$I$5:$I$619,Abr!$C$5:$C$619,Resumo!E23,Abr!$S$5:$S$619,"Despesa",Abr!$J$5:$J$619,"Pago")</f>
        <v>0</v>
      </c>
      <c r="AI23" s="85">
        <f>SUMIFS(Mai!$I$5:$I$619,Mai!$C$5:$C$619,Resumo!E23,Mai!$S$5:$S$619,"Despesa",Mai!$J$5:$J$619,"Pago")</f>
        <v>0</v>
      </c>
      <c r="AJ23" s="85">
        <f>SUMIFS(Jun!$I$5:$I$619,Jun!$C$5:$C$619,Resumo!E23,Jun!$S$5:$S$619,"Despesa",Jun!$J$5:$J$619,"Pago")</f>
        <v>0</v>
      </c>
      <c r="AK23" s="85">
        <f>SUMIFS(Jul!$I$5:$I$619,Jul!$C$5:$C$619,Resumo!E23,Jul!$S$5:$S$619,"Despesa",Jul!$J$5:$J$619,"Pago")</f>
        <v>0</v>
      </c>
      <c r="AL23" s="85">
        <f>SUMIFS(Ago!$I$5:$I$619,Ago!$C$5:$C$619,Resumo!E23,Ago!$S$5:$S$619,"Despesa",Ago!$J$5:$J$619,"Pago")</f>
        <v>0</v>
      </c>
      <c r="AM23" s="85">
        <f>SUMIFS(Set!$I$5:$I$619,Set!$C$5:$C$619,Resumo!E23,Set!$S$5:$S$619,"Despesa",Set!$J$5:$J$619,"Pago")</f>
        <v>0</v>
      </c>
      <c r="AN23" s="85">
        <f>SUMIFS(Out!$I$5:$I$619,Out!$C$5:$C$619,Resumo!E23,Out!$S$5:$S$619,"Despesa",Out!$J$5:$J$619,"Pago")</f>
        <v>0</v>
      </c>
      <c r="AO23" s="85">
        <f>SUMIFS(Nov!$I$5:$I$619,Nov!$C$5:$C$619,Resumo!E23,Nov!$S$5:$S$619,"Despesa",Nov!$J$5:$J$619,"Pago")</f>
        <v>0</v>
      </c>
      <c r="AP23" s="85">
        <f>SUMIFS(Dez!$I$5:$I$619,Dez!$C$5:$C$619,Resumo!E23,Dez!$S$5:$S$619,"Despesa",Dez!$J$5:$J$619,"Pago")</f>
        <v>0</v>
      </c>
    </row>
    <row r="24" spans="5:42" ht="25.5" customHeight="1" thickTop="1" thickBot="1" x14ac:dyDescent="0.25">
      <c r="E24" s="36">
        <v>18</v>
      </c>
      <c r="F24" s="33">
        <f t="shared" si="0"/>
        <v>0</v>
      </c>
      <c r="G24" s="33">
        <f t="shared" si="1"/>
        <v>0</v>
      </c>
      <c r="H24" s="33">
        <f t="shared" si="2"/>
        <v>0</v>
      </c>
      <c r="P24" s="85">
        <f t="shared" si="3"/>
        <v>18</v>
      </c>
      <c r="Q24" s="85">
        <f>SUMIFS(Jan!$I$5:$I$619,Jan!$C$5:$C$619,Resumo!E24,Jan!$S$5:$S$619,"Receita",Jan!$J$5:$J$619,"Pago")</f>
        <v>0</v>
      </c>
      <c r="R24" s="85">
        <f>SUMIFS(Fev!$I$5:$I$619,Fev!$C$5:$C$619,Resumo!E24,Fev!$S$5:$S$619,"Receita",Fev!$J$5:$J$619,"Pago")</f>
        <v>0</v>
      </c>
      <c r="S24" s="85">
        <f>SUMIFS(Mar!$I$5:$I$619,Mar!$C$5:$C$619,Resumo!E24,Mar!$S$5:$S$619,"Receita",Mar!$J$5:$J$619,"Pago")</f>
        <v>0</v>
      </c>
      <c r="T24" s="85">
        <f>SUMIFS(Abr!$I$5:$I$619,Abr!$C$5:$C$619,Resumo!E24,Abr!$S$5:$S$619,"Receita",Abr!$J$5:$J$619,"Pago")</f>
        <v>0</v>
      </c>
      <c r="U24" s="85">
        <f>SUMIFS(Mai!$I$5:$I$619,Mai!$C$5:$C$619,Resumo!E24,Mai!$S$5:$S$619,"Receita",Mai!$J$5:$J$619,"Pago")</f>
        <v>0</v>
      </c>
      <c r="V24" s="85">
        <f>SUMIFS(Jun!$I$5:$I$619,Jun!$C$5:$C$619,Resumo!E24,Jun!$S$5:$S$619,"Receita",Jun!$J$5:$J$619,"Pago")</f>
        <v>0</v>
      </c>
      <c r="W24" s="85">
        <f>SUMIFS(Jul!$I$5:$I$619,Jul!$C$5:$C$619,Resumo!E24,Jul!$S$5:$S$619,"Receita",Jul!$J$5:$J$619,"Pago")</f>
        <v>0</v>
      </c>
      <c r="X24" s="85">
        <f>SUMIFS(Ago!$I$5:$I$619,Ago!$C$5:$C$619,Resumo!E24,Ago!$S$5:$S$619,"Receita",Ago!$J$5:$J$619,"Pago")</f>
        <v>0</v>
      </c>
      <c r="Y24" s="85">
        <f>SUMIFS(Set!$I$5:$I$619,Set!$C$5:$C$619,Resumo!E24,Set!$S$5:$S$619,"Receita",Set!$J$5:$J$619,"Pago")</f>
        <v>0</v>
      </c>
      <c r="Z24" s="85">
        <f>SUMIFS(Out!$I$5:$I$619,Out!$C$5:$C$619,Resumo!E24,Out!$S$5:$S$619,"Receita",Out!$J$5:$J$619,"Pago")</f>
        <v>0</v>
      </c>
      <c r="AA24" s="85">
        <f>SUMIFS(Nov!$I$5:$I$619,Nov!$C$5:$C$619,Resumo!E24,Nov!$S$5:$S$619,"Receita",Nov!$J$5:$J$619,"Pago")</f>
        <v>0</v>
      </c>
      <c r="AB24" s="85">
        <f>SUMIFS(Dez!$I$5:$I$619,Dez!$C$5:$C$619,Resumo!E24,Dez!$S$5:$S$619,"Receita",Dez!$J$5:$J$619,"Pago")</f>
        <v>0</v>
      </c>
      <c r="AD24" s="85">
        <f t="shared" si="4"/>
        <v>18</v>
      </c>
      <c r="AE24" s="85">
        <f>SUMIFS(Jan!$I$5:$I$619,Jan!$C$5:$C$619,Resumo!E24,Jan!$S$5:$S$619,"Despesa",Jan!$J$5:$J$619,"Pago")</f>
        <v>0</v>
      </c>
      <c r="AF24" s="85">
        <f>SUMIFS(Fev!$I$5:$I$619,Fev!$C$5:$C$619,Resumo!E24,Fev!$S$5:$S$619,"Despesa",Fev!$J$5:$J$619,"Pago")</f>
        <v>0</v>
      </c>
      <c r="AG24" s="85">
        <f>SUMIFS(Mar!$I$5:$I$619,Mar!$C$5:$C$619,Resumo!E24,Mar!$S$5:$S$619,"Despesa",Mar!$J$5:$J$619,"Pago")</f>
        <v>0</v>
      </c>
      <c r="AH24" s="85">
        <f>SUMIFS(Abr!$I$5:$I$619,Abr!$C$5:$C$619,Resumo!E24,Abr!$S$5:$S$619,"Despesa",Abr!$J$5:$J$619,"Pago")</f>
        <v>0</v>
      </c>
      <c r="AI24" s="85">
        <f>SUMIFS(Mai!$I$5:$I$619,Mai!$C$5:$C$619,Resumo!E24,Mai!$S$5:$S$619,"Despesa",Mai!$J$5:$J$619,"Pago")</f>
        <v>0</v>
      </c>
      <c r="AJ24" s="85">
        <f>SUMIFS(Jun!$I$5:$I$619,Jun!$C$5:$C$619,Resumo!E24,Jun!$S$5:$S$619,"Despesa",Jun!$J$5:$J$619,"Pago")</f>
        <v>0</v>
      </c>
      <c r="AK24" s="85">
        <f>SUMIFS(Jul!$I$5:$I$619,Jul!$C$5:$C$619,Resumo!E24,Jul!$S$5:$S$619,"Despesa",Jul!$J$5:$J$619,"Pago")</f>
        <v>0</v>
      </c>
      <c r="AL24" s="85">
        <f>SUMIFS(Ago!$I$5:$I$619,Ago!$C$5:$C$619,Resumo!E24,Ago!$S$5:$S$619,"Despesa",Ago!$J$5:$J$619,"Pago")</f>
        <v>0</v>
      </c>
      <c r="AM24" s="85">
        <f>SUMIFS(Set!$I$5:$I$619,Set!$C$5:$C$619,Resumo!E24,Set!$S$5:$S$619,"Despesa",Set!$J$5:$J$619,"Pago")</f>
        <v>0</v>
      </c>
      <c r="AN24" s="85">
        <f>SUMIFS(Out!$I$5:$I$619,Out!$C$5:$C$619,Resumo!E24,Out!$S$5:$S$619,"Despesa",Out!$J$5:$J$619,"Pago")</f>
        <v>0</v>
      </c>
      <c r="AO24" s="85">
        <f>SUMIFS(Nov!$I$5:$I$619,Nov!$C$5:$C$619,Resumo!E24,Nov!$S$5:$S$619,"Despesa",Nov!$J$5:$J$619,"Pago")</f>
        <v>0</v>
      </c>
      <c r="AP24" s="85">
        <f>SUMIFS(Dez!$I$5:$I$619,Dez!$C$5:$C$619,Resumo!E24,Dez!$S$5:$S$619,"Despesa",Dez!$J$5:$J$619,"Pago")</f>
        <v>0</v>
      </c>
    </row>
    <row r="25" spans="5:42" ht="25.5" customHeight="1" thickTop="1" thickBot="1" x14ac:dyDescent="0.25">
      <c r="E25" s="36">
        <v>19</v>
      </c>
      <c r="F25" s="33">
        <f t="shared" si="0"/>
        <v>0</v>
      </c>
      <c r="G25" s="33">
        <f t="shared" si="1"/>
        <v>0</v>
      </c>
      <c r="H25" s="33">
        <f t="shared" si="2"/>
        <v>0</v>
      </c>
      <c r="P25" s="85">
        <f t="shared" si="3"/>
        <v>19</v>
      </c>
      <c r="Q25" s="85">
        <f>SUMIFS(Jan!$I$5:$I$619,Jan!$C$5:$C$619,Resumo!E25,Jan!$S$5:$S$619,"Receita",Jan!$J$5:$J$619,"Pago")</f>
        <v>0</v>
      </c>
      <c r="R25" s="85">
        <f>SUMIFS(Fev!$I$5:$I$619,Fev!$C$5:$C$619,Resumo!E25,Fev!$S$5:$S$619,"Receita",Fev!$J$5:$J$619,"Pago")</f>
        <v>0</v>
      </c>
      <c r="S25" s="85">
        <f>SUMIFS(Mar!$I$5:$I$619,Mar!$C$5:$C$619,Resumo!E25,Mar!$S$5:$S$619,"Receita",Mar!$J$5:$J$619,"Pago")</f>
        <v>0</v>
      </c>
      <c r="T25" s="85">
        <f>SUMIFS(Abr!$I$5:$I$619,Abr!$C$5:$C$619,Resumo!E25,Abr!$S$5:$S$619,"Receita",Abr!$J$5:$J$619,"Pago")</f>
        <v>0</v>
      </c>
      <c r="U25" s="85">
        <f>SUMIFS(Mai!$I$5:$I$619,Mai!$C$5:$C$619,Resumo!E25,Mai!$S$5:$S$619,"Receita",Mai!$J$5:$J$619,"Pago")</f>
        <v>0</v>
      </c>
      <c r="V25" s="85">
        <f>SUMIFS(Jun!$I$5:$I$619,Jun!$C$5:$C$619,Resumo!E25,Jun!$S$5:$S$619,"Receita",Jun!$J$5:$J$619,"Pago")</f>
        <v>0</v>
      </c>
      <c r="W25" s="85">
        <f>SUMIFS(Jul!$I$5:$I$619,Jul!$C$5:$C$619,Resumo!E25,Jul!$S$5:$S$619,"Receita",Jul!$J$5:$J$619,"Pago")</f>
        <v>0</v>
      </c>
      <c r="X25" s="85">
        <f>SUMIFS(Ago!$I$5:$I$619,Ago!$C$5:$C$619,Resumo!E25,Ago!$S$5:$S$619,"Receita",Ago!$J$5:$J$619,"Pago")</f>
        <v>0</v>
      </c>
      <c r="Y25" s="85">
        <f>SUMIFS(Set!$I$5:$I$619,Set!$C$5:$C$619,Resumo!E25,Set!$S$5:$S$619,"Receita",Set!$J$5:$J$619,"Pago")</f>
        <v>0</v>
      </c>
      <c r="Z25" s="85">
        <f>SUMIFS(Out!$I$5:$I$619,Out!$C$5:$C$619,Resumo!E25,Out!$S$5:$S$619,"Receita",Out!$J$5:$J$619,"Pago")</f>
        <v>0</v>
      </c>
      <c r="AA25" s="85">
        <f>SUMIFS(Nov!$I$5:$I$619,Nov!$C$5:$C$619,Resumo!E25,Nov!$S$5:$S$619,"Receita",Nov!$J$5:$J$619,"Pago")</f>
        <v>0</v>
      </c>
      <c r="AB25" s="85">
        <f>SUMIFS(Dez!$I$5:$I$619,Dez!$C$5:$C$619,Resumo!E25,Dez!$S$5:$S$619,"Receita",Dez!$J$5:$J$619,"Pago")</f>
        <v>0</v>
      </c>
      <c r="AD25" s="85">
        <f t="shared" si="4"/>
        <v>19</v>
      </c>
      <c r="AE25" s="85">
        <f>SUMIFS(Jan!$I$5:$I$619,Jan!$C$5:$C$619,Resumo!E25,Jan!$S$5:$S$619,"Despesa",Jan!$J$5:$J$619,"Pago")</f>
        <v>0</v>
      </c>
      <c r="AF25" s="85">
        <f>SUMIFS(Fev!$I$5:$I$619,Fev!$C$5:$C$619,Resumo!E25,Fev!$S$5:$S$619,"Despesa",Fev!$J$5:$J$619,"Pago")</f>
        <v>0</v>
      </c>
      <c r="AG25" s="85">
        <f>SUMIFS(Mar!$I$5:$I$619,Mar!$C$5:$C$619,Resumo!E25,Mar!$S$5:$S$619,"Despesa",Mar!$J$5:$J$619,"Pago")</f>
        <v>0</v>
      </c>
      <c r="AH25" s="85">
        <f>SUMIFS(Abr!$I$5:$I$619,Abr!$C$5:$C$619,Resumo!E25,Abr!$S$5:$S$619,"Despesa",Abr!$J$5:$J$619,"Pago")</f>
        <v>0</v>
      </c>
      <c r="AI25" s="85">
        <f>SUMIFS(Mai!$I$5:$I$619,Mai!$C$5:$C$619,Resumo!E25,Mai!$S$5:$S$619,"Despesa",Mai!$J$5:$J$619,"Pago")</f>
        <v>0</v>
      </c>
      <c r="AJ25" s="85">
        <f>SUMIFS(Jun!$I$5:$I$619,Jun!$C$5:$C$619,Resumo!E25,Jun!$S$5:$S$619,"Despesa",Jun!$J$5:$J$619,"Pago")</f>
        <v>0</v>
      </c>
      <c r="AK25" s="85">
        <f>SUMIFS(Jul!$I$5:$I$619,Jul!$C$5:$C$619,Resumo!E25,Jul!$S$5:$S$619,"Despesa",Jul!$J$5:$J$619,"Pago")</f>
        <v>0</v>
      </c>
      <c r="AL25" s="85">
        <f>SUMIFS(Ago!$I$5:$I$619,Ago!$C$5:$C$619,Resumo!E25,Ago!$S$5:$S$619,"Despesa",Ago!$J$5:$J$619,"Pago")</f>
        <v>0</v>
      </c>
      <c r="AM25" s="85">
        <f>SUMIFS(Set!$I$5:$I$619,Set!$C$5:$C$619,Resumo!E25,Set!$S$5:$S$619,"Despesa",Set!$J$5:$J$619,"Pago")</f>
        <v>0</v>
      </c>
      <c r="AN25" s="85">
        <f>SUMIFS(Out!$I$5:$I$619,Out!$C$5:$C$619,Resumo!E25,Out!$S$5:$S$619,"Despesa",Out!$J$5:$J$619,"Pago")</f>
        <v>0</v>
      </c>
      <c r="AO25" s="85">
        <f>SUMIFS(Nov!$I$5:$I$619,Nov!$C$5:$C$619,Resumo!E25,Nov!$S$5:$S$619,"Despesa",Nov!$J$5:$J$619,"Pago")</f>
        <v>0</v>
      </c>
      <c r="AP25" s="85">
        <f>SUMIFS(Dez!$I$5:$I$619,Dez!$C$5:$C$619,Resumo!E25,Dez!$S$5:$S$619,"Despesa",Dez!$J$5:$J$619,"Pago")</f>
        <v>0</v>
      </c>
    </row>
    <row r="26" spans="5:42" ht="25.5" customHeight="1" thickTop="1" thickBot="1" x14ac:dyDescent="0.25">
      <c r="E26" s="36">
        <v>20</v>
      </c>
      <c r="F26" s="33">
        <f t="shared" si="0"/>
        <v>0</v>
      </c>
      <c r="G26" s="33">
        <f t="shared" si="1"/>
        <v>0</v>
      </c>
      <c r="H26" s="33">
        <f t="shared" si="2"/>
        <v>0</v>
      </c>
      <c r="P26" s="85">
        <f t="shared" si="3"/>
        <v>20</v>
      </c>
      <c r="Q26" s="85">
        <f>SUMIFS(Jan!$I$5:$I$619,Jan!$C$5:$C$619,Resumo!E26,Jan!$S$5:$S$619,"Receita",Jan!$J$5:$J$619,"Pago")</f>
        <v>0</v>
      </c>
      <c r="R26" s="85">
        <f>SUMIFS(Fev!$I$5:$I$619,Fev!$C$5:$C$619,Resumo!E26,Fev!$S$5:$S$619,"Receita",Fev!$J$5:$J$619,"Pago")</f>
        <v>0</v>
      </c>
      <c r="S26" s="85">
        <f>SUMIFS(Mar!$I$5:$I$619,Mar!$C$5:$C$619,Resumo!E26,Mar!$S$5:$S$619,"Receita",Mar!$J$5:$J$619,"Pago")</f>
        <v>0</v>
      </c>
      <c r="T26" s="85">
        <f>SUMIFS(Abr!$I$5:$I$619,Abr!$C$5:$C$619,Resumo!E26,Abr!$S$5:$S$619,"Receita",Abr!$J$5:$J$619,"Pago")</f>
        <v>0</v>
      </c>
      <c r="U26" s="85">
        <f>SUMIFS(Mai!$I$5:$I$619,Mai!$C$5:$C$619,Resumo!E26,Mai!$S$5:$S$619,"Receita",Mai!$J$5:$J$619,"Pago")</f>
        <v>0</v>
      </c>
      <c r="V26" s="85">
        <f>SUMIFS(Jun!$I$5:$I$619,Jun!$C$5:$C$619,Resumo!E26,Jun!$S$5:$S$619,"Receita",Jun!$J$5:$J$619,"Pago")</f>
        <v>0</v>
      </c>
      <c r="W26" s="85">
        <f>SUMIFS(Jul!$I$5:$I$619,Jul!$C$5:$C$619,Resumo!E26,Jul!$S$5:$S$619,"Receita",Jul!$J$5:$J$619,"Pago")</f>
        <v>0</v>
      </c>
      <c r="X26" s="85">
        <f>SUMIFS(Ago!$I$5:$I$619,Ago!$C$5:$C$619,Resumo!E26,Ago!$S$5:$S$619,"Receita",Ago!$J$5:$J$619,"Pago")</f>
        <v>0</v>
      </c>
      <c r="Y26" s="85">
        <f>SUMIFS(Set!$I$5:$I$619,Set!$C$5:$C$619,Resumo!E26,Set!$S$5:$S$619,"Receita",Set!$J$5:$J$619,"Pago")</f>
        <v>0</v>
      </c>
      <c r="Z26" s="85">
        <f>SUMIFS(Out!$I$5:$I$619,Out!$C$5:$C$619,Resumo!E26,Out!$S$5:$S$619,"Receita",Out!$J$5:$J$619,"Pago")</f>
        <v>0</v>
      </c>
      <c r="AA26" s="85">
        <f>SUMIFS(Nov!$I$5:$I$619,Nov!$C$5:$C$619,Resumo!E26,Nov!$S$5:$S$619,"Receita",Nov!$J$5:$J$619,"Pago")</f>
        <v>0</v>
      </c>
      <c r="AB26" s="85">
        <f>SUMIFS(Dez!$I$5:$I$619,Dez!$C$5:$C$619,Resumo!E26,Dez!$S$5:$S$619,"Receita",Dez!$J$5:$J$619,"Pago")</f>
        <v>0</v>
      </c>
      <c r="AD26" s="85">
        <f t="shared" si="4"/>
        <v>20</v>
      </c>
      <c r="AE26" s="85">
        <f>SUMIFS(Jan!$I$5:$I$619,Jan!$C$5:$C$619,Resumo!E26,Jan!$S$5:$S$619,"Despesa",Jan!$J$5:$J$619,"Pago")</f>
        <v>0</v>
      </c>
      <c r="AF26" s="85">
        <f>SUMIFS(Fev!$I$5:$I$619,Fev!$C$5:$C$619,Resumo!E26,Fev!$S$5:$S$619,"Despesa",Fev!$J$5:$J$619,"Pago")</f>
        <v>0</v>
      </c>
      <c r="AG26" s="85">
        <f>SUMIFS(Mar!$I$5:$I$619,Mar!$C$5:$C$619,Resumo!E26,Mar!$S$5:$S$619,"Despesa",Mar!$J$5:$J$619,"Pago")</f>
        <v>0</v>
      </c>
      <c r="AH26" s="85">
        <f>SUMIFS(Abr!$I$5:$I$619,Abr!$C$5:$C$619,Resumo!E26,Abr!$S$5:$S$619,"Despesa",Abr!$J$5:$J$619,"Pago")</f>
        <v>0</v>
      </c>
      <c r="AI26" s="85">
        <f>SUMIFS(Mai!$I$5:$I$619,Mai!$C$5:$C$619,Resumo!E26,Mai!$S$5:$S$619,"Despesa",Mai!$J$5:$J$619,"Pago")</f>
        <v>0</v>
      </c>
      <c r="AJ26" s="85">
        <f>SUMIFS(Jun!$I$5:$I$619,Jun!$C$5:$C$619,Resumo!E26,Jun!$S$5:$S$619,"Despesa",Jun!$J$5:$J$619,"Pago")</f>
        <v>0</v>
      </c>
      <c r="AK26" s="85">
        <f>SUMIFS(Jul!$I$5:$I$619,Jul!$C$5:$C$619,Resumo!E26,Jul!$S$5:$S$619,"Despesa",Jul!$J$5:$J$619,"Pago")</f>
        <v>0</v>
      </c>
      <c r="AL26" s="85">
        <f>SUMIFS(Ago!$I$5:$I$619,Ago!$C$5:$C$619,Resumo!E26,Ago!$S$5:$S$619,"Despesa",Ago!$J$5:$J$619,"Pago")</f>
        <v>0</v>
      </c>
      <c r="AM26" s="85">
        <f>SUMIFS(Set!$I$5:$I$619,Set!$C$5:$C$619,Resumo!E26,Set!$S$5:$S$619,"Despesa",Set!$J$5:$J$619,"Pago")</f>
        <v>0</v>
      </c>
      <c r="AN26" s="85">
        <f>SUMIFS(Out!$I$5:$I$619,Out!$C$5:$C$619,Resumo!E26,Out!$S$5:$S$619,"Despesa",Out!$J$5:$J$619,"Pago")</f>
        <v>0</v>
      </c>
      <c r="AO26" s="85">
        <f>SUMIFS(Nov!$I$5:$I$619,Nov!$C$5:$C$619,Resumo!E26,Nov!$S$5:$S$619,"Despesa",Nov!$J$5:$J$619,"Pago")</f>
        <v>0</v>
      </c>
      <c r="AP26" s="85">
        <f>SUMIFS(Dez!$I$5:$I$619,Dez!$C$5:$C$619,Resumo!E26,Dez!$S$5:$S$619,"Despesa",Dez!$J$5:$J$619,"Pago")</f>
        <v>0</v>
      </c>
    </row>
    <row r="27" spans="5:42" ht="25.5" customHeight="1" thickTop="1" thickBot="1" x14ac:dyDescent="0.25">
      <c r="E27" s="36">
        <v>21</v>
      </c>
      <c r="F27" s="33">
        <f t="shared" si="0"/>
        <v>0</v>
      </c>
      <c r="G27" s="33">
        <f t="shared" si="1"/>
        <v>0</v>
      </c>
      <c r="H27" s="33">
        <f t="shared" si="2"/>
        <v>0</v>
      </c>
      <c r="P27" s="85">
        <f t="shared" si="3"/>
        <v>21</v>
      </c>
      <c r="Q27" s="85">
        <f>SUMIFS(Jan!$I$5:$I$619,Jan!$C$5:$C$619,Resumo!E27,Jan!$S$5:$S$619,"Receita",Jan!$J$5:$J$619,"Pago")</f>
        <v>0</v>
      </c>
      <c r="R27" s="85">
        <f>SUMIFS(Fev!$I$5:$I$619,Fev!$C$5:$C$619,Resumo!E27,Fev!$S$5:$S$619,"Receita",Fev!$J$5:$J$619,"Pago")</f>
        <v>0</v>
      </c>
      <c r="S27" s="85">
        <f>SUMIFS(Mar!$I$5:$I$619,Mar!$C$5:$C$619,Resumo!E27,Mar!$S$5:$S$619,"Receita",Mar!$J$5:$J$619,"Pago")</f>
        <v>0</v>
      </c>
      <c r="T27" s="85">
        <f>SUMIFS(Abr!$I$5:$I$619,Abr!$C$5:$C$619,Resumo!E27,Abr!$S$5:$S$619,"Receita",Abr!$J$5:$J$619,"Pago")</f>
        <v>0</v>
      </c>
      <c r="U27" s="85">
        <f>SUMIFS(Mai!$I$5:$I$619,Mai!$C$5:$C$619,Resumo!E27,Mai!$S$5:$S$619,"Receita",Mai!$J$5:$J$619,"Pago")</f>
        <v>0</v>
      </c>
      <c r="V27" s="85">
        <f>SUMIFS(Jun!$I$5:$I$619,Jun!$C$5:$C$619,Resumo!E27,Jun!$S$5:$S$619,"Receita",Jun!$J$5:$J$619,"Pago")</f>
        <v>0</v>
      </c>
      <c r="W27" s="85">
        <f>SUMIFS(Jul!$I$5:$I$619,Jul!$C$5:$C$619,Resumo!E27,Jul!$S$5:$S$619,"Receita",Jul!$J$5:$J$619,"Pago")</f>
        <v>0</v>
      </c>
      <c r="X27" s="85">
        <f>SUMIFS(Ago!$I$5:$I$619,Ago!$C$5:$C$619,Resumo!E27,Ago!$S$5:$S$619,"Receita",Ago!$J$5:$J$619,"Pago")</f>
        <v>0</v>
      </c>
      <c r="Y27" s="85">
        <f>SUMIFS(Set!$I$5:$I$619,Set!$C$5:$C$619,Resumo!E27,Set!$S$5:$S$619,"Receita",Set!$J$5:$J$619,"Pago")</f>
        <v>0</v>
      </c>
      <c r="Z27" s="85">
        <f>SUMIFS(Out!$I$5:$I$619,Out!$C$5:$C$619,Resumo!E27,Out!$S$5:$S$619,"Receita",Out!$J$5:$J$619,"Pago")</f>
        <v>0</v>
      </c>
      <c r="AA27" s="85">
        <f>SUMIFS(Nov!$I$5:$I$619,Nov!$C$5:$C$619,Resumo!E27,Nov!$S$5:$S$619,"Receita",Nov!$J$5:$J$619,"Pago")</f>
        <v>0</v>
      </c>
      <c r="AB27" s="85">
        <f>SUMIFS(Dez!$I$5:$I$619,Dez!$C$5:$C$619,Resumo!E27,Dez!$S$5:$S$619,"Receita",Dez!$J$5:$J$619,"Pago")</f>
        <v>0</v>
      </c>
      <c r="AD27" s="85">
        <f t="shared" si="4"/>
        <v>21</v>
      </c>
      <c r="AE27" s="85">
        <f>SUMIFS(Jan!$I$5:$I$619,Jan!$C$5:$C$619,Resumo!E27,Jan!$S$5:$S$619,"Despesa",Jan!$J$5:$J$619,"Pago")</f>
        <v>0</v>
      </c>
      <c r="AF27" s="85">
        <f>SUMIFS(Fev!$I$5:$I$619,Fev!$C$5:$C$619,Resumo!E27,Fev!$S$5:$S$619,"Despesa",Fev!$J$5:$J$619,"Pago")</f>
        <v>0</v>
      </c>
      <c r="AG27" s="85">
        <f>SUMIFS(Mar!$I$5:$I$619,Mar!$C$5:$C$619,Resumo!E27,Mar!$S$5:$S$619,"Despesa",Mar!$J$5:$J$619,"Pago")</f>
        <v>0</v>
      </c>
      <c r="AH27" s="85">
        <f>SUMIFS(Abr!$I$5:$I$619,Abr!$C$5:$C$619,Resumo!E27,Abr!$S$5:$S$619,"Despesa",Abr!$J$5:$J$619,"Pago")</f>
        <v>0</v>
      </c>
      <c r="AI27" s="85">
        <f>SUMIFS(Mai!$I$5:$I$619,Mai!$C$5:$C$619,Resumo!E27,Mai!$S$5:$S$619,"Despesa",Mai!$J$5:$J$619,"Pago")</f>
        <v>0</v>
      </c>
      <c r="AJ27" s="85">
        <f>SUMIFS(Jun!$I$5:$I$619,Jun!$C$5:$C$619,Resumo!E27,Jun!$S$5:$S$619,"Despesa",Jun!$J$5:$J$619,"Pago")</f>
        <v>0</v>
      </c>
      <c r="AK27" s="85">
        <f>SUMIFS(Jul!$I$5:$I$619,Jul!$C$5:$C$619,Resumo!E27,Jul!$S$5:$S$619,"Despesa",Jul!$J$5:$J$619,"Pago")</f>
        <v>0</v>
      </c>
      <c r="AL27" s="85">
        <f>SUMIFS(Ago!$I$5:$I$619,Ago!$C$5:$C$619,Resumo!E27,Ago!$S$5:$S$619,"Despesa",Ago!$J$5:$J$619,"Pago")</f>
        <v>0</v>
      </c>
      <c r="AM27" s="85">
        <f>SUMIFS(Set!$I$5:$I$619,Set!$C$5:$C$619,Resumo!E27,Set!$S$5:$S$619,"Despesa",Set!$J$5:$J$619,"Pago")</f>
        <v>0</v>
      </c>
      <c r="AN27" s="85">
        <f>SUMIFS(Out!$I$5:$I$619,Out!$C$5:$C$619,Resumo!E27,Out!$S$5:$S$619,"Despesa",Out!$J$5:$J$619,"Pago")</f>
        <v>0</v>
      </c>
      <c r="AO27" s="85">
        <f>SUMIFS(Nov!$I$5:$I$619,Nov!$C$5:$C$619,Resumo!E27,Nov!$S$5:$S$619,"Despesa",Nov!$J$5:$J$619,"Pago")</f>
        <v>0</v>
      </c>
      <c r="AP27" s="85">
        <f>SUMIFS(Dez!$I$5:$I$619,Dez!$C$5:$C$619,Resumo!E27,Dez!$S$5:$S$619,"Despesa",Dez!$J$5:$J$619,"Pago")</f>
        <v>0</v>
      </c>
    </row>
    <row r="28" spans="5:42" ht="25.5" customHeight="1" thickTop="1" thickBot="1" x14ac:dyDescent="0.25">
      <c r="E28" s="36">
        <v>22</v>
      </c>
      <c r="F28" s="33">
        <f t="shared" si="0"/>
        <v>0</v>
      </c>
      <c r="G28" s="33">
        <f t="shared" si="1"/>
        <v>0</v>
      </c>
      <c r="H28" s="33">
        <f t="shared" si="2"/>
        <v>0</v>
      </c>
      <c r="P28" s="85">
        <f t="shared" si="3"/>
        <v>22</v>
      </c>
      <c r="Q28" s="85">
        <f>SUMIFS(Jan!$I$5:$I$619,Jan!$C$5:$C$619,Resumo!E28,Jan!$S$5:$S$619,"Receita",Jan!$J$5:$J$619,"Pago")</f>
        <v>0</v>
      </c>
      <c r="R28" s="85">
        <f>SUMIFS(Fev!$I$5:$I$619,Fev!$C$5:$C$619,Resumo!E28,Fev!$S$5:$S$619,"Receita",Fev!$J$5:$J$619,"Pago")</f>
        <v>0</v>
      </c>
      <c r="S28" s="85">
        <f>SUMIFS(Mar!$I$5:$I$619,Mar!$C$5:$C$619,Resumo!E28,Mar!$S$5:$S$619,"Receita",Mar!$J$5:$J$619,"Pago")</f>
        <v>0</v>
      </c>
      <c r="T28" s="85">
        <f>SUMIFS(Abr!$I$5:$I$619,Abr!$C$5:$C$619,Resumo!E28,Abr!$S$5:$S$619,"Receita",Abr!$J$5:$J$619,"Pago")</f>
        <v>0</v>
      </c>
      <c r="U28" s="85">
        <f>SUMIFS(Mai!$I$5:$I$619,Mai!$C$5:$C$619,Resumo!E28,Mai!$S$5:$S$619,"Receita",Mai!$J$5:$J$619,"Pago")</f>
        <v>0</v>
      </c>
      <c r="V28" s="85">
        <f>SUMIFS(Jun!$I$5:$I$619,Jun!$C$5:$C$619,Resumo!E28,Jun!$S$5:$S$619,"Receita",Jun!$J$5:$J$619,"Pago")</f>
        <v>0</v>
      </c>
      <c r="W28" s="85">
        <f>SUMIFS(Jul!$I$5:$I$619,Jul!$C$5:$C$619,Resumo!E28,Jul!$S$5:$S$619,"Receita",Jul!$J$5:$J$619,"Pago")</f>
        <v>0</v>
      </c>
      <c r="X28" s="85">
        <f>SUMIFS(Ago!$I$5:$I$619,Ago!$C$5:$C$619,Resumo!E28,Ago!$S$5:$S$619,"Receita",Ago!$J$5:$J$619,"Pago")</f>
        <v>0</v>
      </c>
      <c r="Y28" s="85">
        <f>SUMIFS(Set!$I$5:$I$619,Set!$C$5:$C$619,Resumo!E28,Set!$S$5:$S$619,"Receita",Set!$J$5:$J$619,"Pago")</f>
        <v>0</v>
      </c>
      <c r="Z28" s="85">
        <f>SUMIFS(Out!$I$5:$I$619,Out!$C$5:$C$619,Resumo!E28,Out!$S$5:$S$619,"Receita",Out!$J$5:$J$619,"Pago")</f>
        <v>0</v>
      </c>
      <c r="AA28" s="85">
        <f>SUMIFS(Nov!$I$5:$I$619,Nov!$C$5:$C$619,Resumo!E28,Nov!$S$5:$S$619,"Receita",Nov!$J$5:$J$619,"Pago")</f>
        <v>0</v>
      </c>
      <c r="AB28" s="85">
        <f>SUMIFS(Dez!$I$5:$I$619,Dez!$C$5:$C$619,Resumo!E28,Dez!$S$5:$S$619,"Receita",Dez!$J$5:$J$619,"Pago")</f>
        <v>0</v>
      </c>
      <c r="AD28" s="85">
        <f t="shared" si="4"/>
        <v>22</v>
      </c>
      <c r="AE28" s="85">
        <f>SUMIFS(Jan!$I$5:$I$619,Jan!$C$5:$C$619,Resumo!E28,Jan!$S$5:$S$619,"Despesa",Jan!$J$5:$J$619,"Pago")</f>
        <v>0</v>
      </c>
      <c r="AF28" s="85">
        <f>SUMIFS(Fev!$I$5:$I$619,Fev!$C$5:$C$619,Resumo!E28,Fev!$S$5:$S$619,"Despesa",Fev!$J$5:$J$619,"Pago")</f>
        <v>0</v>
      </c>
      <c r="AG28" s="85">
        <f>SUMIFS(Mar!$I$5:$I$619,Mar!$C$5:$C$619,Resumo!E28,Mar!$S$5:$S$619,"Despesa",Mar!$J$5:$J$619,"Pago")</f>
        <v>0</v>
      </c>
      <c r="AH28" s="85">
        <f>SUMIFS(Abr!$I$5:$I$619,Abr!$C$5:$C$619,Resumo!E28,Abr!$S$5:$S$619,"Despesa",Abr!$J$5:$J$619,"Pago")</f>
        <v>0</v>
      </c>
      <c r="AI28" s="85">
        <f>SUMIFS(Mai!$I$5:$I$619,Mai!$C$5:$C$619,Resumo!E28,Mai!$S$5:$S$619,"Despesa",Mai!$J$5:$J$619,"Pago")</f>
        <v>0</v>
      </c>
      <c r="AJ28" s="85">
        <f>SUMIFS(Jun!$I$5:$I$619,Jun!$C$5:$C$619,Resumo!E28,Jun!$S$5:$S$619,"Despesa",Jun!$J$5:$J$619,"Pago")</f>
        <v>0</v>
      </c>
      <c r="AK28" s="85">
        <f>SUMIFS(Jul!$I$5:$I$619,Jul!$C$5:$C$619,Resumo!E28,Jul!$S$5:$S$619,"Despesa",Jul!$J$5:$J$619,"Pago")</f>
        <v>0</v>
      </c>
      <c r="AL28" s="85">
        <f>SUMIFS(Ago!$I$5:$I$619,Ago!$C$5:$C$619,Resumo!E28,Ago!$S$5:$S$619,"Despesa",Ago!$J$5:$J$619,"Pago")</f>
        <v>0</v>
      </c>
      <c r="AM28" s="85">
        <f>SUMIFS(Set!$I$5:$I$619,Set!$C$5:$C$619,Resumo!E28,Set!$S$5:$S$619,"Despesa",Set!$J$5:$J$619,"Pago")</f>
        <v>0</v>
      </c>
      <c r="AN28" s="85">
        <f>SUMIFS(Out!$I$5:$I$619,Out!$C$5:$C$619,Resumo!E28,Out!$S$5:$S$619,"Despesa",Out!$J$5:$J$619,"Pago")</f>
        <v>0</v>
      </c>
      <c r="AO28" s="85">
        <f>SUMIFS(Nov!$I$5:$I$619,Nov!$C$5:$C$619,Resumo!E28,Nov!$S$5:$S$619,"Despesa",Nov!$J$5:$J$619,"Pago")</f>
        <v>0</v>
      </c>
      <c r="AP28" s="85">
        <f>SUMIFS(Dez!$I$5:$I$619,Dez!$C$5:$C$619,Resumo!E28,Dez!$S$5:$S$619,"Despesa",Dez!$J$5:$J$619,"Pago")</f>
        <v>0</v>
      </c>
    </row>
    <row r="29" spans="5:42" ht="25.5" customHeight="1" thickTop="1" thickBot="1" x14ac:dyDescent="0.25">
      <c r="E29" s="36">
        <v>23</v>
      </c>
      <c r="F29" s="33">
        <f t="shared" si="0"/>
        <v>0</v>
      </c>
      <c r="G29" s="33">
        <f t="shared" si="1"/>
        <v>0</v>
      </c>
      <c r="H29" s="33">
        <f t="shared" si="2"/>
        <v>0</v>
      </c>
      <c r="P29" s="85">
        <f t="shared" si="3"/>
        <v>23</v>
      </c>
      <c r="Q29" s="85">
        <f>SUMIFS(Jan!$I$5:$I$619,Jan!$C$5:$C$619,Resumo!E29,Jan!$S$5:$S$619,"Receita",Jan!$J$5:$J$619,"Pago")</f>
        <v>0</v>
      </c>
      <c r="R29" s="85">
        <f>SUMIFS(Fev!$I$5:$I$619,Fev!$C$5:$C$619,Resumo!E29,Fev!$S$5:$S$619,"Receita",Fev!$J$5:$J$619,"Pago")</f>
        <v>0</v>
      </c>
      <c r="S29" s="85">
        <f>SUMIFS(Mar!$I$5:$I$619,Mar!$C$5:$C$619,Resumo!E29,Mar!$S$5:$S$619,"Receita",Mar!$J$5:$J$619,"Pago")</f>
        <v>0</v>
      </c>
      <c r="T29" s="85">
        <f>SUMIFS(Abr!$I$5:$I$619,Abr!$C$5:$C$619,Resumo!E29,Abr!$S$5:$S$619,"Receita",Abr!$J$5:$J$619,"Pago")</f>
        <v>0</v>
      </c>
      <c r="U29" s="85">
        <f>SUMIFS(Mai!$I$5:$I$619,Mai!$C$5:$C$619,Resumo!E29,Mai!$S$5:$S$619,"Receita",Mai!$J$5:$J$619,"Pago")</f>
        <v>0</v>
      </c>
      <c r="V29" s="85">
        <f>SUMIFS(Jun!$I$5:$I$619,Jun!$C$5:$C$619,Resumo!E29,Jun!$S$5:$S$619,"Receita",Jun!$J$5:$J$619,"Pago")</f>
        <v>0</v>
      </c>
      <c r="W29" s="85">
        <f>SUMIFS(Jul!$I$5:$I$619,Jul!$C$5:$C$619,Resumo!E29,Jul!$S$5:$S$619,"Receita",Jul!$J$5:$J$619,"Pago")</f>
        <v>0</v>
      </c>
      <c r="X29" s="85">
        <f>SUMIFS(Ago!$I$5:$I$619,Ago!$C$5:$C$619,Resumo!E29,Ago!$S$5:$S$619,"Receita",Ago!$J$5:$J$619,"Pago")</f>
        <v>0</v>
      </c>
      <c r="Y29" s="85">
        <f>SUMIFS(Set!$I$5:$I$619,Set!$C$5:$C$619,Resumo!E29,Set!$S$5:$S$619,"Receita",Set!$J$5:$J$619,"Pago")</f>
        <v>0</v>
      </c>
      <c r="Z29" s="85">
        <f>SUMIFS(Out!$I$5:$I$619,Out!$C$5:$C$619,Resumo!E29,Out!$S$5:$S$619,"Receita",Out!$J$5:$J$619,"Pago")</f>
        <v>0</v>
      </c>
      <c r="AA29" s="85">
        <f>SUMIFS(Nov!$I$5:$I$619,Nov!$C$5:$C$619,Resumo!E29,Nov!$S$5:$S$619,"Receita",Nov!$J$5:$J$619,"Pago")</f>
        <v>0</v>
      </c>
      <c r="AB29" s="85">
        <f>SUMIFS(Dez!$I$5:$I$619,Dez!$C$5:$C$619,Resumo!E29,Dez!$S$5:$S$619,"Receita",Dez!$J$5:$J$619,"Pago")</f>
        <v>0</v>
      </c>
      <c r="AD29" s="85">
        <f t="shared" si="4"/>
        <v>23</v>
      </c>
      <c r="AE29" s="85">
        <f>SUMIFS(Jan!$I$5:$I$619,Jan!$C$5:$C$619,Resumo!E29,Jan!$S$5:$S$619,"Despesa",Jan!$J$5:$J$619,"Pago")</f>
        <v>0</v>
      </c>
      <c r="AF29" s="85">
        <f>SUMIFS(Fev!$I$5:$I$619,Fev!$C$5:$C$619,Resumo!E29,Fev!$S$5:$S$619,"Despesa",Fev!$J$5:$J$619,"Pago")</f>
        <v>0</v>
      </c>
      <c r="AG29" s="85">
        <f>SUMIFS(Mar!$I$5:$I$619,Mar!$C$5:$C$619,Resumo!E29,Mar!$S$5:$S$619,"Despesa",Mar!$J$5:$J$619,"Pago")</f>
        <v>0</v>
      </c>
      <c r="AH29" s="85">
        <f>SUMIFS(Abr!$I$5:$I$619,Abr!$C$5:$C$619,Resumo!E29,Abr!$S$5:$S$619,"Despesa",Abr!$J$5:$J$619,"Pago")</f>
        <v>0</v>
      </c>
      <c r="AI29" s="85">
        <f>SUMIFS(Mai!$I$5:$I$619,Mai!$C$5:$C$619,Resumo!E29,Mai!$S$5:$S$619,"Despesa",Mai!$J$5:$J$619,"Pago")</f>
        <v>0</v>
      </c>
      <c r="AJ29" s="85">
        <f>SUMIFS(Jun!$I$5:$I$619,Jun!$C$5:$C$619,Resumo!E29,Jun!$S$5:$S$619,"Despesa",Jun!$J$5:$J$619,"Pago")</f>
        <v>0</v>
      </c>
      <c r="AK29" s="85">
        <f>SUMIFS(Jul!$I$5:$I$619,Jul!$C$5:$C$619,Resumo!E29,Jul!$S$5:$S$619,"Despesa",Jul!$J$5:$J$619,"Pago")</f>
        <v>0</v>
      </c>
      <c r="AL29" s="85">
        <f>SUMIFS(Ago!$I$5:$I$619,Ago!$C$5:$C$619,Resumo!E29,Ago!$S$5:$S$619,"Despesa",Ago!$J$5:$J$619,"Pago")</f>
        <v>0</v>
      </c>
      <c r="AM29" s="85">
        <f>SUMIFS(Set!$I$5:$I$619,Set!$C$5:$C$619,Resumo!E29,Set!$S$5:$S$619,"Despesa",Set!$J$5:$J$619,"Pago")</f>
        <v>0</v>
      </c>
      <c r="AN29" s="85">
        <f>SUMIFS(Out!$I$5:$I$619,Out!$C$5:$C$619,Resumo!E29,Out!$S$5:$S$619,"Despesa",Out!$J$5:$J$619,"Pago")</f>
        <v>0</v>
      </c>
      <c r="AO29" s="85">
        <f>SUMIFS(Nov!$I$5:$I$619,Nov!$C$5:$C$619,Resumo!E29,Nov!$S$5:$S$619,"Despesa",Nov!$J$5:$J$619,"Pago")</f>
        <v>0</v>
      </c>
      <c r="AP29" s="85">
        <f>SUMIFS(Dez!$I$5:$I$619,Dez!$C$5:$C$619,Resumo!E29,Dez!$S$5:$S$619,"Despesa",Dez!$J$5:$J$619,"Pago")</f>
        <v>0</v>
      </c>
    </row>
    <row r="30" spans="5:42" ht="25.5" customHeight="1" thickTop="1" thickBot="1" x14ac:dyDescent="0.25">
      <c r="E30" s="36">
        <v>24</v>
      </c>
      <c r="F30" s="33">
        <f t="shared" si="0"/>
        <v>0</v>
      </c>
      <c r="G30" s="33">
        <f t="shared" si="1"/>
        <v>0</v>
      </c>
      <c r="H30" s="33">
        <f t="shared" si="2"/>
        <v>0</v>
      </c>
      <c r="P30" s="85">
        <f t="shared" si="3"/>
        <v>24</v>
      </c>
      <c r="Q30" s="85">
        <f>SUMIFS(Jan!$I$5:$I$619,Jan!$C$5:$C$619,Resumo!E30,Jan!$S$5:$S$619,"Receita",Jan!$J$5:$J$619,"Pago")</f>
        <v>0</v>
      </c>
      <c r="R30" s="85">
        <f>SUMIFS(Fev!$I$5:$I$619,Fev!$C$5:$C$619,Resumo!E30,Fev!$S$5:$S$619,"Receita",Fev!$J$5:$J$619,"Pago")</f>
        <v>0</v>
      </c>
      <c r="S30" s="85">
        <f>SUMIFS(Mar!$I$5:$I$619,Mar!$C$5:$C$619,Resumo!E30,Mar!$S$5:$S$619,"Receita",Mar!$J$5:$J$619,"Pago")</f>
        <v>0</v>
      </c>
      <c r="T30" s="85">
        <f>SUMIFS(Abr!$I$5:$I$619,Abr!$C$5:$C$619,Resumo!E30,Abr!$S$5:$S$619,"Receita",Abr!$J$5:$J$619,"Pago")</f>
        <v>0</v>
      </c>
      <c r="U30" s="85">
        <f>SUMIFS(Mai!$I$5:$I$619,Mai!$C$5:$C$619,Resumo!E30,Mai!$S$5:$S$619,"Receita",Mai!$J$5:$J$619,"Pago")</f>
        <v>0</v>
      </c>
      <c r="V30" s="85">
        <f>SUMIFS(Jun!$I$5:$I$619,Jun!$C$5:$C$619,Resumo!E30,Jun!$S$5:$S$619,"Receita",Jun!$J$5:$J$619,"Pago")</f>
        <v>0</v>
      </c>
      <c r="W30" s="85">
        <f>SUMIFS(Jul!$I$5:$I$619,Jul!$C$5:$C$619,Resumo!E30,Jul!$S$5:$S$619,"Receita",Jul!$J$5:$J$619,"Pago")</f>
        <v>0</v>
      </c>
      <c r="X30" s="85">
        <f>SUMIFS(Ago!$I$5:$I$619,Ago!$C$5:$C$619,Resumo!E30,Ago!$S$5:$S$619,"Receita",Ago!$J$5:$J$619,"Pago")</f>
        <v>0</v>
      </c>
      <c r="Y30" s="85">
        <f>SUMIFS(Set!$I$5:$I$619,Set!$C$5:$C$619,Resumo!E30,Set!$S$5:$S$619,"Receita",Set!$J$5:$J$619,"Pago")</f>
        <v>0</v>
      </c>
      <c r="Z30" s="85">
        <f>SUMIFS(Out!$I$5:$I$619,Out!$C$5:$C$619,Resumo!E30,Out!$S$5:$S$619,"Receita",Out!$J$5:$J$619,"Pago")</f>
        <v>0</v>
      </c>
      <c r="AA30" s="85">
        <f>SUMIFS(Nov!$I$5:$I$619,Nov!$C$5:$C$619,Resumo!E30,Nov!$S$5:$S$619,"Receita",Nov!$J$5:$J$619,"Pago")</f>
        <v>0</v>
      </c>
      <c r="AB30" s="85">
        <f>SUMIFS(Dez!$I$5:$I$619,Dez!$C$5:$C$619,Resumo!E30,Dez!$S$5:$S$619,"Receita",Dez!$J$5:$J$619,"Pago")</f>
        <v>0</v>
      </c>
      <c r="AD30" s="85">
        <f t="shared" si="4"/>
        <v>24</v>
      </c>
      <c r="AE30" s="85">
        <f>SUMIFS(Jan!$I$5:$I$619,Jan!$C$5:$C$619,Resumo!E30,Jan!$S$5:$S$619,"Despesa",Jan!$J$5:$J$619,"Pago")</f>
        <v>0</v>
      </c>
      <c r="AF30" s="85">
        <f>SUMIFS(Fev!$I$5:$I$619,Fev!$C$5:$C$619,Resumo!E30,Fev!$S$5:$S$619,"Despesa",Fev!$J$5:$J$619,"Pago")</f>
        <v>0</v>
      </c>
      <c r="AG30" s="85">
        <f>SUMIFS(Mar!$I$5:$I$619,Mar!$C$5:$C$619,Resumo!E30,Mar!$S$5:$S$619,"Despesa",Mar!$J$5:$J$619,"Pago")</f>
        <v>0</v>
      </c>
      <c r="AH30" s="85">
        <f>SUMIFS(Abr!$I$5:$I$619,Abr!$C$5:$C$619,Resumo!E30,Abr!$S$5:$S$619,"Despesa",Abr!$J$5:$J$619,"Pago")</f>
        <v>0</v>
      </c>
      <c r="AI30" s="85">
        <f>SUMIFS(Mai!$I$5:$I$619,Mai!$C$5:$C$619,Resumo!E30,Mai!$S$5:$S$619,"Despesa",Mai!$J$5:$J$619,"Pago")</f>
        <v>0</v>
      </c>
      <c r="AJ30" s="85">
        <f>SUMIFS(Jun!$I$5:$I$619,Jun!$C$5:$C$619,Resumo!E30,Jun!$S$5:$S$619,"Despesa",Jun!$J$5:$J$619,"Pago")</f>
        <v>0</v>
      </c>
      <c r="AK30" s="85">
        <f>SUMIFS(Jul!$I$5:$I$619,Jul!$C$5:$C$619,Resumo!E30,Jul!$S$5:$S$619,"Despesa",Jul!$J$5:$J$619,"Pago")</f>
        <v>0</v>
      </c>
      <c r="AL30" s="85">
        <f>SUMIFS(Ago!$I$5:$I$619,Ago!$C$5:$C$619,Resumo!E30,Ago!$S$5:$S$619,"Despesa",Ago!$J$5:$J$619,"Pago")</f>
        <v>0</v>
      </c>
      <c r="AM30" s="85">
        <f>SUMIFS(Set!$I$5:$I$619,Set!$C$5:$C$619,Resumo!E30,Set!$S$5:$S$619,"Despesa",Set!$J$5:$J$619,"Pago")</f>
        <v>0</v>
      </c>
      <c r="AN30" s="85">
        <f>SUMIFS(Out!$I$5:$I$619,Out!$C$5:$C$619,Resumo!E30,Out!$S$5:$S$619,"Despesa",Out!$J$5:$J$619,"Pago")</f>
        <v>0</v>
      </c>
      <c r="AO30" s="85">
        <f>SUMIFS(Nov!$I$5:$I$619,Nov!$C$5:$C$619,Resumo!E30,Nov!$S$5:$S$619,"Despesa",Nov!$J$5:$J$619,"Pago")</f>
        <v>0</v>
      </c>
      <c r="AP30" s="85">
        <f>SUMIFS(Dez!$I$5:$I$619,Dez!$C$5:$C$619,Resumo!E30,Dez!$S$5:$S$619,"Despesa",Dez!$J$5:$J$619,"Pago")</f>
        <v>0</v>
      </c>
    </row>
    <row r="31" spans="5:42" ht="25.5" customHeight="1" thickTop="1" thickBot="1" x14ac:dyDescent="0.25">
      <c r="E31" s="36">
        <v>25</v>
      </c>
      <c r="F31" s="33">
        <f t="shared" si="0"/>
        <v>0</v>
      </c>
      <c r="G31" s="33">
        <f t="shared" si="1"/>
        <v>0</v>
      </c>
      <c r="H31" s="33">
        <f t="shared" si="2"/>
        <v>0</v>
      </c>
      <c r="P31" s="85">
        <f t="shared" si="3"/>
        <v>25</v>
      </c>
      <c r="Q31" s="85">
        <f>SUMIFS(Jan!$I$5:$I$619,Jan!$C$5:$C$619,Resumo!E31,Jan!$S$5:$S$619,"Receita",Jan!$J$5:$J$619,"Pago")</f>
        <v>0</v>
      </c>
      <c r="R31" s="85">
        <f>SUMIFS(Fev!$I$5:$I$619,Fev!$C$5:$C$619,Resumo!E31,Fev!$S$5:$S$619,"Receita",Fev!$J$5:$J$619,"Pago")</f>
        <v>0</v>
      </c>
      <c r="S31" s="85">
        <f>SUMIFS(Mar!$I$5:$I$619,Mar!$C$5:$C$619,Resumo!E31,Mar!$S$5:$S$619,"Receita",Mar!$J$5:$J$619,"Pago")</f>
        <v>0</v>
      </c>
      <c r="T31" s="85">
        <f>SUMIFS(Abr!$I$5:$I$619,Abr!$C$5:$C$619,Resumo!E31,Abr!$S$5:$S$619,"Receita",Abr!$J$5:$J$619,"Pago")</f>
        <v>0</v>
      </c>
      <c r="U31" s="85">
        <f>SUMIFS(Mai!$I$5:$I$619,Mai!$C$5:$C$619,Resumo!E31,Mai!$S$5:$S$619,"Receita",Mai!$J$5:$J$619,"Pago")</f>
        <v>0</v>
      </c>
      <c r="V31" s="85">
        <f>SUMIFS(Jun!$I$5:$I$619,Jun!$C$5:$C$619,Resumo!E31,Jun!$S$5:$S$619,"Receita",Jun!$J$5:$J$619,"Pago")</f>
        <v>0</v>
      </c>
      <c r="W31" s="85">
        <f>SUMIFS(Jul!$I$5:$I$619,Jul!$C$5:$C$619,Resumo!E31,Jul!$S$5:$S$619,"Receita",Jul!$J$5:$J$619,"Pago")</f>
        <v>0</v>
      </c>
      <c r="X31" s="85">
        <f>SUMIFS(Ago!$I$5:$I$619,Ago!$C$5:$C$619,Resumo!E31,Ago!$S$5:$S$619,"Receita",Ago!$J$5:$J$619,"Pago")</f>
        <v>0</v>
      </c>
      <c r="Y31" s="85">
        <f>SUMIFS(Set!$I$5:$I$619,Set!$C$5:$C$619,Resumo!E31,Set!$S$5:$S$619,"Receita",Set!$J$5:$J$619,"Pago")</f>
        <v>0</v>
      </c>
      <c r="Z31" s="85">
        <f>SUMIFS(Out!$I$5:$I$619,Out!$C$5:$C$619,Resumo!E31,Out!$S$5:$S$619,"Receita",Out!$J$5:$J$619,"Pago")</f>
        <v>0</v>
      </c>
      <c r="AA31" s="85">
        <f>SUMIFS(Nov!$I$5:$I$619,Nov!$C$5:$C$619,Resumo!E31,Nov!$S$5:$S$619,"Receita",Nov!$J$5:$J$619,"Pago")</f>
        <v>0</v>
      </c>
      <c r="AB31" s="85">
        <f>SUMIFS(Dez!$I$5:$I$619,Dez!$C$5:$C$619,Resumo!E31,Dez!$S$5:$S$619,"Receita",Dez!$J$5:$J$619,"Pago")</f>
        <v>0</v>
      </c>
      <c r="AD31" s="85">
        <f t="shared" si="4"/>
        <v>25</v>
      </c>
      <c r="AE31" s="85">
        <f>SUMIFS(Jan!$I$5:$I$619,Jan!$C$5:$C$619,Resumo!E31,Jan!$S$5:$S$619,"Despesa",Jan!$J$5:$J$619,"Pago")</f>
        <v>0</v>
      </c>
      <c r="AF31" s="85">
        <f>SUMIFS(Fev!$I$5:$I$619,Fev!$C$5:$C$619,Resumo!E31,Fev!$S$5:$S$619,"Despesa",Fev!$J$5:$J$619,"Pago")</f>
        <v>0</v>
      </c>
      <c r="AG31" s="85">
        <f>SUMIFS(Mar!$I$5:$I$619,Mar!$C$5:$C$619,Resumo!E31,Mar!$S$5:$S$619,"Despesa",Mar!$J$5:$J$619,"Pago")</f>
        <v>0</v>
      </c>
      <c r="AH31" s="85">
        <f>SUMIFS(Abr!$I$5:$I$619,Abr!$C$5:$C$619,Resumo!E31,Abr!$S$5:$S$619,"Despesa",Abr!$J$5:$J$619,"Pago")</f>
        <v>0</v>
      </c>
      <c r="AI31" s="85">
        <f>SUMIFS(Mai!$I$5:$I$619,Mai!$C$5:$C$619,Resumo!E31,Mai!$S$5:$S$619,"Despesa",Mai!$J$5:$J$619,"Pago")</f>
        <v>0</v>
      </c>
      <c r="AJ31" s="85">
        <f>SUMIFS(Jun!$I$5:$I$619,Jun!$C$5:$C$619,Resumo!E31,Jun!$S$5:$S$619,"Despesa",Jun!$J$5:$J$619,"Pago")</f>
        <v>0</v>
      </c>
      <c r="AK31" s="85">
        <f>SUMIFS(Jul!$I$5:$I$619,Jul!$C$5:$C$619,Resumo!E31,Jul!$S$5:$S$619,"Despesa",Jul!$J$5:$J$619,"Pago")</f>
        <v>0</v>
      </c>
      <c r="AL31" s="85">
        <f>SUMIFS(Ago!$I$5:$I$619,Ago!$C$5:$C$619,Resumo!E31,Ago!$S$5:$S$619,"Despesa",Ago!$J$5:$J$619,"Pago")</f>
        <v>0</v>
      </c>
      <c r="AM31" s="85">
        <f>SUMIFS(Set!$I$5:$I$619,Set!$C$5:$C$619,Resumo!E31,Set!$S$5:$S$619,"Despesa",Set!$J$5:$J$619,"Pago")</f>
        <v>0</v>
      </c>
      <c r="AN31" s="85">
        <f>SUMIFS(Out!$I$5:$I$619,Out!$C$5:$C$619,Resumo!E31,Out!$S$5:$S$619,"Despesa",Out!$J$5:$J$619,"Pago")</f>
        <v>0</v>
      </c>
      <c r="AO31" s="85">
        <f>SUMIFS(Nov!$I$5:$I$619,Nov!$C$5:$C$619,Resumo!E31,Nov!$S$5:$S$619,"Despesa",Nov!$J$5:$J$619,"Pago")</f>
        <v>0</v>
      </c>
      <c r="AP31" s="85">
        <f>SUMIFS(Dez!$I$5:$I$619,Dez!$C$5:$C$619,Resumo!E31,Dez!$S$5:$S$619,"Despesa",Dez!$J$5:$J$619,"Pago")</f>
        <v>0</v>
      </c>
    </row>
    <row r="32" spans="5:42" ht="25.5" customHeight="1" thickTop="1" thickBot="1" x14ac:dyDescent="0.25">
      <c r="E32" s="36">
        <v>26</v>
      </c>
      <c r="F32" s="33">
        <f t="shared" si="0"/>
        <v>0</v>
      </c>
      <c r="G32" s="33">
        <f t="shared" si="1"/>
        <v>0</v>
      </c>
      <c r="H32" s="33">
        <f t="shared" si="2"/>
        <v>0</v>
      </c>
      <c r="P32" s="85">
        <f t="shared" si="3"/>
        <v>26</v>
      </c>
      <c r="Q32" s="85">
        <f>SUMIFS(Jan!$I$5:$I$619,Jan!$C$5:$C$619,Resumo!E32,Jan!$S$5:$S$619,"Receita",Jan!$J$5:$J$619,"Pago")</f>
        <v>0</v>
      </c>
      <c r="R32" s="85">
        <f>SUMIFS(Fev!$I$5:$I$619,Fev!$C$5:$C$619,Resumo!E32,Fev!$S$5:$S$619,"Receita",Fev!$J$5:$J$619,"Pago")</f>
        <v>0</v>
      </c>
      <c r="S32" s="85">
        <f>SUMIFS(Mar!$I$5:$I$619,Mar!$C$5:$C$619,Resumo!E32,Mar!$S$5:$S$619,"Receita",Mar!$J$5:$J$619,"Pago")</f>
        <v>0</v>
      </c>
      <c r="T32" s="85">
        <f>SUMIFS(Abr!$I$5:$I$619,Abr!$C$5:$C$619,Resumo!E32,Abr!$S$5:$S$619,"Receita",Abr!$J$5:$J$619,"Pago")</f>
        <v>0</v>
      </c>
      <c r="U32" s="85">
        <f>SUMIFS(Mai!$I$5:$I$619,Mai!$C$5:$C$619,Resumo!E32,Mai!$S$5:$S$619,"Receita",Mai!$J$5:$J$619,"Pago")</f>
        <v>0</v>
      </c>
      <c r="V32" s="85">
        <f>SUMIFS(Jun!$I$5:$I$619,Jun!$C$5:$C$619,Resumo!E32,Jun!$S$5:$S$619,"Receita",Jun!$J$5:$J$619,"Pago")</f>
        <v>0</v>
      </c>
      <c r="W32" s="85">
        <f>SUMIFS(Jul!$I$5:$I$619,Jul!$C$5:$C$619,Resumo!E32,Jul!$S$5:$S$619,"Receita",Jul!$J$5:$J$619,"Pago")</f>
        <v>0</v>
      </c>
      <c r="X32" s="85">
        <f>SUMIFS(Ago!$I$5:$I$619,Ago!$C$5:$C$619,Resumo!E32,Ago!$S$5:$S$619,"Receita",Ago!$J$5:$J$619,"Pago")</f>
        <v>0</v>
      </c>
      <c r="Y32" s="85">
        <f>SUMIFS(Set!$I$5:$I$619,Set!$C$5:$C$619,Resumo!E32,Set!$S$5:$S$619,"Receita",Set!$J$5:$J$619,"Pago")</f>
        <v>0</v>
      </c>
      <c r="Z32" s="85">
        <f>SUMIFS(Out!$I$5:$I$619,Out!$C$5:$C$619,Resumo!E32,Out!$S$5:$S$619,"Receita",Out!$J$5:$J$619,"Pago")</f>
        <v>0</v>
      </c>
      <c r="AA32" s="85">
        <f>SUMIFS(Nov!$I$5:$I$619,Nov!$C$5:$C$619,Resumo!E32,Nov!$S$5:$S$619,"Receita",Nov!$J$5:$J$619,"Pago")</f>
        <v>0</v>
      </c>
      <c r="AB32" s="85">
        <f>SUMIFS(Dez!$I$5:$I$619,Dez!$C$5:$C$619,Resumo!E32,Dez!$S$5:$S$619,"Receita",Dez!$J$5:$J$619,"Pago")</f>
        <v>0</v>
      </c>
      <c r="AD32" s="85">
        <f t="shared" si="4"/>
        <v>26</v>
      </c>
      <c r="AE32" s="85">
        <f>SUMIFS(Jan!$I$5:$I$619,Jan!$C$5:$C$619,Resumo!E32,Jan!$S$5:$S$619,"Despesa",Jan!$J$5:$J$619,"Pago")</f>
        <v>0</v>
      </c>
      <c r="AF32" s="85">
        <f>SUMIFS(Fev!$I$5:$I$619,Fev!$C$5:$C$619,Resumo!E32,Fev!$S$5:$S$619,"Despesa",Fev!$J$5:$J$619,"Pago")</f>
        <v>0</v>
      </c>
      <c r="AG32" s="85">
        <f>SUMIFS(Mar!$I$5:$I$619,Mar!$C$5:$C$619,Resumo!E32,Mar!$S$5:$S$619,"Despesa",Mar!$J$5:$J$619,"Pago")</f>
        <v>0</v>
      </c>
      <c r="AH32" s="85">
        <f>SUMIFS(Abr!$I$5:$I$619,Abr!$C$5:$C$619,Resumo!E32,Abr!$S$5:$S$619,"Despesa",Abr!$J$5:$J$619,"Pago")</f>
        <v>0</v>
      </c>
      <c r="AI32" s="85">
        <f>SUMIFS(Mai!$I$5:$I$619,Mai!$C$5:$C$619,Resumo!E32,Mai!$S$5:$S$619,"Despesa",Mai!$J$5:$J$619,"Pago")</f>
        <v>0</v>
      </c>
      <c r="AJ32" s="85">
        <f>SUMIFS(Jun!$I$5:$I$619,Jun!$C$5:$C$619,Resumo!E32,Jun!$S$5:$S$619,"Despesa",Jun!$J$5:$J$619,"Pago")</f>
        <v>0</v>
      </c>
      <c r="AK32" s="85">
        <f>SUMIFS(Jul!$I$5:$I$619,Jul!$C$5:$C$619,Resumo!E32,Jul!$S$5:$S$619,"Despesa",Jul!$J$5:$J$619,"Pago")</f>
        <v>0</v>
      </c>
      <c r="AL32" s="85">
        <f>SUMIFS(Ago!$I$5:$I$619,Ago!$C$5:$C$619,Resumo!E32,Ago!$S$5:$S$619,"Despesa",Ago!$J$5:$J$619,"Pago")</f>
        <v>0</v>
      </c>
      <c r="AM32" s="85">
        <f>SUMIFS(Set!$I$5:$I$619,Set!$C$5:$C$619,Resumo!E32,Set!$S$5:$S$619,"Despesa",Set!$J$5:$J$619,"Pago")</f>
        <v>0</v>
      </c>
      <c r="AN32" s="85">
        <f>SUMIFS(Out!$I$5:$I$619,Out!$C$5:$C$619,Resumo!E32,Out!$S$5:$S$619,"Despesa",Out!$J$5:$J$619,"Pago")</f>
        <v>0</v>
      </c>
      <c r="AO32" s="85">
        <f>SUMIFS(Nov!$I$5:$I$619,Nov!$C$5:$C$619,Resumo!E32,Nov!$S$5:$S$619,"Despesa",Nov!$J$5:$J$619,"Pago")</f>
        <v>0</v>
      </c>
      <c r="AP32" s="85">
        <f>SUMIFS(Dez!$I$5:$I$619,Dez!$C$5:$C$619,Resumo!E32,Dez!$S$5:$S$619,"Despesa",Dez!$J$5:$J$619,"Pago")</f>
        <v>0</v>
      </c>
    </row>
    <row r="33" spans="5:42" ht="25.5" customHeight="1" thickTop="1" thickBot="1" x14ac:dyDescent="0.25">
      <c r="E33" s="36">
        <v>27</v>
      </c>
      <c r="F33" s="33">
        <f t="shared" si="0"/>
        <v>0</v>
      </c>
      <c r="G33" s="33">
        <f t="shared" si="1"/>
        <v>0</v>
      </c>
      <c r="H33" s="33">
        <f t="shared" si="2"/>
        <v>0</v>
      </c>
      <c r="P33" s="85">
        <f t="shared" si="3"/>
        <v>27</v>
      </c>
      <c r="Q33" s="85">
        <f>SUMIFS(Jan!$I$5:$I$619,Jan!$C$5:$C$619,Resumo!E33,Jan!$S$5:$S$619,"Receita",Jan!$J$5:$J$619,"Pago")</f>
        <v>0</v>
      </c>
      <c r="R33" s="85">
        <f>SUMIFS(Fev!$I$5:$I$619,Fev!$C$5:$C$619,Resumo!E33,Fev!$S$5:$S$619,"Receita",Fev!$J$5:$J$619,"Pago")</f>
        <v>0</v>
      </c>
      <c r="S33" s="85">
        <f>SUMIFS(Mar!$I$5:$I$619,Mar!$C$5:$C$619,Resumo!E33,Mar!$S$5:$S$619,"Receita",Mar!$J$5:$J$619,"Pago")</f>
        <v>0</v>
      </c>
      <c r="T33" s="85">
        <f>SUMIFS(Abr!$I$5:$I$619,Abr!$C$5:$C$619,Resumo!E33,Abr!$S$5:$S$619,"Receita",Abr!$J$5:$J$619,"Pago")</f>
        <v>0</v>
      </c>
      <c r="U33" s="85">
        <f>SUMIFS(Mai!$I$5:$I$619,Mai!$C$5:$C$619,Resumo!E33,Mai!$S$5:$S$619,"Receita",Mai!$J$5:$J$619,"Pago")</f>
        <v>0</v>
      </c>
      <c r="V33" s="85">
        <f>SUMIFS(Jun!$I$5:$I$619,Jun!$C$5:$C$619,Resumo!E33,Jun!$S$5:$S$619,"Receita",Jun!$J$5:$J$619,"Pago")</f>
        <v>0</v>
      </c>
      <c r="W33" s="85">
        <f>SUMIFS(Jul!$I$5:$I$619,Jul!$C$5:$C$619,Resumo!E33,Jul!$S$5:$S$619,"Receita",Jul!$J$5:$J$619,"Pago")</f>
        <v>0</v>
      </c>
      <c r="X33" s="85">
        <f>SUMIFS(Ago!$I$5:$I$619,Ago!$C$5:$C$619,Resumo!E33,Ago!$S$5:$S$619,"Receita",Ago!$J$5:$J$619,"Pago")</f>
        <v>0</v>
      </c>
      <c r="Y33" s="85">
        <f>SUMIFS(Set!$I$5:$I$619,Set!$C$5:$C$619,Resumo!E33,Set!$S$5:$S$619,"Receita",Set!$J$5:$J$619,"Pago")</f>
        <v>0</v>
      </c>
      <c r="Z33" s="85">
        <f>SUMIFS(Out!$I$5:$I$619,Out!$C$5:$C$619,Resumo!E33,Out!$S$5:$S$619,"Receita",Out!$J$5:$J$619,"Pago")</f>
        <v>0</v>
      </c>
      <c r="AA33" s="85">
        <f>SUMIFS(Nov!$I$5:$I$619,Nov!$C$5:$C$619,Resumo!E33,Nov!$S$5:$S$619,"Receita",Nov!$J$5:$J$619,"Pago")</f>
        <v>0</v>
      </c>
      <c r="AB33" s="85">
        <f>SUMIFS(Dez!$I$5:$I$619,Dez!$C$5:$C$619,Resumo!E33,Dez!$S$5:$S$619,"Receita",Dez!$J$5:$J$619,"Pago")</f>
        <v>0</v>
      </c>
      <c r="AD33" s="85">
        <f t="shared" si="4"/>
        <v>27</v>
      </c>
      <c r="AE33" s="85">
        <f>SUMIFS(Jan!$I$5:$I$619,Jan!$C$5:$C$619,Resumo!E33,Jan!$S$5:$S$619,"Despesa",Jan!$J$5:$J$619,"Pago")</f>
        <v>0</v>
      </c>
      <c r="AF33" s="85">
        <f>SUMIFS(Fev!$I$5:$I$619,Fev!$C$5:$C$619,Resumo!E33,Fev!$S$5:$S$619,"Despesa",Fev!$J$5:$J$619,"Pago")</f>
        <v>0</v>
      </c>
      <c r="AG33" s="85">
        <f>SUMIFS(Mar!$I$5:$I$619,Mar!$C$5:$C$619,Resumo!E33,Mar!$S$5:$S$619,"Despesa",Mar!$J$5:$J$619,"Pago")</f>
        <v>0</v>
      </c>
      <c r="AH33" s="85">
        <f>SUMIFS(Abr!$I$5:$I$619,Abr!$C$5:$C$619,Resumo!E33,Abr!$S$5:$S$619,"Despesa",Abr!$J$5:$J$619,"Pago")</f>
        <v>0</v>
      </c>
      <c r="AI33" s="85">
        <f>SUMIFS(Mai!$I$5:$I$619,Mai!$C$5:$C$619,Resumo!E33,Mai!$S$5:$S$619,"Despesa",Mai!$J$5:$J$619,"Pago")</f>
        <v>0</v>
      </c>
      <c r="AJ33" s="85">
        <f>SUMIFS(Jun!$I$5:$I$619,Jun!$C$5:$C$619,Resumo!E33,Jun!$S$5:$S$619,"Despesa",Jun!$J$5:$J$619,"Pago")</f>
        <v>0</v>
      </c>
      <c r="AK33" s="85">
        <f>SUMIFS(Jul!$I$5:$I$619,Jul!$C$5:$C$619,Resumo!E33,Jul!$S$5:$S$619,"Despesa",Jul!$J$5:$J$619,"Pago")</f>
        <v>0</v>
      </c>
      <c r="AL33" s="85">
        <f>SUMIFS(Ago!$I$5:$I$619,Ago!$C$5:$C$619,Resumo!E33,Ago!$S$5:$S$619,"Despesa",Ago!$J$5:$J$619,"Pago")</f>
        <v>0</v>
      </c>
      <c r="AM33" s="85">
        <f>SUMIFS(Set!$I$5:$I$619,Set!$C$5:$C$619,Resumo!E33,Set!$S$5:$S$619,"Despesa",Set!$J$5:$J$619,"Pago")</f>
        <v>0</v>
      </c>
      <c r="AN33" s="85">
        <f>SUMIFS(Out!$I$5:$I$619,Out!$C$5:$C$619,Resumo!E33,Out!$S$5:$S$619,"Despesa",Out!$J$5:$J$619,"Pago")</f>
        <v>0</v>
      </c>
      <c r="AO33" s="85">
        <f>SUMIFS(Nov!$I$5:$I$619,Nov!$C$5:$C$619,Resumo!E33,Nov!$S$5:$S$619,"Despesa",Nov!$J$5:$J$619,"Pago")</f>
        <v>0</v>
      </c>
      <c r="AP33" s="85">
        <f>SUMIFS(Dez!$I$5:$I$619,Dez!$C$5:$C$619,Resumo!E33,Dez!$S$5:$S$619,"Despesa",Dez!$J$5:$J$619,"Pago")</f>
        <v>0</v>
      </c>
    </row>
    <row r="34" spans="5:42" ht="25.5" customHeight="1" thickTop="1" thickBot="1" x14ac:dyDescent="0.25">
      <c r="E34" s="36">
        <v>28</v>
      </c>
      <c r="F34" s="33">
        <f t="shared" si="0"/>
        <v>0</v>
      </c>
      <c r="G34" s="33">
        <f t="shared" si="1"/>
        <v>0</v>
      </c>
      <c r="H34" s="33">
        <f t="shared" si="2"/>
        <v>0</v>
      </c>
      <c r="P34" s="85">
        <f t="shared" si="3"/>
        <v>28</v>
      </c>
      <c r="Q34" s="85">
        <f>SUMIFS(Jan!$I$5:$I$619,Jan!$C$5:$C$619,Resumo!E34,Jan!$S$5:$S$619,"Receita",Jan!$J$5:$J$619,"Pago")</f>
        <v>0</v>
      </c>
      <c r="R34" s="85">
        <f>SUMIFS(Fev!$I$5:$I$619,Fev!$C$5:$C$619,Resumo!E34,Fev!$S$5:$S$619,"Receita",Fev!$J$5:$J$619,"Pago")</f>
        <v>0</v>
      </c>
      <c r="S34" s="85">
        <f>SUMIFS(Mar!$I$5:$I$619,Mar!$C$5:$C$619,Resumo!E34,Mar!$S$5:$S$619,"Receita",Mar!$J$5:$J$619,"Pago")</f>
        <v>0</v>
      </c>
      <c r="T34" s="85">
        <f>SUMIFS(Abr!$I$5:$I$619,Abr!$C$5:$C$619,Resumo!E34,Abr!$S$5:$S$619,"Receita",Abr!$J$5:$J$619,"Pago")</f>
        <v>0</v>
      </c>
      <c r="U34" s="85">
        <f>SUMIFS(Mai!$I$5:$I$619,Mai!$C$5:$C$619,Resumo!E34,Mai!$S$5:$S$619,"Receita",Mai!$J$5:$J$619,"Pago")</f>
        <v>0</v>
      </c>
      <c r="V34" s="85">
        <f>SUMIFS(Jun!$I$5:$I$619,Jun!$C$5:$C$619,Resumo!E34,Jun!$S$5:$S$619,"Receita",Jun!$J$5:$J$619,"Pago")</f>
        <v>0</v>
      </c>
      <c r="W34" s="85">
        <f>SUMIFS(Jul!$I$5:$I$619,Jul!$C$5:$C$619,Resumo!E34,Jul!$S$5:$S$619,"Receita",Jul!$J$5:$J$619,"Pago")</f>
        <v>0</v>
      </c>
      <c r="X34" s="85">
        <f>SUMIFS(Ago!$I$5:$I$619,Ago!$C$5:$C$619,Resumo!E34,Ago!$S$5:$S$619,"Receita",Ago!$J$5:$J$619,"Pago")</f>
        <v>0</v>
      </c>
      <c r="Y34" s="85">
        <f>SUMIFS(Set!$I$5:$I$619,Set!$C$5:$C$619,Resumo!E34,Set!$S$5:$S$619,"Receita",Set!$J$5:$J$619,"Pago")</f>
        <v>0</v>
      </c>
      <c r="Z34" s="85">
        <f>SUMIFS(Out!$I$5:$I$619,Out!$C$5:$C$619,Resumo!E34,Out!$S$5:$S$619,"Receita",Out!$J$5:$J$619,"Pago")</f>
        <v>0</v>
      </c>
      <c r="AA34" s="85">
        <f>SUMIFS(Nov!$I$5:$I$619,Nov!$C$5:$C$619,Resumo!E34,Nov!$S$5:$S$619,"Receita",Nov!$J$5:$J$619,"Pago")</f>
        <v>0</v>
      </c>
      <c r="AB34" s="85">
        <f>SUMIFS(Dez!$I$5:$I$619,Dez!$C$5:$C$619,Resumo!E34,Dez!$S$5:$S$619,"Receita",Dez!$J$5:$J$619,"Pago")</f>
        <v>0</v>
      </c>
      <c r="AD34" s="85">
        <f t="shared" si="4"/>
        <v>28</v>
      </c>
      <c r="AE34" s="85">
        <f>SUMIFS(Jan!$I$5:$I$619,Jan!$C$5:$C$619,Resumo!E34,Jan!$S$5:$S$619,"Despesa",Jan!$J$5:$J$619,"Pago")</f>
        <v>0</v>
      </c>
      <c r="AF34" s="85">
        <f>SUMIFS(Fev!$I$5:$I$619,Fev!$C$5:$C$619,Resumo!E34,Fev!$S$5:$S$619,"Despesa",Fev!$J$5:$J$619,"Pago")</f>
        <v>0</v>
      </c>
      <c r="AG34" s="85">
        <f>SUMIFS(Mar!$I$5:$I$619,Mar!$C$5:$C$619,Resumo!E34,Mar!$S$5:$S$619,"Despesa",Mar!$J$5:$J$619,"Pago")</f>
        <v>0</v>
      </c>
      <c r="AH34" s="85">
        <f>SUMIFS(Abr!$I$5:$I$619,Abr!$C$5:$C$619,Resumo!E34,Abr!$S$5:$S$619,"Despesa",Abr!$J$5:$J$619,"Pago")</f>
        <v>0</v>
      </c>
      <c r="AI34" s="85">
        <f>SUMIFS(Mai!$I$5:$I$619,Mai!$C$5:$C$619,Resumo!E34,Mai!$S$5:$S$619,"Despesa",Mai!$J$5:$J$619,"Pago")</f>
        <v>0</v>
      </c>
      <c r="AJ34" s="85">
        <f>SUMIFS(Jun!$I$5:$I$619,Jun!$C$5:$C$619,Resumo!E34,Jun!$S$5:$S$619,"Despesa",Jun!$J$5:$J$619,"Pago")</f>
        <v>0</v>
      </c>
      <c r="AK34" s="85">
        <f>SUMIFS(Jul!$I$5:$I$619,Jul!$C$5:$C$619,Resumo!E34,Jul!$S$5:$S$619,"Despesa",Jul!$J$5:$J$619,"Pago")</f>
        <v>0</v>
      </c>
      <c r="AL34" s="85">
        <f>SUMIFS(Ago!$I$5:$I$619,Ago!$C$5:$C$619,Resumo!E34,Ago!$S$5:$S$619,"Despesa",Ago!$J$5:$J$619,"Pago")</f>
        <v>0</v>
      </c>
      <c r="AM34" s="85">
        <f>SUMIFS(Set!$I$5:$I$619,Set!$C$5:$C$619,Resumo!E34,Set!$S$5:$S$619,"Despesa",Set!$J$5:$J$619,"Pago")</f>
        <v>0</v>
      </c>
      <c r="AN34" s="85">
        <f>SUMIFS(Out!$I$5:$I$619,Out!$C$5:$C$619,Resumo!E34,Out!$S$5:$S$619,"Despesa",Out!$J$5:$J$619,"Pago")</f>
        <v>0</v>
      </c>
      <c r="AO34" s="85">
        <f>SUMIFS(Nov!$I$5:$I$619,Nov!$C$5:$C$619,Resumo!E34,Nov!$S$5:$S$619,"Despesa",Nov!$J$5:$J$619,"Pago")</f>
        <v>0</v>
      </c>
      <c r="AP34" s="85">
        <f>SUMIFS(Dez!$I$5:$I$619,Dez!$C$5:$C$619,Resumo!E34,Dez!$S$5:$S$619,"Despesa",Dez!$J$5:$J$619,"Pago")</f>
        <v>0</v>
      </c>
    </row>
    <row r="35" spans="5:42" ht="25.5" customHeight="1" thickTop="1" thickBot="1" x14ac:dyDescent="0.25">
      <c r="E35" s="36">
        <v>29</v>
      </c>
      <c r="F35" s="33">
        <f t="shared" si="0"/>
        <v>0</v>
      </c>
      <c r="G35" s="33">
        <f t="shared" si="1"/>
        <v>0</v>
      </c>
      <c r="H35" s="33">
        <f t="shared" si="2"/>
        <v>0</v>
      </c>
      <c r="P35" s="85">
        <f t="shared" si="3"/>
        <v>29</v>
      </c>
      <c r="Q35" s="85">
        <f>SUMIFS(Jan!$I$5:$I$619,Jan!$C$5:$C$619,Resumo!E35,Jan!$S$5:$S$619,"Receita",Jan!$J$5:$J$619,"Pago")</f>
        <v>0</v>
      </c>
      <c r="R35" s="85">
        <f>SUMIFS(Fev!$I$5:$I$619,Fev!$C$5:$C$619,Resumo!E35,Fev!$S$5:$S$619,"Receita",Fev!$J$5:$J$619,"Pago")</f>
        <v>0</v>
      </c>
      <c r="S35" s="85">
        <f>SUMIFS(Mar!$I$5:$I$619,Mar!$C$5:$C$619,Resumo!E35,Mar!$S$5:$S$619,"Receita",Mar!$J$5:$J$619,"Pago")</f>
        <v>0</v>
      </c>
      <c r="T35" s="85">
        <f>SUMIFS(Abr!$I$5:$I$619,Abr!$C$5:$C$619,Resumo!E35,Abr!$S$5:$S$619,"Receita",Abr!$J$5:$J$619,"Pago")</f>
        <v>0</v>
      </c>
      <c r="U35" s="85">
        <f>SUMIFS(Mai!$I$5:$I$619,Mai!$C$5:$C$619,Resumo!E35,Mai!$S$5:$S$619,"Receita",Mai!$J$5:$J$619,"Pago")</f>
        <v>0</v>
      </c>
      <c r="V35" s="85">
        <f>SUMIFS(Jun!$I$5:$I$619,Jun!$C$5:$C$619,Resumo!E35,Jun!$S$5:$S$619,"Receita",Jun!$J$5:$J$619,"Pago")</f>
        <v>0</v>
      </c>
      <c r="W35" s="85">
        <f>SUMIFS(Jul!$I$5:$I$619,Jul!$C$5:$C$619,Resumo!E35,Jul!$S$5:$S$619,"Receita",Jul!$J$5:$J$619,"Pago")</f>
        <v>0</v>
      </c>
      <c r="X35" s="85">
        <f>SUMIFS(Ago!$I$5:$I$619,Ago!$C$5:$C$619,Resumo!E35,Ago!$S$5:$S$619,"Receita",Ago!$J$5:$J$619,"Pago")</f>
        <v>0</v>
      </c>
      <c r="Y35" s="85">
        <f>SUMIFS(Set!$I$5:$I$619,Set!$C$5:$C$619,Resumo!E35,Set!$S$5:$S$619,"Receita",Set!$J$5:$J$619,"Pago")</f>
        <v>0</v>
      </c>
      <c r="Z35" s="85">
        <f>SUMIFS(Out!$I$5:$I$619,Out!$C$5:$C$619,Resumo!E35,Out!$S$5:$S$619,"Receita",Out!$J$5:$J$619,"Pago")</f>
        <v>0</v>
      </c>
      <c r="AA35" s="85">
        <f>SUMIFS(Nov!$I$5:$I$619,Nov!$C$5:$C$619,Resumo!E35,Nov!$S$5:$S$619,"Receita",Nov!$J$5:$J$619,"Pago")</f>
        <v>0</v>
      </c>
      <c r="AB35" s="85">
        <f>SUMIFS(Dez!$I$5:$I$619,Dez!$C$5:$C$619,Resumo!E35,Dez!$S$5:$S$619,"Receita",Dez!$J$5:$J$619,"Pago")</f>
        <v>0</v>
      </c>
      <c r="AD35" s="85">
        <f t="shared" si="4"/>
        <v>29</v>
      </c>
      <c r="AE35" s="85">
        <f>SUMIFS(Jan!$I$5:$I$619,Jan!$C$5:$C$619,Resumo!E35,Jan!$S$5:$S$619,"Despesa",Jan!$J$5:$J$619,"Pago")</f>
        <v>0</v>
      </c>
      <c r="AF35" s="85">
        <f>SUMIFS(Fev!$I$5:$I$619,Fev!$C$5:$C$619,Resumo!E35,Fev!$S$5:$S$619,"Despesa",Fev!$J$5:$J$619,"Pago")</f>
        <v>0</v>
      </c>
      <c r="AG35" s="85">
        <f>SUMIFS(Mar!$I$5:$I$619,Mar!$C$5:$C$619,Resumo!E35,Mar!$S$5:$S$619,"Despesa",Mar!$J$5:$J$619,"Pago")</f>
        <v>0</v>
      </c>
      <c r="AH35" s="85">
        <f>SUMIFS(Abr!$I$5:$I$619,Abr!$C$5:$C$619,Resumo!E35,Abr!$S$5:$S$619,"Despesa",Abr!$J$5:$J$619,"Pago")</f>
        <v>0</v>
      </c>
      <c r="AI35" s="85">
        <f>SUMIFS(Mai!$I$5:$I$619,Mai!$C$5:$C$619,Resumo!E35,Mai!$S$5:$S$619,"Despesa",Mai!$J$5:$J$619,"Pago")</f>
        <v>0</v>
      </c>
      <c r="AJ35" s="85">
        <f>SUMIFS(Jun!$I$5:$I$619,Jun!$C$5:$C$619,Resumo!E35,Jun!$S$5:$S$619,"Despesa",Jun!$J$5:$J$619,"Pago")</f>
        <v>0</v>
      </c>
      <c r="AK35" s="85">
        <f>SUMIFS(Jul!$I$5:$I$619,Jul!$C$5:$C$619,Resumo!E35,Jul!$S$5:$S$619,"Despesa",Jul!$J$5:$J$619,"Pago")</f>
        <v>0</v>
      </c>
      <c r="AL35" s="85">
        <f>SUMIFS(Ago!$I$5:$I$619,Ago!$C$5:$C$619,Resumo!E35,Ago!$S$5:$S$619,"Despesa",Ago!$J$5:$J$619,"Pago")</f>
        <v>0</v>
      </c>
      <c r="AM35" s="85">
        <f>SUMIFS(Set!$I$5:$I$619,Set!$C$5:$C$619,Resumo!E35,Set!$S$5:$S$619,"Despesa",Set!$J$5:$J$619,"Pago")</f>
        <v>0</v>
      </c>
      <c r="AN35" s="85">
        <f>SUMIFS(Out!$I$5:$I$619,Out!$C$5:$C$619,Resumo!E35,Out!$S$5:$S$619,"Despesa",Out!$J$5:$J$619,"Pago")</f>
        <v>0</v>
      </c>
      <c r="AO35" s="85">
        <f>SUMIFS(Nov!$I$5:$I$619,Nov!$C$5:$C$619,Resumo!E35,Nov!$S$5:$S$619,"Despesa",Nov!$J$5:$J$619,"Pago")</f>
        <v>0</v>
      </c>
      <c r="AP35" s="85">
        <f>SUMIFS(Dez!$I$5:$I$619,Dez!$C$5:$C$619,Resumo!E35,Dez!$S$5:$S$619,"Despesa",Dez!$J$5:$J$619,"Pago")</f>
        <v>0</v>
      </c>
    </row>
    <row r="36" spans="5:42" ht="25.5" customHeight="1" thickTop="1" thickBot="1" x14ac:dyDescent="0.25">
      <c r="E36" s="36">
        <v>30</v>
      </c>
      <c r="F36" s="33">
        <f t="shared" si="0"/>
        <v>0</v>
      </c>
      <c r="G36" s="33">
        <f t="shared" si="1"/>
        <v>0</v>
      </c>
      <c r="H36" s="33">
        <f t="shared" si="2"/>
        <v>0</v>
      </c>
      <c r="P36" s="85">
        <f t="shared" si="3"/>
        <v>30</v>
      </c>
      <c r="Q36" s="85">
        <f>SUMIFS(Jan!$I$5:$I$619,Jan!$C$5:$C$619,Resumo!E36,Jan!$S$5:$S$619,"Receita",Jan!$J$5:$J$619,"Pago")</f>
        <v>0</v>
      </c>
      <c r="R36" s="85">
        <f>SUMIFS(Fev!$I$5:$I$619,Fev!$C$5:$C$619,Resumo!E36,Fev!$S$5:$S$619,"Receita",Fev!$J$5:$J$619,"Pago")</f>
        <v>0</v>
      </c>
      <c r="S36" s="85">
        <f>SUMIFS(Mar!$I$5:$I$619,Mar!$C$5:$C$619,Resumo!E36,Mar!$S$5:$S$619,"Receita",Mar!$J$5:$J$619,"Pago")</f>
        <v>0</v>
      </c>
      <c r="T36" s="85">
        <f>SUMIFS(Abr!$I$5:$I$619,Abr!$C$5:$C$619,Resumo!E36,Abr!$S$5:$S$619,"Receita",Abr!$J$5:$J$619,"Pago")</f>
        <v>0</v>
      </c>
      <c r="U36" s="85">
        <f>SUMIFS(Mai!$I$5:$I$619,Mai!$C$5:$C$619,Resumo!E36,Mai!$S$5:$S$619,"Receita",Mai!$J$5:$J$619,"Pago")</f>
        <v>0</v>
      </c>
      <c r="V36" s="85">
        <f>SUMIFS(Jun!$I$5:$I$619,Jun!$C$5:$C$619,Resumo!E36,Jun!$S$5:$S$619,"Receita",Jun!$J$5:$J$619,"Pago")</f>
        <v>0</v>
      </c>
      <c r="W36" s="85">
        <f>SUMIFS(Jul!$I$5:$I$619,Jul!$C$5:$C$619,Resumo!E36,Jul!$S$5:$S$619,"Receita",Jul!$J$5:$J$619,"Pago")</f>
        <v>0</v>
      </c>
      <c r="X36" s="85">
        <f>SUMIFS(Ago!$I$5:$I$619,Ago!$C$5:$C$619,Resumo!E36,Ago!$S$5:$S$619,"Receita",Ago!$J$5:$J$619,"Pago")</f>
        <v>0</v>
      </c>
      <c r="Y36" s="85">
        <f>SUMIFS(Set!$I$5:$I$619,Set!$C$5:$C$619,Resumo!E36,Set!$S$5:$S$619,"Receita",Set!$J$5:$J$619,"Pago")</f>
        <v>0</v>
      </c>
      <c r="Z36" s="85">
        <f>SUMIFS(Out!$I$5:$I$619,Out!$C$5:$C$619,Resumo!E36,Out!$S$5:$S$619,"Receita",Out!$J$5:$J$619,"Pago")</f>
        <v>0</v>
      </c>
      <c r="AA36" s="85">
        <f>SUMIFS(Nov!$I$5:$I$619,Nov!$C$5:$C$619,Resumo!E36,Nov!$S$5:$S$619,"Receita",Nov!$J$5:$J$619,"Pago")</f>
        <v>0</v>
      </c>
      <c r="AB36" s="85">
        <f>SUMIFS(Dez!$I$5:$I$619,Dez!$C$5:$C$619,Resumo!E36,Dez!$S$5:$S$619,"Receita",Dez!$J$5:$J$619,"Pago")</f>
        <v>0</v>
      </c>
      <c r="AD36" s="85">
        <f t="shared" si="4"/>
        <v>30</v>
      </c>
      <c r="AE36" s="85">
        <f>SUMIFS(Jan!$I$5:$I$619,Jan!$C$5:$C$619,Resumo!E36,Jan!$S$5:$S$619,"Despesa",Jan!$J$5:$J$619,"Pago")</f>
        <v>0</v>
      </c>
      <c r="AF36" s="85">
        <f>SUMIFS(Fev!$I$5:$I$619,Fev!$C$5:$C$619,Resumo!E36,Fev!$S$5:$S$619,"Despesa",Fev!$J$5:$J$619,"Pago")</f>
        <v>0</v>
      </c>
      <c r="AG36" s="85">
        <f>SUMIFS(Mar!$I$5:$I$619,Mar!$C$5:$C$619,Resumo!E36,Mar!$S$5:$S$619,"Despesa",Mar!$J$5:$J$619,"Pago")</f>
        <v>0</v>
      </c>
      <c r="AH36" s="85">
        <f>SUMIFS(Abr!$I$5:$I$619,Abr!$C$5:$C$619,Resumo!E36,Abr!$S$5:$S$619,"Despesa",Abr!$J$5:$J$619,"Pago")</f>
        <v>0</v>
      </c>
      <c r="AI36" s="85">
        <f>SUMIFS(Mai!$I$5:$I$619,Mai!$C$5:$C$619,Resumo!E36,Mai!$S$5:$S$619,"Despesa",Mai!$J$5:$J$619,"Pago")</f>
        <v>0</v>
      </c>
      <c r="AJ36" s="85">
        <f>SUMIFS(Jun!$I$5:$I$619,Jun!$C$5:$C$619,Resumo!E36,Jun!$S$5:$S$619,"Despesa",Jun!$J$5:$J$619,"Pago")</f>
        <v>0</v>
      </c>
      <c r="AK36" s="85">
        <f>SUMIFS(Jul!$I$5:$I$619,Jul!$C$5:$C$619,Resumo!E36,Jul!$S$5:$S$619,"Despesa",Jul!$J$5:$J$619,"Pago")</f>
        <v>0</v>
      </c>
      <c r="AL36" s="85">
        <f>SUMIFS(Ago!$I$5:$I$619,Ago!$C$5:$C$619,Resumo!E36,Ago!$S$5:$S$619,"Despesa",Ago!$J$5:$J$619,"Pago")</f>
        <v>0</v>
      </c>
      <c r="AM36" s="85">
        <f>SUMIFS(Set!$I$5:$I$619,Set!$C$5:$C$619,Resumo!E36,Set!$S$5:$S$619,"Despesa",Set!$J$5:$J$619,"Pago")</f>
        <v>0</v>
      </c>
      <c r="AN36" s="85">
        <f>SUMIFS(Out!$I$5:$I$619,Out!$C$5:$C$619,Resumo!E36,Out!$S$5:$S$619,"Despesa",Out!$J$5:$J$619,"Pago")</f>
        <v>0</v>
      </c>
      <c r="AO36" s="85">
        <f>SUMIFS(Nov!$I$5:$I$619,Nov!$C$5:$C$619,Resumo!E36,Nov!$S$5:$S$619,"Despesa",Nov!$J$5:$J$619,"Pago")</f>
        <v>0</v>
      </c>
      <c r="AP36" s="85">
        <f>SUMIFS(Dez!$I$5:$I$619,Dez!$C$5:$C$619,Resumo!E36,Dez!$S$5:$S$619,"Despesa",Dez!$J$5:$J$619,"Pago")</f>
        <v>0</v>
      </c>
    </row>
    <row r="37" spans="5:42" ht="25.5" customHeight="1" thickTop="1" x14ac:dyDescent="0.2">
      <c r="E37" s="36">
        <v>31</v>
      </c>
      <c r="F37" s="33">
        <f t="shared" si="0"/>
        <v>0</v>
      </c>
      <c r="G37" s="33">
        <f t="shared" si="1"/>
        <v>0</v>
      </c>
      <c r="H37" s="33">
        <f t="shared" si="2"/>
        <v>0</v>
      </c>
      <c r="P37" s="85">
        <f t="shared" si="3"/>
        <v>31</v>
      </c>
      <c r="Q37" s="85">
        <f>SUMIFS(Jan!$I$5:$I$619,Jan!$C$5:$C$619,Resumo!E37,Jan!$S$5:$S$619,"Receita",Jan!$J$5:$J$619,"Pago")</f>
        <v>0</v>
      </c>
      <c r="R37" s="85">
        <f>SUMIFS(Fev!$I$5:$I$619,Fev!$C$5:$C$619,Resumo!E37,Fev!$S$5:$S$619,"Receita",Fev!$J$5:$J$619,"Pago")</f>
        <v>0</v>
      </c>
      <c r="S37" s="85">
        <f>SUMIFS(Mar!$I$5:$I$619,Mar!$C$5:$C$619,Resumo!E37,Mar!$S$5:$S$619,"Receita",Mar!$J$5:$J$619,"Pago")</f>
        <v>0</v>
      </c>
      <c r="T37" s="85">
        <f>SUMIFS(Abr!$I$5:$I$619,Abr!$C$5:$C$619,Resumo!E37,Abr!$S$5:$S$619,"Receita",Abr!$J$5:$J$619,"Pago")</f>
        <v>0</v>
      </c>
      <c r="U37" s="85">
        <f>SUMIFS(Mai!$I$5:$I$619,Mai!$C$5:$C$619,Resumo!E37,Mai!$S$5:$S$619,"Receita",Mai!$J$5:$J$619,"Pago")</f>
        <v>0</v>
      </c>
      <c r="V37" s="85">
        <f>SUMIFS(Jun!$I$5:$I$619,Jun!$C$5:$C$619,Resumo!E37,Jun!$S$5:$S$619,"Receita",Jun!$J$5:$J$619,"Pago")</f>
        <v>0</v>
      </c>
      <c r="W37" s="85">
        <f>SUMIFS(Jul!$I$5:$I$619,Jul!$C$5:$C$619,Resumo!E37,Jul!$S$5:$S$619,"Receita",Jul!$J$5:$J$619,"Pago")</f>
        <v>0</v>
      </c>
      <c r="X37" s="85">
        <f>SUMIFS(Ago!$I$5:$I$619,Ago!$C$5:$C$619,Resumo!E37,Ago!$S$5:$S$619,"Receita",Ago!$J$5:$J$619,"Pago")</f>
        <v>0</v>
      </c>
      <c r="Y37" s="85">
        <f>SUMIFS(Set!$I$5:$I$619,Set!$C$5:$C$619,Resumo!E37,Set!$S$5:$S$619,"Receita",Set!$J$5:$J$619,"Pago")</f>
        <v>0</v>
      </c>
      <c r="Z37" s="85">
        <f>SUMIFS(Out!$I$5:$I$619,Out!$C$5:$C$619,Resumo!E37,Out!$S$5:$S$619,"Receita",Out!$J$5:$J$619,"Pago")</f>
        <v>0</v>
      </c>
      <c r="AA37" s="85">
        <f>SUMIFS(Nov!$I$5:$I$619,Nov!$C$5:$C$619,Resumo!E37,Nov!$S$5:$S$619,"Receita",Nov!$J$5:$J$619,"Pago")</f>
        <v>0</v>
      </c>
      <c r="AB37" s="85">
        <f>SUMIFS(Dez!$I$5:$I$619,Dez!$C$5:$C$619,Resumo!E37,Dez!$S$5:$S$619,"Receita",Dez!$J$5:$J$619,"Pago")</f>
        <v>0</v>
      </c>
      <c r="AD37" s="85">
        <f t="shared" si="4"/>
        <v>31</v>
      </c>
      <c r="AE37" s="85">
        <f>SUMIFS(Jan!$I$5:$I$619,Jan!$C$5:$C$619,Resumo!E37,Jan!$S$5:$S$619,"Despesa",Jan!$J$5:$J$619,"Pago")</f>
        <v>0</v>
      </c>
      <c r="AF37" s="85">
        <f>SUMIFS(Fev!$I$5:$I$619,Fev!$C$5:$C$619,Resumo!E37,Fev!$S$5:$S$619,"Despesa",Fev!$J$5:$J$619,"Pago")</f>
        <v>0</v>
      </c>
      <c r="AG37" s="85">
        <f>SUMIFS(Mar!$I$5:$I$619,Mar!$C$5:$C$619,Resumo!E37,Mar!$S$5:$S$619,"Despesa",Mar!$J$5:$J$619,"Pago")</f>
        <v>0</v>
      </c>
      <c r="AH37" s="85">
        <f>SUMIFS(Abr!$I$5:$I$619,Abr!$C$5:$C$619,Resumo!E37,Abr!$S$5:$S$619,"Despesa",Abr!$J$5:$J$619,"Pago")</f>
        <v>0</v>
      </c>
      <c r="AI37" s="85">
        <f>SUMIFS(Mai!$I$5:$I$619,Mai!$C$5:$C$619,Resumo!E37,Mai!$S$5:$S$619,"Despesa",Mai!$J$5:$J$619,"Pago")</f>
        <v>0</v>
      </c>
      <c r="AJ37" s="85">
        <f>SUMIFS(Jun!$I$5:$I$619,Jun!$C$5:$C$619,Resumo!E37,Jun!$S$5:$S$619,"Despesa",Jun!$J$5:$J$619,"Pago")</f>
        <v>0</v>
      </c>
      <c r="AK37" s="85">
        <f>SUMIFS(Jul!$I$5:$I$619,Jul!$C$5:$C$619,Resumo!E37,Jul!$S$5:$S$619,"Despesa",Jul!$J$5:$J$619,"Pago")</f>
        <v>0</v>
      </c>
      <c r="AL37" s="85">
        <f>SUMIFS(Ago!$I$5:$I$619,Ago!$C$5:$C$619,Resumo!E37,Ago!$S$5:$S$619,"Despesa",Ago!$J$5:$J$619,"Pago")</f>
        <v>0</v>
      </c>
      <c r="AM37" s="85">
        <f>SUMIFS(Set!$I$5:$I$619,Set!$C$5:$C$619,Resumo!E37,Set!$S$5:$S$619,"Despesa",Set!$J$5:$J$619,"Pago")</f>
        <v>0</v>
      </c>
      <c r="AN37" s="85">
        <f>SUMIFS(Out!$I$5:$I$619,Out!$C$5:$C$619,Resumo!E37,Out!$S$5:$S$619,"Despesa",Out!$J$5:$J$619,"Pago")</f>
        <v>0</v>
      </c>
      <c r="AO37" s="85">
        <f>SUMIFS(Nov!$I$5:$I$619,Nov!$C$5:$C$619,Resumo!E37,Nov!$S$5:$S$619,"Despesa",Nov!$J$5:$J$619,"Pago")</f>
        <v>0</v>
      </c>
      <c r="AP37" s="85">
        <f>SUMIFS(Dez!$I$5:$I$619,Dez!$C$5:$C$619,Resumo!E37,Dez!$S$5:$S$619,"Despesa",Dez!$J$5:$J$619,"Pago")</f>
        <v>0</v>
      </c>
    </row>
    <row r="38" spans="5:42" x14ac:dyDescent="0.2"/>
    <row r="39" spans="5:42" x14ac:dyDescent="0.2"/>
    <row r="40" spans="5:42" x14ac:dyDescent="0.2"/>
    <row r="41" spans="5:42" x14ac:dyDescent="0.2"/>
    <row r="42" spans="5:42" x14ac:dyDescent="0.2"/>
    <row r="43" spans="5:42" x14ac:dyDescent="0.2"/>
    <row r="44" spans="5:42" x14ac:dyDescent="0.2"/>
    <row r="45" spans="5:42" x14ac:dyDescent="0.2"/>
    <row r="46" spans="5:42" x14ac:dyDescent="0.2"/>
    <row r="47" spans="5:42" x14ac:dyDescent="0.2"/>
    <row r="48" spans="5:42" x14ac:dyDescent="0.2"/>
    <row r="49" x14ac:dyDescent="0.2"/>
    <row r="50" x14ac:dyDescent="0.2"/>
  </sheetData>
  <sheetProtection sheet="1" objects="1" scenarios="1" selectLockedCells="1"/>
  <mergeCells count="9">
    <mergeCell ref="J11:J12"/>
    <mergeCell ref="K11:K12"/>
    <mergeCell ref="J9:J10"/>
    <mergeCell ref="K9:K10"/>
    <mergeCell ref="C1:K1"/>
    <mergeCell ref="E4:H4"/>
    <mergeCell ref="J4:K6"/>
    <mergeCell ref="J7:J8"/>
    <mergeCell ref="K7:K8"/>
  </mergeCells>
  <conditionalFormatting sqref="H7:H37">
    <cfRule type="cellIs" dxfId="1095" priority="3" operator="lessThan">
      <formula>0</formula>
    </cfRule>
    <cfRule type="cellIs" dxfId="1094" priority="4" operator="greaterThan">
      <formula>0</formula>
    </cfRule>
  </conditionalFormatting>
  <conditionalFormatting sqref="K11">
    <cfRule type="cellIs" dxfId="1093" priority="1" operator="greaterThan">
      <formula>0</formula>
    </cfRule>
    <cfRule type="cellIs" dxfId="1092" priority="2" operator="lessThan">
      <formula>0</formula>
    </cfRule>
  </conditionalFormatting>
  <dataValidations count="1">
    <dataValidation type="list" allowBlank="1" showInputMessage="1" showErrorMessage="1" sqref="E5 E4:H4">
      <formula1>"Janeiro,Fevereiro,Março,Abril,Maio,Junho,Julho,Agosto,Setembro,Outubro,Novembro,Dezembro"</formula1>
    </dataValidation>
  </dataValidations>
  <pageMargins left="0.51181102362204722" right="0.51181102362204722" top="0.78740157480314965" bottom="0.78740157480314965" header="0.31496062992125984" footer="0.31496062992125984"/>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EY50"/>
  <sheetViews>
    <sheetView showGridLines="0" zoomScale="90" zoomScaleNormal="90" zoomScalePageLayoutView="90" workbookViewId="0">
      <pane xSplit="1" ySplit="6" topLeftCell="B7" activePane="bottomRight" state="frozen"/>
      <selection pane="topRight"/>
      <selection pane="bottomLeft"/>
      <selection pane="bottomRight" activeCell="E4" sqref="E4:H4"/>
    </sheetView>
  </sheetViews>
  <sheetFormatPr baseColWidth="10" defaultColWidth="0" defaultRowHeight="15" customHeight="1" zeroHeight="1" x14ac:dyDescent="0.2"/>
  <cols>
    <col min="1" max="1" width="27.5" style="75" customWidth="1"/>
    <col min="2" max="2" width="3.6640625" customWidth="1"/>
    <col min="3" max="3" width="21.6640625" customWidth="1"/>
    <col min="4" max="4" width="0.6640625" customWidth="1"/>
    <col min="5" max="5" width="8.33203125" customWidth="1"/>
    <col min="6" max="8" width="20" customWidth="1"/>
    <col min="9" max="9" width="5.1640625" customWidth="1"/>
    <col min="10" max="10" width="26.1640625" customWidth="1"/>
    <col min="11" max="11" width="15.33203125" customWidth="1"/>
    <col min="12" max="43" width="8.6640625" style="85" customWidth="1"/>
    <col min="44" max="16374" width="8.6640625" style="85" hidden="1"/>
    <col min="16375" max="16379" width="0" style="85" hidden="1"/>
    <col min="16380" max="16384" width="8.6640625" style="85" hidden="1"/>
  </cols>
  <sheetData>
    <row r="1" spans="1:42" s="119" customFormat="1" ht="34.25" customHeight="1" x14ac:dyDescent="0.3">
      <c r="A1" s="227" t="s">
        <v>1425</v>
      </c>
      <c r="B1" s="21"/>
      <c r="C1" s="250" t="s">
        <v>97</v>
      </c>
      <c r="D1" s="250"/>
      <c r="E1" s="250"/>
      <c r="F1" s="250"/>
      <c r="G1" s="250"/>
      <c r="H1" s="250"/>
      <c r="I1" s="250"/>
      <c r="J1" s="250"/>
      <c r="K1" s="250"/>
    </row>
    <row r="2" spans="1:42" s="119" customFormat="1" ht="37.5" customHeight="1" x14ac:dyDescent="0.2">
      <c r="A2" s="74"/>
      <c r="B2" s="21"/>
      <c r="C2" s="22"/>
      <c r="D2" s="22"/>
      <c r="E2" s="22"/>
      <c r="F2" s="22"/>
      <c r="G2" s="22"/>
      <c r="H2" s="22"/>
      <c r="I2" s="22"/>
      <c r="J2" s="22"/>
      <c r="K2" s="22"/>
      <c r="L2" s="124"/>
      <c r="M2" s="124"/>
      <c r="N2" s="124"/>
      <c r="O2" s="124"/>
      <c r="P2" s="124"/>
    </row>
    <row r="3" spans="1:42" ht="15" customHeight="1" x14ac:dyDescent="0.2">
      <c r="D3" s="6"/>
    </row>
    <row r="4" spans="1:42" ht="22.5" customHeight="1" x14ac:dyDescent="0.2">
      <c r="C4" s="126" t="s">
        <v>15</v>
      </c>
      <c r="D4" s="6"/>
      <c r="E4" s="281" t="s">
        <v>213</v>
      </c>
      <c r="F4" s="282"/>
      <c r="G4" s="282"/>
      <c r="H4" s="283"/>
      <c r="J4" s="284" t="s">
        <v>19</v>
      </c>
      <c r="K4" s="284"/>
    </row>
    <row r="5" spans="1:42" ht="5.25" customHeight="1" x14ac:dyDescent="0.2">
      <c r="C5" s="7"/>
      <c r="D5" s="6"/>
      <c r="E5" s="31"/>
      <c r="F5" s="31"/>
      <c r="G5" s="31"/>
      <c r="H5" s="31"/>
      <c r="J5" s="284"/>
      <c r="K5" s="284"/>
    </row>
    <row r="6" spans="1:42" ht="25.5" customHeight="1" thickBot="1" x14ac:dyDescent="0.25">
      <c r="C6" s="31"/>
      <c r="D6" s="1"/>
      <c r="E6" s="8" t="s">
        <v>9</v>
      </c>
      <c r="F6" s="129" t="s">
        <v>78</v>
      </c>
      <c r="G6" s="129" t="s">
        <v>79</v>
      </c>
      <c r="H6" s="9" t="s">
        <v>18</v>
      </c>
      <c r="J6" s="285"/>
      <c r="K6" s="285"/>
      <c r="P6" s="85" t="s">
        <v>287</v>
      </c>
      <c r="Q6" s="85" t="s">
        <v>213</v>
      </c>
      <c r="R6" s="85" t="s">
        <v>58</v>
      </c>
      <c r="S6" s="85" t="s">
        <v>214</v>
      </c>
      <c r="T6" s="85" t="s">
        <v>205</v>
      </c>
      <c r="U6" s="85" t="s">
        <v>215</v>
      </c>
      <c r="V6" s="85" t="s">
        <v>206</v>
      </c>
      <c r="W6" s="85" t="s">
        <v>216</v>
      </c>
      <c r="X6" s="85" t="s">
        <v>217</v>
      </c>
      <c r="Y6" s="85" t="s">
        <v>218</v>
      </c>
      <c r="Z6" s="85" t="s">
        <v>219</v>
      </c>
      <c r="AA6" s="85" t="s">
        <v>220</v>
      </c>
      <c r="AB6" s="85" t="s">
        <v>221</v>
      </c>
      <c r="AD6" s="85" t="s">
        <v>288</v>
      </c>
      <c r="AE6" s="85" t="s">
        <v>213</v>
      </c>
      <c r="AF6" s="85" t="s">
        <v>58</v>
      </c>
      <c r="AG6" s="85" t="s">
        <v>214</v>
      </c>
      <c r="AH6" s="85" t="s">
        <v>205</v>
      </c>
      <c r="AI6" s="85" t="s">
        <v>215</v>
      </c>
      <c r="AJ6" s="85" t="s">
        <v>206</v>
      </c>
      <c r="AK6" s="85" t="s">
        <v>216</v>
      </c>
      <c r="AL6" s="85" t="s">
        <v>217</v>
      </c>
      <c r="AM6" s="85" t="s">
        <v>218</v>
      </c>
      <c r="AN6" s="85" t="s">
        <v>219</v>
      </c>
      <c r="AO6" s="85" t="s">
        <v>220</v>
      </c>
      <c r="AP6" s="85" t="s">
        <v>221</v>
      </c>
    </row>
    <row r="7" spans="1:42" ht="25.5" customHeight="1" thickTop="1" thickBot="1" x14ac:dyDescent="0.25">
      <c r="E7" s="36">
        <v>1</v>
      </c>
      <c r="F7" s="33">
        <f>HLOOKUP($E$4,$Q$6:$AB$37,ROW(AM2),FALSE)</f>
        <v>0</v>
      </c>
      <c r="G7" s="33">
        <f>HLOOKUP($E$4,$AE$6:$AP$37,ROW(AN2),FALSE)</f>
        <v>0</v>
      </c>
      <c r="H7" s="33">
        <f>IF(ISERROR(F7-G7),"",F7-G7)</f>
        <v>0</v>
      </c>
      <c r="J7" s="286" t="s">
        <v>291</v>
      </c>
      <c r="K7" s="277">
        <f>SUM(F7:F37)</f>
        <v>0</v>
      </c>
      <c r="P7" s="85">
        <f>E7</f>
        <v>1</v>
      </c>
      <c r="Q7" s="85">
        <f>SUMIFS(Jan!$I$5:$I$619,Jan!$C$5:$C$619,'Resumo (2)'!$E7,Jan!$S$5:$S$619,"Receita",Jan!$J$5:$J$619,"Não Pago")</f>
        <v>0</v>
      </c>
      <c r="R7" s="85">
        <f>SUMIFS(Fev!$I$5:$I$619,Fev!$C$5:$C$619,'Resumo (2)'!$E7,Fev!$S$5:$S$619,"Receita",Fev!$J$5:$J$619,"Não Pago")</f>
        <v>0</v>
      </c>
      <c r="S7" s="85">
        <f>SUMIFS(Mar!$I$5:$I$619,Mar!$C$5:$C$619,'Resumo (2)'!$E7,Mar!$S$5:$S$619,"Receita",Mar!$J$5:$J$619,"Não Pago")</f>
        <v>0</v>
      </c>
      <c r="T7" s="85">
        <f>SUMIFS(Abr!$I$5:$I$619,Abr!$C$5:$C$619,'Resumo (2)'!$E7,Abr!$S$5:$S$619,"Receita",Abr!$J$5:$J$619,"Não Pago")</f>
        <v>0</v>
      </c>
      <c r="U7" s="85">
        <f>SUMIFS(Mai!$I$5:$I$619,Mai!$C$5:$C$619,'Resumo (2)'!$E7,Mai!$S$5:$S$619,"Receita",Mai!$J$5:$J$619,"Não Pago")</f>
        <v>0</v>
      </c>
      <c r="V7" s="85">
        <f>SUMIFS(Jun!$I$5:$I$619,Jun!$C$5:$C$619,'Resumo (2)'!$E7,Jun!$S$5:$S$619,"Receita",Jun!$J$5:$J$619,"Não Pago")</f>
        <v>0</v>
      </c>
      <c r="W7" s="85">
        <f>SUMIFS(Jul!$I$5:$I$619,Jul!$C$5:$C$619,'Resumo (2)'!$E7,Jul!$S$5:$S$619,"Receita",Jul!$J$5:$J$619,"Não Pago")</f>
        <v>0</v>
      </c>
      <c r="X7" s="85">
        <f>SUMIFS(Ago!$I$5:$I$619,Ago!$C$5:$C$619,'Resumo (2)'!$E7,Ago!$S$5:$S$619,"Receita",Ago!$J$5:$J$619,"Não Pago")</f>
        <v>0</v>
      </c>
      <c r="Y7" s="85">
        <f>SUMIFS(Set!$I$5:$I$619,Set!$C$5:$C$619,'Resumo (2)'!$E7,Set!$S$5:$S$619,"Receita",Set!$J$5:$J$619,"Não Pago")</f>
        <v>0</v>
      </c>
      <c r="Z7" s="85">
        <f>SUMIFS(Out!$I$5:$I$619,Out!$C$5:$C$619,'Resumo (2)'!$E7,Out!$S$5:$S$619,"Receita",Out!$J$5:$J$619,"Não Pago")</f>
        <v>0</v>
      </c>
      <c r="AA7" s="85">
        <f>SUMIFS(Nov!$I$5:$I$619,Nov!$C$5:$C$619,'Resumo (2)'!$E7,Nov!$S$5:$S$619,"Receita",Nov!$J$5:$J$619,"Não Pago")</f>
        <v>0</v>
      </c>
      <c r="AB7" s="85">
        <f>SUMIFS(Dez!$I$5:$I$619,Dez!$C$5:$C$619,'Resumo (2)'!$E7,Dez!$S$5:$S$619,"Receita",Dez!$J$5:$J$619,"Não Pago")</f>
        <v>0</v>
      </c>
      <c r="AD7" s="85">
        <f>P7</f>
        <v>1</v>
      </c>
      <c r="AE7" s="85">
        <f>SUMIFS(Jan!$I$5:$I$619,Jan!$C$5:$C$619,'Resumo (2)'!$E7,Jan!$S$5:$S$619,"DESPESA",Jan!$J$5:$J$619,"Não Pago")</f>
        <v>0</v>
      </c>
      <c r="AF7" s="85">
        <f>SUMIFS(Fev!$I$5:$I$619,Fev!$C$5:$C$619,'Resumo (2)'!$E7,Fev!$S$5:$S$619,"DESPESA",Fev!$J$5:$J$619,"Não Pago")</f>
        <v>0</v>
      </c>
      <c r="AG7" s="85">
        <f>SUMIFS(Mar!$I$5:$I$619,Mar!$C$5:$C$619,'Resumo (2)'!$E7,Mar!$S$5:$S$619,"DESPESA",Mar!$J$5:$J$619,"Não Pago")</f>
        <v>0</v>
      </c>
      <c r="AH7" s="85">
        <f>SUMIFS(Abr!$I$5:$I$619,Abr!$C$5:$C$619,'Resumo (2)'!$E7,Abr!$S$5:$S$619,"DESPESA",Abr!$J$5:$J$619,"Não Pago")</f>
        <v>0</v>
      </c>
      <c r="AI7" s="85">
        <f>SUMIFS(Mai!$I$5:$I$619,Mai!$C$5:$C$619,'Resumo (2)'!$E7,Mai!$S$5:$S$619,"DESPESA",Mai!$J$5:$J$619,"Não Pago")</f>
        <v>0</v>
      </c>
      <c r="AJ7" s="85">
        <f>SUMIFS(Jun!$I$5:$I$619,Jun!$C$5:$C$619,'Resumo (2)'!$E7,Jun!$S$5:$S$619,"DESPESA",Jun!$J$5:$J$619,"Não Pago")</f>
        <v>0</v>
      </c>
      <c r="AK7" s="85">
        <f>SUMIFS(Jul!$I$5:$I$619,Jul!$C$5:$C$619,'Resumo (2)'!$E7,Jul!$S$5:$S$619,"DESPESA",Jul!$J$5:$J$619,"Não Pago")</f>
        <v>0</v>
      </c>
      <c r="AL7" s="85">
        <f>SUMIFS(Ago!$I$5:$I$619,Ago!$C$5:$C$619,'Resumo (2)'!$E7,Ago!$S$5:$S$619,"DESPESA",Ago!$J$5:$J$619,"Não Pago")</f>
        <v>0</v>
      </c>
      <c r="AM7" s="85">
        <f>SUMIFS(Set!$I$5:$I$619,Set!$C$5:$C$619,'Resumo (2)'!$E7,Set!$S$5:$S$619,"DESPESA",Set!$J$5:$J$619,"Não Pago")</f>
        <v>0</v>
      </c>
      <c r="AN7" s="85">
        <f>SUMIFS(Out!$I$5:$I$619,Out!$C$5:$C$619,'Resumo (2)'!$E7,Out!$S$5:$S$619,"DESPESA",Out!$J$5:$J$619,"Não Pago")</f>
        <v>0</v>
      </c>
      <c r="AO7" s="85">
        <f>SUMIFS(Nov!$I$5:$I$619,Nov!$C$5:$C$619,'Resumo (2)'!$E7,Nov!$S$5:$S$619,"DESPESA",Nov!$J$5:$J$619,"Não Pago")</f>
        <v>0</v>
      </c>
      <c r="AP7" s="85">
        <f>SUMIFS(Dez!$I$5:$I$619,Dez!$C$5:$C$619,'Resumo (2)'!$E7,Dez!$S$5:$S$619,"DESPESA",Dez!$J$5:$J$619,"Não Pago")</f>
        <v>0</v>
      </c>
    </row>
    <row r="8" spans="1:42" ht="25.5" customHeight="1" thickTop="1" thickBot="1" x14ac:dyDescent="0.25">
      <c r="E8" s="36">
        <v>2</v>
      </c>
      <c r="F8" s="33">
        <f t="shared" ref="F8:F37" si="0">HLOOKUP($E$4,$Q$6:$AB$37,ROW(AM3),FALSE)</f>
        <v>0</v>
      </c>
      <c r="G8" s="33">
        <f t="shared" ref="G8:G37" si="1">HLOOKUP($E$4,$AE$6:$AP$37,ROW(AN3),FALSE)</f>
        <v>0</v>
      </c>
      <c r="H8" s="33">
        <f t="shared" ref="H8:H37" si="2">IF(ISERROR(F8-G8),"",F8-G8)</f>
        <v>0</v>
      </c>
      <c r="J8" s="259"/>
      <c r="K8" s="278"/>
      <c r="P8" s="85">
        <f t="shared" ref="P8:P37" si="3">E8</f>
        <v>2</v>
      </c>
      <c r="Q8" s="85">
        <f>SUMIFS(Jan!$I$5:$I$619,Jan!$C$5:$C$619,'Resumo (2)'!$E8,Jan!$S$5:$S$619,"Receita",Jan!$J$5:$J$619,"Não Pago")</f>
        <v>0</v>
      </c>
      <c r="R8" s="85">
        <f>SUMIFS(Fev!$I$5:$I$619,Fev!$C$5:$C$619,'Resumo (2)'!$E8,Fev!$S$5:$S$619,"Receita",Fev!$J$5:$J$619,"Não Pago")</f>
        <v>0</v>
      </c>
      <c r="S8" s="85">
        <f>SUMIFS(Mar!$I$5:$I$619,Mar!$C$5:$C$619,'Resumo (2)'!$E8,Mar!$S$5:$S$619,"Receita",Mar!$J$5:$J$619,"Não Pago")</f>
        <v>0</v>
      </c>
      <c r="T8" s="85">
        <f>SUMIFS(Abr!$I$5:$I$619,Abr!$C$5:$C$619,'Resumo (2)'!$E8,Abr!$S$5:$S$619,"Receita",Abr!$J$5:$J$619,"Não Pago")</f>
        <v>0</v>
      </c>
      <c r="U8" s="85">
        <f>SUMIFS(Mai!$I$5:$I$619,Mai!$C$5:$C$619,'Resumo (2)'!$E8,Mai!$S$5:$S$619,"Receita",Mai!$J$5:$J$619,"Não Pago")</f>
        <v>0</v>
      </c>
      <c r="V8" s="85">
        <f>SUMIFS(Jun!$I$5:$I$619,Jun!$C$5:$C$619,'Resumo (2)'!$E8,Jun!$S$5:$S$619,"Receita",Jun!$J$5:$J$619,"Não Pago")</f>
        <v>0</v>
      </c>
      <c r="W8" s="85">
        <f>SUMIFS(Jul!$I$5:$I$619,Jul!$C$5:$C$619,'Resumo (2)'!$E8,Jul!$S$5:$S$619,"Receita",Jul!$J$5:$J$619,"Não Pago")</f>
        <v>0</v>
      </c>
      <c r="X8" s="85">
        <f>SUMIFS(Ago!$I$5:$I$619,Ago!$C$5:$C$619,'Resumo (2)'!$E8,Ago!$S$5:$S$619,"Receita",Ago!$J$5:$J$619,"Não Pago")</f>
        <v>0</v>
      </c>
      <c r="Y8" s="85">
        <f>SUMIFS(Set!$I$5:$I$619,Set!$C$5:$C$619,'Resumo (2)'!$E8,Set!$S$5:$S$619,"Receita",Set!$J$5:$J$619,"Não Pago")</f>
        <v>0</v>
      </c>
      <c r="Z8" s="85">
        <f>SUMIFS(Out!$I$5:$I$619,Out!$C$5:$C$619,'Resumo (2)'!$E8,Out!$S$5:$S$619,"Receita",Out!$J$5:$J$619,"Não Pago")</f>
        <v>0</v>
      </c>
      <c r="AA8" s="85">
        <f>SUMIFS(Nov!$I$5:$I$619,Nov!$C$5:$C$619,'Resumo (2)'!$E8,Nov!$S$5:$S$619,"Receita",Nov!$J$5:$J$619,"Não Pago")</f>
        <v>0</v>
      </c>
      <c r="AB8" s="85">
        <f>SUMIFS(Dez!$I$5:$I$619,Dez!$C$5:$C$619,'Resumo (2)'!$E8,Dez!$S$5:$S$619,"Receita",Dez!$J$5:$J$619,"Não Pago")</f>
        <v>0</v>
      </c>
      <c r="AD8" s="85">
        <f t="shared" ref="AD8:AD37" si="4">P8</f>
        <v>2</v>
      </c>
      <c r="AE8" s="85">
        <f>SUMIFS(Jan!$I$5:$I$619,Jan!$C$5:$C$619,'Resumo (2)'!$E8,Jan!$S$5:$S$619,"DESPESA",Jan!$J$5:$J$619,"Não Pago")</f>
        <v>0</v>
      </c>
      <c r="AF8" s="85">
        <f>SUMIFS(Fev!$I$5:$I$619,Fev!$C$5:$C$619,'Resumo (2)'!$E8,Fev!$S$5:$S$619,"DESPESA",Fev!$J$5:$J$619,"Não Pago")</f>
        <v>0</v>
      </c>
      <c r="AG8" s="85">
        <f ca="1">SUMIFS(Mar!$I$5:$I$619,Mar!$C$5:$C$619,'Resumo (2)'!$E8,Mar!$S$5:$S$619,"DESPESA",Mar!$J$5:$J$619,"Não Pago")</f>
        <v>600</v>
      </c>
      <c r="AH8" s="85">
        <f ca="1">SUMIFS(Abr!$I$5:$I$619,Abr!$C$5:$C$619,'Resumo (2)'!$E8,Abr!$S$5:$S$619,"DESPESA",Abr!$J$5:$J$619,"Não Pago")</f>
        <v>800</v>
      </c>
      <c r="AI8" s="85">
        <f>SUMIFS(Mai!$I$5:$I$619,Mai!$C$5:$C$619,'Resumo (2)'!$E8,Mai!$S$5:$S$619,"DESPESA",Mai!$J$5:$J$619,"Não Pago")</f>
        <v>0</v>
      </c>
      <c r="AJ8" s="85">
        <f>SUMIFS(Jun!$I$5:$I$619,Jun!$C$5:$C$619,'Resumo (2)'!$E8,Jun!$S$5:$S$619,"DESPESA",Jun!$J$5:$J$619,"Não Pago")</f>
        <v>0</v>
      </c>
      <c r="AK8" s="85">
        <f>SUMIFS(Jul!$I$5:$I$619,Jul!$C$5:$C$619,'Resumo (2)'!$E8,Jul!$S$5:$S$619,"DESPESA",Jul!$J$5:$J$619,"Não Pago")</f>
        <v>0</v>
      </c>
      <c r="AL8" s="85">
        <f>SUMIFS(Ago!$I$5:$I$619,Ago!$C$5:$C$619,'Resumo (2)'!$E8,Ago!$S$5:$S$619,"DESPESA",Ago!$J$5:$J$619,"Não Pago")</f>
        <v>0</v>
      </c>
      <c r="AM8" s="85">
        <f>SUMIFS(Set!$I$5:$I$619,Set!$C$5:$C$619,'Resumo (2)'!$E8,Set!$S$5:$S$619,"DESPESA",Set!$J$5:$J$619,"Não Pago")</f>
        <v>0</v>
      </c>
      <c r="AN8" s="85">
        <f>SUMIFS(Out!$I$5:$I$619,Out!$C$5:$C$619,'Resumo (2)'!$E8,Out!$S$5:$S$619,"DESPESA",Out!$J$5:$J$619,"Não Pago")</f>
        <v>0</v>
      </c>
      <c r="AO8" s="85">
        <f>SUMIFS(Nov!$I$5:$I$619,Nov!$C$5:$C$619,'Resumo (2)'!$E8,Nov!$S$5:$S$619,"DESPESA",Nov!$J$5:$J$619,"Não Pago")</f>
        <v>0</v>
      </c>
      <c r="AP8" s="85">
        <f>SUMIFS(Dez!$I$5:$I$619,Dez!$C$5:$C$619,'Resumo (2)'!$E8,Dez!$S$5:$S$619,"DESPESA",Dez!$J$5:$J$619,"Não Pago")</f>
        <v>0</v>
      </c>
    </row>
    <row r="9" spans="1:42" ht="25.5" customHeight="1" thickTop="1" thickBot="1" x14ac:dyDescent="0.25">
      <c r="E9" s="36">
        <v>3</v>
      </c>
      <c r="F9" s="33">
        <f t="shared" si="0"/>
        <v>0</v>
      </c>
      <c r="G9" s="33">
        <f t="shared" si="1"/>
        <v>300</v>
      </c>
      <c r="H9" s="33">
        <f t="shared" si="2"/>
        <v>-300</v>
      </c>
      <c r="J9" s="287" t="s">
        <v>292</v>
      </c>
      <c r="K9" s="277">
        <f>SUM(G7:G37)</f>
        <v>1200</v>
      </c>
      <c r="P9" s="85">
        <f t="shared" si="3"/>
        <v>3</v>
      </c>
      <c r="Q9" s="85">
        <f>SUMIFS(Jan!$I$5:$I$619,Jan!$C$5:$C$619,'Resumo (2)'!$E9,Jan!$S$5:$S$619,"Receita",Jan!$J$5:$J$619,"Não Pago")</f>
        <v>0</v>
      </c>
      <c r="R9" s="85">
        <f>SUMIFS(Fev!$I$5:$I$619,Fev!$C$5:$C$619,'Resumo (2)'!$E9,Fev!$S$5:$S$619,"Receita",Fev!$J$5:$J$619,"Não Pago")</f>
        <v>0</v>
      </c>
      <c r="S9" s="85">
        <f>SUMIFS(Mar!$I$5:$I$619,Mar!$C$5:$C$619,'Resumo (2)'!$E9,Mar!$S$5:$S$619,"Receita",Mar!$J$5:$J$619,"Não Pago")</f>
        <v>0</v>
      </c>
      <c r="T9" s="85">
        <f>SUMIFS(Abr!$I$5:$I$619,Abr!$C$5:$C$619,'Resumo (2)'!$E9,Abr!$S$5:$S$619,"Receita",Abr!$J$5:$J$619,"Não Pago")</f>
        <v>0</v>
      </c>
      <c r="U9" s="85">
        <f>SUMIFS(Mai!$I$5:$I$619,Mai!$C$5:$C$619,'Resumo (2)'!$E9,Mai!$S$5:$S$619,"Receita",Mai!$J$5:$J$619,"Não Pago")</f>
        <v>0</v>
      </c>
      <c r="V9" s="85">
        <f>SUMIFS(Jun!$I$5:$I$619,Jun!$C$5:$C$619,'Resumo (2)'!$E9,Jun!$S$5:$S$619,"Receita",Jun!$J$5:$J$619,"Não Pago")</f>
        <v>0</v>
      </c>
      <c r="W9" s="85">
        <f>SUMIFS(Jul!$I$5:$I$619,Jul!$C$5:$C$619,'Resumo (2)'!$E9,Jul!$S$5:$S$619,"Receita",Jul!$J$5:$J$619,"Não Pago")</f>
        <v>0</v>
      </c>
      <c r="X9" s="85">
        <f>SUMIFS(Ago!$I$5:$I$619,Ago!$C$5:$C$619,'Resumo (2)'!$E9,Ago!$S$5:$S$619,"Receita",Ago!$J$5:$J$619,"Não Pago")</f>
        <v>0</v>
      </c>
      <c r="Y9" s="85">
        <f>SUMIFS(Set!$I$5:$I$619,Set!$C$5:$C$619,'Resumo (2)'!$E9,Set!$S$5:$S$619,"Receita",Set!$J$5:$J$619,"Não Pago")</f>
        <v>0</v>
      </c>
      <c r="Z9" s="85">
        <f>SUMIFS(Out!$I$5:$I$619,Out!$C$5:$C$619,'Resumo (2)'!$E9,Out!$S$5:$S$619,"Receita",Out!$J$5:$J$619,"Não Pago")</f>
        <v>0</v>
      </c>
      <c r="AA9" s="85">
        <f>SUMIFS(Nov!$I$5:$I$619,Nov!$C$5:$C$619,'Resumo (2)'!$E9,Nov!$S$5:$S$619,"Receita",Nov!$J$5:$J$619,"Não Pago")</f>
        <v>0</v>
      </c>
      <c r="AB9" s="85">
        <f>SUMIFS(Dez!$I$5:$I$619,Dez!$C$5:$C$619,'Resumo (2)'!$E9,Dez!$S$5:$S$619,"Receita",Dez!$J$5:$J$619,"Não Pago")</f>
        <v>0</v>
      </c>
      <c r="AD9" s="85">
        <f t="shared" si="4"/>
        <v>3</v>
      </c>
      <c r="AE9" s="85">
        <f>SUMIFS(Jan!$I$5:$I$619,Jan!$C$5:$C$619,'Resumo (2)'!$E9,Jan!$S$5:$S$619,"DESPESA",Jan!$J$5:$J$619,"Não Pago")</f>
        <v>300</v>
      </c>
      <c r="AF9" s="85">
        <f>SUMIFS(Fev!$I$5:$I$619,Fev!$C$5:$C$619,'Resumo (2)'!$E9,Fev!$S$5:$S$619,"DESPESA",Fev!$J$5:$J$619,"Não Pago")</f>
        <v>300</v>
      </c>
      <c r="AG9" s="85">
        <f>SUMIFS(Mar!$I$5:$I$619,Mar!$C$5:$C$619,'Resumo (2)'!$E9,Mar!$S$5:$S$619,"DESPESA",Mar!$J$5:$J$619,"Não Pago")</f>
        <v>200</v>
      </c>
      <c r="AH9" s="85">
        <f>SUMIFS(Abr!$I$5:$I$619,Abr!$C$5:$C$619,'Resumo (2)'!$E9,Abr!$S$5:$S$619,"DESPESA",Abr!$J$5:$J$619,"Não Pago")</f>
        <v>0</v>
      </c>
      <c r="AI9" s="85">
        <f>SUMIFS(Mai!$I$5:$I$619,Mai!$C$5:$C$619,'Resumo (2)'!$E9,Mai!$S$5:$S$619,"DESPESA",Mai!$J$5:$J$619,"Não Pago")</f>
        <v>0</v>
      </c>
      <c r="AJ9" s="85">
        <f>SUMIFS(Jun!$I$5:$I$619,Jun!$C$5:$C$619,'Resumo (2)'!$E9,Jun!$S$5:$S$619,"DESPESA",Jun!$J$5:$J$619,"Não Pago")</f>
        <v>0</v>
      </c>
      <c r="AK9" s="85">
        <f>SUMIFS(Jul!$I$5:$I$619,Jul!$C$5:$C$619,'Resumo (2)'!$E9,Jul!$S$5:$S$619,"DESPESA",Jul!$J$5:$J$619,"Não Pago")</f>
        <v>0</v>
      </c>
      <c r="AL9" s="85">
        <f>SUMIFS(Ago!$I$5:$I$619,Ago!$C$5:$C$619,'Resumo (2)'!$E9,Ago!$S$5:$S$619,"DESPESA",Ago!$J$5:$J$619,"Não Pago")</f>
        <v>0</v>
      </c>
      <c r="AM9" s="85">
        <f>SUMIFS(Set!$I$5:$I$619,Set!$C$5:$C$619,'Resumo (2)'!$E9,Set!$S$5:$S$619,"DESPESA",Set!$J$5:$J$619,"Não Pago")</f>
        <v>0</v>
      </c>
      <c r="AN9" s="85">
        <f>SUMIFS(Out!$I$5:$I$619,Out!$C$5:$C$619,'Resumo (2)'!$E9,Out!$S$5:$S$619,"DESPESA",Out!$J$5:$J$619,"Não Pago")</f>
        <v>0</v>
      </c>
      <c r="AO9" s="85">
        <f>SUMIFS(Nov!$I$5:$I$619,Nov!$C$5:$C$619,'Resumo (2)'!$E9,Nov!$S$5:$S$619,"DESPESA",Nov!$J$5:$J$619,"Não Pago")</f>
        <v>0</v>
      </c>
      <c r="AP9" s="85">
        <f>SUMIFS(Dez!$I$5:$I$619,Dez!$C$5:$C$619,'Resumo (2)'!$E9,Dez!$S$5:$S$619,"DESPESA",Dez!$J$5:$J$619,"Não Pago")</f>
        <v>0</v>
      </c>
    </row>
    <row r="10" spans="1:42" ht="25.5" customHeight="1" thickTop="1" thickBot="1" x14ac:dyDescent="0.25">
      <c r="E10" s="36">
        <v>4</v>
      </c>
      <c r="F10" s="33">
        <f t="shared" si="0"/>
        <v>0</v>
      </c>
      <c r="G10" s="33">
        <f t="shared" si="1"/>
        <v>0</v>
      </c>
      <c r="H10" s="33">
        <f t="shared" si="2"/>
        <v>0</v>
      </c>
      <c r="J10" s="270"/>
      <c r="K10" s="278"/>
      <c r="P10" s="85">
        <f t="shared" si="3"/>
        <v>4</v>
      </c>
      <c r="Q10" s="85">
        <f>SUMIFS(Jan!$I$5:$I$619,Jan!$C$5:$C$619,'Resumo (2)'!$E10,Jan!$S$5:$S$619,"Receita",Jan!$J$5:$J$619,"Não Pago")</f>
        <v>0</v>
      </c>
      <c r="R10" s="85">
        <f>SUMIFS(Fev!$I$5:$I$619,Fev!$C$5:$C$619,'Resumo (2)'!$E10,Fev!$S$5:$S$619,"Receita",Fev!$J$5:$J$619,"Não Pago")</f>
        <v>0</v>
      </c>
      <c r="S10" s="85">
        <f>SUMIFS(Mar!$I$5:$I$619,Mar!$C$5:$C$619,'Resumo (2)'!$E10,Mar!$S$5:$S$619,"Receita",Mar!$J$5:$J$619,"Não Pago")</f>
        <v>0</v>
      </c>
      <c r="T10" s="85">
        <f>SUMIFS(Abr!$I$5:$I$619,Abr!$C$5:$C$619,'Resumo (2)'!$E10,Abr!$S$5:$S$619,"Receita",Abr!$J$5:$J$619,"Não Pago")</f>
        <v>0</v>
      </c>
      <c r="U10" s="85">
        <f>SUMIFS(Mai!$I$5:$I$619,Mai!$C$5:$C$619,'Resumo (2)'!$E10,Mai!$S$5:$S$619,"Receita",Mai!$J$5:$J$619,"Não Pago")</f>
        <v>0</v>
      </c>
      <c r="V10" s="85">
        <f>SUMIFS(Jun!$I$5:$I$619,Jun!$C$5:$C$619,'Resumo (2)'!$E10,Jun!$S$5:$S$619,"Receita",Jun!$J$5:$J$619,"Não Pago")</f>
        <v>0</v>
      </c>
      <c r="W10" s="85">
        <f>SUMIFS(Jul!$I$5:$I$619,Jul!$C$5:$C$619,'Resumo (2)'!$E10,Jul!$S$5:$S$619,"Receita",Jul!$J$5:$J$619,"Não Pago")</f>
        <v>0</v>
      </c>
      <c r="X10" s="85">
        <f>SUMIFS(Ago!$I$5:$I$619,Ago!$C$5:$C$619,'Resumo (2)'!$E10,Ago!$S$5:$S$619,"Receita",Ago!$J$5:$J$619,"Não Pago")</f>
        <v>0</v>
      </c>
      <c r="Y10" s="85">
        <f>SUMIFS(Set!$I$5:$I$619,Set!$C$5:$C$619,'Resumo (2)'!$E10,Set!$S$5:$S$619,"Receita",Set!$J$5:$J$619,"Não Pago")</f>
        <v>0</v>
      </c>
      <c r="Z10" s="85">
        <f>SUMIFS(Out!$I$5:$I$619,Out!$C$5:$C$619,'Resumo (2)'!$E10,Out!$S$5:$S$619,"Receita",Out!$J$5:$J$619,"Não Pago")</f>
        <v>0</v>
      </c>
      <c r="AA10" s="85">
        <f>SUMIFS(Nov!$I$5:$I$619,Nov!$C$5:$C$619,'Resumo (2)'!$E10,Nov!$S$5:$S$619,"Receita",Nov!$J$5:$J$619,"Não Pago")</f>
        <v>0</v>
      </c>
      <c r="AB10" s="85">
        <f>SUMIFS(Dez!$I$5:$I$619,Dez!$C$5:$C$619,'Resumo (2)'!$E10,Dez!$S$5:$S$619,"Receita",Dez!$J$5:$J$619,"Não Pago")</f>
        <v>0</v>
      </c>
      <c r="AD10" s="85">
        <f t="shared" si="4"/>
        <v>4</v>
      </c>
      <c r="AE10" s="85">
        <f>SUMIFS(Jan!$I$5:$I$619,Jan!$C$5:$C$619,'Resumo (2)'!$E10,Jan!$S$5:$S$619,"DESPESA",Jan!$J$5:$J$619,"Não Pago")</f>
        <v>0</v>
      </c>
      <c r="AF10" s="85">
        <f>SUMIFS(Fev!$I$5:$I$619,Fev!$C$5:$C$619,'Resumo (2)'!$E10,Fev!$S$5:$S$619,"DESPESA",Fev!$J$5:$J$619,"Não Pago")</f>
        <v>0</v>
      </c>
      <c r="AG10" s="85">
        <f>SUMIFS(Mar!$I$5:$I$619,Mar!$C$5:$C$619,'Resumo (2)'!$E10,Mar!$S$5:$S$619,"DESPESA",Mar!$J$5:$J$619,"Não Pago")</f>
        <v>0</v>
      </c>
      <c r="AH10" s="85">
        <f>SUMIFS(Abr!$I$5:$I$619,Abr!$C$5:$C$619,'Resumo (2)'!$E10,Abr!$S$5:$S$619,"DESPESA",Abr!$J$5:$J$619,"Não Pago")</f>
        <v>0</v>
      </c>
      <c r="AI10" s="85">
        <f>SUMIFS(Mai!$I$5:$I$619,Mai!$C$5:$C$619,'Resumo (2)'!$E10,Mai!$S$5:$S$619,"DESPESA",Mai!$J$5:$J$619,"Não Pago")</f>
        <v>0</v>
      </c>
      <c r="AJ10" s="85">
        <f>SUMIFS(Jun!$I$5:$I$619,Jun!$C$5:$C$619,'Resumo (2)'!$E10,Jun!$S$5:$S$619,"DESPESA",Jun!$J$5:$J$619,"Não Pago")</f>
        <v>0</v>
      </c>
      <c r="AK10" s="85">
        <f>SUMIFS(Jul!$I$5:$I$619,Jul!$C$5:$C$619,'Resumo (2)'!$E10,Jul!$S$5:$S$619,"DESPESA",Jul!$J$5:$J$619,"Não Pago")</f>
        <v>0</v>
      </c>
      <c r="AL10" s="85">
        <f>SUMIFS(Ago!$I$5:$I$619,Ago!$C$5:$C$619,'Resumo (2)'!$E10,Ago!$S$5:$S$619,"DESPESA",Ago!$J$5:$J$619,"Não Pago")</f>
        <v>0</v>
      </c>
      <c r="AM10" s="85">
        <f>SUMIFS(Set!$I$5:$I$619,Set!$C$5:$C$619,'Resumo (2)'!$E10,Set!$S$5:$S$619,"DESPESA",Set!$J$5:$J$619,"Não Pago")</f>
        <v>0</v>
      </c>
      <c r="AN10" s="85">
        <f>SUMIFS(Out!$I$5:$I$619,Out!$C$5:$C$619,'Resumo (2)'!$E10,Out!$S$5:$S$619,"DESPESA",Out!$J$5:$J$619,"Não Pago")</f>
        <v>0</v>
      </c>
      <c r="AO10" s="85">
        <f>SUMIFS(Nov!$I$5:$I$619,Nov!$C$5:$C$619,'Resumo (2)'!$E10,Nov!$S$5:$S$619,"DESPESA",Nov!$J$5:$J$619,"Não Pago")</f>
        <v>0</v>
      </c>
      <c r="AP10" s="85">
        <f>SUMIFS(Dez!$I$5:$I$619,Dez!$C$5:$C$619,'Resumo (2)'!$E10,Dez!$S$5:$S$619,"DESPESA",Dez!$J$5:$J$619,"Não Pago")</f>
        <v>0</v>
      </c>
    </row>
    <row r="11" spans="1:42" ht="25.5" customHeight="1" thickTop="1" thickBot="1" x14ac:dyDescent="0.25">
      <c r="E11" s="36">
        <v>5</v>
      </c>
      <c r="F11" s="33">
        <f t="shared" si="0"/>
        <v>0</v>
      </c>
      <c r="G11" s="33">
        <f t="shared" si="1"/>
        <v>900</v>
      </c>
      <c r="H11" s="33">
        <f t="shared" si="2"/>
        <v>-900</v>
      </c>
      <c r="J11" s="286" t="s">
        <v>80</v>
      </c>
      <c r="K11" s="277">
        <f>K7-K9</f>
        <v>-1200</v>
      </c>
      <c r="P11" s="85">
        <f t="shared" si="3"/>
        <v>5</v>
      </c>
      <c r="Q11" s="85">
        <f>SUMIFS(Jan!$I$5:$I$619,Jan!$C$5:$C$619,'Resumo (2)'!$E11,Jan!$S$5:$S$619,"Receita",Jan!$J$5:$J$619,"Não Pago")</f>
        <v>0</v>
      </c>
      <c r="R11" s="85">
        <f>SUMIFS(Fev!$I$5:$I$619,Fev!$C$5:$C$619,'Resumo (2)'!$E11,Fev!$S$5:$S$619,"Receita",Fev!$J$5:$J$619,"Não Pago")</f>
        <v>0</v>
      </c>
      <c r="S11" s="85">
        <f>SUMIFS(Mar!$I$5:$I$619,Mar!$C$5:$C$619,'Resumo (2)'!$E11,Mar!$S$5:$S$619,"Receita",Mar!$J$5:$J$619,"Não Pago")</f>
        <v>0</v>
      </c>
      <c r="T11" s="85">
        <f>SUMIFS(Abr!$I$5:$I$619,Abr!$C$5:$C$619,'Resumo (2)'!$E11,Abr!$S$5:$S$619,"Receita",Abr!$J$5:$J$619,"Não Pago")</f>
        <v>0</v>
      </c>
      <c r="U11" s="85">
        <f>SUMIFS(Mai!$I$5:$I$619,Mai!$C$5:$C$619,'Resumo (2)'!$E11,Mai!$S$5:$S$619,"Receita",Mai!$J$5:$J$619,"Não Pago")</f>
        <v>0</v>
      </c>
      <c r="V11" s="85">
        <f>SUMIFS(Jun!$I$5:$I$619,Jun!$C$5:$C$619,'Resumo (2)'!$E11,Jun!$S$5:$S$619,"Receita",Jun!$J$5:$J$619,"Não Pago")</f>
        <v>0</v>
      </c>
      <c r="W11" s="85">
        <f>SUMIFS(Jul!$I$5:$I$619,Jul!$C$5:$C$619,'Resumo (2)'!$E11,Jul!$S$5:$S$619,"Receita",Jul!$J$5:$J$619,"Não Pago")</f>
        <v>0</v>
      </c>
      <c r="X11" s="85">
        <f>SUMIFS(Ago!$I$5:$I$619,Ago!$C$5:$C$619,'Resumo (2)'!$E11,Ago!$S$5:$S$619,"Receita",Ago!$J$5:$J$619,"Não Pago")</f>
        <v>0</v>
      </c>
      <c r="Y11" s="85">
        <f>SUMIFS(Set!$I$5:$I$619,Set!$C$5:$C$619,'Resumo (2)'!$E11,Set!$S$5:$S$619,"Receita",Set!$J$5:$J$619,"Não Pago")</f>
        <v>0</v>
      </c>
      <c r="Z11" s="85">
        <f>SUMIFS(Out!$I$5:$I$619,Out!$C$5:$C$619,'Resumo (2)'!$E11,Out!$S$5:$S$619,"Receita",Out!$J$5:$J$619,"Não Pago")</f>
        <v>0</v>
      </c>
      <c r="AA11" s="85">
        <f>SUMIFS(Nov!$I$5:$I$619,Nov!$C$5:$C$619,'Resumo (2)'!$E11,Nov!$S$5:$S$619,"Receita",Nov!$J$5:$J$619,"Não Pago")</f>
        <v>0</v>
      </c>
      <c r="AB11" s="85">
        <f>SUMIFS(Dez!$I$5:$I$619,Dez!$C$5:$C$619,'Resumo (2)'!$E11,Dez!$S$5:$S$619,"Receita",Dez!$J$5:$J$619,"Não Pago")</f>
        <v>0</v>
      </c>
      <c r="AD11" s="85">
        <f t="shared" si="4"/>
        <v>5</v>
      </c>
      <c r="AE11" s="85">
        <f>SUMIFS(Jan!$I$5:$I$619,Jan!$C$5:$C$619,'Resumo (2)'!$E11,Jan!$S$5:$S$619,"DESPESA",Jan!$J$5:$J$619,"Não Pago")</f>
        <v>900</v>
      </c>
      <c r="AF11" s="85">
        <f>SUMIFS(Fev!$I$5:$I$619,Fev!$C$5:$C$619,'Resumo (2)'!$E11,Fev!$S$5:$S$619,"DESPESA",Fev!$J$5:$J$619,"Não Pago")</f>
        <v>900</v>
      </c>
      <c r="AG11" s="85">
        <f>SUMIFS(Mar!$I$5:$I$619,Mar!$C$5:$C$619,'Resumo (2)'!$E11,Mar!$S$5:$S$619,"DESPESA",Mar!$J$5:$J$619,"Não Pago")</f>
        <v>600</v>
      </c>
      <c r="AH11" s="85">
        <f>SUMIFS(Abr!$I$5:$I$619,Abr!$C$5:$C$619,'Resumo (2)'!$E11,Abr!$S$5:$S$619,"DESPESA",Abr!$J$5:$J$619,"Não Pago")</f>
        <v>0</v>
      </c>
      <c r="AI11" s="85">
        <f>SUMIFS(Mai!$I$5:$I$619,Mai!$C$5:$C$619,'Resumo (2)'!$E11,Mai!$S$5:$S$619,"DESPESA",Mai!$J$5:$J$619,"Não Pago")</f>
        <v>0</v>
      </c>
      <c r="AJ11" s="85">
        <f>SUMIFS(Jun!$I$5:$I$619,Jun!$C$5:$C$619,'Resumo (2)'!$E11,Jun!$S$5:$S$619,"DESPESA",Jun!$J$5:$J$619,"Não Pago")</f>
        <v>0</v>
      </c>
      <c r="AK11" s="85">
        <f>SUMIFS(Jul!$I$5:$I$619,Jul!$C$5:$C$619,'Resumo (2)'!$E11,Jul!$S$5:$S$619,"DESPESA",Jul!$J$5:$J$619,"Não Pago")</f>
        <v>0</v>
      </c>
      <c r="AL11" s="85">
        <f>SUMIFS(Ago!$I$5:$I$619,Ago!$C$5:$C$619,'Resumo (2)'!$E11,Ago!$S$5:$S$619,"DESPESA",Ago!$J$5:$J$619,"Não Pago")</f>
        <v>0</v>
      </c>
      <c r="AM11" s="85">
        <f>SUMIFS(Set!$I$5:$I$619,Set!$C$5:$C$619,'Resumo (2)'!$E11,Set!$S$5:$S$619,"DESPESA",Set!$J$5:$J$619,"Não Pago")</f>
        <v>0</v>
      </c>
      <c r="AN11" s="85">
        <f>SUMIFS(Out!$I$5:$I$619,Out!$C$5:$C$619,'Resumo (2)'!$E11,Out!$S$5:$S$619,"DESPESA",Out!$J$5:$J$619,"Não Pago")</f>
        <v>0</v>
      </c>
      <c r="AO11" s="85">
        <f>SUMIFS(Nov!$I$5:$I$619,Nov!$C$5:$C$619,'Resumo (2)'!$E11,Nov!$S$5:$S$619,"DESPESA",Nov!$J$5:$J$619,"Não Pago")</f>
        <v>0</v>
      </c>
      <c r="AP11" s="85">
        <f>SUMIFS(Dez!$I$5:$I$619,Dez!$C$5:$C$619,'Resumo (2)'!$E11,Dez!$S$5:$S$619,"DESPESA",Dez!$J$5:$J$619,"Não Pago")</f>
        <v>0</v>
      </c>
    </row>
    <row r="12" spans="1:42" ht="25.5" customHeight="1" thickTop="1" thickBot="1" x14ac:dyDescent="0.25">
      <c r="E12" s="36">
        <v>6</v>
      </c>
      <c r="F12" s="33">
        <f t="shared" si="0"/>
        <v>0</v>
      </c>
      <c r="G12" s="33">
        <f t="shared" si="1"/>
        <v>0</v>
      </c>
      <c r="H12" s="33">
        <f t="shared" si="2"/>
        <v>0</v>
      </c>
      <c r="J12" s="259"/>
      <c r="K12" s="278"/>
      <c r="P12" s="85">
        <f t="shared" si="3"/>
        <v>6</v>
      </c>
      <c r="Q12" s="85">
        <f>SUMIFS(Jan!$I$5:$I$619,Jan!$C$5:$C$619,'Resumo (2)'!$E12,Jan!$S$5:$S$619,"Receita",Jan!$J$5:$J$619,"Não Pago")</f>
        <v>0</v>
      </c>
      <c r="R12" s="85">
        <f>SUMIFS(Fev!$I$5:$I$619,Fev!$C$5:$C$619,'Resumo (2)'!$E12,Fev!$S$5:$S$619,"Receita",Fev!$J$5:$J$619,"Não Pago")</f>
        <v>0</v>
      </c>
      <c r="S12" s="85">
        <f>SUMIFS(Mar!$I$5:$I$619,Mar!$C$5:$C$619,'Resumo (2)'!$E12,Mar!$S$5:$S$619,"Receita",Mar!$J$5:$J$619,"Não Pago")</f>
        <v>0</v>
      </c>
      <c r="T12" s="85">
        <f>SUMIFS(Abr!$I$5:$I$619,Abr!$C$5:$C$619,'Resumo (2)'!$E12,Abr!$S$5:$S$619,"Receita",Abr!$J$5:$J$619,"Não Pago")</f>
        <v>0</v>
      </c>
      <c r="U12" s="85">
        <f>SUMIFS(Mai!$I$5:$I$619,Mai!$C$5:$C$619,'Resumo (2)'!$E12,Mai!$S$5:$S$619,"Receita",Mai!$J$5:$J$619,"Não Pago")</f>
        <v>0</v>
      </c>
      <c r="V12" s="85">
        <f>SUMIFS(Jun!$I$5:$I$619,Jun!$C$5:$C$619,'Resumo (2)'!$E12,Jun!$S$5:$S$619,"Receita",Jun!$J$5:$J$619,"Não Pago")</f>
        <v>0</v>
      </c>
      <c r="W12" s="85">
        <f>SUMIFS(Jul!$I$5:$I$619,Jul!$C$5:$C$619,'Resumo (2)'!$E12,Jul!$S$5:$S$619,"Receita",Jul!$J$5:$J$619,"Não Pago")</f>
        <v>0</v>
      </c>
      <c r="X12" s="85">
        <f>SUMIFS(Ago!$I$5:$I$619,Ago!$C$5:$C$619,'Resumo (2)'!$E12,Ago!$S$5:$S$619,"Receita",Ago!$J$5:$J$619,"Não Pago")</f>
        <v>0</v>
      </c>
      <c r="Y12" s="85">
        <f>SUMIFS(Set!$I$5:$I$619,Set!$C$5:$C$619,'Resumo (2)'!$E12,Set!$S$5:$S$619,"Receita",Set!$J$5:$J$619,"Não Pago")</f>
        <v>0</v>
      </c>
      <c r="Z12" s="85">
        <f>SUMIFS(Out!$I$5:$I$619,Out!$C$5:$C$619,'Resumo (2)'!$E12,Out!$S$5:$S$619,"Receita",Out!$J$5:$J$619,"Não Pago")</f>
        <v>0</v>
      </c>
      <c r="AA12" s="85">
        <f>SUMIFS(Nov!$I$5:$I$619,Nov!$C$5:$C$619,'Resumo (2)'!$E12,Nov!$S$5:$S$619,"Receita",Nov!$J$5:$J$619,"Não Pago")</f>
        <v>0</v>
      </c>
      <c r="AB12" s="85">
        <f>SUMIFS(Dez!$I$5:$I$619,Dez!$C$5:$C$619,'Resumo (2)'!$E12,Dez!$S$5:$S$619,"Receita",Dez!$J$5:$J$619,"Não Pago")</f>
        <v>0</v>
      </c>
      <c r="AD12" s="85">
        <f t="shared" si="4"/>
        <v>6</v>
      </c>
      <c r="AE12" s="85">
        <f>SUMIFS(Jan!$I$5:$I$619,Jan!$C$5:$C$619,'Resumo (2)'!$E12,Jan!$S$5:$S$619,"DESPESA",Jan!$J$5:$J$619,"Não Pago")</f>
        <v>0</v>
      </c>
      <c r="AF12" s="85">
        <f>SUMIFS(Fev!$I$5:$I$619,Fev!$C$5:$C$619,'Resumo (2)'!$E12,Fev!$S$5:$S$619,"DESPESA",Fev!$J$5:$J$619,"Não Pago")</f>
        <v>0</v>
      </c>
      <c r="AG12" s="85">
        <f>SUMIFS(Mar!$I$5:$I$619,Mar!$C$5:$C$619,'Resumo (2)'!$E12,Mar!$S$5:$S$619,"DESPESA",Mar!$J$5:$J$619,"Não Pago")</f>
        <v>0</v>
      </c>
      <c r="AH12" s="85">
        <f>SUMIFS(Abr!$I$5:$I$619,Abr!$C$5:$C$619,'Resumo (2)'!$E12,Abr!$S$5:$S$619,"DESPESA",Abr!$J$5:$J$619,"Não Pago")</f>
        <v>0</v>
      </c>
      <c r="AI12" s="85">
        <f>SUMIFS(Mai!$I$5:$I$619,Mai!$C$5:$C$619,'Resumo (2)'!$E12,Mai!$S$5:$S$619,"DESPESA",Mai!$J$5:$J$619,"Não Pago")</f>
        <v>0</v>
      </c>
      <c r="AJ12" s="85">
        <f>SUMIFS(Jun!$I$5:$I$619,Jun!$C$5:$C$619,'Resumo (2)'!$E12,Jun!$S$5:$S$619,"DESPESA",Jun!$J$5:$J$619,"Não Pago")</f>
        <v>0</v>
      </c>
      <c r="AK12" s="85">
        <f>SUMIFS(Jul!$I$5:$I$619,Jul!$C$5:$C$619,'Resumo (2)'!$E12,Jul!$S$5:$S$619,"DESPESA",Jul!$J$5:$J$619,"Não Pago")</f>
        <v>0</v>
      </c>
      <c r="AL12" s="85">
        <f>SUMIFS(Ago!$I$5:$I$619,Ago!$C$5:$C$619,'Resumo (2)'!$E12,Ago!$S$5:$S$619,"DESPESA",Ago!$J$5:$J$619,"Não Pago")</f>
        <v>0</v>
      </c>
      <c r="AM12" s="85">
        <f>SUMIFS(Set!$I$5:$I$619,Set!$C$5:$C$619,'Resumo (2)'!$E12,Set!$S$5:$S$619,"DESPESA",Set!$J$5:$J$619,"Não Pago")</f>
        <v>0</v>
      </c>
      <c r="AN12" s="85">
        <f>SUMIFS(Out!$I$5:$I$619,Out!$C$5:$C$619,'Resumo (2)'!$E12,Out!$S$5:$S$619,"DESPESA",Out!$J$5:$J$619,"Não Pago")</f>
        <v>0</v>
      </c>
      <c r="AO12" s="85">
        <f>SUMIFS(Nov!$I$5:$I$619,Nov!$C$5:$C$619,'Resumo (2)'!$E12,Nov!$S$5:$S$619,"DESPESA",Nov!$J$5:$J$619,"Não Pago")</f>
        <v>0</v>
      </c>
      <c r="AP12" s="85">
        <f>SUMIFS(Dez!$I$5:$I$619,Dez!$C$5:$C$619,'Resumo (2)'!$E12,Dez!$S$5:$S$619,"DESPESA",Dez!$J$5:$J$619,"Não Pago")</f>
        <v>0</v>
      </c>
    </row>
    <row r="13" spans="1:42" ht="25.5" customHeight="1" thickTop="1" thickBot="1" x14ac:dyDescent="0.25">
      <c r="E13" s="36">
        <v>7</v>
      </c>
      <c r="F13" s="33">
        <f t="shared" si="0"/>
        <v>0</v>
      </c>
      <c r="G13" s="33">
        <f t="shared" si="1"/>
        <v>0</v>
      </c>
      <c r="H13" s="33">
        <f t="shared" si="2"/>
        <v>0</v>
      </c>
      <c r="P13" s="85">
        <f t="shared" si="3"/>
        <v>7</v>
      </c>
      <c r="Q13" s="85">
        <f>SUMIFS(Jan!$I$5:$I$619,Jan!$C$5:$C$619,'Resumo (2)'!$E13,Jan!$S$5:$S$619,"Receita",Jan!$J$5:$J$619,"Não Pago")</f>
        <v>0</v>
      </c>
      <c r="R13" s="85">
        <f>SUMIFS(Fev!$I$5:$I$619,Fev!$C$5:$C$619,'Resumo (2)'!$E13,Fev!$S$5:$S$619,"Receita",Fev!$J$5:$J$619,"Não Pago")</f>
        <v>0</v>
      </c>
      <c r="S13" s="85">
        <f>SUMIFS(Mar!$I$5:$I$619,Mar!$C$5:$C$619,'Resumo (2)'!$E13,Mar!$S$5:$S$619,"Receita",Mar!$J$5:$J$619,"Não Pago")</f>
        <v>0</v>
      </c>
      <c r="T13" s="85">
        <f>SUMIFS(Abr!$I$5:$I$619,Abr!$C$5:$C$619,'Resumo (2)'!$E13,Abr!$S$5:$S$619,"Receita",Abr!$J$5:$J$619,"Não Pago")</f>
        <v>0</v>
      </c>
      <c r="U13" s="85">
        <f>SUMIFS(Mai!$I$5:$I$619,Mai!$C$5:$C$619,'Resumo (2)'!$E13,Mai!$S$5:$S$619,"Receita",Mai!$J$5:$J$619,"Não Pago")</f>
        <v>0</v>
      </c>
      <c r="V13" s="85">
        <f>SUMIFS(Jun!$I$5:$I$619,Jun!$C$5:$C$619,'Resumo (2)'!$E13,Jun!$S$5:$S$619,"Receita",Jun!$J$5:$J$619,"Não Pago")</f>
        <v>0</v>
      </c>
      <c r="W13" s="85">
        <f>SUMIFS(Jul!$I$5:$I$619,Jul!$C$5:$C$619,'Resumo (2)'!$E13,Jul!$S$5:$S$619,"Receita",Jul!$J$5:$J$619,"Não Pago")</f>
        <v>0</v>
      </c>
      <c r="X13" s="85">
        <f>SUMIFS(Ago!$I$5:$I$619,Ago!$C$5:$C$619,'Resumo (2)'!$E13,Ago!$S$5:$S$619,"Receita",Ago!$J$5:$J$619,"Não Pago")</f>
        <v>0</v>
      </c>
      <c r="Y13" s="85">
        <f>SUMIFS(Set!$I$5:$I$619,Set!$C$5:$C$619,'Resumo (2)'!$E13,Set!$S$5:$S$619,"Receita",Set!$J$5:$J$619,"Não Pago")</f>
        <v>0</v>
      </c>
      <c r="Z13" s="85">
        <f>SUMIFS(Out!$I$5:$I$619,Out!$C$5:$C$619,'Resumo (2)'!$E13,Out!$S$5:$S$619,"Receita",Out!$J$5:$J$619,"Não Pago")</f>
        <v>0</v>
      </c>
      <c r="AA13" s="85">
        <f>SUMIFS(Nov!$I$5:$I$619,Nov!$C$5:$C$619,'Resumo (2)'!$E13,Nov!$S$5:$S$619,"Receita",Nov!$J$5:$J$619,"Não Pago")</f>
        <v>0</v>
      </c>
      <c r="AB13" s="85">
        <f>SUMIFS(Dez!$I$5:$I$619,Dez!$C$5:$C$619,'Resumo (2)'!$E13,Dez!$S$5:$S$619,"Receita",Dez!$J$5:$J$619,"Não Pago")</f>
        <v>0</v>
      </c>
      <c r="AD13" s="85">
        <f t="shared" si="4"/>
        <v>7</v>
      </c>
      <c r="AE13" s="85">
        <f>SUMIFS(Jan!$I$5:$I$619,Jan!$C$5:$C$619,'Resumo (2)'!$E13,Jan!$S$5:$S$619,"DESPESA",Jan!$J$5:$J$619,"Não Pago")</f>
        <v>0</v>
      </c>
      <c r="AF13" s="85">
        <f>SUMIFS(Fev!$I$5:$I$619,Fev!$C$5:$C$619,'Resumo (2)'!$E13,Fev!$S$5:$S$619,"DESPESA",Fev!$J$5:$J$619,"Não Pago")</f>
        <v>0</v>
      </c>
      <c r="AG13" s="85">
        <f>SUMIFS(Mar!$I$5:$I$619,Mar!$C$5:$C$619,'Resumo (2)'!$E13,Mar!$S$5:$S$619,"DESPESA",Mar!$J$5:$J$619,"Não Pago")</f>
        <v>0</v>
      </c>
      <c r="AH13" s="85">
        <f>SUMIFS(Abr!$I$5:$I$619,Abr!$C$5:$C$619,'Resumo (2)'!$E13,Abr!$S$5:$S$619,"DESPESA",Abr!$J$5:$J$619,"Não Pago")</f>
        <v>0</v>
      </c>
      <c r="AI13" s="85">
        <f>SUMIFS(Mai!$I$5:$I$619,Mai!$C$5:$C$619,'Resumo (2)'!$E13,Mai!$S$5:$S$619,"DESPESA",Mai!$J$5:$J$619,"Não Pago")</f>
        <v>0</v>
      </c>
      <c r="AJ13" s="85">
        <f>SUMIFS(Jun!$I$5:$I$619,Jun!$C$5:$C$619,'Resumo (2)'!$E13,Jun!$S$5:$S$619,"DESPESA",Jun!$J$5:$J$619,"Não Pago")</f>
        <v>0</v>
      </c>
      <c r="AK13" s="85">
        <f>SUMIFS(Jul!$I$5:$I$619,Jul!$C$5:$C$619,'Resumo (2)'!$E13,Jul!$S$5:$S$619,"DESPESA",Jul!$J$5:$J$619,"Não Pago")</f>
        <v>0</v>
      </c>
      <c r="AL13" s="85">
        <f>SUMIFS(Ago!$I$5:$I$619,Ago!$C$5:$C$619,'Resumo (2)'!$E13,Ago!$S$5:$S$619,"DESPESA",Ago!$J$5:$J$619,"Não Pago")</f>
        <v>0</v>
      </c>
      <c r="AM13" s="85">
        <f>SUMIFS(Set!$I$5:$I$619,Set!$C$5:$C$619,'Resumo (2)'!$E13,Set!$S$5:$S$619,"DESPESA",Set!$J$5:$J$619,"Não Pago")</f>
        <v>0</v>
      </c>
      <c r="AN13" s="85">
        <f>SUMIFS(Out!$I$5:$I$619,Out!$C$5:$C$619,'Resumo (2)'!$E13,Out!$S$5:$S$619,"DESPESA",Out!$J$5:$J$619,"Não Pago")</f>
        <v>0</v>
      </c>
      <c r="AO13" s="85">
        <f>SUMIFS(Nov!$I$5:$I$619,Nov!$C$5:$C$619,'Resumo (2)'!$E13,Nov!$S$5:$S$619,"DESPESA",Nov!$J$5:$J$619,"Não Pago")</f>
        <v>0</v>
      </c>
      <c r="AP13" s="85">
        <f>SUMIFS(Dez!$I$5:$I$619,Dez!$C$5:$C$619,'Resumo (2)'!$E13,Dez!$S$5:$S$619,"DESPESA",Dez!$J$5:$J$619,"Não Pago")</f>
        <v>0</v>
      </c>
    </row>
    <row r="14" spans="1:42" ht="25.5" customHeight="1" thickTop="1" thickBot="1" x14ac:dyDescent="0.25">
      <c r="E14" s="36">
        <v>8</v>
      </c>
      <c r="F14" s="33">
        <f t="shared" si="0"/>
        <v>0</v>
      </c>
      <c r="G14" s="33">
        <f t="shared" si="1"/>
        <v>0</v>
      </c>
      <c r="H14" s="33">
        <f t="shared" si="2"/>
        <v>0</v>
      </c>
      <c r="P14" s="85">
        <f t="shared" si="3"/>
        <v>8</v>
      </c>
      <c r="Q14" s="85">
        <f>SUMIFS(Jan!$I$5:$I$619,Jan!$C$5:$C$619,'Resumo (2)'!$E14,Jan!$S$5:$S$619,"Receita",Jan!$J$5:$J$619,"Não Pago")</f>
        <v>0</v>
      </c>
      <c r="R14" s="85">
        <f>SUMIFS(Fev!$I$5:$I$619,Fev!$C$5:$C$619,'Resumo (2)'!$E14,Fev!$S$5:$S$619,"Receita",Fev!$J$5:$J$619,"Não Pago")</f>
        <v>0</v>
      </c>
      <c r="S14" s="85">
        <f>SUMIFS(Mar!$I$5:$I$619,Mar!$C$5:$C$619,'Resumo (2)'!$E14,Mar!$S$5:$S$619,"Receita",Mar!$J$5:$J$619,"Não Pago")</f>
        <v>0</v>
      </c>
      <c r="T14" s="85">
        <f>SUMIFS(Abr!$I$5:$I$619,Abr!$C$5:$C$619,'Resumo (2)'!$E14,Abr!$S$5:$S$619,"Receita",Abr!$J$5:$J$619,"Não Pago")</f>
        <v>0</v>
      </c>
      <c r="U14" s="85">
        <f>SUMIFS(Mai!$I$5:$I$619,Mai!$C$5:$C$619,'Resumo (2)'!$E14,Mai!$S$5:$S$619,"Receita",Mai!$J$5:$J$619,"Não Pago")</f>
        <v>0</v>
      </c>
      <c r="V14" s="85">
        <f>SUMIFS(Jun!$I$5:$I$619,Jun!$C$5:$C$619,'Resumo (2)'!$E14,Jun!$S$5:$S$619,"Receita",Jun!$J$5:$J$619,"Não Pago")</f>
        <v>0</v>
      </c>
      <c r="W14" s="85">
        <f>SUMIFS(Jul!$I$5:$I$619,Jul!$C$5:$C$619,'Resumo (2)'!$E14,Jul!$S$5:$S$619,"Receita",Jul!$J$5:$J$619,"Não Pago")</f>
        <v>0</v>
      </c>
      <c r="X14" s="85">
        <f>SUMIFS(Ago!$I$5:$I$619,Ago!$C$5:$C$619,'Resumo (2)'!$E14,Ago!$S$5:$S$619,"Receita",Ago!$J$5:$J$619,"Não Pago")</f>
        <v>0</v>
      </c>
      <c r="Y14" s="85">
        <f>SUMIFS(Set!$I$5:$I$619,Set!$C$5:$C$619,'Resumo (2)'!$E14,Set!$S$5:$S$619,"Receita",Set!$J$5:$J$619,"Não Pago")</f>
        <v>0</v>
      </c>
      <c r="Z14" s="85">
        <f>SUMIFS(Out!$I$5:$I$619,Out!$C$5:$C$619,'Resumo (2)'!$E14,Out!$S$5:$S$619,"Receita",Out!$J$5:$J$619,"Não Pago")</f>
        <v>0</v>
      </c>
      <c r="AA14" s="85">
        <f>SUMIFS(Nov!$I$5:$I$619,Nov!$C$5:$C$619,'Resumo (2)'!$E14,Nov!$S$5:$S$619,"Receita",Nov!$J$5:$J$619,"Não Pago")</f>
        <v>0</v>
      </c>
      <c r="AB14" s="85">
        <f>SUMIFS(Dez!$I$5:$I$619,Dez!$C$5:$C$619,'Resumo (2)'!$E14,Dez!$S$5:$S$619,"Receita",Dez!$J$5:$J$619,"Não Pago")</f>
        <v>0</v>
      </c>
      <c r="AD14" s="85">
        <f t="shared" si="4"/>
        <v>8</v>
      </c>
      <c r="AE14" s="85">
        <f>SUMIFS(Jan!$I$5:$I$619,Jan!$C$5:$C$619,'Resumo (2)'!$E14,Jan!$S$5:$S$619,"DESPESA",Jan!$J$5:$J$619,"Não Pago")</f>
        <v>0</v>
      </c>
      <c r="AF14" s="85">
        <f>SUMIFS(Fev!$I$5:$I$619,Fev!$C$5:$C$619,'Resumo (2)'!$E14,Fev!$S$5:$S$619,"DESPESA",Fev!$J$5:$J$619,"Não Pago")</f>
        <v>0</v>
      </c>
      <c r="AG14" s="85">
        <f>SUMIFS(Mar!$I$5:$I$619,Mar!$C$5:$C$619,'Resumo (2)'!$E14,Mar!$S$5:$S$619,"DESPESA",Mar!$J$5:$J$619,"Não Pago")</f>
        <v>0</v>
      </c>
      <c r="AH14" s="85">
        <f>SUMIFS(Abr!$I$5:$I$619,Abr!$C$5:$C$619,'Resumo (2)'!$E14,Abr!$S$5:$S$619,"DESPESA",Abr!$J$5:$J$619,"Não Pago")</f>
        <v>0</v>
      </c>
      <c r="AI14" s="85">
        <f>SUMIFS(Mai!$I$5:$I$619,Mai!$C$5:$C$619,'Resumo (2)'!$E14,Mai!$S$5:$S$619,"DESPESA",Mai!$J$5:$J$619,"Não Pago")</f>
        <v>0</v>
      </c>
      <c r="AJ14" s="85">
        <f>SUMIFS(Jun!$I$5:$I$619,Jun!$C$5:$C$619,'Resumo (2)'!$E14,Jun!$S$5:$S$619,"DESPESA",Jun!$J$5:$J$619,"Não Pago")</f>
        <v>0</v>
      </c>
      <c r="AK14" s="85">
        <f>SUMIFS(Jul!$I$5:$I$619,Jul!$C$5:$C$619,'Resumo (2)'!$E14,Jul!$S$5:$S$619,"DESPESA",Jul!$J$5:$J$619,"Não Pago")</f>
        <v>0</v>
      </c>
      <c r="AL14" s="85">
        <f>SUMIFS(Ago!$I$5:$I$619,Ago!$C$5:$C$619,'Resumo (2)'!$E14,Ago!$S$5:$S$619,"DESPESA",Ago!$J$5:$J$619,"Não Pago")</f>
        <v>0</v>
      </c>
      <c r="AM14" s="85">
        <f>SUMIFS(Set!$I$5:$I$619,Set!$C$5:$C$619,'Resumo (2)'!$E14,Set!$S$5:$S$619,"DESPESA",Set!$J$5:$J$619,"Não Pago")</f>
        <v>0</v>
      </c>
      <c r="AN14" s="85">
        <f>SUMIFS(Out!$I$5:$I$619,Out!$C$5:$C$619,'Resumo (2)'!$E14,Out!$S$5:$S$619,"DESPESA",Out!$J$5:$J$619,"Não Pago")</f>
        <v>0</v>
      </c>
      <c r="AO14" s="85">
        <f>SUMIFS(Nov!$I$5:$I$619,Nov!$C$5:$C$619,'Resumo (2)'!$E14,Nov!$S$5:$S$619,"DESPESA",Nov!$J$5:$J$619,"Não Pago")</f>
        <v>0</v>
      </c>
      <c r="AP14" s="85">
        <f>SUMIFS(Dez!$I$5:$I$619,Dez!$C$5:$C$619,'Resumo (2)'!$E14,Dez!$S$5:$S$619,"DESPESA",Dez!$J$5:$J$619,"Não Pago")</f>
        <v>0</v>
      </c>
    </row>
    <row r="15" spans="1:42" ht="25.5" customHeight="1" thickTop="1" thickBot="1" x14ac:dyDescent="0.25">
      <c r="E15" s="36">
        <v>9</v>
      </c>
      <c r="F15" s="33">
        <f t="shared" si="0"/>
        <v>0</v>
      </c>
      <c r="G15" s="33">
        <f t="shared" si="1"/>
        <v>0</v>
      </c>
      <c r="H15" s="33">
        <f t="shared" si="2"/>
        <v>0</v>
      </c>
      <c r="P15" s="85">
        <f t="shared" si="3"/>
        <v>9</v>
      </c>
      <c r="Q15" s="85">
        <f>SUMIFS(Jan!$I$5:$I$619,Jan!$C$5:$C$619,'Resumo (2)'!$E15,Jan!$S$5:$S$619,"Receita",Jan!$J$5:$J$619,"Não Pago")</f>
        <v>0</v>
      </c>
      <c r="R15" s="85">
        <f>SUMIFS(Fev!$I$5:$I$619,Fev!$C$5:$C$619,'Resumo (2)'!$E15,Fev!$S$5:$S$619,"Receita",Fev!$J$5:$J$619,"Não Pago")</f>
        <v>0</v>
      </c>
      <c r="S15" s="85">
        <f>SUMIFS(Mar!$I$5:$I$619,Mar!$C$5:$C$619,'Resumo (2)'!$E15,Mar!$S$5:$S$619,"Receita",Mar!$J$5:$J$619,"Não Pago")</f>
        <v>0</v>
      </c>
      <c r="T15" s="85">
        <f>SUMIFS(Abr!$I$5:$I$619,Abr!$C$5:$C$619,'Resumo (2)'!$E15,Abr!$S$5:$S$619,"Receita",Abr!$J$5:$J$619,"Não Pago")</f>
        <v>0</v>
      </c>
      <c r="U15" s="85">
        <f>SUMIFS(Mai!$I$5:$I$619,Mai!$C$5:$C$619,'Resumo (2)'!$E15,Mai!$S$5:$S$619,"Receita",Mai!$J$5:$J$619,"Não Pago")</f>
        <v>0</v>
      </c>
      <c r="V15" s="85">
        <f>SUMIFS(Jun!$I$5:$I$619,Jun!$C$5:$C$619,'Resumo (2)'!$E15,Jun!$S$5:$S$619,"Receita",Jun!$J$5:$J$619,"Não Pago")</f>
        <v>0</v>
      </c>
      <c r="W15" s="85">
        <f>SUMIFS(Jul!$I$5:$I$619,Jul!$C$5:$C$619,'Resumo (2)'!$E15,Jul!$S$5:$S$619,"Receita",Jul!$J$5:$J$619,"Não Pago")</f>
        <v>0</v>
      </c>
      <c r="X15" s="85">
        <f>SUMIFS(Ago!$I$5:$I$619,Ago!$C$5:$C$619,'Resumo (2)'!$E15,Ago!$S$5:$S$619,"Receita",Ago!$J$5:$J$619,"Não Pago")</f>
        <v>0</v>
      </c>
      <c r="Y15" s="85">
        <f>SUMIFS(Set!$I$5:$I$619,Set!$C$5:$C$619,'Resumo (2)'!$E15,Set!$S$5:$S$619,"Receita",Set!$J$5:$J$619,"Não Pago")</f>
        <v>0</v>
      </c>
      <c r="Z15" s="85">
        <f>SUMIFS(Out!$I$5:$I$619,Out!$C$5:$C$619,'Resumo (2)'!$E15,Out!$S$5:$S$619,"Receita",Out!$J$5:$J$619,"Não Pago")</f>
        <v>0</v>
      </c>
      <c r="AA15" s="85">
        <f>SUMIFS(Nov!$I$5:$I$619,Nov!$C$5:$C$619,'Resumo (2)'!$E15,Nov!$S$5:$S$619,"Receita",Nov!$J$5:$J$619,"Não Pago")</f>
        <v>0</v>
      </c>
      <c r="AB15" s="85">
        <f>SUMIFS(Dez!$I$5:$I$619,Dez!$C$5:$C$619,'Resumo (2)'!$E15,Dez!$S$5:$S$619,"Receita",Dez!$J$5:$J$619,"Não Pago")</f>
        <v>0</v>
      </c>
      <c r="AD15" s="85">
        <f t="shared" si="4"/>
        <v>9</v>
      </c>
      <c r="AE15" s="85">
        <f>SUMIFS(Jan!$I$5:$I$619,Jan!$C$5:$C$619,'Resumo (2)'!$E15,Jan!$S$5:$S$619,"DESPESA",Jan!$J$5:$J$619,"Não Pago")</f>
        <v>0</v>
      </c>
      <c r="AF15" s="85">
        <f>SUMIFS(Fev!$I$5:$I$619,Fev!$C$5:$C$619,'Resumo (2)'!$E15,Fev!$S$5:$S$619,"DESPESA",Fev!$J$5:$J$619,"Não Pago")</f>
        <v>0</v>
      </c>
      <c r="AG15" s="85">
        <f>SUMIFS(Mar!$I$5:$I$619,Mar!$C$5:$C$619,'Resumo (2)'!$E15,Mar!$S$5:$S$619,"DESPESA",Mar!$J$5:$J$619,"Não Pago")</f>
        <v>0</v>
      </c>
      <c r="AH15" s="85">
        <f>SUMIFS(Abr!$I$5:$I$619,Abr!$C$5:$C$619,'Resumo (2)'!$E15,Abr!$S$5:$S$619,"DESPESA",Abr!$J$5:$J$619,"Não Pago")</f>
        <v>0</v>
      </c>
      <c r="AI15" s="85">
        <f>SUMIFS(Mai!$I$5:$I$619,Mai!$C$5:$C$619,'Resumo (2)'!$E15,Mai!$S$5:$S$619,"DESPESA",Mai!$J$5:$J$619,"Não Pago")</f>
        <v>0</v>
      </c>
      <c r="AJ15" s="85">
        <f>SUMIFS(Jun!$I$5:$I$619,Jun!$C$5:$C$619,'Resumo (2)'!$E15,Jun!$S$5:$S$619,"DESPESA",Jun!$J$5:$J$619,"Não Pago")</f>
        <v>0</v>
      </c>
      <c r="AK15" s="85">
        <f>SUMIFS(Jul!$I$5:$I$619,Jul!$C$5:$C$619,'Resumo (2)'!$E15,Jul!$S$5:$S$619,"DESPESA",Jul!$J$5:$J$619,"Não Pago")</f>
        <v>0</v>
      </c>
      <c r="AL15" s="85">
        <f>SUMIFS(Ago!$I$5:$I$619,Ago!$C$5:$C$619,'Resumo (2)'!$E15,Ago!$S$5:$S$619,"DESPESA",Ago!$J$5:$J$619,"Não Pago")</f>
        <v>0</v>
      </c>
      <c r="AM15" s="85">
        <f>SUMIFS(Set!$I$5:$I$619,Set!$C$5:$C$619,'Resumo (2)'!$E15,Set!$S$5:$S$619,"DESPESA",Set!$J$5:$J$619,"Não Pago")</f>
        <v>0</v>
      </c>
      <c r="AN15" s="85">
        <f>SUMIFS(Out!$I$5:$I$619,Out!$C$5:$C$619,'Resumo (2)'!$E15,Out!$S$5:$S$619,"DESPESA",Out!$J$5:$J$619,"Não Pago")</f>
        <v>0</v>
      </c>
      <c r="AO15" s="85">
        <f>SUMIFS(Nov!$I$5:$I$619,Nov!$C$5:$C$619,'Resumo (2)'!$E15,Nov!$S$5:$S$619,"DESPESA",Nov!$J$5:$J$619,"Não Pago")</f>
        <v>0</v>
      </c>
      <c r="AP15" s="85">
        <f>SUMIFS(Dez!$I$5:$I$619,Dez!$C$5:$C$619,'Resumo (2)'!$E15,Dez!$S$5:$S$619,"DESPESA",Dez!$J$5:$J$619,"Não Pago")</f>
        <v>0</v>
      </c>
    </row>
    <row r="16" spans="1:42" ht="25.5" customHeight="1" thickTop="1" thickBot="1" x14ac:dyDescent="0.25">
      <c r="E16" s="36">
        <v>10</v>
      </c>
      <c r="F16" s="33">
        <f t="shared" si="0"/>
        <v>0</v>
      </c>
      <c r="G16" s="33">
        <f t="shared" si="1"/>
        <v>0</v>
      </c>
      <c r="H16" s="33">
        <f t="shared" si="2"/>
        <v>0</v>
      </c>
      <c r="P16" s="85">
        <f t="shared" si="3"/>
        <v>10</v>
      </c>
      <c r="Q16" s="85">
        <f>SUMIFS(Jan!$I$5:$I$619,Jan!$C$5:$C$619,'Resumo (2)'!$E16,Jan!$S$5:$S$619,"Receita",Jan!$J$5:$J$619,"Não Pago")</f>
        <v>0</v>
      </c>
      <c r="R16" s="85">
        <f>SUMIFS(Fev!$I$5:$I$619,Fev!$C$5:$C$619,'Resumo (2)'!$E16,Fev!$S$5:$S$619,"Receita",Fev!$J$5:$J$619,"Não Pago")</f>
        <v>0</v>
      </c>
      <c r="S16" s="85">
        <f>SUMIFS(Mar!$I$5:$I$619,Mar!$C$5:$C$619,'Resumo (2)'!$E16,Mar!$S$5:$S$619,"Receita",Mar!$J$5:$J$619,"Não Pago")</f>
        <v>0</v>
      </c>
      <c r="T16" s="85">
        <f>SUMIFS(Abr!$I$5:$I$619,Abr!$C$5:$C$619,'Resumo (2)'!$E16,Abr!$S$5:$S$619,"Receita",Abr!$J$5:$J$619,"Não Pago")</f>
        <v>0</v>
      </c>
      <c r="U16" s="85">
        <f>SUMIFS(Mai!$I$5:$I$619,Mai!$C$5:$C$619,'Resumo (2)'!$E16,Mai!$S$5:$S$619,"Receita",Mai!$J$5:$J$619,"Não Pago")</f>
        <v>0</v>
      </c>
      <c r="V16" s="85">
        <f>SUMIFS(Jun!$I$5:$I$619,Jun!$C$5:$C$619,'Resumo (2)'!$E16,Jun!$S$5:$S$619,"Receita",Jun!$J$5:$J$619,"Não Pago")</f>
        <v>0</v>
      </c>
      <c r="W16" s="85">
        <f>SUMIFS(Jul!$I$5:$I$619,Jul!$C$5:$C$619,'Resumo (2)'!$E16,Jul!$S$5:$S$619,"Receita",Jul!$J$5:$J$619,"Não Pago")</f>
        <v>0</v>
      </c>
      <c r="X16" s="85">
        <f>SUMIFS(Ago!$I$5:$I$619,Ago!$C$5:$C$619,'Resumo (2)'!$E16,Ago!$S$5:$S$619,"Receita",Ago!$J$5:$J$619,"Não Pago")</f>
        <v>0</v>
      </c>
      <c r="Y16" s="85">
        <f>SUMIFS(Set!$I$5:$I$619,Set!$C$5:$C$619,'Resumo (2)'!$E16,Set!$S$5:$S$619,"Receita",Set!$J$5:$J$619,"Não Pago")</f>
        <v>0</v>
      </c>
      <c r="Z16" s="85">
        <f>SUMIFS(Out!$I$5:$I$619,Out!$C$5:$C$619,'Resumo (2)'!$E16,Out!$S$5:$S$619,"Receita",Out!$J$5:$J$619,"Não Pago")</f>
        <v>0</v>
      </c>
      <c r="AA16" s="85">
        <f>SUMIFS(Nov!$I$5:$I$619,Nov!$C$5:$C$619,'Resumo (2)'!$E16,Nov!$S$5:$S$619,"Receita",Nov!$J$5:$J$619,"Não Pago")</f>
        <v>0</v>
      </c>
      <c r="AB16" s="85">
        <f>SUMIFS(Dez!$I$5:$I$619,Dez!$C$5:$C$619,'Resumo (2)'!$E16,Dez!$S$5:$S$619,"Receita",Dez!$J$5:$J$619,"Não Pago")</f>
        <v>0</v>
      </c>
      <c r="AD16" s="85">
        <f t="shared" si="4"/>
        <v>10</v>
      </c>
      <c r="AE16" s="85">
        <f>SUMIFS(Jan!$I$5:$I$619,Jan!$C$5:$C$619,'Resumo (2)'!$E16,Jan!$S$5:$S$619,"DESPESA",Jan!$J$5:$J$619,"Não Pago")</f>
        <v>0</v>
      </c>
      <c r="AF16" s="85">
        <f>SUMIFS(Fev!$I$5:$I$619,Fev!$C$5:$C$619,'Resumo (2)'!$E16,Fev!$S$5:$S$619,"DESPESA",Fev!$J$5:$J$619,"Não Pago")</f>
        <v>0</v>
      </c>
      <c r="AG16" s="85">
        <f>SUMIFS(Mar!$I$5:$I$619,Mar!$C$5:$C$619,'Resumo (2)'!$E16,Mar!$S$5:$S$619,"DESPESA",Mar!$J$5:$J$619,"Não Pago")</f>
        <v>0</v>
      </c>
      <c r="AH16" s="85">
        <f>SUMIFS(Abr!$I$5:$I$619,Abr!$C$5:$C$619,'Resumo (2)'!$E16,Abr!$S$5:$S$619,"DESPESA",Abr!$J$5:$J$619,"Não Pago")</f>
        <v>0</v>
      </c>
      <c r="AI16" s="85">
        <f>SUMIFS(Mai!$I$5:$I$619,Mai!$C$5:$C$619,'Resumo (2)'!$E16,Mai!$S$5:$S$619,"DESPESA",Mai!$J$5:$J$619,"Não Pago")</f>
        <v>0</v>
      </c>
      <c r="AJ16" s="85">
        <f>SUMIFS(Jun!$I$5:$I$619,Jun!$C$5:$C$619,'Resumo (2)'!$E16,Jun!$S$5:$S$619,"DESPESA",Jun!$J$5:$J$619,"Não Pago")</f>
        <v>0</v>
      </c>
      <c r="AK16" s="85">
        <f>SUMIFS(Jul!$I$5:$I$619,Jul!$C$5:$C$619,'Resumo (2)'!$E16,Jul!$S$5:$S$619,"DESPESA",Jul!$J$5:$J$619,"Não Pago")</f>
        <v>0</v>
      </c>
      <c r="AL16" s="85">
        <f>SUMIFS(Ago!$I$5:$I$619,Ago!$C$5:$C$619,'Resumo (2)'!$E16,Ago!$S$5:$S$619,"DESPESA",Ago!$J$5:$J$619,"Não Pago")</f>
        <v>0</v>
      </c>
      <c r="AM16" s="85">
        <f>SUMIFS(Set!$I$5:$I$619,Set!$C$5:$C$619,'Resumo (2)'!$E16,Set!$S$5:$S$619,"DESPESA",Set!$J$5:$J$619,"Não Pago")</f>
        <v>0</v>
      </c>
      <c r="AN16" s="85">
        <f>SUMIFS(Out!$I$5:$I$619,Out!$C$5:$C$619,'Resumo (2)'!$E16,Out!$S$5:$S$619,"DESPESA",Out!$J$5:$J$619,"Não Pago")</f>
        <v>0</v>
      </c>
      <c r="AO16" s="85">
        <f>SUMIFS(Nov!$I$5:$I$619,Nov!$C$5:$C$619,'Resumo (2)'!$E16,Nov!$S$5:$S$619,"DESPESA",Nov!$J$5:$J$619,"Não Pago")</f>
        <v>0</v>
      </c>
      <c r="AP16" s="85">
        <f>SUMIFS(Dez!$I$5:$I$619,Dez!$C$5:$C$619,'Resumo (2)'!$E16,Dez!$S$5:$S$619,"DESPESA",Dez!$J$5:$J$619,"Não Pago")</f>
        <v>0</v>
      </c>
    </row>
    <row r="17" spans="5:42" ht="25.5" customHeight="1" thickTop="1" thickBot="1" x14ac:dyDescent="0.25">
      <c r="E17" s="36">
        <v>11</v>
      </c>
      <c r="F17" s="33">
        <f t="shared" si="0"/>
        <v>0</v>
      </c>
      <c r="G17" s="33">
        <f t="shared" si="1"/>
        <v>0</v>
      </c>
      <c r="H17" s="33">
        <f t="shared" si="2"/>
        <v>0</v>
      </c>
      <c r="P17" s="85">
        <f t="shared" si="3"/>
        <v>11</v>
      </c>
      <c r="Q17" s="85">
        <f>SUMIFS(Jan!$I$5:$I$619,Jan!$C$5:$C$619,'Resumo (2)'!$E17,Jan!$S$5:$S$619,"Receita",Jan!$J$5:$J$619,"Não Pago")</f>
        <v>0</v>
      </c>
      <c r="R17" s="85">
        <f>SUMIFS(Fev!$I$5:$I$619,Fev!$C$5:$C$619,'Resumo (2)'!$E17,Fev!$S$5:$S$619,"Receita",Fev!$J$5:$J$619,"Não Pago")</f>
        <v>0</v>
      </c>
      <c r="S17" s="85">
        <f>SUMIFS(Mar!$I$5:$I$619,Mar!$C$5:$C$619,'Resumo (2)'!$E17,Mar!$S$5:$S$619,"Receita",Mar!$J$5:$J$619,"Não Pago")</f>
        <v>0</v>
      </c>
      <c r="T17" s="85">
        <f>SUMIFS(Abr!$I$5:$I$619,Abr!$C$5:$C$619,'Resumo (2)'!$E17,Abr!$S$5:$S$619,"Receita",Abr!$J$5:$J$619,"Não Pago")</f>
        <v>0</v>
      </c>
      <c r="U17" s="85">
        <f>SUMIFS(Mai!$I$5:$I$619,Mai!$C$5:$C$619,'Resumo (2)'!$E17,Mai!$S$5:$S$619,"Receita",Mai!$J$5:$J$619,"Não Pago")</f>
        <v>0</v>
      </c>
      <c r="V17" s="85">
        <f>SUMIFS(Jun!$I$5:$I$619,Jun!$C$5:$C$619,'Resumo (2)'!$E17,Jun!$S$5:$S$619,"Receita",Jun!$J$5:$J$619,"Não Pago")</f>
        <v>0</v>
      </c>
      <c r="W17" s="85">
        <f>SUMIFS(Jul!$I$5:$I$619,Jul!$C$5:$C$619,'Resumo (2)'!$E17,Jul!$S$5:$S$619,"Receita",Jul!$J$5:$J$619,"Não Pago")</f>
        <v>0</v>
      </c>
      <c r="X17" s="85">
        <f>SUMIFS(Ago!$I$5:$I$619,Ago!$C$5:$C$619,'Resumo (2)'!$E17,Ago!$S$5:$S$619,"Receita",Ago!$J$5:$J$619,"Não Pago")</f>
        <v>0</v>
      </c>
      <c r="Y17" s="85">
        <f>SUMIFS(Set!$I$5:$I$619,Set!$C$5:$C$619,'Resumo (2)'!$E17,Set!$S$5:$S$619,"Receita",Set!$J$5:$J$619,"Não Pago")</f>
        <v>0</v>
      </c>
      <c r="Z17" s="85">
        <f>SUMIFS(Out!$I$5:$I$619,Out!$C$5:$C$619,'Resumo (2)'!$E17,Out!$S$5:$S$619,"Receita",Out!$J$5:$J$619,"Não Pago")</f>
        <v>0</v>
      </c>
      <c r="AA17" s="85">
        <f>SUMIFS(Nov!$I$5:$I$619,Nov!$C$5:$C$619,'Resumo (2)'!$E17,Nov!$S$5:$S$619,"Receita",Nov!$J$5:$J$619,"Não Pago")</f>
        <v>0</v>
      </c>
      <c r="AB17" s="85">
        <f>SUMIFS(Dez!$I$5:$I$619,Dez!$C$5:$C$619,'Resumo (2)'!$E17,Dez!$S$5:$S$619,"Receita",Dez!$J$5:$J$619,"Não Pago")</f>
        <v>0</v>
      </c>
      <c r="AD17" s="85">
        <f t="shared" si="4"/>
        <v>11</v>
      </c>
      <c r="AE17" s="85">
        <f>SUMIFS(Jan!$I$5:$I$619,Jan!$C$5:$C$619,'Resumo (2)'!$E17,Jan!$S$5:$S$619,"DESPESA",Jan!$J$5:$J$619,"Não Pago")</f>
        <v>0</v>
      </c>
      <c r="AF17" s="85">
        <f>SUMIFS(Fev!$I$5:$I$619,Fev!$C$5:$C$619,'Resumo (2)'!$E17,Fev!$S$5:$S$619,"DESPESA",Fev!$J$5:$J$619,"Não Pago")</f>
        <v>0</v>
      </c>
      <c r="AG17" s="85">
        <f>SUMIFS(Mar!$I$5:$I$619,Mar!$C$5:$C$619,'Resumo (2)'!$E17,Mar!$S$5:$S$619,"DESPESA",Mar!$J$5:$J$619,"Não Pago")</f>
        <v>0</v>
      </c>
      <c r="AH17" s="85">
        <f>SUMIFS(Abr!$I$5:$I$619,Abr!$C$5:$C$619,'Resumo (2)'!$E17,Abr!$S$5:$S$619,"DESPESA",Abr!$J$5:$J$619,"Não Pago")</f>
        <v>0</v>
      </c>
      <c r="AI17" s="85">
        <f>SUMIFS(Mai!$I$5:$I$619,Mai!$C$5:$C$619,'Resumo (2)'!$E17,Mai!$S$5:$S$619,"DESPESA",Mai!$J$5:$J$619,"Não Pago")</f>
        <v>0</v>
      </c>
      <c r="AJ17" s="85">
        <f>SUMIFS(Jun!$I$5:$I$619,Jun!$C$5:$C$619,'Resumo (2)'!$E17,Jun!$S$5:$S$619,"DESPESA",Jun!$J$5:$J$619,"Não Pago")</f>
        <v>0</v>
      </c>
      <c r="AK17" s="85">
        <f>SUMIFS(Jul!$I$5:$I$619,Jul!$C$5:$C$619,'Resumo (2)'!$E17,Jul!$S$5:$S$619,"DESPESA",Jul!$J$5:$J$619,"Não Pago")</f>
        <v>0</v>
      </c>
      <c r="AL17" s="85">
        <f>SUMIFS(Ago!$I$5:$I$619,Ago!$C$5:$C$619,'Resumo (2)'!$E17,Ago!$S$5:$S$619,"DESPESA",Ago!$J$5:$J$619,"Não Pago")</f>
        <v>0</v>
      </c>
      <c r="AM17" s="85">
        <f>SUMIFS(Set!$I$5:$I$619,Set!$C$5:$C$619,'Resumo (2)'!$E17,Set!$S$5:$S$619,"DESPESA",Set!$J$5:$J$619,"Não Pago")</f>
        <v>0</v>
      </c>
      <c r="AN17" s="85">
        <f>SUMIFS(Out!$I$5:$I$619,Out!$C$5:$C$619,'Resumo (2)'!$E17,Out!$S$5:$S$619,"DESPESA",Out!$J$5:$J$619,"Não Pago")</f>
        <v>0</v>
      </c>
      <c r="AO17" s="85">
        <f>SUMIFS(Nov!$I$5:$I$619,Nov!$C$5:$C$619,'Resumo (2)'!$E17,Nov!$S$5:$S$619,"DESPESA",Nov!$J$5:$J$619,"Não Pago")</f>
        <v>0</v>
      </c>
      <c r="AP17" s="85">
        <f>SUMIFS(Dez!$I$5:$I$619,Dez!$C$5:$C$619,'Resumo (2)'!$E17,Dez!$S$5:$S$619,"DESPESA",Dez!$J$5:$J$619,"Não Pago")</f>
        <v>0</v>
      </c>
    </row>
    <row r="18" spans="5:42" ht="25.5" customHeight="1" thickTop="1" thickBot="1" x14ac:dyDescent="0.25">
      <c r="E18" s="36">
        <v>12</v>
      </c>
      <c r="F18" s="33">
        <f t="shared" si="0"/>
        <v>0</v>
      </c>
      <c r="G18" s="33">
        <f t="shared" si="1"/>
        <v>0</v>
      </c>
      <c r="H18" s="33">
        <f t="shared" si="2"/>
        <v>0</v>
      </c>
      <c r="P18" s="85">
        <f t="shared" si="3"/>
        <v>12</v>
      </c>
      <c r="Q18" s="85">
        <f>SUMIFS(Jan!$I$5:$I$619,Jan!$C$5:$C$619,'Resumo (2)'!$E18,Jan!$S$5:$S$619,"Receita",Jan!$J$5:$J$619,"Não Pago")</f>
        <v>0</v>
      </c>
      <c r="R18" s="85">
        <f>SUMIFS(Fev!$I$5:$I$619,Fev!$C$5:$C$619,'Resumo (2)'!$E18,Fev!$S$5:$S$619,"Receita",Fev!$J$5:$J$619,"Não Pago")</f>
        <v>0</v>
      </c>
      <c r="S18" s="85">
        <f>SUMIFS(Mar!$I$5:$I$619,Mar!$C$5:$C$619,'Resumo (2)'!$E18,Mar!$S$5:$S$619,"Receita",Mar!$J$5:$J$619,"Não Pago")</f>
        <v>0</v>
      </c>
      <c r="T18" s="85">
        <f>SUMIFS(Abr!$I$5:$I$619,Abr!$C$5:$C$619,'Resumo (2)'!$E18,Abr!$S$5:$S$619,"Receita",Abr!$J$5:$J$619,"Não Pago")</f>
        <v>0</v>
      </c>
      <c r="U18" s="85">
        <f>SUMIFS(Mai!$I$5:$I$619,Mai!$C$5:$C$619,'Resumo (2)'!$E18,Mai!$S$5:$S$619,"Receita",Mai!$J$5:$J$619,"Não Pago")</f>
        <v>0</v>
      </c>
      <c r="V18" s="85">
        <f>SUMIFS(Jun!$I$5:$I$619,Jun!$C$5:$C$619,'Resumo (2)'!$E18,Jun!$S$5:$S$619,"Receita",Jun!$J$5:$J$619,"Não Pago")</f>
        <v>0</v>
      </c>
      <c r="W18" s="85">
        <f>SUMIFS(Jul!$I$5:$I$619,Jul!$C$5:$C$619,'Resumo (2)'!$E18,Jul!$S$5:$S$619,"Receita",Jul!$J$5:$J$619,"Não Pago")</f>
        <v>0</v>
      </c>
      <c r="X18" s="85">
        <f>SUMIFS(Ago!$I$5:$I$619,Ago!$C$5:$C$619,'Resumo (2)'!$E18,Ago!$S$5:$S$619,"Receita",Ago!$J$5:$J$619,"Não Pago")</f>
        <v>0</v>
      </c>
      <c r="Y18" s="85">
        <f>SUMIFS(Set!$I$5:$I$619,Set!$C$5:$C$619,'Resumo (2)'!$E18,Set!$S$5:$S$619,"Receita",Set!$J$5:$J$619,"Não Pago")</f>
        <v>0</v>
      </c>
      <c r="Z18" s="85">
        <f>SUMIFS(Out!$I$5:$I$619,Out!$C$5:$C$619,'Resumo (2)'!$E18,Out!$S$5:$S$619,"Receita",Out!$J$5:$J$619,"Não Pago")</f>
        <v>0</v>
      </c>
      <c r="AA18" s="85">
        <f>SUMIFS(Nov!$I$5:$I$619,Nov!$C$5:$C$619,'Resumo (2)'!$E18,Nov!$S$5:$S$619,"Receita",Nov!$J$5:$J$619,"Não Pago")</f>
        <v>0</v>
      </c>
      <c r="AB18" s="85">
        <f>SUMIFS(Dez!$I$5:$I$619,Dez!$C$5:$C$619,'Resumo (2)'!$E18,Dez!$S$5:$S$619,"Receita",Dez!$J$5:$J$619,"Não Pago")</f>
        <v>0</v>
      </c>
      <c r="AD18" s="85">
        <f t="shared" si="4"/>
        <v>12</v>
      </c>
      <c r="AE18" s="85">
        <f>SUMIFS(Jan!$I$5:$I$619,Jan!$C$5:$C$619,'Resumo (2)'!$E18,Jan!$S$5:$S$619,"DESPESA",Jan!$J$5:$J$619,"Não Pago")</f>
        <v>0</v>
      </c>
      <c r="AF18" s="85">
        <f>SUMIFS(Fev!$I$5:$I$619,Fev!$C$5:$C$619,'Resumo (2)'!$E18,Fev!$S$5:$S$619,"DESPESA",Fev!$J$5:$J$619,"Não Pago")</f>
        <v>0</v>
      </c>
      <c r="AG18" s="85">
        <f>SUMIFS(Mar!$I$5:$I$619,Mar!$C$5:$C$619,'Resumo (2)'!$E18,Mar!$S$5:$S$619,"DESPESA",Mar!$J$5:$J$619,"Não Pago")</f>
        <v>0</v>
      </c>
      <c r="AH18" s="85">
        <f>SUMIFS(Abr!$I$5:$I$619,Abr!$C$5:$C$619,'Resumo (2)'!$E18,Abr!$S$5:$S$619,"DESPESA",Abr!$J$5:$J$619,"Não Pago")</f>
        <v>0</v>
      </c>
      <c r="AI18" s="85">
        <f>SUMIFS(Mai!$I$5:$I$619,Mai!$C$5:$C$619,'Resumo (2)'!$E18,Mai!$S$5:$S$619,"DESPESA",Mai!$J$5:$J$619,"Não Pago")</f>
        <v>0</v>
      </c>
      <c r="AJ18" s="85">
        <f>SUMIFS(Jun!$I$5:$I$619,Jun!$C$5:$C$619,'Resumo (2)'!$E18,Jun!$S$5:$S$619,"DESPESA",Jun!$J$5:$J$619,"Não Pago")</f>
        <v>0</v>
      </c>
      <c r="AK18" s="85">
        <f>SUMIFS(Jul!$I$5:$I$619,Jul!$C$5:$C$619,'Resumo (2)'!$E18,Jul!$S$5:$S$619,"DESPESA",Jul!$J$5:$J$619,"Não Pago")</f>
        <v>0</v>
      </c>
      <c r="AL18" s="85">
        <f>SUMIFS(Ago!$I$5:$I$619,Ago!$C$5:$C$619,'Resumo (2)'!$E18,Ago!$S$5:$S$619,"DESPESA",Ago!$J$5:$J$619,"Não Pago")</f>
        <v>0</v>
      </c>
      <c r="AM18" s="85">
        <f>SUMIFS(Set!$I$5:$I$619,Set!$C$5:$C$619,'Resumo (2)'!$E18,Set!$S$5:$S$619,"DESPESA",Set!$J$5:$J$619,"Não Pago")</f>
        <v>0</v>
      </c>
      <c r="AN18" s="85">
        <f>SUMIFS(Out!$I$5:$I$619,Out!$C$5:$C$619,'Resumo (2)'!$E18,Out!$S$5:$S$619,"DESPESA",Out!$J$5:$J$619,"Não Pago")</f>
        <v>0</v>
      </c>
      <c r="AO18" s="85">
        <f>SUMIFS(Nov!$I$5:$I$619,Nov!$C$5:$C$619,'Resumo (2)'!$E18,Nov!$S$5:$S$619,"DESPESA",Nov!$J$5:$J$619,"Não Pago")</f>
        <v>0</v>
      </c>
      <c r="AP18" s="85">
        <f>SUMIFS(Dez!$I$5:$I$619,Dez!$C$5:$C$619,'Resumo (2)'!$E18,Dez!$S$5:$S$619,"DESPESA",Dez!$J$5:$J$619,"Não Pago")</f>
        <v>0</v>
      </c>
    </row>
    <row r="19" spans="5:42" ht="25.5" customHeight="1" thickTop="1" thickBot="1" x14ac:dyDescent="0.25">
      <c r="E19" s="36">
        <v>13</v>
      </c>
      <c r="F19" s="33">
        <f t="shared" si="0"/>
        <v>0</v>
      </c>
      <c r="G19" s="33">
        <f t="shared" si="1"/>
        <v>0</v>
      </c>
      <c r="H19" s="33">
        <f t="shared" si="2"/>
        <v>0</v>
      </c>
      <c r="P19" s="85">
        <f t="shared" si="3"/>
        <v>13</v>
      </c>
      <c r="Q19" s="85">
        <f>SUMIFS(Jan!$I$5:$I$619,Jan!$C$5:$C$619,'Resumo (2)'!$E19,Jan!$S$5:$S$619,"Receita",Jan!$J$5:$J$619,"Não Pago")</f>
        <v>0</v>
      </c>
      <c r="R19" s="85">
        <f>SUMIFS(Fev!$I$5:$I$619,Fev!$C$5:$C$619,'Resumo (2)'!$E19,Fev!$S$5:$S$619,"Receita",Fev!$J$5:$J$619,"Não Pago")</f>
        <v>0</v>
      </c>
      <c r="S19" s="85">
        <f>SUMIFS(Mar!$I$5:$I$619,Mar!$C$5:$C$619,'Resumo (2)'!$E19,Mar!$S$5:$S$619,"Receita",Mar!$J$5:$J$619,"Não Pago")</f>
        <v>0</v>
      </c>
      <c r="T19" s="85">
        <f>SUMIFS(Abr!$I$5:$I$619,Abr!$C$5:$C$619,'Resumo (2)'!$E19,Abr!$S$5:$S$619,"Receita",Abr!$J$5:$J$619,"Não Pago")</f>
        <v>0</v>
      </c>
      <c r="U19" s="85">
        <f>SUMIFS(Mai!$I$5:$I$619,Mai!$C$5:$C$619,'Resumo (2)'!$E19,Mai!$S$5:$S$619,"Receita",Mai!$J$5:$J$619,"Não Pago")</f>
        <v>0</v>
      </c>
      <c r="V19" s="85">
        <f>SUMIFS(Jun!$I$5:$I$619,Jun!$C$5:$C$619,'Resumo (2)'!$E19,Jun!$S$5:$S$619,"Receita",Jun!$J$5:$J$619,"Não Pago")</f>
        <v>0</v>
      </c>
      <c r="W19" s="85">
        <f>SUMIFS(Jul!$I$5:$I$619,Jul!$C$5:$C$619,'Resumo (2)'!$E19,Jul!$S$5:$S$619,"Receita",Jul!$J$5:$J$619,"Não Pago")</f>
        <v>0</v>
      </c>
      <c r="X19" s="85">
        <f>SUMIFS(Ago!$I$5:$I$619,Ago!$C$5:$C$619,'Resumo (2)'!$E19,Ago!$S$5:$S$619,"Receita",Ago!$J$5:$J$619,"Não Pago")</f>
        <v>0</v>
      </c>
      <c r="Y19" s="85">
        <f>SUMIFS(Set!$I$5:$I$619,Set!$C$5:$C$619,'Resumo (2)'!$E19,Set!$S$5:$S$619,"Receita",Set!$J$5:$J$619,"Não Pago")</f>
        <v>0</v>
      </c>
      <c r="Z19" s="85">
        <f>SUMIFS(Out!$I$5:$I$619,Out!$C$5:$C$619,'Resumo (2)'!$E19,Out!$S$5:$S$619,"Receita",Out!$J$5:$J$619,"Não Pago")</f>
        <v>0</v>
      </c>
      <c r="AA19" s="85">
        <f>SUMIFS(Nov!$I$5:$I$619,Nov!$C$5:$C$619,'Resumo (2)'!$E19,Nov!$S$5:$S$619,"Receita",Nov!$J$5:$J$619,"Não Pago")</f>
        <v>0</v>
      </c>
      <c r="AB19" s="85">
        <f>SUMIFS(Dez!$I$5:$I$619,Dez!$C$5:$C$619,'Resumo (2)'!$E19,Dez!$S$5:$S$619,"Receita",Dez!$J$5:$J$619,"Não Pago")</f>
        <v>0</v>
      </c>
      <c r="AD19" s="85">
        <f t="shared" si="4"/>
        <v>13</v>
      </c>
      <c r="AE19" s="85">
        <f>SUMIFS(Jan!$I$5:$I$619,Jan!$C$5:$C$619,'Resumo (2)'!$E19,Jan!$S$5:$S$619,"DESPESA",Jan!$J$5:$J$619,"Não Pago")</f>
        <v>0</v>
      </c>
      <c r="AF19" s="85">
        <f>SUMIFS(Fev!$I$5:$I$619,Fev!$C$5:$C$619,'Resumo (2)'!$E19,Fev!$S$5:$S$619,"DESPESA",Fev!$J$5:$J$619,"Não Pago")</f>
        <v>0</v>
      </c>
      <c r="AG19" s="85">
        <f>SUMIFS(Mar!$I$5:$I$619,Mar!$C$5:$C$619,'Resumo (2)'!$E19,Mar!$S$5:$S$619,"DESPESA",Mar!$J$5:$J$619,"Não Pago")</f>
        <v>0</v>
      </c>
      <c r="AH19" s="85">
        <f>SUMIFS(Abr!$I$5:$I$619,Abr!$C$5:$C$619,'Resumo (2)'!$E19,Abr!$S$5:$S$619,"DESPESA",Abr!$J$5:$J$619,"Não Pago")</f>
        <v>0</v>
      </c>
      <c r="AI19" s="85">
        <f>SUMIFS(Mai!$I$5:$I$619,Mai!$C$5:$C$619,'Resumo (2)'!$E19,Mai!$S$5:$S$619,"DESPESA",Mai!$J$5:$J$619,"Não Pago")</f>
        <v>0</v>
      </c>
      <c r="AJ19" s="85">
        <f>SUMIFS(Jun!$I$5:$I$619,Jun!$C$5:$C$619,'Resumo (2)'!$E19,Jun!$S$5:$S$619,"DESPESA",Jun!$J$5:$J$619,"Não Pago")</f>
        <v>0</v>
      </c>
      <c r="AK19" s="85">
        <f>SUMIFS(Jul!$I$5:$I$619,Jul!$C$5:$C$619,'Resumo (2)'!$E19,Jul!$S$5:$S$619,"DESPESA",Jul!$J$5:$J$619,"Não Pago")</f>
        <v>0</v>
      </c>
      <c r="AL19" s="85">
        <f>SUMIFS(Ago!$I$5:$I$619,Ago!$C$5:$C$619,'Resumo (2)'!$E19,Ago!$S$5:$S$619,"DESPESA",Ago!$J$5:$J$619,"Não Pago")</f>
        <v>0</v>
      </c>
      <c r="AM19" s="85">
        <f>SUMIFS(Set!$I$5:$I$619,Set!$C$5:$C$619,'Resumo (2)'!$E19,Set!$S$5:$S$619,"DESPESA",Set!$J$5:$J$619,"Não Pago")</f>
        <v>0</v>
      </c>
      <c r="AN19" s="85">
        <f>SUMIFS(Out!$I$5:$I$619,Out!$C$5:$C$619,'Resumo (2)'!$E19,Out!$S$5:$S$619,"DESPESA",Out!$J$5:$J$619,"Não Pago")</f>
        <v>0</v>
      </c>
      <c r="AO19" s="85">
        <f>SUMIFS(Nov!$I$5:$I$619,Nov!$C$5:$C$619,'Resumo (2)'!$E19,Nov!$S$5:$S$619,"DESPESA",Nov!$J$5:$J$619,"Não Pago")</f>
        <v>0</v>
      </c>
      <c r="AP19" s="85">
        <f>SUMIFS(Dez!$I$5:$I$619,Dez!$C$5:$C$619,'Resumo (2)'!$E19,Dez!$S$5:$S$619,"DESPESA",Dez!$J$5:$J$619,"Não Pago")</f>
        <v>0</v>
      </c>
    </row>
    <row r="20" spans="5:42" ht="25.5" customHeight="1" thickTop="1" thickBot="1" x14ac:dyDescent="0.25">
      <c r="E20" s="36">
        <v>14</v>
      </c>
      <c r="F20" s="33">
        <f t="shared" si="0"/>
        <v>0</v>
      </c>
      <c r="G20" s="33">
        <f t="shared" si="1"/>
        <v>0</v>
      </c>
      <c r="H20" s="33">
        <f t="shared" si="2"/>
        <v>0</v>
      </c>
      <c r="P20" s="85">
        <f t="shared" si="3"/>
        <v>14</v>
      </c>
      <c r="Q20" s="85">
        <f>SUMIFS(Jan!$I$5:$I$619,Jan!$C$5:$C$619,'Resumo (2)'!$E20,Jan!$S$5:$S$619,"Receita",Jan!$J$5:$J$619,"Não Pago")</f>
        <v>0</v>
      </c>
      <c r="R20" s="85">
        <f>SUMIFS(Fev!$I$5:$I$619,Fev!$C$5:$C$619,'Resumo (2)'!$E20,Fev!$S$5:$S$619,"Receita",Fev!$J$5:$J$619,"Não Pago")</f>
        <v>0</v>
      </c>
      <c r="S20" s="85">
        <f>SUMIFS(Mar!$I$5:$I$619,Mar!$C$5:$C$619,'Resumo (2)'!$E20,Mar!$S$5:$S$619,"Receita",Mar!$J$5:$J$619,"Não Pago")</f>
        <v>0</v>
      </c>
      <c r="T20" s="85">
        <f>SUMIFS(Abr!$I$5:$I$619,Abr!$C$5:$C$619,'Resumo (2)'!$E20,Abr!$S$5:$S$619,"Receita",Abr!$J$5:$J$619,"Não Pago")</f>
        <v>0</v>
      </c>
      <c r="U20" s="85">
        <f>SUMIFS(Mai!$I$5:$I$619,Mai!$C$5:$C$619,'Resumo (2)'!$E20,Mai!$S$5:$S$619,"Receita",Mai!$J$5:$J$619,"Não Pago")</f>
        <v>0</v>
      </c>
      <c r="V20" s="85">
        <f>SUMIFS(Jun!$I$5:$I$619,Jun!$C$5:$C$619,'Resumo (2)'!$E20,Jun!$S$5:$S$619,"Receita",Jun!$J$5:$J$619,"Não Pago")</f>
        <v>0</v>
      </c>
      <c r="W20" s="85">
        <f>SUMIFS(Jul!$I$5:$I$619,Jul!$C$5:$C$619,'Resumo (2)'!$E20,Jul!$S$5:$S$619,"Receita",Jul!$J$5:$J$619,"Não Pago")</f>
        <v>0</v>
      </c>
      <c r="X20" s="85">
        <f>SUMIFS(Ago!$I$5:$I$619,Ago!$C$5:$C$619,'Resumo (2)'!$E20,Ago!$S$5:$S$619,"Receita",Ago!$J$5:$J$619,"Não Pago")</f>
        <v>0</v>
      </c>
      <c r="Y20" s="85">
        <f>SUMIFS(Set!$I$5:$I$619,Set!$C$5:$C$619,'Resumo (2)'!$E20,Set!$S$5:$S$619,"Receita",Set!$J$5:$J$619,"Não Pago")</f>
        <v>0</v>
      </c>
      <c r="Z20" s="85">
        <f>SUMIFS(Out!$I$5:$I$619,Out!$C$5:$C$619,'Resumo (2)'!$E20,Out!$S$5:$S$619,"Receita",Out!$J$5:$J$619,"Não Pago")</f>
        <v>0</v>
      </c>
      <c r="AA20" s="85">
        <f>SUMIFS(Nov!$I$5:$I$619,Nov!$C$5:$C$619,'Resumo (2)'!$E20,Nov!$S$5:$S$619,"Receita",Nov!$J$5:$J$619,"Não Pago")</f>
        <v>0</v>
      </c>
      <c r="AB20" s="85">
        <f>SUMIFS(Dez!$I$5:$I$619,Dez!$C$5:$C$619,'Resumo (2)'!$E20,Dez!$S$5:$S$619,"Receita",Dez!$J$5:$J$619,"Não Pago")</f>
        <v>0</v>
      </c>
      <c r="AD20" s="85">
        <f t="shared" si="4"/>
        <v>14</v>
      </c>
      <c r="AE20" s="85">
        <f>SUMIFS(Jan!$I$5:$I$619,Jan!$C$5:$C$619,'Resumo (2)'!$E20,Jan!$S$5:$S$619,"DESPESA",Jan!$J$5:$J$619,"Não Pago")</f>
        <v>0</v>
      </c>
      <c r="AF20" s="85">
        <f>SUMIFS(Fev!$I$5:$I$619,Fev!$C$5:$C$619,'Resumo (2)'!$E20,Fev!$S$5:$S$619,"DESPESA",Fev!$J$5:$J$619,"Não Pago")</f>
        <v>0</v>
      </c>
      <c r="AG20" s="85">
        <f>SUMIFS(Mar!$I$5:$I$619,Mar!$C$5:$C$619,'Resumo (2)'!$E20,Mar!$S$5:$S$619,"DESPESA",Mar!$J$5:$J$619,"Não Pago")</f>
        <v>0</v>
      </c>
      <c r="AH20" s="85">
        <f>SUMIFS(Abr!$I$5:$I$619,Abr!$C$5:$C$619,'Resumo (2)'!$E20,Abr!$S$5:$S$619,"DESPESA",Abr!$J$5:$J$619,"Não Pago")</f>
        <v>0</v>
      </c>
      <c r="AI20" s="85">
        <f>SUMIFS(Mai!$I$5:$I$619,Mai!$C$5:$C$619,'Resumo (2)'!$E20,Mai!$S$5:$S$619,"DESPESA",Mai!$J$5:$J$619,"Não Pago")</f>
        <v>0</v>
      </c>
      <c r="AJ20" s="85">
        <f>SUMIFS(Jun!$I$5:$I$619,Jun!$C$5:$C$619,'Resumo (2)'!$E20,Jun!$S$5:$S$619,"DESPESA",Jun!$J$5:$J$619,"Não Pago")</f>
        <v>0</v>
      </c>
      <c r="AK20" s="85">
        <f>SUMIFS(Jul!$I$5:$I$619,Jul!$C$5:$C$619,'Resumo (2)'!$E20,Jul!$S$5:$S$619,"DESPESA",Jul!$J$5:$J$619,"Não Pago")</f>
        <v>0</v>
      </c>
      <c r="AL20" s="85">
        <f>SUMIFS(Ago!$I$5:$I$619,Ago!$C$5:$C$619,'Resumo (2)'!$E20,Ago!$S$5:$S$619,"DESPESA",Ago!$J$5:$J$619,"Não Pago")</f>
        <v>0</v>
      </c>
      <c r="AM20" s="85">
        <f>SUMIFS(Set!$I$5:$I$619,Set!$C$5:$C$619,'Resumo (2)'!$E20,Set!$S$5:$S$619,"DESPESA",Set!$J$5:$J$619,"Não Pago")</f>
        <v>0</v>
      </c>
      <c r="AN20" s="85">
        <f>SUMIFS(Out!$I$5:$I$619,Out!$C$5:$C$619,'Resumo (2)'!$E20,Out!$S$5:$S$619,"DESPESA",Out!$J$5:$J$619,"Não Pago")</f>
        <v>0</v>
      </c>
      <c r="AO20" s="85">
        <f>SUMIFS(Nov!$I$5:$I$619,Nov!$C$5:$C$619,'Resumo (2)'!$E20,Nov!$S$5:$S$619,"DESPESA",Nov!$J$5:$J$619,"Não Pago")</f>
        <v>0</v>
      </c>
      <c r="AP20" s="85">
        <f>SUMIFS(Dez!$I$5:$I$619,Dez!$C$5:$C$619,'Resumo (2)'!$E20,Dez!$S$5:$S$619,"DESPESA",Dez!$J$5:$J$619,"Não Pago")</f>
        <v>0</v>
      </c>
    </row>
    <row r="21" spans="5:42" ht="25.5" customHeight="1" thickTop="1" thickBot="1" x14ac:dyDescent="0.25">
      <c r="E21" s="36">
        <v>15</v>
      </c>
      <c r="F21" s="33">
        <f t="shared" si="0"/>
        <v>0</v>
      </c>
      <c r="G21" s="33">
        <f t="shared" si="1"/>
        <v>0</v>
      </c>
      <c r="H21" s="33">
        <f t="shared" si="2"/>
        <v>0</v>
      </c>
      <c r="P21" s="85">
        <f t="shared" si="3"/>
        <v>15</v>
      </c>
      <c r="Q21" s="85">
        <f>SUMIFS(Jan!$I$5:$I$619,Jan!$C$5:$C$619,'Resumo (2)'!$E21,Jan!$S$5:$S$619,"Receita",Jan!$J$5:$J$619,"Não Pago")</f>
        <v>0</v>
      </c>
      <c r="R21" s="85">
        <f>SUMIFS(Fev!$I$5:$I$619,Fev!$C$5:$C$619,'Resumo (2)'!$E21,Fev!$S$5:$S$619,"Receita",Fev!$J$5:$J$619,"Não Pago")</f>
        <v>0</v>
      </c>
      <c r="S21" s="85">
        <f>SUMIFS(Mar!$I$5:$I$619,Mar!$C$5:$C$619,'Resumo (2)'!$E21,Mar!$S$5:$S$619,"Receita",Mar!$J$5:$J$619,"Não Pago")</f>
        <v>0</v>
      </c>
      <c r="T21" s="85">
        <f>SUMIFS(Abr!$I$5:$I$619,Abr!$C$5:$C$619,'Resumo (2)'!$E21,Abr!$S$5:$S$619,"Receita",Abr!$J$5:$J$619,"Não Pago")</f>
        <v>0</v>
      </c>
      <c r="U21" s="85">
        <f>SUMIFS(Mai!$I$5:$I$619,Mai!$C$5:$C$619,'Resumo (2)'!$E21,Mai!$S$5:$S$619,"Receita",Mai!$J$5:$J$619,"Não Pago")</f>
        <v>0</v>
      </c>
      <c r="V21" s="85">
        <f>SUMIFS(Jun!$I$5:$I$619,Jun!$C$5:$C$619,'Resumo (2)'!$E21,Jun!$S$5:$S$619,"Receita",Jun!$J$5:$J$619,"Não Pago")</f>
        <v>0</v>
      </c>
      <c r="W21" s="85">
        <f>SUMIFS(Jul!$I$5:$I$619,Jul!$C$5:$C$619,'Resumo (2)'!$E21,Jul!$S$5:$S$619,"Receita",Jul!$J$5:$J$619,"Não Pago")</f>
        <v>0</v>
      </c>
      <c r="X21" s="85">
        <f>SUMIFS(Ago!$I$5:$I$619,Ago!$C$5:$C$619,'Resumo (2)'!$E21,Ago!$S$5:$S$619,"Receita",Ago!$J$5:$J$619,"Não Pago")</f>
        <v>0</v>
      </c>
      <c r="Y21" s="85">
        <f>SUMIFS(Set!$I$5:$I$619,Set!$C$5:$C$619,'Resumo (2)'!$E21,Set!$S$5:$S$619,"Receita",Set!$J$5:$J$619,"Não Pago")</f>
        <v>0</v>
      </c>
      <c r="Z21" s="85">
        <f>SUMIFS(Out!$I$5:$I$619,Out!$C$5:$C$619,'Resumo (2)'!$E21,Out!$S$5:$S$619,"Receita",Out!$J$5:$J$619,"Não Pago")</f>
        <v>0</v>
      </c>
      <c r="AA21" s="85">
        <f>SUMIFS(Nov!$I$5:$I$619,Nov!$C$5:$C$619,'Resumo (2)'!$E21,Nov!$S$5:$S$619,"Receita",Nov!$J$5:$J$619,"Não Pago")</f>
        <v>0</v>
      </c>
      <c r="AB21" s="85">
        <f>SUMIFS(Dez!$I$5:$I$619,Dez!$C$5:$C$619,'Resumo (2)'!$E21,Dez!$S$5:$S$619,"Receita",Dez!$J$5:$J$619,"Não Pago")</f>
        <v>0</v>
      </c>
      <c r="AD21" s="85">
        <f t="shared" si="4"/>
        <v>15</v>
      </c>
      <c r="AE21" s="85">
        <f>SUMIFS(Jan!$I$5:$I$619,Jan!$C$5:$C$619,'Resumo (2)'!$E21,Jan!$S$5:$S$619,"DESPESA",Jan!$J$5:$J$619,"Não Pago")</f>
        <v>0</v>
      </c>
      <c r="AF21" s="85">
        <f>SUMIFS(Fev!$I$5:$I$619,Fev!$C$5:$C$619,'Resumo (2)'!$E21,Fev!$S$5:$S$619,"DESPESA",Fev!$J$5:$J$619,"Não Pago")</f>
        <v>0</v>
      </c>
      <c r="AG21" s="85">
        <f>SUMIFS(Mar!$I$5:$I$619,Mar!$C$5:$C$619,'Resumo (2)'!$E21,Mar!$S$5:$S$619,"DESPESA",Mar!$J$5:$J$619,"Não Pago")</f>
        <v>0</v>
      </c>
      <c r="AH21" s="85">
        <f>SUMIFS(Abr!$I$5:$I$619,Abr!$C$5:$C$619,'Resumo (2)'!$E21,Abr!$S$5:$S$619,"DESPESA",Abr!$J$5:$J$619,"Não Pago")</f>
        <v>0</v>
      </c>
      <c r="AI21" s="85">
        <f>SUMIFS(Mai!$I$5:$I$619,Mai!$C$5:$C$619,'Resumo (2)'!$E21,Mai!$S$5:$S$619,"DESPESA",Mai!$J$5:$J$619,"Não Pago")</f>
        <v>0</v>
      </c>
      <c r="AJ21" s="85">
        <f>SUMIFS(Jun!$I$5:$I$619,Jun!$C$5:$C$619,'Resumo (2)'!$E21,Jun!$S$5:$S$619,"DESPESA",Jun!$J$5:$J$619,"Não Pago")</f>
        <v>0</v>
      </c>
      <c r="AK21" s="85">
        <f>SUMIFS(Jul!$I$5:$I$619,Jul!$C$5:$C$619,'Resumo (2)'!$E21,Jul!$S$5:$S$619,"DESPESA",Jul!$J$5:$J$619,"Não Pago")</f>
        <v>0</v>
      </c>
      <c r="AL21" s="85">
        <f>SUMIFS(Ago!$I$5:$I$619,Ago!$C$5:$C$619,'Resumo (2)'!$E21,Ago!$S$5:$S$619,"DESPESA",Ago!$J$5:$J$619,"Não Pago")</f>
        <v>0</v>
      </c>
      <c r="AM21" s="85">
        <f>SUMIFS(Set!$I$5:$I$619,Set!$C$5:$C$619,'Resumo (2)'!$E21,Set!$S$5:$S$619,"DESPESA",Set!$J$5:$J$619,"Não Pago")</f>
        <v>0</v>
      </c>
      <c r="AN21" s="85">
        <f>SUMIFS(Out!$I$5:$I$619,Out!$C$5:$C$619,'Resumo (2)'!$E21,Out!$S$5:$S$619,"DESPESA",Out!$J$5:$J$619,"Não Pago")</f>
        <v>0</v>
      </c>
      <c r="AO21" s="85">
        <f>SUMIFS(Nov!$I$5:$I$619,Nov!$C$5:$C$619,'Resumo (2)'!$E21,Nov!$S$5:$S$619,"DESPESA",Nov!$J$5:$J$619,"Não Pago")</f>
        <v>0</v>
      </c>
      <c r="AP21" s="85">
        <f>SUMIFS(Dez!$I$5:$I$619,Dez!$C$5:$C$619,'Resumo (2)'!$E21,Dez!$S$5:$S$619,"DESPESA",Dez!$J$5:$J$619,"Não Pago")</f>
        <v>0</v>
      </c>
    </row>
    <row r="22" spans="5:42" ht="25.5" customHeight="1" thickTop="1" thickBot="1" x14ac:dyDescent="0.25">
      <c r="E22" s="36">
        <v>16</v>
      </c>
      <c r="F22" s="33">
        <f t="shared" si="0"/>
        <v>0</v>
      </c>
      <c r="G22" s="33">
        <f t="shared" si="1"/>
        <v>0</v>
      </c>
      <c r="H22" s="33">
        <f t="shared" si="2"/>
        <v>0</v>
      </c>
      <c r="P22" s="85">
        <f t="shared" si="3"/>
        <v>16</v>
      </c>
      <c r="Q22" s="85">
        <f>SUMIFS(Jan!$I$5:$I$619,Jan!$C$5:$C$619,'Resumo (2)'!$E22,Jan!$S$5:$S$619,"Receita",Jan!$J$5:$J$619,"Não Pago")</f>
        <v>0</v>
      </c>
      <c r="R22" s="85">
        <f>SUMIFS(Fev!$I$5:$I$619,Fev!$C$5:$C$619,'Resumo (2)'!$E22,Fev!$S$5:$S$619,"Receita",Fev!$J$5:$J$619,"Não Pago")</f>
        <v>0</v>
      </c>
      <c r="S22" s="85">
        <f>SUMIFS(Mar!$I$5:$I$619,Mar!$C$5:$C$619,'Resumo (2)'!$E22,Mar!$S$5:$S$619,"Receita",Mar!$J$5:$J$619,"Não Pago")</f>
        <v>0</v>
      </c>
      <c r="T22" s="85">
        <f>SUMIFS(Abr!$I$5:$I$619,Abr!$C$5:$C$619,'Resumo (2)'!$E22,Abr!$S$5:$S$619,"Receita",Abr!$J$5:$J$619,"Não Pago")</f>
        <v>0</v>
      </c>
      <c r="U22" s="85">
        <f>SUMIFS(Mai!$I$5:$I$619,Mai!$C$5:$C$619,'Resumo (2)'!$E22,Mai!$S$5:$S$619,"Receita",Mai!$J$5:$J$619,"Não Pago")</f>
        <v>0</v>
      </c>
      <c r="V22" s="85">
        <f>SUMIFS(Jun!$I$5:$I$619,Jun!$C$5:$C$619,'Resumo (2)'!$E22,Jun!$S$5:$S$619,"Receita",Jun!$J$5:$J$619,"Não Pago")</f>
        <v>0</v>
      </c>
      <c r="W22" s="85">
        <f>SUMIFS(Jul!$I$5:$I$619,Jul!$C$5:$C$619,'Resumo (2)'!$E22,Jul!$S$5:$S$619,"Receita",Jul!$J$5:$J$619,"Não Pago")</f>
        <v>0</v>
      </c>
      <c r="X22" s="85">
        <f>SUMIFS(Ago!$I$5:$I$619,Ago!$C$5:$C$619,'Resumo (2)'!$E22,Ago!$S$5:$S$619,"Receita",Ago!$J$5:$J$619,"Não Pago")</f>
        <v>0</v>
      </c>
      <c r="Y22" s="85">
        <f>SUMIFS(Set!$I$5:$I$619,Set!$C$5:$C$619,'Resumo (2)'!$E22,Set!$S$5:$S$619,"Receita",Set!$J$5:$J$619,"Não Pago")</f>
        <v>0</v>
      </c>
      <c r="Z22" s="85">
        <f>SUMIFS(Out!$I$5:$I$619,Out!$C$5:$C$619,'Resumo (2)'!$E22,Out!$S$5:$S$619,"Receita",Out!$J$5:$J$619,"Não Pago")</f>
        <v>0</v>
      </c>
      <c r="AA22" s="85">
        <f>SUMIFS(Nov!$I$5:$I$619,Nov!$C$5:$C$619,'Resumo (2)'!$E22,Nov!$S$5:$S$619,"Receita",Nov!$J$5:$J$619,"Não Pago")</f>
        <v>0</v>
      </c>
      <c r="AB22" s="85">
        <f>SUMIFS(Dez!$I$5:$I$619,Dez!$C$5:$C$619,'Resumo (2)'!$E22,Dez!$S$5:$S$619,"Receita",Dez!$J$5:$J$619,"Não Pago")</f>
        <v>0</v>
      </c>
      <c r="AD22" s="85">
        <f t="shared" si="4"/>
        <v>16</v>
      </c>
      <c r="AE22" s="85">
        <f>SUMIFS(Jan!$I$5:$I$619,Jan!$C$5:$C$619,'Resumo (2)'!$E22,Jan!$S$5:$S$619,"DESPESA",Jan!$J$5:$J$619,"Não Pago")</f>
        <v>0</v>
      </c>
      <c r="AF22" s="85">
        <f>SUMIFS(Fev!$I$5:$I$619,Fev!$C$5:$C$619,'Resumo (2)'!$E22,Fev!$S$5:$S$619,"DESPESA",Fev!$J$5:$J$619,"Não Pago")</f>
        <v>0</v>
      </c>
      <c r="AG22" s="85">
        <f>SUMIFS(Mar!$I$5:$I$619,Mar!$C$5:$C$619,'Resumo (2)'!$E22,Mar!$S$5:$S$619,"DESPESA",Mar!$J$5:$J$619,"Não Pago")</f>
        <v>0</v>
      </c>
      <c r="AH22" s="85">
        <f>SUMIFS(Abr!$I$5:$I$619,Abr!$C$5:$C$619,'Resumo (2)'!$E22,Abr!$S$5:$S$619,"DESPESA",Abr!$J$5:$J$619,"Não Pago")</f>
        <v>0</v>
      </c>
      <c r="AI22" s="85">
        <f>SUMIFS(Mai!$I$5:$I$619,Mai!$C$5:$C$619,'Resumo (2)'!$E22,Mai!$S$5:$S$619,"DESPESA",Mai!$J$5:$J$619,"Não Pago")</f>
        <v>0</v>
      </c>
      <c r="AJ22" s="85">
        <f>SUMIFS(Jun!$I$5:$I$619,Jun!$C$5:$C$619,'Resumo (2)'!$E22,Jun!$S$5:$S$619,"DESPESA",Jun!$J$5:$J$619,"Não Pago")</f>
        <v>0</v>
      </c>
      <c r="AK22" s="85">
        <f>SUMIFS(Jul!$I$5:$I$619,Jul!$C$5:$C$619,'Resumo (2)'!$E22,Jul!$S$5:$S$619,"DESPESA",Jul!$J$5:$J$619,"Não Pago")</f>
        <v>0</v>
      </c>
      <c r="AL22" s="85">
        <f>SUMIFS(Ago!$I$5:$I$619,Ago!$C$5:$C$619,'Resumo (2)'!$E22,Ago!$S$5:$S$619,"DESPESA",Ago!$J$5:$J$619,"Não Pago")</f>
        <v>0</v>
      </c>
      <c r="AM22" s="85">
        <f>SUMIFS(Set!$I$5:$I$619,Set!$C$5:$C$619,'Resumo (2)'!$E22,Set!$S$5:$S$619,"DESPESA",Set!$J$5:$J$619,"Não Pago")</f>
        <v>0</v>
      </c>
      <c r="AN22" s="85">
        <f>SUMIFS(Out!$I$5:$I$619,Out!$C$5:$C$619,'Resumo (2)'!$E22,Out!$S$5:$S$619,"DESPESA",Out!$J$5:$J$619,"Não Pago")</f>
        <v>0</v>
      </c>
      <c r="AO22" s="85">
        <f>SUMIFS(Nov!$I$5:$I$619,Nov!$C$5:$C$619,'Resumo (2)'!$E22,Nov!$S$5:$S$619,"DESPESA",Nov!$J$5:$J$619,"Não Pago")</f>
        <v>0</v>
      </c>
      <c r="AP22" s="85">
        <f>SUMIFS(Dez!$I$5:$I$619,Dez!$C$5:$C$619,'Resumo (2)'!$E22,Dez!$S$5:$S$619,"DESPESA",Dez!$J$5:$J$619,"Não Pago")</f>
        <v>0</v>
      </c>
    </row>
    <row r="23" spans="5:42" ht="25.5" customHeight="1" thickTop="1" thickBot="1" x14ac:dyDescent="0.25">
      <c r="E23" s="36">
        <v>17</v>
      </c>
      <c r="F23" s="33">
        <f t="shared" si="0"/>
        <v>0</v>
      </c>
      <c r="G23" s="33">
        <f t="shared" si="1"/>
        <v>0</v>
      </c>
      <c r="H23" s="33">
        <f t="shared" si="2"/>
        <v>0</v>
      </c>
      <c r="P23" s="85">
        <f t="shared" si="3"/>
        <v>17</v>
      </c>
      <c r="Q23" s="85">
        <f>SUMIFS(Jan!$I$5:$I$619,Jan!$C$5:$C$619,'Resumo (2)'!$E23,Jan!$S$5:$S$619,"Receita",Jan!$J$5:$J$619,"Não Pago")</f>
        <v>0</v>
      </c>
      <c r="R23" s="85">
        <f>SUMIFS(Fev!$I$5:$I$619,Fev!$C$5:$C$619,'Resumo (2)'!$E23,Fev!$S$5:$S$619,"Receita",Fev!$J$5:$J$619,"Não Pago")</f>
        <v>0</v>
      </c>
      <c r="S23" s="85">
        <f>SUMIFS(Mar!$I$5:$I$619,Mar!$C$5:$C$619,'Resumo (2)'!$E23,Mar!$S$5:$S$619,"Receita",Mar!$J$5:$J$619,"Não Pago")</f>
        <v>0</v>
      </c>
      <c r="T23" s="85">
        <f>SUMIFS(Abr!$I$5:$I$619,Abr!$C$5:$C$619,'Resumo (2)'!$E23,Abr!$S$5:$S$619,"Receita",Abr!$J$5:$J$619,"Não Pago")</f>
        <v>0</v>
      </c>
      <c r="U23" s="85">
        <f>SUMIFS(Mai!$I$5:$I$619,Mai!$C$5:$C$619,'Resumo (2)'!$E23,Mai!$S$5:$S$619,"Receita",Mai!$J$5:$J$619,"Não Pago")</f>
        <v>0</v>
      </c>
      <c r="V23" s="85">
        <f>SUMIFS(Jun!$I$5:$I$619,Jun!$C$5:$C$619,'Resumo (2)'!$E23,Jun!$S$5:$S$619,"Receita",Jun!$J$5:$J$619,"Não Pago")</f>
        <v>0</v>
      </c>
      <c r="W23" s="85">
        <f>SUMIFS(Jul!$I$5:$I$619,Jul!$C$5:$C$619,'Resumo (2)'!$E23,Jul!$S$5:$S$619,"Receita",Jul!$J$5:$J$619,"Não Pago")</f>
        <v>0</v>
      </c>
      <c r="X23" s="85">
        <f>SUMIFS(Ago!$I$5:$I$619,Ago!$C$5:$C$619,'Resumo (2)'!$E23,Ago!$S$5:$S$619,"Receita",Ago!$J$5:$J$619,"Não Pago")</f>
        <v>0</v>
      </c>
      <c r="Y23" s="85">
        <f>SUMIFS(Set!$I$5:$I$619,Set!$C$5:$C$619,'Resumo (2)'!$E23,Set!$S$5:$S$619,"Receita",Set!$J$5:$J$619,"Não Pago")</f>
        <v>0</v>
      </c>
      <c r="Z23" s="85">
        <f>SUMIFS(Out!$I$5:$I$619,Out!$C$5:$C$619,'Resumo (2)'!$E23,Out!$S$5:$S$619,"Receita",Out!$J$5:$J$619,"Não Pago")</f>
        <v>0</v>
      </c>
      <c r="AA23" s="85">
        <f>SUMIFS(Nov!$I$5:$I$619,Nov!$C$5:$C$619,'Resumo (2)'!$E23,Nov!$S$5:$S$619,"Receita",Nov!$J$5:$J$619,"Não Pago")</f>
        <v>0</v>
      </c>
      <c r="AB23" s="85">
        <f>SUMIFS(Dez!$I$5:$I$619,Dez!$C$5:$C$619,'Resumo (2)'!$E23,Dez!$S$5:$S$619,"Receita",Dez!$J$5:$J$619,"Não Pago")</f>
        <v>0</v>
      </c>
      <c r="AD23" s="85">
        <f t="shared" si="4"/>
        <v>17</v>
      </c>
      <c r="AE23" s="85">
        <f>SUMIFS(Jan!$I$5:$I$619,Jan!$C$5:$C$619,'Resumo (2)'!$E23,Jan!$S$5:$S$619,"DESPESA",Jan!$J$5:$J$619,"Não Pago")</f>
        <v>0</v>
      </c>
      <c r="AF23" s="85">
        <f>SUMIFS(Fev!$I$5:$I$619,Fev!$C$5:$C$619,'Resumo (2)'!$E23,Fev!$S$5:$S$619,"DESPESA",Fev!$J$5:$J$619,"Não Pago")</f>
        <v>0</v>
      </c>
      <c r="AG23" s="85">
        <f>SUMIFS(Mar!$I$5:$I$619,Mar!$C$5:$C$619,'Resumo (2)'!$E23,Mar!$S$5:$S$619,"DESPESA",Mar!$J$5:$J$619,"Não Pago")</f>
        <v>0</v>
      </c>
      <c r="AH23" s="85">
        <f>SUMIFS(Abr!$I$5:$I$619,Abr!$C$5:$C$619,'Resumo (2)'!$E23,Abr!$S$5:$S$619,"DESPESA",Abr!$J$5:$J$619,"Não Pago")</f>
        <v>0</v>
      </c>
      <c r="AI23" s="85">
        <f>SUMIFS(Mai!$I$5:$I$619,Mai!$C$5:$C$619,'Resumo (2)'!$E23,Mai!$S$5:$S$619,"DESPESA",Mai!$J$5:$J$619,"Não Pago")</f>
        <v>0</v>
      </c>
      <c r="AJ23" s="85">
        <f>SUMIFS(Jun!$I$5:$I$619,Jun!$C$5:$C$619,'Resumo (2)'!$E23,Jun!$S$5:$S$619,"DESPESA",Jun!$J$5:$J$619,"Não Pago")</f>
        <v>0</v>
      </c>
      <c r="AK23" s="85">
        <f>SUMIFS(Jul!$I$5:$I$619,Jul!$C$5:$C$619,'Resumo (2)'!$E23,Jul!$S$5:$S$619,"DESPESA",Jul!$J$5:$J$619,"Não Pago")</f>
        <v>0</v>
      </c>
      <c r="AL23" s="85">
        <f>SUMIFS(Ago!$I$5:$I$619,Ago!$C$5:$C$619,'Resumo (2)'!$E23,Ago!$S$5:$S$619,"DESPESA",Ago!$J$5:$J$619,"Não Pago")</f>
        <v>0</v>
      </c>
      <c r="AM23" s="85">
        <f>SUMIFS(Set!$I$5:$I$619,Set!$C$5:$C$619,'Resumo (2)'!$E23,Set!$S$5:$S$619,"DESPESA",Set!$J$5:$J$619,"Não Pago")</f>
        <v>0</v>
      </c>
      <c r="AN23" s="85">
        <f>SUMIFS(Out!$I$5:$I$619,Out!$C$5:$C$619,'Resumo (2)'!$E23,Out!$S$5:$S$619,"DESPESA",Out!$J$5:$J$619,"Não Pago")</f>
        <v>0</v>
      </c>
      <c r="AO23" s="85">
        <f>SUMIFS(Nov!$I$5:$I$619,Nov!$C$5:$C$619,'Resumo (2)'!$E23,Nov!$S$5:$S$619,"DESPESA",Nov!$J$5:$J$619,"Não Pago")</f>
        <v>0</v>
      </c>
      <c r="AP23" s="85">
        <f>SUMIFS(Dez!$I$5:$I$619,Dez!$C$5:$C$619,'Resumo (2)'!$E23,Dez!$S$5:$S$619,"DESPESA",Dez!$J$5:$J$619,"Não Pago")</f>
        <v>0</v>
      </c>
    </row>
    <row r="24" spans="5:42" ht="25.5" customHeight="1" thickTop="1" thickBot="1" x14ac:dyDescent="0.25">
      <c r="E24" s="36">
        <v>18</v>
      </c>
      <c r="F24" s="33">
        <f t="shared" si="0"/>
        <v>0</v>
      </c>
      <c r="G24" s="33">
        <f t="shared" si="1"/>
        <v>0</v>
      </c>
      <c r="H24" s="33">
        <f t="shared" si="2"/>
        <v>0</v>
      </c>
      <c r="P24" s="85">
        <f t="shared" si="3"/>
        <v>18</v>
      </c>
      <c r="Q24" s="85">
        <f>SUMIFS(Jan!$I$5:$I$619,Jan!$C$5:$C$619,'Resumo (2)'!$E24,Jan!$S$5:$S$619,"Receita",Jan!$J$5:$J$619,"Não Pago")</f>
        <v>0</v>
      </c>
      <c r="R24" s="85">
        <f>SUMIFS(Fev!$I$5:$I$619,Fev!$C$5:$C$619,'Resumo (2)'!$E24,Fev!$S$5:$S$619,"Receita",Fev!$J$5:$J$619,"Não Pago")</f>
        <v>0</v>
      </c>
      <c r="S24" s="85">
        <f>SUMIFS(Mar!$I$5:$I$619,Mar!$C$5:$C$619,'Resumo (2)'!$E24,Mar!$S$5:$S$619,"Receita",Mar!$J$5:$J$619,"Não Pago")</f>
        <v>0</v>
      </c>
      <c r="T24" s="85">
        <f>SUMIFS(Abr!$I$5:$I$619,Abr!$C$5:$C$619,'Resumo (2)'!$E24,Abr!$S$5:$S$619,"Receita",Abr!$J$5:$J$619,"Não Pago")</f>
        <v>0</v>
      </c>
      <c r="U24" s="85">
        <f>SUMIFS(Mai!$I$5:$I$619,Mai!$C$5:$C$619,'Resumo (2)'!$E24,Mai!$S$5:$S$619,"Receita",Mai!$J$5:$J$619,"Não Pago")</f>
        <v>0</v>
      </c>
      <c r="V24" s="85">
        <f>SUMIFS(Jun!$I$5:$I$619,Jun!$C$5:$C$619,'Resumo (2)'!$E24,Jun!$S$5:$S$619,"Receita",Jun!$J$5:$J$619,"Não Pago")</f>
        <v>0</v>
      </c>
      <c r="W24" s="85">
        <f>SUMIFS(Jul!$I$5:$I$619,Jul!$C$5:$C$619,'Resumo (2)'!$E24,Jul!$S$5:$S$619,"Receita",Jul!$J$5:$J$619,"Não Pago")</f>
        <v>0</v>
      </c>
      <c r="X24" s="85">
        <f>SUMIFS(Ago!$I$5:$I$619,Ago!$C$5:$C$619,'Resumo (2)'!$E24,Ago!$S$5:$S$619,"Receita",Ago!$J$5:$J$619,"Não Pago")</f>
        <v>0</v>
      </c>
      <c r="Y24" s="85">
        <f>SUMIFS(Set!$I$5:$I$619,Set!$C$5:$C$619,'Resumo (2)'!$E24,Set!$S$5:$S$619,"Receita",Set!$J$5:$J$619,"Não Pago")</f>
        <v>0</v>
      </c>
      <c r="Z24" s="85">
        <f>SUMIFS(Out!$I$5:$I$619,Out!$C$5:$C$619,'Resumo (2)'!$E24,Out!$S$5:$S$619,"Receita",Out!$J$5:$J$619,"Não Pago")</f>
        <v>0</v>
      </c>
      <c r="AA24" s="85">
        <f>SUMIFS(Nov!$I$5:$I$619,Nov!$C$5:$C$619,'Resumo (2)'!$E24,Nov!$S$5:$S$619,"Receita",Nov!$J$5:$J$619,"Não Pago")</f>
        <v>0</v>
      </c>
      <c r="AB24" s="85">
        <f>SUMIFS(Dez!$I$5:$I$619,Dez!$C$5:$C$619,'Resumo (2)'!$E24,Dez!$S$5:$S$619,"Receita",Dez!$J$5:$J$619,"Não Pago")</f>
        <v>0</v>
      </c>
      <c r="AD24" s="85">
        <f t="shared" si="4"/>
        <v>18</v>
      </c>
      <c r="AE24" s="85">
        <f>SUMIFS(Jan!$I$5:$I$619,Jan!$C$5:$C$619,'Resumo (2)'!$E24,Jan!$S$5:$S$619,"DESPESA",Jan!$J$5:$J$619,"Não Pago")</f>
        <v>0</v>
      </c>
      <c r="AF24" s="85">
        <f>SUMIFS(Fev!$I$5:$I$619,Fev!$C$5:$C$619,'Resumo (2)'!$E24,Fev!$S$5:$S$619,"DESPESA",Fev!$J$5:$J$619,"Não Pago")</f>
        <v>0</v>
      </c>
      <c r="AG24" s="85">
        <f>SUMIFS(Mar!$I$5:$I$619,Mar!$C$5:$C$619,'Resumo (2)'!$E24,Mar!$S$5:$S$619,"DESPESA",Mar!$J$5:$J$619,"Não Pago")</f>
        <v>0</v>
      </c>
      <c r="AH24" s="85">
        <f>SUMIFS(Abr!$I$5:$I$619,Abr!$C$5:$C$619,'Resumo (2)'!$E24,Abr!$S$5:$S$619,"DESPESA",Abr!$J$5:$J$619,"Não Pago")</f>
        <v>0</v>
      </c>
      <c r="AI24" s="85">
        <f>SUMIFS(Mai!$I$5:$I$619,Mai!$C$5:$C$619,'Resumo (2)'!$E24,Mai!$S$5:$S$619,"DESPESA",Mai!$J$5:$J$619,"Não Pago")</f>
        <v>0</v>
      </c>
      <c r="AJ24" s="85">
        <f>SUMIFS(Jun!$I$5:$I$619,Jun!$C$5:$C$619,'Resumo (2)'!$E24,Jun!$S$5:$S$619,"DESPESA",Jun!$J$5:$J$619,"Não Pago")</f>
        <v>0</v>
      </c>
      <c r="AK24" s="85">
        <f>SUMIFS(Jul!$I$5:$I$619,Jul!$C$5:$C$619,'Resumo (2)'!$E24,Jul!$S$5:$S$619,"DESPESA",Jul!$J$5:$J$619,"Não Pago")</f>
        <v>0</v>
      </c>
      <c r="AL24" s="85">
        <f>SUMIFS(Ago!$I$5:$I$619,Ago!$C$5:$C$619,'Resumo (2)'!$E24,Ago!$S$5:$S$619,"DESPESA",Ago!$J$5:$J$619,"Não Pago")</f>
        <v>0</v>
      </c>
      <c r="AM24" s="85">
        <f>SUMIFS(Set!$I$5:$I$619,Set!$C$5:$C$619,'Resumo (2)'!$E24,Set!$S$5:$S$619,"DESPESA",Set!$J$5:$J$619,"Não Pago")</f>
        <v>0</v>
      </c>
      <c r="AN24" s="85">
        <f>SUMIFS(Out!$I$5:$I$619,Out!$C$5:$C$619,'Resumo (2)'!$E24,Out!$S$5:$S$619,"DESPESA",Out!$J$5:$J$619,"Não Pago")</f>
        <v>0</v>
      </c>
      <c r="AO24" s="85">
        <f>SUMIFS(Nov!$I$5:$I$619,Nov!$C$5:$C$619,'Resumo (2)'!$E24,Nov!$S$5:$S$619,"DESPESA",Nov!$J$5:$J$619,"Não Pago")</f>
        <v>0</v>
      </c>
      <c r="AP24" s="85">
        <f>SUMIFS(Dez!$I$5:$I$619,Dez!$C$5:$C$619,'Resumo (2)'!$E24,Dez!$S$5:$S$619,"DESPESA",Dez!$J$5:$J$619,"Não Pago")</f>
        <v>0</v>
      </c>
    </row>
    <row r="25" spans="5:42" ht="25.5" customHeight="1" thickTop="1" thickBot="1" x14ac:dyDescent="0.25">
      <c r="E25" s="36">
        <v>19</v>
      </c>
      <c r="F25" s="33">
        <f t="shared" si="0"/>
        <v>0</v>
      </c>
      <c r="G25" s="33">
        <f t="shared" si="1"/>
        <v>0</v>
      </c>
      <c r="H25" s="33">
        <f t="shared" si="2"/>
        <v>0</v>
      </c>
      <c r="P25" s="85">
        <f t="shared" si="3"/>
        <v>19</v>
      </c>
      <c r="Q25" s="85">
        <f>SUMIFS(Jan!$I$5:$I$619,Jan!$C$5:$C$619,'Resumo (2)'!$E25,Jan!$S$5:$S$619,"Receita",Jan!$J$5:$J$619,"Não Pago")</f>
        <v>0</v>
      </c>
      <c r="R25" s="85">
        <f>SUMIFS(Fev!$I$5:$I$619,Fev!$C$5:$C$619,'Resumo (2)'!$E25,Fev!$S$5:$S$619,"Receita",Fev!$J$5:$J$619,"Não Pago")</f>
        <v>0</v>
      </c>
      <c r="S25" s="85">
        <f>SUMIFS(Mar!$I$5:$I$619,Mar!$C$5:$C$619,'Resumo (2)'!$E25,Mar!$S$5:$S$619,"Receita",Mar!$J$5:$J$619,"Não Pago")</f>
        <v>0</v>
      </c>
      <c r="T25" s="85">
        <f>SUMIFS(Abr!$I$5:$I$619,Abr!$C$5:$C$619,'Resumo (2)'!$E25,Abr!$S$5:$S$619,"Receita",Abr!$J$5:$J$619,"Não Pago")</f>
        <v>0</v>
      </c>
      <c r="U25" s="85">
        <f>SUMIFS(Mai!$I$5:$I$619,Mai!$C$5:$C$619,'Resumo (2)'!$E25,Mai!$S$5:$S$619,"Receita",Mai!$J$5:$J$619,"Não Pago")</f>
        <v>0</v>
      </c>
      <c r="V25" s="85">
        <f>SUMIFS(Jun!$I$5:$I$619,Jun!$C$5:$C$619,'Resumo (2)'!$E25,Jun!$S$5:$S$619,"Receita",Jun!$J$5:$J$619,"Não Pago")</f>
        <v>0</v>
      </c>
      <c r="W25" s="85">
        <f>SUMIFS(Jul!$I$5:$I$619,Jul!$C$5:$C$619,'Resumo (2)'!$E25,Jul!$S$5:$S$619,"Receita",Jul!$J$5:$J$619,"Não Pago")</f>
        <v>0</v>
      </c>
      <c r="X25" s="85">
        <f>SUMIFS(Ago!$I$5:$I$619,Ago!$C$5:$C$619,'Resumo (2)'!$E25,Ago!$S$5:$S$619,"Receita",Ago!$J$5:$J$619,"Não Pago")</f>
        <v>0</v>
      </c>
      <c r="Y25" s="85">
        <f>SUMIFS(Set!$I$5:$I$619,Set!$C$5:$C$619,'Resumo (2)'!$E25,Set!$S$5:$S$619,"Receita",Set!$J$5:$J$619,"Não Pago")</f>
        <v>0</v>
      </c>
      <c r="Z25" s="85">
        <f>SUMIFS(Out!$I$5:$I$619,Out!$C$5:$C$619,'Resumo (2)'!$E25,Out!$S$5:$S$619,"Receita",Out!$J$5:$J$619,"Não Pago")</f>
        <v>0</v>
      </c>
      <c r="AA25" s="85">
        <f>SUMIFS(Nov!$I$5:$I$619,Nov!$C$5:$C$619,'Resumo (2)'!$E25,Nov!$S$5:$S$619,"Receita",Nov!$J$5:$J$619,"Não Pago")</f>
        <v>0</v>
      </c>
      <c r="AB25" s="85">
        <f>SUMIFS(Dez!$I$5:$I$619,Dez!$C$5:$C$619,'Resumo (2)'!$E25,Dez!$S$5:$S$619,"Receita",Dez!$J$5:$J$619,"Não Pago")</f>
        <v>0</v>
      </c>
      <c r="AD25" s="85">
        <f t="shared" si="4"/>
        <v>19</v>
      </c>
      <c r="AE25" s="85">
        <f>SUMIFS(Jan!$I$5:$I$619,Jan!$C$5:$C$619,'Resumo (2)'!$E25,Jan!$S$5:$S$619,"DESPESA",Jan!$J$5:$J$619,"Não Pago")</f>
        <v>0</v>
      </c>
      <c r="AF25" s="85">
        <f>SUMIFS(Fev!$I$5:$I$619,Fev!$C$5:$C$619,'Resumo (2)'!$E25,Fev!$S$5:$S$619,"DESPESA",Fev!$J$5:$J$619,"Não Pago")</f>
        <v>0</v>
      </c>
      <c r="AG25" s="85">
        <f>SUMIFS(Mar!$I$5:$I$619,Mar!$C$5:$C$619,'Resumo (2)'!$E25,Mar!$S$5:$S$619,"DESPESA",Mar!$J$5:$J$619,"Não Pago")</f>
        <v>0</v>
      </c>
      <c r="AH25" s="85">
        <f>SUMIFS(Abr!$I$5:$I$619,Abr!$C$5:$C$619,'Resumo (2)'!$E25,Abr!$S$5:$S$619,"DESPESA",Abr!$J$5:$J$619,"Não Pago")</f>
        <v>0</v>
      </c>
      <c r="AI25" s="85">
        <f>SUMIFS(Mai!$I$5:$I$619,Mai!$C$5:$C$619,'Resumo (2)'!$E25,Mai!$S$5:$S$619,"DESPESA",Mai!$J$5:$J$619,"Não Pago")</f>
        <v>0</v>
      </c>
      <c r="AJ25" s="85">
        <f>SUMIFS(Jun!$I$5:$I$619,Jun!$C$5:$C$619,'Resumo (2)'!$E25,Jun!$S$5:$S$619,"DESPESA",Jun!$J$5:$J$619,"Não Pago")</f>
        <v>0</v>
      </c>
      <c r="AK25" s="85">
        <f>SUMIFS(Jul!$I$5:$I$619,Jul!$C$5:$C$619,'Resumo (2)'!$E25,Jul!$S$5:$S$619,"DESPESA",Jul!$J$5:$J$619,"Não Pago")</f>
        <v>0</v>
      </c>
      <c r="AL25" s="85">
        <f>SUMIFS(Ago!$I$5:$I$619,Ago!$C$5:$C$619,'Resumo (2)'!$E25,Ago!$S$5:$S$619,"DESPESA",Ago!$J$5:$J$619,"Não Pago")</f>
        <v>0</v>
      </c>
      <c r="AM25" s="85">
        <f>SUMIFS(Set!$I$5:$I$619,Set!$C$5:$C$619,'Resumo (2)'!$E25,Set!$S$5:$S$619,"DESPESA",Set!$J$5:$J$619,"Não Pago")</f>
        <v>0</v>
      </c>
      <c r="AN25" s="85">
        <f>SUMIFS(Out!$I$5:$I$619,Out!$C$5:$C$619,'Resumo (2)'!$E25,Out!$S$5:$S$619,"DESPESA",Out!$J$5:$J$619,"Não Pago")</f>
        <v>0</v>
      </c>
      <c r="AO25" s="85">
        <f>SUMIFS(Nov!$I$5:$I$619,Nov!$C$5:$C$619,'Resumo (2)'!$E25,Nov!$S$5:$S$619,"DESPESA",Nov!$J$5:$J$619,"Não Pago")</f>
        <v>0</v>
      </c>
      <c r="AP25" s="85">
        <f>SUMIFS(Dez!$I$5:$I$619,Dez!$C$5:$C$619,'Resumo (2)'!$E25,Dez!$S$5:$S$619,"DESPESA",Dez!$J$5:$J$619,"Não Pago")</f>
        <v>0</v>
      </c>
    </row>
    <row r="26" spans="5:42" ht="25.5" customHeight="1" thickTop="1" thickBot="1" x14ac:dyDescent="0.25">
      <c r="E26" s="36">
        <v>20</v>
      </c>
      <c r="F26" s="33">
        <f t="shared" si="0"/>
        <v>0</v>
      </c>
      <c r="G26" s="33">
        <f t="shared" si="1"/>
        <v>0</v>
      </c>
      <c r="H26" s="33">
        <f t="shared" si="2"/>
        <v>0</v>
      </c>
      <c r="P26" s="85">
        <f t="shared" si="3"/>
        <v>20</v>
      </c>
      <c r="Q26" s="85">
        <f>SUMIFS(Jan!$I$5:$I$619,Jan!$C$5:$C$619,'Resumo (2)'!$E26,Jan!$S$5:$S$619,"Receita",Jan!$J$5:$J$619,"Não Pago")</f>
        <v>0</v>
      </c>
      <c r="R26" s="85">
        <f>SUMIFS(Fev!$I$5:$I$619,Fev!$C$5:$C$619,'Resumo (2)'!$E26,Fev!$S$5:$S$619,"Receita",Fev!$J$5:$J$619,"Não Pago")</f>
        <v>0</v>
      </c>
      <c r="S26" s="85">
        <f>SUMIFS(Mar!$I$5:$I$619,Mar!$C$5:$C$619,'Resumo (2)'!$E26,Mar!$S$5:$S$619,"Receita",Mar!$J$5:$J$619,"Não Pago")</f>
        <v>0</v>
      </c>
      <c r="T26" s="85">
        <f>SUMIFS(Abr!$I$5:$I$619,Abr!$C$5:$C$619,'Resumo (2)'!$E26,Abr!$S$5:$S$619,"Receita",Abr!$J$5:$J$619,"Não Pago")</f>
        <v>0</v>
      </c>
      <c r="U26" s="85">
        <f>SUMIFS(Mai!$I$5:$I$619,Mai!$C$5:$C$619,'Resumo (2)'!$E26,Mai!$S$5:$S$619,"Receita",Mai!$J$5:$J$619,"Não Pago")</f>
        <v>0</v>
      </c>
      <c r="V26" s="85">
        <f>SUMIFS(Jun!$I$5:$I$619,Jun!$C$5:$C$619,'Resumo (2)'!$E26,Jun!$S$5:$S$619,"Receita",Jun!$J$5:$J$619,"Não Pago")</f>
        <v>0</v>
      </c>
      <c r="W26" s="85">
        <f>SUMIFS(Jul!$I$5:$I$619,Jul!$C$5:$C$619,'Resumo (2)'!$E26,Jul!$S$5:$S$619,"Receita",Jul!$J$5:$J$619,"Não Pago")</f>
        <v>0</v>
      </c>
      <c r="X26" s="85">
        <f>SUMIFS(Ago!$I$5:$I$619,Ago!$C$5:$C$619,'Resumo (2)'!$E26,Ago!$S$5:$S$619,"Receita",Ago!$J$5:$J$619,"Não Pago")</f>
        <v>0</v>
      </c>
      <c r="Y26" s="85">
        <f>SUMIFS(Set!$I$5:$I$619,Set!$C$5:$C$619,'Resumo (2)'!$E26,Set!$S$5:$S$619,"Receita",Set!$J$5:$J$619,"Não Pago")</f>
        <v>0</v>
      </c>
      <c r="Z26" s="85">
        <f>SUMIFS(Out!$I$5:$I$619,Out!$C$5:$C$619,'Resumo (2)'!$E26,Out!$S$5:$S$619,"Receita",Out!$J$5:$J$619,"Não Pago")</f>
        <v>0</v>
      </c>
      <c r="AA26" s="85">
        <f>SUMIFS(Nov!$I$5:$I$619,Nov!$C$5:$C$619,'Resumo (2)'!$E26,Nov!$S$5:$S$619,"Receita",Nov!$J$5:$J$619,"Não Pago")</f>
        <v>0</v>
      </c>
      <c r="AB26" s="85">
        <f>SUMIFS(Dez!$I$5:$I$619,Dez!$C$5:$C$619,'Resumo (2)'!$E26,Dez!$S$5:$S$619,"Receita",Dez!$J$5:$J$619,"Não Pago")</f>
        <v>0</v>
      </c>
      <c r="AD26" s="85">
        <f t="shared" si="4"/>
        <v>20</v>
      </c>
      <c r="AE26" s="85">
        <f>SUMIFS(Jan!$I$5:$I$619,Jan!$C$5:$C$619,'Resumo (2)'!$E26,Jan!$S$5:$S$619,"DESPESA",Jan!$J$5:$J$619,"Não Pago")</f>
        <v>0</v>
      </c>
      <c r="AF26" s="85">
        <f>SUMIFS(Fev!$I$5:$I$619,Fev!$C$5:$C$619,'Resumo (2)'!$E26,Fev!$S$5:$S$619,"DESPESA",Fev!$J$5:$J$619,"Não Pago")</f>
        <v>0</v>
      </c>
      <c r="AG26" s="85">
        <f>SUMIFS(Mar!$I$5:$I$619,Mar!$C$5:$C$619,'Resumo (2)'!$E26,Mar!$S$5:$S$619,"DESPESA",Mar!$J$5:$J$619,"Não Pago")</f>
        <v>0</v>
      </c>
      <c r="AH26" s="85">
        <f>SUMIFS(Abr!$I$5:$I$619,Abr!$C$5:$C$619,'Resumo (2)'!$E26,Abr!$S$5:$S$619,"DESPESA",Abr!$J$5:$J$619,"Não Pago")</f>
        <v>0</v>
      </c>
      <c r="AI26" s="85">
        <f>SUMIFS(Mai!$I$5:$I$619,Mai!$C$5:$C$619,'Resumo (2)'!$E26,Mai!$S$5:$S$619,"DESPESA",Mai!$J$5:$J$619,"Não Pago")</f>
        <v>0</v>
      </c>
      <c r="AJ26" s="85">
        <f>SUMIFS(Jun!$I$5:$I$619,Jun!$C$5:$C$619,'Resumo (2)'!$E26,Jun!$S$5:$S$619,"DESPESA",Jun!$J$5:$J$619,"Não Pago")</f>
        <v>0</v>
      </c>
      <c r="AK26" s="85">
        <f>SUMIFS(Jul!$I$5:$I$619,Jul!$C$5:$C$619,'Resumo (2)'!$E26,Jul!$S$5:$S$619,"DESPESA",Jul!$J$5:$J$619,"Não Pago")</f>
        <v>0</v>
      </c>
      <c r="AL26" s="85">
        <f>SUMIFS(Ago!$I$5:$I$619,Ago!$C$5:$C$619,'Resumo (2)'!$E26,Ago!$S$5:$S$619,"DESPESA",Ago!$J$5:$J$619,"Não Pago")</f>
        <v>0</v>
      </c>
      <c r="AM26" s="85">
        <f>SUMIFS(Set!$I$5:$I$619,Set!$C$5:$C$619,'Resumo (2)'!$E26,Set!$S$5:$S$619,"DESPESA",Set!$J$5:$J$619,"Não Pago")</f>
        <v>0</v>
      </c>
      <c r="AN26" s="85">
        <f>SUMIFS(Out!$I$5:$I$619,Out!$C$5:$C$619,'Resumo (2)'!$E26,Out!$S$5:$S$619,"DESPESA",Out!$J$5:$J$619,"Não Pago")</f>
        <v>0</v>
      </c>
      <c r="AO26" s="85">
        <f>SUMIFS(Nov!$I$5:$I$619,Nov!$C$5:$C$619,'Resumo (2)'!$E26,Nov!$S$5:$S$619,"DESPESA",Nov!$J$5:$J$619,"Não Pago")</f>
        <v>0</v>
      </c>
      <c r="AP26" s="85">
        <f>SUMIFS(Dez!$I$5:$I$619,Dez!$C$5:$C$619,'Resumo (2)'!$E26,Dez!$S$5:$S$619,"DESPESA",Dez!$J$5:$J$619,"Não Pago")</f>
        <v>0</v>
      </c>
    </row>
    <row r="27" spans="5:42" ht="25.5" customHeight="1" thickTop="1" thickBot="1" x14ac:dyDescent="0.25">
      <c r="E27" s="36">
        <v>21</v>
      </c>
      <c r="F27" s="33">
        <f t="shared" si="0"/>
        <v>0</v>
      </c>
      <c r="G27" s="33">
        <f t="shared" si="1"/>
        <v>0</v>
      </c>
      <c r="H27" s="33">
        <f t="shared" si="2"/>
        <v>0</v>
      </c>
      <c r="P27" s="85">
        <f t="shared" si="3"/>
        <v>21</v>
      </c>
      <c r="Q27" s="85">
        <f>SUMIFS(Jan!$I$5:$I$619,Jan!$C$5:$C$619,'Resumo (2)'!$E27,Jan!$S$5:$S$619,"Receita",Jan!$J$5:$J$619,"Não Pago")</f>
        <v>0</v>
      </c>
      <c r="R27" s="85">
        <f>SUMIFS(Fev!$I$5:$I$619,Fev!$C$5:$C$619,'Resumo (2)'!$E27,Fev!$S$5:$S$619,"Receita",Fev!$J$5:$J$619,"Não Pago")</f>
        <v>0</v>
      </c>
      <c r="S27" s="85">
        <f>SUMIFS(Mar!$I$5:$I$619,Mar!$C$5:$C$619,'Resumo (2)'!$E27,Mar!$S$5:$S$619,"Receita",Mar!$J$5:$J$619,"Não Pago")</f>
        <v>0</v>
      </c>
      <c r="T27" s="85">
        <f>SUMIFS(Abr!$I$5:$I$619,Abr!$C$5:$C$619,'Resumo (2)'!$E27,Abr!$S$5:$S$619,"Receita",Abr!$J$5:$J$619,"Não Pago")</f>
        <v>0</v>
      </c>
      <c r="U27" s="85">
        <f>SUMIFS(Mai!$I$5:$I$619,Mai!$C$5:$C$619,'Resumo (2)'!$E27,Mai!$S$5:$S$619,"Receita",Mai!$J$5:$J$619,"Não Pago")</f>
        <v>0</v>
      </c>
      <c r="V27" s="85">
        <f>SUMIFS(Jun!$I$5:$I$619,Jun!$C$5:$C$619,'Resumo (2)'!$E27,Jun!$S$5:$S$619,"Receita",Jun!$J$5:$J$619,"Não Pago")</f>
        <v>0</v>
      </c>
      <c r="W27" s="85">
        <f>SUMIFS(Jul!$I$5:$I$619,Jul!$C$5:$C$619,'Resumo (2)'!$E27,Jul!$S$5:$S$619,"Receita",Jul!$J$5:$J$619,"Não Pago")</f>
        <v>0</v>
      </c>
      <c r="X27" s="85">
        <f>SUMIFS(Ago!$I$5:$I$619,Ago!$C$5:$C$619,'Resumo (2)'!$E27,Ago!$S$5:$S$619,"Receita",Ago!$J$5:$J$619,"Não Pago")</f>
        <v>0</v>
      </c>
      <c r="Y27" s="85">
        <f>SUMIFS(Set!$I$5:$I$619,Set!$C$5:$C$619,'Resumo (2)'!$E27,Set!$S$5:$S$619,"Receita",Set!$J$5:$J$619,"Não Pago")</f>
        <v>0</v>
      </c>
      <c r="Z27" s="85">
        <f>SUMIFS(Out!$I$5:$I$619,Out!$C$5:$C$619,'Resumo (2)'!$E27,Out!$S$5:$S$619,"Receita",Out!$J$5:$J$619,"Não Pago")</f>
        <v>0</v>
      </c>
      <c r="AA27" s="85">
        <f>SUMIFS(Nov!$I$5:$I$619,Nov!$C$5:$C$619,'Resumo (2)'!$E27,Nov!$S$5:$S$619,"Receita",Nov!$J$5:$J$619,"Não Pago")</f>
        <v>0</v>
      </c>
      <c r="AB27" s="85">
        <f>SUMIFS(Dez!$I$5:$I$619,Dez!$C$5:$C$619,'Resumo (2)'!$E27,Dez!$S$5:$S$619,"Receita",Dez!$J$5:$J$619,"Não Pago")</f>
        <v>0</v>
      </c>
      <c r="AD27" s="85">
        <f t="shared" si="4"/>
        <v>21</v>
      </c>
      <c r="AE27" s="85">
        <f>SUMIFS(Jan!$I$5:$I$619,Jan!$C$5:$C$619,'Resumo (2)'!$E27,Jan!$S$5:$S$619,"DESPESA",Jan!$J$5:$J$619,"Não Pago")</f>
        <v>0</v>
      </c>
      <c r="AF27" s="85">
        <f>SUMIFS(Fev!$I$5:$I$619,Fev!$C$5:$C$619,'Resumo (2)'!$E27,Fev!$S$5:$S$619,"DESPESA",Fev!$J$5:$J$619,"Não Pago")</f>
        <v>0</v>
      </c>
      <c r="AG27" s="85">
        <f>SUMIFS(Mar!$I$5:$I$619,Mar!$C$5:$C$619,'Resumo (2)'!$E27,Mar!$S$5:$S$619,"DESPESA",Mar!$J$5:$J$619,"Não Pago")</f>
        <v>0</v>
      </c>
      <c r="AH27" s="85">
        <f>SUMIFS(Abr!$I$5:$I$619,Abr!$C$5:$C$619,'Resumo (2)'!$E27,Abr!$S$5:$S$619,"DESPESA",Abr!$J$5:$J$619,"Não Pago")</f>
        <v>0</v>
      </c>
      <c r="AI27" s="85">
        <f>SUMIFS(Mai!$I$5:$I$619,Mai!$C$5:$C$619,'Resumo (2)'!$E27,Mai!$S$5:$S$619,"DESPESA",Mai!$J$5:$J$619,"Não Pago")</f>
        <v>0</v>
      </c>
      <c r="AJ27" s="85">
        <f>SUMIFS(Jun!$I$5:$I$619,Jun!$C$5:$C$619,'Resumo (2)'!$E27,Jun!$S$5:$S$619,"DESPESA",Jun!$J$5:$J$619,"Não Pago")</f>
        <v>0</v>
      </c>
      <c r="AK27" s="85">
        <f>SUMIFS(Jul!$I$5:$I$619,Jul!$C$5:$C$619,'Resumo (2)'!$E27,Jul!$S$5:$S$619,"DESPESA",Jul!$J$5:$J$619,"Não Pago")</f>
        <v>0</v>
      </c>
      <c r="AL27" s="85">
        <f>SUMIFS(Ago!$I$5:$I$619,Ago!$C$5:$C$619,'Resumo (2)'!$E27,Ago!$S$5:$S$619,"DESPESA",Ago!$J$5:$J$619,"Não Pago")</f>
        <v>0</v>
      </c>
      <c r="AM27" s="85">
        <f>SUMIFS(Set!$I$5:$I$619,Set!$C$5:$C$619,'Resumo (2)'!$E27,Set!$S$5:$S$619,"DESPESA",Set!$J$5:$J$619,"Não Pago")</f>
        <v>0</v>
      </c>
      <c r="AN27" s="85">
        <f>SUMIFS(Out!$I$5:$I$619,Out!$C$5:$C$619,'Resumo (2)'!$E27,Out!$S$5:$S$619,"DESPESA",Out!$J$5:$J$619,"Não Pago")</f>
        <v>0</v>
      </c>
      <c r="AO27" s="85">
        <f>SUMIFS(Nov!$I$5:$I$619,Nov!$C$5:$C$619,'Resumo (2)'!$E27,Nov!$S$5:$S$619,"DESPESA",Nov!$J$5:$J$619,"Não Pago")</f>
        <v>0</v>
      </c>
      <c r="AP27" s="85">
        <f>SUMIFS(Dez!$I$5:$I$619,Dez!$C$5:$C$619,'Resumo (2)'!$E27,Dez!$S$5:$S$619,"DESPESA",Dez!$J$5:$J$619,"Não Pago")</f>
        <v>0</v>
      </c>
    </row>
    <row r="28" spans="5:42" ht="25.5" customHeight="1" thickTop="1" thickBot="1" x14ac:dyDescent="0.25">
      <c r="E28" s="36">
        <v>22</v>
      </c>
      <c r="F28" s="33">
        <f t="shared" si="0"/>
        <v>0</v>
      </c>
      <c r="G28" s="33">
        <f t="shared" si="1"/>
        <v>0</v>
      </c>
      <c r="H28" s="33">
        <f t="shared" si="2"/>
        <v>0</v>
      </c>
      <c r="P28" s="85">
        <f t="shared" si="3"/>
        <v>22</v>
      </c>
      <c r="Q28" s="85">
        <f>SUMIFS(Jan!$I$5:$I$619,Jan!$C$5:$C$619,'Resumo (2)'!$E28,Jan!$S$5:$S$619,"Receita",Jan!$J$5:$J$619,"Não Pago")</f>
        <v>0</v>
      </c>
      <c r="R28" s="85">
        <f>SUMIFS(Fev!$I$5:$I$619,Fev!$C$5:$C$619,'Resumo (2)'!$E28,Fev!$S$5:$S$619,"Receita",Fev!$J$5:$J$619,"Não Pago")</f>
        <v>0</v>
      </c>
      <c r="S28" s="85">
        <f>SUMIFS(Mar!$I$5:$I$619,Mar!$C$5:$C$619,'Resumo (2)'!$E28,Mar!$S$5:$S$619,"Receita",Mar!$J$5:$J$619,"Não Pago")</f>
        <v>0</v>
      </c>
      <c r="T28" s="85">
        <f>SUMIFS(Abr!$I$5:$I$619,Abr!$C$5:$C$619,'Resumo (2)'!$E28,Abr!$S$5:$S$619,"Receita",Abr!$J$5:$J$619,"Não Pago")</f>
        <v>0</v>
      </c>
      <c r="U28" s="85">
        <f>SUMIFS(Mai!$I$5:$I$619,Mai!$C$5:$C$619,'Resumo (2)'!$E28,Mai!$S$5:$S$619,"Receita",Mai!$J$5:$J$619,"Não Pago")</f>
        <v>0</v>
      </c>
      <c r="V28" s="85">
        <f>SUMIFS(Jun!$I$5:$I$619,Jun!$C$5:$C$619,'Resumo (2)'!$E28,Jun!$S$5:$S$619,"Receita",Jun!$J$5:$J$619,"Não Pago")</f>
        <v>0</v>
      </c>
      <c r="W28" s="85">
        <f>SUMIFS(Jul!$I$5:$I$619,Jul!$C$5:$C$619,'Resumo (2)'!$E28,Jul!$S$5:$S$619,"Receita",Jul!$J$5:$J$619,"Não Pago")</f>
        <v>0</v>
      </c>
      <c r="X28" s="85">
        <f>SUMIFS(Ago!$I$5:$I$619,Ago!$C$5:$C$619,'Resumo (2)'!$E28,Ago!$S$5:$S$619,"Receita",Ago!$J$5:$J$619,"Não Pago")</f>
        <v>0</v>
      </c>
      <c r="Y28" s="85">
        <f>SUMIFS(Set!$I$5:$I$619,Set!$C$5:$C$619,'Resumo (2)'!$E28,Set!$S$5:$S$619,"Receita",Set!$J$5:$J$619,"Não Pago")</f>
        <v>0</v>
      </c>
      <c r="Z28" s="85">
        <f>SUMIFS(Out!$I$5:$I$619,Out!$C$5:$C$619,'Resumo (2)'!$E28,Out!$S$5:$S$619,"Receita",Out!$J$5:$J$619,"Não Pago")</f>
        <v>0</v>
      </c>
      <c r="AA28" s="85">
        <f>SUMIFS(Nov!$I$5:$I$619,Nov!$C$5:$C$619,'Resumo (2)'!$E28,Nov!$S$5:$S$619,"Receita",Nov!$J$5:$J$619,"Não Pago")</f>
        <v>0</v>
      </c>
      <c r="AB28" s="85">
        <f>SUMIFS(Dez!$I$5:$I$619,Dez!$C$5:$C$619,'Resumo (2)'!$E28,Dez!$S$5:$S$619,"Receita",Dez!$J$5:$J$619,"Não Pago")</f>
        <v>0</v>
      </c>
      <c r="AD28" s="85">
        <f t="shared" si="4"/>
        <v>22</v>
      </c>
      <c r="AE28" s="85">
        <f>SUMIFS(Jan!$I$5:$I$619,Jan!$C$5:$C$619,'Resumo (2)'!$E28,Jan!$S$5:$S$619,"DESPESA",Jan!$J$5:$J$619,"Não Pago")</f>
        <v>0</v>
      </c>
      <c r="AF28" s="85">
        <f>SUMIFS(Fev!$I$5:$I$619,Fev!$C$5:$C$619,'Resumo (2)'!$E28,Fev!$S$5:$S$619,"DESPESA",Fev!$J$5:$J$619,"Não Pago")</f>
        <v>0</v>
      </c>
      <c r="AG28" s="85">
        <f>SUMIFS(Mar!$I$5:$I$619,Mar!$C$5:$C$619,'Resumo (2)'!$E28,Mar!$S$5:$S$619,"DESPESA",Mar!$J$5:$J$619,"Não Pago")</f>
        <v>0</v>
      </c>
      <c r="AH28" s="85">
        <f>SUMIFS(Abr!$I$5:$I$619,Abr!$C$5:$C$619,'Resumo (2)'!$E28,Abr!$S$5:$S$619,"DESPESA",Abr!$J$5:$J$619,"Não Pago")</f>
        <v>0</v>
      </c>
      <c r="AI28" s="85">
        <f>SUMIFS(Mai!$I$5:$I$619,Mai!$C$5:$C$619,'Resumo (2)'!$E28,Mai!$S$5:$S$619,"DESPESA",Mai!$J$5:$J$619,"Não Pago")</f>
        <v>0</v>
      </c>
      <c r="AJ28" s="85">
        <f>SUMIFS(Jun!$I$5:$I$619,Jun!$C$5:$C$619,'Resumo (2)'!$E28,Jun!$S$5:$S$619,"DESPESA",Jun!$J$5:$J$619,"Não Pago")</f>
        <v>0</v>
      </c>
      <c r="AK28" s="85">
        <f>SUMIFS(Jul!$I$5:$I$619,Jul!$C$5:$C$619,'Resumo (2)'!$E28,Jul!$S$5:$S$619,"DESPESA",Jul!$J$5:$J$619,"Não Pago")</f>
        <v>0</v>
      </c>
      <c r="AL28" s="85">
        <f>SUMIFS(Ago!$I$5:$I$619,Ago!$C$5:$C$619,'Resumo (2)'!$E28,Ago!$S$5:$S$619,"DESPESA",Ago!$J$5:$J$619,"Não Pago")</f>
        <v>0</v>
      </c>
      <c r="AM28" s="85">
        <f>SUMIFS(Set!$I$5:$I$619,Set!$C$5:$C$619,'Resumo (2)'!$E28,Set!$S$5:$S$619,"DESPESA",Set!$J$5:$J$619,"Não Pago")</f>
        <v>0</v>
      </c>
      <c r="AN28" s="85">
        <f>SUMIFS(Out!$I$5:$I$619,Out!$C$5:$C$619,'Resumo (2)'!$E28,Out!$S$5:$S$619,"DESPESA",Out!$J$5:$J$619,"Não Pago")</f>
        <v>0</v>
      </c>
      <c r="AO28" s="85">
        <f>SUMIFS(Nov!$I$5:$I$619,Nov!$C$5:$C$619,'Resumo (2)'!$E28,Nov!$S$5:$S$619,"DESPESA",Nov!$J$5:$J$619,"Não Pago")</f>
        <v>0</v>
      </c>
      <c r="AP28" s="85">
        <f>SUMIFS(Dez!$I$5:$I$619,Dez!$C$5:$C$619,'Resumo (2)'!$E28,Dez!$S$5:$S$619,"DESPESA",Dez!$J$5:$J$619,"Não Pago")</f>
        <v>0</v>
      </c>
    </row>
    <row r="29" spans="5:42" ht="25.5" customHeight="1" thickTop="1" thickBot="1" x14ac:dyDescent="0.25">
      <c r="E29" s="36">
        <v>23</v>
      </c>
      <c r="F29" s="33">
        <f t="shared" si="0"/>
        <v>0</v>
      </c>
      <c r="G29" s="33">
        <f t="shared" si="1"/>
        <v>0</v>
      </c>
      <c r="H29" s="33">
        <f t="shared" si="2"/>
        <v>0</v>
      </c>
      <c r="P29" s="85">
        <f t="shared" si="3"/>
        <v>23</v>
      </c>
      <c r="Q29" s="85">
        <f>SUMIFS(Jan!$I$5:$I$619,Jan!$C$5:$C$619,'Resumo (2)'!$E29,Jan!$S$5:$S$619,"Receita",Jan!$J$5:$J$619,"Não Pago")</f>
        <v>0</v>
      </c>
      <c r="R29" s="85">
        <f>SUMIFS(Fev!$I$5:$I$619,Fev!$C$5:$C$619,'Resumo (2)'!$E29,Fev!$S$5:$S$619,"Receita",Fev!$J$5:$J$619,"Não Pago")</f>
        <v>0</v>
      </c>
      <c r="S29" s="85">
        <f>SUMIFS(Mar!$I$5:$I$619,Mar!$C$5:$C$619,'Resumo (2)'!$E29,Mar!$S$5:$S$619,"Receita",Mar!$J$5:$J$619,"Não Pago")</f>
        <v>0</v>
      </c>
      <c r="T29" s="85">
        <f>SUMIFS(Abr!$I$5:$I$619,Abr!$C$5:$C$619,'Resumo (2)'!$E29,Abr!$S$5:$S$619,"Receita",Abr!$J$5:$J$619,"Não Pago")</f>
        <v>0</v>
      </c>
      <c r="U29" s="85">
        <f>SUMIFS(Mai!$I$5:$I$619,Mai!$C$5:$C$619,'Resumo (2)'!$E29,Mai!$S$5:$S$619,"Receita",Mai!$J$5:$J$619,"Não Pago")</f>
        <v>0</v>
      </c>
      <c r="V29" s="85">
        <f>SUMIFS(Jun!$I$5:$I$619,Jun!$C$5:$C$619,'Resumo (2)'!$E29,Jun!$S$5:$S$619,"Receita",Jun!$J$5:$J$619,"Não Pago")</f>
        <v>0</v>
      </c>
      <c r="W29" s="85">
        <f>SUMIFS(Jul!$I$5:$I$619,Jul!$C$5:$C$619,'Resumo (2)'!$E29,Jul!$S$5:$S$619,"Receita",Jul!$J$5:$J$619,"Não Pago")</f>
        <v>0</v>
      </c>
      <c r="X29" s="85">
        <f>SUMIFS(Ago!$I$5:$I$619,Ago!$C$5:$C$619,'Resumo (2)'!$E29,Ago!$S$5:$S$619,"Receita",Ago!$J$5:$J$619,"Não Pago")</f>
        <v>0</v>
      </c>
      <c r="Y29" s="85">
        <f>SUMIFS(Set!$I$5:$I$619,Set!$C$5:$C$619,'Resumo (2)'!$E29,Set!$S$5:$S$619,"Receita",Set!$J$5:$J$619,"Não Pago")</f>
        <v>0</v>
      </c>
      <c r="Z29" s="85">
        <f>SUMIFS(Out!$I$5:$I$619,Out!$C$5:$C$619,'Resumo (2)'!$E29,Out!$S$5:$S$619,"Receita",Out!$J$5:$J$619,"Não Pago")</f>
        <v>0</v>
      </c>
      <c r="AA29" s="85">
        <f>SUMIFS(Nov!$I$5:$I$619,Nov!$C$5:$C$619,'Resumo (2)'!$E29,Nov!$S$5:$S$619,"Receita",Nov!$J$5:$J$619,"Não Pago")</f>
        <v>0</v>
      </c>
      <c r="AB29" s="85">
        <f>SUMIFS(Dez!$I$5:$I$619,Dez!$C$5:$C$619,'Resumo (2)'!$E29,Dez!$S$5:$S$619,"Receita",Dez!$J$5:$J$619,"Não Pago")</f>
        <v>0</v>
      </c>
      <c r="AD29" s="85">
        <f t="shared" si="4"/>
        <v>23</v>
      </c>
      <c r="AE29" s="85">
        <f>SUMIFS(Jan!$I$5:$I$619,Jan!$C$5:$C$619,'Resumo (2)'!$E29,Jan!$S$5:$S$619,"DESPESA",Jan!$J$5:$J$619,"Não Pago")</f>
        <v>0</v>
      </c>
      <c r="AF29" s="85">
        <f>SUMIFS(Fev!$I$5:$I$619,Fev!$C$5:$C$619,'Resumo (2)'!$E29,Fev!$S$5:$S$619,"DESPESA",Fev!$J$5:$J$619,"Não Pago")</f>
        <v>0</v>
      </c>
      <c r="AG29" s="85">
        <f>SUMIFS(Mar!$I$5:$I$619,Mar!$C$5:$C$619,'Resumo (2)'!$E29,Mar!$S$5:$S$619,"DESPESA",Mar!$J$5:$J$619,"Não Pago")</f>
        <v>0</v>
      </c>
      <c r="AH29" s="85">
        <f>SUMIFS(Abr!$I$5:$I$619,Abr!$C$5:$C$619,'Resumo (2)'!$E29,Abr!$S$5:$S$619,"DESPESA",Abr!$J$5:$J$619,"Não Pago")</f>
        <v>0</v>
      </c>
      <c r="AI29" s="85">
        <f>SUMIFS(Mai!$I$5:$I$619,Mai!$C$5:$C$619,'Resumo (2)'!$E29,Mai!$S$5:$S$619,"DESPESA",Mai!$J$5:$J$619,"Não Pago")</f>
        <v>0</v>
      </c>
      <c r="AJ29" s="85">
        <f>SUMIFS(Jun!$I$5:$I$619,Jun!$C$5:$C$619,'Resumo (2)'!$E29,Jun!$S$5:$S$619,"DESPESA",Jun!$J$5:$J$619,"Não Pago")</f>
        <v>0</v>
      </c>
      <c r="AK29" s="85">
        <f>SUMIFS(Jul!$I$5:$I$619,Jul!$C$5:$C$619,'Resumo (2)'!$E29,Jul!$S$5:$S$619,"DESPESA",Jul!$J$5:$J$619,"Não Pago")</f>
        <v>0</v>
      </c>
      <c r="AL29" s="85">
        <f>SUMIFS(Ago!$I$5:$I$619,Ago!$C$5:$C$619,'Resumo (2)'!$E29,Ago!$S$5:$S$619,"DESPESA",Ago!$J$5:$J$619,"Não Pago")</f>
        <v>0</v>
      </c>
      <c r="AM29" s="85">
        <f>SUMIFS(Set!$I$5:$I$619,Set!$C$5:$C$619,'Resumo (2)'!$E29,Set!$S$5:$S$619,"DESPESA",Set!$J$5:$J$619,"Não Pago")</f>
        <v>0</v>
      </c>
      <c r="AN29" s="85">
        <f>SUMIFS(Out!$I$5:$I$619,Out!$C$5:$C$619,'Resumo (2)'!$E29,Out!$S$5:$S$619,"DESPESA",Out!$J$5:$J$619,"Não Pago")</f>
        <v>0</v>
      </c>
      <c r="AO29" s="85">
        <f>SUMIFS(Nov!$I$5:$I$619,Nov!$C$5:$C$619,'Resumo (2)'!$E29,Nov!$S$5:$S$619,"DESPESA",Nov!$J$5:$J$619,"Não Pago")</f>
        <v>0</v>
      </c>
      <c r="AP29" s="85">
        <f>SUMIFS(Dez!$I$5:$I$619,Dez!$C$5:$C$619,'Resumo (2)'!$E29,Dez!$S$5:$S$619,"DESPESA",Dez!$J$5:$J$619,"Não Pago")</f>
        <v>0</v>
      </c>
    </row>
    <row r="30" spans="5:42" ht="25.5" customHeight="1" thickTop="1" thickBot="1" x14ac:dyDescent="0.25">
      <c r="E30" s="36">
        <v>24</v>
      </c>
      <c r="F30" s="33">
        <f t="shared" si="0"/>
        <v>0</v>
      </c>
      <c r="G30" s="33">
        <f t="shared" si="1"/>
        <v>0</v>
      </c>
      <c r="H30" s="33">
        <f t="shared" si="2"/>
        <v>0</v>
      </c>
      <c r="P30" s="85">
        <f t="shared" si="3"/>
        <v>24</v>
      </c>
      <c r="Q30" s="85">
        <f>SUMIFS(Jan!$I$5:$I$619,Jan!$C$5:$C$619,'Resumo (2)'!$E30,Jan!$S$5:$S$619,"Receita",Jan!$J$5:$J$619,"Não Pago")</f>
        <v>0</v>
      </c>
      <c r="R30" s="85">
        <f>SUMIFS(Fev!$I$5:$I$619,Fev!$C$5:$C$619,'Resumo (2)'!$E30,Fev!$S$5:$S$619,"Receita",Fev!$J$5:$J$619,"Não Pago")</f>
        <v>0</v>
      </c>
      <c r="S30" s="85">
        <f>SUMIFS(Mar!$I$5:$I$619,Mar!$C$5:$C$619,'Resumo (2)'!$E30,Mar!$S$5:$S$619,"Receita",Mar!$J$5:$J$619,"Não Pago")</f>
        <v>0</v>
      </c>
      <c r="T30" s="85">
        <f>SUMIFS(Abr!$I$5:$I$619,Abr!$C$5:$C$619,'Resumo (2)'!$E30,Abr!$S$5:$S$619,"Receita",Abr!$J$5:$J$619,"Não Pago")</f>
        <v>0</v>
      </c>
      <c r="U30" s="85">
        <f>SUMIFS(Mai!$I$5:$I$619,Mai!$C$5:$C$619,'Resumo (2)'!$E30,Mai!$S$5:$S$619,"Receita",Mai!$J$5:$J$619,"Não Pago")</f>
        <v>0</v>
      </c>
      <c r="V30" s="85">
        <f>SUMIFS(Jun!$I$5:$I$619,Jun!$C$5:$C$619,'Resumo (2)'!$E30,Jun!$S$5:$S$619,"Receita",Jun!$J$5:$J$619,"Não Pago")</f>
        <v>0</v>
      </c>
      <c r="W30" s="85">
        <f>SUMIFS(Jul!$I$5:$I$619,Jul!$C$5:$C$619,'Resumo (2)'!$E30,Jul!$S$5:$S$619,"Receita",Jul!$J$5:$J$619,"Não Pago")</f>
        <v>0</v>
      </c>
      <c r="X30" s="85">
        <f>SUMIFS(Ago!$I$5:$I$619,Ago!$C$5:$C$619,'Resumo (2)'!$E30,Ago!$S$5:$S$619,"Receita",Ago!$J$5:$J$619,"Não Pago")</f>
        <v>0</v>
      </c>
      <c r="Y30" s="85">
        <f>SUMIFS(Set!$I$5:$I$619,Set!$C$5:$C$619,'Resumo (2)'!$E30,Set!$S$5:$S$619,"Receita",Set!$J$5:$J$619,"Não Pago")</f>
        <v>0</v>
      </c>
      <c r="Z30" s="85">
        <f>SUMIFS(Out!$I$5:$I$619,Out!$C$5:$C$619,'Resumo (2)'!$E30,Out!$S$5:$S$619,"Receita",Out!$J$5:$J$619,"Não Pago")</f>
        <v>0</v>
      </c>
      <c r="AA30" s="85">
        <f>SUMIFS(Nov!$I$5:$I$619,Nov!$C$5:$C$619,'Resumo (2)'!$E30,Nov!$S$5:$S$619,"Receita",Nov!$J$5:$J$619,"Não Pago")</f>
        <v>0</v>
      </c>
      <c r="AB30" s="85">
        <f>SUMIFS(Dez!$I$5:$I$619,Dez!$C$5:$C$619,'Resumo (2)'!$E30,Dez!$S$5:$S$619,"Receita",Dez!$J$5:$J$619,"Não Pago")</f>
        <v>0</v>
      </c>
      <c r="AD30" s="85">
        <f t="shared" si="4"/>
        <v>24</v>
      </c>
      <c r="AE30" s="85">
        <f>SUMIFS(Jan!$I$5:$I$619,Jan!$C$5:$C$619,'Resumo (2)'!$E30,Jan!$S$5:$S$619,"DESPESA",Jan!$J$5:$J$619,"Não Pago")</f>
        <v>0</v>
      </c>
      <c r="AF30" s="85">
        <f>SUMIFS(Fev!$I$5:$I$619,Fev!$C$5:$C$619,'Resumo (2)'!$E30,Fev!$S$5:$S$619,"DESPESA",Fev!$J$5:$J$619,"Não Pago")</f>
        <v>0</v>
      </c>
      <c r="AG30" s="85">
        <f>SUMIFS(Mar!$I$5:$I$619,Mar!$C$5:$C$619,'Resumo (2)'!$E30,Mar!$S$5:$S$619,"DESPESA",Mar!$J$5:$J$619,"Não Pago")</f>
        <v>0</v>
      </c>
      <c r="AH30" s="85">
        <f>SUMIFS(Abr!$I$5:$I$619,Abr!$C$5:$C$619,'Resumo (2)'!$E30,Abr!$S$5:$S$619,"DESPESA",Abr!$J$5:$J$619,"Não Pago")</f>
        <v>0</v>
      </c>
      <c r="AI30" s="85">
        <f>SUMIFS(Mai!$I$5:$I$619,Mai!$C$5:$C$619,'Resumo (2)'!$E30,Mai!$S$5:$S$619,"DESPESA",Mai!$J$5:$J$619,"Não Pago")</f>
        <v>0</v>
      </c>
      <c r="AJ30" s="85">
        <f>SUMIFS(Jun!$I$5:$I$619,Jun!$C$5:$C$619,'Resumo (2)'!$E30,Jun!$S$5:$S$619,"DESPESA",Jun!$J$5:$J$619,"Não Pago")</f>
        <v>0</v>
      </c>
      <c r="AK30" s="85">
        <f>SUMIFS(Jul!$I$5:$I$619,Jul!$C$5:$C$619,'Resumo (2)'!$E30,Jul!$S$5:$S$619,"DESPESA",Jul!$J$5:$J$619,"Não Pago")</f>
        <v>0</v>
      </c>
      <c r="AL30" s="85">
        <f>SUMIFS(Ago!$I$5:$I$619,Ago!$C$5:$C$619,'Resumo (2)'!$E30,Ago!$S$5:$S$619,"DESPESA",Ago!$J$5:$J$619,"Não Pago")</f>
        <v>0</v>
      </c>
      <c r="AM30" s="85">
        <f>SUMIFS(Set!$I$5:$I$619,Set!$C$5:$C$619,'Resumo (2)'!$E30,Set!$S$5:$S$619,"DESPESA",Set!$J$5:$J$619,"Não Pago")</f>
        <v>0</v>
      </c>
      <c r="AN30" s="85">
        <f>SUMIFS(Out!$I$5:$I$619,Out!$C$5:$C$619,'Resumo (2)'!$E30,Out!$S$5:$S$619,"DESPESA",Out!$J$5:$J$619,"Não Pago")</f>
        <v>0</v>
      </c>
      <c r="AO30" s="85">
        <f>SUMIFS(Nov!$I$5:$I$619,Nov!$C$5:$C$619,'Resumo (2)'!$E30,Nov!$S$5:$S$619,"DESPESA",Nov!$J$5:$J$619,"Não Pago")</f>
        <v>0</v>
      </c>
      <c r="AP30" s="85">
        <f>SUMIFS(Dez!$I$5:$I$619,Dez!$C$5:$C$619,'Resumo (2)'!$E30,Dez!$S$5:$S$619,"DESPESA",Dez!$J$5:$J$619,"Não Pago")</f>
        <v>0</v>
      </c>
    </row>
    <row r="31" spans="5:42" ht="25.5" customHeight="1" thickTop="1" thickBot="1" x14ac:dyDescent="0.25">
      <c r="E31" s="36">
        <v>25</v>
      </c>
      <c r="F31" s="33">
        <f t="shared" si="0"/>
        <v>0</v>
      </c>
      <c r="G31" s="33">
        <f t="shared" si="1"/>
        <v>0</v>
      </c>
      <c r="H31" s="33">
        <f t="shared" si="2"/>
        <v>0</v>
      </c>
      <c r="P31" s="85">
        <f t="shared" si="3"/>
        <v>25</v>
      </c>
      <c r="Q31" s="85">
        <f>SUMIFS(Jan!$I$5:$I$619,Jan!$C$5:$C$619,'Resumo (2)'!$E31,Jan!$S$5:$S$619,"Receita",Jan!$J$5:$J$619,"Não Pago")</f>
        <v>0</v>
      </c>
      <c r="R31" s="85">
        <f>SUMIFS(Fev!$I$5:$I$619,Fev!$C$5:$C$619,'Resumo (2)'!$E31,Fev!$S$5:$S$619,"Receita",Fev!$J$5:$J$619,"Não Pago")</f>
        <v>0</v>
      </c>
      <c r="S31" s="85">
        <f>SUMIFS(Mar!$I$5:$I$619,Mar!$C$5:$C$619,'Resumo (2)'!$E31,Mar!$S$5:$S$619,"Receita",Mar!$J$5:$J$619,"Não Pago")</f>
        <v>0</v>
      </c>
      <c r="T31" s="85">
        <f>SUMIFS(Abr!$I$5:$I$619,Abr!$C$5:$C$619,'Resumo (2)'!$E31,Abr!$S$5:$S$619,"Receita",Abr!$J$5:$J$619,"Não Pago")</f>
        <v>0</v>
      </c>
      <c r="U31" s="85">
        <f>SUMIFS(Mai!$I$5:$I$619,Mai!$C$5:$C$619,'Resumo (2)'!$E31,Mai!$S$5:$S$619,"Receita",Mai!$J$5:$J$619,"Não Pago")</f>
        <v>0</v>
      </c>
      <c r="V31" s="85">
        <f>SUMIFS(Jun!$I$5:$I$619,Jun!$C$5:$C$619,'Resumo (2)'!$E31,Jun!$S$5:$S$619,"Receita",Jun!$J$5:$J$619,"Não Pago")</f>
        <v>0</v>
      </c>
      <c r="W31" s="85">
        <f>SUMIFS(Jul!$I$5:$I$619,Jul!$C$5:$C$619,'Resumo (2)'!$E31,Jul!$S$5:$S$619,"Receita",Jul!$J$5:$J$619,"Não Pago")</f>
        <v>0</v>
      </c>
      <c r="X31" s="85">
        <f>SUMIFS(Ago!$I$5:$I$619,Ago!$C$5:$C$619,'Resumo (2)'!$E31,Ago!$S$5:$S$619,"Receita",Ago!$J$5:$J$619,"Não Pago")</f>
        <v>0</v>
      </c>
      <c r="Y31" s="85">
        <f>SUMIFS(Set!$I$5:$I$619,Set!$C$5:$C$619,'Resumo (2)'!$E31,Set!$S$5:$S$619,"Receita",Set!$J$5:$J$619,"Não Pago")</f>
        <v>0</v>
      </c>
      <c r="Z31" s="85">
        <f>SUMIFS(Out!$I$5:$I$619,Out!$C$5:$C$619,'Resumo (2)'!$E31,Out!$S$5:$S$619,"Receita",Out!$J$5:$J$619,"Não Pago")</f>
        <v>0</v>
      </c>
      <c r="AA31" s="85">
        <f>SUMIFS(Nov!$I$5:$I$619,Nov!$C$5:$C$619,'Resumo (2)'!$E31,Nov!$S$5:$S$619,"Receita",Nov!$J$5:$J$619,"Não Pago")</f>
        <v>0</v>
      </c>
      <c r="AB31" s="85">
        <f>SUMIFS(Dez!$I$5:$I$619,Dez!$C$5:$C$619,'Resumo (2)'!$E31,Dez!$S$5:$S$619,"Receita",Dez!$J$5:$J$619,"Não Pago")</f>
        <v>0</v>
      </c>
      <c r="AD31" s="85">
        <f t="shared" si="4"/>
        <v>25</v>
      </c>
      <c r="AE31" s="85">
        <f>SUMIFS(Jan!$I$5:$I$619,Jan!$C$5:$C$619,'Resumo (2)'!$E31,Jan!$S$5:$S$619,"DESPESA",Jan!$J$5:$J$619,"Não Pago")</f>
        <v>0</v>
      </c>
      <c r="AF31" s="85">
        <f>SUMIFS(Fev!$I$5:$I$619,Fev!$C$5:$C$619,'Resumo (2)'!$E31,Fev!$S$5:$S$619,"DESPESA",Fev!$J$5:$J$619,"Não Pago")</f>
        <v>0</v>
      </c>
      <c r="AG31" s="85">
        <f>SUMIFS(Mar!$I$5:$I$619,Mar!$C$5:$C$619,'Resumo (2)'!$E31,Mar!$S$5:$S$619,"DESPESA",Mar!$J$5:$J$619,"Não Pago")</f>
        <v>0</v>
      </c>
      <c r="AH31" s="85">
        <f>SUMIFS(Abr!$I$5:$I$619,Abr!$C$5:$C$619,'Resumo (2)'!$E31,Abr!$S$5:$S$619,"DESPESA",Abr!$J$5:$J$619,"Não Pago")</f>
        <v>0</v>
      </c>
      <c r="AI31" s="85">
        <f>SUMIFS(Mai!$I$5:$I$619,Mai!$C$5:$C$619,'Resumo (2)'!$E31,Mai!$S$5:$S$619,"DESPESA",Mai!$J$5:$J$619,"Não Pago")</f>
        <v>0</v>
      </c>
      <c r="AJ31" s="85">
        <f>SUMIFS(Jun!$I$5:$I$619,Jun!$C$5:$C$619,'Resumo (2)'!$E31,Jun!$S$5:$S$619,"DESPESA",Jun!$J$5:$J$619,"Não Pago")</f>
        <v>0</v>
      </c>
      <c r="AK31" s="85">
        <f>SUMIFS(Jul!$I$5:$I$619,Jul!$C$5:$C$619,'Resumo (2)'!$E31,Jul!$S$5:$S$619,"DESPESA",Jul!$J$5:$J$619,"Não Pago")</f>
        <v>0</v>
      </c>
      <c r="AL31" s="85">
        <f>SUMIFS(Ago!$I$5:$I$619,Ago!$C$5:$C$619,'Resumo (2)'!$E31,Ago!$S$5:$S$619,"DESPESA",Ago!$J$5:$J$619,"Não Pago")</f>
        <v>0</v>
      </c>
      <c r="AM31" s="85">
        <f>SUMIFS(Set!$I$5:$I$619,Set!$C$5:$C$619,'Resumo (2)'!$E31,Set!$S$5:$S$619,"DESPESA",Set!$J$5:$J$619,"Não Pago")</f>
        <v>0</v>
      </c>
      <c r="AN31" s="85">
        <f>SUMIFS(Out!$I$5:$I$619,Out!$C$5:$C$619,'Resumo (2)'!$E31,Out!$S$5:$S$619,"DESPESA",Out!$J$5:$J$619,"Não Pago")</f>
        <v>0</v>
      </c>
      <c r="AO31" s="85">
        <f>SUMIFS(Nov!$I$5:$I$619,Nov!$C$5:$C$619,'Resumo (2)'!$E31,Nov!$S$5:$S$619,"DESPESA",Nov!$J$5:$J$619,"Não Pago")</f>
        <v>0</v>
      </c>
      <c r="AP31" s="85">
        <f>SUMIFS(Dez!$I$5:$I$619,Dez!$C$5:$C$619,'Resumo (2)'!$E31,Dez!$S$5:$S$619,"DESPESA",Dez!$J$5:$J$619,"Não Pago")</f>
        <v>0</v>
      </c>
    </row>
    <row r="32" spans="5:42" ht="25.5" customHeight="1" thickTop="1" thickBot="1" x14ac:dyDescent="0.25">
      <c r="E32" s="36">
        <v>26</v>
      </c>
      <c r="F32" s="33">
        <f t="shared" si="0"/>
        <v>0</v>
      </c>
      <c r="G32" s="33">
        <f t="shared" si="1"/>
        <v>0</v>
      </c>
      <c r="H32" s="33">
        <f t="shared" si="2"/>
        <v>0</v>
      </c>
      <c r="P32" s="85">
        <f t="shared" si="3"/>
        <v>26</v>
      </c>
      <c r="Q32" s="85">
        <f>SUMIFS(Jan!$I$5:$I$619,Jan!$C$5:$C$619,'Resumo (2)'!$E32,Jan!$S$5:$S$619,"Receita",Jan!$J$5:$J$619,"Não Pago")</f>
        <v>0</v>
      </c>
      <c r="R32" s="85">
        <f>SUMIFS(Fev!$I$5:$I$619,Fev!$C$5:$C$619,'Resumo (2)'!$E32,Fev!$S$5:$S$619,"Receita",Fev!$J$5:$J$619,"Não Pago")</f>
        <v>0</v>
      </c>
      <c r="S32" s="85">
        <f>SUMIFS(Mar!$I$5:$I$619,Mar!$C$5:$C$619,'Resumo (2)'!$E32,Mar!$S$5:$S$619,"Receita",Mar!$J$5:$J$619,"Não Pago")</f>
        <v>0</v>
      </c>
      <c r="T32" s="85">
        <f>SUMIFS(Abr!$I$5:$I$619,Abr!$C$5:$C$619,'Resumo (2)'!$E32,Abr!$S$5:$S$619,"Receita",Abr!$J$5:$J$619,"Não Pago")</f>
        <v>0</v>
      </c>
      <c r="U32" s="85">
        <f>SUMIFS(Mai!$I$5:$I$619,Mai!$C$5:$C$619,'Resumo (2)'!$E32,Mai!$S$5:$S$619,"Receita",Mai!$J$5:$J$619,"Não Pago")</f>
        <v>0</v>
      </c>
      <c r="V32" s="85">
        <f>SUMIFS(Jun!$I$5:$I$619,Jun!$C$5:$C$619,'Resumo (2)'!$E32,Jun!$S$5:$S$619,"Receita",Jun!$J$5:$J$619,"Não Pago")</f>
        <v>0</v>
      </c>
      <c r="W32" s="85">
        <f>SUMIFS(Jul!$I$5:$I$619,Jul!$C$5:$C$619,'Resumo (2)'!$E32,Jul!$S$5:$S$619,"Receita",Jul!$J$5:$J$619,"Não Pago")</f>
        <v>0</v>
      </c>
      <c r="X32" s="85">
        <f>SUMIFS(Ago!$I$5:$I$619,Ago!$C$5:$C$619,'Resumo (2)'!$E32,Ago!$S$5:$S$619,"Receita",Ago!$J$5:$J$619,"Não Pago")</f>
        <v>0</v>
      </c>
      <c r="Y32" s="85">
        <f>SUMIFS(Set!$I$5:$I$619,Set!$C$5:$C$619,'Resumo (2)'!$E32,Set!$S$5:$S$619,"Receita",Set!$J$5:$J$619,"Não Pago")</f>
        <v>0</v>
      </c>
      <c r="Z32" s="85">
        <f>SUMIFS(Out!$I$5:$I$619,Out!$C$5:$C$619,'Resumo (2)'!$E32,Out!$S$5:$S$619,"Receita",Out!$J$5:$J$619,"Não Pago")</f>
        <v>0</v>
      </c>
      <c r="AA32" s="85">
        <f>SUMIFS(Nov!$I$5:$I$619,Nov!$C$5:$C$619,'Resumo (2)'!$E32,Nov!$S$5:$S$619,"Receita",Nov!$J$5:$J$619,"Não Pago")</f>
        <v>0</v>
      </c>
      <c r="AB32" s="85">
        <f>SUMIFS(Dez!$I$5:$I$619,Dez!$C$5:$C$619,'Resumo (2)'!$E32,Dez!$S$5:$S$619,"Receita",Dez!$J$5:$J$619,"Não Pago")</f>
        <v>0</v>
      </c>
      <c r="AD32" s="85">
        <f t="shared" si="4"/>
        <v>26</v>
      </c>
      <c r="AE32" s="85">
        <f>SUMIFS(Jan!$I$5:$I$619,Jan!$C$5:$C$619,'Resumo (2)'!$E32,Jan!$S$5:$S$619,"DESPESA",Jan!$J$5:$J$619,"Não Pago")</f>
        <v>0</v>
      </c>
      <c r="AF32" s="85">
        <f>SUMIFS(Fev!$I$5:$I$619,Fev!$C$5:$C$619,'Resumo (2)'!$E32,Fev!$S$5:$S$619,"DESPESA",Fev!$J$5:$J$619,"Não Pago")</f>
        <v>0</v>
      </c>
      <c r="AG32" s="85">
        <f>SUMIFS(Mar!$I$5:$I$619,Mar!$C$5:$C$619,'Resumo (2)'!$E32,Mar!$S$5:$S$619,"DESPESA",Mar!$J$5:$J$619,"Não Pago")</f>
        <v>0</v>
      </c>
      <c r="AH32" s="85">
        <f>SUMIFS(Abr!$I$5:$I$619,Abr!$C$5:$C$619,'Resumo (2)'!$E32,Abr!$S$5:$S$619,"DESPESA",Abr!$J$5:$J$619,"Não Pago")</f>
        <v>0</v>
      </c>
      <c r="AI32" s="85">
        <f>SUMIFS(Mai!$I$5:$I$619,Mai!$C$5:$C$619,'Resumo (2)'!$E32,Mai!$S$5:$S$619,"DESPESA",Mai!$J$5:$J$619,"Não Pago")</f>
        <v>0</v>
      </c>
      <c r="AJ32" s="85">
        <f>SUMIFS(Jun!$I$5:$I$619,Jun!$C$5:$C$619,'Resumo (2)'!$E32,Jun!$S$5:$S$619,"DESPESA",Jun!$J$5:$J$619,"Não Pago")</f>
        <v>0</v>
      </c>
      <c r="AK32" s="85">
        <f>SUMIFS(Jul!$I$5:$I$619,Jul!$C$5:$C$619,'Resumo (2)'!$E32,Jul!$S$5:$S$619,"DESPESA",Jul!$J$5:$J$619,"Não Pago")</f>
        <v>0</v>
      </c>
      <c r="AL32" s="85">
        <f>SUMIFS(Ago!$I$5:$I$619,Ago!$C$5:$C$619,'Resumo (2)'!$E32,Ago!$S$5:$S$619,"DESPESA",Ago!$J$5:$J$619,"Não Pago")</f>
        <v>0</v>
      </c>
      <c r="AM32" s="85">
        <f>SUMIFS(Set!$I$5:$I$619,Set!$C$5:$C$619,'Resumo (2)'!$E32,Set!$S$5:$S$619,"DESPESA",Set!$J$5:$J$619,"Não Pago")</f>
        <v>0</v>
      </c>
      <c r="AN32" s="85">
        <f>SUMIFS(Out!$I$5:$I$619,Out!$C$5:$C$619,'Resumo (2)'!$E32,Out!$S$5:$S$619,"DESPESA",Out!$J$5:$J$619,"Não Pago")</f>
        <v>0</v>
      </c>
      <c r="AO32" s="85">
        <f>SUMIFS(Nov!$I$5:$I$619,Nov!$C$5:$C$619,'Resumo (2)'!$E32,Nov!$S$5:$S$619,"DESPESA",Nov!$J$5:$J$619,"Não Pago")</f>
        <v>0</v>
      </c>
      <c r="AP32" s="85">
        <f>SUMIFS(Dez!$I$5:$I$619,Dez!$C$5:$C$619,'Resumo (2)'!$E32,Dez!$S$5:$S$619,"DESPESA",Dez!$J$5:$J$619,"Não Pago")</f>
        <v>0</v>
      </c>
    </row>
    <row r="33" spans="5:42" ht="25.5" customHeight="1" thickTop="1" thickBot="1" x14ac:dyDescent="0.25">
      <c r="E33" s="36">
        <v>27</v>
      </c>
      <c r="F33" s="33">
        <f t="shared" si="0"/>
        <v>0</v>
      </c>
      <c r="G33" s="33">
        <f t="shared" si="1"/>
        <v>0</v>
      </c>
      <c r="H33" s="33">
        <f t="shared" si="2"/>
        <v>0</v>
      </c>
      <c r="P33" s="85">
        <f t="shared" si="3"/>
        <v>27</v>
      </c>
      <c r="Q33" s="85">
        <f>SUMIFS(Jan!$I$5:$I$619,Jan!$C$5:$C$619,'Resumo (2)'!$E33,Jan!$S$5:$S$619,"Receita",Jan!$J$5:$J$619,"Não Pago")</f>
        <v>0</v>
      </c>
      <c r="R33" s="85">
        <f>SUMIFS(Fev!$I$5:$I$619,Fev!$C$5:$C$619,'Resumo (2)'!$E33,Fev!$S$5:$S$619,"Receita",Fev!$J$5:$J$619,"Não Pago")</f>
        <v>0</v>
      </c>
      <c r="S33" s="85">
        <f>SUMIFS(Mar!$I$5:$I$619,Mar!$C$5:$C$619,'Resumo (2)'!$E33,Mar!$S$5:$S$619,"Receita",Mar!$J$5:$J$619,"Não Pago")</f>
        <v>0</v>
      </c>
      <c r="T33" s="85">
        <f>SUMIFS(Abr!$I$5:$I$619,Abr!$C$5:$C$619,'Resumo (2)'!$E33,Abr!$S$5:$S$619,"Receita",Abr!$J$5:$J$619,"Não Pago")</f>
        <v>0</v>
      </c>
      <c r="U33" s="85">
        <f>SUMIFS(Mai!$I$5:$I$619,Mai!$C$5:$C$619,'Resumo (2)'!$E33,Mai!$S$5:$S$619,"Receita",Mai!$J$5:$J$619,"Não Pago")</f>
        <v>0</v>
      </c>
      <c r="V33" s="85">
        <f>SUMIFS(Jun!$I$5:$I$619,Jun!$C$5:$C$619,'Resumo (2)'!$E33,Jun!$S$5:$S$619,"Receita",Jun!$J$5:$J$619,"Não Pago")</f>
        <v>0</v>
      </c>
      <c r="W33" s="85">
        <f>SUMIFS(Jul!$I$5:$I$619,Jul!$C$5:$C$619,'Resumo (2)'!$E33,Jul!$S$5:$S$619,"Receita",Jul!$J$5:$J$619,"Não Pago")</f>
        <v>0</v>
      </c>
      <c r="X33" s="85">
        <f>SUMIFS(Ago!$I$5:$I$619,Ago!$C$5:$C$619,'Resumo (2)'!$E33,Ago!$S$5:$S$619,"Receita",Ago!$J$5:$J$619,"Não Pago")</f>
        <v>0</v>
      </c>
      <c r="Y33" s="85">
        <f>SUMIFS(Set!$I$5:$I$619,Set!$C$5:$C$619,'Resumo (2)'!$E33,Set!$S$5:$S$619,"Receita",Set!$J$5:$J$619,"Não Pago")</f>
        <v>0</v>
      </c>
      <c r="Z33" s="85">
        <f>SUMIFS(Out!$I$5:$I$619,Out!$C$5:$C$619,'Resumo (2)'!$E33,Out!$S$5:$S$619,"Receita",Out!$J$5:$J$619,"Não Pago")</f>
        <v>0</v>
      </c>
      <c r="AA33" s="85">
        <f>SUMIFS(Nov!$I$5:$I$619,Nov!$C$5:$C$619,'Resumo (2)'!$E33,Nov!$S$5:$S$619,"Receita",Nov!$J$5:$J$619,"Não Pago")</f>
        <v>0</v>
      </c>
      <c r="AB33" s="85">
        <f>SUMIFS(Dez!$I$5:$I$619,Dez!$C$5:$C$619,'Resumo (2)'!$E33,Dez!$S$5:$S$619,"Receita",Dez!$J$5:$J$619,"Não Pago")</f>
        <v>0</v>
      </c>
      <c r="AD33" s="85">
        <f t="shared" si="4"/>
        <v>27</v>
      </c>
      <c r="AE33" s="85">
        <f>SUMIFS(Jan!$I$5:$I$619,Jan!$C$5:$C$619,'Resumo (2)'!$E33,Jan!$S$5:$S$619,"DESPESA",Jan!$J$5:$J$619,"Não Pago")</f>
        <v>0</v>
      </c>
      <c r="AF33" s="85">
        <f>SUMIFS(Fev!$I$5:$I$619,Fev!$C$5:$C$619,'Resumo (2)'!$E33,Fev!$S$5:$S$619,"DESPESA",Fev!$J$5:$J$619,"Não Pago")</f>
        <v>0</v>
      </c>
      <c r="AG33" s="85">
        <f>SUMIFS(Mar!$I$5:$I$619,Mar!$C$5:$C$619,'Resumo (2)'!$E33,Mar!$S$5:$S$619,"DESPESA",Mar!$J$5:$J$619,"Não Pago")</f>
        <v>0</v>
      </c>
      <c r="AH33" s="85">
        <f>SUMIFS(Abr!$I$5:$I$619,Abr!$C$5:$C$619,'Resumo (2)'!$E33,Abr!$S$5:$S$619,"DESPESA",Abr!$J$5:$J$619,"Não Pago")</f>
        <v>0</v>
      </c>
      <c r="AI33" s="85">
        <f>SUMIFS(Mai!$I$5:$I$619,Mai!$C$5:$C$619,'Resumo (2)'!$E33,Mai!$S$5:$S$619,"DESPESA",Mai!$J$5:$J$619,"Não Pago")</f>
        <v>0</v>
      </c>
      <c r="AJ33" s="85">
        <f>SUMIFS(Jun!$I$5:$I$619,Jun!$C$5:$C$619,'Resumo (2)'!$E33,Jun!$S$5:$S$619,"DESPESA",Jun!$J$5:$J$619,"Não Pago")</f>
        <v>0</v>
      </c>
      <c r="AK33" s="85">
        <f>SUMIFS(Jul!$I$5:$I$619,Jul!$C$5:$C$619,'Resumo (2)'!$E33,Jul!$S$5:$S$619,"DESPESA",Jul!$J$5:$J$619,"Não Pago")</f>
        <v>0</v>
      </c>
      <c r="AL33" s="85">
        <f>SUMIFS(Ago!$I$5:$I$619,Ago!$C$5:$C$619,'Resumo (2)'!$E33,Ago!$S$5:$S$619,"DESPESA",Ago!$J$5:$J$619,"Não Pago")</f>
        <v>0</v>
      </c>
      <c r="AM33" s="85">
        <f>SUMIFS(Set!$I$5:$I$619,Set!$C$5:$C$619,'Resumo (2)'!$E33,Set!$S$5:$S$619,"DESPESA",Set!$J$5:$J$619,"Não Pago")</f>
        <v>0</v>
      </c>
      <c r="AN33" s="85">
        <f>SUMIFS(Out!$I$5:$I$619,Out!$C$5:$C$619,'Resumo (2)'!$E33,Out!$S$5:$S$619,"DESPESA",Out!$J$5:$J$619,"Não Pago")</f>
        <v>0</v>
      </c>
      <c r="AO33" s="85">
        <f>SUMIFS(Nov!$I$5:$I$619,Nov!$C$5:$C$619,'Resumo (2)'!$E33,Nov!$S$5:$S$619,"DESPESA",Nov!$J$5:$J$619,"Não Pago")</f>
        <v>0</v>
      </c>
      <c r="AP33" s="85">
        <f>SUMIFS(Dez!$I$5:$I$619,Dez!$C$5:$C$619,'Resumo (2)'!$E33,Dez!$S$5:$S$619,"DESPESA",Dez!$J$5:$J$619,"Não Pago")</f>
        <v>0</v>
      </c>
    </row>
    <row r="34" spans="5:42" ht="25.5" customHeight="1" thickTop="1" thickBot="1" x14ac:dyDescent="0.25">
      <c r="E34" s="36">
        <v>28</v>
      </c>
      <c r="F34" s="33">
        <f t="shared" si="0"/>
        <v>0</v>
      </c>
      <c r="G34" s="33">
        <f t="shared" si="1"/>
        <v>0</v>
      </c>
      <c r="H34" s="33">
        <f t="shared" si="2"/>
        <v>0</v>
      </c>
      <c r="P34" s="85">
        <f t="shared" si="3"/>
        <v>28</v>
      </c>
      <c r="Q34" s="85">
        <f>SUMIFS(Jan!$I$5:$I$619,Jan!$C$5:$C$619,'Resumo (2)'!$E34,Jan!$S$5:$S$619,"Receita",Jan!$J$5:$J$619,"Não Pago")</f>
        <v>0</v>
      </c>
      <c r="R34" s="85">
        <f>SUMIFS(Fev!$I$5:$I$619,Fev!$C$5:$C$619,'Resumo (2)'!$E34,Fev!$S$5:$S$619,"Receita",Fev!$J$5:$J$619,"Não Pago")</f>
        <v>0</v>
      </c>
      <c r="S34" s="85">
        <f>SUMIFS(Mar!$I$5:$I$619,Mar!$C$5:$C$619,'Resumo (2)'!$E34,Mar!$S$5:$S$619,"Receita",Mar!$J$5:$J$619,"Não Pago")</f>
        <v>0</v>
      </c>
      <c r="T34" s="85">
        <f>SUMIFS(Abr!$I$5:$I$619,Abr!$C$5:$C$619,'Resumo (2)'!$E34,Abr!$S$5:$S$619,"Receita",Abr!$J$5:$J$619,"Não Pago")</f>
        <v>0</v>
      </c>
      <c r="U34" s="85">
        <f>SUMIFS(Mai!$I$5:$I$619,Mai!$C$5:$C$619,'Resumo (2)'!$E34,Mai!$S$5:$S$619,"Receita",Mai!$J$5:$J$619,"Não Pago")</f>
        <v>0</v>
      </c>
      <c r="V34" s="85">
        <f>SUMIFS(Jun!$I$5:$I$619,Jun!$C$5:$C$619,'Resumo (2)'!$E34,Jun!$S$5:$S$619,"Receita",Jun!$J$5:$J$619,"Não Pago")</f>
        <v>0</v>
      </c>
      <c r="W34" s="85">
        <f>SUMIFS(Jul!$I$5:$I$619,Jul!$C$5:$C$619,'Resumo (2)'!$E34,Jul!$S$5:$S$619,"Receita",Jul!$J$5:$J$619,"Não Pago")</f>
        <v>0</v>
      </c>
      <c r="X34" s="85">
        <f>SUMIFS(Ago!$I$5:$I$619,Ago!$C$5:$C$619,'Resumo (2)'!$E34,Ago!$S$5:$S$619,"Receita",Ago!$J$5:$J$619,"Não Pago")</f>
        <v>0</v>
      </c>
      <c r="Y34" s="85">
        <f>SUMIFS(Set!$I$5:$I$619,Set!$C$5:$C$619,'Resumo (2)'!$E34,Set!$S$5:$S$619,"Receita",Set!$J$5:$J$619,"Não Pago")</f>
        <v>0</v>
      </c>
      <c r="Z34" s="85">
        <f>SUMIFS(Out!$I$5:$I$619,Out!$C$5:$C$619,'Resumo (2)'!$E34,Out!$S$5:$S$619,"Receita",Out!$J$5:$J$619,"Não Pago")</f>
        <v>0</v>
      </c>
      <c r="AA34" s="85">
        <f>SUMIFS(Nov!$I$5:$I$619,Nov!$C$5:$C$619,'Resumo (2)'!$E34,Nov!$S$5:$S$619,"Receita",Nov!$J$5:$J$619,"Não Pago")</f>
        <v>0</v>
      </c>
      <c r="AB34" s="85">
        <f>SUMIFS(Dez!$I$5:$I$619,Dez!$C$5:$C$619,'Resumo (2)'!$E34,Dez!$S$5:$S$619,"Receita",Dez!$J$5:$J$619,"Não Pago")</f>
        <v>0</v>
      </c>
      <c r="AD34" s="85">
        <f t="shared" si="4"/>
        <v>28</v>
      </c>
      <c r="AE34" s="85">
        <f>SUMIFS(Jan!$I$5:$I$619,Jan!$C$5:$C$619,'Resumo (2)'!$E34,Jan!$S$5:$S$619,"DESPESA",Jan!$J$5:$J$619,"Não Pago")</f>
        <v>0</v>
      </c>
      <c r="AF34" s="85">
        <f>SUMIFS(Fev!$I$5:$I$619,Fev!$C$5:$C$619,'Resumo (2)'!$E34,Fev!$S$5:$S$619,"DESPESA",Fev!$J$5:$J$619,"Não Pago")</f>
        <v>0</v>
      </c>
      <c r="AG34" s="85">
        <f>SUMIFS(Mar!$I$5:$I$619,Mar!$C$5:$C$619,'Resumo (2)'!$E34,Mar!$S$5:$S$619,"DESPESA",Mar!$J$5:$J$619,"Não Pago")</f>
        <v>0</v>
      </c>
      <c r="AH34" s="85">
        <f>SUMIFS(Abr!$I$5:$I$619,Abr!$C$5:$C$619,'Resumo (2)'!$E34,Abr!$S$5:$S$619,"DESPESA",Abr!$J$5:$J$619,"Não Pago")</f>
        <v>0</v>
      </c>
      <c r="AI34" s="85">
        <f>SUMIFS(Mai!$I$5:$I$619,Mai!$C$5:$C$619,'Resumo (2)'!$E34,Mai!$S$5:$S$619,"DESPESA",Mai!$J$5:$J$619,"Não Pago")</f>
        <v>0</v>
      </c>
      <c r="AJ34" s="85">
        <f>SUMIFS(Jun!$I$5:$I$619,Jun!$C$5:$C$619,'Resumo (2)'!$E34,Jun!$S$5:$S$619,"DESPESA",Jun!$J$5:$J$619,"Não Pago")</f>
        <v>0</v>
      </c>
      <c r="AK34" s="85">
        <f>SUMIFS(Jul!$I$5:$I$619,Jul!$C$5:$C$619,'Resumo (2)'!$E34,Jul!$S$5:$S$619,"DESPESA",Jul!$J$5:$J$619,"Não Pago")</f>
        <v>0</v>
      </c>
      <c r="AL34" s="85">
        <f>SUMIFS(Ago!$I$5:$I$619,Ago!$C$5:$C$619,'Resumo (2)'!$E34,Ago!$S$5:$S$619,"DESPESA",Ago!$J$5:$J$619,"Não Pago")</f>
        <v>0</v>
      </c>
      <c r="AM34" s="85">
        <f>SUMIFS(Set!$I$5:$I$619,Set!$C$5:$C$619,'Resumo (2)'!$E34,Set!$S$5:$S$619,"DESPESA",Set!$J$5:$J$619,"Não Pago")</f>
        <v>0</v>
      </c>
      <c r="AN34" s="85">
        <f>SUMIFS(Out!$I$5:$I$619,Out!$C$5:$C$619,'Resumo (2)'!$E34,Out!$S$5:$S$619,"DESPESA",Out!$J$5:$J$619,"Não Pago")</f>
        <v>0</v>
      </c>
      <c r="AO34" s="85">
        <f>SUMIFS(Nov!$I$5:$I$619,Nov!$C$5:$C$619,'Resumo (2)'!$E34,Nov!$S$5:$S$619,"DESPESA",Nov!$J$5:$J$619,"Não Pago")</f>
        <v>0</v>
      </c>
      <c r="AP34" s="85">
        <f>SUMIFS(Dez!$I$5:$I$619,Dez!$C$5:$C$619,'Resumo (2)'!$E34,Dez!$S$5:$S$619,"DESPESA",Dez!$J$5:$J$619,"Não Pago")</f>
        <v>0</v>
      </c>
    </row>
    <row r="35" spans="5:42" ht="25.5" customHeight="1" thickTop="1" thickBot="1" x14ac:dyDescent="0.25">
      <c r="E35" s="36">
        <v>29</v>
      </c>
      <c r="F35" s="33">
        <f t="shared" si="0"/>
        <v>0</v>
      </c>
      <c r="G35" s="33">
        <f t="shared" si="1"/>
        <v>0</v>
      </c>
      <c r="H35" s="33">
        <f t="shared" si="2"/>
        <v>0</v>
      </c>
      <c r="P35" s="85">
        <f t="shared" si="3"/>
        <v>29</v>
      </c>
      <c r="Q35" s="85">
        <f>SUMIFS(Jan!$I$5:$I$619,Jan!$C$5:$C$619,'Resumo (2)'!$E35,Jan!$S$5:$S$619,"Receita",Jan!$J$5:$J$619,"Não Pago")</f>
        <v>0</v>
      </c>
      <c r="R35" s="85">
        <f>SUMIFS(Fev!$I$5:$I$619,Fev!$C$5:$C$619,'Resumo (2)'!$E35,Fev!$S$5:$S$619,"Receita",Fev!$J$5:$J$619,"Não Pago")</f>
        <v>0</v>
      </c>
      <c r="S35" s="85">
        <f>SUMIFS(Mar!$I$5:$I$619,Mar!$C$5:$C$619,'Resumo (2)'!$E35,Mar!$S$5:$S$619,"Receita",Mar!$J$5:$J$619,"Não Pago")</f>
        <v>0</v>
      </c>
      <c r="T35" s="85">
        <f>SUMIFS(Abr!$I$5:$I$619,Abr!$C$5:$C$619,'Resumo (2)'!$E35,Abr!$S$5:$S$619,"Receita",Abr!$J$5:$J$619,"Não Pago")</f>
        <v>0</v>
      </c>
      <c r="U35" s="85">
        <f>SUMIFS(Mai!$I$5:$I$619,Mai!$C$5:$C$619,'Resumo (2)'!$E35,Mai!$S$5:$S$619,"Receita",Mai!$J$5:$J$619,"Não Pago")</f>
        <v>0</v>
      </c>
      <c r="V35" s="85">
        <f>SUMIFS(Jun!$I$5:$I$619,Jun!$C$5:$C$619,'Resumo (2)'!$E35,Jun!$S$5:$S$619,"Receita",Jun!$J$5:$J$619,"Não Pago")</f>
        <v>0</v>
      </c>
      <c r="W35" s="85">
        <f>SUMIFS(Jul!$I$5:$I$619,Jul!$C$5:$C$619,'Resumo (2)'!$E35,Jul!$S$5:$S$619,"Receita",Jul!$J$5:$J$619,"Não Pago")</f>
        <v>0</v>
      </c>
      <c r="X35" s="85">
        <f>SUMIFS(Ago!$I$5:$I$619,Ago!$C$5:$C$619,'Resumo (2)'!$E35,Ago!$S$5:$S$619,"Receita",Ago!$J$5:$J$619,"Não Pago")</f>
        <v>0</v>
      </c>
      <c r="Y35" s="85">
        <f>SUMIFS(Set!$I$5:$I$619,Set!$C$5:$C$619,'Resumo (2)'!$E35,Set!$S$5:$S$619,"Receita",Set!$J$5:$J$619,"Não Pago")</f>
        <v>0</v>
      </c>
      <c r="Z35" s="85">
        <f>SUMIFS(Out!$I$5:$I$619,Out!$C$5:$C$619,'Resumo (2)'!$E35,Out!$S$5:$S$619,"Receita",Out!$J$5:$J$619,"Não Pago")</f>
        <v>0</v>
      </c>
      <c r="AA35" s="85">
        <f>SUMIFS(Nov!$I$5:$I$619,Nov!$C$5:$C$619,'Resumo (2)'!$E35,Nov!$S$5:$S$619,"Receita",Nov!$J$5:$J$619,"Não Pago")</f>
        <v>0</v>
      </c>
      <c r="AB35" s="85">
        <f>SUMIFS(Dez!$I$5:$I$619,Dez!$C$5:$C$619,'Resumo (2)'!$E35,Dez!$S$5:$S$619,"Receita",Dez!$J$5:$J$619,"Não Pago")</f>
        <v>0</v>
      </c>
      <c r="AD35" s="85">
        <f t="shared" si="4"/>
        <v>29</v>
      </c>
      <c r="AE35" s="85">
        <f>SUMIFS(Jan!$I$5:$I$619,Jan!$C$5:$C$619,'Resumo (2)'!$E35,Jan!$S$5:$S$619,"DESPESA",Jan!$J$5:$J$619,"Não Pago")</f>
        <v>0</v>
      </c>
      <c r="AF35" s="85">
        <f>SUMIFS(Fev!$I$5:$I$619,Fev!$C$5:$C$619,'Resumo (2)'!$E35,Fev!$S$5:$S$619,"DESPESA",Fev!$J$5:$J$619,"Não Pago")</f>
        <v>0</v>
      </c>
      <c r="AG35" s="85">
        <f>SUMIFS(Mar!$I$5:$I$619,Mar!$C$5:$C$619,'Resumo (2)'!$E35,Mar!$S$5:$S$619,"DESPESA",Mar!$J$5:$J$619,"Não Pago")</f>
        <v>0</v>
      </c>
      <c r="AH35" s="85">
        <f>SUMIFS(Abr!$I$5:$I$619,Abr!$C$5:$C$619,'Resumo (2)'!$E35,Abr!$S$5:$S$619,"DESPESA",Abr!$J$5:$J$619,"Não Pago")</f>
        <v>0</v>
      </c>
      <c r="AI35" s="85">
        <f>SUMIFS(Mai!$I$5:$I$619,Mai!$C$5:$C$619,'Resumo (2)'!$E35,Mai!$S$5:$S$619,"DESPESA",Mai!$J$5:$J$619,"Não Pago")</f>
        <v>0</v>
      </c>
      <c r="AJ35" s="85">
        <f>SUMIFS(Jun!$I$5:$I$619,Jun!$C$5:$C$619,'Resumo (2)'!$E35,Jun!$S$5:$S$619,"DESPESA",Jun!$J$5:$J$619,"Não Pago")</f>
        <v>0</v>
      </c>
      <c r="AK35" s="85">
        <f>SUMIFS(Jul!$I$5:$I$619,Jul!$C$5:$C$619,'Resumo (2)'!$E35,Jul!$S$5:$S$619,"DESPESA",Jul!$J$5:$J$619,"Não Pago")</f>
        <v>0</v>
      </c>
      <c r="AL35" s="85">
        <f>SUMIFS(Ago!$I$5:$I$619,Ago!$C$5:$C$619,'Resumo (2)'!$E35,Ago!$S$5:$S$619,"DESPESA",Ago!$J$5:$J$619,"Não Pago")</f>
        <v>0</v>
      </c>
      <c r="AM35" s="85">
        <f>SUMIFS(Set!$I$5:$I$619,Set!$C$5:$C$619,'Resumo (2)'!$E35,Set!$S$5:$S$619,"DESPESA",Set!$J$5:$J$619,"Não Pago")</f>
        <v>0</v>
      </c>
      <c r="AN35" s="85">
        <f>SUMIFS(Out!$I$5:$I$619,Out!$C$5:$C$619,'Resumo (2)'!$E35,Out!$S$5:$S$619,"DESPESA",Out!$J$5:$J$619,"Não Pago")</f>
        <v>0</v>
      </c>
      <c r="AO35" s="85">
        <f>SUMIFS(Nov!$I$5:$I$619,Nov!$C$5:$C$619,'Resumo (2)'!$E35,Nov!$S$5:$S$619,"DESPESA",Nov!$J$5:$J$619,"Não Pago")</f>
        <v>0</v>
      </c>
      <c r="AP35" s="85">
        <f>SUMIFS(Dez!$I$5:$I$619,Dez!$C$5:$C$619,'Resumo (2)'!$E35,Dez!$S$5:$S$619,"DESPESA",Dez!$J$5:$J$619,"Não Pago")</f>
        <v>0</v>
      </c>
    </row>
    <row r="36" spans="5:42" ht="25.5" customHeight="1" thickTop="1" thickBot="1" x14ac:dyDescent="0.25">
      <c r="E36" s="36">
        <v>30</v>
      </c>
      <c r="F36" s="33">
        <f t="shared" si="0"/>
        <v>0</v>
      </c>
      <c r="G36" s="33">
        <f t="shared" si="1"/>
        <v>0</v>
      </c>
      <c r="H36" s="33">
        <f t="shared" si="2"/>
        <v>0</v>
      </c>
      <c r="P36" s="85">
        <f t="shared" si="3"/>
        <v>30</v>
      </c>
      <c r="Q36" s="85">
        <f>SUMIFS(Jan!$I$5:$I$619,Jan!$C$5:$C$619,'Resumo (2)'!$E36,Jan!$S$5:$S$619,"Receita",Jan!$J$5:$J$619,"Não Pago")</f>
        <v>0</v>
      </c>
      <c r="R36" s="85">
        <f>SUMIFS(Fev!$I$5:$I$619,Fev!$C$5:$C$619,'Resumo (2)'!$E36,Fev!$S$5:$S$619,"Receita",Fev!$J$5:$J$619,"Não Pago")</f>
        <v>0</v>
      </c>
      <c r="S36" s="85">
        <f>SUMIFS(Mar!$I$5:$I$619,Mar!$C$5:$C$619,'Resumo (2)'!$E36,Mar!$S$5:$S$619,"Receita",Mar!$J$5:$J$619,"Não Pago")</f>
        <v>0</v>
      </c>
      <c r="T36" s="85">
        <f>SUMIFS(Abr!$I$5:$I$619,Abr!$C$5:$C$619,'Resumo (2)'!$E36,Abr!$S$5:$S$619,"Receita",Abr!$J$5:$J$619,"Não Pago")</f>
        <v>0</v>
      </c>
      <c r="U36" s="85">
        <f>SUMIFS(Mai!$I$5:$I$619,Mai!$C$5:$C$619,'Resumo (2)'!$E36,Mai!$S$5:$S$619,"Receita",Mai!$J$5:$J$619,"Não Pago")</f>
        <v>0</v>
      </c>
      <c r="V36" s="85">
        <f>SUMIFS(Jun!$I$5:$I$619,Jun!$C$5:$C$619,'Resumo (2)'!$E36,Jun!$S$5:$S$619,"Receita",Jun!$J$5:$J$619,"Não Pago")</f>
        <v>0</v>
      </c>
      <c r="W36" s="85">
        <f>SUMIFS(Jul!$I$5:$I$619,Jul!$C$5:$C$619,'Resumo (2)'!$E36,Jul!$S$5:$S$619,"Receita",Jul!$J$5:$J$619,"Não Pago")</f>
        <v>0</v>
      </c>
      <c r="X36" s="85">
        <f>SUMIFS(Ago!$I$5:$I$619,Ago!$C$5:$C$619,'Resumo (2)'!$E36,Ago!$S$5:$S$619,"Receita",Ago!$J$5:$J$619,"Não Pago")</f>
        <v>0</v>
      </c>
      <c r="Y36" s="85">
        <f>SUMIFS(Set!$I$5:$I$619,Set!$C$5:$C$619,'Resumo (2)'!$E36,Set!$S$5:$S$619,"Receita",Set!$J$5:$J$619,"Não Pago")</f>
        <v>0</v>
      </c>
      <c r="Z36" s="85">
        <f>SUMIFS(Out!$I$5:$I$619,Out!$C$5:$C$619,'Resumo (2)'!$E36,Out!$S$5:$S$619,"Receita",Out!$J$5:$J$619,"Não Pago")</f>
        <v>0</v>
      </c>
      <c r="AA36" s="85">
        <f>SUMIFS(Nov!$I$5:$I$619,Nov!$C$5:$C$619,'Resumo (2)'!$E36,Nov!$S$5:$S$619,"Receita",Nov!$J$5:$J$619,"Não Pago")</f>
        <v>0</v>
      </c>
      <c r="AB36" s="85">
        <f>SUMIFS(Dez!$I$5:$I$619,Dez!$C$5:$C$619,'Resumo (2)'!$E36,Dez!$S$5:$S$619,"Receita",Dez!$J$5:$J$619,"Não Pago")</f>
        <v>0</v>
      </c>
      <c r="AD36" s="85">
        <f t="shared" si="4"/>
        <v>30</v>
      </c>
      <c r="AE36" s="85">
        <f>SUMIFS(Jan!$I$5:$I$619,Jan!$C$5:$C$619,'Resumo (2)'!$E36,Jan!$S$5:$S$619,"DESPESA",Jan!$J$5:$J$619,"Não Pago")</f>
        <v>0</v>
      </c>
      <c r="AF36" s="85">
        <f>SUMIFS(Fev!$I$5:$I$619,Fev!$C$5:$C$619,'Resumo (2)'!$E36,Fev!$S$5:$S$619,"DESPESA",Fev!$J$5:$J$619,"Não Pago")</f>
        <v>0</v>
      </c>
      <c r="AG36" s="85">
        <f>SUMIFS(Mar!$I$5:$I$619,Mar!$C$5:$C$619,'Resumo (2)'!$E36,Mar!$S$5:$S$619,"DESPESA",Mar!$J$5:$J$619,"Não Pago")</f>
        <v>0</v>
      </c>
      <c r="AH36" s="85">
        <f>SUMIFS(Abr!$I$5:$I$619,Abr!$C$5:$C$619,'Resumo (2)'!$E36,Abr!$S$5:$S$619,"DESPESA",Abr!$J$5:$J$619,"Não Pago")</f>
        <v>0</v>
      </c>
      <c r="AI36" s="85">
        <f>SUMIFS(Mai!$I$5:$I$619,Mai!$C$5:$C$619,'Resumo (2)'!$E36,Mai!$S$5:$S$619,"DESPESA",Mai!$J$5:$J$619,"Não Pago")</f>
        <v>0</v>
      </c>
      <c r="AJ36" s="85">
        <f>SUMIFS(Jun!$I$5:$I$619,Jun!$C$5:$C$619,'Resumo (2)'!$E36,Jun!$S$5:$S$619,"DESPESA",Jun!$J$5:$J$619,"Não Pago")</f>
        <v>0</v>
      </c>
      <c r="AK36" s="85">
        <f>SUMIFS(Jul!$I$5:$I$619,Jul!$C$5:$C$619,'Resumo (2)'!$E36,Jul!$S$5:$S$619,"DESPESA",Jul!$J$5:$J$619,"Não Pago")</f>
        <v>0</v>
      </c>
      <c r="AL36" s="85">
        <f>SUMIFS(Ago!$I$5:$I$619,Ago!$C$5:$C$619,'Resumo (2)'!$E36,Ago!$S$5:$S$619,"DESPESA",Ago!$J$5:$J$619,"Não Pago")</f>
        <v>0</v>
      </c>
      <c r="AM36" s="85">
        <f>SUMIFS(Set!$I$5:$I$619,Set!$C$5:$C$619,'Resumo (2)'!$E36,Set!$S$5:$S$619,"DESPESA",Set!$J$5:$J$619,"Não Pago")</f>
        <v>0</v>
      </c>
      <c r="AN36" s="85">
        <f>SUMIFS(Out!$I$5:$I$619,Out!$C$5:$C$619,'Resumo (2)'!$E36,Out!$S$5:$S$619,"DESPESA",Out!$J$5:$J$619,"Não Pago")</f>
        <v>0</v>
      </c>
      <c r="AO36" s="85">
        <f>SUMIFS(Nov!$I$5:$I$619,Nov!$C$5:$C$619,'Resumo (2)'!$E36,Nov!$S$5:$S$619,"DESPESA",Nov!$J$5:$J$619,"Não Pago")</f>
        <v>0</v>
      </c>
      <c r="AP36" s="85">
        <f>SUMIFS(Dez!$I$5:$I$619,Dez!$C$5:$C$619,'Resumo (2)'!$E36,Dez!$S$5:$S$619,"DESPESA",Dez!$J$5:$J$619,"Não Pago")</f>
        <v>0</v>
      </c>
    </row>
    <row r="37" spans="5:42" ht="25.5" customHeight="1" thickTop="1" x14ac:dyDescent="0.2">
      <c r="E37" s="36">
        <v>31</v>
      </c>
      <c r="F37" s="33">
        <f t="shared" si="0"/>
        <v>0</v>
      </c>
      <c r="G37" s="33">
        <f t="shared" si="1"/>
        <v>0</v>
      </c>
      <c r="H37" s="33">
        <f t="shared" si="2"/>
        <v>0</v>
      </c>
      <c r="P37" s="85">
        <f t="shared" si="3"/>
        <v>31</v>
      </c>
      <c r="Q37" s="85">
        <f>SUMIFS(Jan!$I$5:$I$619,Jan!$C$5:$C$619,'Resumo (2)'!$E37,Jan!$S$5:$S$619,"Receita",Jan!$J$5:$J$619,"Não Pago")</f>
        <v>0</v>
      </c>
      <c r="R37" s="85">
        <f>SUMIFS(Fev!$I$5:$I$619,Fev!$C$5:$C$619,'Resumo (2)'!$E37,Fev!$S$5:$S$619,"Receita",Fev!$J$5:$J$619,"Não Pago")</f>
        <v>0</v>
      </c>
      <c r="S37" s="85">
        <f>SUMIFS(Mar!$I$5:$I$619,Mar!$C$5:$C$619,'Resumo (2)'!$E37,Mar!$S$5:$S$619,"Receita",Mar!$J$5:$J$619,"Não Pago")</f>
        <v>0</v>
      </c>
      <c r="T37" s="85">
        <f>SUMIFS(Abr!$I$5:$I$619,Abr!$C$5:$C$619,'Resumo (2)'!$E37,Abr!$S$5:$S$619,"Receita",Abr!$J$5:$J$619,"Não Pago")</f>
        <v>0</v>
      </c>
      <c r="U37" s="85">
        <f>SUMIFS(Mai!$I$5:$I$619,Mai!$C$5:$C$619,'Resumo (2)'!$E37,Mai!$S$5:$S$619,"Receita",Mai!$J$5:$J$619,"Não Pago")</f>
        <v>0</v>
      </c>
      <c r="V37" s="85">
        <f>SUMIFS(Jun!$I$5:$I$619,Jun!$C$5:$C$619,'Resumo (2)'!$E37,Jun!$S$5:$S$619,"Receita",Jun!$J$5:$J$619,"Não Pago")</f>
        <v>0</v>
      </c>
      <c r="W37" s="85">
        <f>SUMIFS(Jul!$I$5:$I$619,Jul!$C$5:$C$619,'Resumo (2)'!$E37,Jul!$S$5:$S$619,"Receita",Jul!$J$5:$J$619,"Não Pago")</f>
        <v>0</v>
      </c>
      <c r="X37" s="85">
        <f>SUMIFS(Ago!$I$5:$I$619,Ago!$C$5:$C$619,'Resumo (2)'!$E37,Ago!$S$5:$S$619,"Receita",Ago!$J$5:$J$619,"Não Pago")</f>
        <v>0</v>
      </c>
      <c r="Y37" s="85">
        <f>SUMIFS(Set!$I$5:$I$619,Set!$C$5:$C$619,'Resumo (2)'!$E37,Set!$S$5:$S$619,"Receita",Set!$J$5:$J$619,"Não Pago")</f>
        <v>0</v>
      </c>
      <c r="Z37" s="85">
        <f>SUMIFS(Out!$I$5:$I$619,Out!$C$5:$C$619,'Resumo (2)'!$E37,Out!$S$5:$S$619,"Receita",Out!$J$5:$J$619,"Não Pago")</f>
        <v>0</v>
      </c>
      <c r="AA37" s="85">
        <f>SUMIFS(Nov!$I$5:$I$619,Nov!$C$5:$C$619,'Resumo (2)'!$E37,Nov!$S$5:$S$619,"Receita",Nov!$J$5:$J$619,"Não Pago")</f>
        <v>0</v>
      </c>
      <c r="AB37" s="85">
        <f>SUMIFS(Dez!$I$5:$I$619,Dez!$C$5:$C$619,'Resumo (2)'!$E37,Dez!$S$5:$S$619,"Receita",Dez!$J$5:$J$619,"Não Pago")</f>
        <v>0</v>
      </c>
      <c r="AD37" s="85">
        <f t="shared" si="4"/>
        <v>31</v>
      </c>
      <c r="AE37" s="85">
        <f>SUMIFS(Jan!$I$5:$I$619,Jan!$C$5:$C$619,'Resumo (2)'!$E37,Jan!$S$5:$S$619,"DESPESA",Jan!$J$5:$J$619,"Não Pago")</f>
        <v>0</v>
      </c>
      <c r="AF37" s="85">
        <f>SUMIFS(Fev!$I$5:$I$619,Fev!$C$5:$C$619,'Resumo (2)'!$E37,Fev!$S$5:$S$619,"DESPESA",Fev!$J$5:$J$619,"Não Pago")</f>
        <v>0</v>
      </c>
      <c r="AG37" s="85">
        <f>SUMIFS(Mar!$I$5:$I$619,Mar!$C$5:$C$619,'Resumo (2)'!$E37,Mar!$S$5:$S$619,"DESPESA",Mar!$J$5:$J$619,"Não Pago")</f>
        <v>0</v>
      </c>
      <c r="AH37" s="85">
        <f>SUMIFS(Abr!$I$5:$I$619,Abr!$C$5:$C$619,'Resumo (2)'!$E37,Abr!$S$5:$S$619,"DESPESA",Abr!$J$5:$J$619,"Não Pago")</f>
        <v>0</v>
      </c>
      <c r="AI37" s="85">
        <f>SUMIFS(Mai!$I$5:$I$619,Mai!$C$5:$C$619,'Resumo (2)'!$E37,Mai!$S$5:$S$619,"DESPESA",Mai!$J$5:$J$619,"Não Pago")</f>
        <v>0</v>
      </c>
      <c r="AJ37" s="85">
        <f>SUMIFS(Jun!$I$5:$I$619,Jun!$C$5:$C$619,'Resumo (2)'!$E37,Jun!$S$5:$S$619,"DESPESA",Jun!$J$5:$J$619,"Não Pago")</f>
        <v>0</v>
      </c>
      <c r="AK37" s="85">
        <f>SUMIFS(Jul!$I$5:$I$619,Jul!$C$5:$C$619,'Resumo (2)'!$E37,Jul!$S$5:$S$619,"DESPESA",Jul!$J$5:$J$619,"Não Pago")</f>
        <v>0</v>
      </c>
      <c r="AL37" s="85">
        <f>SUMIFS(Ago!$I$5:$I$619,Ago!$C$5:$C$619,'Resumo (2)'!$E37,Ago!$S$5:$S$619,"DESPESA",Ago!$J$5:$J$619,"Não Pago")</f>
        <v>0</v>
      </c>
      <c r="AM37" s="85">
        <f>SUMIFS(Set!$I$5:$I$619,Set!$C$5:$C$619,'Resumo (2)'!$E37,Set!$S$5:$S$619,"DESPESA",Set!$J$5:$J$619,"Não Pago")</f>
        <v>0</v>
      </c>
      <c r="AN37" s="85">
        <f>SUMIFS(Out!$I$5:$I$619,Out!$C$5:$C$619,'Resumo (2)'!$E37,Out!$S$5:$S$619,"DESPESA",Out!$J$5:$J$619,"Não Pago")</f>
        <v>0</v>
      </c>
      <c r="AO37" s="85">
        <f>SUMIFS(Nov!$I$5:$I$619,Nov!$C$5:$C$619,'Resumo (2)'!$E37,Nov!$S$5:$S$619,"DESPESA",Nov!$J$5:$J$619,"Não Pago")</f>
        <v>0</v>
      </c>
      <c r="AP37" s="85">
        <f>SUMIFS(Dez!$I$5:$I$619,Dez!$C$5:$C$619,'Resumo (2)'!$E37,Dez!$S$5:$S$619,"DESPESA",Dez!$J$5:$J$619,"Não Pago")</f>
        <v>0</v>
      </c>
    </row>
    <row r="38" spans="5:42" x14ac:dyDescent="0.2"/>
    <row r="39" spans="5:42" x14ac:dyDescent="0.2"/>
    <row r="40" spans="5:42" x14ac:dyDescent="0.2"/>
    <row r="41" spans="5:42" x14ac:dyDescent="0.2"/>
    <row r="42" spans="5:42" x14ac:dyDescent="0.2"/>
    <row r="43" spans="5:42" x14ac:dyDescent="0.2"/>
    <row r="44" spans="5:42" x14ac:dyDescent="0.2"/>
    <row r="45" spans="5:42" x14ac:dyDescent="0.2"/>
    <row r="46" spans="5:42" x14ac:dyDescent="0.2"/>
    <row r="47" spans="5:42" x14ac:dyDescent="0.2"/>
    <row r="48" spans="5:42" x14ac:dyDescent="0.2"/>
    <row r="49" spans="1:43" s="130" customFormat="1" x14ac:dyDescent="0.2">
      <c r="A49" s="75"/>
      <c r="B49"/>
      <c r="C49"/>
      <c r="D49"/>
      <c r="E49"/>
      <c r="F49"/>
      <c r="G49"/>
      <c r="H49"/>
      <c r="I49"/>
      <c r="J49"/>
      <c r="K49"/>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row>
    <row r="50" spans="1:43" s="130" customFormat="1" x14ac:dyDescent="0.2">
      <c r="A50" s="75"/>
      <c r="B50"/>
      <c r="C50"/>
      <c r="D50"/>
      <c r="E50"/>
      <c r="F50"/>
      <c r="G50"/>
      <c r="H50"/>
      <c r="I50"/>
      <c r="J50"/>
      <c r="K50"/>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row>
  </sheetData>
  <sheetProtection sheet="1" objects="1" scenarios="1" selectLockedCells="1"/>
  <mergeCells count="9">
    <mergeCell ref="J11:J12"/>
    <mergeCell ref="K11:K12"/>
    <mergeCell ref="C1:K1"/>
    <mergeCell ref="E4:H4"/>
    <mergeCell ref="J4:K6"/>
    <mergeCell ref="J7:J8"/>
    <mergeCell ref="K7:K8"/>
    <mergeCell ref="J9:J10"/>
    <mergeCell ref="K9:K10"/>
  </mergeCells>
  <conditionalFormatting sqref="H7:H37">
    <cfRule type="cellIs" dxfId="1091" priority="3" operator="lessThan">
      <formula>0</formula>
    </cfRule>
    <cfRule type="cellIs" dxfId="1090" priority="4" operator="greaterThan">
      <formula>0</formula>
    </cfRule>
  </conditionalFormatting>
  <conditionalFormatting sqref="K11">
    <cfRule type="cellIs" dxfId="1089" priority="1" operator="greaterThan">
      <formula>0</formula>
    </cfRule>
    <cfRule type="cellIs" dxfId="1088" priority="2" operator="lessThan">
      <formula>0</formula>
    </cfRule>
  </conditionalFormatting>
  <dataValidations count="1">
    <dataValidation type="list" allowBlank="1" showInputMessage="1" showErrorMessage="1" sqref="E5 E4:H4">
      <formula1>"Janeiro,Fevereiro,Março,Abril,Maio,Junho,Julho,Agosto,Setembro,Outubro,Novembro,Dezembro"</formula1>
    </dataValidation>
  </dataValidations>
  <pageMargins left="0.51181102362204722" right="0.51181102362204722" top="0.78740157480314965" bottom="0.78740157480314965" header="0.31496062992125984" footer="0.31496062992125984"/>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183"/>
  <sheetViews>
    <sheetView showGridLines="0" zoomScale="90" zoomScaleNormal="90" zoomScalePageLayoutView="90" workbookViewId="0">
      <pane xSplit="1" ySplit="2" topLeftCell="B3" activePane="bottomRight" state="frozen"/>
      <selection pane="topRight"/>
      <selection pane="bottomLeft"/>
      <selection pane="bottomRight"/>
    </sheetView>
  </sheetViews>
  <sheetFormatPr baseColWidth="10" defaultColWidth="8.6640625" defaultRowHeight="15" x14ac:dyDescent="0.2"/>
  <cols>
    <col min="1" max="1" width="27.5" style="146" customWidth="1"/>
    <col min="2" max="2" width="3.5" style="147" customWidth="1"/>
    <col min="3" max="3" width="8.6640625" style="147"/>
    <col min="4" max="4" width="33.6640625" style="147" customWidth="1"/>
    <col min="5" max="16" width="12.33203125" style="147" customWidth="1"/>
    <col min="17" max="17" width="8.6640625" style="147"/>
    <col min="18" max="18" width="8.6640625" style="127"/>
    <col min="19" max="19" width="8.6640625" style="127" customWidth="1"/>
    <col min="20" max="20" width="8.5" style="147" customWidth="1"/>
    <col min="21" max="52" width="8.6640625" style="147"/>
    <col min="53" max="74" width="8.6640625" style="127"/>
    <col min="75" max="16384" width="8.6640625" style="147"/>
  </cols>
  <sheetData>
    <row r="1" spans="1:74" s="119" customFormat="1" ht="34.25" customHeight="1" x14ac:dyDescent="0.3">
      <c r="A1" s="227" t="s">
        <v>1425</v>
      </c>
      <c r="B1" s="21"/>
      <c r="C1" s="250" t="s">
        <v>97</v>
      </c>
      <c r="D1" s="250"/>
      <c r="E1" s="250"/>
      <c r="F1" s="250"/>
      <c r="G1" s="250"/>
      <c r="H1" s="250"/>
      <c r="I1" s="250"/>
      <c r="J1" s="250"/>
      <c r="K1" s="250"/>
      <c r="L1" s="21"/>
      <c r="M1" s="21"/>
      <c r="N1" s="21"/>
      <c r="O1" s="21"/>
      <c r="P1" s="21"/>
      <c r="R1" s="123"/>
      <c r="S1" s="123"/>
      <c r="BA1" s="123"/>
      <c r="BB1" s="123"/>
      <c r="BC1" s="123"/>
      <c r="BD1" s="123"/>
      <c r="BE1" s="123"/>
      <c r="BF1" s="123"/>
      <c r="BG1" s="123"/>
      <c r="BH1" s="123"/>
      <c r="BI1" s="123"/>
      <c r="BJ1" s="123"/>
      <c r="BK1" s="123"/>
      <c r="BL1" s="123"/>
      <c r="BM1" s="123"/>
      <c r="BN1" s="123"/>
      <c r="BO1" s="123"/>
      <c r="BP1" s="123"/>
      <c r="BQ1" s="123"/>
      <c r="BR1" s="123"/>
      <c r="BS1" s="123"/>
      <c r="BT1" s="123"/>
      <c r="BU1" s="123"/>
      <c r="BV1" s="123"/>
    </row>
    <row r="2" spans="1:74" s="119" customFormat="1" ht="37.5" customHeight="1" x14ac:dyDescent="0.2">
      <c r="A2" s="74"/>
      <c r="B2" s="21"/>
      <c r="C2" s="21"/>
      <c r="D2" s="21"/>
      <c r="E2" s="22"/>
      <c r="F2" s="22"/>
      <c r="G2" s="21"/>
      <c r="H2" s="21"/>
      <c r="I2" s="21"/>
      <c r="J2" s="21"/>
      <c r="K2" s="21"/>
      <c r="L2" s="21"/>
      <c r="M2" s="21"/>
      <c r="N2" s="21"/>
      <c r="O2" s="21"/>
      <c r="P2" s="21"/>
      <c r="R2" s="123"/>
      <c r="S2" s="123"/>
      <c r="BA2" s="123"/>
      <c r="BB2" s="123"/>
      <c r="BC2" s="123"/>
      <c r="BD2" s="123"/>
      <c r="BE2" s="123"/>
      <c r="BF2" s="123"/>
      <c r="BG2" s="123"/>
      <c r="BH2" s="123"/>
      <c r="BI2" s="123"/>
      <c r="BJ2" s="123"/>
      <c r="BK2" s="123"/>
      <c r="BL2" s="123"/>
      <c r="BM2" s="123"/>
      <c r="BN2" s="123"/>
      <c r="BO2" s="123"/>
      <c r="BP2" s="123"/>
      <c r="BQ2" s="123"/>
      <c r="BR2" s="123"/>
      <c r="BS2" s="123"/>
      <c r="BT2" s="123"/>
      <c r="BU2" s="123"/>
      <c r="BV2" s="123"/>
    </row>
    <row r="3" spans="1:74" ht="7.5" customHeight="1" x14ac:dyDescent="0.2">
      <c r="A3" s="74"/>
      <c r="B3" s="23"/>
      <c r="C3" s="23"/>
      <c r="D3" s="23"/>
      <c r="E3" s="23"/>
      <c r="F3" s="23"/>
      <c r="G3" s="23"/>
      <c r="H3" s="23"/>
      <c r="I3" s="23"/>
      <c r="J3" s="23"/>
      <c r="K3" s="23"/>
      <c r="L3" s="23"/>
      <c r="M3" s="23"/>
      <c r="N3" s="23"/>
      <c r="O3" s="23"/>
      <c r="P3" s="23"/>
    </row>
    <row r="4" spans="1:74" ht="7.5" customHeight="1" thickBot="1" x14ac:dyDescent="0.25">
      <c r="A4" s="74"/>
      <c r="B4" s="23"/>
      <c r="C4" s="23"/>
      <c r="D4" s="23"/>
      <c r="E4" s="25"/>
      <c r="F4" s="25"/>
      <c r="G4" s="23"/>
      <c r="H4" s="23"/>
      <c r="I4" s="23"/>
      <c r="J4" s="23"/>
      <c r="K4" s="23"/>
      <c r="L4" s="23"/>
      <c r="M4" s="23"/>
      <c r="N4" s="23"/>
      <c r="O4" s="23"/>
      <c r="P4" s="23"/>
      <c r="AL4" s="147" t="s">
        <v>1346</v>
      </c>
      <c r="AM4" s="147" t="s">
        <v>1347</v>
      </c>
      <c r="AN4" s="147" t="s">
        <v>1348</v>
      </c>
      <c r="AO4" s="147" t="s">
        <v>1349</v>
      </c>
      <c r="AP4" s="147" t="s">
        <v>1350</v>
      </c>
      <c r="AQ4" s="147" t="s">
        <v>1351</v>
      </c>
      <c r="AR4" s="147" t="s">
        <v>1352</v>
      </c>
      <c r="AS4" s="147" t="s">
        <v>1353</v>
      </c>
      <c r="AT4" s="147" t="s">
        <v>1354</v>
      </c>
      <c r="AU4" s="147" t="s">
        <v>1355</v>
      </c>
      <c r="AV4" s="147" t="s">
        <v>1356</v>
      </c>
      <c r="AW4" s="147" t="s">
        <v>1357</v>
      </c>
      <c r="AX4" s="147" t="s">
        <v>1358</v>
      </c>
      <c r="AY4" s="147" t="s">
        <v>1359</v>
      </c>
    </row>
    <row r="5" spans="1:74" ht="28.25" customHeight="1" thickTop="1" thickBot="1" x14ac:dyDescent="0.25">
      <c r="A5" s="74"/>
      <c r="B5" s="23"/>
      <c r="C5" s="251" t="s">
        <v>1345</v>
      </c>
      <c r="D5" s="253" t="s">
        <v>1360</v>
      </c>
      <c r="E5" s="255" t="s">
        <v>1378</v>
      </c>
      <c r="F5" s="256"/>
      <c r="G5" s="256"/>
      <c r="H5" s="256"/>
      <c r="I5" s="256"/>
      <c r="J5" s="256"/>
      <c r="K5" s="256"/>
      <c r="L5" s="256"/>
      <c r="M5" s="256"/>
      <c r="N5" s="256"/>
      <c r="O5" s="256"/>
      <c r="P5" s="257"/>
      <c r="U5" s="147" t="s">
        <v>59</v>
      </c>
      <c r="V5" s="147" t="s">
        <v>1346</v>
      </c>
      <c r="W5" s="147" t="s">
        <v>1347</v>
      </c>
      <c r="X5" s="147" t="s">
        <v>1348</v>
      </c>
      <c r="Y5" s="147" t="s">
        <v>1349</v>
      </c>
      <c r="Z5" s="147" t="s">
        <v>1350</v>
      </c>
      <c r="AA5" s="147" t="s">
        <v>1351</v>
      </c>
      <c r="AB5" s="147" t="s">
        <v>1352</v>
      </c>
      <c r="AC5" s="147" t="s">
        <v>1353</v>
      </c>
      <c r="AD5" s="147" t="s">
        <v>1354</v>
      </c>
      <c r="AE5" s="147" t="s">
        <v>1355</v>
      </c>
      <c r="AF5" s="147" t="s">
        <v>1356</v>
      </c>
      <c r="AG5" s="147" t="s">
        <v>1357</v>
      </c>
      <c r="AH5" s="147" t="s">
        <v>1358</v>
      </c>
      <c r="AI5" s="147" t="s">
        <v>1359</v>
      </c>
      <c r="AL5" s="147">
        <v>2</v>
      </c>
      <c r="AM5" s="147">
        <v>3</v>
      </c>
      <c r="AN5" s="147">
        <v>4</v>
      </c>
      <c r="AO5" s="147">
        <v>5</v>
      </c>
      <c r="AP5" s="147">
        <v>6</v>
      </c>
      <c r="AQ5" s="147">
        <v>7</v>
      </c>
      <c r="AR5" s="147">
        <v>8</v>
      </c>
      <c r="AS5" s="147">
        <v>9</v>
      </c>
      <c r="AT5" s="147">
        <v>10</v>
      </c>
      <c r="AU5" s="147">
        <v>11</v>
      </c>
      <c r="AV5" s="147">
        <v>12</v>
      </c>
      <c r="AW5" s="147">
        <v>13</v>
      </c>
      <c r="AX5" s="147">
        <v>14</v>
      </c>
      <c r="AY5" s="147">
        <v>15</v>
      </c>
    </row>
    <row r="6" spans="1:74" ht="28.25" customHeight="1" thickTop="1" thickBot="1" x14ac:dyDescent="0.25">
      <c r="A6" s="74"/>
      <c r="B6" s="23"/>
      <c r="C6" s="252"/>
      <c r="D6" s="254"/>
      <c r="E6" s="162" t="s">
        <v>213</v>
      </c>
      <c r="F6" s="185" t="s">
        <v>58</v>
      </c>
      <c r="G6" s="185" t="s">
        <v>214</v>
      </c>
      <c r="H6" s="185" t="s">
        <v>205</v>
      </c>
      <c r="I6" s="185" t="s">
        <v>215</v>
      </c>
      <c r="J6" s="185" t="s">
        <v>206</v>
      </c>
      <c r="K6" s="185" t="s">
        <v>216</v>
      </c>
      <c r="L6" s="185" t="s">
        <v>217</v>
      </c>
      <c r="M6" s="185" t="s">
        <v>218</v>
      </c>
      <c r="N6" s="185" t="s">
        <v>219</v>
      </c>
      <c r="O6" s="185" t="s">
        <v>220</v>
      </c>
      <c r="P6" s="185" t="s">
        <v>221</v>
      </c>
      <c r="V6" s="147" t="str">
        <f>$D$7</f>
        <v>Mastercard</v>
      </c>
      <c r="W6" s="147" t="str">
        <f>$D$8</f>
        <v>Itaú</v>
      </c>
      <c r="X6" s="147" t="str">
        <f>$D$9</f>
        <v>Caixinha</v>
      </c>
      <c r="Y6" s="147" t="str">
        <f>$D$10</f>
        <v>-</v>
      </c>
      <c r="Z6" s="147" t="str">
        <f>$D$11</f>
        <v>-</v>
      </c>
      <c r="AA6" s="147" t="str">
        <f>$D$12</f>
        <v>-</v>
      </c>
      <c r="AB6" s="147" t="str">
        <f>$D$13</f>
        <v>-</v>
      </c>
      <c r="AC6" s="147" t="str">
        <f>$D$14</f>
        <v>-</v>
      </c>
      <c r="AD6" s="147" t="str">
        <f>$D$15</f>
        <v>-</v>
      </c>
      <c r="AE6" s="147" t="str">
        <f>$D$16</f>
        <v>-</v>
      </c>
      <c r="AF6" s="147" t="str">
        <f>$D$17</f>
        <v>-</v>
      </c>
      <c r="AG6" s="147" t="str">
        <f>$D$18</f>
        <v>-</v>
      </c>
      <c r="AH6" s="147" t="str">
        <f>$D$19</f>
        <v>-</v>
      </c>
      <c r="AI6" s="147" t="str">
        <f>$D$20</f>
        <v>-</v>
      </c>
      <c r="AL6" s="225" t="str">
        <f>$D$7</f>
        <v>Mastercard</v>
      </c>
      <c r="AM6" s="225" t="str">
        <f>$D$8</f>
        <v>Itaú</v>
      </c>
      <c r="AN6" s="225" t="str">
        <f>$D$9</f>
        <v>Caixinha</v>
      </c>
      <c r="AO6" s="225" t="str">
        <f>$D$10</f>
        <v>-</v>
      </c>
      <c r="AP6" s="225" t="str">
        <f>$D$11</f>
        <v>-</v>
      </c>
      <c r="AQ6" s="225" t="str">
        <f>$D$12</f>
        <v>-</v>
      </c>
      <c r="AR6" s="225" t="str">
        <f>$D$13</f>
        <v>-</v>
      </c>
      <c r="AS6" s="225" t="str">
        <f>$D$14</f>
        <v>-</v>
      </c>
      <c r="AT6" s="225" t="str">
        <f>$D$15</f>
        <v>-</v>
      </c>
      <c r="AU6" s="225" t="str">
        <f>$D$16</f>
        <v>-</v>
      </c>
      <c r="AV6" s="225" t="str">
        <f>$D$17</f>
        <v>-</v>
      </c>
      <c r="AW6" s="225" t="str">
        <f>$D$18</f>
        <v>-</v>
      </c>
      <c r="AX6" s="225" t="str">
        <f>$D$19</f>
        <v>-</v>
      </c>
      <c r="AY6" s="225" t="str">
        <f>$D$20</f>
        <v>-</v>
      </c>
    </row>
    <row r="7" spans="1:74" ht="19.5" customHeight="1" thickTop="1" thickBot="1" x14ac:dyDescent="0.25">
      <c r="A7" s="74"/>
      <c r="B7" s="23"/>
      <c r="C7" s="26" t="s">
        <v>1346</v>
      </c>
      <c r="D7" s="172" t="str">
        <f>'Bancos e Cartões'!D7</f>
        <v>Mastercard</v>
      </c>
      <c r="E7" s="173">
        <f>VLOOKUP(LEFT(E$6,3),$AK$7:$AY$18,HLOOKUP($C7,$AL$4:$AY$5,2,FALSE),FALSE)</f>
        <v>400</v>
      </c>
      <c r="F7" s="173">
        <f ca="1">VLOOKUP(LEFT(F$6,3),$AK$7:$AY$18,HLOOKUP($C7,$AL$4:$AY$5,2,FALSE),FALSE)+'Bancos e Cartões'!G7</f>
        <v>100</v>
      </c>
      <c r="G7" s="173">
        <f ca="1">VLOOKUP(LEFT(G$6,3),$AK$7:$AY$18,HLOOKUP($C7,$AL$4:$AY$5,2,FALSE),FALSE)+'Bancos e Cartões'!H7</f>
        <v>100</v>
      </c>
      <c r="H7" s="173">
        <f ca="1">VLOOKUP(LEFT(H$6,3),$AK$7:$AY$18,HLOOKUP($C7,$AL$4:$AY$5,2,FALSE),FALSE)+'Bancos e Cartões'!I7</f>
        <v>0</v>
      </c>
      <c r="I7" s="173">
        <f ca="1">VLOOKUP(LEFT(I$6,3),$AK$7:$AY$18,HLOOKUP($C7,$AL$4:$AY$5,2,FALSE),FALSE)+'Bancos e Cartões'!J7</f>
        <v>0</v>
      </c>
      <c r="J7" s="173">
        <f ca="1">VLOOKUP(LEFT(J$6,3),$AK$7:$AY$18,HLOOKUP($C7,$AL$4:$AY$5,2,FALSE),FALSE)+'Bancos e Cartões'!K7</f>
        <v>0</v>
      </c>
      <c r="K7" s="173">
        <f ca="1">VLOOKUP(LEFT(K$6,3),$AK$7:$AY$18,HLOOKUP($C7,$AL$4:$AY$5,2,FALSE),FALSE)+'Bancos e Cartões'!L7</f>
        <v>0</v>
      </c>
      <c r="L7" s="173">
        <f ca="1">VLOOKUP(LEFT(L$6,3),$AK$7:$AY$18,HLOOKUP($C7,$AL$4:$AY$5,2,FALSE),FALSE)+'Bancos e Cartões'!M7</f>
        <v>0</v>
      </c>
      <c r="M7" s="173">
        <f ca="1">VLOOKUP(LEFT(M$6,3),$AK$7:$AY$18,HLOOKUP($C7,$AL$4:$AY$5,2,FALSE),FALSE)+'Bancos e Cartões'!N7</f>
        <v>0</v>
      </c>
      <c r="N7" s="173">
        <f ca="1">VLOOKUP(LEFT(N$6,3),$AK$7:$AY$18,HLOOKUP($C7,$AL$4:$AY$5,2,FALSE),FALSE)+'Bancos e Cartões'!O7</f>
        <v>0</v>
      </c>
      <c r="O7" s="173">
        <f ca="1">VLOOKUP(LEFT(O$6,3),$AK$7:$AY$18,HLOOKUP($C7,$AL$4:$AY$5,2,FALSE),FALSE)+'Bancos e Cartões'!P7</f>
        <v>0</v>
      </c>
      <c r="P7" s="173">
        <f ca="1">VLOOKUP(LEFT(P$6,3),$AK$7:$AY$18,HLOOKUP($C7,$AL$4:$AY$5,2,FALSE),FALSE)+'Bancos e Cartões'!Q7</f>
        <v>0</v>
      </c>
      <c r="T7" s="147">
        <v>1</v>
      </c>
      <c r="U7" s="147" t="s">
        <v>1366</v>
      </c>
      <c r="V7" s="147">
        <f ca="1">SUMIFS(INDIRECT($U$5&amp;"!$I$19:$I$619"),INDIRECT($U$5&amp;"!$H$19:$H$619"),'Resumo (3)'!V$6,INDIRECT($U$5&amp;"!$G$19:$G$619"),'Resumo (3)'!$U7)/$T7</f>
        <v>0</v>
      </c>
      <c r="W7" s="147">
        <f ca="1">SUMIFS(INDIRECT($U$5&amp;"!$I$19:$I$619"),INDIRECT($U$5&amp;"!$H$19:$H$619"),'Resumo (3)'!W$6,INDIRECT($U$5&amp;"!$G$19:$G$619"),'Resumo (3)'!$U7)/$T7</f>
        <v>0</v>
      </c>
      <c r="X7" s="147">
        <f ca="1">SUMIFS(INDIRECT($U$5&amp;"!$I$19:$I$619"),INDIRECT($U$5&amp;"!$H$19:$H$619"),'Resumo (3)'!X$6,INDIRECT($U$5&amp;"!$G$19:$G$619"),'Resumo (3)'!$U7)/$T7</f>
        <v>0</v>
      </c>
      <c r="Y7" s="147">
        <f ca="1">SUMIFS(INDIRECT($U$5&amp;"!$I$19:$I$619"),INDIRECT($U$5&amp;"!$H$19:$H$619"),'Resumo (3)'!Y$6,INDIRECT($U$5&amp;"!$G$19:$G$619"),'Resumo (3)'!$U7)/$T7</f>
        <v>0</v>
      </c>
      <c r="Z7" s="147">
        <f ca="1">SUMIFS(INDIRECT($U$5&amp;"!$I$19:$I$619"),INDIRECT($U$5&amp;"!$H$19:$H$619"),'Resumo (3)'!Z$6,INDIRECT($U$5&amp;"!$G$19:$G$619"),'Resumo (3)'!$U7)/$T7</f>
        <v>0</v>
      </c>
      <c r="AA7" s="147">
        <f ca="1">SUMIFS(INDIRECT($U$5&amp;"!$I$19:$I$619"),INDIRECT($U$5&amp;"!$H$19:$H$619"),'Resumo (3)'!AA$6,INDIRECT($U$5&amp;"!$G$19:$G$619"),'Resumo (3)'!$U7)/$T7</f>
        <v>0</v>
      </c>
      <c r="AB7" s="147">
        <f ca="1">SUMIFS(INDIRECT($U$5&amp;"!$I$19:$I$619"),INDIRECT($U$5&amp;"!$H$19:$H$619"),'Resumo (3)'!AB$6,INDIRECT($U$5&amp;"!$G$19:$G$619"),'Resumo (3)'!$U7)/$T7</f>
        <v>0</v>
      </c>
      <c r="AC7" s="147">
        <f ca="1">SUMIFS(INDIRECT($U$5&amp;"!$I$19:$I$619"),INDIRECT($U$5&amp;"!$H$19:$H$619"),'Resumo (3)'!AC$6,INDIRECT($U$5&amp;"!$G$19:$G$619"),'Resumo (3)'!$U7)/$T7</f>
        <v>0</v>
      </c>
      <c r="AD7" s="147">
        <f ca="1">SUMIFS(INDIRECT($U$5&amp;"!$I$19:$I$619"),INDIRECT($U$5&amp;"!$H$19:$H$619"),'Resumo (3)'!AD$6,INDIRECT($U$5&amp;"!$G$19:$G$619"),'Resumo (3)'!$U7)/$T7</f>
        <v>0</v>
      </c>
      <c r="AE7" s="147">
        <f ca="1">SUMIFS(INDIRECT($U$5&amp;"!$I$19:$I$619"),INDIRECT($U$5&amp;"!$H$19:$H$619"),'Resumo (3)'!AE$6,INDIRECT($U$5&amp;"!$G$19:$G$619"),'Resumo (3)'!$U7)/$T7</f>
        <v>0</v>
      </c>
      <c r="AF7" s="147">
        <f ca="1">SUMIFS(INDIRECT($U$5&amp;"!$I$19:$I$619"),INDIRECT($U$5&amp;"!$H$19:$H$619"),'Resumo (3)'!AF$6,INDIRECT($U$5&amp;"!$G$19:$G$619"),'Resumo (3)'!$U7)/$T7</f>
        <v>0</v>
      </c>
      <c r="AG7" s="147">
        <f ca="1">SUMIFS(INDIRECT($U$5&amp;"!$I$19:$I$619"),INDIRECT($U$5&amp;"!$H$19:$H$619"),'Resumo (3)'!AG$6,INDIRECT($U$5&amp;"!$G$19:$G$619"),'Resumo (3)'!$U7)/$T7</f>
        <v>0</v>
      </c>
      <c r="AH7" s="147">
        <f ca="1">SUMIFS(INDIRECT($U$5&amp;"!$I$19:$I$619"),INDIRECT($U$5&amp;"!$H$19:$H$619"),'Resumo (3)'!AH$6,INDIRECT($U$5&amp;"!$G$19:$G$619"),'Resumo (3)'!$U7)/$T7</f>
        <v>0</v>
      </c>
      <c r="AI7" s="147">
        <f ca="1">SUMIFS(INDIRECT($U$5&amp;"!$I$19:$I$619"),INDIRECT($U$5&amp;"!$H$19:$H$619"),'Resumo (3)'!AI$6,INDIRECT($U$5&amp;"!$G$19:$G$619"),'Resumo (3)'!$U7)/$T7</f>
        <v>0</v>
      </c>
      <c r="AK7" s="147" t="s">
        <v>59</v>
      </c>
      <c r="AL7" s="147">
        <f>'Bancos e Cartões'!F7</f>
        <v>400</v>
      </c>
      <c r="AM7" s="147">
        <f>'Bancos e Cartões'!F8</f>
        <v>0</v>
      </c>
      <c r="AN7" s="147">
        <f>'Bancos e Cartões'!F9</f>
        <v>0</v>
      </c>
      <c r="AO7" s="147">
        <f>'Bancos e Cartões'!F10</f>
        <v>0</v>
      </c>
      <c r="AP7" s="147">
        <f>'Bancos e Cartões'!F11</f>
        <v>0</v>
      </c>
      <c r="AQ7" s="147">
        <f>'Bancos e Cartões'!F12</f>
        <v>0</v>
      </c>
      <c r="AR7" s="147">
        <f>'Bancos e Cartões'!F13</f>
        <v>0</v>
      </c>
      <c r="AS7" s="147">
        <f>'Bancos e Cartões'!F14</f>
        <v>0</v>
      </c>
      <c r="AT7" s="147">
        <f>'Bancos e Cartões'!F15</f>
        <v>0</v>
      </c>
      <c r="AU7" s="147">
        <f>'Bancos e Cartões'!F16</f>
        <v>0</v>
      </c>
      <c r="AV7" s="147">
        <f>'Bancos e Cartões'!F17</f>
        <v>0</v>
      </c>
      <c r="AW7" s="147">
        <f>'Bancos e Cartões'!F18</f>
        <v>0</v>
      </c>
      <c r="AX7" s="147">
        <f>'Bancos e Cartões'!F19</f>
        <v>0</v>
      </c>
      <c r="AY7" s="147">
        <f>'Bancos e Cartões'!F20</f>
        <v>0</v>
      </c>
    </row>
    <row r="8" spans="1:74" ht="19.5" customHeight="1" thickTop="1" thickBot="1" x14ac:dyDescent="0.25">
      <c r="A8" s="74"/>
      <c r="B8" s="23"/>
      <c r="C8" s="26" t="s">
        <v>1347</v>
      </c>
      <c r="D8" s="172" t="str">
        <f>'Bancos e Cartões'!D8</f>
        <v>Itaú</v>
      </c>
      <c r="E8" s="173">
        <f t="shared" ref="E8:E20" si="0">VLOOKUP(LEFT(E$6,3),$AK$7:$AY$18,HLOOKUP($C8,$AL$4:$AY$5,2,FALSE),FALSE)</f>
        <v>0</v>
      </c>
      <c r="F8" s="173">
        <f ca="1">VLOOKUP(LEFT(F$6,3),$AK$7:$AY$18,HLOOKUP($C8,$AL$4:$AY$5,2,FALSE),FALSE)+'Bancos e Cartões'!G8</f>
        <v>300</v>
      </c>
      <c r="G8" s="173">
        <f ca="1">VLOOKUP(LEFT(G$6,3),$AK$7:$AY$18,HLOOKUP($C8,$AL$4:$AY$5,2,FALSE),FALSE)+'Bancos e Cartões'!H8</f>
        <v>600</v>
      </c>
      <c r="H8" s="173">
        <f ca="1">VLOOKUP(LEFT(H$6,3),$AK$7:$AY$18,HLOOKUP($C8,$AL$4:$AY$5,2,FALSE),FALSE)+'Bancos e Cartões'!I8</f>
        <v>800</v>
      </c>
      <c r="I8" s="173">
        <f ca="1">VLOOKUP(LEFT(I$6,3),$AK$7:$AY$18,HLOOKUP($C8,$AL$4:$AY$5,2,FALSE),FALSE)+'Bancos e Cartões'!J8</f>
        <v>800</v>
      </c>
      <c r="J8" s="173">
        <f ca="1">VLOOKUP(LEFT(J$6,3),$AK$7:$AY$18,HLOOKUP($C8,$AL$4:$AY$5,2,FALSE),FALSE)+'Bancos e Cartões'!K8</f>
        <v>2000</v>
      </c>
      <c r="K8" s="173">
        <f ca="1">VLOOKUP(LEFT(K$6,3),$AK$7:$AY$18,HLOOKUP($C8,$AL$4:$AY$5,2,FALSE),FALSE)+'Bancos e Cartões'!L8</f>
        <v>2500</v>
      </c>
      <c r="L8" s="173">
        <f ca="1">VLOOKUP(LEFT(L$6,3),$AK$7:$AY$18,HLOOKUP($C8,$AL$4:$AY$5,2,FALSE),FALSE)+'Bancos e Cartões'!M8</f>
        <v>3000</v>
      </c>
      <c r="M8" s="173">
        <f ca="1">VLOOKUP(LEFT(M$6,3),$AK$7:$AY$18,HLOOKUP($C8,$AL$4:$AY$5,2,FALSE),FALSE)+'Bancos e Cartões'!N8</f>
        <v>1500</v>
      </c>
      <c r="N8" s="173">
        <f ca="1">VLOOKUP(LEFT(N$6,3),$AK$7:$AY$18,HLOOKUP($C8,$AL$4:$AY$5,2,FALSE),FALSE)+'Bancos e Cartões'!O8</f>
        <v>800</v>
      </c>
      <c r="O8" s="173">
        <f ca="1">VLOOKUP(LEFT(O$6,3),$AK$7:$AY$18,HLOOKUP($C8,$AL$4:$AY$5,2,FALSE),FALSE)+'Bancos e Cartões'!P8</f>
        <v>0</v>
      </c>
      <c r="P8" s="173">
        <f ca="1">VLOOKUP(LEFT(P$6,3),$AK$7:$AY$18,HLOOKUP($C8,$AL$4:$AY$5,2,FALSE),FALSE)+'Bancos e Cartões'!Q8</f>
        <v>0</v>
      </c>
      <c r="T8" s="147">
        <v>2</v>
      </c>
      <c r="U8" s="147" t="s">
        <v>1367</v>
      </c>
      <c r="V8" s="147">
        <f ca="1">SUMIFS(INDIRECT($U$5&amp;"!$I$19:$I$619"),INDIRECT($U$5&amp;"!$H$19:$H$619"),'Resumo (3)'!V$6,INDIRECT($U$5&amp;"!$G$19:$G$619"),'Resumo (3)'!$U8)/$T8</f>
        <v>0</v>
      </c>
      <c r="W8" s="147">
        <f ca="1">SUMIFS(INDIRECT($U$5&amp;"!$I$19:$I$619"),INDIRECT($U$5&amp;"!$H$19:$H$619"),'Resumo (3)'!W$6,INDIRECT($U$5&amp;"!$G$19:$G$619"),'Resumo (3)'!$U8)/$T8</f>
        <v>0</v>
      </c>
      <c r="X8" s="147">
        <f ca="1">SUMIFS(INDIRECT($U$5&amp;"!$I$19:$I$619"),INDIRECT($U$5&amp;"!$H$19:$H$619"),'Resumo (3)'!X$6,INDIRECT($U$5&amp;"!$G$19:$G$619"),'Resumo (3)'!$U8)/$T8</f>
        <v>0</v>
      </c>
      <c r="Y8" s="147">
        <f ca="1">SUMIFS(INDIRECT($U$5&amp;"!$I$19:$I$619"),INDIRECT($U$5&amp;"!$H$19:$H$619"),'Resumo (3)'!Y$6,INDIRECT($U$5&amp;"!$G$19:$G$619"),'Resumo (3)'!$U8)/$T8</f>
        <v>0</v>
      </c>
      <c r="Z8" s="147">
        <f ca="1">SUMIFS(INDIRECT($U$5&amp;"!$I$19:$I$619"),INDIRECT($U$5&amp;"!$H$19:$H$619"),'Resumo (3)'!Z$6,INDIRECT($U$5&amp;"!$G$19:$G$619"),'Resumo (3)'!$U8)/$T8</f>
        <v>0</v>
      </c>
      <c r="AA8" s="147">
        <f ca="1">SUMIFS(INDIRECT($U$5&amp;"!$I$19:$I$619"),INDIRECT($U$5&amp;"!$H$19:$H$619"),'Resumo (3)'!AA$6,INDIRECT($U$5&amp;"!$G$19:$G$619"),'Resumo (3)'!$U8)/$T8</f>
        <v>0</v>
      </c>
      <c r="AB8" s="147">
        <f ca="1">SUMIFS(INDIRECT($U$5&amp;"!$I$19:$I$619"),INDIRECT($U$5&amp;"!$H$19:$H$619"),'Resumo (3)'!AB$6,INDIRECT($U$5&amp;"!$G$19:$G$619"),'Resumo (3)'!$U8)/$T8</f>
        <v>0</v>
      </c>
      <c r="AC8" s="147">
        <f ca="1">SUMIFS(INDIRECT($U$5&amp;"!$I$19:$I$619"),INDIRECT($U$5&amp;"!$H$19:$H$619"),'Resumo (3)'!AC$6,INDIRECT($U$5&amp;"!$G$19:$G$619"),'Resumo (3)'!$U8)/$T8</f>
        <v>0</v>
      </c>
      <c r="AD8" s="147">
        <f ca="1">SUMIFS(INDIRECT($U$5&amp;"!$I$19:$I$619"),INDIRECT($U$5&amp;"!$H$19:$H$619"),'Resumo (3)'!AD$6,INDIRECT($U$5&amp;"!$G$19:$G$619"),'Resumo (3)'!$U8)/$T8</f>
        <v>0</v>
      </c>
      <c r="AE8" s="147">
        <f ca="1">SUMIFS(INDIRECT($U$5&amp;"!$I$19:$I$619"),INDIRECT($U$5&amp;"!$H$19:$H$619"),'Resumo (3)'!AE$6,INDIRECT($U$5&amp;"!$G$19:$G$619"),'Resumo (3)'!$U8)/$T8</f>
        <v>0</v>
      </c>
      <c r="AF8" s="147">
        <f ca="1">SUMIFS(INDIRECT($U$5&amp;"!$I$19:$I$619"),INDIRECT($U$5&amp;"!$H$19:$H$619"),'Resumo (3)'!AF$6,INDIRECT($U$5&amp;"!$G$19:$G$619"),'Resumo (3)'!$U8)/$T8</f>
        <v>0</v>
      </c>
      <c r="AG8" s="147">
        <f ca="1">SUMIFS(INDIRECT($U$5&amp;"!$I$19:$I$619"),INDIRECT($U$5&amp;"!$H$19:$H$619"),'Resumo (3)'!AG$6,INDIRECT($U$5&amp;"!$G$19:$G$619"),'Resumo (3)'!$U8)/$T8</f>
        <v>0</v>
      </c>
      <c r="AH8" s="147">
        <f ca="1">SUMIFS(INDIRECT($U$5&amp;"!$I$19:$I$619"),INDIRECT($U$5&amp;"!$H$19:$H$619"),'Resumo (3)'!AH$6,INDIRECT($U$5&amp;"!$G$19:$G$619"),'Resumo (3)'!$U8)/$T8</f>
        <v>0</v>
      </c>
      <c r="AI8" s="147">
        <f ca="1">SUMIFS(INDIRECT($U$5&amp;"!$I$19:$I$619"),INDIRECT($U$5&amp;"!$H$19:$H$619"),'Resumo (3)'!AI$6,INDIRECT($U$5&amp;"!$G$19:$G$619"),'Resumo (3)'!$U8)/$T8</f>
        <v>0</v>
      </c>
      <c r="AK8" s="147" t="s">
        <v>60</v>
      </c>
      <c r="AL8" s="147">
        <f ca="1">SUM(V7:V$18)</f>
        <v>0</v>
      </c>
      <c r="AM8" s="147">
        <f ca="1">SUM(W7:W$18)</f>
        <v>300</v>
      </c>
      <c r="AN8" s="147">
        <f ca="1">SUM(X7:X$18)</f>
        <v>0</v>
      </c>
      <c r="AO8" s="147">
        <f ca="1">SUM(Y7:Y$18)</f>
        <v>0</v>
      </c>
      <c r="AP8" s="147">
        <f ca="1">SUM(Z7:Z$18)</f>
        <v>0</v>
      </c>
      <c r="AQ8" s="147">
        <f ca="1">SUM(AA7:AA$18)</f>
        <v>0</v>
      </c>
      <c r="AR8" s="147">
        <f ca="1">SUM(AB7:AB$18)</f>
        <v>0</v>
      </c>
      <c r="AS8" s="147">
        <f ca="1">SUM(AC7:AC$18)</f>
        <v>0</v>
      </c>
      <c r="AT8" s="147">
        <f ca="1">SUM(AD7:AD$18)</f>
        <v>0</v>
      </c>
      <c r="AU8" s="147">
        <f ca="1">SUM(AE7:AE$18)</f>
        <v>0</v>
      </c>
      <c r="AV8" s="147">
        <f ca="1">SUM(AF7:AF$18)</f>
        <v>0</v>
      </c>
      <c r="AW8" s="147">
        <f ca="1">SUM(AG7:AG$18)</f>
        <v>0</v>
      </c>
      <c r="AX8" s="147">
        <f ca="1">SUM(AH7:AH$18)</f>
        <v>0</v>
      </c>
      <c r="AY8" s="147">
        <f ca="1">SUM(AI7:AI$18)</f>
        <v>0</v>
      </c>
    </row>
    <row r="9" spans="1:74" ht="19.5" customHeight="1" thickTop="1" thickBot="1" x14ac:dyDescent="0.25">
      <c r="A9" s="74"/>
      <c r="B9" s="23"/>
      <c r="C9" s="26" t="s">
        <v>1348</v>
      </c>
      <c r="D9" s="172" t="str">
        <f>'Bancos e Cartões'!D9</f>
        <v>Caixinha</v>
      </c>
      <c r="E9" s="173">
        <f t="shared" si="0"/>
        <v>0</v>
      </c>
      <c r="F9" s="173">
        <f ca="1">VLOOKUP(LEFT(F$6,3),$AK$7:$AY$18,HLOOKUP($C9,$AL$4:$AY$5,2,FALSE),FALSE)+'Bancos e Cartões'!G9</f>
        <v>0</v>
      </c>
      <c r="G9" s="173">
        <f ca="1">VLOOKUP(LEFT(G$6,3),$AK$7:$AY$18,HLOOKUP($C9,$AL$4:$AY$5,2,FALSE),FALSE)+'Bancos e Cartões'!H9</f>
        <v>0</v>
      </c>
      <c r="H9" s="173">
        <f ca="1">VLOOKUP(LEFT(H$6,3),$AK$7:$AY$18,HLOOKUP($C9,$AL$4:$AY$5,2,FALSE),FALSE)+'Bancos e Cartões'!I9</f>
        <v>0</v>
      </c>
      <c r="I9" s="173">
        <f ca="1">VLOOKUP(LEFT(I$6,3),$AK$7:$AY$18,HLOOKUP($C9,$AL$4:$AY$5,2,FALSE),FALSE)+'Bancos e Cartões'!J9</f>
        <v>0</v>
      </c>
      <c r="J9" s="173">
        <f ca="1">VLOOKUP(LEFT(J$6,3),$AK$7:$AY$18,HLOOKUP($C9,$AL$4:$AY$5,2,FALSE),FALSE)+'Bancos e Cartões'!K9</f>
        <v>0</v>
      </c>
      <c r="K9" s="173">
        <f ca="1">VLOOKUP(LEFT(K$6,3),$AK$7:$AY$18,HLOOKUP($C9,$AL$4:$AY$5,2,FALSE),FALSE)+'Bancos e Cartões'!L9</f>
        <v>0</v>
      </c>
      <c r="L9" s="173">
        <f ca="1">VLOOKUP(LEFT(L$6,3),$AK$7:$AY$18,HLOOKUP($C9,$AL$4:$AY$5,2,FALSE),FALSE)+'Bancos e Cartões'!M9</f>
        <v>0</v>
      </c>
      <c r="M9" s="173">
        <f ca="1">VLOOKUP(LEFT(M$6,3),$AK$7:$AY$18,HLOOKUP($C9,$AL$4:$AY$5,2,FALSE),FALSE)+'Bancos e Cartões'!N9</f>
        <v>0</v>
      </c>
      <c r="N9" s="173">
        <f ca="1">VLOOKUP(LEFT(N$6,3),$AK$7:$AY$18,HLOOKUP($C9,$AL$4:$AY$5,2,FALSE),FALSE)+'Bancos e Cartões'!O9</f>
        <v>0</v>
      </c>
      <c r="O9" s="173">
        <f ca="1">VLOOKUP(LEFT(O$6,3),$AK$7:$AY$18,HLOOKUP($C9,$AL$4:$AY$5,2,FALSE),FALSE)+'Bancos e Cartões'!P9</f>
        <v>0</v>
      </c>
      <c r="P9" s="173">
        <f ca="1">VLOOKUP(LEFT(P$6,3),$AK$7:$AY$18,HLOOKUP($C9,$AL$4:$AY$5,2,FALSE),FALSE)+'Bancos e Cartões'!Q9</f>
        <v>0</v>
      </c>
      <c r="T9" s="147">
        <v>3</v>
      </c>
      <c r="U9" s="147" t="s">
        <v>1368</v>
      </c>
      <c r="V9" s="147">
        <f ca="1">SUMIFS(INDIRECT($U$5&amp;"!$I$19:$I$619"),INDIRECT($U$5&amp;"!$H$19:$H$619"),'Resumo (3)'!V$6,INDIRECT($U$5&amp;"!$G$19:$G$619"),'Resumo (3)'!$U9)/$T9</f>
        <v>0</v>
      </c>
      <c r="W9" s="147">
        <f ca="1">SUMIFS(INDIRECT($U$5&amp;"!$I$19:$I$619"),INDIRECT($U$5&amp;"!$H$19:$H$619"),'Resumo (3)'!W$6,INDIRECT($U$5&amp;"!$G$19:$G$619"),'Resumo (3)'!$U9)/$T9</f>
        <v>300</v>
      </c>
      <c r="X9" s="147">
        <f ca="1">SUMIFS(INDIRECT($U$5&amp;"!$I$19:$I$619"),INDIRECT($U$5&amp;"!$H$19:$H$619"),'Resumo (3)'!X$6,INDIRECT($U$5&amp;"!$G$19:$G$619"),'Resumo (3)'!$U9)/$T9</f>
        <v>0</v>
      </c>
      <c r="Y9" s="147">
        <f ca="1">SUMIFS(INDIRECT($U$5&amp;"!$I$19:$I$619"),INDIRECT($U$5&amp;"!$H$19:$H$619"),'Resumo (3)'!Y$6,INDIRECT($U$5&amp;"!$G$19:$G$619"),'Resumo (3)'!$U9)/$T9</f>
        <v>0</v>
      </c>
      <c r="Z9" s="147">
        <f ca="1">SUMIFS(INDIRECT($U$5&amp;"!$I$19:$I$619"),INDIRECT($U$5&amp;"!$H$19:$H$619"),'Resumo (3)'!Z$6,INDIRECT($U$5&amp;"!$G$19:$G$619"),'Resumo (3)'!$U9)/$T9</f>
        <v>0</v>
      </c>
      <c r="AA9" s="147">
        <f ca="1">SUMIFS(INDIRECT($U$5&amp;"!$I$19:$I$619"),INDIRECT($U$5&amp;"!$H$19:$H$619"),'Resumo (3)'!AA$6,INDIRECT($U$5&amp;"!$G$19:$G$619"),'Resumo (3)'!$U9)/$T9</f>
        <v>0</v>
      </c>
      <c r="AB9" s="147">
        <f ca="1">SUMIFS(INDIRECT($U$5&amp;"!$I$19:$I$619"),INDIRECT($U$5&amp;"!$H$19:$H$619"),'Resumo (3)'!AB$6,INDIRECT($U$5&amp;"!$G$19:$G$619"),'Resumo (3)'!$U9)/$T9</f>
        <v>0</v>
      </c>
      <c r="AC9" s="147">
        <f ca="1">SUMIFS(INDIRECT($U$5&amp;"!$I$19:$I$619"),INDIRECT($U$5&amp;"!$H$19:$H$619"),'Resumo (3)'!AC$6,INDIRECT($U$5&amp;"!$G$19:$G$619"),'Resumo (3)'!$U9)/$T9</f>
        <v>0</v>
      </c>
      <c r="AD9" s="147">
        <f ca="1">SUMIFS(INDIRECT($U$5&amp;"!$I$19:$I$619"),INDIRECT($U$5&amp;"!$H$19:$H$619"),'Resumo (3)'!AD$6,INDIRECT($U$5&amp;"!$G$19:$G$619"),'Resumo (3)'!$U9)/$T9</f>
        <v>0</v>
      </c>
      <c r="AE9" s="147">
        <f ca="1">SUMIFS(INDIRECT($U$5&amp;"!$I$19:$I$619"),INDIRECT($U$5&amp;"!$H$19:$H$619"),'Resumo (3)'!AE$6,INDIRECT($U$5&amp;"!$G$19:$G$619"),'Resumo (3)'!$U9)/$T9</f>
        <v>0</v>
      </c>
      <c r="AF9" s="147">
        <f ca="1">SUMIFS(INDIRECT($U$5&amp;"!$I$19:$I$619"),INDIRECT($U$5&amp;"!$H$19:$H$619"),'Resumo (3)'!AF$6,INDIRECT($U$5&amp;"!$G$19:$G$619"),'Resumo (3)'!$U9)/$T9</f>
        <v>0</v>
      </c>
      <c r="AG9" s="147">
        <f ca="1">SUMIFS(INDIRECT($U$5&amp;"!$I$19:$I$619"),INDIRECT($U$5&amp;"!$H$19:$H$619"),'Resumo (3)'!AG$6,INDIRECT($U$5&amp;"!$G$19:$G$619"),'Resumo (3)'!$U9)/$T9</f>
        <v>0</v>
      </c>
      <c r="AH9" s="147">
        <f ca="1">SUMIFS(INDIRECT($U$5&amp;"!$I$19:$I$619"),INDIRECT($U$5&amp;"!$H$19:$H$619"),'Resumo (3)'!AH$6,INDIRECT($U$5&amp;"!$G$19:$G$619"),'Resumo (3)'!$U9)/$T9</f>
        <v>0</v>
      </c>
      <c r="AI9" s="147">
        <f ca="1">SUMIFS(INDIRECT($U$5&amp;"!$I$19:$I$619"),INDIRECT($U$5&amp;"!$H$19:$H$619"),'Resumo (3)'!AI$6,INDIRECT($U$5&amp;"!$G$19:$G$619"),'Resumo (3)'!$U9)/$T9</f>
        <v>0</v>
      </c>
      <c r="AK9" s="147" t="s">
        <v>61</v>
      </c>
      <c r="AL9" s="147">
        <f ca="1">SUM(V8:V$18)+SUM(V22:V$33)</f>
        <v>0</v>
      </c>
      <c r="AM9" s="147">
        <f ca="1">SUM(W8:W$18)+SUM(W22:W$33)</f>
        <v>600</v>
      </c>
      <c r="AN9" s="147">
        <f ca="1">SUM(X8:X$18)+SUM(X22:X$33)</f>
        <v>0</v>
      </c>
      <c r="AO9" s="147">
        <f ca="1">SUM(Y8:Y$18)+SUM(Y22:Y$33)</f>
        <v>0</v>
      </c>
      <c r="AP9" s="147">
        <f ca="1">SUM(Z8:Z$18)+SUM(Z22:Z$33)</f>
        <v>0</v>
      </c>
      <c r="AQ9" s="147">
        <f ca="1">SUM(AA8:AA$18)+SUM(AA22:AA$33)</f>
        <v>0</v>
      </c>
      <c r="AR9" s="147">
        <f ca="1">SUM(AB8:AB$18)+SUM(AB22:AB$33)</f>
        <v>0</v>
      </c>
      <c r="AS9" s="147">
        <f ca="1">SUM(AC8:AC$18)+SUM(AC22:AC$33)</f>
        <v>0</v>
      </c>
      <c r="AT9" s="147">
        <f ca="1">SUM(AD8:AD$18)+SUM(AD22:AD$33)</f>
        <v>0</v>
      </c>
      <c r="AU9" s="147">
        <f ca="1">SUM(AE8:AE$18)+SUM(AE22:AE$33)</f>
        <v>0</v>
      </c>
      <c r="AV9" s="147">
        <f ca="1">SUM(AF8:AF$18)+SUM(AF22:AF$33)</f>
        <v>0</v>
      </c>
      <c r="AW9" s="147">
        <f ca="1">SUM(AG8:AG$18)+SUM(AG22:AG$33)</f>
        <v>0</v>
      </c>
      <c r="AX9" s="147">
        <f ca="1">SUM(AH8:AH$18)+SUM(AH22:AH$33)</f>
        <v>0</v>
      </c>
      <c r="AY9" s="147">
        <f ca="1">SUM(AI8:AI$18)+SUM(AI22:AI$33)</f>
        <v>0</v>
      </c>
    </row>
    <row r="10" spans="1:74" ht="19.5" customHeight="1" thickTop="1" thickBot="1" x14ac:dyDescent="0.25">
      <c r="A10" s="74"/>
      <c r="B10" s="23"/>
      <c r="C10" s="26" t="s">
        <v>1349</v>
      </c>
      <c r="D10" s="172" t="str">
        <f>'Bancos e Cartões'!D10</f>
        <v>-</v>
      </c>
      <c r="E10" s="173">
        <f t="shared" si="0"/>
        <v>0</v>
      </c>
      <c r="F10" s="173">
        <f ca="1">VLOOKUP(LEFT(F$6,3),$AK$7:$AY$18,HLOOKUP($C10,$AL$4:$AY$5,2,FALSE),FALSE)+'Bancos e Cartões'!G10</f>
        <v>0</v>
      </c>
      <c r="G10" s="173">
        <f ca="1">VLOOKUP(LEFT(G$6,3),$AK$7:$AY$18,HLOOKUP($C10,$AL$4:$AY$5,2,FALSE),FALSE)+'Bancos e Cartões'!H10</f>
        <v>0</v>
      </c>
      <c r="H10" s="173">
        <f ca="1">VLOOKUP(LEFT(H$6,3),$AK$7:$AY$18,HLOOKUP($C10,$AL$4:$AY$5,2,FALSE),FALSE)+'Bancos e Cartões'!I10</f>
        <v>0</v>
      </c>
      <c r="I10" s="173">
        <f ca="1">VLOOKUP(LEFT(I$6,3),$AK$7:$AY$18,HLOOKUP($C10,$AL$4:$AY$5,2,FALSE),FALSE)+'Bancos e Cartões'!J10</f>
        <v>0</v>
      </c>
      <c r="J10" s="173">
        <f ca="1">VLOOKUP(LEFT(J$6,3),$AK$7:$AY$18,HLOOKUP($C10,$AL$4:$AY$5,2,FALSE),FALSE)+'Bancos e Cartões'!K10</f>
        <v>0</v>
      </c>
      <c r="K10" s="173">
        <f ca="1">VLOOKUP(LEFT(K$6,3),$AK$7:$AY$18,HLOOKUP($C10,$AL$4:$AY$5,2,FALSE),FALSE)+'Bancos e Cartões'!L10</f>
        <v>0</v>
      </c>
      <c r="L10" s="173">
        <f ca="1">VLOOKUP(LEFT(L$6,3),$AK$7:$AY$18,HLOOKUP($C10,$AL$4:$AY$5,2,FALSE),FALSE)+'Bancos e Cartões'!M10</f>
        <v>0</v>
      </c>
      <c r="M10" s="173">
        <f ca="1">VLOOKUP(LEFT(M$6,3),$AK$7:$AY$18,HLOOKUP($C10,$AL$4:$AY$5,2,FALSE),FALSE)+'Bancos e Cartões'!N10</f>
        <v>0</v>
      </c>
      <c r="N10" s="173">
        <f ca="1">VLOOKUP(LEFT(N$6,3),$AK$7:$AY$18,HLOOKUP($C10,$AL$4:$AY$5,2,FALSE),FALSE)+'Bancos e Cartões'!O10</f>
        <v>0</v>
      </c>
      <c r="O10" s="173">
        <f ca="1">VLOOKUP(LEFT(O$6,3),$AK$7:$AY$18,HLOOKUP($C10,$AL$4:$AY$5,2,FALSE),FALSE)+'Bancos e Cartões'!P10</f>
        <v>0</v>
      </c>
      <c r="P10" s="173">
        <f ca="1">VLOOKUP(LEFT(P$6,3),$AK$7:$AY$18,HLOOKUP($C10,$AL$4:$AY$5,2,FALSE),FALSE)+'Bancos e Cartões'!Q10</f>
        <v>0</v>
      </c>
      <c r="T10" s="147">
        <v>4</v>
      </c>
      <c r="U10" s="147" t="s">
        <v>1369</v>
      </c>
      <c r="V10" s="147">
        <f ca="1">SUMIFS(INDIRECT($U$5&amp;"!$I$19:$I$619"),INDIRECT($U$5&amp;"!$H$19:$H$619"),'Resumo (3)'!V$6,INDIRECT($U$5&amp;"!$G$19:$G$619"),'Resumo (3)'!$U10)/$T10</f>
        <v>0</v>
      </c>
      <c r="W10" s="147">
        <f ca="1">SUMIFS(INDIRECT($U$5&amp;"!$I$19:$I$619"),INDIRECT($U$5&amp;"!$H$19:$H$619"),'Resumo (3)'!W$6,INDIRECT($U$5&amp;"!$G$19:$G$619"),'Resumo (3)'!$U10)/$T10</f>
        <v>0</v>
      </c>
      <c r="X10" s="147">
        <f ca="1">SUMIFS(INDIRECT($U$5&amp;"!$I$19:$I$619"),INDIRECT($U$5&amp;"!$H$19:$H$619"),'Resumo (3)'!X$6,INDIRECT($U$5&amp;"!$G$19:$G$619"),'Resumo (3)'!$U10)/$T10</f>
        <v>0</v>
      </c>
      <c r="Y10" s="147">
        <f ca="1">SUMIFS(INDIRECT($U$5&amp;"!$I$19:$I$619"),INDIRECT($U$5&amp;"!$H$19:$H$619"),'Resumo (3)'!Y$6,INDIRECT($U$5&amp;"!$G$19:$G$619"),'Resumo (3)'!$U10)/$T10</f>
        <v>0</v>
      </c>
      <c r="Z10" s="147">
        <f ca="1">SUMIFS(INDIRECT($U$5&amp;"!$I$19:$I$619"),INDIRECT($U$5&amp;"!$H$19:$H$619"),'Resumo (3)'!Z$6,INDIRECT($U$5&amp;"!$G$19:$G$619"),'Resumo (3)'!$U10)/$T10</f>
        <v>0</v>
      </c>
      <c r="AA10" s="147">
        <f ca="1">SUMIFS(INDIRECT($U$5&amp;"!$I$19:$I$619"),INDIRECT($U$5&amp;"!$H$19:$H$619"),'Resumo (3)'!AA$6,INDIRECT($U$5&amp;"!$G$19:$G$619"),'Resumo (3)'!$U10)/$T10</f>
        <v>0</v>
      </c>
      <c r="AB10" s="147">
        <f ca="1">SUMIFS(INDIRECT($U$5&amp;"!$I$19:$I$619"),INDIRECT($U$5&amp;"!$H$19:$H$619"),'Resumo (3)'!AB$6,INDIRECT($U$5&amp;"!$G$19:$G$619"),'Resumo (3)'!$U10)/$T10</f>
        <v>0</v>
      </c>
      <c r="AC10" s="147">
        <f ca="1">SUMIFS(INDIRECT($U$5&amp;"!$I$19:$I$619"),INDIRECT($U$5&amp;"!$H$19:$H$619"),'Resumo (3)'!AC$6,INDIRECT($U$5&amp;"!$G$19:$G$619"),'Resumo (3)'!$U10)/$T10</f>
        <v>0</v>
      </c>
      <c r="AD10" s="147">
        <f ca="1">SUMIFS(INDIRECT($U$5&amp;"!$I$19:$I$619"),INDIRECT($U$5&amp;"!$H$19:$H$619"),'Resumo (3)'!AD$6,INDIRECT($U$5&amp;"!$G$19:$G$619"),'Resumo (3)'!$U10)/$T10</f>
        <v>0</v>
      </c>
      <c r="AE10" s="147">
        <f ca="1">SUMIFS(INDIRECT($U$5&amp;"!$I$19:$I$619"),INDIRECT($U$5&amp;"!$H$19:$H$619"),'Resumo (3)'!AE$6,INDIRECT($U$5&amp;"!$G$19:$G$619"),'Resumo (3)'!$U10)/$T10</f>
        <v>0</v>
      </c>
      <c r="AF10" s="147">
        <f ca="1">SUMIFS(INDIRECT($U$5&amp;"!$I$19:$I$619"),INDIRECT($U$5&amp;"!$H$19:$H$619"),'Resumo (3)'!AF$6,INDIRECT($U$5&amp;"!$G$19:$G$619"),'Resumo (3)'!$U10)/$T10</f>
        <v>0</v>
      </c>
      <c r="AG10" s="147">
        <f ca="1">SUMIFS(INDIRECT($U$5&amp;"!$I$19:$I$619"),INDIRECT($U$5&amp;"!$H$19:$H$619"),'Resumo (3)'!AG$6,INDIRECT($U$5&amp;"!$G$19:$G$619"),'Resumo (3)'!$U10)/$T10</f>
        <v>0</v>
      </c>
      <c r="AH10" s="147">
        <f ca="1">SUMIFS(INDIRECT($U$5&amp;"!$I$19:$I$619"),INDIRECT($U$5&amp;"!$H$19:$H$619"),'Resumo (3)'!AH$6,INDIRECT($U$5&amp;"!$G$19:$G$619"),'Resumo (3)'!$U10)/$T10</f>
        <v>0</v>
      </c>
      <c r="AI10" s="147">
        <f ca="1">SUMIFS(INDIRECT($U$5&amp;"!$I$19:$I$619"),INDIRECT($U$5&amp;"!$H$19:$H$619"),'Resumo (3)'!AI$6,INDIRECT($U$5&amp;"!$G$19:$G$619"),'Resumo (3)'!$U10)/$T10</f>
        <v>0</v>
      </c>
      <c r="AK10" s="147" t="s">
        <v>62</v>
      </c>
      <c r="AL10" s="147">
        <f ca="1">SUM(V9:V$18)+SUM(V23:V$33)+SUM(V37:V$48)</f>
        <v>0</v>
      </c>
      <c r="AM10" s="147">
        <f ca="1">SUM(W9:W$18)+SUM(W23:W$33)+SUM(W37:W$48)</f>
        <v>800</v>
      </c>
      <c r="AN10" s="147">
        <f ca="1">SUM(X9:X$18)+SUM(X23:X$33)+SUM(X37:X$48)</f>
        <v>0</v>
      </c>
      <c r="AO10" s="147">
        <f ca="1">SUM(Y9:Y$18)+SUM(Y23:Y$33)+SUM(Y37:Y$48)</f>
        <v>0</v>
      </c>
      <c r="AP10" s="147">
        <f ca="1">SUM(Z9:Z$18)+SUM(Z23:Z$33)+SUM(Z37:Z$48)</f>
        <v>0</v>
      </c>
      <c r="AQ10" s="147">
        <f ca="1">SUM(AA9:AA$18)+SUM(AA23:AA$33)+SUM(AA37:AA$48)</f>
        <v>0</v>
      </c>
      <c r="AR10" s="147">
        <f ca="1">SUM(AB9:AB$18)+SUM(AB23:AB$33)+SUM(AB37:AB$48)</f>
        <v>0</v>
      </c>
      <c r="AS10" s="147">
        <f ca="1">SUM(AC9:AC$18)+SUM(AC23:AC$33)+SUM(AC37:AC$48)</f>
        <v>0</v>
      </c>
      <c r="AT10" s="147">
        <f ca="1">SUM(AD9:AD$18)+SUM(AD23:AD$33)+SUM(AD37:AD$48)</f>
        <v>0</v>
      </c>
      <c r="AU10" s="147">
        <f ca="1">SUM(AE9:AE$18)+SUM(AE23:AE$33)+SUM(AE37:AE$48)</f>
        <v>0</v>
      </c>
      <c r="AV10" s="147">
        <f ca="1">SUM(AF9:AF$18)+SUM(AF23:AF$33)+SUM(AF37:AF$48)</f>
        <v>0</v>
      </c>
      <c r="AW10" s="147">
        <f ca="1">SUM(AG9:AG$18)+SUM(AG23:AG$33)+SUM(AG37:AG$48)</f>
        <v>0</v>
      </c>
      <c r="AX10" s="147">
        <f ca="1">SUM(AH9:AH$18)+SUM(AH23:AH$33)+SUM(AH37:AH$48)</f>
        <v>0</v>
      </c>
      <c r="AY10" s="147">
        <f ca="1">SUM(AI9:AI$18)+SUM(AI23:AI$33)+SUM(AI37:AI$48)</f>
        <v>0</v>
      </c>
    </row>
    <row r="11" spans="1:74" ht="19.5" customHeight="1" thickTop="1" thickBot="1" x14ac:dyDescent="0.25">
      <c r="A11" s="74"/>
      <c r="B11" s="23"/>
      <c r="C11" s="26" t="s">
        <v>1350</v>
      </c>
      <c r="D11" s="172" t="str">
        <f>'Bancos e Cartões'!D11</f>
        <v>-</v>
      </c>
      <c r="E11" s="173">
        <f t="shared" si="0"/>
        <v>0</v>
      </c>
      <c r="F11" s="173">
        <f ca="1">VLOOKUP(LEFT(F$6,3),$AK$7:$AY$18,HLOOKUP($C11,$AL$4:$AY$5,2,FALSE),FALSE)+'Bancos e Cartões'!G11</f>
        <v>0</v>
      </c>
      <c r="G11" s="173">
        <f ca="1">VLOOKUP(LEFT(G$6,3),$AK$7:$AY$18,HLOOKUP($C11,$AL$4:$AY$5,2,FALSE),FALSE)+'Bancos e Cartões'!H11</f>
        <v>0</v>
      </c>
      <c r="H11" s="173">
        <f ca="1">VLOOKUP(LEFT(H$6,3),$AK$7:$AY$18,HLOOKUP($C11,$AL$4:$AY$5,2,FALSE),FALSE)+'Bancos e Cartões'!I11</f>
        <v>0</v>
      </c>
      <c r="I11" s="173">
        <f ca="1">VLOOKUP(LEFT(I$6,3),$AK$7:$AY$18,HLOOKUP($C11,$AL$4:$AY$5,2,FALSE),FALSE)+'Bancos e Cartões'!J11</f>
        <v>0</v>
      </c>
      <c r="J11" s="173">
        <f ca="1">VLOOKUP(LEFT(J$6,3),$AK$7:$AY$18,HLOOKUP($C11,$AL$4:$AY$5,2,FALSE),FALSE)+'Bancos e Cartões'!K11</f>
        <v>0</v>
      </c>
      <c r="K11" s="173">
        <f ca="1">VLOOKUP(LEFT(K$6,3),$AK$7:$AY$18,HLOOKUP($C11,$AL$4:$AY$5,2,FALSE),FALSE)+'Bancos e Cartões'!L11</f>
        <v>0</v>
      </c>
      <c r="L11" s="173">
        <f ca="1">VLOOKUP(LEFT(L$6,3),$AK$7:$AY$18,HLOOKUP($C11,$AL$4:$AY$5,2,FALSE),FALSE)+'Bancos e Cartões'!M11</f>
        <v>0</v>
      </c>
      <c r="M11" s="173">
        <f ca="1">VLOOKUP(LEFT(M$6,3),$AK$7:$AY$18,HLOOKUP($C11,$AL$4:$AY$5,2,FALSE),FALSE)+'Bancos e Cartões'!N11</f>
        <v>0</v>
      </c>
      <c r="N11" s="173">
        <f ca="1">VLOOKUP(LEFT(N$6,3),$AK$7:$AY$18,HLOOKUP($C11,$AL$4:$AY$5,2,FALSE),FALSE)+'Bancos e Cartões'!O11</f>
        <v>0</v>
      </c>
      <c r="O11" s="173">
        <f ca="1">VLOOKUP(LEFT(O$6,3),$AK$7:$AY$18,HLOOKUP($C11,$AL$4:$AY$5,2,FALSE),FALSE)+'Bancos e Cartões'!P11</f>
        <v>0</v>
      </c>
      <c r="P11" s="173">
        <f ca="1">VLOOKUP(LEFT(P$6,3),$AK$7:$AY$18,HLOOKUP($C11,$AL$4:$AY$5,2,FALSE),FALSE)+'Bancos e Cartões'!Q11</f>
        <v>0</v>
      </c>
      <c r="T11" s="147">
        <v>5</v>
      </c>
      <c r="U11" s="147" t="s">
        <v>1370</v>
      </c>
      <c r="V11" s="147">
        <f ca="1">SUMIFS(INDIRECT($U$5&amp;"!$I$19:$I$619"),INDIRECT($U$5&amp;"!$H$19:$H$619"),'Resumo (3)'!V$6,INDIRECT($U$5&amp;"!$G$19:$G$619"),'Resumo (3)'!$U11)/$T11</f>
        <v>0</v>
      </c>
      <c r="W11" s="147">
        <f ca="1">SUMIFS(INDIRECT($U$5&amp;"!$I$19:$I$619"),INDIRECT($U$5&amp;"!$H$19:$H$619"),'Resumo (3)'!W$6,INDIRECT($U$5&amp;"!$G$19:$G$619"),'Resumo (3)'!$U11)/$T11</f>
        <v>0</v>
      </c>
      <c r="X11" s="147">
        <f ca="1">SUMIFS(INDIRECT($U$5&amp;"!$I$19:$I$619"),INDIRECT($U$5&amp;"!$H$19:$H$619"),'Resumo (3)'!X$6,INDIRECT($U$5&amp;"!$G$19:$G$619"),'Resumo (3)'!$U11)/$T11</f>
        <v>0</v>
      </c>
      <c r="Y11" s="147">
        <f ca="1">SUMIFS(INDIRECT($U$5&amp;"!$I$19:$I$619"),INDIRECT($U$5&amp;"!$H$19:$H$619"),'Resumo (3)'!Y$6,INDIRECT($U$5&amp;"!$G$19:$G$619"),'Resumo (3)'!$U11)/$T11</f>
        <v>0</v>
      </c>
      <c r="Z11" s="147">
        <f ca="1">SUMIFS(INDIRECT($U$5&amp;"!$I$19:$I$619"),INDIRECT($U$5&amp;"!$H$19:$H$619"),'Resumo (3)'!Z$6,INDIRECT($U$5&amp;"!$G$19:$G$619"),'Resumo (3)'!$U11)/$T11</f>
        <v>0</v>
      </c>
      <c r="AA11" s="147">
        <f ca="1">SUMIFS(INDIRECT($U$5&amp;"!$I$19:$I$619"),INDIRECT($U$5&amp;"!$H$19:$H$619"),'Resumo (3)'!AA$6,INDIRECT($U$5&amp;"!$G$19:$G$619"),'Resumo (3)'!$U11)/$T11</f>
        <v>0</v>
      </c>
      <c r="AB11" s="147">
        <f ca="1">SUMIFS(INDIRECT($U$5&amp;"!$I$19:$I$619"),INDIRECT($U$5&amp;"!$H$19:$H$619"),'Resumo (3)'!AB$6,INDIRECT($U$5&amp;"!$G$19:$G$619"),'Resumo (3)'!$U11)/$T11</f>
        <v>0</v>
      </c>
      <c r="AC11" s="147">
        <f ca="1">SUMIFS(INDIRECT($U$5&amp;"!$I$19:$I$619"),INDIRECT($U$5&amp;"!$H$19:$H$619"),'Resumo (3)'!AC$6,INDIRECT($U$5&amp;"!$G$19:$G$619"),'Resumo (3)'!$U11)/$T11</f>
        <v>0</v>
      </c>
      <c r="AD11" s="147">
        <f ca="1">SUMIFS(INDIRECT($U$5&amp;"!$I$19:$I$619"),INDIRECT($U$5&amp;"!$H$19:$H$619"),'Resumo (3)'!AD$6,INDIRECT($U$5&amp;"!$G$19:$G$619"),'Resumo (3)'!$U11)/$T11</f>
        <v>0</v>
      </c>
      <c r="AE11" s="147">
        <f ca="1">SUMIFS(INDIRECT($U$5&amp;"!$I$19:$I$619"),INDIRECT($U$5&amp;"!$H$19:$H$619"),'Resumo (3)'!AE$6,INDIRECT($U$5&amp;"!$G$19:$G$619"),'Resumo (3)'!$U11)/$T11</f>
        <v>0</v>
      </c>
      <c r="AF11" s="147">
        <f ca="1">SUMIFS(INDIRECT($U$5&amp;"!$I$19:$I$619"),INDIRECT($U$5&amp;"!$H$19:$H$619"),'Resumo (3)'!AF$6,INDIRECT($U$5&amp;"!$G$19:$G$619"),'Resumo (3)'!$U11)/$T11</f>
        <v>0</v>
      </c>
      <c r="AG11" s="147">
        <f ca="1">SUMIFS(INDIRECT($U$5&amp;"!$I$19:$I$619"),INDIRECT($U$5&amp;"!$H$19:$H$619"),'Resumo (3)'!AG$6,INDIRECT($U$5&amp;"!$G$19:$G$619"),'Resumo (3)'!$U11)/$T11</f>
        <v>0</v>
      </c>
      <c r="AH11" s="147">
        <f ca="1">SUMIFS(INDIRECT($U$5&amp;"!$I$19:$I$619"),INDIRECT($U$5&amp;"!$H$19:$H$619"),'Resumo (3)'!AH$6,INDIRECT($U$5&amp;"!$G$19:$G$619"),'Resumo (3)'!$U11)/$T11</f>
        <v>0</v>
      </c>
      <c r="AI11" s="147">
        <f ca="1">SUMIFS(INDIRECT($U$5&amp;"!$I$19:$I$619"),INDIRECT($U$5&amp;"!$H$19:$H$619"),'Resumo (3)'!AI$6,INDIRECT($U$5&amp;"!$G$19:$G$619"),'Resumo (3)'!$U11)/$T11</f>
        <v>0</v>
      </c>
      <c r="AK11" s="147" t="s">
        <v>63</v>
      </c>
      <c r="AL11" s="147">
        <f ca="1">SUM(V10:V$18)+SUM(V24:V$33)+SUM(V38:V$48)+SUM(V52:V$63)</f>
        <v>0</v>
      </c>
      <c r="AM11" s="147">
        <f ca="1">SUM(W10:W$18)+SUM(W24:W$33)+SUM(W38:W$48)+SUM(W52:W$63)</f>
        <v>800</v>
      </c>
      <c r="AN11" s="147">
        <f ca="1">SUM(X10:X$18)+SUM(X24:X$33)+SUM(X38:X$48)+SUM(X52:X$63)</f>
        <v>0</v>
      </c>
      <c r="AO11" s="147">
        <f ca="1">SUM(Y10:Y$18)+SUM(Y24:Y$33)+SUM(Y38:Y$48)+SUM(Y52:Y$63)</f>
        <v>0</v>
      </c>
      <c r="AP11" s="147">
        <f ca="1">SUM(Z10:Z$18)+SUM(Z24:Z$33)+SUM(Z38:Z$48)+SUM(Z52:Z$63)</f>
        <v>0</v>
      </c>
      <c r="AQ11" s="147">
        <f ca="1">SUM(AA10:AA$18)+SUM(AA24:AA$33)+SUM(AA38:AA$48)+SUM(AA52:AA$63)</f>
        <v>0</v>
      </c>
      <c r="AR11" s="147">
        <f ca="1">SUM(AB10:AB$18)+SUM(AB24:AB$33)+SUM(AB38:AB$48)+SUM(AB52:AB$63)</f>
        <v>0</v>
      </c>
      <c r="AS11" s="147">
        <f ca="1">SUM(AC10:AC$18)+SUM(AC24:AC$33)+SUM(AC38:AC$48)+SUM(AC52:AC$63)</f>
        <v>0</v>
      </c>
      <c r="AT11" s="147">
        <f ca="1">SUM(AD10:AD$18)+SUM(AD24:AD$33)+SUM(AD38:AD$48)+SUM(AD52:AD$63)</f>
        <v>0</v>
      </c>
      <c r="AU11" s="147">
        <f ca="1">SUM(AE10:AE$18)+SUM(AE24:AE$33)+SUM(AE38:AE$48)+SUM(AE52:AE$63)</f>
        <v>0</v>
      </c>
      <c r="AV11" s="147">
        <f ca="1">SUM(AF10:AF$18)+SUM(AF24:AF$33)+SUM(AF38:AF$48)+SUM(AF52:AF$63)</f>
        <v>0</v>
      </c>
      <c r="AW11" s="147">
        <f ca="1">SUM(AG10:AG$18)+SUM(AG24:AG$33)+SUM(AG38:AG$48)+SUM(AG52:AG$63)</f>
        <v>0</v>
      </c>
      <c r="AX11" s="147">
        <f ca="1">SUM(AH10:AH$18)+SUM(AH24:AH$33)+SUM(AH38:AH$48)+SUM(AH52:AH$63)</f>
        <v>0</v>
      </c>
      <c r="AY11" s="147">
        <f ca="1">SUM(AI10:AI$18)+SUM(AI24:AI$33)+SUM(AI38:AI$48)+SUM(AI52:AI$63)</f>
        <v>0</v>
      </c>
    </row>
    <row r="12" spans="1:74" ht="19.5" customHeight="1" thickTop="1" thickBot="1" x14ac:dyDescent="0.25">
      <c r="A12" s="74"/>
      <c r="B12" s="23"/>
      <c r="C12" s="26" t="s">
        <v>1351</v>
      </c>
      <c r="D12" s="172" t="str">
        <f>'Bancos e Cartões'!D12</f>
        <v>-</v>
      </c>
      <c r="E12" s="173">
        <f t="shared" si="0"/>
        <v>0</v>
      </c>
      <c r="F12" s="173">
        <f ca="1">VLOOKUP(LEFT(F$6,3),$AK$7:$AY$18,HLOOKUP($C12,$AL$4:$AY$5,2,FALSE),FALSE)+'Bancos e Cartões'!G12</f>
        <v>0</v>
      </c>
      <c r="G12" s="173">
        <f ca="1">VLOOKUP(LEFT(G$6,3),$AK$7:$AY$18,HLOOKUP($C12,$AL$4:$AY$5,2,FALSE),FALSE)+'Bancos e Cartões'!H12</f>
        <v>0</v>
      </c>
      <c r="H12" s="173">
        <f ca="1">VLOOKUP(LEFT(H$6,3),$AK$7:$AY$18,HLOOKUP($C12,$AL$4:$AY$5,2,FALSE),FALSE)+'Bancos e Cartões'!I12</f>
        <v>0</v>
      </c>
      <c r="I12" s="173">
        <f ca="1">VLOOKUP(LEFT(I$6,3),$AK$7:$AY$18,HLOOKUP($C12,$AL$4:$AY$5,2,FALSE),FALSE)+'Bancos e Cartões'!J12</f>
        <v>0</v>
      </c>
      <c r="J12" s="173">
        <f ca="1">VLOOKUP(LEFT(J$6,3),$AK$7:$AY$18,HLOOKUP($C12,$AL$4:$AY$5,2,FALSE),FALSE)+'Bancos e Cartões'!K12</f>
        <v>0</v>
      </c>
      <c r="K12" s="173">
        <f ca="1">VLOOKUP(LEFT(K$6,3),$AK$7:$AY$18,HLOOKUP($C12,$AL$4:$AY$5,2,FALSE),FALSE)+'Bancos e Cartões'!L12</f>
        <v>0</v>
      </c>
      <c r="L12" s="173">
        <f ca="1">VLOOKUP(LEFT(L$6,3),$AK$7:$AY$18,HLOOKUP($C12,$AL$4:$AY$5,2,FALSE),FALSE)+'Bancos e Cartões'!M12</f>
        <v>0</v>
      </c>
      <c r="M12" s="173">
        <f ca="1">VLOOKUP(LEFT(M$6,3),$AK$7:$AY$18,HLOOKUP($C12,$AL$4:$AY$5,2,FALSE),FALSE)+'Bancos e Cartões'!N12</f>
        <v>0</v>
      </c>
      <c r="N12" s="173">
        <f ca="1">VLOOKUP(LEFT(N$6,3),$AK$7:$AY$18,HLOOKUP($C12,$AL$4:$AY$5,2,FALSE),FALSE)+'Bancos e Cartões'!O12</f>
        <v>0</v>
      </c>
      <c r="O12" s="173">
        <f ca="1">VLOOKUP(LEFT(O$6,3),$AK$7:$AY$18,HLOOKUP($C12,$AL$4:$AY$5,2,FALSE),FALSE)+'Bancos e Cartões'!P12</f>
        <v>0</v>
      </c>
      <c r="P12" s="173">
        <f ca="1">VLOOKUP(LEFT(P$6,3),$AK$7:$AY$18,HLOOKUP($C12,$AL$4:$AY$5,2,FALSE),FALSE)+'Bancos e Cartões'!Q12</f>
        <v>0</v>
      </c>
      <c r="T12" s="147">
        <v>6</v>
      </c>
      <c r="U12" s="147" t="s">
        <v>1371</v>
      </c>
      <c r="V12" s="147">
        <f ca="1">SUMIFS(INDIRECT($U$5&amp;"!$I$19:$I$619"),INDIRECT($U$5&amp;"!$H$19:$H$619"),'Resumo (3)'!V$6,INDIRECT($U$5&amp;"!$G$19:$G$619"),'Resumo (3)'!$U12)/$T12</f>
        <v>0</v>
      </c>
      <c r="W12" s="147">
        <f ca="1">SUMIFS(INDIRECT($U$5&amp;"!$I$19:$I$619"),INDIRECT($U$5&amp;"!$H$19:$H$619"),'Resumo (3)'!W$6,INDIRECT($U$5&amp;"!$G$19:$G$619"),'Resumo (3)'!$U12)/$T12</f>
        <v>0</v>
      </c>
      <c r="X12" s="147">
        <f ca="1">SUMIFS(INDIRECT($U$5&amp;"!$I$19:$I$619"),INDIRECT($U$5&amp;"!$H$19:$H$619"),'Resumo (3)'!X$6,INDIRECT($U$5&amp;"!$G$19:$G$619"),'Resumo (3)'!$U12)/$T12</f>
        <v>0</v>
      </c>
      <c r="Y12" s="147">
        <f ca="1">SUMIFS(INDIRECT($U$5&amp;"!$I$19:$I$619"),INDIRECT($U$5&amp;"!$H$19:$H$619"),'Resumo (3)'!Y$6,INDIRECT($U$5&amp;"!$G$19:$G$619"),'Resumo (3)'!$U12)/$T12</f>
        <v>0</v>
      </c>
      <c r="Z12" s="147">
        <f ca="1">SUMIFS(INDIRECT($U$5&amp;"!$I$19:$I$619"),INDIRECT($U$5&amp;"!$H$19:$H$619"),'Resumo (3)'!Z$6,INDIRECT($U$5&amp;"!$G$19:$G$619"),'Resumo (3)'!$U12)/$T12</f>
        <v>0</v>
      </c>
      <c r="AA12" s="147">
        <f ca="1">SUMIFS(INDIRECT($U$5&amp;"!$I$19:$I$619"),INDIRECT($U$5&amp;"!$H$19:$H$619"),'Resumo (3)'!AA$6,INDIRECT($U$5&amp;"!$G$19:$G$619"),'Resumo (3)'!$U12)/$T12</f>
        <v>0</v>
      </c>
      <c r="AB12" s="147">
        <f ca="1">SUMIFS(INDIRECT($U$5&amp;"!$I$19:$I$619"),INDIRECT($U$5&amp;"!$H$19:$H$619"),'Resumo (3)'!AB$6,INDIRECT($U$5&amp;"!$G$19:$G$619"),'Resumo (3)'!$U12)/$T12</f>
        <v>0</v>
      </c>
      <c r="AC12" s="147">
        <f ca="1">SUMIFS(INDIRECT($U$5&amp;"!$I$19:$I$619"),INDIRECT($U$5&amp;"!$H$19:$H$619"),'Resumo (3)'!AC$6,INDIRECT($U$5&amp;"!$G$19:$G$619"),'Resumo (3)'!$U12)/$T12</f>
        <v>0</v>
      </c>
      <c r="AD12" s="147">
        <f ca="1">SUMIFS(INDIRECT($U$5&amp;"!$I$19:$I$619"),INDIRECT($U$5&amp;"!$H$19:$H$619"),'Resumo (3)'!AD$6,INDIRECT($U$5&amp;"!$G$19:$G$619"),'Resumo (3)'!$U12)/$T12</f>
        <v>0</v>
      </c>
      <c r="AE12" s="147">
        <f ca="1">SUMIFS(INDIRECT($U$5&amp;"!$I$19:$I$619"),INDIRECT($U$5&amp;"!$H$19:$H$619"),'Resumo (3)'!AE$6,INDIRECT($U$5&amp;"!$G$19:$G$619"),'Resumo (3)'!$U12)/$T12</f>
        <v>0</v>
      </c>
      <c r="AF12" s="147">
        <f ca="1">SUMIFS(INDIRECT($U$5&amp;"!$I$19:$I$619"),INDIRECT($U$5&amp;"!$H$19:$H$619"),'Resumo (3)'!AF$6,INDIRECT($U$5&amp;"!$G$19:$G$619"),'Resumo (3)'!$U12)/$T12</f>
        <v>0</v>
      </c>
      <c r="AG12" s="147">
        <f ca="1">SUMIFS(INDIRECT($U$5&amp;"!$I$19:$I$619"),INDIRECT($U$5&amp;"!$H$19:$H$619"),'Resumo (3)'!AG$6,INDIRECT($U$5&amp;"!$G$19:$G$619"),'Resumo (3)'!$U12)/$T12</f>
        <v>0</v>
      </c>
      <c r="AH12" s="147">
        <f ca="1">SUMIFS(INDIRECT($U$5&amp;"!$I$19:$I$619"),INDIRECT($U$5&amp;"!$H$19:$H$619"),'Resumo (3)'!AH$6,INDIRECT($U$5&amp;"!$G$19:$G$619"),'Resumo (3)'!$U12)/$T12</f>
        <v>0</v>
      </c>
      <c r="AI12" s="147">
        <f ca="1">SUMIFS(INDIRECT($U$5&amp;"!$I$19:$I$619"),INDIRECT($U$5&amp;"!$H$19:$H$619"),'Resumo (3)'!AI$6,INDIRECT($U$5&amp;"!$G$19:$G$619"),'Resumo (3)'!$U12)/$T12</f>
        <v>0</v>
      </c>
      <c r="AK12" s="147" t="s">
        <v>64</v>
      </c>
      <c r="AL12" s="147">
        <f ca="1">SUM(V11:V$18)+SUM(V25:V$33)+SUM(V39:V$48)+SUM(V53:V$63)+SUM(V67:V$78)</f>
        <v>0</v>
      </c>
      <c r="AM12" s="147">
        <f ca="1">SUM(W11:W$18)+SUM(W25:W$33)+SUM(W39:W$48)+SUM(W53:W$63)+SUM(W67:W$78)</f>
        <v>2000</v>
      </c>
      <c r="AN12" s="147">
        <f ca="1">SUM(X11:X$18)+SUM(X25:X$33)+SUM(X39:X$48)+SUM(X53:X$63)+SUM(X67:X$78)</f>
        <v>0</v>
      </c>
      <c r="AO12" s="147">
        <f ca="1">SUM(Y11:Y$18)+SUM(Y25:Y$33)+SUM(Y39:Y$48)+SUM(Y53:Y$63)+SUM(Y67:Y$78)</f>
        <v>0</v>
      </c>
      <c r="AP12" s="147">
        <f ca="1">SUM(Z11:Z$18)+SUM(Z25:Z$33)+SUM(Z39:Z$48)+SUM(Z53:Z$63)+SUM(Z67:Z$78)</f>
        <v>0</v>
      </c>
      <c r="AQ12" s="147">
        <f ca="1">SUM(AA11:AA$18)+SUM(AA25:AA$33)+SUM(AA39:AA$48)+SUM(AA53:AA$63)+SUM(AA67:AA$78)</f>
        <v>0</v>
      </c>
      <c r="AR12" s="147">
        <f ca="1">SUM(AB11:AB$18)+SUM(AB25:AB$33)+SUM(AB39:AB$48)+SUM(AB53:AB$63)+SUM(AB67:AB$78)</f>
        <v>0</v>
      </c>
      <c r="AS12" s="147">
        <f ca="1">SUM(AC11:AC$18)+SUM(AC25:AC$33)+SUM(AC39:AC$48)+SUM(AC53:AC$63)+SUM(AC67:AC$78)</f>
        <v>0</v>
      </c>
      <c r="AT12" s="147">
        <f ca="1">SUM(AD11:AD$18)+SUM(AD25:AD$33)+SUM(AD39:AD$48)+SUM(AD53:AD$63)+SUM(AD67:AD$78)</f>
        <v>0</v>
      </c>
      <c r="AU12" s="147">
        <f ca="1">SUM(AE11:AE$18)+SUM(AE25:AE$33)+SUM(AE39:AE$48)+SUM(AE53:AE$63)+SUM(AE67:AE$78)</f>
        <v>0</v>
      </c>
      <c r="AV12" s="147">
        <f ca="1">SUM(AF11:AF$18)+SUM(AF25:AF$33)+SUM(AF39:AF$48)+SUM(AF53:AF$63)+SUM(AF67:AF$78)</f>
        <v>0</v>
      </c>
      <c r="AW12" s="147">
        <f ca="1">SUM(AG11:AG$18)+SUM(AG25:AG$33)+SUM(AG39:AG$48)+SUM(AG53:AG$63)+SUM(AG67:AG$78)</f>
        <v>0</v>
      </c>
      <c r="AX12" s="147">
        <f ca="1">SUM(AH11:AH$18)+SUM(AH25:AH$33)+SUM(AH39:AH$48)+SUM(AH53:AH$63)+SUM(AH67:AH$78)</f>
        <v>0</v>
      </c>
      <c r="AY12" s="147">
        <f ca="1">SUM(AI11:AI$18)+SUM(AI25:AI$33)+SUM(AI39:AI$48)+SUM(AI53:AI$63)+SUM(AI67:AI$78)</f>
        <v>0</v>
      </c>
    </row>
    <row r="13" spans="1:74" ht="19.5" customHeight="1" thickTop="1" thickBot="1" x14ac:dyDescent="0.25">
      <c r="A13" s="74"/>
      <c r="B13" s="23"/>
      <c r="C13" s="26" t="s">
        <v>1352</v>
      </c>
      <c r="D13" s="172" t="str">
        <f>'Bancos e Cartões'!D13</f>
        <v>-</v>
      </c>
      <c r="E13" s="173">
        <f t="shared" si="0"/>
        <v>0</v>
      </c>
      <c r="F13" s="173">
        <f ca="1">VLOOKUP(LEFT(F$6,3),$AK$7:$AY$18,HLOOKUP($C13,$AL$4:$AY$5,2,FALSE),FALSE)+'Bancos e Cartões'!G13</f>
        <v>0</v>
      </c>
      <c r="G13" s="173">
        <f ca="1">VLOOKUP(LEFT(G$6,3),$AK$7:$AY$18,HLOOKUP($C13,$AL$4:$AY$5,2,FALSE),FALSE)+'Bancos e Cartões'!H13</f>
        <v>0</v>
      </c>
      <c r="H13" s="173">
        <f ca="1">VLOOKUP(LEFT(H$6,3),$AK$7:$AY$18,HLOOKUP($C13,$AL$4:$AY$5,2,FALSE),FALSE)+'Bancos e Cartões'!I13</f>
        <v>0</v>
      </c>
      <c r="I13" s="173">
        <f ca="1">VLOOKUP(LEFT(I$6,3),$AK$7:$AY$18,HLOOKUP($C13,$AL$4:$AY$5,2,FALSE),FALSE)+'Bancos e Cartões'!J13</f>
        <v>0</v>
      </c>
      <c r="J13" s="173">
        <f ca="1">VLOOKUP(LEFT(J$6,3),$AK$7:$AY$18,HLOOKUP($C13,$AL$4:$AY$5,2,FALSE),FALSE)+'Bancos e Cartões'!K13</f>
        <v>0</v>
      </c>
      <c r="K13" s="173">
        <f ca="1">VLOOKUP(LEFT(K$6,3),$AK$7:$AY$18,HLOOKUP($C13,$AL$4:$AY$5,2,FALSE),FALSE)+'Bancos e Cartões'!L13</f>
        <v>0</v>
      </c>
      <c r="L13" s="173">
        <f ca="1">VLOOKUP(LEFT(L$6,3),$AK$7:$AY$18,HLOOKUP($C13,$AL$4:$AY$5,2,FALSE),FALSE)+'Bancos e Cartões'!M13</f>
        <v>0</v>
      </c>
      <c r="M13" s="173">
        <f ca="1">VLOOKUP(LEFT(M$6,3),$AK$7:$AY$18,HLOOKUP($C13,$AL$4:$AY$5,2,FALSE),FALSE)+'Bancos e Cartões'!N13</f>
        <v>0</v>
      </c>
      <c r="N13" s="173">
        <f ca="1">VLOOKUP(LEFT(N$6,3),$AK$7:$AY$18,HLOOKUP($C13,$AL$4:$AY$5,2,FALSE),FALSE)+'Bancos e Cartões'!O13</f>
        <v>0</v>
      </c>
      <c r="O13" s="173">
        <f ca="1">VLOOKUP(LEFT(O$6,3),$AK$7:$AY$18,HLOOKUP($C13,$AL$4:$AY$5,2,FALSE),FALSE)+'Bancos e Cartões'!P13</f>
        <v>0</v>
      </c>
      <c r="P13" s="173">
        <f ca="1">VLOOKUP(LEFT(P$6,3),$AK$7:$AY$18,HLOOKUP($C13,$AL$4:$AY$5,2,FALSE),FALSE)+'Bancos e Cartões'!Q13</f>
        <v>0</v>
      </c>
      <c r="T13" s="147">
        <v>7</v>
      </c>
      <c r="U13" s="147" t="s">
        <v>1372</v>
      </c>
      <c r="V13" s="147">
        <f ca="1">SUMIFS(INDIRECT($U$5&amp;"!$I$19:$I$619"),INDIRECT($U$5&amp;"!$H$19:$H$619"),'Resumo (3)'!V$6,INDIRECT($U$5&amp;"!$G$19:$G$619"),'Resumo (3)'!$U13)/$T13</f>
        <v>0</v>
      </c>
      <c r="W13" s="147">
        <f ca="1">SUMIFS(INDIRECT($U$5&amp;"!$I$19:$I$619"),INDIRECT($U$5&amp;"!$H$19:$H$619"),'Resumo (3)'!W$6,INDIRECT($U$5&amp;"!$G$19:$G$619"),'Resumo (3)'!$U13)/$T13</f>
        <v>0</v>
      </c>
      <c r="X13" s="147">
        <f ca="1">SUMIFS(INDIRECT($U$5&amp;"!$I$19:$I$619"),INDIRECT($U$5&amp;"!$H$19:$H$619"),'Resumo (3)'!X$6,INDIRECT($U$5&amp;"!$G$19:$G$619"),'Resumo (3)'!$U13)/$T13</f>
        <v>0</v>
      </c>
      <c r="Y13" s="147">
        <f ca="1">SUMIFS(INDIRECT($U$5&amp;"!$I$19:$I$619"),INDIRECT($U$5&amp;"!$H$19:$H$619"),'Resumo (3)'!Y$6,INDIRECT($U$5&amp;"!$G$19:$G$619"),'Resumo (3)'!$U13)/$T13</f>
        <v>0</v>
      </c>
      <c r="Z13" s="147">
        <f ca="1">SUMIFS(INDIRECT($U$5&amp;"!$I$19:$I$619"),INDIRECT($U$5&amp;"!$H$19:$H$619"),'Resumo (3)'!Z$6,INDIRECT($U$5&amp;"!$G$19:$G$619"),'Resumo (3)'!$U13)/$T13</f>
        <v>0</v>
      </c>
      <c r="AA13" s="147">
        <f ca="1">SUMIFS(INDIRECT($U$5&amp;"!$I$19:$I$619"),INDIRECT($U$5&amp;"!$H$19:$H$619"),'Resumo (3)'!AA$6,INDIRECT($U$5&amp;"!$G$19:$G$619"),'Resumo (3)'!$U13)/$T13</f>
        <v>0</v>
      </c>
      <c r="AB13" s="147">
        <f ca="1">SUMIFS(INDIRECT($U$5&amp;"!$I$19:$I$619"),INDIRECT($U$5&amp;"!$H$19:$H$619"),'Resumo (3)'!AB$6,INDIRECT($U$5&amp;"!$G$19:$G$619"),'Resumo (3)'!$U13)/$T13</f>
        <v>0</v>
      </c>
      <c r="AC13" s="147">
        <f ca="1">SUMIFS(INDIRECT($U$5&amp;"!$I$19:$I$619"),INDIRECT($U$5&amp;"!$H$19:$H$619"),'Resumo (3)'!AC$6,INDIRECT($U$5&amp;"!$G$19:$G$619"),'Resumo (3)'!$U13)/$T13</f>
        <v>0</v>
      </c>
      <c r="AD13" s="147">
        <f ca="1">SUMIFS(INDIRECT($U$5&amp;"!$I$19:$I$619"),INDIRECT($U$5&amp;"!$H$19:$H$619"),'Resumo (3)'!AD$6,INDIRECT($U$5&amp;"!$G$19:$G$619"),'Resumo (3)'!$U13)/$T13</f>
        <v>0</v>
      </c>
      <c r="AE13" s="147">
        <f ca="1">SUMIFS(INDIRECT($U$5&amp;"!$I$19:$I$619"),INDIRECT($U$5&amp;"!$H$19:$H$619"),'Resumo (3)'!AE$6,INDIRECT($U$5&amp;"!$G$19:$G$619"),'Resumo (3)'!$U13)/$T13</f>
        <v>0</v>
      </c>
      <c r="AF13" s="147">
        <f ca="1">SUMIFS(INDIRECT($U$5&amp;"!$I$19:$I$619"),INDIRECT($U$5&amp;"!$H$19:$H$619"),'Resumo (3)'!AF$6,INDIRECT($U$5&amp;"!$G$19:$G$619"),'Resumo (3)'!$U13)/$T13</f>
        <v>0</v>
      </c>
      <c r="AG13" s="147">
        <f ca="1">SUMIFS(INDIRECT($U$5&amp;"!$I$19:$I$619"),INDIRECT($U$5&amp;"!$H$19:$H$619"),'Resumo (3)'!AG$6,INDIRECT($U$5&amp;"!$G$19:$G$619"),'Resumo (3)'!$U13)/$T13</f>
        <v>0</v>
      </c>
      <c r="AH13" s="147">
        <f ca="1">SUMIFS(INDIRECT($U$5&amp;"!$I$19:$I$619"),INDIRECT($U$5&amp;"!$H$19:$H$619"),'Resumo (3)'!AH$6,INDIRECT($U$5&amp;"!$G$19:$G$619"),'Resumo (3)'!$U13)/$T13</f>
        <v>0</v>
      </c>
      <c r="AI13" s="147">
        <f ca="1">SUMIFS(INDIRECT($U$5&amp;"!$I$19:$I$619"),INDIRECT($U$5&amp;"!$H$19:$H$619"),'Resumo (3)'!AI$6,INDIRECT($U$5&amp;"!$G$19:$G$619"),'Resumo (3)'!$U13)/$T13</f>
        <v>0</v>
      </c>
      <c r="AK13" s="147" t="s">
        <v>65</v>
      </c>
      <c r="AL13" s="147">
        <f ca="1">SUM(V12:V$18)+SUM(V26:V$33)+SUM(V40:V$48)+SUM(V54:V$63)+SUM(V68:V$78)+SUM(V82:V$93)</f>
        <v>0</v>
      </c>
      <c r="AM13" s="147">
        <f ca="1">SUM(W12:W$18)+SUM(W26:W$33)+SUM(W40:W$48)+SUM(W54:W$63)+SUM(W68:W$78)+SUM(W82:W$93)</f>
        <v>2500</v>
      </c>
      <c r="AN13" s="147">
        <f ca="1">SUM(X12:X$18)+SUM(X26:X$33)+SUM(X40:X$48)+SUM(X54:X$63)+SUM(X68:X$78)+SUM(X82:X$93)</f>
        <v>0</v>
      </c>
      <c r="AO13" s="147">
        <f ca="1">SUM(Y12:Y$18)+SUM(Y26:Y$33)+SUM(Y40:Y$48)+SUM(Y54:Y$63)+SUM(Y68:Y$78)+SUM(Y82:Y$93)</f>
        <v>0</v>
      </c>
      <c r="AP13" s="147">
        <f ca="1">SUM(Z12:Z$18)+SUM(Z26:Z$33)+SUM(Z40:Z$48)+SUM(Z54:Z$63)+SUM(Z68:Z$78)+SUM(Z82:Z$93)</f>
        <v>0</v>
      </c>
      <c r="AQ13" s="147">
        <f ca="1">SUM(AA12:AA$18)+SUM(AA26:AA$33)+SUM(AA40:AA$48)+SUM(AA54:AA$63)+SUM(AA68:AA$78)+SUM(AA82:AA$93)</f>
        <v>0</v>
      </c>
      <c r="AR13" s="147">
        <f ca="1">SUM(AB12:AB$18)+SUM(AB26:AB$33)+SUM(AB40:AB$48)+SUM(AB54:AB$63)+SUM(AB68:AB$78)+SUM(AB82:AB$93)</f>
        <v>0</v>
      </c>
      <c r="AS13" s="147">
        <f ca="1">SUM(AC12:AC$18)+SUM(AC26:AC$33)+SUM(AC40:AC$48)+SUM(AC54:AC$63)+SUM(AC68:AC$78)+SUM(AC82:AC$93)</f>
        <v>0</v>
      </c>
      <c r="AT13" s="147">
        <f ca="1">SUM(AD12:AD$18)+SUM(AD26:AD$33)+SUM(AD40:AD$48)+SUM(AD54:AD$63)+SUM(AD68:AD$78)+SUM(AD82:AD$93)</f>
        <v>0</v>
      </c>
      <c r="AU13" s="147">
        <f ca="1">SUM(AE12:AE$18)+SUM(AE26:AE$33)+SUM(AE40:AE$48)+SUM(AE54:AE$63)+SUM(AE68:AE$78)+SUM(AE82:AE$93)</f>
        <v>0</v>
      </c>
      <c r="AV13" s="147">
        <f ca="1">SUM(AF12:AF$18)+SUM(AF26:AF$33)+SUM(AF40:AF$48)+SUM(AF54:AF$63)+SUM(AF68:AF$78)+SUM(AF82:AF$93)</f>
        <v>0</v>
      </c>
      <c r="AW13" s="147">
        <f ca="1">SUM(AG12:AG$18)+SUM(AG26:AG$33)+SUM(AG40:AG$48)+SUM(AG54:AG$63)+SUM(AG68:AG$78)+SUM(AG82:AG$93)</f>
        <v>0</v>
      </c>
      <c r="AX13" s="147">
        <f ca="1">SUM(AH12:AH$18)+SUM(AH26:AH$33)+SUM(AH40:AH$48)+SUM(AH54:AH$63)+SUM(AH68:AH$78)+SUM(AH82:AH$93)</f>
        <v>0</v>
      </c>
      <c r="AY13" s="147">
        <f ca="1">SUM(AI12:AI$18)+SUM(AI26:AI$33)+SUM(AI40:AI$48)+SUM(AI54:AI$63)+SUM(AI68:AI$78)+SUM(AI82:AI$93)</f>
        <v>0</v>
      </c>
    </row>
    <row r="14" spans="1:74" ht="19.5" customHeight="1" thickTop="1" thickBot="1" x14ac:dyDescent="0.25">
      <c r="A14" s="74"/>
      <c r="B14" s="23"/>
      <c r="C14" s="26" t="s">
        <v>1353</v>
      </c>
      <c r="D14" s="172" t="str">
        <f>'Bancos e Cartões'!D14</f>
        <v>-</v>
      </c>
      <c r="E14" s="173">
        <f t="shared" si="0"/>
        <v>0</v>
      </c>
      <c r="F14" s="173">
        <f ca="1">VLOOKUP(LEFT(F$6,3),$AK$7:$AY$18,HLOOKUP($C14,$AL$4:$AY$5,2,FALSE),FALSE)+'Bancos e Cartões'!G14</f>
        <v>0</v>
      </c>
      <c r="G14" s="173">
        <f ca="1">VLOOKUP(LEFT(G$6,3),$AK$7:$AY$18,HLOOKUP($C14,$AL$4:$AY$5,2,FALSE),FALSE)+'Bancos e Cartões'!H14</f>
        <v>0</v>
      </c>
      <c r="H14" s="173">
        <f ca="1">VLOOKUP(LEFT(H$6,3),$AK$7:$AY$18,HLOOKUP($C14,$AL$4:$AY$5,2,FALSE),FALSE)+'Bancos e Cartões'!I14</f>
        <v>0</v>
      </c>
      <c r="I14" s="173">
        <f ca="1">VLOOKUP(LEFT(I$6,3),$AK$7:$AY$18,HLOOKUP($C14,$AL$4:$AY$5,2,FALSE),FALSE)+'Bancos e Cartões'!J14</f>
        <v>0</v>
      </c>
      <c r="J14" s="173">
        <f ca="1">VLOOKUP(LEFT(J$6,3),$AK$7:$AY$18,HLOOKUP($C14,$AL$4:$AY$5,2,FALSE),FALSE)+'Bancos e Cartões'!K14</f>
        <v>0</v>
      </c>
      <c r="K14" s="173">
        <f ca="1">VLOOKUP(LEFT(K$6,3),$AK$7:$AY$18,HLOOKUP($C14,$AL$4:$AY$5,2,FALSE),FALSE)+'Bancos e Cartões'!L14</f>
        <v>0</v>
      </c>
      <c r="L14" s="173">
        <f ca="1">VLOOKUP(LEFT(L$6,3),$AK$7:$AY$18,HLOOKUP($C14,$AL$4:$AY$5,2,FALSE),FALSE)+'Bancos e Cartões'!M14</f>
        <v>0</v>
      </c>
      <c r="M14" s="173">
        <f ca="1">VLOOKUP(LEFT(M$6,3),$AK$7:$AY$18,HLOOKUP($C14,$AL$4:$AY$5,2,FALSE),FALSE)+'Bancos e Cartões'!N14</f>
        <v>0</v>
      </c>
      <c r="N14" s="173">
        <f ca="1">VLOOKUP(LEFT(N$6,3),$AK$7:$AY$18,HLOOKUP($C14,$AL$4:$AY$5,2,FALSE),FALSE)+'Bancos e Cartões'!O14</f>
        <v>0</v>
      </c>
      <c r="O14" s="173">
        <f ca="1">VLOOKUP(LEFT(O$6,3),$AK$7:$AY$18,HLOOKUP($C14,$AL$4:$AY$5,2,FALSE),FALSE)+'Bancos e Cartões'!P14</f>
        <v>0</v>
      </c>
      <c r="P14" s="173">
        <f ca="1">VLOOKUP(LEFT(P$6,3),$AK$7:$AY$18,HLOOKUP($C14,$AL$4:$AY$5,2,FALSE),FALSE)+'Bancos e Cartões'!Q14</f>
        <v>0</v>
      </c>
      <c r="T14" s="147">
        <v>8</v>
      </c>
      <c r="U14" s="147" t="s">
        <v>1373</v>
      </c>
      <c r="V14" s="147">
        <f ca="1">SUMIFS(INDIRECT($U$5&amp;"!$I$19:$I$619"),INDIRECT($U$5&amp;"!$H$19:$H$619"),'Resumo (3)'!V$6,INDIRECT($U$5&amp;"!$G$19:$G$619"),'Resumo (3)'!$U14)/$T14</f>
        <v>0</v>
      </c>
      <c r="W14" s="147">
        <f ca="1">SUMIFS(INDIRECT($U$5&amp;"!$I$19:$I$619"),INDIRECT($U$5&amp;"!$H$19:$H$619"),'Resumo (3)'!W$6,INDIRECT($U$5&amp;"!$G$19:$G$619"),'Resumo (3)'!$U14)/$T14</f>
        <v>0</v>
      </c>
      <c r="X14" s="147">
        <f ca="1">SUMIFS(INDIRECT($U$5&amp;"!$I$19:$I$619"),INDIRECT($U$5&amp;"!$H$19:$H$619"),'Resumo (3)'!X$6,INDIRECT($U$5&amp;"!$G$19:$G$619"),'Resumo (3)'!$U14)/$T14</f>
        <v>0</v>
      </c>
      <c r="Y14" s="147">
        <f ca="1">SUMIFS(INDIRECT($U$5&amp;"!$I$19:$I$619"),INDIRECT($U$5&amp;"!$H$19:$H$619"),'Resumo (3)'!Y$6,INDIRECT($U$5&amp;"!$G$19:$G$619"),'Resumo (3)'!$U14)/$T14</f>
        <v>0</v>
      </c>
      <c r="Z14" s="147">
        <f ca="1">SUMIFS(INDIRECT($U$5&amp;"!$I$19:$I$619"),INDIRECT($U$5&amp;"!$H$19:$H$619"),'Resumo (3)'!Z$6,INDIRECT($U$5&amp;"!$G$19:$G$619"),'Resumo (3)'!$U14)/$T14</f>
        <v>0</v>
      </c>
      <c r="AA14" s="147">
        <f ca="1">SUMIFS(INDIRECT($U$5&amp;"!$I$19:$I$619"),INDIRECT($U$5&amp;"!$H$19:$H$619"),'Resumo (3)'!AA$6,INDIRECT($U$5&amp;"!$G$19:$G$619"),'Resumo (3)'!$U14)/$T14</f>
        <v>0</v>
      </c>
      <c r="AB14" s="147">
        <f ca="1">SUMIFS(INDIRECT($U$5&amp;"!$I$19:$I$619"),INDIRECT($U$5&amp;"!$H$19:$H$619"),'Resumo (3)'!AB$6,INDIRECT($U$5&amp;"!$G$19:$G$619"),'Resumo (3)'!$U14)/$T14</f>
        <v>0</v>
      </c>
      <c r="AC14" s="147">
        <f ca="1">SUMIFS(INDIRECT($U$5&amp;"!$I$19:$I$619"),INDIRECT($U$5&amp;"!$H$19:$H$619"),'Resumo (3)'!AC$6,INDIRECT($U$5&amp;"!$G$19:$G$619"),'Resumo (3)'!$U14)/$T14</f>
        <v>0</v>
      </c>
      <c r="AD14" s="147">
        <f ca="1">SUMIFS(INDIRECT($U$5&amp;"!$I$19:$I$619"),INDIRECT($U$5&amp;"!$H$19:$H$619"),'Resumo (3)'!AD$6,INDIRECT($U$5&amp;"!$G$19:$G$619"),'Resumo (3)'!$U14)/$T14</f>
        <v>0</v>
      </c>
      <c r="AE14" s="147">
        <f ca="1">SUMIFS(INDIRECT($U$5&amp;"!$I$19:$I$619"),INDIRECT($U$5&amp;"!$H$19:$H$619"),'Resumo (3)'!AE$6,INDIRECT($U$5&amp;"!$G$19:$G$619"),'Resumo (3)'!$U14)/$T14</f>
        <v>0</v>
      </c>
      <c r="AF14" s="147">
        <f ca="1">SUMIFS(INDIRECT($U$5&amp;"!$I$19:$I$619"),INDIRECT($U$5&amp;"!$H$19:$H$619"),'Resumo (3)'!AF$6,INDIRECT($U$5&amp;"!$G$19:$G$619"),'Resumo (3)'!$U14)/$T14</f>
        <v>0</v>
      </c>
      <c r="AG14" s="147">
        <f ca="1">SUMIFS(INDIRECT($U$5&amp;"!$I$19:$I$619"),INDIRECT($U$5&amp;"!$H$19:$H$619"),'Resumo (3)'!AG$6,INDIRECT($U$5&amp;"!$G$19:$G$619"),'Resumo (3)'!$U14)/$T14</f>
        <v>0</v>
      </c>
      <c r="AH14" s="147">
        <f ca="1">SUMIFS(INDIRECT($U$5&amp;"!$I$19:$I$619"),INDIRECT($U$5&amp;"!$H$19:$H$619"),'Resumo (3)'!AH$6,INDIRECT($U$5&amp;"!$G$19:$G$619"),'Resumo (3)'!$U14)/$T14</f>
        <v>0</v>
      </c>
      <c r="AI14" s="147">
        <f ca="1">SUMIFS(INDIRECT($U$5&amp;"!$I$19:$I$619"),INDIRECT($U$5&amp;"!$H$19:$H$619"),'Resumo (3)'!AI$6,INDIRECT($U$5&amp;"!$G$19:$G$619"),'Resumo (3)'!$U14)/$T14</f>
        <v>0</v>
      </c>
      <c r="AK14" s="147" t="s">
        <v>66</v>
      </c>
      <c r="AL14" s="147">
        <f ca="1">SUM(V13:V$18)+SUM(V27:V$33)+SUM(V41:V$48)+SUM(V55:V$63)+SUM(V69:V$78)+SUM(V83:V$93)+SUM(V97:V$108)</f>
        <v>0</v>
      </c>
      <c r="AM14" s="147">
        <f ca="1">SUM(W13:W$18)+SUM(W27:W$33)+SUM(W41:W$48)+SUM(W55:W$63)+SUM(W69:W$78)+SUM(W83:W$93)+SUM(W97:W$108)</f>
        <v>3000</v>
      </c>
      <c r="AN14" s="147">
        <f ca="1">SUM(X13:X$18)+SUM(X27:X$33)+SUM(X41:X$48)+SUM(X55:X$63)+SUM(X69:X$78)+SUM(X83:X$93)+SUM(X97:X$108)</f>
        <v>0</v>
      </c>
      <c r="AO14" s="147">
        <f ca="1">SUM(Y13:Y$18)+SUM(Y27:Y$33)+SUM(Y41:Y$48)+SUM(Y55:Y$63)+SUM(Y69:Y$78)+SUM(Y83:Y$93)+SUM(Y97:Y$108)</f>
        <v>0</v>
      </c>
      <c r="AP14" s="147">
        <f ca="1">SUM(Z13:Z$18)+SUM(Z27:Z$33)+SUM(Z41:Z$48)+SUM(Z55:Z$63)+SUM(Z69:Z$78)+SUM(Z83:Z$93)+SUM(Z97:Z$108)</f>
        <v>0</v>
      </c>
      <c r="AQ14" s="147">
        <f ca="1">SUM(AA13:AA$18)+SUM(AA27:AA$33)+SUM(AA41:AA$48)+SUM(AA55:AA$63)+SUM(AA69:AA$78)+SUM(AA83:AA$93)+SUM(AA97:AA$108)</f>
        <v>0</v>
      </c>
      <c r="AR14" s="147">
        <f ca="1">SUM(AB13:AB$18)+SUM(AB27:AB$33)+SUM(AB41:AB$48)+SUM(AB55:AB$63)+SUM(AB69:AB$78)+SUM(AB83:AB$93)+SUM(AB97:AB$108)</f>
        <v>0</v>
      </c>
      <c r="AS14" s="147">
        <f ca="1">SUM(AC13:AC$18)+SUM(AC27:AC$33)+SUM(AC41:AC$48)+SUM(AC55:AC$63)+SUM(AC69:AC$78)+SUM(AC83:AC$93)+SUM(AC97:AC$108)</f>
        <v>0</v>
      </c>
      <c r="AT14" s="147">
        <f ca="1">SUM(AD13:AD$18)+SUM(AD27:AD$33)+SUM(AD41:AD$48)+SUM(AD55:AD$63)+SUM(AD69:AD$78)+SUM(AD83:AD$93)+SUM(AD97:AD$108)</f>
        <v>0</v>
      </c>
      <c r="AU14" s="147">
        <f ca="1">SUM(AE13:AE$18)+SUM(AE27:AE$33)+SUM(AE41:AE$48)+SUM(AE55:AE$63)+SUM(AE69:AE$78)+SUM(AE83:AE$93)+SUM(AE97:AE$108)</f>
        <v>0</v>
      </c>
      <c r="AV14" s="147">
        <f ca="1">SUM(AF13:AF$18)+SUM(AF27:AF$33)+SUM(AF41:AF$48)+SUM(AF55:AF$63)+SUM(AF69:AF$78)+SUM(AF83:AF$93)+SUM(AF97:AF$108)</f>
        <v>0</v>
      </c>
      <c r="AW14" s="147">
        <f ca="1">SUM(AG13:AG$18)+SUM(AG27:AG$33)+SUM(AG41:AG$48)+SUM(AG55:AG$63)+SUM(AG69:AG$78)+SUM(AG83:AG$93)+SUM(AG97:AG$108)</f>
        <v>0</v>
      </c>
      <c r="AX14" s="147">
        <f ca="1">SUM(AH13:AH$18)+SUM(AH27:AH$33)+SUM(AH41:AH$48)+SUM(AH55:AH$63)+SUM(AH69:AH$78)+SUM(AH83:AH$93)+SUM(AH97:AH$108)</f>
        <v>0</v>
      </c>
      <c r="AY14" s="147">
        <f ca="1">SUM(AI13:AI$18)+SUM(AI27:AI$33)+SUM(AI41:AI$48)+SUM(AI55:AI$63)+SUM(AI69:AI$78)+SUM(AI83:AI$93)+SUM(AI97:AI$108)</f>
        <v>0</v>
      </c>
    </row>
    <row r="15" spans="1:74" ht="19.5" customHeight="1" thickTop="1" thickBot="1" x14ac:dyDescent="0.25">
      <c r="A15" s="74"/>
      <c r="B15" s="23"/>
      <c r="C15" s="26" t="s">
        <v>1354</v>
      </c>
      <c r="D15" s="172" t="str">
        <f>'Bancos e Cartões'!D15</f>
        <v>-</v>
      </c>
      <c r="E15" s="173">
        <f t="shared" si="0"/>
        <v>0</v>
      </c>
      <c r="F15" s="173">
        <f ca="1">VLOOKUP(LEFT(F$6,3),$AK$7:$AY$18,HLOOKUP($C15,$AL$4:$AY$5,2,FALSE),FALSE)+'Bancos e Cartões'!G15</f>
        <v>0</v>
      </c>
      <c r="G15" s="173">
        <f ca="1">VLOOKUP(LEFT(G$6,3),$AK$7:$AY$18,HLOOKUP($C15,$AL$4:$AY$5,2,FALSE),FALSE)+'Bancos e Cartões'!H15</f>
        <v>0</v>
      </c>
      <c r="H15" s="173">
        <f ca="1">VLOOKUP(LEFT(H$6,3),$AK$7:$AY$18,HLOOKUP($C15,$AL$4:$AY$5,2,FALSE),FALSE)+'Bancos e Cartões'!I15</f>
        <v>0</v>
      </c>
      <c r="I15" s="173">
        <f ca="1">VLOOKUP(LEFT(I$6,3),$AK$7:$AY$18,HLOOKUP($C15,$AL$4:$AY$5,2,FALSE),FALSE)+'Bancos e Cartões'!J15</f>
        <v>0</v>
      </c>
      <c r="J15" s="173">
        <f ca="1">VLOOKUP(LEFT(J$6,3),$AK$7:$AY$18,HLOOKUP($C15,$AL$4:$AY$5,2,FALSE),FALSE)+'Bancos e Cartões'!K15</f>
        <v>0</v>
      </c>
      <c r="K15" s="173">
        <f ca="1">VLOOKUP(LEFT(K$6,3),$AK$7:$AY$18,HLOOKUP($C15,$AL$4:$AY$5,2,FALSE),FALSE)+'Bancos e Cartões'!L15</f>
        <v>0</v>
      </c>
      <c r="L15" s="173">
        <f ca="1">VLOOKUP(LEFT(L$6,3),$AK$7:$AY$18,HLOOKUP($C15,$AL$4:$AY$5,2,FALSE),FALSE)+'Bancos e Cartões'!M15</f>
        <v>0</v>
      </c>
      <c r="M15" s="173">
        <f ca="1">VLOOKUP(LEFT(M$6,3),$AK$7:$AY$18,HLOOKUP($C15,$AL$4:$AY$5,2,FALSE),FALSE)+'Bancos e Cartões'!N15</f>
        <v>0</v>
      </c>
      <c r="N15" s="173">
        <f ca="1">VLOOKUP(LEFT(N$6,3),$AK$7:$AY$18,HLOOKUP($C15,$AL$4:$AY$5,2,FALSE),FALSE)+'Bancos e Cartões'!O15</f>
        <v>0</v>
      </c>
      <c r="O15" s="173">
        <f ca="1">VLOOKUP(LEFT(O$6,3),$AK$7:$AY$18,HLOOKUP($C15,$AL$4:$AY$5,2,FALSE),FALSE)+'Bancos e Cartões'!P15</f>
        <v>0</v>
      </c>
      <c r="P15" s="173">
        <f ca="1">VLOOKUP(LEFT(P$6,3),$AK$7:$AY$18,HLOOKUP($C15,$AL$4:$AY$5,2,FALSE),FALSE)+'Bancos e Cartões'!Q15</f>
        <v>0</v>
      </c>
      <c r="T15" s="147">
        <v>9</v>
      </c>
      <c r="U15" s="147" t="s">
        <v>1374</v>
      </c>
      <c r="V15" s="147">
        <f ca="1">SUMIFS(INDIRECT($U$5&amp;"!$I$19:$I$619"),INDIRECT($U$5&amp;"!$H$19:$H$619"),'Resumo (3)'!V$6,INDIRECT($U$5&amp;"!$G$19:$G$619"),'Resumo (3)'!$U15)/$T15</f>
        <v>0</v>
      </c>
      <c r="W15" s="147">
        <f ca="1">SUMIFS(INDIRECT($U$5&amp;"!$I$19:$I$619"),INDIRECT($U$5&amp;"!$H$19:$H$619"),'Resumo (3)'!W$6,INDIRECT($U$5&amp;"!$G$19:$G$619"),'Resumo (3)'!$U15)/$T15</f>
        <v>0</v>
      </c>
      <c r="X15" s="147">
        <f ca="1">SUMIFS(INDIRECT($U$5&amp;"!$I$19:$I$619"),INDIRECT($U$5&amp;"!$H$19:$H$619"),'Resumo (3)'!X$6,INDIRECT($U$5&amp;"!$G$19:$G$619"),'Resumo (3)'!$U15)/$T15</f>
        <v>0</v>
      </c>
      <c r="Y15" s="147">
        <f ca="1">SUMIFS(INDIRECT($U$5&amp;"!$I$19:$I$619"),INDIRECT($U$5&amp;"!$H$19:$H$619"),'Resumo (3)'!Y$6,INDIRECT($U$5&amp;"!$G$19:$G$619"),'Resumo (3)'!$U15)/$T15</f>
        <v>0</v>
      </c>
      <c r="Z15" s="147">
        <f ca="1">SUMIFS(INDIRECT($U$5&amp;"!$I$19:$I$619"),INDIRECT($U$5&amp;"!$H$19:$H$619"),'Resumo (3)'!Z$6,INDIRECT($U$5&amp;"!$G$19:$G$619"),'Resumo (3)'!$U15)/$T15</f>
        <v>0</v>
      </c>
      <c r="AA15" s="147">
        <f ca="1">SUMIFS(INDIRECT($U$5&amp;"!$I$19:$I$619"),INDIRECT($U$5&amp;"!$H$19:$H$619"),'Resumo (3)'!AA$6,INDIRECT($U$5&amp;"!$G$19:$G$619"),'Resumo (3)'!$U15)/$T15</f>
        <v>0</v>
      </c>
      <c r="AB15" s="147">
        <f ca="1">SUMIFS(INDIRECT($U$5&amp;"!$I$19:$I$619"),INDIRECT($U$5&amp;"!$H$19:$H$619"),'Resumo (3)'!AB$6,INDIRECT($U$5&amp;"!$G$19:$G$619"),'Resumo (3)'!$U15)/$T15</f>
        <v>0</v>
      </c>
      <c r="AC15" s="147">
        <f ca="1">SUMIFS(INDIRECT($U$5&amp;"!$I$19:$I$619"),INDIRECT($U$5&amp;"!$H$19:$H$619"),'Resumo (3)'!AC$6,INDIRECT($U$5&amp;"!$G$19:$G$619"),'Resumo (3)'!$U15)/$T15</f>
        <v>0</v>
      </c>
      <c r="AD15" s="147">
        <f ca="1">SUMIFS(INDIRECT($U$5&amp;"!$I$19:$I$619"),INDIRECT($U$5&amp;"!$H$19:$H$619"),'Resumo (3)'!AD$6,INDIRECT($U$5&amp;"!$G$19:$G$619"),'Resumo (3)'!$U15)/$T15</f>
        <v>0</v>
      </c>
      <c r="AE15" s="147">
        <f ca="1">SUMIFS(INDIRECT($U$5&amp;"!$I$19:$I$619"),INDIRECT($U$5&amp;"!$H$19:$H$619"),'Resumo (3)'!AE$6,INDIRECT($U$5&amp;"!$G$19:$G$619"),'Resumo (3)'!$U15)/$T15</f>
        <v>0</v>
      </c>
      <c r="AF15" s="147">
        <f ca="1">SUMIFS(INDIRECT($U$5&amp;"!$I$19:$I$619"),INDIRECT($U$5&amp;"!$H$19:$H$619"),'Resumo (3)'!AF$6,INDIRECT($U$5&amp;"!$G$19:$G$619"),'Resumo (3)'!$U15)/$T15</f>
        <v>0</v>
      </c>
      <c r="AG15" s="147">
        <f ca="1">SUMIFS(INDIRECT($U$5&amp;"!$I$19:$I$619"),INDIRECT($U$5&amp;"!$H$19:$H$619"),'Resumo (3)'!AG$6,INDIRECT($U$5&amp;"!$G$19:$G$619"),'Resumo (3)'!$U15)/$T15</f>
        <v>0</v>
      </c>
      <c r="AH15" s="147">
        <f ca="1">SUMIFS(INDIRECT($U$5&amp;"!$I$19:$I$619"),INDIRECT($U$5&amp;"!$H$19:$H$619"),'Resumo (3)'!AH$6,INDIRECT($U$5&amp;"!$G$19:$G$619"),'Resumo (3)'!$U15)/$T15</f>
        <v>0</v>
      </c>
      <c r="AI15" s="147">
        <f ca="1">SUMIFS(INDIRECT($U$5&amp;"!$I$19:$I$619"),INDIRECT($U$5&amp;"!$H$19:$H$619"),'Resumo (3)'!AI$6,INDIRECT($U$5&amp;"!$G$19:$G$619"),'Resumo (3)'!$U15)/$T15</f>
        <v>0</v>
      </c>
      <c r="AK15" s="147" t="s">
        <v>67</v>
      </c>
      <c r="AL15" s="147">
        <f ca="1">SUM(V14:V$18)+SUM(V28:V$33)+SUM(V42:V$48)+SUM(V56:V$63)+SUM(V70:V$78)+SUM(V84:V$93)+SUM(V98:V$108)+SUM(V112:V$123)</f>
        <v>0</v>
      </c>
      <c r="AM15" s="147">
        <f ca="1">SUM(W14:W$18)+SUM(W28:W$33)+SUM(W42:W$48)+SUM(W56:W$63)+SUM(W70:W$78)+SUM(W84:W$93)+SUM(W98:W$108)+SUM(W112:W$123)</f>
        <v>1500</v>
      </c>
      <c r="AN15" s="147">
        <f ca="1">SUM(X14:X$18)+SUM(X28:X$33)+SUM(X42:X$48)+SUM(X56:X$63)+SUM(X70:X$78)+SUM(X84:X$93)+SUM(X98:X$108)+SUM(X112:X$123)</f>
        <v>0</v>
      </c>
      <c r="AO15" s="147">
        <f ca="1">SUM(Y14:Y$18)+SUM(Y28:Y$33)+SUM(Y42:Y$48)+SUM(Y56:Y$63)+SUM(Y70:Y$78)+SUM(Y84:Y$93)+SUM(Y98:Y$108)+SUM(Y112:Y$123)</f>
        <v>0</v>
      </c>
      <c r="AP15" s="147">
        <f ca="1">SUM(Z14:Z$18)+SUM(Z28:Z$33)+SUM(Z42:Z$48)+SUM(Z56:Z$63)+SUM(Z70:Z$78)+SUM(Z84:Z$93)+SUM(Z98:Z$108)+SUM(Z112:Z$123)</f>
        <v>0</v>
      </c>
      <c r="AQ15" s="147">
        <f ca="1">SUM(AA14:AA$18)+SUM(AA28:AA$33)+SUM(AA42:AA$48)+SUM(AA56:AA$63)+SUM(AA70:AA$78)+SUM(AA84:AA$93)+SUM(AA98:AA$108)+SUM(AA112:AA$123)</f>
        <v>0</v>
      </c>
      <c r="AR15" s="147">
        <f ca="1">SUM(AB14:AB$18)+SUM(AB28:AB$33)+SUM(AB42:AB$48)+SUM(AB56:AB$63)+SUM(AB70:AB$78)+SUM(AB84:AB$93)+SUM(AB98:AB$108)+SUM(AB112:AB$123)</f>
        <v>0</v>
      </c>
      <c r="AS15" s="147">
        <f ca="1">SUM(AC14:AC$18)+SUM(AC28:AC$33)+SUM(AC42:AC$48)+SUM(AC56:AC$63)+SUM(AC70:AC$78)+SUM(AC84:AC$93)+SUM(AC98:AC$108)+SUM(AC112:AC$123)</f>
        <v>0</v>
      </c>
      <c r="AT15" s="147">
        <f ca="1">SUM(AD14:AD$18)+SUM(AD28:AD$33)+SUM(AD42:AD$48)+SUM(AD56:AD$63)+SUM(AD70:AD$78)+SUM(AD84:AD$93)+SUM(AD98:AD$108)+SUM(AD112:AD$123)</f>
        <v>0</v>
      </c>
      <c r="AU15" s="147">
        <f ca="1">SUM(AE14:AE$18)+SUM(AE28:AE$33)+SUM(AE42:AE$48)+SUM(AE56:AE$63)+SUM(AE70:AE$78)+SUM(AE84:AE$93)+SUM(AE98:AE$108)+SUM(AE112:AE$123)</f>
        <v>0</v>
      </c>
      <c r="AV15" s="147">
        <f ca="1">SUM(AF14:AF$18)+SUM(AF28:AF$33)+SUM(AF42:AF$48)+SUM(AF56:AF$63)+SUM(AF70:AF$78)+SUM(AF84:AF$93)+SUM(AF98:AF$108)+SUM(AF112:AF$123)</f>
        <v>0</v>
      </c>
      <c r="AW15" s="147">
        <f ca="1">SUM(AG14:AG$18)+SUM(AG28:AG$33)+SUM(AG42:AG$48)+SUM(AG56:AG$63)+SUM(AG70:AG$78)+SUM(AG84:AG$93)+SUM(AG98:AG$108)+SUM(AG112:AG$123)</f>
        <v>0</v>
      </c>
      <c r="AX15" s="147">
        <f ca="1">SUM(AH14:AH$18)+SUM(AH28:AH$33)+SUM(AH42:AH$48)+SUM(AH56:AH$63)+SUM(AH70:AH$78)+SUM(AH84:AH$93)+SUM(AH98:AH$108)+SUM(AH112:AH$123)</f>
        <v>0</v>
      </c>
      <c r="AY15" s="147">
        <f ca="1">SUM(AI14:AI$18)+SUM(AI28:AI$33)+SUM(AI42:AI$48)+SUM(AI56:AI$63)+SUM(AI70:AI$78)+SUM(AI84:AI$93)+SUM(AI98:AI$108)+SUM(AI112:AI$123)</f>
        <v>0</v>
      </c>
    </row>
    <row r="16" spans="1:74" ht="19.5" customHeight="1" thickTop="1" thickBot="1" x14ac:dyDescent="0.25">
      <c r="A16" s="74"/>
      <c r="B16" s="23"/>
      <c r="C16" s="26" t="s">
        <v>1355</v>
      </c>
      <c r="D16" s="172" t="str">
        <f>'Bancos e Cartões'!D16</f>
        <v>-</v>
      </c>
      <c r="E16" s="173">
        <f t="shared" si="0"/>
        <v>0</v>
      </c>
      <c r="F16" s="173">
        <f ca="1">VLOOKUP(LEFT(F$6,3),$AK$7:$AY$18,HLOOKUP($C16,$AL$4:$AY$5,2,FALSE),FALSE)+'Bancos e Cartões'!G16</f>
        <v>0</v>
      </c>
      <c r="G16" s="173">
        <f ca="1">VLOOKUP(LEFT(G$6,3),$AK$7:$AY$18,HLOOKUP($C16,$AL$4:$AY$5,2,FALSE),FALSE)+'Bancos e Cartões'!H16</f>
        <v>0</v>
      </c>
      <c r="H16" s="173">
        <f ca="1">VLOOKUP(LEFT(H$6,3),$AK$7:$AY$18,HLOOKUP($C16,$AL$4:$AY$5,2,FALSE),FALSE)+'Bancos e Cartões'!I16</f>
        <v>0</v>
      </c>
      <c r="I16" s="173">
        <f ca="1">VLOOKUP(LEFT(I$6,3),$AK$7:$AY$18,HLOOKUP($C16,$AL$4:$AY$5,2,FALSE),FALSE)+'Bancos e Cartões'!J16</f>
        <v>0</v>
      </c>
      <c r="J16" s="173">
        <f ca="1">VLOOKUP(LEFT(J$6,3),$AK$7:$AY$18,HLOOKUP($C16,$AL$4:$AY$5,2,FALSE),FALSE)+'Bancos e Cartões'!K16</f>
        <v>0</v>
      </c>
      <c r="K16" s="173">
        <f ca="1">VLOOKUP(LEFT(K$6,3),$AK$7:$AY$18,HLOOKUP($C16,$AL$4:$AY$5,2,FALSE),FALSE)+'Bancos e Cartões'!L16</f>
        <v>0</v>
      </c>
      <c r="L16" s="173">
        <f ca="1">VLOOKUP(LEFT(L$6,3),$AK$7:$AY$18,HLOOKUP($C16,$AL$4:$AY$5,2,FALSE),FALSE)+'Bancos e Cartões'!M16</f>
        <v>0</v>
      </c>
      <c r="M16" s="173">
        <f ca="1">VLOOKUP(LEFT(M$6,3),$AK$7:$AY$18,HLOOKUP($C16,$AL$4:$AY$5,2,FALSE),FALSE)+'Bancos e Cartões'!N16</f>
        <v>0</v>
      </c>
      <c r="N16" s="173">
        <f ca="1">VLOOKUP(LEFT(N$6,3),$AK$7:$AY$18,HLOOKUP($C16,$AL$4:$AY$5,2,FALSE),FALSE)+'Bancos e Cartões'!O16</f>
        <v>0</v>
      </c>
      <c r="O16" s="173">
        <f ca="1">VLOOKUP(LEFT(O$6,3),$AK$7:$AY$18,HLOOKUP($C16,$AL$4:$AY$5,2,FALSE),FALSE)+'Bancos e Cartões'!P16</f>
        <v>0</v>
      </c>
      <c r="P16" s="173">
        <f ca="1">VLOOKUP(LEFT(P$6,3),$AK$7:$AY$18,HLOOKUP($C16,$AL$4:$AY$5,2,FALSE),FALSE)+'Bancos e Cartões'!Q16</f>
        <v>0</v>
      </c>
      <c r="T16" s="147">
        <v>10</v>
      </c>
      <c r="U16" s="147" t="s">
        <v>1375</v>
      </c>
      <c r="V16" s="147">
        <f ca="1">SUMIFS(INDIRECT($U$5&amp;"!$I$19:$I$619"),INDIRECT($U$5&amp;"!$H$19:$H$619"),'Resumo (3)'!V$6,INDIRECT($U$5&amp;"!$G$19:$G$619"),'Resumo (3)'!$U16)/$T16</f>
        <v>0</v>
      </c>
      <c r="W16" s="147">
        <f ca="1">SUMIFS(INDIRECT($U$5&amp;"!$I$19:$I$619"),INDIRECT($U$5&amp;"!$H$19:$H$619"),'Resumo (3)'!W$6,INDIRECT($U$5&amp;"!$G$19:$G$619"),'Resumo (3)'!$U16)/$T16</f>
        <v>0</v>
      </c>
      <c r="X16" s="147">
        <f ca="1">SUMIFS(INDIRECT($U$5&amp;"!$I$19:$I$619"),INDIRECT($U$5&amp;"!$H$19:$H$619"),'Resumo (3)'!X$6,INDIRECT($U$5&amp;"!$G$19:$G$619"),'Resumo (3)'!$U16)/$T16</f>
        <v>0</v>
      </c>
      <c r="Y16" s="147">
        <f ca="1">SUMIFS(INDIRECT($U$5&amp;"!$I$19:$I$619"),INDIRECT($U$5&amp;"!$H$19:$H$619"),'Resumo (3)'!Y$6,INDIRECT($U$5&amp;"!$G$19:$G$619"),'Resumo (3)'!$U16)/$T16</f>
        <v>0</v>
      </c>
      <c r="Z16" s="147">
        <f ca="1">SUMIFS(INDIRECT($U$5&amp;"!$I$19:$I$619"),INDIRECT($U$5&amp;"!$H$19:$H$619"),'Resumo (3)'!Z$6,INDIRECT($U$5&amp;"!$G$19:$G$619"),'Resumo (3)'!$U16)/$T16</f>
        <v>0</v>
      </c>
      <c r="AA16" s="147">
        <f ca="1">SUMIFS(INDIRECT($U$5&amp;"!$I$19:$I$619"),INDIRECT($U$5&amp;"!$H$19:$H$619"),'Resumo (3)'!AA$6,INDIRECT($U$5&amp;"!$G$19:$G$619"),'Resumo (3)'!$U16)/$T16</f>
        <v>0</v>
      </c>
      <c r="AB16" s="147">
        <f ca="1">SUMIFS(INDIRECT($U$5&amp;"!$I$19:$I$619"),INDIRECT($U$5&amp;"!$H$19:$H$619"),'Resumo (3)'!AB$6,INDIRECT($U$5&amp;"!$G$19:$G$619"),'Resumo (3)'!$U16)/$T16</f>
        <v>0</v>
      </c>
      <c r="AC16" s="147">
        <f ca="1">SUMIFS(INDIRECT($U$5&amp;"!$I$19:$I$619"),INDIRECT($U$5&amp;"!$H$19:$H$619"),'Resumo (3)'!AC$6,INDIRECT($U$5&amp;"!$G$19:$G$619"),'Resumo (3)'!$U16)/$T16</f>
        <v>0</v>
      </c>
      <c r="AD16" s="147">
        <f ca="1">SUMIFS(INDIRECT($U$5&amp;"!$I$19:$I$619"),INDIRECT($U$5&amp;"!$H$19:$H$619"),'Resumo (3)'!AD$6,INDIRECT($U$5&amp;"!$G$19:$G$619"),'Resumo (3)'!$U16)/$T16</f>
        <v>0</v>
      </c>
      <c r="AE16" s="147">
        <f ca="1">SUMIFS(INDIRECT($U$5&amp;"!$I$19:$I$619"),INDIRECT($U$5&amp;"!$H$19:$H$619"),'Resumo (3)'!AE$6,INDIRECT($U$5&amp;"!$G$19:$G$619"),'Resumo (3)'!$U16)/$T16</f>
        <v>0</v>
      </c>
      <c r="AF16" s="147">
        <f ca="1">SUMIFS(INDIRECT($U$5&amp;"!$I$19:$I$619"),INDIRECT($U$5&amp;"!$H$19:$H$619"),'Resumo (3)'!AF$6,INDIRECT($U$5&amp;"!$G$19:$G$619"),'Resumo (3)'!$U16)/$T16</f>
        <v>0</v>
      </c>
      <c r="AG16" s="147">
        <f ca="1">SUMIFS(INDIRECT($U$5&amp;"!$I$19:$I$619"),INDIRECT($U$5&amp;"!$H$19:$H$619"),'Resumo (3)'!AG$6,INDIRECT($U$5&amp;"!$G$19:$G$619"),'Resumo (3)'!$U16)/$T16</f>
        <v>0</v>
      </c>
      <c r="AH16" s="147">
        <f ca="1">SUMIFS(INDIRECT($U$5&amp;"!$I$19:$I$619"),INDIRECT($U$5&amp;"!$H$19:$H$619"),'Resumo (3)'!AH$6,INDIRECT($U$5&amp;"!$G$19:$G$619"),'Resumo (3)'!$U16)/$T16</f>
        <v>0</v>
      </c>
      <c r="AI16" s="147">
        <f ca="1">SUMIFS(INDIRECT($U$5&amp;"!$I$19:$I$619"),INDIRECT($U$5&amp;"!$H$19:$H$619"),'Resumo (3)'!AI$6,INDIRECT($U$5&amp;"!$G$19:$G$619"),'Resumo (3)'!$U16)/$T16</f>
        <v>0</v>
      </c>
      <c r="AK16" s="147" t="s">
        <v>68</v>
      </c>
      <c r="AL16" s="147">
        <f ca="1">SUM(V15:V$18)+SUM(V29:V$33)+SUM(V43:V$48)+SUM(V57:V$63)+SUM(V71:V$78)+SUM(V85:V$93)+SUM(V99:V$108)+SUM(V113:V$123)+SUM(V127:V$138)</f>
        <v>0</v>
      </c>
      <c r="AM16" s="147">
        <f ca="1">SUM(W15:W$18)+SUM(W29:W$33)+SUM(W43:W$48)+SUM(W57:W$63)+SUM(W71:W$78)+SUM(W85:W$93)+SUM(W99:W$108)+SUM(W113:W$123)+SUM(W127:W$138)</f>
        <v>800</v>
      </c>
      <c r="AN16" s="147">
        <f ca="1">SUM(X15:X$18)+SUM(X29:X$33)+SUM(X43:X$48)+SUM(X57:X$63)+SUM(X71:X$78)+SUM(X85:X$93)+SUM(X99:X$108)+SUM(X113:X$123)+SUM(X127:X$138)</f>
        <v>0</v>
      </c>
      <c r="AO16" s="147">
        <f ca="1">SUM(Y15:Y$18)+SUM(Y29:Y$33)+SUM(Y43:Y$48)+SUM(Y57:Y$63)+SUM(Y71:Y$78)+SUM(Y85:Y$93)+SUM(Y99:Y$108)+SUM(Y113:Y$123)+SUM(Y127:Y$138)</f>
        <v>0</v>
      </c>
      <c r="AP16" s="147">
        <f ca="1">SUM(Z15:Z$18)+SUM(Z29:Z$33)+SUM(Z43:Z$48)+SUM(Z57:Z$63)+SUM(Z71:Z$78)+SUM(Z85:Z$93)+SUM(Z99:Z$108)+SUM(Z113:Z$123)+SUM(Z127:Z$138)</f>
        <v>0</v>
      </c>
      <c r="AQ16" s="147">
        <f ca="1">SUM(AA15:AA$18)+SUM(AA29:AA$33)+SUM(AA43:AA$48)+SUM(AA57:AA$63)+SUM(AA71:AA$78)+SUM(AA85:AA$93)+SUM(AA99:AA$108)+SUM(AA113:AA$123)+SUM(AA127:AA$138)</f>
        <v>0</v>
      </c>
      <c r="AR16" s="147">
        <f ca="1">SUM(AB15:AB$18)+SUM(AB29:AB$33)+SUM(AB43:AB$48)+SUM(AB57:AB$63)+SUM(AB71:AB$78)+SUM(AB85:AB$93)+SUM(AB99:AB$108)+SUM(AB113:AB$123)+SUM(AB127:AB$138)</f>
        <v>0</v>
      </c>
      <c r="AS16" s="147">
        <f ca="1">SUM(AC15:AC$18)+SUM(AC29:AC$33)+SUM(AC43:AC$48)+SUM(AC57:AC$63)+SUM(AC71:AC$78)+SUM(AC85:AC$93)+SUM(AC99:AC$108)+SUM(AC113:AC$123)+SUM(AC127:AC$138)</f>
        <v>0</v>
      </c>
      <c r="AT16" s="147">
        <f ca="1">SUM(AD15:AD$18)+SUM(AD29:AD$33)+SUM(AD43:AD$48)+SUM(AD57:AD$63)+SUM(AD71:AD$78)+SUM(AD85:AD$93)+SUM(AD99:AD$108)+SUM(AD113:AD$123)+SUM(AD127:AD$138)</f>
        <v>0</v>
      </c>
      <c r="AU16" s="147">
        <f ca="1">SUM(AE15:AE$18)+SUM(AE29:AE$33)+SUM(AE43:AE$48)+SUM(AE57:AE$63)+SUM(AE71:AE$78)+SUM(AE85:AE$93)+SUM(AE99:AE$108)+SUM(AE113:AE$123)+SUM(AE127:AE$138)</f>
        <v>0</v>
      </c>
      <c r="AV16" s="147">
        <f ca="1">SUM(AF15:AF$18)+SUM(AF29:AF$33)+SUM(AF43:AF$48)+SUM(AF57:AF$63)+SUM(AF71:AF$78)+SUM(AF85:AF$93)+SUM(AF99:AF$108)+SUM(AF113:AF$123)+SUM(AF127:AF$138)</f>
        <v>0</v>
      </c>
      <c r="AW16" s="147">
        <f ca="1">SUM(AG15:AG$18)+SUM(AG29:AG$33)+SUM(AG43:AG$48)+SUM(AG57:AG$63)+SUM(AG71:AG$78)+SUM(AG85:AG$93)+SUM(AG99:AG$108)+SUM(AG113:AG$123)+SUM(AG127:AG$138)</f>
        <v>0</v>
      </c>
      <c r="AX16" s="147">
        <f ca="1">SUM(AH15:AH$18)+SUM(AH29:AH$33)+SUM(AH43:AH$48)+SUM(AH57:AH$63)+SUM(AH71:AH$78)+SUM(AH85:AH$93)+SUM(AH99:AH$108)+SUM(AH113:AH$123)+SUM(AH127:AH$138)</f>
        <v>0</v>
      </c>
      <c r="AY16" s="147">
        <f ca="1">SUM(AI15:AI$18)+SUM(AI29:AI$33)+SUM(AI43:AI$48)+SUM(AI57:AI$63)+SUM(AI71:AI$78)+SUM(AI85:AI$93)+SUM(AI99:AI$108)+SUM(AI113:AI$123)+SUM(AI127:AI$138)</f>
        <v>0</v>
      </c>
    </row>
    <row r="17" spans="1:51" ht="19.5" customHeight="1" thickTop="1" thickBot="1" x14ac:dyDescent="0.25">
      <c r="A17" s="74"/>
      <c r="B17" s="23"/>
      <c r="C17" s="26" t="s">
        <v>1356</v>
      </c>
      <c r="D17" s="172" t="str">
        <f>'Bancos e Cartões'!D17</f>
        <v>-</v>
      </c>
      <c r="E17" s="173">
        <f t="shared" si="0"/>
        <v>0</v>
      </c>
      <c r="F17" s="173">
        <f ca="1">VLOOKUP(LEFT(F$6,3),$AK$7:$AY$18,HLOOKUP($C17,$AL$4:$AY$5,2,FALSE),FALSE)+'Bancos e Cartões'!G17</f>
        <v>0</v>
      </c>
      <c r="G17" s="173">
        <f ca="1">VLOOKUP(LEFT(G$6,3),$AK$7:$AY$18,HLOOKUP($C17,$AL$4:$AY$5,2,FALSE),FALSE)+'Bancos e Cartões'!H17</f>
        <v>0</v>
      </c>
      <c r="H17" s="173">
        <f ca="1">VLOOKUP(LEFT(H$6,3),$AK$7:$AY$18,HLOOKUP($C17,$AL$4:$AY$5,2,FALSE),FALSE)+'Bancos e Cartões'!I17</f>
        <v>0</v>
      </c>
      <c r="I17" s="173">
        <f ca="1">VLOOKUP(LEFT(I$6,3),$AK$7:$AY$18,HLOOKUP($C17,$AL$4:$AY$5,2,FALSE),FALSE)+'Bancos e Cartões'!J17</f>
        <v>0</v>
      </c>
      <c r="J17" s="173">
        <f ca="1">VLOOKUP(LEFT(J$6,3),$AK$7:$AY$18,HLOOKUP($C17,$AL$4:$AY$5,2,FALSE),FALSE)+'Bancos e Cartões'!K17</f>
        <v>0</v>
      </c>
      <c r="K17" s="173">
        <f ca="1">VLOOKUP(LEFT(K$6,3),$AK$7:$AY$18,HLOOKUP($C17,$AL$4:$AY$5,2,FALSE),FALSE)+'Bancos e Cartões'!L17</f>
        <v>0</v>
      </c>
      <c r="L17" s="173">
        <f ca="1">VLOOKUP(LEFT(L$6,3),$AK$7:$AY$18,HLOOKUP($C17,$AL$4:$AY$5,2,FALSE),FALSE)+'Bancos e Cartões'!M17</f>
        <v>0</v>
      </c>
      <c r="M17" s="173">
        <f ca="1">VLOOKUP(LEFT(M$6,3),$AK$7:$AY$18,HLOOKUP($C17,$AL$4:$AY$5,2,FALSE),FALSE)+'Bancos e Cartões'!N17</f>
        <v>0</v>
      </c>
      <c r="N17" s="173">
        <f ca="1">VLOOKUP(LEFT(N$6,3),$AK$7:$AY$18,HLOOKUP($C17,$AL$4:$AY$5,2,FALSE),FALSE)+'Bancos e Cartões'!O17</f>
        <v>0</v>
      </c>
      <c r="O17" s="173">
        <f ca="1">VLOOKUP(LEFT(O$6,3),$AK$7:$AY$18,HLOOKUP($C17,$AL$4:$AY$5,2,FALSE),FALSE)+'Bancos e Cartões'!P17</f>
        <v>0</v>
      </c>
      <c r="P17" s="173">
        <f ca="1">VLOOKUP(LEFT(P$6,3),$AK$7:$AY$18,HLOOKUP($C17,$AL$4:$AY$5,2,FALSE),FALSE)+'Bancos e Cartões'!Q17</f>
        <v>0</v>
      </c>
      <c r="T17" s="147">
        <v>11</v>
      </c>
      <c r="U17" s="147" t="s">
        <v>1376</v>
      </c>
      <c r="V17" s="147">
        <f ca="1">SUMIFS(INDIRECT($U$5&amp;"!$I$19:$I$619"),INDIRECT($U$5&amp;"!$H$19:$H$619"),'Resumo (3)'!V$6,INDIRECT($U$5&amp;"!$G$19:$G$619"),'Resumo (3)'!$U17)/$T17</f>
        <v>0</v>
      </c>
      <c r="W17" s="147">
        <f ca="1">SUMIFS(INDIRECT($U$5&amp;"!$I$19:$I$619"),INDIRECT($U$5&amp;"!$H$19:$H$619"),'Resumo (3)'!W$6,INDIRECT($U$5&amp;"!$G$19:$G$619"),'Resumo (3)'!$U17)/$T17</f>
        <v>0</v>
      </c>
      <c r="X17" s="147">
        <f ca="1">SUMIFS(INDIRECT($U$5&amp;"!$I$19:$I$619"),INDIRECT($U$5&amp;"!$H$19:$H$619"),'Resumo (3)'!X$6,INDIRECT($U$5&amp;"!$G$19:$G$619"),'Resumo (3)'!$U17)/$T17</f>
        <v>0</v>
      </c>
      <c r="Y17" s="147">
        <f ca="1">SUMIFS(INDIRECT($U$5&amp;"!$I$19:$I$619"),INDIRECT($U$5&amp;"!$H$19:$H$619"),'Resumo (3)'!Y$6,INDIRECT($U$5&amp;"!$G$19:$G$619"),'Resumo (3)'!$U17)/$T17</f>
        <v>0</v>
      </c>
      <c r="Z17" s="147">
        <f ca="1">SUMIFS(INDIRECT($U$5&amp;"!$I$19:$I$619"),INDIRECT($U$5&amp;"!$H$19:$H$619"),'Resumo (3)'!Z$6,INDIRECT($U$5&amp;"!$G$19:$G$619"),'Resumo (3)'!$U17)/$T17</f>
        <v>0</v>
      </c>
      <c r="AA17" s="147">
        <f ca="1">SUMIFS(INDIRECT($U$5&amp;"!$I$19:$I$619"),INDIRECT($U$5&amp;"!$H$19:$H$619"),'Resumo (3)'!AA$6,INDIRECT($U$5&amp;"!$G$19:$G$619"),'Resumo (3)'!$U17)/$T17</f>
        <v>0</v>
      </c>
      <c r="AB17" s="147">
        <f ca="1">SUMIFS(INDIRECT($U$5&amp;"!$I$19:$I$619"),INDIRECT($U$5&amp;"!$H$19:$H$619"),'Resumo (3)'!AB$6,INDIRECT($U$5&amp;"!$G$19:$G$619"),'Resumo (3)'!$U17)/$T17</f>
        <v>0</v>
      </c>
      <c r="AC17" s="147">
        <f ca="1">SUMIFS(INDIRECT($U$5&amp;"!$I$19:$I$619"),INDIRECT($U$5&amp;"!$H$19:$H$619"),'Resumo (3)'!AC$6,INDIRECT($U$5&amp;"!$G$19:$G$619"),'Resumo (3)'!$U17)/$T17</f>
        <v>0</v>
      </c>
      <c r="AD17" s="147">
        <f ca="1">SUMIFS(INDIRECT($U$5&amp;"!$I$19:$I$619"),INDIRECT($U$5&amp;"!$H$19:$H$619"),'Resumo (3)'!AD$6,INDIRECT($U$5&amp;"!$G$19:$G$619"),'Resumo (3)'!$U17)/$T17</f>
        <v>0</v>
      </c>
      <c r="AE17" s="147">
        <f ca="1">SUMIFS(INDIRECT($U$5&amp;"!$I$19:$I$619"),INDIRECT($U$5&amp;"!$H$19:$H$619"),'Resumo (3)'!AE$6,INDIRECT($U$5&amp;"!$G$19:$G$619"),'Resumo (3)'!$U17)/$T17</f>
        <v>0</v>
      </c>
      <c r="AF17" s="147">
        <f ca="1">SUMIFS(INDIRECT($U$5&amp;"!$I$19:$I$619"),INDIRECT($U$5&amp;"!$H$19:$H$619"),'Resumo (3)'!AF$6,INDIRECT($U$5&amp;"!$G$19:$G$619"),'Resumo (3)'!$U17)/$T17</f>
        <v>0</v>
      </c>
      <c r="AG17" s="147">
        <f ca="1">SUMIFS(INDIRECT($U$5&amp;"!$I$19:$I$619"),INDIRECT($U$5&amp;"!$H$19:$H$619"),'Resumo (3)'!AG$6,INDIRECT($U$5&amp;"!$G$19:$G$619"),'Resumo (3)'!$U17)/$T17</f>
        <v>0</v>
      </c>
      <c r="AH17" s="147">
        <f ca="1">SUMIFS(INDIRECT($U$5&amp;"!$I$19:$I$619"),INDIRECT($U$5&amp;"!$H$19:$H$619"),'Resumo (3)'!AH$6,INDIRECT($U$5&amp;"!$G$19:$G$619"),'Resumo (3)'!$U17)/$T17</f>
        <v>0</v>
      </c>
      <c r="AI17" s="147">
        <f ca="1">SUMIFS(INDIRECT($U$5&amp;"!$I$19:$I$619"),INDIRECT($U$5&amp;"!$H$19:$H$619"),'Resumo (3)'!AI$6,INDIRECT($U$5&amp;"!$G$19:$G$619"),'Resumo (3)'!$U17)/$T17</f>
        <v>0</v>
      </c>
      <c r="AK17" s="147" t="s">
        <v>69</v>
      </c>
      <c r="AL17" s="147">
        <f ca="1">SUM(V16:V$18)+SUM(V30:V$33)+SUM(V44:V$48)+SUM(V58:V$63)+SUM(V72:V$78)+SUM(V86:V$93)+SUM(V100:V$108)+SUM(V114:V$123)+SUM(V128:V$138)+SUM(V142:V$153)</f>
        <v>0</v>
      </c>
      <c r="AM17" s="147">
        <f ca="1">SUM(W16:W$18)+SUM(W30:W$33)+SUM(W44:W$48)+SUM(W58:W$63)+SUM(W72:W$78)+SUM(W86:W$93)+SUM(W100:W$108)+SUM(W114:W$123)+SUM(W128:W$138)+SUM(W142:W$153)</f>
        <v>0</v>
      </c>
      <c r="AN17" s="147">
        <f ca="1">SUM(X16:X$18)+SUM(X30:X$33)+SUM(X44:X$48)+SUM(X58:X$63)+SUM(X72:X$78)+SUM(X86:X$93)+SUM(X100:X$108)+SUM(X114:X$123)+SUM(X128:X$138)+SUM(X142:X$153)</f>
        <v>0</v>
      </c>
      <c r="AO17" s="147">
        <f ca="1">SUM(Y16:Y$18)+SUM(Y30:Y$33)+SUM(Y44:Y$48)+SUM(Y58:Y$63)+SUM(Y72:Y$78)+SUM(Y86:Y$93)+SUM(Y100:Y$108)+SUM(Y114:Y$123)+SUM(Y128:Y$138)+SUM(Y142:Y$153)</f>
        <v>0</v>
      </c>
      <c r="AP17" s="147">
        <f ca="1">SUM(Z16:Z$18)+SUM(Z30:Z$33)+SUM(Z44:Z$48)+SUM(Z58:Z$63)+SUM(Z72:Z$78)+SUM(Z86:Z$93)+SUM(Z100:Z$108)+SUM(Z114:Z$123)+SUM(Z128:Z$138)+SUM(Z142:Z$153)</f>
        <v>0</v>
      </c>
      <c r="AQ17" s="147">
        <f ca="1">SUM(AA16:AA$18)+SUM(AA30:AA$33)+SUM(AA44:AA$48)+SUM(AA58:AA$63)+SUM(AA72:AA$78)+SUM(AA86:AA$93)+SUM(AA100:AA$108)+SUM(AA114:AA$123)+SUM(AA128:AA$138)+SUM(AA142:AA$153)</f>
        <v>0</v>
      </c>
      <c r="AR17" s="147">
        <f ca="1">SUM(AB16:AB$18)+SUM(AB30:AB$33)+SUM(AB44:AB$48)+SUM(AB58:AB$63)+SUM(AB72:AB$78)+SUM(AB86:AB$93)+SUM(AB100:AB$108)+SUM(AB114:AB$123)+SUM(AB128:AB$138)+SUM(AB142:AB$153)</f>
        <v>0</v>
      </c>
      <c r="AS17" s="147">
        <f ca="1">SUM(AC16:AC$18)+SUM(AC30:AC$33)+SUM(AC44:AC$48)+SUM(AC58:AC$63)+SUM(AC72:AC$78)+SUM(AC86:AC$93)+SUM(AC100:AC$108)+SUM(AC114:AC$123)+SUM(AC128:AC$138)+SUM(AC142:AC$153)</f>
        <v>0</v>
      </c>
      <c r="AT17" s="147">
        <f ca="1">SUM(AD16:AD$18)+SUM(AD30:AD$33)+SUM(AD44:AD$48)+SUM(AD58:AD$63)+SUM(AD72:AD$78)+SUM(AD86:AD$93)+SUM(AD100:AD$108)+SUM(AD114:AD$123)+SUM(AD128:AD$138)+SUM(AD142:AD$153)</f>
        <v>0</v>
      </c>
      <c r="AU17" s="147">
        <f ca="1">SUM(AE16:AE$18)+SUM(AE30:AE$33)+SUM(AE44:AE$48)+SUM(AE58:AE$63)+SUM(AE72:AE$78)+SUM(AE86:AE$93)+SUM(AE100:AE$108)+SUM(AE114:AE$123)+SUM(AE128:AE$138)+SUM(AE142:AE$153)</f>
        <v>0</v>
      </c>
      <c r="AV17" s="147">
        <f ca="1">SUM(AF16:AF$18)+SUM(AF30:AF$33)+SUM(AF44:AF$48)+SUM(AF58:AF$63)+SUM(AF72:AF$78)+SUM(AF86:AF$93)+SUM(AF100:AF$108)+SUM(AF114:AF$123)+SUM(AF128:AF$138)+SUM(AF142:AF$153)</f>
        <v>0</v>
      </c>
      <c r="AW17" s="147">
        <f ca="1">SUM(AG16:AG$18)+SUM(AG30:AG$33)+SUM(AG44:AG$48)+SUM(AG58:AG$63)+SUM(AG72:AG$78)+SUM(AG86:AG$93)+SUM(AG100:AG$108)+SUM(AG114:AG$123)+SUM(AG128:AG$138)+SUM(AG142:AG$153)</f>
        <v>0</v>
      </c>
      <c r="AX17" s="147">
        <f ca="1">SUM(AH16:AH$18)+SUM(AH30:AH$33)+SUM(AH44:AH$48)+SUM(AH58:AH$63)+SUM(AH72:AH$78)+SUM(AH86:AH$93)+SUM(AH100:AH$108)+SUM(AH114:AH$123)+SUM(AH128:AH$138)+SUM(AH142:AH$153)</f>
        <v>0</v>
      </c>
      <c r="AY17" s="147">
        <f ca="1">SUM(AI16:AI$18)+SUM(AI30:AI$33)+SUM(AI44:AI$48)+SUM(AI58:AI$63)+SUM(AI72:AI$78)+SUM(AI86:AI$93)+SUM(AI100:AI$108)+SUM(AI114:AI$123)+SUM(AI128:AI$138)+SUM(AI142:AI$153)</f>
        <v>0</v>
      </c>
    </row>
    <row r="18" spans="1:51" ht="19.5" customHeight="1" thickTop="1" thickBot="1" x14ac:dyDescent="0.25">
      <c r="A18" s="74"/>
      <c r="B18" s="23"/>
      <c r="C18" s="26" t="s">
        <v>1357</v>
      </c>
      <c r="D18" s="172" t="str">
        <f>'Bancos e Cartões'!D18</f>
        <v>-</v>
      </c>
      <c r="E18" s="173">
        <f t="shared" si="0"/>
        <v>0</v>
      </c>
      <c r="F18" s="173">
        <f ca="1">VLOOKUP(LEFT(F$6,3),$AK$7:$AY$18,HLOOKUP($C18,$AL$4:$AY$5,2,FALSE),FALSE)+'Bancos e Cartões'!G18</f>
        <v>0</v>
      </c>
      <c r="G18" s="173">
        <f ca="1">VLOOKUP(LEFT(G$6,3),$AK$7:$AY$18,HLOOKUP($C18,$AL$4:$AY$5,2,FALSE),FALSE)+'Bancos e Cartões'!H18</f>
        <v>0</v>
      </c>
      <c r="H18" s="173">
        <f ca="1">VLOOKUP(LEFT(H$6,3),$AK$7:$AY$18,HLOOKUP($C18,$AL$4:$AY$5,2,FALSE),FALSE)+'Bancos e Cartões'!I18</f>
        <v>0</v>
      </c>
      <c r="I18" s="173">
        <f ca="1">VLOOKUP(LEFT(I$6,3),$AK$7:$AY$18,HLOOKUP($C18,$AL$4:$AY$5,2,FALSE),FALSE)+'Bancos e Cartões'!J18</f>
        <v>0</v>
      </c>
      <c r="J18" s="173">
        <f ca="1">VLOOKUP(LEFT(J$6,3),$AK$7:$AY$18,HLOOKUP($C18,$AL$4:$AY$5,2,FALSE),FALSE)+'Bancos e Cartões'!K18</f>
        <v>0</v>
      </c>
      <c r="K18" s="173">
        <f ca="1">VLOOKUP(LEFT(K$6,3),$AK$7:$AY$18,HLOOKUP($C18,$AL$4:$AY$5,2,FALSE),FALSE)+'Bancos e Cartões'!L18</f>
        <v>0</v>
      </c>
      <c r="L18" s="173">
        <f ca="1">VLOOKUP(LEFT(L$6,3),$AK$7:$AY$18,HLOOKUP($C18,$AL$4:$AY$5,2,FALSE),FALSE)+'Bancos e Cartões'!M18</f>
        <v>0</v>
      </c>
      <c r="M18" s="173">
        <f ca="1">VLOOKUP(LEFT(M$6,3),$AK$7:$AY$18,HLOOKUP($C18,$AL$4:$AY$5,2,FALSE),FALSE)+'Bancos e Cartões'!N18</f>
        <v>0</v>
      </c>
      <c r="N18" s="173">
        <f ca="1">VLOOKUP(LEFT(N$6,3),$AK$7:$AY$18,HLOOKUP($C18,$AL$4:$AY$5,2,FALSE),FALSE)+'Bancos e Cartões'!O18</f>
        <v>0</v>
      </c>
      <c r="O18" s="173">
        <f ca="1">VLOOKUP(LEFT(O$6,3),$AK$7:$AY$18,HLOOKUP($C18,$AL$4:$AY$5,2,FALSE),FALSE)+'Bancos e Cartões'!P18</f>
        <v>0</v>
      </c>
      <c r="P18" s="173">
        <f ca="1">VLOOKUP(LEFT(P$6,3),$AK$7:$AY$18,HLOOKUP($C18,$AL$4:$AY$5,2,FALSE),FALSE)+'Bancos e Cartões'!Q18</f>
        <v>0</v>
      </c>
      <c r="T18" s="147">
        <v>12</v>
      </c>
      <c r="U18" s="147" t="s">
        <v>1377</v>
      </c>
      <c r="V18" s="147">
        <f ca="1">SUMIFS(INDIRECT($U$5&amp;"!$I$19:$I$619"),INDIRECT($U$5&amp;"!$H$19:$H$619"),'Resumo (3)'!V$6,INDIRECT($U$5&amp;"!$G$19:$G$619"),'Resumo (3)'!$U18)/$T18</f>
        <v>0</v>
      </c>
      <c r="W18" s="147">
        <f ca="1">SUMIFS(INDIRECT($U$5&amp;"!$I$19:$I$619"),INDIRECT($U$5&amp;"!$H$19:$H$619"),'Resumo (3)'!W$6,INDIRECT($U$5&amp;"!$G$19:$G$619"),'Resumo (3)'!$U18)/$T18</f>
        <v>0</v>
      </c>
      <c r="X18" s="147">
        <f ca="1">SUMIFS(INDIRECT($U$5&amp;"!$I$19:$I$619"),INDIRECT($U$5&amp;"!$H$19:$H$619"),'Resumo (3)'!X$6,INDIRECT($U$5&amp;"!$G$19:$G$619"),'Resumo (3)'!$U18)/$T18</f>
        <v>0</v>
      </c>
      <c r="Y18" s="147">
        <f ca="1">SUMIFS(INDIRECT($U$5&amp;"!$I$19:$I$619"),INDIRECT($U$5&amp;"!$H$19:$H$619"),'Resumo (3)'!Y$6,INDIRECT($U$5&amp;"!$G$19:$G$619"),'Resumo (3)'!$U18)/$T18</f>
        <v>0</v>
      </c>
      <c r="Z18" s="147">
        <f ca="1">SUMIFS(INDIRECT($U$5&amp;"!$I$19:$I$619"),INDIRECT($U$5&amp;"!$H$19:$H$619"),'Resumo (3)'!Z$6,INDIRECT($U$5&amp;"!$G$19:$G$619"),'Resumo (3)'!$U18)/$T18</f>
        <v>0</v>
      </c>
      <c r="AA18" s="147">
        <f ca="1">SUMIFS(INDIRECT($U$5&amp;"!$I$19:$I$619"),INDIRECT($U$5&amp;"!$H$19:$H$619"),'Resumo (3)'!AA$6,INDIRECT($U$5&amp;"!$G$19:$G$619"),'Resumo (3)'!$U18)/$T18</f>
        <v>0</v>
      </c>
      <c r="AB18" s="147">
        <f ca="1">SUMIFS(INDIRECT($U$5&amp;"!$I$19:$I$619"),INDIRECT($U$5&amp;"!$H$19:$H$619"),'Resumo (3)'!AB$6,INDIRECT($U$5&amp;"!$G$19:$G$619"),'Resumo (3)'!$U18)/$T18</f>
        <v>0</v>
      </c>
      <c r="AC18" s="147">
        <f ca="1">SUMIFS(INDIRECT($U$5&amp;"!$I$19:$I$619"),INDIRECT($U$5&amp;"!$H$19:$H$619"),'Resumo (3)'!AC$6,INDIRECT($U$5&amp;"!$G$19:$G$619"),'Resumo (3)'!$U18)/$T18</f>
        <v>0</v>
      </c>
      <c r="AD18" s="147">
        <f ca="1">SUMIFS(INDIRECT($U$5&amp;"!$I$19:$I$619"),INDIRECT($U$5&amp;"!$H$19:$H$619"),'Resumo (3)'!AD$6,INDIRECT($U$5&amp;"!$G$19:$G$619"),'Resumo (3)'!$U18)/$T18</f>
        <v>0</v>
      </c>
      <c r="AE18" s="147">
        <f ca="1">SUMIFS(INDIRECT($U$5&amp;"!$I$19:$I$619"),INDIRECT($U$5&amp;"!$H$19:$H$619"),'Resumo (3)'!AE$6,INDIRECT($U$5&amp;"!$G$19:$G$619"),'Resumo (3)'!$U18)/$T18</f>
        <v>0</v>
      </c>
      <c r="AF18" s="147">
        <f ca="1">SUMIFS(INDIRECT($U$5&amp;"!$I$19:$I$619"),INDIRECT($U$5&amp;"!$H$19:$H$619"),'Resumo (3)'!AF$6,INDIRECT($U$5&amp;"!$G$19:$G$619"),'Resumo (3)'!$U18)/$T18</f>
        <v>0</v>
      </c>
      <c r="AG18" s="147">
        <f ca="1">SUMIFS(INDIRECT($U$5&amp;"!$I$19:$I$619"),INDIRECT($U$5&amp;"!$H$19:$H$619"),'Resumo (3)'!AG$6,INDIRECT($U$5&amp;"!$G$19:$G$619"),'Resumo (3)'!$U18)/$T18</f>
        <v>0</v>
      </c>
      <c r="AH18" s="147">
        <f ca="1">SUMIFS(INDIRECT($U$5&amp;"!$I$19:$I$619"),INDIRECT($U$5&amp;"!$H$19:$H$619"),'Resumo (3)'!AH$6,INDIRECT($U$5&amp;"!$G$19:$G$619"),'Resumo (3)'!$U18)/$T18</f>
        <v>0</v>
      </c>
      <c r="AI18" s="147">
        <f ca="1">SUMIFS(INDIRECT($U$5&amp;"!$I$19:$I$619"),INDIRECT($U$5&amp;"!$H$19:$H$619"),'Resumo (3)'!AI$6,INDIRECT($U$5&amp;"!$G$19:$G$619"),'Resumo (3)'!$U18)/$T18</f>
        <v>0</v>
      </c>
      <c r="AK18" s="147" t="s">
        <v>70</v>
      </c>
      <c r="AL18" s="147">
        <f ca="1">SUM(V17:V$18)+SUM(V31:V$33)+SUM(V45:V$48)+SUM(V59:V$63)+SUM(V73:V$78)+SUM(V87:V$93)+SUM(V101:V$108)+SUM(V115:V$123)+SUM(V129:V$138)+SUM(V143:V$153)+SUM(V157:V$168)</f>
        <v>0</v>
      </c>
      <c r="AM18" s="147">
        <f ca="1">SUM(W17:W$18)+SUM(W31:W$33)+SUM(W45:W$48)+SUM(W59:W$63)+SUM(W73:W$78)+SUM(W87:W$93)+SUM(W101:W$108)+SUM(W115:W$123)+SUM(W129:W$138)+SUM(W143:W$153)+SUM(W157:W$168)</f>
        <v>0</v>
      </c>
      <c r="AN18" s="147">
        <f ca="1">SUM(X17:X$18)+SUM(X31:X$33)+SUM(X45:X$48)+SUM(X59:X$63)+SUM(X73:X$78)+SUM(X87:X$93)+SUM(X101:X$108)+SUM(X115:X$123)+SUM(X129:X$138)+SUM(X143:X$153)+SUM(X157:X$168)</f>
        <v>0</v>
      </c>
      <c r="AO18" s="147">
        <f ca="1">SUM(Y17:Y$18)+SUM(Y31:Y$33)+SUM(Y45:Y$48)+SUM(Y59:Y$63)+SUM(Y73:Y$78)+SUM(Y87:Y$93)+SUM(Y101:Y$108)+SUM(Y115:Y$123)+SUM(Y129:Y$138)+SUM(Y143:Y$153)+SUM(Y157:Y$168)</f>
        <v>0</v>
      </c>
      <c r="AP18" s="147">
        <f ca="1">SUM(Z17:Z$18)+SUM(Z31:Z$33)+SUM(Z45:Z$48)+SUM(Z59:Z$63)+SUM(Z73:Z$78)+SUM(Z87:Z$93)+SUM(Z101:Z$108)+SUM(Z115:Z$123)+SUM(Z129:Z$138)+SUM(Z143:Z$153)+SUM(Z157:Z$168)</f>
        <v>0</v>
      </c>
      <c r="AQ18" s="147">
        <f ca="1">SUM(AA17:AA$18)+SUM(AA31:AA$33)+SUM(AA45:AA$48)+SUM(AA59:AA$63)+SUM(AA73:AA$78)+SUM(AA87:AA$93)+SUM(AA101:AA$108)+SUM(AA115:AA$123)+SUM(AA129:AA$138)+SUM(AA143:AA$153)+SUM(AA157:AA$168)</f>
        <v>0</v>
      </c>
      <c r="AR18" s="147">
        <f ca="1">SUM(AB17:AB$18)+SUM(AB31:AB$33)+SUM(AB45:AB$48)+SUM(AB59:AB$63)+SUM(AB73:AB$78)+SUM(AB87:AB$93)+SUM(AB101:AB$108)+SUM(AB115:AB$123)+SUM(AB129:AB$138)+SUM(AB143:AB$153)+SUM(AB157:AB$168)</f>
        <v>0</v>
      </c>
      <c r="AS18" s="147">
        <f ca="1">SUM(AC17:AC$18)+SUM(AC31:AC$33)+SUM(AC45:AC$48)+SUM(AC59:AC$63)+SUM(AC73:AC$78)+SUM(AC87:AC$93)+SUM(AC101:AC$108)+SUM(AC115:AC$123)+SUM(AC129:AC$138)+SUM(AC143:AC$153)+SUM(AC157:AC$168)</f>
        <v>0</v>
      </c>
      <c r="AT18" s="147">
        <f ca="1">SUM(AD17:AD$18)+SUM(AD31:AD$33)+SUM(AD45:AD$48)+SUM(AD59:AD$63)+SUM(AD73:AD$78)+SUM(AD87:AD$93)+SUM(AD101:AD$108)+SUM(AD115:AD$123)+SUM(AD129:AD$138)+SUM(AD143:AD$153)+SUM(AD157:AD$168)</f>
        <v>0</v>
      </c>
      <c r="AU18" s="147">
        <f ca="1">SUM(AE17:AE$18)+SUM(AE31:AE$33)+SUM(AE45:AE$48)+SUM(AE59:AE$63)+SUM(AE73:AE$78)+SUM(AE87:AE$93)+SUM(AE101:AE$108)+SUM(AE115:AE$123)+SUM(AE129:AE$138)+SUM(AE143:AE$153)+SUM(AE157:AE$168)</f>
        <v>0</v>
      </c>
      <c r="AV18" s="147">
        <f ca="1">SUM(AF17:AF$18)+SUM(AF31:AF$33)+SUM(AF45:AF$48)+SUM(AF59:AF$63)+SUM(AF73:AF$78)+SUM(AF87:AF$93)+SUM(AF101:AF$108)+SUM(AF115:AF$123)+SUM(AF129:AF$138)+SUM(AF143:AF$153)+SUM(AF157:AF$168)</f>
        <v>0</v>
      </c>
      <c r="AW18" s="147">
        <f ca="1">SUM(AG17:AG$18)+SUM(AG31:AG$33)+SUM(AG45:AG$48)+SUM(AG59:AG$63)+SUM(AG73:AG$78)+SUM(AG87:AG$93)+SUM(AG101:AG$108)+SUM(AG115:AG$123)+SUM(AG129:AG$138)+SUM(AG143:AG$153)+SUM(AG157:AG$168)</f>
        <v>0</v>
      </c>
      <c r="AX18" s="147">
        <f ca="1">SUM(AH17:AH$18)+SUM(AH31:AH$33)+SUM(AH45:AH$48)+SUM(AH59:AH$63)+SUM(AH73:AH$78)+SUM(AH87:AH$93)+SUM(AH101:AH$108)+SUM(AH115:AH$123)+SUM(AH129:AH$138)+SUM(AH143:AH$153)+SUM(AH157:AH$168)</f>
        <v>0</v>
      </c>
      <c r="AY18" s="147">
        <f ca="1">SUM(AI17:AI$18)+SUM(AI31:AI$33)+SUM(AI45:AI$48)+SUM(AI59:AI$63)+SUM(AI73:AI$78)+SUM(AI87:AI$93)+SUM(AI101:AI$108)+SUM(AI115:AI$123)+SUM(AI129:AI$138)+SUM(AI143:AI$153)+SUM(AI157:AI$168)</f>
        <v>0</v>
      </c>
    </row>
    <row r="19" spans="1:51" ht="19.5" customHeight="1" thickTop="1" thickBot="1" x14ac:dyDescent="0.25">
      <c r="A19" s="74"/>
      <c r="B19" s="23"/>
      <c r="C19" s="26" t="s">
        <v>1358</v>
      </c>
      <c r="D19" s="172" t="str">
        <f>'Bancos e Cartões'!D19</f>
        <v>-</v>
      </c>
      <c r="E19" s="173">
        <f t="shared" si="0"/>
        <v>0</v>
      </c>
      <c r="F19" s="173">
        <f ca="1">VLOOKUP(LEFT(F$6,3),$AK$7:$AY$18,HLOOKUP($C19,$AL$4:$AY$5,2,FALSE),FALSE)+'Bancos e Cartões'!G19</f>
        <v>0</v>
      </c>
      <c r="G19" s="173">
        <f ca="1">VLOOKUP(LEFT(G$6,3),$AK$7:$AY$18,HLOOKUP($C19,$AL$4:$AY$5,2,FALSE),FALSE)+'Bancos e Cartões'!H19</f>
        <v>0</v>
      </c>
      <c r="H19" s="173">
        <f ca="1">VLOOKUP(LEFT(H$6,3),$AK$7:$AY$18,HLOOKUP($C19,$AL$4:$AY$5,2,FALSE),FALSE)+'Bancos e Cartões'!I19</f>
        <v>0</v>
      </c>
      <c r="I19" s="173">
        <f ca="1">VLOOKUP(LEFT(I$6,3),$AK$7:$AY$18,HLOOKUP($C19,$AL$4:$AY$5,2,FALSE),FALSE)+'Bancos e Cartões'!J19</f>
        <v>0</v>
      </c>
      <c r="J19" s="173">
        <f ca="1">VLOOKUP(LEFT(J$6,3),$AK$7:$AY$18,HLOOKUP($C19,$AL$4:$AY$5,2,FALSE),FALSE)+'Bancos e Cartões'!K19</f>
        <v>0</v>
      </c>
      <c r="K19" s="173">
        <f ca="1">VLOOKUP(LEFT(K$6,3),$AK$7:$AY$18,HLOOKUP($C19,$AL$4:$AY$5,2,FALSE),FALSE)+'Bancos e Cartões'!L19</f>
        <v>0</v>
      </c>
      <c r="L19" s="173">
        <f ca="1">VLOOKUP(LEFT(L$6,3),$AK$7:$AY$18,HLOOKUP($C19,$AL$4:$AY$5,2,FALSE),FALSE)+'Bancos e Cartões'!M19</f>
        <v>0</v>
      </c>
      <c r="M19" s="173">
        <f ca="1">VLOOKUP(LEFT(M$6,3),$AK$7:$AY$18,HLOOKUP($C19,$AL$4:$AY$5,2,FALSE),FALSE)+'Bancos e Cartões'!N19</f>
        <v>0</v>
      </c>
      <c r="N19" s="173">
        <f ca="1">VLOOKUP(LEFT(N$6,3),$AK$7:$AY$18,HLOOKUP($C19,$AL$4:$AY$5,2,FALSE),FALSE)+'Bancos e Cartões'!O19</f>
        <v>0</v>
      </c>
      <c r="O19" s="173">
        <f ca="1">VLOOKUP(LEFT(O$6,3),$AK$7:$AY$18,HLOOKUP($C19,$AL$4:$AY$5,2,FALSE),FALSE)+'Bancos e Cartões'!P19</f>
        <v>0</v>
      </c>
      <c r="P19" s="173">
        <f ca="1">VLOOKUP(LEFT(P$6,3),$AK$7:$AY$18,HLOOKUP($C19,$AL$4:$AY$5,2,FALSE),FALSE)+'Bancos e Cartões'!Q19</f>
        <v>0</v>
      </c>
      <c r="AK19" s="147" t="s">
        <v>59</v>
      </c>
      <c r="AL19" s="147">
        <f ca="1">V18+SUM(V32:V33)+SUM(V46:V48)+SUM(V60:V63)+SUM(V74:V78)+SUM(V88:V93)+SUM(V102:V108)+SUM(V116:V123)+SUM(V130:V138)+SUM(V144:V153)+SUM(V158:V168)+SUM(V172:V183)</f>
        <v>0</v>
      </c>
      <c r="AM19" s="147">
        <f t="shared" ref="AM19:AY19" ca="1" si="1">W18+SUM(W32:W33)+SUM(W46:W48)+SUM(W60:W63)+SUM(W74:W78)+SUM(W88:W93)+SUM(W102:W108)+SUM(W116:W123)+SUM(W130:W138)+SUM(W144:W153)+SUM(W158:W168)+SUM(W172:W183)</f>
        <v>0</v>
      </c>
      <c r="AN19" s="147">
        <f t="shared" ca="1" si="1"/>
        <v>0</v>
      </c>
      <c r="AO19" s="147">
        <f t="shared" ca="1" si="1"/>
        <v>0</v>
      </c>
      <c r="AP19" s="147">
        <f t="shared" ca="1" si="1"/>
        <v>0</v>
      </c>
      <c r="AQ19" s="147">
        <f t="shared" ca="1" si="1"/>
        <v>0</v>
      </c>
      <c r="AR19" s="147">
        <f t="shared" ca="1" si="1"/>
        <v>0</v>
      </c>
      <c r="AS19" s="147">
        <f t="shared" ca="1" si="1"/>
        <v>0</v>
      </c>
      <c r="AT19" s="147">
        <f t="shared" ca="1" si="1"/>
        <v>0</v>
      </c>
      <c r="AU19" s="147">
        <f t="shared" ca="1" si="1"/>
        <v>0</v>
      </c>
      <c r="AV19" s="147">
        <f t="shared" ca="1" si="1"/>
        <v>0</v>
      </c>
      <c r="AW19" s="147">
        <f t="shared" ca="1" si="1"/>
        <v>0</v>
      </c>
      <c r="AX19" s="147">
        <f t="shared" ca="1" si="1"/>
        <v>0</v>
      </c>
      <c r="AY19" s="147">
        <f t="shared" ca="1" si="1"/>
        <v>0</v>
      </c>
    </row>
    <row r="20" spans="1:51" ht="19.5" customHeight="1" thickTop="1" thickBot="1" x14ac:dyDescent="0.25">
      <c r="A20" s="74"/>
      <c r="B20" s="23"/>
      <c r="C20" s="26" t="s">
        <v>1359</v>
      </c>
      <c r="D20" s="172" t="str">
        <f>'Bancos e Cartões'!D20</f>
        <v>-</v>
      </c>
      <c r="E20" s="173">
        <f t="shared" si="0"/>
        <v>0</v>
      </c>
      <c r="F20" s="173">
        <f ca="1">VLOOKUP(LEFT(F$6,3),$AK$7:$AY$18,HLOOKUP($C20,$AL$4:$AY$5,2,FALSE),FALSE)+'Bancos e Cartões'!G20</f>
        <v>0</v>
      </c>
      <c r="G20" s="173">
        <f ca="1">VLOOKUP(LEFT(G$6,3),$AK$7:$AY$18,HLOOKUP($C20,$AL$4:$AY$5,2,FALSE),FALSE)+'Bancos e Cartões'!H20</f>
        <v>0</v>
      </c>
      <c r="H20" s="173">
        <f ca="1">VLOOKUP(LEFT(H$6,3),$AK$7:$AY$18,HLOOKUP($C20,$AL$4:$AY$5,2,FALSE),FALSE)+'Bancos e Cartões'!I20</f>
        <v>0</v>
      </c>
      <c r="I20" s="173">
        <f ca="1">VLOOKUP(LEFT(I$6,3),$AK$7:$AY$18,HLOOKUP($C20,$AL$4:$AY$5,2,FALSE),FALSE)+'Bancos e Cartões'!J20</f>
        <v>0</v>
      </c>
      <c r="J20" s="173">
        <f ca="1">VLOOKUP(LEFT(J$6,3),$AK$7:$AY$18,HLOOKUP($C20,$AL$4:$AY$5,2,FALSE),FALSE)+'Bancos e Cartões'!K20</f>
        <v>0</v>
      </c>
      <c r="K20" s="173">
        <f ca="1">VLOOKUP(LEFT(K$6,3),$AK$7:$AY$18,HLOOKUP($C20,$AL$4:$AY$5,2,FALSE),FALSE)+'Bancos e Cartões'!L20</f>
        <v>0</v>
      </c>
      <c r="L20" s="173">
        <f ca="1">VLOOKUP(LEFT(L$6,3),$AK$7:$AY$18,HLOOKUP($C20,$AL$4:$AY$5,2,FALSE),FALSE)+'Bancos e Cartões'!M20</f>
        <v>0</v>
      </c>
      <c r="M20" s="173">
        <f ca="1">VLOOKUP(LEFT(M$6,3),$AK$7:$AY$18,HLOOKUP($C20,$AL$4:$AY$5,2,FALSE),FALSE)+'Bancos e Cartões'!N20</f>
        <v>0</v>
      </c>
      <c r="N20" s="173">
        <f ca="1">VLOOKUP(LEFT(N$6,3),$AK$7:$AY$18,HLOOKUP($C20,$AL$4:$AY$5,2,FALSE),FALSE)+'Bancos e Cartões'!O20</f>
        <v>0</v>
      </c>
      <c r="O20" s="173">
        <f ca="1">VLOOKUP(LEFT(O$6,3),$AK$7:$AY$18,HLOOKUP($C20,$AL$4:$AY$5,2,FALSE),FALSE)+'Bancos e Cartões'!P20</f>
        <v>0</v>
      </c>
      <c r="P20" s="173">
        <f ca="1">VLOOKUP(LEFT(P$6,3),$AK$7:$AY$18,HLOOKUP($C20,$AL$4:$AY$5,2,FALSE),FALSE)+'Bancos e Cartões'!Q20</f>
        <v>0</v>
      </c>
      <c r="U20" s="147" t="s">
        <v>60</v>
      </c>
      <c r="AK20" s="147" t="s">
        <v>60</v>
      </c>
      <c r="AL20" s="147">
        <f ca="1">SUM(V33:V33)+SUM(V47:V48)+SUM(V61:V63)+SUM(V75:V78)+SUM(V89:V93)+SUM(V103:V108)+SUM(V117:V123)+SUM(V131:V138)+SUM(V145:V153)+SUM(V159:V168)+SUM(V173:V183)</f>
        <v>0</v>
      </c>
      <c r="AM20" s="147">
        <f t="shared" ref="AM20:AY20" ca="1" si="2">SUM(W33:W33)+SUM(W47:W48)+SUM(W61:W63)+SUM(W75:W78)+SUM(W89:W93)+SUM(W103:W108)+SUM(W117:W123)+SUM(W131:W138)+SUM(W145:W153)+SUM(W159:W168)+SUM(W173:W183)</f>
        <v>0</v>
      </c>
      <c r="AN20" s="147">
        <f t="shared" ca="1" si="2"/>
        <v>0</v>
      </c>
      <c r="AO20" s="147">
        <f t="shared" ca="1" si="2"/>
        <v>0</v>
      </c>
      <c r="AP20" s="147">
        <f t="shared" ca="1" si="2"/>
        <v>0</v>
      </c>
      <c r="AQ20" s="147">
        <f t="shared" ca="1" si="2"/>
        <v>0</v>
      </c>
      <c r="AR20" s="147">
        <f t="shared" ca="1" si="2"/>
        <v>0</v>
      </c>
      <c r="AS20" s="147">
        <f t="shared" ca="1" si="2"/>
        <v>0</v>
      </c>
      <c r="AT20" s="147">
        <f t="shared" ca="1" si="2"/>
        <v>0</v>
      </c>
      <c r="AU20" s="147">
        <f t="shared" ca="1" si="2"/>
        <v>0</v>
      </c>
      <c r="AV20" s="147">
        <f t="shared" ca="1" si="2"/>
        <v>0</v>
      </c>
      <c r="AW20" s="147">
        <f t="shared" ca="1" si="2"/>
        <v>0</v>
      </c>
      <c r="AX20" s="147">
        <f t="shared" ca="1" si="2"/>
        <v>0</v>
      </c>
      <c r="AY20" s="147">
        <f t="shared" ca="1" si="2"/>
        <v>0</v>
      </c>
    </row>
    <row r="21" spans="1:51" ht="16" thickTop="1" x14ac:dyDescent="0.2">
      <c r="V21" s="147" t="str">
        <f>$D$7</f>
        <v>Mastercard</v>
      </c>
      <c r="W21" s="147" t="str">
        <f>$D$8</f>
        <v>Itaú</v>
      </c>
      <c r="X21" s="147" t="str">
        <f>$D$9</f>
        <v>Caixinha</v>
      </c>
      <c r="Y21" s="147" t="str">
        <f>$D$10</f>
        <v>-</v>
      </c>
      <c r="Z21" s="147" t="str">
        <f>$D$11</f>
        <v>-</v>
      </c>
      <c r="AA21" s="147" t="str">
        <f>$D$12</f>
        <v>-</v>
      </c>
      <c r="AB21" s="147" t="str">
        <f>$D$13</f>
        <v>-</v>
      </c>
      <c r="AC21" s="147" t="str">
        <f>$D$14</f>
        <v>-</v>
      </c>
      <c r="AD21" s="147" t="str">
        <f>$D$15</f>
        <v>-</v>
      </c>
      <c r="AE21" s="147" t="str">
        <f>$D$16</f>
        <v>-</v>
      </c>
      <c r="AF21" s="147" t="str">
        <f>$D$17</f>
        <v>-</v>
      </c>
      <c r="AG21" s="147" t="str">
        <f>$D$18</f>
        <v>-</v>
      </c>
      <c r="AH21" s="147" t="str">
        <f>$D$19</f>
        <v>-</v>
      </c>
      <c r="AI21" s="147" t="str">
        <f>$D$20</f>
        <v>-</v>
      </c>
      <c r="AK21" s="147" t="s">
        <v>61</v>
      </c>
      <c r="AL21" s="147">
        <f ca="1">SUM(V48:V48)+SUM(V62:V$63)+SUM(V76:V$78)+SUM(V90:V$93)+SUM(V104:V$108)+SUM(V118:V$123)+SUM(V132:V$138)+SUM(V146:V$153)+SUM(V160:V$168)+SUM(V174:V$183)</f>
        <v>0</v>
      </c>
      <c r="AM21" s="147">
        <f ca="1">SUM(W48:W48)+SUM(W62:W$63)+SUM(W76:W$78)+SUM(W90:W$93)+SUM(W104:W$108)+SUM(W118:W$123)+SUM(W132:W$138)+SUM(W146:W$153)+SUM(W160:W$168)+SUM(W174:W$183)</f>
        <v>0</v>
      </c>
      <c r="AN21" s="147">
        <f ca="1">SUM(X48:X48)+SUM(X62:X$63)+SUM(X76:X$78)+SUM(X90:X$93)+SUM(X104:X$108)+SUM(X118:X$123)+SUM(X132:X$138)+SUM(X146:X$153)+SUM(X160:X$168)+SUM(X174:X$183)</f>
        <v>0</v>
      </c>
      <c r="AO21" s="147">
        <f ca="1">SUM(Y48:Y48)+SUM(Y62:Y$63)+SUM(Y76:Y$78)+SUM(Y90:Y$93)+SUM(Y104:Y$108)+SUM(Y118:Y$123)+SUM(Y132:Y$138)+SUM(Y146:Y$153)+SUM(Y160:Y$168)+SUM(Y174:Y$183)</f>
        <v>0</v>
      </c>
      <c r="AP21" s="147">
        <f ca="1">SUM(Z48:Z48)+SUM(Z62:Z$63)+SUM(Z76:Z$78)+SUM(Z90:Z$93)+SUM(Z104:Z$108)+SUM(Z118:Z$123)+SUM(Z132:Z$138)+SUM(Z146:Z$153)+SUM(Z160:Z$168)+SUM(Z174:Z$183)</f>
        <v>0</v>
      </c>
      <c r="AQ21" s="147">
        <f ca="1">SUM(AA48:AA48)+SUM(AA62:AA$63)+SUM(AA76:AA$78)+SUM(AA90:AA$93)+SUM(AA104:AA$108)+SUM(AA118:AA$123)+SUM(AA132:AA$138)+SUM(AA146:AA$153)+SUM(AA160:AA$168)+SUM(AA174:AA$183)</f>
        <v>0</v>
      </c>
      <c r="AR21" s="147">
        <f ca="1">SUM(AB48:AB48)+SUM(AB62:AB$63)+SUM(AB76:AB$78)+SUM(AB90:AB$93)+SUM(AB104:AB$108)+SUM(AB118:AB$123)+SUM(AB132:AB$138)+SUM(AB146:AB$153)+SUM(AB160:AB$168)+SUM(AB174:AB$183)</f>
        <v>0</v>
      </c>
      <c r="AS21" s="147">
        <f ca="1">SUM(AC48:AC48)+SUM(AC62:AC$63)+SUM(AC76:AC$78)+SUM(AC90:AC$93)+SUM(AC104:AC$108)+SUM(AC118:AC$123)+SUM(AC132:AC$138)+SUM(AC146:AC$153)+SUM(AC160:AC$168)+SUM(AC174:AC$183)</f>
        <v>0</v>
      </c>
      <c r="AT21" s="147">
        <f ca="1">SUM(AD48:AD48)+SUM(AD62:AD$63)+SUM(AD76:AD$78)+SUM(AD90:AD$93)+SUM(AD104:AD$108)+SUM(AD118:AD$123)+SUM(AD132:AD$138)+SUM(AD146:AD$153)+SUM(AD160:AD$168)+SUM(AD174:AD$183)</f>
        <v>0</v>
      </c>
      <c r="AU21" s="147">
        <f ca="1">SUM(AE48:AE48)+SUM(AE62:AE$63)+SUM(AE76:AE$78)+SUM(AE90:AE$93)+SUM(AE104:AE$108)+SUM(AE118:AE$123)+SUM(AE132:AE$138)+SUM(AE146:AE$153)+SUM(AE160:AE$168)+SUM(AE174:AE$183)</f>
        <v>0</v>
      </c>
      <c r="AV21" s="147">
        <f ca="1">SUM(AF48:AF48)+SUM(AF62:AF$63)+SUM(AF76:AF$78)+SUM(AF90:AF$93)+SUM(AF104:AF$108)+SUM(AF118:AF$123)+SUM(AF132:AF$138)+SUM(AF146:AF$153)+SUM(AF160:AF$168)+SUM(AF174:AF$183)</f>
        <v>0</v>
      </c>
      <c r="AW21" s="147">
        <f ca="1">SUM(AG48:AG48)+SUM(AG62:AG$63)+SUM(AG76:AG$78)+SUM(AG90:AG$93)+SUM(AG104:AG$108)+SUM(AG118:AG$123)+SUM(AG132:AG$138)+SUM(AG146:AG$153)+SUM(AG160:AG$168)+SUM(AG174:AG$183)</f>
        <v>0</v>
      </c>
      <c r="AX21" s="147">
        <f ca="1">SUM(AH48:AH48)+SUM(AH62:AH$63)+SUM(AH76:AH$78)+SUM(AH90:AH$93)+SUM(AH104:AH$108)+SUM(AH118:AH$123)+SUM(AH132:AH$138)+SUM(AH146:AH$153)+SUM(AH160:AH$168)+SUM(AH174:AH$183)</f>
        <v>0</v>
      </c>
      <c r="AY21" s="147">
        <f ca="1">SUM(AI48:AI48)+SUM(AI62:AI$63)+SUM(AI76:AI$78)+SUM(AI90:AI$93)+SUM(AI104:AI$108)+SUM(AI118:AI$123)+SUM(AI132:AI$138)+SUM(AI146:AI$153)+SUM(AI160:AI$168)+SUM(AI174:AI$183)</f>
        <v>0</v>
      </c>
    </row>
    <row r="22" spans="1:51" ht="16" thickBot="1" x14ac:dyDescent="0.25">
      <c r="T22" s="147">
        <v>1</v>
      </c>
      <c r="U22" s="147" t="s">
        <v>1366</v>
      </c>
      <c r="V22" s="147">
        <f ca="1">SUMIFS(INDIRECT($U$20&amp;"!$I$19:$I$619"),INDIRECT($U$20&amp;"!$H$19:$H$619"),'Resumo (3)'!V$6,INDIRECT($U$20&amp;"!$G$19:$G$619"),'Resumo (3)'!$U22)/$T22</f>
        <v>0</v>
      </c>
      <c r="W22" s="147">
        <f ca="1">SUMIFS(INDIRECT($U$20&amp;"!$I$19:$I$619"),INDIRECT($U$20&amp;"!$H$19:$H$619"),'Resumo (3)'!W$6,INDIRECT($U$20&amp;"!$G$19:$G$619"),'Resumo (3)'!$U22)/$T22</f>
        <v>0</v>
      </c>
      <c r="X22" s="147">
        <f ca="1">SUMIFS(INDIRECT($U$20&amp;"!$I$19:$I$619"),INDIRECT($U$20&amp;"!$H$19:$H$619"),'Resumo (3)'!X$6,INDIRECT($U$20&amp;"!$G$19:$G$619"),'Resumo (3)'!$U22)/$T22</f>
        <v>0</v>
      </c>
      <c r="Y22" s="147">
        <f ca="1">SUMIFS(INDIRECT($U$20&amp;"!$I$19:$I$619"),INDIRECT($U$20&amp;"!$H$19:$H$619"),'Resumo (3)'!Y$6,INDIRECT($U$20&amp;"!$G$19:$G$619"),'Resumo (3)'!$U22)/$T22</f>
        <v>0</v>
      </c>
      <c r="Z22" s="147">
        <f ca="1">SUMIFS(INDIRECT($U$20&amp;"!$I$19:$I$619"),INDIRECT($U$20&amp;"!$H$19:$H$619"),'Resumo (3)'!Z$6,INDIRECT($U$20&amp;"!$G$19:$G$619"),'Resumo (3)'!$U22)/$T22</f>
        <v>0</v>
      </c>
      <c r="AA22" s="147">
        <f ca="1">SUMIFS(INDIRECT($U$20&amp;"!$I$19:$I$619"),INDIRECT($U$20&amp;"!$H$19:$H$619"),'Resumo (3)'!AA$6,INDIRECT($U$20&amp;"!$G$19:$G$619"),'Resumo (3)'!$U22)/$T22</f>
        <v>0</v>
      </c>
      <c r="AB22" s="147">
        <f ca="1">SUMIFS(INDIRECT($U$20&amp;"!$I$19:$I$619"),INDIRECT($U$20&amp;"!$H$19:$H$619"),'Resumo (3)'!AB$6,INDIRECT($U$20&amp;"!$G$19:$G$619"),'Resumo (3)'!$U22)/$T22</f>
        <v>0</v>
      </c>
      <c r="AC22" s="147">
        <f ca="1">SUMIFS(INDIRECT($U$20&amp;"!$I$19:$I$619"),INDIRECT($U$20&amp;"!$H$19:$H$619"),'Resumo (3)'!AC$6,INDIRECT($U$20&amp;"!$G$19:$G$619"),'Resumo (3)'!$U22)/$T22</f>
        <v>0</v>
      </c>
      <c r="AD22" s="147">
        <f ca="1">SUMIFS(INDIRECT($U$20&amp;"!$I$19:$I$619"),INDIRECT($U$20&amp;"!$H$19:$H$619"),'Resumo (3)'!AD$6,INDIRECT($U$20&amp;"!$G$19:$G$619"),'Resumo (3)'!$U22)/$T22</f>
        <v>0</v>
      </c>
      <c r="AE22" s="147">
        <f ca="1">SUMIFS(INDIRECT($U$20&amp;"!$I$19:$I$619"),INDIRECT($U$20&amp;"!$H$19:$H$619"),'Resumo (3)'!AE$6,INDIRECT($U$20&amp;"!$G$19:$G$619"),'Resumo (3)'!$U22)/$T22</f>
        <v>0</v>
      </c>
      <c r="AF22" s="147">
        <f ca="1">SUMIFS(INDIRECT($U$20&amp;"!$I$19:$I$619"),INDIRECT($U$20&amp;"!$H$19:$H$619"),'Resumo (3)'!AF$6,INDIRECT($U$20&amp;"!$G$19:$G$619"),'Resumo (3)'!$U22)/$T22</f>
        <v>0</v>
      </c>
      <c r="AG22" s="147">
        <f ca="1">SUMIFS(INDIRECT($U$20&amp;"!$I$19:$I$619"),INDIRECT($U$20&amp;"!$H$19:$H$619"),'Resumo (3)'!AG$6,INDIRECT($U$20&amp;"!$G$19:$G$619"),'Resumo (3)'!$U22)/$T22</f>
        <v>0</v>
      </c>
      <c r="AH22" s="147">
        <f ca="1">SUMIFS(INDIRECT($U$20&amp;"!$I$19:$I$619"),INDIRECT($U$20&amp;"!$H$19:$H$619"),'Resumo (3)'!AH$6,INDIRECT($U$20&amp;"!$G$19:$G$619"),'Resumo (3)'!$U22)/$T22</f>
        <v>0</v>
      </c>
      <c r="AI22" s="147">
        <f ca="1">SUMIFS(INDIRECT($U$20&amp;"!$I$19:$I$619"),INDIRECT($U$20&amp;"!$H$19:$H$619"),'Resumo (3)'!AI$6,INDIRECT($U$20&amp;"!$G$19:$G$619"),'Resumo (3)'!$U22)/$T22</f>
        <v>0</v>
      </c>
      <c r="AK22" s="147" t="s">
        <v>62</v>
      </c>
      <c r="AL22" s="147">
        <f ca="1">SUM(V63:V$63)+SUM(V77:V$78)+SUM(V91:V$93)+SUM(V105:V$108)+SUM(V119:V$123)+SUM(V133:V$138)+SUM(V147:V$153)+SUM(V161:V$168)+SUM(V175:V$183)</f>
        <v>0</v>
      </c>
      <c r="AM22" s="147">
        <f ca="1">SUM(W63:W$63)+SUM(W77:W$78)+SUM(W91:W$93)+SUM(W105:W$108)+SUM(W119:W$123)+SUM(W133:W$138)+SUM(W147:W$153)+SUM(W161:W$168)+SUM(W175:W$183)</f>
        <v>0</v>
      </c>
      <c r="AN22" s="147">
        <f ca="1">SUM(X63:X$63)+SUM(X77:X$78)+SUM(X91:X$93)+SUM(X105:X$108)+SUM(X119:X$123)+SUM(X133:X$138)+SUM(X147:X$153)+SUM(X161:X$168)+SUM(X175:X$183)</f>
        <v>0</v>
      </c>
      <c r="AO22" s="147">
        <f ca="1">SUM(Y63:Y$63)+SUM(Y77:Y$78)+SUM(Y91:Y$93)+SUM(Y105:Y$108)+SUM(Y119:Y$123)+SUM(Y133:Y$138)+SUM(Y147:Y$153)+SUM(Y161:Y$168)+SUM(Y175:Y$183)</f>
        <v>0</v>
      </c>
      <c r="AP22" s="147">
        <f ca="1">SUM(Z63:Z$63)+SUM(Z77:Z$78)+SUM(Z91:Z$93)+SUM(Z105:Z$108)+SUM(Z119:Z$123)+SUM(Z133:Z$138)+SUM(Z147:Z$153)+SUM(Z161:Z$168)+SUM(Z175:Z$183)</f>
        <v>0</v>
      </c>
      <c r="AQ22" s="147">
        <f ca="1">SUM(AA63:AA$63)+SUM(AA77:AA$78)+SUM(AA91:AA$93)+SUM(AA105:AA$108)+SUM(AA119:AA$123)+SUM(AA133:AA$138)+SUM(AA147:AA$153)+SUM(AA161:AA$168)+SUM(AA175:AA$183)</f>
        <v>0</v>
      </c>
      <c r="AR22" s="147">
        <f ca="1">SUM(AB63:AB$63)+SUM(AB77:AB$78)+SUM(AB91:AB$93)+SUM(AB105:AB$108)+SUM(AB119:AB$123)+SUM(AB133:AB$138)+SUM(AB147:AB$153)+SUM(AB161:AB$168)+SUM(AB175:AB$183)</f>
        <v>0</v>
      </c>
      <c r="AS22" s="147">
        <f ca="1">SUM(AC63:AC$63)+SUM(AC77:AC$78)+SUM(AC91:AC$93)+SUM(AC105:AC$108)+SUM(AC119:AC$123)+SUM(AC133:AC$138)+SUM(AC147:AC$153)+SUM(AC161:AC$168)+SUM(AC175:AC$183)</f>
        <v>0</v>
      </c>
      <c r="AT22" s="147">
        <f ca="1">SUM(AD63:AD$63)+SUM(AD77:AD$78)+SUM(AD91:AD$93)+SUM(AD105:AD$108)+SUM(AD119:AD$123)+SUM(AD133:AD$138)+SUM(AD147:AD$153)+SUM(AD161:AD$168)+SUM(AD175:AD$183)</f>
        <v>0</v>
      </c>
      <c r="AU22" s="147">
        <f ca="1">SUM(AE63:AE$63)+SUM(AE77:AE$78)+SUM(AE91:AE$93)+SUM(AE105:AE$108)+SUM(AE119:AE$123)+SUM(AE133:AE$138)+SUM(AE147:AE$153)+SUM(AE161:AE$168)+SUM(AE175:AE$183)</f>
        <v>0</v>
      </c>
      <c r="AV22" s="147">
        <f ca="1">SUM(AF63:AF$63)+SUM(AF77:AF$78)+SUM(AF91:AF$93)+SUM(AF105:AF$108)+SUM(AF119:AF$123)+SUM(AF133:AF$138)+SUM(AF147:AF$153)+SUM(AF161:AF$168)+SUM(AF175:AF$183)</f>
        <v>0</v>
      </c>
      <c r="AW22" s="147">
        <f ca="1">SUM(AG63:AG$63)+SUM(AG77:AG$78)+SUM(AG91:AG$93)+SUM(AG105:AG$108)+SUM(AG119:AG$123)+SUM(AG133:AG$138)+SUM(AG147:AG$153)+SUM(AG161:AG$168)+SUM(AG175:AG$183)</f>
        <v>0</v>
      </c>
      <c r="AX22" s="147">
        <f ca="1">SUM(AH63:AH$63)+SUM(AH77:AH$78)+SUM(AH91:AH$93)+SUM(AH105:AH$108)+SUM(AH119:AH$123)+SUM(AH133:AH$138)+SUM(AH147:AH$153)+SUM(AH161:AH$168)+SUM(AH175:AH$183)</f>
        <v>0</v>
      </c>
      <c r="AY22" s="147">
        <f ca="1">SUM(AI63:AI$63)+SUM(AI77:AI$78)+SUM(AI91:AI$93)+SUM(AI105:AI$108)+SUM(AI119:AI$123)+SUM(AI133:AI$138)+SUM(AI147:AI$153)+SUM(AI161:AI$168)+SUM(AI175:AI$183)</f>
        <v>0</v>
      </c>
    </row>
    <row r="23" spans="1:51" ht="28.25" customHeight="1" thickTop="1" thickBot="1" x14ac:dyDescent="0.25">
      <c r="A23" s="74"/>
      <c r="B23" s="23"/>
      <c r="C23" s="251" t="s">
        <v>1345</v>
      </c>
      <c r="D23" s="253" t="s">
        <v>1360</v>
      </c>
      <c r="E23" s="255" t="s">
        <v>1379</v>
      </c>
      <c r="F23" s="256"/>
      <c r="G23" s="256"/>
      <c r="H23" s="256"/>
      <c r="I23" s="256"/>
      <c r="J23" s="256"/>
      <c r="K23" s="256"/>
      <c r="L23" s="256"/>
      <c r="M23" s="256"/>
      <c r="N23" s="256"/>
      <c r="O23" s="256"/>
      <c r="P23" s="257"/>
      <c r="T23" s="147">
        <v>2</v>
      </c>
      <c r="U23" s="147" t="s">
        <v>1367</v>
      </c>
      <c r="V23" s="147">
        <f ca="1">SUMIFS(INDIRECT($U$20&amp;"!$I$19:$I$619"),INDIRECT($U$20&amp;"!$H$19:$H$619"),'Resumo (3)'!V$6,INDIRECT($U$20&amp;"!$G$19:$G$619"),'Resumo (3)'!$U23)/$T23</f>
        <v>0</v>
      </c>
      <c r="W23" s="147">
        <f ca="1">SUMIFS(INDIRECT($U$20&amp;"!$I$19:$I$619"),INDIRECT($U$20&amp;"!$H$19:$H$619"),'Resumo (3)'!W$6,INDIRECT($U$20&amp;"!$G$19:$G$619"),'Resumo (3)'!$U23)/$T23</f>
        <v>0</v>
      </c>
      <c r="X23" s="147">
        <f ca="1">SUMIFS(INDIRECT($U$20&amp;"!$I$19:$I$619"),INDIRECT($U$20&amp;"!$H$19:$H$619"),'Resumo (3)'!X$6,INDIRECT($U$20&amp;"!$G$19:$G$619"),'Resumo (3)'!$U23)/$T23</f>
        <v>0</v>
      </c>
      <c r="Y23" s="147">
        <f ca="1">SUMIFS(INDIRECT($U$20&amp;"!$I$19:$I$619"),INDIRECT($U$20&amp;"!$H$19:$H$619"),'Resumo (3)'!Y$6,INDIRECT($U$20&amp;"!$G$19:$G$619"),'Resumo (3)'!$U23)/$T23</f>
        <v>0</v>
      </c>
      <c r="Z23" s="147">
        <f ca="1">SUMIFS(INDIRECT($U$20&amp;"!$I$19:$I$619"),INDIRECT($U$20&amp;"!$H$19:$H$619"),'Resumo (3)'!Z$6,INDIRECT($U$20&amp;"!$G$19:$G$619"),'Resumo (3)'!$U23)/$T23</f>
        <v>0</v>
      </c>
      <c r="AA23" s="147">
        <f ca="1">SUMIFS(INDIRECT($U$20&amp;"!$I$19:$I$619"),INDIRECT($U$20&amp;"!$H$19:$H$619"),'Resumo (3)'!AA$6,INDIRECT($U$20&amp;"!$G$19:$G$619"),'Resumo (3)'!$U23)/$T23</f>
        <v>0</v>
      </c>
      <c r="AB23" s="147">
        <f ca="1">SUMIFS(INDIRECT($U$20&amp;"!$I$19:$I$619"),INDIRECT($U$20&amp;"!$H$19:$H$619"),'Resumo (3)'!AB$6,INDIRECT($U$20&amp;"!$G$19:$G$619"),'Resumo (3)'!$U23)/$T23</f>
        <v>0</v>
      </c>
      <c r="AC23" s="147">
        <f ca="1">SUMIFS(INDIRECT($U$20&amp;"!$I$19:$I$619"),INDIRECT($U$20&amp;"!$H$19:$H$619"),'Resumo (3)'!AC$6,INDIRECT($U$20&amp;"!$G$19:$G$619"),'Resumo (3)'!$U23)/$T23</f>
        <v>0</v>
      </c>
      <c r="AD23" s="147">
        <f ca="1">SUMIFS(INDIRECT($U$20&amp;"!$I$19:$I$619"),INDIRECT($U$20&amp;"!$H$19:$H$619"),'Resumo (3)'!AD$6,INDIRECT($U$20&amp;"!$G$19:$G$619"),'Resumo (3)'!$U23)/$T23</f>
        <v>0</v>
      </c>
      <c r="AE23" s="147">
        <f ca="1">SUMIFS(INDIRECT($U$20&amp;"!$I$19:$I$619"),INDIRECT($U$20&amp;"!$H$19:$H$619"),'Resumo (3)'!AE$6,INDIRECT($U$20&amp;"!$G$19:$G$619"),'Resumo (3)'!$U23)/$T23</f>
        <v>0</v>
      </c>
      <c r="AF23" s="147">
        <f ca="1">SUMIFS(INDIRECT($U$20&amp;"!$I$19:$I$619"),INDIRECT($U$20&amp;"!$H$19:$H$619"),'Resumo (3)'!AF$6,INDIRECT($U$20&amp;"!$G$19:$G$619"),'Resumo (3)'!$U23)/$T23</f>
        <v>0</v>
      </c>
      <c r="AG23" s="147">
        <f ca="1">SUMIFS(INDIRECT($U$20&amp;"!$I$19:$I$619"),INDIRECT($U$20&amp;"!$H$19:$H$619"),'Resumo (3)'!AG$6,INDIRECT($U$20&amp;"!$G$19:$G$619"),'Resumo (3)'!$U23)/$T23</f>
        <v>0</v>
      </c>
      <c r="AH23" s="147">
        <f ca="1">SUMIFS(INDIRECT($U$20&amp;"!$I$19:$I$619"),INDIRECT($U$20&amp;"!$H$19:$H$619"),'Resumo (3)'!AH$6,INDIRECT($U$20&amp;"!$G$19:$G$619"),'Resumo (3)'!$U23)/$T23</f>
        <v>0</v>
      </c>
      <c r="AI23" s="147">
        <f ca="1">SUMIFS(INDIRECT($U$20&amp;"!$I$19:$I$619"),INDIRECT($U$20&amp;"!$H$19:$H$619"),'Resumo (3)'!AI$6,INDIRECT($U$20&amp;"!$G$19:$G$619"),'Resumo (3)'!$U23)/$T23</f>
        <v>0</v>
      </c>
      <c r="AK23" s="147" t="s">
        <v>63</v>
      </c>
      <c r="AL23" s="147">
        <f ca="1">SUM(V78:V$78)+SUM(V92:V$93)+SUM(V106:V$108)+SUM(V120:V$123)+SUM(V134:V$138)+SUM(V148:V$153)+SUM(V162:V$168)+SUM(V176:V$183)</f>
        <v>0</v>
      </c>
      <c r="AM23" s="147">
        <f ca="1">SUM(W78:W$78)+SUM(W92:W$93)+SUM(W106:W$108)+SUM(W120:W$123)+SUM(W134:W$138)+SUM(W148:W$153)+SUM(W162:W$168)+SUM(W176:W$183)</f>
        <v>0</v>
      </c>
      <c r="AN23" s="147">
        <f ca="1">SUM(X78:X$78)+SUM(X92:X$93)+SUM(X106:X$108)+SUM(X120:X$123)+SUM(X134:X$138)+SUM(X148:X$153)+SUM(X162:X$168)+SUM(X176:X$183)</f>
        <v>0</v>
      </c>
      <c r="AO23" s="147">
        <f ca="1">SUM(Y78:Y$78)+SUM(Y92:Y$93)+SUM(Y106:Y$108)+SUM(Y120:Y$123)+SUM(Y134:Y$138)+SUM(Y148:Y$153)+SUM(Y162:Y$168)+SUM(Y176:Y$183)</f>
        <v>0</v>
      </c>
      <c r="AP23" s="147">
        <f ca="1">SUM(Z78:Z$78)+SUM(Z92:Z$93)+SUM(Z106:Z$108)+SUM(Z120:Z$123)+SUM(Z134:Z$138)+SUM(Z148:Z$153)+SUM(Z162:Z$168)+SUM(Z176:Z$183)</f>
        <v>0</v>
      </c>
      <c r="AQ23" s="147">
        <f ca="1">SUM(AA78:AA$78)+SUM(AA92:AA$93)+SUM(AA106:AA$108)+SUM(AA120:AA$123)+SUM(AA134:AA$138)+SUM(AA148:AA$153)+SUM(AA162:AA$168)+SUM(AA176:AA$183)</f>
        <v>0</v>
      </c>
      <c r="AR23" s="147">
        <f ca="1">SUM(AB78:AB$78)+SUM(AB92:AB$93)+SUM(AB106:AB$108)+SUM(AB120:AB$123)+SUM(AB134:AB$138)+SUM(AB148:AB$153)+SUM(AB162:AB$168)+SUM(AB176:AB$183)</f>
        <v>0</v>
      </c>
      <c r="AS23" s="147">
        <f ca="1">SUM(AC78:AC$78)+SUM(AC92:AC$93)+SUM(AC106:AC$108)+SUM(AC120:AC$123)+SUM(AC134:AC$138)+SUM(AC148:AC$153)+SUM(AC162:AC$168)+SUM(AC176:AC$183)</f>
        <v>0</v>
      </c>
      <c r="AT23" s="147">
        <f ca="1">SUM(AD78:AD$78)+SUM(AD92:AD$93)+SUM(AD106:AD$108)+SUM(AD120:AD$123)+SUM(AD134:AD$138)+SUM(AD148:AD$153)+SUM(AD162:AD$168)+SUM(AD176:AD$183)</f>
        <v>0</v>
      </c>
      <c r="AU23" s="147">
        <f ca="1">SUM(AE78:AE$78)+SUM(AE92:AE$93)+SUM(AE106:AE$108)+SUM(AE120:AE$123)+SUM(AE134:AE$138)+SUM(AE148:AE$153)+SUM(AE162:AE$168)+SUM(AE176:AE$183)</f>
        <v>0</v>
      </c>
      <c r="AV23" s="147">
        <f ca="1">SUM(AF78:AF$78)+SUM(AF92:AF$93)+SUM(AF106:AF$108)+SUM(AF120:AF$123)+SUM(AF134:AF$138)+SUM(AF148:AF$153)+SUM(AF162:AF$168)+SUM(AF176:AF$183)</f>
        <v>0</v>
      </c>
      <c r="AW23" s="147">
        <f ca="1">SUM(AG78:AG$78)+SUM(AG92:AG$93)+SUM(AG106:AG$108)+SUM(AG120:AG$123)+SUM(AG134:AG$138)+SUM(AG148:AG$153)+SUM(AG162:AG$168)+SUM(AG176:AG$183)</f>
        <v>0</v>
      </c>
      <c r="AX23" s="147">
        <f ca="1">SUM(AH78:AH$78)+SUM(AH92:AH$93)+SUM(AH106:AH$108)+SUM(AH120:AH$123)+SUM(AH134:AH$138)+SUM(AH148:AH$153)+SUM(AH162:AH$168)+SUM(AH176:AH$183)</f>
        <v>0</v>
      </c>
      <c r="AY23" s="147">
        <f ca="1">SUM(AI78:AI$78)+SUM(AI92:AI$93)+SUM(AI106:AI$108)+SUM(AI120:AI$123)+SUM(AI134:AI$138)+SUM(AI148:AI$153)+SUM(AI162:AI$168)+SUM(AI176:AI$183)</f>
        <v>0</v>
      </c>
    </row>
    <row r="24" spans="1:51" ht="28.25" customHeight="1" thickTop="1" thickBot="1" x14ac:dyDescent="0.25">
      <c r="A24" s="74"/>
      <c r="B24" s="23"/>
      <c r="C24" s="252"/>
      <c r="D24" s="254"/>
      <c r="E24" s="162" t="s">
        <v>213</v>
      </c>
      <c r="F24" s="185" t="s">
        <v>58</v>
      </c>
      <c r="G24" s="185" t="s">
        <v>214</v>
      </c>
      <c r="H24" s="185" t="s">
        <v>205</v>
      </c>
      <c r="I24" s="185" t="s">
        <v>215</v>
      </c>
      <c r="J24" s="185" t="s">
        <v>206</v>
      </c>
      <c r="K24" s="185" t="s">
        <v>216</v>
      </c>
      <c r="L24" s="185" t="s">
        <v>217</v>
      </c>
      <c r="M24" s="185" t="s">
        <v>218</v>
      </c>
      <c r="N24" s="185" t="s">
        <v>219</v>
      </c>
      <c r="O24" s="185" t="s">
        <v>220</v>
      </c>
      <c r="P24" s="185" t="s">
        <v>221</v>
      </c>
      <c r="T24" s="147">
        <v>3</v>
      </c>
      <c r="U24" s="147" t="s">
        <v>1368</v>
      </c>
      <c r="V24" s="147">
        <f ca="1">SUMIFS(INDIRECT($U$20&amp;"!$I$19:$I$619"),INDIRECT($U$20&amp;"!$H$19:$H$619"),'Resumo (3)'!V$6,INDIRECT($U$20&amp;"!$G$19:$G$619"),'Resumo (3)'!$U24)/$T24</f>
        <v>0</v>
      </c>
      <c r="W24" s="147">
        <f ca="1">SUMIFS(INDIRECT($U$20&amp;"!$I$19:$I$619"),INDIRECT($U$20&amp;"!$H$19:$H$619"),'Resumo (3)'!W$6,INDIRECT($U$20&amp;"!$G$19:$G$619"),'Resumo (3)'!$U24)/$T24</f>
        <v>300</v>
      </c>
      <c r="X24" s="147">
        <f ca="1">SUMIFS(INDIRECT($U$20&amp;"!$I$19:$I$619"),INDIRECT($U$20&amp;"!$H$19:$H$619"),'Resumo (3)'!X$6,INDIRECT($U$20&amp;"!$G$19:$G$619"),'Resumo (3)'!$U24)/$T24</f>
        <v>0</v>
      </c>
      <c r="Y24" s="147">
        <f ca="1">SUMIFS(INDIRECT($U$20&amp;"!$I$19:$I$619"),INDIRECT($U$20&amp;"!$H$19:$H$619"),'Resumo (3)'!Y$6,INDIRECT($U$20&amp;"!$G$19:$G$619"),'Resumo (3)'!$U24)/$T24</f>
        <v>0</v>
      </c>
      <c r="Z24" s="147">
        <f ca="1">SUMIFS(INDIRECT($U$20&amp;"!$I$19:$I$619"),INDIRECT($U$20&amp;"!$H$19:$H$619"),'Resumo (3)'!Z$6,INDIRECT($U$20&amp;"!$G$19:$G$619"),'Resumo (3)'!$U24)/$T24</f>
        <v>0</v>
      </c>
      <c r="AA24" s="147">
        <f ca="1">SUMIFS(INDIRECT($U$20&amp;"!$I$19:$I$619"),INDIRECT($U$20&amp;"!$H$19:$H$619"),'Resumo (3)'!AA$6,INDIRECT($U$20&amp;"!$G$19:$G$619"),'Resumo (3)'!$U24)/$T24</f>
        <v>0</v>
      </c>
      <c r="AB24" s="147">
        <f ca="1">SUMIFS(INDIRECT($U$20&amp;"!$I$19:$I$619"),INDIRECT($U$20&amp;"!$H$19:$H$619"),'Resumo (3)'!AB$6,INDIRECT($U$20&amp;"!$G$19:$G$619"),'Resumo (3)'!$U24)/$T24</f>
        <v>0</v>
      </c>
      <c r="AC24" s="147">
        <f ca="1">SUMIFS(INDIRECT($U$20&amp;"!$I$19:$I$619"),INDIRECT($U$20&amp;"!$H$19:$H$619"),'Resumo (3)'!AC$6,INDIRECT($U$20&amp;"!$G$19:$G$619"),'Resumo (3)'!$U24)/$T24</f>
        <v>0</v>
      </c>
      <c r="AD24" s="147">
        <f ca="1">SUMIFS(INDIRECT($U$20&amp;"!$I$19:$I$619"),INDIRECT($U$20&amp;"!$H$19:$H$619"),'Resumo (3)'!AD$6,INDIRECT($U$20&amp;"!$G$19:$G$619"),'Resumo (3)'!$U24)/$T24</f>
        <v>0</v>
      </c>
      <c r="AE24" s="147">
        <f ca="1">SUMIFS(INDIRECT($U$20&amp;"!$I$19:$I$619"),INDIRECT($U$20&amp;"!$H$19:$H$619"),'Resumo (3)'!AE$6,INDIRECT($U$20&amp;"!$G$19:$G$619"),'Resumo (3)'!$U24)/$T24</f>
        <v>0</v>
      </c>
      <c r="AF24" s="147">
        <f ca="1">SUMIFS(INDIRECT($U$20&amp;"!$I$19:$I$619"),INDIRECT($U$20&amp;"!$H$19:$H$619"),'Resumo (3)'!AF$6,INDIRECT($U$20&amp;"!$G$19:$G$619"),'Resumo (3)'!$U24)/$T24</f>
        <v>0</v>
      </c>
      <c r="AG24" s="147">
        <f ca="1">SUMIFS(INDIRECT($U$20&amp;"!$I$19:$I$619"),INDIRECT($U$20&amp;"!$H$19:$H$619"),'Resumo (3)'!AG$6,INDIRECT($U$20&amp;"!$G$19:$G$619"),'Resumo (3)'!$U24)/$T24</f>
        <v>0</v>
      </c>
      <c r="AH24" s="147">
        <f ca="1">SUMIFS(INDIRECT($U$20&amp;"!$I$19:$I$619"),INDIRECT($U$20&amp;"!$H$19:$H$619"),'Resumo (3)'!AH$6,INDIRECT($U$20&amp;"!$G$19:$G$619"),'Resumo (3)'!$U24)/$T24</f>
        <v>0</v>
      </c>
      <c r="AI24" s="147">
        <f ca="1">SUMIFS(INDIRECT($U$20&amp;"!$I$19:$I$619"),INDIRECT($U$20&amp;"!$H$19:$H$619"),'Resumo (3)'!AI$6,INDIRECT($U$20&amp;"!$G$19:$G$619"),'Resumo (3)'!$U24)/$T24</f>
        <v>0</v>
      </c>
      <c r="AK24" s="147" t="s">
        <v>64</v>
      </c>
      <c r="AL24" s="147">
        <f ca="1">SUM(V93:V$93)+SUM(V107:V$108)+SUM(V121:V$123)+SUM(V135:V$138)+SUM(V149:V$153)+SUM(V163:V$168)+SUM(V177:V$183)</f>
        <v>0</v>
      </c>
      <c r="AM24" s="147">
        <f ca="1">SUM(W93:W$93)+SUM(W107:W$108)+SUM(W121:W$123)+SUM(W135:W$138)+SUM(W149:W$153)+SUM(W163:W$168)+SUM(W177:W$183)</f>
        <v>0</v>
      </c>
      <c r="AN24" s="147">
        <f ca="1">SUM(X93:X$93)+SUM(X107:X$108)+SUM(X121:X$123)+SUM(X135:X$138)+SUM(X149:X$153)+SUM(X163:X$168)+SUM(X177:X$183)</f>
        <v>0</v>
      </c>
      <c r="AO24" s="147">
        <f ca="1">SUM(Y93:Y$93)+SUM(Y107:Y$108)+SUM(Y121:Y$123)+SUM(Y135:Y$138)+SUM(Y149:Y$153)+SUM(Y163:Y$168)+SUM(Y177:Y$183)</f>
        <v>0</v>
      </c>
      <c r="AP24" s="147">
        <f ca="1">SUM(Z93:Z$93)+SUM(Z107:Z$108)+SUM(Z121:Z$123)+SUM(Z135:Z$138)+SUM(Z149:Z$153)+SUM(Z163:Z$168)+SUM(Z177:Z$183)</f>
        <v>0</v>
      </c>
      <c r="AQ24" s="147">
        <f ca="1">SUM(AA93:AA$93)+SUM(AA107:AA$108)+SUM(AA121:AA$123)+SUM(AA135:AA$138)+SUM(AA149:AA$153)+SUM(AA163:AA$168)+SUM(AA177:AA$183)</f>
        <v>0</v>
      </c>
      <c r="AR24" s="147">
        <f ca="1">SUM(AB93:AB$93)+SUM(AB107:AB$108)+SUM(AB121:AB$123)+SUM(AB135:AB$138)+SUM(AB149:AB$153)+SUM(AB163:AB$168)+SUM(AB177:AB$183)</f>
        <v>0</v>
      </c>
      <c r="AS24" s="147">
        <f ca="1">SUM(AC93:AC$93)+SUM(AC107:AC$108)+SUM(AC121:AC$123)+SUM(AC135:AC$138)+SUM(AC149:AC$153)+SUM(AC163:AC$168)+SUM(AC177:AC$183)</f>
        <v>0</v>
      </c>
      <c r="AT24" s="147">
        <f ca="1">SUM(AD93:AD$93)+SUM(AD107:AD$108)+SUM(AD121:AD$123)+SUM(AD135:AD$138)+SUM(AD149:AD$153)+SUM(AD163:AD$168)+SUM(AD177:AD$183)</f>
        <v>0</v>
      </c>
      <c r="AU24" s="147">
        <f ca="1">SUM(AE93:AE$93)+SUM(AE107:AE$108)+SUM(AE121:AE$123)+SUM(AE135:AE$138)+SUM(AE149:AE$153)+SUM(AE163:AE$168)+SUM(AE177:AE$183)</f>
        <v>0</v>
      </c>
      <c r="AV24" s="147">
        <f ca="1">SUM(AF93:AF$93)+SUM(AF107:AF$108)+SUM(AF121:AF$123)+SUM(AF135:AF$138)+SUM(AF149:AF$153)+SUM(AF163:AF$168)+SUM(AF177:AF$183)</f>
        <v>0</v>
      </c>
      <c r="AW24" s="147">
        <f ca="1">SUM(AG93:AG$93)+SUM(AG107:AG$108)+SUM(AG121:AG$123)+SUM(AG135:AG$138)+SUM(AG149:AG$153)+SUM(AG163:AG$168)+SUM(AG177:AG$183)</f>
        <v>0</v>
      </c>
      <c r="AX24" s="147">
        <f ca="1">SUM(AH93:AH$93)+SUM(AH107:AH$108)+SUM(AH121:AH$123)+SUM(AH135:AH$138)+SUM(AH149:AH$153)+SUM(AH163:AH$168)+SUM(AH177:AH$183)</f>
        <v>0</v>
      </c>
      <c r="AY24" s="147">
        <f ca="1">SUM(AI93:AI$93)+SUM(AI107:AI$108)+SUM(AI121:AI$123)+SUM(AI135:AI$138)+SUM(AI149:AI$153)+SUM(AI163:AI$168)+SUM(AI177:AI$183)</f>
        <v>0</v>
      </c>
    </row>
    <row r="25" spans="1:51" ht="19.5" customHeight="1" thickTop="1" thickBot="1" x14ac:dyDescent="0.25">
      <c r="A25" s="74"/>
      <c r="B25" s="23"/>
      <c r="C25" s="26" t="s">
        <v>1346</v>
      </c>
      <c r="D25" s="172" t="str">
        <f>'Bancos e Cartões'!D7</f>
        <v>Mastercard</v>
      </c>
      <c r="E25" s="173">
        <f ca="1">VLOOKUP(LEFT(E$6,3),$AK$19:$AY$30,HLOOKUP($C25,$AL$4:$AY$5,2,FALSE),FALSE)</f>
        <v>0</v>
      </c>
      <c r="F25" s="173">
        <f t="shared" ref="F25:P38" ca="1" si="3">VLOOKUP(LEFT(F$6,3),$AK$19:$AY$30,HLOOKUP($C25,$AL$4:$AY$5,2,FALSE),FALSE)</f>
        <v>0</v>
      </c>
      <c r="G25" s="173">
        <f t="shared" ca="1" si="3"/>
        <v>0</v>
      </c>
      <c r="H25" s="173">
        <f t="shared" ca="1" si="3"/>
        <v>0</v>
      </c>
      <c r="I25" s="173">
        <f t="shared" ca="1" si="3"/>
        <v>0</v>
      </c>
      <c r="J25" s="173">
        <f t="shared" ca="1" si="3"/>
        <v>0</v>
      </c>
      <c r="K25" s="173">
        <f t="shared" ca="1" si="3"/>
        <v>0</v>
      </c>
      <c r="L25" s="173">
        <f t="shared" ca="1" si="3"/>
        <v>0</v>
      </c>
      <c r="M25" s="173">
        <f t="shared" ca="1" si="3"/>
        <v>0</v>
      </c>
      <c r="N25" s="173">
        <f t="shared" ca="1" si="3"/>
        <v>0</v>
      </c>
      <c r="O25" s="173">
        <f t="shared" ca="1" si="3"/>
        <v>0</v>
      </c>
      <c r="P25" s="173">
        <f t="shared" ca="1" si="3"/>
        <v>0</v>
      </c>
      <c r="T25" s="147">
        <v>4</v>
      </c>
      <c r="U25" s="147" t="s">
        <v>1369</v>
      </c>
      <c r="V25" s="147">
        <f ca="1">SUMIFS(INDIRECT($U$20&amp;"!$I$19:$I$619"),INDIRECT($U$20&amp;"!$H$19:$H$619"),'Resumo (3)'!V$6,INDIRECT($U$20&amp;"!$G$19:$G$619"),'Resumo (3)'!$U25)/$T25</f>
        <v>0</v>
      </c>
      <c r="W25" s="147">
        <f ca="1">SUMIFS(INDIRECT($U$20&amp;"!$I$19:$I$619"),INDIRECT($U$20&amp;"!$H$19:$H$619"),'Resumo (3)'!W$6,INDIRECT($U$20&amp;"!$G$19:$G$619"),'Resumo (3)'!$U25)/$T25</f>
        <v>0</v>
      </c>
      <c r="X25" s="147">
        <f ca="1">SUMIFS(INDIRECT($U$20&amp;"!$I$19:$I$619"),INDIRECT($U$20&amp;"!$H$19:$H$619"),'Resumo (3)'!X$6,INDIRECT($U$20&amp;"!$G$19:$G$619"),'Resumo (3)'!$U25)/$T25</f>
        <v>0</v>
      </c>
      <c r="Y25" s="147">
        <f ca="1">SUMIFS(INDIRECT($U$20&amp;"!$I$19:$I$619"),INDIRECT($U$20&amp;"!$H$19:$H$619"),'Resumo (3)'!Y$6,INDIRECT($U$20&amp;"!$G$19:$G$619"),'Resumo (3)'!$U25)/$T25</f>
        <v>0</v>
      </c>
      <c r="Z25" s="147">
        <f ca="1">SUMIFS(INDIRECT($U$20&amp;"!$I$19:$I$619"),INDIRECT($U$20&amp;"!$H$19:$H$619"),'Resumo (3)'!Z$6,INDIRECT($U$20&amp;"!$G$19:$G$619"),'Resumo (3)'!$U25)/$T25</f>
        <v>0</v>
      </c>
      <c r="AA25" s="147">
        <f ca="1">SUMIFS(INDIRECT($U$20&amp;"!$I$19:$I$619"),INDIRECT($U$20&amp;"!$H$19:$H$619"),'Resumo (3)'!AA$6,INDIRECT($U$20&amp;"!$G$19:$G$619"),'Resumo (3)'!$U25)/$T25</f>
        <v>0</v>
      </c>
      <c r="AB25" s="147">
        <f ca="1">SUMIFS(INDIRECT($U$20&amp;"!$I$19:$I$619"),INDIRECT($U$20&amp;"!$H$19:$H$619"),'Resumo (3)'!AB$6,INDIRECT($U$20&amp;"!$G$19:$G$619"),'Resumo (3)'!$U25)/$T25</f>
        <v>0</v>
      </c>
      <c r="AC25" s="147">
        <f ca="1">SUMIFS(INDIRECT($U$20&amp;"!$I$19:$I$619"),INDIRECT($U$20&amp;"!$H$19:$H$619"),'Resumo (3)'!AC$6,INDIRECT($U$20&amp;"!$G$19:$G$619"),'Resumo (3)'!$U25)/$T25</f>
        <v>0</v>
      </c>
      <c r="AD25" s="147">
        <f ca="1">SUMIFS(INDIRECT($U$20&amp;"!$I$19:$I$619"),INDIRECT($U$20&amp;"!$H$19:$H$619"),'Resumo (3)'!AD$6,INDIRECT($U$20&amp;"!$G$19:$G$619"),'Resumo (3)'!$U25)/$T25</f>
        <v>0</v>
      </c>
      <c r="AE25" s="147">
        <f ca="1">SUMIFS(INDIRECT($U$20&amp;"!$I$19:$I$619"),INDIRECT($U$20&amp;"!$H$19:$H$619"),'Resumo (3)'!AE$6,INDIRECT($U$20&amp;"!$G$19:$G$619"),'Resumo (3)'!$U25)/$T25</f>
        <v>0</v>
      </c>
      <c r="AF25" s="147">
        <f ca="1">SUMIFS(INDIRECT($U$20&amp;"!$I$19:$I$619"),INDIRECT($U$20&amp;"!$H$19:$H$619"),'Resumo (3)'!AF$6,INDIRECT($U$20&amp;"!$G$19:$G$619"),'Resumo (3)'!$U25)/$T25</f>
        <v>0</v>
      </c>
      <c r="AG25" s="147">
        <f ca="1">SUMIFS(INDIRECT($U$20&amp;"!$I$19:$I$619"),INDIRECT($U$20&amp;"!$H$19:$H$619"),'Resumo (3)'!AG$6,INDIRECT($U$20&amp;"!$G$19:$G$619"),'Resumo (3)'!$U25)/$T25</f>
        <v>0</v>
      </c>
      <c r="AH25" s="147">
        <f ca="1">SUMIFS(INDIRECT($U$20&amp;"!$I$19:$I$619"),INDIRECT($U$20&amp;"!$H$19:$H$619"),'Resumo (3)'!AH$6,INDIRECT($U$20&amp;"!$G$19:$G$619"),'Resumo (3)'!$U25)/$T25</f>
        <v>0</v>
      </c>
      <c r="AI25" s="147">
        <f ca="1">SUMIFS(INDIRECT($U$20&amp;"!$I$19:$I$619"),INDIRECT($U$20&amp;"!$H$19:$H$619"),'Resumo (3)'!AI$6,INDIRECT($U$20&amp;"!$G$19:$G$619"),'Resumo (3)'!$U25)/$T25</f>
        <v>0</v>
      </c>
      <c r="AK25" s="147" t="s">
        <v>65</v>
      </c>
      <c r="AL25" s="147">
        <f ca="1">SUM(V108:V$108)+SUM(V122:V$123)+SUM(V136:V$138)+SUM(V150:V$153)+SUM(V164:V$168)+SUM(V178:V$183)</f>
        <v>0</v>
      </c>
      <c r="AM25" s="147">
        <f ca="1">SUM(W108:W$108)+SUM(W122:W$123)+SUM(W136:W$138)+SUM(W150:W$153)+SUM(W164:W$168)+SUM(W178:W$183)</f>
        <v>0</v>
      </c>
      <c r="AN25" s="147">
        <f ca="1">SUM(X108:X$108)+SUM(X122:X$123)+SUM(X136:X$138)+SUM(X150:X$153)+SUM(X164:X$168)+SUM(X178:X$183)</f>
        <v>0</v>
      </c>
      <c r="AO25" s="147">
        <f ca="1">SUM(Y108:Y$108)+SUM(Y122:Y$123)+SUM(Y136:Y$138)+SUM(Y150:Y$153)+SUM(Y164:Y$168)+SUM(Y178:Y$183)</f>
        <v>0</v>
      </c>
      <c r="AP25" s="147">
        <f ca="1">SUM(Z108:Z$108)+SUM(Z122:Z$123)+SUM(Z136:Z$138)+SUM(Z150:Z$153)+SUM(Z164:Z$168)+SUM(Z178:Z$183)</f>
        <v>0</v>
      </c>
      <c r="AQ25" s="147">
        <f ca="1">SUM(AA108:AA$108)+SUM(AA122:AA$123)+SUM(AA136:AA$138)+SUM(AA150:AA$153)+SUM(AA164:AA$168)+SUM(AA178:AA$183)</f>
        <v>0</v>
      </c>
      <c r="AR25" s="147">
        <f ca="1">SUM(AB108:AB$108)+SUM(AB122:AB$123)+SUM(AB136:AB$138)+SUM(AB150:AB$153)+SUM(AB164:AB$168)+SUM(AB178:AB$183)</f>
        <v>0</v>
      </c>
      <c r="AS25" s="147">
        <f ca="1">SUM(AC108:AC$108)+SUM(AC122:AC$123)+SUM(AC136:AC$138)+SUM(AC150:AC$153)+SUM(AC164:AC$168)+SUM(AC178:AC$183)</f>
        <v>0</v>
      </c>
      <c r="AT25" s="147">
        <f ca="1">SUM(AD108:AD$108)+SUM(AD122:AD$123)+SUM(AD136:AD$138)+SUM(AD150:AD$153)+SUM(AD164:AD$168)+SUM(AD178:AD$183)</f>
        <v>0</v>
      </c>
      <c r="AU25" s="147">
        <f ca="1">SUM(AE108:AE$108)+SUM(AE122:AE$123)+SUM(AE136:AE$138)+SUM(AE150:AE$153)+SUM(AE164:AE$168)+SUM(AE178:AE$183)</f>
        <v>0</v>
      </c>
      <c r="AV25" s="147">
        <f ca="1">SUM(AF108:AF$108)+SUM(AF122:AF$123)+SUM(AF136:AF$138)+SUM(AF150:AF$153)+SUM(AF164:AF$168)+SUM(AF178:AF$183)</f>
        <v>0</v>
      </c>
      <c r="AW25" s="147">
        <f ca="1">SUM(AG108:AG$108)+SUM(AG122:AG$123)+SUM(AG136:AG$138)+SUM(AG150:AG$153)+SUM(AG164:AG$168)+SUM(AG178:AG$183)</f>
        <v>0</v>
      </c>
      <c r="AX25" s="147">
        <f ca="1">SUM(AH108:AH$108)+SUM(AH122:AH$123)+SUM(AH136:AH$138)+SUM(AH150:AH$153)+SUM(AH164:AH$168)+SUM(AH178:AH$183)</f>
        <v>0</v>
      </c>
      <c r="AY25" s="147">
        <f ca="1">SUM(AI108:AI$108)+SUM(AI122:AI$123)+SUM(AI136:AI$138)+SUM(AI150:AI$153)+SUM(AI164:AI$168)+SUM(AI178:AI$183)</f>
        <v>0</v>
      </c>
    </row>
    <row r="26" spans="1:51" ht="19.5" customHeight="1" thickTop="1" thickBot="1" x14ac:dyDescent="0.25">
      <c r="A26" s="74"/>
      <c r="B26" s="23"/>
      <c r="C26" s="26" t="s">
        <v>1347</v>
      </c>
      <c r="D26" s="172" t="str">
        <f>'Bancos e Cartões'!D8</f>
        <v>Itaú</v>
      </c>
      <c r="E26" s="173">
        <f t="shared" ref="E26:E38" ca="1" si="4">VLOOKUP(LEFT(E$6,3),$AK$19:$AY$30,HLOOKUP($C26,$AL$4:$AY$5,2,FALSE),FALSE)</f>
        <v>0</v>
      </c>
      <c r="F26" s="173">
        <f t="shared" ca="1" si="3"/>
        <v>0</v>
      </c>
      <c r="G26" s="173">
        <f t="shared" ca="1" si="3"/>
        <v>0</v>
      </c>
      <c r="H26" s="173">
        <f t="shared" ca="1" si="3"/>
        <v>0</v>
      </c>
      <c r="I26" s="173">
        <f t="shared" ca="1" si="3"/>
        <v>0</v>
      </c>
      <c r="J26" s="173">
        <f t="shared" ca="1" si="3"/>
        <v>0</v>
      </c>
      <c r="K26" s="173">
        <f t="shared" ca="1" si="3"/>
        <v>0</v>
      </c>
      <c r="L26" s="173">
        <f t="shared" ca="1" si="3"/>
        <v>0</v>
      </c>
      <c r="M26" s="173">
        <f t="shared" ca="1" si="3"/>
        <v>0</v>
      </c>
      <c r="N26" s="173">
        <f t="shared" ca="1" si="3"/>
        <v>0</v>
      </c>
      <c r="O26" s="173">
        <f t="shared" ca="1" si="3"/>
        <v>0</v>
      </c>
      <c r="P26" s="173">
        <f t="shared" ca="1" si="3"/>
        <v>0</v>
      </c>
      <c r="T26" s="147">
        <v>5</v>
      </c>
      <c r="U26" s="147" t="s">
        <v>1370</v>
      </c>
      <c r="V26" s="147">
        <f ca="1">SUMIFS(INDIRECT($U$20&amp;"!$I$19:$I$619"),INDIRECT($U$20&amp;"!$H$19:$H$619"),'Resumo (3)'!V$6,INDIRECT($U$20&amp;"!$G$19:$G$619"),'Resumo (3)'!$U26)/$T26</f>
        <v>0</v>
      </c>
      <c r="W26" s="147">
        <f ca="1">SUMIFS(INDIRECT($U$20&amp;"!$I$19:$I$619"),INDIRECT($U$20&amp;"!$H$19:$H$619"),'Resumo (3)'!W$6,INDIRECT($U$20&amp;"!$G$19:$G$619"),'Resumo (3)'!$U26)/$T26</f>
        <v>0</v>
      </c>
      <c r="X26" s="147">
        <f ca="1">SUMIFS(INDIRECT($U$20&amp;"!$I$19:$I$619"),INDIRECT($U$20&amp;"!$H$19:$H$619"),'Resumo (3)'!X$6,INDIRECT($U$20&amp;"!$G$19:$G$619"),'Resumo (3)'!$U26)/$T26</f>
        <v>0</v>
      </c>
      <c r="Y26" s="147">
        <f ca="1">SUMIFS(INDIRECT($U$20&amp;"!$I$19:$I$619"),INDIRECT($U$20&amp;"!$H$19:$H$619"),'Resumo (3)'!Y$6,INDIRECT($U$20&amp;"!$G$19:$G$619"),'Resumo (3)'!$U26)/$T26</f>
        <v>0</v>
      </c>
      <c r="Z26" s="147">
        <f ca="1">SUMIFS(INDIRECT($U$20&amp;"!$I$19:$I$619"),INDIRECT($U$20&amp;"!$H$19:$H$619"),'Resumo (3)'!Z$6,INDIRECT($U$20&amp;"!$G$19:$G$619"),'Resumo (3)'!$U26)/$T26</f>
        <v>0</v>
      </c>
      <c r="AA26" s="147">
        <f ca="1">SUMIFS(INDIRECT($U$20&amp;"!$I$19:$I$619"),INDIRECT($U$20&amp;"!$H$19:$H$619"),'Resumo (3)'!AA$6,INDIRECT($U$20&amp;"!$G$19:$G$619"),'Resumo (3)'!$U26)/$T26</f>
        <v>0</v>
      </c>
      <c r="AB26" s="147">
        <f ca="1">SUMIFS(INDIRECT($U$20&amp;"!$I$19:$I$619"),INDIRECT($U$20&amp;"!$H$19:$H$619"),'Resumo (3)'!AB$6,INDIRECT($U$20&amp;"!$G$19:$G$619"),'Resumo (3)'!$U26)/$T26</f>
        <v>0</v>
      </c>
      <c r="AC26" s="147">
        <f ca="1">SUMIFS(INDIRECT($U$20&amp;"!$I$19:$I$619"),INDIRECT($U$20&amp;"!$H$19:$H$619"),'Resumo (3)'!AC$6,INDIRECT($U$20&amp;"!$G$19:$G$619"),'Resumo (3)'!$U26)/$T26</f>
        <v>0</v>
      </c>
      <c r="AD26" s="147">
        <f ca="1">SUMIFS(INDIRECT($U$20&amp;"!$I$19:$I$619"),INDIRECT($U$20&amp;"!$H$19:$H$619"),'Resumo (3)'!AD$6,INDIRECT($U$20&amp;"!$G$19:$G$619"),'Resumo (3)'!$U26)/$T26</f>
        <v>0</v>
      </c>
      <c r="AE26" s="147">
        <f ca="1">SUMIFS(INDIRECT($U$20&amp;"!$I$19:$I$619"),INDIRECT($U$20&amp;"!$H$19:$H$619"),'Resumo (3)'!AE$6,INDIRECT($U$20&amp;"!$G$19:$G$619"),'Resumo (3)'!$U26)/$T26</f>
        <v>0</v>
      </c>
      <c r="AF26" s="147">
        <f ca="1">SUMIFS(INDIRECT($U$20&amp;"!$I$19:$I$619"),INDIRECT($U$20&amp;"!$H$19:$H$619"),'Resumo (3)'!AF$6,INDIRECT($U$20&amp;"!$G$19:$G$619"),'Resumo (3)'!$U26)/$T26</f>
        <v>0</v>
      </c>
      <c r="AG26" s="147">
        <f ca="1">SUMIFS(INDIRECT($U$20&amp;"!$I$19:$I$619"),INDIRECT($U$20&amp;"!$H$19:$H$619"),'Resumo (3)'!AG$6,INDIRECT($U$20&amp;"!$G$19:$G$619"),'Resumo (3)'!$U26)/$T26</f>
        <v>0</v>
      </c>
      <c r="AH26" s="147">
        <f ca="1">SUMIFS(INDIRECT($U$20&amp;"!$I$19:$I$619"),INDIRECT($U$20&amp;"!$H$19:$H$619"),'Resumo (3)'!AH$6,INDIRECT($U$20&amp;"!$G$19:$G$619"),'Resumo (3)'!$U26)/$T26</f>
        <v>0</v>
      </c>
      <c r="AI26" s="147">
        <f ca="1">SUMIFS(INDIRECT($U$20&amp;"!$I$19:$I$619"),INDIRECT($U$20&amp;"!$H$19:$H$619"),'Resumo (3)'!AI$6,INDIRECT($U$20&amp;"!$G$19:$G$619"),'Resumo (3)'!$U26)/$T26</f>
        <v>0</v>
      </c>
      <c r="AK26" s="147" t="s">
        <v>66</v>
      </c>
      <c r="AL26" s="147">
        <f ca="1">SUM(V123:V$123)+SUM(V137:V$138)+SUM(V151:V$153)+SUM(V165:V$168)+SUM(V179:V$183)</f>
        <v>0</v>
      </c>
      <c r="AM26" s="147">
        <f ca="1">SUM(W123:W$123)+SUM(W137:W$138)+SUM(W151:W$153)+SUM(W165:W$168)+SUM(W179:W$183)</f>
        <v>0</v>
      </c>
      <c r="AN26" s="147">
        <f ca="1">SUM(X123:X$123)+SUM(X137:X$138)+SUM(X151:X$153)+SUM(X165:X$168)+SUM(X179:X$183)</f>
        <v>0</v>
      </c>
      <c r="AO26" s="147">
        <f ca="1">SUM(Y123:Y$123)+SUM(Y137:Y$138)+SUM(Y151:Y$153)+SUM(Y165:Y$168)+SUM(Y179:Y$183)</f>
        <v>0</v>
      </c>
      <c r="AP26" s="147">
        <f ca="1">SUM(Z123:Z$123)+SUM(Z137:Z$138)+SUM(Z151:Z$153)+SUM(Z165:Z$168)+SUM(Z179:Z$183)</f>
        <v>0</v>
      </c>
      <c r="AQ26" s="147">
        <f ca="1">SUM(AA123:AA$123)+SUM(AA137:AA$138)+SUM(AA151:AA$153)+SUM(AA165:AA$168)+SUM(AA179:AA$183)</f>
        <v>0</v>
      </c>
      <c r="AR26" s="147">
        <f ca="1">SUM(AB123:AB$123)+SUM(AB137:AB$138)+SUM(AB151:AB$153)+SUM(AB165:AB$168)+SUM(AB179:AB$183)</f>
        <v>0</v>
      </c>
      <c r="AS26" s="147">
        <f ca="1">SUM(AC123:AC$123)+SUM(AC137:AC$138)+SUM(AC151:AC$153)+SUM(AC165:AC$168)+SUM(AC179:AC$183)</f>
        <v>0</v>
      </c>
      <c r="AT26" s="147">
        <f ca="1">SUM(AD123:AD$123)+SUM(AD137:AD$138)+SUM(AD151:AD$153)+SUM(AD165:AD$168)+SUM(AD179:AD$183)</f>
        <v>0</v>
      </c>
      <c r="AU26" s="147">
        <f ca="1">SUM(AE123:AE$123)+SUM(AE137:AE$138)+SUM(AE151:AE$153)+SUM(AE165:AE$168)+SUM(AE179:AE$183)</f>
        <v>0</v>
      </c>
      <c r="AV26" s="147">
        <f ca="1">SUM(AF123:AF$123)+SUM(AF137:AF$138)+SUM(AF151:AF$153)+SUM(AF165:AF$168)+SUM(AF179:AF$183)</f>
        <v>0</v>
      </c>
      <c r="AW26" s="147">
        <f ca="1">SUM(AG123:AG$123)+SUM(AG137:AG$138)+SUM(AG151:AG$153)+SUM(AG165:AG$168)+SUM(AG179:AG$183)</f>
        <v>0</v>
      </c>
      <c r="AX26" s="147">
        <f ca="1">SUM(AH123:AH$123)+SUM(AH137:AH$138)+SUM(AH151:AH$153)+SUM(AH165:AH$168)+SUM(AH179:AH$183)</f>
        <v>0</v>
      </c>
      <c r="AY26" s="147">
        <f ca="1">SUM(AI123:AI$123)+SUM(AI137:AI$138)+SUM(AI151:AI$153)+SUM(AI165:AI$168)+SUM(AI179:AI$183)</f>
        <v>0</v>
      </c>
    </row>
    <row r="27" spans="1:51" ht="19.5" customHeight="1" thickTop="1" thickBot="1" x14ac:dyDescent="0.25">
      <c r="A27" s="74"/>
      <c r="B27" s="23"/>
      <c r="C27" s="26" t="s">
        <v>1348</v>
      </c>
      <c r="D27" s="172" t="str">
        <f>'Bancos e Cartões'!D9</f>
        <v>Caixinha</v>
      </c>
      <c r="E27" s="173">
        <f t="shared" ca="1" si="4"/>
        <v>0</v>
      </c>
      <c r="F27" s="173">
        <f t="shared" ca="1" si="3"/>
        <v>0</v>
      </c>
      <c r="G27" s="173">
        <f t="shared" ca="1" si="3"/>
        <v>0</v>
      </c>
      <c r="H27" s="173">
        <f t="shared" ca="1" si="3"/>
        <v>0</v>
      </c>
      <c r="I27" s="173">
        <f t="shared" ca="1" si="3"/>
        <v>0</v>
      </c>
      <c r="J27" s="173">
        <f t="shared" ca="1" si="3"/>
        <v>0</v>
      </c>
      <c r="K27" s="173">
        <f t="shared" ca="1" si="3"/>
        <v>0</v>
      </c>
      <c r="L27" s="173">
        <f t="shared" ca="1" si="3"/>
        <v>0</v>
      </c>
      <c r="M27" s="173">
        <f t="shared" ca="1" si="3"/>
        <v>0</v>
      </c>
      <c r="N27" s="173">
        <f t="shared" ca="1" si="3"/>
        <v>0</v>
      </c>
      <c r="O27" s="173">
        <f t="shared" ca="1" si="3"/>
        <v>0</v>
      </c>
      <c r="P27" s="173">
        <f t="shared" ca="1" si="3"/>
        <v>0</v>
      </c>
      <c r="T27" s="147">
        <v>6</v>
      </c>
      <c r="U27" s="147" t="s">
        <v>1371</v>
      </c>
      <c r="V27" s="147">
        <f ca="1">SUMIFS(INDIRECT($U$20&amp;"!$I$19:$I$619"),INDIRECT($U$20&amp;"!$H$19:$H$619"),'Resumo (3)'!V$6,INDIRECT($U$20&amp;"!$G$19:$G$619"),'Resumo (3)'!$U27)/$T27</f>
        <v>0</v>
      </c>
      <c r="W27" s="147">
        <f ca="1">SUMIFS(INDIRECT($U$20&amp;"!$I$19:$I$619"),INDIRECT($U$20&amp;"!$H$19:$H$619"),'Resumo (3)'!W$6,INDIRECT($U$20&amp;"!$G$19:$G$619"),'Resumo (3)'!$U27)/$T27</f>
        <v>0</v>
      </c>
      <c r="X27" s="147">
        <f ca="1">SUMIFS(INDIRECT($U$20&amp;"!$I$19:$I$619"),INDIRECT($U$20&amp;"!$H$19:$H$619"),'Resumo (3)'!X$6,INDIRECT($U$20&amp;"!$G$19:$G$619"),'Resumo (3)'!$U27)/$T27</f>
        <v>0</v>
      </c>
      <c r="Y27" s="147">
        <f ca="1">SUMIFS(INDIRECT($U$20&amp;"!$I$19:$I$619"),INDIRECT($U$20&amp;"!$H$19:$H$619"),'Resumo (3)'!Y$6,INDIRECT($U$20&amp;"!$G$19:$G$619"),'Resumo (3)'!$U27)/$T27</f>
        <v>0</v>
      </c>
      <c r="Z27" s="147">
        <f ca="1">SUMIFS(INDIRECT($U$20&amp;"!$I$19:$I$619"),INDIRECT($U$20&amp;"!$H$19:$H$619"),'Resumo (3)'!Z$6,INDIRECT($U$20&amp;"!$G$19:$G$619"),'Resumo (3)'!$U27)/$T27</f>
        <v>0</v>
      </c>
      <c r="AA27" s="147">
        <f ca="1">SUMIFS(INDIRECT($U$20&amp;"!$I$19:$I$619"),INDIRECT($U$20&amp;"!$H$19:$H$619"),'Resumo (3)'!AA$6,INDIRECT($U$20&amp;"!$G$19:$G$619"),'Resumo (3)'!$U27)/$T27</f>
        <v>0</v>
      </c>
      <c r="AB27" s="147">
        <f ca="1">SUMIFS(INDIRECT($U$20&amp;"!$I$19:$I$619"),INDIRECT($U$20&amp;"!$H$19:$H$619"),'Resumo (3)'!AB$6,INDIRECT($U$20&amp;"!$G$19:$G$619"),'Resumo (3)'!$U27)/$T27</f>
        <v>0</v>
      </c>
      <c r="AC27" s="147">
        <f ca="1">SUMIFS(INDIRECT($U$20&amp;"!$I$19:$I$619"),INDIRECT($U$20&amp;"!$H$19:$H$619"),'Resumo (3)'!AC$6,INDIRECT($U$20&amp;"!$G$19:$G$619"),'Resumo (3)'!$U27)/$T27</f>
        <v>0</v>
      </c>
      <c r="AD27" s="147">
        <f ca="1">SUMIFS(INDIRECT($U$20&amp;"!$I$19:$I$619"),INDIRECT($U$20&amp;"!$H$19:$H$619"),'Resumo (3)'!AD$6,INDIRECT($U$20&amp;"!$G$19:$G$619"),'Resumo (3)'!$U27)/$T27</f>
        <v>0</v>
      </c>
      <c r="AE27" s="147">
        <f ca="1">SUMIFS(INDIRECT($U$20&amp;"!$I$19:$I$619"),INDIRECT($U$20&amp;"!$H$19:$H$619"),'Resumo (3)'!AE$6,INDIRECT($U$20&amp;"!$G$19:$G$619"),'Resumo (3)'!$U27)/$T27</f>
        <v>0</v>
      </c>
      <c r="AF27" s="147">
        <f ca="1">SUMIFS(INDIRECT($U$20&amp;"!$I$19:$I$619"),INDIRECT($U$20&amp;"!$H$19:$H$619"),'Resumo (3)'!AF$6,INDIRECT($U$20&amp;"!$G$19:$G$619"),'Resumo (3)'!$U27)/$T27</f>
        <v>0</v>
      </c>
      <c r="AG27" s="147">
        <f ca="1">SUMIFS(INDIRECT($U$20&amp;"!$I$19:$I$619"),INDIRECT($U$20&amp;"!$H$19:$H$619"),'Resumo (3)'!AG$6,INDIRECT($U$20&amp;"!$G$19:$G$619"),'Resumo (3)'!$U27)/$T27</f>
        <v>0</v>
      </c>
      <c r="AH27" s="147">
        <f ca="1">SUMIFS(INDIRECT($U$20&amp;"!$I$19:$I$619"),INDIRECT($U$20&amp;"!$H$19:$H$619"),'Resumo (3)'!AH$6,INDIRECT($U$20&amp;"!$G$19:$G$619"),'Resumo (3)'!$U27)/$T27</f>
        <v>0</v>
      </c>
      <c r="AI27" s="147">
        <f ca="1">SUMIFS(INDIRECT($U$20&amp;"!$I$19:$I$619"),INDIRECT($U$20&amp;"!$H$19:$H$619"),'Resumo (3)'!AI$6,INDIRECT($U$20&amp;"!$G$19:$G$619"),'Resumo (3)'!$U27)/$T27</f>
        <v>0</v>
      </c>
      <c r="AK27" s="147" t="s">
        <v>67</v>
      </c>
      <c r="AL27" s="147">
        <f ca="1">SUM(V138:V$138)+SUM(V152:V$153)+SUM(V166:V$168)+SUM(V180:V$183)</f>
        <v>0</v>
      </c>
      <c r="AM27" s="147">
        <f ca="1">SUM(W138:W$138)+SUM(W152:W$153)+SUM(W166:W$168)+SUM(W180:W$183)</f>
        <v>0</v>
      </c>
      <c r="AN27" s="147">
        <f ca="1">SUM(X138:X$138)+SUM(X152:X$153)+SUM(X166:X$168)+SUM(X180:X$183)</f>
        <v>0</v>
      </c>
      <c r="AO27" s="147">
        <f ca="1">SUM(Y138:Y$138)+SUM(Y152:Y$153)+SUM(Y166:Y$168)+SUM(Y180:Y$183)</f>
        <v>0</v>
      </c>
      <c r="AP27" s="147">
        <f ca="1">SUM(Z138:Z$138)+SUM(Z152:Z$153)+SUM(Z166:Z$168)+SUM(Z180:Z$183)</f>
        <v>0</v>
      </c>
      <c r="AQ27" s="147">
        <f ca="1">SUM(AA138:AA$138)+SUM(AA152:AA$153)+SUM(AA166:AA$168)+SUM(AA180:AA$183)</f>
        <v>0</v>
      </c>
      <c r="AR27" s="147">
        <f ca="1">SUM(AB138:AB$138)+SUM(AB152:AB$153)+SUM(AB166:AB$168)+SUM(AB180:AB$183)</f>
        <v>0</v>
      </c>
      <c r="AS27" s="147">
        <f ca="1">SUM(AC138:AC$138)+SUM(AC152:AC$153)+SUM(AC166:AC$168)+SUM(AC180:AC$183)</f>
        <v>0</v>
      </c>
      <c r="AT27" s="147">
        <f ca="1">SUM(AD138:AD$138)+SUM(AD152:AD$153)+SUM(AD166:AD$168)+SUM(AD180:AD$183)</f>
        <v>0</v>
      </c>
      <c r="AU27" s="147">
        <f ca="1">SUM(AE138:AE$138)+SUM(AE152:AE$153)+SUM(AE166:AE$168)+SUM(AE180:AE$183)</f>
        <v>0</v>
      </c>
      <c r="AV27" s="147">
        <f ca="1">SUM(AF138:AF$138)+SUM(AF152:AF$153)+SUM(AF166:AF$168)+SUM(AF180:AF$183)</f>
        <v>0</v>
      </c>
      <c r="AW27" s="147">
        <f ca="1">SUM(AG138:AG$138)+SUM(AG152:AG$153)+SUM(AG166:AG$168)+SUM(AG180:AG$183)</f>
        <v>0</v>
      </c>
      <c r="AX27" s="147">
        <f ca="1">SUM(AH138:AH$138)+SUM(AH152:AH$153)+SUM(AH166:AH$168)+SUM(AH180:AH$183)</f>
        <v>0</v>
      </c>
      <c r="AY27" s="147">
        <f ca="1">SUM(AI138:AI$138)+SUM(AI152:AI$153)+SUM(AI166:AI$168)+SUM(AI180:AI$183)</f>
        <v>0</v>
      </c>
    </row>
    <row r="28" spans="1:51" ht="19.5" customHeight="1" thickTop="1" thickBot="1" x14ac:dyDescent="0.25">
      <c r="A28" s="74"/>
      <c r="B28" s="23"/>
      <c r="C28" s="26" t="s">
        <v>1349</v>
      </c>
      <c r="D28" s="172" t="str">
        <f>'Bancos e Cartões'!D10</f>
        <v>-</v>
      </c>
      <c r="E28" s="173">
        <f t="shared" ca="1" si="4"/>
        <v>0</v>
      </c>
      <c r="F28" s="173">
        <f t="shared" ca="1" si="3"/>
        <v>0</v>
      </c>
      <c r="G28" s="173">
        <f t="shared" ca="1" si="3"/>
        <v>0</v>
      </c>
      <c r="H28" s="173">
        <f t="shared" ca="1" si="3"/>
        <v>0</v>
      </c>
      <c r="I28" s="173">
        <f t="shared" ca="1" si="3"/>
        <v>0</v>
      </c>
      <c r="J28" s="173">
        <f t="shared" ca="1" si="3"/>
        <v>0</v>
      </c>
      <c r="K28" s="173">
        <f t="shared" ca="1" si="3"/>
        <v>0</v>
      </c>
      <c r="L28" s="173">
        <f t="shared" ca="1" si="3"/>
        <v>0</v>
      </c>
      <c r="M28" s="173">
        <f t="shared" ca="1" si="3"/>
        <v>0</v>
      </c>
      <c r="N28" s="173">
        <f t="shared" ca="1" si="3"/>
        <v>0</v>
      </c>
      <c r="O28" s="173">
        <f t="shared" ca="1" si="3"/>
        <v>0</v>
      </c>
      <c r="P28" s="173">
        <f t="shared" ca="1" si="3"/>
        <v>0</v>
      </c>
      <c r="T28" s="147">
        <v>7</v>
      </c>
      <c r="U28" s="147" t="s">
        <v>1372</v>
      </c>
      <c r="V28" s="147">
        <f ca="1">SUMIFS(INDIRECT($U$20&amp;"!$I$19:$I$619"),INDIRECT($U$20&amp;"!$H$19:$H$619"),'Resumo (3)'!V$6,INDIRECT($U$20&amp;"!$G$19:$G$619"),'Resumo (3)'!$U28)/$T28</f>
        <v>0</v>
      </c>
      <c r="W28" s="147">
        <f ca="1">SUMIFS(INDIRECT($U$20&amp;"!$I$19:$I$619"),INDIRECT($U$20&amp;"!$H$19:$H$619"),'Resumo (3)'!W$6,INDIRECT($U$20&amp;"!$G$19:$G$619"),'Resumo (3)'!$U28)/$T28</f>
        <v>0</v>
      </c>
      <c r="X28" s="147">
        <f ca="1">SUMIFS(INDIRECT($U$20&amp;"!$I$19:$I$619"),INDIRECT($U$20&amp;"!$H$19:$H$619"),'Resumo (3)'!X$6,INDIRECT($U$20&amp;"!$G$19:$G$619"),'Resumo (3)'!$U28)/$T28</f>
        <v>0</v>
      </c>
      <c r="Y28" s="147">
        <f ca="1">SUMIFS(INDIRECT($U$20&amp;"!$I$19:$I$619"),INDIRECT($U$20&amp;"!$H$19:$H$619"),'Resumo (3)'!Y$6,INDIRECT($U$20&amp;"!$G$19:$G$619"),'Resumo (3)'!$U28)/$T28</f>
        <v>0</v>
      </c>
      <c r="Z28" s="147">
        <f ca="1">SUMIFS(INDIRECT($U$20&amp;"!$I$19:$I$619"),INDIRECT($U$20&amp;"!$H$19:$H$619"),'Resumo (3)'!Z$6,INDIRECT($U$20&amp;"!$G$19:$G$619"),'Resumo (3)'!$U28)/$T28</f>
        <v>0</v>
      </c>
      <c r="AA28" s="147">
        <f ca="1">SUMIFS(INDIRECT($U$20&amp;"!$I$19:$I$619"),INDIRECT($U$20&amp;"!$H$19:$H$619"),'Resumo (3)'!AA$6,INDIRECT($U$20&amp;"!$G$19:$G$619"),'Resumo (3)'!$U28)/$T28</f>
        <v>0</v>
      </c>
      <c r="AB28" s="147">
        <f ca="1">SUMIFS(INDIRECT($U$20&amp;"!$I$19:$I$619"),INDIRECT($U$20&amp;"!$H$19:$H$619"),'Resumo (3)'!AB$6,INDIRECT($U$20&amp;"!$G$19:$G$619"),'Resumo (3)'!$U28)/$T28</f>
        <v>0</v>
      </c>
      <c r="AC28" s="147">
        <f ca="1">SUMIFS(INDIRECT($U$20&amp;"!$I$19:$I$619"),INDIRECT($U$20&amp;"!$H$19:$H$619"),'Resumo (3)'!AC$6,INDIRECT($U$20&amp;"!$G$19:$G$619"),'Resumo (3)'!$U28)/$T28</f>
        <v>0</v>
      </c>
      <c r="AD28" s="147">
        <f ca="1">SUMIFS(INDIRECT($U$20&amp;"!$I$19:$I$619"),INDIRECT($U$20&amp;"!$H$19:$H$619"),'Resumo (3)'!AD$6,INDIRECT($U$20&amp;"!$G$19:$G$619"),'Resumo (3)'!$U28)/$T28</f>
        <v>0</v>
      </c>
      <c r="AE28" s="147">
        <f ca="1">SUMIFS(INDIRECT($U$20&amp;"!$I$19:$I$619"),INDIRECT($U$20&amp;"!$H$19:$H$619"),'Resumo (3)'!AE$6,INDIRECT($U$20&amp;"!$G$19:$G$619"),'Resumo (3)'!$U28)/$T28</f>
        <v>0</v>
      </c>
      <c r="AF28" s="147">
        <f ca="1">SUMIFS(INDIRECT($U$20&amp;"!$I$19:$I$619"),INDIRECT($U$20&amp;"!$H$19:$H$619"),'Resumo (3)'!AF$6,INDIRECT($U$20&amp;"!$G$19:$G$619"),'Resumo (3)'!$U28)/$T28</f>
        <v>0</v>
      </c>
      <c r="AG28" s="147">
        <f ca="1">SUMIFS(INDIRECT($U$20&amp;"!$I$19:$I$619"),INDIRECT($U$20&amp;"!$H$19:$H$619"),'Resumo (3)'!AG$6,INDIRECT($U$20&amp;"!$G$19:$G$619"),'Resumo (3)'!$U28)/$T28</f>
        <v>0</v>
      </c>
      <c r="AH28" s="147">
        <f ca="1">SUMIFS(INDIRECT($U$20&amp;"!$I$19:$I$619"),INDIRECT($U$20&amp;"!$H$19:$H$619"),'Resumo (3)'!AH$6,INDIRECT($U$20&amp;"!$G$19:$G$619"),'Resumo (3)'!$U28)/$T28</f>
        <v>0</v>
      </c>
      <c r="AI28" s="147">
        <f ca="1">SUMIFS(INDIRECT($U$20&amp;"!$I$19:$I$619"),INDIRECT($U$20&amp;"!$H$19:$H$619"),'Resumo (3)'!AI$6,INDIRECT($U$20&amp;"!$G$19:$G$619"),'Resumo (3)'!$U28)/$T28</f>
        <v>0</v>
      </c>
      <c r="AK28" s="147" t="s">
        <v>68</v>
      </c>
      <c r="AL28" s="147">
        <f ca="1">SUM(V153:V$153)+SUM(V167:V$168)+SUM(V181:V$183)</f>
        <v>0</v>
      </c>
      <c r="AM28" s="147">
        <f ca="1">SUM(W153:W$153)+SUM(W167:W$168)+SUM(W181:W$183)</f>
        <v>0</v>
      </c>
      <c r="AN28" s="147">
        <f ca="1">SUM(X153:X$153)+SUM(X167:X$168)+SUM(X181:X$183)</f>
        <v>0</v>
      </c>
      <c r="AO28" s="147">
        <f ca="1">SUM(Y153:Y$153)+SUM(Y167:Y$168)+SUM(Y181:Y$183)</f>
        <v>0</v>
      </c>
      <c r="AP28" s="147">
        <f ca="1">SUM(Z153:Z$153)+SUM(Z167:Z$168)+SUM(Z181:Z$183)</f>
        <v>0</v>
      </c>
      <c r="AQ28" s="147">
        <f ca="1">SUM(AA153:AA$153)+SUM(AA167:AA$168)+SUM(AA181:AA$183)</f>
        <v>0</v>
      </c>
      <c r="AR28" s="147">
        <f ca="1">SUM(AB153:AB$153)+SUM(AB167:AB$168)+SUM(AB181:AB$183)</f>
        <v>0</v>
      </c>
      <c r="AS28" s="147">
        <f ca="1">SUM(AC153:AC$153)+SUM(AC167:AC$168)+SUM(AC181:AC$183)</f>
        <v>0</v>
      </c>
      <c r="AT28" s="147">
        <f ca="1">SUM(AD153:AD$153)+SUM(AD167:AD$168)+SUM(AD181:AD$183)</f>
        <v>0</v>
      </c>
      <c r="AU28" s="147">
        <f ca="1">SUM(AE153:AE$153)+SUM(AE167:AE$168)+SUM(AE181:AE$183)</f>
        <v>0</v>
      </c>
      <c r="AV28" s="147">
        <f ca="1">SUM(AF153:AF$153)+SUM(AF167:AF$168)+SUM(AF181:AF$183)</f>
        <v>0</v>
      </c>
      <c r="AW28" s="147">
        <f ca="1">SUM(AG153:AG$153)+SUM(AG167:AG$168)+SUM(AG181:AG$183)</f>
        <v>0</v>
      </c>
      <c r="AX28" s="147">
        <f ca="1">SUM(AH153:AH$153)+SUM(AH167:AH$168)+SUM(AH181:AH$183)</f>
        <v>0</v>
      </c>
      <c r="AY28" s="147">
        <f ca="1">SUM(AI153:AI$153)+SUM(AI167:AI$168)+SUM(AI181:AI$183)</f>
        <v>0</v>
      </c>
    </row>
    <row r="29" spans="1:51" ht="19.5" customHeight="1" thickTop="1" thickBot="1" x14ac:dyDescent="0.25">
      <c r="A29" s="74"/>
      <c r="B29" s="23"/>
      <c r="C29" s="26" t="s">
        <v>1350</v>
      </c>
      <c r="D29" s="172" t="str">
        <f>'Bancos e Cartões'!D11</f>
        <v>-</v>
      </c>
      <c r="E29" s="173">
        <f t="shared" ca="1" si="4"/>
        <v>0</v>
      </c>
      <c r="F29" s="173">
        <f t="shared" ca="1" si="3"/>
        <v>0</v>
      </c>
      <c r="G29" s="173">
        <f t="shared" ca="1" si="3"/>
        <v>0</v>
      </c>
      <c r="H29" s="173">
        <f t="shared" ca="1" si="3"/>
        <v>0</v>
      </c>
      <c r="I29" s="173">
        <f t="shared" ca="1" si="3"/>
        <v>0</v>
      </c>
      <c r="J29" s="173">
        <f t="shared" ca="1" si="3"/>
        <v>0</v>
      </c>
      <c r="K29" s="173">
        <f t="shared" ca="1" si="3"/>
        <v>0</v>
      </c>
      <c r="L29" s="173">
        <f t="shared" ca="1" si="3"/>
        <v>0</v>
      </c>
      <c r="M29" s="173">
        <f t="shared" ca="1" si="3"/>
        <v>0</v>
      </c>
      <c r="N29" s="173">
        <f t="shared" ca="1" si="3"/>
        <v>0</v>
      </c>
      <c r="O29" s="173">
        <f t="shared" ca="1" si="3"/>
        <v>0</v>
      </c>
      <c r="P29" s="173">
        <f t="shared" ca="1" si="3"/>
        <v>0</v>
      </c>
      <c r="T29" s="147">
        <v>8</v>
      </c>
      <c r="U29" s="147" t="s">
        <v>1373</v>
      </c>
      <c r="V29" s="147">
        <f ca="1">SUMIFS(INDIRECT($U$20&amp;"!$I$19:$I$619"),INDIRECT($U$20&amp;"!$H$19:$H$619"),'Resumo (3)'!V$6,INDIRECT($U$20&amp;"!$G$19:$G$619"),'Resumo (3)'!$U29)/$T29</f>
        <v>0</v>
      </c>
      <c r="W29" s="147">
        <f ca="1">SUMIFS(INDIRECT($U$20&amp;"!$I$19:$I$619"),INDIRECT($U$20&amp;"!$H$19:$H$619"),'Resumo (3)'!W$6,INDIRECT($U$20&amp;"!$G$19:$G$619"),'Resumo (3)'!$U29)/$T29</f>
        <v>0</v>
      </c>
      <c r="X29" s="147">
        <f ca="1">SUMIFS(INDIRECT($U$20&amp;"!$I$19:$I$619"),INDIRECT($U$20&amp;"!$H$19:$H$619"),'Resumo (3)'!X$6,INDIRECT($U$20&amp;"!$G$19:$G$619"),'Resumo (3)'!$U29)/$T29</f>
        <v>0</v>
      </c>
      <c r="Y29" s="147">
        <f ca="1">SUMIFS(INDIRECT($U$20&amp;"!$I$19:$I$619"),INDIRECT($U$20&amp;"!$H$19:$H$619"),'Resumo (3)'!Y$6,INDIRECT($U$20&amp;"!$G$19:$G$619"),'Resumo (3)'!$U29)/$T29</f>
        <v>0</v>
      </c>
      <c r="Z29" s="147">
        <f ca="1">SUMIFS(INDIRECT($U$20&amp;"!$I$19:$I$619"),INDIRECT($U$20&amp;"!$H$19:$H$619"),'Resumo (3)'!Z$6,INDIRECT($U$20&amp;"!$G$19:$G$619"),'Resumo (3)'!$U29)/$T29</f>
        <v>0</v>
      </c>
      <c r="AA29" s="147">
        <f ca="1">SUMIFS(INDIRECT($U$20&amp;"!$I$19:$I$619"),INDIRECT($U$20&amp;"!$H$19:$H$619"),'Resumo (3)'!AA$6,INDIRECT($U$20&amp;"!$G$19:$G$619"),'Resumo (3)'!$U29)/$T29</f>
        <v>0</v>
      </c>
      <c r="AB29" s="147">
        <f ca="1">SUMIFS(INDIRECT($U$20&amp;"!$I$19:$I$619"),INDIRECT($U$20&amp;"!$H$19:$H$619"),'Resumo (3)'!AB$6,INDIRECT($U$20&amp;"!$G$19:$G$619"),'Resumo (3)'!$U29)/$T29</f>
        <v>0</v>
      </c>
      <c r="AC29" s="147">
        <f ca="1">SUMIFS(INDIRECT($U$20&amp;"!$I$19:$I$619"),INDIRECT($U$20&amp;"!$H$19:$H$619"),'Resumo (3)'!AC$6,INDIRECT($U$20&amp;"!$G$19:$G$619"),'Resumo (3)'!$U29)/$T29</f>
        <v>0</v>
      </c>
      <c r="AD29" s="147">
        <f ca="1">SUMIFS(INDIRECT($U$20&amp;"!$I$19:$I$619"),INDIRECT($U$20&amp;"!$H$19:$H$619"),'Resumo (3)'!AD$6,INDIRECT($U$20&amp;"!$G$19:$G$619"),'Resumo (3)'!$U29)/$T29</f>
        <v>0</v>
      </c>
      <c r="AE29" s="147">
        <f ca="1">SUMIFS(INDIRECT($U$20&amp;"!$I$19:$I$619"),INDIRECT($U$20&amp;"!$H$19:$H$619"),'Resumo (3)'!AE$6,INDIRECT($U$20&amp;"!$G$19:$G$619"),'Resumo (3)'!$U29)/$T29</f>
        <v>0</v>
      </c>
      <c r="AF29" s="147">
        <f ca="1">SUMIFS(INDIRECT($U$20&amp;"!$I$19:$I$619"),INDIRECT($U$20&amp;"!$H$19:$H$619"),'Resumo (3)'!AF$6,INDIRECT($U$20&amp;"!$G$19:$G$619"),'Resumo (3)'!$U29)/$T29</f>
        <v>0</v>
      </c>
      <c r="AG29" s="147">
        <f ca="1">SUMIFS(INDIRECT($U$20&amp;"!$I$19:$I$619"),INDIRECT($U$20&amp;"!$H$19:$H$619"),'Resumo (3)'!AG$6,INDIRECT($U$20&amp;"!$G$19:$G$619"),'Resumo (3)'!$U29)/$T29</f>
        <v>0</v>
      </c>
      <c r="AH29" s="147">
        <f ca="1">SUMIFS(INDIRECT($U$20&amp;"!$I$19:$I$619"),INDIRECT($U$20&amp;"!$H$19:$H$619"),'Resumo (3)'!AH$6,INDIRECT($U$20&amp;"!$G$19:$G$619"),'Resumo (3)'!$U29)/$T29</f>
        <v>0</v>
      </c>
      <c r="AI29" s="147">
        <f ca="1">SUMIFS(INDIRECT($U$20&amp;"!$I$19:$I$619"),INDIRECT($U$20&amp;"!$H$19:$H$619"),'Resumo (3)'!AI$6,INDIRECT($U$20&amp;"!$G$19:$G$619"),'Resumo (3)'!$U29)/$T29</f>
        <v>0</v>
      </c>
      <c r="AK29" s="147" t="s">
        <v>69</v>
      </c>
      <c r="AL29" s="147">
        <f ca="1">SUM(V168:V$168)+SUM(V182:V$183)</f>
        <v>0</v>
      </c>
      <c r="AM29" s="147">
        <f ca="1">SUM(W168:W$168)+SUM(W182:W$183)</f>
        <v>0</v>
      </c>
      <c r="AN29" s="147">
        <f ca="1">SUM(X168:X$168)+SUM(X182:X$183)</f>
        <v>0</v>
      </c>
      <c r="AO29" s="147">
        <f ca="1">SUM(Y168:Y$168)+SUM(Y182:Y$183)</f>
        <v>0</v>
      </c>
      <c r="AP29" s="147">
        <f ca="1">SUM(Z168:Z$168)+SUM(Z182:Z$183)</f>
        <v>0</v>
      </c>
      <c r="AQ29" s="147">
        <f ca="1">SUM(AA168:AA$168)+SUM(AA182:AA$183)</f>
        <v>0</v>
      </c>
      <c r="AR29" s="147">
        <f ca="1">SUM(AB168:AB$168)+SUM(AB182:AB$183)</f>
        <v>0</v>
      </c>
      <c r="AS29" s="147">
        <f ca="1">SUM(AC168:AC$168)+SUM(AC182:AC$183)</f>
        <v>0</v>
      </c>
      <c r="AT29" s="147">
        <f ca="1">SUM(AD168:AD$168)+SUM(AD182:AD$183)</f>
        <v>0</v>
      </c>
      <c r="AU29" s="147">
        <f ca="1">SUM(AE168:AE$168)+SUM(AE182:AE$183)</f>
        <v>0</v>
      </c>
      <c r="AV29" s="147">
        <f ca="1">SUM(AF168:AF$168)+SUM(AF182:AF$183)</f>
        <v>0</v>
      </c>
      <c r="AW29" s="147">
        <f ca="1">SUM(AG168:AG$168)+SUM(AG182:AG$183)</f>
        <v>0</v>
      </c>
      <c r="AX29" s="147">
        <f ca="1">SUM(AH168:AH$168)+SUM(AH182:AH$183)</f>
        <v>0</v>
      </c>
      <c r="AY29" s="147">
        <f ca="1">SUM(AI168:AI$168)+SUM(AI182:AI$183)</f>
        <v>0</v>
      </c>
    </row>
    <row r="30" spans="1:51" ht="19.5" customHeight="1" thickTop="1" thickBot="1" x14ac:dyDescent="0.25">
      <c r="A30" s="74"/>
      <c r="B30" s="23"/>
      <c r="C30" s="26" t="s">
        <v>1351</v>
      </c>
      <c r="D30" s="172" t="str">
        <f>'Bancos e Cartões'!D12</f>
        <v>-</v>
      </c>
      <c r="E30" s="173">
        <f t="shared" ca="1" si="4"/>
        <v>0</v>
      </c>
      <c r="F30" s="173">
        <f t="shared" ca="1" si="3"/>
        <v>0</v>
      </c>
      <c r="G30" s="173">
        <f t="shared" ca="1" si="3"/>
        <v>0</v>
      </c>
      <c r="H30" s="173">
        <f t="shared" ca="1" si="3"/>
        <v>0</v>
      </c>
      <c r="I30" s="173">
        <f t="shared" ca="1" si="3"/>
        <v>0</v>
      </c>
      <c r="J30" s="173">
        <f t="shared" ca="1" si="3"/>
        <v>0</v>
      </c>
      <c r="K30" s="173">
        <f t="shared" ca="1" si="3"/>
        <v>0</v>
      </c>
      <c r="L30" s="173">
        <f t="shared" ca="1" si="3"/>
        <v>0</v>
      </c>
      <c r="M30" s="173">
        <f t="shared" ca="1" si="3"/>
        <v>0</v>
      </c>
      <c r="N30" s="173">
        <f t="shared" ca="1" si="3"/>
        <v>0</v>
      </c>
      <c r="O30" s="173">
        <f t="shared" ca="1" si="3"/>
        <v>0</v>
      </c>
      <c r="P30" s="173">
        <f t="shared" ca="1" si="3"/>
        <v>0</v>
      </c>
      <c r="T30" s="147">
        <v>9</v>
      </c>
      <c r="U30" s="147" t="s">
        <v>1374</v>
      </c>
      <c r="V30" s="147">
        <f ca="1">SUMIFS(INDIRECT($U$20&amp;"!$I$19:$I$619"),INDIRECT($U$20&amp;"!$H$19:$H$619"),'Resumo (3)'!V$6,INDIRECT($U$20&amp;"!$G$19:$G$619"),'Resumo (3)'!$U30)/$T30</f>
        <v>0</v>
      </c>
      <c r="W30" s="147">
        <f ca="1">SUMIFS(INDIRECT($U$20&amp;"!$I$19:$I$619"),INDIRECT($U$20&amp;"!$H$19:$H$619"),'Resumo (3)'!W$6,INDIRECT($U$20&amp;"!$G$19:$G$619"),'Resumo (3)'!$U30)/$T30</f>
        <v>0</v>
      </c>
      <c r="X30" s="147">
        <f ca="1">SUMIFS(INDIRECT($U$20&amp;"!$I$19:$I$619"),INDIRECT($U$20&amp;"!$H$19:$H$619"),'Resumo (3)'!X$6,INDIRECT($U$20&amp;"!$G$19:$G$619"),'Resumo (3)'!$U30)/$T30</f>
        <v>0</v>
      </c>
      <c r="Y30" s="147">
        <f ca="1">SUMIFS(INDIRECT($U$20&amp;"!$I$19:$I$619"),INDIRECT($U$20&amp;"!$H$19:$H$619"),'Resumo (3)'!Y$6,INDIRECT($U$20&amp;"!$G$19:$G$619"),'Resumo (3)'!$U30)/$T30</f>
        <v>0</v>
      </c>
      <c r="Z30" s="147">
        <f ca="1">SUMIFS(INDIRECT($U$20&amp;"!$I$19:$I$619"),INDIRECT($U$20&amp;"!$H$19:$H$619"),'Resumo (3)'!Z$6,INDIRECT($U$20&amp;"!$G$19:$G$619"),'Resumo (3)'!$U30)/$T30</f>
        <v>0</v>
      </c>
      <c r="AA30" s="147">
        <f ca="1">SUMIFS(INDIRECT($U$20&amp;"!$I$19:$I$619"),INDIRECT($U$20&amp;"!$H$19:$H$619"),'Resumo (3)'!AA$6,INDIRECT($U$20&amp;"!$G$19:$G$619"),'Resumo (3)'!$U30)/$T30</f>
        <v>0</v>
      </c>
      <c r="AB30" s="147">
        <f ca="1">SUMIFS(INDIRECT($U$20&amp;"!$I$19:$I$619"),INDIRECT($U$20&amp;"!$H$19:$H$619"),'Resumo (3)'!AB$6,INDIRECT($U$20&amp;"!$G$19:$G$619"),'Resumo (3)'!$U30)/$T30</f>
        <v>0</v>
      </c>
      <c r="AC30" s="147">
        <f ca="1">SUMIFS(INDIRECT($U$20&amp;"!$I$19:$I$619"),INDIRECT($U$20&amp;"!$H$19:$H$619"),'Resumo (3)'!AC$6,INDIRECT($U$20&amp;"!$G$19:$G$619"),'Resumo (3)'!$U30)/$T30</f>
        <v>0</v>
      </c>
      <c r="AD30" s="147">
        <f ca="1">SUMIFS(INDIRECT($U$20&amp;"!$I$19:$I$619"),INDIRECT($U$20&amp;"!$H$19:$H$619"),'Resumo (3)'!AD$6,INDIRECT($U$20&amp;"!$G$19:$G$619"),'Resumo (3)'!$U30)/$T30</f>
        <v>0</v>
      </c>
      <c r="AE30" s="147">
        <f ca="1">SUMIFS(INDIRECT($U$20&amp;"!$I$19:$I$619"),INDIRECT($U$20&amp;"!$H$19:$H$619"),'Resumo (3)'!AE$6,INDIRECT($U$20&amp;"!$G$19:$G$619"),'Resumo (3)'!$U30)/$T30</f>
        <v>0</v>
      </c>
      <c r="AF30" s="147">
        <f ca="1">SUMIFS(INDIRECT($U$20&amp;"!$I$19:$I$619"),INDIRECT($U$20&amp;"!$H$19:$H$619"),'Resumo (3)'!AF$6,INDIRECT($U$20&amp;"!$G$19:$G$619"),'Resumo (3)'!$U30)/$T30</f>
        <v>0</v>
      </c>
      <c r="AG30" s="147">
        <f ca="1">SUMIFS(INDIRECT($U$20&amp;"!$I$19:$I$619"),INDIRECT($U$20&amp;"!$H$19:$H$619"),'Resumo (3)'!AG$6,INDIRECT($U$20&amp;"!$G$19:$G$619"),'Resumo (3)'!$U30)/$T30</f>
        <v>0</v>
      </c>
      <c r="AH30" s="147">
        <f ca="1">SUMIFS(INDIRECT($U$20&amp;"!$I$19:$I$619"),INDIRECT($U$20&amp;"!$H$19:$H$619"),'Resumo (3)'!AH$6,INDIRECT($U$20&amp;"!$G$19:$G$619"),'Resumo (3)'!$U30)/$T30</f>
        <v>0</v>
      </c>
      <c r="AI30" s="147">
        <f ca="1">SUMIFS(INDIRECT($U$20&amp;"!$I$19:$I$619"),INDIRECT($U$20&amp;"!$H$19:$H$619"),'Resumo (3)'!AI$6,INDIRECT($U$20&amp;"!$G$19:$G$619"),'Resumo (3)'!$U30)/$T30</f>
        <v>0</v>
      </c>
      <c r="AK30" s="147" t="s">
        <v>70</v>
      </c>
      <c r="AL30" s="147">
        <f ca="1">SUM(V183:V$183)</f>
        <v>0</v>
      </c>
      <c r="AM30" s="147">
        <f ca="1">SUM(W183:W$183)</f>
        <v>0</v>
      </c>
      <c r="AN30" s="147">
        <f ca="1">SUM(X183:X$183)</f>
        <v>0</v>
      </c>
      <c r="AO30" s="147">
        <f ca="1">SUM(Y183:Y$183)</f>
        <v>0</v>
      </c>
      <c r="AP30" s="147">
        <f ca="1">SUM(Z183:Z$183)</f>
        <v>0</v>
      </c>
      <c r="AQ30" s="147">
        <f ca="1">SUM(AA183:AA$183)</f>
        <v>0</v>
      </c>
      <c r="AR30" s="147">
        <f ca="1">SUM(AB183:AB$183)</f>
        <v>0</v>
      </c>
      <c r="AS30" s="147">
        <f ca="1">SUM(AC183:AC$183)</f>
        <v>0</v>
      </c>
      <c r="AT30" s="147">
        <f ca="1">SUM(AD183:AD$183)</f>
        <v>0</v>
      </c>
      <c r="AU30" s="147">
        <f ca="1">SUM(AE183:AE$183)</f>
        <v>0</v>
      </c>
      <c r="AV30" s="147">
        <f ca="1">SUM(AF183:AF$183)</f>
        <v>0</v>
      </c>
      <c r="AW30" s="147">
        <f ca="1">SUM(AG183:AG$183)</f>
        <v>0</v>
      </c>
      <c r="AX30" s="147">
        <f ca="1">SUM(AH183:AH$183)</f>
        <v>0</v>
      </c>
      <c r="AY30" s="147">
        <f ca="1">SUM(AI183:AI$183)</f>
        <v>0</v>
      </c>
    </row>
    <row r="31" spans="1:51" ht="19.5" customHeight="1" thickTop="1" thickBot="1" x14ac:dyDescent="0.25">
      <c r="A31" s="74"/>
      <c r="B31" s="23"/>
      <c r="C31" s="26" t="s">
        <v>1352</v>
      </c>
      <c r="D31" s="172" t="str">
        <f>'Bancos e Cartões'!D13</f>
        <v>-</v>
      </c>
      <c r="E31" s="173">
        <f t="shared" ca="1" si="4"/>
        <v>0</v>
      </c>
      <c r="F31" s="173">
        <f t="shared" ca="1" si="3"/>
        <v>0</v>
      </c>
      <c r="G31" s="173">
        <f t="shared" ca="1" si="3"/>
        <v>0</v>
      </c>
      <c r="H31" s="173">
        <f t="shared" ca="1" si="3"/>
        <v>0</v>
      </c>
      <c r="I31" s="173">
        <f t="shared" ca="1" si="3"/>
        <v>0</v>
      </c>
      <c r="J31" s="173">
        <f t="shared" ca="1" si="3"/>
        <v>0</v>
      </c>
      <c r="K31" s="173">
        <f t="shared" ca="1" si="3"/>
        <v>0</v>
      </c>
      <c r="L31" s="173">
        <f t="shared" ca="1" si="3"/>
        <v>0</v>
      </c>
      <c r="M31" s="173">
        <f t="shared" ca="1" si="3"/>
        <v>0</v>
      </c>
      <c r="N31" s="173">
        <f t="shared" ca="1" si="3"/>
        <v>0</v>
      </c>
      <c r="O31" s="173">
        <f t="shared" ca="1" si="3"/>
        <v>0</v>
      </c>
      <c r="P31" s="173">
        <f t="shared" ca="1" si="3"/>
        <v>0</v>
      </c>
      <c r="T31" s="147">
        <v>10</v>
      </c>
      <c r="U31" s="147" t="s">
        <v>1375</v>
      </c>
      <c r="V31" s="147">
        <f ca="1">SUMIFS(INDIRECT($U$20&amp;"!$I$19:$I$619"),INDIRECT($U$20&amp;"!$H$19:$H$619"),'Resumo (3)'!V$6,INDIRECT($U$20&amp;"!$G$19:$G$619"),'Resumo (3)'!$U31)/$T31</f>
        <v>0</v>
      </c>
      <c r="W31" s="147">
        <f ca="1">SUMIFS(INDIRECT($U$20&amp;"!$I$19:$I$619"),INDIRECT($U$20&amp;"!$H$19:$H$619"),'Resumo (3)'!W$6,INDIRECT($U$20&amp;"!$G$19:$G$619"),'Resumo (3)'!$U31)/$T31</f>
        <v>0</v>
      </c>
      <c r="X31" s="147">
        <f ca="1">SUMIFS(INDIRECT($U$20&amp;"!$I$19:$I$619"),INDIRECT($U$20&amp;"!$H$19:$H$619"),'Resumo (3)'!X$6,INDIRECT($U$20&amp;"!$G$19:$G$619"),'Resumo (3)'!$U31)/$T31</f>
        <v>0</v>
      </c>
      <c r="Y31" s="147">
        <f ca="1">SUMIFS(INDIRECT($U$20&amp;"!$I$19:$I$619"),INDIRECT($U$20&amp;"!$H$19:$H$619"),'Resumo (3)'!Y$6,INDIRECT($U$20&amp;"!$G$19:$G$619"),'Resumo (3)'!$U31)/$T31</f>
        <v>0</v>
      </c>
      <c r="Z31" s="147">
        <f ca="1">SUMIFS(INDIRECT($U$20&amp;"!$I$19:$I$619"),INDIRECT($U$20&amp;"!$H$19:$H$619"),'Resumo (3)'!Z$6,INDIRECT($U$20&amp;"!$G$19:$G$619"),'Resumo (3)'!$U31)/$T31</f>
        <v>0</v>
      </c>
      <c r="AA31" s="147">
        <f ca="1">SUMIFS(INDIRECT($U$20&amp;"!$I$19:$I$619"),INDIRECT($U$20&amp;"!$H$19:$H$619"),'Resumo (3)'!AA$6,INDIRECT($U$20&amp;"!$G$19:$G$619"),'Resumo (3)'!$U31)/$T31</f>
        <v>0</v>
      </c>
      <c r="AB31" s="147">
        <f ca="1">SUMIFS(INDIRECT($U$20&amp;"!$I$19:$I$619"),INDIRECT($U$20&amp;"!$H$19:$H$619"),'Resumo (3)'!AB$6,INDIRECT($U$20&amp;"!$G$19:$G$619"),'Resumo (3)'!$U31)/$T31</f>
        <v>0</v>
      </c>
      <c r="AC31" s="147">
        <f ca="1">SUMIFS(INDIRECT($U$20&amp;"!$I$19:$I$619"),INDIRECT($U$20&amp;"!$H$19:$H$619"),'Resumo (3)'!AC$6,INDIRECT($U$20&amp;"!$G$19:$G$619"),'Resumo (3)'!$U31)/$T31</f>
        <v>0</v>
      </c>
      <c r="AD31" s="147">
        <f ca="1">SUMIFS(INDIRECT($U$20&amp;"!$I$19:$I$619"),INDIRECT($U$20&amp;"!$H$19:$H$619"),'Resumo (3)'!AD$6,INDIRECT($U$20&amp;"!$G$19:$G$619"),'Resumo (3)'!$U31)/$T31</f>
        <v>0</v>
      </c>
      <c r="AE31" s="147">
        <f ca="1">SUMIFS(INDIRECT($U$20&amp;"!$I$19:$I$619"),INDIRECT($U$20&amp;"!$H$19:$H$619"),'Resumo (3)'!AE$6,INDIRECT($U$20&amp;"!$G$19:$G$619"),'Resumo (3)'!$U31)/$T31</f>
        <v>0</v>
      </c>
      <c r="AF31" s="147">
        <f ca="1">SUMIFS(INDIRECT($U$20&amp;"!$I$19:$I$619"),INDIRECT($U$20&amp;"!$H$19:$H$619"),'Resumo (3)'!AF$6,INDIRECT($U$20&amp;"!$G$19:$G$619"),'Resumo (3)'!$U31)/$T31</f>
        <v>0</v>
      </c>
      <c r="AG31" s="147">
        <f ca="1">SUMIFS(INDIRECT($U$20&amp;"!$I$19:$I$619"),INDIRECT($U$20&amp;"!$H$19:$H$619"),'Resumo (3)'!AG$6,INDIRECT($U$20&amp;"!$G$19:$G$619"),'Resumo (3)'!$U31)/$T31</f>
        <v>0</v>
      </c>
      <c r="AH31" s="147">
        <f ca="1">SUMIFS(INDIRECT($U$20&amp;"!$I$19:$I$619"),INDIRECT($U$20&amp;"!$H$19:$H$619"),'Resumo (3)'!AH$6,INDIRECT($U$20&amp;"!$G$19:$G$619"),'Resumo (3)'!$U31)/$T31</f>
        <v>0</v>
      </c>
      <c r="AI31" s="147">
        <f ca="1">SUMIFS(INDIRECT($U$20&amp;"!$I$19:$I$619"),INDIRECT($U$20&amp;"!$H$19:$H$619"),'Resumo (3)'!AI$6,INDIRECT($U$20&amp;"!$G$19:$G$619"),'Resumo (3)'!$U31)/$T31</f>
        <v>0</v>
      </c>
    </row>
    <row r="32" spans="1:51" ht="19.5" customHeight="1" thickTop="1" thickBot="1" x14ac:dyDescent="0.25">
      <c r="A32" s="74"/>
      <c r="B32" s="23"/>
      <c r="C32" s="26" t="s">
        <v>1353</v>
      </c>
      <c r="D32" s="172" t="str">
        <f>'Bancos e Cartões'!D14</f>
        <v>-</v>
      </c>
      <c r="E32" s="173">
        <f t="shared" ca="1" si="4"/>
        <v>0</v>
      </c>
      <c r="F32" s="173">
        <f t="shared" ca="1" si="3"/>
        <v>0</v>
      </c>
      <c r="G32" s="173">
        <f t="shared" ca="1" si="3"/>
        <v>0</v>
      </c>
      <c r="H32" s="173">
        <f t="shared" ca="1" si="3"/>
        <v>0</v>
      </c>
      <c r="I32" s="173">
        <f t="shared" ca="1" si="3"/>
        <v>0</v>
      </c>
      <c r="J32" s="173">
        <f t="shared" ca="1" si="3"/>
        <v>0</v>
      </c>
      <c r="K32" s="173">
        <f t="shared" ca="1" si="3"/>
        <v>0</v>
      </c>
      <c r="L32" s="173">
        <f t="shared" ca="1" si="3"/>
        <v>0</v>
      </c>
      <c r="M32" s="173">
        <f t="shared" ca="1" si="3"/>
        <v>0</v>
      </c>
      <c r="N32" s="173">
        <f t="shared" ca="1" si="3"/>
        <v>0</v>
      </c>
      <c r="O32" s="173">
        <f t="shared" ca="1" si="3"/>
        <v>0</v>
      </c>
      <c r="P32" s="173">
        <f t="shared" ca="1" si="3"/>
        <v>0</v>
      </c>
      <c r="T32" s="147">
        <v>11</v>
      </c>
      <c r="U32" s="147" t="s">
        <v>1376</v>
      </c>
      <c r="V32" s="147">
        <f ca="1">SUMIFS(INDIRECT($U$20&amp;"!$I$19:$I$619"),INDIRECT($U$20&amp;"!$H$19:$H$619"),'Resumo (3)'!V$6,INDIRECT($U$20&amp;"!$G$19:$G$619"),'Resumo (3)'!$U32)/$T32</f>
        <v>0</v>
      </c>
      <c r="W32" s="147">
        <f ca="1">SUMIFS(INDIRECT($U$20&amp;"!$I$19:$I$619"),INDIRECT($U$20&amp;"!$H$19:$H$619"),'Resumo (3)'!W$6,INDIRECT($U$20&amp;"!$G$19:$G$619"),'Resumo (3)'!$U32)/$T32</f>
        <v>0</v>
      </c>
      <c r="X32" s="147">
        <f ca="1">SUMIFS(INDIRECT($U$20&amp;"!$I$19:$I$619"),INDIRECT($U$20&amp;"!$H$19:$H$619"),'Resumo (3)'!X$6,INDIRECT($U$20&amp;"!$G$19:$G$619"),'Resumo (3)'!$U32)/$T32</f>
        <v>0</v>
      </c>
      <c r="Y32" s="147">
        <f ca="1">SUMIFS(INDIRECT($U$20&amp;"!$I$19:$I$619"),INDIRECT($U$20&amp;"!$H$19:$H$619"),'Resumo (3)'!Y$6,INDIRECT($U$20&amp;"!$G$19:$G$619"),'Resumo (3)'!$U32)/$T32</f>
        <v>0</v>
      </c>
      <c r="Z32" s="147">
        <f ca="1">SUMIFS(INDIRECT($U$20&amp;"!$I$19:$I$619"),INDIRECT($U$20&amp;"!$H$19:$H$619"),'Resumo (3)'!Z$6,INDIRECT($U$20&amp;"!$G$19:$G$619"),'Resumo (3)'!$U32)/$T32</f>
        <v>0</v>
      </c>
      <c r="AA32" s="147">
        <f ca="1">SUMIFS(INDIRECT($U$20&amp;"!$I$19:$I$619"),INDIRECT($U$20&amp;"!$H$19:$H$619"),'Resumo (3)'!AA$6,INDIRECT($U$20&amp;"!$G$19:$G$619"),'Resumo (3)'!$U32)/$T32</f>
        <v>0</v>
      </c>
      <c r="AB32" s="147">
        <f ca="1">SUMIFS(INDIRECT($U$20&amp;"!$I$19:$I$619"),INDIRECT($U$20&amp;"!$H$19:$H$619"),'Resumo (3)'!AB$6,INDIRECT($U$20&amp;"!$G$19:$G$619"),'Resumo (3)'!$U32)/$T32</f>
        <v>0</v>
      </c>
      <c r="AC32" s="147">
        <f ca="1">SUMIFS(INDIRECT($U$20&amp;"!$I$19:$I$619"),INDIRECT($U$20&amp;"!$H$19:$H$619"),'Resumo (3)'!AC$6,INDIRECT($U$20&amp;"!$G$19:$G$619"),'Resumo (3)'!$U32)/$T32</f>
        <v>0</v>
      </c>
      <c r="AD32" s="147">
        <f ca="1">SUMIFS(INDIRECT($U$20&amp;"!$I$19:$I$619"),INDIRECT($U$20&amp;"!$H$19:$H$619"),'Resumo (3)'!AD$6,INDIRECT($U$20&amp;"!$G$19:$G$619"),'Resumo (3)'!$U32)/$T32</f>
        <v>0</v>
      </c>
      <c r="AE32" s="147">
        <f ca="1">SUMIFS(INDIRECT($U$20&amp;"!$I$19:$I$619"),INDIRECT($U$20&amp;"!$H$19:$H$619"),'Resumo (3)'!AE$6,INDIRECT($U$20&amp;"!$G$19:$G$619"),'Resumo (3)'!$U32)/$T32</f>
        <v>0</v>
      </c>
      <c r="AF32" s="147">
        <f ca="1">SUMIFS(INDIRECT($U$20&amp;"!$I$19:$I$619"),INDIRECT($U$20&amp;"!$H$19:$H$619"),'Resumo (3)'!AF$6,INDIRECT($U$20&amp;"!$G$19:$G$619"),'Resumo (3)'!$U32)/$T32</f>
        <v>0</v>
      </c>
      <c r="AG32" s="147">
        <f ca="1">SUMIFS(INDIRECT($U$20&amp;"!$I$19:$I$619"),INDIRECT($U$20&amp;"!$H$19:$H$619"),'Resumo (3)'!AG$6,INDIRECT($U$20&amp;"!$G$19:$G$619"),'Resumo (3)'!$U32)/$T32</f>
        <v>0</v>
      </c>
      <c r="AH32" s="147">
        <f ca="1">SUMIFS(INDIRECT($U$20&amp;"!$I$19:$I$619"),INDIRECT($U$20&amp;"!$H$19:$H$619"),'Resumo (3)'!AH$6,INDIRECT($U$20&amp;"!$G$19:$G$619"),'Resumo (3)'!$U32)/$T32</f>
        <v>0</v>
      </c>
      <c r="AI32" s="147">
        <f ca="1">SUMIFS(INDIRECT($U$20&amp;"!$I$19:$I$619"),INDIRECT($U$20&amp;"!$H$19:$H$619"),'Resumo (3)'!AI$6,INDIRECT($U$20&amp;"!$G$19:$G$619"),'Resumo (3)'!$U32)/$T32</f>
        <v>0</v>
      </c>
    </row>
    <row r="33" spans="1:35" ht="19.5" customHeight="1" thickTop="1" thickBot="1" x14ac:dyDescent="0.25">
      <c r="A33" s="74"/>
      <c r="B33" s="23"/>
      <c r="C33" s="26" t="s">
        <v>1354</v>
      </c>
      <c r="D33" s="172" t="str">
        <f>'Bancos e Cartões'!D15</f>
        <v>-</v>
      </c>
      <c r="E33" s="173">
        <f t="shared" ca="1" si="4"/>
        <v>0</v>
      </c>
      <c r="F33" s="173">
        <f t="shared" ca="1" si="3"/>
        <v>0</v>
      </c>
      <c r="G33" s="173">
        <f t="shared" ca="1" si="3"/>
        <v>0</v>
      </c>
      <c r="H33" s="173">
        <f t="shared" ca="1" si="3"/>
        <v>0</v>
      </c>
      <c r="I33" s="173">
        <f t="shared" ca="1" si="3"/>
        <v>0</v>
      </c>
      <c r="J33" s="173">
        <f t="shared" ca="1" si="3"/>
        <v>0</v>
      </c>
      <c r="K33" s="173">
        <f t="shared" ca="1" si="3"/>
        <v>0</v>
      </c>
      <c r="L33" s="173">
        <f t="shared" ca="1" si="3"/>
        <v>0</v>
      </c>
      <c r="M33" s="173">
        <f t="shared" ca="1" si="3"/>
        <v>0</v>
      </c>
      <c r="N33" s="173">
        <f t="shared" ca="1" si="3"/>
        <v>0</v>
      </c>
      <c r="O33" s="173">
        <f t="shared" ca="1" si="3"/>
        <v>0</v>
      </c>
      <c r="P33" s="173">
        <f t="shared" ca="1" si="3"/>
        <v>0</v>
      </c>
      <c r="T33" s="147">
        <v>12</v>
      </c>
      <c r="U33" s="147" t="s">
        <v>1377</v>
      </c>
      <c r="V33" s="147">
        <f ca="1">SUMIFS(INDIRECT($U$20&amp;"!$I$19:$I$619"),INDIRECT($U$20&amp;"!$H$19:$H$619"),'Resumo (3)'!V$6,INDIRECT($U$20&amp;"!$G$19:$G$619"),'Resumo (3)'!$U33)/$T33</f>
        <v>0</v>
      </c>
      <c r="W33" s="147">
        <f ca="1">SUMIFS(INDIRECT($U$20&amp;"!$I$19:$I$619"),INDIRECT($U$20&amp;"!$H$19:$H$619"),'Resumo (3)'!W$6,INDIRECT($U$20&amp;"!$G$19:$G$619"),'Resumo (3)'!$U33)/$T33</f>
        <v>0</v>
      </c>
      <c r="X33" s="147">
        <f ca="1">SUMIFS(INDIRECT($U$20&amp;"!$I$19:$I$619"),INDIRECT($U$20&amp;"!$H$19:$H$619"),'Resumo (3)'!X$6,INDIRECT($U$20&amp;"!$G$19:$G$619"),'Resumo (3)'!$U33)/$T33</f>
        <v>0</v>
      </c>
      <c r="Y33" s="147">
        <f ca="1">SUMIFS(INDIRECT($U$20&amp;"!$I$19:$I$619"),INDIRECT($U$20&amp;"!$H$19:$H$619"),'Resumo (3)'!Y$6,INDIRECT($U$20&amp;"!$G$19:$G$619"),'Resumo (3)'!$U33)/$T33</f>
        <v>0</v>
      </c>
      <c r="Z33" s="147">
        <f ca="1">SUMIFS(INDIRECT($U$20&amp;"!$I$19:$I$619"),INDIRECT($U$20&amp;"!$H$19:$H$619"),'Resumo (3)'!Z$6,INDIRECT($U$20&amp;"!$G$19:$G$619"),'Resumo (3)'!$U33)/$T33</f>
        <v>0</v>
      </c>
      <c r="AA33" s="147">
        <f ca="1">SUMIFS(INDIRECT($U$20&amp;"!$I$19:$I$619"),INDIRECT($U$20&amp;"!$H$19:$H$619"),'Resumo (3)'!AA$6,INDIRECT($U$20&amp;"!$G$19:$G$619"),'Resumo (3)'!$U33)/$T33</f>
        <v>0</v>
      </c>
      <c r="AB33" s="147">
        <f ca="1">SUMIFS(INDIRECT($U$20&amp;"!$I$19:$I$619"),INDIRECT($U$20&amp;"!$H$19:$H$619"),'Resumo (3)'!AB$6,INDIRECT($U$20&amp;"!$G$19:$G$619"),'Resumo (3)'!$U33)/$T33</f>
        <v>0</v>
      </c>
      <c r="AC33" s="147">
        <f ca="1">SUMIFS(INDIRECT($U$20&amp;"!$I$19:$I$619"),INDIRECT($U$20&amp;"!$H$19:$H$619"),'Resumo (3)'!AC$6,INDIRECT($U$20&amp;"!$G$19:$G$619"),'Resumo (3)'!$U33)/$T33</f>
        <v>0</v>
      </c>
      <c r="AD33" s="147">
        <f ca="1">SUMIFS(INDIRECT($U$20&amp;"!$I$19:$I$619"),INDIRECT($U$20&amp;"!$H$19:$H$619"),'Resumo (3)'!AD$6,INDIRECT($U$20&amp;"!$G$19:$G$619"),'Resumo (3)'!$U33)/$T33</f>
        <v>0</v>
      </c>
      <c r="AE33" s="147">
        <f ca="1">SUMIFS(INDIRECT($U$20&amp;"!$I$19:$I$619"),INDIRECT($U$20&amp;"!$H$19:$H$619"),'Resumo (3)'!AE$6,INDIRECT($U$20&amp;"!$G$19:$G$619"),'Resumo (3)'!$U33)/$T33</f>
        <v>0</v>
      </c>
      <c r="AF33" s="147">
        <f ca="1">SUMIFS(INDIRECT($U$20&amp;"!$I$19:$I$619"),INDIRECT($U$20&amp;"!$H$19:$H$619"),'Resumo (3)'!AF$6,INDIRECT($U$20&amp;"!$G$19:$G$619"),'Resumo (3)'!$U33)/$T33</f>
        <v>0</v>
      </c>
      <c r="AG33" s="147">
        <f ca="1">SUMIFS(INDIRECT($U$20&amp;"!$I$19:$I$619"),INDIRECT($U$20&amp;"!$H$19:$H$619"),'Resumo (3)'!AG$6,INDIRECT($U$20&amp;"!$G$19:$G$619"),'Resumo (3)'!$U33)/$T33</f>
        <v>0</v>
      </c>
      <c r="AH33" s="147">
        <f ca="1">SUMIFS(INDIRECT($U$20&amp;"!$I$19:$I$619"),INDIRECT($U$20&amp;"!$H$19:$H$619"),'Resumo (3)'!AH$6,INDIRECT($U$20&amp;"!$G$19:$G$619"),'Resumo (3)'!$U33)/$T33</f>
        <v>0</v>
      </c>
      <c r="AI33" s="147">
        <f ca="1">SUMIFS(INDIRECT($U$20&amp;"!$I$19:$I$619"),INDIRECT($U$20&amp;"!$H$19:$H$619"),'Resumo (3)'!AI$6,INDIRECT($U$20&amp;"!$G$19:$G$619"),'Resumo (3)'!$U33)/$T33</f>
        <v>0</v>
      </c>
    </row>
    <row r="34" spans="1:35" ht="19.5" customHeight="1" thickTop="1" thickBot="1" x14ac:dyDescent="0.25">
      <c r="A34" s="74"/>
      <c r="B34" s="23"/>
      <c r="C34" s="26" t="s">
        <v>1355</v>
      </c>
      <c r="D34" s="172" t="str">
        <f>'Bancos e Cartões'!D16</f>
        <v>-</v>
      </c>
      <c r="E34" s="173">
        <f t="shared" ca="1" si="4"/>
        <v>0</v>
      </c>
      <c r="F34" s="173">
        <f t="shared" ca="1" si="3"/>
        <v>0</v>
      </c>
      <c r="G34" s="173">
        <f t="shared" ca="1" si="3"/>
        <v>0</v>
      </c>
      <c r="H34" s="173">
        <f t="shared" ca="1" si="3"/>
        <v>0</v>
      </c>
      <c r="I34" s="173">
        <f t="shared" ca="1" si="3"/>
        <v>0</v>
      </c>
      <c r="J34" s="173">
        <f t="shared" ca="1" si="3"/>
        <v>0</v>
      </c>
      <c r="K34" s="173">
        <f t="shared" ca="1" si="3"/>
        <v>0</v>
      </c>
      <c r="L34" s="173">
        <f t="shared" ca="1" si="3"/>
        <v>0</v>
      </c>
      <c r="M34" s="173">
        <f t="shared" ca="1" si="3"/>
        <v>0</v>
      </c>
      <c r="N34" s="173">
        <f t="shared" ca="1" si="3"/>
        <v>0</v>
      </c>
      <c r="O34" s="173">
        <f t="shared" ca="1" si="3"/>
        <v>0</v>
      </c>
      <c r="P34" s="173">
        <f t="shared" ca="1" si="3"/>
        <v>0</v>
      </c>
    </row>
    <row r="35" spans="1:35" ht="19.5" customHeight="1" thickTop="1" thickBot="1" x14ac:dyDescent="0.25">
      <c r="A35" s="74"/>
      <c r="B35" s="23"/>
      <c r="C35" s="26" t="s">
        <v>1356</v>
      </c>
      <c r="D35" s="172" t="str">
        <f>'Bancos e Cartões'!D17</f>
        <v>-</v>
      </c>
      <c r="E35" s="173">
        <f t="shared" ca="1" si="4"/>
        <v>0</v>
      </c>
      <c r="F35" s="173">
        <f t="shared" ca="1" si="3"/>
        <v>0</v>
      </c>
      <c r="G35" s="173">
        <f t="shared" ca="1" si="3"/>
        <v>0</v>
      </c>
      <c r="H35" s="173">
        <f t="shared" ca="1" si="3"/>
        <v>0</v>
      </c>
      <c r="I35" s="173">
        <f t="shared" ca="1" si="3"/>
        <v>0</v>
      </c>
      <c r="J35" s="173">
        <f t="shared" ca="1" si="3"/>
        <v>0</v>
      </c>
      <c r="K35" s="173">
        <f t="shared" ca="1" si="3"/>
        <v>0</v>
      </c>
      <c r="L35" s="173">
        <f t="shared" ca="1" si="3"/>
        <v>0</v>
      </c>
      <c r="M35" s="173">
        <f t="shared" ca="1" si="3"/>
        <v>0</v>
      </c>
      <c r="N35" s="173">
        <f t="shared" ca="1" si="3"/>
        <v>0</v>
      </c>
      <c r="O35" s="173">
        <f t="shared" ca="1" si="3"/>
        <v>0</v>
      </c>
      <c r="P35" s="173">
        <f t="shared" ca="1" si="3"/>
        <v>0</v>
      </c>
      <c r="U35" s="147" t="s">
        <v>61</v>
      </c>
    </row>
    <row r="36" spans="1:35" ht="19.5" customHeight="1" thickTop="1" thickBot="1" x14ac:dyDescent="0.25">
      <c r="A36" s="74"/>
      <c r="B36" s="23"/>
      <c r="C36" s="26" t="s">
        <v>1357</v>
      </c>
      <c r="D36" s="172" t="str">
        <f>'Bancos e Cartões'!D18</f>
        <v>-</v>
      </c>
      <c r="E36" s="173">
        <f t="shared" ca="1" si="4"/>
        <v>0</v>
      </c>
      <c r="F36" s="173">
        <f t="shared" ca="1" si="3"/>
        <v>0</v>
      </c>
      <c r="G36" s="173">
        <f t="shared" ca="1" si="3"/>
        <v>0</v>
      </c>
      <c r="H36" s="173">
        <f t="shared" ca="1" si="3"/>
        <v>0</v>
      </c>
      <c r="I36" s="173">
        <f t="shared" ca="1" si="3"/>
        <v>0</v>
      </c>
      <c r="J36" s="173">
        <f t="shared" ca="1" si="3"/>
        <v>0</v>
      </c>
      <c r="K36" s="173">
        <f t="shared" ca="1" si="3"/>
        <v>0</v>
      </c>
      <c r="L36" s="173">
        <f t="shared" ca="1" si="3"/>
        <v>0</v>
      </c>
      <c r="M36" s="173">
        <f t="shared" ca="1" si="3"/>
        <v>0</v>
      </c>
      <c r="N36" s="173">
        <f t="shared" ca="1" si="3"/>
        <v>0</v>
      </c>
      <c r="O36" s="173">
        <f t="shared" ca="1" si="3"/>
        <v>0</v>
      </c>
      <c r="P36" s="173">
        <f t="shared" ca="1" si="3"/>
        <v>0</v>
      </c>
      <c r="V36" s="147" t="str">
        <f>$D$7</f>
        <v>Mastercard</v>
      </c>
      <c r="W36" s="147" t="str">
        <f>$D$8</f>
        <v>Itaú</v>
      </c>
      <c r="X36" s="147" t="str">
        <f>$D$9</f>
        <v>Caixinha</v>
      </c>
      <c r="Y36" s="147" t="str">
        <f>$D$10</f>
        <v>-</v>
      </c>
      <c r="Z36" s="147" t="str">
        <f>$D$11</f>
        <v>-</v>
      </c>
      <c r="AA36" s="147" t="str">
        <f>$D$12</f>
        <v>-</v>
      </c>
      <c r="AB36" s="147" t="str">
        <f>$D$13</f>
        <v>-</v>
      </c>
      <c r="AC36" s="147" t="str">
        <f>$D$14</f>
        <v>-</v>
      </c>
      <c r="AD36" s="147" t="str">
        <f>$D$15</f>
        <v>-</v>
      </c>
      <c r="AE36" s="147" t="str">
        <f>$D$16</f>
        <v>-</v>
      </c>
      <c r="AF36" s="147" t="str">
        <f>$D$17</f>
        <v>-</v>
      </c>
      <c r="AG36" s="147" t="str">
        <f>$D$18</f>
        <v>-</v>
      </c>
      <c r="AH36" s="147" t="str">
        <f>$D$19</f>
        <v>-</v>
      </c>
      <c r="AI36" s="147" t="str">
        <f>$D$20</f>
        <v>-</v>
      </c>
    </row>
    <row r="37" spans="1:35" ht="19.5" customHeight="1" thickTop="1" thickBot="1" x14ac:dyDescent="0.25">
      <c r="A37" s="74"/>
      <c r="B37" s="23"/>
      <c r="C37" s="26" t="s">
        <v>1358</v>
      </c>
      <c r="D37" s="172" t="str">
        <f>'Bancos e Cartões'!D19</f>
        <v>-</v>
      </c>
      <c r="E37" s="173">
        <f t="shared" ca="1" si="4"/>
        <v>0</v>
      </c>
      <c r="F37" s="173">
        <f t="shared" ca="1" si="3"/>
        <v>0</v>
      </c>
      <c r="G37" s="173">
        <f t="shared" ca="1" si="3"/>
        <v>0</v>
      </c>
      <c r="H37" s="173">
        <f t="shared" ca="1" si="3"/>
        <v>0</v>
      </c>
      <c r="I37" s="173">
        <f t="shared" ca="1" si="3"/>
        <v>0</v>
      </c>
      <c r="J37" s="173">
        <f t="shared" ca="1" si="3"/>
        <v>0</v>
      </c>
      <c r="K37" s="173">
        <f t="shared" ca="1" si="3"/>
        <v>0</v>
      </c>
      <c r="L37" s="173">
        <f t="shared" ca="1" si="3"/>
        <v>0</v>
      </c>
      <c r="M37" s="173">
        <f t="shared" ca="1" si="3"/>
        <v>0</v>
      </c>
      <c r="N37" s="173">
        <f t="shared" ca="1" si="3"/>
        <v>0</v>
      </c>
      <c r="O37" s="173">
        <f t="shared" ca="1" si="3"/>
        <v>0</v>
      </c>
      <c r="P37" s="173">
        <f t="shared" ca="1" si="3"/>
        <v>0</v>
      </c>
      <c r="T37" s="147">
        <v>1</v>
      </c>
      <c r="U37" s="147" t="s">
        <v>1366</v>
      </c>
      <c r="V37" s="147">
        <f ca="1">SUMIFS(INDIRECT($U$35&amp;"!$I$19:$I$619"),INDIRECT($U$35&amp;"!$H$19:$H$619"),'Resumo (3)'!V$6,INDIRECT($U$35&amp;"!$G$19:$G$619"),'Resumo (3)'!$U37)/$T37</f>
        <v>0</v>
      </c>
      <c r="W37" s="147">
        <f ca="1">SUMIFS(INDIRECT($U$35&amp;"!$I$19:$I$619"),INDIRECT($U$35&amp;"!$H$19:$H$619"),'Resumo (3)'!W$6,INDIRECT($U$35&amp;"!$G$19:$G$619"),'Resumo (3)'!$U37)/$T37</f>
        <v>0</v>
      </c>
      <c r="X37" s="147">
        <f ca="1">SUMIFS(INDIRECT($U$35&amp;"!$I$19:$I$619"),INDIRECT($U$35&amp;"!$H$19:$H$619"),'Resumo (3)'!X$6,INDIRECT($U$35&amp;"!$G$19:$G$619"),'Resumo (3)'!$U37)/$T37</f>
        <v>0</v>
      </c>
      <c r="Y37" s="147">
        <f ca="1">SUMIFS(INDIRECT($U$35&amp;"!$I$19:$I$619"),INDIRECT($U$35&amp;"!$H$19:$H$619"),'Resumo (3)'!Y$6,INDIRECT($U$35&amp;"!$G$19:$G$619"),'Resumo (3)'!$U37)/$T37</f>
        <v>0</v>
      </c>
      <c r="Z37" s="147">
        <f ca="1">SUMIFS(INDIRECT($U$35&amp;"!$I$19:$I$619"),INDIRECT($U$35&amp;"!$H$19:$H$619"),'Resumo (3)'!Z$6,INDIRECT($U$35&amp;"!$G$19:$G$619"),'Resumo (3)'!$U37)/$T37</f>
        <v>0</v>
      </c>
      <c r="AA37" s="147">
        <f ca="1">SUMIFS(INDIRECT($U$35&amp;"!$I$19:$I$619"),INDIRECT($U$35&amp;"!$H$19:$H$619"),'Resumo (3)'!AA$6,INDIRECT($U$35&amp;"!$G$19:$G$619"),'Resumo (3)'!$U37)/$T37</f>
        <v>0</v>
      </c>
      <c r="AB37" s="147">
        <f ca="1">SUMIFS(INDIRECT($U$35&amp;"!$I$19:$I$619"),INDIRECT($U$35&amp;"!$H$19:$H$619"),'Resumo (3)'!AB$6,INDIRECT($U$35&amp;"!$G$19:$G$619"),'Resumo (3)'!$U37)/$T37</f>
        <v>0</v>
      </c>
      <c r="AC37" s="147">
        <f ca="1">SUMIFS(INDIRECT($U$35&amp;"!$I$19:$I$619"),INDIRECT($U$35&amp;"!$H$19:$H$619"),'Resumo (3)'!AC$6,INDIRECT($U$35&amp;"!$G$19:$G$619"),'Resumo (3)'!$U37)/$T37</f>
        <v>0</v>
      </c>
      <c r="AD37" s="147">
        <f ca="1">SUMIFS(INDIRECT($U$35&amp;"!$I$19:$I$619"),INDIRECT($U$35&amp;"!$H$19:$H$619"),'Resumo (3)'!AD$6,INDIRECT($U$35&amp;"!$G$19:$G$619"),'Resumo (3)'!$U37)/$T37</f>
        <v>0</v>
      </c>
      <c r="AE37" s="147">
        <f ca="1">SUMIFS(INDIRECT($U$35&amp;"!$I$19:$I$619"),INDIRECT($U$35&amp;"!$H$19:$H$619"),'Resumo (3)'!AE$6,INDIRECT($U$35&amp;"!$G$19:$G$619"),'Resumo (3)'!$U37)/$T37</f>
        <v>0</v>
      </c>
      <c r="AF37" s="147">
        <f ca="1">SUMIFS(INDIRECT($U$35&amp;"!$I$19:$I$619"),INDIRECT($U$35&amp;"!$H$19:$H$619"),'Resumo (3)'!AF$6,INDIRECT($U$35&amp;"!$G$19:$G$619"),'Resumo (3)'!$U37)/$T37</f>
        <v>0</v>
      </c>
      <c r="AG37" s="147">
        <f ca="1">SUMIFS(INDIRECT($U$35&amp;"!$I$19:$I$619"),INDIRECT($U$35&amp;"!$H$19:$H$619"),'Resumo (3)'!AG$6,INDIRECT($U$35&amp;"!$G$19:$G$619"),'Resumo (3)'!$U37)/$T37</f>
        <v>0</v>
      </c>
      <c r="AH37" s="147">
        <f ca="1">SUMIFS(INDIRECT($U$35&amp;"!$I$19:$I$619"),INDIRECT($U$35&amp;"!$H$19:$H$619"),'Resumo (3)'!AH$6,INDIRECT($U$35&amp;"!$G$19:$G$619"),'Resumo (3)'!$U37)/$T37</f>
        <v>0</v>
      </c>
      <c r="AI37" s="147">
        <f ca="1">SUMIFS(INDIRECT($U$35&amp;"!$I$19:$I$619"),INDIRECT($U$35&amp;"!$H$19:$H$619"),'Resumo (3)'!AI$6,INDIRECT($U$35&amp;"!$G$19:$G$619"),'Resumo (3)'!$U37)/$T37</f>
        <v>0</v>
      </c>
    </row>
    <row r="38" spans="1:35" ht="19.5" customHeight="1" thickTop="1" thickBot="1" x14ac:dyDescent="0.25">
      <c r="A38" s="74"/>
      <c r="B38" s="23"/>
      <c r="C38" s="26" t="s">
        <v>1359</v>
      </c>
      <c r="D38" s="172" t="str">
        <f>'Bancos e Cartões'!D20</f>
        <v>-</v>
      </c>
      <c r="E38" s="173">
        <f t="shared" ca="1" si="4"/>
        <v>0</v>
      </c>
      <c r="F38" s="173">
        <f t="shared" ca="1" si="3"/>
        <v>0</v>
      </c>
      <c r="G38" s="173">
        <f t="shared" ca="1" si="3"/>
        <v>0</v>
      </c>
      <c r="H38" s="173">
        <f t="shared" ca="1" si="3"/>
        <v>0</v>
      </c>
      <c r="I38" s="173">
        <f t="shared" ca="1" si="3"/>
        <v>0</v>
      </c>
      <c r="J38" s="173">
        <f t="shared" ca="1" si="3"/>
        <v>0</v>
      </c>
      <c r="K38" s="173">
        <f t="shared" ca="1" si="3"/>
        <v>0</v>
      </c>
      <c r="L38" s="173">
        <f t="shared" ca="1" si="3"/>
        <v>0</v>
      </c>
      <c r="M38" s="173">
        <f t="shared" ca="1" si="3"/>
        <v>0</v>
      </c>
      <c r="N38" s="173">
        <f t="shared" ca="1" si="3"/>
        <v>0</v>
      </c>
      <c r="O38" s="173">
        <f t="shared" ca="1" si="3"/>
        <v>0</v>
      </c>
      <c r="P38" s="173">
        <f t="shared" ca="1" si="3"/>
        <v>0</v>
      </c>
      <c r="T38" s="147">
        <v>2</v>
      </c>
      <c r="U38" s="147" t="s">
        <v>1367</v>
      </c>
      <c r="V38" s="147">
        <f ca="1">SUMIFS(INDIRECT($U$35&amp;"!$I$19:$I$619"),INDIRECT($U$35&amp;"!$H$19:$H$619"),'Resumo (3)'!V$6,INDIRECT($U$35&amp;"!$G$19:$G$619"),'Resumo (3)'!$U38)/$T38</f>
        <v>0</v>
      </c>
      <c r="W38" s="147">
        <f ca="1">SUMIFS(INDIRECT($U$35&amp;"!$I$19:$I$619"),INDIRECT($U$35&amp;"!$H$19:$H$619"),'Resumo (3)'!W$6,INDIRECT($U$35&amp;"!$G$19:$G$619"),'Resumo (3)'!$U38)/$T38</f>
        <v>0</v>
      </c>
      <c r="X38" s="147">
        <f ca="1">SUMIFS(INDIRECT($U$35&amp;"!$I$19:$I$619"),INDIRECT($U$35&amp;"!$H$19:$H$619"),'Resumo (3)'!X$6,INDIRECT($U$35&amp;"!$G$19:$G$619"),'Resumo (3)'!$U38)/$T38</f>
        <v>0</v>
      </c>
      <c r="Y38" s="147">
        <f ca="1">SUMIFS(INDIRECT($U$35&amp;"!$I$19:$I$619"),INDIRECT($U$35&amp;"!$H$19:$H$619"),'Resumo (3)'!Y$6,INDIRECT($U$35&amp;"!$G$19:$G$619"),'Resumo (3)'!$U38)/$T38</f>
        <v>0</v>
      </c>
      <c r="Z38" s="147">
        <f ca="1">SUMIFS(INDIRECT($U$35&amp;"!$I$19:$I$619"),INDIRECT($U$35&amp;"!$H$19:$H$619"),'Resumo (3)'!Z$6,INDIRECT($U$35&amp;"!$G$19:$G$619"),'Resumo (3)'!$U38)/$T38</f>
        <v>0</v>
      </c>
      <c r="AA38" s="147">
        <f ca="1">SUMIFS(INDIRECT($U$35&amp;"!$I$19:$I$619"),INDIRECT($U$35&amp;"!$H$19:$H$619"),'Resumo (3)'!AA$6,INDIRECT($U$35&amp;"!$G$19:$G$619"),'Resumo (3)'!$U38)/$T38</f>
        <v>0</v>
      </c>
      <c r="AB38" s="147">
        <f ca="1">SUMIFS(INDIRECT($U$35&amp;"!$I$19:$I$619"),INDIRECT($U$35&amp;"!$H$19:$H$619"),'Resumo (3)'!AB$6,INDIRECT($U$35&amp;"!$G$19:$G$619"),'Resumo (3)'!$U38)/$T38</f>
        <v>0</v>
      </c>
      <c r="AC38" s="147">
        <f ca="1">SUMIFS(INDIRECT($U$35&amp;"!$I$19:$I$619"),INDIRECT($U$35&amp;"!$H$19:$H$619"),'Resumo (3)'!AC$6,INDIRECT($U$35&amp;"!$G$19:$G$619"),'Resumo (3)'!$U38)/$T38</f>
        <v>0</v>
      </c>
      <c r="AD38" s="147">
        <f ca="1">SUMIFS(INDIRECT($U$35&amp;"!$I$19:$I$619"),INDIRECT($U$35&amp;"!$H$19:$H$619"),'Resumo (3)'!AD$6,INDIRECT($U$35&amp;"!$G$19:$G$619"),'Resumo (3)'!$U38)/$T38</f>
        <v>0</v>
      </c>
      <c r="AE38" s="147">
        <f ca="1">SUMIFS(INDIRECT($U$35&amp;"!$I$19:$I$619"),INDIRECT($U$35&amp;"!$H$19:$H$619"),'Resumo (3)'!AE$6,INDIRECT($U$35&amp;"!$G$19:$G$619"),'Resumo (3)'!$U38)/$T38</f>
        <v>0</v>
      </c>
      <c r="AF38" s="147">
        <f ca="1">SUMIFS(INDIRECT($U$35&amp;"!$I$19:$I$619"),INDIRECT($U$35&amp;"!$H$19:$H$619"),'Resumo (3)'!AF$6,INDIRECT($U$35&amp;"!$G$19:$G$619"),'Resumo (3)'!$U38)/$T38</f>
        <v>0</v>
      </c>
      <c r="AG38" s="147">
        <f ca="1">SUMIFS(INDIRECT($U$35&amp;"!$I$19:$I$619"),INDIRECT($U$35&amp;"!$H$19:$H$619"),'Resumo (3)'!AG$6,INDIRECT($U$35&amp;"!$G$19:$G$619"),'Resumo (3)'!$U38)/$T38</f>
        <v>0</v>
      </c>
      <c r="AH38" s="147">
        <f ca="1">SUMIFS(INDIRECT($U$35&amp;"!$I$19:$I$619"),INDIRECT($U$35&amp;"!$H$19:$H$619"),'Resumo (3)'!AH$6,INDIRECT($U$35&amp;"!$G$19:$G$619"),'Resumo (3)'!$U38)/$T38</f>
        <v>0</v>
      </c>
      <c r="AI38" s="147">
        <f ca="1">SUMIFS(INDIRECT($U$35&amp;"!$I$19:$I$619"),INDIRECT($U$35&amp;"!$H$19:$H$619"),'Resumo (3)'!AI$6,INDIRECT($U$35&amp;"!$G$19:$G$619"),'Resumo (3)'!$U38)/$T38</f>
        <v>0</v>
      </c>
    </row>
    <row r="39" spans="1:35" ht="16" thickTop="1" x14ac:dyDescent="0.2">
      <c r="T39" s="147">
        <v>3</v>
      </c>
      <c r="U39" s="147" t="s">
        <v>1368</v>
      </c>
      <c r="V39" s="147">
        <f ca="1">SUMIFS(INDIRECT($U$35&amp;"!$I$19:$I$619"),INDIRECT($U$35&amp;"!$H$19:$H$619"),'Resumo (3)'!V$6,INDIRECT($U$35&amp;"!$G$19:$G$619"),'Resumo (3)'!$U39)/$T39</f>
        <v>0</v>
      </c>
      <c r="W39" s="147">
        <f ca="1">SUMIFS(INDIRECT($U$35&amp;"!$I$19:$I$619"),INDIRECT($U$35&amp;"!$H$19:$H$619"),'Resumo (3)'!W$6,INDIRECT($U$35&amp;"!$G$19:$G$619"),'Resumo (3)'!$U39)/$T39</f>
        <v>200</v>
      </c>
      <c r="X39" s="147">
        <f ca="1">SUMIFS(INDIRECT($U$35&amp;"!$I$19:$I$619"),INDIRECT($U$35&amp;"!$H$19:$H$619"),'Resumo (3)'!X$6,INDIRECT($U$35&amp;"!$G$19:$G$619"),'Resumo (3)'!$U39)/$T39</f>
        <v>0</v>
      </c>
      <c r="Y39" s="147">
        <f ca="1">SUMIFS(INDIRECT($U$35&amp;"!$I$19:$I$619"),INDIRECT($U$35&amp;"!$H$19:$H$619"),'Resumo (3)'!Y$6,INDIRECT($U$35&amp;"!$G$19:$G$619"),'Resumo (3)'!$U39)/$T39</f>
        <v>0</v>
      </c>
      <c r="Z39" s="147">
        <f ca="1">SUMIFS(INDIRECT($U$35&amp;"!$I$19:$I$619"),INDIRECT($U$35&amp;"!$H$19:$H$619"),'Resumo (3)'!Z$6,INDIRECT($U$35&amp;"!$G$19:$G$619"),'Resumo (3)'!$U39)/$T39</f>
        <v>0</v>
      </c>
      <c r="AA39" s="147">
        <f ca="1">SUMIFS(INDIRECT($U$35&amp;"!$I$19:$I$619"),INDIRECT($U$35&amp;"!$H$19:$H$619"),'Resumo (3)'!AA$6,INDIRECT($U$35&amp;"!$G$19:$G$619"),'Resumo (3)'!$U39)/$T39</f>
        <v>0</v>
      </c>
      <c r="AB39" s="147">
        <f ca="1">SUMIFS(INDIRECT($U$35&amp;"!$I$19:$I$619"),INDIRECT($U$35&amp;"!$H$19:$H$619"),'Resumo (3)'!AB$6,INDIRECT($U$35&amp;"!$G$19:$G$619"),'Resumo (3)'!$U39)/$T39</f>
        <v>0</v>
      </c>
      <c r="AC39" s="147">
        <f ca="1">SUMIFS(INDIRECT($U$35&amp;"!$I$19:$I$619"),INDIRECT($U$35&amp;"!$H$19:$H$619"),'Resumo (3)'!AC$6,INDIRECT($U$35&amp;"!$G$19:$G$619"),'Resumo (3)'!$U39)/$T39</f>
        <v>0</v>
      </c>
      <c r="AD39" s="147">
        <f ca="1">SUMIFS(INDIRECT($U$35&amp;"!$I$19:$I$619"),INDIRECT($U$35&amp;"!$H$19:$H$619"),'Resumo (3)'!AD$6,INDIRECT($U$35&amp;"!$G$19:$G$619"),'Resumo (3)'!$U39)/$T39</f>
        <v>0</v>
      </c>
      <c r="AE39" s="147">
        <f ca="1">SUMIFS(INDIRECT($U$35&amp;"!$I$19:$I$619"),INDIRECT($U$35&amp;"!$H$19:$H$619"),'Resumo (3)'!AE$6,INDIRECT($U$35&amp;"!$G$19:$G$619"),'Resumo (3)'!$U39)/$T39</f>
        <v>0</v>
      </c>
      <c r="AF39" s="147">
        <f ca="1">SUMIFS(INDIRECT($U$35&amp;"!$I$19:$I$619"),INDIRECT($U$35&amp;"!$H$19:$H$619"),'Resumo (3)'!AF$6,INDIRECT($U$35&amp;"!$G$19:$G$619"),'Resumo (3)'!$U39)/$T39</f>
        <v>0</v>
      </c>
      <c r="AG39" s="147">
        <f ca="1">SUMIFS(INDIRECT($U$35&amp;"!$I$19:$I$619"),INDIRECT($U$35&amp;"!$H$19:$H$619"),'Resumo (3)'!AG$6,INDIRECT($U$35&amp;"!$G$19:$G$619"),'Resumo (3)'!$U39)/$T39</f>
        <v>0</v>
      </c>
      <c r="AH39" s="147">
        <f ca="1">SUMIFS(INDIRECT($U$35&amp;"!$I$19:$I$619"),INDIRECT($U$35&amp;"!$H$19:$H$619"),'Resumo (3)'!AH$6,INDIRECT($U$35&amp;"!$G$19:$G$619"),'Resumo (3)'!$U39)/$T39</f>
        <v>0</v>
      </c>
      <c r="AI39" s="147">
        <f ca="1">SUMIFS(INDIRECT($U$35&amp;"!$I$19:$I$619"),INDIRECT($U$35&amp;"!$H$19:$H$619"),'Resumo (3)'!AI$6,INDIRECT($U$35&amp;"!$G$19:$G$619"),'Resumo (3)'!$U39)/$T39</f>
        <v>0</v>
      </c>
    </row>
    <row r="40" spans="1:35" x14ac:dyDescent="0.2">
      <c r="T40" s="147">
        <v>4</v>
      </c>
      <c r="U40" s="147" t="s">
        <v>1369</v>
      </c>
      <c r="V40" s="147">
        <f ca="1">SUMIFS(INDIRECT($U$35&amp;"!$I$19:$I$619"),INDIRECT($U$35&amp;"!$H$19:$H$619"),'Resumo (3)'!V$6,INDIRECT($U$35&amp;"!$G$19:$G$619"),'Resumo (3)'!$U40)/$T40</f>
        <v>0</v>
      </c>
      <c r="W40" s="147">
        <f ca="1">SUMIFS(INDIRECT($U$35&amp;"!$I$19:$I$619"),INDIRECT($U$35&amp;"!$H$19:$H$619"),'Resumo (3)'!W$6,INDIRECT($U$35&amp;"!$G$19:$G$619"),'Resumo (3)'!$U40)/$T40</f>
        <v>0</v>
      </c>
      <c r="X40" s="147">
        <f ca="1">SUMIFS(INDIRECT($U$35&amp;"!$I$19:$I$619"),INDIRECT($U$35&amp;"!$H$19:$H$619"),'Resumo (3)'!X$6,INDIRECT($U$35&amp;"!$G$19:$G$619"),'Resumo (3)'!$U40)/$T40</f>
        <v>0</v>
      </c>
      <c r="Y40" s="147">
        <f ca="1">SUMIFS(INDIRECT($U$35&amp;"!$I$19:$I$619"),INDIRECT($U$35&amp;"!$H$19:$H$619"),'Resumo (3)'!Y$6,INDIRECT($U$35&amp;"!$G$19:$G$619"),'Resumo (3)'!$U40)/$T40</f>
        <v>0</v>
      </c>
      <c r="Z40" s="147">
        <f ca="1">SUMIFS(INDIRECT($U$35&amp;"!$I$19:$I$619"),INDIRECT($U$35&amp;"!$H$19:$H$619"),'Resumo (3)'!Z$6,INDIRECT($U$35&amp;"!$G$19:$G$619"),'Resumo (3)'!$U40)/$T40</f>
        <v>0</v>
      </c>
      <c r="AA40" s="147">
        <f ca="1">SUMIFS(INDIRECT($U$35&amp;"!$I$19:$I$619"),INDIRECT($U$35&amp;"!$H$19:$H$619"),'Resumo (3)'!AA$6,INDIRECT($U$35&amp;"!$G$19:$G$619"),'Resumo (3)'!$U40)/$T40</f>
        <v>0</v>
      </c>
      <c r="AB40" s="147">
        <f ca="1">SUMIFS(INDIRECT($U$35&amp;"!$I$19:$I$619"),INDIRECT($U$35&amp;"!$H$19:$H$619"),'Resumo (3)'!AB$6,INDIRECT($U$35&amp;"!$G$19:$G$619"),'Resumo (3)'!$U40)/$T40</f>
        <v>0</v>
      </c>
      <c r="AC40" s="147">
        <f ca="1">SUMIFS(INDIRECT($U$35&amp;"!$I$19:$I$619"),INDIRECT($U$35&amp;"!$H$19:$H$619"),'Resumo (3)'!AC$6,INDIRECT($U$35&amp;"!$G$19:$G$619"),'Resumo (3)'!$U40)/$T40</f>
        <v>0</v>
      </c>
      <c r="AD40" s="147">
        <f ca="1">SUMIFS(INDIRECT($U$35&amp;"!$I$19:$I$619"),INDIRECT($U$35&amp;"!$H$19:$H$619"),'Resumo (3)'!AD$6,INDIRECT($U$35&amp;"!$G$19:$G$619"),'Resumo (3)'!$U40)/$T40</f>
        <v>0</v>
      </c>
      <c r="AE40" s="147">
        <f ca="1">SUMIFS(INDIRECT($U$35&amp;"!$I$19:$I$619"),INDIRECT($U$35&amp;"!$H$19:$H$619"),'Resumo (3)'!AE$6,INDIRECT($U$35&amp;"!$G$19:$G$619"),'Resumo (3)'!$U40)/$T40</f>
        <v>0</v>
      </c>
      <c r="AF40" s="147">
        <f ca="1">SUMIFS(INDIRECT($U$35&amp;"!$I$19:$I$619"),INDIRECT($U$35&amp;"!$H$19:$H$619"),'Resumo (3)'!AF$6,INDIRECT($U$35&amp;"!$G$19:$G$619"),'Resumo (3)'!$U40)/$T40</f>
        <v>0</v>
      </c>
      <c r="AG40" s="147">
        <f ca="1">SUMIFS(INDIRECT($U$35&amp;"!$I$19:$I$619"),INDIRECT($U$35&amp;"!$H$19:$H$619"),'Resumo (3)'!AG$6,INDIRECT($U$35&amp;"!$G$19:$G$619"),'Resumo (3)'!$U40)/$T40</f>
        <v>0</v>
      </c>
      <c r="AH40" s="147">
        <f ca="1">SUMIFS(INDIRECT($U$35&amp;"!$I$19:$I$619"),INDIRECT($U$35&amp;"!$H$19:$H$619"),'Resumo (3)'!AH$6,INDIRECT($U$35&amp;"!$G$19:$G$619"),'Resumo (3)'!$U40)/$T40</f>
        <v>0</v>
      </c>
      <c r="AI40" s="147">
        <f ca="1">SUMIFS(INDIRECT($U$35&amp;"!$I$19:$I$619"),INDIRECT($U$35&amp;"!$H$19:$H$619"),'Resumo (3)'!AI$6,INDIRECT($U$35&amp;"!$G$19:$G$619"),'Resumo (3)'!$U40)/$T40</f>
        <v>0</v>
      </c>
    </row>
    <row r="41" spans="1:35" x14ac:dyDescent="0.2">
      <c r="T41" s="147">
        <v>5</v>
      </c>
      <c r="U41" s="147" t="s">
        <v>1370</v>
      </c>
      <c r="V41" s="147">
        <f ca="1">SUMIFS(INDIRECT($U$35&amp;"!$I$19:$I$619"),INDIRECT($U$35&amp;"!$H$19:$H$619"),'Resumo (3)'!V$6,INDIRECT($U$35&amp;"!$G$19:$G$619"),'Resumo (3)'!$U41)/$T41</f>
        <v>0</v>
      </c>
      <c r="W41" s="147">
        <f ca="1">SUMIFS(INDIRECT($U$35&amp;"!$I$19:$I$619"),INDIRECT($U$35&amp;"!$H$19:$H$619"),'Resumo (3)'!W$6,INDIRECT($U$35&amp;"!$G$19:$G$619"),'Resumo (3)'!$U41)/$T41</f>
        <v>0</v>
      </c>
      <c r="X41" s="147">
        <f ca="1">SUMIFS(INDIRECT($U$35&amp;"!$I$19:$I$619"),INDIRECT($U$35&amp;"!$H$19:$H$619"),'Resumo (3)'!X$6,INDIRECT($U$35&amp;"!$G$19:$G$619"),'Resumo (3)'!$U41)/$T41</f>
        <v>0</v>
      </c>
      <c r="Y41" s="147">
        <f ca="1">SUMIFS(INDIRECT($U$35&amp;"!$I$19:$I$619"),INDIRECT($U$35&amp;"!$H$19:$H$619"),'Resumo (3)'!Y$6,INDIRECT($U$35&amp;"!$G$19:$G$619"),'Resumo (3)'!$U41)/$T41</f>
        <v>0</v>
      </c>
      <c r="Z41" s="147">
        <f ca="1">SUMIFS(INDIRECT($U$35&amp;"!$I$19:$I$619"),INDIRECT($U$35&amp;"!$H$19:$H$619"),'Resumo (3)'!Z$6,INDIRECT($U$35&amp;"!$G$19:$G$619"),'Resumo (3)'!$U41)/$T41</f>
        <v>0</v>
      </c>
      <c r="AA41" s="147">
        <f ca="1">SUMIFS(INDIRECT($U$35&amp;"!$I$19:$I$619"),INDIRECT($U$35&amp;"!$H$19:$H$619"),'Resumo (3)'!AA$6,INDIRECT($U$35&amp;"!$G$19:$G$619"),'Resumo (3)'!$U41)/$T41</f>
        <v>0</v>
      </c>
      <c r="AB41" s="147">
        <f ca="1">SUMIFS(INDIRECT($U$35&amp;"!$I$19:$I$619"),INDIRECT($U$35&amp;"!$H$19:$H$619"),'Resumo (3)'!AB$6,INDIRECT($U$35&amp;"!$G$19:$G$619"),'Resumo (3)'!$U41)/$T41</f>
        <v>0</v>
      </c>
      <c r="AC41" s="147">
        <f ca="1">SUMIFS(INDIRECT($U$35&amp;"!$I$19:$I$619"),INDIRECT($U$35&amp;"!$H$19:$H$619"),'Resumo (3)'!AC$6,INDIRECT($U$35&amp;"!$G$19:$G$619"),'Resumo (3)'!$U41)/$T41</f>
        <v>0</v>
      </c>
      <c r="AD41" s="147">
        <f ca="1">SUMIFS(INDIRECT($U$35&amp;"!$I$19:$I$619"),INDIRECT($U$35&amp;"!$H$19:$H$619"),'Resumo (3)'!AD$6,INDIRECT($U$35&amp;"!$G$19:$G$619"),'Resumo (3)'!$U41)/$T41</f>
        <v>0</v>
      </c>
      <c r="AE41" s="147">
        <f ca="1">SUMIFS(INDIRECT($U$35&amp;"!$I$19:$I$619"),INDIRECT($U$35&amp;"!$H$19:$H$619"),'Resumo (3)'!AE$6,INDIRECT($U$35&amp;"!$G$19:$G$619"),'Resumo (3)'!$U41)/$T41</f>
        <v>0</v>
      </c>
      <c r="AF41" s="147">
        <f ca="1">SUMIFS(INDIRECT($U$35&amp;"!$I$19:$I$619"),INDIRECT($U$35&amp;"!$H$19:$H$619"),'Resumo (3)'!AF$6,INDIRECT($U$35&amp;"!$G$19:$G$619"),'Resumo (3)'!$U41)/$T41</f>
        <v>0</v>
      </c>
      <c r="AG41" s="147">
        <f ca="1">SUMIFS(INDIRECT($U$35&amp;"!$I$19:$I$619"),INDIRECT($U$35&amp;"!$H$19:$H$619"),'Resumo (3)'!AG$6,INDIRECT($U$35&amp;"!$G$19:$G$619"),'Resumo (3)'!$U41)/$T41</f>
        <v>0</v>
      </c>
      <c r="AH41" s="147">
        <f ca="1">SUMIFS(INDIRECT($U$35&amp;"!$I$19:$I$619"),INDIRECT($U$35&amp;"!$H$19:$H$619"),'Resumo (3)'!AH$6,INDIRECT($U$35&amp;"!$G$19:$G$619"),'Resumo (3)'!$U41)/$T41</f>
        <v>0</v>
      </c>
      <c r="AI41" s="147">
        <f ca="1">SUMIFS(INDIRECT($U$35&amp;"!$I$19:$I$619"),INDIRECT($U$35&amp;"!$H$19:$H$619"),'Resumo (3)'!AI$6,INDIRECT($U$35&amp;"!$G$19:$G$619"),'Resumo (3)'!$U41)/$T41</f>
        <v>0</v>
      </c>
    </row>
    <row r="42" spans="1:35" x14ac:dyDescent="0.2">
      <c r="T42" s="147">
        <v>6</v>
      </c>
      <c r="U42" s="147" t="s">
        <v>1371</v>
      </c>
      <c r="V42" s="147">
        <f ca="1">SUMIFS(INDIRECT($U$35&amp;"!$I$19:$I$619"),INDIRECT($U$35&amp;"!$H$19:$H$619"),'Resumo (3)'!V$6,INDIRECT($U$35&amp;"!$G$19:$G$619"),'Resumo (3)'!$U42)/$T42</f>
        <v>0</v>
      </c>
      <c r="W42" s="147">
        <f ca="1">SUMIFS(INDIRECT($U$35&amp;"!$I$19:$I$619"),INDIRECT($U$35&amp;"!$H$19:$H$619"),'Resumo (3)'!W$6,INDIRECT($U$35&amp;"!$G$19:$G$619"),'Resumo (3)'!$U42)/$T42</f>
        <v>0</v>
      </c>
      <c r="X42" s="147">
        <f ca="1">SUMIFS(INDIRECT($U$35&amp;"!$I$19:$I$619"),INDIRECT($U$35&amp;"!$H$19:$H$619"),'Resumo (3)'!X$6,INDIRECT($U$35&amp;"!$G$19:$G$619"),'Resumo (3)'!$U42)/$T42</f>
        <v>0</v>
      </c>
      <c r="Y42" s="147">
        <f ca="1">SUMIFS(INDIRECT($U$35&amp;"!$I$19:$I$619"),INDIRECT($U$35&amp;"!$H$19:$H$619"),'Resumo (3)'!Y$6,INDIRECT($U$35&amp;"!$G$19:$G$619"),'Resumo (3)'!$U42)/$T42</f>
        <v>0</v>
      </c>
      <c r="Z42" s="147">
        <f ca="1">SUMIFS(INDIRECT($U$35&amp;"!$I$19:$I$619"),INDIRECT($U$35&amp;"!$H$19:$H$619"),'Resumo (3)'!Z$6,INDIRECT($U$35&amp;"!$G$19:$G$619"),'Resumo (3)'!$U42)/$T42</f>
        <v>0</v>
      </c>
      <c r="AA42" s="147">
        <f ca="1">SUMIFS(INDIRECT($U$35&amp;"!$I$19:$I$619"),INDIRECT($U$35&amp;"!$H$19:$H$619"),'Resumo (3)'!AA$6,INDIRECT($U$35&amp;"!$G$19:$G$619"),'Resumo (3)'!$U42)/$T42</f>
        <v>0</v>
      </c>
      <c r="AB42" s="147">
        <f ca="1">SUMIFS(INDIRECT($U$35&amp;"!$I$19:$I$619"),INDIRECT($U$35&amp;"!$H$19:$H$619"),'Resumo (3)'!AB$6,INDIRECT($U$35&amp;"!$G$19:$G$619"),'Resumo (3)'!$U42)/$T42</f>
        <v>0</v>
      </c>
      <c r="AC42" s="147">
        <f ca="1">SUMIFS(INDIRECT($U$35&amp;"!$I$19:$I$619"),INDIRECT($U$35&amp;"!$H$19:$H$619"),'Resumo (3)'!AC$6,INDIRECT($U$35&amp;"!$G$19:$G$619"),'Resumo (3)'!$U42)/$T42</f>
        <v>0</v>
      </c>
      <c r="AD42" s="147">
        <f ca="1">SUMIFS(INDIRECT($U$35&amp;"!$I$19:$I$619"),INDIRECT($U$35&amp;"!$H$19:$H$619"),'Resumo (3)'!AD$6,INDIRECT($U$35&amp;"!$G$19:$G$619"),'Resumo (3)'!$U42)/$T42</f>
        <v>0</v>
      </c>
      <c r="AE42" s="147">
        <f ca="1">SUMIFS(INDIRECT($U$35&amp;"!$I$19:$I$619"),INDIRECT($U$35&amp;"!$H$19:$H$619"),'Resumo (3)'!AE$6,INDIRECT($U$35&amp;"!$G$19:$G$619"),'Resumo (3)'!$U42)/$T42</f>
        <v>0</v>
      </c>
      <c r="AF42" s="147">
        <f ca="1">SUMIFS(INDIRECT($U$35&amp;"!$I$19:$I$619"),INDIRECT($U$35&amp;"!$H$19:$H$619"),'Resumo (3)'!AF$6,INDIRECT($U$35&amp;"!$G$19:$G$619"),'Resumo (3)'!$U42)/$T42</f>
        <v>0</v>
      </c>
      <c r="AG42" s="147">
        <f ca="1">SUMIFS(INDIRECT($U$35&amp;"!$I$19:$I$619"),INDIRECT($U$35&amp;"!$H$19:$H$619"),'Resumo (3)'!AG$6,INDIRECT($U$35&amp;"!$G$19:$G$619"),'Resumo (3)'!$U42)/$T42</f>
        <v>0</v>
      </c>
      <c r="AH42" s="147">
        <f ca="1">SUMIFS(INDIRECT($U$35&amp;"!$I$19:$I$619"),INDIRECT($U$35&amp;"!$H$19:$H$619"),'Resumo (3)'!AH$6,INDIRECT($U$35&amp;"!$G$19:$G$619"),'Resumo (3)'!$U42)/$T42</f>
        <v>0</v>
      </c>
      <c r="AI42" s="147">
        <f ca="1">SUMIFS(INDIRECT($U$35&amp;"!$I$19:$I$619"),INDIRECT($U$35&amp;"!$H$19:$H$619"),'Resumo (3)'!AI$6,INDIRECT($U$35&amp;"!$G$19:$G$619"),'Resumo (3)'!$U42)/$T42</f>
        <v>0</v>
      </c>
    </row>
    <row r="43" spans="1:35" x14ac:dyDescent="0.2">
      <c r="T43" s="147">
        <v>7</v>
      </c>
      <c r="U43" s="147" t="s">
        <v>1372</v>
      </c>
      <c r="V43" s="147">
        <f ca="1">SUMIFS(INDIRECT($U$35&amp;"!$I$19:$I$619"),INDIRECT($U$35&amp;"!$H$19:$H$619"),'Resumo (3)'!V$6,INDIRECT($U$35&amp;"!$G$19:$G$619"),'Resumo (3)'!$U43)/$T43</f>
        <v>0</v>
      </c>
      <c r="W43" s="147">
        <f ca="1">SUMIFS(INDIRECT($U$35&amp;"!$I$19:$I$619"),INDIRECT($U$35&amp;"!$H$19:$H$619"),'Resumo (3)'!W$6,INDIRECT($U$35&amp;"!$G$19:$G$619"),'Resumo (3)'!$U43)/$T43</f>
        <v>0</v>
      </c>
      <c r="X43" s="147">
        <f ca="1">SUMIFS(INDIRECT($U$35&amp;"!$I$19:$I$619"),INDIRECT($U$35&amp;"!$H$19:$H$619"),'Resumo (3)'!X$6,INDIRECT($U$35&amp;"!$G$19:$G$619"),'Resumo (3)'!$U43)/$T43</f>
        <v>0</v>
      </c>
      <c r="Y43" s="147">
        <f ca="1">SUMIFS(INDIRECT($U$35&amp;"!$I$19:$I$619"),INDIRECT($U$35&amp;"!$H$19:$H$619"),'Resumo (3)'!Y$6,INDIRECT($U$35&amp;"!$G$19:$G$619"),'Resumo (3)'!$U43)/$T43</f>
        <v>0</v>
      </c>
      <c r="Z43" s="147">
        <f ca="1">SUMIFS(INDIRECT($U$35&amp;"!$I$19:$I$619"),INDIRECT($U$35&amp;"!$H$19:$H$619"),'Resumo (3)'!Z$6,INDIRECT($U$35&amp;"!$G$19:$G$619"),'Resumo (3)'!$U43)/$T43</f>
        <v>0</v>
      </c>
      <c r="AA43" s="147">
        <f ca="1">SUMIFS(INDIRECT($U$35&amp;"!$I$19:$I$619"),INDIRECT($U$35&amp;"!$H$19:$H$619"),'Resumo (3)'!AA$6,INDIRECT($U$35&amp;"!$G$19:$G$619"),'Resumo (3)'!$U43)/$T43</f>
        <v>0</v>
      </c>
      <c r="AB43" s="147">
        <f ca="1">SUMIFS(INDIRECT($U$35&amp;"!$I$19:$I$619"),INDIRECT($U$35&amp;"!$H$19:$H$619"),'Resumo (3)'!AB$6,INDIRECT($U$35&amp;"!$G$19:$G$619"),'Resumo (3)'!$U43)/$T43</f>
        <v>0</v>
      </c>
      <c r="AC43" s="147">
        <f ca="1">SUMIFS(INDIRECT($U$35&amp;"!$I$19:$I$619"),INDIRECT($U$35&amp;"!$H$19:$H$619"),'Resumo (3)'!AC$6,INDIRECT($U$35&amp;"!$G$19:$G$619"),'Resumo (3)'!$U43)/$T43</f>
        <v>0</v>
      </c>
      <c r="AD43" s="147">
        <f ca="1">SUMIFS(INDIRECT($U$35&amp;"!$I$19:$I$619"),INDIRECT($U$35&amp;"!$H$19:$H$619"),'Resumo (3)'!AD$6,INDIRECT($U$35&amp;"!$G$19:$G$619"),'Resumo (3)'!$U43)/$T43</f>
        <v>0</v>
      </c>
      <c r="AE43" s="147">
        <f ca="1">SUMIFS(INDIRECT($U$35&amp;"!$I$19:$I$619"),INDIRECT($U$35&amp;"!$H$19:$H$619"),'Resumo (3)'!AE$6,INDIRECT($U$35&amp;"!$G$19:$G$619"),'Resumo (3)'!$U43)/$T43</f>
        <v>0</v>
      </c>
      <c r="AF43" s="147">
        <f ca="1">SUMIFS(INDIRECT($U$35&amp;"!$I$19:$I$619"),INDIRECT($U$35&amp;"!$H$19:$H$619"),'Resumo (3)'!AF$6,INDIRECT($U$35&amp;"!$G$19:$G$619"),'Resumo (3)'!$U43)/$T43</f>
        <v>0</v>
      </c>
      <c r="AG43" s="147">
        <f ca="1">SUMIFS(INDIRECT($U$35&amp;"!$I$19:$I$619"),INDIRECT($U$35&amp;"!$H$19:$H$619"),'Resumo (3)'!AG$6,INDIRECT($U$35&amp;"!$G$19:$G$619"),'Resumo (3)'!$U43)/$T43</f>
        <v>0</v>
      </c>
      <c r="AH43" s="147">
        <f ca="1">SUMIFS(INDIRECT($U$35&amp;"!$I$19:$I$619"),INDIRECT($U$35&amp;"!$H$19:$H$619"),'Resumo (3)'!AH$6,INDIRECT($U$35&amp;"!$G$19:$G$619"),'Resumo (3)'!$U43)/$T43</f>
        <v>0</v>
      </c>
      <c r="AI43" s="147">
        <f ca="1">SUMIFS(INDIRECT($U$35&amp;"!$I$19:$I$619"),INDIRECT($U$35&amp;"!$H$19:$H$619"),'Resumo (3)'!AI$6,INDIRECT($U$35&amp;"!$G$19:$G$619"),'Resumo (3)'!$U43)/$T43</f>
        <v>0</v>
      </c>
    </row>
    <row r="44" spans="1:35" x14ac:dyDescent="0.2">
      <c r="T44" s="147">
        <v>8</v>
      </c>
      <c r="U44" s="147" t="s">
        <v>1373</v>
      </c>
      <c r="V44" s="147">
        <f ca="1">SUMIFS(INDIRECT($U$35&amp;"!$I$19:$I$619"),INDIRECT($U$35&amp;"!$H$19:$H$619"),'Resumo (3)'!V$6,INDIRECT($U$35&amp;"!$G$19:$G$619"),'Resumo (3)'!$U44)/$T44</f>
        <v>0</v>
      </c>
      <c r="W44" s="147">
        <f ca="1">SUMIFS(INDIRECT($U$35&amp;"!$I$19:$I$619"),INDIRECT($U$35&amp;"!$H$19:$H$619"),'Resumo (3)'!W$6,INDIRECT($U$35&amp;"!$G$19:$G$619"),'Resumo (3)'!$U44)/$T44</f>
        <v>0</v>
      </c>
      <c r="X44" s="147">
        <f ca="1">SUMIFS(INDIRECT($U$35&amp;"!$I$19:$I$619"),INDIRECT($U$35&amp;"!$H$19:$H$619"),'Resumo (3)'!X$6,INDIRECT($U$35&amp;"!$G$19:$G$619"),'Resumo (3)'!$U44)/$T44</f>
        <v>0</v>
      </c>
      <c r="Y44" s="147">
        <f ca="1">SUMIFS(INDIRECT($U$35&amp;"!$I$19:$I$619"),INDIRECT($U$35&amp;"!$H$19:$H$619"),'Resumo (3)'!Y$6,INDIRECT($U$35&amp;"!$G$19:$G$619"),'Resumo (3)'!$U44)/$T44</f>
        <v>0</v>
      </c>
      <c r="Z44" s="147">
        <f ca="1">SUMIFS(INDIRECT($U$35&amp;"!$I$19:$I$619"),INDIRECT($U$35&amp;"!$H$19:$H$619"),'Resumo (3)'!Z$6,INDIRECT($U$35&amp;"!$G$19:$G$619"),'Resumo (3)'!$U44)/$T44</f>
        <v>0</v>
      </c>
      <c r="AA44" s="147">
        <f ca="1">SUMIFS(INDIRECT($U$35&amp;"!$I$19:$I$619"),INDIRECT($U$35&amp;"!$H$19:$H$619"),'Resumo (3)'!AA$6,INDIRECT($U$35&amp;"!$G$19:$G$619"),'Resumo (3)'!$U44)/$T44</f>
        <v>0</v>
      </c>
      <c r="AB44" s="147">
        <f ca="1">SUMIFS(INDIRECT($U$35&amp;"!$I$19:$I$619"),INDIRECT($U$35&amp;"!$H$19:$H$619"),'Resumo (3)'!AB$6,INDIRECT($U$35&amp;"!$G$19:$G$619"),'Resumo (3)'!$U44)/$T44</f>
        <v>0</v>
      </c>
      <c r="AC44" s="147">
        <f ca="1">SUMIFS(INDIRECT($U$35&amp;"!$I$19:$I$619"),INDIRECT($U$35&amp;"!$H$19:$H$619"),'Resumo (3)'!AC$6,INDIRECT($U$35&amp;"!$G$19:$G$619"),'Resumo (3)'!$U44)/$T44</f>
        <v>0</v>
      </c>
      <c r="AD44" s="147">
        <f ca="1">SUMIFS(INDIRECT($U$35&amp;"!$I$19:$I$619"),INDIRECT($U$35&amp;"!$H$19:$H$619"),'Resumo (3)'!AD$6,INDIRECT($U$35&amp;"!$G$19:$G$619"),'Resumo (3)'!$U44)/$T44</f>
        <v>0</v>
      </c>
      <c r="AE44" s="147">
        <f ca="1">SUMIFS(INDIRECT($U$35&amp;"!$I$19:$I$619"),INDIRECT($U$35&amp;"!$H$19:$H$619"),'Resumo (3)'!AE$6,INDIRECT($U$35&amp;"!$G$19:$G$619"),'Resumo (3)'!$U44)/$T44</f>
        <v>0</v>
      </c>
      <c r="AF44" s="147">
        <f ca="1">SUMIFS(INDIRECT($U$35&amp;"!$I$19:$I$619"),INDIRECT($U$35&amp;"!$H$19:$H$619"),'Resumo (3)'!AF$6,INDIRECT($U$35&amp;"!$G$19:$G$619"),'Resumo (3)'!$U44)/$T44</f>
        <v>0</v>
      </c>
      <c r="AG44" s="147">
        <f ca="1">SUMIFS(INDIRECT($U$35&amp;"!$I$19:$I$619"),INDIRECT($U$35&amp;"!$H$19:$H$619"),'Resumo (3)'!AG$6,INDIRECT($U$35&amp;"!$G$19:$G$619"),'Resumo (3)'!$U44)/$T44</f>
        <v>0</v>
      </c>
      <c r="AH44" s="147">
        <f ca="1">SUMIFS(INDIRECT($U$35&amp;"!$I$19:$I$619"),INDIRECT($U$35&amp;"!$H$19:$H$619"),'Resumo (3)'!AH$6,INDIRECT($U$35&amp;"!$G$19:$G$619"),'Resumo (3)'!$U44)/$T44</f>
        <v>0</v>
      </c>
      <c r="AI44" s="147">
        <f ca="1">SUMIFS(INDIRECT($U$35&amp;"!$I$19:$I$619"),INDIRECT($U$35&amp;"!$H$19:$H$619"),'Resumo (3)'!AI$6,INDIRECT($U$35&amp;"!$G$19:$G$619"),'Resumo (3)'!$U44)/$T44</f>
        <v>0</v>
      </c>
    </row>
    <row r="45" spans="1:35" x14ac:dyDescent="0.2">
      <c r="T45" s="147">
        <v>9</v>
      </c>
      <c r="U45" s="147" t="s">
        <v>1374</v>
      </c>
      <c r="V45" s="147">
        <f ca="1">SUMIFS(INDIRECT($U$35&amp;"!$I$19:$I$619"),INDIRECT($U$35&amp;"!$H$19:$H$619"),'Resumo (3)'!V$6,INDIRECT($U$35&amp;"!$G$19:$G$619"),'Resumo (3)'!$U45)/$T45</f>
        <v>0</v>
      </c>
      <c r="W45" s="147">
        <f ca="1">SUMIFS(INDIRECT($U$35&amp;"!$I$19:$I$619"),INDIRECT($U$35&amp;"!$H$19:$H$619"),'Resumo (3)'!W$6,INDIRECT($U$35&amp;"!$G$19:$G$619"),'Resumo (3)'!$U45)/$T45</f>
        <v>0</v>
      </c>
      <c r="X45" s="147">
        <f ca="1">SUMIFS(INDIRECT($U$35&amp;"!$I$19:$I$619"),INDIRECT($U$35&amp;"!$H$19:$H$619"),'Resumo (3)'!X$6,INDIRECT($U$35&amp;"!$G$19:$G$619"),'Resumo (3)'!$U45)/$T45</f>
        <v>0</v>
      </c>
      <c r="Y45" s="147">
        <f ca="1">SUMIFS(INDIRECT($U$35&amp;"!$I$19:$I$619"),INDIRECT($U$35&amp;"!$H$19:$H$619"),'Resumo (3)'!Y$6,INDIRECT($U$35&amp;"!$G$19:$G$619"),'Resumo (3)'!$U45)/$T45</f>
        <v>0</v>
      </c>
      <c r="Z45" s="147">
        <f ca="1">SUMIFS(INDIRECT($U$35&amp;"!$I$19:$I$619"),INDIRECT($U$35&amp;"!$H$19:$H$619"),'Resumo (3)'!Z$6,INDIRECT($U$35&amp;"!$G$19:$G$619"),'Resumo (3)'!$U45)/$T45</f>
        <v>0</v>
      </c>
      <c r="AA45" s="147">
        <f ca="1">SUMIFS(INDIRECT($U$35&amp;"!$I$19:$I$619"),INDIRECT($U$35&amp;"!$H$19:$H$619"),'Resumo (3)'!AA$6,INDIRECT($U$35&amp;"!$G$19:$G$619"),'Resumo (3)'!$U45)/$T45</f>
        <v>0</v>
      </c>
      <c r="AB45" s="147">
        <f ca="1">SUMIFS(INDIRECT($U$35&amp;"!$I$19:$I$619"),INDIRECT($U$35&amp;"!$H$19:$H$619"),'Resumo (3)'!AB$6,INDIRECT($U$35&amp;"!$G$19:$G$619"),'Resumo (3)'!$U45)/$T45</f>
        <v>0</v>
      </c>
      <c r="AC45" s="147">
        <f ca="1">SUMIFS(INDIRECT($U$35&amp;"!$I$19:$I$619"),INDIRECT($U$35&amp;"!$H$19:$H$619"),'Resumo (3)'!AC$6,INDIRECT($U$35&amp;"!$G$19:$G$619"),'Resumo (3)'!$U45)/$T45</f>
        <v>0</v>
      </c>
      <c r="AD45" s="147">
        <f ca="1">SUMIFS(INDIRECT($U$35&amp;"!$I$19:$I$619"),INDIRECT($U$35&amp;"!$H$19:$H$619"),'Resumo (3)'!AD$6,INDIRECT($U$35&amp;"!$G$19:$G$619"),'Resumo (3)'!$U45)/$T45</f>
        <v>0</v>
      </c>
      <c r="AE45" s="147">
        <f ca="1">SUMIFS(INDIRECT($U$35&amp;"!$I$19:$I$619"),INDIRECT($U$35&amp;"!$H$19:$H$619"),'Resumo (3)'!AE$6,INDIRECT($U$35&amp;"!$G$19:$G$619"),'Resumo (3)'!$U45)/$T45</f>
        <v>0</v>
      </c>
      <c r="AF45" s="147">
        <f ca="1">SUMIFS(INDIRECT($U$35&amp;"!$I$19:$I$619"),INDIRECT($U$35&amp;"!$H$19:$H$619"),'Resumo (3)'!AF$6,INDIRECT($U$35&amp;"!$G$19:$G$619"),'Resumo (3)'!$U45)/$T45</f>
        <v>0</v>
      </c>
      <c r="AG45" s="147">
        <f ca="1">SUMIFS(INDIRECT($U$35&amp;"!$I$19:$I$619"),INDIRECT($U$35&amp;"!$H$19:$H$619"),'Resumo (3)'!AG$6,INDIRECT($U$35&amp;"!$G$19:$G$619"),'Resumo (3)'!$U45)/$T45</f>
        <v>0</v>
      </c>
      <c r="AH45" s="147">
        <f ca="1">SUMIFS(INDIRECT($U$35&amp;"!$I$19:$I$619"),INDIRECT($U$35&amp;"!$H$19:$H$619"),'Resumo (3)'!AH$6,INDIRECT($U$35&amp;"!$G$19:$G$619"),'Resumo (3)'!$U45)/$T45</f>
        <v>0</v>
      </c>
      <c r="AI45" s="147">
        <f ca="1">SUMIFS(INDIRECT($U$35&amp;"!$I$19:$I$619"),INDIRECT($U$35&amp;"!$H$19:$H$619"),'Resumo (3)'!AI$6,INDIRECT($U$35&amp;"!$G$19:$G$619"),'Resumo (3)'!$U45)/$T45</f>
        <v>0</v>
      </c>
    </row>
    <row r="46" spans="1:35" x14ac:dyDescent="0.2">
      <c r="T46" s="147">
        <v>10</v>
      </c>
      <c r="U46" s="147" t="s">
        <v>1375</v>
      </c>
      <c r="V46" s="147">
        <f ca="1">SUMIFS(INDIRECT($U$35&amp;"!$I$19:$I$619"),INDIRECT($U$35&amp;"!$H$19:$H$619"),'Resumo (3)'!V$6,INDIRECT($U$35&amp;"!$G$19:$G$619"),'Resumo (3)'!$U46)/$T46</f>
        <v>0</v>
      </c>
      <c r="W46" s="147">
        <f ca="1">SUMIFS(INDIRECT($U$35&amp;"!$I$19:$I$619"),INDIRECT($U$35&amp;"!$H$19:$H$619"),'Resumo (3)'!W$6,INDIRECT($U$35&amp;"!$G$19:$G$619"),'Resumo (3)'!$U46)/$T46</f>
        <v>0</v>
      </c>
      <c r="X46" s="147">
        <f ca="1">SUMIFS(INDIRECT($U$35&amp;"!$I$19:$I$619"),INDIRECT($U$35&amp;"!$H$19:$H$619"),'Resumo (3)'!X$6,INDIRECT($U$35&amp;"!$G$19:$G$619"),'Resumo (3)'!$U46)/$T46</f>
        <v>0</v>
      </c>
      <c r="Y46" s="147">
        <f ca="1">SUMIFS(INDIRECT($U$35&amp;"!$I$19:$I$619"),INDIRECT($U$35&amp;"!$H$19:$H$619"),'Resumo (3)'!Y$6,INDIRECT($U$35&amp;"!$G$19:$G$619"),'Resumo (3)'!$U46)/$T46</f>
        <v>0</v>
      </c>
      <c r="Z46" s="147">
        <f ca="1">SUMIFS(INDIRECT($U$35&amp;"!$I$19:$I$619"),INDIRECT($U$35&amp;"!$H$19:$H$619"),'Resumo (3)'!Z$6,INDIRECT($U$35&amp;"!$G$19:$G$619"),'Resumo (3)'!$U46)/$T46</f>
        <v>0</v>
      </c>
      <c r="AA46" s="147">
        <f ca="1">SUMIFS(INDIRECT($U$35&amp;"!$I$19:$I$619"),INDIRECT($U$35&amp;"!$H$19:$H$619"),'Resumo (3)'!AA$6,INDIRECT($U$35&amp;"!$G$19:$G$619"),'Resumo (3)'!$U46)/$T46</f>
        <v>0</v>
      </c>
      <c r="AB46" s="147">
        <f ca="1">SUMIFS(INDIRECT($U$35&amp;"!$I$19:$I$619"),INDIRECT($U$35&amp;"!$H$19:$H$619"),'Resumo (3)'!AB$6,INDIRECT($U$35&amp;"!$G$19:$G$619"),'Resumo (3)'!$U46)/$T46</f>
        <v>0</v>
      </c>
      <c r="AC46" s="147">
        <f ca="1">SUMIFS(INDIRECT($U$35&amp;"!$I$19:$I$619"),INDIRECT($U$35&amp;"!$H$19:$H$619"),'Resumo (3)'!AC$6,INDIRECT($U$35&amp;"!$G$19:$G$619"),'Resumo (3)'!$U46)/$T46</f>
        <v>0</v>
      </c>
      <c r="AD46" s="147">
        <f ca="1">SUMIFS(INDIRECT($U$35&amp;"!$I$19:$I$619"),INDIRECT($U$35&amp;"!$H$19:$H$619"),'Resumo (3)'!AD$6,INDIRECT($U$35&amp;"!$G$19:$G$619"),'Resumo (3)'!$U46)/$T46</f>
        <v>0</v>
      </c>
      <c r="AE46" s="147">
        <f ca="1">SUMIFS(INDIRECT($U$35&amp;"!$I$19:$I$619"),INDIRECT($U$35&amp;"!$H$19:$H$619"),'Resumo (3)'!AE$6,INDIRECT($U$35&amp;"!$G$19:$G$619"),'Resumo (3)'!$U46)/$T46</f>
        <v>0</v>
      </c>
      <c r="AF46" s="147">
        <f ca="1">SUMIFS(INDIRECT($U$35&amp;"!$I$19:$I$619"),INDIRECT($U$35&amp;"!$H$19:$H$619"),'Resumo (3)'!AF$6,INDIRECT($U$35&amp;"!$G$19:$G$619"),'Resumo (3)'!$U46)/$T46</f>
        <v>0</v>
      </c>
      <c r="AG46" s="147">
        <f ca="1">SUMIFS(INDIRECT($U$35&amp;"!$I$19:$I$619"),INDIRECT($U$35&amp;"!$H$19:$H$619"),'Resumo (3)'!AG$6,INDIRECT($U$35&amp;"!$G$19:$G$619"),'Resumo (3)'!$U46)/$T46</f>
        <v>0</v>
      </c>
      <c r="AH46" s="147">
        <f ca="1">SUMIFS(INDIRECT($U$35&amp;"!$I$19:$I$619"),INDIRECT($U$35&amp;"!$H$19:$H$619"),'Resumo (3)'!AH$6,INDIRECT($U$35&amp;"!$G$19:$G$619"),'Resumo (3)'!$U46)/$T46</f>
        <v>0</v>
      </c>
      <c r="AI46" s="147">
        <f ca="1">SUMIFS(INDIRECT($U$35&amp;"!$I$19:$I$619"),INDIRECT($U$35&amp;"!$H$19:$H$619"),'Resumo (3)'!AI$6,INDIRECT($U$35&amp;"!$G$19:$G$619"),'Resumo (3)'!$U46)/$T46</f>
        <v>0</v>
      </c>
    </row>
    <row r="47" spans="1:35" x14ac:dyDescent="0.2">
      <c r="T47" s="147">
        <v>11</v>
      </c>
      <c r="U47" s="147" t="s">
        <v>1376</v>
      </c>
      <c r="V47" s="147">
        <f ca="1">SUMIFS(INDIRECT($U$35&amp;"!$I$19:$I$619"),INDIRECT($U$35&amp;"!$H$19:$H$619"),'Resumo (3)'!V$6,INDIRECT($U$35&amp;"!$G$19:$G$619"),'Resumo (3)'!$U47)/$T47</f>
        <v>0</v>
      </c>
      <c r="W47" s="147">
        <f ca="1">SUMIFS(INDIRECT($U$35&amp;"!$I$19:$I$619"),INDIRECT($U$35&amp;"!$H$19:$H$619"),'Resumo (3)'!W$6,INDIRECT($U$35&amp;"!$G$19:$G$619"),'Resumo (3)'!$U47)/$T47</f>
        <v>0</v>
      </c>
      <c r="X47" s="147">
        <f ca="1">SUMIFS(INDIRECT($U$35&amp;"!$I$19:$I$619"),INDIRECT($U$35&amp;"!$H$19:$H$619"),'Resumo (3)'!X$6,INDIRECT($U$35&amp;"!$G$19:$G$619"),'Resumo (3)'!$U47)/$T47</f>
        <v>0</v>
      </c>
      <c r="Y47" s="147">
        <f ca="1">SUMIFS(INDIRECT($U$35&amp;"!$I$19:$I$619"),INDIRECT($U$35&amp;"!$H$19:$H$619"),'Resumo (3)'!Y$6,INDIRECT($U$35&amp;"!$G$19:$G$619"),'Resumo (3)'!$U47)/$T47</f>
        <v>0</v>
      </c>
      <c r="Z47" s="147">
        <f ca="1">SUMIFS(INDIRECT($U$35&amp;"!$I$19:$I$619"),INDIRECT($U$35&amp;"!$H$19:$H$619"),'Resumo (3)'!Z$6,INDIRECT($U$35&amp;"!$G$19:$G$619"),'Resumo (3)'!$U47)/$T47</f>
        <v>0</v>
      </c>
      <c r="AA47" s="147">
        <f ca="1">SUMIFS(INDIRECT($U$35&amp;"!$I$19:$I$619"),INDIRECT($U$35&amp;"!$H$19:$H$619"),'Resumo (3)'!AA$6,INDIRECT($U$35&amp;"!$G$19:$G$619"),'Resumo (3)'!$U47)/$T47</f>
        <v>0</v>
      </c>
      <c r="AB47" s="147">
        <f ca="1">SUMIFS(INDIRECT($U$35&amp;"!$I$19:$I$619"),INDIRECT($U$35&amp;"!$H$19:$H$619"),'Resumo (3)'!AB$6,INDIRECT($U$35&amp;"!$G$19:$G$619"),'Resumo (3)'!$U47)/$T47</f>
        <v>0</v>
      </c>
      <c r="AC47" s="147">
        <f ca="1">SUMIFS(INDIRECT($U$35&amp;"!$I$19:$I$619"),INDIRECT($U$35&amp;"!$H$19:$H$619"),'Resumo (3)'!AC$6,INDIRECT($U$35&amp;"!$G$19:$G$619"),'Resumo (3)'!$U47)/$T47</f>
        <v>0</v>
      </c>
      <c r="AD47" s="147">
        <f ca="1">SUMIFS(INDIRECT($U$35&amp;"!$I$19:$I$619"),INDIRECT($U$35&amp;"!$H$19:$H$619"),'Resumo (3)'!AD$6,INDIRECT($U$35&amp;"!$G$19:$G$619"),'Resumo (3)'!$U47)/$T47</f>
        <v>0</v>
      </c>
      <c r="AE47" s="147">
        <f ca="1">SUMIFS(INDIRECT($U$35&amp;"!$I$19:$I$619"),INDIRECT($U$35&amp;"!$H$19:$H$619"),'Resumo (3)'!AE$6,INDIRECT($U$35&amp;"!$G$19:$G$619"),'Resumo (3)'!$U47)/$T47</f>
        <v>0</v>
      </c>
      <c r="AF47" s="147">
        <f ca="1">SUMIFS(INDIRECT($U$35&amp;"!$I$19:$I$619"),INDIRECT($U$35&amp;"!$H$19:$H$619"),'Resumo (3)'!AF$6,INDIRECT($U$35&amp;"!$G$19:$G$619"),'Resumo (3)'!$U47)/$T47</f>
        <v>0</v>
      </c>
      <c r="AG47" s="147">
        <f ca="1">SUMIFS(INDIRECT($U$35&amp;"!$I$19:$I$619"),INDIRECT($U$35&amp;"!$H$19:$H$619"),'Resumo (3)'!AG$6,INDIRECT($U$35&amp;"!$G$19:$G$619"),'Resumo (3)'!$U47)/$T47</f>
        <v>0</v>
      </c>
      <c r="AH47" s="147">
        <f ca="1">SUMIFS(INDIRECT($U$35&amp;"!$I$19:$I$619"),INDIRECT($U$35&amp;"!$H$19:$H$619"),'Resumo (3)'!AH$6,INDIRECT($U$35&amp;"!$G$19:$G$619"),'Resumo (3)'!$U47)/$T47</f>
        <v>0</v>
      </c>
      <c r="AI47" s="147">
        <f ca="1">SUMIFS(INDIRECT($U$35&amp;"!$I$19:$I$619"),INDIRECT($U$35&amp;"!$H$19:$H$619"),'Resumo (3)'!AI$6,INDIRECT($U$35&amp;"!$G$19:$G$619"),'Resumo (3)'!$U47)/$T47</f>
        <v>0</v>
      </c>
    </row>
    <row r="48" spans="1:35" x14ac:dyDescent="0.2">
      <c r="T48" s="147">
        <v>12</v>
      </c>
      <c r="U48" s="147" t="s">
        <v>1377</v>
      </c>
      <c r="V48" s="147">
        <f ca="1">SUMIFS(INDIRECT($U$35&amp;"!$I$19:$I$619"),INDIRECT($U$35&amp;"!$H$19:$H$619"),'Resumo (3)'!V$6,INDIRECT($U$35&amp;"!$G$19:$G$619"),'Resumo (3)'!$U48)/$T48</f>
        <v>0</v>
      </c>
      <c r="W48" s="147">
        <f ca="1">SUMIFS(INDIRECT($U$35&amp;"!$I$19:$I$619"),INDIRECT($U$35&amp;"!$H$19:$H$619"),'Resumo (3)'!W$6,INDIRECT($U$35&amp;"!$G$19:$G$619"),'Resumo (3)'!$U48)/$T48</f>
        <v>0</v>
      </c>
      <c r="X48" s="147">
        <f ca="1">SUMIFS(INDIRECT($U$35&amp;"!$I$19:$I$619"),INDIRECT($U$35&amp;"!$H$19:$H$619"),'Resumo (3)'!X$6,INDIRECT($U$35&amp;"!$G$19:$G$619"),'Resumo (3)'!$U48)/$T48</f>
        <v>0</v>
      </c>
      <c r="Y48" s="147">
        <f ca="1">SUMIFS(INDIRECT($U$35&amp;"!$I$19:$I$619"),INDIRECT($U$35&amp;"!$H$19:$H$619"),'Resumo (3)'!Y$6,INDIRECT($U$35&amp;"!$G$19:$G$619"),'Resumo (3)'!$U48)/$T48</f>
        <v>0</v>
      </c>
      <c r="Z48" s="147">
        <f ca="1">SUMIFS(INDIRECT($U$35&amp;"!$I$19:$I$619"),INDIRECT($U$35&amp;"!$H$19:$H$619"),'Resumo (3)'!Z$6,INDIRECT($U$35&amp;"!$G$19:$G$619"),'Resumo (3)'!$U48)/$T48</f>
        <v>0</v>
      </c>
      <c r="AA48" s="147">
        <f ca="1">SUMIFS(INDIRECT($U$35&amp;"!$I$19:$I$619"),INDIRECT($U$35&amp;"!$H$19:$H$619"),'Resumo (3)'!AA$6,INDIRECT($U$35&amp;"!$G$19:$G$619"),'Resumo (3)'!$U48)/$T48</f>
        <v>0</v>
      </c>
      <c r="AB48" s="147">
        <f ca="1">SUMIFS(INDIRECT($U$35&amp;"!$I$19:$I$619"),INDIRECT($U$35&amp;"!$H$19:$H$619"),'Resumo (3)'!AB$6,INDIRECT($U$35&amp;"!$G$19:$G$619"),'Resumo (3)'!$U48)/$T48</f>
        <v>0</v>
      </c>
      <c r="AC48" s="147">
        <f ca="1">SUMIFS(INDIRECT($U$35&amp;"!$I$19:$I$619"),INDIRECT($U$35&amp;"!$H$19:$H$619"),'Resumo (3)'!AC$6,INDIRECT($U$35&amp;"!$G$19:$G$619"),'Resumo (3)'!$U48)/$T48</f>
        <v>0</v>
      </c>
      <c r="AD48" s="147">
        <f ca="1">SUMIFS(INDIRECT($U$35&amp;"!$I$19:$I$619"),INDIRECT($U$35&amp;"!$H$19:$H$619"),'Resumo (3)'!AD$6,INDIRECT($U$35&amp;"!$G$19:$G$619"),'Resumo (3)'!$U48)/$T48</f>
        <v>0</v>
      </c>
      <c r="AE48" s="147">
        <f ca="1">SUMIFS(INDIRECT($U$35&amp;"!$I$19:$I$619"),INDIRECT($U$35&amp;"!$H$19:$H$619"),'Resumo (3)'!AE$6,INDIRECT($U$35&amp;"!$G$19:$G$619"),'Resumo (3)'!$U48)/$T48</f>
        <v>0</v>
      </c>
      <c r="AF48" s="147">
        <f ca="1">SUMIFS(INDIRECT($U$35&amp;"!$I$19:$I$619"),INDIRECT($U$35&amp;"!$H$19:$H$619"),'Resumo (3)'!AF$6,INDIRECT($U$35&amp;"!$G$19:$G$619"),'Resumo (3)'!$U48)/$T48</f>
        <v>0</v>
      </c>
      <c r="AG48" s="147">
        <f ca="1">SUMIFS(INDIRECT($U$35&amp;"!$I$19:$I$619"),INDIRECT($U$35&amp;"!$H$19:$H$619"),'Resumo (3)'!AG$6,INDIRECT($U$35&amp;"!$G$19:$G$619"),'Resumo (3)'!$U48)/$T48</f>
        <v>0</v>
      </c>
      <c r="AH48" s="147">
        <f ca="1">SUMIFS(INDIRECT($U$35&amp;"!$I$19:$I$619"),INDIRECT($U$35&amp;"!$H$19:$H$619"),'Resumo (3)'!AH$6,INDIRECT($U$35&amp;"!$G$19:$G$619"),'Resumo (3)'!$U48)/$T48</f>
        <v>0</v>
      </c>
      <c r="AI48" s="147">
        <f ca="1">SUMIFS(INDIRECT($U$35&amp;"!$I$19:$I$619"),INDIRECT($U$35&amp;"!$H$19:$H$619"),'Resumo (3)'!AI$6,INDIRECT($U$35&amp;"!$G$19:$G$619"),'Resumo (3)'!$U48)/$T48</f>
        <v>0</v>
      </c>
    </row>
    <row r="50" spans="20:35" x14ac:dyDescent="0.2">
      <c r="U50" s="147" t="s">
        <v>62</v>
      </c>
    </row>
    <row r="51" spans="20:35" x14ac:dyDescent="0.2">
      <c r="V51" s="147" t="str">
        <f>$D$7</f>
        <v>Mastercard</v>
      </c>
      <c r="W51" s="147" t="str">
        <f>$D$8</f>
        <v>Itaú</v>
      </c>
      <c r="X51" s="147" t="str">
        <f>$D$9</f>
        <v>Caixinha</v>
      </c>
      <c r="Y51" s="147" t="str">
        <f>$D$10</f>
        <v>-</v>
      </c>
      <c r="Z51" s="147" t="str">
        <f>$D$11</f>
        <v>-</v>
      </c>
      <c r="AA51" s="147" t="str">
        <f>$D$12</f>
        <v>-</v>
      </c>
      <c r="AB51" s="147" t="str">
        <f>$D$13</f>
        <v>-</v>
      </c>
      <c r="AC51" s="147" t="str">
        <f>$D$14</f>
        <v>-</v>
      </c>
      <c r="AD51" s="147" t="str">
        <f>$D$15</f>
        <v>-</v>
      </c>
      <c r="AE51" s="147" t="str">
        <f>$D$16</f>
        <v>-</v>
      </c>
      <c r="AF51" s="147" t="str">
        <f>$D$17</f>
        <v>-</v>
      </c>
      <c r="AG51" s="147" t="str">
        <f>$D$18</f>
        <v>-</v>
      </c>
      <c r="AH51" s="147" t="str">
        <f>$D$19</f>
        <v>-</v>
      </c>
      <c r="AI51" s="147" t="str">
        <f>$D$20</f>
        <v>-</v>
      </c>
    </row>
    <row r="52" spans="20:35" x14ac:dyDescent="0.2">
      <c r="T52" s="147">
        <v>1</v>
      </c>
      <c r="U52" s="147" t="s">
        <v>1366</v>
      </c>
      <c r="V52" s="147">
        <f ca="1">SUMIFS(INDIRECT($U$50&amp;"!$I$19:$I$619"),INDIRECT($U$50&amp;"!$H$19:$H$619"),'Resumo (3)'!V$6,INDIRECT($U$50&amp;"!$G$19:$G$619"),'Resumo (3)'!$U52)/$T52</f>
        <v>0</v>
      </c>
      <c r="W52" s="147">
        <f ca="1">SUMIFS(INDIRECT($U$50&amp;"!$I$19:$I$619"),INDIRECT($U$50&amp;"!$H$19:$H$619"),'Resumo (3)'!W$6,INDIRECT($U$50&amp;"!$G$19:$G$619"),'Resumo (3)'!$U52)/$T52</f>
        <v>0</v>
      </c>
      <c r="X52" s="147">
        <f ca="1">SUMIFS(INDIRECT($U$50&amp;"!$I$19:$I$619"),INDIRECT($U$50&amp;"!$H$19:$H$619"),'Resumo (3)'!X$6,INDIRECT($U$50&amp;"!$G$19:$G$619"),'Resumo (3)'!$U52)/$T52</f>
        <v>0</v>
      </c>
      <c r="Y52" s="147">
        <f ca="1">SUMIFS(INDIRECT($U$50&amp;"!$I$19:$I$619"),INDIRECT($U$50&amp;"!$H$19:$H$619"),'Resumo (3)'!Y$6,INDIRECT($U$50&amp;"!$G$19:$G$619"),'Resumo (3)'!$U52)/$T52</f>
        <v>0</v>
      </c>
      <c r="Z52" s="147">
        <f ca="1">SUMIFS(INDIRECT($U$50&amp;"!$I$19:$I$619"),INDIRECT($U$50&amp;"!$H$19:$H$619"),'Resumo (3)'!Z$6,INDIRECT($U$50&amp;"!$G$19:$G$619"),'Resumo (3)'!$U52)/$T52</f>
        <v>0</v>
      </c>
      <c r="AA52" s="147">
        <f ca="1">SUMIFS(INDIRECT($U$50&amp;"!$I$19:$I$619"),INDIRECT($U$50&amp;"!$H$19:$H$619"),'Resumo (3)'!AA$6,INDIRECT($U$50&amp;"!$G$19:$G$619"),'Resumo (3)'!$U52)/$T52</f>
        <v>0</v>
      </c>
      <c r="AB52" s="147">
        <f ca="1">SUMIFS(INDIRECT($U$50&amp;"!$I$19:$I$619"),INDIRECT($U$50&amp;"!$H$19:$H$619"),'Resumo (3)'!AB$6,INDIRECT($U$50&amp;"!$G$19:$G$619"),'Resumo (3)'!$U52)/$T52</f>
        <v>0</v>
      </c>
      <c r="AC52" s="147">
        <f ca="1">SUMIFS(INDIRECT($U$50&amp;"!$I$19:$I$619"),INDIRECT($U$50&amp;"!$H$19:$H$619"),'Resumo (3)'!AC$6,INDIRECT($U$50&amp;"!$G$19:$G$619"),'Resumo (3)'!$U52)/$T52</f>
        <v>0</v>
      </c>
      <c r="AD52" s="147">
        <f ca="1">SUMIFS(INDIRECT($U$50&amp;"!$I$19:$I$619"),INDIRECT($U$50&amp;"!$H$19:$H$619"),'Resumo (3)'!AD$6,INDIRECT($U$50&amp;"!$G$19:$G$619"),'Resumo (3)'!$U52)/$T52</f>
        <v>0</v>
      </c>
      <c r="AE52" s="147">
        <f ca="1">SUMIFS(INDIRECT($U$50&amp;"!$I$19:$I$619"),INDIRECT($U$50&amp;"!$H$19:$H$619"),'Resumo (3)'!AE$6,INDIRECT($U$50&amp;"!$G$19:$G$619"),'Resumo (3)'!$U52)/$T52</f>
        <v>0</v>
      </c>
      <c r="AF52" s="147">
        <f ca="1">SUMIFS(INDIRECT($U$50&amp;"!$I$19:$I$619"),INDIRECT($U$50&amp;"!$H$19:$H$619"),'Resumo (3)'!AF$6,INDIRECT($U$50&amp;"!$G$19:$G$619"),'Resumo (3)'!$U52)/$T52</f>
        <v>0</v>
      </c>
      <c r="AG52" s="147">
        <f ca="1">SUMIFS(INDIRECT($U$50&amp;"!$I$19:$I$619"),INDIRECT($U$50&amp;"!$H$19:$H$619"),'Resumo (3)'!AG$6,INDIRECT($U$50&amp;"!$G$19:$G$619"),'Resumo (3)'!$U52)/$T52</f>
        <v>0</v>
      </c>
      <c r="AH52" s="147">
        <f ca="1">SUMIFS(INDIRECT($U$50&amp;"!$I$19:$I$619"),INDIRECT($U$50&amp;"!$H$19:$H$619"),'Resumo (3)'!AH$6,INDIRECT($U$50&amp;"!$G$19:$G$619"),'Resumo (3)'!$U52)/$T52</f>
        <v>0</v>
      </c>
      <c r="AI52" s="147">
        <f ca="1">SUMIFS(INDIRECT($U$50&amp;"!$I$19:$I$619"),INDIRECT($U$50&amp;"!$H$19:$H$619"),'Resumo (3)'!AI$6,INDIRECT($U$50&amp;"!$G$19:$G$619"),'Resumo (3)'!$U52)/$T52</f>
        <v>0</v>
      </c>
    </row>
    <row r="53" spans="20:35" x14ac:dyDescent="0.2">
      <c r="T53" s="147">
        <v>2</v>
      </c>
      <c r="U53" s="147" t="s">
        <v>1367</v>
      </c>
      <c r="V53" s="147">
        <f ca="1">SUMIFS(INDIRECT($U$50&amp;"!$I$19:$I$619"),INDIRECT($U$50&amp;"!$H$19:$H$619"),'Resumo (3)'!V$6,INDIRECT($U$50&amp;"!$G$19:$G$619"),'Resumo (3)'!$U53)/$T53</f>
        <v>0</v>
      </c>
      <c r="W53" s="147">
        <f ca="1">SUMIFS(INDIRECT($U$50&amp;"!$I$19:$I$619"),INDIRECT($U$50&amp;"!$H$19:$H$619"),'Resumo (3)'!W$6,INDIRECT($U$50&amp;"!$G$19:$G$619"),'Resumo (3)'!$U53)/$T53</f>
        <v>0</v>
      </c>
      <c r="X53" s="147">
        <f ca="1">SUMIFS(INDIRECT($U$50&amp;"!$I$19:$I$619"),INDIRECT($U$50&amp;"!$H$19:$H$619"),'Resumo (3)'!X$6,INDIRECT($U$50&amp;"!$G$19:$G$619"),'Resumo (3)'!$U53)/$T53</f>
        <v>0</v>
      </c>
      <c r="Y53" s="147">
        <f ca="1">SUMIFS(INDIRECT($U$50&amp;"!$I$19:$I$619"),INDIRECT($U$50&amp;"!$H$19:$H$619"),'Resumo (3)'!Y$6,INDIRECT($U$50&amp;"!$G$19:$G$619"),'Resumo (3)'!$U53)/$T53</f>
        <v>0</v>
      </c>
      <c r="Z53" s="147">
        <f ca="1">SUMIFS(INDIRECT($U$50&amp;"!$I$19:$I$619"),INDIRECT($U$50&amp;"!$H$19:$H$619"),'Resumo (3)'!Z$6,INDIRECT($U$50&amp;"!$G$19:$G$619"),'Resumo (3)'!$U53)/$T53</f>
        <v>0</v>
      </c>
      <c r="AA53" s="147">
        <f ca="1">SUMIFS(INDIRECT($U$50&amp;"!$I$19:$I$619"),INDIRECT($U$50&amp;"!$H$19:$H$619"),'Resumo (3)'!AA$6,INDIRECT($U$50&amp;"!$G$19:$G$619"),'Resumo (3)'!$U53)/$T53</f>
        <v>0</v>
      </c>
      <c r="AB53" s="147">
        <f ca="1">SUMIFS(INDIRECT($U$50&amp;"!$I$19:$I$619"),INDIRECT($U$50&amp;"!$H$19:$H$619"),'Resumo (3)'!AB$6,INDIRECT($U$50&amp;"!$G$19:$G$619"),'Resumo (3)'!$U53)/$T53</f>
        <v>0</v>
      </c>
      <c r="AC53" s="147">
        <f ca="1">SUMIFS(INDIRECT($U$50&amp;"!$I$19:$I$619"),INDIRECT($U$50&amp;"!$H$19:$H$619"),'Resumo (3)'!AC$6,INDIRECT($U$50&amp;"!$G$19:$G$619"),'Resumo (3)'!$U53)/$T53</f>
        <v>0</v>
      </c>
      <c r="AD53" s="147">
        <f ca="1">SUMIFS(INDIRECT($U$50&amp;"!$I$19:$I$619"),INDIRECT($U$50&amp;"!$H$19:$H$619"),'Resumo (3)'!AD$6,INDIRECT($U$50&amp;"!$G$19:$G$619"),'Resumo (3)'!$U53)/$T53</f>
        <v>0</v>
      </c>
      <c r="AE53" s="147">
        <f ca="1">SUMIFS(INDIRECT($U$50&amp;"!$I$19:$I$619"),INDIRECT($U$50&amp;"!$H$19:$H$619"),'Resumo (3)'!AE$6,INDIRECT($U$50&amp;"!$G$19:$G$619"),'Resumo (3)'!$U53)/$T53</f>
        <v>0</v>
      </c>
      <c r="AF53" s="147">
        <f ca="1">SUMIFS(INDIRECT($U$50&amp;"!$I$19:$I$619"),INDIRECT($U$50&amp;"!$H$19:$H$619"),'Resumo (3)'!AF$6,INDIRECT($U$50&amp;"!$G$19:$G$619"),'Resumo (3)'!$U53)/$T53</f>
        <v>0</v>
      </c>
      <c r="AG53" s="147">
        <f ca="1">SUMIFS(INDIRECT($U$50&amp;"!$I$19:$I$619"),INDIRECT($U$50&amp;"!$H$19:$H$619"),'Resumo (3)'!AG$6,INDIRECT($U$50&amp;"!$G$19:$G$619"),'Resumo (3)'!$U53)/$T53</f>
        <v>0</v>
      </c>
      <c r="AH53" s="147">
        <f ca="1">SUMIFS(INDIRECT($U$50&amp;"!$I$19:$I$619"),INDIRECT($U$50&amp;"!$H$19:$H$619"),'Resumo (3)'!AH$6,INDIRECT($U$50&amp;"!$G$19:$G$619"),'Resumo (3)'!$U53)/$T53</f>
        <v>0</v>
      </c>
      <c r="AI53" s="147">
        <f ca="1">SUMIFS(INDIRECT($U$50&amp;"!$I$19:$I$619"),INDIRECT($U$50&amp;"!$H$19:$H$619"),'Resumo (3)'!AI$6,INDIRECT($U$50&amp;"!$G$19:$G$619"),'Resumo (3)'!$U53)/$T53</f>
        <v>0</v>
      </c>
    </row>
    <row r="54" spans="20:35" x14ac:dyDescent="0.2">
      <c r="T54" s="147">
        <v>3</v>
      </c>
      <c r="U54" s="147" t="s">
        <v>1368</v>
      </c>
      <c r="V54" s="147">
        <f ca="1">SUMIFS(INDIRECT($U$50&amp;"!$I$19:$I$619"),INDIRECT($U$50&amp;"!$H$19:$H$619"),'Resumo (3)'!V$6,INDIRECT($U$50&amp;"!$G$19:$G$619"),'Resumo (3)'!$U54)/$T54</f>
        <v>0</v>
      </c>
      <c r="W54" s="147">
        <f ca="1">SUMIFS(INDIRECT($U$50&amp;"!$I$19:$I$619"),INDIRECT($U$50&amp;"!$H$19:$H$619"),'Resumo (3)'!W$6,INDIRECT($U$50&amp;"!$G$19:$G$619"),'Resumo (3)'!$U54)/$T54</f>
        <v>300</v>
      </c>
      <c r="X54" s="147">
        <f ca="1">SUMIFS(INDIRECT($U$50&amp;"!$I$19:$I$619"),INDIRECT($U$50&amp;"!$H$19:$H$619"),'Resumo (3)'!X$6,INDIRECT($U$50&amp;"!$G$19:$G$619"),'Resumo (3)'!$U54)/$T54</f>
        <v>0</v>
      </c>
      <c r="Y54" s="147">
        <f ca="1">SUMIFS(INDIRECT($U$50&amp;"!$I$19:$I$619"),INDIRECT($U$50&amp;"!$H$19:$H$619"),'Resumo (3)'!Y$6,INDIRECT($U$50&amp;"!$G$19:$G$619"),'Resumo (3)'!$U54)/$T54</f>
        <v>0</v>
      </c>
      <c r="Z54" s="147">
        <f ca="1">SUMIFS(INDIRECT($U$50&amp;"!$I$19:$I$619"),INDIRECT($U$50&amp;"!$H$19:$H$619"),'Resumo (3)'!Z$6,INDIRECT($U$50&amp;"!$G$19:$G$619"),'Resumo (3)'!$U54)/$T54</f>
        <v>0</v>
      </c>
      <c r="AA54" s="147">
        <f ca="1">SUMIFS(INDIRECT($U$50&amp;"!$I$19:$I$619"),INDIRECT($U$50&amp;"!$H$19:$H$619"),'Resumo (3)'!AA$6,INDIRECT($U$50&amp;"!$G$19:$G$619"),'Resumo (3)'!$U54)/$T54</f>
        <v>0</v>
      </c>
      <c r="AB54" s="147">
        <f ca="1">SUMIFS(INDIRECT($U$50&amp;"!$I$19:$I$619"),INDIRECT($U$50&amp;"!$H$19:$H$619"),'Resumo (3)'!AB$6,INDIRECT($U$50&amp;"!$G$19:$G$619"),'Resumo (3)'!$U54)/$T54</f>
        <v>0</v>
      </c>
      <c r="AC54" s="147">
        <f ca="1">SUMIFS(INDIRECT($U$50&amp;"!$I$19:$I$619"),INDIRECT($U$50&amp;"!$H$19:$H$619"),'Resumo (3)'!AC$6,INDIRECT($U$50&amp;"!$G$19:$G$619"),'Resumo (3)'!$U54)/$T54</f>
        <v>0</v>
      </c>
      <c r="AD54" s="147">
        <f ca="1">SUMIFS(INDIRECT($U$50&amp;"!$I$19:$I$619"),INDIRECT($U$50&amp;"!$H$19:$H$619"),'Resumo (3)'!AD$6,INDIRECT($U$50&amp;"!$G$19:$G$619"),'Resumo (3)'!$U54)/$T54</f>
        <v>0</v>
      </c>
      <c r="AE54" s="147">
        <f ca="1">SUMIFS(INDIRECT($U$50&amp;"!$I$19:$I$619"),INDIRECT($U$50&amp;"!$H$19:$H$619"),'Resumo (3)'!AE$6,INDIRECT($U$50&amp;"!$G$19:$G$619"),'Resumo (3)'!$U54)/$T54</f>
        <v>0</v>
      </c>
      <c r="AF54" s="147">
        <f ca="1">SUMIFS(INDIRECT($U$50&amp;"!$I$19:$I$619"),INDIRECT($U$50&amp;"!$H$19:$H$619"),'Resumo (3)'!AF$6,INDIRECT($U$50&amp;"!$G$19:$G$619"),'Resumo (3)'!$U54)/$T54</f>
        <v>0</v>
      </c>
      <c r="AG54" s="147">
        <f ca="1">SUMIFS(INDIRECT($U$50&amp;"!$I$19:$I$619"),INDIRECT($U$50&amp;"!$H$19:$H$619"),'Resumo (3)'!AG$6,INDIRECT($U$50&amp;"!$G$19:$G$619"),'Resumo (3)'!$U54)/$T54</f>
        <v>0</v>
      </c>
      <c r="AH54" s="147">
        <f ca="1">SUMIFS(INDIRECT($U$50&amp;"!$I$19:$I$619"),INDIRECT($U$50&amp;"!$H$19:$H$619"),'Resumo (3)'!AH$6,INDIRECT($U$50&amp;"!$G$19:$G$619"),'Resumo (3)'!$U54)/$T54</f>
        <v>0</v>
      </c>
      <c r="AI54" s="147">
        <f ca="1">SUMIFS(INDIRECT($U$50&amp;"!$I$19:$I$619"),INDIRECT($U$50&amp;"!$H$19:$H$619"),'Resumo (3)'!AI$6,INDIRECT($U$50&amp;"!$G$19:$G$619"),'Resumo (3)'!$U54)/$T54</f>
        <v>0</v>
      </c>
    </row>
    <row r="55" spans="20:35" x14ac:dyDescent="0.2">
      <c r="T55" s="147">
        <v>4</v>
      </c>
      <c r="U55" s="147" t="s">
        <v>1369</v>
      </c>
      <c r="V55" s="147">
        <f ca="1">SUMIFS(INDIRECT($U$50&amp;"!$I$19:$I$619"),INDIRECT($U$50&amp;"!$H$19:$H$619"),'Resumo (3)'!V$6,INDIRECT($U$50&amp;"!$G$19:$G$619"),'Resumo (3)'!$U55)/$T55</f>
        <v>0</v>
      </c>
      <c r="W55" s="147">
        <f ca="1">SUMIFS(INDIRECT($U$50&amp;"!$I$19:$I$619"),INDIRECT($U$50&amp;"!$H$19:$H$619"),'Resumo (3)'!W$6,INDIRECT($U$50&amp;"!$G$19:$G$619"),'Resumo (3)'!$U55)/$T55</f>
        <v>0</v>
      </c>
      <c r="X55" s="147">
        <f ca="1">SUMIFS(INDIRECT($U$50&amp;"!$I$19:$I$619"),INDIRECT($U$50&amp;"!$H$19:$H$619"),'Resumo (3)'!X$6,INDIRECT($U$50&amp;"!$G$19:$G$619"),'Resumo (3)'!$U55)/$T55</f>
        <v>0</v>
      </c>
      <c r="Y55" s="147">
        <f ca="1">SUMIFS(INDIRECT($U$50&amp;"!$I$19:$I$619"),INDIRECT($U$50&amp;"!$H$19:$H$619"),'Resumo (3)'!Y$6,INDIRECT($U$50&amp;"!$G$19:$G$619"),'Resumo (3)'!$U55)/$T55</f>
        <v>0</v>
      </c>
      <c r="Z55" s="147">
        <f ca="1">SUMIFS(INDIRECT($U$50&amp;"!$I$19:$I$619"),INDIRECT($U$50&amp;"!$H$19:$H$619"),'Resumo (3)'!Z$6,INDIRECT($U$50&amp;"!$G$19:$G$619"),'Resumo (3)'!$U55)/$T55</f>
        <v>0</v>
      </c>
      <c r="AA55" s="147">
        <f ca="1">SUMIFS(INDIRECT($U$50&amp;"!$I$19:$I$619"),INDIRECT($U$50&amp;"!$H$19:$H$619"),'Resumo (3)'!AA$6,INDIRECT($U$50&amp;"!$G$19:$G$619"),'Resumo (3)'!$U55)/$T55</f>
        <v>0</v>
      </c>
      <c r="AB55" s="147">
        <f ca="1">SUMIFS(INDIRECT($U$50&amp;"!$I$19:$I$619"),INDIRECT($U$50&amp;"!$H$19:$H$619"),'Resumo (3)'!AB$6,INDIRECT($U$50&amp;"!$G$19:$G$619"),'Resumo (3)'!$U55)/$T55</f>
        <v>0</v>
      </c>
      <c r="AC55" s="147">
        <f ca="1">SUMIFS(INDIRECT($U$50&amp;"!$I$19:$I$619"),INDIRECT($U$50&amp;"!$H$19:$H$619"),'Resumo (3)'!AC$6,INDIRECT($U$50&amp;"!$G$19:$G$619"),'Resumo (3)'!$U55)/$T55</f>
        <v>0</v>
      </c>
      <c r="AD55" s="147">
        <f ca="1">SUMIFS(INDIRECT($U$50&amp;"!$I$19:$I$619"),INDIRECT($U$50&amp;"!$H$19:$H$619"),'Resumo (3)'!AD$6,INDIRECT($U$50&amp;"!$G$19:$G$619"),'Resumo (3)'!$U55)/$T55</f>
        <v>0</v>
      </c>
      <c r="AE55" s="147">
        <f ca="1">SUMIFS(INDIRECT($U$50&amp;"!$I$19:$I$619"),INDIRECT($U$50&amp;"!$H$19:$H$619"),'Resumo (3)'!AE$6,INDIRECT($U$50&amp;"!$G$19:$G$619"),'Resumo (3)'!$U55)/$T55</f>
        <v>0</v>
      </c>
      <c r="AF55" s="147">
        <f ca="1">SUMIFS(INDIRECT($U$50&amp;"!$I$19:$I$619"),INDIRECT($U$50&amp;"!$H$19:$H$619"),'Resumo (3)'!AF$6,INDIRECT($U$50&amp;"!$G$19:$G$619"),'Resumo (3)'!$U55)/$T55</f>
        <v>0</v>
      </c>
      <c r="AG55" s="147">
        <f ca="1">SUMIFS(INDIRECT($U$50&amp;"!$I$19:$I$619"),INDIRECT($U$50&amp;"!$H$19:$H$619"),'Resumo (3)'!AG$6,INDIRECT($U$50&amp;"!$G$19:$G$619"),'Resumo (3)'!$U55)/$T55</f>
        <v>0</v>
      </c>
      <c r="AH55" s="147">
        <f ca="1">SUMIFS(INDIRECT($U$50&amp;"!$I$19:$I$619"),INDIRECT($U$50&amp;"!$H$19:$H$619"),'Resumo (3)'!AH$6,INDIRECT($U$50&amp;"!$G$19:$G$619"),'Resumo (3)'!$U55)/$T55</f>
        <v>0</v>
      </c>
      <c r="AI55" s="147">
        <f ca="1">SUMIFS(INDIRECT($U$50&amp;"!$I$19:$I$619"),INDIRECT($U$50&amp;"!$H$19:$H$619"),'Resumo (3)'!AI$6,INDIRECT($U$50&amp;"!$G$19:$G$619"),'Resumo (3)'!$U55)/$T55</f>
        <v>0</v>
      </c>
    </row>
    <row r="56" spans="20:35" x14ac:dyDescent="0.2">
      <c r="T56" s="147">
        <v>5</v>
      </c>
      <c r="U56" s="147" t="s">
        <v>1370</v>
      </c>
      <c r="V56" s="147">
        <f ca="1">SUMIFS(INDIRECT($U$50&amp;"!$I$19:$I$619"),INDIRECT($U$50&amp;"!$H$19:$H$619"),'Resumo (3)'!V$6,INDIRECT($U$50&amp;"!$G$19:$G$619"),'Resumo (3)'!$U56)/$T56</f>
        <v>0</v>
      </c>
      <c r="W56" s="147">
        <f ca="1">SUMIFS(INDIRECT($U$50&amp;"!$I$19:$I$619"),INDIRECT($U$50&amp;"!$H$19:$H$619"),'Resumo (3)'!W$6,INDIRECT($U$50&amp;"!$G$19:$G$619"),'Resumo (3)'!$U56)/$T56</f>
        <v>0</v>
      </c>
      <c r="X56" s="147">
        <f ca="1">SUMIFS(INDIRECT($U$50&amp;"!$I$19:$I$619"),INDIRECT($U$50&amp;"!$H$19:$H$619"),'Resumo (3)'!X$6,INDIRECT($U$50&amp;"!$G$19:$G$619"),'Resumo (3)'!$U56)/$T56</f>
        <v>0</v>
      </c>
      <c r="Y56" s="147">
        <f ca="1">SUMIFS(INDIRECT($U$50&amp;"!$I$19:$I$619"),INDIRECT($U$50&amp;"!$H$19:$H$619"),'Resumo (3)'!Y$6,INDIRECT($U$50&amp;"!$G$19:$G$619"),'Resumo (3)'!$U56)/$T56</f>
        <v>0</v>
      </c>
      <c r="Z56" s="147">
        <f ca="1">SUMIFS(INDIRECT($U$50&amp;"!$I$19:$I$619"),INDIRECT($U$50&amp;"!$H$19:$H$619"),'Resumo (3)'!Z$6,INDIRECT($U$50&amp;"!$G$19:$G$619"),'Resumo (3)'!$U56)/$T56</f>
        <v>0</v>
      </c>
      <c r="AA56" s="147">
        <f ca="1">SUMIFS(INDIRECT($U$50&amp;"!$I$19:$I$619"),INDIRECT($U$50&amp;"!$H$19:$H$619"),'Resumo (3)'!AA$6,INDIRECT($U$50&amp;"!$G$19:$G$619"),'Resumo (3)'!$U56)/$T56</f>
        <v>0</v>
      </c>
      <c r="AB56" s="147">
        <f ca="1">SUMIFS(INDIRECT($U$50&amp;"!$I$19:$I$619"),INDIRECT($U$50&amp;"!$H$19:$H$619"),'Resumo (3)'!AB$6,INDIRECT($U$50&amp;"!$G$19:$G$619"),'Resumo (3)'!$U56)/$T56</f>
        <v>0</v>
      </c>
      <c r="AC56" s="147">
        <f ca="1">SUMIFS(INDIRECT($U$50&amp;"!$I$19:$I$619"),INDIRECT($U$50&amp;"!$H$19:$H$619"),'Resumo (3)'!AC$6,INDIRECT($U$50&amp;"!$G$19:$G$619"),'Resumo (3)'!$U56)/$T56</f>
        <v>0</v>
      </c>
      <c r="AD56" s="147">
        <f ca="1">SUMIFS(INDIRECT($U$50&amp;"!$I$19:$I$619"),INDIRECT($U$50&amp;"!$H$19:$H$619"),'Resumo (3)'!AD$6,INDIRECT($U$50&amp;"!$G$19:$G$619"),'Resumo (3)'!$U56)/$T56</f>
        <v>0</v>
      </c>
      <c r="AE56" s="147">
        <f ca="1">SUMIFS(INDIRECT($U$50&amp;"!$I$19:$I$619"),INDIRECT($U$50&amp;"!$H$19:$H$619"),'Resumo (3)'!AE$6,INDIRECT($U$50&amp;"!$G$19:$G$619"),'Resumo (3)'!$U56)/$T56</f>
        <v>0</v>
      </c>
      <c r="AF56" s="147">
        <f ca="1">SUMIFS(INDIRECT($U$50&amp;"!$I$19:$I$619"),INDIRECT($U$50&amp;"!$H$19:$H$619"),'Resumo (3)'!AF$6,INDIRECT($U$50&amp;"!$G$19:$G$619"),'Resumo (3)'!$U56)/$T56</f>
        <v>0</v>
      </c>
      <c r="AG56" s="147">
        <f ca="1">SUMIFS(INDIRECT($U$50&amp;"!$I$19:$I$619"),INDIRECT($U$50&amp;"!$H$19:$H$619"),'Resumo (3)'!AG$6,INDIRECT($U$50&amp;"!$G$19:$G$619"),'Resumo (3)'!$U56)/$T56</f>
        <v>0</v>
      </c>
      <c r="AH56" s="147">
        <f ca="1">SUMIFS(INDIRECT($U$50&amp;"!$I$19:$I$619"),INDIRECT($U$50&amp;"!$H$19:$H$619"),'Resumo (3)'!AH$6,INDIRECT($U$50&amp;"!$G$19:$G$619"),'Resumo (3)'!$U56)/$T56</f>
        <v>0</v>
      </c>
      <c r="AI56" s="147">
        <f ca="1">SUMIFS(INDIRECT($U$50&amp;"!$I$19:$I$619"),INDIRECT($U$50&amp;"!$H$19:$H$619"),'Resumo (3)'!AI$6,INDIRECT($U$50&amp;"!$G$19:$G$619"),'Resumo (3)'!$U56)/$T56</f>
        <v>0</v>
      </c>
    </row>
    <row r="57" spans="20:35" x14ac:dyDescent="0.2">
      <c r="T57" s="147">
        <v>6</v>
      </c>
      <c r="U57" s="147" t="s">
        <v>1371</v>
      </c>
      <c r="V57" s="147">
        <f ca="1">SUMIFS(INDIRECT($U$50&amp;"!$I$19:$I$619"),INDIRECT($U$50&amp;"!$H$19:$H$619"),'Resumo (3)'!V$6,INDIRECT($U$50&amp;"!$G$19:$G$619"),'Resumo (3)'!$U57)/$T57</f>
        <v>0</v>
      </c>
      <c r="W57" s="147">
        <f ca="1">SUMIFS(INDIRECT($U$50&amp;"!$I$19:$I$619"),INDIRECT($U$50&amp;"!$H$19:$H$619"),'Resumo (3)'!W$6,INDIRECT($U$50&amp;"!$G$19:$G$619"),'Resumo (3)'!$U57)/$T57</f>
        <v>0</v>
      </c>
      <c r="X57" s="147">
        <f ca="1">SUMIFS(INDIRECT($U$50&amp;"!$I$19:$I$619"),INDIRECT($U$50&amp;"!$H$19:$H$619"),'Resumo (3)'!X$6,INDIRECT($U$50&amp;"!$G$19:$G$619"),'Resumo (3)'!$U57)/$T57</f>
        <v>0</v>
      </c>
      <c r="Y57" s="147">
        <f ca="1">SUMIFS(INDIRECT($U$50&amp;"!$I$19:$I$619"),INDIRECT($U$50&amp;"!$H$19:$H$619"),'Resumo (3)'!Y$6,INDIRECT($U$50&amp;"!$G$19:$G$619"),'Resumo (3)'!$U57)/$T57</f>
        <v>0</v>
      </c>
      <c r="Z57" s="147">
        <f ca="1">SUMIFS(INDIRECT($U$50&amp;"!$I$19:$I$619"),INDIRECT($U$50&amp;"!$H$19:$H$619"),'Resumo (3)'!Z$6,INDIRECT($U$50&amp;"!$G$19:$G$619"),'Resumo (3)'!$U57)/$T57</f>
        <v>0</v>
      </c>
      <c r="AA57" s="147">
        <f ca="1">SUMIFS(INDIRECT($U$50&amp;"!$I$19:$I$619"),INDIRECT($U$50&amp;"!$H$19:$H$619"),'Resumo (3)'!AA$6,INDIRECT($U$50&amp;"!$G$19:$G$619"),'Resumo (3)'!$U57)/$T57</f>
        <v>0</v>
      </c>
      <c r="AB57" s="147">
        <f ca="1">SUMIFS(INDIRECT($U$50&amp;"!$I$19:$I$619"),INDIRECT($U$50&amp;"!$H$19:$H$619"),'Resumo (3)'!AB$6,INDIRECT($U$50&amp;"!$G$19:$G$619"),'Resumo (3)'!$U57)/$T57</f>
        <v>0</v>
      </c>
      <c r="AC57" s="147">
        <f ca="1">SUMIFS(INDIRECT($U$50&amp;"!$I$19:$I$619"),INDIRECT($U$50&amp;"!$H$19:$H$619"),'Resumo (3)'!AC$6,INDIRECT($U$50&amp;"!$G$19:$G$619"),'Resumo (3)'!$U57)/$T57</f>
        <v>0</v>
      </c>
      <c r="AD57" s="147">
        <f ca="1">SUMIFS(INDIRECT($U$50&amp;"!$I$19:$I$619"),INDIRECT($U$50&amp;"!$H$19:$H$619"),'Resumo (3)'!AD$6,INDIRECT($U$50&amp;"!$G$19:$G$619"),'Resumo (3)'!$U57)/$T57</f>
        <v>0</v>
      </c>
      <c r="AE57" s="147">
        <f ca="1">SUMIFS(INDIRECT($U$50&amp;"!$I$19:$I$619"),INDIRECT($U$50&amp;"!$H$19:$H$619"),'Resumo (3)'!AE$6,INDIRECT($U$50&amp;"!$G$19:$G$619"),'Resumo (3)'!$U57)/$T57</f>
        <v>0</v>
      </c>
      <c r="AF57" s="147">
        <f ca="1">SUMIFS(INDIRECT($U$50&amp;"!$I$19:$I$619"),INDIRECT($U$50&amp;"!$H$19:$H$619"),'Resumo (3)'!AF$6,INDIRECT($U$50&amp;"!$G$19:$G$619"),'Resumo (3)'!$U57)/$T57</f>
        <v>0</v>
      </c>
      <c r="AG57" s="147">
        <f ca="1">SUMIFS(INDIRECT($U$50&amp;"!$I$19:$I$619"),INDIRECT($U$50&amp;"!$H$19:$H$619"),'Resumo (3)'!AG$6,INDIRECT($U$50&amp;"!$G$19:$G$619"),'Resumo (3)'!$U57)/$T57</f>
        <v>0</v>
      </c>
      <c r="AH57" s="147">
        <f ca="1">SUMIFS(INDIRECT($U$50&amp;"!$I$19:$I$619"),INDIRECT($U$50&amp;"!$H$19:$H$619"),'Resumo (3)'!AH$6,INDIRECT($U$50&amp;"!$G$19:$G$619"),'Resumo (3)'!$U57)/$T57</f>
        <v>0</v>
      </c>
      <c r="AI57" s="147">
        <f ca="1">SUMIFS(INDIRECT($U$50&amp;"!$I$19:$I$619"),INDIRECT($U$50&amp;"!$H$19:$H$619"),'Resumo (3)'!AI$6,INDIRECT($U$50&amp;"!$G$19:$G$619"),'Resumo (3)'!$U57)/$T57</f>
        <v>0</v>
      </c>
    </row>
    <row r="58" spans="20:35" x14ac:dyDescent="0.2">
      <c r="T58" s="147">
        <v>7</v>
      </c>
      <c r="U58" s="147" t="s">
        <v>1372</v>
      </c>
      <c r="V58" s="147">
        <f ca="1">SUMIFS(INDIRECT($U$50&amp;"!$I$19:$I$619"),INDIRECT($U$50&amp;"!$H$19:$H$619"),'Resumo (3)'!V$6,INDIRECT($U$50&amp;"!$G$19:$G$619"),'Resumo (3)'!$U58)/$T58</f>
        <v>0</v>
      </c>
      <c r="W58" s="147">
        <f ca="1">SUMIFS(INDIRECT($U$50&amp;"!$I$19:$I$619"),INDIRECT($U$50&amp;"!$H$19:$H$619"),'Resumo (3)'!W$6,INDIRECT($U$50&amp;"!$G$19:$G$619"),'Resumo (3)'!$U58)/$T58</f>
        <v>0</v>
      </c>
      <c r="X58" s="147">
        <f ca="1">SUMIFS(INDIRECT($U$50&amp;"!$I$19:$I$619"),INDIRECT($U$50&amp;"!$H$19:$H$619"),'Resumo (3)'!X$6,INDIRECT($U$50&amp;"!$G$19:$G$619"),'Resumo (3)'!$U58)/$T58</f>
        <v>0</v>
      </c>
      <c r="Y58" s="147">
        <f ca="1">SUMIFS(INDIRECT($U$50&amp;"!$I$19:$I$619"),INDIRECT($U$50&amp;"!$H$19:$H$619"),'Resumo (3)'!Y$6,INDIRECT($U$50&amp;"!$G$19:$G$619"),'Resumo (3)'!$U58)/$T58</f>
        <v>0</v>
      </c>
      <c r="Z58" s="147">
        <f ca="1">SUMIFS(INDIRECT($U$50&amp;"!$I$19:$I$619"),INDIRECT($U$50&amp;"!$H$19:$H$619"),'Resumo (3)'!Z$6,INDIRECT($U$50&amp;"!$G$19:$G$619"),'Resumo (3)'!$U58)/$T58</f>
        <v>0</v>
      </c>
      <c r="AA58" s="147">
        <f ca="1">SUMIFS(INDIRECT($U$50&amp;"!$I$19:$I$619"),INDIRECT($U$50&amp;"!$H$19:$H$619"),'Resumo (3)'!AA$6,INDIRECT($U$50&amp;"!$G$19:$G$619"),'Resumo (3)'!$U58)/$T58</f>
        <v>0</v>
      </c>
      <c r="AB58" s="147">
        <f ca="1">SUMIFS(INDIRECT($U$50&amp;"!$I$19:$I$619"),INDIRECT($U$50&amp;"!$H$19:$H$619"),'Resumo (3)'!AB$6,INDIRECT($U$50&amp;"!$G$19:$G$619"),'Resumo (3)'!$U58)/$T58</f>
        <v>0</v>
      </c>
      <c r="AC58" s="147">
        <f ca="1">SUMIFS(INDIRECT($U$50&amp;"!$I$19:$I$619"),INDIRECT($U$50&amp;"!$H$19:$H$619"),'Resumo (3)'!AC$6,INDIRECT($U$50&amp;"!$G$19:$G$619"),'Resumo (3)'!$U58)/$T58</f>
        <v>0</v>
      </c>
      <c r="AD58" s="147">
        <f ca="1">SUMIFS(INDIRECT($U$50&amp;"!$I$19:$I$619"),INDIRECT($U$50&amp;"!$H$19:$H$619"),'Resumo (3)'!AD$6,INDIRECT($U$50&amp;"!$G$19:$G$619"),'Resumo (3)'!$U58)/$T58</f>
        <v>0</v>
      </c>
      <c r="AE58" s="147">
        <f ca="1">SUMIFS(INDIRECT($U$50&amp;"!$I$19:$I$619"),INDIRECT($U$50&amp;"!$H$19:$H$619"),'Resumo (3)'!AE$6,INDIRECT($U$50&amp;"!$G$19:$G$619"),'Resumo (3)'!$U58)/$T58</f>
        <v>0</v>
      </c>
      <c r="AF58" s="147">
        <f ca="1">SUMIFS(INDIRECT($U$50&amp;"!$I$19:$I$619"),INDIRECT($U$50&amp;"!$H$19:$H$619"),'Resumo (3)'!AF$6,INDIRECT($U$50&amp;"!$G$19:$G$619"),'Resumo (3)'!$U58)/$T58</f>
        <v>0</v>
      </c>
      <c r="AG58" s="147">
        <f ca="1">SUMIFS(INDIRECT($U$50&amp;"!$I$19:$I$619"),INDIRECT($U$50&amp;"!$H$19:$H$619"),'Resumo (3)'!AG$6,INDIRECT($U$50&amp;"!$G$19:$G$619"),'Resumo (3)'!$U58)/$T58</f>
        <v>0</v>
      </c>
      <c r="AH58" s="147">
        <f ca="1">SUMIFS(INDIRECT($U$50&amp;"!$I$19:$I$619"),INDIRECT($U$50&amp;"!$H$19:$H$619"),'Resumo (3)'!AH$6,INDIRECT($U$50&amp;"!$G$19:$G$619"),'Resumo (3)'!$U58)/$T58</f>
        <v>0</v>
      </c>
      <c r="AI58" s="147">
        <f ca="1">SUMIFS(INDIRECT($U$50&amp;"!$I$19:$I$619"),INDIRECT($U$50&amp;"!$H$19:$H$619"),'Resumo (3)'!AI$6,INDIRECT($U$50&amp;"!$G$19:$G$619"),'Resumo (3)'!$U58)/$T58</f>
        <v>0</v>
      </c>
    </row>
    <row r="59" spans="20:35" x14ac:dyDescent="0.2">
      <c r="T59" s="147">
        <v>8</v>
      </c>
      <c r="U59" s="147" t="s">
        <v>1373</v>
      </c>
      <c r="V59" s="147">
        <f ca="1">SUMIFS(INDIRECT($U$50&amp;"!$I$19:$I$619"),INDIRECT($U$50&amp;"!$H$19:$H$619"),'Resumo (3)'!V$6,INDIRECT($U$50&amp;"!$G$19:$G$619"),'Resumo (3)'!$U59)/$T59</f>
        <v>0</v>
      </c>
      <c r="W59" s="147">
        <f ca="1">SUMIFS(INDIRECT($U$50&amp;"!$I$19:$I$619"),INDIRECT($U$50&amp;"!$H$19:$H$619"),'Resumo (3)'!W$6,INDIRECT($U$50&amp;"!$G$19:$G$619"),'Resumo (3)'!$U59)/$T59</f>
        <v>0</v>
      </c>
      <c r="X59" s="147">
        <f ca="1">SUMIFS(INDIRECT($U$50&amp;"!$I$19:$I$619"),INDIRECT($U$50&amp;"!$H$19:$H$619"),'Resumo (3)'!X$6,INDIRECT($U$50&amp;"!$G$19:$G$619"),'Resumo (3)'!$U59)/$T59</f>
        <v>0</v>
      </c>
      <c r="Y59" s="147">
        <f ca="1">SUMIFS(INDIRECT($U$50&amp;"!$I$19:$I$619"),INDIRECT($U$50&amp;"!$H$19:$H$619"),'Resumo (3)'!Y$6,INDIRECT($U$50&amp;"!$G$19:$G$619"),'Resumo (3)'!$U59)/$T59</f>
        <v>0</v>
      </c>
      <c r="Z59" s="147">
        <f ca="1">SUMIFS(INDIRECT($U$50&amp;"!$I$19:$I$619"),INDIRECT($U$50&amp;"!$H$19:$H$619"),'Resumo (3)'!Z$6,INDIRECT($U$50&amp;"!$G$19:$G$619"),'Resumo (3)'!$U59)/$T59</f>
        <v>0</v>
      </c>
      <c r="AA59" s="147">
        <f ca="1">SUMIFS(INDIRECT($U$50&amp;"!$I$19:$I$619"),INDIRECT($U$50&amp;"!$H$19:$H$619"),'Resumo (3)'!AA$6,INDIRECT($U$50&amp;"!$G$19:$G$619"),'Resumo (3)'!$U59)/$T59</f>
        <v>0</v>
      </c>
      <c r="AB59" s="147">
        <f ca="1">SUMIFS(INDIRECT($U$50&amp;"!$I$19:$I$619"),INDIRECT($U$50&amp;"!$H$19:$H$619"),'Resumo (3)'!AB$6,INDIRECT($U$50&amp;"!$G$19:$G$619"),'Resumo (3)'!$U59)/$T59</f>
        <v>0</v>
      </c>
      <c r="AC59" s="147">
        <f ca="1">SUMIFS(INDIRECT($U$50&amp;"!$I$19:$I$619"),INDIRECT($U$50&amp;"!$H$19:$H$619"),'Resumo (3)'!AC$6,INDIRECT($U$50&amp;"!$G$19:$G$619"),'Resumo (3)'!$U59)/$T59</f>
        <v>0</v>
      </c>
      <c r="AD59" s="147">
        <f ca="1">SUMIFS(INDIRECT($U$50&amp;"!$I$19:$I$619"),INDIRECT($U$50&amp;"!$H$19:$H$619"),'Resumo (3)'!AD$6,INDIRECT($U$50&amp;"!$G$19:$G$619"),'Resumo (3)'!$U59)/$T59</f>
        <v>0</v>
      </c>
      <c r="AE59" s="147">
        <f ca="1">SUMIFS(INDIRECT($U$50&amp;"!$I$19:$I$619"),INDIRECT($U$50&amp;"!$H$19:$H$619"),'Resumo (3)'!AE$6,INDIRECT($U$50&amp;"!$G$19:$G$619"),'Resumo (3)'!$U59)/$T59</f>
        <v>0</v>
      </c>
      <c r="AF59" s="147">
        <f ca="1">SUMIFS(INDIRECT($U$50&amp;"!$I$19:$I$619"),INDIRECT($U$50&amp;"!$H$19:$H$619"),'Resumo (3)'!AF$6,INDIRECT($U$50&amp;"!$G$19:$G$619"),'Resumo (3)'!$U59)/$T59</f>
        <v>0</v>
      </c>
      <c r="AG59" s="147">
        <f ca="1">SUMIFS(INDIRECT($U$50&amp;"!$I$19:$I$619"),INDIRECT($U$50&amp;"!$H$19:$H$619"),'Resumo (3)'!AG$6,INDIRECT($U$50&amp;"!$G$19:$G$619"),'Resumo (3)'!$U59)/$T59</f>
        <v>0</v>
      </c>
      <c r="AH59" s="147">
        <f ca="1">SUMIFS(INDIRECT($U$50&amp;"!$I$19:$I$619"),INDIRECT($U$50&amp;"!$H$19:$H$619"),'Resumo (3)'!AH$6,INDIRECT($U$50&amp;"!$G$19:$G$619"),'Resumo (3)'!$U59)/$T59</f>
        <v>0</v>
      </c>
      <c r="AI59" s="147">
        <f ca="1">SUMIFS(INDIRECT($U$50&amp;"!$I$19:$I$619"),INDIRECT($U$50&amp;"!$H$19:$H$619"),'Resumo (3)'!AI$6,INDIRECT($U$50&amp;"!$G$19:$G$619"),'Resumo (3)'!$U59)/$T59</f>
        <v>0</v>
      </c>
    </row>
    <row r="60" spans="20:35" x14ac:dyDescent="0.2">
      <c r="T60" s="147">
        <v>9</v>
      </c>
      <c r="U60" s="147" t="s">
        <v>1374</v>
      </c>
      <c r="V60" s="147">
        <f ca="1">SUMIFS(INDIRECT($U$50&amp;"!$I$19:$I$619"),INDIRECT($U$50&amp;"!$H$19:$H$619"),'Resumo (3)'!V$6,INDIRECT($U$50&amp;"!$G$19:$G$619"),'Resumo (3)'!$U60)/$T60</f>
        <v>0</v>
      </c>
      <c r="W60" s="147">
        <f ca="1">SUMIFS(INDIRECT($U$50&amp;"!$I$19:$I$619"),INDIRECT($U$50&amp;"!$H$19:$H$619"),'Resumo (3)'!W$6,INDIRECT($U$50&amp;"!$G$19:$G$619"),'Resumo (3)'!$U60)/$T60</f>
        <v>0</v>
      </c>
      <c r="X60" s="147">
        <f ca="1">SUMIFS(INDIRECT($U$50&amp;"!$I$19:$I$619"),INDIRECT($U$50&amp;"!$H$19:$H$619"),'Resumo (3)'!X$6,INDIRECT($U$50&amp;"!$G$19:$G$619"),'Resumo (3)'!$U60)/$T60</f>
        <v>0</v>
      </c>
      <c r="Y60" s="147">
        <f ca="1">SUMIFS(INDIRECT($U$50&amp;"!$I$19:$I$619"),INDIRECT($U$50&amp;"!$H$19:$H$619"),'Resumo (3)'!Y$6,INDIRECT($U$50&amp;"!$G$19:$G$619"),'Resumo (3)'!$U60)/$T60</f>
        <v>0</v>
      </c>
      <c r="Z60" s="147">
        <f ca="1">SUMIFS(INDIRECT($U$50&amp;"!$I$19:$I$619"),INDIRECT($U$50&amp;"!$H$19:$H$619"),'Resumo (3)'!Z$6,INDIRECT($U$50&amp;"!$G$19:$G$619"),'Resumo (3)'!$U60)/$T60</f>
        <v>0</v>
      </c>
      <c r="AA60" s="147">
        <f ca="1">SUMIFS(INDIRECT($U$50&amp;"!$I$19:$I$619"),INDIRECT($U$50&amp;"!$H$19:$H$619"),'Resumo (3)'!AA$6,INDIRECT($U$50&amp;"!$G$19:$G$619"),'Resumo (3)'!$U60)/$T60</f>
        <v>0</v>
      </c>
      <c r="AB60" s="147">
        <f ca="1">SUMIFS(INDIRECT($U$50&amp;"!$I$19:$I$619"),INDIRECT($U$50&amp;"!$H$19:$H$619"),'Resumo (3)'!AB$6,INDIRECT($U$50&amp;"!$G$19:$G$619"),'Resumo (3)'!$U60)/$T60</f>
        <v>0</v>
      </c>
      <c r="AC60" s="147">
        <f ca="1">SUMIFS(INDIRECT($U$50&amp;"!$I$19:$I$619"),INDIRECT($U$50&amp;"!$H$19:$H$619"),'Resumo (3)'!AC$6,INDIRECT($U$50&amp;"!$G$19:$G$619"),'Resumo (3)'!$U60)/$T60</f>
        <v>0</v>
      </c>
      <c r="AD60" s="147">
        <f ca="1">SUMIFS(INDIRECT($U$50&amp;"!$I$19:$I$619"),INDIRECT($U$50&amp;"!$H$19:$H$619"),'Resumo (3)'!AD$6,INDIRECT($U$50&amp;"!$G$19:$G$619"),'Resumo (3)'!$U60)/$T60</f>
        <v>0</v>
      </c>
      <c r="AE60" s="147">
        <f ca="1">SUMIFS(INDIRECT($U$50&amp;"!$I$19:$I$619"),INDIRECT($U$50&amp;"!$H$19:$H$619"),'Resumo (3)'!AE$6,INDIRECT($U$50&amp;"!$G$19:$G$619"),'Resumo (3)'!$U60)/$T60</f>
        <v>0</v>
      </c>
      <c r="AF60" s="147">
        <f ca="1">SUMIFS(INDIRECT($U$50&amp;"!$I$19:$I$619"),INDIRECT($U$50&amp;"!$H$19:$H$619"),'Resumo (3)'!AF$6,INDIRECT($U$50&amp;"!$G$19:$G$619"),'Resumo (3)'!$U60)/$T60</f>
        <v>0</v>
      </c>
      <c r="AG60" s="147">
        <f ca="1">SUMIFS(INDIRECT($U$50&amp;"!$I$19:$I$619"),INDIRECT($U$50&amp;"!$H$19:$H$619"),'Resumo (3)'!AG$6,INDIRECT($U$50&amp;"!$G$19:$G$619"),'Resumo (3)'!$U60)/$T60</f>
        <v>0</v>
      </c>
      <c r="AH60" s="147">
        <f ca="1">SUMIFS(INDIRECT($U$50&amp;"!$I$19:$I$619"),INDIRECT($U$50&amp;"!$H$19:$H$619"),'Resumo (3)'!AH$6,INDIRECT($U$50&amp;"!$G$19:$G$619"),'Resumo (3)'!$U60)/$T60</f>
        <v>0</v>
      </c>
      <c r="AI60" s="147">
        <f ca="1">SUMIFS(INDIRECT($U$50&amp;"!$I$19:$I$619"),INDIRECT($U$50&amp;"!$H$19:$H$619"),'Resumo (3)'!AI$6,INDIRECT($U$50&amp;"!$G$19:$G$619"),'Resumo (3)'!$U60)/$T60</f>
        <v>0</v>
      </c>
    </row>
    <row r="61" spans="20:35" x14ac:dyDescent="0.2">
      <c r="T61" s="147">
        <v>10</v>
      </c>
      <c r="U61" s="147" t="s">
        <v>1375</v>
      </c>
      <c r="V61" s="147">
        <f ca="1">SUMIFS(INDIRECT($U$50&amp;"!$I$19:$I$619"),INDIRECT($U$50&amp;"!$H$19:$H$619"),'Resumo (3)'!V$6,INDIRECT($U$50&amp;"!$G$19:$G$619"),'Resumo (3)'!$U61)/$T61</f>
        <v>0</v>
      </c>
      <c r="W61" s="147">
        <f ca="1">SUMIFS(INDIRECT($U$50&amp;"!$I$19:$I$619"),INDIRECT($U$50&amp;"!$H$19:$H$619"),'Resumo (3)'!W$6,INDIRECT($U$50&amp;"!$G$19:$G$619"),'Resumo (3)'!$U61)/$T61</f>
        <v>0</v>
      </c>
      <c r="X61" s="147">
        <f ca="1">SUMIFS(INDIRECT($U$50&amp;"!$I$19:$I$619"),INDIRECT($U$50&amp;"!$H$19:$H$619"),'Resumo (3)'!X$6,INDIRECT($U$50&amp;"!$G$19:$G$619"),'Resumo (3)'!$U61)/$T61</f>
        <v>0</v>
      </c>
      <c r="Y61" s="147">
        <f ca="1">SUMIFS(INDIRECT($U$50&amp;"!$I$19:$I$619"),INDIRECT($U$50&amp;"!$H$19:$H$619"),'Resumo (3)'!Y$6,INDIRECT($U$50&amp;"!$G$19:$G$619"),'Resumo (3)'!$U61)/$T61</f>
        <v>0</v>
      </c>
      <c r="Z61" s="147">
        <f ca="1">SUMIFS(INDIRECT($U$50&amp;"!$I$19:$I$619"),INDIRECT($U$50&amp;"!$H$19:$H$619"),'Resumo (3)'!Z$6,INDIRECT($U$50&amp;"!$G$19:$G$619"),'Resumo (3)'!$U61)/$T61</f>
        <v>0</v>
      </c>
      <c r="AA61" s="147">
        <f ca="1">SUMIFS(INDIRECT($U$50&amp;"!$I$19:$I$619"),INDIRECT($U$50&amp;"!$H$19:$H$619"),'Resumo (3)'!AA$6,INDIRECT($U$50&amp;"!$G$19:$G$619"),'Resumo (3)'!$U61)/$T61</f>
        <v>0</v>
      </c>
      <c r="AB61" s="147">
        <f ca="1">SUMIFS(INDIRECT($U$50&amp;"!$I$19:$I$619"),INDIRECT($U$50&amp;"!$H$19:$H$619"),'Resumo (3)'!AB$6,INDIRECT($U$50&amp;"!$G$19:$G$619"),'Resumo (3)'!$U61)/$T61</f>
        <v>0</v>
      </c>
      <c r="AC61" s="147">
        <f ca="1">SUMIFS(INDIRECT($U$50&amp;"!$I$19:$I$619"),INDIRECT($U$50&amp;"!$H$19:$H$619"),'Resumo (3)'!AC$6,INDIRECT($U$50&amp;"!$G$19:$G$619"),'Resumo (3)'!$U61)/$T61</f>
        <v>0</v>
      </c>
      <c r="AD61" s="147">
        <f ca="1">SUMIFS(INDIRECT($U$50&amp;"!$I$19:$I$619"),INDIRECT($U$50&amp;"!$H$19:$H$619"),'Resumo (3)'!AD$6,INDIRECT($U$50&amp;"!$G$19:$G$619"),'Resumo (3)'!$U61)/$T61</f>
        <v>0</v>
      </c>
      <c r="AE61" s="147">
        <f ca="1">SUMIFS(INDIRECT($U$50&amp;"!$I$19:$I$619"),INDIRECT($U$50&amp;"!$H$19:$H$619"),'Resumo (3)'!AE$6,INDIRECT($U$50&amp;"!$G$19:$G$619"),'Resumo (3)'!$U61)/$T61</f>
        <v>0</v>
      </c>
      <c r="AF61" s="147">
        <f ca="1">SUMIFS(INDIRECT($U$50&amp;"!$I$19:$I$619"),INDIRECT($U$50&amp;"!$H$19:$H$619"),'Resumo (3)'!AF$6,INDIRECT($U$50&amp;"!$G$19:$G$619"),'Resumo (3)'!$U61)/$T61</f>
        <v>0</v>
      </c>
      <c r="AG61" s="147">
        <f ca="1">SUMIFS(INDIRECT($U$50&amp;"!$I$19:$I$619"),INDIRECT($U$50&amp;"!$H$19:$H$619"),'Resumo (3)'!AG$6,INDIRECT($U$50&amp;"!$G$19:$G$619"),'Resumo (3)'!$U61)/$T61</f>
        <v>0</v>
      </c>
      <c r="AH61" s="147">
        <f ca="1">SUMIFS(INDIRECT($U$50&amp;"!$I$19:$I$619"),INDIRECT($U$50&amp;"!$H$19:$H$619"),'Resumo (3)'!AH$6,INDIRECT($U$50&amp;"!$G$19:$G$619"),'Resumo (3)'!$U61)/$T61</f>
        <v>0</v>
      </c>
      <c r="AI61" s="147">
        <f ca="1">SUMIFS(INDIRECT($U$50&amp;"!$I$19:$I$619"),INDIRECT($U$50&amp;"!$H$19:$H$619"),'Resumo (3)'!AI$6,INDIRECT($U$50&amp;"!$G$19:$G$619"),'Resumo (3)'!$U61)/$T61</f>
        <v>0</v>
      </c>
    </row>
    <row r="62" spans="20:35" x14ac:dyDescent="0.2">
      <c r="T62" s="147">
        <v>11</v>
      </c>
      <c r="U62" s="147" t="s">
        <v>1376</v>
      </c>
      <c r="V62" s="147">
        <f ca="1">SUMIFS(INDIRECT($U$50&amp;"!$I$19:$I$619"),INDIRECT($U$50&amp;"!$H$19:$H$619"),'Resumo (3)'!V$6,INDIRECT($U$50&amp;"!$G$19:$G$619"),'Resumo (3)'!$U62)/$T62</f>
        <v>0</v>
      </c>
      <c r="W62" s="147">
        <f ca="1">SUMIFS(INDIRECT($U$50&amp;"!$I$19:$I$619"),INDIRECT($U$50&amp;"!$H$19:$H$619"),'Resumo (3)'!W$6,INDIRECT($U$50&amp;"!$G$19:$G$619"),'Resumo (3)'!$U62)/$T62</f>
        <v>0</v>
      </c>
      <c r="X62" s="147">
        <f ca="1">SUMIFS(INDIRECT($U$50&amp;"!$I$19:$I$619"),INDIRECT($U$50&amp;"!$H$19:$H$619"),'Resumo (3)'!X$6,INDIRECT($U$50&amp;"!$G$19:$G$619"),'Resumo (3)'!$U62)/$T62</f>
        <v>0</v>
      </c>
      <c r="Y62" s="147">
        <f ca="1">SUMIFS(INDIRECT($U$50&amp;"!$I$19:$I$619"),INDIRECT($U$50&amp;"!$H$19:$H$619"),'Resumo (3)'!Y$6,INDIRECT($U$50&amp;"!$G$19:$G$619"),'Resumo (3)'!$U62)/$T62</f>
        <v>0</v>
      </c>
      <c r="Z62" s="147">
        <f ca="1">SUMIFS(INDIRECT($U$50&amp;"!$I$19:$I$619"),INDIRECT($U$50&amp;"!$H$19:$H$619"),'Resumo (3)'!Z$6,INDIRECT($U$50&amp;"!$G$19:$G$619"),'Resumo (3)'!$U62)/$T62</f>
        <v>0</v>
      </c>
      <c r="AA62" s="147">
        <f ca="1">SUMIFS(INDIRECT($U$50&amp;"!$I$19:$I$619"),INDIRECT($U$50&amp;"!$H$19:$H$619"),'Resumo (3)'!AA$6,INDIRECT($U$50&amp;"!$G$19:$G$619"),'Resumo (3)'!$U62)/$T62</f>
        <v>0</v>
      </c>
      <c r="AB62" s="147">
        <f ca="1">SUMIFS(INDIRECT($U$50&amp;"!$I$19:$I$619"),INDIRECT($U$50&amp;"!$H$19:$H$619"),'Resumo (3)'!AB$6,INDIRECT($U$50&amp;"!$G$19:$G$619"),'Resumo (3)'!$U62)/$T62</f>
        <v>0</v>
      </c>
      <c r="AC62" s="147">
        <f ca="1">SUMIFS(INDIRECT($U$50&amp;"!$I$19:$I$619"),INDIRECT($U$50&amp;"!$H$19:$H$619"),'Resumo (3)'!AC$6,INDIRECT($U$50&amp;"!$G$19:$G$619"),'Resumo (3)'!$U62)/$T62</f>
        <v>0</v>
      </c>
      <c r="AD62" s="147">
        <f ca="1">SUMIFS(INDIRECT($U$50&amp;"!$I$19:$I$619"),INDIRECT($U$50&amp;"!$H$19:$H$619"),'Resumo (3)'!AD$6,INDIRECT($U$50&amp;"!$G$19:$G$619"),'Resumo (3)'!$U62)/$T62</f>
        <v>0</v>
      </c>
      <c r="AE62" s="147">
        <f ca="1">SUMIFS(INDIRECT($U$50&amp;"!$I$19:$I$619"),INDIRECT($U$50&amp;"!$H$19:$H$619"),'Resumo (3)'!AE$6,INDIRECT($U$50&amp;"!$G$19:$G$619"),'Resumo (3)'!$U62)/$T62</f>
        <v>0</v>
      </c>
      <c r="AF62" s="147">
        <f ca="1">SUMIFS(INDIRECT($U$50&amp;"!$I$19:$I$619"),INDIRECT($U$50&amp;"!$H$19:$H$619"),'Resumo (3)'!AF$6,INDIRECT($U$50&amp;"!$G$19:$G$619"),'Resumo (3)'!$U62)/$T62</f>
        <v>0</v>
      </c>
      <c r="AG62" s="147">
        <f ca="1">SUMIFS(INDIRECT($U$50&amp;"!$I$19:$I$619"),INDIRECT($U$50&amp;"!$H$19:$H$619"),'Resumo (3)'!AG$6,INDIRECT($U$50&amp;"!$G$19:$G$619"),'Resumo (3)'!$U62)/$T62</f>
        <v>0</v>
      </c>
      <c r="AH62" s="147">
        <f ca="1">SUMIFS(INDIRECT($U$50&amp;"!$I$19:$I$619"),INDIRECT($U$50&amp;"!$H$19:$H$619"),'Resumo (3)'!AH$6,INDIRECT($U$50&amp;"!$G$19:$G$619"),'Resumo (3)'!$U62)/$T62</f>
        <v>0</v>
      </c>
      <c r="AI62" s="147">
        <f ca="1">SUMIFS(INDIRECT($U$50&amp;"!$I$19:$I$619"),INDIRECT($U$50&amp;"!$H$19:$H$619"),'Resumo (3)'!AI$6,INDIRECT($U$50&amp;"!$G$19:$G$619"),'Resumo (3)'!$U62)/$T62</f>
        <v>0</v>
      </c>
    </row>
    <row r="63" spans="20:35" x14ac:dyDescent="0.2">
      <c r="T63" s="147">
        <v>12</v>
      </c>
      <c r="U63" s="147" t="s">
        <v>1377</v>
      </c>
      <c r="V63" s="147">
        <f ca="1">SUMIFS(INDIRECT($U$50&amp;"!$I$19:$I$619"),INDIRECT($U$50&amp;"!$H$19:$H$619"),'Resumo (3)'!V$6,INDIRECT($U$50&amp;"!$G$19:$G$619"),'Resumo (3)'!$U63)/$T63</f>
        <v>0</v>
      </c>
      <c r="W63" s="147">
        <f ca="1">SUMIFS(INDIRECT($U$50&amp;"!$I$19:$I$619"),INDIRECT($U$50&amp;"!$H$19:$H$619"),'Resumo (3)'!W$6,INDIRECT($U$50&amp;"!$G$19:$G$619"),'Resumo (3)'!$U63)/$T63</f>
        <v>0</v>
      </c>
      <c r="X63" s="147">
        <f ca="1">SUMIFS(INDIRECT($U$50&amp;"!$I$19:$I$619"),INDIRECT($U$50&amp;"!$H$19:$H$619"),'Resumo (3)'!X$6,INDIRECT($U$50&amp;"!$G$19:$G$619"),'Resumo (3)'!$U63)/$T63</f>
        <v>0</v>
      </c>
      <c r="Y63" s="147">
        <f ca="1">SUMIFS(INDIRECT($U$50&amp;"!$I$19:$I$619"),INDIRECT($U$50&amp;"!$H$19:$H$619"),'Resumo (3)'!Y$6,INDIRECT($U$50&amp;"!$G$19:$G$619"),'Resumo (3)'!$U63)/$T63</f>
        <v>0</v>
      </c>
      <c r="Z63" s="147">
        <f ca="1">SUMIFS(INDIRECT($U$50&amp;"!$I$19:$I$619"),INDIRECT($U$50&amp;"!$H$19:$H$619"),'Resumo (3)'!Z$6,INDIRECT($U$50&amp;"!$G$19:$G$619"),'Resumo (3)'!$U63)/$T63</f>
        <v>0</v>
      </c>
      <c r="AA63" s="147">
        <f ca="1">SUMIFS(INDIRECT($U$50&amp;"!$I$19:$I$619"),INDIRECT($U$50&amp;"!$H$19:$H$619"),'Resumo (3)'!AA$6,INDIRECT($U$50&amp;"!$G$19:$G$619"),'Resumo (3)'!$U63)/$T63</f>
        <v>0</v>
      </c>
      <c r="AB63" s="147">
        <f ca="1">SUMIFS(INDIRECT($U$50&amp;"!$I$19:$I$619"),INDIRECT($U$50&amp;"!$H$19:$H$619"),'Resumo (3)'!AB$6,INDIRECT($U$50&amp;"!$G$19:$G$619"),'Resumo (3)'!$U63)/$T63</f>
        <v>0</v>
      </c>
      <c r="AC63" s="147">
        <f ca="1">SUMIFS(INDIRECT($U$50&amp;"!$I$19:$I$619"),INDIRECT($U$50&amp;"!$H$19:$H$619"),'Resumo (3)'!AC$6,INDIRECT($U$50&amp;"!$G$19:$G$619"),'Resumo (3)'!$U63)/$T63</f>
        <v>0</v>
      </c>
      <c r="AD63" s="147">
        <f ca="1">SUMIFS(INDIRECT($U$50&amp;"!$I$19:$I$619"),INDIRECT($U$50&amp;"!$H$19:$H$619"),'Resumo (3)'!AD$6,INDIRECT($U$50&amp;"!$G$19:$G$619"),'Resumo (3)'!$U63)/$T63</f>
        <v>0</v>
      </c>
      <c r="AE63" s="147">
        <f ca="1">SUMIFS(INDIRECT($U$50&amp;"!$I$19:$I$619"),INDIRECT($U$50&amp;"!$H$19:$H$619"),'Resumo (3)'!AE$6,INDIRECT($U$50&amp;"!$G$19:$G$619"),'Resumo (3)'!$U63)/$T63</f>
        <v>0</v>
      </c>
      <c r="AF63" s="147">
        <f ca="1">SUMIFS(INDIRECT($U$50&amp;"!$I$19:$I$619"),INDIRECT($U$50&amp;"!$H$19:$H$619"),'Resumo (3)'!AF$6,INDIRECT($U$50&amp;"!$G$19:$G$619"),'Resumo (3)'!$U63)/$T63</f>
        <v>0</v>
      </c>
      <c r="AG63" s="147">
        <f ca="1">SUMIFS(INDIRECT($U$50&amp;"!$I$19:$I$619"),INDIRECT($U$50&amp;"!$H$19:$H$619"),'Resumo (3)'!AG$6,INDIRECT($U$50&amp;"!$G$19:$G$619"),'Resumo (3)'!$U63)/$T63</f>
        <v>0</v>
      </c>
      <c r="AH63" s="147">
        <f ca="1">SUMIFS(INDIRECT($U$50&amp;"!$I$19:$I$619"),INDIRECT($U$50&amp;"!$H$19:$H$619"),'Resumo (3)'!AH$6,INDIRECT($U$50&amp;"!$G$19:$G$619"),'Resumo (3)'!$U63)/$T63</f>
        <v>0</v>
      </c>
      <c r="AI63" s="147">
        <f ca="1">SUMIFS(INDIRECT($U$50&amp;"!$I$19:$I$619"),INDIRECT($U$50&amp;"!$H$19:$H$619"),'Resumo (3)'!AI$6,INDIRECT($U$50&amp;"!$G$19:$G$619"),'Resumo (3)'!$U63)/$T63</f>
        <v>0</v>
      </c>
    </row>
    <row r="65" spans="20:35" x14ac:dyDescent="0.2">
      <c r="U65" s="147" t="s">
        <v>63</v>
      </c>
    </row>
    <row r="66" spans="20:35" x14ac:dyDescent="0.2">
      <c r="V66" s="147" t="str">
        <f>$D$7</f>
        <v>Mastercard</v>
      </c>
      <c r="W66" s="147" t="str">
        <f>$D$8</f>
        <v>Itaú</v>
      </c>
      <c r="X66" s="147" t="str">
        <f>$D$9</f>
        <v>Caixinha</v>
      </c>
      <c r="Y66" s="147" t="str">
        <f>$D$10</f>
        <v>-</v>
      </c>
      <c r="Z66" s="147" t="str">
        <f>$D$11</f>
        <v>-</v>
      </c>
      <c r="AA66" s="147" t="str">
        <f>$D$12</f>
        <v>-</v>
      </c>
      <c r="AB66" s="147" t="str">
        <f>$D$13</f>
        <v>-</v>
      </c>
      <c r="AC66" s="147" t="str">
        <f>$D$14</f>
        <v>-</v>
      </c>
      <c r="AD66" s="147" t="str">
        <f>$D$15</f>
        <v>-</v>
      </c>
      <c r="AE66" s="147" t="str">
        <f>$D$16</f>
        <v>-</v>
      </c>
      <c r="AF66" s="147" t="str">
        <f>$D$17</f>
        <v>-</v>
      </c>
      <c r="AG66" s="147" t="str">
        <f>$D$18</f>
        <v>-</v>
      </c>
      <c r="AH66" s="147" t="str">
        <f>$D$19</f>
        <v>-</v>
      </c>
      <c r="AI66" s="147" t="str">
        <f>$D$20</f>
        <v>-</v>
      </c>
    </row>
    <row r="67" spans="20:35" x14ac:dyDescent="0.2">
      <c r="T67" s="147">
        <v>1</v>
      </c>
      <c r="U67" s="147" t="s">
        <v>1366</v>
      </c>
      <c r="V67" s="147">
        <f ca="1">SUMIFS(INDIRECT($U$65&amp;"!$I$19:$I$619"),INDIRECT($U$65&amp;"!$H$19:$H$619"),'Resumo (3)'!V$6,INDIRECT($U$65&amp;"!$G$19:$G$619"),'Resumo (3)'!$U67)/$T67</f>
        <v>0</v>
      </c>
      <c r="W67" s="147">
        <f ca="1">SUMIFS(INDIRECT($U$65&amp;"!$I$19:$I$619"),INDIRECT($U$65&amp;"!$H$19:$H$619"),'Resumo (3)'!W$6,INDIRECT($U$65&amp;"!$G$19:$G$619"),'Resumo (3)'!$U67)/$T67</f>
        <v>0</v>
      </c>
      <c r="X67" s="147">
        <f ca="1">SUMIFS(INDIRECT($U$65&amp;"!$I$19:$I$619"),INDIRECT($U$65&amp;"!$H$19:$H$619"),'Resumo (3)'!X$6,INDIRECT($U$65&amp;"!$G$19:$G$619"),'Resumo (3)'!$U67)/$T67</f>
        <v>0</v>
      </c>
      <c r="Y67" s="147">
        <f ca="1">SUMIFS(INDIRECT($U$65&amp;"!$I$19:$I$619"),INDIRECT($U$65&amp;"!$H$19:$H$619"),'Resumo (3)'!Y$6,INDIRECT($U$65&amp;"!$G$19:$G$619"),'Resumo (3)'!$U67)/$T67</f>
        <v>0</v>
      </c>
      <c r="Z67" s="147">
        <f ca="1">SUMIFS(INDIRECT($U$65&amp;"!$I$19:$I$619"),INDIRECT($U$65&amp;"!$H$19:$H$619"),'Resumo (3)'!Z$6,INDIRECT($U$65&amp;"!$G$19:$G$619"),'Resumo (3)'!$U67)/$T67</f>
        <v>0</v>
      </c>
      <c r="AA67" s="147">
        <f ca="1">SUMIFS(INDIRECT($U$65&amp;"!$I$19:$I$619"),INDIRECT($U$65&amp;"!$H$19:$H$619"),'Resumo (3)'!AA$6,INDIRECT($U$65&amp;"!$G$19:$G$619"),'Resumo (3)'!$U67)/$T67</f>
        <v>0</v>
      </c>
      <c r="AB67" s="147">
        <f ca="1">SUMIFS(INDIRECT($U$65&amp;"!$I$19:$I$619"),INDIRECT($U$65&amp;"!$H$19:$H$619"),'Resumo (3)'!AB$6,INDIRECT($U$65&amp;"!$G$19:$G$619"),'Resumo (3)'!$U67)/$T67</f>
        <v>0</v>
      </c>
      <c r="AC67" s="147">
        <f ca="1">SUMIFS(INDIRECT($U$65&amp;"!$I$19:$I$619"),INDIRECT($U$65&amp;"!$H$19:$H$619"),'Resumo (3)'!AC$6,INDIRECT($U$65&amp;"!$G$19:$G$619"),'Resumo (3)'!$U67)/$T67</f>
        <v>0</v>
      </c>
      <c r="AD67" s="147">
        <f ca="1">SUMIFS(INDIRECT($U$65&amp;"!$I$19:$I$619"),INDIRECT($U$65&amp;"!$H$19:$H$619"),'Resumo (3)'!AD$6,INDIRECT($U$65&amp;"!$G$19:$G$619"),'Resumo (3)'!$U67)/$T67</f>
        <v>0</v>
      </c>
      <c r="AE67" s="147">
        <f ca="1">SUMIFS(INDIRECT($U$65&amp;"!$I$19:$I$619"),INDIRECT($U$65&amp;"!$H$19:$H$619"),'Resumo (3)'!AE$6,INDIRECT($U$65&amp;"!$G$19:$G$619"),'Resumo (3)'!$U67)/$T67</f>
        <v>0</v>
      </c>
      <c r="AF67" s="147">
        <f ca="1">SUMIFS(INDIRECT($U$65&amp;"!$I$19:$I$619"),INDIRECT($U$65&amp;"!$H$19:$H$619"),'Resumo (3)'!AF$6,INDIRECT($U$65&amp;"!$G$19:$G$619"),'Resumo (3)'!$U67)/$T67</f>
        <v>0</v>
      </c>
      <c r="AG67" s="147">
        <f ca="1">SUMIFS(INDIRECT($U$65&amp;"!$I$19:$I$619"),INDIRECT($U$65&amp;"!$H$19:$H$619"),'Resumo (3)'!AG$6,INDIRECT($U$65&amp;"!$G$19:$G$619"),'Resumo (3)'!$U67)/$T67</f>
        <v>0</v>
      </c>
      <c r="AH67" s="147">
        <f ca="1">SUMIFS(INDIRECT($U$65&amp;"!$I$19:$I$619"),INDIRECT($U$65&amp;"!$H$19:$H$619"),'Resumo (3)'!AH$6,INDIRECT($U$65&amp;"!$G$19:$G$619"),'Resumo (3)'!$U67)/$T67</f>
        <v>0</v>
      </c>
      <c r="AI67" s="147">
        <f ca="1">SUMIFS(INDIRECT($U$65&amp;"!$I$19:$I$619"),INDIRECT($U$65&amp;"!$H$19:$H$619"),'Resumo (3)'!AI$6,INDIRECT($U$65&amp;"!$G$19:$G$619"),'Resumo (3)'!$U67)/$T67</f>
        <v>0</v>
      </c>
    </row>
    <row r="68" spans="20:35" x14ac:dyDescent="0.2">
      <c r="T68" s="147">
        <v>2</v>
      </c>
      <c r="U68" s="147" t="s">
        <v>1367</v>
      </c>
      <c r="V68" s="147">
        <f ca="1">SUMIFS(INDIRECT($U$65&amp;"!$I$19:$I$619"),INDIRECT($U$65&amp;"!$H$19:$H$619"),'Resumo (3)'!V$6,INDIRECT($U$65&amp;"!$G$19:$G$619"),'Resumo (3)'!$U68)/$T68</f>
        <v>0</v>
      </c>
      <c r="W68" s="147">
        <f ca="1">SUMIFS(INDIRECT($U$65&amp;"!$I$19:$I$619"),INDIRECT($U$65&amp;"!$H$19:$H$619"),'Resumo (3)'!W$6,INDIRECT($U$65&amp;"!$G$19:$G$619"),'Resumo (3)'!$U68)/$T68</f>
        <v>0</v>
      </c>
      <c r="X68" s="147">
        <f ca="1">SUMIFS(INDIRECT($U$65&amp;"!$I$19:$I$619"),INDIRECT($U$65&amp;"!$H$19:$H$619"),'Resumo (3)'!X$6,INDIRECT($U$65&amp;"!$G$19:$G$619"),'Resumo (3)'!$U68)/$T68</f>
        <v>0</v>
      </c>
      <c r="Y68" s="147">
        <f ca="1">SUMIFS(INDIRECT($U$65&amp;"!$I$19:$I$619"),INDIRECT($U$65&amp;"!$H$19:$H$619"),'Resumo (3)'!Y$6,INDIRECT($U$65&amp;"!$G$19:$G$619"),'Resumo (3)'!$U68)/$T68</f>
        <v>0</v>
      </c>
      <c r="Z68" s="147">
        <f ca="1">SUMIFS(INDIRECT($U$65&amp;"!$I$19:$I$619"),INDIRECT($U$65&amp;"!$H$19:$H$619"),'Resumo (3)'!Z$6,INDIRECT($U$65&amp;"!$G$19:$G$619"),'Resumo (3)'!$U68)/$T68</f>
        <v>0</v>
      </c>
      <c r="AA68" s="147">
        <f ca="1">SUMIFS(INDIRECT($U$65&amp;"!$I$19:$I$619"),INDIRECT($U$65&amp;"!$H$19:$H$619"),'Resumo (3)'!AA$6,INDIRECT($U$65&amp;"!$G$19:$G$619"),'Resumo (3)'!$U68)/$T68</f>
        <v>0</v>
      </c>
      <c r="AB68" s="147">
        <f ca="1">SUMIFS(INDIRECT($U$65&amp;"!$I$19:$I$619"),INDIRECT($U$65&amp;"!$H$19:$H$619"),'Resumo (3)'!AB$6,INDIRECT($U$65&amp;"!$G$19:$G$619"),'Resumo (3)'!$U68)/$T68</f>
        <v>0</v>
      </c>
      <c r="AC68" s="147">
        <f ca="1">SUMIFS(INDIRECT($U$65&amp;"!$I$19:$I$619"),INDIRECT($U$65&amp;"!$H$19:$H$619"),'Resumo (3)'!AC$6,INDIRECT($U$65&amp;"!$G$19:$G$619"),'Resumo (3)'!$U68)/$T68</f>
        <v>0</v>
      </c>
      <c r="AD68" s="147">
        <f ca="1">SUMIFS(INDIRECT($U$65&amp;"!$I$19:$I$619"),INDIRECT($U$65&amp;"!$H$19:$H$619"),'Resumo (3)'!AD$6,INDIRECT($U$65&amp;"!$G$19:$G$619"),'Resumo (3)'!$U68)/$T68</f>
        <v>0</v>
      </c>
      <c r="AE68" s="147">
        <f ca="1">SUMIFS(INDIRECT($U$65&amp;"!$I$19:$I$619"),INDIRECT($U$65&amp;"!$H$19:$H$619"),'Resumo (3)'!AE$6,INDIRECT($U$65&amp;"!$G$19:$G$619"),'Resumo (3)'!$U68)/$T68</f>
        <v>0</v>
      </c>
      <c r="AF68" s="147">
        <f ca="1">SUMIFS(INDIRECT($U$65&amp;"!$I$19:$I$619"),INDIRECT($U$65&amp;"!$H$19:$H$619"),'Resumo (3)'!AF$6,INDIRECT($U$65&amp;"!$G$19:$G$619"),'Resumo (3)'!$U68)/$T68</f>
        <v>0</v>
      </c>
      <c r="AG68" s="147">
        <f ca="1">SUMIFS(INDIRECT($U$65&amp;"!$I$19:$I$619"),INDIRECT($U$65&amp;"!$H$19:$H$619"),'Resumo (3)'!AG$6,INDIRECT($U$65&amp;"!$G$19:$G$619"),'Resumo (3)'!$U68)/$T68</f>
        <v>0</v>
      </c>
      <c r="AH68" s="147">
        <f ca="1">SUMIFS(INDIRECT($U$65&amp;"!$I$19:$I$619"),INDIRECT($U$65&amp;"!$H$19:$H$619"),'Resumo (3)'!AH$6,INDIRECT($U$65&amp;"!$G$19:$G$619"),'Resumo (3)'!$U68)/$T68</f>
        <v>0</v>
      </c>
      <c r="AI68" s="147">
        <f ca="1">SUMIFS(INDIRECT($U$65&amp;"!$I$19:$I$619"),INDIRECT($U$65&amp;"!$H$19:$H$619"),'Resumo (3)'!AI$6,INDIRECT($U$65&amp;"!$G$19:$G$619"),'Resumo (3)'!$U68)/$T68</f>
        <v>0</v>
      </c>
    </row>
    <row r="69" spans="20:35" x14ac:dyDescent="0.2">
      <c r="T69" s="147">
        <v>3</v>
      </c>
      <c r="U69" s="147" t="s">
        <v>1368</v>
      </c>
      <c r="V69" s="147">
        <f ca="1">SUMIFS(INDIRECT($U$65&amp;"!$I$19:$I$619"),INDIRECT($U$65&amp;"!$H$19:$H$619"),'Resumo (3)'!V$6,INDIRECT($U$65&amp;"!$G$19:$G$619"),'Resumo (3)'!$U69)/$T69</f>
        <v>0</v>
      </c>
      <c r="W69" s="147">
        <f ca="1">SUMIFS(INDIRECT($U$65&amp;"!$I$19:$I$619"),INDIRECT($U$65&amp;"!$H$19:$H$619"),'Resumo (3)'!W$6,INDIRECT($U$65&amp;"!$G$19:$G$619"),'Resumo (3)'!$U69)/$T69</f>
        <v>1500</v>
      </c>
      <c r="X69" s="147">
        <f ca="1">SUMIFS(INDIRECT($U$65&amp;"!$I$19:$I$619"),INDIRECT($U$65&amp;"!$H$19:$H$619"),'Resumo (3)'!X$6,INDIRECT($U$65&amp;"!$G$19:$G$619"),'Resumo (3)'!$U69)/$T69</f>
        <v>0</v>
      </c>
      <c r="Y69" s="147">
        <f ca="1">SUMIFS(INDIRECT($U$65&amp;"!$I$19:$I$619"),INDIRECT($U$65&amp;"!$H$19:$H$619"),'Resumo (3)'!Y$6,INDIRECT($U$65&amp;"!$G$19:$G$619"),'Resumo (3)'!$U69)/$T69</f>
        <v>0</v>
      </c>
      <c r="Z69" s="147">
        <f ca="1">SUMIFS(INDIRECT($U$65&amp;"!$I$19:$I$619"),INDIRECT($U$65&amp;"!$H$19:$H$619"),'Resumo (3)'!Z$6,INDIRECT($U$65&amp;"!$G$19:$G$619"),'Resumo (3)'!$U69)/$T69</f>
        <v>0</v>
      </c>
      <c r="AA69" s="147">
        <f ca="1">SUMIFS(INDIRECT($U$65&amp;"!$I$19:$I$619"),INDIRECT($U$65&amp;"!$H$19:$H$619"),'Resumo (3)'!AA$6,INDIRECT($U$65&amp;"!$G$19:$G$619"),'Resumo (3)'!$U69)/$T69</f>
        <v>0</v>
      </c>
      <c r="AB69" s="147">
        <f ca="1">SUMIFS(INDIRECT($U$65&amp;"!$I$19:$I$619"),INDIRECT($U$65&amp;"!$H$19:$H$619"),'Resumo (3)'!AB$6,INDIRECT($U$65&amp;"!$G$19:$G$619"),'Resumo (3)'!$U69)/$T69</f>
        <v>0</v>
      </c>
      <c r="AC69" s="147">
        <f ca="1">SUMIFS(INDIRECT($U$65&amp;"!$I$19:$I$619"),INDIRECT($U$65&amp;"!$H$19:$H$619"),'Resumo (3)'!AC$6,INDIRECT($U$65&amp;"!$G$19:$G$619"),'Resumo (3)'!$U69)/$T69</f>
        <v>0</v>
      </c>
      <c r="AD69" s="147">
        <f ca="1">SUMIFS(INDIRECT($U$65&amp;"!$I$19:$I$619"),INDIRECT($U$65&amp;"!$H$19:$H$619"),'Resumo (3)'!AD$6,INDIRECT($U$65&amp;"!$G$19:$G$619"),'Resumo (3)'!$U69)/$T69</f>
        <v>0</v>
      </c>
      <c r="AE69" s="147">
        <f ca="1">SUMIFS(INDIRECT($U$65&amp;"!$I$19:$I$619"),INDIRECT($U$65&amp;"!$H$19:$H$619"),'Resumo (3)'!AE$6,INDIRECT($U$65&amp;"!$G$19:$G$619"),'Resumo (3)'!$U69)/$T69</f>
        <v>0</v>
      </c>
      <c r="AF69" s="147">
        <f ca="1">SUMIFS(INDIRECT($U$65&amp;"!$I$19:$I$619"),INDIRECT($U$65&amp;"!$H$19:$H$619"),'Resumo (3)'!AF$6,INDIRECT($U$65&amp;"!$G$19:$G$619"),'Resumo (3)'!$U69)/$T69</f>
        <v>0</v>
      </c>
      <c r="AG69" s="147">
        <f ca="1">SUMIFS(INDIRECT($U$65&amp;"!$I$19:$I$619"),INDIRECT($U$65&amp;"!$H$19:$H$619"),'Resumo (3)'!AG$6,INDIRECT($U$65&amp;"!$G$19:$G$619"),'Resumo (3)'!$U69)/$T69</f>
        <v>0</v>
      </c>
      <c r="AH69" s="147">
        <f ca="1">SUMIFS(INDIRECT($U$65&amp;"!$I$19:$I$619"),INDIRECT($U$65&amp;"!$H$19:$H$619"),'Resumo (3)'!AH$6,INDIRECT($U$65&amp;"!$G$19:$G$619"),'Resumo (3)'!$U69)/$T69</f>
        <v>0</v>
      </c>
      <c r="AI69" s="147">
        <f ca="1">SUMIFS(INDIRECT($U$65&amp;"!$I$19:$I$619"),INDIRECT($U$65&amp;"!$H$19:$H$619"),'Resumo (3)'!AI$6,INDIRECT($U$65&amp;"!$G$19:$G$619"),'Resumo (3)'!$U69)/$T69</f>
        <v>0</v>
      </c>
    </row>
    <row r="70" spans="20:35" x14ac:dyDescent="0.2">
      <c r="T70" s="147">
        <v>4</v>
      </c>
      <c r="U70" s="147" t="s">
        <v>1369</v>
      </c>
      <c r="V70" s="147">
        <f ca="1">SUMIFS(INDIRECT($U$65&amp;"!$I$19:$I$619"),INDIRECT($U$65&amp;"!$H$19:$H$619"),'Resumo (3)'!V$6,INDIRECT($U$65&amp;"!$G$19:$G$619"),'Resumo (3)'!$U70)/$T70</f>
        <v>0</v>
      </c>
      <c r="W70" s="147">
        <f ca="1">SUMIFS(INDIRECT($U$65&amp;"!$I$19:$I$619"),INDIRECT($U$65&amp;"!$H$19:$H$619"),'Resumo (3)'!W$6,INDIRECT($U$65&amp;"!$G$19:$G$619"),'Resumo (3)'!$U70)/$T70</f>
        <v>0</v>
      </c>
      <c r="X70" s="147">
        <f ca="1">SUMIFS(INDIRECT($U$65&amp;"!$I$19:$I$619"),INDIRECT($U$65&amp;"!$H$19:$H$619"),'Resumo (3)'!X$6,INDIRECT($U$65&amp;"!$G$19:$G$619"),'Resumo (3)'!$U70)/$T70</f>
        <v>0</v>
      </c>
      <c r="Y70" s="147">
        <f ca="1">SUMIFS(INDIRECT($U$65&amp;"!$I$19:$I$619"),INDIRECT($U$65&amp;"!$H$19:$H$619"),'Resumo (3)'!Y$6,INDIRECT($U$65&amp;"!$G$19:$G$619"),'Resumo (3)'!$U70)/$T70</f>
        <v>0</v>
      </c>
      <c r="Z70" s="147">
        <f ca="1">SUMIFS(INDIRECT($U$65&amp;"!$I$19:$I$619"),INDIRECT($U$65&amp;"!$H$19:$H$619"),'Resumo (3)'!Z$6,INDIRECT($U$65&amp;"!$G$19:$G$619"),'Resumo (3)'!$U70)/$T70</f>
        <v>0</v>
      </c>
      <c r="AA70" s="147">
        <f ca="1">SUMIFS(INDIRECT($U$65&amp;"!$I$19:$I$619"),INDIRECT($U$65&amp;"!$H$19:$H$619"),'Resumo (3)'!AA$6,INDIRECT($U$65&amp;"!$G$19:$G$619"),'Resumo (3)'!$U70)/$T70</f>
        <v>0</v>
      </c>
      <c r="AB70" s="147">
        <f ca="1">SUMIFS(INDIRECT($U$65&amp;"!$I$19:$I$619"),INDIRECT($U$65&amp;"!$H$19:$H$619"),'Resumo (3)'!AB$6,INDIRECT($U$65&amp;"!$G$19:$G$619"),'Resumo (3)'!$U70)/$T70</f>
        <v>0</v>
      </c>
      <c r="AC70" s="147">
        <f ca="1">SUMIFS(INDIRECT($U$65&amp;"!$I$19:$I$619"),INDIRECT($U$65&amp;"!$H$19:$H$619"),'Resumo (3)'!AC$6,INDIRECT($U$65&amp;"!$G$19:$G$619"),'Resumo (3)'!$U70)/$T70</f>
        <v>0</v>
      </c>
      <c r="AD70" s="147">
        <f ca="1">SUMIFS(INDIRECT($U$65&amp;"!$I$19:$I$619"),INDIRECT($U$65&amp;"!$H$19:$H$619"),'Resumo (3)'!AD$6,INDIRECT($U$65&amp;"!$G$19:$G$619"),'Resumo (3)'!$U70)/$T70</f>
        <v>0</v>
      </c>
      <c r="AE70" s="147">
        <f ca="1">SUMIFS(INDIRECT($U$65&amp;"!$I$19:$I$619"),INDIRECT($U$65&amp;"!$H$19:$H$619"),'Resumo (3)'!AE$6,INDIRECT($U$65&amp;"!$G$19:$G$619"),'Resumo (3)'!$U70)/$T70</f>
        <v>0</v>
      </c>
      <c r="AF70" s="147">
        <f ca="1">SUMIFS(INDIRECT($U$65&amp;"!$I$19:$I$619"),INDIRECT($U$65&amp;"!$H$19:$H$619"),'Resumo (3)'!AF$6,INDIRECT($U$65&amp;"!$G$19:$G$619"),'Resumo (3)'!$U70)/$T70</f>
        <v>0</v>
      </c>
      <c r="AG70" s="147">
        <f ca="1">SUMIFS(INDIRECT($U$65&amp;"!$I$19:$I$619"),INDIRECT($U$65&amp;"!$H$19:$H$619"),'Resumo (3)'!AG$6,INDIRECT($U$65&amp;"!$G$19:$G$619"),'Resumo (3)'!$U70)/$T70</f>
        <v>0</v>
      </c>
      <c r="AH70" s="147">
        <f ca="1">SUMIFS(INDIRECT($U$65&amp;"!$I$19:$I$619"),INDIRECT($U$65&amp;"!$H$19:$H$619"),'Resumo (3)'!AH$6,INDIRECT($U$65&amp;"!$G$19:$G$619"),'Resumo (3)'!$U70)/$T70</f>
        <v>0</v>
      </c>
      <c r="AI70" s="147">
        <f ca="1">SUMIFS(INDIRECT($U$65&amp;"!$I$19:$I$619"),INDIRECT($U$65&amp;"!$H$19:$H$619"),'Resumo (3)'!AI$6,INDIRECT($U$65&amp;"!$G$19:$G$619"),'Resumo (3)'!$U70)/$T70</f>
        <v>0</v>
      </c>
    </row>
    <row r="71" spans="20:35" x14ac:dyDescent="0.2">
      <c r="T71" s="147">
        <v>5</v>
      </c>
      <c r="U71" s="147" t="s">
        <v>1370</v>
      </c>
      <c r="V71" s="147">
        <f ca="1">SUMIFS(INDIRECT($U$65&amp;"!$I$19:$I$619"),INDIRECT($U$65&amp;"!$H$19:$H$619"),'Resumo (3)'!V$6,INDIRECT($U$65&amp;"!$G$19:$G$619"),'Resumo (3)'!$U71)/$T71</f>
        <v>0</v>
      </c>
      <c r="W71" s="147">
        <f ca="1">SUMIFS(INDIRECT($U$65&amp;"!$I$19:$I$619"),INDIRECT($U$65&amp;"!$H$19:$H$619"),'Resumo (3)'!W$6,INDIRECT($U$65&amp;"!$G$19:$G$619"),'Resumo (3)'!$U71)/$T71</f>
        <v>0</v>
      </c>
      <c r="X71" s="147">
        <f ca="1">SUMIFS(INDIRECT($U$65&amp;"!$I$19:$I$619"),INDIRECT($U$65&amp;"!$H$19:$H$619"),'Resumo (3)'!X$6,INDIRECT($U$65&amp;"!$G$19:$G$619"),'Resumo (3)'!$U71)/$T71</f>
        <v>0</v>
      </c>
      <c r="Y71" s="147">
        <f ca="1">SUMIFS(INDIRECT($U$65&amp;"!$I$19:$I$619"),INDIRECT($U$65&amp;"!$H$19:$H$619"),'Resumo (3)'!Y$6,INDIRECT($U$65&amp;"!$G$19:$G$619"),'Resumo (3)'!$U71)/$T71</f>
        <v>0</v>
      </c>
      <c r="Z71" s="147">
        <f ca="1">SUMIFS(INDIRECT($U$65&amp;"!$I$19:$I$619"),INDIRECT($U$65&amp;"!$H$19:$H$619"),'Resumo (3)'!Z$6,INDIRECT($U$65&amp;"!$G$19:$G$619"),'Resumo (3)'!$U71)/$T71</f>
        <v>0</v>
      </c>
      <c r="AA71" s="147">
        <f ca="1">SUMIFS(INDIRECT($U$65&amp;"!$I$19:$I$619"),INDIRECT($U$65&amp;"!$H$19:$H$619"),'Resumo (3)'!AA$6,INDIRECT($U$65&amp;"!$G$19:$G$619"),'Resumo (3)'!$U71)/$T71</f>
        <v>0</v>
      </c>
      <c r="AB71" s="147">
        <f ca="1">SUMIFS(INDIRECT($U$65&amp;"!$I$19:$I$619"),INDIRECT($U$65&amp;"!$H$19:$H$619"),'Resumo (3)'!AB$6,INDIRECT($U$65&amp;"!$G$19:$G$619"),'Resumo (3)'!$U71)/$T71</f>
        <v>0</v>
      </c>
      <c r="AC71" s="147">
        <f ca="1">SUMIFS(INDIRECT($U$65&amp;"!$I$19:$I$619"),INDIRECT($U$65&amp;"!$H$19:$H$619"),'Resumo (3)'!AC$6,INDIRECT($U$65&amp;"!$G$19:$G$619"),'Resumo (3)'!$U71)/$T71</f>
        <v>0</v>
      </c>
      <c r="AD71" s="147">
        <f ca="1">SUMIFS(INDIRECT($U$65&amp;"!$I$19:$I$619"),INDIRECT($U$65&amp;"!$H$19:$H$619"),'Resumo (3)'!AD$6,INDIRECT($U$65&amp;"!$G$19:$G$619"),'Resumo (3)'!$U71)/$T71</f>
        <v>0</v>
      </c>
      <c r="AE71" s="147">
        <f ca="1">SUMIFS(INDIRECT($U$65&amp;"!$I$19:$I$619"),INDIRECT($U$65&amp;"!$H$19:$H$619"),'Resumo (3)'!AE$6,INDIRECT($U$65&amp;"!$G$19:$G$619"),'Resumo (3)'!$U71)/$T71</f>
        <v>0</v>
      </c>
      <c r="AF71" s="147">
        <f ca="1">SUMIFS(INDIRECT($U$65&amp;"!$I$19:$I$619"),INDIRECT($U$65&amp;"!$H$19:$H$619"),'Resumo (3)'!AF$6,INDIRECT($U$65&amp;"!$G$19:$G$619"),'Resumo (3)'!$U71)/$T71</f>
        <v>0</v>
      </c>
      <c r="AG71" s="147">
        <f ca="1">SUMIFS(INDIRECT($U$65&amp;"!$I$19:$I$619"),INDIRECT($U$65&amp;"!$H$19:$H$619"),'Resumo (3)'!AG$6,INDIRECT($U$65&amp;"!$G$19:$G$619"),'Resumo (3)'!$U71)/$T71</f>
        <v>0</v>
      </c>
      <c r="AH71" s="147">
        <f ca="1">SUMIFS(INDIRECT($U$65&amp;"!$I$19:$I$619"),INDIRECT($U$65&amp;"!$H$19:$H$619"),'Resumo (3)'!AH$6,INDIRECT($U$65&amp;"!$G$19:$G$619"),'Resumo (3)'!$U71)/$T71</f>
        <v>0</v>
      </c>
      <c r="AI71" s="147">
        <f ca="1">SUMIFS(INDIRECT($U$65&amp;"!$I$19:$I$619"),INDIRECT($U$65&amp;"!$H$19:$H$619"),'Resumo (3)'!AI$6,INDIRECT($U$65&amp;"!$G$19:$G$619"),'Resumo (3)'!$U71)/$T71</f>
        <v>0</v>
      </c>
    </row>
    <row r="72" spans="20:35" x14ac:dyDescent="0.2">
      <c r="T72" s="147">
        <v>6</v>
      </c>
      <c r="U72" s="147" t="s">
        <v>1371</v>
      </c>
      <c r="V72" s="147">
        <f ca="1">SUMIFS(INDIRECT($U$65&amp;"!$I$19:$I$619"),INDIRECT($U$65&amp;"!$H$19:$H$619"),'Resumo (3)'!V$6,INDIRECT($U$65&amp;"!$G$19:$G$619"),'Resumo (3)'!$U72)/$T72</f>
        <v>0</v>
      </c>
      <c r="W72" s="147">
        <f ca="1">SUMIFS(INDIRECT($U$65&amp;"!$I$19:$I$619"),INDIRECT($U$65&amp;"!$H$19:$H$619"),'Resumo (3)'!W$6,INDIRECT($U$65&amp;"!$G$19:$G$619"),'Resumo (3)'!$U72)/$T72</f>
        <v>0</v>
      </c>
      <c r="X72" s="147">
        <f ca="1">SUMIFS(INDIRECT($U$65&amp;"!$I$19:$I$619"),INDIRECT($U$65&amp;"!$H$19:$H$619"),'Resumo (3)'!X$6,INDIRECT($U$65&amp;"!$G$19:$G$619"),'Resumo (3)'!$U72)/$T72</f>
        <v>0</v>
      </c>
      <c r="Y72" s="147">
        <f ca="1">SUMIFS(INDIRECT($U$65&amp;"!$I$19:$I$619"),INDIRECT($U$65&amp;"!$H$19:$H$619"),'Resumo (3)'!Y$6,INDIRECT($U$65&amp;"!$G$19:$G$619"),'Resumo (3)'!$U72)/$T72</f>
        <v>0</v>
      </c>
      <c r="Z72" s="147">
        <f ca="1">SUMIFS(INDIRECT($U$65&amp;"!$I$19:$I$619"),INDIRECT($U$65&amp;"!$H$19:$H$619"),'Resumo (3)'!Z$6,INDIRECT($U$65&amp;"!$G$19:$G$619"),'Resumo (3)'!$U72)/$T72</f>
        <v>0</v>
      </c>
      <c r="AA72" s="147">
        <f ca="1">SUMIFS(INDIRECT($U$65&amp;"!$I$19:$I$619"),INDIRECT($U$65&amp;"!$H$19:$H$619"),'Resumo (3)'!AA$6,INDIRECT($U$65&amp;"!$G$19:$G$619"),'Resumo (3)'!$U72)/$T72</f>
        <v>0</v>
      </c>
      <c r="AB72" s="147">
        <f ca="1">SUMIFS(INDIRECT($U$65&amp;"!$I$19:$I$619"),INDIRECT($U$65&amp;"!$H$19:$H$619"),'Resumo (3)'!AB$6,INDIRECT($U$65&amp;"!$G$19:$G$619"),'Resumo (3)'!$U72)/$T72</f>
        <v>0</v>
      </c>
      <c r="AC72" s="147">
        <f ca="1">SUMIFS(INDIRECT($U$65&amp;"!$I$19:$I$619"),INDIRECT($U$65&amp;"!$H$19:$H$619"),'Resumo (3)'!AC$6,INDIRECT($U$65&amp;"!$G$19:$G$619"),'Resumo (3)'!$U72)/$T72</f>
        <v>0</v>
      </c>
      <c r="AD72" s="147">
        <f ca="1">SUMIFS(INDIRECT($U$65&amp;"!$I$19:$I$619"),INDIRECT($U$65&amp;"!$H$19:$H$619"),'Resumo (3)'!AD$6,INDIRECT($U$65&amp;"!$G$19:$G$619"),'Resumo (3)'!$U72)/$T72</f>
        <v>0</v>
      </c>
      <c r="AE72" s="147">
        <f ca="1">SUMIFS(INDIRECT($U$65&amp;"!$I$19:$I$619"),INDIRECT($U$65&amp;"!$H$19:$H$619"),'Resumo (3)'!AE$6,INDIRECT($U$65&amp;"!$G$19:$G$619"),'Resumo (3)'!$U72)/$T72</f>
        <v>0</v>
      </c>
      <c r="AF72" s="147">
        <f ca="1">SUMIFS(INDIRECT($U$65&amp;"!$I$19:$I$619"),INDIRECT($U$65&amp;"!$H$19:$H$619"),'Resumo (3)'!AF$6,INDIRECT($U$65&amp;"!$G$19:$G$619"),'Resumo (3)'!$U72)/$T72</f>
        <v>0</v>
      </c>
      <c r="AG72" s="147">
        <f ca="1">SUMIFS(INDIRECT($U$65&amp;"!$I$19:$I$619"),INDIRECT($U$65&amp;"!$H$19:$H$619"),'Resumo (3)'!AG$6,INDIRECT($U$65&amp;"!$G$19:$G$619"),'Resumo (3)'!$U72)/$T72</f>
        <v>0</v>
      </c>
      <c r="AH72" s="147">
        <f ca="1">SUMIFS(INDIRECT($U$65&amp;"!$I$19:$I$619"),INDIRECT($U$65&amp;"!$H$19:$H$619"),'Resumo (3)'!AH$6,INDIRECT($U$65&amp;"!$G$19:$G$619"),'Resumo (3)'!$U72)/$T72</f>
        <v>0</v>
      </c>
      <c r="AI72" s="147">
        <f ca="1">SUMIFS(INDIRECT($U$65&amp;"!$I$19:$I$619"),INDIRECT($U$65&amp;"!$H$19:$H$619"),'Resumo (3)'!AI$6,INDIRECT($U$65&amp;"!$G$19:$G$619"),'Resumo (3)'!$U72)/$T72</f>
        <v>0</v>
      </c>
    </row>
    <row r="73" spans="20:35" x14ac:dyDescent="0.2">
      <c r="T73" s="147">
        <v>7</v>
      </c>
      <c r="U73" s="147" t="s">
        <v>1372</v>
      </c>
      <c r="V73" s="147">
        <f ca="1">SUMIFS(INDIRECT($U$65&amp;"!$I$19:$I$619"),INDIRECT($U$65&amp;"!$H$19:$H$619"),'Resumo (3)'!V$6,INDIRECT($U$65&amp;"!$G$19:$G$619"),'Resumo (3)'!$U73)/$T73</f>
        <v>0</v>
      </c>
      <c r="W73" s="147">
        <f ca="1">SUMIFS(INDIRECT($U$65&amp;"!$I$19:$I$619"),INDIRECT($U$65&amp;"!$H$19:$H$619"),'Resumo (3)'!W$6,INDIRECT($U$65&amp;"!$G$19:$G$619"),'Resumo (3)'!$U73)/$T73</f>
        <v>0</v>
      </c>
      <c r="X73" s="147">
        <f ca="1">SUMIFS(INDIRECT($U$65&amp;"!$I$19:$I$619"),INDIRECT($U$65&amp;"!$H$19:$H$619"),'Resumo (3)'!X$6,INDIRECT($U$65&amp;"!$G$19:$G$619"),'Resumo (3)'!$U73)/$T73</f>
        <v>0</v>
      </c>
      <c r="Y73" s="147">
        <f ca="1">SUMIFS(INDIRECT($U$65&amp;"!$I$19:$I$619"),INDIRECT($U$65&amp;"!$H$19:$H$619"),'Resumo (3)'!Y$6,INDIRECT($U$65&amp;"!$G$19:$G$619"),'Resumo (3)'!$U73)/$T73</f>
        <v>0</v>
      </c>
      <c r="Z73" s="147">
        <f ca="1">SUMIFS(INDIRECT($U$65&amp;"!$I$19:$I$619"),INDIRECT($U$65&amp;"!$H$19:$H$619"),'Resumo (3)'!Z$6,INDIRECT($U$65&amp;"!$G$19:$G$619"),'Resumo (3)'!$U73)/$T73</f>
        <v>0</v>
      </c>
      <c r="AA73" s="147">
        <f ca="1">SUMIFS(INDIRECT($U$65&amp;"!$I$19:$I$619"),INDIRECT($U$65&amp;"!$H$19:$H$619"),'Resumo (3)'!AA$6,INDIRECT($U$65&amp;"!$G$19:$G$619"),'Resumo (3)'!$U73)/$T73</f>
        <v>0</v>
      </c>
      <c r="AB73" s="147">
        <f ca="1">SUMIFS(INDIRECT($U$65&amp;"!$I$19:$I$619"),INDIRECT($U$65&amp;"!$H$19:$H$619"),'Resumo (3)'!AB$6,INDIRECT($U$65&amp;"!$G$19:$G$619"),'Resumo (3)'!$U73)/$T73</f>
        <v>0</v>
      </c>
      <c r="AC73" s="147">
        <f ca="1">SUMIFS(INDIRECT($U$65&amp;"!$I$19:$I$619"),INDIRECT($U$65&amp;"!$H$19:$H$619"),'Resumo (3)'!AC$6,INDIRECT($U$65&amp;"!$G$19:$G$619"),'Resumo (3)'!$U73)/$T73</f>
        <v>0</v>
      </c>
      <c r="AD73" s="147">
        <f ca="1">SUMIFS(INDIRECT($U$65&amp;"!$I$19:$I$619"),INDIRECT($U$65&amp;"!$H$19:$H$619"),'Resumo (3)'!AD$6,INDIRECT($U$65&amp;"!$G$19:$G$619"),'Resumo (3)'!$U73)/$T73</f>
        <v>0</v>
      </c>
      <c r="AE73" s="147">
        <f ca="1">SUMIFS(INDIRECT($U$65&amp;"!$I$19:$I$619"),INDIRECT($U$65&amp;"!$H$19:$H$619"),'Resumo (3)'!AE$6,INDIRECT($U$65&amp;"!$G$19:$G$619"),'Resumo (3)'!$U73)/$T73</f>
        <v>0</v>
      </c>
      <c r="AF73" s="147">
        <f ca="1">SUMIFS(INDIRECT($U$65&amp;"!$I$19:$I$619"),INDIRECT($U$65&amp;"!$H$19:$H$619"),'Resumo (3)'!AF$6,INDIRECT($U$65&amp;"!$G$19:$G$619"),'Resumo (3)'!$U73)/$T73</f>
        <v>0</v>
      </c>
      <c r="AG73" s="147">
        <f ca="1">SUMIFS(INDIRECT($U$65&amp;"!$I$19:$I$619"),INDIRECT($U$65&amp;"!$H$19:$H$619"),'Resumo (3)'!AG$6,INDIRECT($U$65&amp;"!$G$19:$G$619"),'Resumo (3)'!$U73)/$T73</f>
        <v>0</v>
      </c>
      <c r="AH73" s="147">
        <f ca="1">SUMIFS(INDIRECT($U$65&amp;"!$I$19:$I$619"),INDIRECT($U$65&amp;"!$H$19:$H$619"),'Resumo (3)'!AH$6,INDIRECT($U$65&amp;"!$G$19:$G$619"),'Resumo (3)'!$U73)/$T73</f>
        <v>0</v>
      </c>
      <c r="AI73" s="147">
        <f ca="1">SUMIFS(INDIRECT($U$65&amp;"!$I$19:$I$619"),INDIRECT($U$65&amp;"!$H$19:$H$619"),'Resumo (3)'!AI$6,INDIRECT($U$65&amp;"!$G$19:$G$619"),'Resumo (3)'!$U73)/$T73</f>
        <v>0</v>
      </c>
    </row>
    <row r="74" spans="20:35" x14ac:dyDescent="0.2">
      <c r="T74" s="147">
        <v>8</v>
      </c>
      <c r="U74" s="147" t="s">
        <v>1373</v>
      </c>
      <c r="V74" s="147">
        <f ca="1">SUMIFS(INDIRECT($U$65&amp;"!$I$19:$I$619"),INDIRECT($U$65&amp;"!$H$19:$H$619"),'Resumo (3)'!V$6,INDIRECT($U$65&amp;"!$G$19:$G$619"),'Resumo (3)'!$U74)/$T74</f>
        <v>0</v>
      </c>
      <c r="W74" s="147">
        <f ca="1">SUMIFS(INDIRECT($U$65&amp;"!$I$19:$I$619"),INDIRECT($U$65&amp;"!$H$19:$H$619"),'Resumo (3)'!W$6,INDIRECT($U$65&amp;"!$G$19:$G$619"),'Resumo (3)'!$U74)/$T74</f>
        <v>0</v>
      </c>
      <c r="X74" s="147">
        <f ca="1">SUMIFS(INDIRECT($U$65&amp;"!$I$19:$I$619"),INDIRECT($U$65&amp;"!$H$19:$H$619"),'Resumo (3)'!X$6,INDIRECT($U$65&amp;"!$G$19:$G$619"),'Resumo (3)'!$U74)/$T74</f>
        <v>0</v>
      </c>
      <c r="Y74" s="147">
        <f ca="1">SUMIFS(INDIRECT($U$65&amp;"!$I$19:$I$619"),INDIRECT($U$65&amp;"!$H$19:$H$619"),'Resumo (3)'!Y$6,INDIRECT($U$65&amp;"!$G$19:$G$619"),'Resumo (3)'!$U74)/$T74</f>
        <v>0</v>
      </c>
      <c r="Z74" s="147">
        <f ca="1">SUMIFS(INDIRECT($U$65&amp;"!$I$19:$I$619"),INDIRECT($U$65&amp;"!$H$19:$H$619"),'Resumo (3)'!Z$6,INDIRECT($U$65&amp;"!$G$19:$G$619"),'Resumo (3)'!$U74)/$T74</f>
        <v>0</v>
      </c>
      <c r="AA74" s="147">
        <f ca="1">SUMIFS(INDIRECT($U$65&amp;"!$I$19:$I$619"),INDIRECT($U$65&amp;"!$H$19:$H$619"),'Resumo (3)'!AA$6,INDIRECT($U$65&amp;"!$G$19:$G$619"),'Resumo (3)'!$U74)/$T74</f>
        <v>0</v>
      </c>
      <c r="AB74" s="147">
        <f ca="1">SUMIFS(INDIRECT($U$65&amp;"!$I$19:$I$619"),INDIRECT($U$65&amp;"!$H$19:$H$619"),'Resumo (3)'!AB$6,INDIRECT($U$65&amp;"!$G$19:$G$619"),'Resumo (3)'!$U74)/$T74</f>
        <v>0</v>
      </c>
      <c r="AC74" s="147">
        <f ca="1">SUMIFS(INDIRECT($U$65&amp;"!$I$19:$I$619"),INDIRECT($U$65&amp;"!$H$19:$H$619"),'Resumo (3)'!AC$6,INDIRECT($U$65&amp;"!$G$19:$G$619"),'Resumo (3)'!$U74)/$T74</f>
        <v>0</v>
      </c>
      <c r="AD74" s="147">
        <f ca="1">SUMIFS(INDIRECT($U$65&amp;"!$I$19:$I$619"),INDIRECT($U$65&amp;"!$H$19:$H$619"),'Resumo (3)'!AD$6,INDIRECT($U$65&amp;"!$G$19:$G$619"),'Resumo (3)'!$U74)/$T74</f>
        <v>0</v>
      </c>
      <c r="AE74" s="147">
        <f ca="1">SUMIFS(INDIRECT($U$65&amp;"!$I$19:$I$619"),INDIRECT($U$65&amp;"!$H$19:$H$619"),'Resumo (3)'!AE$6,INDIRECT($U$65&amp;"!$G$19:$G$619"),'Resumo (3)'!$U74)/$T74</f>
        <v>0</v>
      </c>
      <c r="AF74" s="147">
        <f ca="1">SUMIFS(INDIRECT($U$65&amp;"!$I$19:$I$619"),INDIRECT($U$65&amp;"!$H$19:$H$619"),'Resumo (3)'!AF$6,INDIRECT($U$65&amp;"!$G$19:$G$619"),'Resumo (3)'!$U74)/$T74</f>
        <v>0</v>
      </c>
      <c r="AG74" s="147">
        <f ca="1">SUMIFS(INDIRECT($U$65&amp;"!$I$19:$I$619"),INDIRECT($U$65&amp;"!$H$19:$H$619"),'Resumo (3)'!AG$6,INDIRECT($U$65&amp;"!$G$19:$G$619"),'Resumo (3)'!$U74)/$T74</f>
        <v>0</v>
      </c>
      <c r="AH74" s="147">
        <f ca="1">SUMIFS(INDIRECT($U$65&amp;"!$I$19:$I$619"),INDIRECT($U$65&amp;"!$H$19:$H$619"),'Resumo (3)'!AH$6,INDIRECT($U$65&amp;"!$G$19:$G$619"),'Resumo (3)'!$U74)/$T74</f>
        <v>0</v>
      </c>
      <c r="AI74" s="147">
        <f ca="1">SUMIFS(INDIRECT($U$65&amp;"!$I$19:$I$619"),INDIRECT($U$65&amp;"!$H$19:$H$619"),'Resumo (3)'!AI$6,INDIRECT($U$65&amp;"!$G$19:$G$619"),'Resumo (3)'!$U74)/$T74</f>
        <v>0</v>
      </c>
    </row>
    <row r="75" spans="20:35" x14ac:dyDescent="0.2">
      <c r="T75" s="147">
        <v>9</v>
      </c>
      <c r="U75" s="147" t="s">
        <v>1374</v>
      </c>
      <c r="V75" s="147">
        <f ca="1">SUMIFS(INDIRECT($U$65&amp;"!$I$19:$I$619"),INDIRECT($U$65&amp;"!$H$19:$H$619"),'Resumo (3)'!V$6,INDIRECT($U$65&amp;"!$G$19:$G$619"),'Resumo (3)'!$U75)/$T75</f>
        <v>0</v>
      </c>
      <c r="W75" s="147">
        <f ca="1">SUMIFS(INDIRECT($U$65&amp;"!$I$19:$I$619"),INDIRECT($U$65&amp;"!$H$19:$H$619"),'Resumo (3)'!W$6,INDIRECT($U$65&amp;"!$G$19:$G$619"),'Resumo (3)'!$U75)/$T75</f>
        <v>0</v>
      </c>
      <c r="X75" s="147">
        <f ca="1">SUMIFS(INDIRECT($U$65&amp;"!$I$19:$I$619"),INDIRECT($U$65&amp;"!$H$19:$H$619"),'Resumo (3)'!X$6,INDIRECT($U$65&amp;"!$G$19:$G$619"),'Resumo (3)'!$U75)/$T75</f>
        <v>0</v>
      </c>
      <c r="Y75" s="147">
        <f ca="1">SUMIFS(INDIRECT($U$65&amp;"!$I$19:$I$619"),INDIRECT($U$65&amp;"!$H$19:$H$619"),'Resumo (3)'!Y$6,INDIRECT($U$65&amp;"!$G$19:$G$619"),'Resumo (3)'!$U75)/$T75</f>
        <v>0</v>
      </c>
      <c r="Z75" s="147">
        <f ca="1">SUMIFS(INDIRECT($U$65&amp;"!$I$19:$I$619"),INDIRECT($U$65&amp;"!$H$19:$H$619"),'Resumo (3)'!Z$6,INDIRECT($U$65&amp;"!$G$19:$G$619"),'Resumo (3)'!$U75)/$T75</f>
        <v>0</v>
      </c>
      <c r="AA75" s="147">
        <f ca="1">SUMIFS(INDIRECT($U$65&amp;"!$I$19:$I$619"),INDIRECT($U$65&amp;"!$H$19:$H$619"),'Resumo (3)'!AA$6,INDIRECT($U$65&amp;"!$G$19:$G$619"),'Resumo (3)'!$U75)/$T75</f>
        <v>0</v>
      </c>
      <c r="AB75" s="147">
        <f ca="1">SUMIFS(INDIRECT($U$65&amp;"!$I$19:$I$619"),INDIRECT($U$65&amp;"!$H$19:$H$619"),'Resumo (3)'!AB$6,INDIRECT($U$65&amp;"!$G$19:$G$619"),'Resumo (3)'!$U75)/$T75</f>
        <v>0</v>
      </c>
      <c r="AC75" s="147">
        <f ca="1">SUMIFS(INDIRECT($U$65&amp;"!$I$19:$I$619"),INDIRECT($U$65&amp;"!$H$19:$H$619"),'Resumo (3)'!AC$6,INDIRECT($U$65&amp;"!$G$19:$G$619"),'Resumo (3)'!$U75)/$T75</f>
        <v>0</v>
      </c>
      <c r="AD75" s="147">
        <f ca="1">SUMIFS(INDIRECT($U$65&amp;"!$I$19:$I$619"),INDIRECT($U$65&amp;"!$H$19:$H$619"),'Resumo (3)'!AD$6,INDIRECT($U$65&amp;"!$G$19:$G$619"),'Resumo (3)'!$U75)/$T75</f>
        <v>0</v>
      </c>
      <c r="AE75" s="147">
        <f ca="1">SUMIFS(INDIRECT($U$65&amp;"!$I$19:$I$619"),INDIRECT($U$65&amp;"!$H$19:$H$619"),'Resumo (3)'!AE$6,INDIRECT($U$65&amp;"!$G$19:$G$619"),'Resumo (3)'!$U75)/$T75</f>
        <v>0</v>
      </c>
      <c r="AF75" s="147">
        <f ca="1">SUMIFS(INDIRECT($U$65&amp;"!$I$19:$I$619"),INDIRECT($U$65&amp;"!$H$19:$H$619"),'Resumo (3)'!AF$6,INDIRECT($U$65&amp;"!$G$19:$G$619"),'Resumo (3)'!$U75)/$T75</f>
        <v>0</v>
      </c>
      <c r="AG75" s="147">
        <f ca="1">SUMIFS(INDIRECT($U$65&amp;"!$I$19:$I$619"),INDIRECT($U$65&amp;"!$H$19:$H$619"),'Resumo (3)'!AG$6,INDIRECT($U$65&amp;"!$G$19:$G$619"),'Resumo (3)'!$U75)/$T75</f>
        <v>0</v>
      </c>
      <c r="AH75" s="147">
        <f ca="1">SUMIFS(INDIRECT($U$65&amp;"!$I$19:$I$619"),INDIRECT($U$65&amp;"!$H$19:$H$619"),'Resumo (3)'!AH$6,INDIRECT($U$65&amp;"!$G$19:$G$619"),'Resumo (3)'!$U75)/$T75</f>
        <v>0</v>
      </c>
      <c r="AI75" s="147">
        <f ca="1">SUMIFS(INDIRECT($U$65&amp;"!$I$19:$I$619"),INDIRECT($U$65&amp;"!$H$19:$H$619"),'Resumo (3)'!AI$6,INDIRECT($U$65&amp;"!$G$19:$G$619"),'Resumo (3)'!$U75)/$T75</f>
        <v>0</v>
      </c>
    </row>
    <row r="76" spans="20:35" x14ac:dyDescent="0.2">
      <c r="T76" s="147">
        <v>10</v>
      </c>
      <c r="U76" s="147" t="s">
        <v>1375</v>
      </c>
      <c r="V76" s="147">
        <f ca="1">SUMIFS(INDIRECT($U$65&amp;"!$I$19:$I$619"),INDIRECT($U$65&amp;"!$H$19:$H$619"),'Resumo (3)'!V$6,INDIRECT($U$65&amp;"!$G$19:$G$619"),'Resumo (3)'!$U76)/$T76</f>
        <v>0</v>
      </c>
      <c r="W76" s="147">
        <f ca="1">SUMIFS(INDIRECT($U$65&amp;"!$I$19:$I$619"),INDIRECT($U$65&amp;"!$H$19:$H$619"),'Resumo (3)'!W$6,INDIRECT($U$65&amp;"!$G$19:$G$619"),'Resumo (3)'!$U76)/$T76</f>
        <v>0</v>
      </c>
      <c r="X76" s="147">
        <f ca="1">SUMIFS(INDIRECT($U$65&amp;"!$I$19:$I$619"),INDIRECT($U$65&amp;"!$H$19:$H$619"),'Resumo (3)'!X$6,INDIRECT($U$65&amp;"!$G$19:$G$619"),'Resumo (3)'!$U76)/$T76</f>
        <v>0</v>
      </c>
      <c r="Y76" s="147">
        <f ca="1">SUMIFS(INDIRECT($U$65&amp;"!$I$19:$I$619"),INDIRECT($U$65&amp;"!$H$19:$H$619"),'Resumo (3)'!Y$6,INDIRECT($U$65&amp;"!$G$19:$G$619"),'Resumo (3)'!$U76)/$T76</f>
        <v>0</v>
      </c>
      <c r="Z76" s="147">
        <f ca="1">SUMIFS(INDIRECT($U$65&amp;"!$I$19:$I$619"),INDIRECT($U$65&amp;"!$H$19:$H$619"),'Resumo (3)'!Z$6,INDIRECT($U$65&amp;"!$G$19:$G$619"),'Resumo (3)'!$U76)/$T76</f>
        <v>0</v>
      </c>
      <c r="AA76" s="147">
        <f ca="1">SUMIFS(INDIRECT($U$65&amp;"!$I$19:$I$619"),INDIRECT($U$65&amp;"!$H$19:$H$619"),'Resumo (3)'!AA$6,INDIRECT($U$65&amp;"!$G$19:$G$619"),'Resumo (3)'!$U76)/$T76</f>
        <v>0</v>
      </c>
      <c r="AB76" s="147">
        <f ca="1">SUMIFS(INDIRECT($U$65&amp;"!$I$19:$I$619"),INDIRECT($U$65&amp;"!$H$19:$H$619"),'Resumo (3)'!AB$6,INDIRECT($U$65&amp;"!$G$19:$G$619"),'Resumo (3)'!$U76)/$T76</f>
        <v>0</v>
      </c>
      <c r="AC76" s="147">
        <f ca="1">SUMIFS(INDIRECT($U$65&amp;"!$I$19:$I$619"),INDIRECT($U$65&amp;"!$H$19:$H$619"),'Resumo (3)'!AC$6,INDIRECT($U$65&amp;"!$G$19:$G$619"),'Resumo (3)'!$U76)/$T76</f>
        <v>0</v>
      </c>
      <c r="AD76" s="147">
        <f ca="1">SUMIFS(INDIRECT($U$65&amp;"!$I$19:$I$619"),INDIRECT($U$65&amp;"!$H$19:$H$619"),'Resumo (3)'!AD$6,INDIRECT($U$65&amp;"!$G$19:$G$619"),'Resumo (3)'!$U76)/$T76</f>
        <v>0</v>
      </c>
      <c r="AE76" s="147">
        <f ca="1">SUMIFS(INDIRECT($U$65&amp;"!$I$19:$I$619"),INDIRECT($U$65&amp;"!$H$19:$H$619"),'Resumo (3)'!AE$6,INDIRECT($U$65&amp;"!$G$19:$G$619"),'Resumo (3)'!$U76)/$T76</f>
        <v>0</v>
      </c>
      <c r="AF76" s="147">
        <f ca="1">SUMIFS(INDIRECT($U$65&amp;"!$I$19:$I$619"),INDIRECT($U$65&amp;"!$H$19:$H$619"),'Resumo (3)'!AF$6,INDIRECT($U$65&amp;"!$G$19:$G$619"),'Resumo (3)'!$U76)/$T76</f>
        <v>0</v>
      </c>
      <c r="AG76" s="147">
        <f ca="1">SUMIFS(INDIRECT($U$65&amp;"!$I$19:$I$619"),INDIRECT($U$65&amp;"!$H$19:$H$619"),'Resumo (3)'!AG$6,INDIRECT($U$65&amp;"!$G$19:$G$619"),'Resumo (3)'!$U76)/$T76</f>
        <v>0</v>
      </c>
      <c r="AH76" s="147">
        <f ca="1">SUMIFS(INDIRECT($U$65&amp;"!$I$19:$I$619"),INDIRECT($U$65&amp;"!$H$19:$H$619"),'Resumo (3)'!AH$6,INDIRECT($U$65&amp;"!$G$19:$G$619"),'Resumo (3)'!$U76)/$T76</f>
        <v>0</v>
      </c>
      <c r="AI76" s="147">
        <f ca="1">SUMIFS(INDIRECT($U$65&amp;"!$I$19:$I$619"),INDIRECT($U$65&amp;"!$H$19:$H$619"),'Resumo (3)'!AI$6,INDIRECT($U$65&amp;"!$G$19:$G$619"),'Resumo (3)'!$U76)/$T76</f>
        <v>0</v>
      </c>
    </row>
    <row r="77" spans="20:35" x14ac:dyDescent="0.2">
      <c r="T77" s="147">
        <v>11</v>
      </c>
      <c r="U77" s="147" t="s">
        <v>1376</v>
      </c>
      <c r="V77" s="147">
        <f ca="1">SUMIFS(INDIRECT($U$65&amp;"!$I$19:$I$619"),INDIRECT($U$65&amp;"!$H$19:$H$619"),'Resumo (3)'!V$6,INDIRECT($U$65&amp;"!$G$19:$G$619"),'Resumo (3)'!$U77)/$T77</f>
        <v>0</v>
      </c>
      <c r="W77" s="147">
        <f ca="1">SUMIFS(INDIRECT($U$65&amp;"!$I$19:$I$619"),INDIRECT($U$65&amp;"!$H$19:$H$619"),'Resumo (3)'!W$6,INDIRECT($U$65&amp;"!$G$19:$G$619"),'Resumo (3)'!$U77)/$T77</f>
        <v>0</v>
      </c>
      <c r="X77" s="147">
        <f ca="1">SUMIFS(INDIRECT($U$65&amp;"!$I$19:$I$619"),INDIRECT($U$65&amp;"!$H$19:$H$619"),'Resumo (3)'!X$6,INDIRECT($U$65&amp;"!$G$19:$G$619"),'Resumo (3)'!$U77)/$T77</f>
        <v>0</v>
      </c>
      <c r="Y77" s="147">
        <f ca="1">SUMIFS(INDIRECT($U$65&amp;"!$I$19:$I$619"),INDIRECT($U$65&amp;"!$H$19:$H$619"),'Resumo (3)'!Y$6,INDIRECT($U$65&amp;"!$G$19:$G$619"),'Resumo (3)'!$U77)/$T77</f>
        <v>0</v>
      </c>
      <c r="Z77" s="147">
        <f ca="1">SUMIFS(INDIRECT($U$65&amp;"!$I$19:$I$619"),INDIRECT($U$65&amp;"!$H$19:$H$619"),'Resumo (3)'!Z$6,INDIRECT($U$65&amp;"!$G$19:$G$619"),'Resumo (3)'!$U77)/$T77</f>
        <v>0</v>
      </c>
      <c r="AA77" s="147">
        <f ca="1">SUMIFS(INDIRECT($U$65&amp;"!$I$19:$I$619"),INDIRECT($U$65&amp;"!$H$19:$H$619"),'Resumo (3)'!AA$6,INDIRECT($U$65&amp;"!$G$19:$G$619"),'Resumo (3)'!$U77)/$T77</f>
        <v>0</v>
      </c>
      <c r="AB77" s="147">
        <f ca="1">SUMIFS(INDIRECT($U$65&amp;"!$I$19:$I$619"),INDIRECT($U$65&amp;"!$H$19:$H$619"),'Resumo (3)'!AB$6,INDIRECT($U$65&amp;"!$G$19:$G$619"),'Resumo (3)'!$U77)/$T77</f>
        <v>0</v>
      </c>
      <c r="AC77" s="147">
        <f ca="1">SUMIFS(INDIRECT($U$65&amp;"!$I$19:$I$619"),INDIRECT($U$65&amp;"!$H$19:$H$619"),'Resumo (3)'!AC$6,INDIRECT($U$65&amp;"!$G$19:$G$619"),'Resumo (3)'!$U77)/$T77</f>
        <v>0</v>
      </c>
      <c r="AD77" s="147">
        <f ca="1">SUMIFS(INDIRECT($U$65&amp;"!$I$19:$I$619"),INDIRECT($U$65&amp;"!$H$19:$H$619"),'Resumo (3)'!AD$6,INDIRECT($U$65&amp;"!$G$19:$G$619"),'Resumo (3)'!$U77)/$T77</f>
        <v>0</v>
      </c>
      <c r="AE77" s="147">
        <f ca="1">SUMIFS(INDIRECT($U$65&amp;"!$I$19:$I$619"),INDIRECT($U$65&amp;"!$H$19:$H$619"),'Resumo (3)'!AE$6,INDIRECT($U$65&amp;"!$G$19:$G$619"),'Resumo (3)'!$U77)/$T77</f>
        <v>0</v>
      </c>
      <c r="AF77" s="147">
        <f ca="1">SUMIFS(INDIRECT($U$65&amp;"!$I$19:$I$619"),INDIRECT($U$65&amp;"!$H$19:$H$619"),'Resumo (3)'!AF$6,INDIRECT($U$65&amp;"!$G$19:$G$619"),'Resumo (3)'!$U77)/$T77</f>
        <v>0</v>
      </c>
      <c r="AG77" s="147">
        <f ca="1">SUMIFS(INDIRECT($U$65&amp;"!$I$19:$I$619"),INDIRECT($U$65&amp;"!$H$19:$H$619"),'Resumo (3)'!AG$6,INDIRECT($U$65&amp;"!$G$19:$G$619"),'Resumo (3)'!$U77)/$T77</f>
        <v>0</v>
      </c>
      <c r="AH77" s="147">
        <f ca="1">SUMIFS(INDIRECT($U$65&amp;"!$I$19:$I$619"),INDIRECT($U$65&amp;"!$H$19:$H$619"),'Resumo (3)'!AH$6,INDIRECT($U$65&amp;"!$G$19:$G$619"),'Resumo (3)'!$U77)/$T77</f>
        <v>0</v>
      </c>
      <c r="AI77" s="147">
        <f ca="1">SUMIFS(INDIRECT($U$65&amp;"!$I$19:$I$619"),INDIRECT($U$65&amp;"!$H$19:$H$619"),'Resumo (3)'!AI$6,INDIRECT($U$65&amp;"!$G$19:$G$619"),'Resumo (3)'!$U77)/$T77</f>
        <v>0</v>
      </c>
    </row>
    <row r="78" spans="20:35" x14ac:dyDescent="0.2">
      <c r="T78" s="147">
        <v>12</v>
      </c>
      <c r="U78" s="147" t="s">
        <v>1377</v>
      </c>
      <c r="V78" s="147">
        <f ca="1">SUMIFS(INDIRECT($U$65&amp;"!$I$19:$I$619"),INDIRECT($U$65&amp;"!$H$19:$H$619"),'Resumo (3)'!V$6,INDIRECT($U$65&amp;"!$G$19:$G$619"),'Resumo (3)'!$U78)/$T78</f>
        <v>0</v>
      </c>
      <c r="W78" s="147">
        <f ca="1">SUMIFS(INDIRECT($U$65&amp;"!$I$19:$I$619"),INDIRECT($U$65&amp;"!$H$19:$H$619"),'Resumo (3)'!W$6,INDIRECT($U$65&amp;"!$G$19:$G$619"),'Resumo (3)'!$U78)/$T78</f>
        <v>0</v>
      </c>
      <c r="X78" s="147">
        <f ca="1">SUMIFS(INDIRECT($U$65&amp;"!$I$19:$I$619"),INDIRECT($U$65&amp;"!$H$19:$H$619"),'Resumo (3)'!X$6,INDIRECT($U$65&amp;"!$G$19:$G$619"),'Resumo (3)'!$U78)/$T78</f>
        <v>0</v>
      </c>
      <c r="Y78" s="147">
        <f ca="1">SUMIFS(INDIRECT($U$65&amp;"!$I$19:$I$619"),INDIRECT($U$65&amp;"!$H$19:$H$619"),'Resumo (3)'!Y$6,INDIRECT($U$65&amp;"!$G$19:$G$619"),'Resumo (3)'!$U78)/$T78</f>
        <v>0</v>
      </c>
      <c r="Z78" s="147">
        <f ca="1">SUMIFS(INDIRECT($U$65&amp;"!$I$19:$I$619"),INDIRECT($U$65&amp;"!$H$19:$H$619"),'Resumo (3)'!Z$6,INDIRECT($U$65&amp;"!$G$19:$G$619"),'Resumo (3)'!$U78)/$T78</f>
        <v>0</v>
      </c>
      <c r="AA78" s="147">
        <f ca="1">SUMIFS(INDIRECT($U$65&amp;"!$I$19:$I$619"),INDIRECT($U$65&amp;"!$H$19:$H$619"),'Resumo (3)'!AA$6,INDIRECT($U$65&amp;"!$G$19:$G$619"),'Resumo (3)'!$U78)/$T78</f>
        <v>0</v>
      </c>
      <c r="AB78" s="147">
        <f ca="1">SUMIFS(INDIRECT($U$65&amp;"!$I$19:$I$619"),INDIRECT($U$65&amp;"!$H$19:$H$619"),'Resumo (3)'!AB$6,INDIRECT($U$65&amp;"!$G$19:$G$619"),'Resumo (3)'!$U78)/$T78</f>
        <v>0</v>
      </c>
      <c r="AC78" s="147">
        <f ca="1">SUMIFS(INDIRECT($U$65&amp;"!$I$19:$I$619"),INDIRECT($U$65&amp;"!$H$19:$H$619"),'Resumo (3)'!AC$6,INDIRECT($U$65&amp;"!$G$19:$G$619"),'Resumo (3)'!$U78)/$T78</f>
        <v>0</v>
      </c>
      <c r="AD78" s="147">
        <f ca="1">SUMIFS(INDIRECT($U$65&amp;"!$I$19:$I$619"),INDIRECT($U$65&amp;"!$H$19:$H$619"),'Resumo (3)'!AD$6,INDIRECT($U$65&amp;"!$G$19:$G$619"),'Resumo (3)'!$U78)/$T78</f>
        <v>0</v>
      </c>
      <c r="AE78" s="147">
        <f ca="1">SUMIFS(INDIRECT($U$65&amp;"!$I$19:$I$619"),INDIRECT($U$65&amp;"!$H$19:$H$619"),'Resumo (3)'!AE$6,INDIRECT($U$65&amp;"!$G$19:$G$619"),'Resumo (3)'!$U78)/$T78</f>
        <v>0</v>
      </c>
      <c r="AF78" s="147">
        <f ca="1">SUMIFS(INDIRECT($U$65&amp;"!$I$19:$I$619"),INDIRECT($U$65&amp;"!$H$19:$H$619"),'Resumo (3)'!AF$6,INDIRECT($U$65&amp;"!$G$19:$G$619"),'Resumo (3)'!$U78)/$T78</f>
        <v>0</v>
      </c>
      <c r="AG78" s="147">
        <f ca="1">SUMIFS(INDIRECT($U$65&amp;"!$I$19:$I$619"),INDIRECT($U$65&amp;"!$H$19:$H$619"),'Resumo (3)'!AG$6,INDIRECT($U$65&amp;"!$G$19:$G$619"),'Resumo (3)'!$U78)/$T78</f>
        <v>0</v>
      </c>
      <c r="AH78" s="147">
        <f ca="1">SUMIFS(INDIRECT($U$65&amp;"!$I$19:$I$619"),INDIRECT($U$65&amp;"!$H$19:$H$619"),'Resumo (3)'!AH$6,INDIRECT($U$65&amp;"!$G$19:$G$619"),'Resumo (3)'!$U78)/$T78</f>
        <v>0</v>
      </c>
      <c r="AI78" s="147">
        <f ca="1">SUMIFS(INDIRECT($U$65&amp;"!$I$19:$I$619"),INDIRECT($U$65&amp;"!$H$19:$H$619"),'Resumo (3)'!AI$6,INDIRECT($U$65&amp;"!$G$19:$G$619"),'Resumo (3)'!$U78)/$T78</f>
        <v>0</v>
      </c>
    </row>
    <row r="80" spans="20:35" x14ac:dyDescent="0.2">
      <c r="U80" s="147" t="s">
        <v>64</v>
      </c>
    </row>
    <row r="81" spans="20:35" x14ac:dyDescent="0.2">
      <c r="V81" s="147" t="str">
        <f>$D$7</f>
        <v>Mastercard</v>
      </c>
      <c r="W81" s="147" t="str">
        <f>$D$8</f>
        <v>Itaú</v>
      </c>
      <c r="X81" s="147" t="str">
        <f>$D$9</f>
        <v>Caixinha</v>
      </c>
      <c r="Y81" s="147" t="str">
        <f>$D$10</f>
        <v>-</v>
      </c>
      <c r="Z81" s="147" t="str">
        <f>$D$11</f>
        <v>-</v>
      </c>
      <c r="AA81" s="147" t="str">
        <f>$D$12</f>
        <v>-</v>
      </c>
      <c r="AB81" s="147" t="str">
        <f>$D$13</f>
        <v>-</v>
      </c>
      <c r="AC81" s="147" t="str">
        <f>$D$14</f>
        <v>-</v>
      </c>
      <c r="AD81" s="147" t="str">
        <f>$D$15</f>
        <v>-</v>
      </c>
      <c r="AE81" s="147" t="str">
        <f>$D$16</f>
        <v>-</v>
      </c>
      <c r="AF81" s="147" t="str">
        <f>$D$17</f>
        <v>-</v>
      </c>
      <c r="AG81" s="147" t="str">
        <f>$D$18</f>
        <v>-</v>
      </c>
      <c r="AH81" s="147" t="str">
        <f>$D$19</f>
        <v>-</v>
      </c>
      <c r="AI81" s="147" t="str">
        <f>$D$20</f>
        <v>-</v>
      </c>
    </row>
    <row r="82" spans="20:35" x14ac:dyDescent="0.2">
      <c r="T82" s="147">
        <v>1</v>
      </c>
      <c r="U82" s="147" t="s">
        <v>1366</v>
      </c>
      <c r="V82" s="147">
        <f ca="1">SUMIFS(INDIRECT($U$80&amp;"!$I$19:$I$619"),INDIRECT($U$80&amp;"!$H$19:$H$619"),'Resumo (3)'!V$6,INDIRECT($U$80&amp;"!$G$19:$G$619"),'Resumo (3)'!$U82)/$T82</f>
        <v>0</v>
      </c>
      <c r="W82" s="147">
        <f ca="1">SUMIFS(INDIRECT($U$80&amp;"!$I$19:$I$619"),INDIRECT($U$80&amp;"!$H$19:$H$619"),'Resumo (3)'!W$6,INDIRECT($U$80&amp;"!$G$19:$G$619"),'Resumo (3)'!$U82)/$T82</f>
        <v>0</v>
      </c>
      <c r="X82" s="147">
        <f ca="1">SUMIFS(INDIRECT($U$80&amp;"!$I$19:$I$619"),INDIRECT($U$80&amp;"!$H$19:$H$619"),'Resumo (3)'!X$6,INDIRECT($U$80&amp;"!$G$19:$G$619"),'Resumo (3)'!$U82)/$T82</f>
        <v>0</v>
      </c>
      <c r="Y82" s="147">
        <f ca="1">SUMIFS(INDIRECT($U$80&amp;"!$I$19:$I$619"),INDIRECT($U$80&amp;"!$H$19:$H$619"),'Resumo (3)'!Y$6,INDIRECT($U$80&amp;"!$G$19:$G$619"),'Resumo (3)'!$U82)/$T82</f>
        <v>0</v>
      </c>
      <c r="Z82" s="147">
        <f ca="1">SUMIFS(INDIRECT($U$80&amp;"!$I$19:$I$619"),INDIRECT($U$80&amp;"!$H$19:$H$619"),'Resumo (3)'!Z$6,INDIRECT($U$80&amp;"!$G$19:$G$619"),'Resumo (3)'!$U82)/$T82</f>
        <v>0</v>
      </c>
      <c r="AA82" s="147">
        <f ca="1">SUMIFS(INDIRECT($U$80&amp;"!$I$19:$I$619"),INDIRECT($U$80&amp;"!$H$19:$H$619"),'Resumo (3)'!AA$6,INDIRECT($U$80&amp;"!$G$19:$G$619"),'Resumo (3)'!$U82)/$T82</f>
        <v>0</v>
      </c>
      <c r="AB82" s="147">
        <f ca="1">SUMIFS(INDIRECT($U$80&amp;"!$I$19:$I$619"),INDIRECT($U$80&amp;"!$H$19:$H$619"),'Resumo (3)'!AB$6,INDIRECT($U$80&amp;"!$G$19:$G$619"),'Resumo (3)'!$U82)/$T82</f>
        <v>0</v>
      </c>
      <c r="AC82" s="147">
        <f ca="1">SUMIFS(INDIRECT($U$80&amp;"!$I$19:$I$619"),INDIRECT($U$80&amp;"!$H$19:$H$619"),'Resumo (3)'!AC$6,INDIRECT($U$80&amp;"!$G$19:$G$619"),'Resumo (3)'!$U82)/$T82</f>
        <v>0</v>
      </c>
      <c r="AD82" s="147">
        <f ca="1">SUMIFS(INDIRECT($U$80&amp;"!$I$19:$I$619"),INDIRECT($U$80&amp;"!$H$19:$H$619"),'Resumo (3)'!AD$6,INDIRECT($U$80&amp;"!$G$19:$G$619"),'Resumo (3)'!$U82)/$T82</f>
        <v>0</v>
      </c>
      <c r="AE82" s="147">
        <f ca="1">SUMIFS(INDIRECT($U$80&amp;"!$I$19:$I$619"),INDIRECT($U$80&amp;"!$H$19:$H$619"),'Resumo (3)'!AE$6,INDIRECT($U$80&amp;"!$G$19:$G$619"),'Resumo (3)'!$U82)/$T82</f>
        <v>0</v>
      </c>
      <c r="AF82" s="147">
        <f ca="1">SUMIFS(INDIRECT($U$80&amp;"!$I$19:$I$619"),INDIRECT($U$80&amp;"!$H$19:$H$619"),'Resumo (3)'!AF$6,INDIRECT($U$80&amp;"!$G$19:$G$619"),'Resumo (3)'!$U82)/$T82</f>
        <v>0</v>
      </c>
      <c r="AG82" s="147">
        <f ca="1">SUMIFS(INDIRECT($U$80&amp;"!$I$19:$I$619"),INDIRECT($U$80&amp;"!$H$19:$H$619"),'Resumo (3)'!AG$6,INDIRECT($U$80&amp;"!$G$19:$G$619"),'Resumo (3)'!$U82)/$T82</f>
        <v>0</v>
      </c>
      <c r="AH82" s="147">
        <f ca="1">SUMIFS(INDIRECT($U$80&amp;"!$I$19:$I$619"),INDIRECT($U$80&amp;"!$H$19:$H$619"),'Resumo (3)'!AH$6,INDIRECT($U$80&amp;"!$G$19:$G$619"),'Resumo (3)'!$U82)/$T82</f>
        <v>0</v>
      </c>
      <c r="AI82" s="147">
        <f ca="1">SUMIFS(INDIRECT($U$80&amp;"!$I$19:$I$619"),INDIRECT($U$80&amp;"!$H$19:$H$619"),'Resumo (3)'!AI$6,INDIRECT($U$80&amp;"!$G$19:$G$619"),'Resumo (3)'!$U82)/$T82</f>
        <v>0</v>
      </c>
    </row>
    <row r="83" spans="20:35" x14ac:dyDescent="0.2">
      <c r="T83" s="147">
        <v>2</v>
      </c>
      <c r="U83" s="147" t="s">
        <v>1367</v>
      </c>
      <c r="V83" s="147">
        <f ca="1">SUMIFS(INDIRECT($U$80&amp;"!$I$19:$I$619"),INDIRECT($U$80&amp;"!$H$19:$H$619"),'Resumo (3)'!V$6,INDIRECT($U$80&amp;"!$G$19:$G$619"),'Resumo (3)'!$U83)/$T83</f>
        <v>0</v>
      </c>
      <c r="W83" s="147">
        <f ca="1">SUMIFS(INDIRECT($U$80&amp;"!$I$19:$I$619"),INDIRECT($U$80&amp;"!$H$19:$H$619"),'Resumo (3)'!W$6,INDIRECT($U$80&amp;"!$G$19:$G$619"),'Resumo (3)'!$U83)/$T83</f>
        <v>0</v>
      </c>
      <c r="X83" s="147">
        <f ca="1">SUMIFS(INDIRECT($U$80&amp;"!$I$19:$I$619"),INDIRECT($U$80&amp;"!$H$19:$H$619"),'Resumo (3)'!X$6,INDIRECT($U$80&amp;"!$G$19:$G$619"),'Resumo (3)'!$U83)/$T83</f>
        <v>0</v>
      </c>
      <c r="Y83" s="147">
        <f ca="1">SUMIFS(INDIRECT($U$80&amp;"!$I$19:$I$619"),INDIRECT($U$80&amp;"!$H$19:$H$619"),'Resumo (3)'!Y$6,INDIRECT($U$80&amp;"!$G$19:$G$619"),'Resumo (3)'!$U83)/$T83</f>
        <v>0</v>
      </c>
      <c r="Z83" s="147">
        <f ca="1">SUMIFS(INDIRECT($U$80&amp;"!$I$19:$I$619"),INDIRECT($U$80&amp;"!$H$19:$H$619"),'Resumo (3)'!Z$6,INDIRECT($U$80&amp;"!$G$19:$G$619"),'Resumo (3)'!$U83)/$T83</f>
        <v>0</v>
      </c>
      <c r="AA83" s="147">
        <f ca="1">SUMIFS(INDIRECT($U$80&amp;"!$I$19:$I$619"),INDIRECT($U$80&amp;"!$H$19:$H$619"),'Resumo (3)'!AA$6,INDIRECT($U$80&amp;"!$G$19:$G$619"),'Resumo (3)'!$U83)/$T83</f>
        <v>0</v>
      </c>
      <c r="AB83" s="147">
        <f ca="1">SUMIFS(INDIRECT($U$80&amp;"!$I$19:$I$619"),INDIRECT($U$80&amp;"!$H$19:$H$619"),'Resumo (3)'!AB$6,INDIRECT($U$80&amp;"!$G$19:$G$619"),'Resumo (3)'!$U83)/$T83</f>
        <v>0</v>
      </c>
      <c r="AC83" s="147">
        <f ca="1">SUMIFS(INDIRECT($U$80&amp;"!$I$19:$I$619"),INDIRECT($U$80&amp;"!$H$19:$H$619"),'Resumo (3)'!AC$6,INDIRECT($U$80&amp;"!$G$19:$G$619"),'Resumo (3)'!$U83)/$T83</f>
        <v>0</v>
      </c>
      <c r="AD83" s="147">
        <f ca="1">SUMIFS(INDIRECT($U$80&amp;"!$I$19:$I$619"),INDIRECT($U$80&amp;"!$H$19:$H$619"),'Resumo (3)'!AD$6,INDIRECT($U$80&amp;"!$G$19:$G$619"),'Resumo (3)'!$U83)/$T83</f>
        <v>0</v>
      </c>
      <c r="AE83" s="147">
        <f ca="1">SUMIFS(INDIRECT($U$80&amp;"!$I$19:$I$619"),INDIRECT($U$80&amp;"!$H$19:$H$619"),'Resumo (3)'!AE$6,INDIRECT($U$80&amp;"!$G$19:$G$619"),'Resumo (3)'!$U83)/$T83</f>
        <v>0</v>
      </c>
      <c r="AF83" s="147">
        <f ca="1">SUMIFS(INDIRECT($U$80&amp;"!$I$19:$I$619"),INDIRECT($U$80&amp;"!$H$19:$H$619"),'Resumo (3)'!AF$6,INDIRECT($U$80&amp;"!$G$19:$G$619"),'Resumo (3)'!$U83)/$T83</f>
        <v>0</v>
      </c>
      <c r="AG83" s="147">
        <f ca="1">SUMIFS(INDIRECT($U$80&amp;"!$I$19:$I$619"),INDIRECT($U$80&amp;"!$H$19:$H$619"),'Resumo (3)'!AG$6,INDIRECT($U$80&amp;"!$G$19:$G$619"),'Resumo (3)'!$U83)/$T83</f>
        <v>0</v>
      </c>
      <c r="AH83" s="147">
        <f ca="1">SUMIFS(INDIRECT($U$80&amp;"!$I$19:$I$619"),INDIRECT($U$80&amp;"!$H$19:$H$619"),'Resumo (3)'!AH$6,INDIRECT($U$80&amp;"!$G$19:$G$619"),'Resumo (3)'!$U83)/$T83</f>
        <v>0</v>
      </c>
      <c r="AI83" s="147">
        <f ca="1">SUMIFS(INDIRECT($U$80&amp;"!$I$19:$I$619"),INDIRECT($U$80&amp;"!$H$19:$H$619"),'Resumo (3)'!AI$6,INDIRECT($U$80&amp;"!$G$19:$G$619"),'Resumo (3)'!$U83)/$T83</f>
        <v>0</v>
      </c>
    </row>
    <row r="84" spans="20:35" x14ac:dyDescent="0.2">
      <c r="T84" s="147">
        <v>3</v>
      </c>
      <c r="U84" s="147" t="s">
        <v>1368</v>
      </c>
      <c r="V84" s="147">
        <f ca="1">SUMIFS(INDIRECT($U$80&amp;"!$I$19:$I$619"),INDIRECT($U$80&amp;"!$H$19:$H$619"),'Resumo (3)'!V$6,INDIRECT($U$80&amp;"!$G$19:$G$619"),'Resumo (3)'!$U84)/$T84</f>
        <v>0</v>
      </c>
      <c r="W84" s="147">
        <f ca="1">SUMIFS(INDIRECT($U$80&amp;"!$I$19:$I$619"),INDIRECT($U$80&amp;"!$H$19:$H$619"),'Resumo (3)'!W$6,INDIRECT($U$80&amp;"!$G$19:$G$619"),'Resumo (3)'!$U84)/$T84</f>
        <v>700</v>
      </c>
      <c r="X84" s="147">
        <f ca="1">SUMIFS(INDIRECT($U$80&amp;"!$I$19:$I$619"),INDIRECT($U$80&amp;"!$H$19:$H$619"),'Resumo (3)'!X$6,INDIRECT($U$80&amp;"!$G$19:$G$619"),'Resumo (3)'!$U84)/$T84</f>
        <v>0</v>
      </c>
      <c r="Y84" s="147">
        <f ca="1">SUMIFS(INDIRECT($U$80&amp;"!$I$19:$I$619"),INDIRECT($U$80&amp;"!$H$19:$H$619"),'Resumo (3)'!Y$6,INDIRECT($U$80&amp;"!$G$19:$G$619"),'Resumo (3)'!$U84)/$T84</f>
        <v>0</v>
      </c>
      <c r="Z84" s="147">
        <f ca="1">SUMIFS(INDIRECT($U$80&amp;"!$I$19:$I$619"),INDIRECT($U$80&amp;"!$H$19:$H$619"),'Resumo (3)'!Z$6,INDIRECT($U$80&amp;"!$G$19:$G$619"),'Resumo (3)'!$U84)/$T84</f>
        <v>0</v>
      </c>
      <c r="AA84" s="147">
        <f ca="1">SUMIFS(INDIRECT($U$80&amp;"!$I$19:$I$619"),INDIRECT($U$80&amp;"!$H$19:$H$619"),'Resumo (3)'!AA$6,INDIRECT($U$80&amp;"!$G$19:$G$619"),'Resumo (3)'!$U84)/$T84</f>
        <v>0</v>
      </c>
      <c r="AB84" s="147">
        <f ca="1">SUMIFS(INDIRECT($U$80&amp;"!$I$19:$I$619"),INDIRECT($U$80&amp;"!$H$19:$H$619"),'Resumo (3)'!AB$6,INDIRECT($U$80&amp;"!$G$19:$G$619"),'Resumo (3)'!$U84)/$T84</f>
        <v>0</v>
      </c>
      <c r="AC84" s="147">
        <f ca="1">SUMIFS(INDIRECT($U$80&amp;"!$I$19:$I$619"),INDIRECT($U$80&amp;"!$H$19:$H$619"),'Resumo (3)'!AC$6,INDIRECT($U$80&amp;"!$G$19:$G$619"),'Resumo (3)'!$U84)/$T84</f>
        <v>0</v>
      </c>
      <c r="AD84" s="147">
        <f ca="1">SUMIFS(INDIRECT($U$80&amp;"!$I$19:$I$619"),INDIRECT($U$80&amp;"!$H$19:$H$619"),'Resumo (3)'!AD$6,INDIRECT($U$80&amp;"!$G$19:$G$619"),'Resumo (3)'!$U84)/$T84</f>
        <v>0</v>
      </c>
      <c r="AE84" s="147">
        <f ca="1">SUMIFS(INDIRECT($U$80&amp;"!$I$19:$I$619"),INDIRECT($U$80&amp;"!$H$19:$H$619"),'Resumo (3)'!AE$6,INDIRECT($U$80&amp;"!$G$19:$G$619"),'Resumo (3)'!$U84)/$T84</f>
        <v>0</v>
      </c>
      <c r="AF84" s="147">
        <f ca="1">SUMIFS(INDIRECT($U$80&amp;"!$I$19:$I$619"),INDIRECT($U$80&amp;"!$H$19:$H$619"),'Resumo (3)'!AF$6,INDIRECT($U$80&amp;"!$G$19:$G$619"),'Resumo (3)'!$U84)/$T84</f>
        <v>0</v>
      </c>
      <c r="AG84" s="147">
        <f ca="1">SUMIFS(INDIRECT($U$80&amp;"!$I$19:$I$619"),INDIRECT($U$80&amp;"!$H$19:$H$619"),'Resumo (3)'!AG$6,INDIRECT($U$80&amp;"!$G$19:$G$619"),'Resumo (3)'!$U84)/$T84</f>
        <v>0</v>
      </c>
      <c r="AH84" s="147">
        <f ca="1">SUMIFS(INDIRECT($U$80&amp;"!$I$19:$I$619"),INDIRECT($U$80&amp;"!$H$19:$H$619"),'Resumo (3)'!AH$6,INDIRECT($U$80&amp;"!$G$19:$G$619"),'Resumo (3)'!$U84)/$T84</f>
        <v>0</v>
      </c>
      <c r="AI84" s="147">
        <f ca="1">SUMIFS(INDIRECT($U$80&amp;"!$I$19:$I$619"),INDIRECT($U$80&amp;"!$H$19:$H$619"),'Resumo (3)'!AI$6,INDIRECT($U$80&amp;"!$G$19:$G$619"),'Resumo (3)'!$U84)/$T84</f>
        <v>0</v>
      </c>
    </row>
    <row r="85" spans="20:35" x14ac:dyDescent="0.2">
      <c r="T85" s="147">
        <v>4</v>
      </c>
      <c r="U85" s="147" t="s">
        <v>1369</v>
      </c>
      <c r="V85" s="147">
        <f ca="1">SUMIFS(INDIRECT($U$80&amp;"!$I$19:$I$619"),INDIRECT($U$80&amp;"!$H$19:$H$619"),'Resumo (3)'!V$6,INDIRECT($U$80&amp;"!$G$19:$G$619"),'Resumo (3)'!$U85)/$T85</f>
        <v>0</v>
      </c>
      <c r="W85" s="147">
        <f ca="1">SUMIFS(INDIRECT($U$80&amp;"!$I$19:$I$619"),INDIRECT($U$80&amp;"!$H$19:$H$619"),'Resumo (3)'!W$6,INDIRECT($U$80&amp;"!$G$19:$G$619"),'Resumo (3)'!$U85)/$T85</f>
        <v>0</v>
      </c>
      <c r="X85" s="147">
        <f ca="1">SUMIFS(INDIRECT($U$80&amp;"!$I$19:$I$619"),INDIRECT($U$80&amp;"!$H$19:$H$619"),'Resumo (3)'!X$6,INDIRECT($U$80&amp;"!$G$19:$G$619"),'Resumo (3)'!$U85)/$T85</f>
        <v>0</v>
      </c>
      <c r="Y85" s="147">
        <f ca="1">SUMIFS(INDIRECT($U$80&amp;"!$I$19:$I$619"),INDIRECT($U$80&amp;"!$H$19:$H$619"),'Resumo (3)'!Y$6,INDIRECT($U$80&amp;"!$G$19:$G$619"),'Resumo (3)'!$U85)/$T85</f>
        <v>0</v>
      </c>
      <c r="Z85" s="147">
        <f ca="1">SUMIFS(INDIRECT($U$80&amp;"!$I$19:$I$619"),INDIRECT($U$80&amp;"!$H$19:$H$619"),'Resumo (3)'!Z$6,INDIRECT($U$80&amp;"!$G$19:$G$619"),'Resumo (3)'!$U85)/$T85</f>
        <v>0</v>
      </c>
      <c r="AA85" s="147">
        <f ca="1">SUMIFS(INDIRECT($U$80&amp;"!$I$19:$I$619"),INDIRECT($U$80&amp;"!$H$19:$H$619"),'Resumo (3)'!AA$6,INDIRECT($U$80&amp;"!$G$19:$G$619"),'Resumo (3)'!$U85)/$T85</f>
        <v>0</v>
      </c>
      <c r="AB85" s="147">
        <f ca="1">SUMIFS(INDIRECT($U$80&amp;"!$I$19:$I$619"),INDIRECT($U$80&amp;"!$H$19:$H$619"),'Resumo (3)'!AB$6,INDIRECT($U$80&amp;"!$G$19:$G$619"),'Resumo (3)'!$U85)/$T85</f>
        <v>0</v>
      </c>
      <c r="AC85" s="147">
        <f ca="1">SUMIFS(INDIRECT($U$80&amp;"!$I$19:$I$619"),INDIRECT($U$80&amp;"!$H$19:$H$619"),'Resumo (3)'!AC$6,INDIRECT($U$80&amp;"!$G$19:$G$619"),'Resumo (3)'!$U85)/$T85</f>
        <v>0</v>
      </c>
      <c r="AD85" s="147">
        <f ca="1">SUMIFS(INDIRECT($U$80&amp;"!$I$19:$I$619"),INDIRECT($U$80&amp;"!$H$19:$H$619"),'Resumo (3)'!AD$6,INDIRECT($U$80&amp;"!$G$19:$G$619"),'Resumo (3)'!$U85)/$T85</f>
        <v>0</v>
      </c>
      <c r="AE85" s="147">
        <f ca="1">SUMIFS(INDIRECT($U$80&amp;"!$I$19:$I$619"),INDIRECT($U$80&amp;"!$H$19:$H$619"),'Resumo (3)'!AE$6,INDIRECT($U$80&amp;"!$G$19:$G$619"),'Resumo (3)'!$U85)/$T85</f>
        <v>0</v>
      </c>
      <c r="AF85" s="147">
        <f ca="1">SUMIFS(INDIRECT($U$80&amp;"!$I$19:$I$619"),INDIRECT($U$80&amp;"!$H$19:$H$619"),'Resumo (3)'!AF$6,INDIRECT($U$80&amp;"!$G$19:$G$619"),'Resumo (3)'!$U85)/$T85</f>
        <v>0</v>
      </c>
      <c r="AG85" s="147">
        <f ca="1">SUMIFS(INDIRECT($U$80&amp;"!$I$19:$I$619"),INDIRECT($U$80&amp;"!$H$19:$H$619"),'Resumo (3)'!AG$6,INDIRECT($U$80&amp;"!$G$19:$G$619"),'Resumo (3)'!$U85)/$T85</f>
        <v>0</v>
      </c>
      <c r="AH85" s="147">
        <f ca="1">SUMIFS(INDIRECT($U$80&amp;"!$I$19:$I$619"),INDIRECT($U$80&amp;"!$H$19:$H$619"),'Resumo (3)'!AH$6,INDIRECT($U$80&amp;"!$G$19:$G$619"),'Resumo (3)'!$U85)/$T85</f>
        <v>0</v>
      </c>
      <c r="AI85" s="147">
        <f ca="1">SUMIFS(INDIRECT($U$80&amp;"!$I$19:$I$619"),INDIRECT($U$80&amp;"!$H$19:$H$619"),'Resumo (3)'!AI$6,INDIRECT($U$80&amp;"!$G$19:$G$619"),'Resumo (3)'!$U85)/$T85</f>
        <v>0</v>
      </c>
    </row>
    <row r="86" spans="20:35" x14ac:dyDescent="0.2">
      <c r="T86" s="147">
        <v>5</v>
      </c>
      <c r="U86" s="147" t="s">
        <v>1370</v>
      </c>
      <c r="V86" s="147">
        <f ca="1">SUMIFS(INDIRECT($U$80&amp;"!$I$19:$I$619"),INDIRECT($U$80&amp;"!$H$19:$H$619"),'Resumo (3)'!V$6,INDIRECT($U$80&amp;"!$G$19:$G$619"),'Resumo (3)'!$U86)/$T86</f>
        <v>0</v>
      </c>
      <c r="W86" s="147">
        <f ca="1">SUMIFS(INDIRECT($U$80&amp;"!$I$19:$I$619"),INDIRECT($U$80&amp;"!$H$19:$H$619"),'Resumo (3)'!W$6,INDIRECT($U$80&amp;"!$G$19:$G$619"),'Resumo (3)'!$U86)/$T86</f>
        <v>0</v>
      </c>
      <c r="X86" s="147">
        <f ca="1">SUMIFS(INDIRECT($U$80&amp;"!$I$19:$I$619"),INDIRECT($U$80&amp;"!$H$19:$H$619"),'Resumo (3)'!X$6,INDIRECT($U$80&amp;"!$G$19:$G$619"),'Resumo (3)'!$U86)/$T86</f>
        <v>0</v>
      </c>
      <c r="Y86" s="147">
        <f ca="1">SUMIFS(INDIRECT($U$80&amp;"!$I$19:$I$619"),INDIRECT($U$80&amp;"!$H$19:$H$619"),'Resumo (3)'!Y$6,INDIRECT($U$80&amp;"!$G$19:$G$619"),'Resumo (3)'!$U86)/$T86</f>
        <v>0</v>
      </c>
      <c r="Z86" s="147">
        <f ca="1">SUMIFS(INDIRECT($U$80&amp;"!$I$19:$I$619"),INDIRECT($U$80&amp;"!$H$19:$H$619"),'Resumo (3)'!Z$6,INDIRECT($U$80&amp;"!$G$19:$G$619"),'Resumo (3)'!$U86)/$T86</f>
        <v>0</v>
      </c>
      <c r="AA86" s="147">
        <f ca="1">SUMIFS(INDIRECT($U$80&amp;"!$I$19:$I$619"),INDIRECT($U$80&amp;"!$H$19:$H$619"),'Resumo (3)'!AA$6,INDIRECT($U$80&amp;"!$G$19:$G$619"),'Resumo (3)'!$U86)/$T86</f>
        <v>0</v>
      </c>
      <c r="AB86" s="147">
        <f ca="1">SUMIFS(INDIRECT($U$80&amp;"!$I$19:$I$619"),INDIRECT($U$80&amp;"!$H$19:$H$619"),'Resumo (3)'!AB$6,INDIRECT($U$80&amp;"!$G$19:$G$619"),'Resumo (3)'!$U86)/$T86</f>
        <v>0</v>
      </c>
      <c r="AC86" s="147">
        <f ca="1">SUMIFS(INDIRECT($U$80&amp;"!$I$19:$I$619"),INDIRECT($U$80&amp;"!$H$19:$H$619"),'Resumo (3)'!AC$6,INDIRECT($U$80&amp;"!$G$19:$G$619"),'Resumo (3)'!$U86)/$T86</f>
        <v>0</v>
      </c>
      <c r="AD86" s="147">
        <f ca="1">SUMIFS(INDIRECT($U$80&amp;"!$I$19:$I$619"),INDIRECT($U$80&amp;"!$H$19:$H$619"),'Resumo (3)'!AD$6,INDIRECT($U$80&amp;"!$G$19:$G$619"),'Resumo (3)'!$U86)/$T86</f>
        <v>0</v>
      </c>
      <c r="AE86" s="147">
        <f ca="1">SUMIFS(INDIRECT($U$80&amp;"!$I$19:$I$619"),INDIRECT($U$80&amp;"!$H$19:$H$619"),'Resumo (3)'!AE$6,INDIRECT($U$80&amp;"!$G$19:$G$619"),'Resumo (3)'!$U86)/$T86</f>
        <v>0</v>
      </c>
      <c r="AF86" s="147">
        <f ca="1">SUMIFS(INDIRECT($U$80&amp;"!$I$19:$I$619"),INDIRECT($U$80&amp;"!$H$19:$H$619"),'Resumo (3)'!AF$6,INDIRECT($U$80&amp;"!$G$19:$G$619"),'Resumo (3)'!$U86)/$T86</f>
        <v>0</v>
      </c>
      <c r="AG86" s="147">
        <f ca="1">SUMIFS(INDIRECT($U$80&amp;"!$I$19:$I$619"),INDIRECT($U$80&amp;"!$H$19:$H$619"),'Resumo (3)'!AG$6,INDIRECT($U$80&amp;"!$G$19:$G$619"),'Resumo (3)'!$U86)/$T86</f>
        <v>0</v>
      </c>
      <c r="AH86" s="147">
        <f ca="1">SUMIFS(INDIRECT($U$80&amp;"!$I$19:$I$619"),INDIRECT($U$80&amp;"!$H$19:$H$619"),'Resumo (3)'!AH$6,INDIRECT($U$80&amp;"!$G$19:$G$619"),'Resumo (3)'!$U86)/$T86</f>
        <v>0</v>
      </c>
      <c r="AI86" s="147">
        <f ca="1">SUMIFS(INDIRECT($U$80&amp;"!$I$19:$I$619"),INDIRECT($U$80&amp;"!$H$19:$H$619"),'Resumo (3)'!AI$6,INDIRECT($U$80&amp;"!$G$19:$G$619"),'Resumo (3)'!$U86)/$T86</f>
        <v>0</v>
      </c>
    </row>
    <row r="87" spans="20:35" x14ac:dyDescent="0.2">
      <c r="T87" s="147">
        <v>6</v>
      </c>
      <c r="U87" s="147" t="s">
        <v>1371</v>
      </c>
      <c r="V87" s="147">
        <f ca="1">SUMIFS(INDIRECT($U$80&amp;"!$I$19:$I$619"),INDIRECT($U$80&amp;"!$H$19:$H$619"),'Resumo (3)'!V$6,INDIRECT($U$80&amp;"!$G$19:$G$619"),'Resumo (3)'!$U87)/$T87</f>
        <v>0</v>
      </c>
      <c r="W87" s="147">
        <f ca="1">SUMIFS(INDIRECT($U$80&amp;"!$I$19:$I$619"),INDIRECT($U$80&amp;"!$H$19:$H$619"),'Resumo (3)'!W$6,INDIRECT($U$80&amp;"!$G$19:$G$619"),'Resumo (3)'!$U87)/$T87</f>
        <v>0</v>
      </c>
      <c r="X87" s="147">
        <f ca="1">SUMIFS(INDIRECT($U$80&amp;"!$I$19:$I$619"),INDIRECT($U$80&amp;"!$H$19:$H$619"),'Resumo (3)'!X$6,INDIRECT($U$80&amp;"!$G$19:$G$619"),'Resumo (3)'!$U87)/$T87</f>
        <v>0</v>
      </c>
      <c r="Y87" s="147">
        <f ca="1">SUMIFS(INDIRECT($U$80&amp;"!$I$19:$I$619"),INDIRECT($U$80&amp;"!$H$19:$H$619"),'Resumo (3)'!Y$6,INDIRECT($U$80&amp;"!$G$19:$G$619"),'Resumo (3)'!$U87)/$T87</f>
        <v>0</v>
      </c>
      <c r="Z87" s="147">
        <f ca="1">SUMIFS(INDIRECT($U$80&amp;"!$I$19:$I$619"),INDIRECT($U$80&amp;"!$H$19:$H$619"),'Resumo (3)'!Z$6,INDIRECT($U$80&amp;"!$G$19:$G$619"),'Resumo (3)'!$U87)/$T87</f>
        <v>0</v>
      </c>
      <c r="AA87" s="147">
        <f ca="1">SUMIFS(INDIRECT($U$80&amp;"!$I$19:$I$619"),INDIRECT($U$80&amp;"!$H$19:$H$619"),'Resumo (3)'!AA$6,INDIRECT($U$80&amp;"!$G$19:$G$619"),'Resumo (3)'!$U87)/$T87</f>
        <v>0</v>
      </c>
      <c r="AB87" s="147">
        <f ca="1">SUMIFS(INDIRECT($U$80&amp;"!$I$19:$I$619"),INDIRECT($U$80&amp;"!$H$19:$H$619"),'Resumo (3)'!AB$6,INDIRECT($U$80&amp;"!$G$19:$G$619"),'Resumo (3)'!$U87)/$T87</f>
        <v>0</v>
      </c>
      <c r="AC87" s="147">
        <f ca="1">SUMIFS(INDIRECT($U$80&amp;"!$I$19:$I$619"),INDIRECT($U$80&amp;"!$H$19:$H$619"),'Resumo (3)'!AC$6,INDIRECT($U$80&amp;"!$G$19:$G$619"),'Resumo (3)'!$U87)/$T87</f>
        <v>0</v>
      </c>
      <c r="AD87" s="147">
        <f ca="1">SUMIFS(INDIRECT($U$80&amp;"!$I$19:$I$619"),INDIRECT($U$80&amp;"!$H$19:$H$619"),'Resumo (3)'!AD$6,INDIRECT($U$80&amp;"!$G$19:$G$619"),'Resumo (3)'!$U87)/$T87</f>
        <v>0</v>
      </c>
      <c r="AE87" s="147">
        <f ca="1">SUMIFS(INDIRECT($U$80&amp;"!$I$19:$I$619"),INDIRECT($U$80&amp;"!$H$19:$H$619"),'Resumo (3)'!AE$6,INDIRECT($U$80&amp;"!$G$19:$G$619"),'Resumo (3)'!$U87)/$T87</f>
        <v>0</v>
      </c>
      <c r="AF87" s="147">
        <f ca="1">SUMIFS(INDIRECT($U$80&amp;"!$I$19:$I$619"),INDIRECT($U$80&amp;"!$H$19:$H$619"),'Resumo (3)'!AF$6,INDIRECT($U$80&amp;"!$G$19:$G$619"),'Resumo (3)'!$U87)/$T87</f>
        <v>0</v>
      </c>
      <c r="AG87" s="147">
        <f ca="1">SUMIFS(INDIRECT($U$80&amp;"!$I$19:$I$619"),INDIRECT($U$80&amp;"!$H$19:$H$619"),'Resumo (3)'!AG$6,INDIRECT($U$80&amp;"!$G$19:$G$619"),'Resumo (3)'!$U87)/$T87</f>
        <v>0</v>
      </c>
      <c r="AH87" s="147">
        <f ca="1">SUMIFS(INDIRECT($U$80&amp;"!$I$19:$I$619"),INDIRECT($U$80&amp;"!$H$19:$H$619"),'Resumo (3)'!AH$6,INDIRECT($U$80&amp;"!$G$19:$G$619"),'Resumo (3)'!$U87)/$T87</f>
        <v>0</v>
      </c>
      <c r="AI87" s="147">
        <f ca="1">SUMIFS(INDIRECT($U$80&amp;"!$I$19:$I$619"),INDIRECT($U$80&amp;"!$H$19:$H$619"),'Resumo (3)'!AI$6,INDIRECT($U$80&amp;"!$G$19:$G$619"),'Resumo (3)'!$U87)/$T87</f>
        <v>0</v>
      </c>
    </row>
    <row r="88" spans="20:35" x14ac:dyDescent="0.2">
      <c r="T88" s="147">
        <v>7</v>
      </c>
      <c r="U88" s="147" t="s">
        <v>1372</v>
      </c>
      <c r="V88" s="147">
        <f ca="1">SUMIFS(INDIRECT($U$80&amp;"!$I$19:$I$619"),INDIRECT($U$80&amp;"!$H$19:$H$619"),'Resumo (3)'!V$6,INDIRECT($U$80&amp;"!$G$19:$G$619"),'Resumo (3)'!$U88)/$T88</f>
        <v>0</v>
      </c>
      <c r="W88" s="147">
        <f ca="1">SUMIFS(INDIRECT($U$80&amp;"!$I$19:$I$619"),INDIRECT($U$80&amp;"!$H$19:$H$619"),'Resumo (3)'!W$6,INDIRECT($U$80&amp;"!$G$19:$G$619"),'Resumo (3)'!$U88)/$T88</f>
        <v>0</v>
      </c>
      <c r="X88" s="147">
        <f ca="1">SUMIFS(INDIRECT($U$80&amp;"!$I$19:$I$619"),INDIRECT($U$80&amp;"!$H$19:$H$619"),'Resumo (3)'!X$6,INDIRECT($U$80&amp;"!$G$19:$G$619"),'Resumo (3)'!$U88)/$T88</f>
        <v>0</v>
      </c>
      <c r="Y88" s="147">
        <f ca="1">SUMIFS(INDIRECT($U$80&amp;"!$I$19:$I$619"),INDIRECT($U$80&amp;"!$H$19:$H$619"),'Resumo (3)'!Y$6,INDIRECT($U$80&amp;"!$G$19:$G$619"),'Resumo (3)'!$U88)/$T88</f>
        <v>0</v>
      </c>
      <c r="Z88" s="147">
        <f ca="1">SUMIFS(INDIRECT($U$80&amp;"!$I$19:$I$619"),INDIRECT($U$80&amp;"!$H$19:$H$619"),'Resumo (3)'!Z$6,INDIRECT($U$80&amp;"!$G$19:$G$619"),'Resumo (3)'!$U88)/$T88</f>
        <v>0</v>
      </c>
      <c r="AA88" s="147">
        <f ca="1">SUMIFS(INDIRECT($U$80&amp;"!$I$19:$I$619"),INDIRECT($U$80&amp;"!$H$19:$H$619"),'Resumo (3)'!AA$6,INDIRECT($U$80&amp;"!$G$19:$G$619"),'Resumo (3)'!$U88)/$T88</f>
        <v>0</v>
      </c>
      <c r="AB88" s="147">
        <f ca="1">SUMIFS(INDIRECT($U$80&amp;"!$I$19:$I$619"),INDIRECT($U$80&amp;"!$H$19:$H$619"),'Resumo (3)'!AB$6,INDIRECT($U$80&amp;"!$G$19:$G$619"),'Resumo (3)'!$U88)/$T88</f>
        <v>0</v>
      </c>
      <c r="AC88" s="147">
        <f ca="1">SUMIFS(INDIRECT($U$80&amp;"!$I$19:$I$619"),INDIRECT($U$80&amp;"!$H$19:$H$619"),'Resumo (3)'!AC$6,INDIRECT($U$80&amp;"!$G$19:$G$619"),'Resumo (3)'!$U88)/$T88</f>
        <v>0</v>
      </c>
      <c r="AD88" s="147">
        <f ca="1">SUMIFS(INDIRECT($U$80&amp;"!$I$19:$I$619"),INDIRECT($U$80&amp;"!$H$19:$H$619"),'Resumo (3)'!AD$6,INDIRECT($U$80&amp;"!$G$19:$G$619"),'Resumo (3)'!$U88)/$T88</f>
        <v>0</v>
      </c>
      <c r="AE88" s="147">
        <f ca="1">SUMIFS(INDIRECT($U$80&amp;"!$I$19:$I$619"),INDIRECT($U$80&amp;"!$H$19:$H$619"),'Resumo (3)'!AE$6,INDIRECT($U$80&amp;"!$G$19:$G$619"),'Resumo (3)'!$U88)/$T88</f>
        <v>0</v>
      </c>
      <c r="AF88" s="147">
        <f ca="1">SUMIFS(INDIRECT($U$80&amp;"!$I$19:$I$619"),INDIRECT($U$80&amp;"!$H$19:$H$619"),'Resumo (3)'!AF$6,INDIRECT($U$80&amp;"!$G$19:$G$619"),'Resumo (3)'!$U88)/$T88</f>
        <v>0</v>
      </c>
      <c r="AG88" s="147">
        <f ca="1">SUMIFS(INDIRECT($U$80&amp;"!$I$19:$I$619"),INDIRECT($U$80&amp;"!$H$19:$H$619"),'Resumo (3)'!AG$6,INDIRECT($U$80&amp;"!$G$19:$G$619"),'Resumo (3)'!$U88)/$T88</f>
        <v>0</v>
      </c>
      <c r="AH88" s="147">
        <f ca="1">SUMIFS(INDIRECT($U$80&amp;"!$I$19:$I$619"),INDIRECT($U$80&amp;"!$H$19:$H$619"),'Resumo (3)'!AH$6,INDIRECT($U$80&amp;"!$G$19:$G$619"),'Resumo (3)'!$U88)/$T88</f>
        <v>0</v>
      </c>
      <c r="AI88" s="147">
        <f ca="1">SUMIFS(INDIRECT($U$80&amp;"!$I$19:$I$619"),INDIRECT($U$80&amp;"!$H$19:$H$619"),'Resumo (3)'!AI$6,INDIRECT($U$80&amp;"!$G$19:$G$619"),'Resumo (3)'!$U88)/$T88</f>
        <v>0</v>
      </c>
    </row>
    <row r="89" spans="20:35" x14ac:dyDescent="0.2">
      <c r="T89" s="147">
        <v>8</v>
      </c>
      <c r="U89" s="147" t="s">
        <v>1373</v>
      </c>
      <c r="V89" s="147">
        <f ca="1">SUMIFS(INDIRECT($U$80&amp;"!$I$19:$I$619"),INDIRECT($U$80&amp;"!$H$19:$H$619"),'Resumo (3)'!V$6,INDIRECT($U$80&amp;"!$G$19:$G$619"),'Resumo (3)'!$U89)/$T89</f>
        <v>0</v>
      </c>
      <c r="W89" s="147">
        <f ca="1">SUMIFS(INDIRECT($U$80&amp;"!$I$19:$I$619"),INDIRECT($U$80&amp;"!$H$19:$H$619"),'Resumo (3)'!W$6,INDIRECT($U$80&amp;"!$G$19:$G$619"),'Resumo (3)'!$U89)/$T89</f>
        <v>0</v>
      </c>
      <c r="X89" s="147">
        <f ca="1">SUMIFS(INDIRECT($U$80&amp;"!$I$19:$I$619"),INDIRECT($U$80&amp;"!$H$19:$H$619"),'Resumo (3)'!X$6,INDIRECT($U$80&amp;"!$G$19:$G$619"),'Resumo (3)'!$U89)/$T89</f>
        <v>0</v>
      </c>
      <c r="Y89" s="147">
        <f ca="1">SUMIFS(INDIRECT($U$80&amp;"!$I$19:$I$619"),INDIRECT($U$80&amp;"!$H$19:$H$619"),'Resumo (3)'!Y$6,INDIRECT($U$80&amp;"!$G$19:$G$619"),'Resumo (3)'!$U89)/$T89</f>
        <v>0</v>
      </c>
      <c r="Z89" s="147">
        <f ca="1">SUMIFS(INDIRECT($U$80&amp;"!$I$19:$I$619"),INDIRECT($U$80&amp;"!$H$19:$H$619"),'Resumo (3)'!Z$6,INDIRECT($U$80&amp;"!$G$19:$G$619"),'Resumo (3)'!$U89)/$T89</f>
        <v>0</v>
      </c>
      <c r="AA89" s="147">
        <f ca="1">SUMIFS(INDIRECT($U$80&amp;"!$I$19:$I$619"),INDIRECT($U$80&amp;"!$H$19:$H$619"),'Resumo (3)'!AA$6,INDIRECT($U$80&amp;"!$G$19:$G$619"),'Resumo (3)'!$U89)/$T89</f>
        <v>0</v>
      </c>
      <c r="AB89" s="147">
        <f ca="1">SUMIFS(INDIRECT($U$80&amp;"!$I$19:$I$619"),INDIRECT($U$80&amp;"!$H$19:$H$619"),'Resumo (3)'!AB$6,INDIRECT($U$80&amp;"!$G$19:$G$619"),'Resumo (3)'!$U89)/$T89</f>
        <v>0</v>
      </c>
      <c r="AC89" s="147">
        <f ca="1">SUMIFS(INDIRECT($U$80&amp;"!$I$19:$I$619"),INDIRECT($U$80&amp;"!$H$19:$H$619"),'Resumo (3)'!AC$6,INDIRECT($U$80&amp;"!$G$19:$G$619"),'Resumo (3)'!$U89)/$T89</f>
        <v>0</v>
      </c>
      <c r="AD89" s="147">
        <f ca="1">SUMIFS(INDIRECT($U$80&amp;"!$I$19:$I$619"),INDIRECT($U$80&amp;"!$H$19:$H$619"),'Resumo (3)'!AD$6,INDIRECT($U$80&amp;"!$G$19:$G$619"),'Resumo (3)'!$U89)/$T89</f>
        <v>0</v>
      </c>
      <c r="AE89" s="147">
        <f ca="1">SUMIFS(INDIRECT($U$80&amp;"!$I$19:$I$619"),INDIRECT($U$80&amp;"!$H$19:$H$619"),'Resumo (3)'!AE$6,INDIRECT($U$80&amp;"!$G$19:$G$619"),'Resumo (3)'!$U89)/$T89</f>
        <v>0</v>
      </c>
      <c r="AF89" s="147">
        <f ca="1">SUMIFS(INDIRECT($U$80&amp;"!$I$19:$I$619"),INDIRECT($U$80&amp;"!$H$19:$H$619"),'Resumo (3)'!AF$6,INDIRECT($U$80&amp;"!$G$19:$G$619"),'Resumo (3)'!$U89)/$T89</f>
        <v>0</v>
      </c>
      <c r="AG89" s="147">
        <f ca="1">SUMIFS(INDIRECT($U$80&amp;"!$I$19:$I$619"),INDIRECT($U$80&amp;"!$H$19:$H$619"),'Resumo (3)'!AG$6,INDIRECT($U$80&amp;"!$G$19:$G$619"),'Resumo (3)'!$U89)/$T89</f>
        <v>0</v>
      </c>
      <c r="AH89" s="147">
        <f ca="1">SUMIFS(INDIRECT($U$80&amp;"!$I$19:$I$619"),INDIRECT($U$80&amp;"!$H$19:$H$619"),'Resumo (3)'!AH$6,INDIRECT($U$80&amp;"!$G$19:$G$619"),'Resumo (3)'!$U89)/$T89</f>
        <v>0</v>
      </c>
      <c r="AI89" s="147">
        <f ca="1">SUMIFS(INDIRECT($U$80&amp;"!$I$19:$I$619"),INDIRECT($U$80&amp;"!$H$19:$H$619"),'Resumo (3)'!AI$6,INDIRECT($U$80&amp;"!$G$19:$G$619"),'Resumo (3)'!$U89)/$T89</f>
        <v>0</v>
      </c>
    </row>
    <row r="90" spans="20:35" x14ac:dyDescent="0.2">
      <c r="T90" s="147">
        <v>9</v>
      </c>
      <c r="U90" s="147" t="s">
        <v>1374</v>
      </c>
      <c r="V90" s="147">
        <f ca="1">SUMIFS(INDIRECT($U$80&amp;"!$I$19:$I$619"),INDIRECT($U$80&amp;"!$H$19:$H$619"),'Resumo (3)'!V$6,INDIRECT($U$80&amp;"!$G$19:$G$619"),'Resumo (3)'!$U90)/$T90</f>
        <v>0</v>
      </c>
      <c r="W90" s="147">
        <f ca="1">SUMIFS(INDIRECT($U$80&amp;"!$I$19:$I$619"),INDIRECT($U$80&amp;"!$H$19:$H$619"),'Resumo (3)'!W$6,INDIRECT($U$80&amp;"!$G$19:$G$619"),'Resumo (3)'!$U90)/$T90</f>
        <v>0</v>
      </c>
      <c r="X90" s="147">
        <f ca="1">SUMIFS(INDIRECT($U$80&amp;"!$I$19:$I$619"),INDIRECT($U$80&amp;"!$H$19:$H$619"),'Resumo (3)'!X$6,INDIRECT($U$80&amp;"!$G$19:$G$619"),'Resumo (3)'!$U90)/$T90</f>
        <v>0</v>
      </c>
      <c r="Y90" s="147">
        <f ca="1">SUMIFS(INDIRECT($U$80&amp;"!$I$19:$I$619"),INDIRECT($U$80&amp;"!$H$19:$H$619"),'Resumo (3)'!Y$6,INDIRECT($U$80&amp;"!$G$19:$G$619"),'Resumo (3)'!$U90)/$T90</f>
        <v>0</v>
      </c>
      <c r="Z90" s="147">
        <f ca="1">SUMIFS(INDIRECT($U$80&amp;"!$I$19:$I$619"),INDIRECT($U$80&amp;"!$H$19:$H$619"),'Resumo (3)'!Z$6,INDIRECT($U$80&amp;"!$G$19:$G$619"),'Resumo (3)'!$U90)/$T90</f>
        <v>0</v>
      </c>
      <c r="AA90" s="147">
        <f ca="1">SUMIFS(INDIRECT($U$80&amp;"!$I$19:$I$619"),INDIRECT($U$80&amp;"!$H$19:$H$619"),'Resumo (3)'!AA$6,INDIRECT($U$80&amp;"!$G$19:$G$619"),'Resumo (3)'!$U90)/$T90</f>
        <v>0</v>
      </c>
      <c r="AB90" s="147">
        <f ca="1">SUMIFS(INDIRECT($U$80&amp;"!$I$19:$I$619"),INDIRECT($U$80&amp;"!$H$19:$H$619"),'Resumo (3)'!AB$6,INDIRECT($U$80&amp;"!$G$19:$G$619"),'Resumo (3)'!$U90)/$T90</f>
        <v>0</v>
      </c>
      <c r="AC90" s="147">
        <f ca="1">SUMIFS(INDIRECT($U$80&amp;"!$I$19:$I$619"),INDIRECT($U$80&amp;"!$H$19:$H$619"),'Resumo (3)'!AC$6,INDIRECT($U$80&amp;"!$G$19:$G$619"),'Resumo (3)'!$U90)/$T90</f>
        <v>0</v>
      </c>
      <c r="AD90" s="147">
        <f ca="1">SUMIFS(INDIRECT($U$80&amp;"!$I$19:$I$619"),INDIRECT($U$80&amp;"!$H$19:$H$619"),'Resumo (3)'!AD$6,INDIRECT($U$80&amp;"!$G$19:$G$619"),'Resumo (3)'!$U90)/$T90</f>
        <v>0</v>
      </c>
      <c r="AE90" s="147">
        <f ca="1">SUMIFS(INDIRECT($U$80&amp;"!$I$19:$I$619"),INDIRECT($U$80&amp;"!$H$19:$H$619"),'Resumo (3)'!AE$6,INDIRECT($U$80&amp;"!$G$19:$G$619"),'Resumo (3)'!$U90)/$T90</f>
        <v>0</v>
      </c>
      <c r="AF90" s="147">
        <f ca="1">SUMIFS(INDIRECT($U$80&amp;"!$I$19:$I$619"),INDIRECT($U$80&amp;"!$H$19:$H$619"),'Resumo (3)'!AF$6,INDIRECT($U$80&amp;"!$G$19:$G$619"),'Resumo (3)'!$U90)/$T90</f>
        <v>0</v>
      </c>
      <c r="AG90" s="147">
        <f ca="1">SUMIFS(INDIRECT($U$80&amp;"!$I$19:$I$619"),INDIRECT($U$80&amp;"!$H$19:$H$619"),'Resumo (3)'!AG$6,INDIRECT($U$80&amp;"!$G$19:$G$619"),'Resumo (3)'!$U90)/$T90</f>
        <v>0</v>
      </c>
      <c r="AH90" s="147">
        <f ca="1">SUMIFS(INDIRECT($U$80&amp;"!$I$19:$I$619"),INDIRECT($U$80&amp;"!$H$19:$H$619"),'Resumo (3)'!AH$6,INDIRECT($U$80&amp;"!$G$19:$G$619"),'Resumo (3)'!$U90)/$T90</f>
        <v>0</v>
      </c>
      <c r="AI90" s="147">
        <f ca="1">SUMIFS(INDIRECT($U$80&amp;"!$I$19:$I$619"),INDIRECT($U$80&amp;"!$H$19:$H$619"),'Resumo (3)'!AI$6,INDIRECT($U$80&amp;"!$G$19:$G$619"),'Resumo (3)'!$U90)/$T90</f>
        <v>0</v>
      </c>
    </row>
    <row r="91" spans="20:35" x14ac:dyDescent="0.2">
      <c r="T91" s="147">
        <v>10</v>
      </c>
      <c r="U91" s="147" t="s">
        <v>1375</v>
      </c>
      <c r="V91" s="147">
        <f ca="1">SUMIFS(INDIRECT($U$80&amp;"!$I$19:$I$619"),INDIRECT($U$80&amp;"!$H$19:$H$619"),'Resumo (3)'!V$6,INDIRECT($U$80&amp;"!$G$19:$G$619"),'Resumo (3)'!$U91)/$T91</f>
        <v>0</v>
      </c>
      <c r="W91" s="147">
        <f ca="1">SUMIFS(INDIRECT($U$80&amp;"!$I$19:$I$619"),INDIRECT($U$80&amp;"!$H$19:$H$619"),'Resumo (3)'!W$6,INDIRECT($U$80&amp;"!$G$19:$G$619"),'Resumo (3)'!$U91)/$T91</f>
        <v>0</v>
      </c>
      <c r="X91" s="147">
        <f ca="1">SUMIFS(INDIRECT($U$80&amp;"!$I$19:$I$619"),INDIRECT($U$80&amp;"!$H$19:$H$619"),'Resumo (3)'!X$6,INDIRECT($U$80&amp;"!$G$19:$G$619"),'Resumo (3)'!$U91)/$T91</f>
        <v>0</v>
      </c>
      <c r="Y91" s="147">
        <f ca="1">SUMIFS(INDIRECT($U$80&amp;"!$I$19:$I$619"),INDIRECT($U$80&amp;"!$H$19:$H$619"),'Resumo (3)'!Y$6,INDIRECT($U$80&amp;"!$G$19:$G$619"),'Resumo (3)'!$U91)/$T91</f>
        <v>0</v>
      </c>
      <c r="Z91" s="147">
        <f ca="1">SUMIFS(INDIRECT($U$80&amp;"!$I$19:$I$619"),INDIRECT($U$80&amp;"!$H$19:$H$619"),'Resumo (3)'!Z$6,INDIRECT($U$80&amp;"!$G$19:$G$619"),'Resumo (3)'!$U91)/$T91</f>
        <v>0</v>
      </c>
      <c r="AA91" s="147">
        <f ca="1">SUMIFS(INDIRECT($U$80&amp;"!$I$19:$I$619"),INDIRECT($U$80&amp;"!$H$19:$H$619"),'Resumo (3)'!AA$6,INDIRECT($U$80&amp;"!$G$19:$G$619"),'Resumo (3)'!$U91)/$T91</f>
        <v>0</v>
      </c>
      <c r="AB91" s="147">
        <f ca="1">SUMIFS(INDIRECT($U$80&amp;"!$I$19:$I$619"),INDIRECT($U$80&amp;"!$H$19:$H$619"),'Resumo (3)'!AB$6,INDIRECT($U$80&amp;"!$G$19:$G$619"),'Resumo (3)'!$U91)/$T91</f>
        <v>0</v>
      </c>
      <c r="AC91" s="147">
        <f ca="1">SUMIFS(INDIRECT($U$80&amp;"!$I$19:$I$619"),INDIRECT($U$80&amp;"!$H$19:$H$619"),'Resumo (3)'!AC$6,INDIRECT($U$80&amp;"!$G$19:$G$619"),'Resumo (3)'!$U91)/$T91</f>
        <v>0</v>
      </c>
      <c r="AD91" s="147">
        <f ca="1">SUMIFS(INDIRECT($U$80&amp;"!$I$19:$I$619"),INDIRECT($U$80&amp;"!$H$19:$H$619"),'Resumo (3)'!AD$6,INDIRECT($U$80&amp;"!$G$19:$G$619"),'Resumo (3)'!$U91)/$T91</f>
        <v>0</v>
      </c>
      <c r="AE91" s="147">
        <f ca="1">SUMIFS(INDIRECT($U$80&amp;"!$I$19:$I$619"),INDIRECT($U$80&amp;"!$H$19:$H$619"),'Resumo (3)'!AE$6,INDIRECT($U$80&amp;"!$G$19:$G$619"),'Resumo (3)'!$U91)/$T91</f>
        <v>0</v>
      </c>
      <c r="AF91" s="147">
        <f ca="1">SUMIFS(INDIRECT($U$80&amp;"!$I$19:$I$619"),INDIRECT($U$80&amp;"!$H$19:$H$619"),'Resumo (3)'!AF$6,INDIRECT($U$80&amp;"!$G$19:$G$619"),'Resumo (3)'!$U91)/$T91</f>
        <v>0</v>
      </c>
      <c r="AG91" s="147">
        <f ca="1">SUMIFS(INDIRECT($U$80&amp;"!$I$19:$I$619"),INDIRECT($U$80&amp;"!$H$19:$H$619"),'Resumo (3)'!AG$6,INDIRECT($U$80&amp;"!$G$19:$G$619"),'Resumo (3)'!$U91)/$T91</f>
        <v>0</v>
      </c>
      <c r="AH91" s="147">
        <f ca="1">SUMIFS(INDIRECT($U$80&amp;"!$I$19:$I$619"),INDIRECT($U$80&amp;"!$H$19:$H$619"),'Resumo (3)'!AH$6,INDIRECT($U$80&amp;"!$G$19:$G$619"),'Resumo (3)'!$U91)/$T91</f>
        <v>0</v>
      </c>
      <c r="AI91" s="147">
        <f ca="1">SUMIFS(INDIRECT($U$80&amp;"!$I$19:$I$619"),INDIRECT($U$80&amp;"!$H$19:$H$619"),'Resumo (3)'!AI$6,INDIRECT($U$80&amp;"!$G$19:$G$619"),'Resumo (3)'!$U91)/$T91</f>
        <v>0</v>
      </c>
    </row>
    <row r="92" spans="20:35" x14ac:dyDescent="0.2">
      <c r="T92" s="147">
        <v>11</v>
      </c>
      <c r="U92" s="147" t="s">
        <v>1376</v>
      </c>
      <c r="V92" s="147">
        <f ca="1">SUMIFS(INDIRECT($U$80&amp;"!$I$19:$I$619"),INDIRECT($U$80&amp;"!$H$19:$H$619"),'Resumo (3)'!V$6,INDIRECT($U$80&amp;"!$G$19:$G$619"),'Resumo (3)'!$U92)/$T92</f>
        <v>0</v>
      </c>
      <c r="W92" s="147">
        <f ca="1">SUMIFS(INDIRECT($U$80&amp;"!$I$19:$I$619"),INDIRECT($U$80&amp;"!$H$19:$H$619"),'Resumo (3)'!W$6,INDIRECT($U$80&amp;"!$G$19:$G$619"),'Resumo (3)'!$U92)/$T92</f>
        <v>0</v>
      </c>
      <c r="X92" s="147">
        <f ca="1">SUMIFS(INDIRECT($U$80&amp;"!$I$19:$I$619"),INDIRECT($U$80&amp;"!$H$19:$H$619"),'Resumo (3)'!X$6,INDIRECT($U$80&amp;"!$G$19:$G$619"),'Resumo (3)'!$U92)/$T92</f>
        <v>0</v>
      </c>
      <c r="Y92" s="147">
        <f ca="1">SUMIFS(INDIRECT($U$80&amp;"!$I$19:$I$619"),INDIRECT($U$80&amp;"!$H$19:$H$619"),'Resumo (3)'!Y$6,INDIRECT($U$80&amp;"!$G$19:$G$619"),'Resumo (3)'!$U92)/$T92</f>
        <v>0</v>
      </c>
      <c r="Z92" s="147">
        <f ca="1">SUMIFS(INDIRECT($U$80&amp;"!$I$19:$I$619"),INDIRECT($U$80&amp;"!$H$19:$H$619"),'Resumo (3)'!Z$6,INDIRECT($U$80&amp;"!$G$19:$G$619"),'Resumo (3)'!$U92)/$T92</f>
        <v>0</v>
      </c>
      <c r="AA92" s="147">
        <f ca="1">SUMIFS(INDIRECT($U$80&amp;"!$I$19:$I$619"),INDIRECT($U$80&amp;"!$H$19:$H$619"),'Resumo (3)'!AA$6,INDIRECT($U$80&amp;"!$G$19:$G$619"),'Resumo (3)'!$U92)/$T92</f>
        <v>0</v>
      </c>
      <c r="AB92" s="147">
        <f ca="1">SUMIFS(INDIRECT($U$80&amp;"!$I$19:$I$619"),INDIRECT($U$80&amp;"!$H$19:$H$619"),'Resumo (3)'!AB$6,INDIRECT($U$80&amp;"!$G$19:$G$619"),'Resumo (3)'!$U92)/$T92</f>
        <v>0</v>
      </c>
      <c r="AC92" s="147">
        <f ca="1">SUMIFS(INDIRECT($U$80&amp;"!$I$19:$I$619"),INDIRECT($U$80&amp;"!$H$19:$H$619"),'Resumo (3)'!AC$6,INDIRECT($U$80&amp;"!$G$19:$G$619"),'Resumo (3)'!$U92)/$T92</f>
        <v>0</v>
      </c>
      <c r="AD92" s="147">
        <f ca="1">SUMIFS(INDIRECT($U$80&amp;"!$I$19:$I$619"),INDIRECT($U$80&amp;"!$H$19:$H$619"),'Resumo (3)'!AD$6,INDIRECT($U$80&amp;"!$G$19:$G$619"),'Resumo (3)'!$U92)/$T92</f>
        <v>0</v>
      </c>
      <c r="AE92" s="147">
        <f ca="1">SUMIFS(INDIRECT($U$80&amp;"!$I$19:$I$619"),INDIRECT($U$80&amp;"!$H$19:$H$619"),'Resumo (3)'!AE$6,INDIRECT($U$80&amp;"!$G$19:$G$619"),'Resumo (3)'!$U92)/$T92</f>
        <v>0</v>
      </c>
      <c r="AF92" s="147">
        <f ca="1">SUMIFS(INDIRECT($U$80&amp;"!$I$19:$I$619"),INDIRECT($U$80&amp;"!$H$19:$H$619"),'Resumo (3)'!AF$6,INDIRECT($U$80&amp;"!$G$19:$G$619"),'Resumo (3)'!$U92)/$T92</f>
        <v>0</v>
      </c>
      <c r="AG92" s="147">
        <f ca="1">SUMIFS(INDIRECT($U$80&amp;"!$I$19:$I$619"),INDIRECT($U$80&amp;"!$H$19:$H$619"),'Resumo (3)'!AG$6,INDIRECT($U$80&amp;"!$G$19:$G$619"),'Resumo (3)'!$U92)/$T92</f>
        <v>0</v>
      </c>
      <c r="AH92" s="147">
        <f ca="1">SUMIFS(INDIRECT($U$80&amp;"!$I$19:$I$619"),INDIRECT($U$80&amp;"!$H$19:$H$619"),'Resumo (3)'!AH$6,INDIRECT($U$80&amp;"!$G$19:$G$619"),'Resumo (3)'!$U92)/$T92</f>
        <v>0</v>
      </c>
      <c r="AI92" s="147">
        <f ca="1">SUMIFS(INDIRECT($U$80&amp;"!$I$19:$I$619"),INDIRECT($U$80&amp;"!$H$19:$H$619"),'Resumo (3)'!AI$6,INDIRECT($U$80&amp;"!$G$19:$G$619"),'Resumo (3)'!$U92)/$T92</f>
        <v>0</v>
      </c>
    </row>
    <row r="93" spans="20:35" x14ac:dyDescent="0.2">
      <c r="T93" s="147">
        <v>12</v>
      </c>
      <c r="U93" s="147" t="s">
        <v>1377</v>
      </c>
      <c r="V93" s="147">
        <f ca="1">SUMIFS(INDIRECT($U$80&amp;"!$I$19:$I$619"),INDIRECT($U$80&amp;"!$H$19:$H$619"),'Resumo (3)'!V$6,INDIRECT($U$80&amp;"!$G$19:$G$619"),'Resumo (3)'!$U93)/$T93</f>
        <v>0</v>
      </c>
      <c r="W93" s="147">
        <f ca="1">SUMIFS(INDIRECT($U$80&amp;"!$I$19:$I$619"),INDIRECT($U$80&amp;"!$H$19:$H$619"),'Resumo (3)'!W$6,INDIRECT($U$80&amp;"!$G$19:$G$619"),'Resumo (3)'!$U93)/$T93</f>
        <v>0</v>
      </c>
      <c r="X93" s="147">
        <f ca="1">SUMIFS(INDIRECT($U$80&amp;"!$I$19:$I$619"),INDIRECT($U$80&amp;"!$H$19:$H$619"),'Resumo (3)'!X$6,INDIRECT($U$80&amp;"!$G$19:$G$619"),'Resumo (3)'!$U93)/$T93</f>
        <v>0</v>
      </c>
      <c r="Y93" s="147">
        <f ca="1">SUMIFS(INDIRECT($U$80&amp;"!$I$19:$I$619"),INDIRECT($U$80&amp;"!$H$19:$H$619"),'Resumo (3)'!Y$6,INDIRECT($U$80&amp;"!$G$19:$G$619"),'Resumo (3)'!$U93)/$T93</f>
        <v>0</v>
      </c>
      <c r="Z93" s="147">
        <f ca="1">SUMIFS(INDIRECT($U$80&amp;"!$I$19:$I$619"),INDIRECT($U$80&amp;"!$H$19:$H$619"),'Resumo (3)'!Z$6,INDIRECT($U$80&amp;"!$G$19:$G$619"),'Resumo (3)'!$U93)/$T93</f>
        <v>0</v>
      </c>
      <c r="AA93" s="147">
        <f ca="1">SUMIFS(INDIRECT($U$80&amp;"!$I$19:$I$619"),INDIRECT($U$80&amp;"!$H$19:$H$619"),'Resumo (3)'!AA$6,INDIRECT($U$80&amp;"!$G$19:$G$619"),'Resumo (3)'!$U93)/$T93</f>
        <v>0</v>
      </c>
      <c r="AB93" s="147">
        <f ca="1">SUMIFS(INDIRECT($U$80&amp;"!$I$19:$I$619"),INDIRECT($U$80&amp;"!$H$19:$H$619"),'Resumo (3)'!AB$6,INDIRECT($U$80&amp;"!$G$19:$G$619"),'Resumo (3)'!$U93)/$T93</f>
        <v>0</v>
      </c>
      <c r="AC93" s="147">
        <f ca="1">SUMIFS(INDIRECT($U$80&amp;"!$I$19:$I$619"),INDIRECT($U$80&amp;"!$H$19:$H$619"),'Resumo (3)'!AC$6,INDIRECT($U$80&amp;"!$G$19:$G$619"),'Resumo (3)'!$U93)/$T93</f>
        <v>0</v>
      </c>
      <c r="AD93" s="147">
        <f ca="1">SUMIFS(INDIRECT($U$80&amp;"!$I$19:$I$619"),INDIRECT($U$80&amp;"!$H$19:$H$619"),'Resumo (3)'!AD$6,INDIRECT($U$80&amp;"!$G$19:$G$619"),'Resumo (3)'!$U93)/$T93</f>
        <v>0</v>
      </c>
      <c r="AE93" s="147">
        <f ca="1">SUMIFS(INDIRECT($U$80&amp;"!$I$19:$I$619"),INDIRECT($U$80&amp;"!$H$19:$H$619"),'Resumo (3)'!AE$6,INDIRECT($U$80&amp;"!$G$19:$G$619"),'Resumo (3)'!$U93)/$T93</f>
        <v>0</v>
      </c>
      <c r="AF93" s="147">
        <f ca="1">SUMIFS(INDIRECT($U$80&amp;"!$I$19:$I$619"),INDIRECT($U$80&amp;"!$H$19:$H$619"),'Resumo (3)'!AF$6,INDIRECT($U$80&amp;"!$G$19:$G$619"),'Resumo (3)'!$U93)/$T93</f>
        <v>0</v>
      </c>
      <c r="AG93" s="147">
        <f ca="1">SUMIFS(INDIRECT($U$80&amp;"!$I$19:$I$619"),INDIRECT($U$80&amp;"!$H$19:$H$619"),'Resumo (3)'!AG$6,INDIRECT($U$80&amp;"!$G$19:$G$619"),'Resumo (3)'!$U93)/$T93</f>
        <v>0</v>
      </c>
      <c r="AH93" s="147">
        <f ca="1">SUMIFS(INDIRECT($U$80&amp;"!$I$19:$I$619"),INDIRECT($U$80&amp;"!$H$19:$H$619"),'Resumo (3)'!AH$6,INDIRECT($U$80&amp;"!$G$19:$G$619"),'Resumo (3)'!$U93)/$T93</f>
        <v>0</v>
      </c>
      <c r="AI93" s="147">
        <f ca="1">SUMIFS(INDIRECT($U$80&amp;"!$I$19:$I$619"),INDIRECT($U$80&amp;"!$H$19:$H$619"),'Resumo (3)'!AI$6,INDIRECT($U$80&amp;"!$G$19:$G$619"),'Resumo (3)'!$U93)/$T93</f>
        <v>0</v>
      </c>
    </row>
    <row r="95" spans="20:35" x14ac:dyDescent="0.2">
      <c r="U95" s="147" t="s">
        <v>65</v>
      </c>
    </row>
    <row r="96" spans="20:35" x14ac:dyDescent="0.2">
      <c r="V96" s="147" t="str">
        <f>$D$7</f>
        <v>Mastercard</v>
      </c>
      <c r="W96" s="147" t="str">
        <f>$D$8</f>
        <v>Itaú</v>
      </c>
      <c r="X96" s="147" t="str">
        <f>$D$9</f>
        <v>Caixinha</v>
      </c>
      <c r="Y96" s="147" t="str">
        <f>$D$10</f>
        <v>-</v>
      </c>
      <c r="Z96" s="147" t="str">
        <f>$D$11</f>
        <v>-</v>
      </c>
      <c r="AA96" s="147" t="str">
        <f>$D$12</f>
        <v>-</v>
      </c>
      <c r="AB96" s="147" t="str">
        <f>$D$13</f>
        <v>-</v>
      </c>
      <c r="AC96" s="147" t="str">
        <f>$D$14</f>
        <v>-</v>
      </c>
      <c r="AD96" s="147" t="str">
        <f>$D$15</f>
        <v>-</v>
      </c>
      <c r="AE96" s="147" t="str">
        <f>$D$16</f>
        <v>-</v>
      </c>
      <c r="AF96" s="147" t="str">
        <f>$D$17</f>
        <v>-</v>
      </c>
      <c r="AG96" s="147" t="str">
        <f>$D$18</f>
        <v>-</v>
      </c>
      <c r="AH96" s="147" t="str">
        <f>$D$19</f>
        <v>-</v>
      </c>
      <c r="AI96" s="147" t="str">
        <f>$D$20</f>
        <v>-</v>
      </c>
    </row>
    <row r="97" spans="20:35" x14ac:dyDescent="0.2">
      <c r="T97" s="147">
        <v>1</v>
      </c>
      <c r="U97" s="147" t="s">
        <v>1366</v>
      </c>
      <c r="V97" s="147">
        <f ca="1">SUMIFS(INDIRECT($U$95&amp;"!$I$19:$I$619"),INDIRECT($U$95&amp;"!$H$19:$H$619"),'Resumo (3)'!V$6,INDIRECT($U$95&amp;"!$G$19:$G$619"),'Resumo (3)'!$U97)/$T97</f>
        <v>0</v>
      </c>
      <c r="W97" s="147">
        <f ca="1">SUMIFS(INDIRECT($U$95&amp;"!$I$19:$I$619"),INDIRECT($U$95&amp;"!$H$19:$H$619"),'Resumo (3)'!W$6,INDIRECT($U$95&amp;"!$G$19:$G$619"),'Resumo (3)'!$U97)/$T97</f>
        <v>0</v>
      </c>
      <c r="X97" s="147">
        <f ca="1">SUMIFS(INDIRECT($U$95&amp;"!$I$19:$I$619"),INDIRECT($U$95&amp;"!$H$19:$H$619"),'Resumo (3)'!X$6,INDIRECT($U$95&amp;"!$G$19:$G$619"),'Resumo (3)'!$U97)/$T97</f>
        <v>0</v>
      </c>
      <c r="Y97" s="147">
        <f ca="1">SUMIFS(INDIRECT($U$95&amp;"!$I$19:$I$619"),INDIRECT($U$95&amp;"!$H$19:$H$619"),'Resumo (3)'!Y$6,INDIRECT($U$95&amp;"!$G$19:$G$619"),'Resumo (3)'!$U97)/$T97</f>
        <v>0</v>
      </c>
      <c r="Z97" s="147">
        <f ca="1">SUMIFS(INDIRECT($U$95&amp;"!$I$19:$I$619"),INDIRECT($U$95&amp;"!$H$19:$H$619"),'Resumo (3)'!Z$6,INDIRECT($U$95&amp;"!$G$19:$G$619"),'Resumo (3)'!$U97)/$T97</f>
        <v>0</v>
      </c>
      <c r="AA97" s="147">
        <f ca="1">SUMIFS(INDIRECT($U$95&amp;"!$I$19:$I$619"),INDIRECT($U$95&amp;"!$H$19:$H$619"),'Resumo (3)'!AA$6,INDIRECT($U$95&amp;"!$G$19:$G$619"),'Resumo (3)'!$U97)/$T97</f>
        <v>0</v>
      </c>
      <c r="AB97" s="147">
        <f ca="1">SUMIFS(INDIRECT($U$95&amp;"!$I$19:$I$619"),INDIRECT($U$95&amp;"!$H$19:$H$619"),'Resumo (3)'!AB$6,INDIRECT($U$95&amp;"!$G$19:$G$619"),'Resumo (3)'!$U97)/$T97</f>
        <v>0</v>
      </c>
      <c r="AC97" s="147">
        <f ca="1">SUMIFS(INDIRECT($U$95&amp;"!$I$19:$I$619"),INDIRECT($U$95&amp;"!$H$19:$H$619"),'Resumo (3)'!AC$6,INDIRECT($U$95&amp;"!$G$19:$G$619"),'Resumo (3)'!$U97)/$T97</f>
        <v>0</v>
      </c>
      <c r="AD97" s="147">
        <f ca="1">SUMIFS(INDIRECT($U$95&amp;"!$I$19:$I$619"),INDIRECT($U$95&amp;"!$H$19:$H$619"),'Resumo (3)'!AD$6,INDIRECT($U$95&amp;"!$G$19:$G$619"),'Resumo (3)'!$U97)/$T97</f>
        <v>0</v>
      </c>
      <c r="AE97" s="147">
        <f ca="1">SUMIFS(INDIRECT($U$95&amp;"!$I$19:$I$619"),INDIRECT($U$95&amp;"!$H$19:$H$619"),'Resumo (3)'!AE$6,INDIRECT($U$95&amp;"!$G$19:$G$619"),'Resumo (3)'!$U97)/$T97</f>
        <v>0</v>
      </c>
      <c r="AF97" s="147">
        <f ca="1">SUMIFS(INDIRECT($U$95&amp;"!$I$19:$I$619"),INDIRECT($U$95&amp;"!$H$19:$H$619"),'Resumo (3)'!AF$6,INDIRECT($U$95&amp;"!$G$19:$G$619"),'Resumo (3)'!$U97)/$T97</f>
        <v>0</v>
      </c>
      <c r="AG97" s="147">
        <f ca="1">SUMIFS(INDIRECT($U$95&amp;"!$I$19:$I$619"),INDIRECT($U$95&amp;"!$H$19:$H$619"),'Resumo (3)'!AG$6,INDIRECT($U$95&amp;"!$G$19:$G$619"),'Resumo (3)'!$U97)/$T97</f>
        <v>0</v>
      </c>
      <c r="AH97" s="147">
        <f ca="1">SUMIFS(INDIRECT($U$95&amp;"!$I$19:$I$619"),INDIRECT($U$95&amp;"!$H$19:$H$619"),'Resumo (3)'!AH$6,INDIRECT($U$95&amp;"!$G$19:$G$619"),'Resumo (3)'!$U97)/$T97</f>
        <v>0</v>
      </c>
      <c r="AI97" s="147">
        <f ca="1">SUMIFS(INDIRECT($U$95&amp;"!$I$19:$I$619"),INDIRECT($U$95&amp;"!$H$19:$H$619"),'Resumo (3)'!AI$6,INDIRECT($U$95&amp;"!$G$19:$G$619"),'Resumo (3)'!$U97)/$T97</f>
        <v>0</v>
      </c>
    </row>
    <row r="98" spans="20:35" x14ac:dyDescent="0.2">
      <c r="T98" s="147">
        <v>2</v>
      </c>
      <c r="U98" s="147" t="s">
        <v>1367</v>
      </c>
      <c r="V98" s="147">
        <f ca="1">SUMIFS(INDIRECT($U$95&amp;"!$I$19:$I$619"),INDIRECT($U$95&amp;"!$H$19:$H$619"),'Resumo (3)'!V$6,INDIRECT($U$95&amp;"!$G$19:$G$619"),'Resumo (3)'!$U98)/$T98</f>
        <v>0</v>
      </c>
      <c r="W98" s="147">
        <f ca="1">SUMIFS(INDIRECT($U$95&amp;"!$I$19:$I$619"),INDIRECT($U$95&amp;"!$H$19:$H$619"),'Resumo (3)'!W$6,INDIRECT($U$95&amp;"!$G$19:$G$619"),'Resumo (3)'!$U98)/$T98</f>
        <v>0</v>
      </c>
      <c r="X98" s="147">
        <f ca="1">SUMIFS(INDIRECT($U$95&amp;"!$I$19:$I$619"),INDIRECT($U$95&amp;"!$H$19:$H$619"),'Resumo (3)'!X$6,INDIRECT($U$95&amp;"!$G$19:$G$619"),'Resumo (3)'!$U98)/$T98</f>
        <v>0</v>
      </c>
      <c r="Y98" s="147">
        <f ca="1">SUMIFS(INDIRECT($U$95&amp;"!$I$19:$I$619"),INDIRECT($U$95&amp;"!$H$19:$H$619"),'Resumo (3)'!Y$6,INDIRECT($U$95&amp;"!$G$19:$G$619"),'Resumo (3)'!$U98)/$T98</f>
        <v>0</v>
      </c>
      <c r="Z98" s="147">
        <f ca="1">SUMIFS(INDIRECT($U$95&amp;"!$I$19:$I$619"),INDIRECT($U$95&amp;"!$H$19:$H$619"),'Resumo (3)'!Z$6,INDIRECT($U$95&amp;"!$G$19:$G$619"),'Resumo (3)'!$U98)/$T98</f>
        <v>0</v>
      </c>
      <c r="AA98" s="147">
        <f ca="1">SUMIFS(INDIRECT($U$95&amp;"!$I$19:$I$619"),INDIRECT($U$95&amp;"!$H$19:$H$619"),'Resumo (3)'!AA$6,INDIRECT($U$95&amp;"!$G$19:$G$619"),'Resumo (3)'!$U98)/$T98</f>
        <v>0</v>
      </c>
      <c r="AB98" s="147">
        <f ca="1">SUMIFS(INDIRECT($U$95&amp;"!$I$19:$I$619"),INDIRECT($U$95&amp;"!$H$19:$H$619"),'Resumo (3)'!AB$6,INDIRECT($U$95&amp;"!$G$19:$G$619"),'Resumo (3)'!$U98)/$T98</f>
        <v>0</v>
      </c>
      <c r="AC98" s="147">
        <f ca="1">SUMIFS(INDIRECT($U$95&amp;"!$I$19:$I$619"),INDIRECT($U$95&amp;"!$H$19:$H$619"),'Resumo (3)'!AC$6,INDIRECT($U$95&amp;"!$G$19:$G$619"),'Resumo (3)'!$U98)/$T98</f>
        <v>0</v>
      </c>
      <c r="AD98" s="147">
        <f ca="1">SUMIFS(INDIRECT($U$95&amp;"!$I$19:$I$619"),INDIRECT($U$95&amp;"!$H$19:$H$619"),'Resumo (3)'!AD$6,INDIRECT($U$95&amp;"!$G$19:$G$619"),'Resumo (3)'!$U98)/$T98</f>
        <v>0</v>
      </c>
      <c r="AE98" s="147">
        <f ca="1">SUMIFS(INDIRECT($U$95&amp;"!$I$19:$I$619"),INDIRECT($U$95&amp;"!$H$19:$H$619"),'Resumo (3)'!AE$6,INDIRECT($U$95&amp;"!$G$19:$G$619"),'Resumo (3)'!$U98)/$T98</f>
        <v>0</v>
      </c>
      <c r="AF98" s="147">
        <f ca="1">SUMIFS(INDIRECT($U$95&amp;"!$I$19:$I$619"),INDIRECT($U$95&amp;"!$H$19:$H$619"),'Resumo (3)'!AF$6,INDIRECT($U$95&amp;"!$G$19:$G$619"),'Resumo (3)'!$U98)/$T98</f>
        <v>0</v>
      </c>
      <c r="AG98" s="147">
        <f ca="1">SUMIFS(INDIRECT($U$95&amp;"!$I$19:$I$619"),INDIRECT($U$95&amp;"!$H$19:$H$619"),'Resumo (3)'!AG$6,INDIRECT($U$95&amp;"!$G$19:$G$619"),'Resumo (3)'!$U98)/$T98</f>
        <v>0</v>
      </c>
      <c r="AH98" s="147">
        <f ca="1">SUMIFS(INDIRECT($U$95&amp;"!$I$19:$I$619"),INDIRECT($U$95&amp;"!$H$19:$H$619"),'Resumo (3)'!AH$6,INDIRECT($U$95&amp;"!$G$19:$G$619"),'Resumo (3)'!$U98)/$T98</f>
        <v>0</v>
      </c>
      <c r="AI98" s="147">
        <f ca="1">SUMIFS(INDIRECT($U$95&amp;"!$I$19:$I$619"),INDIRECT($U$95&amp;"!$H$19:$H$619"),'Resumo (3)'!AI$6,INDIRECT($U$95&amp;"!$G$19:$G$619"),'Resumo (3)'!$U98)/$T98</f>
        <v>0</v>
      </c>
    </row>
    <row r="99" spans="20:35" x14ac:dyDescent="0.2">
      <c r="T99" s="147">
        <v>3</v>
      </c>
      <c r="U99" s="147" t="s">
        <v>1368</v>
      </c>
      <c r="V99" s="147">
        <f ca="1">SUMIFS(INDIRECT($U$95&amp;"!$I$19:$I$619"),INDIRECT($U$95&amp;"!$H$19:$H$619"),'Resumo (3)'!V$6,INDIRECT($U$95&amp;"!$G$19:$G$619"),'Resumo (3)'!$U99)/$T99</f>
        <v>0</v>
      </c>
      <c r="W99" s="147">
        <f ca="1">SUMIFS(INDIRECT($U$95&amp;"!$I$19:$I$619"),INDIRECT($U$95&amp;"!$H$19:$H$619"),'Resumo (3)'!W$6,INDIRECT($U$95&amp;"!$G$19:$G$619"),'Resumo (3)'!$U99)/$T99</f>
        <v>800</v>
      </c>
      <c r="X99" s="147">
        <f ca="1">SUMIFS(INDIRECT($U$95&amp;"!$I$19:$I$619"),INDIRECT($U$95&amp;"!$H$19:$H$619"),'Resumo (3)'!X$6,INDIRECT($U$95&amp;"!$G$19:$G$619"),'Resumo (3)'!$U99)/$T99</f>
        <v>0</v>
      </c>
      <c r="Y99" s="147">
        <f ca="1">SUMIFS(INDIRECT($U$95&amp;"!$I$19:$I$619"),INDIRECT($U$95&amp;"!$H$19:$H$619"),'Resumo (3)'!Y$6,INDIRECT($U$95&amp;"!$G$19:$G$619"),'Resumo (3)'!$U99)/$T99</f>
        <v>0</v>
      </c>
      <c r="Z99" s="147">
        <f ca="1">SUMIFS(INDIRECT($U$95&amp;"!$I$19:$I$619"),INDIRECT($U$95&amp;"!$H$19:$H$619"),'Resumo (3)'!Z$6,INDIRECT($U$95&amp;"!$G$19:$G$619"),'Resumo (3)'!$U99)/$T99</f>
        <v>0</v>
      </c>
      <c r="AA99" s="147">
        <f ca="1">SUMIFS(INDIRECT($U$95&amp;"!$I$19:$I$619"),INDIRECT($U$95&amp;"!$H$19:$H$619"),'Resumo (3)'!AA$6,INDIRECT($U$95&amp;"!$G$19:$G$619"),'Resumo (3)'!$U99)/$T99</f>
        <v>0</v>
      </c>
      <c r="AB99" s="147">
        <f ca="1">SUMIFS(INDIRECT($U$95&amp;"!$I$19:$I$619"),INDIRECT($U$95&amp;"!$H$19:$H$619"),'Resumo (3)'!AB$6,INDIRECT($U$95&amp;"!$G$19:$G$619"),'Resumo (3)'!$U99)/$T99</f>
        <v>0</v>
      </c>
      <c r="AC99" s="147">
        <f ca="1">SUMIFS(INDIRECT($U$95&amp;"!$I$19:$I$619"),INDIRECT($U$95&amp;"!$H$19:$H$619"),'Resumo (3)'!AC$6,INDIRECT($U$95&amp;"!$G$19:$G$619"),'Resumo (3)'!$U99)/$T99</f>
        <v>0</v>
      </c>
      <c r="AD99" s="147">
        <f ca="1">SUMIFS(INDIRECT($U$95&amp;"!$I$19:$I$619"),INDIRECT($U$95&amp;"!$H$19:$H$619"),'Resumo (3)'!AD$6,INDIRECT($U$95&amp;"!$G$19:$G$619"),'Resumo (3)'!$U99)/$T99</f>
        <v>0</v>
      </c>
      <c r="AE99" s="147">
        <f ca="1">SUMIFS(INDIRECT($U$95&amp;"!$I$19:$I$619"),INDIRECT($U$95&amp;"!$H$19:$H$619"),'Resumo (3)'!AE$6,INDIRECT($U$95&amp;"!$G$19:$G$619"),'Resumo (3)'!$U99)/$T99</f>
        <v>0</v>
      </c>
      <c r="AF99" s="147">
        <f ca="1">SUMIFS(INDIRECT($U$95&amp;"!$I$19:$I$619"),INDIRECT($U$95&amp;"!$H$19:$H$619"),'Resumo (3)'!AF$6,INDIRECT($U$95&amp;"!$G$19:$G$619"),'Resumo (3)'!$U99)/$T99</f>
        <v>0</v>
      </c>
      <c r="AG99" s="147">
        <f ca="1">SUMIFS(INDIRECT($U$95&amp;"!$I$19:$I$619"),INDIRECT($U$95&amp;"!$H$19:$H$619"),'Resumo (3)'!AG$6,INDIRECT($U$95&amp;"!$G$19:$G$619"),'Resumo (3)'!$U99)/$T99</f>
        <v>0</v>
      </c>
      <c r="AH99" s="147">
        <f ca="1">SUMIFS(INDIRECT($U$95&amp;"!$I$19:$I$619"),INDIRECT($U$95&amp;"!$H$19:$H$619"),'Resumo (3)'!AH$6,INDIRECT($U$95&amp;"!$G$19:$G$619"),'Resumo (3)'!$U99)/$T99</f>
        <v>0</v>
      </c>
      <c r="AI99" s="147">
        <f ca="1">SUMIFS(INDIRECT($U$95&amp;"!$I$19:$I$619"),INDIRECT($U$95&amp;"!$H$19:$H$619"),'Resumo (3)'!AI$6,INDIRECT($U$95&amp;"!$G$19:$G$619"),'Resumo (3)'!$U99)/$T99</f>
        <v>0</v>
      </c>
    </row>
    <row r="100" spans="20:35" x14ac:dyDescent="0.2">
      <c r="T100" s="147">
        <v>4</v>
      </c>
      <c r="U100" s="147" t="s">
        <v>1369</v>
      </c>
      <c r="V100" s="147">
        <f ca="1">SUMIFS(INDIRECT($U$95&amp;"!$I$19:$I$619"),INDIRECT($U$95&amp;"!$H$19:$H$619"),'Resumo (3)'!V$6,INDIRECT($U$95&amp;"!$G$19:$G$619"),'Resumo (3)'!$U100)/$T100</f>
        <v>0</v>
      </c>
      <c r="W100" s="147">
        <f ca="1">SUMIFS(INDIRECT($U$95&amp;"!$I$19:$I$619"),INDIRECT($U$95&amp;"!$H$19:$H$619"),'Resumo (3)'!W$6,INDIRECT($U$95&amp;"!$G$19:$G$619"),'Resumo (3)'!$U100)/$T100</f>
        <v>0</v>
      </c>
      <c r="X100" s="147">
        <f ca="1">SUMIFS(INDIRECT($U$95&amp;"!$I$19:$I$619"),INDIRECT($U$95&amp;"!$H$19:$H$619"),'Resumo (3)'!X$6,INDIRECT($U$95&amp;"!$G$19:$G$619"),'Resumo (3)'!$U100)/$T100</f>
        <v>0</v>
      </c>
      <c r="Y100" s="147">
        <f ca="1">SUMIFS(INDIRECT($U$95&amp;"!$I$19:$I$619"),INDIRECT($U$95&amp;"!$H$19:$H$619"),'Resumo (3)'!Y$6,INDIRECT($U$95&amp;"!$G$19:$G$619"),'Resumo (3)'!$U100)/$T100</f>
        <v>0</v>
      </c>
      <c r="Z100" s="147">
        <f ca="1">SUMIFS(INDIRECT($U$95&amp;"!$I$19:$I$619"),INDIRECT($U$95&amp;"!$H$19:$H$619"),'Resumo (3)'!Z$6,INDIRECT($U$95&amp;"!$G$19:$G$619"),'Resumo (3)'!$U100)/$T100</f>
        <v>0</v>
      </c>
      <c r="AA100" s="147">
        <f ca="1">SUMIFS(INDIRECT($U$95&amp;"!$I$19:$I$619"),INDIRECT($U$95&amp;"!$H$19:$H$619"),'Resumo (3)'!AA$6,INDIRECT($U$95&amp;"!$G$19:$G$619"),'Resumo (3)'!$U100)/$T100</f>
        <v>0</v>
      </c>
      <c r="AB100" s="147">
        <f ca="1">SUMIFS(INDIRECT($U$95&amp;"!$I$19:$I$619"),INDIRECT($U$95&amp;"!$H$19:$H$619"),'Resumo (3)'!AB$6,INDIRECT($U$95&amp;"!$G$19:$G$619"),'Resumo (3)'!$U100)/$T100</f>
        <v>0</v>
      </c>
      <c r="AC100" s="147">
        <f ca="1">SUMIFS(INDIRECT($U$95&amp;"!$I$19:$I$619"),INDIRECT($U$95&amp;"!$H$19:$H$619"),'Resumo (3)'!AC$6,INDIRECT($U$95&amp;"!$G$19:$G$619"),'Resumo (3)'!$U100)/$T100</f>
        <v>0</v>
      </c>
      <c r="AD100" s="147">
        <f ca="1">SUMIFS(INDIRECT($U$95&amp;"!$I$19:$I$619"),INDIRECT($U$95&amp;"!$H$19:$H$619"),'Resumo (3)'!AD$6,INDIRECT($U$95&amp;"!$G$19:$G$619"),'Resumo (3)'!$U100)/$T100</f>
        <v>0</v>
      </c>
      <c r="AE100" s="147">
        <f ca="1">SUMIFS(INDIRECT($U$95&amp;"!$I$19:$I$619"),INDIRECT($U$95&amp;"!$H$19:$H$619"),'Resumo (3)'!AE$6,INDIRECT($U$95&amp;"!$G$19:$G$619"),'Resumo (3)'!$U100)/$T100</f>
        <v>0</v>
      </c>
      <c r="AF100" s="147">
        <f ca="1">SUMIFS(INDIRECT($U$95&amp;"!$I$19:$I$619"),INDIRECT($U$95&amp;"!$H$19:$H$619"),'Resumo (3)'!AF$6,INDIRECT($U$95&amp;"!$G$19:$G$619"),'Resumo (3)'!$U100)/$T100</f>
        <v>0</v>
      </c>
      <c r="AG100" s="147">
        <f ca="1">SUMIFS(INDIRECT($U$95&amp;"!$I$19:$I$619"),INDIRECT($U$95&amp;"!$H$19:$H$619"),'Resumo (3)'!AG$6,INDIRECT($U$95&amp;"!$G$19:$G$619"),'Resumo (3)'!$U100)/$T100</f>
        <v>0</v>
      </c>
      <c r="AH100" s="147">
        <f ca="1">SUMIFS(INDIRECT($U$95&amp;"!$I$19:$I$619"),INDIRECT($U$95&amp;"!$H$19:$H$619"),'Resumo (3)'!AH$6,INDIRECT($U$95&amp;"!$G$19:$G$619"),'Resumo (3)'!$U100)/$T100</f>
        <v>0</v>
      </c>
      <c r="AI100" s="147">
        <f ca="1">SUMIFS(INDIRECT($U$95&amp;"!$I$19:$I$619"),INDIRECT($U$95&amp;"!$H$19:$H$619"),'Resumo (3)'!AI$6,INDIRECT($U$95&amp;"!$G$19:$G$619"),'Resumo (3)'!$U100)/$T100</f>
        <v>0</v>
      </c>
    </row>
    <row r="101" spans="20:35" x14ac:dyDescent="0.2">
      <c r="T101" s="147">
        <v>5</v>
      </c>
      <c r="U101" s="147" t="s">
        <v>1370</v>
      </c>
      <c r="V101" s="147">
        <f ca="1">SUMIFS(INDIRECT($U$95&amp;"!$I$19:$I$619"),INDIRECT($U$95&amp;"!$H$19:$H$619"),'Resumo (3)'!V$6,INDIRECT($U$95&amp;"!$G$19:$G$619"),'Resumo (3)'!$U101)/$T101</f>
        <v>0</v>
      </c>
      <c r="W101" s="147">
        <f ca="1">SUMIFS(INDIRECT($U$95&amp;"!$I$19:$I$619"),INDIRECT($U$95&amp;"!$H$19:$H$619"),'Resumo (3)'!W$6,INDIRECT($U$95&amp;"!$G$19:$G$619"),'Resumo (3)'!$U101)/$T101</f>
        <v>0</v>
      </c>
      <c r="X101" s="147">
        <f ca="1">SUMIFS(INDIRECT($U$95&amp;"!$I$19:$I$619"),INDIRECT($U$95&amp;"!$H$19:$H$619"),'Resumo (3)'!X$6,INDIRECT($U$95&amp;"!$G$19:$G$619"),'Resumo (3)'!$U101)/$T101</f>
        <v>0</v>
      </c>
      <c r="Y101" s="147">
        <f ca="1">SUMIFS(INDIRECT($U$95&amp;"!$I$19:$I$619"),INDIRECT($U$95&amp;"!$H$19:$H$619"),'Resumo (3)'!Y$6,INDIRECT($U$95&amp;"!$G$19:$G$619"),'Resumo (3)'!$U101)/$T101</f>
        <v>0</v>
      </c>
      <c r="Z101" s="147">
        <f ca="1">SUMIFS(INDIRECT($U$95&amp;"!$I$19:$I$619"),INDIRECT($U$95&amp;"!$H$19:$H$619"),'Resumo (3)'!Z$6,INDIRECT($U$95&amp;"!$G$19:$G$619"),'Resumo (3)'!$U101)/$T101</f>
        <v>0</v>
      </c>
      <c r="AA101" s="147">
        <f ca="1">SUMIFS(INDIRECT($U$95&amp;"!$I$19:$I$619"),INDIRECT($U$95&amp;"!$H$19:$H$619"),'Resumo (3)'!AA$6,INDIRECT($U$95&amp;"!$G$19:$G$619"),'Resumo (3)'!$U101)/$T101</f>
        <v>0</v>
      </c>
      <c r="AB101" s="147">
        <f ca="1">SUMIFS(INDIRECT($U$95&amp;"!$I$19:$I$619"),INDIRECT($U$95&amp;"!$H$19:$H$619"),'Resumo (3)'!AB$6,INDIRECT($U$95&amp;"!$G$19:$G$619"),'Resumo (3)'!$U101)/$T101</f>
        <v>0</v>
      </c>
      <c r="AC101" s="147">
        <f ca="1">SUMIFS(INDIRECT($U$95&amp;"!$I$19:$I$619"),INDIRECT($U$95&amp;"!$H$19:$H$619"),'Resumo (3)'!AC$6,INDIRECT($U$95&amp;"!$G$19:$G$619"),'Resumo (3)'!$U101)/$T101</f>
        <v>0</v>
      </c>
      <c r="AD101" s="147">
        <f ca="1">SUMIFS(INDIRECT($U$95&amp;"!$I$19:$I$619"),INDIRECT($U$95&amp;"!$H$19:$H$619"),'Resumo (3)'!AD$6,INDIRECT($U$95&amp;"!$G$19:$G$619"),'Resumo (3)'!$U101)/$T101</f>
        <v>0</v>
      </c>
      <c r="AE101" s="147">
        <f ca="1">SUMIFS(INDIRECT($U$95&amp;"!$I$19:$I$619"),INDIRECT($U$95&amp;"!$H$19:$H$619"),'Resumo (3)'!AE$6,INDIRECT($U$95&amp;"!$G$19:$G$619"),'Resumo (3)'!$U101)/$T101</f>
        <v>0</v>
      </c>
      <c r="AF101" s="147">
        <f ca="1">SUMIFS(INDIRECT($U$95&amp;"!$I$19:$I$619"),INDIRECT($U$95&amp;"!$H$19:$H$619"),'Resumo (3)'!AF$6,INDIRECT($U$95&amp;"!$G$19:$G$619"),'Resumo (3)'!$U101)/$T101</f>
        <v>0</v>
      </c>
      <c r="AG101" s="147">
        <f ca="1">SUMIFS(INDIRECT($U$95&amp;"!$I$19:$I$619"),INDIRECT($U$95&amp;"!$H$19:$H$619"),'Resumo (3)'!AG$6,INDIRECT($U$95&amp;"!$G$19:$G$619"),'Resumo (3)'!$U101)/$T101</f>
        <v>0</v>
      </c>
      <c r="AH101" s="147">
        <f ca="1">SUMIFS(INDIRECT($U$95&amp;"!$I$19:$I$619"),INDIRECT($U$95&amp;"!$H$19:$H$619"),'Resumo (3)'!AH$6,INDIRECT($U$95&amp;"!$G$19:$G$619"),'Resumo (3)'!$U101)/$T101</f>
        <v>0</v>
      </c>
      <c r="AI101" s="147">
        <f ca="1">SUMIFS(INDIRECT($U$95&amp;"!$I$19:$I$619"),INDIRECT($U$95&amp;"!$H$19:$H$619"),'Resumo (3)'!AI$6,INDIRECT($U$95&amp;"!$G$19:$G$619"),'Resumo (3)'!$U101)/$T101</f>
        <v>0</v>
      </c>
    </row>
    <row r="102" spans="20:35" x14ac:dyDescent="0.2">
      <c r="T102" s="147">
        <v>6</v>
      </c>
      <c r="U102" s="147" t="s">
        <v>1371</v>
      </c>
      <c r="V102" s="147">
        <f ca="1">SUMIFS(INDIRECT($U$95&amp;"!$I$19:$I$619"),INDIRECT($U$95&amp;"!$H$19:$H$619"),'Resumo (3)'!V$6,INDIRECT($U$95&amp;"!$G$19:$G$619"),'Resumo (3)'!$U102)/$T102</f>
        <v>0</v>
      </c>
      <c r="W102" s="147">
        <f ca="1">SUMIFS(INDIRECT($U$95&amp;"!$I$19:$I$619"),INDIRECT($U$95&amp;"!$H$19:$H$619"),'Resumo (3)'!W$6,INDIRECT($U$95&amp;"!$G$19:$G$619"),'Resumo (3)'!$U102)/$T102</f>
        <v>0</v>
      </c>
      <c r="X102" s="147">
        <f ca="1">SUMIFS(INDIRECT($U$95&amp;"!$I$19:$I$619"),INDIRECT($U$95&amp;"!$H$19:$H$619"),'Resumo (3)'!X$6,INDIRECT($U$95&amp;"!$G$19:$G$619"),'Resumo (3)'!$U102)/$T102</f>
        <v>0</v>
      </c>
      <c r="Y102" s="147">
        <f ca="1">SUMIFS(INDIRECT($U$95&amp;"!$I$19:$I$619"),INDIRECT($U$95&amp;"!$H$19:$H$619"),'Resumo (3)'!Y$6,INDIRECT($U$95&amp;"!$G$19:$G$619"),'Resumo (3)'!$U102)/$T102</f>
        <v>0</v>
      </c>
      <c r="Z102" s="147">
        <f ca="1">SUMIFS(INDIRECT($U$95&amp;"!$I$19:$I$619"),INDIRECT($U$95&amp;"!$H$19:$H$619"),'Resumo (3)'!Z$6,INDIRECT($U$95&amp;"!$G$19:$G$619"),'Resumo (3)'!$U102)/$T102</f>
        <v>0</v>
      </c>
      <c r="AA102" s="147">
        <f ca="1">SUMIFS(INDIRECT($U$95&amp;"!$I$19:$I$619"),INDIRECT($U$95&amp;"!$H$19:$H$619"),'Resumo (3)'!AA$6,INDIRECT($U$95&amp;"!$G$19:$G$619"),'Resumo (3)'!$U102)/$T102</f>
        <v>0</v>
      </c>
      <c r="AB102" s="147">
        <f ca="1">SUMIFS(INDIRECT($U$95&amp;"!$I$19:$I$619"),INDIRECT($U$95&amp;"!$H$19:$H$619"),'Resumo (3)'!AB$6,INDIRECT($U$95&amp;"!$G$19:$G$619"),'Resumo (3)'!$U102)/$T102</f>
        <v>0</v>
      </c>
      <c r="AC102" s="147">
        <f ca="1">SUMIFS(INDIRECT($U$95&amp;"!$I$19:$I$619"),INDIRECT($U$95&amp;"!$H$19:$H$619"),'Resumo (3)'!AC$6,INDIRECT($U$95&amp;"!$G$19:$G$619"),'Resumo (3)'!$U102)/$T102</f>
        <v>0</v>
      </c>
      <c r="AD102" s="147">
        <f ca="1">SUMIFS(INDIRECT($U$95&amp;"!$I$19:$I$619"),INDIRECT($U$95&amp;"!$H$19:$H$619"),'Resumo (3)'!AD$6,INDIRECT($U$95&amp;"!$G$19:$G$619"),'Resumo (3)'!$U102)/$T102</f>
        <v>0</v>
      </c>
      <c r="AE102" s="147">
        <f ca="1">SUMIFS(INDIRECT($U$95&amp;"!$I$19:$I$619"),INDIRECT($U$95&amp;"!$H$19:$H$619"),'Resumo (3)'!AE$6,INDIRECT($U$95&amp;"!$G$19:$G$619"),'Resumo (3)'!$U102)/$T102</f>
        <v>0</v>
      </c>
      <c r="AF102" s="147">
        <f ca="1">SUMIFS(INDIRECT($U$95&amp;"!$I$19:$I$619"),INDIRECT($U$95&amp;"!$H$19:$H$619"),'Resumo (3)'!AF$6,INDIRECT($U$95&amp;"!$G$19:$G$619"),'Resumo (3)'!$U102)/$T102</f>
        <v>0</v>
      </c>
      <c r="AG102" s="147">
        <f ca="1">SUMIFS(INDIRECT($U$95&amp;"!$I$19:$I$619"),INDIRECT($U$95&amp;"!$H$19:$H$619"),'Resumo (3)'!AG$6,INDIRECT($U$95&amp;"!$G$19:$G$619"),'Resumo (3)'!$U102)/$T102</f>
        <v>0</v>
      </c>
      <c r="AH102" s="147">
        <f ca="1">SUMIFS(INDIRECT($U$95&amp;"!$I$19:$I$619"),INDIRECT($U$95&amp;"!$H$19:$H$619"),'Resumo (3)'!AH$6,INDIRECT($U$95&amp;"!$G$19:$G$619"),'Resumo (3)'!$U102)/$T102</f>
        <v>0</v>
      </c>
      <c r="AI102" s="147">
        <f ca="1">SUMIFS(INDIRECT($U$95&amp;"!$I$19:$I$619"),INDIRECT($U$95&amp;"!$H$19:$H$619"),'Resumo (3)'!AI$6,INDIRECT($U$95&amp;"!$G$19:$G$619"),'Resumo (3)'!$U102)/$T102</f>
        <v>0</v>
      </c>
    </row>
    <row r="103" spans="20:35" x14ac:dyDescent="0.2">
      <c r="T103" s="147">
        <v>7</v>
      </c>
      <c r="U103" s="147" t="s">
        <v>1372</v>
      </c>
      <c r="V103" s="147">
        <f ca="1">SUMIFS(INDIRECT($U$95&amp;"!$I$19:$I$619"),INDIRECT($U$95&amp;"!$H$19:$H$619"),'Resumo (3)'!V$6,INDIRECT($U$95&amp;"!$G$19:$G$619"),'Resumo (3)'!$U103)/$T103</f>
        <v>0</v>
      </c>
      <c r="W103" s="147">
        <f ca="1">SUMIFS(INDIRECT($U$95&amp;"!$I$19:$I$619"),INDIRECT($U$95&amp;"!$H$19:$H$619"),'Resumo (3)'!W$6,INDIRECT($U$95&amp;"!$G$19:$G$619"),'Resumo (3)'!$U103)/$T103</f>
        <v>0</v>
      </c>
      <c r="X103" s="147">
        <f ca="1">SUMIFS(INDIRECT($U$95&amp;"!$I$19:$I$619"),INDIRECT($U$95&amp;"!$H$19:$H$619"),'Resumo (3)'!X$6,INDIRECT($U$95&amp;"!$G$19:$G$619"),'Resumo (3)'!$U103)/$T103</f>
        <v>0</v>
      </c>
      <c r="Y103" s="147">
        <f ca="1">SUMIFS(INDIRECT($U$95&amp;"!$I$19:$I$619"),INDIRECT($U$95&amp;"!$H$19:$H$619"),'Resumo (3)'!Y$6,INDIRECT($U$95&amp;"!$G$19:$G$619"),'Resumo (3)'!$U103)/$T103</f>
        <v>0</v>
      </c>
      <c r="Z103" s="147">
        <f ca="1">SUMIFS(INDIRECT($U$95&amp;"!$I$19:$I$619"),INDIRECT($U$95&amp;"!$H$19:$H$619"),'Resumo (3)'!Z$6,INDIRECT($U$95&amp;"!$G$19:$G$619"),'Resumo (3)'!$U103)/$T103</f>
        <v>0</v>
      </c>
      <c r="AA103" s="147">
        <f ca="1">SUMIFS(INDIRECT($U$95&amp;"!$I$19:$I$619"),INDIRECT($U$95&amp;"!$H$19:$H$619"),'Resumo (3)'!AA$6,INDIRECT($U$95&amp;"!$G$19:$G$619"),'Resumo (3)'!$U103)/$T103</f>
        <v>0</v>
      </c>
      <c r="AB103" s="147">
        <f ca="1">SUMIFS(INDIRECT($U$95&amp;"!$I$19:$I$619"),INDIRECT($U$95&amp;"!$H$19:$H$619"),'Resumo (3)'!AB$6,INDIRECT($U$95&amp;"!$G$19:$G$619"),'Resumo (3)'!$U103)/$T103</f>
        <v>0</v>
      </c>
      <c r="AC103" s="147">
        <f ca="1">SUMIFS(INDIRECT($U$95&amp;"!$I$19:$I$619"),INDIRECT($U$95&amp;"!$H$19:$H$619"),'Resumo (3)'!AC$6,INDIRECT($U$95&amp;"!$G$19:$G$619"),'Resumo (3)'!$U103)/$T103</f>
        <v>0</v>
      </c>
      <c r="AD103" s="147">
        <f ca="1">SUMIFS(INDIRECT($U$95&amp;"!$I$19:$I$619"),INDIRECT($U$95&amp;"!$H$19:$H$619"),'Resumo (3)'!AD$6,INDIRECT($U$95&amp;"!$G$19:$G$619"),'Resumo (3)'!$U103)/$T103</f>
        <v>0</v>
      </c>
      <c r="AE103" s="147">
        <f ca="1">SUMIFS(INDIRECT($U$95&amp;"!$I$19:$I$619"),INDIRECT($U$95&amp;"!$H$19:$H$619"),'Resumo (3)'!AE$6,INDIRECT($U$95&amp;"!$G$19:$G$619"),'Resumo (3)'!$U103)/$T103</f>
        <v>0</v>
      </c>
      <c r="AF103" s="147">
        <f ca="1">SUMIFS(INDIRECT($U$95&amp;"!$I$19:$I$619"),INDIRECT($U$95&amp;"!$H$19:$H$619"),'Resumo (3)'!AF$6,INDIRECT($U$95&amp;"!$G$19:$G$619"),'Resumo (3)'!$U103)/$T103</f>
        <v>0</v>
      </c>
      <c r="AG103" s="147">
        <f ca="1">SUMIFS(INDIRECT($U$95&amp;"!$I$19:$I$619"),INDIRECT($U$95&amp;"!$H$19:$H$619"),'Resumo (3)'!AG$6,INDIRECT($U$95&amp;"!$G$19:$G$619"),'Resumo (3)'!$U103)/$T103</f>
        <v>0</v>
      </c>
      <c r="AH103" s="147">
        <f ca="1">SUMIFS(INDIRECT($U$95&amp;"!$I$19:$I$619"),INDIRECT($U$95&amp;"!$H$19:$H$619"),'Resumo (3)'!AH$6,INDIRECT($U$95&amp;"!$G$19:$G$619"),'Resumo (3)'!$U103)/$T103</f>
        <v>0</v>
      </c>
      <c r="AI103" s="147">
        <f ca="1">SUMIFS(INDIRECT($U$95&amp;"!$I$19:$I$619"),INDIRECT($U$95&amp;"!$H$19:$H$619"),'Resumo (3)'!AI$6,INDIRECT($U$95&amp;"!$G$19:$G$619"),'Resumo (3)'!$U103)/$T103</f>
        <v>0</v>
      </c>
    </row>
    <row r="104" spans="20:35" x14ac:dyDescent="0.2">
      <c r="T104" s="147">
        <v>8</v>
      </c>
      <c r="U104" s="147" t="s">
        <v>1373</v>
      </c>
      <c r="V104" s="147">
        <f ca="1">SUMIFS(INDIRECT($U$95&amp;"!$I$19:$I$619"),INDIRECT($U$95&amp;"!$H$19:$H$619"),'Resumo (3)'!V$6,INDIRECT($U$95&amp;"!$G$19:$G$619"),'Resumo (3)'!$U104)/$T104</f>
        <v>0</v>
      </c>
      <c r="W104" s="147">
        <f ca="1">SUMIFS(INDIRECT($U$95&amp;"!$I$19:$I$619"),INDIRECT($U$95&amp;"!$H$19:$H$619"),'Resumo (3)'!W$6,INDIRECT($U$95&amp;"!$G$19:$G$619"),'Resumo (3)'!$U104)/$T104</f>
        <v>0</v>
      </c>
      <c r="X104" s="147">
        <f ca="1">SUMIFS(INDIRECT($U$95&amp;"!$I$19:$I$619"),INDIRECT($U$95&amp;"!$H$19:$H$619"),'Resumo (3)'!X$6,INDIRECT($U$95&amp;"!$G$19:$G$619"),'Resumo (3)'!$U104)/$T104</f>
        <v>0</v>
      </c>
      <c r="Y104" s="147">
        <f ca="1">SUMIFS(INDIRECT($U$95&amp;"!$I$19:$I$619"),INDIRECT($U$95&amp;"!$H$19:$H$619"),'Resumo (3)'!Y$6,INDIRECT($U$95&amp;"!$G$19:$G$619"),'Resumo (3)'!$U104)/$T104</f>
        <v>0</v>
      </c>
      <c r="Z104" s="147">
        <f ca="1">SUMIFS(INDIRECT($U$95&amp;"!$I$19:$I$619"),INDIRECT($U$95&amp;"!$H$19:$H$619"),'Resumo (3)'!Z$6,INDIRECT($U$95&amp;"!$G$19:$G$619"),'Resumo (3)'!$U104)/$T104</f>
        <v>0</v>
      </c>
      <c r="AA104" s="147">
        <f ca="1">SUMIFS(INDIRECT($U$95&amp;"!$I$19:$I$619"),INDIRECT($U$95&amp;"!$H$19:$H$619"),'Resumo (3)'!AA$6,INDIRECT($U$95&amp;"!$G$19:$G$619"),'Resumo (3)'!$U104)/$T104</f>
        <v>0</v>
      </c>
      <c r="AB104" s="147">
        <f ca="1">SUMIFS(INDIRECT($U$95&amp;"!$I$19:$I$619"),INDIRECT($U$95&amp;"!$H$19:$H$619"),'Resumo (3)'!AB$6,INDIRECT($U$95&amp;"!$G$19:$G$619"),'Resumo (3)'!$U104)/$T104</f>
        <v>0</v>
      </c>
      <c r="AC104" s="147">
        <f ca="1">SUMIFS(INDIRECT($U$95&amp;"!$I$19:$I$619"),INDIRECT($U$95&amp;"!$H$19:$H$619"),'Resumo (3)'!AC$6,INDIRECT($U$95&amp;"!$G$19:$G$619"),'Resumo (3)'!$U104)/$T104</f>
        <v>0</v>
      </c>
      <c r="AD104" s="147">
        <f ca="1">SUMIFS(INDIRECT($U$95&amp;"!$I$19:$I$619"),INDIRECT($U$95&amp;"!$H$19:$H$619"),'Resumo (3)'!AD$6,INDIRECT($U$95&amp;"!$G$19:$G$619"),'Resumo (3)'!$U104)/$T104</f>
        <v>0</v>
      </c>
      <c r="AE104" s="147">
        <f ca="1">SUMIFS(INDIRECT($U$95&amp;"!$I$19:$I$619"),INDIRECT($U$95&amp;"!$H$19:$H$619"),'Resumo (3)'!AE$6,INDIRECT($U$95&amp;"!$G$19:$G$619"),'Resumo (3)'!$U104)/$T104</f>
        <v>0</v>
      </c>
      <c r="AF104" s="147">
        <f ca="1">SUMIFS(INDIRECT($U$95&amp;"!$I$19:$I$619"),INDIRECT($U$95&amp;"!$H$19:$H$619"),'Resumo (3)'!AF$6,INDIRECT($U$95&amp;"!$G$19:$G$619"),'Resumo (3)'!$U104)/$T104</f>
        <v>0</v>
      </c>
      <c r="AG104" s="147">
        <f ca="1">SUMIFS(INDIRECT($U$95&amp;"!$I$19:$I$619"),INDIRECT($U$95&amp;"!$H$19:$H$619"),'Resumo (3)'!AG$6,INDIRECT($U$95&amp;"!$G$19:$G$619"),'Resumo (3)'!$U104)/$T104</f>
        <v>0</v>
      </c>
      <c r="AH104" s="147">
        <f ca="1">SUMIFS(INDIRECT($U$95&amp;"!$I$19:$I$619"),INDIRECT($U$95&amp;"!$H$19:$H$619"),'Resumo (3)'!AH$6,INDIRECT($U$95&amp;"!$G$19:$G$619"),'Resumo (3)'!$U104)/$T104</f>
        <v>0</v>
      </c>
      <c r="AI104" s="147">
        <f ca="1">SUMIFS(INDIRECT($U$95&amp;"!$I$19:$I$619"),INDIRECT($U$95&amp;"!$H$19:$H$619"),'Resumo (3)'!AI$6,INDIRECT($U$95&amp;"!$G$19:$G$619"),'Resumo (3)'!$U104)/$T104</f>
        <v>0</v>
      </c>
    </row>
    <row r="105" spans="20:35" x14ac:dyDescent="0.2">
      <c r="T105" s="147">
        <v>9</v>
      </c>
      <c r="U105" s="147" t="s">
        <v>1374</v>
      </c>
      <c r="V105" s="147">
        <f ca="1">SUMIFS(INDIRECT($U$95&amp;"!$I$19:$I$619"),INDIRECT($U$95&amp;"!$H$19:$H$619"),'Resumo (3)'!V$6,INDIRECT($U$95&amp;"!$G$19:$G$619"),'Resumo (3)'!$U105)/$T105</f>
        <v>0</v>
      </c>
      <c r="W105" s="147">
        <f ca="1">SUMIFS(INDIRECT($U$95&amp;"!$I$19:$I$619"),INDIRECT($U$95&amp;"!$H$19:$H$619"),'Resumo (3)'!W$6,INDIRECT($U$95&amp;"!$G$19:$G$619"),'Resumo (3)'!$U105)/$T105</f>
        <v>0</v>
      </c>
      <c r="X105" s="147">
        <f ca="1">SUMIFS(INDIRECT($U$95&amp;"!$I$19:$I$619"),INDIRECT($U$95&amp;"!$H$19:$H$619"),'Resumo (3)'!X$6,INDIRECT($U$95&amp;"!$G$19:$G$619"),'Resumo (3)'!$U105)/$T105</f>
        <v>0</v>
      </c>
      <c r="Y105" s="147">
        <f ca="1">SUMIFS(INDIRECT($U$95&amp;"!$I$19:$I$619"),INDIRECT($U$95&amp;"!$H$19:$H$619"),'Resumo (3)'!Y$6,INDIRECT($U$95&amp;"!$G$19:$G$619"),'Resumo (3)'!$U105)/$T105</f>
        <v>0</v>
      </c>
      <c r="Z105" s="147">
        <f ca="1">SUMIFS(INDIRECT($U$95&amp;"!$I$19:$I$619"),INDIRECT($U$95&amp;"!$H$19:$H$619"),'Resumo (3)'!Z$6,INDIRECT($U$95&amp;"!$G$19:$G$619"),'Resumo (3)'!$U105)/$T105</f>
        <v>0</v>
      </c>
      <c r="AA105" s="147">
        <f ca="1">SUMIFS(INDIRECT($U$95&amp;"!$I$19:$I$619"),INDIRECT($U$95&amp;"!$H$19:$H$619"),'Resumo (3)'!AA$6,INDIRECT($U$95&amp;"!$G$19:$G$619"),'Resumo (3)'!$U105)/$T105</f>
        <v>0</v>
      </c>
      <c r="AB105" s="147">
        <f ca="1">SUMIFS(INDIRECT($U$95&amp;"!$I$19:$I$619"),INDIRECT($U$95&amp;"!$H$19:$H$619"),'Resumo (3)'!AB$6,INDIRECT($U$95&amp;"!$G$19:$G$619"),'Resumo (3)'!$U105)/$T105</f>
        <v>0</v>
      </c>
      <c r="AC105" s="147">
        <f ca="1">SUMIFS(INDIRECT($U$95&amp;"!$I$19:$I$619"),INDIRECT($U$95&amp;"!$H$19:$H$619"),'Resumo (3)'!AC$6,INDIRECT($U$95&amp;"!$G$19:$G$619"),'Resumo (3)'!$U105)/$T105</f>
        <v>0</v>
      </c>
      <c r="AD105" s="147">
        <f ca="1">SUMIFS(INDIRECT($U$95&amp;"!$I$19:$I$619"),INDIRECT($U$95&amp;"!$H$19:$H$619"),'Resumo (3)'!AD$6,INDIRECT($U$95&amp;"!$G$19:$G$619"),'Resumo (3)'!$U105)/$T105</f>
        <v>0</v>
      </c>
      <c r="AE105" s="147">
        <f ca="1">SUMIFS(INDIRECT($U$95&amp;"!$I$19:$I$619"),INDIRECT($U$95&amp;"!$H$19:$H$619"),'Resumo (3)'!AE$6,INDIRECT($U$95&amp;"!$G$19:$G$619"),'Resumo (3)'!$U105)/$T105</f>
        <v>0</v>
      </c>
      <c r="AF105" s="147">
        <f ca="1">SUMIFS(INDIRECT($U$95&amp;"!$I$19:$I$619"),INDIRECT($U$95&amp;"!$H$19:$H$619"),'Resumo (3)'!AF$6,INDIRECT($U$95&amp;"!$G$19:$G$619"),'Resumo (3)'!$U105)/$T105</f>
        <v>0</v>
      </c>
      <c r="AG105" s="147">
        <f ca="1">SUMIFS(INDIRECT($U$95&amp;"!$I$19:$I$619"),INDIRECT($U$95&amp;"!$H$19:$H$619"),'Resumo (3)'!AG$6,INDIRECT($U$95&amp;"!$G$19:$G$619"),'Resumo (3)'!$U105)/$T105</f>
        <v>0</v>
      </c>
      <c r="AH105" s="147">
        <f ca="1">SUMIFS(INDIRECT($U$95&amp;"!$I$19:$I$619"),INDIRECT($U$95&amp;"!$H$19:$H$619"),'Resumo (3)'!AH$6,INDIRECT($U$95&amp;"!$G$19:$G$619"),'Resumo (3)'!$U105)/$T105</f>
        <v>0</v>
      </c>
      <c r="AI105" s="147">
        <f ca="1">SUMIFS(INDIRECT($U$95&amp;"!$I$19:$I$619"),INDIRECT($U$95&amp;"!$H$19:$H$619"),'Resumo (3)'!AI$6,INDIRECT($U$95&amp;"!$G$19:$G$619"),'Resumo (3)'!$U105)/$T105</f>
        <v>0</v>
      </c>
    </row>
    <row r="106" spans="20:35" x14ac:dyDescent="0.2">
      <c r="T106" s="147">
        <v>10</v>
      </c>
      <c r="U106" s="147" t="s">
        <v>1375</v>
      </c>
      <c r="V106" s="147">
        <f ca="1">SUMIFS(INDIRECT($U$95&amp;"!$I$19:$I$619"),INDIRECT($U$95&amp;"!$H$19:$H$619"),'Resumo (3)'!V$6,INDIRECT($U$95&amp;"!$G$19:$G$619"),'Resumo (3)'!$U106)/$T106</f>
        <v>0</v>
      </c>
      <c r="W106" s="147">
        <f ca="1">SUMIFS(INDIRECT($U$95&amp;"!$I$19:$I$619"),INDIRECT($U$95&amp;"!$H$19:$H$619"),'Resumo (3)'!W$6,INDIRECT($U$95&amp;"!$G$19:$G$619"),'Resumo (3)'!$U106)/$T106</f>
        <v>0</v>
      </c>
      <c r="X106" s="147">
        <f ca="1">SUMIFS(INDIRECT($U$95&amp;"!$I$19:$I$619"),INDIRECT($U$95&amp;"!$H$19:$H$619"),'Resumo (3)'!X$6,INDIRECT($U$95&amp;"!$G$19:$G$619"),'Resumo (3)'!$U106)/$T106</f>
        <v>0</v>
      </c>
      <c r="Y106" s="147">
        <f ca="1">SUMIFS(INDIRECT($U$95&amp;"!$I$19:$I$619"),INDIRECT($U$95&amp;"!$H$19:$H$619"),'Resumo (3)'!Y$6,INDIRECT($U$95&amp;"!$G$19:$G$619"),'Resumo (3)'!$U106)/$T106</f>
        <v>0</v>
      </c>
      <c r="Z106" s="147">
        <f ca="1">SUMIFS(INDIRECT($U$95&amp;"!$I$19:$I$619"),INDIRECT($U$95&amp;"!$H$19:$H$619"),'Resumo (3)'!Z$6,INDIRECT($U$95&amp;"!$G$19:$G$619"),'Resumo (3)'!$U106)/$T106</f>
        <v>0</v>
      </c>
      <c r="AA106" s="147">
        <f ca="1">SUMIFS(INDIRECT($U$95&amp;"!$I$19:$I$619"),INDIRECT($U$95&amp;"!$H$19:$H$619"),'Resumo (3)'!AA$6,INDIRECT($U$95&amp;"!$G$19:$G$619"),'Resumo (3)'!$U106)/$T106</f>
        <v>0</v>
      </c>
      <c r="AB106" s="147">
        <f ca="1">SUMIFS(INDIRECT($U$95&amp;"!$I$19:$I$619"),INDIRECT($U$95&amp;"!$H$19:$H$619"),'Resumo (3)'!AB$6,INDIRECT($U$95&amp;"!$G$19:$G$619"),'Resumo (3)'!$U106)/$T106</f>
        <v>0</v>
      </c>
      <c r="AC106" s="147">
        <f ca="1">SUMIFS(INDIRECT($U$95&amp;"!$I$19:$I$619"),INDIRECT($U$95&amp;"!$H$19:$H$619"),'Resumo (3)'!AC$6,INDIRECT($U$95&amp;"!$G$19:$G$619"),'Resumo (3)'!$U106)/$T106</f>
        <v>0</v>
      </c>
      <c r="AD106" s="147">
        <f ca="1">SUMIFS(INDIRECT($U$95&amp;"!$I$19:$I$619"),INDIRECT($U$95&amp;"!$H$19:$H$619"),'Resumo (3)'!AD$6,INDIRECT($U$95&amp;"!$G$19:$G$619"),'Resumo (3)'!$U106)/$T106</f>
        <v>0</v>
      </c>
      <c r="AE106" s="147">
        <f ca="1">SUMIFS(INDIRECT($U$95&amp;"!$I$19:$I$619"),INDIRECT($U$95&amp;"!$H$19:$H$619"),'Resumo (3)'!AE$6,INDIRECT($U$95&amp;"!$G$19:$G$619"),'Resumo (3)'!$U106)/$T106</f>
        <v>0</v>
      </c>
      <c r="AF106" s="147">
        <f ca="1">SUMIFS(INDIRECT($U$95&amp;"!$I$19:$I$619"),INDIRECT($U$95&amp;"!$H$19:$H$619"),'Resumo (3)'!AF$6,INDIRECT($U$95&amp;"!$G$19:$G$619"),'Resumo (3)'!$U106)/$T106</f>
        <v>0</v>
      </c>
      <c r="AG106" s="147">
        <f ca="1">SUMIFS(INDIRECT($U$95&amp;"!$I$19:$I$619"),INDIRECT($U$95&amp;"!$H$19:$H$619"),'Resumo (3)'!AG$6,INDIRECT($U$95&amp;"!$G$19:$G$619"),'Resumo (3)'!$U106)/$T106</f>
        <v>0</v>
      </c>
      <c r="AH106" s="147">
        <f ca="1">SUMIFS(INDIRECT($U$95&amp;"!$I$19:$I$619"),INDIRECT($U$95&amp;"!$H$19:$H$619"),'Resumo (3)'!AH$6,INDIRECT($U$95&amp;"!$G$19:$G$619"),'Resumo (3)'!$U106)/$T106</f>
        <v>0</v>
      </c>
      <c r="AI106" s="147">
        <f ca="1">SUMIFS(INDIRECT($U$95&amp;"!$I$19:$I$619"),INDIRECT($U$95&amp;"!$H$19:$H$619"),'Resumo (3)'!AI$6,INDIRECT($U$95&amp;"!$G$19:$G$619"),'Resumo (3)'!$U106)/$T106</f>
        <v>0</v>
      </c>
    </row>
    <row r="107" spans="20:35" x14ac:dyDescent="0.2">
      <c r="T107" s="147">
        <v>11</v>
      </c>
      <c r="U107" s="147" t="s">
        <v>1376</v>
      </c>
      <c r="V107" s="147">
        <f ca="1">SUMIFS(INDIRECT($U$95&amp;"!$I$19:$I$619"),INDIRECT($U$95&amp;"!$H$19:$H$619"),'Resumo (3)'!V$6,INDIRECT($U$95&amp;"!$G$19:$G$619"),'Resumo (3)'!$U107)/$T107</f>
        <v>0</v>
      </c>
      <c r="W107" s="147">
        <f ca="1">SUMIFS(INDIRECT($U$95&amp;"!$I$19:$I$619"),INDIRECT($U$95&amp;"!$H$19:$H$619"),'Resumo (3)'!W$6,INDIRECT($U$95&amp;"!$G$19:$G$619"),'Resumo (3)'!$U107)/$T107</f>
        <v>0</v>
      </c>
      <c r="X107" s="147">
        <f ca="1">SUMIFS(INDIRECT($U$95&amp;"!$I$19:$I$619"),INDIRECT($U$95&amp;"!$H$19:$H$619"),'Resumo (3)'!X$6,INDIRECT($U$95&amp;"!$G$19:$G$619"),'Resumo (3)'!$U107)/$T107</f>
        <v>0</v>
      </c>
      <c r="Y107" s="147">
        <f ca="1">SUMIFS(INDIRECT($U$95&amp;"!$I$19:$I$619"),INDIRECT($U$95&amp;"!$H$19:$H$619"),'Resumo (3)'!Y$6,INDIRECT($U$95&amp;"!$G$19:$G$619"),'Resumo (3)'!$U107)/$T107</f>
        <v>0</v>
      </c>
      <c r="Z107" s="147">
        <f ca="1">SUMIFS(INDIRECT($U$95&amp;"!$I$19:$I$619"),INDIRECT($U$95&amp;"!$H$19:$H$619"),'Resumo (3)'!Z$6,INDIRECT($U$95&amp;"!$G$19:$G$619"),'Resumo (3)'!$U107)/$T107</f>
        <v>0</v>
      </c>
      <c r="AA107" s="147">
        <f ca="1">SUMIFS(INDIRECT($U$95&amp;"!$I$19:$I$619"),INDIRECT($U$95&amp;"!$H$19:$H$619"),'Resumo (3)'!AA$6,INDIRECT($U$95&amp;"!$G$19:$G$619"),'Resumo (3)'!$U107)/$T107</f>
        <v>0</v>
      </c>
      <c r="AB107" s="147">
        <f ca="1">SUMIFS(INDIRECT($U$95&amp;"!$I$19:$I$619"),INDIRECT($U$95&amp;"!$H$19:$H$619"),'Resumo (3)'!AB$6,INDIRECT($U$95&amp;"!$G$19:$G$619"),'Resumo (3)'!$U107)/$T107</f>
        <v>0</v>
      </c>
      <c r="AC107" s="147">
        <f ca="1">SUMIFS(INDIRECT($U$95&amp;"!$I$19:$I$619"),INDIRECT($U$95&amp;"!$H$19:$H$619"),'Resumo (3)'!AC$6,INDIRECT($U$95&amp;"!$G$19:$G$619"),'Resumo (3)'!$U107)/$T107</f>
        <v>0</v>
      </c>
      <c r="AD107" s="147">
        <f ca="1">SUMIFS(INDIRECT($U$95&amp;"!$I$19:$I$619"),INDIRECT($U$95&amp;"!$H$19:$H$619"),'Resumo (3)'!AD$6,INDIRECT($U$95&amp;"!$G$19:$G$619"),'Resumo (3)'!$U107)/$T107</f>
        <v>0</v>
      </c>
      <c r="AE107" s="147">
        <f ca="1">SUMIFS(INDIRECT($U$95&amp;"!$I$19:$I$619"),INDIRECT($U$95&amp;"!$H$19:$H$619"),'Resumo (3)'!AE$6,INDIRECT($U$95&amp;"!$G$19:$G$619"),'Resumo (3)'!$U107)/$T107</f>
        <v>0</v>
      </c>
      <c r="AF107" s="147">
        <f ca="1">SUMIFS(INDIRECT($U$95&amp;"!$I$19:$I$619"),INDIRECT($U$95&amp;"!$H$19:$H$619"),'Resumo (3)'!AF$6,INDIRECT($U$95&amp;"!$G$19:$G$619"),'Resumo (3)'!$U107)/$T107</f>
        <v>0</v>
      </c>
      <c r="AG107" s="147">
        <f ca="1">SUMIFS(INDIRECT($U$95&amp;"!$I$19:$I$619"),INDIRECT($U$95&amp;"!$H$19:$H$619"),'Resumo (3)'!AG$6,INDIRECT($U$95&amp;"!$G$19:$G$619"),'Resumo (3)'!$U107)/$T107</f>
        <v>0</v>
      </c>
      <c r="AH107" s="147">
        <f ca="1">SUMIFS(INDIRECT($U$95&amp;"!$I$19:$I$619"),INDIRECT($U$95&amp;"!$H$19:$H$619"),'Resumo (3)'!AH$6,INDIRECT($U$95&amp;"!$G$19:$G$619"),'Resumo (3)'!$U107)/$T107</f>
        <v>0</v>
      </c>
      <c r="AI107" s="147">
        <f ca="1">SUMIFS(INDIRECT($U$95&amp;"!$I$19:$I$619"),INDIRECT($U$95&amp;"!$H$19:$H$619"),'Resumo (3)'!AI$6,INDIRECT($U$95&amp;"!$G$19:$G$619"),'Resumo (3)'!$U107)/$T107</f>
        <v>0</v>
      </c>
    </row>
    <row r="108" spans="20:35" x14ac:dyDescent="0.2">
      <c r="T108" s="147">
        <v>12</v>
      </c>
      <c r="U108" s="147" t="s">
        <v>1377</v>
      </c>
      <c r="V108" s="147">
        <f ca="1">SUMIFS(INDIRECT($U$95&amp;"!$I$19:$I$619"),INDIRECT($U$95&amp;"!$H$19:$H$619"),'Resumo (3)'!V$6,INDIRECT($U$95&amp;"!$G$19:$G$619"),'Resumo (3)'!$U108)/$T108</f>
        <v>0</v>
      </c>
      <c r="W108" s="147">
        <f ca="1">SUMIFS(INDIRECT($U$95&amp;"!$I$19:$I$619"),INDIRECT($U$95&amp;"!$H$19:$H$619"),'Resumo (3)'!W$6,INDIRECT($U$95&amp;"!$G$19:$G$619"),'Resumo (3)'!$U108)/$T108</f>
        <v>0</v>
      </c>
      <c r="X108" s="147">
        <f ca="1">SUMIFS(INDIRECT($U$95&amp;"!$I$19:$I$619"),INDIRECT($U$95&amp;"!$H$19:$H$619"),'Resumo (3)'!X$6,INDIRECT($U$95&amp;"!$G$19:$G$619"),'Resumo (3)'!$U108)/$T108</f>
        <v>0</v>
      </c>
      <c r="Y108" s="147">
        <f ca="1">SUMIFS(INDIRECT($U$95&amp;"!$I$19:$I$619"),INDIRECT($U$95&amp;"!$H$19:$H$619"),'Resumo (3)'!Y$6,INDIRECT($U$95&amp;"!$G$19:$G$619"),'Resumo (3)'!$U108)/$T108</f>
        <v>0</v>
      </c>
      <c r="Z108" s="147">
        <f ca="1">SUMIFS(INDIRECT($U$95&amp;"!$I$19:$I$619"),INDIRECT($U$95&amp;"!$H$19:$H$619"),'Resumo (3)'!Z$6,INDIRECT($U$95&amp;"!$G$19:$G$619"),'Resumo (3)'!$U108)/$T108</f>
        <v>0</v>
      </c>
      <c r="AA108" s="147">
        <f ca="1">SUMIFS(INDIRECT($U$95&amp;"!$I$19:$I$619"),INDIRECT($U$95&amp;"!$H$19:$H$619"),'Resumo (3)'!AA$6,INDIRECT($U$95&amp;"!$G$19:$G$619"),'Resumo (3)'!$U108)/$T108</f>
        <v>0</v>
      </c>
      <c r="AB108" s="147">
        <f ca="1">SUMIFS(INDIRECT($U$95&amp;"!$I$19:$I$619"),INDIRECT($U$95&amp;"!$H$19:$H$619"),'Resumo (3)'!AB$6,INDIRECT($U$95&amp;"!$G$19:$G$619"),'Resumo (3)'!$U108)/$T108</f>
        <v>0</v>
      </c>
      <c r="AC108" s="147">
        <f ca="1">SUMIFS(INDIRECT($U$95&amp;"!$I$19:$I$619"),INDIRECT($U$95&amp;"!$H$19:$H$619"),'Resumo (3)'!AC$6,INDIRECT($U$95&amp;"!$G$19:$G$619"),'Resumo (3)'!$U108)/$T108</f>
        <v>0</v>
      </c>
      <c r="AD108" s="147">
        <f ca="1">SUMIFS(INDIRECT($U$95&amp;"!$I$19:$I$619"),INDIRECT($U$95&amp;"!$H$19:$H$619"),'Resumo (3)'!AD$6,INDIRECT($U$95&amp;"!$G$19:$G$619"),'Resumo (3)'!$U108)/$T108</f>
        <v>0</v>
      </c>
      <c r="AE108" s="147">
        <f ca="1">SUMIFS(INDIRECT($U$95&amp;"!$I$19:$I$619"),INDIRECT($U$95&amp;"!$H$19:$H$619"),'Resumo (3)'!AE$6,INDIRECT($U$95&amp;"!$G$19:$G$619"),'Resumo (3)'!$U108)/$T108</f>
        <v>0</v>
      </c>
      <c r="AF108" s="147">
        <f ca="1">SUMIFS(INDIRECT($U$95&amp;"!$I$19:$I$619"),INDIRECT($U$95&amp;"!$H$19:$H$619"),'Resumo (3)'!AF$6,INDIRECT($U$95&amp;"!$G$19:$G$619"),'Resumo (3)'!$U108)/$T108</f>
        <v>0</v>
      </c>
      <c r="AG108" s="147">
        <f ca="1">SUMIFS(INDIRECT($U$95&amp;"!$I$19:$I$619"),INDIRECT($U$95&amp;"!$H$19:$H$619"),'Resumo (3)'!AG$6,INDIRECT($U$95&amp;"!$G$19:$G$619"),'Resumo (3)'!$U108)/$T108</f>
        <v>0</v>
      </c>
      <c r="AH108" s="147">
        <f ca="1">SUMIFS(INDIRECT($U$95&amp;"!$I$19:$I$619"),INDIRECT($U$95&amp;"!$H$19:$H$619"),'Resumo (3)'!AH$6,INDIRECT($U$95&amp;"!$G$19:$G$619"),'Resumo (3)'!$U108)/$T108</f>
        <v>0</v>
      </c>
      <c r="AI108" s="147">
        <f ca="1">SUMIFS(INDIRECT($U$95&amp;"!$I$19:$I$619"),INDIRECT($U$95&amp;"!$H$19:$H$619"),'Resumo (3)'!AI$6,INDIRECT($U$95&amp;"!$G$19:$G$619"),'Resumo (3)'!$U108)/$T108</f>
        <v>0</v>
      </c>
    </row>
    <row r="110" spans="20:35" x14ac:dyDescent="0.2">
      <c r="U110" s="147" t="s">
        <v>66</v>
      </c>
    </row>
    <row r="111" spans="20:35" x14ac:dyDescent="0.2">
      <c r="V111" s="147" t="str">
        <f>$D$7</f>
        <v>Mastercard</v>
      </c>
      <c r="W111" s="147" t="str">
        <f>$D$8</f>
        <v>Itaú</v>
      </c>
      <c r="X111" s="147" t="str">
        <f>$D$9</f>
        <v>Caixinha</v>
      </c>
      <c r="Y111" s="147" t="str">
        <f>$D$10</f>
        <v>-</v>
      </c>
      <c r="Z111" s="147" t="str">
        <f>$D$11</f>
        <v>-</v>
      </c>
      <c r="AA111" s="147" t="str">
        <f>$D$12</f>
        <v>-</v>
      </c>
      <c r="AB111" s="147" t="str">
        <f>$D$13</f>
        <v>-</v>
      </c>
      <c r="AC111" s="147" t="str">
        <f>$D$14</f>
        <v>-</v>
      </c>
      <c r="AD111" s="147" t="str">
        <f>$D$15</f>
        <v>-</v>
      </c>
      <c r="AE111" s="147" t="str">
        <f>$D$16</f>
        <v>-</v>
      </c>
      <c r="AF111" s="147" t="str">
        <f>$D$17</f>
        <v>-</v>
      </c>
      <c r="AG111" s="147" t="str">
        <f>$D$18</f>
        <v>-</v>
      </c>
      <c r="AH111" s="147" t="str">
        <f>$D$19</f>
        <v>-</v>
      </c>
      <c r="AI111" s="147" t="str">
        <f>$D$20</f>
        <v>-</v>
      </c>
    </row>
    <row r="112" spans="20:35" x14ac:dyDescent="0.2">
      <c r="T112" s="147">
        <v>1</v>
      </c>
      <c r="U112" s="147" t="s">
        <v>1366</v>
      </c>
      <c r="V112" s="147">
        <f ca="1">SUMIFS(INDIRECT($U$110&amp;"!$I$19:$I$619"),INDIRECT($U$110&amp;"!$H$19:$H$619"),'Resumo (3)'!V$6,INDIRECT($U$110&amp;"!$G$19:$G$619"),'Resumo (3)'!$U112)/$T112</f>
        <v>0</v>
      </c>
      <c r="W112" s="147">
        <f ca="1">SUMIFS(INDIRECT($U$110&amp;"!$I$19:$I$619"),INDIRECT($U$110&amp;"!$H$19:$H$619"),'Resumo (3)'!W$6,INDIRECT($U$110&amp;"!$G$19:$G$619"),'Resumo (3)'!$U112)/$T112</f>
        <v>0</v>
      </c>
      <c r="X112" s="147">
        <f ca="1">SUMIFS(INDIRECT($U$110&amp;"!$I$19:$I$619"),INDIRECT($U$110&amp;"!$H$19:$H$619"),'Resumo (3)'!X$6,INDIRECT($U$110&amp;"!$G$19:$G$619"),'Resumo (3)'!$U112)/$T112</f>
        <v>0</v>
      </c>
      <c r="Y112" s="147">
        <f ca="1">SUMIFS(INDIRECT($U$110&amp;"!$I$19:$I$619"),INDIRECT($U$110&amp;"!$H$19:$H$619"),'Resumo (3)'!Y$6,INDIRECT($U$110&amp;"!$G$19:$G$619"),'Resumo (3)'!$U112)/$T112</f>
        <v>0</v>
      </c>
      <c r="Z112" s="147">
        <f ca="1">SUMIFS(INDIRECT($U$110&amp;"!$I$19:$I$619"),INDIRECT($U$110&amp;"!$H$19:$H$619"),'Resumo (3)'!Z$6,INDIRECT($U$110&amp;"!$G$19:$G$619"),'Resumo (3)'!$U112)/$T112</f>
        <v>0</v>
      </c>
      <c r="AA112" s="147">
        <f ca="1">SUMIFS(INDIRECT($U$110&amp;"!$I$19:$I$619"),INDIRECT($U$110&amp;"!$H$19:$H$619"),'Resumo (3)'!AA$6,INDIRECT($U$110&amp;"!$G$19:$G$619"),'Resumo (3)'!$U112)/$T112</f>
        <v>0</v>
      </c>
      <c r="AB112" s="147">
        <f ca="1">SUMIFS(INDIRECT($U$110&amp;"!$I$19:$I$619"),INDIRECT($U$110&amp;"!$H$19:$H$619"),'Resumo (3)'!AB$6,INDIRECT($U$110&amp;"!$G$19:$G$619"),'Resumo (3)'!$U112)/$T112</f>
        <v>0</v>
      </c>
      <c r="AC112" s="147">
        <f ca="1">SUMIFS(INDIRECT($U$110&amp;"!$I$19:$I$619"),INDIRECT($U$110&amp;"!$H$19:$H$619"),'Resumo (3)'!AC$6,INDIRECT($U$110&amp;"!$G$19:$G$619"),'Resumo (3)'!$U112)/$T112</f>
        <v>0</v>
      </c>
      <c r="AD112" s="147">
        <f ca="1">SUMIFS(INDIRECT($U$110&amp;"!$I$19:$I$619"),INDIRECT($U$110&amp;"!$H$19:$H$619"),'Resumo (3)'!AD$6,INDIRECT($U$110&amp;"!$G$19:$G$619"),'Resumo (3)'!$U112)/$T112</f>
        <v>0</v>
      </c>
      <c r="AE112" s="147">
        <f ca="1">SUMIFS(INDIRECT($U$110&amp;"!$I$19:$I$619"),INDIRECT($U$110&amp;"!$H$19:$H$619"),'Resumo (3)'!AE$6,INDIRECT($U$110&amp;"!$G$19:$G$619"),'Resumo (3)'!$U112)/$T112</f>
        <v>0</v>
      </c>
      <c r="AF112" s="147">
        <f ca="1">SUMIFS(INDIRECT($U$110&amp;"!$I$19:$I$619"),INDIRECT($U$110&amp;"!$H$19:$H$619"),'Resumo (3)'!AF$6,INDIRECT($U$110&amp;"!$G$19:$G$619"),'Resumo (3)'!$U112)/$T112</f>
        <v>0</v>
      </c>
      <c r="AG112" s="147">
        <f ca="1">SUMIFS(INDIRECT($U$110&amp;"!$I$19:$I$619"),INDIRECT($U$110&amp;"!$H$19:$H$619"),'Resumo (3)'!AG$6,INDIRECT($U$110&amp;"!$G$19:$G$619"),'Resumo (3)'!$U112)/$T112</f>
        <v>0</v>
      </c>
      <c r="AH112" s="147">
        <f ca="1">SUMIFS(INDIRECT($U$110&amp;"!$I$19:$I$619"),INDIRECT($U$110&amp;"!$H$19:$H$619"),'Resumo (3)'!AH$6,INDIRECT($U$110&amp;"!$G$19:$G$619"),'Resumo (3)'!$U112)/$T112</f>
        <v>0</v>
      </c>
      <c r="AI112" s="147">
        <f ca="1">SUMIFS(INDIRECT($U$110&amp;"!$I$19:$I$619"),INDIRECT($U$110&amp;"!$H$19:$H$619"),'Resumo (3)'!AI$6,INDIRECT($U$110&amp;"!$G$19:$G$619"),'Resumo (3)'!$U112)/$T112</f>
        <v>0</v>
      </c>
    </row>
    <row r="113" spans="20:35" x14ac:dyDescent="0.2">
      <c r="T113" s="147">
        <v>2</v>
      </c>
      <c r="U113" s="147" t="s">
        <v>1367</v>
      </c>
      <c r="V113" s="147">
        <f ca="1">SUMIFS(INDIRECT($U$110&amp;"!$I$19:$I$619"),INDIRECT($U$110&amp;"!$H$19:$H$619"),'Resumo (3)'!V$6,INDIRECT($U$110&amp;"!$G$19:$G$619"),'Resumo (3)'!$U113)/$T113</f>
        <v>0</v>
      </c>
      <c r="W113" s="147">
        <f ca="1">SUMIFS(INDIRECT($U$110&amp;"!$I$19:$I$619"),INDIRECT($U$110&amp;"!$H$19:$H$619"),'Resumo (3)'!W$6,INDIRECT($U$110&amp;"!$G$19:$G$619"),'Resumo (3)'!$U113)/$T113</f>
        <v>0</v>
      </c>
      <c r="X113" s="147">
        <f ca="1">SUMIFS(INDIRECT($U$110&amp;"!$I$19:$I$619"),INDIRECT($U$110&amp;"!$H$19:$H$619"),'Resumo (3)'!X$6,INDIRECT($U$110&amp;"!$G$19:$G$619"),'Resumo (3)'!$U113)/$T113</f>
        <v>0</v>
      </c>
      <c r="Y113" s="147">
        <f ca="1">SUMIFS(INDIRECT($U$110&amp;"!$I$19:$I$619"),INDIRECT($U$110&amp;"!$H$19:$H$619"),'Resumo (3)'!Y$6,INDIRECT($U$110&amp;"!$G$19:$G$619"),'Resumo (3)'!$U113)/$T113</f>
        <v>0</v>
      </c>
      <c r="Z113" s="147">
        <f ca="1">SUMIFS(INDIRECT($U$110&amp;"!$I$19:$I$619"),INDIRECT($U$110&amp;"!$H$19:$H$619"),'Resumo (3)'!Z$6,INDIRECT($U$110&amp;"!$G$19:$G$619"),'Resumo (3)'!$U113)/$T113</f>
        <v>0</v>
      </c>
      <c r="AA113" s="147">
        <f ca="1">SUMIFS(INDIRECT($U$110&amp;"!$I$19:$I$619"),INDIRECT($U$110&amp;"!$H$19:$H$619"),'Resumo (3)'!AA$6,INDIRECT($U$110&amp;"!$G$19:$G$619"),'Resumo (3)'!$U113)/$T113</f>
        <v>0</v>
      </c>
      <c r="AB113" s="147">
        <f ca="1">SUMIFS(INDIRECT($U$110&amp;"!$I$19:$I$619"),INDIRECT($U$110&amp;"!$H$19:$H$619"),'Resumo (3)'!AB$6,INDIRECT($U$110&amp;"!$G$19:$G$619"),'Resumo (3)'!$U113)/$T113</f>
        <v>0</v>
      </c>
      <c r="AC113" s="147">
        <f ca="1">SUMIFS(INDIRECT($U$110&amp;"!$I$19:$I$619"),INDIRECT($U$110&amp;"!$H$19:$H$619"),'Resumo (3)'!AC$6,INDIRECT($U$110&amp;"!$G$19:$G$619"),'Resumo (3)'!$U113)/$T113</f>
        <v>0</v>
      </c>
      <c r="AD113" s="147">
        <f ca="1">SUMIFS(INDIRECT($U$110&amp;"!$I$19:$I$619"),INDIRECT($U$110&amp;"!$H$19:$H$619"),'Resumo (3)'!AD$6,INDIRECT($U$110&amp;"!$G$19:$G$619"),'Resumo (3)'!$U113)/$T113</f>
        <v>0</v>
      </c>
      <c r="AE113" s="147">
        <f ca="1">SUMIFS(INDIRECT($U$110&amp;"!$I$19:$I$619"),INDIRECT($U$110&amp;"!$H$19:$H$619"),'Resumo (3)'!AE$6,INDIRECT($U$110&amp;"!$G$19:$G$619"),'Resumo (3)'!$U113)/$T113</f>
        <v>0</v>
      </c>
      <c r="AF113" s="147">
        <f ca="1">SUMIFS(INDIRECT($U$110&amp;"!$I$19:$I$619"),INDIRECT($U$110&amp;"!$H$19:$H$619"),'Resumo (3)'!AF$6,INDIRECT($U$110&amp;"!$G$19:$G$619"),'Resumo (3)'!$U113)/$T113</f>
        <v>0</v>
      </c>
      <c r="AG113" s="147">
        <f ca="1">SUMIFS(INDIRECT($U$110&amp;"!$I$19:$I$619"),INDIRECT($U$110&amp;"!$H$19:$H$619"),'Resumo (3)'!AG$6,INDIRECT($U$110&amp;"!$G$19:$G$619"),'Resumo (3)'!$U113)/$T113</f>
        <v>0</v>
      </c>
      <c r="AH113" s="147">
        <f ca="1">SUMIFS(INDIRECT($U$110&amp;"!$I$19:$I$619"),INDIRECT($U$110&amp;"!$H$19:$H$619"),'Resumo (3)'!AH$6,INDIRECT($U$110&amp;"!$G$19:$G$619"),'Resumo (3)'!$U113)/$T113</f>
        <v>0</v>
      </c>
      <c r="AI113" s="147">
        <f ca="1">SUMIFS(INDIRECT($U$110&amp;"!$I$19:$I$619"),INDIRECT($U$110&amp;"!$H$19:$H$619"),'Resumo (3)'!AI$6,INDIRECT($U$110&amp;"!$G$19:$G$619"),'Resumo (3)'!$U113)/$T113</f>
        <v>0</v>
      </c>
    </row>
    <row r="114" spans="20:35" x14ac:dyDescent="0.2">
      <c r="T114" s="147">
        <v>3</v>
      </c>
      <c r="U114" s="147" t="s">
        <v>1368</v>
      </c>
      <c r="V114" s="147">
        <f ca="1">SUMIFS(INDIRECT($U$110&amp;"!$I$19:$I$619"),INDIRECT($U$110&amp;"!$H$19:$H$619"),'Resumo (3)'!V$6,INDIRECT($U$110&amp;"!$G$19:$G$619"),'Resumo (3)'!$U114)/$T114</f>
        <v>0</v>
      </c>
      <c r="W114" s="147">
        <f ca="1">SUMIFS(INDIRECT($U$110&amp;"!$I$19:$I$619"),INDIRECT($U$110&amp;"!$H$19:$H$619"),'Resumo (3)'!W$6,INDIRECT($U$110&amp;"!$G$19:$G$619"),'Resumo (3)'!$U114)/$T114</f>
        <v>0</v>
      </c>
      <c r="X114" s="147">
        <f ca="1">SUMIFS(INDIRECT($U$110&amp;"!$I$19:$I$619"),INDIRECT($U$110&amp;"!$H$19:$H$619"),'Resumo (3)'!X$6,INDIRECT($U$110&amp;"!$G$19:$G$619"),'Resumo (3)'!$U114)/$T114</f>
        <v>0</v>
      </c>
      <c r="Y114" s="147">
        <f ca="1">SUMIFS(INDIRECT($U$110&amp;"!$I$19:$I$619"),INDIRECT($U$110&amp;"!$H$19:$H$619"),'Resumo (3)'!Y$6,INDIRECT($U$110&amp;"!$G$19:$G$619"),'Resumo (3)'!$U114)/$T114</f>
        <v>0</v>
      </c>
      <c r="Z114" s="147">
        <f ca="1">SUMIFS(INDIRECT($U$110&amp;"!$I$19:$I$619"),INDIRECT($U$110&amp;"!$H$19:$H$619"),'Resumo (3)'!Z$6,INDIRECT($U$110&amp;"!$G$19:$G$619"),'Resumo (3)'!$U114)/$T114</f>
        <v>0</v>
      </c>
      <c r="AA114" s="147">
        <f ca="1">SUMIFS(INDIRECT($U$110&amp;"!$I$19:$I$619"),INDIRECT($U$110&amp;"!$H$19:$H$619"),'Resumo (3)'!AA$6,INDIRECT($U$110&amp;"!$G$19:$G$619"),'Resumo (3)'!$U114)/$T114</f>
        <v>0</v>
      </c>
      <c r="AB114" s="147">
        <f ca="1">SUMIFS(INDIRECT($U$110&amp;"!$I$19:$I$619"),INDIRECT($U$110&amp;"!$H$19:$H$619"),'Resumo (3)'!AB$6,INDIRECT($U$110&amp;"!$G$19:$G$619"),'Resumo (3)'!$U114)/$T114</f>
        <v>0</v>
      </c>
      <c r="AC114" s="147">
        <f ca="1">SUMIFS(INDIRECT($U$110&amp;"!$I$19:$I$619"),INDIRECT($U$110&amp;"!$H$19:$H$619"),'Resumo (3)'!AC$6,INDIRECT($U$110&amp;"!$G$19:$G$619"),'Resumo (3)'!$U114)/$T114</f>
        <v>0</v>
      </c>
      <c r="AD114" s="147">
        <f ca="1">SUMIFS(INDIRECT($U$110&amp;"!$I$19:$I$619"),INDIRECT($U$110&amp;"!$H$19:$H$619"),'Resumo (3)'!AD$6,INDIRECT($U$110&amp;"!$G$19:$G$619"),'Resumo (3)'!$U114)/$T114</f>
        <v>0</v>
      </c>
      <c r="AE114" s="147">
        <f ca="1">SUMIFS(INDIRECT($U$110&amp;"!$I$19:$I$619"),INDIRECT($U$110&amp;"!$H$19:$H$619"),'Resumo (3)'!AE$6,INDIRECT($U$110&amp;"!$G$19:$G$619"),'Resumo (3)'!$U114)/$T114</f>
        <v>0</v>
      </c>
      <c r="AF114" s="147">
        <f ca="1">SUMIFS(INDIRECT($U$110&amp;"!$I$19:$I$619"),INDIRECT($U$110&amp;"!$H$19:$H$619"),'Resumo (3)'!AF$6,INDIRECT($U$110&amp;"!$G$19:$G$619"),'Resumo (3)'!$U114)/$T114</f>
        <v>0</v>
      </c>
      <c r="AG114" s="147">
        <f ca="1">SUMIFS(INDIRECT($U$110&amp;"!$I$19:$I$619"),INDIRECT($U$110&amp;"!$H$19:$H$619"),'Resumo (3)'!AG$6,INDIRECT($U$110&amp;"!$G$19:$G$619"),'Resumo (3)'!$U114)/$T114</f>
        <v>0</v>
      </c>
      <c r="AH114" s="147">
        <f ca="1">SUMIFS(INDIRECT($U$110&amp;"!$I$19:$I$619"),INDIRECT($U$110&amp;"!$H$19:$H$619"),'Resumo (3)'!AH$6,INDIRECT($U$110&amp;"!$G$19:$G$619"),'Resumo (3)'!$U114)/$T114</f>
        <v>0</v>
      </c>
      <c r="AI114" s="147">
        <f ca="1">SUMIFS(INDIRECT($U$110&amp;"!$I$19:$I$619"),INDIRECT($U$110&amp;"!$H$19:$H$619"),'Resumo (3)'!AI$6,INDIRECT($U$110&amp;"!$G$19:$G$619"),'Resumo (3)'!$U114)/$T114</f>
        <v>0</v>
      </c>
    </row>
    <row r="115" spans="20:35" x14ac:dyDescent="0.2">
      <c r="T115" s="147">
        <v>4</v>
      </c>
      <c r="U115" s="147" t="s">
        <v>1369</v>
      </c>
      <c r="V115" s="147">
        <f ca="1">SUMIFS(INDIRECT($U$110&amp;"!$I$19:$I$619"),INDIRECT($U$110&amp;"!$H$19:$H$619"),'Resumo (3)'!V$6,INDIRECT($U$110&amp;"!$G$19:$G$619"),'Resumo (3)'!$U115)/$T115</f>
        <v>0</v>
      </c>
      <c r="W115" s="147">
        <f ca="1">SUMIFS(INDIRECT($U$110&amp;"!$I$19:$I$619"),INDIRECT($U$110&amp;"!$H$19:$H$619"),'Resumo (3)'!W$6,INDIRECT($U$110&amp;"!$G$19:$G$619"),'Resumo (3)'!$U115)/$T115</f>
        <v>0</v>
      </c>
      <c r="X115" s="147">
        <f ca="1">SUMIFS(INDIRECT($U$110&amp;"!$I$19:$I$619"),INDIRECT($U$110&amp;"!$H$19:$H$619"),'Resumo (3)'!X$6,INDIRECT($U$110&amp;"!$G$19:$G$619"),'Resumo (3)'!$U115)/$T115</f>
        <v>0</v>
      </c>
      <c r="Y115" s="147">
        <f ca="1">SUMIFS(INDIRECT($U$110&amp;"!$I$19:$I$619"),INDIRECT($U$110&amp;"!$H$19:$H$619"),'Resumo (3)'!Y$6,INDIRECT($U$110&amp;"!$G$19:$G$619"),'Resumo (3)'!$U115)/$T115</f>
        <v>0</v>
      </c>
      <c r="Z115" s="147">
        <f ca="1">SUMIFS(INDIRECT($U$110&amp;"!$I$19:$I$619"),INDIRECT($U$110&amp;"!$H$19:$H$619"),'Resumo (3)'!Z$6,INDIRECT($U$110&amp;"!$G$19:$G$619"),'Resumo (3)'!$U115)/$T115</f>
        <v>0</v>
      </c>
      <c r="AA115" s="147">
        <f ca="1">SUMIFS(INDIRECT($U$110&amp;"!$I$19:$I$619"),INDIRECT($U$110&amp;"!$H$19:$H$619"),'Resumo (3)'!AA$6,INDIRECT($U$110&amp;"!$G$19:$G$619"),'Resumo (3)'!$U115)/$T115</f>
        <v>0</v>
      </c>
      <c r="AB115" s="147">
        <f ca="1">SUMIFS(INDIRECT($U$110&amp;"!$I$19:$I$619"),INDIRECT($U$110&amp;"!$H$19:$H$619"),'Resumo (3)'!AB$6,INDIRECT($U$110&amp;"!$G$19:$G$619"),'Resumo (3)'!$U115)/$T115</f>
        <v>0</v>
      </c>
      <c r="AC115" s="147">
        <f ca="1">SUMIFS(INDIRECT($U$110&amp;"!$I$19:$I$619"),INDIRECT($U$110&amp;"!$H$19:$H$619"),'Resumo (3)'!AC$6,INDIRECT($U$110&amp;"!$G$19:$G$619"),'Resumo (3)'!$U115)/$T115</f>
        <v>0</v>
      </c>
      <c r="AD115" s="147">
        <f ca="1">SUMIFS(INDIRECT($U$110&amp;"!$I$19:$I$619"),INDIRECT($U$110&amp;"!$H$19:$H$619"),'Resumo (3)'!AD$6,INDIRECT($U$110&amp;"!$G$19:$G$619"),'Resumo (3)'!$U115)/$T115</f>
        <v>0</v>
      </c>
      <c r="AE115" s="147">
        <f ca="1">SUMIFS(INDIRECT($U$110&amp;"!$I$19:$I$619"),INDIRECT($U$110&amp;"!$H$19:$H$619"),'Resumo (3)'!AE$6,INDIRECT($U$110&amp;"!$G$19:$G$619"),'Resumo (3)'!$U115)/$T115</f>
        <v>0</v>
      </c>
      <c r="AF115" s="147">
        <f ca="1">SUMIFS(INDIRECT($U$110&amp;"!$I$19:$I$619"),INDIRECT($U$110&amp;"!$H$19:$H$619"),'Resumo (3)'!AF$6,INDIRECT($U$110&amp;"!$G$19:$G$619"),'Resumo (3)'!$U115)/$T115</f>
        <v>0</v>
      </c>
      <c r="AG115" s="147">
        <f ca="1">SUMIFS(INDIRECT($U$110&amp;"!$I$19:$I$619"),INDIRECT($U$110&amp;"!$H$19:$H$619"),'Resumo (3)'!AG$6,INDIRECT($U$110&amp;"!$G$19:$G$619"),'Resumo (3)'!$U115)/$T115</f>
        <v>0</v>
      </c>
      <c r="AH115" s="147">
        <f ca="1">SUMIFS(INDIRECT($U$110&amp;"!$I$19:$I$619"),INDIRECT($U$110&amp;"!$H$19:$H$619"),'Resumo (3)'!AH$6,INDIRECT($U$110&amp;"!$G$19:$G$619"),'Resumo (3)'!$U115)/$T115</f>
        <v>0</v>
      </c>
      <c r="AI115" s="147">
        <f ca="1">SUMIFS(INDIRECT($U$110&amp;"!$I$19:$I$619"),INDIRECT($U$110&amp;"!$H$19:$H$619"),'Resumo (3)'!AI$6,INDIRECT($U$110&amp;"!$G$19:$G$619"),'Resumo (3)'!$U115)/$T115</f>
        <v>0</v>
      </c>
    </row>
    <row r="116" spans="20:35" x14ac:dyDescent="0.2">
      <c r="T116" s="147">
        <v>5</v>
      </c>
      <c r="U116" s="147" t="s">
        <v>1370</v>
      </c>
      <c r="V116" s="147">
        <f ca="1">SUMIFS(INDIRECT($U$110&amp;"!$I$19:$I$619"),INDIRECT($U$110&amp;"!$H$19:$H$619"),'Resumo (3)'!V$6,INDIRECT($U$110&amp;"!$G$19:$G$619"),'Resumo (3)'!$U116)/$T116</f>
        <v>0</v>
      </c>
      <c r="W116" s="147">
        <f ca="1">SUMIFS(INDIRECT($U$110&amp;"!$I$19:$I$619"),INDIRECT($U$110&amp;"!$H$19:$H$619"),'Resumo (3)'!W$6,INDIRECT($U$110&amp;"!$G$19:$G$619"),'Resumo (3)'!$U116)/$T116</f>
        <v>0</v>
      </c>
      <c r="X116" s="147">
        <f ca="1">SUMIFS(INDIRECT($U$110&amp;"!$I$19:$I$619"),INDIRECT($U$110&amp;"!$H$19:$H$619"),'Resumo (3)'!X$6,INDIRECT($U$110&amp;"!$G$19:$G$619"),'Resumo (3)'!$U116)/$T116</f>
        <v>0</v>
      </c>
      <c r="Y116" s="147">
        <f ca="1">SUMIFS(INDIRECT($U$110&amp;"!$I$19:$I$619"),INDIRECT($U$110&amp;"!$H$19:$H$619"),'Resumo (3)'!Y$6,INDIRECT($U$110&amp;"!$G$19:$G$619"),'Resumo (3)'!$U116)/$T116</f>
        <v>0</v>
      </c>
      <c r="Z116" s="147">
        <f ca="1">SUMIFS(INDIRECT($U$110&amp;"!$I$19:$I$619"),INDIRECT($U$110&amp;"!$H$19:$H$619"),'Resumo (3)'!Z$6,INDIRECT($U$110&amp;"!$G$19:$G$619"),'Resumo (3)'!$U116)/$T116</f>
        <v>0</v>
      </c>
      <c r="AA116" s="147">
        <f ca="1">SUMIFS(INDIRECT($U$110&amp;"!$I$19:$I$619"),INDIRECT($U$110&amp;"!$H$19:$H$619"),'Resumo (3)'!AA$6,INDIRECT($U$110&amp;"!$G$19:$G$619"),'Resumo (3)'!$U116)/$T116</f>
        <v>0</v>
      </c>
      <c r="AB116" s="147">
        <f ca="1">SUMIFS(INDIRECT($U$110&amp;"!$I$19:$I$619"),INDIRECT($U$110&amp;"!$H$19:$H$619"),'Resumo (3)'!AB$6,INDIRECT($U$110&amp;"!$G$19:$G$619"),'Resumo (3)'!$U116)/$T116</f>
        <v>0</v>
      </c>
      <c r="AC116" s="147">
        <f ca="1">SUMIFS(INDIRECT($U$110&amp;"!$I$19:$I$619"),INDIRECT($U$110&amp;"!$H$19:$H$619"),'Resumo (3)'!AC$6,INDIRECT($U$110&amp;"!$G$19:$G$619"),'Resumo (3)'!$U116)/$T116</f>
        <v>0</v>
      </c>
      <c r="AD116" s="147">
        <f ca="1">SUMIFS(INDIRECT($U$110&amp;"!$I$19:$I$619"),INDIRECT($U$110&amp;"!$H$19:$H$619"),'Resumo (3)'!AD$6,INDIRECT($U$110&amp;"!$G$19:$G$619"),'Resumo (3)'!$U116)/$T116</f>
        <v>0</v>
      </c>
      <c r="AE116" s="147">
        <f ca="1">SUMIFS(INDIRECT($U$110&amp;"!$I$19:$I$619"),INDIRECT($U$110&amp;"!$H$19:$H$619"),'Resumo (3)'!AE$6,INDIRECT($U$110&amp;"!$G$19:$G$619"),'Resumo (3)'!$U116)/$T116</f>
        <v>0</v>
      </c>
      <c r="AF116" s="147">
        <f ca="1">SUMIFS(INDIRECT($U$110&amp;"!$I$19:$I$619"),INDIRECT($U$110&amp;"!$H$19:$H$619"),'Resumo (3)'!AF$6,INDIRECT($U$110&amp;"!$G$19:$G$619"),'Resumo (3)'!$U116)/$T116</f>
        <v>0</v>
      </c>
      <c r="AG116" s="147">
        <f ca="1">SUMIFS(INDIRECT($U$110&amp;"!$I$19:$I$619"),INDIRECT($U$110&amp;"!$H$19:$H$619"),'Resumo (3)'!AG$6,INDIRECT($U$110&amp;"!$G$19:$G$619"),'Resumo (3)'!$U116)/$T116</f>
        <v>0</v>
      </c>
      <c r="AH116" s="147">
        <f ca="1">SUMIFS(INDIRECT($U$110&amp;"!$I$19:$I$619"),INDIRECT($U$110&amp;"!$H$19:$H$619"),'Resumo (3)'!AH$6,INDIRECT($U$110&amp;"!$G$19:$G$619"),'Resumo (3)'!$U116)/$T116</f>
        <v>0</v>
      </c>
      <c r="AI116" s="147">
        <f ca="1">SUMIFS(INDIRECT($U$110&amp;"!$I$19:$I$619"),INDIRECT($U$110&amp;"!$H$19:$H$619"),'Resumo (3)'!AI$6,INDIRECT($U$110&amp;"!$G$19:$G$619"),'Resumo (3)'!$U116)/$T116</f>
        <v>0</v>
      </c>
    </row>
    <row r="117" spans="20:35" x14ac:dyDescent="0.2">
      <c r="T117" s="147">
        <v>6</v>
      </c>
      <c r="U117" s="147" t="s">
        <v>1371</v>
      </c>
      <c r="V117" s="147">
        <f ca="1">SUMIFS(INDIRECT($U$110&amp;"!$I$19:$I$619"),INDIRECT($U$110&amp;"!$H$19:$H$619"),'Resumo (3)'!V$6,INDIRECT($U$110&amp;"!$G$19:$G$619"),'Resumo (3)'!$U117)/$T117</f>
        <v>0</v>
      </c>
      <c r="W117" s="147">
        <f ca="1">SUMIFS(INDIRECT($U$110&amp;"!$I$19:$I$619"),INDIRECT($U$110&amp;"!$H$19:$H$619"),'Resumo (3)'!W$6,INDIRECT($U$110&amp;"!$G$19:$G$619"),'Resumo (3)'!$U117)/$T117</f>
        <v>0</v>
      </c>
      <c r="X117" s="147">
        <f ca="1">SUMIFS(INDIRECT($U$110&amp;"!$I$19:$I$619"),INDIRECT($U$110&amp;"!$H$19:$H$619"),'Resumo (3)'!X$6,INDIRECT($U$110&amp;"!$G$19:$G$619"),'Resumo (3)'!$U117)/$T117</f>
        <v>0</v>
      </c>
      <c r="Y117" s="147">
        <f ca="1">SUMIFS(INDIRECT($U$110&amp;"!$I$19:$I$619"),INDIRECT($U$110&amp;"!$H$19:$H$619"),'Resumo (3)'!Y$6,INDIRECT($U$110&amp;"!$G$19:$G$619"),'Resumo (3)'!$U117)/$T117</f>
        <v>0</v>
      </c>
      <c r="Z117" s="147">
        <f ca="1">SUMIFS(INDIRECT($U$110&amp;"!$I$19:$I$619"),INDIRECT($U$110&amp;"!$H$19:$H$619"),'Resumo (3)'!Z$6,INDIRECT($U$110&amp;"!$G$19:$G$619"),'Resumo (3)'!$U117)/$T117</f>
        <v>0</v>
      </c>
      <c r="AA117" s="147">
        <f ca="1">SUMIFS(INDIRECT($U$110&amp;"!$I$19:$I$619"),INDIRECT($U$110&amp;"!$H$19:$H$619"),'Resumo (3)'!AA$6,INDIRECT($U$110&amp;"!$G$19:$G$619"),'Resumo (3)'!$U117)/$T117</f>
        <v>0</v>
      </c>
      <c r="AB117" s="147">
        <f ca="1">SUMIFS(INDIRECT($U$110&amp;"!$I$19:$I$619"),INDIRECT($U$110&amp;"!$H$19:$H$619"),'Resumo (3)'!AB$6,INDIRECT($U$110&amp;"!$G$19:$G$619"),'Resumo (3)'!$U117)/$T117</f>
        <v>0</v>
      </c>
      <c r="AC117" s="147">
        <f ca="1">SUMIFS(INDIRECT($U$110&amp;"!$I$19:$I$619"),INDIRECT($U$110&amp;"!$H$19:$H$619"),'Resumo (3)'!AC$6,INDIRECT($U$110&amp;"!$G$19:$G$619"),'Resumo (3)'!$U117)/$T117</f>
        <v>0</v>
      </c>
      <c r="AD117" s="147">
        <f ca="1">SUMIFS(INDIRECT($U$110&amp;"!$I$19:$I$619"),INDIRECT($U$110&amp;"!$H$19:$H$619"),'Resumo (3)'!AD$6,INDIRECT($U$110&amp;"!$G$19:$G$619"),'Resumo (3)'!$U117)/$T117</f>
        <v>0</v>
      </c>
      <c r="AE117" s="147">
        <f ca="1">SUMIFS(INDIRECT($U$110&amp;"!$I$19:$I$619"),INDIRECT($U$110&amp;"!$H$19:$H$619"),'Resumo (3)'!AE$6,INDIRECT($U$110&amp;"!$G$19:$G$619"),'Resumo (3)'!$U117)/$T117</f>
        <v>0</v>
      </c>
      <c r="AF117" s="147">
        <f ca="1">SUMIFS(INDIRECT($U$110&amp;"!$I$19:$I$619"),INDIRECT($U$110&amp;"!$H$19:$H$619"),'Resumo (3)'!AF$6,INDIRECT($U$110&amp;"!$G$19:$G$619"),'Resumo (3)'!$U117)/$T117</f>
        <v>0</v>
      </c>
      <c r="AG117" s="147">
        <f ca="1">SUMIFS(INDIRECT($U$110&amp;"!$I$19:$I$619"),INDIRECT($U$110&amp;"!$H$19:$H$619"),'Resumo (3)'!AG$6,INDIRECT($U$110&amp;"!$G$19:$G$619"),'Resumo (3)'!$U117)/$T117</f>
        <v>0</v>
      </c>
      <c r="AH117" s="147">
        <f ca="1">SUMIFS(INDIRECT($U$110&amp;"!$I$19:$I$619"),INDIRECT($U$110&amp;"!$H$19:$H$619"),'Resumo (3)'!AH$6,INDIRECT($U$110&amp;"!$G$19:$G$619"),'Resumo (3)'!$U117)/$T117</f>
        <v>0</v>
      </c>
      <c r="AI117" s="147">
        <f ca="1">SUMIFS(INDIRECT($U$110&amp;"!$I$19:$I$619"),INDIRECT($U$110&amp;"!$H$19:$H$619"),'Resumo (3)'!AI$6,INDIRECT($U$110&amp;"!$G$19:$G$619"),'Resumo (3)'!$U117)/$T117</f>
        <v>0</v>
      </c>
    </row>
    <row r="118" spans="20:35" x14ac:dyDescent="0.2">
      <c r="T118" s="147">
        <v>7</v>
      </c>
      <c r="U118" s="147" t="s">
        <v>1372</v>
      </c>
      <c r="V118" s="147">
        <f ca="1">SUMIFS(INDIRECT($U$110&amp;"!$I$19:$I$619"),INDIRECT($U$110&amp;"!$H$19:$H$619"),'Resumo (3)'!V$6,INDIRECT($U$110&amp;"!$G$19:$G$619"),'Resumo (3)'!$U118)/$T118</f>
        <v>0</v>
      </c>
      <c r="W118" s="147">
        <f ca="1">SUMIFS(INDIRECT($U$110&amp;"!$I$19:$I$619"),INDIRECT($U$110&amp;"!$H$19:$H$619"),'Resumo (3)'!W$6,INDIRECT($U$110&amp;"!$G$19:$G$619"),'Resumo (3)'!$U118)/$T118</f>
        <v>0</v>
      </c>
      <c r="X118" s="147">
        <f ca="1">SUMIFS(INDIRECT($U$110&amp;"!$I$19:$I$619"),INDIRECT($U$110&amp;"!$H$19:$H$619"),'Resumo (3)'!X$6,INDIRECT($U$110&amp;"!$G$19:$G$619"),'Resumo (3)'!$U118)/$T118</f>
        <v>0</v>
      </c>
      <c r="Y118" s="147">
        <f ca="1">SUMIFS(INDIRECT($U$110&amp;"!$I$19:$I$619"),INDIRECT($U$110&amp;"!$H$19:$H$619"),'Resumo (3)'!Y$6,INDIRECT($U$110&amp;"!$G$19:$G$619"),'Resumo (3)'!$U118)/$T118</f>
        <v>0</v>
      </c>
      <c r="Z118" s="147">
        <f ca="1">SUMIFS(INDIRECT($U$110&amp;"!$I$19:$I$619"),INDIRECT($U$110&amp;"!$H$19:$H$619"),'Resumo (3)'!Z$6,INDIRECT($U$110&amp;"!$G$19:$G$619"),'Resumo (3)'!$U118)/$T118</f>
        <v>0</v>
      </c>
      <c r="AA118" s="147">
        <f ca="1">SUMIFS(INDIRECT($U$110&amp;"!$I$19:$I$619"),INDIRECT($U$110&amp;"!$H$19:$H$619"),'Resumo (3)'!AA$6,INDIRECT($U$110&amp;"!$G$19:$G$619"),'Resumo (3)'!$U118)/$T118</f>
        <v>0</v>
      </c>
      <c r="AB118" s="147">
        <f ca="1">SUMIFS(INDIRECT($U$110&amp;"!$I$19:$I$619"),INDIRECT($U$110&amp;"!$H$19:$H$619"),'Resumo (3)'!AB$6,INDIRECT($U$110&amp;"!$G$19:$G$619"),'Resumo (3)'!$U118)/$T118</f>
        <v>0</v>
      </c>
      <c r="AC118" s="147">
        <f ca="1">SUMIFS(INDIRECT($U$110&amp;"!$I$19:$I$619"),INDIRECT($U$110&amp;"!$H$19:$H$619"),'Resumo (3)'!AC$6,INDIRECT($U$110&amp;"!$G$19:$G$619"),'Resumo (3)'!$U118)/$T118</f>
        <v>0</v>
      </c>
      <c r="AD118" s="147">
        <f ca="1">SUMIFS(INDIRECT($U$110&amp;"!$I$19:$I$619"),INDIRECT($U$110&amp;"!$H$19:$H$619"),'Resumo (3)'!AD$6,INDIRECT($U$110&amp;"!$G$19:$G$619"),'Resumo (3)'!$U118)/$T118</f>
        <v>0</v>
      </c>
      <c r="AE118" s="147">
        <f ca="1">SUMIFS(INDIRECT($U$110&amp;"!$I$19:$I$619"),INDIRECT($U$110&amp;"!$H$19:$H$619"),'Resumo (3)'!AE$6,INDIRECT($U$110&amp;"!$G$19:$G$619"),'Resumo (3)'!$U118)/$T118</f>
        <v>0</v>
      </c>
      <c r="AF118" s="147">
        <f ca="1">SUMIFS(INDIRECT($U$110&amp;"!$I$19:$I$619"),INDIRECT($U$110&amp;"!$H$19:$H$619"),'Resumo (3)'!AF$6,INDIRECT($U$110&amp;"!$G$19:$G$619"),'Resumo (3)'!$U118)/$T118</f>
        <v>0</v>
      </c>
      <c r="AG118" s="147">
        <f ca="1">SUMIFS(INDIRECT($U$110&amp;"!$I$19:$I$619"),INDIRECT($U$110&amp;"!$H$19:$H$619"),'Resumo (3)'!AG$6,INDIRECT($U$110&amp;"!$G$19:$G$619"),'Resumo (3)'!$U118)/$T118</f>
        <v>0</v>
      </c>
      <c r="AH118" s="147">
        <f ca="1">SUMIFS(INDIRECT($U$110&amp;"!$I$19:$I$619"),INDIRECT($U$110&amp;"!$H$19:$H$619"),'Resumo (3)'!AH$6,INDIRECT($U$110&amp;"!$G$19:$G$619"),'Resumo (3)'!$U118)/$T118</f>
        <v>0</v>
      </c>
      <c r="AI118" s="147">
        <f ca="1">SUMIFS(INDIRECT($U$110&amp;"!$I$19:$I$619"),INDIRECT($U$110&amp;"!$H$19:$H$619"),'Resumo (3)'!AI$6,INDIRECT($U$110&amp;"!$G$19:$G$619"),'Resumo (3)'!$U118)/$T118</f>
        <v>0</v>
      </c>
    </row>
    <row r="119" spans="20:35" x14ac:dyDescent="0.2">
      <c r="T119" s="147">
        <v>8</v>
      </c>
      <c r="U119" s="147" t="s">
        <v>1373</v>
      </c>
      <c r="V119" s="147">
        <f ca="1">SUMIFS(INDIRECT($U$110&amp;"!$I$19:$I$619"),INDIRECT($U$110&amp;"!$H$19:$H$619"),'Resumo (3)'!V$6,INDIRECT($U$110&amp;"!$G$19:$G$619"),'Resumo (3)'!$U119)/$T119</f>
        <v>0</v>
      </c>
      <c r="W119" s="147">
        <f ca="1">SUMIFS(INDIRECT($U$110&amp;"!$I$19:$I$619"),INDIRECT($U$110&amp;"!$H$19:$H$619"),'Resumo (3)'!W$6,INDIRECT($U$110&amp;"!$G$19:$G$619"),'Resumo (3)'!$U119)/$T119</f>
        <v>0</v>
      </c>
      <c r="X119" s="147">
        <f ca="1">SUMIFS(INDIRECT($U$110&amp;"!$I$19:$I$619"),INDIRECT($U$110&amp;"!$H$19:$H$619"),'Resumo (3)'!X$6,INDIRECT($U$110&amp;"!$G$19:$G$619"),'Resumo (3)'!$U119)/$T119</f>
        <v>0</v>
      </c>
      <c r="Y119" s="147">
        <f ca="1">SUMIFS(INDIRECT($U$110&amp;"!$I$19:$I$619"),INDIRECT($U$110&amp;"!$H$19:$H$619"),'Resumo (3)'!Y$6,INDIRECT($U$110&amp;"!$G$19:$G$619"),'Resumo (3)'!$U119)/$T119</f>
        <v>0</v>
      </c>
      <c r="Z119" s="147">
        <f ca="1">SUMIFS(INDIRECT($U$110&amp;"!$I$19:$I$619"),INDIRECT($U$110&amp;"!$H$19:$H$619"),'Resumo (3)'!Z$6,INDIRECT($U$110&amp;"!$G$19:$G$619"),'Resumo (3)'!$U119)/$T119</f>
        <v>0</v>
      </c>
      <c r="AA119" s="147">
        <f ca="1">SUMIFS(INDIRECT($U$110&amp;"!$I$19:$I$619"),INDIRECT($U$110&amp;"!$H$19:$H$619"),'Resumo (3)'!AA$6,INDIRECT($U$110&amp;"!$G$19:$G$619"),'Resumo (3)'!$U119)/$T119</f>
        <v>0</v>
      </c>
      <c r="AB119" s="147">
        <f ca="1">SUMIFS(INDIRECT($U$110&amp;"!$I$19:$I$619"),INDIRECT($U$110&amp;"!$H$19:$H$619"),'Resumo (3)'!AB$6,INDIRECT($U$110&amp;"!$G$19:$G$619"),'Resumo (3)'!$U119)/$T119</f>
        <v>0</v>
      </c>
      <c r="AC119" s="147">
        <f ca="1">SUMIFS(INDIRECT($U$110&amp;"!$I$19:$I$619"),INDIRECT($U$110&amp;"!$H$19:$H$619"),'Resumo (3)'!AC$6,INDIRECT($U$110&amp;"!$G$19:$G$619"),'Resumo (3)'!$U119)/$T119</f>
        <v>0</v>
      </c>
      <c r="AD119" s="147">
        <f ca="1">SUMIFS(INDIRECT($U$110&amp;"!$I$19:$I$619"),INDIRECT($U$110&amp;"!$H$19:$H$619"),'Resumo (3)'!AD$6,INDIRECT($U$110&amp;"!$G$19:$G$619"),'Resumo (3)'!$U119)/$T119</f>
        <v>0</v>
      </c>
      <c r="AE119" s="147">
        <f ca="1">SUMIFS(INDIRECT($U$110&amp;"!$I$19:$I$619"),INDIRECT($U$110&amp;"!$H$19:$H$619"),'Resumo (3)'!AE$6,INDIRECT($U$110&amp;"!$G$19:$G$619"),'Resumo (3)'!$U119)/$T119</f>
        <v>0</v>
      </c>
      <c r="AF119" s="147">
        <f ca="1">SUMIFS(INDIRECT($U$110&amp;"!$I$19:$I$619"),INDIRECT($U$110&amp;"!$H$19:$H$619"),'Resumo (3)'!AF$6,INDIRECT($U$110&amp;"!$G$19:$G$619"),'Resumo (3)'!$U119)/$T119</f>
        <v>0</v>
      </c>
      <c r="AG119" s="147">
        <f ca="1">SUMIFS(INDIRECT($U$110&amp;"!$I$19:$I$619"),INDIRECT($U$110&amp;"!$H$19:$H$619"),'Resumo (3)'!AG$6,INDIRECT($U$110&amp;"!$G$19:$G$619"),'Resumo (3)'!$U119)/$T119</f>
        <v>0</v>
      </c>
      <c r="AH119" s="147">
        <f ca="1">SUMIFS(INDIRECT($U$110&amp;"!$I$19:$I$619"),INDIRECT($U$110&amp;"!$H$19:$H$619"),'Resumo (3)'!AH$6,INDIRECT($U$110&amp;"!$G$19:$G$619"),'Resumo (3)'!$U119)/$T119</f>
        <v>0</v>
      </c>
      <c r="AI119" s="147">
        <f ca="1">SUMIFS(INDIRECT($U$110&amp;"!$I$19:$I$619"),INDIRECT($U$110&amp;"!$H$19:$H$619"),'Resumo (3)'!AI$6,INDIRECT($U$110&amp;"!$G$19:$G$619"),'Resumo (3)'!$U119)/$T119</f>
        <v>0</v>
      </c>
    </row>
    <row r="120" spans="20:35" x14ac:dyDescent="0.2">
      <c r="T120" s="147">
        <v>9</v>
      </c>
      <c r="U120" s="147" t="s">
        <v>1374</v>
      </c>
      <c r="V120" s="147">
        <f ca="1">SUMIFS(INDIRECT($U$110&amp;"!$I$19:$I$619"),INDIRECT($U$110&amp;"!$H$19:$H$619"),'Resumo (3)'!V$6,INDIRECT($U$110&amp;"!$G$19:$G$619"),'Resumo (3)'!$U120)/$T120</f>
        <v>0</v>
      </c>
      <c r="W120" s="147">
        <f ca="1">SUMIFS(INDIRECT($U$110&amp;"!$I$19:$I$619"),INDIRECT($U$110&amp;"!$H$19:$H$619"),'Resumo (3)'!W$6,INDIRECT($U$110&amp;"!$G$19:$G$619"),'Resumo (3)'!$U120)/$T120</f>
        <v>0</v>
      </c>
      <c r="X120" s="147">
        <f ca="1">SUMIFS(INDIRECT($U$110&amp;"!$I$19:$I$619"),INDIRECT($U$110&amp;"!$H$19:$H$619"),'Resumo (3)'!X$6,INDIRECT($U$110&amp;"!$G$19:$G$619"),'Resumo (3)'!$U120)/$T120</f>
        <v>0</v>
      </c>
      <c r="Y120" s="147">
        <f ca="1">SUMIFS(INDIRECT($U$110&amp;"!$I$19:$I$619"),INDIRECT($U$110&amp;"!$H$19:$H$619"),'Resumo (3)'!Y$6,INDIRECT($U$110&amp;"!$G$19:$G$619"),'Resumo (3)'!$U120)/$T120</f>
        <v>0</v>
      </c>
      <c r="Z120" s="147">
        <f ca="1">SUMIFS(INDIRECT($U$110&amp;"!$I$19:$I$619"),INDIRECT($U$110&amp;"!$H$19:$H$619"),'Resumo (3)'!Z$6,INDIRECT($U$110&amp;"!$G$19:$G$619"),'Resumo (3)'!$U120)/$T120</f>
        <v>0</v>
      </c>
      <c r="AA120" s="147">
        <f ca="1">SUMIFS(INDIRECT($U$110&amp;"!$I$19:$I$619"),INDIRECT($U$110&amp;"!$H$19:$H$619"),'Resumo (3)'!AA$6,INDIRECT($U$110&amp;"!$G$19:$G$619"),'Resumo (3)'!$U120)/$T120</f>
        <v>0</v>
      </c>
      <c r="AB120" s="147">
        <f ca="1">SUMIFS(INDIRECT($U$110&amp;"!$I$19:$I$619"),INDIRECT($U$110&amp;"!$H$19:$H$619"),'Resumo (3)'!AB$6,INDIRECT($U$110&amp;"!$G$19:$G$619"),'Resumo (3)'!$U120)/$T120</f>
        <v>0</v>
      </c>
      <c r="AC120" s="147">
        <f ca="1">SUMIFS(INDIRECT($U$110&amp;"!$I$19:$I$619"),INDIRECT($U$110&amp;"!$H$19:$H$619"),'Resumo (3)'!AC$6,INDIRECT($U$110&amp;"!$G$19:$G$619"),'Resumo (3)'!$U120)/$T120</f>
        <v>0</v>
      </c>
      <c r="AD120" s="147">
        <f ca="1">SUMIFS(INDIRECT($U$110&amp;"!$I$19:$I$619"),INDIRECT($U$110&amp;"!$H$19:$H$619"),'Resumo (3)'!AD$6,INDIRECT($U$110&amp;"!$G$19:$G$619"),'Resumo (3)'!$U120)/$T120</f>
        <v>0</v>
      </c>
      <c r="AE120" s="147">
        <f ca="1">SUMIFS(INDIRECT($U$110&amp;"!$I$19:$I$619"),INDIRECT($U$110&amp;"!$H$19:$H$619"),'Resumo (3)'!AE$6,INDIRECT($U$110&amp;"!$G$19:$G$619"),'Resumo (3)'!$U120)/$T120</f>
        <v>0</v>
      </c>
      <c r="AF120" s="147">
        <f ca="1">SUMIFS(INDIRECT($U$110&amp;"!$I$19:$I$619"),INDIRECT($U$110&amp;"!$H$19:$H$619"),'Resumo (3)'!AF$6,INDIRECT($U$110&amp;"!$G$19:$G$619"),'Resumo (3)'!$U120)/$T120</f>
        <v>0</v>
      </c>
      <c r="AG120" s="147">
        <f ca="1">SUMIFS(INDIRECT($U$110&amp;"!$I$19:$I$619"),INDIRECT($U$110&amp;"!$H$19:$H$619"),'Resumo (3)'!AG$6,INDIRECT($U$110&amp;"!$G$19:$G$619"),'Resumo (3)'!$U120)/$T120</f>
        <v>0</v>
      </c>
      <c r="AH120" s="147">
        <f ca="1">SUMIFS(INDIRECT($U$110&amp;"!$I$19:$I$619"),INDIRECT($U$110&amp;"!$H$19:$H$619"),'Resumo (3)'!AH$6,INDIRECT($U$110&amp;"!$G$19:$G$619"),'Resumo (3)'!$U120)/$T120</f>
        <v>0</v>
      </c>
      <c r="AI120" s="147">
        <f ca="1">SUMIFS(INDIRECT($U$110&amp;"!$I$19:$I$619"),INDIRECT($U$110&amp;"!$H$19:$H$619"),'Resumo (3)'!AI$6,INDIRECT($U$110&amp;"!$G$19:$G$619"),'Resumo (3)'!$U120)/$T120</f>
        <v>0</v>
      </c>
    </row>
    <row r="121" spans="20:35" x14ac:dyDescent="0.2">
      <c r="T121" s="147">
        <v>10</v>
      </c>
      <c r="U121" s="147" t="s">
        <v>1375</v>
      </c>
      <c r="V121" s="147">
        <f ca="1">SUMIFS(INDIRECT($U$110&amp;"!$I$19:$I$619"),INDIRECT($U$110&amp;"!$H$19:$H$619"),'Resumo (3)'!V$6,INDIRECT($U$110&amp;"!$G$19:$G$619"),'Resumo (3)'!$U121)/$T121</f>
        <v>0</v>
      </c>
      <c r="W121" s="147">
        <f ca="1">SUMIFS(INDIRECT($U$110&amp;"!$I$19:$I$619"),INDIRECT($U$110&amp;"!$H$19:$H$619"),'Resumo (3)'!W$6,INDIRECT($U$110&amp;"!$G$19:$G$619"),'Resumo (3)'!$U121)/$T121</f>
        <v>0</v>
      </c>
      <c r="X121" s="147">
        <f ca="1">SUMIFS(INDIRECT($U$110&amp;"!$I$19:$I$619"),INDIRECT($U$110&amp;"!$H$19:$H$619"),'Resumo (3)'!X$6,INDIRECT($U$110&amp;"!$G$19:$G$619"),'Resumo (3)'!$U121)/$T121</f>
        <v>0</v>
      </c>
      <c r="Y121" s="147">
        <f ca="1">SUMIFS(INDIRECT($U$110&amp;"!$I$19:$I$619"),INDIRECT($U$110&amp;"!$H$19:$H$619"),'Resumo (3)'!Y$6,INDIRECT($U$110&amp;"!$G$19:$G$619"),'Resumo (3)'!$U121)/$T121</f>
        <v>0</v>
      </c>
      <c r="Z121" s="147">
        <f ca="1">SUMIFS(INDIRECT($U$110&amp;"!$I$19:$I$619"),INDIRECT($U$110&amp;"!$H$19:$H$619"),'Resumo (3)'!Z$6,INDIRECT($U$110&amp;"!$G$19:$G$619"),'Resumo (3)'!$U121)/$T121</f>
        <v>0</v>
      </c>
      <c r="AA121" s="147">
        <f ca="1">SUMIFS(INDIRECT($U$110&amp;"!$I$19:$I$619"),INDIRECT($U$110&amp;"!$H$19:$H$619"),'Resumo (3)'!AA$6,INDIRECT($U$110&amp;"!$G$19:$G$619"),'Resumo (3)'!$U121)/$T121</f>
        <v>0</v>
      </c>
      <c r="AB121" s="147">
        <f ca="1">SUMIFS(INDIRECT($U$110&amp;"!$I$19:$I$619"),INDIRECT($U$110&amp;"!$H$19:$H$619"),'Resumo (3)'!AB$6,INDIRECT($U$110&amp;"!$G$19:$G$619"),'Resumo (3)'!$U121)/$T121</f>
        <v>0</v>
      </c>
      <c r="AC121" s="147">
        <f ca="1">SUMIFS(INDIRECT($U$110&amp;"!$I$19:$I$619"),INDIRECT($U$110&amp;"!$H$19:$H$619"),'Resumo (3)'!AC$6,INDIRECT($U$110&amp;"!$G$19:$G$619"),'Resumo (3)'!$U121)/$T121</f>
        <v>0</v>
      </c>
      <c r="AD121" s="147">
        <f ca="1">SUMIFS(INDIRECT($U$110&amp;"!$I$19:$I$619"),INDIRECT($U$110&amp;"!$H$19:$H$619"),'Resumo (3)'!AD$6,INDIRECT($U$110&amp;"!$G$19:$G$619"),'Resumo (3)'!$U121)/$T121</f>
        <v>0</v>
      </c>
      <c r="AE121" s="147">
        <f ca="1">SUMIFS(INDIRECT($U$110&amp;"!$I$19:$I$619"),INDIRECT($U$110&amp;"!$H$19:$H$619"),'Resumo (3)'!AE$6,INDIRECT($U$110&amp;"!$G$19:$G$619"),'Resumo (3)'!$U121)/$T121</f>
        <v>0</v>
      </c>
      <c r="AF121" s="147">
        <f ca="1">SUMIFS(INDIRECT($U$110&amp;"!$I$19:$I$619"),INDIRECT($U$110&amp;"!$H$19:$H$619"),'Resumo (3)'!AF$6,INDIRECT($U$110&amp;"!$G$19:$G$619"),'Resumo (3)'!$U121)/$T121</f>
        <v>0</v>
      </c>
      <c r="AG121" s="147">
        <f ca="1">SUMIFS(INDIRECT($U$110&amp;"!$I$19:$I$619"),INDIRECT($U$110&amp;"!$H$19:$H$619"),'Resumo (3)'!AG$6,INDIRECT($U$110&amp;"!$G$19:$G$619"),'Resumo (3)'!$U121)/$T121</f>
        <v>0</v>
      </c>
      <c r="AH121" s="147">
        <f ca="1">SUMIFS(INDIRECT($U$110&amp;"!$I$19:$I$619"),INDIRECT($U$110&amp;"!$H$19:$H$619"),'Resumo (3)'!AH$6,INDIRECT($U$110&amp;"!$G$19:$G$619"),'Resumo (3)'!$U121)/$T121</f>
        <v>0</v>
      </c>
      <c r="AI121" s="147">
        <f ca="1">SUMIFS(INDIRECT($U$110&amp;"!$I$19:$I$619"),INDIRECT($U$110&amp;"!$H$19:$H$619"),'Resumo (3)'!AI$6,INDIRECT($U$110&amp;"!$G$19:$G$619"),'Resumo (3)'!$U121)/$T121</f>
        <v>0</v>
      </c>
    </row>
    <row r="122" spans="20:35" x14ac:dyDescent="0.2">
      <c r="T122" s="147">
        <v>11</v>
      </c>
      <c r="U122" s="147" t="s">
        <v>1376</v>
      </c>
      <c r="V122" s="147">
        <f ca="1">SUMIFS(INDIRECT($U$110&amp;"!$I$19:$I$619"),INDIRECT($U$110&amp;"!$H$19:$H$619"),'Resumo (3)'!V$6,INDIRECT($U$110&amp;"!$G$19:$G$619"),'Resumo (3)'!$U122)/$T122</f>
        <v>0</v>
      </c>
      <c r="W122" s="147">
        <f ca="1">SUMIFS(INDIRECT($U$110&amp;"!$I$19:$I$619"),INDIRECT($U$110&amp;"!$H$19:$H$619"),'Resumo (3)'!W$6,INDIRECT($U$110&amp;"!$G$19:$G$619"),'Resumo (3)'!$U122)/$T122</f>
        <v>0</v>
      </c>
      <c r="X122" s="147">
        <f ca="1">SUMIFS(INDIRECT($U$110&amp;"!$I$19:$I$619"),INDIRECT($U$110&amp;"!$H$19:$H$619"),'Resumo (3)'!X$6,INDIRECT($U$110&amp;"!$G$19:$G$619"),'Resumo (3)'!$U122)/$T122</f>
        <v>0</v>
      </c>
      <c r="Y122" s="147">
        <f ca="1">SUMIFS(INDIRECT($U$110&amp;"!$I$19:$I$619"),INDIRECT($U$110&amp;"!$H$19:$H$619"),'Resumo (3)'!Y$6,INDIRECT($U$110&amp;"!$G$19:$G$619"),'Resumo (3)'!$U122)/$T122</f>
        <v>0</v>
      </c>
      <c r="Z122" s="147">
        <f ca="1">SUMIFS(INDIRECT($U$110&amp;"!$I$19:$I$619"),INDIRECT($U$110&amp;"!$H$19:$H$619"),'Resumo (3)'!Z$6,INDIRECT($U$110&amp;"!$G$19:$G$619"),'Resumo (3)'!$U122)/$T122</f>
        <v>0</v>
      </c>
      <c r="AA122" s="147">
        <f ca="1">SUMIFS(INDIRECT($U$110&amp;"!$I$19:$I$619"),INDIRECT($U$110&amp;"!$H$19:$H$619"),'Resumo (3)'!AA$6,INDIRECT($U$110&amp;"!$G$19:$G$619"),'Resumo (3)'!$U122)/$T122</f>
        <v>0</v>
      </c>
      <c r="AB122" s="147">
        <f ca="1">SUMIFS(INDIRECT($U$110&amp;"!$I$19:$I$619"),INDIRECT($U$110&amp;"!$H$19:$H$619"),'Resumo (3)'!AB$6,INDIRECT($U$110&amp;"!$G$19:$G$619"),'Resumo (3)'!$U122)/$T122</f>
        <v>0</v>
      </c>
      <c r="AC122" s="147">
        <f ca="1">SUMIFS(INDIRECT($U$110&amp;"!$I$19:$I$619"),INDIRECT($U$110&amp;"!$H$19:$H$619"),'Resumo (3)'!AC$6,INDIRECT($U$110&amp;"!$G$19:$G$619"),'Resumo (3)'!$U122)/$T122</f>
        <v>0</v>
      </c>
      <c r="AD122" s="147">
        <f ca="1">SUMIFS(INDIRECT($U$110&amp;"!$I$19:$I$619"),INDIRECT($U$110&amp;"!$H$19:$H$619"),'Resumo (3)'!AD$6,INDIRECT($U$110&amp;"!$G$19:$G$619"),'Resumo (3)'!$U122)/$T122</f>
        <v>0</v>
      </c>
      <c r="AE122" s="147">
        <f ca="1">SUMIFS(INDIRECT($U$110&amp;"!$I$19:$I$619"),INDIRECT($U$110&amp;"!$H$19:$H$619"),'Resumo (3)'!AE$6,INDIRECT($U$110&amp;"!$G$19:$G$619"),'Resumo (3)'!$U122)/$T122</f>
        <v>0</v>
      </c>
      <c r="AF122" s="147">
        <f ca="1">SUMIFS(INDIRECT($U$110&amp;"!$I$19:$I$619"),INDIRECT($U$110&amp;"!$H$19:$H$619"),'Resumo (3)'!AF$6,INDIRECT($U$110&amp;"!$G$19:$G$619"),'Resumo (3)'!$U122)/$T122</f>
        <v>0</v>
      </c>
      <c r="AG122" s="147">
        <f ca="1">SUMIFS(INDIRECT($U$110&amp;"!$I$19:$I$619"),INDIRECT($U$110&amp;"!$H$19:$H$619"),'Resumo (3)'!AG$6,INDIRECT($U$110&amp;"!$G$19:$G$619"),'Resumo (3)'!$U122)/$T122</f>
        <v>0</v>
      </c>
      <c r="AH122" s="147">
        <f ca="1">SUMIFS(INDIRECT($U$110&amp;"!$I$19:$I$619"),INDIRECT($U$110&amp;"!$H$19:$H$619"),'Resumo (3)'!AH$6,INDIRECT($U$110&amp;"!$G$19:$G$619"),'Resumo (3)'!$U122)/$T122</f>
        <v>0</v>
      </c>
      <c r="AI122" s="147">
        <f ca="1">SUMIFS(INDIRECT($U$110&amp;"!$I$19:$I$619"),INDIRECT($U$110&amp;"!$H$19:$H$619"),'Resumo (3)'!AI$6,INDIRECT($U$110&amp;"!$G$19:$G$619"),'Resumo (3)'!$U122)/$T122</f>
        <v>0</v>
      </c>
    </row>
    <row r="123" spans="20:35" x14ac:dyDescent="0.2">
      <c r="T123" s="147">
        <v>12</v>
      </c>
      <c r="U123" s="147" t="s">
        <v>1377</v>
      </c>
      <c r="V123" s="147">
        <f ca="1">SUMIFS(INDIRECT($U$110&amp;"!$I$19:$I$619"),INDIRECT($U$110&amp;"!$H$19:$H$619"),'Resumo (3)'!V$6,INDIRECT($U$110&amp;"!$G$19:$G$619"),'Resumo (3)'!$U123)/$T123</f>
        <v>0</v>
      </c>
      <c r="W123" s="147">
        <f ca="1">SUMIFS(INDIRECT($U$110&amp;"!$I$19:$I$619"),INDIRECT($U$110&amp;"!$H$19:$H$619"),'Resumo (3)'!W$6,INDIRECT($U$110&amp;"!$G$19:$G$619"),'Resumo (3)'!$U123)/$T123</f>
        <v>0</v>
      </c>
      <c r="X123" s="147">
        <f ca="1">SUMIFS(INDIRECT($U$110&amp;"!$I$19:$I$619"),INDIRECT($U$110&amp;"!$H$19:$H$619"),'Resumo (3)'!X$6,INDIRECT($U$110&amp;"!$G$19:$G$619"),'Resumo (3)'!$U123)/$T123</f>
        <v>0</v>
      </c>
      <c r="Y123" s="147">
        <f ca="1">SUMIFS(INDIRECT($U$110&amp;"!$I$19:$I$619"),INDIRECT($U$110&amp;"!$H$19:$H$619"),'Resumo (3)'!Y$6,INDIRECT($U$110&amp;"!$G$19:$G$619"),'Resumo (3)'!$U123)/$T123</f>
        <v>0</v>
      </c>
      <c r="Z123" s="147">
        <f ca="1">SUMIFS(INDIRECT($U$110&amp;"!$I$19:$I$619"),INDIRECT($U$110&amp;"!$H$19:$H$619"),'Resumo (3)'!Z$6,INDIRECT($U$110&amp;"!$G$19:$G$619"),'Resumo (3)'!$U123)/$T123</f>
        <v>0</v>
      </c>
      <c r="AA123" s="147">
        <f ca="1">SUMIFS(INDIRECT($U$110&amp;"!$I$19:$I$619"),INDIRECT($U$110&amp;"!$H$19:$H$619"),'Resumo (3)'!AA$6,INDIRECT($U$110&amp;"!$G$19:$G$619"),'Resumo (3)'!$U123)/$T123</f>
        <v>0</v>
      </c>
      <c r="AB123" s="147">
        <f ca="1">SUMIFS(INDIRECT($U$110&amp;"!$I$19:$I$619"),INDIRECT($U$110&amp;"!$H$19:$H$619"),'Resumo (3)'!AB$6,INDIRECT($U$110&amp;"!$G$19:$G$619"),'Resumo (3)'!$U123)/$T123</f>
        <v>0</v>
      </c>
      <c r="AC123" s="147">
        <f ca="1">SUMIFS(INDIRECT($U$110&amp;"!$I$19:$I$619"),INDIRECT($U$110&amp;"!$H$19:$H$619"),'Resumo (3)'!AC$6,INDIRECT($U$110&amp;"!$G$19:$G$619"),'Resumo (3)'!$U123)/$T123</f>
        <v>0</v>
      </c>
      <c r="AD123" s="147">
        <f ca="1">SUMIFS(INDIRECT($U$110&amp;"!$I$19:$I$619"),INDIRECT($U$110&amp;"!$H$19:$H$619"),'Resumo (3)'!AD$6,INDIRECT($U$110&amp;"!$G$19:$G$619"),'Resumo (3)'!$U123)/$T123</f>
        <v>0</v>
      </c>
      <c r="AE123" s="147">
        <f ca="1">SUMIFS(INDIRECT($U$110&amp;"!$I$19:$I$619"),INDIRECT($U$110&amp;"!$H$19:$H$619"),'Resumo (3)'!AE$6,INDIRECT($U$110&amp;"!$G$19:$G$619"),'Resumo (3)'!$U123)/$T123</f>
        <v>0</v>
      </c>
      <c r="AF123" s="147">
        <f ca="1">SUMIFS(INDIRECT($U$110&amp;"!$I$19:$I$619"),INDIRECT($U$110&amp;"!$H$19:$H$619"),'Resumo (3)'!AF$6,INDIRECT($U$110&amp;"!$G$19:$G$619"),'Resumo (3)'!$U123)/$T123</f>
        <v>0</v>
      </c>
      <c r="AG123" s="147">
        <f ca="1">SUMIFS(INDIRECT($U$110&amp;"!$I$19:$I$619"),INDIRECT($U$110&amp;"!$H$19:$H$619"),'Resumo (3)'!AG$6,INDIRECT($U$110&amp;"!$G$19:$G$619"),'Resumo (3)'!$U123)/$T123</f>
        <v>0</v>
      </c>
      <c r="AH123" s="147">
        <f ca="1">SUMIFS(INDIRECT($U$110&amp;"!$I$19:$I$619"),INDIRECT($U$110&amp;"!$H$19:$H$619"),'Resumo (3)'!AH$6,INDIRECT($U$110&amp;"!$G$19:$G$619"),'Resumo (3)'!$U123)/$T123</f>
        <v>0</v>
      </c>
      <c r="AI123" s="147">
        <f ca="1">SUMIFS(INDIRECT($U$110&amp;"!$I$19:$I$619"),INDIRECT($U$110&amp;"!$H$19:$H$619"),'Resumo (3)'!AI$6,INDIRECT($U$110&amp;"!$G$19:$G$619"),'Resumo (3)'!$U123)/$T123</f>
        <v>0</v>
      </c>
    </row>
    <row r="125" spans="20:35" x14ac:dyDescent="0.2">
      <c r="U125" s="147" t="s">
        <v>67</v>
      </c>
    </row>
    <row r="126" spans="20:35" x14ac:dyDescent="0.2">
      <c r="V126" s="147" t="str">
        <f>$D$7</f>
        <v>Mastercard</v>
      </c>
      <c r="W126" s="147" t="str">
        <f>$D$8</f>
        <v>Itaú</v>
      </c>
      <c r="X126" s="147" t="str">
        <f>$D$9</f>
        <v>Caixinha</v>
      </c>
      <c r="Y126" s="147" t="str">
        <f>$D$10</f>
        <v>-</v>
      </c>
      <c r="Z126" s="147" t="str">
        <f>$D$11</f>
        <v>-</v>
      </c>
      <c r="AA126" s="147" t="str">
        <f>$D$12</f>
        <v>-</v>
      </c>
      <c r="AB126" s="147" t="str">
        <f>$D$13</f>
        <v>-</v>
      </c>
      <c r="AC126" s="147" t="str">
        <f>$D$14</f>
        <v>-</v>
      </c>
      <c r="AD126" s="147" t="str">
        <f>$D$15</f>
        <v>-</v>
      </c>
      <c r="AE126" s="147" t="str">
        <f>$D$16</f>
        <v>-</v>
      </c>
      <c r="AF126" s="147" t="str">
        <f>$D$17</f>
        <v>-</v>
      </c>
      <c r="AG126" s="147" t="str">
        <f>$D$18</f>
        <v>-</v>
      </c>
      <c r="AH126" s="147" t="str">
        <f>$D$19</f>
        <v>-</v>
      </c>
      <c r="AI126" s="147" t="str">
        <f>$D$20</f>
        <v>-</v>
      </c>
    </row>
    <row r="127" spans="20:35" x14ac:dyDescent="0.2">
      <c r="T127" s="147">
        <v>1</v>
      </c>
      <c r="U127" s="147" t="s">
        <v>1366</v>
      </c>
      <c r="V127" s="147">
        <f ca="1">SUMIFS(INDIRECT($U$125&amp;"!$I$19:$I$619"),INDIRECT($U$125&amp;"!$H$19:$H$619"),'Resumo (3)'!V$6,INDIRECT($U$125&amp;"!$G$19:$G$619"),'Resumo (3)'!$U127)/$T127</f>
        <v>0</v>
      </c>
      <c r="W127" s="147">
        <f ca="1">SUMIFS(INDIRECT($U$125&amp;"!$I$19:$I$619"),INDIRECT($U$125&amp;"!$H$19:$H$619"),'Resumo (3)'!W$6,INDIRECT($U$125&amp;"!$G$19:$G$619"),'Resumo (3)'!$U127)/$T127</f>
        <v>0</v>
      </c>
      <c r="X127" s="147">
        <f ca="1">SUMIFS(INDIRECT($U$125&amp;"!$I$19:$I$619"),INDIRECT($U$125&amp;"!$H$19:$H$619"),'Resumo (3)'!X$6,INDIRECT($U$125&amp;"!$G$19:$G$619"),'Resumo (3)'!$U127)/$T127</f>
        <v>0</v>
      </c>
      <c r="Y127" s="147">
        <f ca="1">SUMIFS(INDIRECT($U$125&amp;"!$I$19:$I$619"),INDIRECT($U$125&amp;"!$H$19:$H$619"),'Resumo (3)'!Y$6,INDIRECT($U$125&amp;"!$G$19:$G$619"),'Resumo (3)'!$U127)/$T127</f>
        <v>0</v>
      </c>
      <c r="Z127" s="147">
        <f ca="1">SUMIFS(INDIRECT($U$125&amp;"!$I$19:$I$619"),INDIRECT($U$125&amp;"!$H$19:$H$619"),'Resumo (3)'!Z$6,INDIRECT($U$125&amp;"!$G$19:$G$619"),'Resumo (3)'!$U127)/$T127</f>
        <v>0</v>
      </c>
      <c r="AA127" s="147">
        <f ca="1">SUMIFS(INDIRECT($U$125&amp;"!$I$19:$I$619"),INDIRECT($U$125&amp;"!$H$19:$H$619"),'Resumo (3)'!AA$6,INDIRECT($U$125&amp;"!$G$19:$G$619"),'Resumo (3)'!$U127)/$T127</f>
        <v>0</v>
      </c>
      <c r="AB127" s="147">
        <f ca="1">SUMIFS(INDIRECT($U$125&amp;"!$I$19:$I$619"),INDIRECT($U$125&amp;"!$H$19:$H$619"),'Resumo (3)'!AB$6,INDIRECT($U$125&amp;"!$G$19:$G$619"),'Resumo (3)'!$U127)/$T127</f>
        <v>0</v>
      </c>
      <c r="AC127" s="147">
        <f ca="1">SUMIFS(INDIRECT($U$125&amp;"!$I$19:$I$619"),INDIRECT($U$125&amp;"!$H$19:$H$619"),'Resumo (3)'!AC$6,INDIRECT($U$125&amp;"!$G$19:$G$619"),'Resumo (3)'!$U127)/$T127</f>
        <v>0</v>
      </c>
      <c r="AD127" s="147">
        <f ca="1">SUMIFS(INDIRECT($U$125&amp;"!$I$19:$I$619"),INDIRECT($U$125&amp;"!$H$19:$H$619"),'Resumo (3)'!AD$6,INDIRECT($U$125&amp;"!$G$19:$G$619"),'Resumo (3)'!$U127)/$T127</f>
        <v>0</v>
      </c>
      <c r="AE127" s="147">
        <f ca="1">SUMIFS(INDIRECT($U$125&amp;"!$I$19:$I$619"),INDIRECT($U$125&amp;"!$H$19:$H$619"),'Resumo (3)'!AE$6,INDIRECT($U$125&amp;"!$G$19:$G$619"),'Resumo (3)'!$U127)/$T127</f>
        <v>0</v>
      </c>
      <c r="AF127" s="147">
        <f ca="1">SUMIFS(INDIRECT($U$125&amp;"!$I$19:$I$619"),INDIRECT($U$125&amp;"!$H$19:$H$619"),'Resumo (3)'!AF$6,INDIRECT($U$125&amp;"!$G$19:$G$619"),'Resumo (3)'!$U127)/$T127</f>
        <v>0</v>
      </c>
      <c r="AG127" s="147">
        <f ca="1">SUMIFS(INDIRECT($U$125&amp;"!$I$19:$I$619"),INDIRECT($U$125&amp;"!$H$19:$H$619"),'Resumo (3)'!AG$6,INDIRECT($U$125&amp;"!$G$19:$G$619"),'Resumo (3)'!$U127)/$T127</f>
        <v>0</v>
      </c>
      <c r="AH127" s="147">
        <f ca="1">SUMIFS(INDIRECT($U$125&amp;"!$I$19:$I$619"),INDIRECT($U$125&amp;"!$H$19:$H$619"),'Resumo (3)'!AH$6,INDIRECT($U$125&amp;"!$G$19:$G$619"),'Resumo (3)'!$U127)/$T127</f>
        <v>0</v>
      </c>
      <c r="AI127" s="147">
        <f ca="1">SUMIFS(INDIRECT($U$125&amp;"!$I$19:$I$619"),INDIRECT($U$125&amp;"!$H$19:$H$619"),'Resumo (3)'!AI$6,INDIRECT($U$125&amp;"!$G$19:$G$619"),'Resumo (3)'!$U127)/$T127</f>
        <v>0</v>
      </c>
    </row>
    <row r="128" spans="20:35" x14ac:dyDescent="0.2">
      <c r="T128" s="147">
        <v>2</v>
      </c>
      <c r="U128" s="147" t="s">
        <v>1367</v>
      </c>
      <c r="V128" s="147">
        <f ca="1">SUMIFS(INDIRECT($U$125&amp;"!$I$19:$I$619"),INDIRECT($U$125&amp;"!$H$19:$H$619"),'Resumo (3)'!V$6,INDIRECT($U$125&amp;"!$G$19:$G$619"),'Resumo (3)'!$U128)/$T128</f>
        <v>0</v>
      </c>
      <c r="W128" s="147">
        <f ca="1">SUMIFS(INDIRECT($U$125&amp;"!$I$19:$I$619"),INDIRECT($U$125&amp;"!$H$19:$H$619"),'Resumo (3)'!W$6,INDIRECT($U$125&amp;"!$G$19:$G$619"),'Resumo (3)'!$U128)/$T128</f>
        <v>0</v>
      </c>
      <c r="X128" s="147">
        <f ca="1">SUMIFS(INDIRECT($U$125&amp;"!$I$19:$I$619"),INDIRECT($U$125&amp;"!$H$19:$H$619"),'Resumo (3)'!X$6,INDIRECT($U$125&amp;"!$G$19:$G$619"),'Resumo (3)'!$U128)/$T128</f>
        <v>0</v>
      </c>
      <c r="Y128" s="147">
        <f ca="1">SUMIFS(INDIRECT($U$125&amp;"!$I$19:$I$619"),INDIRECT($U$125&amp;"!$H$19:$H$619"),'Resumo (3)'!Y$6,INDIRECT($U$125&amp;"!$G$19:$G$619"),'Resumo (3)'!$U128)/$T128</f>
        <v>0</v>
      </c>
      <c r="Z128" s="147">
        <f ca="1">SUMIFS(INDIRECT($U$125&amp;"!$I$19:$I$619"),INDIRECT($U$125&amp;"!$H$19:$H$619"),'Resumo (3)'!Z$6,INDIRECT($U$125&amp;"!$G$19:$G$619"),'Resumo (3)'!$U128)/$T128</f>
        <v>0</v>
      </c>
      <c r="AA128" s="147">
        <f ca="1">SUMIFS(INDIRECT($U$125&amp;"!$I$19:$I$619"),INDIRECT($U$125&amp;"!$H$19:$H$619"),'Resumo (3)'!AA$6,INDIRECT($U$125&amp;"!$G$19:$G$619"),'Resumo (3)'!$U128)/$T128</f>
        <v>0</v>
      </c>
      <c r="AB128" s="147">
        <f ca="1">SUMIFS(INDIRECT($U$125&amp;"!$I$19:$I$619"),INDIRECT($U$125&amp;"!$H$19:$H$619"),'Resumo (3)'!AB$6,INDIRECT($U$125&amp;"!$G$19:$G$619"),'Resumo (3)'!$U128)/$T128</f>
        <v>0</v>
      </c>
      <c r="AC128" s="147">
        <f ca="1">SUMIFS(INDIRECT($U$125&amp;"!$I$19:$I$619"),INDIRECT($U$125&amp;"!$H$19:$H$619"),'Resumo (3)'!AC$6,INDIRECT($U$125&amp;"!$G$19:$G$619"),'Resumo (3)'!$U128)/$T128</f>
        <v>0</v>
      </c>
      <c r="AD128" s="147">
        <f ca="1">SUMIFS(INDIRECT($U$125&amp;"!$I$19:$I$619"),INDIRECT($U$125&amp;"!$H$19:$H$619"),'Resumo (3)'!AD$6,INDIRECT($U$125&amp;"!$G$19:$G$619"),'Resumo (3)'!$U128)/$T128</f>
        <v>0</v>
      </c>
      <c r="AE128" s="147">
        <f ca="1">SUMIFS(INDIRECT($U$125&amp;"!$I$19:$I$619"),INDIRECT($U$125&amp;"!$H$19:$H$619"),'Resumo (3)'!AE$6,INDIRECT($U$125&amp;"!$G$19:$G$619"),'Resumo (3)'!$U128)/$T128</f>
        <v>0</v>
      </c>
      <c r="AF128" s="147">
        <f ca="1">SUMIFS(INDIRECT($U$125&amp;"!$I$19:$I$619"),INDIRECT($U$125&amp;"!$H$19:$H$619"),'Resumo (3)'!AF$6,INDIRECT($U$125&amp;"!$G$19:$G$619"),'Resumo (3)'!$U128)/$T128</f>
        <v>0</v>
      </c>
      <c r="AG128" s="147">
        <f ca="1">SUMIFS(INDIRECT($U$125&amp;"!$I$19:$I$619"),INDIRECT($U$125&amp;"!$H$19:$H$619"),'Resumo (3)'!AG$6,INDIRECT($U$125&amp;"!$G$19:$G$619"),'Resumo (3)'!$U128)/$T128</f>
        <v>0</v>
      </c>
      <c r="AH128" s="147">
        <f ca="1">SUMIFS(INDIRECT($U$125&amp;"!$I$19:$I$619"),INDIRECT($U$125&amp;"!$H$19:$H$619"),'Resumo (3)'!AH$6,INDIRECT($U$125&amp;"!$G$19:$G$619"),'Resumo (3)'!$U128)/$T128</f>
        <v>0</v>
      </c>
      <c r="AI128" s="147">
        <f ca="1">SUMIFS(INDIRECT($U$125&amp;"!$I$19:$I$619"),INDIRECT($U$125&amp;"!$H$19:$H$619"),'Resumo (3)'!AI$6,INDIRECT($U$125&amp;"!$G$19:$G$619"),'Resumo (3)'!$U128)/$T128</f>
        <v>0</v>
      </c>
    </row>
    <row r="129" spans="20:35" x14ac:dyDescent="0.2">
      <c r="T129" s="147">
        <v>3</v>
      </c>
      <c r="U129" s="147" t="s">
        <v>1368</v>
      </c>
      <c r="V129" s="147">
        <f ca="1">SUMIFS(INDIRECT($U$125&amp;"!$I$19:$I$619"),INDIRECT($U$125&amp;"!$H$19:$H$619"),'Resumo (3)'!V$6,INDIRECT($U$125&amp;"!$G$19:$G$619"),'Resumo (3)'!$U129)/$T129</f>
        <v>0</v>
      </c>
      <c r="W129" s="147">
        <f ca="1">SUMIFS(INDIRECT($U$125&amp;"!$I$19:$I$619"),INDIRECT($U$125&amp;"!$H$19:$H$619"),'Resumo (3)'!W$6,INDIRECT($U$125&amp;"!$G$19:$G$619"),'Resumo (3)'!$U129)/$T129</f>
        <v>0</v>
      </c>
      <c r="X129" s="147">
        <f ca="1">SUMIFS(INDIRECT($U$125&amp;"!$I$19:$I$619"),INDIRECT($U$125&amp;"!$H$19:$H$619"),'Resumo (3)'!X$6,INDIRECT($U$125&amp;"!$G$19:$G$619"),'Resumo (3)'!$U129)/$T129</f>
        <v>0</v>
      </c>
      <c r="Y129" s="147">
        <f ca="1">SUMIFS(INDIRECT($U$125&amp;"!$I$19:$I$619"),INDIRECT($U$125&amp;"!$H$19:$H$619"),'Resumo (3)'!Y$6,INDIRECT($U$125&amp;"!$G$19:$G$619"),'Resumo (3)'!$U129)/$T129</f>
        <v>0</v>
      </c>
      <c r="Z129" s="147">
        <f ca="1">SUMIFS(INDIRECT($U$125&amp;"!$I$19:$I$619"),INDIRECT($U$125&amp;"!$H$19:$H$619"),'Resumo (3)'!Z$6,INDIRECT($U$125&amp;"!$G$19:$G$619"),'Resumo (3)'!$U129)/$T129</f>
        <v>0</v>
      </c>
      <c r="AA129" s="147">
        <f ca="1">SUMIFS(INDIRECT($U$125&amp;"!$I$19:$I$619"),INDIRECT($U$125&amp;"!$H$19:$H$619"),'Resumo (3)'!AA$6,INDIRECT($U$125&amp;"!$G$19:$G$619"),'Resumo (3)'!$U129)/$T129</f>
        <v>0</v>
      </c>
      <c r="AB129" s="147">
        <f ca="1">SUMIFS(INDIRECT($U$125&amp;"!$I$19:$I$619"),INDIRECT($U$125&amp;"!$H$19:$H$619"),'Resumo (3)'!AB$6,INDIRECT($U$125&amp;"!$G$19:$G$619"),'Resumo (3)'!$U129)/$T129</f>
        <v>0</v>
      </c>
      <c r="AC129" s="147">
        <f ca="1">SUMIFS(INDIRECT($U$125&amp;"!$I$19:$I$619"),INDIRECT($U$125&amp;"!$H$19:$H$619"),'Resumo (3)'!AC$6,INDIRECT($U$125&amp;"!$G$19:$G$619"),'Resumo (3)'!$U129)/$T129</f>
        <v>0</v>
      </c>
      <c r="AD129" s="147">
        <f ca="1">SUMIFS(INDIRECT($U$125&amp;"!$I$19:$I$619"),INDIRECT($U$125&amp;"!$H$19:$H$619"),'Resumo (3)'!AD$6,INDIRECT($U$125&amp;"!$G$19:$G$619"),'Resumo (3)'!$U129)/$T129</f>
        <v>0</v>
      </c>
      <c r="AE129" s="147">
        <f ca="1">SUMIFS(INDIRECT($U$125&amp;"!$I$19:$I$619"),INDIRECT($U$125&amp;"!$H$19:$H$619"),'Resumo (3)'!AE$6,INDIRECT($U$125&amp;"!$G$19:$G$619"),'Resumo (3)'!$U129)/$T129</f>
        <v>0</v>
      </c>
      <c r="AF129" s="147">
        <f ca="1">SUMIFS(INDIRECT($U$125&amp;"!$I$19:$I$619"),INDIRECT($U$125&amp;"!$H$19:$H$619"),'Resumo (3)'!AF$6,INDIRECT($U$125&amp;"!$G$19:$G$619"),'Resumo (3)'!$U129)/$T129</f>
        <v>0</v>
      </c>
      <c r="AG129" s="147">
        <f ca="1">SUMIFS(INDIRECT($U$125&amp;"!$I$19:$I$619"),INDIRECT($U$125&amp;"!$H$19:$H$619"),'Resumo (3)'!AG$6,INDIRECT($U$125&amp;"!$G$19:$G$619"),'Resumo (3)'!$U129)/$T129</f>
        <v>0</v>
      </c>
      <c r="AH129" s="147">
        <f ca="1">SUMIFS(INDIRECT($U$125&amp;"!$I$19:$I$619"),INDIRECT($U$125&amp;"!$H$19:$H$619"),'Resumo (3)'!AH$6,INDIRECT($U$125&amp;"!$G$19:$G$619"),'Resumo (3)'!$U129)/$T129</f>
        <v>0</v>
      </c>
      <c r="AI129" s="147">
        <f ca="1">SUMIFS(INDIRECT($U$125&amp;"!$I$19:$I$619"),INDIRECT($U$125&amp;"!$H$19:$H$619"),'Resumo (3)'!AI$6,INDIRECT($U$125&amp;"!$G$19:$G$619"),'Resumo (3)'!$U129)/$T129</f>
        <v>0</v>
      </c>
    </row>
    <row r="130" spans="20:35" x14ac:dyDescent="0.2">
      <c r="T130" s="147">
        <v>4</v>
      </c>
      <c r="U130" s="147" t="s">
        <v>1369</v>
      </c>
      <c r="V130" s="147">
        <f ca="1">SUMIFS(INDIRECT($U$125&amp;"!$I$19:$I$619"),INDIRECT($U$125&amp;"!$H$19:$H$619"),'Resumo (3)'!V$6,INDIRECT($U$125&amp;"!$G$19:$G$619"),'Resumo (3)'!$U130)/$T130</f>
        <v>0</v>
      </c>
      <c r="W130" s="147">
        <f ca="1">SUMIFS(INDIRECT($U$125&amp;"!$I$19:$I$619"),INDIRECT($U$125&amp;"!$H$19:$H$619"),'Resumo (3)'!W$6,INDIRECT($U$125&amp;"!$G$19:$G$619"),'Resumo (3)'!$U130)/$T130</f>
        <v>0</v>
      </c>
      <c r="X130" s="147">
        <f ca="1">SUMIFS(INDIRECT($U$125&amp;"!$I$19:$I$619"),INDIRECT($U$125&amp;"!$H$19:$H$619"),'Resumo (3)'!X$6,INDIRECT($U$125&amp;"!$G$19:$G$619"),'Resumo (3)'!$U130)/$T130</f>
        <v>0</v>
      </c>
      <c r="Y130" s="147">
        <f ca="1">SUMIFS(INDIRECT($U$125&amp;"!$I$19:$I$619"),INDIRECT($U$125&amp;"!$H$19:$H$619"),'Resumo (3)'!Y$6,INDIRECT($U$125&amp;"!$G$19:$G$619"),'Resumo (3)'!$U130)/$T130</f>
        <v>0</v>
      </c>
      <c r="Z130" s="147">
        <f ca="1">SUMIFS(INDIRECT($U$125&amp;"!$I$19:$I$619"),INDIRECT($U$125&amp;"!$H$19:$H$619"),'Resumo (3)'!Z$6,INDIRECT($U$125&amp;"!$G$19:$G$619"),'Resumo (3)'!$U130)/$T130</f>
        <v>0</v>
      </c>
      <c r="AA130" s="147">
        <f ca="1">SUMIFS(INDIRECT($U$125&amp;"!$I$19:$I$619"),INDIRECT($U$125&amp;"!$H$19:$H$619"),'Resumo (3)'!AA$6,INDIRECT($U$125&amp;"!$G$19:$G$619"),'Resumo (3)'!$U130)/$T130</f>
        <v>0</v>
      </c>
      <c r="AB130" s="147">
        <f ca="1">SUMIFS(INDIRECT($U$125&amp;"!$I$19:$I$619"),INDIRECT($U$125&amp;"!$H$19:$H$619"),'Resumo (3)'!AB$6,INDIRECT($U$125&amp;"!$G$19:$G$619"),'Resumo (3)'!$U130)/$T130</f>
        <v>0</v>
      </c>
      <c r="AC130" s="147">
        <f ca="1">SUMIFS(INDIRECT($U$125&amp;"!$I$19:$I$619"),INDIRECT($U$125&amp;"!$H$19:$H$619"),'Resumo (3)'!AC$6,INDIRECT($U$125&amp;"!$G$19:$G$619"),'Resumo (3)'!$U130)/$T130</f>
        <v>0</v>
      </c>
      <c r="AD130" s="147">
        <f ca="1">SUMIFS(INDIRECT($U$125&amp;"!$I$19:$I$619"),INDIRECT($U$125&amp;"!$H$19:$H$619"),'Resumo (3)'!AD$6,INDIRECT($U$125&amp;"!$G$19:$G$619"),'Resumo (3)'!$U130)/$T130</f>
        <v>0</v>
      </c>
      <c r="AE130" s="147">
        <f ca="1">SUMIFS(INDIRECT($U$125&amp;"!$I$19:$I$619"),INDIRECT($U$125&amp;"!$H$19:$H$619"),'Resumo (3)'!AE$6,INDIRECT($U$125&amp;"!$G$19:$G$619"),'Resumo (3)'!$U130)/$T130</f>
        <v>0</v>
      </c>
      <c r="AF130" s="147">
        <f ca="1">SUMIFS(INDIRECT($U$125&amp;"!$I$19:$I$619"),INDIRECT($U$125&amp;"!$H$19:$H$619"),'Resumo (3)'!AF$6,INDIRECT($U$125&amp;"!$G$19:$G$619"),'Resumo (3)'!$U130)/$T130</f>
        <v>0</v>
      </c>
      <c r="AG130" s="147">
        <f ca="1">SUMIFS(INDIRECT($U$125&amp;"!$I$19:$I$619"),INDIRECT($U$125&amp;"!$H$19:$H$619"),'Resumo (3)'!AG$6,INDIRECT($U$125&amp;"!$G$19:$G$619"),'Resumo (3)'!$U130)/$T130</f>
        <v>0</v>
      </c>
      <c r="AH130" s="147">
        <f ca="1">SUMIFS(INDIRECT($U$125&amp;"!$I$19:$I$619"),INDIRECT($U$125&amp;"!$H$19:$H$619"),'Resumo (3)'!AH$6,INDIRECT($U$125&amp;"!$G$19:$G$619"),'Resumo (3)'!$U130)/$T130</f>
        <v>0</v>
      </c>
      <c r="AI130" s="147">
        <f ca="1">SUMIFS(INDIRECT($U$125&amp;"!$I$19:$I$619"),INDIRECT($U$125&amp;"!$H$19:$H$619"),'Resumo (3)'!AI$6,INDIRECT($U$125&amp;"!$G$19:$G$619"),'Resumo (3)'!$U130)/$T130</f>
        <v>0</v>
      </c>
    </row>
    <row r="131" spans="20:35" x14ac:dyDescent="0.2">
      <c r="T131" s="147">
        <v>5</v>
      </c>
      <c r="U131" s="147" t="s">
        <v>1370</v>
      </c>
      <c r="V131" s="147">
        <f ca="1">SUMIFS(INDIRECT($U$125&amp;"!$I$19:$I$619"),INDIRECT($U$125&amp;"!$H$19:$H$619"),'Resumo (3)'!V$6,INDIRECT($U$125&amp;"!$G$19:$G$619"),'Resumo (3)'!$U131)/$T131</f>
        <v>0</v>
      </c>
      <c r="W131" s="147">
        <f ca="1">SUMIFS(INDIRECT($U$125&amp;"!$I$19:$I$619"),INDIRECT($U$125&amp;"!$H$19:$H$619"),'Resumo (3)'!W$6,INDIRECT($U$125&amp;"!$G$19:$G$619"),'Resumo (3)'!$U131)/$T131</f>
        <v>0</v>
      </c>
      <c r="X131" s="147">
        <f ca="1">SUMIFS(INDIRECT($U$125&amp;"!$I$19:$I$619"),INDIRECT($U$125&amp;"!$H$19:$H$619"),'Resumo (3)'!X$6,INDIRECT($U$125&amp;"!$G$19:$G$619"),'Resumo (3)'!$U131)/$T131</f>
        <v>0</v>
      </c>
      <c r="Y131" s="147">
        <f ca="1">SUMIFS(INDIRECT($U$125&amp;"!$I$19:$I$619"),INDIRECT($U$125&amp;"!$H$19:$H$619"),'Resumo (3)'!Y$6,INDIRECT($U$125&amp;"!$G$19:$G$619"),'Resumo (3)'!$U131)/$T131</f>
        <v>0</v>
      </c>
      <c r="Z131" s="147">
        <f ca="1">SUMIFS(INDIRECT($U$125&amp;"!$I$19:$I$619"),INDIRECT($U$125&amp;"!$H$19:$H$619"),'Resumo (3)'!Z$6,INDIRECT($U$125&amp;"!$G$19:$G$619"),'Resumo (3)'!$U131)/$T131</f>
        <v>0</v>
      </c>
      <c r="AA131" s="147">
        <f ca="1">SUMIFS(INDIRECT($U$125&amp;"!$I$19:$I$619"),INDIRECT($U$125&amp;"!$H$19:$H$619"),'Resumo (3)'!AA$6,INDIRECT($U$125&amp;"!$G$19:$G$619"),'Resumo (3)'!$U131)/$T131</f>
        <v>0</v>
      </c>
      <c r="AB131" s="147">
        <f ca="1">SUMIFS(INDIRECT($U$125&amp;"!$I$19:$I$619"),INDIRECT($U$125&amp;"!$H$19:$H$619"),'Resumo (3)'!AB$6,INDIRECT($U$125&amp;"!$G$19:$G$619"),'Resumo (3)'!$U131)/$T131</f>
        <v>0</v>
      </c>
      <c r="AC131" s="147">
        <f ca="1">SUMIFS(INDIRECT($U$125&amp;"!$I$19:$I$619"),INDIRECT($U$125&amp;"!$H$19:$H$619"),'Resumo (3)'!AC$6,INDIRECT($U$125&amp;"!$G$19:$G$619"),'Resumo (3)'!$U131)/$T131</f>
        <v>0</v>
      </c>
      <c r="AD131" s="147">
        <f ca="1">SUMIFS(INDIRECT($U$125&amp;"!$I$19:$I$619"),INDIRECT($U$125&amp;"!$H$19:$H$619"),'Resumo (3)'!AD$6,INDIRECT($U$125&amp;"!$G$19:$G$619"),'Resumo (3)'!$U131)/$T131</f>
        <v>0</v>
      </c>
      <c r="AE131" s="147">
        <f ca="1">SUMIFS(INDIRECT($U$125&amp;"!$I$19:$I$619"),INDIRECT($U$125&amp;"!$H$19:$H$619"),'Resumo (3)'!AE$6,INDIRECT($U$125&amp;"!$G$19:$G$619"),'Resumo (3)'!$U131)/$T131</f>
        <v>0</v>
      </c>
      <c r="AF131" s="147">
        <f ca="1">SUMIFS(INDIRECT($U$125&amp;"!$I$19:$I$619"),INDIRECT($U$125&amp;"!$H$19:$H$619"),'Resumo (3)'!AF$6,INDIRECT($U$125&amp;"!$G$19:$G$619"),'Resumo (3)'!$U131)/$T131</f>
        <v>0</v>
      </c>
      <c r="AG131" s="147">
        <f ca="1">SUMIFS(INDIRECT($U$125&amp;"!$I$19:$I$619"),INDIRECT($U$125&amp;"!$H$19:$H$619"),'Resumo (3)'!AG$6,INDIRECT($U$125&amp;"!$G$19:$G$619"),'Resumo (3)'!$U131)/$T131</f>
        <v>0</v>
      </c>
      <c r="AH131" s="147">
        <f ca="1">SUMIFS(INDIRECT($U$125&amp;"!$I$19:$I$619"),INDIRECT($U$125&amp;"!$H$19:$H$619"),'Resumo (3)'!AH$6,INDIRECT($U$125&amp;"!$G$19:$G$619"),'Resumo (3)'!$U131)/$T131</f>
        <v>0</v>
      </c>
      <c r="AI131" s="147">
        <f ca="1">SUMIFS(INDIRECT($U$125&amp;"!$I$19:$I$619"),INDIRECT($U$125&amp;"!$H$19:$H$619"),'Resumo (3)'!AI$6,INDIRECT($U$125&amp;"!$G$19:$G$619"),'Resumo (3)'!$U131)/$T131</f>
        <v>0</v>
      </c>
    </row>
    <row r="132" spans="20:35" x14ac:dyDescent="0.2">
      <c r="T132" s="147">
        <v>6</v>
      </c>
      <c r="U132" s="147" t="s">
        <v>1371</v>
      </c>
      <c r="V132" s="147">
        <f ca="1">SUMIFS(INDIRECT($U$125&amp;"!$I$19:$I$619"),INDIRECT($U$125&amp;"!$H$19:$H$619"),'Resumo (3)'!V$6,INDIRECT($U$125&amp;"!$G$19:$G$619"),'Resumo (3)'!$U132)/$T132</f>
        <v>0</v>
      </c>
      <c r="W132" s="147">
        <f ca="1">SUMIFS(INDIRECT($U$125&amp;"!$I$19:$I$619"),INDIRECT($U$125&amp;"!$H$19:$H$619"),'Resumo (3)'!W$6,INDIRECT($U$125&amp;"!$G$19:$G$619"),'Resumo (3)'!$U132)/$T132</f>
        <v>0</v>
      </c>
      <c r="X132" s="147">
        <f ca="1">SUMIFS(INDIRECT($U$125&amp;"!$I$19:$I$619"),INDIRECT($U$125&amp;"!$H$19:$H$619"),'Resumo (3)'!X$6,INDIRECT($U$125&amp;"!$G$19:$G$619"),'Resumo (3)'!$U132)/$T132</f>
        <v>0</v>
      </c>
      <c r="Y132" s="147">
        <f ca="1">SUMIFS(INDIRECT($U$125&amp;"!$I$19:$I$619"),INDIRECT($U$125&amp;"!$H$19:$H$619"),'Resumo (3)'!Y$6,INDIRECT($U$125&amp;"!$G$19:$G$619"),'Resumo (3)'!$U132)/$T132</f>
        <v>0</v>
      </c>
      <c r="Z132" s="147">
        <f ca="1">SUMIFS(INDIRECT($U$125&amp;"!$I$19:$I$619"),INDIRECT($U$125&amp;"!$H$19:$H$619"),'Resumo (3)'!Z$6,INDIRECT($U$125&amp;"!$G$19:$G$619"),'Resumo (3)'!$U132)/$T132</f>
        <v>0</v>
      </c>
      <c r="AA132" s="147">
        <f ca="1">SUMIFS(INDIRECT($U$125&amp;"!$I$19:$I$619"),INDIRECT($U$125&amp;"!$H$19:$H$619"),'Resumo (3)'!AA$6,INDIRECT($U$125&amp;"!$G$19:$G$619"),'Resumo (3)'!$U132)/$T132</f>
        <v>0</v>
      </c>
      <c r="AB132" s="147">
        <f ca="1">SUMIFS(INDIRECT($U$125&amp;"!$I$19:$I$619"),INDIRECT($U$125&amp;"!$H$19:$H$619"),'Resumo (3)'!AB$6,INDIRECT($U$125&amp;"!$G$19:$G$619"),'Resumo (3)'!$U132)/$T132</f>
        <v>0</v>
      </c>
      <c r="AC132" s="147">
        <f ca="1">SUMIFS(INDIRECT($U$125&amp;"!$I$19:$I$619"),INDIRECT($U$125&amp;"!$H$19:$H$619"),'Resumo (3)'!AC$6,INDIRECT($U$125&amp;"!$G$19:$G$619"),'Resumo (3)'!$U132)/$T132</f>
        <v>0</v>
      </c>
      <c r="AD132" s="147">
        <f ca="1">SUMIFS(INDIRECT($U$125&amp;"!$I$19:$I$619"),INDIRECT($U$125&amp;"!$H$19:$H$619"),'Resumo (3)'!AD$6,INDIRECT($U$125&amp;"!$G$19:$G$619"),'Resumo (3)'!$U132)/$T132</f>
        <v>0</v>
      </c>
      <c r="AE132" s="147">
        <f ca="1">SUMIFS(INDIRECT($U$125&amp;"!$I$19:$I$619"),INDIRECT($U$125&amp;"!$H$19:$H$619"),'Resumo (3)'!AE$6,INDIRECT($U$125&amp;"!$G$19:$G$619"),'Resumo (3)'!$U132)/$T132</f>
        <v>0</v>
      </c>
      <c r="AF132" s="147">
        <f ca="1">SUMIFS(INDIRECT($U$125&amp;"!$I$19:$I$619"),INDIRECT($U$125&amp;"!$H$19:$H$619"),'Resumo (3)'!AF$6,INDIRECT($U$125&amp;"!$G$19:$G$619"),'Resumo (3)'!$U132)/$T132</f>
        <v>0</v>
      </c>
      <c r="AG132" s="147">
        <f ca="1">SUMIFS(INDIRECT($U$125&amp;"!$I$19:$I$619"),INDIRECT($U$125&amp;"!$H$19:$H$619"),'Resumo (3)'!AG$6,INDIRECT($U$125&amp;"!$G$19:$G$619"),'Resumo (3)'!$U132)/$T132</f>
        <v>0</v>
      </c>
      <c r="AH132" s="147">
        <f ca="1">SUMIFS(INDIRECT($U$125&amp;"!$I$19:$I$619"),INDIRECT($U$125&amp;"!$H$19:$H$619"),'Resumo (3)'!AH$6,INDIRECT($U$125&amp;"!$G$19:$G$619"),'Resumo (3)'!$U132)/$T132</f>
        <v>0</v>
      </c>
      <c r="AI132" s="147">
        <f ca="1">SUMIFS(INDIRECT($U$125&amp;"!$I$19:$I$619"),INDIRECT($U$125&amp;"!$H$19:$H$619"),'Resumo (3)'!AI$6,INDIRECT($U$125&amp;"!$G$19:$G$619"),'Resumo (3)'!$U132)/$T132</f>
        <v>0</v>
      </c>
    </row>
    <row r="133" spans="20:35" x14ac:dyDescent="0.2">
      <c r="T133" s="147">
        <v>7</v>
      </c>
      <c r="U133" s="147" t="s">
        <v>1372</v>
      </c>
      <c r="V133" s="147">
        <f ca="1">SUMIFS(INDIRECT($U$125&amp;"!$I$19:$I$619"),INDIRECT($U$125&amp;"!$H$19:$H$619"),'Resumo (3)'!V$6,INDIRECT($U$125&amp;"!$G$19:$G$619"),'Resumo (3)'!$U133)/$T133</f>
        <v>0</v>
      </c>
      <c r="W133" s="147">
        <f ca="1">SUMIFS(INDIRECT($U$125&amp;"!$I$19:$I$619"),INDIRECT($U$125&amp;"!$H$19:$H$619"),'Resumo (3)'!W$6,INDIRECT($U$125&amp;"!$G$19:$G$619"),'Resumo (3)'!$U133)/$T133</f>
        <v>0</v>
      </c>
      <c r="X133" s="147">
        <f ca="1">SUMIFS(INDIRECT($U$125&amp;"!$I$19:$I$619"),INDIRECT($U$125&amp;"!$H$19:$H$619"),'Resumo (3)'!X$6,INDIRECT($U$125&amp;"!$G$19:$G$619"),'Resumo (3)'!$U133)/$T133</f>
        <v>0</v>
      </c>
      <c r="Y133" s="147">
        <f ca="1">SUMIFS(INDIRECT($U$125&amp;"!$I$19:$I$619"),INDIRECT($U$125&amp;"!$H$19:$H$619"),'Resumo (3)'!Y$6,INDIRECT($U$125&amp;"!$G$19:$G$619"),'Resumo (3)'!$U133)/$T133</f>
        <v>0</v>
      </c>
      <c r="Z133" s="147">
        <f ca="1">SUMIFS(INDIRECT($U$125&amp;"!$I$19:$I$619"),INDIRECT($U$125&amp;"!$H$19:$H$619"),'Resumo (3)'!Z$6,INDIRECT($U$125&amp;"!$G$19:$G$619"),'Resumo (3)'!$U133)/$T133</f>
        <v>0</v>
      </c>
      <c r="AA133" s="147">
        <f ca="1">SUMIFS(INDIRECT($U$125&amp;"!$I$19:$I$619"),INDIRECT($U$125&amp;"!$H$19:$H$619"),'Resumo (3)'!AA$6,INDIRECT($U$125&amp;"!$G$19:$G$619"),'Resumo (3)'!$U133)/$T133</f>
        <v>0</v>
      </c>
      <c r="AB133" s="147">
        <f ca="1">SUMIFS(INDIRECT($U$125&amp;"!$I$19:$I$619"),INDIRECT($U$125&amp;"!$H$19:$H$619"),'Resumo (3)'!AB$6,INDIRECT($U$125&amp;"!$G$19:$G$619"),'Resumo (3)'!$U133)/$T133</f>
        <v>0</v>
      </c>
      <c r="AC133" s="147">
        <f ca="1">SUMIFS(INDIRECT($U$125&amp;"!$I$19:$I$619"),INDIRECT($U$125&amp;"!$H$19:$H$619"),'Resumo (3)'!AC$6,INDIRECT($U$125&amp;"!$G$19:$G$619"),'Resumo (3)'!$U133)/$T133</f>
        <v>0</v>
      </c>
      <c r="AD133" s="147">
        <f ca="1">SUMIFS(INDIRECT($U$125&amp;"!$I$19:$I$619"),INDIRECT($U$125&amp;"!$H$19:$H$619"),'Resumo (3)'!AD$6,INDIRECT($U$125&amp;"!$G$19:$G$619"),'Resumo (3)'!$U133)/$T133</f>
        <v>0</v>
      </c>
      <c r="AE133" s="147">
        <f ca="1">SUMIFS(INDIRECT($U$125&amp;"!$I$19:$I$619"),INDIRECT($U$125&amp;"!$H$19:$H$619"),'Resumo (3)'!AE$6,INDIRECT($U$125&amp;"!$G$19:$G$619"),'Resumo (3)'!$U133)/$T133</f>
        <v>0</v>
      </c>
      <c r="AF133" s="147">
        <f ca="1">SUMIFS(INDIRECT($U$125&amp;"!$I$19:$I$619"),INDIRECT($U$125&amp;"!$H$19:$H$619"),'Resumo (3)'!AF$6,INDIRECT($U$125&amp;"!$G$19:$G$619"),'Resumo (3)'!$U133)/$T133</f>
        <v>0</v>
      </c>
      <c r="AG133" s="147">
        <f ca="1">SUMIFS(INDIRECT($U$125&amp;"!$I$19:$I$619"),INDIRECT($U$125&amp;"!$H$19:$H$619"),'Resumo (3)'!AG$6,INDIRECT($U$125&amp;"!$G$19:$G$619"),'Resumo (3)'!$U133)/$T133</f>
        <v>0</v>
      </c>
      <c r="AH133" s="147">
        <f ca="1">SUMIFS(INDIRECT($U$125&amp;"!$I$19:$I$619"),INDIRECT($U$125&amp;"!$H$19:$H$619"),'Resumo (3)'!AH$6,INDIRECT($U$125&amp;"!$G$19:$G$619"),'Resumo (3)'!$U133)/$T133</f>
        <v>0</v>
      </c>
      <c r="AI133" s="147">
        <f ca="1">SUMIFS(INDIRECT($U$125&amp;"!$I$19:$I$619"),INDIRECT($U$125&amp;"!$H$19:$H$619"),'Resumo (3)'!AI$6,INDIRECT($U$125&amp;"!$G$19:$G$619"),'Resumo (3)'!$U133)/$T133</f>
        <v>0</v>
      </c>
    </row>
    <row r="134" spans="20:35" x14ac:dyDescent="0.2">
      <c r="T134" s="147">
        <v>8</v>
      </c>
      <c r="U134" s="147" t="s">
        <v>1373</v>
      </c>
      <c r="V134" s="147">
        <f ca="1">SUMIFS(INDIRECT($U$125&amp;"!$I$19:$I$619"),INDIRECT($U$125&amp;"!$H$19:$H$619"),'Resumo (3)'!V$6,INDIRECT($U$125&amp;"!$G$19:$G$619"),'Resumo (3)'!$U134)/$T134</f>
        <v>0</v>
      </c>
      <c r="W134" s="147">
        <f ca="1">SUMIFS(INDIRECT($U$125&amp;"!$I$19:$I$619"),INDIRECT($U$125&amp;"!$H$19:$H$619"),'Resumo (3)'!W$6,INDIRECT($U$125&amp;"!$G$19:$G$619"),'Resumo (3)'!$U134)/$T134</f>
        <v>0</v>
      </c>
      <c r="X134" s="147">
        <f ca="1">SUMIFS(INDIRECT($U$125&amp;"!$I$19:$I$619"),INDIRECT($U$125&amp;"!$H$19:$H$619"),'Resumo (3)'!X$6,INDIRECT($U$125&amp;"!$G$19:$G$619"),'Resumo (3)'!$U134)/$T134</f>
        <v>0</v>
      </c>
      <c r="Y134" s="147">
        <f ca="1">SUMIFS(INDIRECT($U$125&amp;"!$I$19:$I$619"),INDIRECT($U$125&amp;"!$H$19:$H$619"),'Resumo (3)'!Y$6,INDIRECT($U$125&amp;"!$G$19:$G$619"),'Resumo (3)'!$U134)/$T134</f>
        <v>0</v>
      </c>
      <c r="Z134" s="147">
        <f ca="1">SUMIFS(INDIRECT($U$125&amp;"!$I$19:$I$619"),INDIRECT($U$125&amp;"!$H$19:$H$619"),'Resumo (3)'!Z$6,INDIRECT($U$125&amp;"!$G$19:$G$619"),'Resumo (3)'!$U134)/$T134</f>
        <v>0</v>
      </c>
      <c r="AA134" s="147">
        <f ca="1">SUMIFS(INDIRECT($U$125&amp;"!$I$19:$I$619"),INDIRECT($U$125&amp;"!$H$19:$H$619"),'Resumo (3)'!AA$6,INDIRECT($U$125&amp;"!$G$19:$G$619"),'Resumo (3)'!$U134)/$T134</f>
        <v>0</v>
      </c>
      <c r="AB134" s="147">
        <f ca="1">SUMIFS(INDIRECT($U$125&amp;"!$I$19:$I$619"),INDIRECT($U$125&amp;"!$H$19:$H$619"),'Resumo (3)'!AB$6,INDIRECT($U$125&amp;"!$G$19:$G$619"),'Resumo (3)'!$U134)/$T134</f>
        <v>0</v>
      </c>
      <c r="AC134" s="147">
        <f ca="1">SUMIFS(INDIRECT($U$125&amp;"!$I$19:$I$619"),INDIRECT($U$125&amp;"!$H$19:$H$619"),'Resumo (3)'!AC$6,INDIRECT($U$125&amp;"!$G$19:$G$619"),'Resumo (3)'!$U134)/$T134</f>
        <v>0</v>
      </c>
      <c r="AD134" s="147">
        <f ca="1">SUMIFS(INDIRECT($U$125&amp;"!$I$19:$I$619"),INDIRECT($U$125&amp;"!$H$19:$H$619"),'Resumo (3)'!AD$6,INDIRECT($U$125&amp;"!$G$19:$G$619"),'Resumo (3)'!$U134)/$T134</f>
        <v>0</v>
      </c>
      <c r="AE134" s="147">
        <f ca="1">SUMIFS(INDIRECT($U$125&amp;"!$I$19:$I$619"),INDIRECT($U$125&amp;"!$H$19:$H$619"),'Resumo (3)'!AE$6,INDIRECT($U$125&amp;"!$G$19:$G$619"),'Resumo (3)'!$U134)/$T134</f>
        <v>0</v>
      </c>
      <c r="AF134" s="147">
        <f ca="1">SUMIFS(INDIRECT($U$125&amp;"!$I$19:$I$619"),INDIRECT($U$125&amp;"!$H$19:$H$619"),'Resumo (3)'!AF$6,INDIRECT($U$125&amp;"!$G$19:$G$619"),'Resumo (3)'!$U134)/$T134</f>
        <v>0</v>
      </c>
      <c r="AG134" s="147">
        <f ca="1">SUMIFS(INDIRECT($U$125&amp;"!$I$19:$I$619"),INDIRECT($U$125&amp;"!$H$19:$H$619"),'Resumo (3)'!AG$6,INDIRECT($U$125&amp;"!$G$19:$G$619"),'Resumo (3)'!$U134)/$T134</f>
        <v>0</v>
      </c>
      <c r="AH134" s="147">
        <f ca="1">SUMIFS(INDIRECT($U$125&amp;"!$I$19:$I$619"),INDIRECT($U$125&amp;"!$H$19:$H$619"),'Resumo (3)'!AH$6,INDIRECT($U$125&amp;"!$G$19:$G$619"),'Resumo (3)'!$U134)/$T134</f>
        <v>0</v>
      </c>
      <c r="AI134" s="147">
        <f ca="1">SUMIFS(INDIRECT($U$125&amp;"!$I$19:$I$619"),INDIRECT($U$125&amp;"!$H$19:$H$619"),'Resumo (3)'!AI$6,INDIRECT($U$125&amp;"!$G$19:$G$619"),'Resumo (3)'!$U134)/$T134</f>
        <v>0</v>
      </c>
    </row>
    <row r="135" spans="20:35" x14ac:dyDescent="0.2">
      <c r="T135" s="147">
        <v>9</v>
      </c>
      <c r="U135" s="147" t="s">
        <v>1374</v>
      </c>
      <c r="V135" s="147">
        <f ca="1">SUMIFS(INDIRECT($U$125&amp;"!$I$19:$I$619"),INDIRECT($U$125&amp;"!$H$19:$H$619"),'Resumo (3)'!V$6,INDIRECT($U$125&amp;"!$G$19:$G$619"),'Resumo (3)'!$U135)/$T135</f>
        <v>0</v>
      </c>
      <c r="W135" s="147">
        <f ca="1">SUMIFS(INDIRECT($U$125&amp;"!$I$19:$I$619"),INDIRECT($U$125&amp;"!$H$19:$H$619"),'Resumo (3)'!W$6,INDIRECT($U$125&amp;"!$G$19:$G$619"),'Resumo (3)'!$U135)/$T135</f>
        <v>0</v>
      </c>
      <c r="X135" s="147">
        <f ca="1">SUMIFS(INDIRECT($U$125&amp;"!$I$19:$I$619"),INDIRECT($U$125&amp;"!$H$19:$H$619"),'Resumo (3)'!X$6,INDIRECT($U$125&amp;"!$G$19:$G$619"),'Resumo (3)'!$U135)/$T135</f>
        <v>0</v>
      </c>
      <c r="Y135" s="147">
        <f ca="1">SUMIFS(INDIRECT($U$125&amp;"!$I$19:$I$619"),INDIRECT($U$125&amp;"!$H$19:$H$619"),'Resumo (3)'!Y$6,INDIRECT($U$125&amp;"!$G$19:$G$619"),'Resumo (3)'!$U135)/$T135</f>
        <v>0</v>
      </c>
      <c r="Z135" s="147">
        <f ca="1">SUMIFS(INDIRECT($U$125&amp;"!$I$19:$I$619"),INDIRECT($U$125&amp;"!$H$19:$H$619"),'Resumo (3)'!Z$6,INDIRECT($U$125&amp;"!$G$19:$G$619"),'Resumo (3)'!$U135)/$T135</f>
        <v>0</v>
      </c>
      <c r="AA135" s="147">
        <f ca="1">SUMIFS(INDIRECT($U$125&amp;"!$I$19:$I$619"),INDIRECT($U$125&amp;"!$H$19:$H$619"),'Resumo (3)'!AA$6,INDIRECT($U$125&amp;"!$G$19:$G$619"),'Resumo (3)'!$U135)/$T135</f>
        <v>0</v>
      </c>
      <c r="AB135" s="147">
        <f ca="1">SUMIFS(INDIRECT($U$125&amp;"!$I$19:$I$619"),INDIRECT($U$125&amp;"!$H$19:$H$619"),'Resumo (3)'!AB$6,INDIRECT($U$125&amp;"!$G$19:$G$619"),'Resumo (3)'!$U135)/$T135</f>
        <v>0</v>
      </c>
      <c r="AC135" s="147">
        <f ca="1">SUMIFS(INDIRECT($U$125&amp;"!$I$19:$I$619"),INDIRECT($U$125&amp;"!$H$19:$H$619"),'Resumo (3)'!AC$6,INDIRECT($U$125&amp;"!$G$19:$G$619"),'Resumo (3)'!$U135)/$T135</f>
        <v>0</v>
      </c>
      <c r="AD135" s="147">
        <f ca="1">SUMIFS(INDIRECT($U$125&amp;"!$I$19:$I$619"),INDIRECT($U$125&amp;"!$H$19:$H$619"),'Resumo (3)'!AD$6,INDIRECT($U$125&amp;"!$G$19:$G$619"),'Resumo (3)'!$U135)/$T135</f>
        <v>0</v>
      </c>
      <c r="AE135" s="147">
        <f ca="1">SUMIFS(INDIRECT($U$125&amp;"!$I$19:$I$619"),INDIRECT($U$125&amp;"!$H$19:$H$619"),'Resumo (3)'!AE$6,INDIRECT($U$125&amp;"!$G$19:$G$619"),'Resumo (3)'!$U135)/$T135</f>
        <v>0</v>
      </c>
      <c r="AF135" s="147">
        <f ca="1">SUMIFS(INDIRECT($U$125&amp;"!$I$19:$I$619"),INDIRECT($U$125&amp;"!$H$19:$H$619"),'Resumo (3)'!AF$6,INDIRECT($U$125&amp;"!$G$19:$G$619"),'Resumo (3)'!$U135)/$T135</f>
        <v>0</v>
      </c>
      <c r="AG135" s="147">
        <f ca="1">SUMIFS(INDIRECT($U$125&amp;"!$I$19:$I$619"),INDIRECT($U$125&amp;"!$H$19:$H$619"),'Resumo (3)'!AG$6,INDIRECT($U$125&amp;"!$G$19:$G$619"),'Resumo (3)'!$U135)/$T135</f>
        <v>0</v>
      </c>
      <c r="AH135" s="147">
        <f ca="1">SUMIFS(INDIRECT($U$125&amp;"!$I$19:$I$619"),INDIRECT($U$125&amp;"!$H$19:$H$619"),'Resumo (3)'!AH$6,INDIRECT($U$125&amp;"!$G$19:$G$619"),'Resumo (3)'!$U135)/$T135</f>
        <v>0</v>
      </c>
      <c r="AI135" s="147">
        <f ca="1">SUMIFS(INDIRECT($U$125&amp;"!$I$19:$I$619"),INDIRECT($U$125&amp;"!$H$19:$H$619"),'Resumo (3)'!AI$6,INDIRECT($U$125&amp;"!$G$19:$G$619"),'Resumo (3)'!$U135)/$T135</f>
        <v>0</v>
      </c>
    </row>
    <row r="136" spans="20:35" x14ac:dyDescent="0.2">
      <c r="T136" s="147">
        <v>10</v>
      </c>
      <c r="U136" s="147" t="s">
        <v>1375</v>
      </c>
      <c r="V136" s="147">
        <f ca="1">SUMIFS(INDIRECT($U$125&amp;"!$I$19:$I$619"),INDIRECT($U$125&amp;"!$H$19:$H$619"),'Resumo (3)'!V$6,INDIRECT($U$125&amp;"!$G$19:$G$619"),'Resumo (3)'!$U136)/$T136</f>
        <v>0</v>
      </c>
      <c r="W136" s="147">
        <f ca="1">SUMIFS(INDIRECT($U$125&amp;"!$I$19:$I$619"),INDIRECT($U$125&amp;"!$H$19:$H$619"),'Resumo (3)'!W$6,INDIRECT($U$125&amp;"!$G$19:$G$619"),'Resumo (3)'!$U136)/$T136</f>
        <v>0</v>
      </c>
      <c r="X136" s="147">
        <f ca="1">SUMIFS(INDIRECT($U$125&amp;"!$I$19:$I$619"),INDIRECT($U$125&amp;"!$H$19:$H$619"),'Resumo (3)'!X$6,INDIRECT($U$125&amp;"!$G$19:$G$619"),'Resumo (3)'!$U136)/$T136</f>
        <v>0</v>
      </c>
      <c r="Y136" s="147">
        <f ca="1">SUMIFS(INDIRECT($U$125&amp;"!$I$19:$I$619"),INDIRECT($U$125&amp;"!$H$19:$H$619"),'Resumo (3)'!Y$6,INDIRECT($U$125&amp;"!$G$19:$G$619"),'Resumo (3)'!$U136)/$T136</f>
        <v>0</v>
      </c>
      <c r="Z136" s="147">
        <f ca="1">SUMIFS(INDIRECT($U$125&amp;"!$I$19:$I$619"),INDIRECT($U$125&amp;"!$H$19:$H$619"),'Resumo (3)'!Z$6,INDIRECT($U$125&amp;"!$G$19:$G$619"),'Resumo (3)'!$U136)/$T136</f>
        <v>0</v>
      </c>
      <c r="AA136" s="147">
        <f ca="1">SUMIFS(INDIRECT($U$125&amp;"!$I$19:$I$619"),INDIRECT($U$125&amp;"!$H$19:$H$619"),'Resumo (3)'!AA$6,INDIRECT($U$125&amp;"!$G$19:$G$619"),'Resumo (3)'!$U136)/$T136</f>
        <v>0</v>
      </c>
      <c r="AB136" s="147">
        <f ca="1">SUMIFS(INDIRECT($U$125&amp;"!$I$19:$I$619"),INDIRECT($U$125&amp;"!$H$19:$H$619"),'Resumo (3)'!AB$6,INDIRECT($U$125&amp;"!$G$19:$G$619"),'Resumo (3)'!$U136)/$T136</f>
        <v>0</v>
      </c>
      <c r="AC136" s="147">
        <f ca="1">SUMIFS(INDIRECT($U$125&amp;"!$I$19:$I$619"),INDIRECT($U$125&amp;"!$H$19:$H$619"),'Resumo (3)'!AC$6,INDIRECT($U$125&amp;"!$G$19:$G$619"),'Resumo (3)'!$U136)/$T136</f>
        <v>0</v>
      </c>
      <c r="AD136" s="147">
        <f ca="1">SUMIFS(INDIRECT($U$125&amp;"!$I$19:$I$619"),INDIRECT($U$125&amp;"!$H$19:$H$619"),'Resumo (3)'!AD$6,INDIRECT($U$125&amp;"!$G$19:$G$619"),'Resumo (3)'!$U136)/$T136</f>
        <v>0</v>
      </c>
      <c r="AE136" s="147">
        <f ca="1">SUMIFS(INDIRECT($U$125&amp;"!$I$19:$I$619"),INDIRECT($U$125&amp;"!$H$19:$H$619"),'Resumo (3)'!AE$6,INDIRECT($U$125&amp;"!$G$19:$G$619"),'Resumo (3)'!$U136)/$T136</f>
        <v>0</v>
      </c>
      <c r="AF136" s="147">
        <f ca="1">SUMIFS(INDIRECT($U$125&amp;"!$I$19:$I$619"),INDIRECT($U$125&amp;"!$H$19:$H$619"),'Resumo (3)'!AF$6,INDIRECT($U$125&amp;"!$G$19:$G$619"),'Resumo (3)'!$U136)/$T136</f>
        <v>0</v>
      </c>
      <c r="AG136" s="147">
        <f ca="1">SUMIFS(INDIRECT($U$125&amp;"!$I$19:$I$619"),INDIRECT($U$125&amp;"!$H$19:$H$619"),'Resumo (3)'!AG$6,INDIRECT($U$125&amp;"!$G$19:$G$619"),'Resumo (3)'!$U136)/$T136</f>
        <v>0</v>
      </c>
      <c r="AH136" s="147">
        <f ca="1">SUMIFS(INDIRECT($U$125&amp;"!$I$19:$I$619"),INDIRECT($U$125&amp;"!$H$19:$H$619"),'Resumo (3)'!AH$6,INDIRECT($U$125&amp;"!$G$19:$G$619"),'Resumo (3)'!$U136)/$T136</f>
        <v>0</v>
      </c>
      <c r="AI136" s="147">
        <f ca="1">SUMIFS(INDIRECT($U$125&amp;"!$I$19:$I$619"),INDIRECT($U$125&amp;"!$H$19:$H$619"),'Resumo (3)'!AI$6,INDIRECT($U$125&amp;"!$G$19:$G$619"),'Resumo (3)'!$U136)/$T136</f>
        <v>0</v>
      </c>
    </row>
    <row r="137" spans="20:35" x14ac:dyDescent="0.2">
      <c r="T137" s="147">
        <v>11</v>
      </c>
      <c r="U137" s="147" t="s">
        <v>1376</v>
      </c>
      <c r="V137" s="147">
        <f ca="1">SUMIFS(INDIRECT($U$125&amp;"!$I$19:$I$619"),INDIRECT($U$125&amp;"!$H$19:$H$619"),'Resumo (3)'!V$6,INDIRECT($U$125&amp;"!$G$19:$G$619"),'Resumo (3)'!$U137)/$T137</f>
        <v>0</v>
      </c>
      <c r="W137" s="147">
        <f ca="1">SUMIFS(INDIRECT($U$125&amp;"!$I$19:$I$619"),INDIRECT($U$125&amp;"!$H$19:$H$619"),'Resumo (3)'!W$6,INDIRECT($U$125&amp;"!$G$19:$G$619"),'Resumo (3)'!$U137)/$T137</f>
        <v>0</v>
      </c>
      <c r="X137" s="147">
        <f ca="1">SUMIFS(INDIRECT($U$125&amp;"!$I$19:$I$619"),INDIRECT($U$125&amp;"!$H$19:$H$619"),'Resumo (3)'!X$6,INDIRECT($U$125&amp;"!$G$19:$G$619"),'Resumo (3)'!$U137)/$T137</f>
        <v>0</v>
      </c>
      <c r="Y137" s="147">
        <f ca="1">SUMIFS(INDIRECT($U$125&amp;"!$I$19:$I$619"),INDIRECT($U$125&amp;"!$H$19:$H$619"),'Resumo (3)'!Y$6,INDIRECT($U$125&amp;"!$G$19:$G$619"),'Resumo (3)'!$U137)/$T137</f>
        <v>0</v>
      </c>
      <c r="Z137" s="147">
        <f ca="1">SUMIFS(INDIRECT($U$125&amp;"!$I$19:$I$619"),INDIRECT($U$125&amp;"!$H$19:$H$619"),'Resumo (3)'!Z$6,INDIRECT($U$125&amp;"!$G$19:$G$619"),'Resumo (3)'!$U137)/$T137</f>
        <v>0</v>
      </c>
      <c r="AA137" s="147">
        <f ca="1">SUMIFS(INDIRECT($U$125&amp;"!$I$19:$I$619"),INDIRECT($U$125&amp;"!$H$19:$H$619"),'Resumo (3)'!AA$6,INDIRECT($U$125&amp;"!$G$19:$G$619"),'Resumo (3)'!$U137)/$T137</f>
        <v>0</v>
      </c>
      <c r="AB137" s="147">
        <f ca="1">SUMIFS(INDIRECT($U$125&amp;"!$I$19:$I$619"),INDIRECT($U$125&amp;"!$H$19:$H$619"),'Resumo (3)'!AB$6,INDIRECT($U$125&amp;"!$G$19:$G$619"),'Resumo (3)'!$U137)/$T137</f>
        <v>0</v>
      </c>
      <c r="AC137" s="147">
        <f ca="1">SUMIFS(INDIRECT($U$125&amp;"!$I$19:$I$619"),INDIRECT($U$125&amp;"!$H$19:$H$619"),'Resumo (3)'!AC$6,INDIRECT($U$125&amp;"!$G$19:$G$619"),'Resumo (3)'!$U137)/$T137</f>
        <v>0</v>
      </c>
      <c r="AD137" s="147">
        <f ca="1">SUMIFS(INDIRECT($U$125&amp;"!$I$19:$I$619"),INDIRECT($U$125&amp;"!$H$19:$H$619"),'Resumo (3)'!AD$6,INDIRECT($U$125&amp;"!$G$19:$G$619"),'Resumo (3)'!$U137)/$T137</f>
        <v>0</v>
      </c>
      <c r="AE137" s="147">
        <f ca="1">SUMIFS(INDIRECT($U$125&amp;"!$I$19:$I$619"),INDIRECT($U$125&amp;"!$H$19:$H$619"),'Resumo (3)'!AE$6,INDIRECT($U$125&amp;"!$G$19:$G$619"),'Resumo (3)'!$U137)/$T137</f>
        <v>0</v>
      </c>
      <c r="AF137" s="147">
        <f ca="1">SUMIFS(INDIRECT($U$125&amp;"!$I$19:$I$619"),INDIRECT($U$125&amp;"!$H$19:$H$619"),'Resumo (3)'!AF$6,INDIRECT($U$125&amp;"!$G$19:$G$619"),'Resumo (3)'!$U137)/$T137</f>
        <v>0</v>
      </c>
      <c r="AG137" s="147">
        <f ca="1">SUMIFS(INDIRECT($U$125&amp;"!$I$19:$I$619"),INDIRECT($U$125&amp;"!$H$19:$H$619"),'Resumo (3)'!AG$6,INDIRECT($U$125&amp;"!$G$19:$G$619"),'Resumo (3)'!$U137)/$T137</f>
        <v>0</v>
      </c>
      <c r="AH137" s="147">
        <f ca="1">SUMIFS(INDIRECT($U$125&amp;"!$I$19:$I$619"),INDIRECT($U$125&amp;"!$H$19:$H$619"),'Resumo (3)'!AH$6,INDIRECT($U$125&amp;"!$G$19:$G$619"),'Resumo (3)'!$U137)/$T137</f>
        <v>0</v>
      </c>
      <c r="AI137" s="147">
        <f ca="1">SUMIFS(INDIRECT($U$125&amp;"!$I$19:$I$619"),INDIRECT($U$125&amp;"!$H$19:$H$619"),'Resumo (3)'!AI$6,INDIRECT($U$125&amp;"!$G$19:$G$619"),'Resumo (3)'!$U137)/$T137</f>
        <v>0</v>
      </c>
    </row>
    <row r="138" spans="20:35" x14ac:dyDescent="0.2">
      <c r="T138" s="147">
        <v>12</v>
      </c>
      <c r="U138" s="147" t="s">
        <v>1377</v>
      </c>
      <c r="V138" s="147">
        <f ca="1">SUMIFS(INDIRECT($U$125&amp;"!$I$19:$I$619"),INDIRECT($U$125&amp;"!$H$19:$H$619"),'Resumo (3)'!V$6,INDIRECT($U$125&amp;"!$G$19:$G$619"),'Resumo (3)'!$U138)/$T138</f>
        <v>0</v>
      </c>
      <c r="W138" s="147">
        <f ca="1">SUMIFS(INDIRECT($U$125&amp;"!$I$19:$I$619"),INDIRECT($U$125&amp;"!$H$19:$H$619"),'Resumo (3)'!W$6,INDIRECT($U$125&amp;"!$G$19:$G$619"),'Resumo (3)'!$U138)/$T138</f>
        <v>0</v>
      </c>
      <c r="X138" s="147">
        <f ca="1">SUMIFS(INDIRECT($U$125&amp;"!$I$19:$I$619"),INDIRECT($U$125&amp;"!$H$19:$H$619"),'Resumo (3)'!X$6,INDIRECT($U$125&amp;"!$G$19:$G$619"),'Resumo (3)'!$U138)/$T138</f>
        <v>0</v>
      </c>
      <c r="Y138" s="147">
        <f ca="1">SUMIFS(INDIRECT($U$125&amp;"!$I$19:$I$619"),INDIRECT($U$125&amp;"!$H$19:$H$619"),'Resumo (3)'!Y$6,INDIRECT($U$125&amp;"!$G$19:$G$619"),'Resumo (3)'!$U138)/$T138</f>
        <v>0</v>
      </c>
      <c r="Z138" s="147">
        <f ca="1">SUMIFS(INDIRECT($U$125&amp;"!$I$19:$I$619"),INDIRECT($U$125&amp;"!$H$19:$H$619"),'Resumo (3)'!Z$6,INDIRECT($U$125&amp;"!$G$19:$G$619"),'Resumo (3)'!$U138)/$T138</f>
        <v>0</v>
      </c>
      <c r="AA138" s="147">
        <f ca="1">SUMIFS(INDIRECT($U$125&amp;"!$I$19:$I$619"),INDIRECT($U$125&amp;"!$H$19:$H$619"),'Resumo (3)'!AA$6,INDIRECT($U$125&amp;"!$G$19:$G$619"),'Resumo (3)'!$U138)/$T138</f>
        <v>0</v>
      </c>
      <c r="AB138" s="147">
        <f ca="1">SUMIFS(INDIRECT($U$125&amp;"!$I$19:$I$619"),INDIRECT($U$125&amp;"!$H$19:$H$619"),'Resumo (3)'!AB$6,INDIRECT($U$125&amp;"!$G$19:$G$619"),'Resumo (3)'!$U138)/$T138</f>
        <v>0</v>
      </c>
      <c r="AC138" s="147">
        <f ca="1">SUMIFS(INDIRECT($U$125&amp;"!$I$19:$I$619"),INDIRECT($U$125&amp;"!$H$19:$H$619"),'Resumo (3)'!AC$6,INDIRECT($U$125&amp;"!$G$19:$G$619"),'Resumo (3)'!$U138)/$T138</f>
        <v>0</v>
      </c>
      <c r="AD138" s="147">
        <f ca="1">SUMIFS(INDIRECT($U$125&amp;"!$I$19:$I$619"),INDIRECT($U$125&amp;"!$H$19:$H$619"),'Resumo (3)'!AD$6,INDIRECT($U$125&amp;"!$G$19:$G$619"),'Resumo (3)'!$U138)/$T138</f>
        <v>0</v>
      </c>
      <c r="AE138" s="147">
        <f ca="1">SUMIFS(INDIRECT($U$125&amp;"!$I$19:$I$619"),INDIRECT($U$125&amp;"!$H$19:$H$619"),'Resumo (3)'!AE$6,INDIRECT($U$125&amp;"!$G$19:$G$619"),'Resumo (3)'!$U138)/$T138</f>
        <v>0</v>
      </c>
      <c r="AF138" s="147">
        <f ca="1">SUMIFS(INDIRECT($U$125&amp;"!$I$19:$I$619"),INDIRECT($U$125&amp;"!$H$19:$H$619"),'Resumo (3)'!AF$6,INDIRECT($U$125&amp;"!$G$19:$G$619"),'Resumo (3)'!$U138)/$T138</f>
        <v>0</v>
      </c>
      <c r="AG138" s="147">
        <f ca="1">SUMIFS(INDIRECT($U$125&amp;"!$I$19:$I$619"),INDIRECT($U$125&amp;"!$H$19:$H$619"),'Resumo (3)'!AG$6,INDIRECT($U$125&amp;"!$G$19:$G$619"),'Resumo (3)'!$U138)/$T138</f>
        <v>0</v>
      </c>
      <c r="AH138" s="147">
        <f ca="1">SUMIFS(INDIRECT($U$125&amp;"!$I$19:$I$619"),INDIRECT($U$125&amp;"!$H$19:$H$619"),'Resumo (3)'!AH$6,INDIRECT($U$125&amp;"!$G$19:$G$619"),'Resumo (3)'!$U138)/$T138</f>
        <v>0</v>
      </c>
      <c r="AI138" s="147">
        <f ca="1">SUMIFS(INDIRECT($U$125&amp;"!$I$19:$I$619"),INDIRECT($U$125&amp;"!$H$19:$H$619"),'Resumo (3)'!AI$6,INDIRECT($U$125&amp;"!$G$19:$G$619"),'Resumo (3)'!$U138)/$T138</f>
        <v>0</v>
      </c>
    </row>
    <row r="140" spans="20:35" x14ac:dyDescent="0.2">
      <c r="U140" s="147" t="s">
        <v>68</v>
      </c>
    </row>
    <row r="141" spans="20:35" x14ac:dyDescent="0.2">
      <c r="V141" s="147" t="str">
        <f>$D$7</f>
        <v>Mastercard</v>
      </c>
      <c r="W141" s="147" t="str">
        <f>$D$8</f>
        <v>Itaú</v>
      </c>
      <c r="X141" s="147" t="str">
        <f>$D$9</f>
        <v>Caixinha</v>
      </c>
      <c r="Y141" s="147" t="str">
        <f>$D$10</f>
        <v>-</v>
      </c>
      <c r="Z141" s="147" t="str">
        <f>$D$11</f>
        <v>-</v>
      </c>
      <c r="AA141" s="147" t="str">
        <f>$D$12</f>
        <v>-</v>
      </c>
      <c r="AB141" s="147" t="str">
        <f>$D$13</f>
        <v>-</v>
      </c>
      <c r="AC141" s="147" t="str">
        <f>$D$14</f>
        <v>-</v>
      </c>
      <c r="AD141" s="147" t="str">
        <f>$D$15</f>
        <v>-</v>
      </c>
      <c r="AE141" s="147" t="str">
        <f>$D$16</f>
        <v>-</v>
      </c>
      <c r="AF141" s="147" t="str">
        <f>$D$17</f>
        <v>-</v>
      </c>
      <c r="AG141" s="147" t="str">
        <f>$D$18</f>
        <v>-</v>
      </c>
      <c r="AH141" s="147" t="str">
        <f>$D$19</f>
        <v>-</v>
      </c>
      <c r="AI141" s="147" t="str">
        <f>$D$20</f>
        <v>-</v>
      </c>
    </row>
    <row r="142" spans="20:35" x14ac:dyDescent="0.2">
      <c r="T142" s="147">
        <v>1</v>
      </c>
      <c r="U142" s="147" t="s">
        <v>1366</v>
      </c>
      <c r="V142" s="147">
        <f ca="1">SUMIFS(INDIRECT($U$140&amp;"!$I$19:$I$619"),INDIRECT($U$140&amp;"!$H$19:$H$619"),'Resumo (3)'!V$6,INDIRECT($U$140&amp;"!$G$19:$G$619"),'Resumo (3)'!$U142)/$T142</f>
        <v>0</v>
      </c>
      <c r="W142" s="147">
        <f ca="1">SUMIFS(INDIRECT($U$140&amp;"!$I$19:$I$619"),INDIRECT($U$140&amp;"!$H$19:$H$619"),'Resumo (3)'!W$6,INDIRECT($U$140&amp;"!$G$19:$G$619"),'Resumo (3)'!$U142)/$T142</f>
        <v>0</v>
      </c>
      <c r="X142" s="147">
        <f ca="1">SUMIFS(INDIRECT($U$140&amp;"!$I$19:$I$619"),INDIRECT($U$140&amp;"!$H$19:$H$619"),'Resumo (3)'!X$6,INDIRECT($U$140&amp;"!$G$19:$G$619"),'Resumo (3)'!$U142)/$T142</f>
        <v>0</v>
      </c>
      <c r="Y142" s="147">
        <f ca="1">SUMIFS(INDIRECT($U$140&amp;"!$I$19:$I$619"),INDIRECT($U$140&amp;"!$H$19:$H$619"),'Resumo (3)'!Y$6,INDIRECT($U$140&amp;"!$G$19:$G$619"),'Resumo (3)'!$U142)/$T142</f>
        <v>0</v>
      </c>
      <c r="Z142" s="147">
        <f ca="1">SUMIFS(INDIRECT($U$140&amp;"!$I$19:$I$619"),INDIRECT($U$140&amp;"!$H$19:$H$619"),'Resumo (3)'!Z$6,INDIRECT($U$140&amp;"!$G$19:$G$619"),'Resumo (3)'!$U142)/$T142</f>
        <v>0</v>
      </c>
      <c r="AA142" s="147">
        <f ca="1">SUMIFS(INDIRECT($U$140&amp;"!$I$19:$I$619"),INDIRECT($U$140&amp;"!$H$19:$H$619"),'Resumo (3)'!AA$6,INDIRECT($U$140&amp;"!$G$19:$G$619"),'Resumo (3)'!$U142)/$T142</f>
        <v>0</v>
      </c>
      <c r="AB142" s="147">
        <f ca="1">SUMIFS(INDIRECT($U$140&amp;"!$I$19:$I$619"),INDIRECT($U$140&amp;"!$H$19:$H$619"),'Resumo (3)'!AB$6,INDIRECT($U$140&amp;"!$G$19:$G$619"),'Resumo (3)'!$U142)/$T142</f>
        <v>0</v>
      </c>
      <c r="AC142" s="147">
        <f ca="1">SUMIFS(INDIRECT($U$140&amp;"!$I$19:$I$619"),INDIRECT($U$140&amp;"!$H$19:$H$619"),'Resumo (3)'!AC$6,INDIRECT($U$140&amp;"!$G$19:$G$619"),'Resumo (3)'!$U142)/$T142</f>
        <v>0</v>
      </c>
      <c r="AD142" s="147">
        <f ca="1">SUMIFS(INDIRECT($U$140&amp;"!$I$19:$I$619"),INDIRECT($U$140&amp;"!$H$19:$H$619"),'Resumo (3)'!AD$6,INDIRECT($U$140&amp;"!$G$19:$G$619"),'Resumo (3)'!$U142)/$T142</f>
        <v>0</v>
      </c>
      <c r="AE142" s="147">
        <f ca="1">SUMIFS(INDIRECT($U$140&amp;"!$I$19:$I$619"),INDIRECT($U$140&amp;"!$H$19:$H$619"),'Resumo (3)'!AE$6,INDIRECT($U$140&amp;"!$G$19:$G$619"),'Resumo (3)'!$U142)/$T142</f>
        <v>0</v>
      </c>
      <c r="AF142" s="147">
        <f ca="1">SUMIFS(INDIRECT($U$140&amp;"!$I$19:$I$619"),INDIRECT($U$140&amp;"!$H$19:$H$619"),'Resumo (3)'!AF$6,INDIRECT($U$140&amp;"!$G$19:$G$619"),'Resumo (3)'!$U142)/$T142</f>
        <v>0</v>
      </c>
      <c r="AG142" s="147">
        <f ca="1">SUMIFS(INDIRECT($U$140&amp;"!$I$19:$I$619"),INDIRECT($U$140&amp;"!$H$19:$H$619"),'Resumo (3)'!AG$6,INDIRECT($U$140&amp;"!$G$19:$G$619"),'Resumo (3)'!$U142)/$T142</f>
        <v>0</v>
      </c>
      <c r="AH142" s="147">
        <f ca="1">SUMIFS(INDIRECT($U$140&amp;"!$I$19:$I$619"),INDIRECT($U$140&amp;"!$H$19:$H$619"),'Resumo (3)'!AH$6,INDIRECT($U$140&amp;"!$G$19:$G$619"),'Resumo (3)'!$U142)/$T142</f>
        <v>0</v>
      </c>
      <c r="AI142" s="147">
        <f ca="1">SUMIFS(INDIRECT($U$140&amp;"!$I$19:$I$619"),INDIRECT($U$140&amp;"!$H$19:$H$619"),'Resumo (3)'!AI$6,INDIRECT($U$140&amp;"!$G$19:$G$619"),'Resumo (3)'!$U142)/$T142</f>
        <v>0</v>
      </c>
    </row>
    <row r="143" spans="20:35" x14ac:dyDescent="0.2">
      <c r="T143" s="147">
        <v>2</v>
      </c>
      <c r="U143" s="147" t="s">
        <v>1367</v>
      </c>
      <c r="V143" s="147">
        <f ca="1">SUMIFS(INDIRECT($U$140&amp;"!$I$19:$I$619"),INDIRECT($U$140&amp;"!$H$19:$H$619"),'Resumo (3)'!V$6,INDIRECT($U$140&amp;"!$G$19:$G$619"),'Resumo (3)'!$U143)/$T143</f>
        <v>0</v>
      </c>
      <c r="W143" s="147">
        <f ca="1">SUMIFS(INDIRECT($U$140&amp;"!$I$19:$I$619"),INDIRECT($U$140&amp;"!$H$19:$H$619"),'Resumo (3)'!W$6,INDIRECT($U$140&amp;"!$G$19:$G$619"),'Resumo (3)'!$U143)/$T143</f>
        <v>0</v>
      </c>
      <c r="X143" s="147">
        <f ca="1">SUMIFS(INDIRECT($U$140&amp;"!$I$19:$I$619"),INDIRECT($U$140&amp;"!$H$19:$H$619"),'Resumo (3)'!X$6,INDIRECT($U$140&amp;"!$G$19:$G$619"),'Resumo (3)'!$U143)/$T143</f>
        <v>0</v>
      </c>
      <c r="Y143" s="147">
        <f ca="1">SUMIFS(INDIRECT($U$140&amp;"!$I$19:$I$619"),INDIRECT($U$140&amp;"!$H$19:$H$619"),'Resumo (3)'!Y$6,INDIRECT($U$140&amp;"!$G$19:$G$619"),'Resumo (3)'!$U143)/$T143</f>
        <v>0</v>
      </c>
      <c r="Z143" s="147">
        <f ca="1">SUMIFS(INDIRECT($U$140&amp;"!$I$19:$I$619"),INDIRECT($U$140&amp;"!$H$19:$H$619"),'Resumo (3)'!Z$6,INDIRECT($U$140&amp;"!$G$19:$G$619"),'Resumo (3)'!$U143)/$T143</f>
        <v>0</v>
      </c>
      <c r="AA143" s="147">
        <f ca="1">SUMIFS(INDIRECT($U$140&amp;"!$I$19:$I$619"),INDIRECT($U$140&amp;"!$H$19:$H$619"),'Resumo (3)'!AA$6,INDIRECT($U$140&amp;"!$G$19:$G$619"),'Resumo (3)'!$U143)/$T143</f>
        <v>0</v>
      </c>
      <c r="AB143" s="147">
        <f ca="1">SUMIFS(INDIRECT($U$140&amp;"!$I$19:$I$619"),INDIRECT($U$140&amp;"!$H$19:$H$619"),'Resumo (3)'!AB$6,INDIRECT($U$140&amp;"!$G$19:$G$619"),'Resumo (3)'!$U143)/$T143</f>
        <v>0</v>
      </c>
      <c r="AC143" s="147">
        <f ca="1">SUMIFS(INDIRECT($U$140&amp;"!$I$19:$I$619"),INDIRECT($U$140&amp;"!$H$19:$H$619"),'Resumo (3)'!AC$6,INDIRECT($U$140&amp;"!$G$19:$G$619"),'Resumo (3)'!$U143)/$T143</f>
        <v>0</v>
      </c>
      <c r="AD143" s="147">
        <f ca="1">SUMIFS(INDIRECT($U$140&amp;"!$I$19:$I$619"),INDIRECT($U$140&amp;"!$H$19:$H$619"),'Resumo (3)'!AD$6,INDIRECT($U$140&amp;"!$G$19:$G$619"),'Resumo (3)'!$U143)/$T143</f>
        <v>0</v>
      </c>
      <c r="AE143" s="147">
        <f ca="1">SUMIFS(INDIRECT($U$140&amp;"!$I$19:$I$619"),INDIRECT($U$140&amp;"!$H$19:$H$619"),'Resumo (3)'!AE$6,INDIRECT($U$140&amp;"!$G$19:$G$619"),'Resumo (3)'!$U143)/$T143</f>
        <v>0</v>
      </c>
      <c r="AF143" s="147">
        <f ca="1">SUMIFS(INDIRECT($U$140&amp;"!$I$19:$I$619"),INDIRECT($U$140&amp;"!$H$19:$H$619"),'Resumo (3)'!AF$6,INDIRECT($U$140&amp;"!$G$19:$G$619"),'Resumo (3)'!$U143)/$T143</f>
        <v>0</v>
      </c>
      <c r="AG143" s="147">
        <f ca="1">SUMIFS(INDIRECT($U$140&amp;"!$I$19:$I$619"),INDIRECT($U$140&amp;"!$H$19:$H$619"),'Resumo (3)'!AG$6,INDIRECT($U$140&amp;"!$G$19:$G$619"),'Resumo (3)'!$U143)/$T143</f>
        <v>0</v>
      </c>
      <c r="AH143" s="147">
        <f ca="1">SUMIFS(INDIRECT($U$140&amp;"!$I$19:$I$619"),INDIRECT($U$140&amp;"!$H$19:$H$619"),'Resumo (3)'!AH$6,INDIRECT($U$140&amp;"!$G$19:$G$619"),'Resumo (3)'!$U143)/$T143</f>
        <v>0</v>
      </c>
      <c r="AI143" s="147">
        <f ca="1">SUMIFS(INDIRECT($U$140&amp;"!$I$19:$I$619"),INDIRECT($U$140&amp;"!$H$19:$H$619"),'Resumo (3)'!AI$6,INDIRECT($U$140&amp;"!$G$19:$G$619"),'Resumo (3)'!$U143)/$T143</f>
        <v>0</v>
      </c>
    </row>
    <row r="144" spans="20:35" x14ac:dyDescent="0.2">
      <c r="T144" s="147">
        <v>3</v>
      </c>
      <c r="U144" s="147" t="s">
        <v>1368</v>
      </c>
      <c r="V144" s="147">
        <f ca="1">SUMIFS(INDIRECT($U$140&amp;"!$I$19:$I$619"),INDIRECT($U$140&amp;"!$H$19:$H$619"),'Resumo (3)'!V$6,INDIRECT($U$140&amp;"!$G$19:$G$619"),'Resumo (3)'!$U144)/$T144</f>
        <v>0</v>
      </c>
      <c r="W144" s="147">
        <f ca="1">SUMIFS(INDIRECT($U$140&amp;"!$I$19:$I$619"),INDIRECT($U$140&amp;"!$H$19:$H$619"),'Resumo (3)'!W$6,INDIRECT($U$140&amp;"!$G$19:$G$619"),'Resumo (3)'!$U144)/$T144</f>
        <v>0</v>
      </c>
      <c r="X144" s="147">
        <f ca="1">SUMIFS(INDIRECT($U$140&amp;"!$I$19:$I$619"),INDIRECT($U$140&amp;"!$H$19:$H$619"),'Resumo (3)'!X$6,INDIRECT($U$140&amp;"!$G$19:$G$619"),'Resumo (3)'!$U144)/$T144</f>
        <v>0</v>
      </c>
      <c r="Y144" s="147">
        <f ca="1">SUMIFS(INDIRECT($U$140&amp;"!$I$19:$I$619"),INDIRECT($U$140&amp;"!$H$19:$H$619"),'Resumo (3)'!Y$6,INDIRECT($U$140&amp;"!$G$19:$G$619"),'Resumo (3)'!$U144)/$T144</f>
        <v>0</v>
      </c>
      <c r="Z144" s="147">
        <f ca="1">SUMIFS(INDIRECT($U$140&amp;"!$I$19:$I$619"),INDIRECT($U$140&amp;"!$H$19:$H$619"),'Resumo (3)'!Z$6,INDIRECT($U$140&amp;"!$G$19:$G$619"),'Resumo (3)'!$U144)/$T144</f>
        <v>0</v>
      </c>
      <c r="AA144" s="147">
        <f ca="1">SUMIFS(INDIRECT($U$140&amp;"!$I$19:$I$619"),INDIRECT($U$140&amp;"!$H$19:$H$619"),'Resumo (3)'!AA$6,INDIRECT($U$140&amp;"!$G$19:$G$619"),'Resumo (3)'!$U144)/$T144</f>
        <v>0</v>
      </c>
      <c r="AB144" s="147">
        <f ca="1">SUMIFS(INDIRECT($U$140&amp;"!$I$19:$I$619"),INDIRECT($U$140&amp;"!$H$19:$H$619"),'Resumo (3)'!AB$6,INDIRECT($U$140&amp;"!$G$19:$G$619"),'Resumo (3)'!$U144)/$T144</f>
        <v>0</v>
      </c>
      <c r="AC144" s="147">
        <f ca="1">SUMIFS(INDIRECT($U$140&amp;"!$I$19:$I$619"),INDIRECT($U$140&amp;"!$H$19:$H$619"),'Resumo (3)'!AC$6,INDIRECT($U$140&amp;"!$G$19:$G$619"),'Resumo (3)'!$U144)/$T144</f>
        <v>0</v>
      </c>
      <c r="AD144" s="147">
        <f ca="1">SUMIFS(INDIRECT($U$140&amp;"!$I$19:$I$619"),INDIRECT($U$140&amp;"!$H$19:$H$619"),'Resumo (3)'!AD$6,INDIRECT($U$140&amp;"!$G$19:$G$619"),'Resumo (3)'!$U144)/$T144</f>
        <v>0</v>
      </c>
      <c r="AE144" s="147">
        <f ca="1">SUMIFS(INDIRECT($U$140&amp;"!$I$19:$I$619"),INDIRECT($U$140&amp;"!$H$19:$H$619"),'Resumo (3)'!AE$6,INDIRECT($U$140&amp;"!$G$19:$G$619"),'Resumo (3)'!$U144)/$T144</f>
        <v>0</v>
      </c>
      <c r="AF144" s="147">
        <f ca="1">SUMIFS(INDIRECT($U$140&amp;"!$I$19:$I$619"),INDIRECT($U$140&amp;"!$H$19:$H$619"),'Resumo (3)'!AF$6,INDIRECT($U$140&amp;"!$G$19:$G$619"),'Resumo (3)'!$U144)/$T144</f>
        <v>0</v>
      </c>
      <c r="AG144" s="147">
        <f ca="1">SUMIFS(INDIRECT($U$140&amp;"!$I$19:$I$619"),INDIRECT($U$140&amp;"!$H$19:$H$619"),'Resumo (3)'!AG$6,INDIRECT($U$140&amp;"!$G$19:$G$619"),'Resumo (3)'!$U144)/$T144</f>
        <v>0</v>
      </c>
      <c r="AH144" s="147">
        <f ca="1">SUMIFS(INDIRECT($U$140&amp;"!$I$19:$I$619"),INDIRECT($U$140&amp;"!$H$19:$H$619"),'Resumo (3)'!AH$6,INDIRECT($U$140&amp;"!$G$19:$G$619"),'Resumo (3)'!$U144)/$T144</f>
        <v>0</v>
      </c>
      <c r="AI144" s="147">
        <f ca="1">SUMIFS(INDIRECT($U$140&amp;"!$I$19:$I$619"),INDIRECT($U$140&amp;"!$H$19:$H$619"),'Resumo (3)'!AI$6,INDIRECT($U$140&amp;"!$G$19:$G$619"),'Resumo (3)'!$U144)/$T144</f>
        <v>0</v>
      </c>
    </row>
    <row r="145" spans="20:35" x14ac:dyDescent="0.2">
      <c r="T145" s="147">
        <v>4</v>
      </c>
      <c r="U145" s="147" t="s">
        <v>1369</v>
      </c>
      <c r="V145" s="147">
        <f ca="1">SUMIFS(INDIRECT($U$140&amp;"!$I$19:$I$619"),INDIRECT($U$140&amp;"!$H$19:$H$619"),'Resumo (3)'!V$6,INDIRECT($U$140&amp;"!$G$19:$G$619"),'Resumo (3)'!$U145)/$T145</f>
        <v>0</v>
      </c>
      <c r="W145" s="147">
        <f ca="1">SUMIFS(INDIRECT($U$140&amp;"!$I$19:$I$619"),INDIRECT($U$140&amp;"!$H$19:$H$619"),'Resumo (3)'!W$6,INDIRECT($U$140&amp;"!$G$19:$G$619"),'Resumo (3)'!$U145)/$T145</f>
        <v>0</v>
      </c>
      <c r="X145" s="147">
        <f ca="1">SUMIFS(INDIRECT($U$140&amp;"!$I$19:$I$619"),INDIRECT($U$140&amp;"!$H$19:$H$619"),'Resumo (3)'!X$6,INDIRECT($U$140&amp;"!$G$19:$G$619"),'Resumo (3)'!$U145)/$T145</f>
        <v>0</v>
      </c>
      <c r="Y145" s="147">
        <f ca="1">SUMIFS(INDIRECT($U$140&amp;"!$I$19:$I$619"),INDIRECT($U$140&amp;"!$H$19:$H$619"),'Resumo (3)'!Y$6,INDIRECT($U$140&amp;"!$G$19:$G$619"),'Resumo (3)'!$U145)/$T145</f>
        <v>0</v>
      </c>
      <c r="Z145" s="147">
        <f ca="1">SUMIFS(INDIRECT($U$140&amp;"!$I$19:$I$619"),INDIRECT($U$140&amp;"!$H$19:$H$619"),'Resumo (3)'!Z$6,INDIRECT($U$140&amp;"!$G$19:$G$619"),'Resumo (3)'!$U145)/$T145</f>
        <v>0</v>
      </c>
      <c r="AA145" s="147">
        <f ca="1">SUMIFS(INDIRECT($U$140&amp;"!$I$19:$I$619"),INDIRECT($U$140&amp;"!$H$19:$H$619"),'Resumo (3)'!AA$6,INDIRECT($U$140&amp;"!$G$19:$G$619"),'Resumo (3)'!$U145)/$T145</f>
        <v>0</v>
      </c>
      <c r="AB145" s="147">
        <f ca="1">SUMIFS(INDIRECT($U$140&amp;"!$I$19:$I$619"),INDIRECT($U$140&amp;"!$H$19:$H$619"),'Resumo (3)'!AB$6,INDIRECT($U$140&amp;"!$G$19:$G$619"),'Resumo (3)'!$U145)/$T145</f>
        <v>0</v>
      </c>
      <c r="AC145" s="147">
        <f ca="1">SUMIFS(INDIRECT($U$140&amp;"!$I$19:$I$619"),INDIRECT($U$140&amp;"!$H$19:$H$619"),'Resumo (3)'!AC$6,INDIRECT($U$140&amp;"!$G$19:$G$619"),'Resumo (3)'!$U145)/$T145</f>
        <v>0</v>
      </c>
      <c r="AD145" s="147">
        <f ca="1">SUMIFS(INDIRECT($U$140&amp;"!$I$19:$I$619"),INDIRECT($U$140&amp;"!$H$19:$H$619"),'Resumo (3)'!AD$6,INDIRECT($U$140&amp;"!$G$19:$G$619"),'Resumo (3)'!$U145)/$T145</f>
        <v>0</v>
      </c>
      <c r="AE145" s="147">
        <f ca="1">SUMIFS(INDIRECT($U$140&amp;"!$I$19:$I$619"),INDIRECT($U$140&amp;"!$H$19:$H$619"),'Resumo (3)'!AE$6,INDIRECT($U$140&amp;"!$G$19:$G$619"),'Resumo (3)'!$U145)/$T145</f>
        <v>0</v>
      </c>
      <c r="AF145" s="147">
        <f ca="1">SUMIFS(INDIRECT($U$140&amp;"!$I$19:$I$619"),INDIRECT($U$140&amp;"!$H$19:$H$619"),'Resumo (3)'!AF$6,INDIRECT($U$140&amp;"!$G$19:$G$619"),'Resumo (3)'!$U145)/$T145</f>
        <v>0</v>
      </c>
      <c r="AG145" s="147">
        <f ca="1">SUMIFS(INDIRECT($U$140&amp;"!$I$19:$I$619"),INDIRECT($U$140&amp;"!$H$19:$H$619"),'Resumo (3)'!AG$6,INDIRECT($U$140&amp;"!$G$19:$G$619"),'Resumo (3)'!$U145)/$T145</f>
        <v>0</v>
      </c>
      <c r="AH145" s="147">
        <f ca="1">SUMIFS(INDIRECT($U$140&amp;"!$I$19:$I$619"),INDIRECT($U$140&amp;"!$H$19:$H$619"),'Resumo (3)'!AH$6,INDIRECT($U$140&amp;"!$G$19:$G$619"),'Resumo (3)'!$U145)/$T145</f>
        <v>0</v>
      </c>
      <c r="AI145" s="147">
        <f ca="1">SUMIFS(INDIRECT($U$140&amp;"!$I$19:$I$619"),INDIRECT($U$140&amp;"!$H$19:$H$619"),'Resumo (3)'!AI$6,INDIRECT($U$140&amp;"!$G$19:$G$619"),'Resumo (3)'!$U145)/$T145</f>
        <v>0</v>
      </c>
    </row>
    <row r="146" spans="20:35" x14ac:dyDescent="0.2">
      <c r="T146" s="147">
        <v>5</v>
      </c>
      <c r="U146" s="147" t="s">
        <v>1370</v>
      </c>
      <c r="V146" s="147">
        <f ca="1">SUMIFS(INDIRECT($U$140&amp;"!$I$19:$I$619"),INDIRECT($U$140&amp;"!$H$19:$H$619"),'Resumo (3)'!V$6,INDIRECT($U$140&amp;"!$G$19:$G$619"),'Resumo (3)'!$U146)/$T146</f>
        <v>0</v>
      </c>
      <c r="W146" s="147">
        <f ca="1">SUMIFS(INDIRECT($U$140&amp;"!$I$19:$I$619"),INDIRECT($U$140&amp;"!$H$19:$H$619"),'Resumo (3)'!W$6,INDIRECT($U$140&amp;"!$G$19:$G$619"),'Resumo (3)'!$U146)/$T146</f>
        <v>0</v>
      </c>
      <c r="X146" s="147">
        <f ca="1">SUMIFS(INDIRECT($U$140&amp;"!$I$19:$I$619"),INDIRECT($U$140&amp;"!$H$19:$H$619"),'Resumo (3)'!X$6,INDIRECT($U$140&amp;"!$G$19:$G$619"),'Resumo (3)'!$U146)/$T146</f>
        <v>0</v>
      </c>
      <c r="Y146" s="147">
        <f ca="1">SUMIFS(INDIRECT($U$140&amp;"!$I$19:$I$619"),INDIRECT($U$140&amp;"!$H$19:$H$619"),'Resumo (3)'!Y$6,INDIRECT($U$140&amp;"!$G$19:$G$619"),'Resumo (3)'!$U146)/$T146</f>
        <v>0</v>
      </c>
      <c r="Z146" s="147">
        <f ca="1">SUMIFS(INDIRECT($U$140&amp;"!$I$19:$I$619"),INDIRECT($U$140&amp;"!$H$19:$H$619"),'Resumo (3)'!Z$6,INDIRECT($U$140&amp;"!$G$19:$G$619"),'Resumo (3)'!$U146)/$T146</f>
        <v>0</v>
      </c>
      <c r="AA146" s="147">
        <f ca="1">SUMIFS(INDIRECT($U$140&amp;"!$I$19:$I$619"),INDIRECT($U$140&amp;"!$H$19:$H$619"),'Resumo (3)'!AA$6,INDIRECT($U$140&amp;"!$G$19:$G$619"),'Resumo (3)'!$U146)/$T146</f>
        <v>0</v>
      </c>
      <c r="AB146" s="147">
        <f ca="1">SUMIFS(INDIRECT($U$140&amp;"!$I$19:$I$619"),INDIRECT($U$140&amp;"!$H$19:$H$619"),'Resumo (3)'!AB$6,INDIRECT($U$140&amp;"!$G$19:$G$619"),'Resumo (3)'!$U146)/$T146</f>
        <v>0</v>
      </c>
      <c r="AC146" s="147">
        <f ca="1">SUMIFS(INDIRECT($U$140&amp;"!$I$19:$I$619"),INDIRECT($U$140&amp;"!$H$19:$H$619"),'Resumo (3)'!AC$6,INDIRECT($U$140&amp;"!$G$19:$G$619"),'Resumo (3)'!$U146)/$T146</f>
        <v>0</v>
      </c>
      <c r="AD146" s="147">
        <f ca="1">SUMIFS(INDIRECT($U$140&amp;"!$I$19:$I$619"),INDIRECT($U$140&amp;"!$H$19:$H$619"),'Resumo (3)'!AD$6,INDIRECT($U$140&amp;"!$G$19:$G$619"),'Resumo (3)'!$U146)/$T146</f>
        <v>0</v>
      </c>
      <c r="AE146" s="147">
        <f ca="1">SUMIFS(INDIRECT($U$140&amp;"!$I$19:$I$619"),INDIRECT($U$140&amp;"!$H$19:$H$619"),'Resumo (3)'!AE$6,INDIRECT($U$140&amp;"!$G$19:$G$619"),'Resumo (3)'!$U146)/$T146</f>
        <v>0</v>
      </c>
      <c r="AF146" s="147">
        <f ca="1">SUMIFS(INDIRECT($U$140&amp;"!$I$19:$I$619"),INDIRECT($U$140&amp;"!$H$19:$H$619"),'Resumo (3)'!AF$6,INDIRECT($U$140&amp;"!$G$19:$G$619"),'Resumo (3)'!$U146)/$T146</f>
        <v>0</v>
      </c>
      <c r="AG146" s="147">
        <f ca="1">SUMIFS(INDIRECT($U$140&amp;"!$I$19:$I$619"),INDIRECT($U$140&amp;"!$H$19:$H$619"),'Resumo (3)'!AG$6,INDIRECT($U$140&amp;"!$G$19:$G$619"),'Resumo (3)'!$U146)/$T146</f>
        <v>0</v>
      </c>
      <c r="AH146" s="147">
        <f ca="1">SUMIFS(INDIRECT($U$140&amp;"!$I$19:$I$619"),INDIRECT($U$140&amp;"!$H$19:$H$619"),'Resumo (3)'!AH$6,INDIRECT($U$140&amp;"!$G$19:$G$619"),'Resumo (3)'!$U146)/$T146</f>
        <v>0</v>
      </c>
      <c r="AI146" s="147">
        <f ca="1">SUMIFS(INDIRECT($U$140&amp;"!$I$19:$I$619"),INDIRECT($U$140&amp;"!$H$19:$H$619"),'Resumo (3)'!AI$6,INDIRECT($U$140&amp;"!$G$19:$G$619"),'Resumo (3)'!$U146)/$T146</f>
        <v>0</v>
      </c>
    </row>
    <row r="147" spans="20:35" x14ac:dyDescent="0.2">
      <c r="T147" s="147">
        <v>6</v>
      </c>
      <c r="U147" s="147" t="s">
        <v>1371</v>
      </c>
      <c r="V147" s="147">
        <f ca="1">SUMIFS(INDIRECT($U$140&amp;"!$I$19:$I$619"),INDIRECT($U$140&amp;"!$H$19:$H$619"),'Resumo (3)'!V$6,INDIRECT($U$140&amp;"!$G$19:$G$619"),'Resumo (3)'!$U147)/$T147</f>
        <v>0</v>
      </c>
      <c r="W147" s="147">
        <f ca="1">SUMIFS(INDIRECT($U$140&amp;"!$I$19:$I$619"),INDIRECT($U$140&amp;"!$H$19:$H$619"),'Resumo (3)'!W$6,INDIRECT($U$140&amp;"!$G$19:$G$619"),'Resumo (3)'!$U147)/$T147</f>
        <v>0</v>
      </c>
      <c r="X147" s="147">
        <f ca="1">SUMIFS(INDIRECT($U$140&amp;"!$I$19:$I$619"),INDIRECT($U$140&amp;"!$H$19:$H$619"),'Resumo (3)'!X$6,INDIRECT($U$140&amp;"!$G$19:$G$619"),'Resumo (3)'!$U147)/$T147</f>
        <v>0</v>
      </c>
      <c r="Y147" s="147">
        <f ca="1">SUMIFS(INDIRECT($U$140&amp;"!$I$19:$I$619"),INDIRECT($U$140&amp;"!$H$19:$H$619"),'Resumo (3)'!Y$6,INDIRECT($U$140&amp;"!$G$19:$G$619"),'Resumo (3)'!$U147)/$T147</f>
        <v>0</v>
      </c>
      <c r="Z147" s="147">
        <f ca="1">SUMIFS(INDIRECT($U$140&amp;"!$I$19:$I$619"),INDIRECT($U$140&amp;"!$H$19:$H$619"),'Resumo (3)'!Z$6,INDIRECT($U$140&amp;"!$G$19:$G$619"),'Resumo (3)'!$U147)/$T147</f>
        <v>0</v>
      </c>
      <c r="AA147" s="147">
        <f ca="1">SUMIFS(INDIRECT($U$140&amp;"!$I$19:$I$619"),INDIRECT($U$140&amp;"!$H$19:$H$619"),'Resumo (3)'!AA$6,INDIRECT($U$140&amp;"!$G$19:$G$619"),'Resumo (3)'!$U147)/$T147</f>
        <v>0</v>
      </c>
      <c r="AB147" s="147">
        <f ca="1">SUMIFS(INDIRECT($U$140&amp;"!$I$19:$I$619"),INDIRECT($U$140&amp;"!$H$19:$H$619"),'Resumo (3)'!AB$6,INDIRECT($U$140&amp;"!$G$19:$G$619"),'Resumo (3)'!$U147)/$T147</f>
        <v>0</v>
      </c>
      <c r="AC147" s="147">
        <f ca="1">SUMIFS(INDIRECT($U$140&amp;"!$I$19:$I$619"),INDIRECT($U$140&amp;"!$H$19:$H$619"),'Resumo (3)'!AC$6,INDIRECT($U$140&amp;"!$G$19:$G$619"),'Resumo (3)'!$U147)/$T147</f>
        <v>0</v>
      </c>
      <c r="AD147" s="147">
        <f ca="1">SUMIFS(INDIRECT($U$140&amp;"!$I$19:$I$619"),INDIRECT($U$140&amp;"!$H$19:$H$619"),'Resumo (3)'!AD$6,INDIRECT($U$140&amp;"!$G$19:$G$619"),'Resumo (3)'!$U147)/$T147</f>
        <v>0</v>
      </c>
      <c r="AE147" s="147">
        <f ca="1">SUMIFS(INDIRECT($U$140&amp;"!$I$19:$I$619"),INDIRECT($U$140&amp;"!$H$19:$H$619"),'Resumo (3)'!AE$6,INDIRECT($U$140&amp;"!$G$19:$G$619"),'Resumo (3)'!$U147)/$T147</f>
        <v>0</v>
      </c>
      <c r="AF147" s="147">
        <f ca="1">SUMIFS(INDIRECT($U$140&amp;"!$I$19:$I$619"),INDIRECT($U$140&amp;"!$H$19:$H$619"),'Resumo (3)'!AF$6,INDIRECT($U$140&amp;"!$G$19:$G$619"),'Resumo (3)'!$U147)/$T147</f>
        <v>0</v>
      </c>
      <c r="AG147" s="147">
        <f ca="1">SUMIFS(INDIRECT($U$140&amp;"!$I$19:$I$619"),INDIRECT($U$140&amp;"!$H$19:$H$619"),'Resumo (3)'!AG$6,INDIRECT($U$140&amp;"!$G$19:$G$619"),'Resumo (3)'!$U147)/$T147</f>
        <v>0</v>
      </c>
      <c r="AH147" s="147">
        <f ca="1">SUMIFS(INDIRECT($U$140&amp;"!$I$19:$I$619"),INDIRECT($U$140&amp;"!$H$19:$H$619"),'Resumo (3)'!AH$6,INDIRECT($U$140&amp;"!$G$19:$G$619"),'Resumo (3)'!$U147)/$T147</f>
        <v>0</v>
      </c>
      <c r="AI147" s="147">
        <f ca="1">SUMIFS(INDIRECT($U$140&amp;"!$I$19:$I$619"),INDIRECT($U$140&amp;"!$H$19:$H$619"),'Resumo (3)'!AI$6,INDIRECT($U$140&amp;"!$G$19:$G$619"),'Resumo (3)'!$U147)/$T147</f>
        <v>0</v>
      </c>
    </row>
    <row r="148" spans="20:35" x14ac:dyDescent="0.2">
      <c r="T148" s="147">
        <v>7</v>
      </c>
      <c r="U148" s="147" t="s">
        <v>1372</v>
      </c>
      <c r="V148" s="147">
        <f ca="1">SUMIFS(INDIRECT($U$140&amp;"!$I$19:$I$619"),INDIRECT($U$140&amp;"!$H$19:$H$619"),'Resumo (3)'!V$6,INDIRECT($U$140&amp;"!$G$19:$G$619"),'Resumo (3)'!$U148)/$T148</f>
        <v>0</v>
      </c>
      <c r="W148" s="147">
        <f ca="1">SUMIFS(INDIRECT($U$140&amp;"!$I$19:$I$619"),INDIRECT($U$140&amp;"!$H$19:$H$619"),'Resumo (3)'!W$6,INDIRECT($U$140&amp;"!$G$19:$G$619"),'Resumo (3)'!$U148)/$T148</f>
        <v>0</v>
      </c>
      <c r="X148" s="147">
        <f ca="1">SUMIFS(INDIRECT($U$140&amp;"!$I$19:$I$619"),INDIRECT($U$140&amp;"!$H$19:$H$619"),'Resumo (3)'!X$6,INDIRECT($U$140&amp;"!$G$19:$G$619"),'Resumo (3)'!$U148)/$T148</f>
        <v>0</v>
      </c>
      <c r="Y148" s="147">
        <f ca="1">SUMIFS(INDIRECT($U$140&amp;"!$I$19:$I$619"),INDIRECT($U$140&amp;"!$H$19:$H$619"),'Resumo (3)'!Y$6,INDIRECT($U$140&amp;"!$G$19:$G$619"),'Resumo (3)'!$U148)/$T148</f>
        <v>0</v>
      </c>
      <c r="Z148" s="147">
        <f ca="1">SUMIFS(INDIRECT($U$140&amp;"!$I$19:$I$619"),INDIRECT($U$140&amp;"!$H$19:$H$619"),'Resumo (3)'!Z$6,INDIRECT($U$140&amp;"!$G$19:$G$619"),'Resumo (3)'!$U148)/$T148</f>
        <v>0</v>
      </c>
      <c r="AA148" s="147">
        <f ca="1">SUMIFS(INDIRECT($U$140&amp;"!$I$19:$I$619"),INDIRECT($U$140&amp;"!$H$19:$H$619"),'Resumo (3)'!AA$6,INDIRECT($U$140&amp;"!$G$19:$G$619"),'Resumo (3)'!$U148)/$T148</f>
        <v>0</v>
      </c>
      <c r="AB148" s="147">
        <f ca="1">SUMIFS(INDIRECT($U$140&amp;"!$I$19:$I$619"),INDIRECT($U$140&amp;"!$H$19:$H$619"),'Resumo (3)'!AB$6,INDIRECT($U$140&amp;"!$G$19:$G$619"),'Resumo (3)'!$U148)/$T148</f>
        <v>0</v>
      </c>
      <c r="AC148" s="147">
        <f ca="1">SUMIFS(INDIRECT($U$140&amp;"!$I$19:$I$619"),INDIRECT($U$140&amp;"!$H$19:$H$619"),'Resumo (3)'!AC$6,INDIRECT($U$140&amp;"!$G$19:$G$619"),'Resumo (3)'!$U148)/$T148</f>
        <v>0</v>
      </c>
      <c r="AD148" s="147">
        <f ca="1">SUMIFS(INDIRECT($U$140&amp;"!$I$19:$I$619"),INDIRECT($U$140&amp;"!$H$19:$H$619"),'Resumo (3)'!AD$6,INDIRECT($U$140&amp;"!$G$19:$G$619"),'Resumo (3)'!$U148)/$T148</f>
        <v>0</v>
      </c>
      <c r="AE148" s="147">
        <f ca="1">SUMIFS(INDIRECT($U$140&amp;"!$I$19:$I$619"),INDIRECT($U$140&amp;"!$H$19:$H$619"),'Resumo (3)'!AE$6,INDIRECT($U$140&amp;"!$G$19:$G$619"),'Resumo (3)'!$U148)/$T148</f>
        <v>0</v>
      </c>
      <c r="AF148" s="147">
        <f ca="1">SUMIFS(INDIRECT($U$140&amp;"!$I$19:$I$619"),INDIRECT($U$140&amp;"!$H$19:$H$619"),'Resumo (3)'!AF$6,INDIRECT($U$140&amp;"!$G$19:$G$619"),'Resumo (3)'!$U148)/$T148</f>
        <v>0</v>
      </c>
      <c r="AG148" s="147">
        <f ca="1">SUMIFS(INDIRECT($U$140&amp;"!$I$19:$I$619"),INDIRECT($U$140&amp;"!$H$19:$H$619"),'Resumo (3)'!AG$6,INDIRECT($U$140&amp;"!$G$19:$G$619"),'Resumo (3)'!$U148)/$T148</f>
        <v>0</v>
      </c>
      <c r="AH148" s="147">
        <f ca="1">SUMIFS(INDIRECT($U$140&amp;"!$I$19:$I$619"),INDIRECT($U$140&amp;"!$H$19:$H$619"),'Resumo (3)'!AH$6,INDIRECT($U$140&amp;"!$G$19:$G$619"),'Resumo (3)'!$U148)/$T148</f>
        <v>0</v>
      </c>
      <c r="AI148" s="147">
        <f ca="1">SUMIFS(INDIRECT($U$140&amp;"!$I$19:$I$619"),INDIRECT($U$140&amp;"!$H$19:$H$619"),'Resumo (3)'!AI$6,INDIRECT($U$140&amp;"!$G$19:$G$619"),'Resumo (3)'!$U148)/$T148</f>
        <v>0</v>
      </c>
    </row>
    <row r="149" spans="20:35" x14ac:dyDescent="0.2">
      <c r="T149" s="147">
        <v>8</v>
      </c>
      <c r="U149" s="147" t="s">
        <v>1373</v>
      </c>
      <c r="V149" s="147">
        <f ca="1">SUMIFS(INDIRECT($U$140&amp;"!$I$19:$I$619"),INDIRECT($U$140&amp;"!$H$19:$H$619"),'Resumo (3)'!V$6,INDIRECT($U$140&amp;"!$G$19:$G$619"),'Resumo (3)'!$U149)/$T149</f>
        <v>0</v>
      </c>
      <c r="W149" s="147">
        <f ca="1">SUMIFS(INDIRECT($U$140&amp;"!$I$19:$I$619"),INDIRECT($U$140&amp;"!$H$19:$H$619"),'Resumo (3)'!W$6,INDIRECT($U$140&amp;"!$G$19:$G$619"),'Resumo (3)'!$U149)/$T149</f>
        <v>0</v>
      </c>
      <c r="X149" s="147">
        <f ca="1">SUMIFS(INDIRECT($U$140&amp;"!$I$19:$I$619"),INDIRECT($U$140&amp;"!$H$19:$H$619"),'Resumo (3)'!X$6,INDIRECT($U$140&amp;"!$G$19:$G$619"),'Resumo (3)'!$U149)/$T149</f>
        <v>0</v>
      </c>
      <c r="Y149" s="147">
        <f ca="1">SUMIFS(INDIRECT($U$140&amp;"!$I$19:$I$619"),INDIRECT($U$140&amp;"!$H$19:$H$619"),'Resumo (3)'!Y$6,INDIRECT($U$140&amp;"!$G$19:$G$619"),'Resumo (3)'!$U149)/$T149</f>
        <v>0</v>
      </c>
      <c r="Z149" s="147">
        <f ca="1">SUMIFS(INDIRECT($U$140&amp;"!$I$19:$I$619"),INDIRECT($U$140&amp;"!$H$19:$H$619"),'Resumo (3)'!Z$6,INDIRECT($U$140&amp;"!$G$19:$G$619"),'Resumo (3)'!$U149)/$T149</f>
        <v>0</v>
      </c>
      <c r="AA149" s="147">
        <f ca="1">SUMIFS(INDIRECT($U$140&amp;"!$I$19:$I$619"),INDIRECT($U$140&amp;"!$H$19:$H$619"),'Resumo (3)'!AA$6,INDIRECT($U$140&amp;"!$G$19:$G$619"),'Resumo (3)'!$U149)/$T149</f>
        <v>0</v>
      </c>
      <c r="AB149" s="147">
        <f ca="1">SUMIFS(INDIRECT($U$140&amp;"!$I$19:$I$619"),INDIRECT($U$140&amp;"!$H$19:$H$619"),'Resumo (3)'!AB$6,INDIRECT($U$140&amp;"!$G$19:$G$619"),'Resumo (3)'!$U149)/$T149</f>
        <v>0</v>
      </c>
      <c r="AC149" s="147">
        <f ca="1">SUMIFS(INDIRECT($U$140&amp;"!$I$19:$I$619"),INDIRECT($U$140&amp;"!$H$19:$H$619"),'Resumo (3)'!AC$6,INDIRECT($U$140&amp;"!$G$19:$G$619"),'Resumo (3)'!$U149)/$T149</f>
        <v>0</v>
      </c>
      <c r="AD149" s="147">
        <f ca="1">SUMIFS(INDIRECT($U$140&amp;"!$I$19:$I$619"),INDIRECT($U$140&amp;"!$H$19:$H$619"),'Resumo (3)'!AD$6,INDIRECT($U$140&amp;"!$G$19:$G$619"),'Resumo (3)'!$U149)/$T149</f>
        <v>0</v>
      </c>
      <c r="AE149" s="147">
        <f ca="1">SUMIFS(INDIRECT($U$140&amp;"!$I$19:$I$619"),INDIRECT($U$140&amp;"!$H$19:$H$619"),'Resumo (3)'!AE$6,INDIRECT($U$140&amp;"!$G$19:$G$619"),'Resumo (3)'!$U149)/$T149</f>
        <v>0</v>
      </c>
      <c r="AF149" s="147">
        <f ca="1">SUMIFS(INDIRECT($U$140&amp;"!$I$19:$I$619"),INDIRECT($U$140&amp;"!$H$19:$H$619"),'Resumo (3)'!AF$6,INDIRECT($U$140&amp;"!$G$19:$G$619"),'Resumo (3)'!$U149)/$T149</f>
        <v>0</v>
      </c>
      <c r="AG149" s="147">
        <f ca="1">SUMIFS(INDIRECT($U$140&amp;"!$I$19:$I$619"),INDIRECT($U$140&amp;"!$H$19:$H$619"),'Resumo (3)'!AG$6,INDIRECT($U$140&amp;"!$G$19:$G$619"),'Resumo (3)'!$U149)/$T149</f>
        <v>0</v>
      </c>
      <c r="AH149" s="147">
        <f ca="1">SUMIFS(INDIRECT($U$140&amp;"!$I$19:$I$619"),INDIRECT($U$140&amp;"!$H$19:$H$619"),'Resumo (3)'!AH$6,INDIRECT($U$140&amp;"!$G$19:$G$619"),'Resumo (3)'!$U149)/$T149</f>
        <v>0</v>
      </c>
      <c r="AI149" s="147">
        <f ca="1">SUMIFS(INDIRECT($U$140&amp;"!$I$19:$I$619"),INDIRECT($U$140&amp;"!$H$19:$H$619"),'Resumo (3)'!AI$6,INDIRECT($U$140&amp;"!$G$19:$G$619"),'Resumo (3)'!$U149)/$T149</f>
        <v>0</v>
      </c>
    </row>
    <row r="150" spans="20:35" x14ac:dyDescent="0.2">
      <c r="T150" s="147">
        <v>9</v>
      </c>
      <c r="U150" s="147" t="s">
        <v>1374</v>
      </c>
      <c r="V150" s="147">
        <f ca="1">SUMIFS(INDIRECT($U$140&amp;"!$I$19:$I$619"),INDIRECT($U$140&amp;"!$H$19:$H$619"),'Resumo (3)'!V$6,INDIRECT($U$140&amp;"!$G$19:$G$619"),'Resumo (3)'!$U150)/$T150</f>
        <v>0</v>
      </c>
      <c r="W150" s="147">
        <f ca="1">SUMIFS(INDIRECT($U$140&amp;"!$I$19:$I$619"),INDIRECT($U$140&amp;"!$H$19:$H$619"),'Resumo (3)'!W$6,INDIRECT($U$140&amp;"!$G$19:$G$619"),'Resumo (3)'!$U150)/$T150</f>
        <v>0</v>
      </c>
      <c r="X150" s="147">
        <f ca="1">SUMIFS(INDIRECT($U$140&amp;"!$I$19:$I$619"),INDIRECT($U$140&amp;"!$H$19:$H$619"),'Resumo (3)'!X$6,INDIRECT($U$140&amp;"!$G$19:$G$619"),'Resumo (3)'!$U150)/$T150</f>
        <v>0</v>
      </c>
      <c r="Y150" s="147">
        <f ca="1">SUMIFS(INDIRECT($U$140&amp;"!$I$19:$I$619"),INDIRECT($U$140&amp;"!$H$19:$H$619"),'Resumo (3)'!Y$6,INDIRECT($U$140&amp;"!$G$19:$G$619"),'Resumo (3)'!$U150)/$T150</f>
        <v>0</v>
      </c>
      <c r="Z150" s="147">
        <f ca="1">SUMIFS(INDIRECT($U$140&amp;"!$I$19:$I$619"),INDIRECT($U$140&amp;"!$H$19:$H$619"),'Resumo (3)'!Z$6,INDIRECT($U$140&amp;"!$G$19:$G$619"),'Resumo (3)'!$U150)/$T150</f>
        <v>0</v>
      </c>
      <c r="AA150" s="147">
        <f ca="1">SUMIFS(INDIRECT($U$140&amp;"!$I$19:$I$619"),INDIRECT($U$140&amp;"!$H$19:$H$619"),'Resumo (3)'!AA$6,INDIRECT($U$140&amp;"!$G$19:$G$619"),'Resumo (3)'!$U150)/$T150</f>
        <v>0</v>
      </c>
      <c r="AB150" s="147">
        <f ca="1">SUMIFS(INDIRECT($U$140&amp;"!$I$19:$I$619"),INDIRECT($U$140&amp;"!$H$19:$H$619"),'Resumo (3)'!AB$6,INDIRECT($U$140&amp;"!$G$19:$G$619"),'Resumo (3)'!$U150)/$T150</f>
        <v>0</v>
      </c>
      <c r="AC150" s="147">
        <f ca="1">SUMIFS(INDIRECT($U$140&amp;"!$I$19:$I$619"),INDIRECT($U$140&amp;"!$H$19:$H$619"),'Resumo (3)'!AC$6,INDIRECT($U$140&amp;"!$G$19:$G$619"),'Resumo (3)'!$U150)/$T150</f>
        <v>0</v>
      </c>
      <c r="AD150" s="147">
        <f ca="1">SUMIFS(INDIRECT($U$140&amp;"!$I$19:$I$619"),INDIRECT($U$140&amp;"!$H$19:$H$619"),'Resumo (3)'!AD$6,INDIRECT($U$140&amp;"!$G$19:$G$619"),'Resumo (3)'!$U150)/$T150</f>
        <v>0</v>
      </c>
      <c r="AE150" s="147">
        <f ca="1">SUMIFS(INDIRECT($U$140&amp;"!$I$19:$I$619"),INDIRECT($U$140&amp;"!$H$19:$H$619"),'Resumo (3)'!AE$6,INDIRECT($U$140&amp;"!$G$19:$G$619"),'Resumo (3)'!$U150)/$T150</f>
        <v>0</v>
      </c>
      <c r="AF150" s="147">
        <f ca="1">SUMIFS(INDIRECT($U$140&amp;"!$I$19:$I$619"),INDIRECT($U$140&amp;"!$H$19:$H$619"),'Resumo (3)'!AF$6,INDIRECT($U$140&amp;"!$G$19:$G$619"),'Resumo (3)'!$U150)/$T150</f>
        <v>0</v>
      </c>
      <c r="AG150" s="147">
        <f ca="1">SUMIFS(INDIRECT($U$140&amp;"!$I$19:$I$619"),INDIRECT($U$140&amp;"!$H$19:$H$619"),'Resumo (3)'!AG$6,INDIRECT($U$140&amp;"!$G$19:$G$619"),'Resumo (3)'!$U150)/$T150</f>
        <v>0</v>
      </c>
      <c r="AH150" s="147">
        <f ca="1">SUMIFS(INDIRECT($U$140&amp;"!$I$19:$I$619"),INDIRECT($U$140&amp;"!$H$19:$H$619"),'Resumo (3)'!AH$6,INDIRECT($U$140&amp;"!$G$19:$G$619"),'Resumo (3)'!$U150)/$T150</f>
        <v>0</v>
      </c>
      <c r="AI150" s="147">
        <f ca="1">SUMIFS(INDIRECT($U$140&amp;"!$I$19:$I$619"),INDIRECT($U$140&amp;"!$H$19:$H$619"),'Resumo (3)'!AI$6,INDIRECT($U$140&amp;"!$G$19:$G$619"),'Resumo (3)'!$U150)/$T150</f>
        <v>0</v>
      </c>
    </row>
    <row r="151" spans="20:35" x14ac:dyDescent="0.2">
      <c r="T151" s="147">
        <v>10</v>
      </c>
      <c r="U151" s="147" t="s">
        <v>1375</v>
      </c>
      <c r="V151" s="147">
        <f ca="1">SUMIFS(INDIRECT($U$140&amp;"!$I$19:$I$619"),INDIRECT($U$140&amp;"!$H$19:$H$619"),'Resumo (3)'!V$6,INDIRECT($U$140&amp;"!$G$19:$G$619"),'Resumo (3)'!$U151)/$T151</f>
        <v>0</v>
      </c>
      <c r="W151" s="147">
        <f ca="1">SUMIFS(INDIRECT($U$140&amp;"!$I$19:$I$619"),INDIRECT($U$140&amp;"!$H$19:$H$619"),'Resumo (3)'!W$6,INDIRECT($U$140&amp;"!$G$19:$G$619"),'Resumo (3)'!$U151)/$T151</f>
        <v>0</v>
      </c>
      <c r="X151" s="147">
        <f ca="1">SUMIFS(INDIRECT($U$140&amp;"!$I$19:$I$619"),INDIRECT($U$140&amp;"!$H$19:$H$619"),'Resumo (3)'!X$6,INDIRECT($U$140&amp;"!$G$19:$G$619"),'Resumo (3)'!$U151)/$T151</f>
        <v>0</v>
      </c>
      <c r="Y151" s="147">
        <f ca="1">SUMIFS(INDIRECT($U$140&amp;"!$I$19:$I$619"),INDIRECT($U$140&amp;"!$H$19:$H$619"),'Resumo (3)'!Y$6,INDIRECT($U$140&amp;"!$G$19:$G$619"),'Resumo (3)'!$U151)/$T151</f>
        <v>0</v>
      </c>
      <c r="Z151" s="147">
        <f ca="1">SUMIFS(INDIRECT($U$140&amp;"!$I$19:$I$619"),INDIRECT($U$140&amp;"!$H$19:$H$619"),'Resumo (3)'!Z$6,INDIRECT($U$140&amp;"!$G$19:$G$619"),'Resumo (3)'!$U151)/$T151</f>
        <v>0</v>
      </c>
      <c r="AA151" s="147">
        <f ca="1">SUMIFS(INDIRECT($U$140&amp;"!$I$19:$I$619"),INDIRECT($U$140&amp;"!$H$19:$H$619"),'Resumo (3)'!AA$6,INDIRECT($U$140&amp;"!$G$19:$G$619"),'Resumo (3)'!$U151)/$T151</f>
        <v>0</v>
      </c>
      <c r="AB151" s="147">
        <f ca="1">SUMIFS(INDIRECT($U$140&amp;"!$I$19:$I$619"),INDIRECT($U$140&amp;"!$H$19:$H$619"),'Resumo (3)'!AB$6,INDIRECT($U$140&amp;"!$G$19:$G$619"),'Resumo (3)'!$U151)/$T151</f>
        <v>0</v>
      </c>
      <c r="AC151" s="147">
        <f ca="1">SUMIFS(INDIRECT($U$140&amp;"!$I$19:$I$619"),INDIRECT($U$140&amp;"!$H$19:$H$619"),'Resumo (3)'!AC$6,INDIRECT($U$140&amp;"!$G$19:$G$619"),'Resumo (3)'!$U151)/$T151</f>
        <v>0</v>
      </c>
      <c r="AD151" s="147">
        <f ca="1">SUMIFS(INDIRECT($U$140&amp;"!$I$19:$I$619"),INDIRECT($U$140&amp;"!$H$19:$H$619"),'Resumo (3)'!AD$6,INDIRECT($U$140&amp;"!$G$19:$G$619"),'Resumo (3)'!$U151)/$T151</f>
        <v>0</v>
      </c>
      <c r="AE151" s="147">
        <f ca="1">SUMIFS(INDIRECT($U$140&amp;"!$I$19:$I$619"),INDIRECT($U$140&amp;"!$H$19:$H$619"),'Resumo (3)'!AE$6,INDIRECT($U$140&amp;"!$G$19:$G$619"),'Resumo (3)'!$U151)/$T151</f>
        <v>0</v>
      </c>
      <c r="AF151" s="147">
        <f ca="1">SUMIFS(INDIRECT($U$140&amp;"!$I$19:$I$619"),INDIRECT($U$140&amp;"!$H$19:$H$619"),'Resumo (3)'!AF$6,INDIRECT($U$140&amp;"!$G$19:$G$619"),'Resumo (3)'!$U151)/$T151</f>
        <v>0</v>
      </c>
      <c r="AG151" s="147">
        <f ca="1">SUMIFS(INDIRECT($U$140&amp;"!$I$19:$I$619"),INDIRECT($U$140&amp;"!$H$19:$H$619"),'Resumo (3)'!AG$6,INDIRECT($U$140&amp;"!$G$19:$G$619"),'Resumo (3)'!$U151)/$T151</f>
        <v>0</v>
      </c>
      <c r="AH151" s="147">
        <f ca="1">SUMIFS(INDIRECT($U$140&amp;"!$I$19:$I$619"),INDIRECT($U$140&amp;"!$H$19:$H$619"),'Resumo (3)'!AH$6,INDIRECT($U$140&amp;"!$G$19:$G$619"),'Resumo (3)'!$U151)/$T151</f>
        <v>0</v>
      </c>
      <c r="AI151" s="147">
        <f ca="1">SUMIFS(INDIRECT($U$140&amp;"!$I$19:$I$619"),INDIRECT($U$140&amp;"!$H$19:$H$619"),'Resumo (3)'!AI$6,INDIRECT($U$140&amp;"!$G$19:$G$619"),'Resumo (3)'!$U151)/$T151</f>
        <v>0</v>
      </c>
    </row>
    <row r="152" spans="20:35" x14ac:dyDescent="0.2">
      <c r="T152" s="147">
        <v>11</v>
      </c>
      <c r="U152" s="147" t="s">
        <v>1376</v>
      </c>
      <c r="V152" s="147">
        <f ca="1">SUMIFS(INDIRECT($U$140&amp;"!$I$19:$I$619"),INDIRECT($U$140&amp;"!$H$19:$H$619"),'Resumo (3)'!V$6,INDIRECT($U$140&amp;"!$G$19:$G$619"),'Resumo (3)'!$U152)/$T152</f>
        <v>0</v>
      </c>
      <c r="W152" s="147">
        <f ca="1">SUMIFS(INDIRECT($U$140&amp;"!$I$19:$I$619"),INDIRECT($U$140&amp;"!$H$19:$H$619"),'Resumo (3)'!W$6,INDIRECT($U$140&amp;"!$G$19:$G$619"),'Resumo (3)'!$U152)/$T152</f>
        <v>0</v>
      </c>
      <c r="X152" s="147">
        <f ca="1">SUMIFS(INDIRECT($U$140&amp;"!$I$19:$I$619"),INDIRECT($U$140&amp;"!$H$19:$H$619"),'Resumo (3)'!X$6,INDIRECT($U$140&amp;"!$G$19:$G$619"),'Resumo (3)'!$U152)/$T152</f>
        <v>0</v>
      </c>
      <c r="Y152" s="147">
        <f ca="1">SUMIFS(INDIRECT($U$140&amp;"!$I$19:$I$619"),INDIRECT($U$140&amp;"!$H$19:$H$619"),'Resumo (3)'!Y$6,INDIRECT($U$140&amp;"!$G$19:$G$619"),'Resumo (3)'!$U152)/$T152</f>
        <v>0</v>
      </c>
      <c r="Z152" s="147">
        <f ca="1">SUMIFS(INDIRECT($U$140&amp;"!$I$19:$I$619"),INDIRECT($U$140&amp;"!$H$19:$H$619"),'Resumo (3)'!Z$6,INDIRECT($U$140&amp;"!$G$19:$G$619"),'Resumo (3)'!$U152)/$T152</f>
        <v>0</v>
      </c>
      <c r="AA152" s="147">
        <f ca="1">SUMIFS(INDIRECT($U$140&amp;"!$I$19:$I$619"),INDIRECT($U$140&amp;"!$H$19:$H$619"),'Resumo (3)'!AA$6,INDIRECT($U$140&amp;"!$G$19:$G$619"),'Resumo (3)'!$U152)/$T152</f>
        <v>0</v>
      </c>
      <c r="AB152" s="147">
        <f ca="1">SUMIFS(INDIRECT($U$140&amp;"!$I$19:$I$619"),INDIRECT($U$140&amp;"!$H$19:$H$619"),'Resumo (3)'!AB$6,INDIRECT($U$140&amp;"!$G$19:$G$619"),'Resumo (3)'!$U152)/$T152</f>
        <v>0</v>
      </c>
      <c r="AC152" s="147">
        <f ca="1">SUMIFS(INDIRECT($U$140&amp;"!$I$19:$I$619"),INDIRECT($U$140&amp;"!$H$19:$H$619"),'Resumo (3)'!AC$6,INDIRECT($U$140&amp;"!$G$19:$G$619"),'Resumo (3)'!$U152)/$T152</f>
        <v>0</v>
      </c>
      <c r="AD152" s="147">
        <f ca="1">SUMIFS(INDIRECT($U$140&amp;"!$I$19:$I$619"),INDIRECT($U$140&amp;"!$H$19:$H$619"),'Resumo (3)'!AD$6,INDIRECT($U$140&amp;"!$G$19:$G$619"),'Resumo (3)'!$U152)/$T152</f>
        <v>0</v>
      </c>
      <c r="AE152" s="147">
        <f ca="1">SUMIFS(INDIRECT($U$140&amp;"!$I$19:$I$619"),INDIRECT($U$140&amp;"!$H$19:$H$619"),'Resumo (3)'!AE$6,INDIRECT($U$140&amp;"!$G$19:$G$619"),'Resumo (3)'!$U152)/$T152</f>
        <v>0</v>
      </c>
      <c r="AF152" s="147">
        <f ca="1">SUMIFS(INDIRECT($U$140&amp;"!$I$19:$I$619"),INDIRECT($U$140&amp;"!$H$19:$H$619"),'Resumo (3)'!AF$6,INDIRECT($U$140&amp;"!$G$19:$G$619"),'Resumo (3)'!$U152)/$T152</f>
        <v>0</v>
      </c>
      <c r="AG152" s="147">
        <f ca="1">SUMIFS(INDIRECT($U$140&amp;"!$I$19:$I$619"),INDIRECT($U$140&amp;"!$H$19:$H$619"),'Resumo (3)'!AG$6,INDIRECT($U$140&amp;"!$G$19:$G$619"),'Resumo (3)'!$U152)/$T152</f>
        <v>0</v>
      </c>
      <c r="AH152" s="147">
        <f ca="1">SUMIFS(INDIRECT($U$140&amp;"!$I$19:$I$619"),INDIRECT($U$140&amp;"!$H$19:$H$619"),'Resumo (3)'!AH$6,INDIRECT($U$140&amp;"!$G$19:$G$619"),'Resumo (3)'!$U152)/$T152</f>
        <v>0</v>
      </c>
      <c r="AI152" s="147">
        <f ca="1">SUMIFS(INDIRECT($U$140&amp;"!$I$19:$I$619"),INDIRECT($U$140&amp;"!$H$19:$H$619"),'Resumo (3)'!AI$6,INDIRECT($U$140&amp;"!$G$19:$G$619"),'Resumo (3)'!$U152)/$T152</f>
        <v>0</v>
      </c>
    </row>
    <row r="153" spans="20:35" x14ac:dyDescent="0.2">
      <c r="T153" s="147">
        <v>12</v>
      </c>
      <c r="U153" s="147" t="s">
        <v>1377</v>
      </c>
      <c r="V153" s="147">
        <f ca="1">SUMIFS(INDIRECT($U$140&amp;"!$I$19:$I$619"),INDIRECT($U$140&amp;"!$H$19:$H$619"),'Resumo (3)'!V$6,INDIRECT($U$140&amp;"!$G$19:$G$619"),'Resumo (3)'!$U153)/$T153</f>
        <v>0</v>
      </c>
      <c r="W153" s="147">
        <f ca="1">SUMIFS(INDIRECT($U$140&amp;"!$I$19:$I$619"),INDIRECT($U$140&amp;"!$H$19:$H$619"),'Resumo (3)'!W$6,INDIRECT($U$140&amp;"!$G$19:$G$619"),'Resumo (3)'!$U153)/$T153</f>
        <v>0</v>
      </c>
      <c r="X153" s="147">
        <f ca="1">SUMIFS(INDIRECT($U$140&amp;"!$I$19:$I$619"),INDIRECT($U$140&amp;"!$H$19:$H$619"),'Resumo (3)'!X$6,INDIRECT($U$140&amp;"!$G$19:$G$619"),'Resumo (3)'!$U153)/$T153</f>
        <v>0</v>
      </c>
      <c r="Y153" s="147">
        <f ca="1">SUMIFS(INDIRECT($U$140&amp;"!$I$19:$I$619"),INDIRECT($U$140&amp;"!$H$19:$H$619"),'Resumo (3)'!Y$6,INDIRECT($U$140&amp;"!$G$19:$G$619"),'Resumo (3)'!$U153)/$T153</f>
        <v>0</v>
      </c>
      <c r="Z153" s="147">
        <f ca="1">SUMIFS(INDIRECT($U$140&amp;"!$I$19:$I$619"),INDIRECT($U$140&amp;"!$H$19:$H$619"),'Resumo (3)'!Z$6,INDIRECT($U$140&amp;"!$G$19:$G$619"),'Resumo (3)'!$U153)/$T153</f>
        <v>0</v>
      </c>
      <c r="AA153" s="147">
        <f ca="1">SUMIFS(INDIRECT($U$140&amp;"!$I$19:$I$619"),INDIRECT($U$140&amp;"!$H$19:$H$619"),'Resumo (3)'!AA$6,INDIRECT($U$140&amp;"!$G$19:$G$619"),'Resumo (3)'!$U153)/$T153</f>
        <v>0</v>
      </c>
      <c r="AB153" s="147">
        <f ca="1">SUMIFS(INDIRECT($U$140&amp;"!$I$19:$I$619"),INDIRECT($U$140&amp;"!$H$19:$H$619"),'Resumo (3)'!AB$6,INDIRECT($U$140&amp;"!$G$19:$G$619"),'Resumo (3)'!$U153)/$T153</f>
        <v>0</v>
      </c>
      <c r="AC153" s="147">
        <f ca="1">SUMIFS(INDIRECT($U$140&amp;"!$I$19:$I$619"),INDIRECT($U$140&amp;"!$H$19:$H$619"),'Resumo (3)'!AC$6,INDIRECT($U$140&amp;"!$G$19:$G$619"),'Resumo (3)'!$U153)/$T153</f>
        <v>0</v>
      </c>
      <c r="AD153" s="147">
        <f ca="1">SUMIFS(INDIRECT($U$140&amp;"!$I$19:$I$619"),INDIRECT($U$140&amp;"!$H$19:$H$619"),'Resumo (3)'!AD$6,INDIRECT($U$140&amp;"!$G$19:$G$619"),'Resumo (3)'!$U153)/$T153</f>
        <v>0</v>
      </c>
      <c r="AE153" s="147">
        <f ca="1">SUMIFS(INDIRECT($U$140&amp;"!$I$19:$I$619"),INDIRECT($U$140&amp;"!$H$19:$H$619"),'Resumo (3)'!AE$6,INDIRECT($U$140&amp;"!$G$19:$G$619"),'Resumo (3)'!$U153)/$T153</f>
        <v>0</v>
      </c>
      <c r="AF153" s="147">
        <f ca="1">SUMIFS(INDIRECT($U$140&amp;"!$I$19:$I$619"),INDIRECT($U$140&amp;"!$H$19:$H$619"),'Resumo (3)'!AF$6,INDIRECT($U$140&amp;"!$G$19:$G$619"),'Resumo (3)'!$U153)/$T153</f>
        <v>0</v>
      </c>
      <c r="AG153" s="147">
        <f ca="1">SUMIFS(INDIRECT($U$140&amp;"!$I$19:$I$619"),INDIRECT($U$140&amp;"!$H$19:$H$619"),'Resumo (3)'!AG$6,INDIRECT($U$140&amp;"!$G$19:$G$619"),'Resumo (3)'!$U153)/$T153</f>
        <v>0</v>
      </c>
      <c r="AH153" s="147">
        <f ca="1">SUMIFS(INDIRECT($U$140&amp;"!$I$19:$I$619"),INDIRECT($U$140&amp;"!$H$19:$H$619"),'Resumo (3)'!AH$6,INDIRECT($U$140&amp;"!$G$19:$G$619"),'Resumo (3)'!$U153)/$T153</f>
        <v>0</v>
      </c>
      <c r="AI153" s="147">
        <f ca="1">SUMIFS(INDIRECT($U$140&amp;"!$I$19:$I$619"),INDIRECT($U$140&amp;"!$H$19:$H$619"),'Resumo (3)'!AI$6,INDIRECT($U$140&amp;"!$G$19:$G$619"),'Resumo (3)'!$U153)/$T153</f>
        <v>0</v>
      </c>
    </row>
    <row r="155" spans="20:35" x14ac:dyDescent="0.2">
      <c r="U155" s="147" t="s">
        <v>69</v>
      </c>
    </row>
    <row r="156" spans="20:35" x14ac:dyDescent="0.2">
      <c r="V156" s="147" t="str">
        <f>$D$7</f>
        <v>Mastercard</v>
      </c>
      <c r="W156" s="147" t="str">
        <f>$D$8</f>
        <v>Itaú</v>
      </c>
      <c r="X156" s="147" t="str">
        <f>$D$9</f>
        <v>Caixinha</v>
      </c>
      <c r="Y156" s="147" t="str">
        <f>$D$10</f>
        <v>-</v>
      </c>
      <c r="Z156" s="147" t="str">
        <f>$D$11</f>
        <v>-</v>
      </c>
      <c r="AA156" s="147" t="str">
        <f>$D$12</f>
        <v>-</v>
      </c>
      <c r="AB156" s="147" t="str">
        <f>$D$13</f>
        <v>-</v>
      </c>
      <c r="AC156" s="147" t="str">
        <f>$D$14</f>
        <v>-</v>
      </c>
      <c r="AD156" s="147" t="str">
        <f>$D$15</f>
        <v>-</v>
      </c>
      <c r="AE156" s="147" t="str">
        <f>$D$16</f>
        <v>-</v>
      </c>
      <c r="AF156" s="147" t="str">
        <f>$D$17</f>
        <v>-</v>
      </c>
      <c r="AG156" s="147" t="str">
        <f>$D$18</f>
        <v>-</v>
      </c>
      <c r="AH156" s="147" t="str">
        <f>$D$19</f>
        <v>-</v>
      </c>
      <c r="AI156" s="147" t="str">
        <f>$D$20</f>
        <v>-</v>
      </c>
    </row>
    <row r="157" spans="20:35" x14ac:dyDescent="0.2">
      <c r="T157" s="147">
        <v>1</v>
      </c>
      <c r="U157" s="147" t="s">
        <v>1366</v>
      </c>
      <c r="V157" s="147">
        <f ca="1">SUMIFS(INDIRECT($U$155&amp;"!$I$19:$I$619"),INDIRECT($U$155&amp;"!$H$19:$H$619"),'Resumo (3)'!V$6,INDIRECT($U$155&amp;"!$G$19:$G$619"),'Resumo (3)'!$U157)/$T157</f>
        <v>0</v>
      </c>
      <c r="W157" s="147">
        <f ca="1">SUMIFS(INDIRECT($U$155&amp;"!$I$19:$I$619"),INDIRECT($U$155&amp;"!$H$19:$H$619"),'Resumo (3)'!W$6,INDIRECT($U$155&amp;"!$G$19:$G$619"),'Resumo (3)'!$U157)/$T157</f>
        <v>0</v>
      </c>
      <c r="X157" s="147">
        <f ca="1">SUMIFS(INDIRECT($U$155&amp;"!$I$19:$I$619"),INDIRECT($U$155&amp;"!$H$19:$H$619"),'Resumo (3)'!X$6,INDIRECT($U$155&amp;"!$G$19:$G$619"),'Resumo (3)'!$U157)/$T157</f>
        <v>0</v>
      </c>
      <c r="Y157" s="147">
        <f ca="1">SUMIFS(INDIRECT($U$155&amp;"!$I$19:$I$619"),INDIRECT($U$155&amp;"!$H$19:$H$619"),'Resumo (3)'!Y$6,INDIRECT($U$155&amp;"!$G$19:$G$619"),'Resumo (3)'!$U157)/$T157</f>
        <v>0</v>
      </c>
      <c r="Z157" s="147">
        <f ca="1">SUMIFS(INDIRECT($U$155&amp;"!$I$19:$I$619"),INDIRECT($U$155&amp;"!$H$19:$H$619"),'Resumo (3)'!Z$6,INDIRECT($U$155&amp;"!$G$19:$G$619"),'Resumo (3)'!$U157)/$T157</f>
        <v>0</v>
      </c>
      <c r="AA157" s="147">
        <f ca="1">SUMIFS(INDIRECT($U$155&amp;"!$I$19:$I$619"),INDIRECT($U$155&amp;"!$H$19:$H$619"),'Resumo (3)'!AA$6,INDIRECT($U$155&amp;"!$G$19:$G$619"),'Resumo (3)'!$U157)/$T157</f>
        <v>0</v>
      </c>
      <c r="AB157" s="147">
        <f ca="1">SUMIFS(INDIRECT($U$155&amp;"!$I$19:$I$619"),INDIRECT($U$155&amp;"!$H$19:$H$619"),'Resumo (3)'!AB$6,INDIRECT($U$155&amp;"!$G$19:$G$619"),'Resumo (3)'!$U157)/$T157</f>
        <v>0</v>
      </c>
      <c r="AC157" s="147">
        <f ca="1">SUMIFS(INDIRECT($U$155&amp;"!$I$19:$I$619"),INDIRECT($U$155&amp;"!$H$19:$H$619"),'Resumo (3)'!AC$6,INDIRECT($U$155&amp;"!$G$19:$G$619"),'Resumo (3)'!$U157)/$T157</f>
        <v>0</v>
      </c>
      <c r="AD157" s="147">
        <f ca="1">SUMIFS(INDIRECT($U$155&amp;"!$I$19:$I$619"),INDIRECT($U$155&amp;"!$H$19:$H$619"),'Resumo (3)'!AD$6,INDIRECT($U$155&amp;"!$G$19:$G$619"),'Resumo (3)'!$U157)/$T157</f>
        <v>0</v>
      </c>
      <c r="AE157" s="147">
        <f ca="1">SUMIFS(INDIRECT($U$155&amp;"!$I$19:$I$619"),INDIRECT($U$155&amp;"!$H$19:$H$619"),'Resumo (3)'!AE$6,INDIRECT($U$155&amp;"!$G$19:$G$619"),'Resumo (3)'!$U157)/$T157</f>
        <v>0</v>
      </c>
      <c r="AF157" s="147">
        <f ca="1">SUMIFS(INDIRECT($U$155&amp;"!$I$19:$I$619"),INDIRECT($U$155&amp;"!$H$19:$H$619"),'Resumo (3)'!AF$6,INDIRECT($U$155&amp;"!$G$19:$G$619"),'Resumo (3)'!$U157)/$T157</f>
        <v>0</v>
      </c>
      <c r="AG157" s="147">
        <f ca="1">SUMIFS(INDIRECT($U$155&amp;"!$I$19:$I$619"),INDIRECT($U$155&amp;"!$H$19:$H$619"),'Resumo (3)'!AG$6,INDIRECT($U$155&amp;"!$G$19:$G$619"),'Resumo (3)'!$U157)/$T157</f>
        <v>0</v>
      </c>
      <c r="AH157" s="147">
        <f ca="1">SUMIFS(INDIRECT($U$155&amp;"!$I$19:$I$619"),INDIRECT($U$155&amp;"!$H$19:$H$619"),'Resumo (3)'!AH$6,INDIRECT($U$155&amp;"!$G$19:$G$619"),'Resumo (3)'!$U157)/$T157</f>
        <v>0</v>
      </c>
      <c r="AI157" s="147">
        <f ca="1">SUMIFS(INDIRECT($U$155&amp;"!$I$19:$I$619"),INDIRECT($U$155&amp;"!$H$19:$H$619"),'Resumo (3)'!AI$6,INDIRECT($U$155&amp;"!$G$19:$G$619"),'Resumo (3)'!$U157)/$T157</f>
        <v>0</v>
      </c>
    </row>
    <row r="158" spans="20:35" x14ac:dyDescent="0.2">
      <c r="T158" s="147">
        <v>2</v>
      </c>
      <c r="U158" s="147" t="s">
        <v>1367</v>
      </c>
      <c r="V158" s="147">
        <f ca="1">SUMIFS(INDIRECT($U$155&amp;"!$I$19:$I$619"),INDIRECT($U$155&amp;"!$H$19:$H$619"),'Resumo (3)'!V$6,INDIRECT($U$155&amp;"!$G$19:$G$619"),'Resumo (3)'!$U158)/$T158</f>
        <v>0</v>
      </c>
      <c r="W158" s="147">
        <f ca="1">SUMIFS(INDIRECT($U$155&amp;"!$I$19:$I$619"),INDIRECT($U$155&amp;"!$H$19:$H$619"),'Resumo (3)'!W$6,INDIRECT($U$155&amp;"!$G$19:$G$619"),'Resumo (3)'!$U158)/$T158</f>
        <v>0</v>
      </c>
      <c r="X158" s="147">
        <f ca="1">SUMIFS(INDIRECT($U$155&amp;"!$I$19:$I$619"),INDIRECT($U$155&amp;"!$H$19:$H$619"),'Resumo (3)'!X$6,INDIRECT($U$155&amp;"!$G$19:$G$619"),'Resumo (3)'!$U158)/$T158</f>
        <v>0</v>
      </c>
      <c r="Y158" s="147">
        <f ca="1">SUMIFS(INDIRECT($U$155&amp;"!$I$19:$I$619"),INDIRECT($U$155&amp;"!$H$19:$H$619"),'Resumo (3)'!Y$6,INDIRECT($U$155&amp;"!$G$19:$G$619"),'Resumo (3)'!$U158)/$T158</f>
        <v>0</v>
      </c>
      <c r="Z158" s="147">
        <f ca="1">SUMIFS(INDIRECT($U$155&amp;"!$I$19:$I$619"),INDIRECT($U$155&amp;"!$H$19:$H$619"),'Resumo (3)'!Z$6,INDIRECT($U$155&amp;"!$G$19:$G$619"),'Resumo (3)'!$U158)/$T158</f>
        <v>0</v>
      </c>
      <c r="AA158" s="147">
        <f ca="1">SUMIFS(INDIRECT($U$155&amp;"!$I$19:$I$619"),INDIRECT($U$155&amp;"!$H$19:$H$619"),'Resumo (3)'!AA$6,INDIRECT($U$155&amp;"!$G$19:$G$619"),'Resumo (3)'!$U158)/$T158</f>
        <v>0</v>
      </c>
      <c r="AB158" s="147">
        <f ca="1">SUMIFS(INDIRECT($U$155&amp;"!$I$19:$I$619"),INDIRECT($U$155&amp;"!$H$19:$H$619"),'Resumo (3)'!AB$6,INDIRECT($U$155&amp;"!$G$19:$G$619"),'Resumo (3)'!$U158)/$T158</f>
        <v>0</v>
      </c>
      <c r="AC158" s="147">
        <f ca="1">SUMIFS(INDIRECT($U$155&amp;"!$I$19:$I$619"),INDIRECT($U$155&amp;"!$H$19:$H$619"),'Resumo (3)'!AC$6,INDIRECT($U$155&amp;"!$G$19:$G$619"),'Resumo (3)'!$U158)/$T158</f>
        <v>0</v>
      </c>
      <c r="AD158" s="147">
        <f ca="1">SUMIFS(INDIRECT($U$155&amp;"!$I$19:$I$619"),INDIRECT($U$155&amp;"!$H$19:$H$619"),'Resumo (3)'!AD$6,INDIRECT($U$155&amp;"!$G$19:$G$619"),'Resumo (3)'!$U158)/$T158</f>
        <v>0</v>
      </c>
      <c r="AE158" s="147">
        <f ca="1">SUMIFS(INDIRECT($U$155&amp;"!$I$19:$I$619"),INDIRECT($U$155&amp;"!$H$19:$H$619"),'Resumo (3)'!AE$6,INDIRECT($U$155&amp;"!$G$19:$G$619"),'Resumo (3)'!$U158)/$T158</f>
        <v>0</v>
      </c>
      <c r="AF158" s="147">
        <f ca="1">SUMIFS(INDIRECT($U$155&amp;"!$I$19:$I$619"),INDIRECT($U$155&amp;"!$H$19:$H$619"),'Resumo (3)'!AF$6,INDIRECT($U$155&amp;"!$G$19:$G$619"),'Resumo (3)'!$U158)/$T158</f>
        <v>0</v>
      </c>
      <c r="AG158" s="147">
        <f ca="1">SUMIFS(INDIRECT($U$155&amp;"!$I$19:$I$619"),INDIRECT($U$155&amp;"!$H$19:$H$619"),'Resumo (3)'!AG$6,INDIRECT($U$155&amp;"!$G$19:$G$619"),'Resumo (3)'!$U158)/$T158</f>
        <v>0</v>
      </c>
      <c r="AH158" s="147">
        <f ca="1">SUMIFS(INDIRECT($U$155&amp;"!$I$19:$I$619"),INDIRECT($U$155&amp;"!$H$19:$H$619"),'Resumo (3)'!AH$6,INDIRECT($U$155&amp;"!$G$19:$G$619"),'Resumo (3)'!$U158)/$T158</f>
        <v>0</v>
      </c>
      <c r="AI158" s="147">
        <f ca="1">SUMIFS(INDIRECT($U$155&amp;"!$I$19:$I$619"),INDIRECT($U$155&amp;"!$H$19:$H$619"),'Resumo (3)'!AI$6,INDIRECT($U$155&amp;"!$G$19:$G$619"),'Resumo (3)'!$U158)/$T158</f>
        <v>0</v>
      </c>
    </row>
    <row r="159" spans="20:35" x14ac:dyDescent="0.2">
      <c r="T159" s="147">
        <v>3</v>
      </c>
      <c r="U159" s="147" t="s">
        <v>1368</v>
      </c>
      <c r="V159" s="147">
        <f ca="1">SUMIFS(INDIRECT($U$155&amp;"!$I$19:$I$619"),INDIRECT($U$155&amp;"!$H$19:$H$619"),'Resumo (3)'!V$6,INDIRECT($U$155&amp;"!$G$19:$G$619"),'Resumo (3)'!$U159)/$T159</f>
        <v>0</v>
      </c>
      <c r="W159" s="147">
        <f ca="1">SUMIFS(INDIRECT($U$155&amp;"!$I$19:$I$619"),INDIRECT($U$155&amp;"!$H$19:$H$619"),'Resumo (3)'!W$6,INDIRECT($U$155&amp;"!$G$19:$G$619"),'Resumo (3)'!$U159)/$T159</f>
        <v>0</v>
      </c>
      <c r="X159" s="147">
        <f ca="1">SUMIFS(INDIRECT($U$155&amp;"!$I$19:$I$619"),INDIRECT($U$155&amp;"!$H$19:$H$619"),'Resumo (3)'!X$6,INDIRECT($U$155&amp;"!$G$19:$G$619"),'Resumo (3)'!$U159)/$T159</f>
        <v>0</v>
      </c>
      <c r="Y159" s="147">
        <f ca="1">SUMIFS(INDIRECT($U$155&amp;"!$I$19:$I$619"),INDIRECT($U$155&amp;"!$H$19:$H$619"),'Resumo (3)'!Y$6,INDIRECT($U$155&amp;"!$G$19:$G$619"),'Resumo (3)'!$U159)/$T159</f>
        <v>0</v>
      </c>
      <c r="Z159" s="147">
        <f ca="1">SUMIFS(INDIRECT($U$155&amp;"!$I$19:$I$619"),INDIRECT($U$155&amp;"!$H$19:$H$619"),'Resumo (3)'!Z$6,INDIRECT($U$155&amp;"!$G$19:$G$619"),'Resumo (3)'!$U159)/$T159</f>
        <v>0</v>
      </c>
      <c r="AA159" s="147">
        <f ca="1">SUMIFS(INDIRECT($U$155&amp;"!$I$19:$I$619"),INDIRECT($U$155&amp;"!$H$19:$H$619"),'Resumo (3)'!AA$6,INDIRECT($U$155&amp;"!$G$19:$G$619"),'Resumo (3)'!$U159)/$T159</f>
        <v>0</v>
      </c>
      <c r="AB159" s="147">
        <f ca="1">SUMIFS(INDIRECT($U$155&amp;"!$I$19:$I$619"),INDIRECT($U$155&amp;"!$H$19:$H$619"),'Resumo (3)'!AB$6,INDIRECT($U$155&amp;"!$G$19:$G$619"),'Resumo (3)'!$U159)/$T159</f>
        <v>0</v>
      </c>
      <c r="AC159" s="147">
        <f ca="1">SUMIFS(INDIRECT($U$155&amp;"!$I$19:$I$619"),INDIRECT($U$155&amp;"!$H$19:$H$619"),'Resumo (3)'!AC$6,INDIRECT($U$155&amp;"!$G$19:$G$619"),'Resumo (3)'!$U159)/$T159</f>
        <v>0</v>
      </c>
      <c r="AD159" s="147">
        <f ca="1">SUMIFS(INDIRECT($U$155&amp;"!$I$19:$I$619"),INDIRECT($U$155&amp;"!$H$19:$H$619"),'Resumo (3)'!AD$6,INDIRECT($U$155&amp;"!$G$19:$G$619"),'Resumo (3)'!$U159)/$T159</f>
        <v>0</v>
      </c>
      <c r="AE159" s="147">
        <f ca="1">SUMIFS(INDIRECT($U$155&amp;"!$I$19:$I$619"),INDIRECT($U$155&amp;"!$H$19:$H$619"),'Resumo (3)'!AE$6,INDIRECT($U$155&amp;"!$G$19:$G$619"),'Resumo (3)'!$U159)/$T159</f>
        <v>0</v>
      </c>
      <c r="AF159" s="147">
        <f ca="1">SUMIFS(INDIRECT($U$155&amp;"!$I$19:$I$619"),INDIRECT($U$155&amp;"!$H$19:$H$619"),'Resumo (3)'!AF$6,INDIRECT($U$155&amp;"!$G$19:$G$619"),'Resumo (3)'!$U159)/$T159</f>
        <v>0</v>
      </c>
      <c r="AG159" s="147">
        <f ca="1">SUMIFS(INDIRECT($U$155&amp;"!$I$19:$I$619"),INDIRECT($U$155&amp;"!$H$19:$H$619"),'Resumo (3)'!AG$6,INDIRECT($U$155&amp;"!$G$19:$G$619"),'Resumo (3)'!$U159)/$T159</f>
        <v>0</v>
      </c>
      <c r="AH159" s="147">
        <f ca="1">SUMIFS(INDIRECT($U$155&amp;"!$I$19:$I$619"),INDIRECT($U$155&amp;"!$H$19:$H$619"),'Resumo (3)'!AH$6,INDIRECT($U$155&amp;"!$G$19:$G$619"),'Resumo (3)'!$U159)/$T159</f>
        <v>0</v>
      </c>
      <c r="AI159" s="147">
        <f ca="1">SUMIFS(INDIRECT($U$155&amp;"!$I$19:$I$619"),INDIRECT($U$155&amp;"!$H$19:$H$619"),'Resumo (3)'!AI$6,INDIRECT($U$155&amp;"!$G$19:$G$619"),'Resumo (3)'!$U159)/$T159</f>
        <v>0</v>
      </c>
    </row>
    <row r="160" spans="20:35" x14ac:dyDescent="0.2">
      <c r="T160" s="147">
        <v>4</v>
      </c>
      <c r="U160" s="147" t="s">
        <v>1369</v>
      </c>
      <c r="V160" s="147">
        <f ca="1">SUMIFS(INDIRECT($U$155&amp;"!$I$19:$I$619"),INDIRECT($U$155&amp;"!$H$19:$H$619"),'Resumo (3)'!V$6,INDIRECT($U$155&amp;"!$G$19:$G$619"),'Resumo (3)'!$U160)/$T160</f>
        <v>0</v>
      </c>
      <c r="W160" s="147">
        <f ca="1">SUMIFS(INDIRECT($U$155&amp;"!$I$19:$I$619"),INDIRECT($U$155&amp;"!$H$19:$H$619"),'Resumo (3)'!W$6,INDIRECT($U$155&amp;"!$G$19:$G$619"),'Resumo (3)'!$U160)/$T160</f>
        <v>0</v>
      </c>
      <c r="X160" s="147">
        <f ca="1">SUMIFS(INDIRECT($U$155&amp;"!$I$19:$I$619"),INDIRECT($U$155&amp;"!$H$19:$H$619"),'Resumo (3)'!X$6,INDIRECT($U$155&amp;"!$G$19:$G$619"),'Resumo (3)'!$U160)/$T160</f>
        <v>0</v>
      </c>
      <c r="Y160" s="147">
        <f ca="1">SUMIFS(INDIRECT($U$155&amp;"!$I$19:$I$619"),INDIRECT($U$155&amp;"!$H$19:$H$619"),'Resumo (3)'!Y$6,INDIRECT($U$155&amp;"!$G$19:$G$619"),'Resumo (3)'!$U160)/$T160</f>
        <v>0</v>
      </c>
      <c r="Z160" s="147">
        <f ca="1">SUMIFS(INDIRECT($U$155&amp;"!$I$19:$I$619"),INDIRECT($U$155&amp;"!$H$19:$H$619"),'Resumo (3)'!Z$6,INDIRECT($U$155&amp;"!$G$19:$G$619"),'Resumo (3)'!$U160)/$T160</f>
        <v>0</v>
      </c>
      <c r="AA160" s="147">
        <f ca="1">SUMIFS(INDIRECT($U$155&amp;"!$I$19:$I$619"),INDIRECT($U$155&amp;"!$H$19:$H$619"),'Resumo (3)'!AA$6,INDIRECT($U$155&amp;"!$G$19:$G$619"),'Resumo (3)'!$U160)/$T160</f>
        <v>0</v>
      </c>
      <c r="AB160" s="147">
        <f ca="1">SUMIFS(INDIRECT($U$155&amp;"!$I$19:$I$619"),INDIRECT($U$155&amp;"!$H$19:$H$619"),'Resumo (3)'!AB$6,INDIRECT($U$155&amp;"!$G$19:$G$619"),'Resumo (3)'!$U160)/$T160</f>
        <v>0</v>
      </c>
      <c r="AC160" s="147">
        <f ca="1">SUMIFS(INDIRECT($U$155&amp;"!$I$19:$I$619"),INDIRECT($U$155&amp;"!$H$19:$H$619"),'Resumo (3)'!AC$6,INDIRECT($U$155&amp;"!$G$19:$G$619"),'Resumo (3)'!$U160)/$T160</f>
        <v>0</v>
      </c>
      <c r="AD160" s="147">
        <f ca="1">SUMIFS(INDIRECT($U$155&amp;"!$I$19:$I$619"),INDIRECT($U$155&amp;"!$H$19:$H$619"),'Resumo (3)'!AD$6,INDIRECT($U$155&amp;"!$G$19:$G$619"),'Resumo (3)'!$U160)/$T160</f>
        <v>0</v>
      </c>
      <c r="AE160" s="147">
        <f ca="1">SUMIFS(INDIRECT($U$155&amp;"!$I$19:$I$619"),INDIRECT($U$155&amp;"!$H$19:$H$619"),'Resumo (3)'!AE$6,INDIRECT($U$155&amp;"!$G$19:$G$619"),'Resumo (3)'!$U160)/$T160</f>
        <v>0</v>
      </c>
      <c r="AF160" s="147">
        <f ca="1">SUMIFS(INDIRECT($U$155&amp;"!$I$19:$I$619"),INDIRECT($U$155&amp;"!$H$19:$H$619"),'Resumo (3)'!AF$6,INDIRECT($U$155&amp;"!$G$19:$G$619"),'Resumo (3)'!$U160)/$T160</f>
        <v>0</v>
      </c>
      <c r="AG160" s="147">
        <f ca="1">SUMIFS(INDIRECT($U$155&amp;"!$I$19:$I$619"),INDIRECT($U$155&amp;"!$H$19:$H$619"),'Resumo (3)'!AG$6,INDIRECT($U$155&amp;"!$G$19:$G$619"),'Resumo (3)'!$U160)/$T160</f>
        <v>0</v>
      </c>
      <c r="AH160" s="147">
        <f ca="1">SUMIFS(INDIRECT($U$155&amp;"!$I$19:$I$619"),INDIRECT($U$155&amp;"!$H$19:$H$619"),'Resumo (3)'!AH$6,INDIRECT($U$155&amp;"!$G$19:$G$619"),'Resumo (3)'!$U160)/$T160</f>
        <v>0</v>
      </c>
      <c r="AI160" s="147">
        <f ca="1">SUMIFS(INDIRECT($U$155&amp;"!$I$19:$I$619"),INDIRECT($U$155&amp;"!$H$19:$H$619"),'Resumo (3)'!AI$6,INDIRECT($U$155&amp;"!$G$19:$G$619"),'Resumo (3)'!$U160)/$T160</f>
        <v>0</v>
      </c>
    </row>
    <row r="161" spans="20:35" x14ac:dyDescent="0.2">
      <c r="T161" s="147">
        <v>5</v>
      </c>
      <c r="U161" s="147" t="s">
        <v>1370</v>
      </c>
      <c r="V161" s="147">
        <f ca="1">SUMIFS(INDIRECT($U$155&amp;"!$I$19:$I$619"),INDIRECT($U$155&amp;"!$H$19:$H$619"),'Resumo (3)'!V$6,INDIRECT($U$155&amp;"!$G$19:$G$619"),'Resumo (3)'!$U161)/$T161</f>
        <v>0</v>
      </c>
      <c r="W161" s="147">
        <f ca="1">SUMIFS(INDIRECT($U$155&amp;"!$I$19:$I$619"),INDIRECT($U$155&amp;"!$H$19:$H$619"),'Resumo (3)'!W$6,INDIRECT($U$155&amp;"!$G$19:$G$619"),'Resumo (3)'!$U161)/$T161</f>
        <v>0</v>
      </c>
      <c r="X161" s="147">
        <f ca="1">SUMIFS(INDIRECT($U$155&amp;"!$I$19:$I$619"),INDIRECT($U$155&amp;"!$H$19:$H$619"),'Resumo (3)'!X$6,INDIRECT($U$155&amp;"!$G$19:$G$619"),'Resumo (3)'!$U161)/$T161</f>
        <v>0</v>
      </c>
      <c r="Y161" s="147">
        <f ca="1">SUMIFS(INDIRECT($U$155&amp;"!$I$19:$I$619"),INDIRECT($U$155&amp;"!$H$19:$H$619"),'Resumo (3)'!Y$6,INDIRECT($U$155&amp;"!$G$19:$G$619"),'Resumo (3)'!$U161)/$T161</f>
        <v>0</v>
      </c>
      <c r="Z161" s="147">
        <f ca="1">SUMIFS(INDIRECT($U$155&amp;"!$I$19:$I$619"),INDIRECT($U$155&amp;"!$H$19:$H$619"),'Resumo (3)'!Z$6,INDIRECT($U$155&amp;"!$G$19:$G$619"),'Resumo (3)'!$U161)/$T161</f>
        <v>0</v>
      </c>
      <c r="AA161" s="147">
        <f ca="1">SUMIFS(INDIRECT($U$155&amp;"!$I$19:$I$619"),INDIRECT($U$155&amp;"!$H$19:$H$619"),'Resumo (3)'!AA$6,INDIRECT($U$155&amp;"!$G$19:$G$619"),'Resumo (3)'!$U161)/$T161</f>
        <v>0</v>
      </c>
      <c r="AB161" s="147">
        <f ca="1">SUMIFS(INDIRECT($U$155&amp;"!$I$19:$I$619"),INDIRECT($U$155&amp;"!$H$19:$H$619"),'Resumo (3)'!AB$6,INDIRECT($U$155&amp;"!$G$19:$G$619"),'Resumo (3)'!$U161)/$T161</f>
        <v>0</v>
      </c>
      <c r="AC161" s="147">
        <f ca="1">SUMIFS(INDIRECT($U$155&amp;"!$I$19:$I$619"),INDIRECT($U$155&amp;"!$H$19:$H$619"),'Resumo (3)'!AC$6,INDIRECT($U$155&amp;"!$G$19:$G$619"),'Resumo (3)'!$U161)/$T161</f>
        <v>0</v>
      </c>
      <c r="AD161" s="147">
        <f ca="1">SUMIFS(INDIRECT($U$155&amp;"!$I$19:$I$619"),INDIRECT($U$155&amp;"!$H$19:$H$619"),'Resumo (3)'!AD$6,INDIRECT($U$155&amp;"!$G$19:$G$619"),'Resumo (3)'!$U161)/$T161</f>
        <v>0</v>
      </c>
      <c r="AE161" s="147">
        <f ca="1">SUMIFS(INDIRECT($U$155&amp;"!$I$19:$I$619"),INDIRECT($U$155&amp;"!$H$19:$H$619"),'Resumo (3)'!AE$6,INDIRECT($U$155&amp;"!$G$19:$G$619"),'Resumo (3)'!$U161)/$T161</f>
        <v>0</v>
      </c>
      <c r="AF161" s="147">
        <f ca="1">SUMIFS(INDIRECT($U$155&amp;"!$I$19:$I$619"),INDIRECT($U$155&amp;"!$H$19:$H$619"),'Resumo (3)'!AF$6,INDIRECT($U$155&amp;"!$G$19:$G$619"),'Resumo (3)'!$U161)/$T161</f>
        <v>0</v>
      </c>
      <c r="AG161" s="147">
        <f ca="1">SUMIFS(INDIRECT($U$155&amp;"!$I$19:$I$619"),INDIRECT($U$155&amp;"!$H$19:$H$619"),'Resumo (3)'!AG$6,INDIRECT($U$155&amp;"!$G$19:$G$619"),'Resumo (3)'!$U161)/$T161</f>
        <v>0</v>
      </c>
      <c r="AH161" s="147">
        <f ca="1">SUMIFS(INDIRECT($U$155&amp;"!$I$19:$I$619"),INDIRECT($U$155&amp;"!$H$19:$H$619"),'Resumo (3)'!AH$6,INDIRECT($U$155&amp;"!$G$19:$G$619"),'Resumo (3)'!$U161)/$T161</f>
        <v>0</v>
      </c>
      <c r="AI161" s="147">
        <f ca="1">SUMIFS(INDIRECT($U$155&amp;"!$I$19:$I$619"),INDIRECT($U$155&amp;"!$H$19:$H$619"),'Resumo (3)'!AI$6,INDIRECT($U$155&amp;"!$G$19:$G$619"),'Resumo (3)'!$U161)/$T161</f>
        <v>0</v>
      </c>
    </row>
    <row r="162" spans="20:35" x14ac:dyDescent="0.2">
      <c r="T162" s="147">
        <v>6</v>
      </c>
      <c r="U162" s="147" t="s">
        <v>1371</v>
      </c>
      <c r="V162" s="147">
        <f ca="1">SUMIFS(INDIRECT($U$155&amp;"!$I$19:$I$619"),INDIRECT($U$155&amp;"!$H$19:$H$619"),'Resumo (3)'!V$6,INDIRECT($U$155&amp;"!$G$19:$G$619"),'Resumo (3)'!$U162)/$T162</f>
        <v>0</v>
      </c>
      <c r="W162" s="147">
        <f ca="1">SUMIFS(INDIRECT($U$155&amp;"!$I$19:$I$619"),INDIRECT($U$155&amp;"!$H$19:$H$619"),'Resumo (3)'!W$6,INDIRECT($U$155&amp;"!$G$19:$G$619"),'Resumo (3)'!$U162)/$T162</f>
        <v>0</v>
      </c>
      <c r="X162" s="147">
        <f ca="1">SUMIFS(INDIRECT($U$155&amp;"!$I$19:$I$619"),INDIRECT($U$155&amp;"!$H$19:$H$619"),'Resumo (3)'!X$6,INDIRECT($U$155&amp;"!$G$19:$G$619"),'Resumo (3)'!$U162)/$T162</f>
        <v>0</v>
      </c>
      <c r="Y162" s="147">
        <f ca="1">SUMIFS(INDIRECT($U$155&amp;"!$I$19:$I$619"),INDIRECT($U$155&amp;"!$H$19:$H$619"),'Resumo (3)'!Y$6,INDIRECT($U$155&amp;"!$G$19:$G$619"),'Resumo (3)'!$U162)/$T162</f>
        <v>0</v>
      </c>
      <c r="Z162" s="147">
        <f ca="1">SUMIFS(INDIRECT($U$155&amp;"!$I$19:$I$619"),INDIRECT($U$155&amp;"!$H$19:$H$619"),'Resumo (3)'!Z$6,INDIRECT($U$155&amp;"!$G$19:$G$619"),'Resumo (3)'!$U162)/$T162</f>
        <v>0</v>
      </c>
      <c r="AA162" s="147">
        <f ca="1">SUMIFS(INDIRECT($U$155&amp;"!$I$19:$I$619"),INDIRECT($U$155&amp;"!$H$19:$H$619"),'Resumo (3)'!AA$6,INDIRECT($U$155&amp;"!$G$19:$G$619"),'Resumo (3)'!$U162)/$T162</f>
        <v>0</v>
      </c>
      <c r="AB162" s="147">
        <f ca="1">SUMIFS(INDIRECT($U$155&amp;"!$I$19:$I$619"),INDIRECT($U$155&amp;"!$H$19:$H$619"),'Resumo (3)'!AB$6,INDIRECT($U$155&amp;"!$G$19:$G$619"),'Resumo (3)'!$U162)/$T162</f>
        <v>0</v>
      </c>
      <c r="AC162" s="147">
        <f ca="1">SUMIFS(INDIRECT($U$155&amp;"!$I$19:$I$619"),INDIRECT($U$155&amp;"!$H$19:$H$619"),'Resumo (3)'!AC$6,INDIRECT($U$155&amp;"!$G$19:$G$619"),'Resumo (3)'!$U162)/$T162</f>
        <v>0</v>
      </c>
      <c r="AD162" s="147">
        <f ca="1">SUMIFS(INDIRECT($U$155&amp;"!$I$19:$I$619"),INDIRECT($U$155&amp;"!$H$19:$H$619"),'Resumo (3)'!AD$6,INDIRECT($U$155&amp;"!$G$19:$G$619"),'Resumo (3)'!$U162)/$T162</f>
        <v>0</v>
      </c>
      <c r="AE162" s="147">
        <f ca="1">SUMIFS(INDIRECT($U$155&amp;"!$I$19:$I$619"),INDIRECT($U$155&amp;"!$H$19:$H$619"),'Resumo (3)'!AE$6,INDIRECT($U$155&amp;"!$G$19:$G$619"),'Resumo (3)'!$U162)/$T162</f>
        <v>0</v>
      </c>
      <c r="AF162" s="147">
        <f ca="1">SUMIFS(INDIRECT($U$155&amp;"!$I$19:$I$619"),INDIRECT($U$155&amp;"!$H$19:$H$619"),'Resumo (3)'!AF$6,INDIRECT($U$155&amp;"!$G$19:$G$619"),'Resumo (3)'!$U162)/$T162</f>
        <v>0</v>
      </c>
      <c r="AG162" s="147">
        <f ca="1">SUMIFS(INDIRECT($U$155&amp;"!$I$19:$I$619"),INDIRECT($U$155&amp;"!$H$19:$H$619"),'Resumo (3)'!AG$6,INDIRECT($U$155&amp;"!$G$19:$G$619"),'Resumo (3)'!$U162)/$T162</f>
        <v>0</v>
      </c>
      <c r="AH162" s="147">
        <f ca="1">SUMIFS(INDIRECT($U$155&amp;"!$I$19:$I$619"),INDIRECT($U$155&amp;"!$H$19:$H$619"),'Resumo (3)'!AH$6,INDIRECT($U$155&amp;"!$G$19:$G$619"),'Resumo (3)'!$U162)/$T162</f>
        <v>0</v>
      </c>
      <c r="AI162" s="147">
        <f ca="1">SUMIFS(INDIRECT($U$155&amp;"!$I$19:$I$619"),INDIRECT($U$155&amp;"!$H$19:$H$619"),'Resumo (3)'!AI$6,INDIRECT($U$155&amp;"!$G$19:$G$619"),'Resumo (3)'!$U162)/$T162</f>
        <v>0</v>
      </c>
    </row>
    <row r="163" spans="20:35" x14ac:dyDescent="0.2">
      <c r="T163" s="147">
        <v>7</v>
      </c>
      <c r="U163" s="147" t="s">
        <v>1372</v>
      </c>
      <c r="V163" s="147">
        <f ca="1">SUMIFS(INDIRECT($U$155&amp;"!$I$19:$I$619"),INDIRECT($U$155&amp;"!$H$19:$H$619"),'Resumo (3)'!V$6,INDIRECT($U$155&amp;"!$G$19:$G$619"),'Resumo (3)'!$U163)/$T163</f>
        <v>0</v>
      </c>
      <c r="W163" s="147">
        <f ca="1">SUMIFS(INDIRECT($U$155&amp;"!$I$19:$I$619"),INDIRECT($U$155&amp;"!$H$19:$H$619"),'Resumo (3)'!W$6,INDIRECT($U$155&amp;"!$G$19:$G$619"),'Resumo (3)'!$U163)/$T163</f>
        <v>0</v>
      </c>
      <c r="X163" s="147">
        <f ca="1">SUMIFS(INDIRECT($U$155&amp;"!$I$19:$I$619"),INDIRECT($U$155&amp;"!$H$19:$H$619"),'Resumo (3)'!X$6,INDIRECT($U$155&amp;"!$G$19:$G$619"),'Resumo (3)'!$U163)/$T163</f>
        <v>0</v>
      </c>
      <c r="Y163" s="147">
        <f ca="1">SUMIFS(INDIRECT($U$155&amp;"!$I$19:$I$619"),INDIRECT($U$155&amp;"!$H$19:$H$619"),'Resumo (3)'!Y$6,INDIRECT($U$155&amp;"!$G$19:$G$619"),'Resumo (3)'!$U163)/$T163</f>
        <v>0</v>
      </c>
      <c r="Z163" s="147">
        <f ca="1">SUMIFS(INDIRECT($U$155&amp;"!$I$19:$I$619"),INDIRECT($U$155&amp;"!$H$19:$H$619"),'Resumo (3)'!Z$6,INDIRECT($U$155&amp;"!$G$19:$G$619"),'Resumo (3)'!$U163)/$T163</f>
        <v>0</v>
      </c>
      <c r="AA163" s="147">
        <f ca="1">SUMIFS(INDIRECT($U$155&amp;"!$I$19:$I$619"),INDIRECT($U$155&amp;"!$H$19:$H$619"),'Resumo (3)'!AA$6,INDIRECT($U$155&amp;"!$G$19:$G$619"),'Resumo (3)'!$U163)/$T163</f>
        <v>0</v>
      </c>
      <c r="AB163" s="147">
        <f ca="1">SUMIFS(INDIRECT($U$155&amp;"!$I$19:$I$619"),INDIRECT($U$155&amp;"!$H$19:$H$619"),'Resumo (3)'!AB$6,INDIRECT($U$155&amp;"!$G$19:$G$619"),'Resumo (3)'!$U163)/$T163</f>
        <v>0</v>
      </c>
      <c r="AC163" s="147">
        <f ca="1">SUMIFS(INDIRECT($U$155&amp;"!$I$19:$I$619"),INDIRECT($U$155&amp;"!$H$19:$H$619"),'Resumo (3)'!AC$6,INDIRECT($U$155&amp;"!$G$19:$G$619"),'Resumo (3)'!$U163)/$T163</f>
        <v>0</v>
      </c>
      <c r="AD163" s="147">
        <f ca="1">SUMIFS(INDIRECT($U$155&amp;"!$I$19:$I$619"),INDIRECT($U$155&amp;"!$H$19:$H$619"),'Resumo (3)'!AD$6,INDIRECT($U$155&amp;"!$G$19:$G$619"),'Resumo (3)'!$U163)/$T163</f>
        <v>0</v>
      </c>
      <c r="AE163" s="147">
        <f ca="1">SUMIFS(INDIRECT($U$155&amp;"!$I$19:$I$619"),INDIRECT($U$155&amp;"!$H$19:$H$619"),'Resumo (3)'!AE$6,INDIRECT($U$155&amp;"!$G$19:$G$619"),'Resumo (3)'!$U163)/$T163</f>
        <v>0</v>
      </c>
      <c r="AF163" s="147">
        <f ca="1">SUMIFS(INDIRECT($U$155&amp;"!$I$19:$I$619"),INDIRECT($U$155&amp;"!$H$19:$H$619"),'Resumo (3)'!AF$6,INDIRECT($U$155&amp;"!$G$19:$G$619"),'Resumo (3)'!$U163)/$T163</f>
        <v>0</v>
      </c>
      <c r="AG163" s="147">
        <f ca="1">SUMIFS(INDIRECT($U$155&amp;"!$I$19:$I$619"),INDIRECT($U$155&amp;"!$H$19:$H$619"),'Resumo (3)'!AG$6,INDIRECT($U$155&amp;"!$G$19:$G$619"),'Resumo (3)'!$U163)/$T163</f>
        <v>0</v>
      </c>
      <c r="AH163" s="147">
        <f ca="1">SUMIFS(INDIRECT($U$155&amp;"!$I$19:$I$619"),INDIRECT($U$155&amp;"!$H$19:$H$619"),'Resumo (3)'!AH$6,INDIRECT($U$155&amp;"!$G$19:$G$619"),'Resumo (3)'!$U163)/$T163</f>
        <v>0</v>
      </c>
      <c r="AI163" s="147">
        <f ca="1">SUMIFS(INDIRECT($U$155&amp;"!$I$19:$I$619"),INDIRECT($U$155&amp;"!$H$19:$H$619"),'Resumo (3)'!AI$6,INDIRECT($U$155&amp;"!$G$19:$G$619"),'Resumo (3)'!$U163)/$T163</f>
        <v>0</v>
      </c>
    </row>
    <row r="164" spans="20:35" x14ac:dyDescent="0.2">
      <c r="T164" s="147">
        <v>8</v>
      </c>
      <c r="U164" s="147" t="s">
        <v>1373</v>
      </c>
      <c r="V164" s="147">
        <f ca="1">SUMIFS(INDIRECT($U$155&amp;"!$I$19:$I$619"),INDIRECT($U$155&amp;"!$H$19:$H$619"),'Resumo (3)'!V$6,INDIRECT($U$155&amp;"!$G$19:$G$619"),'Resumo (3)'!$U164)/$T164</f>
        <v>0</v>
      </c>
      <c r="W164" s="147">
        <f ca="1">SUMIFS(INDIRECT($U$155&amp;"!$I$19:$I$619"),INDIRECT($U$155&amp;"!$H$19:$H$619"),'Resumo (3)'!W$6,INDIRECT($U$155&amp;"!$G$19:$G$619"),'Resumo (3)'!$U164)/$T164</f>
        <v>0</v>
      </c>
      <c r="X164" s="147">
        <f ca="1">SUMIFS(INDIRECT($U$155&amp;"!$I$19:$I$619"),INDIRECT($U$155&amp;"!$H$19:$H$619"),'Resumo (3)'!X$6,INDIRECT($U$155&amp;"!$G$19:$G$619"),'Resumo (3)'!$U164)/$T164</f>
        <v>0</v>
      </c>
      <c r="Y164" s="147">
        <f ca="1">SUMIFS(INDIRECT($U$155&amp;"!$I$19:$I$619"),INDIRECT($U$155&amp;"!$H$19:$H$619"),'Resumo (3)'!Y$6,INDIRECT($U$155&amp;"!$G$19:$G$619"),'Resumo (3)'!$U164)/$T164</f>
        <v>0</v>
      </c>
      <c r="Z164" s="147">
        <f ca="1">SUMIFS(INDIRECT($U$155&amp;"!$I$19:$I$619"),INDIRECT($U$155&amp;"!$H$19:$H$619"),'Resumo (3)'!Z$6,INDIRECT($U$155&amp;"!$G$19:$G$619"),'Resumo (3)'!$U164)/$T164</f>
        <v>0</v>
      </c>
      <c r="AA164" s="147">
        <f ca="1">SUMIFS(INDIRECT($U$155&amp;"!$I$19:$I$619"),INDIRECT($U$155&amp;"!$H$19:$H$619"),'Resumo (3)'!AA$6,INDIRECT($U$155&amp;"!$G$19:$G$619"),'Resumo (3)'!$U164)/$T164</f>
        <v>0</v>
      </c>
      <c r="AB164" s="147">
        <f ca="1">SUMIFS(INDIRECT($U$155&amp;"!$I$19:$I$619"),INDIRECT($U$155&amp;"!$H$19:$H$619"),'Resumo (3)'!AB$6,INDIRECT($U$155&amp;"!$G$19:$G$619"),'Resumo (3)'!$U164)/$T164</f>
        <v>0</v>
      </c>
      <c r="AC164" s="147">
        <f ca="1">SUMIFS(INDIRECT($U$155&amp;"!$I$19:$I$619"),INDIRECT($U$155&amp;"!$H$19:$H$619"),'Resumo (3)'!AC$6,INDIRECT($U$155&amp;"!$G$19:$G$619"),'Resumo (3)'!$U164)/$T164</f>
        <v>0</v>
      </c>
      <c r="AD164" s="147">
        <f ca="1">SUMIFS(INDIRECT($U$155&amp;"!$I$19:$I$619"),INDIRECT($U$155&amp;"!$H$19:$H$619"),'Resumo (3)'!AD$6,INDIRECT($U$155&amp;"!$G$19:$G$619"),'Resumo (3)'!$U164)/$T164</f>
        <v>0</v>
      </c>
      <c r="AE164" s="147">
        <f ca="1">SUMIFS(INDIRECT($U$155&amp;"!$I$19:$I$619"),INDIRECT($U$155&amp;"!$H$19:$H$619"),'Resumo (3)'!AE$6,INDIRECT($U$155&amp;"!$G$19:$G$619"),'Resumo (3)'!$U164)/$T164</f>
        <v>0</v>
      </c>
      <c r="AF164" s="147">
        <f ca="1">SUMIFS(INDIRECT($U$155&amp;"!$I$19:$I$619"),INDIRECT($U$155&amp;"!$H$19:$H$619"),'Resumo (3)'!AF$6,INDIRECT($U$155&amp;"!$G$19:$G$619"),'Resumo (3)'!$U164)/$T164</f>
        <v>0</v>
      </c>
      <c r="AG164" s="147">
        <f ca="1">SUMIFS(INDIRECT($U$155&amp;"!$I$19:$I$619"),INDIRECT($U$155&amp;"!$H$19:$H$619"),'Resumo (3)'!AG$6,INDIRECT($U$155&amp;"!$G$19:$G$619"),'Resumo (3)'!$U164)/$T164</f>
        <v>0</v>
      </c>
      <c r="AH164" s="147">
        <f ca="1">SUMIFS(INDIRECT($U$155&amp;"!$I$19:$I$619"),INDIRECT($U$155&amp;"!$H$19:$H$619"),'Resumo (3)'!AH$6,INDIRECT($U$155&amp;"!$G$19:$G$619"),'Resumo (3)'!$U164)/$T164</f>
        <v>0</v>
      </c>
      <c r="AI164" s="147">
        <f ca="1">SUMIFS(INDIRECT($U$155&amp;"!$I$19:$I$619"),INDIRECT($U$155&amp;"!$H$19:$H$619"),'Resumo (3)'!AI$6,INDIRECT($U$155&amp;"!$G$19:$G$619"),'Resumo (3)'!$U164)/$T164</f>
        <v>0</v>
      </c>
    </row>
    <row r="165" spans="20:35" x14ac:dyDescent="0.2">
      <c r="T165" s="147">
        <v>9</v>
      </c>
      <c r="U165" s="147" t="s">
        <v>1374</v>
      </c>
      <c r="V165" s="147">
        <f ca="1">SUMIFS(INDIRECT($U$155&amp;"!$I$19:$I$619"),INDIRECT($U$155&amp;"!$H$19:$H$619"),'Resumo (3)'!V$6,INDIRECT($U$155&amp;"!$G$19:$G$619"),'Resumo (3)'!$U165)/$T165</f>
        <v>0</v>
      </c>
      <c r="W165" s="147">
        <f ca="1">SUMIFS(INDIRECT($U$155&amp;"!$I$19:$I$619"),INDIRECT($U$155&amp;"!$H$19:$H$619"),'Resumo (3)'!W$6,INDIRECT($U$155&amp;"!$G$19:$G$619"),'Resumo (3)'!$U165)/$T165</f>
        <v>0</v>
      </c>
      <c r="X165" s="147">
        <f ca="1">SUMIFS(INDIRECT($U$155&amp;"!$I$19:$I$619"),INDIRECT($U$155&amp;"!$H$19:$H$619"),'Resumo (3)'!X$6,INDIRECT($U$155&amp;"!$G$19:$G$619"),'Resumo (3)'!$U165)/$T165</f>
        <v>0</v>
      </c>
      <c r="Y165" s="147">
        <f ca="1">SUMIFS(INDIRECT($U$155&amp;"!$I$19:$I$619"),INDIRECT($U$155&amp;"!$H$19:$H$619"),'Resumo (3)'!Y$6,INDIRECT($U$155&amp;"!$G$19:$G$619"),'Resumo (3)'!$U165)/$T165</f>
        <v>0</v>
      </c>
      <c r="Z165" s="147">
        <f ca="1">SUMIFS(INDIRECT($U$155&amp;"!$I$19:$I$619"),INDIRECT($U$155&amp;"!$H$19:$H$619"),'Resumo (3)'!Z$6,INDIRECT($U$155&amp;"!$G$19:$G$619"),'Resumo (3)'!$U165)/$T165</f>
        <v>0</v>
      </c>
      <c r="AA165" s="147">
        <f ca="1">SUMIFS(INDIRECT($U$155&amp;"!$I$19:$I$619"),INDIRECT($U$155&amp;"!$H$19:$H$619"),'Resumo (3)'!AA$6,INDIRECT($U$155&amp;"!$G$19:$G$619"),'Resumo (3)'!$U165)/$T165</f>
        <v>0</v>
      </c>
      <c r="AB165" s="147">
        <f ca="1">SUMIFS(INDIRECT($U$155&amp;"!$I$19:$I$619"),INDIRECT($U$155&amp;"!$H$19:$H$619"),'Resumo (3)'!AB$6,INDIRECT($U$155&amp;"!$G$19:$G$619"),'Resumo (3)'!$U165)/$T165</f>
        <v>0</v>
      </c>
      <c r="AC165" s="147">
        <f ca="1">SUMIFS(INDIRECT($U$155&amp;"!$I$19:$I$619"),INDIRECT($U$155&amp;"!$H$19:$H$619"),'Resumo (3)'!AC$6,INDIRECT($U$155&amp;"!$G$19:$G$619"),'Resumo (3)'!$U165)/$T165</f>
        <v>0</v>
      </c>
      <c r="AD165" s="147">
        <f ca="1">SUMIFS(INDIRECT($U$155&amp;"!$I$19:$I$619"),INDIRECT($U$155&amp;"!$H$19:$H$619"),'Resumo (3)'!AD$6,INDIRECT($U$155&amp;"!$G$19:$G$619"),'Resumo (3)'!$U165)/$T165</f>
        <v>0</v>
      </c>
      <c r="AE165" s="147">
        <f ca="1">SUMIFS(INDIRECT($U$155&amp;"!$I$19:$I$619"),INDIRECT($U$155&amp;"!$H$19:$H$619"),'Resumo (3)'!AE$6,INDIRECT($U$155&amp;"!$G$19:$G$619"),'Resumo (3)'!$U165)/$T165</f>
        <v>0</v>
      </c>
      <c r="AF165" s="147">
        <f ca="1">SUMIFS(INDIRECT($U$155&amp;"!$I$19:$I$619"),INDIRECT($U$155&amp;"!$H$19:$H$619"),'Resumo (3)'!AF$6,INDIRECT($U$155&amp;"!$G$19:$G$619"),'Resumo (3)'!$U165)/$T165</f>
        <v>0</v>
      </c>
      <c r="AG165" s="147">
        <f ca="1">SUMIFS(INDIRECT($U$155&amp;"!$I$19:$I$619"),INDIRECT($U$155&amp;"!$H$19:$H$619"),'Resumo (3)'!AG$6,INDIRECT($U$155&amp;"!$G$19:$G$619"),'Resumo (3)'!$U165)/$T165</f>
        <v>0</v>
      </c>
      <c r="AH165" s="147">
        <f ca="1">SUMIFS(INDIRECT($U$155&amp;"!$I$19:$I$619"),INDIRECT($U$155&amp;"!$H$19:$H$619"),'Resumo (3)'!AH$6,INDIRECT($U$155&amp;"!$G$19:$G$619"),'Resumo (3)'!$U165)/$T165</f>
        <v>0</v>
      </c>
      <c r="AI165" s="147">
        <f ca="1">SUMIFS(INDIRECT($U$155&amp;"!$I$19:$I$619"),INDIRECT($U$155&amp;"!$H$19:$H$619"),'Resumo (3)'!AI$6,INDIRECT($U$155&amp;"!$G$19:$G$619"),'Resumo (3)'!$U165)/$T165</f>
        <v>0</v>
      </c>
    </row>
    <row r="166" spans="20:35" x14ac:dyDescent="0.2">
      <c r="T166" s="147">
        <v>10</v>
      </c>
      <c r="U166" s="147" t="s">
        <v>1375</v>
      </c>
      <c r="V166" s="147">
        <f ca="1">SUMIFS(INDIRECT($U$155&amp;"!$I$19:$I$619"),INDIRECT($U$155&amp;"!$H$19:$H$619"),'Resumo (3)'!V$6,INDIRECT($U$155&amp;"!$G$19:$G$619"),'Resumo (3)'!$U166)/$T166</f>
        <v>0</v>
      </c>
      <c r="W166" s="147">
        <f ca="1">SUMIFS(INDIRECT($U$155&amp;"!$I$19:$I$619"),INDIRECT($U$155&amp;"!$H$19:$H$619"),'Resumo (3)'!W$6,INDIRECT($U$155&amp;"!$G$19:$G$619"),'Resumo (3)'!$U166)/$T166</f>
        <v>0</v>
      </c>
      <c r="X166" s="147">
        <f ca="1">SUMIFS(INDIRECT($U$155&amp;"!$I$19:$I$619"),INDIRECT($U$155&amp;"!$H$19:$H$619"),'Resumo (3)'!X$6,INDIRECT($U$155&amp;"!$G$19:$G$619"),'Resumo (3)'!$U166)/$T166</f>
        <v>0</v>
      </c>
      <c r="Y166" s="147">
        <f ca="1">SUMIFS(INDIRECT($U$155&amp;"!$I$19:$I$619"),INDIRECT($U$155&amp;"!$H$19:$H$619"),'Resumo (3)'!Y$6,INDIRECT($U$155&amp;"!$G$19:$G$619"),'Resumo (3)'!$U166)/$T166</f>
        <v>0</v>
      </c>
      <c r="Z166" s="147">
        <f ca="1">SUMIFS(INDIRECT($U$155&amp;"!$I$19:$I$619"),INDIRECT($U$155&amp;"!$H$19:$H$619"),'Resumo (3)'!Z$6,INDIRECT($U$155&amp;"!$G$19:$G$619"),'Resumo (3)'!$U166)/$T166</f>
        <v>0</v>
      </c>
      <c r="AA166" s="147">
        <f ca="1">SUMIFS(INDIRECT($U$155&amp;"!$I$19:$I$619"),INDIRECT($U$155&amp;"!$H$19:$H$619"),'Resumo (3)'!AA$6,INDIRECT($U$155&amp;"!$G$19:$G$619"),'Resumo (3)'!$U166)/$T166</f>
        <v>0</v>
      </c>
      <c r="AB166" s="147">
        <f ca="1">SUMIFS(INDIRECT($U$155&amp;"!$I$19:$I$619"),INDIRECT($U$155&amp;"!$H$19:$H$619"),'Resumo (3)'!AB$6,INDIRECT($U$155&amp;"!$G$19:$G$619"),'Resumo (3)'!$U166)/$T166</f>
        <v>0</v>
      </c>
      <c r="AC166" s="147">
        <f ca="1">SUMIFS(INDIRECT($U$155&amp;"!$I$19:$I$619"),INDIRECT($U$155&amp;"!$H$19:$H$619"),'Resumo (3)'!AC$6,INDIRECT($U$155&amp;"!$G$19:$G$619"),'Resumo (3)'!$U166)/$T166</f>
        <v>0</v>
      </c>
      <c r="AD166" s="147">
        <f ca="1">SUMIFS(INDIRECT($U$155&amp;"!$I$19:$I$619"),INDIRECT($U$155&amp;"!$H$19:$H$619"),'Resumo (3)'!AD$6,INDIRECT($U$155&amp;"!$G$19:$G$619"),'Resumo (3)'!$U166)/$T166</f>
        <v>0</v>
      </c>
      <c r="AE166" s="147">
        <f ca="1">SUMIFS(INDIRECT($U$155&amp;"!$I$19:$I$619"),INDIRECT($U$155&amp;"!$H$19:$H$619"),'Resumo (3)'!AE$6,INDIRECT($U$155&amp;"!$G$19:$G$619"),'Resumo (3)'!$U166)/$T166</f>
        <v>0</v>
      </c>
      <c r="AF166" s="147">
        <f ca="1">SUMIFS(INDIRECT($U$155&amp;"!$I$19:$I$619"),INDIRECT($U$155&amp;"!$H$19:$H$619"),'Resumo (3)'!AF$6,INDIRECT($U$155&amp;"!$G$19:$G$619"),'Resumo (3)'!$U166)/$T166</f>
        <v>0</v>
      </c>
      <c r="AG166" s="147">
        <f ca="1">SUMIFS(INDIRECT($U$155&amp;"!$I$19:$I$619"),INDIRECT($U$155&amp;"!$H$19:$H$619"),'Resumo (3)'!AG$6,INDIRECT($U$155&amp;"!$G$19:$G$619"),'Resumo (3)'!$U166)/$T166</f>
        <v>0</v>
      </c>
      <c r="AH166" s="147">
        <f ca="1">SUMIFS(INDIRECT($U$155&amp;"!$I$19:$I$619"),INDIRECT($U$155&amp;"!$H$19:$H$619"),'Resumo (3)'!AH$6,INDIRECT($U$155&amp;"!$G$19:$G$619"),'Resumo (3)'!$U166)/$T166</f>
        <v>0</v>
      </c>
      <c r="AI166" s="147">
        <f ca="1">SUMIFS(INDIRECT($U$155&amp;"!$I$19:$I$619"),INDIRECT($U$155&amp;"!$H$19:$H$619"),'Resumo (3)'!AI$6,INDIRECT($U$155&amp;"!$G$19:$G$619"),'Resumo (3)'!$U166)/$T166</f>
        <v>0</v>
      </c>
    </row>
    <row r="167" spans="20:35" x14ac:dyDescent="0.2">
      <c r="T167" s="147">
        <v>11</v>
      </c>
      <c r="U167" s="147" t="s">
        <v>1376</v>
      </c>
      <c r="V167" s="147">
        <f ca="1">SUMIFS(INDIRECT($U$155&amp;"!$I$19:$I$619"),INDIRECT($U$155&amp;"!$H$19:$H$619"),'Resumo (3)'!V$6,INDIRECT($U$155&amp;"!$G$19:$G$619"),'Resumo (3)'!$U167)/$T167</f>
        <v>0</v>
      </c>
      <c r="W167" s="147">
        <f ca="1">SUMIFS(INDIRECT($U$155&amp;"!$I$19:$I$619"),INDIRECT($U$155&amp;"!$H$19:$H$619"),'Resumo (3)'!W$6,INDIRECT($U$155&amp;"!$G$19:$G$619"),'Resumo (3)'!$U167)/$T167</f>
        <v>0</v>
      </c>
      <c r="X167" s="147">
        <f ca="1">SUMIFS(INDIRECT($U$155&amp;"!$I$19:$I$619"),INDIRECT($U$155&amp;"!$H$19:$H$619"),'Resumo (3)'!X$6,INDIRECT($U$155&amp;"!$G$19:$G$619"),'Resumo (3)'!$U167)/$T167</f>
        <v>0</v>
      </c>
      <c r="Y167" s="147">
        <f ca="1">SUMIFS(INDIRECT($U$155&amp;"!$I$19:$I$619"),INDIRECT($U$155&amp;"!$H$19:$H$619"),'Resumo (3)'!Y$6,INDIRECT($U$155&amp;"!$G$19:$G$619"),'Resumo (3)'!$U167)/$T167</f>
        <v>0</v>
      </c>
      <c r="Z167" s="147">
        <f ca="1">SUMIFS(INDIRECT($U$155&amp;"!$I$19:$I$619"),INDIRECT($U$155&amp;"!$H$19:$H$619"),'Resumo (3)'!Z$6,INDIRECT($U$155&amp;"!$G$19:$G$619"),'Resumo (3)'!$U167)/$T167</f>
        <v>0</v>
      </c>
      <c r="AA167" s="147">
        <f ca="1">SUMIFS(INDIRECT($U$155&amp;"!$I$19:$I$619"),INDIRECT($U$155&amp;"!$H$19:$H$619"),'Resumo (3)'!AA$6,INDIRECT($U$155&amp;"!$G$19:$G$619"),'Resumo (3)'!$U167)/$T167</f>
        <v>0</v>
      </c>
      <c r="AB167" s="147">
        <f ca="1">SUMIFS(INDIRECT($U$155&amp;"!$I$19:$I$619"),INDIRECT($U$155&amp;"!$H$19:$H$619"),'Resumo (3)'!AB$6,INDIRECT($U$155&amp;"!$G$19:$G$619"),'Resumo (3)'!$U167)/$T167</f>
        <v>0</v>
      </c>
      <c r="AC167" s="147">
        <f ca="1">SUMIFS(INDIRECT($U$155&amp;"!$I$19:$I$619"),INDIRECT($U$155&amp;"!$H$19:$H$619"),'Resumo (3)'!AC$6,INDIRECT($U$155&amp;"!$G$19:$G$619"),'Resumo (3)'!$U167)/$T167</f>
        <v>0</v>
      </c>
      <c r="AD167" s="147">
        <f ca="1">SUMIFS(INDIRECT($U$155&amp;"!$I$19:$I$619"),INDIRECT($U$155&amp;"!$H$19:$H$619"),'Resumo (3)'!AD$6,INDIRECT($U$155&amp;"!$G$19:$G$619"),'Resumo (3)'!$U167)/$T167</f>
        <v>0</v>
      </c>
      <c r="AE167" s="147">
        <f ca="1">SUMIFS(INDIRECT($U$155&amp;"!$I$19:$I$619"),INDIRECT($U$155&amp;"!$H$19:$H$619"),'Resumo (3)'!AE$6,INDIRECT($U$155&amp;"!$G$19:$G$619"),'Resumo (3)'!$U167)/$T167</f>
        <v>0</v>
      </c>
      <c r="AF167" s="147">
        <f ca="1">SUMIFS(INDIRECT($U$155&amp;"!$I$19:$I$619"),INDIRECT($U$155&amp;"!$H$19:$H$619"),'Resumo (3)'!AF$6,INDIRECT($U$155&amp;"!$G$19:$G$619"),'Resumo (3)'!$U167)/$T167</f>
        <v>0</v>
      </c>
      <c r="AG167" s="147">
        <f ca="1">SUMIFS(INDIRECT($U$155&amp;"!$I$19:$I$619"),INDIRECT($U$155&amp;"!$H$19:$H$619"),'Resumo (3)'!AG$6,INDIRECT($U$155&amp;"!$G$19:$G$619"),'Resumo (3)'!$U167)/$T167</f>
        <v>0</v>
      </c>
      <c r="AH167" s="147">
        <f ca="1">SUMIFS(INDIRECT($U$155&amp;"!$I$19:$I$619"),INDIRECT($U$155&amp;"!$H$19:$H$619"),'Resumo (3)'!AH$6,INDIRECT($U$155&amp;"!$G$19:$G$619"),'Resumo (3)'!$U167)/$T167</f>
        <v>0</v>
      </c>
      <c r="AI167" s="147">
        <f ca="1">SUMIFS(INDIRECT($U$155&amp;"!$I$19:$I$619"),INDIRECT($U$155&amp;"!$H$19:$H$619"),'Resumo (3)'!AI$6,INDIRECT($U$155&amp;"!$G$19:$G$619"),'Resumo (3)'!$U167)/$T167</f>
        <v>0</v>
      </c>
    </row>
    <row r="168" spans="20:35" x14ac:dyDescent="0.2">
      <c r="T168" s="147">
        <v>12</v>
      </c>
      <c r="U168" s="147" t="s">
        <v>1377</v>
      </c>
      <c r="V168" s="147">
        <f ca="1">SUMIFS(INDIRECT($U$155&amp;"!$I$19:$I$619"),INDIRECT($U$155&amp;"!$H$19:$H$619"),'Resumo (3)'!V$6,INDIRECT($U$155&amp;"!$G$19:$G$619"),'Resumo (3)'!$U168)/$T168</f>
        <v>0</v>
      </c>
      <c r="W168" s="147">
        <f ca="1">SUMIFS(INDIRECT($U$155&amp;"!$I$19:$I$619"),INDIRECT($U$155&amp;"!$H$19:$H$619"),'Resumo (3)'!W$6,INDIRECT($U$155&amp;"!$G$19:$G$619"),'Resumo (3)'!$U168)/$T168</f>
        <v>0</v>
      </c>
      <c r="X168" s="147">
        <f ca="1">SUMIFS(INDIRECT($U$155&amp;"!$I$19:$I$619"),INDIRECT($U$155&amp;"!$H$19:$H$619"),'Resumo (3)'!X$6,INDIRECT($U$155&amp;"!$G$19:$G$619"),'Resumo (3)'!$U168)/$T168</f>
        <v>0</v>
      </c>
      <c r="Y168" s="147">
        <f ca="1">SUMIFS(INDIRECT($U$155&amp;"!$I$19:$I$619"),INDIRECT($U$155&amp;"!$H$19:$H$619"),'Resumo (3)'!Y$6,INDIRECT($U$155&amp;"!$G$19:$G$619"),'Resumo (3)'!$U168)/$T168</f>
        <v>0</v>
      </c>
      <c r="Z168" s="147">
        <f ca="1">SUMIFS(INDIRECT($U$155&amp;"!$I$19:$I$619"),INDIRECT($U$155&amp;"!$H$19:$H$619"),'Resumo (3)'!Z$6,INDIRECT($U$155&amp;"!$G$19:$G$619"),'Resumo (3)'!$U168)/$T168</f>
        <v>0</v>
      </c>
      <c r="AA168" s="147">
        <f ca="1">SUMIFS(INDIRECT($U$155&amp;"!$I$19:$I$619"),INDIRECT($U$155&amp;"!$H$19:$H$619"),'Resumo (3)'!AA$6,INDIRECT($U$155&amp;"!$G$19:$G$619"),'Resumo (3)'!$U168)/$T168</f>
        <v>0</v>
      </c>
      <c r="AB168" s="147">
        <f ca="1">SUMIFS(INDIRECT($U$155&amp;"!$I$19:$I$619"),INDIRECT($U$155&amp;"!$H$19:$H$619"),'Resumo (3)'!AB$6,INDIRECT($U$155&amp;"!$G$19:$G$619"),'Resumo (3)'!$U168)/$T168</f>
        <v>0</v>
      </c>
      <c r="AC168" s="147">
        <f ca="1">SUMIFS(INDIRECT($U$155&amp;"!$I$19:$I$619"),INDIRECT($U$155&amp;"!$H$19:$H$619"),'Resumo (3)'!AC$6,INDIRECT($U$155&amp;"!$G$19:$G$619"),'Resumo (3)'!$U168)/$T168</f>
        <v>0</v>
      </c>
      <c r="AD168" s="147">
        <f ca="1">SUMIFS(INDIRECT($U$155&amp;"!$I$19:$I$619"),INDIRECT($U$155&amp;"!$H$19:$H$619"),'Resumo (3)'!AD$6,INDIRECT($U$155&amp;"!$G$19:$G$619"),'Resumo (3)'!$U168)/$T168</f>
        <v>0</v>
      </c>
      <c r="AE168" s="147">
        <f ca="1">SUMIFS(INDIRECT($U$155&amp;"!$I$19:$I$619"),INDIRECT($U$155&amp;"!$H$19:$H$619"),'Resumo (3)'!AE$6,INDIRECT($U$155&amp;"!$G$19:$G$619"),'Resumo (3)'!$U168)/$T168</f>
        <v>0</v>
      </c>
      <c r="AF168" s="147">
        <f ca="1">SUMIFS(INDIRECT($U$155&amp;"!$I$19:$I$619"),INDIRECT($U$155&amp;"!$H$19:$H$619"),'Resumo (3)'!AF$6,INDIRECT($U$155&amp;"!$G$19:$G$619"),'Resumo (3)'!$U168)/$T168</f>
        <v>0</v>
      </c>
      <c r="AG168" s="147">
        <f ca="1">SUMIFS(INDIRECT($U$155&amp;"!$I$19:$I$619"),INDIRECT($U$155&amp;"!$H$19:$H$619"),'Resumo (3)'!AG$6,INDIRECT($U$155&amp;"!$G$19:$G$619"),'Resumo (3)'!$U168)/$T168</f>
        <v>0</v>
      </c>
      <c r="AH168" s="147">
        <f ca="1">SUMIFS(INDIRECT($U$155&amp;"!$I$19:$I$619"),INDIRECT($U$155&amp;"!$H$19:$H$619"),'Resumo (3)'!AH$6,INDIRECT($U$155&amp;"!$G$19:$G$619"),'Resumo (3)'!$U168)/$T168</f>
        <v>0</v>
      </c>
      <c r="AI168" s="147">
        <f ca="1">SUMIFS(INDIRECT($U$155&amp;"!$I$19:$I$619"),INDIRECT($U$155&amp;"!$H$19:$H$619"),'Resumo (3)'!AI$6,INDIRECT($U$155&amp;"!$G$19:$G$619"),'Resumo (3)'!$U168)/$T168</f>
        <v>0</v>
      </c>
    </row>
    <row r="170" spans="20:35" x14ac:dyDescent="0.2">
      <c r="U170" s="147" t="s">
        <v>70</v>
      </c>
    </row>
    <row r="171" spans="20:35" x14ac:dyDescent="0.2">
      <c r="V171" s="147" t="str">
        <f>$D$7</f>
        <v>Mastercard</v>
      </c>
      <c r="W171" s="147" t="str">
        <f>$D$8</f>
        <v>Itaú</v>
      </c>
      <c r="X171" s="147" t="str">
        <f>$D$9</f>
        <v>Caixinha</v>
      </c>
      <c r="Y171" s="147" t="str">
        <f>$D$10</f>
        <v>-</v>
      </c>
      <c r="Z171" s="147" t="str">
        <f>$D$11</f>
        <v>-</v>
      </c>
      <c r="AA171" s="147" t="str">
        <f>$D$12</f>
        <v>-</v>
      </c>
      <c r="AB171" s="147" t="str">
        <f>$D$13</f>
        <v>-</v>
      </c>
      <c r="AC171" s="147" t="str">
        <f>$D$14</f>
        <v>-</v>
      </c>
      <c r="AD171" s="147" t="str">
        <f>$D$15</f>
        <v>-</v>
      </c>
      <c r="AE171" s="147" t="str">
        <f>$D$16</f>
        <v>-</v>
      </c>
      <c r="AF171" s="147" t="str">
        <f>$D$17</f>
        <v>-</v>
      </c>
      <c r="AG171" s="147" t="str">
        <f>$D$18</f>
        <v>-</v>
      </c>
      <c r="AH171" s="147" t="str">
        <f>$D$19</f>
        <v>-</v>
      </c>
      <c r="AI171" s="147" t="str">
        <f>$D$20</f>
        <v>-</v>
      </c>
    </row>
    <row r="172" spans="20:35" x14ac:dyDescent="0.2">
      <c r="T172" s="147">
        <v>1</v>
      </c>
      <c r="U172" s="147" t="s">
        <v>1366</v>
      </c>
      <c r="V172" s="147">
        <f ca="1">SUMIFS(INDIRECT($U$170&amp;"!$I$19:$I$619"),INDIRECT($U$170&amp;"!$H$19:$H$619"),'Resumo (3)'!V$6,INDIRECT($U$170&amp;"!$G$19:$G$619"),'Resumo (3)'!$U172)/$T172</f>
        <v>0</v>
      </c>
      <c r="W172" s="147">
        <f ca="1">SUMIFS(INDIRECT($U$170&amp;"!$I$19:$I$619"),INDIRECT($U$170&amp;"!$H$19:$H$619"),'Resumo (3)'!W$6,INDIRECT($U$170&amp;"!$G$19:$G$619"),'Resumo (3)'!$U172)/$T172</f>
        <v>0</v>
      </c>
      <c r="X172" s="147">
        <f ca="1">SUMIFS(INDIRECT($U$170&amp;"!$I$19:$I$619"),INDIRECT($U$170&amp;"!$H$19:$H$619"),'Resumo (3)'!X$6,INDIRECT($U$170&amp;"!$G$19:$G$619"),'Resumo (3)'!$U172)/$T172</f>
        <v>0</v>
      </c>
      <c r="Y172" s="147">
        <f ca="1">SUMIFS(INDIRECT($U$170&amp;"!$I$19:$I$619"),INDIRECT($U$170&amp;"!$H$19:$H$619"),'Resumo (3)'!Y$6,INDIRECT($U$170&amp;"!$G$19:$G$619"),'Resumo (3)'!$U172)/$T172</f>
        <v>0</v>
      </c>
      <c r="Z172" s="147">
        <f ca="1">SUMIFS(INDIRECT($U$170&amp;"!$I$19:$I$619"),INDIRECT($U$170&amp;"!$H$19:$H$619"),'Resumo (3)'!Z$6,INDIRECT($U$170&amp;"!$G$19:$G$619"),'Resumo (3)'!$U172)/$T172</f>
        <v>0</v>
      </c>
      <c r="AA172" s="147">
        <f ca="1">SUMIFS(INDIRECT($U$170&amp;"!$I$19:$I$619"),INDIRECT($U$170&amp;"!$H$19:$H$619"),'Resumo (3)'!AA$6,INDIRECT($U$170&amp;"!$G$19:$G$619"),'Resumo (3)'!$U172)/$T172</f>
        <v>0</v>
      </c>
      <c r="AB172" s="147">
        <f ca="1">SUMIFS(INDIRECT($U$170&amp;"!$I$19:$I$619"),INDIRECT($U$170&amp;"!$H$19:$H$619"),'Resumo (3)'!AB$6,INDIRECT($U$170&amp;"!$G$19:$G$619"),'Resumo (3)'!$U172)/$T172</f>
        <v>0</v>
      </c>
      <c r="AC172" s="147">
        <f ca="1">SUMIFS(INDIRECT($U$170&amp;"!$I$19:$I$619"),INDIRECT($U$170&amp;"!$H$19:$H$619"),'Resumo (3)'!AC$6,INDIRECT($U$170&amp;"!$G$19:$G$619"),'Resumo (3)'!$U172)/$T172</f>
        <v>0</v>
      </c>
      <c r="AD172" s="147">
        <f ca="1">SUMIFS(INDIRECT($U$170&amp;"!$I$19:$I$619"),INDIRECT($U$170&amp;"!$H$19:$H$619"),'Resumo (3)'!AD$6,INDIRECT($U$170&amp;"!$G$19:$G$619"),'Resumo (3)'!$U172)/$T172</f>
        <v>0</v>
      </c>
      <c r="AE172" s="147">
        <f ca="1">SUMIFS(INDIRECT($U$170&amp;"!$I$19:$I$619"),INDIRECT($U$170&amp;"!$H$19:$H$619"),'Resumo (3)'!AE$6,INDIRECT($U$170&amp;"!$G$19:$G$619"),'Resumo (3)'!$U172)/$T172</f>
        <v>0</v>
      </c>
      <c r="AF172" s="147">
        <f ca="1">SUMIFS(INDIRECT($U$170&amp;"!$I$19:$I$619"),INDIRECT($U$170&amp;"!$H$19:$H$619"),'Resumo (3)'!AF$6,INDIRECT($U$170&amp;"!$G$19:$G$619"),'Resumo (3)'!$U172)/$T172</f>
        <v>0</v>
      </c>
      <c r="AG172" s="147">
        <f ca="1">SUMIFS(INDIRECT($U$170&amp;"!$I$19:$I$619"),INDIRECT($U$170&amp;"!$H$19:$H$619"),'Resumo (3)'!AG$6,INDIRECT($U$170&amp;"!$G$19:$G$619"),'Resumo (3)'!$U172)/$T172</f>
        <v>0</v>
      </c>
      <c r="AH172" s="147">
        <f ca="1">SUMIFS(INDIRECT($U$170&amp;"!$I$19:$I$619"),INDIRECT($U$170&amp;"!$H$19:$H$619"),'Resumo (3)'!AH$6,INDIRECT($U$170&amp;"!$G$19:$G$619"),'Resumo (3)'!$U172)/$T172</f>
        <v>0</v>
      </c>
      <c r="AI172" s="147">
        <f ca="1">SUMIFS(INDIRECT($U$170&amp;"!$I$19:$I$619"),INDIRECT($U$170&amp;"!$H$19:$H$619"),'Resumo (3)'!AI$6,INDIRECT($U$170&amp;"!$G$19:$G$619"),'Resumo (3)'!$U172)/$T172</f>
        <v>0</v>
      </c>
    </row>
    <row r="173" spans="20:35" x14ac:dyDescent="0.2">
      <c r="T173" s="147">
        <v>2</v>
      </c>
      <c r="U173" s="147" t="s">
        <v>1367</v>
      </c>
      <c r="V173" s="147">
        <f ca="1">SUMIFS(INDIRECT($U$170&amp;"!$I$19:$I$619"),INDIRECT($U$170&amp;"!$H$19:$H$619"),'Resumo (3)'!V$6,INDIRECT($U$170&amp;"!$G$19:$G$619"),'Resumo (3)'!$U173)/$T173</f>
        <v>0</v>
      </c>
      <c r="W173" s="147">
        <f ca="1">SUMIFS(INDIRECT($U$170&amp;"!$I$19:$I$619"),INDIRECT($U$170&amp;"!$H$19:$H$619"),'Resumo (3)'!W$6,INDIRECT($U$170&amp;"!$G$19:$G$619"),'Resumo (3)'!$U173)/$T173</f>
        <v>0</v>
      </c>
      <c r="X173" s="147">
        <f ca="1">SUMIFS(INDIRECT($U$170&amp;"!$I$19:$I$619"),INDIRECT($U$170&amp;"!$H$19:$H$619"),'Resumo (3)'!X$6,INDIRECT($U$170&amp;"!$G$19:$G$619"),'Resumo (3)'!$U173)/$T173</f>
        <v>0</v>
      </c>
      <c r="Y173" s="147">
        <f ca="1">SUMIFS(INDIRECT($U$170&amp;"!$I$19:$I$619"),INDIRECT($U$170&amp;"!$H$19:$H$619"),'Resumo (3)'!Y$6,INDIRECT($U$170&amp;"!$G$19:$G$619"),'Resumo (3)'!$U173)/$T173</f>
        <v>0</v>
      </c>
      <c r="Z173" s="147">
        <f ca="1">SUMIFS(INDIRECT($U$170&amp;"!$I$19:$I$619"),INDIRECT($U$170&amp;"!$H$19:$H$619"),'Resumo (3)'!Z$6,INDIRECT($U$170&amp;"!$G$19:$G$619"),'Resumo (3)'!$U173)/$T173</f>
        <v>0</v>
      </c>
      <c r="AA173" s="147">
        <f ca="1">SUMIFS(INDIRECT($U$170&amp;"!$I$19:$I$619"),INDIRECT($U$170&amp;"!$H$19:$H$619"),'Resumo (3)'!AA$6,INDIRECT($U$170&amp;"!$G$19:$G$619"),'Resumo (3)'!$U173)/$T173</f>
        <v>0</v>
      </c>
      <c r="AB173" s="147">
        <f ca="1">SUMIFS(INDIRECT($U$170&amp;"!$I$19:$I$619"),INDIRECT($U$170&amp;"!$H$19:$H$619"),'Resumo (3)'!AB$6,INDIRECT($U$170&amp;"!$G$19:$G$619"),'Resumo (3)'!$U173)/$T173</f>
        <v>0</v>
      </c>
      <c r="AC173" s="147">
        <f ca="1">SUMIFS(INDIRECT($U$170&amp;"!$I$19:$I$619"),INDIRECT($U$170&amp;"!$H$19:$H$619"),'Resumo (3)'!AC$6,INDIRECT($U$170&amp;"!$G$19:$G$619"),'Resumo (3)'!$U173)/$T173</f>
        <v>0</v>
      </c>
      <c r="AD173" s="147">
        <f ca="1">SUMIFS(INDIRECT($U$170&amp;"!$I$19:$I$619"),INDIRECT($U$170&amp;"!$H$19:$H$619"),'Resumo (3)'!AD$6,INDIRECT($U$170&amp;"!$G$19:$G$619"),'Resumo (3)'!$U173)/$T173</f>
        <v>0</v>
      </c>
      <c r="AE173" s="147">
        <f ca="1">SUMIFS(INDIRECT($U$170&amp;"!$I$19:$I$619"),INDIRECT($U$170&amp;"!$H$19:$H$619"),'Resumo (3)'!AE$6,INDIRECT($U$170&amp;"!$G$19:$G$619"),'Resumo (3)'!$U173)/$T173</f>
        <v>0</v>
      </c>
      <c r="AF173" s="147">
        <f ca="1">SUMIFS(INDIRECT($U$170&amp;"!$I$19:$I$619"),INDIRECT($U$170&amp;"!$H$19:$H$619"),'Resumo (3)'!AF$6,INDIRECT($U$170&amp;"!$G$19:$G$619"),'Resumo (3)'!$U173)/$T173</f>
        <v>0</v>
      </c>
      <c r="AG173" s="147">
        <f ca="1">SUMIFS(INDIRECT($U$170&amp;"!$I$19:$I$619"),INDIRECT($U$170&amp;"!$H$19:$H$619"),'Resumo (3)'!AG$6,INDIRECT($U$170&amp;"!$G$19:$G$619"),'Resumo (3)'!$U173)/$T173</f>
        <v>0</v>
      </c>
      <c r="AH173" s="147">
        <f ca="1">SUMIFS(INDIRECT($U$170&amp;"!$I$19:$I$619"),INDIRECT($U$170&amp;"!$H$19:$H$619"),'Resumo (3)'!AH$6,INDIRECT($U$170&amp;"!$G$19:$G$619"),'Resumo (3)'!$U173)/$T173</f>
        <v>0</v>
      </c>
      <c r="AI173" s="147">
        <f ca="1">SUMIFS(INDIRECT($U$170&amp;"!$I$19:$I$619"),INDIRECT($U$170&amp;"!$H$19:$H$619"),'Resumo (3)'!AI$6,INDIRECT($U$170&amp;"!$G$19:$G$619"),'Resumo (3)'!$U173)/$T173</f>
        <v>0</v>
      </c>
    </row>
    <row r="174" spans="20:35" x14ac:dyDescent="0.2">
      <c r="T174" s="147">
        <v>3</v>
      </c>
      <c r="U174" s="147" t="s">
        <v>1368</v>
      </c>
      <c r="V174" s="147">
        <f ca="1">SUMIFS(INDIRECT($U$170&amp;"!$I$19:$I$619"),INDIRECT($U$170&amp;"!$H$19:$H$619"),'Resumo (3)'!V$6,INDIRECT($U$170&amp;"!$G$19:$G$619"),'Resumo (3)'!$U174)/$T174</f>
        <v>0</v>
      </c>
      <c r="W174" s="147">
        <f ca="1">SUMIFS(INDIRECT($U$170&amp;"!$I$19:$I$619"),INDIRECT($U$170&amp;"!$H$19:$H$619"),'Resumo (3)'!W$6,INDIRECT($U$170&amp;"!$G$19:$G$619"),'Resumo (3)'!$U174)/$T174</f>
        <v>0</v>
      </c>
      <c r="X174" s="147">
        <f ca="1">SUMIFS(INDIRECT($U$170&amp;"!$I$19:$I$619"),INDIRECT($U$170&amp;"!$H$19:$H$619"),'Resumo (3)'!X$6,INDIRECT($U$170&amp;"!$G$19:$G$619"),'Resumo (3)'!$U174)/$T174</f>
        <v>0</v>
      </c>
      <c r="Y174" s="147">
        <f ca="1">SUMIFS(INDIRECT($U$170&amp;"!$I$19:$I$619"),INDIRECT($U$170&amp;"!$H$19:$H$619"),'Resumo (3)'!Y$6,INDIRECT($U$170&amp;"!$G$19:$G$619"),'Resumo (3)'!$U174)/$T174</f>
        <v>0</v>
      </c>
      <c r="Z174" s="147">
        <f ca="1">SUMIFS(INDIRECT($U$170&amp;"!$I$19:$I$619"),INDIRECT($U$170&amp;"!$H$19:$H$619"),'Resumo (3)'!Z$6,INDIRECT($U$170&amp;"!$G$19:$G$619"),'Resumo (3)'!$U174)/$T174</f>
        <v>0</v>
      </c>
      <c r="AA174" s="147">
        <f ca="1">SUMIFS(INDIRECT($U$170&amp;"!$I$19:$I$619"),INDIRECT($U$170&amp;"!$H$19:$H$619"),'Resumo (3)'!AA$6,INDIRECT($U$170&amp;"!$G$19:$G$619"),'Resumo (3)'!$U174)/$T174</f>
        <v>0</v>
      </c>
      <c r="AB174" s="147">
        <f ca="1">SUMIFS(INDIRECT($U$170&amp;"!$I$19:$I$619"),INDIRECT($U$170&amp;"!$H$19:$H$619"),'Resumo (3)'!AB$6,INDIRECT($U$170&amp;"!$G$19:$G$619"),'Resumo (3)'!$U174)/$T174</f>
        <v>0</v>
      </c>
      <c r="AC174" s="147">
        <f ca="1">SUMIFS(INDIRECT($U$170&amp;"!$I$19:$I$619"),INDIRECT($U$170&amp;"!$H$19:$H$619"),'Resumo (3)'!AC$6,INDIRECT($U$170&amp;"!$G$19:$G$619"),'Resumo (3)'!$U174)/$T174</f>
        <v>0</v>
      </c>
      <c r="AD174" s="147">
        <f ca="1">SUMIFS(INDIRECT($U$170&amp;"!$I$19:$I$619"),INDIRECT($U$170&amp;"!$H$19:$H$619"),'Resumo (3)'!AD$6,INDIRECT($U$170&amp;"!$G$19:$G$619"),'Resumo (3)'!$U174)/$T174</f>
        <v>0</v>
      </c>
      <c r="AE174" s="147">
        <f ca="1">SUMIFS(INDIRECT($U$170&amp;"!$I$19:$I$619"),INDIRECT($U$170&amp;"!$H$19:$H$619"),'Resumo (3)'!AE$6,INDIRECT($U$170&amp;"!$G$19:$G$619"),'Resumo (3)'!$U174)/$T174</f>
        <v>0</v>
      </c>
      <c r="AF174" s="147">
        <f ca="1">SUMIFS(INDIRECT($U$170&amp;"!$I$19:$I$619"),INDIRECT($U$170&amp;"!$H$19:$H$619"),'Resumo (3)'!AF$6,INDIRECT($U$170&amp;"!$G$19:$G$619"),'Resumo (3)'!$U174)/$T174</f>
        <v>0</v>
      </c>
      <c r="AG174" s="147">
        <f ca="1">SUMIFS(INDIRECT($U$170&amp;"!$I$19:$I$619"),INDIRECT($U$170&amp;"!$H$19:$H$619"),'Resumo (3)'!AG$6,INDIRECT($U$170&amp;"!$G$19:$G$619"),'Resumo (3)'!$U174)/$T174</f>
        <v>0</v>
      </c>
      <c r="AH174" s="147">
        <f ca="1">SUMIFS(INDIRECT($U$170&amp;"!$I$19:$I$619"),INDIRECT($U$170&amp;"!$H$19:$H$619"),'Resumo (3)'!AH$6,INDIRECT($U$170&amp;"!$G$19:$G$619"),'Resumo (3)'!$U174)/$T174</f>
        <v>0</v>
      </c>
      <c r="AI174" s="147">
        <f ca="1">SUMIFS(INDIRECT($U$170&amp;"!$I$19:$I$619"),INDIRECT($U$170&amp;"!$H$19:$H$619"),'Resumo (3)'!AI$6,INDIRECT($U$170&amp;"!$G$19:$G$619"),'Resumo (3)'!$U174)/$T174</f>
        <v>0</v>
      </c>
    </row>
    <row r="175" spans="20:35" x14ac:dyDescent="0.2">
      <c r="T175" s="147">
        <v>4</v>
      </c>
      <c r="U175" s="147" t="s">
        <v>1369</v>
      </c>
      <c r="V175" s="147">
        <f ca="1">SUMIFS(INDIRECT($U$170&amp;"!$I$19:$I$619"),INDIRECT($U$170&amp;"!$H$19:$H$619"),'Resumo (3)'!V$6,INDIRECT($U$170&amp;"!$G$19:$G$619"),'Resumo (3)'!$U175)/$T175</f>
        <v>0</v>
      </c>
      <c r="W175" s="147">
        <f ca="1">SUMIFS(INDIRECT($U$170&amp;"!$I$19:$I$619"),INDIRECT($U$170&amp;"!$H$19:$H$619"),'Resumo (3)'!W$6,INDIRECT($U$170&amp;"!$G$19:$G$619"),'Resumo (3)'!$U175)/$T175</f>
        <v>0</v>
      </c>
      <c r="X175" s="147">
        <f ca="1">SUMIFS(INDIRECT($U$170&amp;"!$I$19:$I$619"),INDIRECT($U$170&amp;"!$H$19:$H$619"),'Resumo (3)'!X$6,INDIRECT($U$170&amp;"!$G$19:$G$619"),'Resumo (3)'!$U175)/$T175</f>
        <v>0</v>
      </c>
      <c r="Y175" s="147">
        <f ca="1">SUMIFS(INDIRECT($U$170&amp;"!$I$19:$I$619"),INDIRECT($U$170&amp;"!$H$19:$H$619"),'Resumo (3)'!Y$6,INDIRECT($U$170&amp;"!$G$19:$G$619"),'Resumo (3)'!$U175)/$T175</f>
        <v>0</v>
      </c>
      <c r="Z175" s="147">
        <f ca="1">SUMIFS(INDIRECT($U$170&amp;"!$I$19:$I$619"),INDIRECT($U$170&amp;"!$H$19:$H$619"),'Resumo (3)'!Z$6,INDIRECT($U$170&amp;"!$G$19:$G$619"),'Resumo (3)'!$U175)/$T175</f>
        <v>0</v>
      </c>
      <c r="AA175" s="147">
        <f ca="1">SUMIFS(INDIRECT($U$170&amp;"!$I$19:$I$619"),INDIRECT($U$170&amp;"!$H$19:$H$619"),'Resumo (3)'!AA$6,INDIRECT($U$170&amp;"!$G$19:$G$619"),'Resumo (3)'!$U175)/$T175</f>
        <v>0</v>
      </c>
      <c r="AB175" s="147">
        <f ca="1">SUMIFS(INDIRECT($U$170&amp;"!$I$19:$I$619"),INDIRECT($U$170&amp;"!$H$19:$H$619"),'Resumo (3)'!AB$6,INDIRECT($U$170&amp;"!$G$19:$G$619"),'Resumo (3)'!$U175)/$T175</f>
        <v>0</v>
      </c>
      <c r="AC175" s="147">
        <f ca="1">SUMIFS(INDIRECT($U$170&amp;"!$I$19:$I$619"),INDIRECT($U$170&amp;"!$H$19:$H$619"),'Resumo (3)'!AC$6,INDIRECT($U$170&amp;"!$G$19:$G$619"),'Resumo (3)'!$U175)/$T175</f>
        <v>0</v>
      </c>
      <c r="AD175" s="147">
        <f ca="1">SUMIFS(INDIRECT($U$170&amp;"!$I$19:$I$619"),INDIRECT($U$170&amp;"!$H$19:$H$619"),'Resumo (3)'!AD$6,INDIRECT($U$170&amp;"!$G$19:$G$619"),'Resumo (3)'!$U175)/$T175</f>
        <v>0</v>
      </c>
      <c r="AE175" s="147">
        <f ca="1">SUMIFS(INDIRECT($U$170&amp;"!$I$19:$I$619"),INDIRECT($U$170&amp;"!$H$19:$H$619"),'Resumo (3)'!AE$6,INDIRECT($U$170&amp;"!$G$19:$G$619"),'Resumo (3)'!$U175)/$T175</f>
        <v>0</v>
      </c>
      <c r="AF175" s="147">
        <f ca="1">SUMIFS(INDIRECT($U$170&amp;"!$I$19:$I$619"),INDIRECT($U$170&amp;"!$H$19:$H$619"),'Resumo (3)'!AF$6,INDIRECT($U$170&amp;"!$G$19:$G$619"),'Resumo (3)'!$U175)/$T175</f>
        <v>0</v>
      </c>
      <c r="AG175" s="147">
        <f ca="1">SUMIFS(INDIRECT($U$170&amp;"!$I$19:$I$619"),INDIRECT($U$170&amp;"!$H$19:$H$619"),'Resumo (3)'!AG$6,INDIRECT($U$170&amp;"!$G$19:$G$619"),'Resumo (3)'!$U175)/$T175</f>
        <v>0</v>
      </c>
      <c r="AH175" s="147">
        <f ca="1">SUMIFS(INDIRECT($U$170&amp;"!$I$19:$I$619"),INDIRECT($U$170&amp;"!$H$19:$H$619"),'Resumo (3)'!AH$6,INDIRECT($U$170&amp;"!$G$19:$G$619"),'Resumo (3)'!$U175)/$T175</f>
        <v>0</v>
      </c>
      <c r="AI175" s="147">
        <f ca="1">SUMIFS(INDIRECT($U$170&amp;"!$I$19:$I$619"),INDIRECT($U$170&amp;"!$H$19:$H$619"),'Resumo (3)'!AI$6,INDIRECT($U$170&amp;"!$G$19:$G$619"),'Resumo (3)'!$U175)/$T175</f>
        <v>0</v>
      </c>
    </row>
    <row r="176" spans="20:35" x14ac:dyDescent="0.2">
      <c r="T176" s="147">
        <v>5</v>
      </c>
      <c r="U176" s="147" t="s">
        <v>1370</v>
      </c>
      <c r="V176" s="147">
        <f ca="1">SUMIFS(INDIRECT($U$170&amp;"!$I$19:$I$619"),INDIRECT($U$170&amp;"!$H$19:$H$619"),'Resumo (3)'!V$6,INDIRECT($U$170&amp;"!$G$19:$G$619"),'Resumo (3)'!$U176)/$T176</f>
        <v>0</v>
      </c>
      <c r="W176" s="147">
        <f ca="1">SUMIFS(INDIRECT($U$170&amp;"!$I$19:$I$619"),INDIRECT($U$170&amp;"!$H$19:$H$619"),'Resumo (3)'!W$6,INDIRECT($U$170&amp;"!$G$19:$G$619"),'Resumo (3)'!$U176)/$T176</f>
        <v>0</v>
      </c>
      <c r="X176" s="147">
        <f ca="1">SUMIFS(INDIRECT($U$170&amp;"!$I$19:$I$619"),INDIRECT($U$170&amp;"!$H$19:$H$619"),'Resumo (3)'!X$6,INDIRECT($U$170&amp;"!$G$19:$G$619"),'Resumo (3)'!$U176)/$T176</f>
        <v>0</v>
      </c>
      <c r="Y176" s="147">
        <f ca="1">SUMIFS(INDIRECT($U$170&amp;"!$I$19:$I$619"),INDIRECT($U$170&amp;"!$H$19:$H$619"),'Resumo (3)'!Y$6,INDIRECT($U$170&amp;"!$G$19:$G$619"),'Resumo (3)'!$U176)/$T176</f>
        <v>0</v>
      </c>
      <c r="Z176" s="147">
        <f ca="1">SUMIFS(INDIRECT($U$170&amp;"!$I$19:$I$619"),INDIRECT($U$170&amp;"!$H$19:$H$619"),'Resumo (3)'!Z$6,INDIRECT($U$170&amp;"!$G$19:$G$619"),'Resumo (3)'!$U176)/$T176</f>
        <v>0</v>
      </c>
      <c r="AA176" s="147">
        <f ca="1">SUMIFS(INDIRECT($U$170&amp;"!$I$19:$I$619"),INDIRECT($U$170&amp;"!$H$19:$H$619"),'Resumo (3)'!AA$6,INDIRECT($U$170&amp;"!$G$19:$G$619"),'Resumo (3)'!$U176)/$T176</f>
        <v>0</v>
      </c>
      <c r="AB176" s="147">
        <f ca="1">SUMIFS(INDIRECT($U$170&amp;"!$I$19:$I$619"),INDIRECT($U$170&amp;"!$H$19:$H$619"),'Resumo (3)'!AB$6,INDIRECT($U$170&amp;"!$G$19:$G$619"),'Resumo (3)'!$U176)/$T176</f>
        <v>0</v>
      </c>
      <c r="AC176" s="147">
        <f ca="1">SUMIFS(INDIRECT($U$170&amp;"!$I$19:$I$619"),INDIRECT($U$170&amp;"!$H$19:$H$619"),'Resumo (3)'!AC$6,INDIRECT($U$170&amp;"!$G$19:$G$619"),'Resumo (3)'!$U176)/$T176</f>
        <v>0</v>
      </c>
      <c r="AD176" s="147">
        <f ca="1">SUMIFS(INDIRECT($U$170&amp;"!$I$19:$I$619"),INDIRECT($U$170&amp;"!$H$19:$H$619"),'Resumo (3)'!AD$6,INDIRECT($U$170&amp;"!$G$19:$G$619"),'Resumo (3)'!$U176)/$T176</f>
        <v>0</v>
      </c>
      <c r="AE176" s="147">
        <f ca="1">SUMIFS(INDIRECT($U$170&amp;"!$I$19:$I$619"),INDIRECT($U$170&amp;"!$H$19:$H$619"),'Resumo (3)'!AE$6,INDIRECT($U$170&amp;"!$G$19:$G$619"),'Resumo (3)'!$U176)/$T176</f>
        <v>0</v>
      </c>
      <c r="AF176" s="147">
        <f ca="1">SUMIFS(INDIRECT($U$170&amp;"!$I$19:$I$619"),INDIRECT($U$170&amp;"!$H$19:$H$619"),'Resumo (3)'!AF$6,INDIRECT($U$170&amp;"!$G$19:$G$619"),'Resumo (3)'!$U176)/$T176</f>
        <v>0</v>
      </c>
      <c r="AG176" s="147">
        <f ca="1">SUMIFS(INDIRECT($U$170&amp;"!$I$19:$I$619"),INDIRECT($U$170&amp;"!$H$19:$H$619"),'Resumo (3)'!AG$6,INDIRECT($U$170&amp;"!$G$19:$G$619"),'Resumo (3)'!$U176)/$T176</f>
        <v>0</v>
      </c>
      <c r="AH176" s="147">
        <f ca="1">SUMIFS(INDIRECT($U$170&amp;"!$I$19:$I$619"),INDIRECT($U$170&amp;"!$H$19:$H$619"),'Resumo (3)'!AH$6,INDIRECT($U$170&amp;"!$G$19:$G$619"),'Resumo (3)'!$U176)/$T176</f>
        <v>0</v>
      </c>
      <c r="AI176" s="147">
        <f ca="1">SUMIFS(INDIRECT($U$170&amp;"!$I$19:$I$619"),INDIRECT($U$170&amp;"!$H$19:$H$619"),'Resumo (3)'!AI$6,INDIRECT($U$170&amp;"!$G$19:$G$619"),'Resumo (3)'!$U176)/$T176</f>
        <v>0</v>
      </c>
    </row>
    <row r="177" spans="20:35" x14ac:dyDescent="0.2">
      <c r="T177" s="147">
        <v>6</v>
      </c>
      <c r="U177" s="147" t="s">
        <v>1371</v>
      </c>
      <c r="V177" s="147">
        <f ca="1">SUMIFS(INDIRECT($U$170&amp;"!$I$19:$I$619"),INDIRECT($U$170&amp;"!$H$19:$H$619"),'Resumo (3)'!V$6,INDIRECT($U$170&amp;"!$G$19:$G$619"),'Resumo (3)'!$U177)/$T177</f>
        <v>0</v>
      </c>
      <c r="W177" s="147">
        <f ca="1">SUMIFS(INDIRECT($U$170&amp;"!$I$19:$I$619"),INDIRECT($U$170&amp;"!$H$19:$H$619"),'Resumo (3)'!W$6,INDIRECT($U$170&amp;"!$G$19:$G$619"),'Resumo (3)'!$U177)/$T177</f>
        <v>0</v>
      </c>
      <c r="X177" s="147">
        <f ca="1">SUMIFS(INDIRECT($U$170&amp;"!$I$19:$I$619"),INDIRECT($U$170&amp;"!$H$19:$H$619"),'Resumo (3)'!X$6,INDIRECT($U$170&amp;"!$G$19:$G$619"),'Resumo (3)'!$U177)/$T177</f>
        <v>0</v>
      </c>
      <c r="Y177" s="147">
        <f ca="1">SUMIFS(INDIRECT($U$170&amp;"!$I$19:$I$619"),INDIRECT($U$170&amp;"!$H$19:$H$619"),'Resumo (3)'!Y$6,INDIRECT($U$170&amp;"!$G$19:$G$619"),'Resumo (3)'!$U177)/$T177</f>
        <v>0</v>
      </c>
      <c r="Z177" s="147">
        <f ca="1">SUMIFS(INDIRECT($U$170&amp;"!$I$19:$I$619"),INDIRECT($U$170&amp;"!$H$19:$H$619"),'Resumo (3)'!Z$6,INDIRECT($U$170&amp;"!$G$19:$G$619"),'Resumo (3)'!$U177)/$T177</f>
        <v>0</v>
      </c>
      <c r="AA177" s="147">
        <f ca="1">SUMIFS(INDIRECT($U$170&amp;"!$I$19:$I$619"),INDIRECT($U$170&amp;"!$H$19:$H$619"),'Resumo (3)'!AA$6,INDIRECT($U$170&amp;"!$G$19:$G$619"),'Resumo (3)'!$U177)/$T177</f>
        <v>0</v>
      </c>
      <c r="AB177" s="147">
        <f ca="1">SUMIFS(INDIRECT($U$170&amp;"!$I$19:$I$619"),INDIRECT($U$170&amp;"!$H$19:$H$619"),'Resumo (3)'!AB$6,INDIRECT($U$170&amp;"!$G$19:$G$619"),'Resumo (3)'!$U177)/$T177</f>
        <v>0</v>
      </c>
      <c r="AC177" s="147">
        <f ca="1">SUMIFS(INDIRECT($U$170&amp;"!$I$19:$I$619"),INDIRECT($U$170&amp;"!$H$19:$H$619"),'Resumo (3)'!AC$6,INDIRECT($U$170&amp;"!$G$19:$G$619"),'Resumo (3)'!$U177)/$T177</f>
        <v>0</v>
      </c>
      <c r="AD177" s="147">
        <f ca="1">SUMIFS(INDIRECT($U$170&amp;"!$I$19:$I$619"),INDIRECT($U$170&amp;"!$H$19:$H$619"),'Resumo (3)'!AD$6,INDIRECT($U$170&amp;"!$G$19:$G$619"),'Resumo (3)'!$U177)/$T177</f>
        <v>0</v>
      </c>
      <c r="AE177" s="147">
        <f ca="1">SUMIFS(INDIRECT($U$170&amp;"!$I$19:$I$619"),INDIRECT($U$170&amp;"!$H$19:$H$619"),'Resumo (3)'!AE$6,INDIRECT($U$170&amp;"!$G$19:$G$619"),'Resumo (3)'!$U177)/$T177</f>
        <v>0</v>
      </c>
      <c r="AF177" s="147">
        <f ca="1">SUMIFS(INDIRECT($U$170&amp;"!$I$19:$I$619"),INDIRECT($U$170&amp;"!$H$19:$H$619"),'Resumo (3)'!AF$6,INDIRECT($U$170&amp;"!$G$19:$G$619"),'Resumo (3)'!$U177)/$T177</f>
        <v>0</v>
      </c>
      <c r="AG177" s="147">
        <f ca="1">SUMIFS(INDIRECT($U$170&amp;"!$I$19:$I$619"),INDIRECT($U$170&amp;"!$H$19:$H$619"),'Resumo (3)'!AG$6,INDIRECT($U$170&amp;"!$G$19:$G$619"),'Resumo (3)'!$U177)/$T177</f>
        <v>0</v>
      </c>
      <c r="AH177" s="147">
        <f ca="1">SUMIFS(INDIRECT($U$170&amp;"!$I$19:$I$619"),INDIRECT($U$170&amp;"!$H$19:$H$619"),'Resumo (3)'!AH$6,INDIRECT($U$170&amp;"!$G$19:$G$619"),'Resumo (3)'!$U177)/$T177</f>
        <v>0</v>
      </c>
      <c r="AI177" s="147">
        <f ca="1">SUMIFS(INDIRECT($U$170&amp;"!$I$19:$I$619"),INDIRECT($U$170&amp;"!$H$19:$H$619"),'Resumo (3)'!AI$6,INDIRECT($U$170&amp;"!$G$19:$G$619"),'Resumo (3)'!$U177)/$T177</f>
        <v>0</v>
      </c>
    </row>
    <row r="178" spans="20:35" x14ac:dyDescent="0.2">
      <c r="T178" s="147">
        <v>7</v>
      </c>
      <c r="U178" s="147" t="s">
        <v>1372</v>
      </c>
      <c r="V178" s="147">
        <f ca="1">SUMIFS(INDIRECT($U$170&amp;"!$I$19:$I$619"),INDIRECT($U$170&amp;"!$H$19:$H$619"),'Resumo (3)'!V$6,INDIRECT($U$170&amp;"!$G$19:$G$619"),'Resumo (3)'!$U178)/$T178</f>
        <v>0</v>
      </c>
      <c r="W178" s="147">
        <f ca="1">SUMIFS(INDIRECT($U$170&amp;"!$I$19:$I$619"),INDIRECT($U$170&amp;"!$H$19:$H$619"),'Resumo (3)'!W$6,INDIRECT($U$170&amp;"!$G$19:$G$619"),'Resumo (3)'!$U178)/$T178</f>
        <v>0</v>
      </c>
      <c r="X178" s="147">
        <f ca="1">SUMIFS(INDIRECT($U$170&amp;"!$I$19:$I$619"),INDIRECT($U$170&amp;"!$H$19:$H$619"),'Resumo (3)'!X$6,INDIRECT($U$170&amp;"!$G$19:$G$619"),'Resumo (3)'!$U178)/$T178</f>
        <v>0</v>
      </c>
      <c r="Y178" s="147">
        <f ca="1">SUMIFS(INDIRECT($U$170&amp;"!$I$19:$I$619"),INDIRECT($U$170&amp;"!$H$19:$H$619"),'Resumo (3)'!Y$6,INDIRECT($U$170&amp;"!$G$19:$G$619"),'Resumo (3)'!$U178)/$T178</f>
        <v>0</v>
      </c>
      <c r="Z178" s="147">
        <f ca="1">SUMIFS(INDIRECT($U$170&amp;"!$I$19:$I$619"),INDIRECT($U$170&amp;"!$H$19:$H$619"),'Resumo (3)'!Z$6,INDIRECT($U$170&amp;"!$G$19:$G$619"),'Resumo (3)'!$U178)/$T178</f>
        <v>0</v>
      </c>
      <c r="AA178" s="147">
        <f ca="1">SUMIFS(INDIRECT($U$170&amp;"!$I$19:$I$619"),INDIRECT($U$170&amp;"!$H$19:$H$619"),'Resumo (3)'!AA$6,INDIRECT($U$170&amp;"!$G$19:$G$619"),'Resumo (3)'!$U178)/$T178</f>
        <v>0</v>
      </c>
      <c r="AB178" s="147">
        <f ca="1">SUMIFS(INDIRECT($U$170&amp;"!$I$19:$I$619"),INDIRECT($U$170&amp;"!$H$19:$H$619"),'Resumo (3)'!AB$6,INDIRECT($U$170&amp;"!$G$19:$G$619"),'Resumo (3)'!$U178)/$T178</f>
        <v>0</v>
      </c>
      <c r="AC178" s="147">
        <f ca="1">SUMIFS(INDIRECT($U$170&amp;"!$I$19:$I$619"),INDIRECT($U$170&amp;"!$H$19:$H$619"),'Resumo (3)'!AC$6,INDIRECT($U$170&amp;"!$G$19:$G$619"),'Resumo (3)'!$U178)/$T178</f>
        <v>0</v>
      </c>
      <c r="AD178" s="147">
        <f ca="1">SUMIFS(INDIRECT($U$170&amp;"!$I$19:$I$619"),INDIRECT($U$170&amp;"!$H$19:$H$619"),'Resumo (3)'!AD$6,INDIRECT($U$170&amp;"!$G$19:$G$619"),'Resumo (3)'!$U178)/$T178</f>
        <v>0</v>
      </c>
      <c r="AE178" s="147">
        <f ca="1">SUMIFS(INDIRECT($U$170&amp;"!$I$19:$I$619"),INDIRECT($U$170&amp;"!$H$19:$H$619"),'Resumo (3)'!AE$6,INDIRECT($U$170&amp;"!$G$19:$G$619"),'Resumo (3)'!$U178)/$T178</f>
        <v>0</v>
      </c>
      <c r="AF178" s="147">
        <f ca="1">SUMIFS(INDIRECT($U$170&amp;"!$I$19:$I$619"),INDIRECT($U$170&amp;"!$H$19:$H$619"),'Resumo (3)'!AF$6,INDIRECT($U$170&amp;"!$G$19:$G$619"),'Resumo (3)'!$U178)/$T178</f>
        <v>0</v>
      </c>
      <c r="AG178" s="147">
        <f ca="1">SUMIFS(INDIRECT($U$170&amp;"!$I$19:$I$619"),INDIRECT($U$170&amp;"!$H$19:$H$619"),'Resumo (3)'!AG$6,INDIRECT($U$170&amp;"!$G$19:$G$619"),'Resumo (3)'!$U178)/$T178</f>
        <v>0</v>
      </c>
      <c r="AH178" s="147">
        <f ca="1">SUMIFS(INDIRECT($U$170&amp;"!$I$19:$I$619"),INDIRECT($U$170&amp;"!$H$19:$H$619"),'Resumo (3)'!AH$6,INDIRECT($U$170&amp;"!$G$19:$G$619"),'Resumo (3)'!$U178)/$T178</f>
        <v>0</v>
      </c>
      <c r="AI178" s="147">
        <f ca="1">SUMIFS(INDIRECT($U$170&amp;"!$I$19:$I$619"),INDIRECT($U$170&amp;"!$H$19:$H$619"),'Resumo (3)'!AI$6,INDIRECT($U$170&amp;"!$G$19:$G$619"),'Resumo (3)'!$U178)/$T178</f>
        <v>0</v>
      </c>
    </row>
    <row r="179" spans="20:35" x14ac:dyDescent="0.2">
      <c r="T179" s="147">
        <v>8</v>
      </c>
      <c r="U179" s="147" t="s">
        <v>1373</v>
      </c>
      <c r="V179" s="147">
        <f ca="1">SUMIFS(INDIRECT($U$170&amp;"!$I$19:$I$619"),INDIRECT($U$170&amp;"!$H$19:$H$619"),'Resumo (3)'!V$6,INDIRECT($U$170&amp;"!$G$19:$G$619"),'Resumo (3)'!$U179)/$T179</f>
        <v>0</v>
      </c>
      <c r="W179" s="147">
        <f ca="1">SUMIFS(INDIRECT($U$170&amp;"!$I$19:$I$619"),INDIRECT($U$170&amp;"!$H$19:$H$619"),'Resumo (3)'!W$6,INDIRECT($U$170&amp;"!$G$19:$G$619"),'Resumo (3)'!$U179)/$T179</f>
        <v>0</v>
      </c>
      <c r="X179" s="147">
        <f ca="1">SUMIFS(INDIRECT($U$170&amp;"!$I$19:$I$619"),INDIRECT($U$170&amp;"!$H$19:$H$619"),'Resumo (3)'!X$6,INDIRECT($U$170&amp;"!$G$19:$G$619"),'Resumo (3)'!$U179)/$T179</f>
        <v>0</v>
      </c>
      <c r="Y179" s="147">
        <f ca="1">SUMIFS(INDIRECT($U$170&amp;"!$I$19:$I$619"),INDIRECT($U$170&amp;"!$H$19:$H$619"),'Resumo (3)'!Y$6,INDIRECT($U$170&amp;"!$G$19:$G$619"),'Resumo (3)'!$U179)/$T179</f>
        <v>0</v>
      </c>
      <c r="Z179" s="147">
        <f ca="1">SUMIFS(INDIRECT($U$170&amp;"!$I$19:$I$619"),INDIRECT($U$170&amp;"!$H$19:$H$619"),'Resumo (3)'!Z$6,INDIRECT($U$170&amp;"!$G$19:$G$619"),'Resumo (3)'!$U179)/$T179</f>
        <v>0</v>
      </c>
      <c r="AA179" s="147">
        <f ca="1">SUMIFS(INDIRECT($U$170&amp;"!$I$19:$I$619"),INDIRECT($U$170&amp;"!$H$19:$H$619"),'Resumo (3)'!AA$6,INDIRECT($U$170&amp;"!$G$19:$G$619"),'Resumo (3)'!$U179)/$T179</f>
        <v>0</v>
      </c>
      <c r="AB179" s="147">
        <f ca="1">SUMIFS(INDIRECT($U$170&amp;"!$I$19:$I$619"),INDIRECT($U$170&amp;"!$H$19:$H$619"),'Resumo (3)'!AB$6,INDIRECT($U$170&amp;"!$G$19:$G$619"),'Resumo (3)'!$U179)/$T179</f>
        <v>0</v>
      </c>
      <c r="AC179" s="147">
        <f ca="1">SUMIFS(INDIRECT($U$170&amp;"!$I$19:$I$619"),INDIRECT($U$170&amp;"!$H$19:$H$619"),'Resumo (3)'!AC$6,INDIRECT($U$170&amp;"!$G$19:$G$619"),'Resumo (3)'!$U179)/$T179</f>
        <v>0</v>
      </c>
      <c r="AD179" s="147">
        <f ca="1">SUMIFS(INDIRECT($U$170&amp;"!$I$19:$I$619"),INDIRECT($U$170&amp;"!$H$19:$H$619"),'Resumo (3)'!AD$6,INDIRECT($U$170&amp;"!$G$19:$G$619"),'Resumo (3)'!$U179)/$T179</f>
        <v>0</v>
      </c>
      <c r="AE179" s="147">
        <f ca="1">SUMIFS(INDIRECT($U$170&amp;"!$I$19:$I$619"),INDIRECT($U$170&amp;"!$H$19:$H$619"),'Resumo (3)'!AE$6,INDIRECT($U$170&amp;"!$G$19:$G$619"),'Resumo (3)'!$U179)/$T179</f>
        <v>0</v>
      </c>
      <c r="AF179" s="147">
        <f ca="1">SUMIFS(INDIRECT($U$170&amp;"!$I$19:$I$619"),INDIRECT($U$170&amp;"!$H$19:$H$619"),'Resumo (3)'!AF$6,INDIRECT($U$170&amp;"!$G$19:$G$619"),'Resumo (3)'!$U179)/$T179</f>
        <v>0</v>
      </c>
      <c r="AG179" s="147">
        <f ca="1">SUMIFS(INDIRECT($U$170&amp;"!$I$19:$I$619"),INDIRECT($U$170&amp;"!$H$19:$H$619"),'Resumo (3)'!AG$6,INDIRECT($U$170&amp;"!$G$19:$G$619"),'Resumo (3)'!$U179)/$T179</f>
        <v>0</v>
      </c>
      <c r="AH179" s="147">
        <f ca="1">SUMIFS(INDIRECT($U$170&amp;"!$I$19:$I$619"),INDIRECT($U$170&amp;"!$H$19:$H$619"),'Resumo (3)'!AH$6,INDIRECT($U$170&amp;"!$G$19:$G$619"),'Resumo (3)'!$U179)/$T179</f>
        <v>0</v>
      </c>
      <c r="AI179" s="147">
        <f ca="1">SUMIFS(INDIRECT($U$170&amp;"!$I$19:$I$619"),INDIRECT($U$170&amp;"!$H$19:$H$619"),'Resumo (3)'!AI$6,INDIRECT($U$170&amp;"!$G$19:$G$619"),'Resumo (3)'!$U179)/$T179</f>
        <v>0</v>
      </c>
    </row>
    <row r="180" spans="20:35" x14ac:dyDescent="0.2">
      <c r="T180" s="147">
        <v>9</v>
      </c>
      <c r="U180" s="147" t="s">
        <v>1374</v>
      </c>
      <c r="V180" s="147">
        <f ca="1">SUMIFS(INDIRECT($U$170&amp;"!$I$19:$I$619"),INDIRECT($U$170&amp;"!$H$19:$H$619"),'Resumo (3)'!V$6,INDIRECT($U$170&amp;"!$G$19:$G$619"),'Resumo (3)'!$U180)/$T180</f>
        <v>0</v>
      </c>
      <c r="W180" s="147">
        <f ca="1">SUMIFS(INDIRECT($U$170&amp;"!$I$19:$I$619"),INDIRECT($U$170&amp;"!$H$19:$H$619"),'Resumo (3)'!W$6,INDIRECT($U$170&amp;"!$G$19:$G$619"),'Resumo (3)'!$U180)/$T180</f>
        <v>0</v>
      </c>
      <c r="X180" s="147">
        <f ca="1">SUMIFS(INDIRECT($U$170&amp;"!$I$19:$I$619"),INDIRECT($U$170&amp;"!$H$19:$H$619"),'Resumo (3)'!X$6,INDIRECT($U$170&amp;"!$G$19:$G$619"),'Resumo (3)'!$U180)/$T180</f>
        <v>0</v>
      </c>
      <c r="Y180" s="147">
        <f ca="1">SUMIFS(INDIRECT($U$170&amp;"!$I$19:$I$619"),INDIRECT($U$170&amp;"!$H$19:$H$619"),'Resumo (3)'!Y$6,INDIRECT($U$170&amp;"!$G$19:$G$619"),'Resumo (3)'!$U180)/$T180</f>
        <v>0</v>
      </c>
      <c r="Z180" s="147">
        <f ca="1">SUMIFS(INDIRECT($U$170&amp;"!$I$19:$I$619"),INDIRECT($U$170&amp;"!$H$19:$H$619"),'Resumo (3)'!Z$6,INDIRECT($U$170&amp;"!$G$19:$G$619"),'Resumo (3)'!$U180)/$T180</f>
        <v>0</v>
      </c>
      <c r="AA180" s="147">
        <f ca="1">SUMIFS(INDIRECT($U$170&amp;"!$I$19:$I$619"),INDIRECT($U$170&amp;"!$H$19:$H$619"),'Resumo (3)'!AA$6,INDIRECT($U$170&amp;"!$G$19:$G$619"),'Resumo (3)'!$U180)/$T180</f>
        <v>0</v>
      </c>
      <c r="AB180" s="147">
        <f ca="1">SUMIFS(INDIRECT($U$170&amp;"!$I$19:$I$619"),INDIRECT($U$170&amp;"!$H$19:$H$619"),'Resumo (3)'!AB$6,INDIRECT($U$170&amp;"!$G$19:$G$619"),'Resumo (3)'!$U180)/$T180</f>
        <v>0</v>
      </c>
      <c r="AC180" s="147">
        <f ca="1">SUMIFS(INDIRECT($U$170&amp;"!$I$19:$I$619"),INDIRECT($U$170&amp;"!$H$19:$H$619"),'Resumo (3)'!AC$6,INDIRECT($U$170&amp;"!$G$19:$G$619"),'Resumo (3)'!$U180)/$T180</f>
        <v>0</v>
      </c>
      <c r="AD180" s="147">
        <f ca="1">SUMIFS(INDIRECT($U$170&amp;"!$I$19:$I$619"),INDIRECT($U$170&amp;"!$H$19:$H$619"),'Resumo (3)'!AD$6,INDIRECT($U$170&amp;"!$G$19:$G$619"),'Resumo (3)'!$U180)/$T180</f>
        <v>0</v>
      </c>
      <c r="AE180" s="147">
        <f ca="1">SUMIFS(INDIRECT($U$170&amp;"!$I$19:$I$619"),INDIRECT($U$170&amp;"!$H$19:$H$619"),'Resumo (3)'!AE$6,INDIRECT($U$170&amp;"!$G$19:$G$619"),'Resumo (3)'!$U180)/$T180</f>
        <v>0</v>
      </c>
      <c r="AF180" s="147">
        <f ca="1">SUMIFS(INDIRECT($U$170&amp;"!$I$19:$I$619"),INDIRECT($U$170&amp;"!$H$19:$H$619"),'Resumo (3)'!AF$6,INDIRECT($U$170&amp;"!$G$19:$G$619"),'Resumo (3)'!$U180)/$T180</f>
        <v>0</v>
      </c>
      <c r="AG180" s="147">
        <f ca="1">SUMIFS(INDIRECT($U$170&amp;"!$I$19:$I$619"),INDIRECT($U$170&amp;"!$H$19:$H$619"),'Resumo (3)'!AG$6,INDIRECT($U$170&amp;"!$G$19:$G$619"),'Resumo (3)'!$U180)/$T180</f>
        <v>0</v>
      </c>
      <c r="AH180" s="147">
        <f ca="1">SUMIFS(INDIRECT($U$170&amp;"!$I$19:$I$619"),INDIRECT($U$170&amp;"!$H$19:$H$619"),'Resumo (3)'!AH$6,INDIRECT($U$170&amp;"!$G$19:$G$619"),'Resumo (3)'!$U180)/$T180</f>
        <v>0</v>
      </c>
      <c r="AI180" s="147">
        <f ca="1">SUMIFS(INDIRECT($U$170&amp;"!$I$19:$I$619"),INDIRECT($U$170&amp;"!$H$19:$H$619"),'Resumo (3)'!AI$6,INDIRECT($U$170&amp;"!$G$19:$G$619"),'Resumo (3)'!$U180)/$T180</f>
        <v>0</v>
      </c>
    </row>
    <row r="181" spans="20:35" x14ac:dyDescent="0.2">
      <c r="T181" s="147">
        <v>10</v>
      </c>
      <c r="U181" s="147" t="s">
        <v>1375</v>
      </c>
      <c r="V181" s="147">
        <f ca="1">SUMIFS(INDIRECT($U$170&amp;"!$I$19:$I$619"),INDIRECT($U$170&amp;"!$H$19:$H$619"),'Resumo (3)'!V$6,INDIRECT($U$170&amp;"!$G$19:$G$619"),'Resumo (3)'!$U181)/$T181</f>
        <v>0</v>
      </c>
      <c r="W181" s="147">
        <f ca="1">SUMIFS(INDIRECT($U$170&amp;"!$I$19:$I$619"),INDIRECT($U$170&amp;"!$H$19:$H$619"),'Resumo (3)'!W$6,INDIRECT($U$170&amp;"!$G$19:$G$619"),'Resumo (3)'!$U181)/$T181</f>
        <v>0</v>
      </c>
      <c r="X181" s="147">
        <f ca="1">SUMIFS(INDIRECT($U$170&amp;"!$I$19:$I$619"),INDIRECT($U$170&amp;"!$H$19:$H$619"),'Resumo (3)'!X$6,INDIRECT($U$170&amp;"!$G$19:$G$619"),'Resumo (3)'!$U181)/$T181</f>
        <v>0</v>
      </c>
      <c r="Y181" s="147">
        <f ca="1">SUMIFS(INDIRECT($U$170&amp;"!$I$19:$I$619"),INDIRECT($U$170&amp;"!$H$19:$H$619"),'Resumo (3)'!Y$6,INDIRECT($U$170&amp;"!$G$19:$G$619"),'Resumo (3)'!$U181)/$T181</f>
        <v>0</v>
      </c>
      <c r="Z181" s="147">
        <f ca="1">SUMIFS(INDIRECT($U$170&amp;"!$I$19:$I$619"),INDIRECT($U$170&amp;"!$H$19:$H$619"),'Resumo (3)'!Z$6,INDIRECT($U$170&amp;"!$G$19:$G$619"),'Resumo (3)'!$U181)/$T181</f>
        <v>0</v>
      </c>
      <c r="AA181" s="147">
        <f ca="1">SUMIFS(INDIRECT($U$170&amp;"!$I$19:$I$619"),INDIRECT($U$170&amp;"!$H$19:$H$619"),'Resumo (3)'!AA$6,INDIRECT($U$170&amp;"!$G$19:$G$619"),'Resumo (3)'!$U181)/$T181</f>
        <v>0</v>
      </c>
      <c r="AB181" s="147">
        <f ca="1">SUMIFS(INDIRECT($U$170&amp;"!$I$19:$I$619"),INDIRECT($U$170&amp;"!$H$19:$H$619"),'Resumo (3)'!AB$6,INDIRECT($U$170&amp;"!$G$19:$G$619"),'Resumo (3)'!$U181)/$T181</f>
        <v>0</v>
      </c>
      <c r="AC181" s="147">
        <f ca="1">SUMIFS(INDIRECT($U$170&amp;"!$I$19:$I$619"),INDIRECT($U$170&amp;"!$H$19:$H$619"),'Resumo (3)'!AC$6,INDIRECT($U$170&amp;"!$G$19:$G$619"),'Resumo (3)'!$U181)/$T181</f>
        <v>0</v>
      </c>
      <c r="AD181" s="147">
        <f ca="1">SUMIFS(INDIRECT($U$170&amp;"!$I$19:$I$619"),INDIRECT($U$170&amp;"!$H$19:$H$619"),'Resumo (3)'!AD$6,INDIRECT($U$170&amp;"!$G$19:$G$619"),'Resumo (3)'!$U181)/$T181</f>
        <v>0</v>
      </c>
      <c r="AE181" s="147">
        <f ca="1">SUMIFS(INDIRECT($U$170&amp;"!$I$19:$I$619"),INDIRECT($U$170&amp;"!$H$19:$H$619"),'Resumo (3)'!AE$6,INDIRECT($U$170&amp;"!$G$19:$G$619"),'Resumo (3)'!$U181)/$T181</f>
        <v>0</v>
      </c>
      <c r="AF181" s="147">
        <f ca="1">SUMIFS(INDIRECT($U$170&amp;"!$I$19:$I$619"),INDIRECT($U$170&amp;"!$H$19:$H$619"),'Resumo (3)'!AF$6,INDIRECT($U$170&amp;"!$G$19:$G$619"),'Resumo (3)'!$U181)/$T181</f>
        <v>0</v>
      </c>
      <c r="AG181" s="147">
        <f ca="1">SUMIFS(INDIRECT($U$170&amp;"!$I$19:$I$619"),INDIRECT($U$170&amp;"!$H$19:$H$619"),'Resumo (3)'!AG$6,INDIRECT($U$170&amp;"!$G$19:$G$619"),'Resumo (3)'!$U181)/$T181</f>
        <v>0</v>
      </c>
      <c r="AH181" s="147">
        <f ca="1">SUMIFS(INDIRECT($U$170&amp;"!$I$19:$I$619"),INDIRECT($U$170&amp;"!$H$19:$H$619"),'Resumo (3)'!AH$6,INDIRECT($U$170&amp;"!$G$19:$G$619"),'Resumo (3)'!$U181)/$T181</f>
        <v>0</v>
      </c>
      <c r="AI181" s="147">
        <f ca="1">SUMIFS(INDIRECT($U$170&amp;"!$I$19:$I$619"),INDIRECT($U$170&amp;"!$H$19:$H$619"),'Resumo (3)'!AI$6,INDIRECT($U$170&amp;"!$G$19:$G$619"),'Resumo (3)'!$U181)/$T181</f>
        <v>0</v>
      </c>
    </row>
    <row r="182" spans="20:35" x14ac:dyDescent="0.2">
      <c r="T182" s="147">
        <v>11</v>
      </c>
      <c r="U182" s="147" t="s">
        <v>1376</v>
      </c>
      <c r="V182" s="147">
        <f ca="1">SUMIFS(INDIRECT($U$170&amp;"!$I$19:$I$619"),INDIRECT($U$170&amp;"!$H$19:$H$619"),'Resumo (3)'!V$6,INDIRECT($U$170&amp;"!$G$19:$G$619"),'Resumo (3)'!$U182)/$T182</f>
        <v>0</v>
      </c>
      <c r="W182" s="147">
        <f ca="1">SUMIFS(INDIRECT($U$170&amp;"!$I$19:$I$619"),INDIRECT($U$170&amp;"!$H$19:$H$619"),'Resumo (3)'!W$6,INDIRECT($U$170&amp;"!$G$19:$G$619"),'Resumo (3)'!$U182)/$T182</f>
        <v>0</v>
      </c>
      <c r="X182" s="147">
        <f ca="1">SUMIFS(INDIRECT($U$170&amp;"!$I$19:$I$619"),INDIRECT($U$170&amp;"!$H$19:$H$619"),'Resumo (3)'!X$6,INDIRECT($U$170&amp;"!$G$19:$G$619"),'Resumo (3)'!$U182)/$T182</f>
        <v>0</v>
      </c>
      <c r="Y182" s="147">
        <f ca="1">SUMIFS(INDIRECT($U$170&amp;"!$I$19:$I$619"),INDIRECT($U$170&amp;"!$H$19:$H$619"),'Resumo (3)'!Y$6,INDIRECT($U$170&amp;"!$G$19:$G$619"),'Resumo (3)'!$U182)/$T182</f>
        <v>0</v>
      </c>
      <c r="Z182" s="147">
        <f ca="1">SUMIFS(INDIRECT($U$170&amp;"!$I$19:$I$619"),INDIRECT($U$170&amp;"!$H$19:$H$619"),'Resumo (3)'!Z$6,INDIRECT($U$170&amp;"!$G$19:$G$619"),'Resumo (3)'!$U182)/$T182</f>
        <v>0</v>
      </c>
      <c r="AA182" s="147">
        <f ca="1">SUMIFS(INDIRECT($U$170&amp;"!$I$19:$I$619"),INDIRECT($U$170&amp;"!$H$19:$H$619"),'Resumo (3)'!AA$6,INDIRECT($U$170&amp;"!$G$19:$G$619"),'Resumo (3)'!$U182)/$T182</f>
        <v>0</v>
      </c>
      <c r="AB182" s="147">
        <f ca="1">SUMIFS(INDIRECT($U$170&amp;"!$I$19:$I$619"),INDIRECT($U$170&amp;"!$H$19:$H$619"),'Resumo (3)'!AB$6,INDIRECT($U$170&amp;"!$G$19:$G$619"),'Resumo (3)'!$U182)/$T182</f>
        <v>0</v>
      </c>
      <c r="AC182" s="147">
        <f ca="1">SUMIFS(INDIRECT($U$170&amp;"!$I$19:$I$619"),INDIRECT($U$170&amp;"!$H$19:$H$619"),'Resumo (3)'!AC$6,INDIRECT($U$170&amp;"!$G$19:$G$619"),'Resumo (3)'!$U182)/$T182</f>
        <v>0</v>
      </c>
      <c r="AD182" s="147">
        <f ca="1">SUMIFS(INDIRECT($U$170&amp;"!$I$19:$I$619"),INDIRECT($U$170&amp;"!$H$19:$H$619"),'Resumo (3)'!AD$6,INDIRECT($U$170&amp;"!$G$19:$G$619"),'Resumo (3)'!$U182)/$T182</f>
        <v>0</v>
      </c>
      <c r="AE182" s="147">
        <f ca="1">SUMIFS(INDIRECT($U$170&amp;"!$I$19:$I$619"),INDIRECT($U$170&amp;"!$H$19:$H$619"),'Resumo (3)'!AE$6,INDIRECT($U$170&amp;"!$G$19:$G$619"),'Resumo (3)'!$U182)/$T182</f>
        <v>0</v>
      </c>
      <c r="AF182" s="147">
        <f ca="1">SUMIFS(INDIRECT($U$170&amp;"!$I$19:$I$619"),INDIRECT($U$170&amp;"!$H$19:$H$619"),'Resumo (3)'!AF$6,INDIRECT($U$170&amp;"!$G$19:$G$619"),'Resumo (3)'!$U182)/$T182</f>
        <v>0</v>
      </c>
      <c r="AG182" s="147">
        <f ca="1">SUMIFS(INDIRECT($U$170&amp;"!$I$19:$I$619"),INDIRECT($U$170&amp;"!$H$19:$H$619"),'Resumo (3)'!AG$6,INDIRECT($U$170&amp;"!$G$19:$G$619"),'Resumo (3)'!$U182)/$T182</f>
        <v>0</v>
      </c>
      <c r="AH182" s="147">
        <f ca="1">SUMIFS(INDIRECT($U$170&amp;"!$I$19:$I$619"),INDIRECT($U$170&amp;"!$H$19:$H$619"),'Resumo (3)'!AH$6,INDIRECT($U$170&amp;"!$G$19:$G$619"),'Resumo (3)'!$U182)/$T182</f>
        <v>0</v>
      </c>
      <c r="AI182" s="147">
        <f ca="1">SUMIFS(INDIRECT($U$170&amp;"!$I$19:$I$619"),INDIRECT($U$170&amp;"!$H$19:$H$619"),'Resumo (3)'!AI$6,INDIRECT($U$170&amp;"!$G$19:$G$619"),'Resumo (3)'!$U182)/$T182</f>
        <v>0</v>
      </c>
    </row>
    <row r="183" spans="20:35" x14ac:dyDescent="0.2">
      <c r="T183" s="147">
        <v>12</v>
      </c>
      <c r="U183" s="147" t="s">
        <v>1377</v>
      </c>
      <c r="V183" s="147">
        <f ca="1">SUMIFS(INDIRECT($U$170&amp;"!$I$19:$I$619"),INDIRECT($U$170&amp;"!$H$19:$H$619"),'Resumo (3)'!V$6,INDIRECT($U$170&amp;"!$G$19:$G$619"),'Resumo (3)'!$U183)/$T183</f>
        <v>0</v>
      </c>
      <c r="W183" s="147">
        <f ca="1">SUMIFS(INDIRECT($U$170&amp;"!$I$19:$I$619"),INDIRECT($U$170&amp;"!$H$19:$H$619"),'Resumo (3)'!W$6,INDIRECT($U$170&amp;"!$G$19:$G$619"),'Resumo (3)'!$U183)/$T183</f>
        <v>0</v>
      </c>
      <c r="X183" s="147">
        <f ca="1">SUMIFS(INDIRECT($U$170&amp;"!$I$19:$I$619"),INDIRECT($U$170&amp;"!$H$19:$H$619"),'Resumo (3)'!X$6,INDIRECT($U$170&amp;"!$G$19:$G$619"),'Resumo (3)'!$U183)/$T183</f>
        <v>0</v>
      </c>
      <c r="Y183" s="147">
        <f ca="1">SUMIFS(INDIRECT($U$170&amp;"!$I$19:$I$619"),INDIRECT($U$170&amp;"!$H$19:$H$619"),'Resumo (3)'!Y$6,INDIRECT($U$170&amp;"!$G$19:$G$619"),'Resumo (3)'!$U183)/$T183</f>
        <v>0</v>
      </c>
      <c r="Z183" s="147">
        <f ca="1">SUMIFS(INDIRECT($U$170&amp;"!$I$19:$I$619"),INDIRECT($U$170&amp;"!$H$19:$H$619"),'Resumo (3)'!Z$6,INDIRECT($U$170&amp;"!$G$19:$G$619"),'Resumo (3)'!$U183)/$T183</f>
        <v>0</v>
      </c>
      <c r="AA183" s="147">
        <f ca="1">SUMIFS(INDIRECT($U$170&amp;"!$I$19:$I$619"),INDIRECT($U$170&amp;"!$H$19:$H$619"),'Resumo (3)'!AA$6,INDIRECT($U$170&amp;"!$G$19:$G$619"),'Resumo (3)'!$U183)/$T183</f>
        <v>0</v>
      </c>
      <c r="AB183" s="147">
        <f ca="1">SUMIFS(INDIRECT($U$170&amp;"!$I$19:$I$619"),INDIRECT($U$170&amp;"!$H$19:$H$619"),'Resumo (3)'!AB$6,INDIRECT($U$170&amp;"!$G$19:$G$619"),'Resumo (3)'!$U183)/$T183</f>
        <v>0</v>
      </c>
      <c r="AC183" s="147">
        <f ca="1">SUMIFS(INDIRECT($U$170&amp;"!$I$19:$I$619"),INDIRECT($U$170&amp;"!$H$19:$H$619"),'Resumo (3)'!AC$6,INDIRECT($U$170&amp;"!$G$19:$G$619"),'Resumo (3)'!$U183)/$T183</f>
        <v>0</v>
      </c>
      <c r="AD183" s="147">
        <f ca="1">SUMIFS(INDIRECT($U$170&amp;"!$I$19:$I$619"),INDIRECT($U$170&amp;"!$H$19:$H$619"),'Resumo (3)'!AD$6,INDIRECT($U$170&amp;"!$G$19:$G$619"),'Resumo (3)'!$U183)/$T183</f>
        <v>0</v>
      </c>
      <c r="AE183" s="147">
        <f ca="1">SUMIFS(INDIRECT($U$170&amp;"!$I$19:$I$619"),INDIRECT($U$170&amp;"!$H$19:$H$619"),'Resumo (3)'!AE$6,INDIRECT($U$170&amp;"!$G$19:$G$619"),'Resumo (3)'!$U183)/$T183</f>
        <v>0</v>
      </c>
      <c r="AF183" s="147">
        <f ca="1">SUMIFS(INDIRECT($U$170&amp;"!$I$19:$I$619"),INDIRECT($U$170&amp;"!$H$19:$H$619"),'Resumo (3)'!AF$6,INDIRECT($U$170&amp;"!$G$19:$G$619"),'Resumo (3)'!$U183)/$T183</f>
        <v>0</v>
      </c>
      <c r="AG183" s="147">
        <f ca="1">SUMIFS(INDIRECT($U$170&amp;"!$I$19:$I$619"),INDIRECT($U$170&amp;"!$H$19:$H$619"),'Resumo (3)'!AG$6,INDIRECT($U$170&amp;"!$G$19:$G$619"),'Resumo (3)'!$U183)/$T183</f>
        <v>0</v>
      </c>
      <c r="AH183" s="147">
        <f ca="1">SUMIFS(INDIRECT($U$170&amp;"!$I$19:$I$619"),INDIRECT($U$170&amp;"!$H$19:$H$619"),'Resumo (3)'!AH$6,INDIRECT($U$170&amp;"!$G$19:$G$619"),'Resumo (3)'!$U183)/$T183</f>
        <v>0</v>
      </c>
      <c r="AI183" s="147">
        <f ca="1">SUMIFS(INDIRECT($U$170&amp;"!$I$19:$I$619"),INDIRECT($U$170&amp;"!$H$19:$H$619"),'Resumo (3)'!AI$6,INDIRECT($U$170&amp;"!$G$19:$G$619"),'Resumo (3)'!$U183)/$T183</f>
        <v>0</v>
      </c>
    </row>
  </sheetData>
  <sheetProtection sheet="1" objects="1" scenarios="1" selectLockedCells="1"/>
  <mergeCells count="7">
    <mergeCell ref="C5:C6"/>
    <mergeCell ref="D5:D6"/>
    <mergeCell ref="E5:P5"/>
    <mergeCell ref="C1:K1"/>
    <mergeCell ref="C23:C24"/>
    <mergeCell ref="D23:D24"/>
    <mergeCell ref="E23:P23"/>
  </mergeCells>
  <pageMargins left="0.511811024" right="0.511811024" top="0.78740157499999996" bottom="0.78740157499999996" header="0.31496062000000002" footer="0.31496062000000002"/>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Z31"/>
  <sheetViews>
    <sheetView showGridLines="0" zoomScale="80" zoomScaleNormal="80" zoomScalePageLayoutView="80" workbookViewId="0">
      <pane xSplit="1" ySplit="4" topLeftCell="B5" activePane="bottomRight" state="frozen"/>
      <selection pane="topRight"/>
      <selection pane="bottomLeft"/>
      <selection pane="bottomRight" activeCell="K21" sqref="K21"/>
    </sheetView>
  </sheetViews>
  <sheetFormatPr baseColWidth="10" defaultColWidth="0" defaultRowHeight="15" zeroHeight="1" x14ac:dyDescent="0.2"/>
  <cols>
    <col min="1" max="1" width="27.5" style="75" customWidth="1"/>
    <col min="2" max="2" width="3.6640625" customWidth="1"/>
    <col min="3" max="3" width="16.5" customWidth="1"/>
    <col min="4" max="15" width="12.33203125" customWidth="1"/>
    <col min="16" max="16" width="14.5" customWidth="1"/>
    <col min="17" max="26" width="8.6640625" customWidth="1"/>
    <col min="27" max="16384" width="8.6640625" hidden="1"/>
  </cols>
  <sheetData>
    <row r="1" spans="1:16" s="21" customFormat="1" ht="34.25" customHeight="1" x14ac:dyDescent="0.3">
      <c r="A1" s="227" t="s">
        <v>1425</v>
      </c>
      <c r="C1" s="250" t="s">
        <v>98</v>
      </c>
      <c r="D1" s="250"/>
      <c r="E1" s="250"/>
      <c r="F1" s="250"/>
      <c r="G1" s="250"/>
      <c r="H1" s="250"/>
      <c r="I1" s="250"/>
      <c r="J1" s="250"/>
      <c r="K1" s="250"/>
    </row>
    <row r="2" spans="1:16" s="21" customFormat="1" ht="37.5" customHeight="1" x14ac:dyDescent="0.2">
      <c r="A2" s="74"/>
      <c r="C2" s="22"/>
      <c r="D2" s="22"/>
      <c r="E2" s="22"/>
      <c r="F2" s="22"/>
      <c r="G2" s="22"/>
      <c r="H2" s="22"/>
      <c r="I2" s="22"/>
      <c r="J2" s="22"/>
      <c r="K2" s="22"/>
      <c r="L2" s="22"/>
      <c r="M2" s="22"/>
      <c r="N2" s="22"/>
      <c r="O2" s="22"/>
      <c r="P2" s="22"/>
    </row>
    <row r="3" spans="1:16" ht="15" customHeight="1" thickBot="1" x14ac:dyDescent="0.25">
      <c r="F3" s="14"/>
    </row>
    <row r="4" spans="1:16" ht="35" customHeight="1" thickTop="1" thickBot="1" x14ac:dyDescent="0.25">
      <c r="C4" s="98" t="s">
        <v>269</v>
      </c>
      <c r="D4" s="37" t="s">
        <v>59</v>
      </c>
      <c r="E4" s="37" t="s">
        <v>60</v>
      </c>
      <c r="F4" s="37" t="s">
        <v>61</v>
      </c>
      <c r="G4" s="37" t="s">
        <v>62</v>
      </c>
      <c r="H4" s="37" t="s">
        <v>63</v>
      </c>
      <c r="I4" s="37" t="s">
        <v>64</v>
      </c>
      <c r="J4" s="37" t="s">
        <v>65</v>
      </c>
      <c r="K4" s="37" t="s">
        <v>66</v>
      </c>
      <c r="L4" s="37" t="s">
        <v>67</v>
      </c>
      <c r="M4" s="37" t="s">
        <v>68</v>
      </c>
      <c r="N4" s="37" t="s">
        <v>69</v>
      </c>
      <c r="O4" s="37" t="s">
        <v>70</v>
      </c>
      <c r="P4" s="37" t="s">
        <v>71</v>
      </c>
    </row>
    <row r="5" spans="1:16" ht="6" customHeight="1" thickTop="1" thickBot="1" x14ac:dyDescent="0.25">
      <c r="C5" s="11"/>
      <c r="D5" s="12"/>
      <c r="E5" s="11"/>
      <c r="F5" s="11"/>
      <c r="G5" s="11"/>
      <c r="H5" s="11"/>
      <c r="I5" s="12"/>
      <c r="J5" s="12"/>
      <c r="K5" s="12"/>
      <c r="L5" s="12"/>
      <c r="M5" s="12"/>
      <c r="N5" s="12"/>
      <c r="O5" s="12"/>
      <c r="P5" s="12"/>
    </row>
    <row r="6" spans="1:16" ht="52" customHeight="1" thickTop="1" thickBot="1" x14ac:dyDescent="0.25">
      <c r="C6" s="30" t="s">
        <v>72</v>
      </c>
      <c r="D6" s="61">
        <f>Jan!N5</f>
        <v>1050</v>
      </c>
      <c r="E6" s="61">
        <f ca="1">D10</f>
        <v>38700</v>
      </c>
      <c r="F6" s="61">
        <f t="shared" ref="F6:O6" ca="1" si="0">E10</f>
        <v>75600</v>
      </c>
      <c r="G6" s="61">
        <f t="shared" ca="1" si="0"/>
        <v>94700</v>
      </c>
      <c r="H6" s="61">
        <f t="shared" ca="1" si="0"/>
        <v>132050</v>
      </c>
      <c r="I6" s="61">
        <f t="shared" ca="1" si="0"/>
        <v>107700</v>
      </c>
      <c r="J6" s="61">
        <f t="shared" ca="1" si="0"/>
        <v>121550</v>
      </c>
      <c r="K6" s="61">
        <f t="shared" ca="1" si="0"/>
        <v>177700</v>
      </c>
      <c r="L6" s="61">
        <f t="shared" ca="1" si="0"/>
        <v>177700</v>
      </c>
      <c r="M6" s="61">
        <f t="shared" ca="1" si="0"/>
        <v>177700</v>
      </c>
      <c r="N6" s="61">
        <f t="shared" ca="1" si="0"/>
        <v>177700</v>
      </c>
      <c r="O6" s="61">
        <f t="shared" ca="1" si="0"/>
        <v>177700</v>
      </c>
      <c r="P6" s="61">
        <f>D6</f>
        <v>1050</v>
      </c>
    </row>
    <row r="7" spans="1:16" ht="52" customHeight="1" thickTop="1" thickBot="1" x14ac:dyDescent="0.25">
      <c r="C7" s="30" t="s">
        <v>73</v>
      </c>
      <c r="D7" s="61">
        <f ca="1">INDIRECT(D$4&amp;"!N7")</f>
        <v>39000</v>
      </c>
      <c r="E7" s="61">
        <f ca="1">INDIRECT(E$4&amp;"!N7")</f>
        <v>39000</v>
      </c>
      <c r="F7" s="61">
        <f t="shared" ref="F7:O7" ca="1" si="1">INDIRECT(F$4&amp;"!N7")</f>
        <v>20000</v>
      </c>
      <c r="G7" s="61">
        <f t="shared" ca="1" si="1"/>
        <v>39000</v>
      </c>
      <c r="H7" s="61">
        <f t="shared" ca="1" si="1"/>
        <v>26000</v>
      </c>
      <c r="I7" s="61">
        <f t="shared" ca="1" si="1"/>
        <v>39000</v>
      </c>
      <c r="J7" s="61">
        <f t="shared" ca="1" si="1"/>
        <v>60000</v>
      </c>
      <c r="K7" s="61">
        <f t="shared" ca="1" si="1"/>
        <v>0</v>
      </c>
      <c r="L7" s="61">
        <f t="shared" ca="1" si="1"/>
        <v>0</v>
      </c>
      <c r="M7" s="61">
        <f t="shared" ca="1" si="1"/>
        <v>0</v>
      </c>
      <c r="N7" s="61">
        <f t="shared" ca="1" si="1"/>
        <v>0</v>
      </c>
      <c r="O7" s="61">
        <f t="shared" ca="1" si="1"/>
        <v>0</v>
      </c>
      <c r="P7" s="61">
        <f ca="1">SUM(D7:O7)</f>
        <v>262000</v>
      </c>
    </row>
    <row r="8" spans="1:16" ht="52" customHeight="1" thickTop="1" thickBot="1" x14ac:dyDescent="0.25">
      <c r="C8" s="30" t="s">
        <v>74</v>
      </c>
      <c r="D8" s="61">
        <f ca="1">INDIRECT(D$4&amp;"!N9")</f>
        <v>1350</v>
      </c>
      <c r="E8" s="61">
        <f t="shared" ref="E8:O8" ca="1" si="2">INDIRECT(E$4&amp;"!N9")</f>
        <v>2100</v>
      </c>
      <c r="F8" s="61">
        <f t="shared" ca="1" si="2"/>
        <v>900</v>
      </c>
      <c r="G8" s="61">
        <f t="shared" ca="1" si="2"/>
        <v>1650</v>
      </c>
      <c r="H8" s="61">
        <f t="shared" ca="1" si="2"/>
        <v>50350</v>
      </c>
      <c r="I8" s="61">
        <f t="shared" ca="1" si="2"/>
        <v>25150</v>
      </c>
      <c r="J8" s="61">
        <f t="shared" ca="1" si="2"/>
        <v>3850</v>
      </c>
      <c r="K8" s="61">
        <f t="shared" ca="1" si="2"/>
        <v>0</v>
      </c>
      <c r="L8" s="61">
        <f t="shared" ca="1" si="2"/>
        <v>0</v>
      </c>
      <c r="M8" s="61">
        <f t="shared" ca="1" si="2"/>
        <v>0</v>
      </c>
      <c r="N8" s="61">
        <f t="shared" ca="1" si="2"/>
        <v>0</v>
      </c>
      <c r="O8" s="61">
        <f t="shared" ca="1" si="2"/>
        <v>0</v>
      </c>
      <c r="P8" s="61">
        <f ca="1">SUM(D8:O8)</f>
        <v>85350</v>
      </c>
    </row>
    <row r="9" spans="1:16" ht="52" customHeight="1" thickTop="1" thickBot="1" x14ac:dyDescent="0.25">
      <c r="C9" s="30" t="s">
        <v>75</v>
      </c>
      <c r="D9" s="61">
        <f t="shared" ref="D9:P9" ca="1" si="3">D7-D8</f>
        <v>37650</v>
      </c>
      <c r="E9" s="61">
        <f t="shared" ca="1" si="3"/>
        <v>36900</v>
      </c>
      <c r="F9" s="61">
        <f t="shared" ca="1" si="3"/>
        <v>19100</v>
      </c>
      <c r="G9" s="61">
        <f t="shared" ca="1" si="3"/>
        <v>37350</v>
      </c>
      <c r="H9" s="61">
        <f t="shared" ca="1" si="3"/>
        <v>-24350</v>
      </c>
      <c r="I9" s="61">
        <f t="shared" ca="1" si="3"/>
        <v>13850</v>
      </c>
      <c r="J9" s="61">
        <f t="shared" ca="1" si="3"/>
        <v>56150</v>
      </c>
      <c r="K9" s="61">
        <f t="shared" ca="1" si="3"/>
        <v>0</v>
      </c>
      <c r="L9" s="61">
        <f t="shared" ca="1" si="3"/>
        <v>0</v>
      </c>
      <c r="M9" s="61">
        <f t="shared" ca="1" si="3"/>
        <v>0</v>
      </c>
      <c r="N9" s="61">
        <f t="shared" ca="1" si="3"/>
        <v>0</v>
      </c>
      <c r="O9" s="61">
        <f t="shared" ca="1" si="3"/>
        <v>0</v>
      </c>
      <c r="P9" s="61">
        <f t="shared" ca="1" si="3"/>
        <v>176650</v>
      </c>
    </row>
    <row r="10" spans="1:16" ht="52" customHeight="1" thickTop="1" thickBot="1" x14ac:dyDescent="0.25">
      <c r="C10" s="30" t="s">
        <v>57</v>
      </c>
      <c r="D10" s="61">
        <f ca="1">D9+D6</f>
        <v>38700</v>
      </c>
      <c r="E10" s="61">
        <f t="shared" ref="E10:N10" ca="1" si="4">E9+E6</f>
        <v>75600</v>
      </c>
      <c r="F10" s="61">
        <f t="shared" ca="1" si="4"/>
        <v>94700</v>
      </c>
      <c r="G10" s="61">
        <f t="shared" ca="1" si="4"/>
        <v>132050</v>
      </c>
      <c r="H10" s="61">
        <f t="shared" ca="1" si="4"/>
        <v>107700</v>
      </c>
      <c r="I10" s="61">
        <f t="shared" ca="1" si="4"/>
        <v>121550</v>
      </c>
      <c r="J10" s="61">
        <f t="shared" ca="1" si="4"/>
        <v>177700</v>
      </c>
      <c r="K10" s="61">
        <f t="shared" ca="1" si="4"/>
        <v>177700</v>
      </c>
      <c r="L10" s="61">
        <f t="shared" ca="1" si="4"/>
        <v>177700</v>
      </c>
      <c r="M10" s="61">
        <f t="shared" ca="1" si="4"/>
        <v>177700</v>
      </c>
      <c r="N10" s="61">
        <f t="shared" ca="1" si="4"/>
        <v>177700</v>
      </c>
      <c r="O10" s="61">
        <f ca="1">O9+O6</f>
        <v>177700</v>
      </c>
      <c r="P10" s="61">
        <f ca="1">O10</f>
        <v>177700</v>
      </c>
    </row>
    <row r="11" spans="1:16" ht="52" customHeight="1" thickTop="1" thickBot="1" x14ac:dyDescent="0.25">
      <c r="C11" s="30" t="s">
        <v>76</v>
      </c>
      <c r="D11" s="66">
        <f ca="1">IF(ISERR(D9/D7),0,D9/D7)</f>
        <v>0.9653846153846154</v>
      </c>
      <c r="E11" s="66">
        <f ca="1">IF(ISERR(E9/E7),0,E9/E7)</f>
        <v>0.94615384615384612</v>
      </c>
      <c r="F11" s="66">
        <f t="shared" ref="F11:P11" ca="1" si="5">IF(ISERR(F9/F7),0,F9/F7)</f>
        <v>0.95499999999999996</v>
      </c>
      <c r="G11" s="66">
        <f t="shared" ca="1" si="5"/>
        <v>0.95769230769230773</v>
      </c>
      <c r="H11" s="66">
        <f t="shared" ca="1" si="5"/>
        <v>-0.93653846153846154</v>
      </c>
      <c r="I11" s="66">
        <f t="shared" ca="1" si="5"/>
        <v>0.35512820512820514</v>
      </c>
      <c r="J11" s="66">
        <f t="shared" ca="1" si="5"/>
        <v>0.93583333333333329</v>
      </c>
      <c r="K11" s="66">
        <f t="shared" ca="1" si="5"/>
        <v>0</v>
      </c>
      <c r="L11" s="66">
        <f t="shared" ca="1" si="5"/>
        <v>0</v>
      </c>
      <c r="M11" s="66">
        <f t="shared" ca="1" si="5"/>
        <v>0</v>
      </c>
      <c r="N11" s="66">
        <f t="shared" ca="1" si="5"/>
        <v>0</v>
      </c>
      <c r="O11" s="66">
        <f t="shared" ca="1" si="5"/>
        <v>0</v>
      </c>
      <c r="P11" s="66">
        <f t="shared" ca="1" si="5"/>
        <v>0.67423664122137406</v>
      </c>
    </row>
    <row r="12" spans="1:16" s="1" customFormat="1" ht="9" customHeight="1" thickTop="1" x14ac:dyDescent="0.2">
      <c r="A12" s="77"/>
      <c r="B12"/>
      <c r="C12" s="11"/>
      <c r="E12" s="13"/>
      <c r="F12" s="13"/>
      <c r="G12" s="13"/>
      <c r="H12" s="13"/>
    </row>
    <row r="13" spans="1:16" s="1" customFormat="1" ht="36" customHeight="1" x14ac:dyDescent="0.25">
      <c r="A13" s="77"/>
      <c r="B13"/>
      <c r="C13" s="40" t="s">
        <v>77</v>
      </c>
      <c r="E13" s="13"/>
      <c r="F13" s="13"/>
      <c r="G13" s="13"/>
      <c r="H13" s="13"/>
    </row>
    <row r="14" spans="1:16" ht="39.75" customHeight="1" thickBot="1" x14ac:dyDescent="0.25">
      <c r="C14" s="249" t="s">
        <v>207</v>
      </c>
      <c r="D14" s="242"/>
      <c r="E14" s="242"/>
      <c r="F14" s="242"/>
      <c r="G14" s="242"/>
      <c r="H14" s="242"/>
      <c r="I14" s="242"/>
      <c r="J14" s="242"/>
      <c r="K14" s="242"/>
      <c r="L14" s="242"/>
      <c r="M14" s="242"/>
    </row>
    <row r="15" spans="1:16" ht="44" customHeight="1" thickTop="1" thickBot="1" x14ac:dyDescent="0.25">
      <c r="C15" s="38" t="s">
        <v>78</v>
      </c>
      <c r="D15" s="62">
        <f>CReceber!E6</f>
        <v>0</v>
      </c>
      <c r="E15" s="62">
        <f>CReceber!F6</f>
        <v>0</v>
      </c>
      <c r="F15" s="62">
        <f>CReceber!G6</f>
        <v>0</v>
      </c>
      <c r="G15" s="62">
        <f>CReceber!H6</f>
        <v>0</v>
      </c>
      <c r="H15" s="62">
        <f>CReceber!I6</f>
        <v>0</v>
      </c>
      <c r="I15" s="62">
        <f>CReceber!J6</f>
        <v>0</v>
      </c>
      <c r="J15" s="62">
        <f>CReceber!K6</f>
        <v>0</v>
      </c>
      <c r="K15" s="62">
        <f>CReceber!L6</f>
        <v>0</v>
      </c>
      <c r="L15" s="62">
        <f>CReceber!M6</f>
        <v>0</v>
      </c>
      <c r="M15" s="62">
        <f>CReceber!N6</f>
        <v>0</v>
      </c>
      <c r="N15" s="62">
        <f>CReceber!O6</f>
        <v>0</v>
      </c>
      <c r="O15" s="62">
        <f>CReceber!P6</f>
        <v>0</v>
      </c>
      <c r="P15" s="62">
        <f>SUM(D15:O15)</f>
        <v>0</v>
      </c>
    </row>
    <row r="16" spans="1:16" ht="44" customHeight="1" thickTop="1" thickBot="1" x14ac:dyDescent="0.25">
      <c r="C16" s="39" t="s">
        <v>79</v>
      </c>
      <c r="D16" s="62">
        <f>CPagar!E6</f>
        <v>1200</v>
      </c>
      <c r="E16" s="62">
        <f>CPagar!F6</f>
        <v>1200</v>
      </c>
      <c r="F16" s="62">
        <f>CPagar!G6</f>
        <v>800</v>
      </c>
      <c r="G16" s="62">
        <f>CPagar!H6</f>
        <v>0</v>
      </c>
      <c r="H16" s="62">
        <f>CPagar!I6</f>
        <v>0</v>
      </c>
      <c r="I16" s="62">
        <f>CPagar!J6</f>
        <v>0</v>
      </c>
      <c r="J16" s="62">
        <f>CPagar!K6</f>
        <v>0</v>
      </c>
      <c r="K16" s="62">
        <f>CPagar!L6</f>
        <v>0</v>
      </c>
      <c r="L16" s="62">
        <f>CPagar!M6</f>
        <v>0</v>
      </c>
      <c r="M16" s="62">
        <f>CPagar!N6</f>
        <v>0</v>
      </c>
      <c r="N16" s="62">
        <f>CPagar!O6</f>
        <v>0</v>
      </c>
      <c r="O16" s="62">
        <f>CPagar!P6</f>
        <v>0</v>
      </c>
      <c r="P16" s="62">
        <f>SUM(D16:O16)</f>
        <v>3200</v>
      </c>
    </row>
    <row r="17" spans="3:16" ht="44" customHeight="1" thickTop="1" thickBot="1" x14ac:dyDescent="0.25">
      <c r="C17" s="20" t="s">
        <v>80</v>
      </c>
      <c r="D17" s="67">
        <f>IF((D16-D15)&lt;=0,"-",D16-D15)</f>
        <v>1200</v>
      </c>
      <c r="E17" s="67">
        <f t="shared" ref="E17:P17" si="6">IF((E16-E15)&lt;=0,"-",E16-E15)</f>
        <v>1200</v>
      </c>
      <c r="F17" s="67">
        <f t="shared" si="6"/>
        <v>800</v>
      </c>
      <c r="G17" s="67" t="str">
        <f t="shared" si="6"/>
        <v>-</v>
      </c>
      <c r="H17" s="67" t="str">
        <f t="shared" si="6"/>
        <v>-</v>
      </c>
      <c r="I17" s="67" t="str">
        <f t="shared" si="6"/>
        <v>-</v>
      </c>
      <c r="J17" s="67" t="str">
        <f t="shared" si="6"/>
        <v>-</v>
      </c>
      <c r="K17" s="67" t="str">
        <f t="shared" si="6"/>
        <v>-</v>
      </c>
      <c r="L17" s="67" t="str">
        <f t="shared" si="6"/>
        <v>-</v>
      </c>
      <c r="M17" s="67" t="str">
        <f t="shared" si="6"/>
        <v>-</v>
      </c>
      <c r="N17" s="67" t="str">
        <f t="shared" si="6"/>
        <v>-</v>
      </c>
      <c r="O17" s="67" t="str">
        <f t="shared" si="6"/>
        <v>-</v>
      </c>
      <c r="P17" s="67">
        <f t="shared" si="6"/>
        <v>3200</v>
      </c>
    </row>
    <row r="18" spans="3:16" ht="23.25" customHeight="1" thickTop="1" x14ac:dyDescent="0.2">
      <c r="C18" s="11"/>
    </row>
    <row r="19" spans="3:16" ht="23.25" customHeight="1" x14ac:dyDescent="0.2">
      <c r="C19" s="11"/>
    </row>
    <row r="20" spans="3:16" ht="23.25" customHeight="1" x14ac:dyDescent="0.2">
      <c r="C20" s="11"/>
    </row>
    <row r="21" spans="3:16" ht="23.25" customHeight="1" x14ac:dyDescent="0.2">
      <c r="C21" s="11"/>
    </row>
    <row r="22" spans="3:16" ht="23.25" customHeight="1" x14ac:dyDescent="0.2">
      <c r="C22" s="11"/>
    </row>
    <row r="23" spans="3:16" ht="23.25" customHeight="1" x14ac:dyDescent="0.2">
      <c r="C23" s="11"/>
    </row>
    <row r="24" spans="3:16" ht="23.25" customHeight="1" x14ac:dyDescent="0.2">
      <c r="C24" s="11"/>
    </row>
    <row r="25" spans="3:16" ht="23.25" customHeight="1" x14ac:dyDescent="0.2">
      <c r="C25" s="11"/>
    </row>
    <row r="26" spans="3:16" ht="23.25" customHeight="1" x14ac:dyDescent="0.2">
      <c r="C26" s="11"/>
    </row>
    <row r="27" spans="3:16" ht="23.25" customHeight="1" x14ac:dyDescent="0.2">
      <c r="C27" s="11"/>
    </row>
    <row r="28" spans="3:16" ht="23.25" customHeight="1" x14ac:dyDescent="0.2">
      <c r="C28" s="11"/>
    </row>
    <row r="29" spans="3:16" ht="23.25" customHeight="1" x14ac:dyDescent="0.2">
      <c r="C29" s="11"/>
    </row>
    <row r="30" spans="3:16" ht="23.25" customHeight="1" x14ac:dyDescent="0.2">
      <c r="C30" s="11"/>
    </row>
    <row r="31" spans="3:16" ht="23.25" hidden="1" customHeight="1" x14ac:dyDescent="0.2">
      <c r="C31" s="11"/>
    </row>
  </sheetData>
  <sheetProtection selectLockedCells="1" selectUnlockedCells="1"/>
  <mergeCells count="2">
    <mergeCell ref="C1:K1"/>
    <mergeCell ref="C14:M14"/>
  </mergeCells>
  <conditionalFormatting sqref="D10:O10">
    <cfRule type="cellIs" dxfId="1087" priority="12" operator="lessThan">
      <formula>0</formula>
    </cfRule>
    <cfRule type="cellIs" dxfId="1086" priority="13" operator="greaterThan">
      <formula>0</formula>
    </cfRule>
  </conditionalFormatting>
  <conditionalFormatting sqref="D9:P9">
    <cfRule type="cellIs" dxfId="1085" priority="5" operator="lessThan">
      <formula>0</formula>
    </cfRule>
    <cfRule type="cellIs" dxfId="1084" priority="6" operator="greaterThan">
      <formula>0</formula>
    </cfRule>
  </conditionalFormatting>
  <conditionalFormatting sqref="D17:P17">
    <cfRule type="cellIs" dxfId="1083" priority="4" operator="greaterThan">
      <formula>0</formula>
    </cfRule>
  </conditionalFormatting>
  <conditionalFormatting sqref="P10">
    <cfRule type="cellIs" dxfId="1082" priority="1" operator="greaterThan">
      <formula>0</formula>
    </cfRule>
    <cfRule type="cellIs" dxfId="1081" priority="2" operator="lessThan">
      <formula>0</formula>
    </cfRule>
  </conditionalFormatting>
  <pageMargins left="0.511811024" right="0.511811024" top="0.78740157499999996" bottom="0.78740157499999996" header="0.31496062000000002" footer="0.31496062000000002"/>
  <drawing r:id="rId1"/>
  <legacyDrawing r:id="rId2"/>
  <extLst>
    <ext xmlns:x14="http://schemas.microsoft.com/office/spreadsheetml/2009/9/main" uri="{78C0D931-6437-407d-A8EE-F0AAD7539E65}">
      <x14:conditionalFormattings>
        <x14:conditionalFormatting xmlns:xm="http://schemas.microsoft.com/office/excel/2006/main">
          <x14:cfRule type="containsText" priority="3" operator="containsText" id="{F706DC6C-8EDF-4AC6-A969-7AD41F3FE107}">
            <xm:f>NOT(ISERROR(SEARCH("-",D17)))</xm:f>
            <xm:f>"-"</xm:f>
            <x14:dxf>
              <font>
                <color theme="1" tint="0.24994659260841701"/>
              </font>
              <fill>
                <patternFill>
                  <bgColor rgb="FFECF0F1"/>
                </patternFill>
              </fill>
            </x14:dxf>
          </x14:cfRule>
          <xm:sqref>D17:P17</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Z1348"/>
  <sheetViews>
    <sheetView showGridLines="0" zoomScale="90" zoomScaleNormal="90" zoomScalePageLayoutView="90" workbookViewId="0"/>
  </sheetViews>
  <sheetFormatPr baseColWidth="10" defaultColWidth="0" defaultRowHeight="15" zeroHeight="1" x14ac:dyDescent="0.2"/>
  <cols>
    <col min="1" max="1" width="27.5" style="75" customWidth="1"/>
    <col min="2" max="2" width="3.6640625" customWidth="1"/>
    <col min="3" max="3" width="6.1640625" bestFit="1" customWidth="1"/>
    <col min="4" max="4" width="25.6640625" customWidth="1"/>
    <col min="5" max="16" width="13.33203125" bestFit="1" customWidth="1"/>
    <col min="17" max="17" width="14.5" bestFit="1" customWidth="1"/>
    <col min="18" max="26" width="8.6640625" customWidth="1"/>
    <col min="27" max="16384" width="8.6640625" hidden="1"/>
  </cols>
  <sheetData>
    <row r="1" spans="1:17" s="21" customFormat="1" ht="34.25" customHeight="1" x14ac:dyDescent="0.3">
      <c r="A1" s="227" t="s">
        <v>1425</v>
      </c>
      <c r="C1" s="250" t="s">
        <v>98</v>
      </c>
      <c r="D1" s="250"/>
      <c r="E1" s="250"/>
      <c r="F1" s="250"/>
      <c r="G1" s="250"/>
      <c r="H1" s="250"/>
      <c r="I1" s="250"/>
      <c r="J1" s="250"/>
      <c r="K1" s="250"/>
    </row>
    <row r="2" spans="1:17" s="21" customFormat="1" ht="37.5" customHeight="1" x14ac:dyDescent="0.2">
      <c r="A2" s="74"/>
      <c r="C2" s="22"/>
      <c r="D2" s="22"/>
      <c r="E2" s="22"/>
      <c r="F2" s="22"/>
      <c r="G2" s="22"/>
      <c r="H2" s="22"/>
      <c r="I2" s="22"/>
      <c r="J2" s="22"/>
      <c r="K2" s="22"/>
      <c r="L2" s="22"/>
      <c r="M2" s="22"/>
      <c r="N2" s="22"/>
      <c r="O2" s="22"/>
      <c r="P2" s="22"/>
    </row>
    <row r="3" spans="1:17" ht="15" customHeight="1" thickBot="1" x14ac:dyDescent="0.25">
      <c r="G3" s="14"/>
    </row>
    <row r="4" spans="1:17" ht="25.5" customHeight="1" thickTop="1" thickBot="1" x14ac:dyDescent="0.25">
      <c r="C4" s="288" t="s">
        <v>1309</v>
      </c>
      <c r="D4" s="289"/>
      <c r="E4" s="99" t="s">
        <v>213</v>
      </c>
      <c r="F4" s="99" t="s">
        <v>58</v>
      </c>
      <c r="G4" s="99" t="s">
        <v>214</v>
      </c>
      <c r="H4" s="99" t="s">
        <v>205</v>
      </c>
      <c r="I4" s="99" t="s">
        <v>215</v>
      </c>
      <c r="J4" s="99" t="s">
        <v>206</v>
      </c>
      <c r="K4" s="99" t="s">
        <v>216</v>
      </c>
      <c r="L4" s="99" t="s">
        <v>217</v>
      </c>
      <c r="M4" s="99" t="s">
        <v>218</v>
      </c>
      <c r="N4" s="99" t="s">
        <v>219</v>
      </c>
      <c r="O4" s="99" t="s">
        <v>220</v>
      </c>
      <c r="P4" s="99" t="s">
        <v>221</v>
      </c>
      <c r="Q4" s="154" t="s">
        <v>71</v>
      </c>
    </row>
    <row r="5" spans="1:17" ht="6" customHeight="1" thickTop="1" thickBot="1" x14ac:dyDescent="0.25">
      <c r="C5" s="16"/>
      <c r="D5" s="11"/>
      <c r="E5" s="12"/>
      <c r="F5" s="11"/>
      <c r="G5" s="11"/>
      <c r="H5" s="11"/>
      <c r="I5" s="11"/>
      <c r="J5" s="12"/>
      <c r="K5" s="12"/>
      <c r="L5" s="12"/>
      <c r="M5" s="12"/>
      <c r="N5" s="12"/>
      <c r="O5" s="12"/>
      <c r="P5" s="12"/>
      <c r="Q5" s="155"/>
    </row>
    <row r="6" spans="1:17" ht="30" customHeight="1" thickTop="1" thickBot="1" x14ac:dyDescent="0.25">
      <c r="C6" s="290" t="s">
        <v>1311</v>
      </c>
      <c r="D6" s="290"/>
      <c r="E6" s="65">
        <f>E18</f>
        <v>39000</v>
      </c>
      <c r="F6" s="65">
        <f t="shared" ref="F6:O6" si="0">F18</f>
        <v>39000</v>
      </c>
      <c r="G6" s="65">
        <f t="shared" si="0"/>
        <v>20000</v>
      </c>
      <c r="H6" s="65">
        <f t="shared" si="0"/>
        <v>39000</v>
      </c>
      <c r="I6" s="65">
        <f t="shared" si="0"/>
        <v>26000</v>
      </c>
      <c r="J6" s="65">
        <f t="shared" si="0"/>
        <v>39000</v>
      </c>
      <c r="K6" s="65">
        <f t="shared" si="0"/>
        <v>60000</v>
      </c>
      <c r="L6" s="65">
        <f t="shared" si="0"/>
        <v>0</v>
      </c>
      <c r="M6" s="65">
        <f t="shared" si="0"/>
        <v>0</v>
      </c>
      <c r="N6" s="65">
        <f t="shared" si="0"/>
        <v>0</v>
      </c>
      <c r="O6" s="65">
        <f t="shared" si="0"/>
        <v>0</v>
      </c>
      <c r="P6" s="65">
        <f>P18</f>
        <v>0</v>
      </c>
      <c r="Q6" s="215">
        <f>SUM(E6:P6)</f>
        <v>262000</v>
      </c>
    </row>
    <row r="7" spans="1:17" ht="30" customHeight="1" thickTop="1" thickBot="1" x14ac:dyDescent="0.25">
      <c r="C7" s="291" t="s">
        <v>1312</v>
      </c>
      <c r="D7" s="292"/>
      <c r="E7" s="65">
        <f>SUM(E8:E14)</f>
        <v>2550</v>
      </c>
      <c r="F7" s="65">
        <f t="shared" ref="F7:P7" si="1">SUM(F8:F14)</f>
        <v>3000</v>
      </c>
      <c r="G7" s="65">
        <f t="shared" si="1"/>
        <v>1700</v>
      </c>
      <c r="H7" s="65">
        <f t="shared" si="1"/>
        <v>2550</v>
      </c>
      <c r="I7" s="65">
        <f t="shared" si="1"/>
        <v>54850</v>
      </c>
      <c r="J7" s="65">
        <f t="shared" si="1"/>
        <v>27250</v>
      </c>
      <c r="K7" s="65">
        <f t="shared" si="1"/>
        <v>6250</v>
      </c>
      <c r="L7" s="65">
        <f t="shared" si="1"/>
        <v>0</v>
      </c>
      <c r="M7" s="65">
        <f t="shared" si="1"/>
        <v>0</v>
      </c>
      <c r="N7" s="65">
        <f t="shared" si="1"/>
        <v>0</v>
      </c>
      <c r="O7" s="65">
        <f t="shared" si="1"/>
        <v>0</v>
      </c>
      <c r="P7" s="65">
        <f t="shared" si="1"/>
        <v>0</v>
      </c>
      <c r="Q7" s="215">
        <f t="shared" ref="Q7:Q16" si="2">SUM(E7:P7)</f>
        <v>98150</v>
      </c>
    </row>
    <row r="8" spans="1:17" ht="30" customHeight="1" thickTop="1" thickBot="1" x14ac:dyDescent="0.25">
      <c r="C8" s="259" t="str">
        <f>D323</f>
        <v>DESPESA DE MORADIA</v>
      </c>
      <c r="D8" s="259"/>
      <c r="E8" s="65">
        <f>E323</f>
        <v>1650</v>
      </c>
      <c r="F8" s="65">
        <f t="shared" ref="F8:P8" si="3">F323</f>
        <v>2100</v>
      </c>
      <c r="G8" s="65">
        <f t="shared" si="3"/>
        <v>1100</v>
      </c>
      <c r="H8" s="65">
        <f t="shared" si="3"/>
        <v>1650</v>
      </c>
      <c r="I8" s="65">
        <f t="shared" si="3"/>
        <v>50350</v>
      </c>
      <c r="J8" s="65">
        <f t="shared" si="3"/>
        <v>25150</v>
      </c>
      <c r="K8" s="65">
        <f t="shared" si="3"/>
        <v>3850</v>
      </c>
      <c r="L8" s="65">
        <f t="shared" si="3"/>
        <v>0</v>
      </c>
      <c r="M8" s="65">
        <f t="shared" si="3"/>
        <v>0</v>
      </c>
      <c r="N8" s="65">
        <f t="shared" si="3"/>
        <v>0</v>
      </c>
      <c r="O8" s="65">
        <f t="shared" si="3"/>
        <v>0</v>
      </c>
      <c r="P8" s="65">
        <f t="shared" si="3"/>
        <v>0</v>
      </c>
      <c r="Q8" s="215">
        <f t="shared" si="2"/>
        <v>85850</v>
      </c>
    </row>
    <row r="9" spans="1:17" ht="30" customHeight="1" thickTop="1" thickBot="1" x14ac:dyDescent="0.25">
      <c r="C9" s="259" t="str">
        <f>D423</f>
        <v>DESPESAS COM ALIMENTAÇÃO</v>
      </c>
      <c r="D9" s="259"/>
      <c r="E9" s="65">
        <f>E423</f>
        <v>0</v>
      </c>
      <c r="F9" s="65">
        <f t="shared" ref="F9:P9" si="4">F423</f>
        <v>0</v>
      </c>
      <c r="G9" s="65">
        <f t="shared" si="4"/>
        <v>0</v>
      </c>
      <c r="H9" s="65">
        <f t="shared" si="4"/>
        <v>0</v>
      </c>
      <c r="I9" s="65">
        <f t="shared" si="4"/>
        <v>0</v>
      </c>
      <c r="J9" s="65">
        <f t="shared" si="4"/>
        <v>0</v>
      </c>
      <c r="K9" s="65">
        <f t="shared" si="4"/>
        <v>0</v>
      </c>
      <c r="L9" s="65">
        <f t="shared" si="4"/>
        <v>0</v>
      </c>
      <c r="M9" s="65">
        <f t="shared" si="4"/>
        <v>0</v>
      </c>
      <c r="N9" s="65">
        <f t="shared" si="4"/>
        <v>0</v>
      </c>
      <c r="O9" s="65">
        <f t="shared" si="4"/>
        <v>0</v>
      </c>
      <c r="P9" s="65">
        <f t="shared" si="4"/>
        <v>0</v>
      </c>
      <c r="Q9" s="215">
        <f t="shared" si="2"/>
        <v>0</v>
      </c>
    </row>
    <row r="10" spans="1:17" ht="30" customHeight="1" thickTop="1" thickBot="1" x14ac:dyDescent="0.25">
      <c r="C10" s="259" t="str">
        <f>D524</f>
        <v>DESPESAS COM SAÚDE</v>
      </c>
      <c r="D10" s="259"/>
      <c r="E10" s="65">
        <f>E524</f>
        <v>0</v>
      </c>
      <c r="F10" s="65">
        <f t="shared" ref="F10:P10" si="5">F524</f>
        <v>0</v>
      </c>
      <c r="G10" s="65">
        <f t="shared" si="5"/>
        <v>0</v>
      </c>
      <c r="H10" s="65">
        <f t="shared" si="5"/>
        <v>0</v>
      </c>
      <c r="I10" s="65">
        <f t="shared" si="5"/>
        <v>0</v>
      </c>
      <c r="J10" s="65">
        <f t="shared" si="5"/>
        <v>0</v>
      </c>
      <c r="K10" s="65">
        <f t="shared" si="5"/>
        <v>0</v>
      </c>
      <c r="L10" s="65">
        <f t="shared" si="5"/>
        <v>0</v>
      </c>
      <c r="M10" s="65">
        <f t="shared" si="5"/>
        <v>0</v>
      </c>
      <c r="N10" s="65">
        <f t="shared" si="5"/>
        <v>0</v>
      </c>
      <c r="O10" s="65">
        <f t="shared" si="5"/>
        <v>0</v>
      </c>
      <c r="P10" s="65">
        <f t="shared" si="5"/>
        <v>0</v>
      </c>
      <c r="Q10" s="216">
        <f t="shared" si="2"/>
        <v>0</v>
      </c>
    </row>
    <row r="11" spans="1:17" ht="30" customHeight="1" thickTop="1" thickBot="1" x14ac:dyDescent="0.25">
      <c r="C11" s="259" t="str">
        <f>D625</f>
        <v>DESPESAS COM TRANSPORTES</v>
      </c>
      <c r="D11" s="259"/>
      <c r="E11" s="65">
        <f>E625</f>
        <v>0</v>
      </c>
      <c r="F11" s="65">
        <f t="shared" ref="F11:P11" si="6">F625</f>
        <v>0</v>
      </c>
      <c r="G11" s="65">
        <f t="shared" si="6"/>
        <v>0</v>
      </c>
      <c r="H11" s="65">
        <f t="shared" si="6"/>
        <v>0</v>
      </c>
      <c r="I11" s="65">
        <f t="shared" si="6"/>
        <v>0</v>
      </c>
      <c r="J11" s="65">
        <f t="shared" si="6"/>
        <v>0</v>
      </c>
      <c r="K11" s="65">
        <f t="shared" si="6"/>
        <v>0</v>
      </c>
      <c r="L11" s="65">
        <f t="shared" si="6"/>
        <v>0</v>
      </c>
      <c r="M11" s="65">
        <f t="shared" si="6"/>
        <v>0</v>
      </c>
      <c r="N11" s="65">
        <f t="shared" si="6"/>
        <v>0</v>
      </c>
      <c r="O11" s="65">
        <f t="shared" si="6"/>
        <v>0</v>
      </c>
      <c r="P11" s="65">
        <f t="shared" si="6"/>
        <v>0</v>
      </c>
      <c r="Q11" s="215">
        <f t="shared" si="2"/>
        <v>0</v>
      </c>
    </row>
    <row r="12" spans="1:17" ht="30" customHeight="1" thickTop="1" thickBot="1" x14ac:dyDescent="0.25">
      <c r="C12" s="286" t="str">
        <f>D725</f>
        <v>DESPESAS COM LAZER E INFORMAÇÃO</v>
      </c>
      <c r="D12" s="259"/>
      <c r="E12" s="65">
        <f>E725</f>
        <v>900</v>
      </c>
      <c r="F12" s="65">
        <f t="shared" ref="F12:P12" si="7">F725</f>
        <v>900</v>
      </c>
      <c r="G12" s="65">
        <f t="shared" si="7"/>
        <v>600</v>
      </c>
      <c r="H12" s="65">
        <f t="shared" si="7"/>
        <v>900</v>
      </c>
      <c r="I12" s="65">
        <f t="shared" si="7"/>
        <v>4500</v>
      </c>
      <c r="J12" s="65">
        <f t="shared" si="7"/>
        <v>2100</v>
      </c>
      <c r="K12" s="65">
        <f t="shared" si="7"/>
        <v>2400</v>
      </c>
      <c r="L12" s="65">
        <f t="shared" si="7"/>
        <v>0</v>
      </c>
      <c r="M12" s="65">
        <f t="shared" si="7"/>
        <v>0</v>
      </c>
      <c r="N12" s="65">
        <f t="shared" si="7"/>
        <v>0</v>
      </c>
      <c r="O12" s="65">
        <f t="shared" si="7"/>
        <v>0</v>
      </c>
      <c r="P12" s="65">
        <f t="shared" si="7"/>
        <v>0</v>
      </c>
      <c r="Q12" s="215">
        <f t="shared" si="2"/>
        <v>12300</v>
      </c>
    </row>
    <row r="13" spans="1:17" ht="30" customHeight="1" thickTop="1" thickBot="1" x14ac:dyDescent="0.25">
      <c r="C13" s="296" t="str">
        <f>D825</f>
        <v>OUTRAS DESPESAS</v>
      </c>
      <c r="D13" s="297"/>
      <c r="E13" s="65">
        <f>E825</f>
        <v>0</v>
      </c>
      <c r="F13" s="65">
        <f t="shared" ref="F13:P13" si="8">F825</f>
        <v>0</v>
      </c>
      <c r="G13" s="65">
        <f t="shared" si="8"/>
        <v>0</v>
      </c>
      <c r="H13" s="65">
        <f t="shared" si="8"/>
        <v>0</v>
      </c>
      <c r="I13" s="65">
        <f t="shared" si="8"/>
        <v>0</v>
      </c>
      <c r="J13" s="65">
        <f t="shared" si="8"/>
        <v>0</v>
      </c>
      <c r="K13" s="65">
        <f t="shared" si="8"/>
        <v>0</v>
      </c>
      <c r="L13" s="65">
        <f t="shared" si="8"/>
        <v>0</v>
      </c>
      <c r="M13" s="65">
        <f t="shared" si="8"/>
        <v>0</v>
      </c>
      <c r="N13" s="65">
        <f t="shared" si="8"/>
        <v>0</v>
      </c>
      <c r="O13" s="65">
        <f t="shared" si="8"/>
        <v>0</v>
      </c>
      <c r="P13" s="65">
        <f t="shared" si="8"/>
        <v>0</v>
      </c>
      <c r="Q13" s="215">
        <f t="shared" si="2"/>
        <v>0</v>
      </c>
    </row>
    <row r="14" spans="1:17" ht="30" customHeight="1" thickTop="1" thickBot="1" x14ac:dyDescent="0.25">
      <c r="C14" s="259" t="str">
        <f>D927</f>
        <v>IMPOSTO DE RENDA</v>
      </c>
      <c r="D14" s="259"/>
      <c r="E14" s="217">
        <f>E927</f>
        <v>0</v>
      </c>
      <c r="F14" s="217">
        <f t="shared" ref="F14:P14" si="9">F927</f>
        <v>0</v>
      </c>
      <c r="G14" s="217">
        <f t="shared" si="9"/>
        <v>0</v>
      </c>
      <c r="H14" s="217">
        <f t="shared" si="9"/>
        <v>0</v>
      </c>
      <c r="I14" s="217">
        <f t="shared" si="9"/>
        <v>0</v>
      </c>
      <c r="J14" s="217">
        <f t="shared" si="9"/>
        <v>0</v>
      </c>
      <c r="K14" s="217">
        <f t="shared" si="9"/>
        <v>0</v>
      </c>
      <c r="L14" s="217">
        <f t="shared" si="9"/>
        <v>0</v>
      </c>
      <c r="M14" s="217">
        <f t="shared" si="9"/>
        <v>0</v>
      </c>
      <c r="N14" s="217">
        <f t="shared" si="9"/>
        <v>0</v>
      </c>
      <c r="O14" s="217">
        <f t="shared" si="9"/>
        <v>0</v>
      </c>
      <c r="P14" s="217">
        <f t="shared" si="9"/>
        <v>0</v>
      </c>
      <c r="Q14" s="215">
        <f t="shared" si="2"/>
        <v>0</v>
      </c>
    </row>
    <row r="15" spans="1:17" ht="30" customHeight="1" thickTop="1" thickBot="1" x14ac:dyDescent="0.25">
      <c r="C15" s="298" t="s">
        <v>1310</v>
      </c>
      <c r="D15" s="299"/>
      <c r="E15" s="218">
        <f>E6-E7</f>
        <v>36450</v>
      </c>
      <c r="F15" s="218">
        <f t="shared" ref="F15:Q15" si="10">F6-F7</f>
        <v>36000</v>
      </c>
      <c r="G15" s="218">
        <f t="shared" si="10"/>
        <v>18300</v>
      </c>
      <c r="H15" s="218">
        <f t="shared" si="10"/>
        <v>36450</v>
      </c>
      <c r="I15" s="218">
        <f t="shared" si="10"/>
        <v>-28850</v>
      </c>
      <c r="J15" s="218">
        <f t="shared" si="10"/>
        <v>11750</v>
      </c>
      <c r="K15" s="218">
        <f t="shared" si="10"/>
        <v>53750</v>
      </c>
      <c r="L15" s="218">
        <f t="shared" si="10"/>
        <v>0</v>
      </c>
      <c r="M15" s="218">
        <f t="shared" si="10"/>
        <v>0</v>
      </c>
      <c r="N15" s="218">
        <f t="shared" si="10"/>
        <v>0</v>
      </c>
      <c r="O15" s="218">
        <f t="shared" si="10"/>
        <v>0</v>
      </c>
      <c r="P15" s="218">
        <f t="shared" si="10"/>
        <v>0</v>
      </c>
      <c r="Q15" s="218">
        <f t="shared" si="10"/>
        <v>163850</v>
      </c>
    </row>
    <row r="16" spans="1:17" ht="30" customHeight="1" thickTop="1" thickBot="1" x14ac:dyDescent="0.25">
      <c r="C16" s="286" t="str">
        <f>D1030</f>
        <v>INVESTIMENTOS (BENS)</v>
      </c>
      <c r="D16" s="259"/>
      <c r="E16" s="62">
        <f>E1030</f>
        <v>0</v>
      </c>
      <c r="F16" s="62">
        <f t="shared" ref="F16:P16" si="11">F1030</f>
        <v>0</v>
      </c>
      <c r="G16" s="62">
        <f t="shared" si="11"/>
        <v>0</v>
      </c>
      <c r="H16" s="62">
        <f t="shared" si="11"/>
        <v>0</v>
      </c>
      <c r="I16" s="62">
        <f t="shared" si="11"/>
        <v>0</v>
      </c>
      <c r="J16" s="62">
        <f t="shared" si="11"/>
        <v>0</v>
      </c>
      <c r="K16" s="62">
        <f t="shared" si="11"/>
        <v>0</v>
      </c>
      <c r="L16" s="62">
        <f t="shared" si="11"/>
        <v>0</v>
      </c>
      <c r="M16" s="62">
        <f t="shared" si="11"/>
        <v>0</v>
      </c>
      <c r="N16" s="62">
        <f t="shared" si="11"/>
        <v>0</v>
      </c>
      <c r="O16" s="62">
        <f t="shared" si="11"/>
        <v>0</v>
      </c>
      <c r="P16" s="62">
        <f t="shared" si="11"/>
        <v>0</v>
      </c>
      <c r="Q16" s="215">
        <f t="shared" si="2"/>
        <v>0</v>
      </c>
    </row>
    <row r="17" spans="3:17" ht="43.5" customHeight="1" thickTop="1" thickBot="1" x14ac:dyDescent="0.25">
      <c r="C17" s="295" t="s">
        <v>81</v>
      </c>
      <c r="D17" s="295"/>
      <c r="E17" s="295"/>
      <c r="F17" s="295"/>
      <c r="G17" s="295"/>
      <c r="H17" s="295"/>
      <c r="I17" s="100"/>
      <c r="J17" s="100"/>
      <c r="K17" s="100"/>
      <c r="L17" s="100"/>
      <c r="M17" s="100"/>
      <c r="N17" s="100"/>
      <c r="O17" s="100"/>
      <c r="P17" s="100"/>
      <c r="Q17" s="101"/>
    </row>
    <row r="18" spans="3:17" ht="33.75" customHeight="1" thickTop="1" thickBot="1" x14ac:dyDescent="0.25">
      <c r="C18" s="288" t="s">
        <v>73</v>
      </c>
      <c r="D18" s="289"/>
      <c r="E18" s="219">
        <f>E20+E220+E120</f>
        <v>39000</v>
      </c>
      <c r="F18" s="219">
        <f t="shared" ref="F18:Q18" si="12">F20+F220+F120</f>
        <v>39000</v>
      </c>
      <c r="G18" s="219">
        <f t="shared" si="12"/>
        <v>20000</v>
      </c>
      <c r="H18" s="219">
        <f t="shared" si="12"/>
        <v>39000</v>
      </c>
      <c r="I18" s="219">
        <f t="shared" si="12"/>
        <v>26000</v>
      </c>
      <c r="J18" s="219">
        <f t="shared" si="12"/>
        <v>39000</v>
      </c>
      <c r="K18" s="219">
        <f t="shared" si="12"/>
        <v>60000</v>
      </c>
      <c r="L18" s="219">
        <f t="shared" si="12"/>
        <v>0</v>
      </c>
      <c r="M18" s="219">
        <f t="shared" si="12"/>
        <v>0</v>
      </c>
      <c r="N18" s="219">
        <f t="shared" si="12"/>
        <v>0</v>
      </c>
      <c r="O18" s="219">
        <f t="shared" si="12"/>
        <v>0</v>
      </c>
      <c r="P18" s="219">
        <f t="shared" si="12"/>
        <v>0</v>
      </c>
      <c r="Q18" s="219">
        <f t="shared" si="12"/>
        <v>262000</v>
      </c>
    </row>
    <row r="19" spans="3:17" ht="12.75" customHeight="1" thickTop="1" thickBot="1" x14ac:dyDescent="0.25">
      <c r="C19" s="47"/>
      <c r="D19" s="47"/>
      <c r="E19" s="220"/>
      <c r="F19" s="220"/>
      <c r="G19" s="220"/>
      <c r="H19" s="220"/>
      <c r="I19" s="222"/>
      <c r="J19" s="222"/>
      <c r="K19" s="222"/>
      <c r="L19" s="222"/>
      <c r="M19" s="222"/>
      <c r="N19" s="222"/>
      <c r="O19" s="222"/>
      <c r="P19" s="222"/>
      <c r="Q19" s="222"/>
    </row>
    <row r="20" spans="3:17" ht="33.75" customHeight="1" thickTop="1" thickBot="1" x14ac:dyDescent="0.25">
      <c r="C20" s="41" t="str">
        <f>'PC Receitas'!C4</f>
        <v>4.1</v>
      </c>
      <c r="D20" s="42" t="str">
        <f>VLOOKUP(C20,'PC Receitas'!C4:D103,2,FALSE)</f>
        <v>RENDA FAMILIAR</v>
      </c>
      <c r="E20" s="221">
        <f t="shared" ref="E20:Q20" si="13">SUM(E21:E119)</f>
        <v>39000</v>
      </c>
      <c r="F20" s="221">
        <f t="shared" si="13"/>
        <v>39000</v>
      </c>
      <c r="G20" s="221">
        <f t="shared" si="13"/>
        <v>20000</v>
      </c>
      <c r="H20" s="221">
        <f t="shared" si="13"/>
        <v>39000</v>
      </c>
      <c r="I20" s="221">
        <f t="shared" si="13"/>
        <v>26000</v>
      </c>
      <c r="J20" s="221">
        <f t="shared" si="13"/>
        <v>39000</v>
      </c>
      <c r="K20" s="221">
        <f t="shared" si="13"/>
        <v>60000</v>
      </c>
      <c r="L20" s="221">
        <f t="shared" si="13"/>
        <v>0</v>
      </c>
      <c r="M20" s="221">
        <f t="shared" si="13"/>
        <v>0</v>
      </c>
      <c r="N20" s="221">
        <f t="shared" si="13"/>
        <v>0</v>
      </c>
      <c r="O20" s="221">
        <f t="shared" si="13"/>
        <v>0</v>
      </c>
      <c r="P20" s="221">
        <f t="shared" si="13"/>
        <v>0</v>
      </c>
      <c r="Q20" s="221">
        <f t="shared" si="13"/>
        <v>262000</v>
      </c>
    </row>
    <row r="21" spans="3:17" ht="28.5" customHeight="1" thickTop="1" thickBot="1" x14ac:dyDescent="0.25">
      <c r="C21" s="45" t="str">
        <f>'PC Receitas'!C5</f>
        <v>4.1.1</v>
      </c>
      <c r="D21" s="46" t="str">
        <f>VLOOKUP(C21,'PC Receitas'!$C$4:$D$103,2,FALSE)</f>
        <v>Comissões</v>
      </c>
      <c r="E21" s="65">
        <f>SUMIFS(Jan!$I$5:$I$619,Jan!$S$5:$S$619,"Receita",Jan!$F$5:$F$619,Resultado!$D21)</f>
        <v>0</v>
      </c>
      <c r="F21" s="65">
        <f>SUMIFS(Fev!$I$5:$I$619,Fev!$S$5:$S$619,"Receita",Fev!$F$5:$F$619,Resultado!$D21)</f>
        <v>0</v>
      </c>
      <c r="G21" s="65">
        <f>SUMIFS(Mar!$I$5:$I$619,Mar!$S$5:$S$619,"Receita",Mar!$F$5:$F$619,Resultado!$D21)</f>
        <v>0</v>
      </c>
      <c r="H21" s="65">
        <f>SUMIFS(Abr!$I$5:$I$619,Abr!$S$5:$S$619,"Receita",Abr!$F$5:$F$619,Resultado!$D21)</f>
        <v>0</v>
      </c>
      <c r="I21" s="65">
        <f>SUMIFS(Mai!$I$5:$I$619,Mai!$S$5:$S$619,"Receita",Mai!$F$5:$F$619,Resultado!$D21)</f>
        <v>0</v>
      </c>
      <c r="J21" s="65">
        <f>SUMIFS(Jun!$I$5:$I$619,Jun!$S$5:$S$619,"Receita",Jun!$F$5:$F$619,Resultado!$D21)</f>
        <v>0</v>
      </c>
      <c r="K21" s="65">
        <f>SUMIFS(Jul!$I$5:$I$619,Jul!$S$5:$S$619,"Receita",Jul!$F$5:$F$619,Resultado!$D21)</f>
        <v>0</v>
      </c>
      <c r="L21" s="65">
        <f>SUMIFS(Ago!$I$5:$I$619,Ago!$S$5:$S$619,"Receita",Ago!$F$5:$F$619,Resultado!$D21)</f>
        <v>0</v>
      </c>
      <c r="M21" s="65">
        <f>SUMIFS(Set!$I$5:$I$619,Set!$S$5:$S$619,"Receita",Set!$F$5:$F$619,Resultado!$D21)</f>
        <v>0</v>
      </c>
      <c r="N21" s="65">
        <f>SUMIFS(Out!$I$5:$I$619,Out!$S$5:$S$619,"Receita",Out!$F$5:$F$619,Resultado!$D21)</f>
        <v>0</v>
      </c>
      <c r="O21" s="65">
        <f>SUMIFS(Nov!$I$5:$I$619,Nov!$S$5:$S$619,"Receita",Nov!$F$5:$F$619,Resultado!$D21)</f>
        <v>0</v>
      </c>
      <c r="P21" s="65">
        <f>SUMIFS(Dez!$I$5:$I$619,Dez!$S$5:$S$619,"Receita",Dez!$F$5:$F$619,Resultado!$D21)</f>
        <v>0</v>
      </c>
      <c r="Q21" s="65">
        <f>SUM(E21:P21)</f>
        <v>0</v>
      </c>
    </row>
    <row r="22" spans="3:17" ht="28.5" customHeight="1" thickTop="1" thickBot="1" x14ac:dyDescent="0.25">
      <c r="C22" s="45" t="str">
        <f>'PC Receitas'!C6</f>
        <v>4.1.2</v>
      </c>
      <c r="D22" s="46" t="str">
        <f>VLOOKUP(C22,'PC Receitas'!$C$4:$D$103,2,FALSE)</f>
        <v>Lucro Projetos</v>
      </c>
      <c r="E22" s="65">
        <f>SUMIFS(Jan!$I$5:$I$619,Jan!$S$5:$S$619,"Receita",Jan!$F$5:$F$619,Resultado!$D22)</f>
        <v>0</v>
      </c>
      <c r="F22" s="65">
        <f>SUMIFS(Fev!$I$5:$I$619,Fev!$S$5:$S$619,"Receita",Fev!$F$5:$F$619,Resultado!$D22)</f>
        <v>0</v>
      </c>
      <c r="G22" s="65">
        <f>SUMIFS(Mar!$I$5:$I$619,Mar!$S$5:$S$619,"Receita",Mar!$F$5:$F$619,Resultado!$D22)</f>
        <v>0</v>
      </c>
      <c r="H22" s="65">
        <f>SUMIFS(Abr!$I$5:$I$619,Abr!$S$5:$S$619,"Receita",Abr!$F$5:$F$619,Resultado!$D22)</f>
        <v>0</v>
      </c>
      <c r="I22" s="65">
        <f>SUMIFS(Mai!$I$5:$I$619,Mai!$S$5:$S$619,"Receita",Mai!$F$5:$F$619,Resultado!$D22)</f>
        <v>0</v>
      </c>
      <c r="J22" s="65">
        <f>SUMIFS(Jun!$I$5:$I$619,Jun!$S$5:$S$619,"Receita",Jun!$F$5:$F$619,Resultado!$D22)</f>
        <v>0</v>
      </c>
      <c r="K22" s="65">
        <f>SUMIFS(Jul!$I$5:$I$619,Jul!$S$5:$S$619,"Receita",Jul!$F$5:$F$619,Resultado!$D22)</f>
        <v>0</v>
      </c>
      <c r="L22" s="65">
        <f>SUMIFS(Ago!$I$5:$I$619,Ago!$S$5:$S$619,"Receita",Ago!$F$5:$F$619,Resultado!$D22)</f>
        <v>0</v>
      </c>
      <c r="M22" s="65">
        <f>SUMIFS(Set!$I$5:$I$619,Set!$S$5:$S$619,"Receita",Set!$F$5:$F$619,Resultado!$D22)</f>
        <v>0</v>
      </c>
      <c r="N22" s="65">
        <f>SUMIFS(Out!$I$5:$I$619,Out!$S$5:$S$619,"Receita",Out!$F$5:$F$619,Resultado!$D22)</f>
        <v>0</v>
      </c>
      <c r="O22" s="65">
        <f>SUMIFS(Nov!$I$5:$I$619,Nov!$S$5:$S$619,"Receita",Nov!$F$5:$F$619,Resultado!$D22)</f>
        <v>0</v>
      </c>
      <c r="P22" s="65">
        <f>SUMIFS(Dez!$I$5:$I$619,Dez!$S$5:$S$619,"Receita",Dez!$F$5:$F$619,Resultado!$D22)</f>
        <v>0</v>
      </c>
      <c r="Q22" s="65">
        <f t="shared" ref="Q22:Q85" si="14">SUM(E22:P22)</f>
        <v>0</v>
      </c>
    </row>
    <row r="23" spans="3:17" ht="28.5" customHeight="1" thickTop="1" thickBot="1" x14ac:dyDescent="0.25">
      <c r="C23" s="45" t="str">
        <f>'PC Receitas'!C7</f>
        <v>4.1.3</v>
      </c>
      <c r="D23" s="46" t="str">
        <f>VLOOKUP(C23,'PC Receitas'!$C$4:$D$103,2,FALSE)</f>
        <v>Pró-labore</v>
      </c>
      <c r="E23" s="65">
        <f>SUMIFS(Jan!$I$5:$I$619,Jan!$S$5:$S$619,"Receita",Jan!$F$5:$F$619,Resultado!$D23)</f>
        <v>21000</v>
      </c>
      <c r="F23" s="65">
        <f>SUMIFS(Fev!$I$5:$I$619,Fev!$S$5:$S$619,"Receita",Fev!$F$5:$F$619,Resultado!$D23)</f>
        <v>21000</v>
      </c>
      <c r="G23" s="65">
        <f>SUMIFS(Mar!$I$5:$I$619,Mar!$S$5:$S$619,"Receita",Mar!$F$5:$F$619,Resultado!$D23)</f>
        <v>14000</v>
      </c>
      <c r="H23" s="65">
        <f>SUMIFS(Abr!$I$5:$I$619,Abr!$S$5:$S$619,"Receita",Abr!$F$5:$F$619,Resultado!$D23)</f>
        <v>21000</v>
      </c>
      <c r="I23" s="65">
        <f>SUMIFS(Mai!$I$5:$I$619,Mai!$S$5:$S$619,"Receita",Mai!$F$5:$F$619,Resultado!$D23)</f>
        <v>14000</v>
      </c>
      <c r="J23" s="65">
        <f>SUMIFS(Jun!$I$5:$I$619,Jun!$S$5:$S$619,"Receita",Jun!$F$5:$F$619,Resultado!$D23)</f>
        <v>21000</v>
      </c>
      <c r="K23" s="65">
        <f>SUMIFS(Jul!$I$5:$I$619,Jul!$S$5:$S$619,"Receita",Jul!$F$5:$F$619,Resultado!$D23)</f>
        <v>42000</v>
      </c>
      <c r="L23" s="65">
        <f>SUMIFS(Ago!$I$5:$I$619,Ago!$S$5:$S$619,"Receita",Ago!$F$5:$F$619,Resultado!$D23)</f>
        <v>0</v>
      </c>
      <c r="M23" s="65">
        <f>SUMIFS(Set!$I$5:$I$619,Set!$S$5:$S$619,"Receita",Set!$F$5:$F$619,Resultado!$D23)</f>
        <v>0</v>
      </c>
      <c r="N23" s="65">
        <f>SUMIFS(Out!$I$5:$I$619,Out!$S$5:$S$619,"Receita",Out!$F$5:$F$619,Resultado!$D23)</f>
        <v>0</v>
      </c>
      <c r="O23" s="65">
        <f>SUMIFS(Nov!$I$5:$I$619,Nov!$S$5:$S$619,"Receita",Nov!$F$5:$F$619,Resultado!$D23)</f>
        <v>0</v>
      </c>
      <c r="P23" s="65">
        <f>SUMIFS(Dez!$I$5:$I$619,Dez!$S$5:$S$619,"Receita",Dez!$F$5:$F$619,Resultado!$D23)</f>
        <v>0</v>
      </c>
      <c r="Q23" s="65">
        <f t="shared" si="14"/>
        <v>154000</v>
      </c>
    </row>
    <row r="24" spans="3:17" ht="28.5" customHeight="1" thickTop="1" thickBot="1" x14ac:dyDescent="0.25">
      <c r="C24" s="45" t="str">
        <f>'PC Receitas'!C8</f>
        <v>4.1.4</v>
      </c>
      <c r="D24" s="46" t="str">
        <f>VLOOKUP(C24,'PC Receitas'!$C$4:$D$103,2,FALSE)</f>
        <v>Salário da esposa</v>
      </c>
      <c r="E24" s="65">
        <f>SUMIFS(Jan!$I$5:$I$619,Jan!$S$5:$S$619,"Receita",Jan!$F$5:$F$619,Resultado!$D24)</f>
        <v>18000</v>
      </c>
      <c r="F24" s="65">
        <f>SUMIFS(Fev!$I$5:$I$619,Fev!$S$5:$S$619,"Receita",Fev!$F$5:$F$619,Resultado!$D24)</f>
        <v>18000</v>
      </c>
      <c r="G24" s="65">
        <f>SUMIFS(Mar!$I$5:$I$619,Mar!$S$5:$S$619,"Receita",Mar!$F$5:$F$619,Resultado!$D24)</f>
        <v>6000</v>
      </c>
      <c r="H24" s="65">
        <f>SUMIFS(Abr!$I$5:$I$619,Abr!$S$5:$S$619,"Receita",Abr!$F$5:$F$619,Resultado!$D24)</f>
        <v>18000</v>
      </c>
      <c r="I24" s="65">
        <f>SUMIFS(Mai!$I$5:$I$619,Mai!$S$5:$S$619,"Receita",Mai!$F$5:$F$619,Resultado!$D24)</f>
        <v>12000</v>
      </c>
      <c r="J24" s="65">
        <f>SUMIFS(Jun!$I$5:$I$619,Jun!$S$5:$S$619,"Receita",Jun!$F$5:$F$619,Resultado!$D24)</f>
        <v>18000</v>
      </c>
      <c r="K24" s="65">
        <f>SUMIFS(Jul!$I$5:$I$619,Jul!$S$5:$S$619,"Receita",Jul!$F$5:$F$619,Resultado!$D24)</f>
        <v>18000</v>
      </c>
      <c r="L24" s="65">
        <f>SUMIFS(Ago!$I$5:$I$619,Ago!$S$5:$S$619,"Receita",Ago!$F$5:$F$619,Resultado!$D24)</f>
        <v>0</v>
      </c>
      <c r="M24" s="65">
        <f>SUMIFS(Set!$I$5:$I$619,Set!$S$5:$S$619,"Receita",Set!$F$5:$F$619,Resultado!$D24)</f>
        <v>0</v>
      </c>
      <c r="N24" s="65">
        <f>SUMIFS(Out!$I$5:$I$619,Out!$S$5:$S$619,"Receita",Out!$F$5:$F$619,Resultado!$D24)</f>
        <v>0</v>
      </c>
      <c r="O24" s="65">
        <f>SUMIFS(Nov!$I$5:$I$619,Nov!$S$5:$S$619,"Receita",Nov!$F$5:$F$619,Resultado!$D24)</f>
        <v>0</v>
      </c>
      <c r="P24" s="65">
        <f>SUMIFS(Dez!$I$5:$I$619,Dez!$S$5:$S$619,"Receita",Dez!$F$5:$F$619,Resultado!$D24)</f>
        <v>0</v>
      </c>
      <c r="Q24" s="65">
        <f t="shared" si="14"/>
        <v>108000</v>
      </c>
    </row>
    <row r="25" spans="3:17" ht="28.5" customHeight="1" thickTop="1" thickBot="1" x14ac:dyDescent="0.25">
      <c r="C25" s="45" t="str">
        <f>'PC Receitas'!C9</f>
        <v>4.1.5</v>
      </c>
      <c r="D25" s="46" t="str">
        <f>VLOOKUP(C25,'PC Receitas'!$C$4:$D$103,2,FALSE)</f>
        <v>-</v>
      </c>
      <c r="E25" s="65">
        <f>SUMIFS(Jan!$I$5:$I$619,Jan!$S$5:$S$619,"Receita",Jan!$F$5:$F$619,Resultado!$D25)</f>
        <v>0</v>
      </c>
      <c r="F25" s="65">
        <f>SUMIFS(Fev!$I$5:$I$619,Fev!$S$5:$S$619,"Receita",Fev!$F$5:$F$619,Resultado!$D25)</f>
        <v>0</v>
      </c>
      <c r="G25" s="65">
        <f>SUMIFS(Mar!$I$5:$I$619,Mar!$S$5:$S$619,"Receita",Mar!$F$5:$F$619,Resultado!$D25)</f>
        <v>0</v>
      </c>
      <c r="H25" s="65">
        <f>SUMIFS(Abr!$I$5:$I$619,Abr!$S$5:$S$619,"Receita",Abr!$F$5:$F$619,Resultado!$D25)</f>
        <v>0</v>
      </c>
      <c r="I25" s="65">
        <f>SUMIFS(Mai!$I$5:$I$619,Mai!$S$5:$S$619,"Receita",Mai!$F$5:$F$619,Resultado!$D25)</f>
        <v>0</v>
      </c>
      <c r="J25" s="65">
        <f>SUMIFS(Jun!$I$5:$I$619,Jun!$S$5:$S$619,"Receita",Jun!$F$5:$F$619,Resultado!$D25)</f>
        <v>0</v>
      </c>
      <c r="K25" s="65">
        <f>SUMIFS(Jul!$I$5:$I$619,Jul!$S$5:$S$619,"Receita",Jul!$F$5:$F$619,Resultado!$D25)</f>
        <v>0</v>
      </c>
      <c r="L25" s="65">
        <f>SUMIFS(Ago!$I$5:$I$619,Ago!$S$5:$S$619,"Receita",Ago!$F$5:$F$619,Resultado!$D25)</f>
        <v>0</v>
      </c>
      <c r="M25" s="65">
        <f>SUMIFS(Set!$I$5:$I$619,Set!$S$5:$S$619,"Receita",Set!$F$5:$F$619,Resultado!$D25)</f>
        <v>0</v>
      </c>
      <c r="N25" s="65">
        <f>SUMIFS(Out!$I$5:$I$619,Out!$S$5:$S$619,"Receita",Out!$F$5:$F$619,Resultado!$D25)</f>
        <v>0</v>
      </c>
      <c r="O25" s="65">
        <f>SUMIFS(Nov!$I$5:$I$619,Nov!$S$5:$S$619,"Receita",Nov!$F$5:$F$619,Resultado!$D25)</f>
        <v>0</v>
      </c>
      <c r="P25" s="65">
        <f>SUMIFS(Dez!$I$5:$I$619,Dez!$S$5:$S$619,"Receita",Dez!$F$5:$F$619,Resultado!$D25)</f>
        <v>0</v>
      </c>
      <c r="Q25" s="65">
        <f t="shared" si="14"/>
        <v>0</v>
      </c>
    </row>
    <row r="26" spans="3:17" ht="28.5" customHeight="1" thickTop="1" thickBot="1" x14ac:dyDescent="0.25">
      <c r="C26" s="45" t="str">
        <f>'PC Receitas'!C10</f>
        <v>4.1.6</v>
      </c>
      <c r="D26" s="46" t="str">
        <f>VLOOKUP(C26,'PC Receitas'!$C$4:$D$103,2,FALSE)</f>
        <v>-</v>
      </c>
      <c r="E26" s="65">
        <f>SUMIFS(Jan!$I$5:$I$619,Jan!$S$5:$S$619,"Receita",Jan!$F$5:$F$619,Resultado!$D26)</f>
        <v>0</v>
      </c>
      <c r="F26" s="65">
        <f>SUMIFS(Fev!$I$5:$I$619,Fev!$S$5:$S$619,"Receita",Fev!$F$5:$F$619,Resultado!$D26)</f>
        <v>0</v>
      </c>
      <c r="G26" s="65">
        <f>SUMIFS(Mar!$I$5:$I$619,Mar!$S$5:$S$619,"Receita",Mar!$F$5:$F$619,Resultado!$D26)</f>
        <v>0</v>
      </c>
      <c r="H26" s="65">
        <f>SUMIFS(Abr!$I$5:$I$619,Abr!$S$5:$S$619,"Receita",Abr!$F$5:$F$619,Resultado!$D26)</f>
        <v>0</v>
      </c>
      <c r="I26" s="65">
        <f>SUMIFS(Mai!$I$5:$I$619,Mai!$S$5:$S$619,"Receita",Mai!$F$5:$F$619,Resultado!$D26)</f>
        <v>0</v>
      </c>
      <c r="J26" s="65">
        <f>SUMIFS(Jun!$I$5:$I$619,Jun!$S$5:$S$619,"Receita",Jun!$F$5:$F$619,Resultado!$D26)</f>
        <v>0</v>
      </c>
      <c r="K26" s="65">
        <f>SUMIFS(Jul!$I$5:$I$619,Jul!$S$5:$S$619,"Receita",Jul!$F$5:$F$619,Resultado!$D26)</f>
        <v>0</v>
      </c>
      <c r="L26" s="65">
        <f>SUMIFS(Ago!$I$5:$I$619,Ago!$S$5:$S$619,"Receita",Ago!$F$5:$F$619,Resultado!$D26)</f>
        <v>0</v>
      </c>
      <c r="M26" s="65">
        <f>SUMIFS(Set!$I$5:$I$619,Set!$S$5:$S$619,"Receita",Set!$F$5:$F$619,Resultado!$D26)</f>
        <v>0</v>
      </c>
      <c r="N26" s="65">
        <f>SUMIFS(Out!$I$5:$I$619,Out!$S$5:$S$619,"Receita",Out!$F$5:$F$619,Resultado!$D26)</f>
        <v>0</v>
      </c>
      <c r="O26" s="65">
        <f>SUMIFS(Nov!$I$5:$I$619,Nov!$S$5:$S$619,"Receita",Nov!$F$5:$F$619,Resultado!$D26)</f>
        <v>0</v>
      </c>
      <c r="P26" s="65">
        <f>SUMIFS(Dez!$I$5:$I$619,Dez!$S$5:$S$619,"Receita",Dez!$F$5:$F$619,Resultado!$D26)</f>
        <v>0</v>
      </c>
      <c r="Q26" s="65">
        <f t="shared" si="14"/>
        <v>0</v>
      </c>
    </row>
    <row r="27" spans="3:17" ht="28.5" customHeight="1" thickTop="1" thickBot="1" x14ac:dyDescent="0.25">
      <c r="C27" s="45" t="str">
        <f>'PC Receitas'!C11</f>
        <v>4.1.7</v>
      </c>
      <c r="D27" s="46" t="str">
        <f>VLOOKUP(C27,'PC Receitas'!$C$4:$D$103,2,FALSE)</f>
        <v>-</v>
      </c>
      <c r="E27" s="65">
        <f>SUMIFS(Jan!$I$5:$I$619,Jan!$S$5:$S$619,"Receita",Jan!$F$5:$F$619,Resultado!$D27)</f>
        <v>0</v>
      </c>
      <c r="F27" s="65">
        <f>SUMIFS(Fev!$I$5:$I$619,Fev!$S$5:$S$619,"Receita",Fev!$F$5:$F$619,Resultado!$D27)</f>
        <v>0</v>
      </c>
      <c r="G27" s="65">
        <f>SUMIFS(Mar!$I$5:$I$619,Mar!$S$5:$S$619,"Receita",Mar!$F$5:$F$619,Resultado!$D27)</f>
        <v>0</v>
      </c>
      <c r="H27" s="65">
        <f>SUMIFS(Abr!$I$5:$I$619,Abr!$S$5:$S$619,"Receita",Abr!$F$5:$F$619,Resultado!$D27)</f>
        <v>0</v>
      </c>
      <c r="I27" s="65">
        <f>SUMIFS(Mai!$I$5:$I$619,Mai!$S$5:$S$619,"Receita",Mai!$F$5:$F$619,Resultado!$D27)</f>
        <v>0</v>
      </c>
      <c r="J27" s="65">
        <f>SUMIFS(Jun!$I$5:$I$619,Jun!$S$5:$S$619,"Receita",Jun!$F$5:$F$619,Resultado!$D27)</f>
        <v>0</v>
      </c>
      <c r="K27" s="65">
        <f>SUMIFS(Jul!$I$5:$I$619,Jul!$S$5:$S$619,"Receita",Jul!$F$5:$F$619,Resultado!$D27)</f>
        <v>0</v>
      </c>
      <c r="L27" s="65">
        <f>SUMIFS(Ago!$I$5:$I$619,Ago!$S$5:$S$619,"Receita",Ago!$F$5:$F$619,Resultado!$D27)</f>
        <v>0</v>
      </c>
      <c r="M27" s="65">
        <f>SUMIFS(Set!$I$5:$I$619,Set!$S$5:$S$619,"Receita",Set!$F$5:$F$619,Resultado!$D27)</f>
        <v>0</v>
      </c>
      <c r="N27" s="65">
        <f>SUMIFS(Out!$I$5:$I$619,Out!$S$5:$S$619,"Receita",Out!$F$5:$F$619,Resultado!$D27)</f>
        <v>0</v>
      </c>
      <c r="O27" s="65">
        <f>SUMIFS(Nov!$I$5:$I$619,Nov!$S$5:$S$619,"Receita",Nov!$F$5:$F$619,Resultado!$D27)</f>
        <v>0</v>
      </c>
      <c r="P27" s="65">
        <f>SUMIFS(Dez!$I$5:$I$619,Dez!$S$5:$S$619,"Receita",Dez!$F$5:$F$619,Resultado!$D27)</f>
        <v>0</v>
      </c>
      <c r="Q27" s="65">
        <f t="shared" si="14"/>
        <v>0</v>
      </c>
    </row>
    <row r="28" spans="3:17" ht="28.5" customHeight="1" thickTop="1" thickBot="1" x14ac:dyDescent="0.25">
      <c r="C28" s="45" t="str">
        <f>'PC Receitas'!C12</f>
        <v>4.1.8</v>
      </c>
      <c r="D28" s="46" t="str">
        <f>VLOOKUP(C28,'PC Receitas'!$C$4:$D$103,2,FALSE)</f>
        <v>-</v>
      </c>
      <c r="E28" s="65">
        <f>SUMIFS(Jan!$I$5:$I$619,Jan!$S$5:$S$619,"Receita",Jan!$F$5:$F$619,Resultado!$D28)</f>
        <v>0</v>
      </c>
      <c r="F28" s="65">
        <f>SUMIFS(Fev!$I$5:$I$619,Fev!$S$5:$S$619,"Receita",Fev!$F$5:$F$619,Resultado!$D28)</f>
        <v>0</v>
      </c>
      <c r="G28" s="65">
        <f>SUMIFS(Mar!$I$5:$I$619,Mar!$S$5:$S$619,"Receita",Mar!$F$5:$F$619,Resultado!$D28)</f>
        <v>0</v>
      </c>
      <c r="H28" s="65">
        <f>SUMIFS(Abr!$I$5:$I$619,Abr!$S$5:$S$619,"Receita",Abr!$F$5:$F$619,Resultado!$D28)</f>
        <v>0</v>
      </c>
      <c r="I28" s="65">
        <f>SUMIFS(Mai!$I$5:$I$619,Mai!$S$5:$S$619,"Receita",Mai!$F$5:$F$619,Resultado!$D28)</f>
        <v>0</v>
      </c>
      <c r="J28" s="65">
        <f>SUMIFS(Jun!$I$5:$I$619,Jun!$S$5:$S$619,"Receita",Jun!$F$5:$F$619,Resultado!$D28)</f>
        <v>0</v>
      </c>
      <c r="K28" s="65">
        <f>SUMIFS(Jul!$I$5:$I$619,Jul!$S$5:$S$619,"Receita",Jul!$F$5:$F$619,Resultado!$D28)</f>
        <v>0</v>
      </c>
      <c r="L28" s="65">
        <f>SUMIFS(Ago!$I$5:$I$619,Ago!$S$5:$S$619,"Receita",Ago!$F$5:$F$619,Resultado!$D28)</f>
        <v>0</v>
      </c>
      <c r="M28" s="65">
        <f>SUMIFS(Set!$I$5:$I$619,Set!$S$5:$S$619,"Receita",Set!$F$5:$F$619,Resultado!$D28)</f>
        <v>0</v>
      </c>
      <c r="N28" s="65">
        <f>SUMIFS(Out!$I$5:$I$619,Out!$S$5:$S$619,"Receita",Out!$F$5:$F$619,Resultado!$D28)</f>
        <v>0</v>
      </c>
      <c r="O28" s="65">
        <f>SUMIFS(Nov!$I$5:$I$619,Nov!$S$5:$S$619,"Receita",Nov!$F$5:$F$619,Resultado!$D28)</f>
        <v>0</v>
      </c>
      <c r="P28" s="65">
        <f>SUMIFS(Dez!$I$5:$I$619,Dez!$S$5:$S$619,"Receita",Dez!$F$5:$F$619,Resultado!$D28)</f>
        <v>0</v>
      </c>
      <c r="Q28" s="65">
        <f t="shared" si="14"/>
        <v>0</v>
      </c>
    </row>
    <row r="29" spans="3:17" ht="28.5" customHeight="1" thickTop="1" thickBot="1" x14ac:dyDescent="0.25">
      <c r="C29" s="45" t="str">
        <f>'PC Receitas'!C13</f>
        <v>4.1.9</v>
      </c>
      <c r="D29" s="46" t="str">
        <f>VLOOKUP(C29,'PC Receitas'!$C$4:$D$103,2,FALSE)</f>
        <v>-</v>
      </c>
      <c r="E29" s="65">
        <f>SUMIFS(Jan!$I$5:$I$619,Jan!$S$5:$S$619,"Receita",Jan!$F$5:$F$619,Resultado!$D29)</f>
        <v>0</v>
      </c>
      <c r="F29" s="65">
        <f>SUMIFS(Fev!$I$5:$I$619,Fev!$S$5:$S$619,"Receita",Fev!$F$5:$F$619,Resultado!$D29)</f>
        <v>0</v>
      </c>
      <c r="G29" s="65">
        <f>SUMIFS(Mar!$I$5:$I$619,Mar!$S$5:$S$619,"Receita",Mar!$F$5:$F$619,Resultado!$D29)</f>
        <v>0</v>
      </c>
      <c r="H29" s="65">
        <f>SUMIFS(Abr!$I$5:$I$619,Abr!$S$5:$S$619,"Receita",Abr!$F$5:$F$619,Resultado!$D29)</f>
        <v>0</v>
      </c>
      <c r="I29" s="65">
        <f>SUMIFS(Mai!$I$5:$I$619,Mai!$S$5:$S$619,"Receita",Mai!$F$5:$F$619,Resultado!$D29)</f>
        <v>0</v>
      </c>
      <c r="J29" s="65">
        <f>SUMIFS(Jun!$I$5:$I$619,Jun!$S$5:$S$619,"Receita",Jun!$F$5:$F$619,Resultado!$D29)</f>
        <v>0</v>
      </c>
      <c r="K29" s="65">
        <f>SUMIFS(Jul!$I$5:$I$619,Jul!$S$5:$S$619,"Receita",Jul!$F$5:$F$619,Resultado!$D29)</f>
        <v>0</v>
      </c>
      <c r="L29" s="65">
        <f>SUMIFS(Ago!$I$5:$I$619,Ago!$S$5:$S$619,"Receita",Ago!$F$5:$F$619,Resultado!$D29)</f>
        <v>0</v>
      </c>
      <c r="M29" s="65">
        <f>SUMIFS(Set!$I$5:$I$619,Set!$S$5:$S$619,"Receita",Set!$F$5:$F$619,Resultado!$D29)</f>
        <v>0</v>
      </c>
      <c r="N29" s="65">
        <f>SUMIFS(Out!$I$5:$I$619,Out!$S$5:$S$619,"Receita",Out!$F$5:$F$619,Resultado!$D29)</f>
        <v>0</v>
      </c>
      <c r="O29" s="65">
        <f>SUMIFS(Nov!$I$5:$I$619,Nov!$S$5:$S$619,"Receita",Nov!$F$5:$F$619,Resultado!$D29)</f>
        <v>0</v>
      </c>
      <c r="P29" s="65">
        <f>SUMIFS(Dez!$I$5:$I$619,Dez!$S$5:$S$619,"Receita",Dez!$F$5:$F$619,Resultado!$D29)</f>
        <v>0</v>
      </c>
      <c r="Q29" s="65">
        <f t="shared" si="14"/>
        <v>0</v>
      </c>
    </row>
    <row r="30" spans="3:17" ht="28.5" customHeight="1" thickTop="1" thickBot="1" x14ac:dyDescent="0.25">
      <c r="C30" s="45" t="str">
        <f>'PC Receitas'!C14</f>
        <v>4.1.10</v>
      </c>
      <c r="D30" s="46" t="str">
        <f>VLOOKUP(C30,'PC Receitas'!$C$4:$D$103,2,FALSE)</f>
        <v>-</v>
      </c>
      <c r="E30" s="65">
        <f>SUMIFS(Jan!$I$5:$I$619,Jan!$S$5:$S$619,"Receita",Jan!$F$5:$F$619,Resultado!$D30)</f>
        <v>0</v>
      </c>
      <c r="F30" s="65">
        <f>SUMIFS(Fev!$I$5:$I$619,Fev!$S$5:$S$619,"Receita",Fev!$F$5:$F$619,Resultado!$D30)</f>
        <v>0</v>
      </c>
      <c r="G30" s="65">
        <f>SUMIFS(Mar!$I$5:$I$619,Mar!$S$5:$S$619,"Receita",Mar!$F$5:$F$619,Resultado!$D30)</f>
        <v>0</v>
      </c>
      <c r="H30" s="65">
        <f>SUMIFS(Abr!$I$5:$I$619,Abr!$S$5:$S$619,"Receita",Abr!$F$5:$F$619,Resultado!$D30)</f>
        <v>0</v>
      </c>
      <c r="I30" s="65">
        <f>SUMIFS(Mai!$I$5:$I$619,Mai!$S$5:$S$619,"Receita",Mai!$F$5:$F$619,Resultado!$D30)</f>
        <v>0</v>
      </c>
      <c r="J30" s="65">
        <f>SUMIFS(Jun!$I$5:$I$619,Jun!$S$5:$S$619,"Receita",Jun!$F$5:$F$619,Resultado!$D30)</f>
        <v>0</v>
      </c>
      <c r="K30" s="65">
        <f>SUMIFS(Jul!$I$5:$I$619,Jul!$S$5:$S$619,"Receita",Jul!$F$5:$F$619,Resultado!$D30)</f>
        <v>0</v>
      </c>
      <c r="L30" s="65">
        <f>SUMIFS(Ago!$I$5:$I$619,Ago!$S$5:$S$619,"Receita",Ago!$F$5:$F$619,Resultado!$D30)</f>
        <v>0</v>
      </c>
      <c r="M30" s="65">
        <f>SUMIFS(Set!$I$5:$I$619,Set!$S$5:$S$619,"Receita",Set!$F$5:$F$619,Resultado!$D30)</f>
        <v>0</v>
      </c>
      <c r="N30" s="65">
        <f>SUMIFS(Out!$I$5:$I$619,Out!$S$5:$S$619,"Receita",Out!$F$5:$F$619,Resultado!$D30)</f>
        <v>0</v>
      </c>
      <c r="O30" s="65">
        <f>SUMIFS(Nov!$I$5:$I$619,Nov!$S$5:$S$619,"Receita",Nov!$F$5:$F$619,Resultado!$D30)</f>
        <v>0</v>
      </c>
      <c r="P30" s="65">
        <f>SUMIFS(Dez!$I$5:$I$619,Dez!$S$5:$S$619,"Receita",Dez!$F$5:$F$619,Resultado!$D30)</f>
        <v>0</v>
      </c>
      <c r="Q30" s="65">
        <f t="shared" si="14"/>
        <v>0</v>
      </c>
    </row>
    <row r="31" spans="3:17" ht="28.5" customHeight="1" thickTop="1" thickBot="1" x14ac:dyDescent="0.25">
      <c r="C31" s="45" t="str">
        <f>'PC Receitas'!C15</f>
        <v>4.1.11</v>
      </c>
      <c r="D31" s="46" t="str">
        <f>VLOOKUP(C31,'PC Receitas'!$C$4:$D$103,2,FALSE)</f>
        <v>-</v>
      </c>
      <c r="E31" s="65">
        <f>SUMIFS(Jan!$I$5:$I$619,Jan!$S$5:$S$619,"Receita",Jan!$F$5:$F$619,Resultado!$D31)</f>
        <v>0</v>
      </c>
      <c r="F31" s="65">
        <f>SUMIFS(Fev!$I$5:$I$619,Fev!$S$5:$S$619,"Receita",Fev!$F$5:$F$619,Resultado!$D31)</f>
        <v>0</v>
      </c>
      <c r="G31" s="65">
        <f>SUMIFS(Mar!$I$5:$I$619,Mar!$S$5:$S$619,"Receita",Mar!$F$5:$F$619,Resultado!$D31)</f>
        <v>0</v>
      </c>
      <c r="H31" s="65">
        <f>SUMIFS(Abr!$I$5:$I$619,Abr!$S$5:$S$619,"Receita",Abr!$F$5:$F$619,Resultado!$D31)</f>
        <v>0</v>
      </c>
      <c r="I31" s="65">
        <f>SUMIFS(Mai!$I$5:$I$619,Mai!$S$5:$S$619,"Receita",Mai!$F$5:$F$619,Resultado!$D31)</f>
        <v>0</v>
      </c>
      <c r="J31" s="65">
        <f>SUMIFS(Jun!$I$5:$I$619,Jun!$S$5:$S$619,"Receita",Jun!$F$5:$F$619,Resultado!$D31)</f>
        <v>0</v>
      </c>
      <c r="K31" s="65">
        <f>SUMIFS(Jul!$I$5:$I$619,Jul!$S$5:$S$619,"Receita",Jul!$F$5:$F$619,Resultado!$D31)</f>
        <v>0</v>
      </c>
      <c r="L31" s="65">
        <f>SUMIFS(Ago!$I$5:$I$619,Ago!$S$5:$S$619,"Receita",Ago!$F$5:$F$619,Resultado!$D31)</f>
        <v>0</v>
      </c>
      <c r="M31" s="65">
        <f>SUMIFS(Set!$I$5:$I$619,Set!$S$5:$S$619,"Receita",Set!$F$5:$F$619,Resultado!$D31)</f>
        <v>0</v>
      </c>
      <c r="N31" s="65">
        <f>SUMIFS(Out!$I$5:$I$619,Out!$S$5:$S$619,"Receita",Out!$F$5:$F$619,Resultado!$D31)</f>
        <v>0</v>
      </c>
      <c r="O31" s="65">
        <f>SUMIFS(Nov!$I$5:$I$619,Nov!$S$5:$S$619,"Receita",Nov!$F$5:$F$619,Resultado!$D31)</f>
        <v>0</v>
      </c>
      <c r="P31" s="65">
        <f>SUMIFS(Dez!$I$5:$I$619,Dez!$S$5:$S$619,"Receita",Dez!$F$5:$F$619,Resultado!$D31)</f>
        <v>0</v>
      </c>
      <c r="Q31" s="65">
        <f t="shared" si="14"/>
        <v>0</v>
      </c>
    </row>
    <row r="32" spans="3:17" ht="28.5" customHeight="1" thickTop="1" thickBot="1" x14ac:dyDescent="0.25">
      <c r="C32" s="45" t="str">
        <f>'PC Receitas'!C16</f>
        <v>4.1.12</v>
      </c>
      <c r="D32" s="46" t="str">
        <f>VLOOKUP(C32,'PC Receitas'!$C$4:$D$103,2,FALSE)</f>
        <v>-</v>
      </c>
      <c r="E32" s="65">
        <f>SUMIFS(Jan!$I$5:$I$619,Jan!$S$5:$S$619,"Receita",Jan!$F$5:$F$619,Resultado!$D32)</f>
        <v>0</v>
      </c>
      <c r="F32" s="65">
        <f>SUMIFS(Fev!$I$5:$I$619,Fev!$S$5:$S$619,"Receita",Fev!$F$5:$F$619,Resultado!$D32)</f>
        <v>0</v>
      </c>
      <c r="G32" s="65">
        <f>SUMIFS(Mar!$I$5:$I$619,Mar!$S$5:$S$619,"Receita",Mar!$F$5:$F$619,Resultado!$D32)</f>
        <v>0</v>
      </c>
      <c r="H32" s="65">
        <f>SUMIFS(Abr!$I$5:$I$619,Abr!$S$5:$S$619,"Receita",Abr!$F$5:$F$619,Resultado!$D32)</f>
        <v>0</v>
      </c>
      <c r="I32" s="65">
        <f>SUMIFS(Mai!$I$5:$I$619,Mai!$S$5:$S$619,"Receita",Mai!$F$5:$F$619,Resultado!$D32)</f>
        <v>0</v>
      </c>
      <c r="J32" s="65">
        <f>SUMIFS(Jun!$I$5:$I$619,Jun!$S$5:$S$619,"Receita",Jun!$F$5:$F$619,Resultado!$D32)</f>
        <v>0</v>
      </c>
      <c r="K32" s="65">
        <f>SUMIFS(Jul!$I$5:$I$619,Jul!$S$5:$S$619,"Receita",Jul!$F$5:$F$619,Resultado!$D32)</f>
        <v>0</v>
      </c>
      <c r="L32" s="65">
        <f>SUMIFS(Ago!$I$5:$I$619,Ago!$S$5:$S$619,"Receita",Ago!$F$5:$F$619,Resultado!$D32)</f>
        <v>0</v>
      </c>
      <c r="M32" s="65">
        <f>SUMIFS(Set!$I$5:$I$619,Set!$S$5:$S$619,"Receita",Set!$F$5:$F$619,Resultado!$D32)</f>
        <v>0</v>
      </c>
      <c r="N32" s="65">
        <f>SUMIFS(Out!$I$5:$I$619,Out!$S$5:$S$619,"Receita",Out!$F$5:$F$619,Resultado!$D32)</f>
        <v>0</v>
      </c>
      <c r="O32" s="65">
        <f>SUMIFS(Nov!$I$5:$I$619,Nov!$S$5:$S$619,"Receita",Nov!$F$5:$F$619,Resultado!$D32)</f>
        <v>0</v>
      </c>
      <c r="P32" s="65">
        <f>SUMIFS(Dez!$I$5:$I$619,Dez!$S$5:$S$619,"Receita",Dez!$F$5:$F$619,Resultado!$D32)</f>
        <v>0</v>
      </c>
      <c r="Q32" s="65">
        <f t="shared" si="14"/>
        <v>0</v>
      </c>
    </row>
    <row r="33" spans="3:17" ht="28.5" customHeight="1" thickTop="1" thickBot="1" x14ac:dyDescent="0.25">
      <c r="C33" s="45" t="str">
        <f>'PC Receitas'!C17</f>
        <v>4.1.13</v>
      </c>
      <c r="D33" s="46" t="str">
        <f>VLOOKUP(C33,'PC Receitas'!$C$4:$D$103,2,FALSE)</f>
        <v>-</v>
      </c>
      <c r="E33" s="65">
        <f>SUMIFS(Jan!$I$5:$I$619,Jan!$S$5:$S$619,"Receita",Jan!$F$5:$F$619,Resultado!$D33)</f>
        <v>0</v>
      </c>
      <c r="F33" s="65">
        <f>SUMIFS(Fev!$I$5:$I$619,Fev!$S$5:$S$619,"Receita",Fev!$F$5:$F$619,Resultado!$D33)</f>
        <v>0</v>
      </c>
      <c r="G33" s="65">
        <f>SUMIFS(Mar!$I$5:$I$619,Mar!$S$5:$S$619,"Receita",Mar!$F$5:$F$619,Resultado!$D33)</f>
        <v>0</v>
      </c>
      <c r="H33" s="65">
        <f>SUMIFS(Abr!$I$5:$I$619,Abr!$S$5:$S$619,"Receita",Abr!$F$5:$F$619,Resultado!$D33)</f>
        <v>0</v>
      </c>
      <c r="I33" s="65">
        <f>SUMIFS(Mai!$I$5:$I$619,Mai!$S$5:$S$619,"Receita",Mai!$F$5:$F$619,Resultado!$D33)</f>
        <v>0</v>
      </c>
      <c r="J33" s="65">
        <f>SUMIFS(Jun!$I$5:$I$619,Jun!$S$5:$S$619,"Receita",Jun!$F$5:$F$619,Resultado!$D33)</f>
        <v>0</v>
      </c>
      <c r="K33" s="65">
        <f>SUMIFS(Jul!$I$5:$I$619,Jul!$S$5:$S$619,"Receita",Jul!$F$5:$F$619,Resultado!$D33)</f>
        <v>0</v>
      </c>
      <c r="L33" s="65">
        <f>SUMIFS(Ago!$I$5:$I$619,Ago!$S$5:$S$619,"Receita",Ago!$F$5:$F$619,Resultado!$D33)</f>
        <v>0</v>
      </c>
      <c r="M33" s="65">
        <f>SUMIFS(Set!$I$5:$I$619,Set!$S$5:$S$619,"Receita",Set!$F$5:$F$619,Resultado!$D33)</f>
        <v>0</v>
      </c>
      <c r="N33" s="65">
        <f>SUMIFS(Out!$I$5:$I$619,Out!$S$5:$S$619,"Receita",Out!$F$5:$F$619,Resultado!$D33)</f>
        <v>0</v>
      </c>
      <c r="O33" s="65">
        <f>SUMIFS(Nov!$I$5:$I$619,Nov!$S$5:$S$619,"Receita",Nov!$F$5:$F$619,Resultado!$D33)</f>
        <v>0</v>
      </c>
      <c r="P33" s="65">
        <f>SUMIFS(Dez!$I$5:$I$619,Dez!$S$5:$S$619,"Receita",Dez!$F$5:$F$619,Resultado!$D33)</f>
        <v>0</v>
      </c>
      <c r="Q33" s="65">
        <f t="shared" si="14"/>
        <v>0</v>
      </c>
    </row>
    <row r="34" spans="3:17" ht="28.5" customHeight="1" thickTop="1" thickBot="1" x14ac:dyDescent="0.25">
      <c r="C34" s="45" t="str">
        <f>'PC Receitas'!C18</f>
        <v>4.1.14</v>
      </c>
      <c r="D34" s="46" t="str">
        <f>VLOOKUP(C34,'PC Receitas'!$C$4:$D$103,2,FALSE)</f>
        <v>-</v>
      </c>
      <c r="E34" s="65">
        <f>SUMIFS(Jan!$I$5:$I$619,Jan!$S$5:$S$619,"Receita",Jan!$F$5:$F$619,Resultado!$D34)</f>
        <v>0</v>
      </c>
      <c r="F34" s="65">
        <f>SUMIFS(Fev!$I$5:$I$619,Fev!$S$5:$S$619,"Receita",Fev!$F$5:$F$619,Resultado!$D34)</f>
        <v>0</v>
      </c>
      <c r="G34" s="65">
        <f>SUMIFS(Mar!$I$5:$I$619,Mar!$S$5:$S$619,"Receita",Mar!$F$5:$F$619,Resultado!$D34)</f>
        <v>0</v>
      </c>
      <c r="H34" s="65">
        <f>SUMIFS(Abr!$I$5:$I$619,Abr!$S$5:$S$619,"Receita",Abr!$F$5:$F$619,Resultado!$D34)</f>
        <v>0</v>
      </c>
      <c r="I34" s="65">
        <f>SUMIFS(Mai!$I$5:$I$619,Mai!$S$5:$S$619,"Receita",Mai!$F$5:$F$619,Resultado!$D34)</f>
        <v>0</v>
      </c>
      <c r="J34" s="65">
        <f>SUMIFS(Jun!$I$5:$I$619,Jun!$S$5:$S$619,"Receita",Jun!$F$5:$F$619,Resultado!$D34)</f>
        <v>0</v>
      </c>
      <c r="K34" s="65">
        <f>SUMIFS(Jul!$I$5:$I$619,Jul!$S$5:$S$619,"Receita",Jul!$F$5:$F$619,Resultado!$D34)</f>
        <v>0</v>
      </c>
      <c r="L34" s="65">
        <f>SUMIFS(Ago!$I$5:$I$619,Ago!$S$5:$S$619,"Receita",Ago!$F$5:$F$619,Resultado!$D34)</f>
        <v>0</v>
      </c>
      <c r="M34" s="65">
        <f>SUMIFS(Set!$I$5:$I$619,Set!$S$5:$S$619,"Receita",Set!$F$5:$F$619,Resultado!$D34)</f>
        <v>0</v>
      </c>
      <c r="N34" s="65">
        <f>SUMIFS(Out!$I$5:$I$619,Out!$S$5:$S$619,"Receita",Out!$F$5:$F$619,Resultado!$D34)</f>
        <v>0</v>
      </c>
      <c r="O34" s="65">
        <f>SUMIFS(Nov!$I$5:$I$619,Nov!$S$5:$S$619,"Receita",Nov!$F$5:$F$619,Resultado!$D34)</f>
        <v>0</v>
      </c>
      <c r="P34" s="65">
        <f>SUMIFS(Dez!$I$5:$I$619,Dez!$S$5:$S$619,"Receita",Dez!$F$5:$F$619,Resultado!$D34)</f>
        <v>0</v>
      </c>
      <c r="Q34" s="65">
        <f t="shared" si="14"/>
        <v>0</v>
      </c>
    </row>
    <row r="35" spans="3:17" ht="28.5" customHeight="1" thickTop="1" thickBot="1" x14ac:dyDescent="0.25">
      <c r="C35" s="45" t="str">
        <f>'PC Receitas'!C19</f>
        <v>4.1.15</v>
      </c>
      <c r="D35" s="46" t="str">
        <f>VLOOKUP(C35,'PC Receitas'!$C$4:$D$103,2,FALSE)</f>
        <v>-</v>
      </c>
      <c r="E35" s="65">
        <f>SUMIFS(Jan!$I$5:$I$619,Jan!$S$5:$S$619,"Receita",Jan!$F$5:$F$619,Resultado!$D35)</f>
        <v>0</v>
      </c>
      <c r="F35" s="65">
        <f>SUMIFS(Fev!$I$5:$I$619,Fev!$S$5:$S$619,"Receita",Fev!$F$5:$F$619,Resultado!$D35)</f>
        <v>0</v>
      </c>
      <c r="G35" s="65">
        <f>SUMIFS(Mar!$I$5:$I$619,Mar!$S$5:$S$619,"Receita",Mar!$F$5:$F$619,Resultado!$D35)</f>
        <v>0</v>
      </c>
      <c r="H35" s="65">
        <f>SUMIFS(Abr!$I$5:$I$619,Abr!$S$5:$S$619,"Receita",Abr!$F$5:$F$619,Resultado!$D35)</f>
        <v>0</v>
      </c>
      <c r="I35" s="65">
        <f>SUMIFS(Mai!$I$5:$I$619,Mai!$S$5:$S$619,"Receita",Mai!$F$5:$F$619,Resultado!$D35)</f>
        <v>0</v>
      </c>
      <c r="J35" s="65">
        <f>SUMIFS(Jun!$I$5:$I$619,Jun!$S$5:$S$619,"Receita",Jun!$F$5:$F$619,Resultado!$D35)</f>
        <v>0</v>
      </c>
      <c r="K35" s="65">
        <f>SUMIFS(Jul!$I$5:$I$619,Jul!$S$5:$S$619,"Receita",Jul!$F$5:$F$619,Resultado!$D35)</f>
        <v>0</v>
      </c>
      <c r="L35" s="65">
        <f>SUMIFS(Ago!$I$5:$I$619,Ago!$S$5:$S$619,"Receita",Ago!$F$5:$F$619,Resultado!$D35)</f>
        <v>0</v>
      </c>
      <c r="M35" s="65">
        <f>SUMIFS(Set!$I$5:$I$619,Set!$S$5:$S$619,"Receita",Set!$F$5:$F$619,Resultado!$D35)</f>
        <v>0</v>
      </c>
      <c r="N35" s="65">
        <f>SUMIFS(Out!$I$5:$I$619,Out!$S$5:$S$619,"Receita",Out!$F$5:$F$619,Resultado!$D35)</f>
        <v>0</v>
      </c>
      <c r="O35" s="65">
        <f>SUMIFS(Nov!$I$5:$I$619,Nov!$S$5:$S$619,"Receita",Nov!$F$5:$F$619,Resultado!$D35)</f>
        <v>0</v>
      </c>
      <c r="P35" s="65">
        <f>SUMIFS(Dez!$I$5:$I$619,Dez!$S$5:$S$619,"Receita",Dez!$F$5:$F$619,Resultado!$D35)</f>
        <v>0</v>
      </c>
      <c r="Q35" s="65">
        <f t="shared" si="14"/>
        <v>0</v>
      </c>
    </row>
    <row r="36" spans="3:17" ht="28.5" customHeight="1" thickTop="1" thickBot="1" x14ac:dyDescent="0.25">
      <c r="C36" s="45" t="str">
        <f>'PC Receitas'!C20</f>
        <v>4.1.16</v>
      </c>
      <c r="D36" s="46" t="str">
        <f>VLOOKUP(C36,'PC Receitas'!$C$4:$D$103,2,FALSE)</f>
        <v>-</v>
      </c>
      <c r="E36" s="65">
        <f>SUMIFS(Jan!$I$5:$I$619,Jan!$S$5:$S$619,"Receita",Jan!$F$5:$F$619,Resultado!$D36)</f>
        <v>0</v>
      </c>
      <c r="F36" s="65">
        <f>SUMIFS(Fev!$I$5:$I$619,Fev!$S$5:$S$619,"Receita",Fev!$F$5:$F$619,Resultado!$D36)</f>
        <v>0</v>
      </c>
      <c r="G36" s="65">
        <f>SUMIFS(Mar!$I$5:$I$619,Mar!$S$5:$S$619,"Receita",Mar!$F$5:$F$619,Resultado!$D36)</f>
        <v>0</v>
      </c>
      <c r="H36" s="65">
        <f>SUMIFS(Abr!$I$5:$I$619,Abr!$S$5:$S$619,"Receita",Abr!$F$5:$F$619,Resultado!$D36)</f>
        <v>0</v>
      </c>
      <c r="I36" s="65">
        <f>SUMIFS(Mai!$I$5:$I$619,Mai!$S$5:$S$619,"Receita",Mai!$F$5:$F$619,Resultado!$D36)</f>
        <v>0</v>
      </c>
      <c r="J36" s="65">
        <f>SUMIFS(Jun!$I$5:$I$619,Jun!$S$5:$S$619,"Receita",Jun!$F$5:$F$619,Resultado!$D36)</f>
        <v>0</v>
      </c>
      <c r="K36" s="65">
        <f>SUMIFS(Jul!$I$5:$I$619,Jul!$S$5:$S$619,"Receita",Jul!$F$5:$F$619,Resultado!$D36)</f>
        <v>0</v>
      </c>
      <c r="L36" s="65">
        <f>SUMIFS(Ago!$I$5:$I$619,Ago!$S$5:$S$619,"Receita",Ago!$F$5:$F$619,Resultado!$D36)</f>
        <v>0</v>
      </c>
      <c r="M36" s="65">
        <f>SUMIFS(Set!$I$5:$I$619,Set!$S$5:$S$619,"Receita",Set!$F$5:$F$619,Resultado!$D36)</f>
        <v>0</v>
      </c>
      <c r="N36" s="65">
        <f>SUMIFS(Out!$I$5:$I$619,Out!$S$5:$S$619,"Receita",Out!$F$5:$F$619,Resultado!$D36)</f>
        <v>0</v>
      </c>
      <c r="O36" s="65">
        <f>SUMIFS(Nov!$I$5:$I$619,Nov!$S$5:$S$619,"Receita",Nov!$F$5:$F$619,Resultado!$D36)</f>
        <v>0</v>
      </c>
      <c r="P36" s="65">
        <f>SUMIFS(Dez!$I$5:$I$619,Dez!$S$5:$S$619,"Receita",Dez!$F$5:$F$619,Resultado!$D36)</f>
        <v>0</v>
      </c>
      <c r="Q36" s="65">
        <f t="shared" si="14"/>
        <v>0</v>
      </c>
    </row>
    <row r="37" spans="3:17" ht="28.5" customHeight="1" thickTop="1" thickBot="1" x14ac:dyDescent="0.25">
      <c r="C37" s="45" t="str">
        <f>'PC Receitas'!C21</f>
        <v>4.1.17</v>
      </c>
      <c r="D37" s="46" t="str">
        <f>VLOOKUP(C37,'PC Receitas'!$C$4:$D$103,2,FALSE)</f>
        <v>-</v>
      </c>
      <c r="E37" s="65">
        <f>SUMIFS(Jan!$I$5:$I$619,Jan!$S$5:$S$619,"Receita",Jan!$F$5:$F$619,Resultado!$D37)</f>
        <v>0</v>
      </c>
      <c r="F37" s="65">
        <f>SUMIFS(Fev!$I$5:$I$619,Fev!$S$5:$S$619,"Receita",Fev!$F$5:$F$619,Resultado!$D37)</f>
        <v>0</v>
      </c>
      <c r="G37" s="65">
        <f>SUMIFS(Mar!$I$5:$I$619,Mar!$S$5:$S$619,"Receita",Mar!$F$5:$F$619,Resultado!$D37)</f>
        <v>0</v>
      </c>
      <c r="H37" s="65">
        <f>SUMIFS(Abr!$I$5:$I$619,Abr!$S$5:$S$619,"Receita",Abr!$F$5:$F$619,Resultado!$D37)</f>
        <v>0</v>
      </c>
      <c r="I37" s="65">
        <f>SUMIFS(Mai!$I$5:$I$619,Mai!$S$5:$S$619,"Receita",Mai!$F$5:$F$619,Resultado!$D37)</f>
        <v>0</v>
      </c>
      <c r="J37" s="65">
        <f>SUMIFS(Jun!$I$5:$I$619,Jun!$S$5:$S$619,"Receita",Jun!$F$5:$F$619,Resultado!$D37)</f>
        <v>0</v>
      </c>
      <c r="K37" s="65">
        <f>SUMIFS(Jul!$I$5:$I$619,Jul!$S$5:$S$619,"Receita",Jul!$F$5:$F$619,Resultado!$D37)</f>
        <v>0</v>
      </c>
      <c r="L37" s="65">
        <f>SUMIFS(Ago!$I$5:$I$619,Ago!$S$5:$S$619,"Receita",Ago!$F$5:$F$619,Resultado!$D37)</f>
        <v>0</v>
      </c>
      <c r="M37" s="65">
        <f>SUMIFS(Set!$I$5:$I$619,Set!$S$5:$S$619,"Receita",Set!$F$5:$F$619,Resultado!$D37)</f>
        <v>0</v>
      </c>
      <c r="N37" s="65">
        <f>SUMIFS(Out!$I$5:$I$619,Out!$S$5:$S$619,"Receita",Out!$F$5:$F$619,Resultado!$D37)</f>
        <v>0</v>
      </c>
      <c r="O37" s="65">
        <f>SUMIFS(Nov!$I$5:$I$619,Nov!$S$5:$S$619,"Receita",Nov!$F$5:$F$619,Resultado!$D37)</f>
        <v>0</v>
      </c>
      <c r="P37" s="65">
        <f>SUMIFS(Dez!$I$5:$I$619,Dez!$S$5:$S$619,"Receita",Dez!$F$5:$F$619,Resultado!$D37)</f>
        <v>0</v>
      </c>
      <c r="Q37" s="65">
        <f t="shared" si="14"/>
        <v>0</v>
      </c>
    </row>
    <row r="38" spans="3:17" ht="28.5" customHeight="1" thickTop="1" thickBot="1" x14ac:dyDescent="0.25">
      <c r="C38" s="45" t="str">
        <f>'PC Receitas'!C22</f>
        <v>4.1.18</v>
      </c>
      <c r="D38" s="46" t="str">
        <f>VLOOKUP(C38,'PC Receitas'!$C$4:$D$103,2,FALSE)</f>
        <v>-</v>
      </c>
      <c r="E38" s="65">
        <f>SUMIFS(Jan!$I$5:$I$619,Jan!$S$5:$S$619,"Receita",Jan!$F$5:$F$619,Resultado!$D38)</f>
        <v>0</v>
      </c>
      <c r="F38" s="65">
        <f>SUMIFS(Fev!$I$5:$I$619,Fev!$S$5:$S$619,"Receita",Fev!$F$5:$F$619,Resultado!$D38)</f>
        <v>0</v>
      </c>
      <c r="G38" s="65">
        <f>SUMIFS(Mar!$I$5:$I$619,Mar!$S$5:$S$619,"Receita",Mar!$F$5:$F$619,Resultado!$D38)</f>
        <v>0</v>
      </c>
      <c r="H38" s="65">
        <f>SUMIFS(Abr!$I$5:$I$619,Abr!$S$5:$S$619,"Receita",Abr!$F$5:$F$619,Resultado!$D38)</f>
        <v>0</v>
      </c>
      <c r="I38" s="65">
        <f>SUMIFS(Mai!$I$5:$I$619,Mai!$S$5:$S$619,"Receita",Mai!$F$5:$F$619,Resultado!$D38)</f>
        <v>0</v>
      </c>
      <c r="J38" s="65">
        <f>SUMIFS(Jun!$I$5:$I$619,Jun!$S$5:$S$619,"Receita",Jun!$F$5:$F$619,Resultado!$D38)</f>
        <v>0</v>
      </c>
      <c r="K38" s="65">
        <f>SUMIFS(Jul!$I$5:$I$619,Jul!$S$5:$S$619,"Receita",Jul!$F$5:$F$619,Resultado!$D38)</f>
        <v>0</v>
      </c>
      <c r="L38" s="65">
        <f>SUMIFS(Ago!$I$5:$I$619,Ago!$S$5:$S$619,"Receita",Ago!$F$5:$F$619,Resultado!$D38)</f>
        <v>0</v>
      </c>
      <c r="M38" s="65">
        <f>SUMIFS(Set!$I$5:$I$619,Set!$S$5:$S$619,"Receita",Set!$F$5:$F$619,Resultado!$D38)</f>
        <v>0</v>
      </c>
      <c r="N38" s="65">
        <f>SUMIFS(Out!$I$5:$I$619,Out!$S$5:$S$619,"Receita",Out!$F$5:$F$619,Resultado!$D38)</f>
        <v>0</v>
      </c>
      <c r="O38" s="65">
        <f>SUMIFS(Nov!$I$5:$I$619,Nov!$S$5:$S$619,"Receita",Nov!$F$5:$F$619,Resultado!$D38)</f>
        <v>0</v>
      </c>
      <c r="P38" s="65">
        <f>SUMIFS(Dez!$I$5:$I$619,Dez!$S$5:$S$619,"Receita",Dez!$F$5:$F$619,Resultado!$D38)</f>
        <v>0</v>
      </c>
      <c r="Q38" s="65">
        <f t="shared" si="14"/>
        <v>0</v>
      </c>
    </row>
    <row r="39" spans="3:17" ht="28.5" customHeight="1" thickTop="1" thickBot="1" x14ac:dyDescent="0.25">
      <c r="C39" s="45" t="str">
        <f>'PC Receitas'!C23</f>
        <v>4.1.19</v>
      </c>
      <c r="D39" s="46" t="str">
        <f>VLOOKUP(C39,'PC Receitas'!$C$4:$D$103,2,FALSE)</f>
        <v>-</v>
      </c>
      <c r="E39" s="65">
        <f>SUMIFS(Jan!$I$5:$I$619,Jan!$S$5:$S$619,"Receita",Jan!$F$5:$F$619,Resultado!$D39)</f>
        <v>0</v>
      </c>
      <c r="F39" s="65">
        <f>SUMIFS(Fev!$I$5:$I$619,Fev!$S$5:$S$619,"Receita",Fev!$F$5:$F$619,Resultado!$D39)</f>
        <v>0</v>
      </c>
      <c r="G39" s="65">
        <f>SUMIFS(Mar!$I$5:$I$619,Mar!$S$5:$S$619,"Receita",Mar!$F$5:$F$619,Resultado!$D39)</f>
        <v>0</v>
      </c>
      <c r="H39" s="65">
        <f>SUMIFS(Abr!$I$5:$I$619,Abr!$S$5:$S$619,"Receita",Abr!$F$5:$F$619,Resultado!$D39)</f>
        <v>0</v>
      </c>
      <c r="I39" s="65">
        <f>SUMIFS(Mai!$I$5:$I$619,Mai!$S$5:$S$619,"Receita",Mai!$F$5:$F$619,Resultado!$D39)</f>
        <v>0</v>
      </c>
      <c r="J39" s="65">
        <f>SUMIFS(Jun!$I$5:$I$619,Jun!$S$5:$S$619,"Receita",Jun!$F$5:$F$619,Resultado!$D39)</f>
        <v>0</v>
      </c>
      <c r="K39" s="65">
        <f>SUMIFS(Jul!$I$5:$I$619,Jul!$S$5:$S$619,"Receita",Jul!$F$5:$F$619,Resultado!$D39)</f>
        <v>0</v>
      </c>
      <c r="L39" s="65">
        <f>SUMIFS(Ago!$I$5:$I$619,Ago!$S$5:$S$619,"Receita",Ago!$F$5:$F$619,Resultado!$D39)</f>
        <v>0</v>
      </c>
      <c r="M39" s="65">
        <f>SUMIFS(Set!$I$5:$I$619,Set!$S$5:$S$619,"Receita",Set!$F$5:$F$619,Resultado!$D39)</f>
        <v>0</v>
      </c>
      <c r="N39" s="65">
        <f>SUMIFS(Out!$I$5:$I$619,Out!$S$5:$S$619,"Receita",Out!$F$5:$F$619,Resultado!$D39)</f>
        <v>0</v>
      </c>
      <c r="O39" s="65">
        <f>SUMIFS(Nov!$I$5:$I$619,Nov!$S$5:$S$619,"Receita",Nov!$F$5:$F$619,Resultado!$D39)</f>
        <v>0</v>
      </c>
      <c r="P39" s="65">
        <f>SUMIFS(Dez!$I$5:$I$619,Dez!$S$5:$S$619,"Receita",Dez!$F$5:$F$619,Resultado!$D39)</f>
        <v>0</v>
      </c>
      <c r="Q39" s="65">
        <f t="shared" si="14"/>
        <v>0</v>
      </c>
    </row>
    <row r="40" spans="3:17" ht="28.5" customHeight="1" thickTop="1" thickBot="1" x14ac:dyDescent="0.25">
      <c r="C40" s="45" t="str">
        <f>'PC Receitas'!C24</f>
        <v>4.1.20</v>
      </c>
      <c r="D40" s="46" t="str">
        <f>VLOOKUP(C40,'PC Receitas'!$C$4:$D$103,2,FALSE)</f>
        <v>-</v>
      </c>
      <c r="E40" s="65">
        <f>SUMIFS(Jan!$I$5:$I$619,Jan!$S$5:$S$619,"Receita",Jan!$F$5:$F$619,Resultado!$D40)</f>
        <v>0</v>
      </c>
      <c r="F40" s="65">
        <f>SUMIFS(Fev!$I$5:$I$619,Fev!$S$5:$S$619,"Receita",Fev!$F$5:$F$619,Resultado!$D40)</f>
        <v>0</v>
      </c>
      <c r="G40" s="65">
        <f>SUMIFS(Mar!$I$5:$I$619,Mar!$S$5:$S$619,"Receita",Mar!$F$5:$F$619,Resultado!$D40)</f>
        <v>0</v>
      </c>
      <c r="H40" s="65">
        <f>SUMIFS(Abr!$I$5:$I$619,Abr!$S$5:$S$619,"Receita",Abr!$F$5:$F$619,Resultado!$D40)</f>
        <v>0</v>
      </c>
      <c r="I40" s="65">
        <f>SUMIFS(Mai!$I$5:$I$619,Mai!$S$5:$S$619,"Receita",Mai!$F$5:$F$619,Resultado!$D40)</f>
        <v>0</v>
      </c>
      <c r="J40" s="65">
        <f>SUMIFS(Jun!$I$5:$I$619,Jun!$S$5:$S$619,"Receita",Jun!$F$5:$F$619,Resultado!$D40)</f>
        <v>0</v>
      </c>
      <c r="K40" s="65">
        <f>SUMIFS(Jul!$I$5:$I$619,Jul!$S$5:$S$619,"Receita",Jul!$F$5:$F$619,Resultado!$D40)</f>
        <v>0</v>
      </c>
      <c r="L40" s="65">
        <f>SUMIFS(Ago!$I$5:$I$619,Ago!$S$5:$S$619,"Receita",Ago!$F$5:$F$619,Resultado!$D40)</f>
        <v>0</v>
      </c>
      <c r="M40" s="65">
        <f>SUMIFS(Set!$I$5:$I$619,Set!$S$5:$S$619,"Receita",Set!$F$5:$F$619,Resultado!$D40)</f>
        <v>0</v>
      </c>
      <c r="N40" s="65">
        <f>SUMIFS(Out!$I$5:$I$619,Out!$S$5:$S$619,"Receita",Out!$F$5:$F$619,Resultado!$D40)</f>
        <v>0</v>
      </c>
      <c r="O40" s="65">
        <f>SUMIFS(Nov!$I$5:$I$619,Nov!$S$5:$S$619,"Receita",Nov!$F$5:$F$619,Resultado!$D40)</f>
        <v>0</v>
      </c>
      <c r="P40" s="65">
        <f>SUMIFS(Dez!$I$5:$I$619,Dez!$S$5:$S$619,"Receita",Dez!$F$5:$F$619,Resultado!$D40)</f>
        <v>0</v>
      </c>
      <c r="Q40" s="65">
        <f t="shared" si="14"/>
        <v>0</v>
      </c>
    </row>
    <row r="41" spans="3:17" ht="28.5" customHeight="1" thickTop="1" thickBot="1" x14ac:dyDescent="0.25">
      <c r="C41" s="45" t="str">
        <f>'PC Receitas'!C25</f>
        <v>4.1.21</v>
      </c>
      <c r="D41" s="46" t="str">
        <f>VLOOKUP(C41,'PC Receitas'!$C$4:$D$103,2,FALSE)</f>
        <v>-</v>
      </c>
      <c r="E41" s="65">
        <f>SUMIFS(Jan!$I$5:$I$619,Jan!$S$5:$S$619,"Receita",Jan!$F$5:$F$619,Resultado!$D41)</f>
        <v>0</v>
      </c>
      <c r="F41" s="65">
        <f>SUMIFS(Fev!$I$5:$I$619,Fev!$S$5:$S$619,"Receita",Fev!$F$5:$F$619,Resultado!$D41)</f>
        <v>0</v>
      </c>
      <c r="G41" s="65">
        <f>SUMIFS(Mar!$I$5:$I$619,Mar!$S$5:$S$619,"Receita",Mar!$F$5:$F$619,Resultado!$D41)</f>
        <v>0</v>
      </c>
      <c r="H41" s="65">
        <f>SUMIFS(Abr!$I$5:$I$619,Abr!$S$5:$S$619,"Receita",Abr!$F$5:$F$619,Resultado!$D41)</f>
        <v>0</v>
      </c>
      <c r="I41" s="65">
        <f>SUMIFS(Mai!$I$5:$I$619,Mai!$S$5:$S$619,"Receita",Mai!$F$5:$F$619,Resultado!$D41)</f>
        <v>0</v>
      </c>
      <c r="J41" s="65">
        <f>SUMIFS(Jun!$I$5:$I$619,Jun!$S$5:$S$619,"Receita",Jun!$F$5:$F$619,Resultado!$D41)</f>
        <v>0</v>
      </c>
      <c r="K41" s="65">
        <f>SUMIFS(Jul!$I$5:$I$619,Jul!$S$5:$S$619,"Receita",Jul!$F$5:$F$619,Resultado!$D41)</f>
        <v>0</v>
      </c>
      <c r="L41" s="65">
        <f>SUMIFS(Ago!$I$5:$I$619,Ago!$S$5:$S$619,"Receita",Ago!$F$5:$F$619,Resultado!$D41)</f>
        <v>0</v>
      </c>
      <c r="M41" s="65">
        <f>SUMIFS(Set!$I$5:$I$619,Set!$S$5:$S$619,"Receita",Set!$F$5:$F$619,Resultado!$D41)</f>
        <v>0</v>
      </c>
      <c r="N41" s="65">
        <f>SUMIFS(Out!$I$5:$I$619,Out!$S$5:$S$619,"Receita",Out!$F$5:$F$619,Resultado!$D41)</f>
        <v>0</v>
      </c>
      <c r="O41" s="65">
        <f>SUMIFS(Nov!$I$5:$I$619,Nov!$S$5:$S$619,"Receita",Nov!$F$5:$F$619,Resultado!$D41)</f>
        <v>0</v>
      </c>
      <c r="P41" s="65">
        <f>SUMIFS(Dez!$I$5:$I$619,Dez!$S$5:$S$619,"Receita",Dez!$F$5:$F$619,Resultado!$D41)</f>
        <v>0</v>
      </c>
      <c r="Q41" s="65">
        <f t="shared" si="14"/>
        <v>0</v>
      </c>
    </row>
    <row r="42" spans="3:17" ht="28.5" customHeight="1" thickTop="1" thickBot="1" x14ac:dyDescent="0.25">
      <c r="C42" s="45" t="str">
        <f>'PC Receitas'!C26</f>
        <v>4.1.22</v>
      </c>
      <c r="D42" s="46" t="str">
        <f>VLOOKUP(C42,'PC Receitas'!$C$4:$D$103,2,FALSE)</f>
        <v>-</v>
      </c>
      <c r="E42" s="65">
        <f>SUMIFS(Jan!$I$5:$I$619,Jan!$S$5:$S$619,"Receita",Jan!$F$5:$F$619,Resultado!$D42)</f>
        <v>0</v>
      </c>
      <c r="F42" s="65">
        <f>SUMIFS(Fev!$I$5:$I$619,Fev!$S$5:$S$619,"Receita",Fev!$F$5:$F$619,Resultado!$D42)</f>
        <v>0</v>
      </c>
      <c r="G42" s="65">
        <f>SUMIFS(Mar!$I$5:$I$619,Mar!$S$5:$S$619,"Receita",Mar!$F$5:$F$619,Resultado!$D42)</f>
        <v>0</v>
      </c>
      <c r="H42" s="65">
        <f>SUMIFS(Abr!$I$5:$I$619,Abr!$S$5:$S$619,"Receita",Abr!$F$5:$F$619,Resultado!$D42)</f>
        <v>0</v>
      </c>
      <c r="I42" s="65">
        <f>SUMIFS(Mai!$I$5:$I$619,Mai!$S$5:$S$619,"Receita",Mai!$F$5:$F$619,Resultado!$D42)</f>
        <v>0</v>
      </c>
      <c r="J42" s="65">
        <f>SUMIFS(Jun!$I$5:$I$619,Jun!$S$5:$S$619,"Receita",Jun!$F$5:$F$619,Resultado!$D42)</f>
        <v>0</v>
      </c>
      <c r="K42" s="65">
        <f>SUMIFS(Jul!$I$5:$I$619,Jul!$S$5:$S$619,"Receita",Jul!$F$5:$F$619,Resultado!$D42)</f>
        <v>0</v>
      </c>
      <c r="L42" s="65">
        <f>SUMIFS(Ago!$I$5:$I$619,Ago!$S$5:$S$619,"Receita",Ago!$F$5:$F$619,Resultado!$D42)</f>
        <v>0</v>
      </c>
      <c r="M42" s="65">
        <f>SUMIFS(Set!$I$5:$I$619,Set!$S$5:$S$619,"Receita",Set!$F$5:$F$619,Resultado!$D42)</f>
        <v>0</v>
      </c>
      <c r="N42" s="65">
        <f>SUMIFS(Out!$I$5:$I$619,Out!$S$5:$S$619,"Receita",Out!$F$5:$F$619,Resultado!$D42)</f>
        <v>0</v>
      </c>
      <c r="O42" s="65">
        <f>SUMIFS(Nov!$I$5:$I$619,Nov!$S$5:$S$619,"Receita",Nov!$F$5:$F$619,Resultado!$D42)</f>
        <v>0</v>
      </c>
      <c r="P42" s="65">
        <f>SUMIFS(Dez!$I$5:$I$619,Dez!$S$5:$S$619,"Receita",Dez!$F$5:$F$619,Resultado!$D42)</f>
        <v>0</v>
      </c>
      <c r="Q42" s="65">
        <f t="shared" si="14"/>
        <v>0</v>
      </c>
    </row>
    <row r="43" spans="3:17" ht="28.5" customHeight="1" thickTop="1" thickBot="1" x14ac:dyDescent="0.25">
      <c r="C43" s="45" t="str">
        <f>'PC Receitas'!C27</f>
        <v>4.1.23</v>
      </c>
      <c r="D43" s="46" t="str">
        <f>VLOOKUP(C43,'PC Receitas'!$C$4:$D$103,2,FALSE)</f>
        <v>-</v>
      </c>
      <c r="E43" s="65">
        <f>SUMIFS(Jan!$I$5:$I$619,Jan!$S$5:$S$619,"Receita",Jan!$F$5:$F$619,Resultado!$D43)</f>
        <v>0</v>
      </c>
      <c r="F43" s="65">
        <f>SUMIFS(Fev!$I$5:$I$619,Fev!$S$5:$S$619,"Receita",Fev!$F$5:$F$619,Resultado!$D43)</f>
        <v>0</v>
      </c>
      <c r="G43" s="65">
        <f>SUMIFS(Mar!$I$5:$I$619,Mar!$S$5:$S$619,"Receita",Mar!$F$5:$F$619,Resultado!$D43)</f>
        <v>0</v>
      </c>
      <c r="H43" s="65">
        <f>SUMIFS(Abr!$I$5:$I$619,Abr!$S$5:$S$619,"Receita",Abr!$F$5:$F$619,Resultado!$D43)</f>
        <v>0</v>
      </c>
      <c r="I43" s="65">
        <f>SUMIFS(Mai!$I$5:$I$619,Mai!$S$5:$S$619,"Receita",Mai!$F$5:$F$619,Resultado!$D43)</f>
        <v>0</v>
      </c>
      <c r="J43" s="65">
        <f>SUMIFS(Jun!$I$5:$I$619,Jun!$S$5:$S$619,"Receita",Jun!$F$5:$F$619,Resultado!$D43)</f>
        <v>0</v>
      </c>
      <c r="K43" s="65">
        <f>SUMIFS(Jul!$I$5:$I$619,Jul!$S$5:$S$619,"Receita",Jul!$F$5:$F$619,Resultado!$D43)</f>
        <v>0</v>
      </c>
      <c r="L43" s="65">
        <f>SUMIFS(Ago!$I$5:$I$619,Ago!$S$5:$S$619,"Receita",Ago!$F$5:$F$619,Resultado!$D43)</f>
        <v>0</v>
      </c>
      <c r="M43" s="65">
        <f>SUMIFS(Set!$I$5:$I$619,Set!$S$5:$S$619,"Receita",Set!$F$5:$F$619,Resultado!$D43)</f>
        <v>0</v>
      </c>
      <c r="N43" s="65">
        <f>SUMIFS(Out!$I$5:$I$619,Out!$S$5:$S$619,"Receita",Out!$F$5:$F$619,Resultado!$D43)</f>
        <v>0</v>
      </c>
      <c r="O43" s="65">
        <f>SUMIFS(Nov!$I$5:$I$619,Nov!$S$5:$S$619,"Receita",Nov!$F$5:$F$619,Resultado!$D43)</f>
        <v>0</v>
      </c>
      <c r="P43" s="65">
        <f>SUMIFS(Dez!$I$5:$I$619,Dez!$S$5:$S$619,"Receita",Dez!$F$5:$F$619,Resultado!$D43)</f>
        <v>0</v>
      </c>
      <c r="Q43" s="65">
        <f t="shared" si="14"/>
        <v>0</v>
      </c>
    </row>
    <row r="44" spans="3:17" ht="28.5" customHeight="1" thickTop="1" thickBot="1" x14ac:dyDescent="0.25">
      <c r="C44" s="45" t="str">
        <f>'PC Receitas'!C28</f>
        <v>4.1.24</v>
      </c>
      <c r="D44" s="46" t="str">
        <f>VLOOKUP(C44,'PC Receitas'!$C$4:$D$103,2,FALSE)</f>
        <v>-</v>
      </c>
      <c r="E44" s="65">
        <f>SUMIFS(Jan!$I$5:$I$619,Jan!$S$5:$S$619,"Receita",Jan!$F$5:$F$619,Resultado!$D44)</f>
        <v>0</v>
      </c>
      <c r="F44" s="65">
        <f>SUMIFS(Fev!$I$5:$I$619,Fev!$S$5:$S$619,"Receita",Fev!$F$5:$F$619,Resultado!$D44)</f>
        <v>0</v>
      </c>
      <c r="G44" s="65">
        <f>SUMIFS(Mar!$I$5:$I$619,Mar!$S$5:$S$619,"Receita",Mar!$F$5:$F$619,Resultado!$D44)</f>
        <v>0</v>
      </c>
      <c r="H44" s="65">
        <f>SUMIFS(Abr!$I$5:$I$619,Abr!$S$5:$S$619,"Receita",Abr!$F$5:$F$619,Resultado!$D44)</f>
        <v>0</v>
      </c>
      <c r="I44" s="65">
        <f>SUMIFS(Mai!$I$5:$I$619,Mai!$S$5:$S$619,"Receita",Mai!$F$5:$F$619,Resultado!$D44)</f>
        <v>0</v>
      </c>
      <c r="J44" s="65">
        <f>SUMIFS(Jun!$I$5:$I$619,Jun!$S$5:$S$619,"Receita",Jun!$F$5:$F$619,Resultado!$D44)</f>
        <v>0</v>
      </c>
      <c r="K44" s="65">
        <f>SUMIFS(Jul!$I$5:$I$619,Jul!$S$5:$S$619,"Receita",Jul!$F$5:$F$619,Resultado!$D44)</f>
        <v>0</v>
      </c>
      <c r="L44" s="65">
        <f>SUMIFS(Ago!$I$5:$I$619,Ago!$S$5:$S$619,"Receita",Ago!$F$5:$F$619,Resultado!$D44)</f>
        <v>0</v>
      </c>
      <c r="M44" s="65">
        <f>SUMIFS(Set!$I$5:$I$619,Set!$S$5:$S$619,"Receita",Set!$F$5:$F$619,Resultado!$D44)</f>
        <v>0</v>
      </c>
      <c r="N44" s="65">
        <f>SUMIFS(Out!$I$5:$I$619,Out!$S$5:$S$619,"Receita",Out!$F$5:$F$619,Resultado!$D44)</f>
        <v>0</v>
      </c>
      <c r="O44" s="65">
        <f>SUMIFS(Nov!$I$5:$I$619,Nov!$S$5:$S$619,"Receita",Nov!$F$5:$F$619,Resultado!$D44)</f>
        <v>0</v>
      </c>
      <c r="P44" s="65">
        <f>SUMIFS(Dez!$I$5:$I$619,Dez!$S$5:$S$619,"Receita",Dez!$F$5:$F$619,Resultado!$D44)</f>
        <v>0</v>
      </c>
      <c r="Q44" s="65">
        <f t="shared" si="14"/>
        <v>0</v>
      </c>
    </row>
    <row r="45" spans="3:17" ht="28.5" customHeight="1" thickTop="1" thickBot="1" x14ac:dyDescent="0.25">
      <c r="C45" s="45" t="str">
        <f>'PC Receitas'!C29</f>
        <v>4.1.25</v>
      </c>
      <c r="D45" s="46" t="str">
        <f>VLOOKUP(C45,'PC Receitas'!$C$4:$D$103,2,FALSE)</f>
        <v>-</v>
      </c>
      <c r="E45" s="65">
        <f>SUMIFS(Jan!$I$5:$I$619,Jan!$S$5:$S$619,"Receita",Jan!$F$5:$F$619,Resultado!$D45)</f>
        <v>0</v>
      </c>
      <c r="F45" s="65">
        <f>SUMIFS(Fev!$I$5:$I$619,Fev!$S$5:$S$619,"Receita",Fev!$F$5:$F$619,Resultado!$D45)</f>
        <v>0</v>
      </c>
      <c r="G45" s="65">
        <f>SUMIFS(Mar!$I$5:$I$619,Mar!$S$5:$S$619,"Receita",Mar!$F$5:$F$619,Resultado!$D45)</f>
        <v>0</v>
      </c>
      <c r="H45" s="65">
        <f>SUMIFS(Abr!$I$5:$I$619,Abr!$S$5:$S$619,"Receita",Abr!$F$5:$F$619,Resultado!$D45)</f>
        <v>0</v>
      </c>
      <c r="I45" s="65">
        <f>SUMIFS(Mai!$I$5:$I$619,Mai!$S$5:$S$619,"Receita",Mai!$F$5:$F$619,Resultado!$D45)</f>
        <v>0</v>
      </c>
      <c r="J45" s="65">
        <f>SUMIFS(Jun!$I$5:$I$619,Jun!$S$5:$S$619,"Receita",Jun!$F$5:$F$619,Resultado!$D45)</f>
        <v>0</v>
      </c>
      <c r="K45" s="65">
        <f>SUMIFS(Jul!$I$5:$I$619,Jul!$S$5:$S$619,"Receita",Jul!$F$5:$F$619,Resultado!$D45)</f>
        <v>0</v>
      </c>
      <c r="L45" s="65">
        <f>SUMIFS(Ago!$I$5:$I$619,Ago!$S$5:$S$619,"Receita",Ago!$F$5:$F$619,Resultado!$D45)</f>
        <v>0</v>
      </c>
      <c r="M45" s="65">
        <f>SUMIFS(Set!$I$5:$I$619,Set!$S$5:$S$619,"Receita",Set!$F$5:$F$619,Resultado!$D45)</f>
        <v>0</v>
      </c>
      <c r="N45" s="65">
        <f>SUMIFS(Out!$I$5:$I$619,Out!$S$5:$S$619,"Receita",Out!$F$5:$F$619,Resultado!$D45)</f>
        <v>0</v>
      </c>
      <c r="O45" s="65">
        <f>SUMIFS(Nov!$I$5:$I$619,Nov!$S$5:$S$619,"Receita",Nov!$F$5:$F$619,Resultado!$D45)</f>
        <v>0</v>
      </c>
      <c r="P45" s="65">
        <f>SUMIFS(Dez!$I$5:$I$619,Dez!$S$5:$S$619,"Receita",Dez!$F$5:$F$619,Resultado!$D45)</f>
        <v>0</v>
      </c>
      <c r="Q45" s="65">
        <f t="shared" si="14"/>
        <v>0</v>
      </c>
    </row>
    <row r="46" spans="3:17" ht="28.5" customHeight="1" thickTop="1" thickBot="1" x14ac:dyDescent="0.25">
      <c r="C46" s="45" t="str">
        <f>'PC Receitas'!C30</f>
        <v>4.1.26</v>
      </c>
      <c r="D46" s="46" t="str">
        <f>VLOOKUP(C46,'PC Receitas'!$C$4:$D$103,2,FALSE)</f>
        <v>-</v>
      </c>
      <c r="E46" s="65">
        <f>SUMIFS(Jan!$I$5:$I$619,Jan!$S$5:$S$619,"Receita",Jan!$F$5:$F$619,Resultado!$D46)</f>
        <v>0</v>
      </c>
      <c r="F46" s="65">
        <f>SUMIFS(Fev!$I$5:$I$619,Fev!$S$5:$S$619,"Receita",Fev!$F$5:$F$619,Resultado!$D46)</f>
        <v>0</v>
      </c>
      <c r="G46" s="65">
        <f>SUMIFS(Mar!$I$5:$I$619,Mar!$S$5:$S$619,"Receita",Mar!$F$5:$F$619,Resultado!$D46)</f>
        <v>0</v>
      </c>
      <c r="H46" s="65">
        <f>SUMIFS(Abr!$I$5:$I$619,Abr!$S$5:$S$619,"Receita",Abr!$F$5:$F$619,Resultado!$D46)</f>
        <v>0</v>
      </c>
      <c r="I46" s="65">
        <f>SUMIFS(Mai!$I$5:$I$619,Mai!$S$5:$S$619,"Receita",Mai!$F$5:$F$619,Resultado!$D46)</f>
        <v>0</v>
      </c>
      <c r="J46" s="65">
        <f>SUMIFS(Jun!$I$5:$I$619,Jun!$S$5:$S$619,"Receita",Jun!$F$5:$F$619,Resultado!$D46)</f>
        <v>0</v>
      </c>
      <c r="K46" s="65">
        <f>SUMIFS(Jul!$I$5:$I$619,Jul!$S$5:$S$619,"Receita",Jul!$F$5:$F$619,Resultado!$D46)</f>
        <v>0</v>
      </c>
      <c r="L46" s="65">
        <f>SUMIFS(Ago!$I$5:$I$619,Ago!$S$5:$S$619,"Receita",Ago!$F$5:$F$619,Resultado!$D46)</f>
        <v>0</v>
      </c>
      <c r="M46" s="65">
        <f>SUMIFS(Set!$I$5:$I$619,Set!$S$5:$S$619,"Receita",Set!$F$5:$F$619,Resultado!$D46)</f>
        <v>0</v>
      </c>
      <c r="N46" s="65">
        <f>SUMIFS(Out!$I$5:$I$619,Out!$S$5:$S$619,"Receita",Out!$F$5:$F$619,Resultado!$D46)</f>
        <v>0</v>
      </c>
      <c r="O46" s="65">
        <f>SUMIFS(Nov!$I$5:$I$619,Nov!$S$5:$S$619,"Receita",Nov!$F$5:$F$619,Resultado!$D46)</f>
        <v>0</v>
      </c>
      <c r="P46" s="65">
        <f>SUMIFS(Dez!$I$5:$I$619,Dez!$S$5:$S$619,"Receita",Dez!$F$5:$F$619,Resultado!$D46)</f>
        <v>0</v>
      </c>
      <c r="Q46" s="65">
        <f t="shared" si="14"/>
        <v>0</v>
      </c>
    </row>
    <row r="47" spans="3:17" ht="28.5" customHeight="1" thickTop="1" thickBot="1" x14ac:dyDescent="0.25">
      <c r="C47" s="45" t="str">
        <f>'PC Receitas'!C31</f>
        <v>4.1.27</v>
      </c>
      <c r="D47" s="46" t="str">
        <f>VLOOKUP(C47,'PC Receitas'!$C$4:$D$103,2,FALSE)</f>
        <v>-</v>
      </c>
      <c r="E47" s="65">
        <f>SUMIFS(Jan!$I$5:$I$619,Jan!$S$5:$S$619,"Receita",Jan!$F$5:$F$619,Resultado!$D47)</f>
        <v>0</v>
      </c>
      <c r="F47" s="65">
        <f>SUMIFS(Fev!$I$5:$I$619,Fev!$S$5:$S$619,"Receita",Fev!$F$5:$F$619,Resultado!$D47)</f>
        <v>0</v>
      </c>
      <c r="G47" s="65">
        <f>SUMIFS(Mar!$I$5:$I$619,Mar!$S$5:$S$619,"Receita",Mar!$F$5:$F$619,Resultado!$D47)</f>
        <v>0</v>
      </c>
      <c r="H47" s="65">
        <f>SUMIFS(Abr!$I$5:$I$619,Abr!$S$5:$S$619,"Receita",Abr!$F$5:$F$619,Resultado!$D47)</f>
        <v>0</v>
      </c>
      <c r="I47" s="65">
        <f>SUMIFS(Mai!$I$5:$I$619,Mai!$S$5:$S$619,"Receita",Mai!$F$5:$F$619,Resultado!$D47)</f>
        <v>0</v>
      </c>
      <c r="J47" s="65">
        <f>SUMIFS(Jun!$I$5:$I$619,Jun!$S$5:$S$619,"Receita",Jun!$F$5:$F$619,Resultado!$D47)</f>
        <v>0</v>
      </c>
      <c r="K47" s="65">
        <f>SUMIFS(Jul!$I$5:$I$619,Jul!$S$5:$S$619,"Receita",Jul!$F$5:$F$619,Resultado!$D47)</f>
        <v>0</v>
      </c>
      <c r="L47" s="65">
        <f>SUMIFS(Ago!$I$5:$I$619,Ago!$S$5:$S$619,"Receita",Ago!$F$5:$F$619,Resultado!$D47)</f>
        <v>0</v>
      </c>
      <c r="M47" s="65">
        <f>SUMIFS(Set!$I$5:$I$619,Set!$S$5:$S$619,"Receita",Set!$F$5:$F$619,Resultado!$D47)</f>
        <v>0</v>
      </c>
      <c r="N47" s="65">
        <f>SUMIFS(Out!$I$5:$I$619,Out!$S$5:$S$619,"Receita",Out!$F$5:$F$619,Resultado!$D47)</f>
        <v>0</v>
      </c>
      <c r="O47" s="65">
        <f>SUMIFS(Nov!$I$5:$I$619,Nov!$S$5:$S$619,"Receita",Nov!$F$5:$F$619,Resultado!$D47)</f>
        <v>0</v>
      </c>
      <c r="P47" s="65">
        <f>SUMIFS(Dez!$I$5:$I$619,Dez!$S$5:$S$619,"Receita",Dez!$F$5:$F$619,Resultado!$D47)</f>
        <v>0</v>
      </c>
      <c r="Q47" s="65">
        <f t="shared" si="14"/>
        <v>0</v>
      </c>
    </row>
    <row r="48" spans="3:17" ht="28.5" customHeight="1" thickTop="1" thickBot="1" x14ac:dyDescent="0.25">
      <c r="C48" s="45" t="str">
        <f>'PC Receitas'!C32</f>
        <v>4.1.28</v>
      </c>
      <c r="D48" s="46" t="str">
        <f>VLOOKUP(C48,'PC Receitas'!$C$4:$D$103,2,FALSE)</f>
        <v>-</v>
      </c>
      <c r="E48" s="65">
        <f>SUMIFS(Jan!$I$5:$I$619,Jan!$S$5:$S$619,"Receita",Jan!$F$5:$F$619,Resultado!$D48)</f>
        <v>0</v>
      </c>
      <c r="F48" s="65">
        <f>SUMIFS(Fev!$I$5:$I$619,Fev!$S$5:$S$619,"Receita",Fev!$F$5:$F$619,Resultado!$D48)</f>
        <v>0</v>
      </c>
      <c r="G48" s="65">
        <f>SUMIFS(Mar!$I$5:$I$619,Mar!$S$5:$S$619,"Receita",Mar!$F$5:$F$619,Resultado!$D48)</f>
        <v>0</v>
      </c>
      <c r="H48" s="65">
        <f>SUMIFS(Abr!$I$5:$I$619,Abr!$S$5:$S$619,"Receita",Abr!$F$5:$F$619,Resultado!$D48)</f>
        <v>0</v>
      </c>
      <c r="I48" s="65">
        <f>SUMIFS(Mai!$I$5:$I$619,Mai!$S$5:$S$619,"Receita",Mai!$F$5:$F$619,Resultado!$D48)</f>
        <v>0</v>
      </c>
      <c r="J48" s="65">
        <f>SUMIFS(Jun!$I$5:$I$619,Jun!$S$5:$S$619,"Receita",Jun!$F$5:$F$619,Resultado!$D48)</f>
        <v>0</v>
      </c>
      <c r="K48" s="65">
        <f>SUMIFS(Jul!$I$5:$I$619,Jul!$S$5:$S$619,"Receita",Jul!$F$5:$F$619,Resultado!$D48)</f>
        <v>0</v>
      </c>
      <c r="L48" s="65">
        <f>SUMIFS(Ago!$I$5:$I$619,Ago!$S$5:$S$619,"Receita",Ago!$F$5:$F$619,Resultado!$D48)</f>
        <v>0</v>
      </c>
      <c r="M48" s="65">
        <f>SUMIFS(Set!$I$5:$I$619,Set!$S$5:$S$619,"Receita",Set!$F$5:$F$619,Resultado!$D48)</f>
        <v>0</v>
      </c>
      <c r="N48" s="65">
        <f>SUMIFS(Out!$I$5:$I$619,Out!$S$5:$S$619,"Receita",Out!$F$5:$F$619,Resultado!$D48)</f>
        <v>0</v>
      </c>
      <c r="O48" s="65">
        <f>SUMIFS(Nov!$I$5:$I$619,Nov!$S$5:$S$619,"Receita",Nov!$F$5:$F$619,Resultado!$D48)</f>
        <v>0</v>
      </c>
      <c r="P48" s="65">
        <f>SUMIFS(Dez!$I$5:$I$619,Dez!$S$5:$S$619,"Receita",Dez!$F$5:$F$619,Resultado!$D48)</f>
        <v>0</v>
      </c>
      <c r="Q48" s="65">
        <f t="shared" si="14"/>
        <v>0</v>
      </c>
    </row>
    <row r="49" spans="3:17" ht="28.5" customHeight="1" thickTop="1" thickBot="1" x14ac:dyDescent="0.25">
      <c r="C49" s="45" t="str">
        <f>'PC Receitas'!C33</f>
        <v>4.1.29</v>
      </c>
      <c r="D49" s="46" t="str">
        <f>VLOOKUP(C49,'PC Receitas'!$C$4:$D$103,2,FALSE)</f>
        <v>-</v>
      </c>
      <c r="E49" s="65">
        <f>SUMIFS(Jan!$I$5:$I$619,Jan!$S$5:$S$619,"Receita",Jan!$F$5:$F$619,Resultado!$D49)</f>
        <v>0</v>
      </c>
      <c r="F49" s="65">
        <f>SUMIFS(Fev!$I$5:$I$619,Fev!$S$5:$S$619,"Receita",Fev!$F$5:$F$619,Resultado!$D49)</f>
        <v>0</v>
      </c>
      <c r="G49" s="65">
        <f>SUMIFS(Mar!$I$5:$I$619,Mar!$S$5:$S$619,"Receita",Mar!$F$5:$F$619,Resultado!$D49)</f>
        <v>0</v>
      </c>
      <c r="H49" s="65">
        <f>SUMIFS(Abr!$I$5:$I$619,Abr!$S$5:$S$619,"Receita",Abr!$F$5:$F$619,Resultado!$D49)</f>
        <v>0</v>
      </c>
      <c r="I49" s="65">
        <f>SUMIFS(Mai!$I$5:$I$619,Mai!$S$5:$S$619,"Receita",Mai!$F$5:$F$619,Resultado!$D49)</f>
        <v>0</v>
      </c>
      <c r="J49" s="65">
        <f>SUMIFS(Jun!$I$5:$I$619,Jun!$S$5:$S$619,"Receita",Jun!$F$5:$F$619,Resultado!$D49)</f>
        <v>0</v>
      </c>
      <c r="K49" s="65">
        <f>SUMIFS(Jul!$I$5:$I$619,Jul!$S$5:$S$619,"Receita",Jul!$F$5:$F$619,Resultado!$D49)</f>
        <v>0</v>
      </c>
      <c r="L49" s="65">
        <f>SUMIFS(Ago!$I$5:$I$619,Ago!$S$5:$S$619,"Receita",Ago!$F$5:$F$619,Resultado!$D49)</f>
        <v>0</v>
      </c>
      <c r="M49" s="65">
        <f>SUMIFS(Set!$I$5:$I$619,Set!$S$5:$S$619,"Receita",Set!$F$5:$F$619,Resultado!$D49)</f>
        <v>0</v>
      </c>
      <c r="N49" s="65">
        <f>SUMIFS(Out!$I$5:$I$619,Out!$S$5:$S$619,"Receita",Out!$F$5:$F$619,Resultado!$D49)</f>
        <v>0</v>
      </c>
      <c r="O49" s="65">
        <f>SUMIFS(Nov!$I$5:$I$619,Nov!$S$5:$S$619,"Receita",Nov!$F$5:$F$619,Resultado!$D49)</f>
        <v>0</v>
      </c>
      <c r="P49" s="65">
        <f>SUMIFS(Dez!$I$5:$I$619,Dez!$S$5:$S$619,"Receita",Dez!$F$5:$F$619,Resultado!$D49)</f>
        <v>0</v>
      </c>
      <c r="Q49" s="65">
        <f t="shared" si="14"/>
        <v>0</v>
      </c>
    </row>
    <row r="50" spans="3:17" ht="28.5" customHeight="1" thickTop="1" thickBot="1" x14ac:dyDescent="0.25">
      <c r="C50" s="45" t="str">
        <f>'PC Receitas'!C34</f>
        <v>4.1.30</v>
      </c>
      <c r="D50" s="46" t="str">
        <f>VLOOKUP(C50,'PC Receitas'!$C$4:$D$103,2,FALSE)</f>
        <v>-</v>
      </c>
      <c r="E50" s="65">
        <f>SUMIFS(Jan!$I$5:$I$619,Jan!$S$5:$S$619,"Receita",Jan!$F$5:$F$619,Resultado!$D50)</f>
        <v>0</v>
      </c>
      <c r="F50" s="65">
        <f>SUMIFS(Fev!$I$5:$I$619,Fev!$S$5:$S$619,"Receita",Fev!$F$5:$F$619,Resultado!$D50)</f>
        <v>0</v>
      </c>
      <c r="G50" s="65">
        <f>SUMIFS(Mar!$I$5:$I$619,Mar!$S$5:$S$619,"Receita",Mar!$F$5:$F$619,Resultado!$D50)</f>
        <v>0</v>
      </c>
      <c r="H50" s="65">
        <f>SUMIFS(Abr!$I$5:$I$619,Abr!$S$5:$S$619,"Receita",Abr!$F$5:$F$619,Resultado!$D50)</f>
        <v>0</v>
      </c>
      <c r="I50" s="65">
        <f>SUMIFS(Mai!$I$5:$I$619,Mai!$S$5:$S$619,"Receita",Mai!$F$5:$F$619,Resultado!$D50)</f>
        <v>0</v>
      </c>
      <c r="J50" s="65">
        <f>SUMIFS(Jun!$I$5:$I$619,Jun!$S$5:$S$619,"Receita",Jun!$F$5:$F$619,Resultado!$D50)</f>
        <v>0</v>
      </c>
      <c r="K50" s="65">
        <f>SUMIFS(Jul!$I$5:$I$619,Jul!$S$5:$S$619,"Receita",Jul!$F$5:$F$619,Resultado!$D50)</f>
        <v>0</v>
      </c>
      <c r="L50" s="65">
        <f>SUMIFS(Ago!$I$5:$I$619,Ago!$S$5:$S$619,"Receita",Ago!$F$5:$F$619,Resultado!$D50)</f>
        <v>0</v>
      </c>
      <c r="M50" s="65">
        <f>SUMIFS(Set!$I$5:$I$619,Set!$S$5:$S$619,"Receita",Set!$F$5:$F$619,Resultado!$D50)</f>
        <v>0</v>
      </c>
      <c r="N50" s="65">
        <f>SUMIFS(Out!$I$5:$I$619,Out!$S$5:$S$619,"Receita",Out!$F$5:$F$619,Resultado!$D50)</f>
        <v>0</v>
      </c>
      <c r="O50" s="65">
        <f>SUMIFS(Nov!$I$5:$I$619,Nov!$S$5:$S$619,"Receita",Nov!$F$5:$F$619,Resultado!$D50)</f>
        <v>0</v>
      </c>
      <c r="P50" s="65">
        <f>SUMIFS(Dez!$I$5:$I$619,Dez!$S$5:$S$619,"Receita",Dez!$F$5:$F$619,Resultado!$D50)</f>
        <v>0</v>
      </c>
      <c r="Q50" s="65">
        <f t="shared" si="14"/>
        <v>0</v>
      </c>
    </row>
    <row r="51" spans="3:17" ht="28.5" customHeight="1" thickTop="1" thickBot="1" x14ac:dyDescent="0.25">
      <c r="C51" s="45" t="str">
        <f>'PC Receitas'!C35</f>
        <v>4.1.31</v>
      </c>
      <c r="D51" s="46" t="str">
        <f>VLOOKUP(C51,'PC Receitas'!$C$4:$D$103,2,FALSE)</f>
        <v>-</v>
      </c>
      <c r="E51" s="65">
        <f>SUMIFS(Jan!$I$5:$I$619,Jan!$S$5:$S$619,"Receita",Jan!$F$5:$F$619,Resultado!$D51)</f>
        <v>0</v>
      </c>
      <c r="F51" s="65">
        <f>SUMIFS(Fev!$I$5:$I$619,Fev!$S$5:$S$619,"Receita",Fev!$F$5:$F$619,Resultado!$D51)</f>
        <v>0</v>
      </c>
      <c r="G51" s="65">
        <f>SUMIFS(Mar!$I$5:$I$619,Mar!$S$5:$S$619,"Receita",Mar!$F$5:$F$619,Resultado!$D51)</f>
        <v>0</v>
      </c>
      <c r="H51" s="65">
        <f>SUMIFS(Abr!$I$5:$I$619,Abr!$S$5:$S$619,"Receita",Abr!$F$5:$F$619,Resultado!$D51)</f>
        <v>0</v>
      </c>
      <c r="I51" s="65">
        <f>SUMIFS(Mai!$I$5:$I$619,Mai!$S$5:$S$619,"Receita",Mai!$F$5:$F$619,Resultado!$D51)</f>
        <v>0</v>
      </c>
      <c r="J51" s="65">
        <f>SUMIFS(Jun!$I$5:$I$619,Jun!$S$5:$S$619,"Receita",Jun!$F$5:$F$619,Resultado!$D51)</f>
        <v>0</v>
      </c>
      <c r="K51" s="65">
        <f>SUMIFS(Jul!$I$5:$I$619,Jul!$S$5:$S$619,"Receita",Jul!$F$5:$F$619,Resultado!$D51)</f>
        <v>0</v>
      </c>
      <c r="L51" s="65">
        <f>SUMIFS(Ago!$I$5:$I$619,Ago!$S$5:$S$619,"Receita",Ago!$F$5:$F$619,Resultado!$D51)</f>
        <v>0</v>
      </c>
      <c r="M51" s="65">
        <f>SUMIFS(Set!$I$5:$I$619,Set!$S$5:$S$619,"Receita",Set!$F$5:$F$619,Resultado!$D51)</f>
        <v>0</v>
      </c>
      <c r="N51" s="65">
        <f>SUMIFS(Out!$I$5:$I$619,Out!$S$5:$S$619,"Receita",Out!$F$5:$F$619,Resultado!$D51)</f>
        <v>0</v>
      </c>
      <c r="O51" s="65">
        <f>SUMIFS(Nov!$I$5:$I$619,Nov!$S$5:$S$619,"Receita",Nov!$F$5:$F$619,Resultado!$D51)</f>
        <v>0</v>
      </c>
      <c r="P51" s="65">
        <f>SUMIFS(Dez!$I$5:$I$619,Dez!$S$5:$S$619,"Receita",Dez!$F$5:$F$619,Resultado!$D51)</f>
        <v>0</v>
      </c>
      <c r="Q51" s="65">
        <f t="shared" si="14"/>
        <v>0</v>
      </c>
    </row>
    <row r="52" spans="3:17" ht="28.5" customHeight="1" thickTop="1" thickBot="1" x14ac:dyDescent="0.25">
      <c r="C52" s="45" t="str">
        <f>'PC Receitas'!C36</f>
        <v>4.1.32</v>
      </c>
      <c r="D52" s="46" t="str">
        <f>VLOOKUP(C52,'PC Receitas'!$C$4:$D$103,2,FALSE)</f>
        <v>-</v>
      </c>
      <c r="E52" s="65">
        <f>SUMIFS(Jan!$I$5:$I$619,Jan!$S$5:$S$619,"Receita",Jan!$F$5:$F$619,Resultado!$D52)</f>
        <v>0</v>
      </c>
      <c r="F52" s="65">
        <f>SUMIFS(Fev!$I$5:$I$619,Fev!$S$5:$S$619,"Receita",Fev!$F$5:$F$619,Resultado!$D52)</f>
        <v>0</v>
      </c>
      <c r="G52" s="65">
        <f>SUMIFS(Mar!$I$5:$I$619,Mar!$S$5:$S$619,"Receita",Mar!$F$5:$F$619,Resultado!$D52)</f>
        <v>0</v>
      </c>
      <c r="H52" s="65">
        <f>SUMIFS(Abr!$I$5:$I$619,Abr!$S$5:$S$619,"Receita",Abr!$F$5:$F$619,Resultado!$D52)</f>
        <v>0</v>
      </c>
      <c r="I52" s="65">
        <f>SUMIFS(Mai!$I$5:$I$619,Mai!$S$5:$S$619,"Receita",Mai!$F$5:$F$619,Resultado!$D52)</f>
        <v>0</v>
      </c>
      <c r="J52" s="65">
        <f>SUMIFS(Jun!$I$5:$I$619,Jun!$S$5:$S$619,"Receita",Jun!$F$5:$F$619,Resultado!$D52)</f>
        <v>0</v>
      </c>
      <c r="K52" s="65">
        <f>SUMIFS(Jul!$I$5:$I$619,Jul!$S$5:$S$619,"Receita",Jul!$F$5:$F$619,Resultado!$D52)</f>
        <v>0</v>
      </c>
      <c r="L52" s="65">
        <f>SUMIFS(Ago!$I$5:$I$619,Ago!$S$5:$S$619,"Receita",Ago!$F$5:$F$619,Resultado!$D52)</f>
        <v>0</v>
      </c>
      <c r="M52" s="65">
        <f>SUMIFS(Set!$I$5:$I$619,Set!$S$5:$S$619,"Receita",Set!$F$5:$F$619,Resultado!$D52)</f>
        <v>0</v>
      </c>
      <c r="N52" s="65">
        <f>SUMIFS(Out!$I$5:$I$619,Out!$S$5:$S$619,"Receita",Out!$F$5:$F$619,Resultado!$D52)</f>
        <v>0</v>
      </c>
      <c r="O52" s="65">
        <f>SUMIFS(Nov!$I$5:$I$619,Nov!$S$5:$S$619,"Receita",Nov!$F$5:$F$619,Resultado!$D52)</f>
        <v>0</v>
      </c>
      <c r="P52" s="65">
        <f>SUMIFS(Dez!$I$5:$I$619,Dez!$S$5:$S$619,"Receita",Dez!$F$5:$F$619,Resultado!$D52)</f>
        <v>0</v>
      </c>
      <c r="Q52" s="65">
        <f t="shared" si="14"/>
        <v>0</v>
      </c>
    </row>
    <row r="53" spans="3:17" ht="28.5" customHeight="1" thickTop="1" thickBot="1" x14ac:dyDescent="0.25">
      <c r="C53" s="45" t="str">
        <f>'PC Receitas'!C37</f>
        <v>4.1.33</v>
      </c>
      <c r="D53" s="46" t="str">
        <f>VLOOKUP(C53,'PC Receitas'!$C$4:$D$103,2,FALSE)</f>
        <v>-</v>
      </c>
      <c r="E53" s="65">
        <f>SUMIFS(Jan!$I$5:$I$619,Jan!$S$5:$S$619,"Receita",Jan!$F$5:$F$619,Resultado!$D53)</f>
        <v>0</v>
      </c>
      <c r="F53" s="65">
        <f>SUMIFS(Fev!$I$5:$I$619,Fev!$S$5:$S$619,"Receita",Fev!$F$5:$F$619,Resultado!$D53)</f>
        <v>0</v>
      </c>
      <c r="G53" s="65">
        <f>SUMIFS(Mar!$I$5:$I$619,Mar!$S$5:$S$619,"Receita",Mar!$F$5:$F$619,Resultado!$D53)</f>
        <v>0</v>
      </c>
      <c r="H53" s="65">
        <f>SUMIFS(Abr!$I$5:$I$619,Abr!$S$5:$S$619,"Receita",Abr!$F$5:$F$619,Resultado!$D53)</f>
        <v>0</v>
      </c>
      <c r="I53" s="65">
        <f>SUMIFS(Mai!$I$5:$I$619,Mai!$S$5:$S$619,"Receita",Mai!$F$5:$F$619,Resultado!$D53)</f>
        <v>0</v>
      </c>
      <c r="J53" s="65">
        <f>SUMIFS(Jun!$I$5:$I$619,Jun!$S$5:$S$619,"Receita",Jun!$F$5:$F$619,Resultado!$D53)</f>
        <v>0</v>
      </c>
      <c r="K53" s="65">
        <f>SUMIFS(Jul!$I$5:$I$619,Jul!$S$5:$S$619,"Receita",Jul!$F$5:$F$619,Resultado!$D53)</f>
        <v>0</v>
      </c>
      <c r="L53" s="65">
        <f>SUMIFS(Ago!$I$5:$I$619,Ago!$S$5:$S$619,"Receita",Ago!$F$5:$F$619,Resultado!$D53)</f>
        <v>0</v>
      </c>
      <c r="M53" s="65">
        <f>SUMIFS(Set!$I$5:$I$619,Set!$S$5:$S$619,"Receita",Set!$F$5:$F$619,Resultado!$D53)</f>
        <v>0</v>
      </c>
      <c r="N53" s="65">
        <f>SUMIFS(Out!$I$5:$I$619,Out!$S$5:$S$619,"Receita",Out!$F$5:$F$619,Resultado!$D53)</f>
        <v>0</v>
      </c>
      <c r="O53" s="65">
        <f>SUMIFS(Nov!$I$5:$I$619,Nov!$S$5:$S$619,"Receita",Nov!$F$5:$F$619,Resultado!$D53)</f>
        <v>0</v>
      </c>
      <c r="P53" s="65">
        <f>SUMIFS(Dez!$I$5:$I$619,Dez!$S$5:$S$619,"Receita",Dez!$F$5:$F$619,Resultado!$D53)</f>
        <v>0</v>
      </c>
      <c r="Q53" s="65">
        <f t="shared" si="14"/>
        <v>0</v>
      </c>
    </row>
    <row r="54" spans="3:17" ht="28.5" customHeight="1" thickTop="1" thickBot="1" x14ac:dyDescent="0.25">
      <c r="C54" s="45" t="str">
        <f>'PC Receitas'!C38</f>
        <v>4.1.34</v>
      </c>
      <c r="D54" s="46" t="str">
        <f>VLOOKUP(C54,'PC Receitas'!$C$4:$D$103,2,FALSE)</f>
        <v>-</v>
      </c>
      <c r="E54" s="65">
        <f>SUMIFS(Jan!$I$5:$I$619,Jan!$S$5:$S$619,"Receita",Jan!$F$5:$F$619,Resultado!$D54)</f>
        <v>0</v>
      </c>
      <c r="F54" s="65">
        <f>SUMIFS(Fev!$I$5:$I$619,Fev!$S$5:$S$619,"Receita",Fev!$F$5:$F$619,Resultado!$D54)</f>
        <v>0</v>
      </c>
      <c r="G54" s="65">
        <f>SUMIFS(Mar!$I$5:$I$619,Mar!$S$5:$S$619,"Receita",Mar!$F$5:$F$619,Resultado!$D54)</f>
        <v>0</v>
      </c>
      <c r="H54" s="65">
        <f>SUMIFS(Abr!$I$5:$I$619,Abr!$S$5:$S$619,"Receita",Abr!$F$5:$F$619,Resultado!$D54)</f>
        <v>0</v>
      </c>
      <c r="I54" s="65">
        <f>SUMIFS(Mai!$I$5:$I$619,Mai!$S$5:$S$619,"Receita",Mai!$F$5:$F$619,Resultado!$D54)</f>
        <v>0</v>
      </c>
      <c r="J54" s="65">
        <f>SUMIFS(Jun!$I$5:$I$619,Jun!$S$5:$S$619,"Receita",Jun!$F$5:$F$619,Resultado!$D54)</f>
        <v>0</v>
      </c>
      <c r="K54" s="65">
        <f>SUMIFS(Jul!$I$5:$I$619,Jul!$S$5:$S$619,"Receita",Jul!$F$5:$F$619,Resultado!$D54)</f>
        <v>0</v>
      </c>
      <c r="L54" s="65">
        <f>SUMIFS(Ago!$I$5:$I$619,Ago!$S$5:$S$619,"Receita",Ago!$F$5:$F$619,Resultado!$D54)</f>
        <v>0</v>
      </c>
      <c r="M54" s="65">
        <f>SUMIFS(Set!$I$5:$I$619,Set!$S$5:$S$619,"Receita",Set!$F$5:$F$619,Resultado!$D54)</f>
        <v>0</v>
      </c>
      <c r="N54" s="65">
        <f>SUMIFS(Out!$I$5:$I$619,Out!$S$5:$S$619,"Receita",Out!$F$5:$F$619,Resultado!$D54)</f>
        <v>0</v>
      </c>
      <c r="O54" s="65">
        <f>SUMIFS(Nov!$I$5:$I$619,Nov!$S$5:$S$619,"Receita",Nov!$F$5:$F$619,Resultado!$D54)</f>
        <v>0</v>
      </c>
      <c r="P54" s="65">
        <f>SUMIFS(Dez!$I$5:$I$619,Dez!$S$5:$S$619,"Receita",Dez!$F$5:$F$619,Resultado!$D54)</f>
        <v>0</v>
      </c>
      <c r="Q54" s="65">
        <f t="shared" si="14"/>
        <v>0</v>
      </c>
    </row>
    <row r="55" spans="3:17" ht="28.5" customHeight="1" thickTop="1" thickBot="1" x14ac:dyDescent="0.25">
      <c r="C55" s="45" t="str">
        <f>'PC Receitas'!C39</f>
        <v>4.1.35</v>
      </c>
      <c r="D55" s="46" t="str">
        <f>VLOOKUP(C55,'PC Receitas'!$C$4:$D$103,2,FALSE)</f>
        <v>-</v>
      </c>
      <c r="E55" s="65">
        <f>SUMIFS(Jan!$I$5:$I$619,Jan!$S$5:$S$619,"Receita",Jan!$F$5:$F$619,Resultado!$D55)</f>
        <v>0</v>
      </c>
      <c r="F55" s="65">
        <f>SUMIFS(Fev!$I$5:$I$619,Fev!$S$5:$S$619,"Receita",Fev!$F$5:$F$619,Resultado!$D55)</f>
        <v>0</v>
      </c>
      <c r="G55" s="65">
        <f>SUMIFS(Mar!$I$5:$I$619,Mar!$S$5:$S$619,"Receita",Mar!$F$5:$F$619,Resultado!$D55)</f>
        <v>0</v>
      </c>
      <c r="H55" s="65">
        <f>SUMIFS(Abr!$I$5:$I$619,Abr!$S$5:$S$619,"Receita",Abr!$F$5:$F$619,Resultado!$D55)</f>
        <v>0</v>
      </c>
      <c r="I55" s="65">
        <f>SUMIFS(Mai!$I$5:$I$619,Mai!$S$5:$S$619,"Receita",Mai!$F$5:$F$619,Resultado!$D55)</f>
        <v>0</v>
      </c>
      <c r="J55" s="65">
        <f>SUMIFS(Jun!$I$5:$I$619,Jun!$S$5:$S$619,"Receita",Jun!$F$5:$F$619,Resultado!$D55)</f>
        <v>0</v>
      </c>
      <c r="K55" s="65">
        <f>SUMIFS(Jul!$I$5:$I$619,Jul!$S$5:$S$619,"Receita",Jul!$F$5:$F$619,Resultado!$D55)</f>
        <v>0</v>
      </c>
      <c r="L55" s="65">
        <f>SUMIFS(Ago!$I$5:$I$619,Ago!$S$5:$S$619,"Receita",Ago!$F$5:$F$619,Resultado!$D55)</f>
        <v>0</v>
      </c>
      <c r="M55" s="65">
        <f>SUMIFS(Set!$I$5:$I$619,Set!$S$5:$S$619,"Receita",Set!$F$5:$F$619,Resultado!$D55)</f>
        <v>0</v>
      </c>
      <c r="N55" s="65">
        <f>SUMIFS(Out!$I$5:$I$619,Out!$S$5:$S$619,"Receita",Out!$F$5:$F$619,Resultado!$D55)</f>
        <v>0</v>
      </c>
      <c r="O55" s="65">
        <f>SUMIFS(Nov!$I$5:$I$619,Nov!$S$5:$S$619,"Receita",Nov!$F$5:$F$619,Resultado!$D55)</f>
        <v>0</v>
      </c>
      <c r="P55" s="65">
        <f>SUMIFS(Dez!$I$5:$I$619,Dez!$S$5:$S$619,"Receita",Dez!$F$5:$F$619,Resultado!$D55)</f>
        <v>0</v>
      </c>
      <c r="Q55" s="65">
        <f t="shared" si="14"/>
        <v>0</v>
      </c>
    </row>
    <row r="56" spans="3:17" ht="28.5" customHeight="1" thickTop="1" thickBot="1" x14ac:dyDescent="0.25">
      <c r="C56" s="45" t="str">
        <f>'PC Receitas'!C40</f>
        <v>4.1.36</v>
      </c>
      <c r="D56" s="46" t="str">
        <f>VLOOKUP(C56,'PC Receitas'!$C$4:$D$103,2,FALSE)</f>
        <v>-</v>
      </c>
      <c r="E56" s="65">
        <f>SUMIFS(Jan!$I$5:$I$619,Jan!$S$5:$S$619,"Receita",Jan!$F$5:$F$619,Resultado!$D56)</f>
        <v>0</v>
      </c>
      <c r="F56" s="65">
        <f>SUMIFS(Fev!$I$5:$I$619,Fev!$S$5:$S$619,"Receita",Fev!$F$5:$F$619,Resultado!$D56)</f>
        <v>0</v>
      </c>
      <c r="G56" s="65">
        <f>SUMIFS(Mar!$I$5:$I$619,Mar!$S$5:$S$619,"Receita",Mar!$F$5:$F$619,Resultado!$D56)</f>
        <v>0</v>
      </c>
      <c r="H56" s="65">
        <f>SUMIFS(Abr!$I$5:$I$619,Abr!$S$5:$S$619,"Receita",Abr!$F$5:$F$619,Resultado!$D56)</f>
        <v>0</v>
      </c>
      <c r="I56" s="65">
        <f>SUMIFS(Mai!$I$5:$I$619,Mai!$S$5:$S$619,"Receita",Mai!$F$5:$F$619,Resultado!$D56)</f>
        <v>0</v>
      </c>
      <c r="J56" s="65">
        <f>SUMIFS(Jun!$I$5:$I$619,Jun!$S$5:$S$619,"Receita",Jun!$F$5:$F$619,Resultado!$D56)</f>
        <v>0</v>
      </c>
      <c r="K56" s="65">
        <f>SUMIFS(Jul!$I$5:$I$619,Jul!$S$5:$S$619,"Receita",Jul!$F$5:$F$619,Resultado!$D56)</f>
        <v>0</v>
      </c>
      <c r="L56" s="65">
        <f>SUMIFS(Ago!$I$5:$I$619,Ago!$S$5:$S$619,"Receita",Ago!$F$5:$F$619,Resultado!$D56)</f>
        <v>0</v>
      </c>
      <c r="M56" s="65">
        <f>SUMIFS(Set!$I$5:$I$619,Set!$S$5:$S$619,"Receita",Set!$F$5:$F$619,Resultado!$D56)</f>
        <v>0</v>
      </c>
      <c r="N56" s="65">
        <f>SUMIFS(Out!$I$5:$I$619,Out!$S$5:$S$619,"Receita",Out!$F$5:$F$619,Resultado!$D56)</f>
        <v>0</v>
      </c>
      <c r="O56" s="65">
        <f>SUMIFS(Nov!$I$5:$I$619,Nov!$S$5:$S$619,"Receita",Nov!$F$5:$F$619,Resultado!$D56)</f>
        <v>0</v>
      </c>
      <c r="P56" s="65">
        <f>SUMIFS(Dez!$I$5:$I$619,Dez!$S$5:$S$619,"Receita",Dez!$F$5:$F$619,Resultado!$D56)</f>
        <v>0</v>
      </c>
      <c r="Q56" s="65">
        <f t="shared" si="14"/>
        <v>0</v>
      </c>
    </row>
    <row r="57" spans="3:17" ht="28.5" customHeight="1" thickTop="1" thickBot="1" x14ac:dyDescent="0.25">
      <c r="C57" s="45" t="str">
        <f>'PC Receitas'!C41</f>
        <v>4.1.37</v>
      </c>
      <c r="D57" s="46" t="str">
        <f>VLOOKUP(C57,'PC Receitas'!$C$4:$D$103,2,FALSE)</f>
        <v>-</v>
      </c>
      <c r="E57" s="65">
        <f>SUMIFS(Jan!$I$5:$I$619,Jan!$S$5:$S$619,"Receita",Jan!$F$5:$F$619,Resultado!$D57)</f>
        <v>0</v>
      </c>
      <c r="F57" s="65">
        <f>SUMIFS(Fev!$I$5:$I$619,Fev!$S$5:$S$619,"Receita",Fev!$F$5:$F$619,Resultado!$D57)</f>
        <v>0</v>
      </c>
      <c r="G57" s="65">
        <f>SUMIFS(Mar!$I$5:$I$619,Mar!$S$5:$S$619,"Receita",Mar!$F$5:$F$619,Resultado!$D57)</f>
        <v>0</v>
      </c>
      <c r="H57" s="65">
        <f>SUMIFS(Abr!$I$5:$I$619,Abr!$S$5:$S$619,"Receita",Abr!$F$5:$F$619,Resultado!$D57)</f>
        <v>0</v>
      </c>
      <c r="I57" s="65">
        <f>SUMIFS(Mai!$I$5:$I$619,Mai!$S$5:$S$619,"Receita",Mai!$F$5:$F$619,Resultado!$D57)</f>
        <v>0</v>
      </c>
      <c r="J57" s="65">
        <f>SUMIFS(Jun!$I$5:$I$619,Jun!$S$5:$S$619,"Receita",Jun!$F$5:$F$619,Resultado!$D57)</f>
        <v>0</v>
      </c>
      <c r="K57" s="65">
        <f>SUMIFS(Jul!$I$5:$I$619,Jul!$S$5:$S$619,"Receita",Jul!$F$5:$F$619,Resultado!$D57)</f>
        <v>0</v>
      </c>
      <c r="L57" s="65">
        <f>SUMIFS(Ago!$I$5:$I$619,Ago!$S$5:$S$619,"Receita",Ago!$F$5:$F$619,Resultado!$D57)</f>
        <v>0</v>
      </c>
      <c r="M57" s="65">
        <f>SUMIFS(Set!$I$5:$I$619,Set!$S$5:$S$619,"Receita",Set!$F$5:$F$619,Resultado!$D57)</f>
        <v>0</v>
      </c>
      <c r="N57" s="65">
        <f>SUMIFS(Out!$I$5:$I$619,Out!$S$5:$S$619,"Receita",Out!$F$5:$F$619,Resultado!$D57)</f>
        <v>0</v>
      </c>
      <c r="O57" s="65">
        <f>SUMIFS(Nov!$I$5:$I$619,Nov!$S$5:$S$619,"Receita",Nov!$F$5:$F$619,Resultado!$D57)</f>
        <v>0</v>
      </c>
      <c r="P57" s="65">
        <f>SUMIFS(Dez!$I$5:$I$619,Dez!$S$5:$S$619,"Receita",Dez!$F$5:$F$619,Resultado!$D57)</f>
        <v>0</v>
      </c>
      <c r="Q57" s="65">
        <f t="shared" si="14"/>
        <v>0</v>
      </c>
    </row>
    <row r="58" spans="3:17" ht="28.5" customHeight="1" thickTop="1" thickBot="1" x14ac:dyDescent="0.25">
      <c r="C58" s="45" t="str">
        <f>'PC Receitas'!C42</f>
        <v>4.1.38</v>
      </c>
      <c r="D58" s="46" t="str">
        <f>VLOOKUP(C58,'PC Receitas'!$C$4:$D$103,2,FALSE)</f>
        <v>-</v>
      </c>
      <c r="E58" s="65">
        <f>SUMIFS(Jan!$I$5:$I$619,Jan!$S$5:$S$619,"Receita",Jan!$F$5:$F$619,Resultado!$D58)</f>
        <v>0</v>
      </c>
      <c r="F58" s="65">
        <f>SUMIFS(Fev!$I$5:$I$619,Fev!$S$5:$S$619,"Receita",Fev!$F$5:$F$619,Resultado!$D58)</f>
        <v>0</v>
      </c>
      <c r="G58" s="65">
        <f>SUMIFS(Mar!$I$5:$I$619,Mar!$S$5:$S$619,"Receita",Mar!$F$5:$F$619,Resultado!$D58)</f>
        <v>0</v>
      </c>
      <c r="H58" s="65">
        <f>SUMIFS(Abr!$I$5:$I$619,Abr!$S$5:$S$619,"Receita",Abr!$F$5:$F$619,Resultado!$D58)</f>
        <v>0</v>
      </c>
      <c r="I58" s="65">
        <f>SUMIFS(Mai!$I$5:$I$619,Mai!$S$5:$S$619,"Receita",Mai!$F$5:$F$619,Resultado!$D58)</f>
        <v>0</v>
      </c>
      <c r="J58" s="65">
        <f>SUMIFS(Jun!$I$5:$I$619,Jun!$S$5:$S$619,"Receita",Jun!$F$5:$F$619,Resultado!$D58)</f>
        <v>0</v>
      </c>
      <c r="K58" s="65">
        <f>SUMIFS(Jul!$I$5:$I$619,Jul!$S$5:$S$619,"Receita",Jul!$F$5:$F$619,Resultado!$D58)</f>
        <v>0</v>
      </c>
      <c r="L58" s="65">
        <f>SUMIFS(Ago!$I$5:$I$619,Ago!$S$5:$S$619,"Receita",Ago!$F$5:$F$619,Resultado!$D58)</f>
        <v>0</v>
      </c>
      <c r="M58" s="65">
        <f>SUMIFS(Set!$I$5:$I$619,Set!$S$5:$S$619,"Receita",Set!$F$5:$F$619,Resultado!$D58)</f>
        <v>0</v>
      </c>
      <c r="N58" s="65">
        <f>SUMIFS(Out!$I$5:$I$619,Out!$S$5:$S$619,"Receita",Out!$F$5:$F$619,Resultado!$D58)</f>
        <v>0</v>
      </c>
      <c r="O58" s="65">
        <f>SUMIFS(Nov!$I$5:$I$619,Nov!$S$5:$S$619,"Receita",Nov!$F$5:$F$619,Resultado!$D58)</f>
        <v>0</v>
      </c>
      <c r="P58" s="65">
        <f>SUMIFS(Dez!$I$5:$I$619,Dez!$S$5:$S$619,"Receita",Dez!$F$5:$F$619,Resultado!$D58)</f>
        <v>0</v>
      </c>
      <c r="Q58" s="65">
        <f t="shared" si="14"/>
        <v>0</v>
      </c>
    </row>
    <row r="59" spans="3:17" ht="28.5" customHeight="1" thickTop="1" thickBot="1" x14ac:dyDescent="0.25">
      <c r="C59" s="45" t="str">
        <f>'PC Receitas'!C43</f>
        <v>4.1.39</v>
      </c>
      <c r="D59" s="46" t="str">
        <f>VLOOKUP(C59,'PC Receitas'!$C$4:$D$103,2,FALSE)</f>
        <v>-</v>
      </c>
      <c r="E59" s="65">
        <f>SUMIFS(Jan!$I$5:$I$619,Jan!$S$5:$S$619,"Receita",Jan!$F$5:$F$619,Resultado!$D59)</f>
        <v>0</v>
      </c>
      <c r="F59" s="65">
        <f>SUMIFS(Fev!$I$5:$I$619,Fev!$S$5:$S$619,"Receita",Fev!$F$5:$F$619,Resultado!$D59)</f>
        <v>0</v>
      </c>
      <c r="G59" s="65">
        <f>SUMIFS(Mar!$I$5:$I$619,Mar!$S$5:$S$619,"Receita",Mar!$F$5:$F$619,Resultado!$D59)</f>
        <v>0</v>
      </c>
      <c r="H59" s="65">
        <f>SUMIFS(Abr!$I$5:$I$619,Abr!$S$5:$S$619,"Receita",Abr!$F$5:$F$619,Resultado!$D59)</f>
        <v>0</v>
      </c>
      <c r="I59" s="65">
        <f>SUMIFS(Mai!$I$5:$I$619,Mai!$S$5:$S$619,"Receita",Mai!$F$5:$F$619,Resultado!$D59)</f>
        <v>0</v>
      </c>
      <c r="J59" s="65">
        <f>SUMIFS(Jun!$I$5:$I$619,Jun!$S$5:$S$619,"Receita",Jun!$F$5:$F$619,Resultado!$D59)</f>
        <v>0</v>
      </c>
      <c r="K59" s="65">
        <f>SUMIFS(Jul!$I$5:$I$619,Jul!$S$5:$S$619,"Receita",Jul!$F$5:$F$619,Resultado!$D59)</f>
        <v>0</v>
      </c>
      <c r="L59" s="65">
        <f>SUMIFS(Ago!$I$5:$I$619,Ago!$S$5:$S$619,"Receita",Ago!$F$5:$F$619,Resultado!$D59)</f>
        <v>0</v>
      </c>
      <c r="M59" s="65">
        <f>SUMIFS(Set!$I$5:$I$619,Set!$S$5:$S$619,"Receita",Set!$F$5:$F$619,Resultado!$D59)</f>
        <v>0</v>
      </c>
      <c r="N59" s="65">
        <f>SUMIFS(Out!$I$5:$I$619,Out!$S$5:$S$619,"Receita",Out!$F$5:$F$619,Resultado!$D59)</f>
        <v>0</v>
      </c>
      <c r="O59" s="65">
        <f>SUMIFS(Nov!$I$5:$I$619,Nov!$S$5:$S$619,"Receita",Nov!$F$5:$F$619,Resultado!$D59)</f>
        <v>0</v>
      </c>
      <c r="P59" s="65">
        <f>SUMIFS(Dez!$I$5:$I$619,Dez!$S$5:$S$619,"Receita",Dez!$F$5:$F$619,Resultado!$D59)</f>
        <v>0</v>
      </c>
      <c r="Q59" s="65">
        <f t="shared" si="14"/>
        <v>0</v>
      </c>
    </row>
    <row r="60" spans="3:17" ht="28.5" customHeight="1" thickTop="1" thickBot="1" x14ac:dyDescent="0.25">
      <c r="C60" s="45" t="str">
        <f>'PC Receitas'!C44</f>
        <v>4.1.40</v>
      </c>
      <c r="D60" s="46" t="str">
        <f>VLOOKUP(C60,'PC Receitas'!$C$4:$D$103,2,FALSE)</f>
        <v>-</v>
      </c>
      <c r="E60" s="65">
        <f>SUMIFS(Jan!$I$5:$I$619,Jan!$S$5:$S$619,"Receita",Jan!$F$5:$F$619,Resultado!$D60)</f>
        <v>0</v>
      </c>
      <c r="F60" s="65">
        <f>SUMIFS(Fev!$I$5:$I$619,Fev!$S$5:$S$619,"Receita",Fev!$F$5:$F$619,Resultado!$D60)</f>
        <v>0</v>
      </c>
      <c r="G60" s="65">
        <f>SUMIFS(Mar!$I$5:$I$619,Mar!$S$5:$S$619,"Receita",Mar!$F$5:$F$619,Resultado!$D60)</f>
        <v>0</v>
      </c>
      <c r="H60" s="65">
        <f>SUMIFS(Abr!$I$5:$I$619,Abr!$S$5:$S$619,"Receita",Abr!$F$5:$F$619,Resultado!$D60)</f>
        <v>0</v>
      </c>
      <c r="I60" s="65">
        <f>SUMIFS(Mai!$I$5:$I$619,Mai!$S$5:$S$619,"Receita",Mai!$F$5:$F$619,Resultado!$D60)</f>
        <v>0</v>
      </c>
      <c r="J60" s="65">
        <f>SUMIFS(Jun!$I$5:$I$619,Jun!$S$5:$S$619,"Receita",Jun!$F$5:$F$619,Resultado!$D60)</f>
        <v>0</v>
      </c>
      <c r="K60" s="65">
        <f>SUMIFS(Jul!$I$5:$I$619,Jul!$S$5:$S$619,"Receita",Jul!$F$5:$F$619,Resultado!$D60)</f>
        <v>0</v>
      </c>
      <c r="L60" s="65">
        <f>SUMIFS(Ago!$I$5:$I$619,Ago!$S$5:$S$619,"Receita",Ago!$F$5:$F$619,Resultado!$D60)</f>
        <v>0</v>
      </c>
      <c r="M60" s="65">
        <f>SUMIFS(Set!$I$5:$I$619,Set!$S$5:$S$619,"Receita",Set!$F$5:$F$619,Resultado!$D60)</f>
        <v>0</v>
      </c>
      <c r="N60" s="65">
        <f>SUMIFS(Out!$I$5:$I$619,Out!$S$5:$S$619,"Receita",Out!$F$5:$F$619,Resultado!$D60)</f>
        <v>0</v>
      </c>
      <c r="O60" s="65">
        <f>SUMIFS(Nov!$I$5:$I$619,Nov!$S$5:$S$619,"Receita",Nov!$F$5:$F$619,Resultado!$D60)</f>
        <v>0</v>
      </c>
      <c r="P60" s="65">
        <f>SUMIFS(Dez!$I$5:$I$619,Dez!$S$5:$S$619,"Receita",Dez!$F$5:$F$619,Resultado!$D60)</f>
        <v>0</v>
      </c>
      <c r="Q60" s="65">
        <f t="shared" si="14"/>
        <v>0</v>
      </c>
    </row>
    <row r="61" spans="3:17" ht="28.5" customHeight="1" thickTop="1" thickBot="1" x14ac:dyDescent="0.25">
      <c r="C61" s="45" t="str">
        <f>'PC Receitas'!C45</f>
        <v>4.1.41</v>
      </c>
      <c r="D61" s="46" t="str">
        <f>VLOOKUP(C61,'PC Receitas'!$C$4:$D$103,2,FALSE)</f>
        <v>-</v>
      </c>
      <c r="E61" s="65">
        <f>SUMIFS(Jan!$I$5:$I$619,Jan!$S$5:$S$619,"Receita",Jan!$F$5:$F$619,Resultado!$D61)</f>
        <v>0</v>
      </c>
      <c r="F61" s="65">
        <f>SUMIFS(Fev!$I$5:$I$619,Fev!$S$5:$S$619,"Receita",Fev!$F$5:$F$619,Resultado!$D61)</f>
        <v>0</v>
      </c>
      <c r="G61" s="65">
        <f>SUMIFS(Mar!$I$5:$I$619,Mar!$S$5:$S$619,"Receita",Mar!$F$5:$F$619,Resultado!$D61)</f>
        <v>0</v>
      </c>
      <c r="H61" s="65">
        <f>SUMIFS(Abr!$I$5:$I$619,Abr!$S$5:$S$619,"Receita",Abr!$F$5:$F$619,Resultado!$D61)</f>
        <v>0</v>
      </c>
      <c r="I61" s="65">
        <f>SUMIFS(Mai!$I$5:$I$619,Mai!$S$5:$S$619,"Receita",Mai!$F$5:$F$619,Resultado!$D61)</f>
        <v>0</v>
      </c>
      <c r="J61" s="65">
        <f>SUMIFS(Jun!$I$5:$I$619,Jun!$S$5:$S$619,"Receita",Jun!$F$5:$F$619,Resultado!$D61)</f>
        <v>0</v>
      </c>
      <c r="K61" s="65">
        <f>SUMIFS(Jul!$I$5:$I$619,Jul!$S$5:$S$619,"Receita",Jul!$F$5:$F$619,Resultado!$D61)</f>
        <v>0</v>
      </c>
      <c r="L61" s="65">
        <f>SUMIFS(Ago!$I$5:$I$619,Ago!$S$5:$S$619,"Receita",Ago!$F$5:$F$619,Resultado!$D61)</f>
        <v>0</v>
      </c>
      <c r="M61" s="65">
        <f>SUMIFS(Set!$I$5:$I$619,Set!$S$5:$S$619,"Receita",Set!$F$5:$F$619,Resultado!$D61)</f>
        <v>0</v>
      </c>
      <c r="N61" s="65">
        <f>SUMIFS(Out!$I$5:$I$619,Out!$S$5:$S$619,"Receita",Out!$F$5:$F$619,Resultado!$D61)</f>
        <v>0</v>
      </c>
      <c r="O61" s="65">
        <f>SUMIFS(Nov!$I$5:$I$619,Nov!$S$5:$S$619,"Receita",Nov!$F$5:$F$619,Resultado!$D61)</f>
        <v>0</v>
      </c>
      <c r="P61" s="65">
        <f>SUMIFS(Dez!$I$5:$I$619,Dez!$S$5:$S$619,"Receita",Dez!$F$5:$F$619,Resultado!$D61)</f>
        <v>0</v>
      </c>
      <c r="Q61" s="65">
        <f t="shared" si="14"/>
        <v>0</v>
      </c>
    </row>
    <row r="62" spans="3:17" ht="28.5" customHeight="1" thickTop="1" thickBot="1" x14ac:dyDescent="0.25">
      <c r="C62" s="45" t="str">
        <f>'PC Receitas'!C46</f>
        <v>4.1.42</v>
      </c>
      <c r="D62" s="46" t="str">
        <f>VLOOKUP(C62,'PC Receitas'!$C$4:$D$103,2,FALSE)</f>
        <v>-</v>
      </c>
      <c r="E62" s="65">
        <f>SUMIFS(Jan!$I$5:$I$619,Jan!$S$5:$S$619,"Receita",Jan!$F$5:$F$619,Resultado!$D62)</f>
        <v>0</v>
      </c>
      <c r="F62" s="65">
        <f>SUMIFS(Fev!$I$5:$I$619,Fev!$S$5:$S$619,"Receita",Fev!$F$5:$F$619,Resultado!$D62)</f>
        <v>0</v>
      </c>
      <c r="G62" s="65">
        <f>SUMIFS(Mar!$I$5:$I$619,Mar!$S$5:$S$619,"Receita",Mar!$F$5:$F$619,Resultado!$D62)</f>
        <v>0</v>
      </c>
      <c r="H62" s="65">
        <f>SUMIFS(Abr!$I$5:$I$619,Abr!$S$5:$S$619,"Receita",Abr!$F$5:$F$619,Resultado!$D62)</f>
        <v>0</v>
      </c>
      <c r="I62" s="65">
        <f>SUMIFS(Mai!$I$5:$I$619,Mai!$S$5:$S$619,"Receita",Mai!$F$5:$F$619,Resultado!$D62)</f>
        <v>0</v>
      </c>
      <c r="J62" s="65">
        <f>SUMIFS(Jun!$I$5:$I$619,Jun!$S$5:$S$619,"Receita",Jun!$F$5:$F$619,Resultado!$D62)</f>
        <v>0</v>
      </c>
      <c r="K62" s="65">
        <f>SUMIFS(Jul!$I$5:$I$619,Jul!$S$5:$S$619,"Receita",Jul!$F$5:$F$619,Resultado!$D62)</f>
        <v>0</v>
      </c>
      <c r="L62" s="65">
        <f>SUMIFS(Ago!$I$5:$I$619,Ago!$S$5:$S$619,"Receita",Ago!$F$5:$F$619,Resultado!$D62)</f>
        <v>0</v>
      </c>
      <c r="M62" s="65">
        <f>SUMIFS(Set!$I$5:$I$619,Set!$S$5:$S$619,"Receita",Set!$F$5:$F$619,Resultado!$D62)</f>
        <v>0</v>
      </c>
      <c r="N62" s="65">
        <f>SUMIFS(Out!$I$5:$I$619,Out!$S$5:$S$619,"Receita",Out!$F$5:$F$619,Resultado!$D62)</f>
        <v>0</v>
      </c>
      <c r="O62" s="65">
        <f>SUMIFS(Nov!$I$5:$I$619,Nov!$S$5:$S$619,"Receita",Nov!$F$5:$F$619,Resultado!$D62)</f>
        <v>0</v>
      </c>
      <c r="P62" s="65">
        <f>SUMIFS(Dez!$I$5:$I$619,Dez!$S$5:$S$619,"Receita",Dez!$F$5:$F$619,Resultado!$D62)</f>
        <v>0</v>
      </c>
      <c r="Q62" s="65">
        <f t="shared" si="14"/>
        <v>0</v>
      </c>
    </row>
    <row r="63" spans="3:17" ht="28.5" customHeight="1" thickTop="1" thickBot="1" x14ac:dyDescent="0.25">
      <c r="C63" s="45" t="str">
        <f>'PC Receitas'!C47</f>
        <v>4.1.43</v>
      </c>
      <c r="D63" s="46" t="str">
        <f>VLOOKUP(C63,'PC Receitas'!$C$4:$D$103,2,FALSE)</f>
        <v>-</v>
      </c>
      <c r="E63" s="65">
        <f>SUMIFS(Jan!$I$5:$I$619,Jan!$S$5:$S$619,"Receita",Jan!$F$5:$F$619,Resultado!$D63)</f>
        <v>0</v>
      </c>
      <c r="F63" s="65">
        <f>SUMIFS(Fev!$I$5:$I$619,Fev!$S$5:$S$619,"Receita",Fev!$F$5:$F$619,Resultado!$D63)</f>
        <v>0</v>
      </c>
      <c r="G63" s="65">
        <f>SUMIFS(Mar!$I$5:$I$619,Mar!$S$5:$S$619,"Receita",Mar!$F$5:$F$619,Resultado!$D63)</f>
        <v>0</v>
      </c>
      <c r="H63" s="65">
        <f>SUMIFS(Abr!$I$5:$I$619,Abr!$S$5:$S$619,"Receita",Abr!$F$5:$F$619,Resultado!$D63)</f>
        <v>0</v>
      </c>
      <c r="I63" s="65">
        <f>SUMIFS(Mai!$I$5:$I$619,Mai!$S$5:$S$619,"Receita",Mai!$F$5:$F$619,Resultado!$D63)</f>
        <v>0</v>
      </c>
      <c r="J63" s="65">
        <f>SUMIFS(Jun!$I$5:$I$619,Jun!$S$5:$S$619,"Receita",Jun!$F$5:$F$619,Resultado!$D63)</f>
        <v>0</v>
      </c>
      <c r="K63" s="65">
        <f>SUMIFS(Jul!$I$5:$I$619,Jul!$S$5:$S$619,"Receita",Jul!$F$5:$F$619,Resultado!$D63)</f>
        <v>0</v>
      </c>
      <c r="L63" s="65">
        <f>SUMIFS(Ago!$I$5:$I$619,Ago!$S$5:$S$619,"Receita",Ago!$F$5:$F$619,Resultado!$D63)</f>
        <v>0</v>
      </c>
      <c r="M63" s="65">
        <f>SUMIFS(Set!$I$5:$I$619,Set!$S$5:$S$619,"Receita",Set!$F$5:$F$619,Resultado!$D63)</f>
        <v>0</v>
      </c>
      <c r="N63" s="65">
        <f>SUMIFS(Out!$I$5:$I$619,Out!$S$5:$S$619,"Receita",Out!$F$5:$F$619,Resultado!$D63)</f>
        <v>0</v>
      </c>
      <c r="O63" s="65">
        <f>SUMIFS(Nov!$I$5:$I$619,Nov!$S$5:$S$619,"Receita",Nov!$F$5:$F$619,Resultado!$D63)</f>
        <v>0</v>
      </c>
      <c r="P63" s="65">
        <f>SUMIFS(Dez!$I$5:$I$619,Dez!$S$5:$S$619,"Receita",Dez!$F$5:$F$619,Resultado!$D63)</f>
        <v>0</v>
      </c>
      <c r="Q63" s="65">
        <f t="shared" si="14"/>
        <v>0</v>
      </c>
    </row>
    <row r="64" spans="3:17" ht="28.5" customHeight="1" thickTop="1" thickBot="1" x14ac:dyDescent="0.25">
      <c r="C64" s="45" t="str">
        <f>'PC Receitas'!C48</f>
        <v>4.1.44</v>
      </c>
      <c r="D64" s="46" t="str">
        <f>VLOOKUP(C64,'PC Receitas'!$C$4:$D$103,2,FALSE)</f>
        <v>-</v>
      </c>
      <c r="E64" s="65">
        <f>SUMIFS(Jan!$I$5:$I$619,Jan!$S$5:$S$619,"Receita",Jan!$F$5:$F$619,Resultado!$D64)</f>
        <v>0</v>
      </c>
      <c r="F64" s="65">
        <f>SUMIFS(Fev!$I$5:$I$619,Fev!$S$5:$S$619,"Receita",Fev!$F$5:$F$619,Resultado!$D64)</f>
        <v>0</v>
      </c>
      <c r="G64" s="65">
        <f>SUMIFS(Mar!$I$5:$I$619,Mar!$S$5:$S$619,"Receita",Mar!$F$5:$F$619,Resultado!$D64)</f>
        <v>0</v>
      </c>
      <c r="H64" s="65">
        <f>SUMIFS(Abr!$I$5:$I$619,Abr!$S$5:$S$619,"Receita",Abr!$F$5:$F$619,Resultado!$D64)</f>
        <v>0</v>
      </c>
      <c r="I64" s="65">
        <f>SUMIFS(Mai!$I$5:$I$619,Mai!$S$5:$S$619,"Receita",Mai!$F$5:$F$619,Resultado!$D64)</f>
        <v>0</v>
      </c>
      <c r="J64" s="65">
        <f>SUMIFS(Jun!$I$5:$I$619,Jun!$S$5:$S$619,"Receita",Jun!$F$5:$F$619,Resultado!$D64)</f>
        <v>0</v>
      </c>
      <c r="K64" s="65">
        <f>SUMIFS(Jul!$I$5:$I$619,Jul!$S$5:$S$619,"Receita",Jul!$F$5:$F$619,Resultado!$D64)</f>
        <v>0</v>
      </c>
      <c r="L64" s="65">
        <f>SUMIFS(Ago!$I$5:$I$619,Ago!$S$5:$S$619,"Receita",Ago!$F$5:$F$619,Resultado!$D64)</f>
        <v>0</v>
      </c>
      <c r="M64" s="65">
        <f>SUMIFS(Set!$I$5:$I$619,Set!$S$5:$S$619,"Receita",Set!$F$5:$F$619,Resultado!$D64)</f>
        <v>0</v>
      </c>
      <c r="N64" s="65">
        <f>SUMIFS(Out!$I$5:$I$619,Out!$S$5:$S$619,"Receita",Out!$F$5:$F$619,Resultado!$D64)</f>
        <v>0</v>
      </c>
      <c r="O64" s="65">
        <f>SUMIFS(Nov!$I$5:$I$619,Nov!$S$5:$S$619,"Receita",Nov!$F$5:$F$619,Resultado!$D64)</f>
        <v>0</v>
      </c>
      <c r="P64" s="65">
        <f>SUMIFS(Dez!$I$5:$I$619,Dez!$S$5:$S$619,"Receita",Dez!$F$5:$F$619,Resultado!$D64)</f>
        <v>0</v>
      </c>
      <c r="Q64" s="65">
        <f t="shared" si="14"/>
        <v>0</v>
      </c>
    </row>
    <row r="65" spans="3:17" ht="28.5" customHeight="1" thickTop="1" thickBot="1" x14ac:dyDescent="0.25">
      <c r="C65" s="45" t="str">
        <f>'PC Receitas'!C49</f>
        <v>4.1.45</v>
      </c>
      <c r="D65" s="46" t="str">
        <f>VLOOKUP(C65,'PC Receitas'!$C$4:$D$103,2,FALSE)</f>
        <v>-</v>
      </c>
      <c r="E65" s="65">
        <f>SUMIFS(Jan!$I$5:$I$619,Jan!$S$5:$S$619,"Receita",Jan!$F$5:$F$619,Resultado!$D65)</f>
        <v>0</v>
      </c>
      <c r="F65" s="65">
        <f>SUMIFS(Fev!$I$5:$I$619,Fev!$S$5:$S$619,"Receita",Fev!$F$5:$F$619,Resultado!$D65)</f>
        <v>0</v>
      </c>
      <c r="G65" s="65">
        <f>SUMIFS(Mar!$I$5:$I$619,Mar!$S$5:$S$619,"Receita",Mar!$F$5:$F$619,Resultado!$D65)</f>
        <v>0</v>
      </c>
      <c r="H65" s="65">
        <f>SUMIFS(Abr!$I$5:$I$619,Abr!$S$5:$S$619,"Receita",Abr!$F$5:$F$619,Resultado!$D65)</f>
        <v>0</v>
      </c>
      <c r="I65" s="65">
        <f>SUMIFS(Mai!$I$5:$I$619,Mai!$S$5:$S$619,"Receita",Mai!$F$5:$F$619,Resultado!$D65)</f>
        <v>0</v>
      </c>
      <c r="J65" s="65">
        <f>SUMIFS(Jun!$I$5:$I$619,Jun!$S$5:$S$619,"Receita",Jun!$F$5:$F$619,Resultado!$D65)</f>
        <v>0</v>
      </c>
      <c r="K65" s="65">
        <f>SUMIFS(Jul!$I$5:$I$619,Jul!$S$5:$S$619,"Receita",Jul!$F$5:$F$619,Resultado!$D65)</f>
        <v>0</v>
      </c>
      <c r="L65" s="65">
        <f>SUMIFS(Ago!$I$5:$I$619,Ago!$S$5:$S$619,"Receita",Ago!$F$5:$F$619,Resultado!$D65)</f>
        <v>0</v>
      </c>
      <c r="M65" s="65">
        <f>SUMIFS(Set!$I$5:$I$619,Set!$S$5:$S$619,"Receita",Set!$F$5:$F$619,Resultado!$D65)</f>
        <v>0</v>
      </c>
      <c r="N65" s="65">
        <f>SUMIFS(Out!$I$5:$I$619,Out!$S$5:$S$619,"Receita",Out!$F$5:$F$619,Resultado!$D65)</f>
        <v>0</v>
      </c>
      <c r="O65" s="65">
        <f>SUMIFS(Nov!$I$5:$I$619,Nov!$S$5:$S$619,"Receita",Nov!$F$5:$F$619,Resultado!$D65)</f>
        <v>0</v>
      </c>
      <c r="P65" s="65">
        <f>SUMIFS(Dez!$I$5:$I$619,Dez!$S$5:$S$619,"Receita",Dez!$F$5:$F$619,Resultado!$D65)</f>
        <v>0</v>
      </c>
      <c r="Q65" s="65">
        <f t="shared" si="14"/>
        <v>0</v>
      </c>
    </row>
    <row r="66" spans="3:17" ht="28.5" customHeight="1" thickTop="1" thickBot="1" x14ac:dyDescent="0.25">
      <c r="C66" s="45" t="str">
        <f>'PC Receitas'!C50</f>
        <v>4.1.46</v>
      </c>
      <c r="D66" s="46" t="str">
        <f>VLOOKUP(C66,'PC Receitas'!$C$4:$D$103,2,FALSE)</f>
        <v>-</v>
      </c>
      <c r="E66" s="65">
        <f>SUMIFS(Jan!$I$5:$I$619,Jan!$S$5:$S$619,"Receita",Jan!$F$5:$F$619,Resultado!$D66)</f>
        <v>0</v>
      </c>
      <c r="F66" s="65">
        <f>SUMIFS(Fev!$I$5:$I$619,Fev!$S$5:$S$619,"Receita",Fev!$F$5:$F$619,Resultado!$D66)</f>
        <v>0</v>
      </c>
      <c r="G66" s="65">
        <f>SUMIFS(Mar!$I$5:$I$619,Mar!$S$5:$S$619,"Receita",Mar!$F$5:$F$619,Resultado!$D66)</f>
        <v>0</v>
      </c>
      <c r="H66" s="65">
        <f>SUMIFS(Abr!$I$5:$I$619,Abr!$S$5:$S$619,"Receita",Abr!$F$5:$F$619,Resultado!$D66)</f>
        <v>0</v>
      </c>
      <c r="I66" s="65">
        <f>SUMIFS(Mai!$I$5:$I$619,Mai!$S$5:$S$619,"Receita",Mai!$F$5:$F$619,Resultado!$D66)</f>
        <v>0</v>
      </c>
      <c r="J66" s="65">
        <f>SUMIFS(Jun!$I$5:$I$619,Jun!$S$5:$S$619,"Receita",Jun!$F$5:$F$619,Resultado!$D66)</f>
        <v>0</v>
      </c>
      <c r="K66" s="65">
        <f>SUMIFS(Jul!$I$5:$I$619,Jul!$S$5:$S$619,"Receita",Jul!$F$5:$F$619,Resultado!$D66)</f>
        <v>0</v>
      </c>
      <c r="L66" s="65">
        <f>SUMIFS(Ago!$I$5:$I$619,Ago!$S$5:$S$619,"Receita",Ago!$F$5:$F$619,Resultado!$D66)</f>
        <v>0</v>
      </c>
      <c r="M66" s="65">
        <f>SUMIFS(Set!$I$5:$I$619,Set!$S$5:$S$619,"Receita",Set!$F$5:$F$619,Resultado!$D66)</f>
        <v>0</v>
      </c>
      <c r="N66" s="65">
        <f>SUMIFS(Out!$I$5:$I$619,Out!$S$5:$S$619,"Receita",Out!$F$5:$F$619,Resultado!$D66)</f>
        <v>0</v>
      </c>
      <c r="O66" s="65">
        <f>SUMIFS(Nov!$I$5:$I$619,Nov!$S$5:$S$619,"Receita",Nov!$F$5:$F$619,Resultado!$D66)</f>
        <v>0</v>
      </c>
      <c r="P66" s="65">
        <f>SUMIFS(Dez!$I$5:$I$619,Dez!$S$5:$S$619,"Receita",Dez!$F$5:$F$619,Resultado!$D66)</f>
        <v>0</v>
      </c>
      <c r="Q66" s="65">
        <f t="shared" si="14"/>
        <v>0</v>
      </c>
    </row>
    <row r="67" spans="3:17" ht="28.5" customHeight="1" thickTop="1" thickBot="1" x14ac:dyDescent="0.25">
      <c r="C67" s="45" t="str">
        <f>'PC Receitas'!C51</f>
        <v>4.1.47</v>
      </c>
      <c r="D67" s="46" t="str">
        <f>VLOOKUP(C67,'PC Receitas'!$C$4:$D$103,2,FALSE)</f>
        <v>-</v>
      </c>
      <c r="E67" s="65">
        <f>SUMIFS(Jan!$I$5:$I$619,Jan!$S$5:$S$619,"Receita",Jan!$F$5:$F$619,Resultado!$D67)</f>
        <v>0</v>
      </c>
      <c r="F67" s="65">
        <f>SUMIFS(Fev!$I$5:$I$619,Fev!$S$5:$S$619,"Receita",Fev!$F$5:$F$619,Resultado!$D67)</f>
        <v>0</v>
      </c>
      <c r="G67" s="65">
        <f>SUMIFS(Mar!$I$5:$I$619,Mar!$S$5:$S$619,"Receita",Mar!$F$5:$F$619,Resultado!$D67)</f>
        <v>0</v>
      </c>
      <c r="H67" s="65">
        <f>SUMIFS(Abr!$I$5:$I$619,Abr!$S$5:$S$619,"Receita",Abr!$F$5:$F$619,Resultado!$D67)</f>
        <v>0</v>
      </c>
      <c r="I67" s="65">
        <f>SUMIFS(Mai!$I$5:$I$619,Mai!$S$5:$S$619,"Receita",Mai!$F$5:$F$619,Resultado!$D67)</f>
        <v>0</v>
      </c>
      <c r="J67" s="65">
        <f>SUMIFS(Jun!$I$5:$I$619,Jun!$S$5:$S$619,"Receita",Jun!$F$5:$F$619,Resultado!$D67)</f>
        <v>0</v>
      </c>
      <c r="K67" s="65">
        <f>SUMIFS(Jul!$I$5:$I$619,Jul!$S$5:$S$619,"Receita",Jul!$F$5:$F$619,Resultado!$D67)</f>
        <v>0</v>
      </c>
      <c r="L67" s="65">
        <f>SUMIFS(Ago!$I$5:$I$619,Ago!$S$5:$S$619,"Receita",Ago!$F$5:$F$619,Resultado!$D67)</f>
        <v>0</v>
      </c>
      <c r="M67" s="65">
        <f>SUMIFS(Set!$I$5:$I$619,Set!$S$5:$S$619,"Receita",Set!$F$5:$F$619,Resultado!$D67)</f>
        <v>0</v>
      </c>
      <c r="N67" s="65">
        <f>SUMIFS(Out!$I$5:$I$619,Out!$S$5:$S$619,"Receita",Out!$F$5:$F$619,Resultado!$D67)</f>
        <v>0</v>
      </c>
      <c r="O67" s="65">
        <f>SUMIFS(Nov!$I$5:$I$619,Nov!$S$5:$S$619,"Receita",Nov!$F$5:$F$619,Resultado!$D67)</f>
        <v>0</v>
      </c>
      <c r="P67" s="65">
        <f>SUMIFS(Dez!$I$5:$I$619,Dez!$S$5:$S$619,"Receita",Dez!$F$5:$F$619,Resultado!$D67)</f>
        <v>0</v>
      </c>
      <c r="Q67" s="65">
        <f t="shared" si="14"/>
        <v>0</v>
      </c>
    </row>
    <row r="68" spans="3:17" ht="28.5" customHeight="1" thickTop="1" thickBot="1" x14ac:dyDescent="0.25">
      <c r="C68" s="45" t="str">
        <f>'PC Receitas'!C52</f>
        <v>4.1.48</v>
      </c>
      <c r="D68" s="46" t="str">
        <f>VLOOKUP(C68,'PC Receitas'!$C$4:$D$103,2,FALSE)</f>
        <v>-</v>
      </c>
      <c r="E68" s="65">
        <f>SUMIFS(Jan!$I$5:$I$619,Jan!$S$5:$S$619,"Receita",Jan!$F$5:$F$619,Resultado!$D68)</f>
        <v>0</v>
      </c>
      <c r="F68" s="65">
        <f>SUMIFS(Fev!$I$5:$I$619,Fev!$S$5:$S$619,"Receita",Fev!$F$5:$F$619,Resultado!$D68)</f>
        <v>0</v>
      </c>
      <c r="G68" s="65">
        <f>SUMIFS(Mar!$I$5:$I$619,Mar!$S$5:$S$619,"Receita",Mar!$F$5:$F$619,Resultado!$D68)</f>
        <v>0</v>
      </c>
      <c r="H68" s="65">
        <f>SUMIFS(Abr!$I$5:$I$619,Abr!$S$5:$S$619,"Receita",Abr!$F$5:$F$619,Resultado!$D68)</f>
        <v>0</v>
      </c>
      <c r="I68" s="65">
        <f>SUMIFS(Mai!$I$5:$I$619,Mai!$S$5:$S$619,"Receita",Mai!$F$5:$F$619,Resultado!$D68)</f>
        <v>0</v>
      </c>
      <c r="J68" s="65">
        <f>SUMIFS(Jun!$I$5:$I$619,Jun!$S$5:$S$619,"Receita",Jun!$F$5:$F$619,Resultado!$D68)</f>
        <v>0</v>
      </c>
      <c r="K68" s="65">
        <f>SUMIFS(Jul!$I$5:$I$619,Jul!$S$5:$S$619,"Receita",Jul!$F$5:$F$619,Resultado!$D68)</f>
        <v>0</v>
      </c>
      <c r="L68" s="65">
        <f>SUMIFS(Ago!$I$5:$I$619,Ago!$S$5:$S$619,"Receita",Ago!$F$5:$F$619,Resultado!$D68)</f>
        <v>0</v>
      </c>
      <c r="M68" s="65">
        <f>SUMIFS(Set!$I$5:$I$619,Set!$S$5:$S$619,"Receita",Set!$F$5:$F$619,Resultado!$D68)</f>
        <v>0</v>
      </c>
      <c r="N68" s="65">
        <f>SUMIFS(Out!$I$5:$I$619,Out!$S$5:$S$619,"Receita",Out!$F$5:$F$619,Resultado!$D68)</f>
        <v>0</v>
      </c>
      <c r="O68" s="65">
        <f>SUMIFS(Nov!$I$5:$I$619,Nov!$S$5:$S$619,"Receita",Nov!$F$5:$F$619,Resultado!$D68)</f>
        <v>0</v>
      </c>
      <c r="P68" s="65">
        <f>SUMIFS(Dez!$I$5:$I$619,Dez!$S$5:$S$619,"Receita",Dez!$F$5:$F$619,Resultado!$D68)</f>
        <v>0</v>
      </c>
      <c r="Q68" s="65">
        <f t="shared" si="14"/>
        <v>0</v>
      </c>
    </row>
    <row r="69" spans="3:17" ht="28.5" customHeight="1" thickTop="1" thickBot="1" x14ac:dyDescent="0.25">
      <c r="C69" s="45" t="str">
        <f>'PC Receitas'!C53</f>
        <v>4.1.49</v>
      </c>
      <c r="D69" s="46" t="str">
        <f>VLOOKUP(C69,'PC Receitas'!$C$4:$D$103,2,FALSE)</f>
        <v>-</v>
      </c>
      <c r="E69" s="65">
        <f>SUMIFS(Jan!$I$5:$I$619,Jan!$S$5:$S$619,"Receita",Jan!$F$5:$F$619,Resultado!$D69)</f>
        <v>0</v>
      </c>
      <c r="F69" s="65">
        <f>SUMIFS(Fev!$I$5:$I$619,Fev!$S$5:$S$619,"Receita",Fev!$F$5:$F$619,Resultado!$D69)</f>
        <v>0</v>
      </c>
      <c r="G69" s="65">
        <f>SUMIFS(Mar!$I$5:$I$619,Mar!$S$5:$S$619,"Receita",Mar!$F$5:$F$619,Resultado!$D69)</f>
        <v>0</v>
      </c>
      <c r="H69" s="65">
        <f>SUMIFS(Abr!$I$5:$I$619,Abr!$S$5:$S$619,"Receita",Abr!$F$5:$F$619,Resultado!$D69)</f>
        <v>0</v>
      </c>
      <c r="I69" s="65">
        <f>SUMIFS(Mai!$I$5:$I$619,Mai!$S$5:$S$619,"Receita",Mai!$F$5:$F$619,Resultado!$D69)</f>
        <v>0</v>
      </c>
      <c r="J69" s="65">
        <f>SUMIFS(Jun!$I$5:$I$619,Jun!$S$5:$S$619,"Receita",Jun!$F$5:$F$619,Resultado!$D69)</f>
        <v>0</v>
      </c>
      <c r="K69" s="65">
        <f>SUMIFS(Jul!$I$5:$I$619,Jul!$S$5:$S$619,"Receita",Jul!$F$5:$F$619,Resultado!$D69)</f>
        <v>0</v>
      </c>
      <c r="L69" s="65">
        <f>SUMIFS(Ago!$I$5:$I$619,Ago!$S$5:$S$619,"Receita",Ago!$F$5:$F$619,Resultado!$D69)</f>
        <v>0</v>
      </c>
      <c r="M69" s="65">
        <f>SUMIFS(Set!$I$5:$I$619,Set!$S$5:$S$619,"Receita",Set!$F$5:$F$619,Resultado!$D69)</f>
        <v>0</v>
      </c>
      <c r="N69" s="65">
        <f>SUMIFS(Out!$I$5:$I$619,Out!$S$5:$S$619,"Receita",Out!$F$5:$F$619,Resultado!$D69)</f>
        <v>0</v>
      </c>
      <c r="O69" s="65">
        <f>SUMIFS(Nov!$I$5:$I$619,Nov!$S$5:$S$619,"Receita",Nov!$F$5:$F$619,Resultado!$D69)</f>
        <v>0</v>
      </c>
      <c r="P69" s="65">
        <f>SUMIFS(Dez!$I$5:$I$619,Dez!$S$5:$S$619,"Receita",Dez!$F$5:$F$619,Resultado!$D69)</f>
        <v>0</v>
      </c>
      <c r="Q69" s="65">
        <f t="shared" si="14"/>
        <v>0</v>
      </c>
    </row>
    <row r="70" spans="3:17" ht="28.5" customHeight="1" thickTop="1" thickBot="1" x14ac:dyDescent="0.25">
      <c r="C70" s="45" t="str">
        <f>'PC Receitas'!C54</f>
        <v>4.1.50</v>
      </c>
      <c r="D70" s="46" t="str">
        <f>VLOOKUP(C70,'PC Receitas'!$C$4:$D$103,2,FALSE)</f>
        <v>-</v>
      </c>
      <c r="E70" s="65">
        <f>SUMIFS(Jan!$I$5:$I$619,Jan!$S$5:$S$619,"Receita",Jan!$F$5:$F$619,Resultado!$D70)</f>
        <v>0</v>
      </c>
      <c r="F70" s="65">
        <f>SUMIFS(Fev!$I$5:$I$619,Fev!$S$5:$S$619,"Receita",Fev!$F$5:$F$619,Resultado!$D70)</f>
        <v>0</v>
      </c>
      <c r="G70" s="65">
        <f>SUMIFS(Mar!$I$5:$I$619,Mar!$S$5:$S$619,"Receita",Mar!$F$5:$F$619,Resultado!$D70)</f>
        <v>0</v>
      </c>
      <c r="H70" s="65">
        <f>SUMIFS(Abr!$I$5:$I$619,Abr!$S$5:$S$619,"Receita",Abr!$F$5:$F$619,Resultado!$D70)</f>
        <v>0</v>
      </c>
      <c r="I70" s="65">
        <f>SUMIFS(Mai!$I$5:$I$619,Mai!$S$5:$S$619,"Receita",Mai!$F$5:$F$619,Resultado!$D70)</f>
        <v>0</v>
      </c>
      <c r="J70" s="65">
        <f>SUMIFS(Jun!$I$5:$I$619,Jun!$S$5:$S$619,"Receita",Jun!$F$5:$F$619,Resultado!$D70)</f>
        <v>0</v>
      </c>
      <c r="K70" s="65">
        <f>SUMIFS(Jul!$I$5:$I$619,Jul!$S$5:$S$619,"Receita",Jul!$F$5:$F$619,Resultado!$D70)</f>
        <v>0</v>
      </c>
      <c r="L70" s="65">
        <f>SUMIFS(Ago!$I$5:$I$619,Ago!$S$5:$S$619,"Receita",Ago!$F$5:$F$619,Resultado!$D70)</f>
        <v>0</v>
      </c>
      <c r="M70" s="65">
        <f>SUMIFS(Set!$I$5:$I$619,Set!$S$5:$S$619,"Receita",Set!$F$5:$F$619,Resultado!$D70)</f>
        <v>0</v>
      </c>
      <c r="N70" s="65">
        <f>SUMIFS(Out!$I$5:$I$619,Out!$S$5:$S$619,"Receita",Out!$F$5:$F$619,Resultado!$D70)</f>
        <v>0</v>
      </c>
      <c r="O70" s="65">
        <f>SUMIFS(Nov!$I$5:$I$619,Nov!$S$5:$S$619,"Receita",Nov!$F$5:$F$619,Resultado!$D70)</f>
        <v>0</v>
      </c>
      <c r="P70" s="65">
        <f>SUMIFS(Dez!$I$5:$I$619,Dez!$S$5:$S$619,"Receita",Dez!$F$5:$F$619,Resultado!$D70)</f>
        <v>0</v>
      </c>
      <c r="Q70" s="65">
        <f t="shared" si="14"/>
        <v>0</v>
      </c>
    </row>
    <row r="71" spans="3:17" ht="28.5" customHeight="1" thickTop="1" thickBot="1" x14ac:dyDescent="0.25">
      <c r="C71" s="45" t="str">
        <f>'PC Receitas'!C55</f>
        <v>4.1.51</v>
      </c>
      <c r="D71" s="46" t="str">
        <f>VLOOKUP(C71,'PC Receitas'!$C$4:$D$103,2,FALSE)</f>
        <v>-</v>
      </c>
      <c r="E71" s="65">
        <f>SUMIFS(Jan!$I$5:$I$619,Jan!$S$5:$S$619,"Receita",Jan!$F$5:$F$619,Resultado!$D71)</f>
        <v>0</v>
      </c>
      <c r="F71" s="65">
        <f>SUMIFS(Fev!$I$5:$I$619,Fev!$S$5:$S$619,"Receita",Fev!$F$5:$F$619,Resultado!$D71)</f>
        <v>0</v>
      </c>
      <c r="G71" s="65">
        <f>SUMIFS(Mar!$I$5:$I$619,Mar!$S$5:$S$619,"Receita",Mar!$F$5:$F$619,Resultado!$D71)</f>
        <v>0</v>
      </c>
      <c r="H71" s="65">
        <f>SUMIFS(Abr!$I$5:$I$619,Abr!$S$5:$S$619,"Receita",Abr!$F$5:$F$619,Resultado!$D71)</f>
        <v>0</v>
      </c>
      <c r="I71" s="65">
        <f>SUMIFS(Mai!$I$5:$I$619,Mai!$S$5:$S$619,"Receita",Mai!$F$5:$F$619,Resultado!$D71)</f>
        <v>0</v>
      </c>
      <c r="J71" s="65">
        <f>SUMIFS(Jun!$I$5:$I$619,Jun!$S$5:$S$619,"Receita",Jun!$F$5:$F$619,Resultado!$D71)</f>
        <v>0</v>
      </c>
      <c r="K71" s="65">
        <f>SUMIFS(Jul!$I$5:$I$619,Jul!$S$5:$S$619,"Receita",Jul!$F$5:$F$619,Resultado!$D71)</f>
        <v>0</v>
      </c>
      <c r="L71" s="65">
        <f>SUMIFS(Ago!$I$5:$I$619,Ago!$S$5:$S$619,"Receita",Ago!$F$5:$F$619,Resultado!$D71)</f>
        <v>0</v>
      </c>
      <c r="M71" s="65">
        <f>SUMIFS(Set!$I$5:$I$619,Set!$S$5:$S$619,"Receita",Set!$F$5:$F$619,Resultado!$D71)</f>
        <v>0</v>
      </c>
      <c r="N71" s="65">
        <f>SUMIFS(Out!$I$5:$I$619,Out!$S$5:$S$619,"Receita",Out!$F$5:$F$619,Resultado!$D71)</f>
        <v>0</v>
      </c>
      <c r="O71" s="65">
        <f>SUMIFS(Nov!$I$5:$I$619,Nov!$S$5:$S$619,"Receita",Nov!$F$5:$F$619,Resultado!$D71)</f>
        <v>0</v>
      </c>
      <c r="P71" s="65">
        <f>SUMIFS(Dez!$I$5:$I$619,Dez!$S$5:$S$619,"Receita",Dez!$F$5:$F$619,Resultado!$D71)</f>
        <v>0</v>
      </c>
      <c r="Q71" s="65">
        <f t="shared" si="14"/>
        <v>0</v>
      </c>
    </row>
    <row r="72" spans="3:17" ht="28.5" customHeight="1" thickTop="1" thickBot="1" x14ac:dyDescent="0.25">
      <c r="C72" s="45" t="str">
        <f>'PC Receitas'!C56</f>
        <v>4.1.52</v>
      </c>
      <c r="D72" s="46" t="str">
        <f>VLOOKUP(C72,'PC Receitas'!$C$4:$D$103,2,FALSE)</f>
        <v>-</v>
      </c>
      <c r="E72" s="65">
        <f>SUMIFS(Jan!$I$5:$I$619,Jan!$S$5:$S$619,"Receita",Jan!$F$5:$F$619,Resultado!$D72)</f>
        <v>0</v>
      </c>
      <c r="F72" s="65">
        <f>SUMIFS(Fev!$I$5:$I$619,Fev!$S$5:$S$619,"Receita",Fev!$F$5:$F$619,Resultado!$D72)</f>
        <v>0</v>
      </c>
      <c r="G72" s="65">
        <f>SUMIFS(Mar!$I$5:$I$619,Mar!$S$5:$S$619,"Receita",Mar!$F$5:$F$619,Resultado!$D72)</f>
        <v>0</v>
      </c>
      <c r="H72" s="65">
        <f>SUMIFS(Abr!$I$5:$I$619,Abr!$S$5:$S$619,"Receita",Abr!$F$5:$F$619,Resultado!$D72)</f>
        <v>0</v>
      </c>
      <c r="I72" s="65">
        <f>SUMIFS(Mai!$I$5:$I$619,Mai!$S$5:$S$619,"Receita",Mai!$F$5:$F$619,Resultado!$D72)</f>
        <v>0</v>
      </c>
      <c r="J72" s="65">
        <f>SUMIFS(Jun!$I$5:$I$619,Jun!$S$5:$S$619,"Receita",Jun!$F$5:$F$619,Resultado!$D72)</f>
        <v>0</v>
      </c>
      <c r="K72" s="65">
        <f>SUMIFS(Jul!$I$5:$I$619,Jul!$S$5:$S$619,"Receita",Jul!$F$5:$F$619,Resultado!$D72)</f>
        <v>0</v>
      </c>
      <c r="L72" s="65">
        <f>SUMIFS(Ago!$I$5:$I$619,Ago!$S$5:$S$619,"Receita",Ago!$F$5:$F$619,Resultado!$D72)</f>
        <v>0</v>
      </c>
      <c r="M72" s="65">
        <f>SUMIFS(Set!$I$5:$I$619,Set!$S$5:$S$619,"Receita",Set!$F$5:$F$619,Resultado!$D72)</f>
        <v>0</v>
      </c>
      <c r="N72" s="65">
        <f>SUMIFS(Out!$I$5:$I$619,Out!$S$5:$S$619,"Receita",Out!$F$5:$F$619,Resultado!$D72)</f>
        <v>0</v>
      </c>
      <c r="O72" s="65">
        <f>SUMIFS(Nov!$I$5:$I$619,Nov!$S$5:$S$619,"Receita",Nov!$F$5:$F$619,Resultado!$D72)</f>
        <v>0</v>
      </c>
      <c r="P72" s="65">
        <f>SUMIFS(Dez!$I$5:$I$619,Dez!$S$5:$S$619,"Receita",Dez!$F$5:$F$619,Resultado!$D72)</f>
        <v>0</v>
      </c>
      <c r="Q72" s="65">
        <f t="shared" si="14"/>
        <v>0</v>
      </c>
    </row>
    <row r="73" spans="3:17" ht="28.5" customHeight="1" thickTop="1" thickBot="1" x14ac:dyDescent="0.25">
      <c r="C73" s="45" t="str">
        <f>'PC Receitas'!C57</f>
        <v>4.1.53</v>
      </c>
      <c r="D73" s="46" t="str">
        <f>VLOOKUP(C73,'PC Receitas'!$C$4:$D$103,2,FALSE)</f>
        <v>-</v>
      </c>
      <c r="E73" s="65">
        <f>SUMIFS(Jan!$I$5:$I$619,Jan!$S$5:$S$619,"Receita",Jan!$F$5:$F$619,Resultado!$D73)</f>
        <v>0</v>
      </c>
      <c r="F73" s="65">
        <f>SUMIFS(Fev!$I$5:$I$619,Fev!$S$5:$S$619,"Receita",Fev!$F$5:$F$619,Resultado!$D73)</f>
        <v>0</v>
      </c>
      <c r="G73" s="65">
        <f>SUMIFS(Mar!$I$5:$I$619,Mar!$S$5:$S$619,"Receita",Mar!$F$5:$F$619,Resultado!$D73)</f>
        <v>0</v>
      </c>
      <c r="H73" s="65">
        <f>SUMIFS(Abr!$I$5:$I$619,Abr!$S$5:$S$619,"Receita",Abr!$F$5:$F$619,Resultado!$D73)</f>
        <v>0</v>
      </c>
      <c r="I73" s="65">
        <f>SUMIFS(Mai!$I$5:$I$619,Mai!$S$5:$S$619,"Receita",Mai!$F$5:$F$619,Resultado!$D73)</f>
        <v>0</v>
      </c>
      <c r="J73" s="65">
        <f>SUMIFS(Jun!$I$5:$I$619,Jun!$S$5:$S$619,"Receita",Jun!$F$5:$F$619,Resultado!$D73)</f>
        <v>0</v>
      </c>
      <c r="K73" s="65">
        <f>SUMIFS(Jul!$I$5:$I$619,Jul!$S$5:$S$619,"Receita",Jul!$F$5:$F$619,Resultado!$D73)</f>
        <v>0</v>
      </c>
      <c r="L73" s="65">
        <f>SUMIFS(Ago!$I$5:$I$619,Ago!$S$5:$S$619,"Receita",Ago!$F$5:$F$619,Resultado!$D73)</f>
        <v>0</v>
      </c>
      <c r="M73" s="65">
        <f>SUMIFS(Set!$I$5:$I$619,Set!$S$5:$S$619,"Receita",Set!$F$5:$F$619,Resultado!$D73)</f>
        <v>0</v>
      </c>
      <c r="N73" s="65">
        <f>SUMIFS(Out!$I$5:$I$619,Out!$S$5:$S$619,"Receita",Out!$F$5:$F$619,Resultado!$D73)</f>
        <v>0</v>
      </c>
      <c r="O73" s="65">
        <f>SUMIFS(Nov!$I$5:$I$619,Nov!$S$5:$S$619,"Receita",Nov!$F$5:$F$619,Resultado!$D73)</f>
        <v>0</v>
      </c>
      <c r="P73" s="65">
        <f>SUMIFS(Dez!$I$5:$I$619,Dez!$S$5:$S$619,"Receita",Dez!$F$5:$F$619,Resultado!$D73)</f>
        <v>0</v>
      </c>
      <c r="Q73" s="65">
        <f t="shared" si="14"/>
        <v>0</v>
      </c>
    </row>
    <row r="74" spans="3:17" ht="28.5" customHeight="1" thickTop="1" thickBot="1" x14ac:dyDescent="0.25">
      <c r="C74" s="45" t="str">
        <f>'PC Receitas'!C58</f>
        <v>4.1.54</v>
      </c>
      <c r="D74" s="46" t="str">
        <f>VLOOKUP(C74,'PC Receitas'!$C$4:$D$103,2,FALSE)</f>
        <v>-</v>
      </c>
      <c r="E74" s="65">
        <f>SUMIFS(Jan!$I$5:$I$619,Jan!$S$5:$S$619,"Receita",Jan!$F$5:$F$619,Resultado!$D74)</f>
        <v>0</v>
      </c>
      <c r="F74" s="65">
        <f>SUMIFS(Fev!$I$5:$I$619,Fev!$S$5:$S$619,"Receita",Fev!$F$5:$F$619,Resultado!$D74)</f>
        <v>0</v>
      </c>
      <c r="G74" s="65">
        <f>SUMIFS(Mar!$I$5:$I$619,Mar!$S$5:$S$619,"Receita",Mar!$F$5:$F$619,Resultado!$D74)</f>
        <v>0</v>
      </c>
      <c r="H74" s="65">
        <f>SUMIFS(Abr!$I$5:$I$619,Abr!$S$5:$S$619,"Receita",Abr!$F$5:$F$619,Resultado!$D74)</f>
        <v>0</v>
      </c>
      <c r="I74" s="65">
        <f>SUMIFS(Mai!$I$5:$I$619,Mai!$S$5:$S$619,"Receita",Mai!$F$5:$F$619,Resultado!$D74)</f>
        <v>0</v>
      </c>
      <c r="J74" s="65">
        <f>SUMIFS(Jun!$I$5:$I$619,Jun!$S$5:$S$619,"Receita",Jun!$F$5:$F$619,Resultado!$D74)</f>
        <v>0</v>
      </c>
      <c r="K74" s="65">
        <f>SUMIFS(Jul!$I$5:$I$619,Jul!$S$5:$S$619,"Receita",Jul!$F$5:$F$619,Resultado!$D74)</f>
        <v>0</v>
      </c>
      <c r="L74" s="65">
        <f>SUMIFS(Ago!$I$5:$I$619,Ago!$S$5:$S$619,"Receita",Ago!$F$5:$F$619,Resultado!$D74)</f>
        <v>0</v>
      </c>
      <c r="M74" s="65">
        <f>SUMIFS(Set!$I$5:$I$619,Set!$S$5:$S$619,"Receita",Set!$F$5:$F$619,Resultado!$D74)</f>
        <v>0</v>
      </c>
      <c r="N74" s="65">
        <f>SUMIFS(Out!$I$5:$I$619,Out!$S$5:$S$619,"Receita",Out!$F$5:$F$619,Resultado!$D74)</f>
        <v>0</v>
      </c>
      <c r="O74" s="65">
        <f>SUMIFS(Nov!$I$5:$I$619,Nov!$S$5:$S$619,"Receita",Nov!$F$5:$F$619,Resultado!$D74)</f>
        <v>0</v>
      </c>
      <c r="P74" s="65">
        <f>SUMIFS(Dez!$I$5:$I$619,Dez!$S$5:$S$619,"Receita",Dez!$F$5:$F$619,Resultado!$D74)</f>
        <v>0</v>
      </c>
      <c r="Q74" s="65">
        <f t="shared" si="14"/>
        <v>0</v>
      </c>
    </row>
    <row r="75" spans="3:17" ht="28.5" customHeight="1" thickTop="1" thickBot="1" x14ac:dyDescent="0.25">
      <c r="C75" s="45" t="str">
        <f>'PC Receitas'!C59</f>
        <v>4.1.55</v>
      </c>
      <c r="D75" s="46" t="str">
        <f>VLOOKUP(C75,'PC Receitas'!$C$4:$D$103,2,FALSE)</f>
        <v>-</v>
      </c>
      <c r="E75" s="65">
        <f>SUMIFS(Jan!$I$5:$I$619,Jan!$S$5:$S$619,"Receita",Jan!$F$5:$F$619,Resultado!$D75)</f>
        <v>0</v>
      </c>
      <c r="F75" s="65">
        <f>SUMIFS(Fev!$I$5:$I$619,Fev!$S$5:$S$619,"Receita",Fev!$F$5:$F$619,Resultado!$D75)</f>
        <v>0</v>
      </c>
      <c r="G75" s="65">
        <f>SUMIFS(Mar!$I$5:$I$619,Mar!$S$5:$S$619,"Receita",Mar!$F$5:$F$619,Resultado!$D75)</f>
        <v>0</v>
      </c>
      <c r="H75" s="65">
        <f>SUMIFS(Abr!$I$5:$I$619,Abr!$S$5:$S$619,"Receita",Abr!$F$5:$F$619,Resultado!$D75)</f>
        <v>0</v>
      </c>
      <c r="I75" s="65">
        <f>SUMIFS(Mai!$I$5:$I$619,Mai!$S$5:$S$619,"Receita",Mai!$F$5:$F$619,Resultado!$D75)</f>
        <v>0</v>
      </c>
      <c r="J75" s="65">
        <f>SUMIFS(Jun!$I$5:$I$619,Jun!$S$5:$S$619,"Receita",Jun!$F$5:$F$619,Resultado!$D75)</f>
        <v>0</v>
      </c>
      <c r="K75" s="65">
        <f>SUMIFS(Jul!$I$5:$I$619,Jul!$S$5:$S$619,"Receita",Jul!$F$5:$F$619,Resultado!$D75)</f>
        <v>0</v>
      </c>
      <c r="L75" s="65">
        <f>SUMIFS(Ago!$I$5:$I$619,Ago!$S$5:$S$619,"Receita",Ago!$F$5:$F$619,Resultado!$D75)</f>
        <v>0</v>
      </c>
      <c r="M75" s="65">
        <f>SUMIFS(Set!$I$5:$I$619,Set!$S$5:$S$619,"Receita",Set!$F$5:$F$619,Resultado!$D75)</f>
        <v>0</v>
      </c>
      <c r="N75" s="65">
        <f>SUMIFS(Out!$I$5:$I$619,Out!$S$5:$S$619,"Receita",Out!$F$5:$F$619,Resultado!$D75)</f>
        <v>0</v>
      </c>
      <c r="O75" s="65">
        <f>SUMIFS(Nov!$I$5:$I$619,Nov!$S$5:$S$619,"Receita",Nov!$F$5:$F$619,Resultado!$D75)</f>
        <v>0</v>
      </c>
      <c r="P75" s="65">
        <f>SUMIFS(Dez!$I$5:$I$619,Dez!$S$5:$S$619,"Receita",Dez!$F$5:$F$619,Resultado!$D75)</f>
        <v>0</v>
      </c>
      <c r="Q75" s="65">
        <f t="shared" si="14"/>
        <v>0</v>
      </c>
    </row>
    <row r="76" spans="3:17" ht="28.5" customHeight="1" thickTop="1" thickBot="1" x14ac:dyDescent="0.25">
      <c r="C76" s="45" t="str">
        <f>'PC Receitas'!C60</f>
        <v>4.1.56</v>
      </c>
      <c r="D76" s="46" t="str">
        <f>VLOOKUP(C76,'PC Receitas'!$C$4:$D$103,2,FALSE)</f>
        <v>-</v>
      </c>
      <c r="E76" s="65">
        <f>SUMIFS(Jan!$I$5:$I$619,Jan!$S$5:$S$619,"Receita",Jan!$F$5:$F$619,Resultado!$D76)</f>
        <v>0</v>
      </c>
      <c r="F76" s="65">
        <f>SUMIFS(Fev!$I$5:$I$619,Fev!$S$5:$S$619,"Receita",Fev!$F$5:$F$619,Resultado!$D76)</f>
        <v>0</v>
      </c>
      <c r="G76" s="65">
        <f>SUMIFS(Mar!$I$5:$I$619,Mar!$S$5:$S$619,"Receita",Mar!$F$5:$F$619,Resultado!$D76)</f>
        <v>0</v>
      </c>
      <c r="H76" s="65">
        <f>SUMIFS(Abr!$I$5:$I$619,Abr!$S$5:$S$619,"Receita",Abr!$F$5:$F$619,Resultado!$D76)</f>
        <v>0</v>
      </c>
      <c r="I76" s="65">
        <f>SUMIFS(Mai!$I$5:$I$619,Mai!$S$5:$S$619,"Receita",Mai!$F$5:$F$619,Resultado!$D76)</f>
        <v>0</v>
      </c>
      <c r="J76" s="65">
        <f>SUMIFS(Jun!$I$5:$I$619,Jun!$S$5:$S$619,"Receita",Jun!$F$5:$F$619,Resultado!$D76)</f>
        <v>0</v>
      </c>
      <c r="K76" s="65">
        <f>SUMIFS(Jul!$I$5:$I$619,Jul!$S$5:$S$619,"Receita",Jul!$F$5:$F$619,Resultado!$D76)</f>
        <v>0</v>
      </c>
      <c r="L76" s="65">
        <f>SUMIFS(Ago!$I$5:$I$619,Ago!$S$5:$S$619,"Receita",Ago!$F$5:$F$619,Resultado!$D76)</f>
        <v>0</v>
      </c>
      <c r="M76" s="65">
        <f>SUMIFS(Set!$I$5:$I$619,Set!$S$5:$S$619,"Receita",Set!$F$5:$F$619,Resultado!$D76)</f>
        <v>0</v>
      </c>
      <c r="N76" s="65">
        <f>SUMIFS(Out!$I$5:$I$619,Out!$S$5:$S$619,"Receita",Out!$F$5:$F$619,Resultado!$D76)</f>
        <v>0</v>
      </c>
      <c r="O76" s="65">
        <f>SUMIFS(Nov!$I$5:$I$619,Nov!$S$5:$S$619,"Receita",Nov!$F$5:$F$619,Resultado!$D76)</f>
        <v>0</v>
      </c>
      <c r="P76" s="65">
        <f>SUMIFS(Dez!$I$5:$I$619,Dez!$S$5:$S$619,"Receita",Dez!$F$5:$F$619,Resultado!$D76)</f>
        <v>0</v>
      </c>
      <c r="Q76" s="65">
        <f t="shared" si="14"/>
        <v>0</v>
      </c>
    </row>
    <row r="77" spans="3:17" ht="28.5" customHeight="1" thickTop="1" thickBot="1" x14ac:dyDescent="0.25">
      <c r="C77" s="45" t="str">
        <f>'PC Receitas'!C61</f>
        <v>4.1.57</v>
      </c>
      <c r="D77" s="46" t="str">
        <f>VLOOKUP(C77,'PC Receitas'!$C$4:$D$103,2,FALSE)</f>
        <v>-</v>
      </c>
      <c r="E77" s="65">
        <f>SUMIFS(Jan!$I$5:$I$619,Jan!$S$5:$S$619,"Receita",Jan!$F$5:$F$619,Resultado!$D77)</f>
        <v>0</v>
      </c>
      <c r="F77" s="65">
        <f>SUMIFS(Fev!$I$5:$I$619,Fev!$S$5:$S$619,"Receita",Fev!$F$5:$F$619,Resultado!$D77)</f>
        <v>0</v>
      </c>
      <c r="G77" s="65">
        <f>SUMIFS(Mar!$I$5:$I$619,Mar!$S$5:$S$619,"Receita",Mar!$F$5:$F$619,Resultado!$D77)</f>
        <v>0</v>
      </c>
      <c r="H77" s="65">
        <f>SUMIFS(Abr!$I$5:$I$619,Abr!$S$5:$S$619,"Receita",Abr!$F$5:$F$619,Resultado!$D77)</f>
        <v>0</v>
      </c>
      <c r="I77" s="65">
        <f>SUMIFS(Mai!$I$5:$I$619,Mai!$S$5:$S$619,"Receita",Mai!$F$5:$F$619,Resultado!$D77)</f>
        <v>0</v>
      </c>
      <c r="J77" s="65">
        <f>SUMIFS(Jun!$I$5:$I$619,Jun!$S$5:$S$619,"Receita",Jun!$F$5:$F$619,Resultado!$D77)</f>
        <v>0</v>
      </c>
      <c r="K77" s="65">
        <f>SUMIFS(Jul!$I$5:$I$619,Jul!$S$5:$S$619,"Receita",Jul!$F$5:$F$619,Resultado!$D77)</f>
        <v>0</v>
      </c>
      <c r="L77" s="65">
        <f>SUMIFS(Ago!$I$5:$I$619,Ago!$S$5:$S$619,"Receita",Ago!$F$5:$F$619,Resultado!$D77)</f>
        <v>0</v>
      </c>
      <c r="M77" s="65">
        <f>SUMIFS(Set!$I$5:$I$619,Set!$S$5:$S$619,"Receita",Set!$F$5:$F$619,Resultado!$D77)</f>
        <v>0</v>
      </c>
      <c r="N77" s="65">
        <f>SUMIFS(Out!$I$5:$I$619,Out!$S$5:$S$619,"Receita",Out!$F$5:$F$619,Resultado!$D77)</f>
        <v>0</v>
      </c>
      <c r="O77" s="65">
        <f>SUMIFS(Nov!$I$5:$I$619,Nov!$S$5:$S$619,"Receita",Nov!$F$5:$F$619,Resultado!$D77)</f>
        <v>0</v>
      </c>
      <c r="P77" s="65">
        <f>SUMIFS(Dez!$I$5:$I$619,Dez!$S$5:$S$619,"Receita",Dez!$F$5:$F$619,Resultado!$D77)</f>
        <v>0</v>
      </c>
      <c r="Q77" s="65">
        <f t="shared" si="14"/>
        <v>0</v>
      </c>
    </row>
    <row r="78" spans="3:17" ht="28.5" customHeight="1" thickTop="1" thickBot="1" x14ac:dyDescent="0.25">
      <c r="C78" s="45" t="str">
        <f>'PC Receitas'!C62</f>
        <v>4.1.58</v>
      </c>
      <c r="D78" s="46" t="str">
        <f>VLOOKUP(C78,'PC Receitas'!$C$4:$D$103,2,FALSE)</f>
        <v>-</v>
      </c>
      <c r="E78" s="65">
        <f>SUMIFS(Jan!$I$5:$I$619,Jan!$S$5:$S$619,"Receita",Jan!$F$5:$F$619,Resultado!$D78)</f>
        <v>0</v>
      </c>
      <c r="F78" s="65">
        <f>SUMIFS(Fev!$I$5:$I$619,Fev!$S$5:$S$619,"Receita",Fev!$F$5:$F$619,Resultado!$D78)</f>
        <v>0</v>
      </c>
      <c r="G78" s="65">
        <f>SUMIFS(Mar!$I$5:$I$619,Mar!$S$5:$S$619,"Receita",Mar!$F$5:$F$619,Resultado!$D78)</f>
        <v>0</v>
      </c>
      <c r="H78" s="65">
        <f>SUMIFS(Abr!$I$5:$I$619,Abr!$S$5:$S$619,"Receita",Abr!$F$5:$F$619,Resultado!$D78)</f>
        <v>0</v>
      </c>
      <c r="I78" s="65">
        <f>SUMIFS(Mai!$I$5:$I$619,Mai!$S$5:$S$619,"Receita",Mai!$F$5:$F$619,Resultado!$D78)</f>
        <v>0</v>
      </c>
      <c r="J78" s="65">
        <f>SUMIFS(Jun!$I$5:$I$619,Jun!$S$5:$S$619,"Receita",Jun!$F$5:$F$619,Resultado!$D78)</f>
        <v>0</v>
      </c>
      <c r="K78" s="65">
        <f>SUMIFS(Jul!$I$5:$I$619,Jul!$S$5:$S$619,"Receita",Jul!$F$5:$F$619,Resultado!$D78)</f>
        <v>0</v>
      </c>
      <c r="L78" s="65">
        <f>SUMIFS(Ago!$I$5:$I$619,Ago!$S$5:$S$619,"Receita",Ago!$F$5:$F$619,Resultado!$D78)</f>
        <v>0</v>
      </c>
      <c r="M78" s="65">
        <f>SUMIFS(Set!$I$5:$I$619,Set!$S$5:$S$619,"Receita",Set!$F$5:$F$619,Resultado!$D78)</f>
        <v>0</v>
      </c>
      <c r="N78" s="65">
        <f>SUMIFS(Out!$I$5:$I$619,Out!$S$5:$S$619,"Receita",Out!$F$5:$F$619,Resultado!$D78)</f>
        <v>0</v>
      </c>
      <c r="O78" s="65">
        <f>SUMIFS(Nov!$I$5:$I$619,Nov!$S$5:$S$619,"Receita",Nov!$F$5:$F$619,Resultado!$D78)</f>
        <v>0</v>
      </c>
      <c r="P78" s="65">
        <f>SUMIFS(Dez!$I$5:$I$619,Dez!$S$5:$S$619,"Receita",Dez!$F$5:$F$619,Resultado!$D78)</f>
        <v>0</v>
      </c>
      <c r="Q78" s="65">
        <f t="shared" si="14"/>
        <v>0</v>
      </c>
    </row>
    <row r="79" spans="3:17" ht="28.5" customHeight="1" thickTop="1" thickBot="1" x14ac:dyDescent="0.25">
      <c r="C79" s="45" t="str">
        <f>'PC Receitas'!C63</f>
        <v>4.1.59</v>
      </c>
      <c r="D79" s="46" t="str">
        <f>VLOOKUP(C79,'PC Receitas'!$C$4:$D$103,2,FALSE)</f>
        <v>-</v>
      </c>
      <c r="E79" s="65">
        <f>SUMIFS(Jan!$I$5:$I$619,Jan!$S$5:$S$619,"Receita",Jan!$F$5:$F$619,Resultado!$D79)</f>
        <v>0</v>
      </c>
      <c r="F79" s="65">
        <f>SUMIFS(Fev!$I$5:$I$619,Fev!$S$5:$S$619,"Receita",Fev!$F$5:$F$619,Resultado!$D79)</f>
        <v>0</v>
      </c>
      <c r="G79" s="65">
        <f>SUMIFS(Mar!$I$5:$I$619,Mar!$S$5:$S$619,"Receita",Mar!$F$5:$F$619,Resultado!$D79)</f>
        <v>0</v>
      </c>
      <c r="H79" s="65">
        <f>SUMIFS(Abr!$I$5:$I$619,Abr!$S$5:$S$619,"Receita",Abr!$F$5:$F$619,Resultado!$D79)</f>
        <v>0</v>
      </c>
      <c r="I79" s="65">
        <f>SUMIFS(Mai!$I$5:$I$619,Mai!$S$5:$S$619,"Receita",Mai!$F$5:$F$619,Resultado!$D79)</f>
        <v>0</v>
      </c>
      <c r="J79" s="65">
        <f>SUMIFS(Jun!$I$5:$I$619,Jun!$S$5:$S$619,"Receita",Jun!$F$5:$F$619,Resultado!$D79)</f>
        <v>0</v>
      </c>
      <c r="K79" s="65">
        <f>SUMIFS(Jul!$I$5:$I$619,Jul!$S$5:$S$619,"Receita",Jul!$F$5:$F$619,Resultado!$D79)</f>
        <v>0</v>
      </c>
      <c r="L79" s="65">
        <f>SUMIFS(Ago!$I$5:$I$619,Ago!$S$5:$S$619,"Receita",Ago!$F$5:$F$619,Resultado!$D79)</f>
        <v>0</v>
      </c>
      <c r="M79" s="65">
        <f>SUMIFS(Set!$I$5:$I$619,Set!$S$5:$S$619,"Receita",Set!$F$5:$F$619,Resultado!$D79)</f>
        <v>0</v>
      </c>
      <c r="N79" s="65">
        <f>SUMIFS(Out!$I$5:$I$619,Out!$S$5:$S$619,"Receita",Out!$F$5:$F$619,Resultado!$D79)</f>
        <v>0</v>
      </c>
      <c r="O79" s="65">
        <f>SUMIFS(Nov!$I$5:$I$619,Nov!$S$5:$S$619,"Receita",Nov!$F$5:$F$619,Resultado!$D79)</f>
        <v>0</v>
      </c>
      <c r="P79" s="65">
        <f>SUMIFS(Dez!$I$5:$I$619,Dez!$S$5:$S$619,"Receita",Dez!$F$5:$F$619,Resultado!$D79)</f>
        <v>0</v>
      </c>
      <c r="Q79" s="65">
        <f t="shared" si="14"/>
        <v>0</v>
      </c>
    </row>
    <row r="80" spans="3:17" ht="28.5" customHeight="1" thickTop="1" thickBot="1" x14ac:dyDescent="0.25">
      <c r="C80" s="45" t="str">
        <f>'PC Receitas'!C64</f>
        <v>4.1.60</v>
      </c>
      <c r="D80" s="46" t="str">
        <f>VLOOKUP(C80,'PC Receitas'!$C$4:$D$103,2,FALSE)</f>
        <v>-</v>
      </c>
      <c r="E80" s="65">
        <f>SUMIFS(Jan!$I$5:$I$619,Jan!$S$5:$S$619,"Receita",Jan!$F$5:$F$619,Resultado!$D80)</f>
        <v>0</v>
      </c>
      <c r="F80" s="65">
        <f>SUMIFS(Fev!$I$5:$I$619,Fev!$S$5:$S$619,"Receita",Fev!$F$5:$F$619,Resultado!$D80)</f>
        <v>0</v>
      </c>
      <c r="G80" s="65">
        <f>SUMIFS(Mar!$I$5:$I$619,Mar!$S$5:$S$619,"Receita",Mar!$F$5:$F$619,Resultado!$D80)</f>
        <v>0</v>
      </c>
      <c r="H80" s="65">
        <f>SUMIFS(Abr!$I$5:$I$619,Abr!$S$5:$S$619,"Receita",Abr!$F$5:$F$619,Resultado!$D80)</f>
        <v>0</v>
      </c>
      <c r="I80" s="65">
        <f>SUMIFS(Mai!$I$5:$I$619,Mai!$S$5:$S$619,"Receita",Mai!$F$5:$F$619,Resultado!$D80)</f>
        <v>0</v>
      </c>
      <c r="J80" s="65">
        <f>SUMIFS(Jun!$I$5:$I$619,Jun!$S$5:$S$619,"Receita",Jun!$F$5:$F$619,Resultado!$D80)</f>
        <v>0</v>
      </c>
      <c r="K80" s="65">
        <f>SUMIFS(Jul!$I$5:$I$619,Jul!$S$5:$S$619,"Receita",Jul!$F$5:$F$619,Resultado!$D80)</f>
        <v>0</v>
      </c>
      <c r="L80" s="65">
        <f>SUMIFS(Ago!$I$5:$I$619,Ago!$S$5:$S$619,"Receita",Ago!$F$5:$F$619,Resultado!$D80)</f>
        <v>0</v>
      </c>
      <c r="M80" s="65">
        <f>SUMIFS(Set!$I$5:$I$619,Set!$S$5:$S$619,"Receita",Set!$F$5:$F$619,Resultado!$D80)</f>
        <v>0</v>
      </c>
      <c r="N80" s="65">
        <f>SUMIFS(Out!$I$5:$I$619,Out!$S$5:$S$619,"Receita",Out!$F$5:$F$619,Resultado!$D80)</f>
        <v>0</v>
      </c>
      <c r="O80" s="65">
        <f>SUMIFS(Nov!$I$5:$I$619,Nov!$S$5:$S$619,"Receita",Nov!$F$5:$F$619,Resultado!$D80)</f>
        <v>0</v>
      </c>
      <c r="P80" s="65">
        <f>SUMIFS(Dez!$I$5:$I$619,Dez!$S$5:$S$619,"Receita",Dez!$F$5:$F$619,Resultado!$D80)</f>
        <v>0</v>
      </c>
      <c r="Q80" s="65">
        <f t="shared" si="14"/>
        <v>0</v>
      </c>
    </row>
    <row r="81" spans="3:17" ht="28.5" customHeight="1" thickTop="1" thickBot="1" x14ac:dyDescent="0.25">
      <c r="C81" s="45" t="str">
        <f>'PC Receitas'!C65</f>
        <v>4.1.61</v>
      </c>
      <c r="D81" s="46" t="str">
        <f>VLOOKUP(C81,'PC Receitas'!$C$4:$D$103,2,FALSE)</f>
        <v>-</v>
      </c>
      <c r="E81" s="65">
        <f>SUMIFS(Jan!$I$5:$I$619,Jan!$S$5:$S$619,"Receita",Jan!$F$5:$F$619,Resultado!$D81)</f>
        <v>0</v>
      </c>
      <c r="F81" s="65">
        <f>SUMIFS(Fev!$I$5:$I$619,Fev!$S$5:$S$619,"Receita",Fev!$F$5:$F$619,Resultado!$D81)</f>
        <v>0</v>
      </c>
      <c r="G81" s="65">
        <f>SUMIFS(Mar!$I$5:$I$619,Mar!$S$5:$S$619,"Receita",Mar!$F$5:$F$619,Resultado!$D81)</f>
        <v>0</v>
      </c>
      <c r="H81" s="65">
        <f>SUMIFS(Abr!$I$5:$I$619,Abr!$S$5:$S$619,"Receita",Abr!$F$5:$F$619,Resultado!$D81)</f>
        <v>0</v>
      </c>
      <c r="I81" s="65">
        <f>SUMIFS(Mai!$I$5:$I$619,Mai!$S$5:$S$619,"Receita",Mai!$F$5:$F$619,Resultado!$D81)</f>
        <v>0</v>
      </c>
      <c r="J81" s="65">
        <f>SUMIFS(Jun!$I$5:$I$619,Jun!$S$5:$S$619,"Receita",Jun!$F$5:$F$619,Resultado!$D81)</f>
        <v>0</v>
      </c>
      <c r="K81" s="65">
        <f>SUMIFS(Jul!$I$5:$I$619,Jul!$S$5:$S$619,"Receita",Jul!$F$5:$F$619,Resultado!$D81)</f>
        <v>0</v>
      </c>
      <c r="L81" s="65">
        <f>SUMIFS(Ago!$I$5:$I$619,Ago!$S$5:$S$619,"Receita",Ago!$F$5:$F$619,Resultado!$D81)</f>
        <v>0</v>
      </c>
      <c r="M81" s="65">
        <f>SUMIFS(Set!$I$5:$I$619,Set!$S$5:$S$619,"Receita",Set!$F$5:$F$619,Resultado!$D81)</f>
        <v>0</v>
      </c>
      <c r="N81" s="65">
        <f>SUMIFS(Out!$I$5:$I$619,Out!$S$5:$S$619,"Receita",Out!$F$5:$F$619,Resultado!$D81)</f>
        <v>0</v>
      </c>
      <c r="O81" s="65">
        <f>SUMIFS(Nov!$I$5:$I$619,Nov!$S$5:$S$619,"Receita",Nov!$F$5:$F$619,Resultado!$D81)</f>
        <v>0</v>
      </c>
      <c r="P81" s="65">
        <f>SUMIFS(Dez!$I$5:$I$619,Dez!$S$5:$S$619,"Receita",Dez!$F$5:$F$619,Resultado!$D81)</f>
        <v>0</v>
      </c>
      <c r="Q81" s="65">
        <f t="shared" si="14"/>
        <v>0</v>
      </c>
    </row>
    <row r="82" spans="3:17" ht="28.5" customHeight="1" thickTop="1" thickBot="1" x14ac:dyDescent="0.25">
      <c r="C82" s="45" t="str">
        <f>'PC Receitas'!C66</f>
        <v>4.1.62</v>
      </c>
      <c r="D82" s="46" t="str">
        <f>VLOOKUP(C82,'PC Receitas'!$C$4:$D$103,2,FALSE)</f>
        <v>-</v>
      </c>
      <c r="E82" s="65">
        <f>SUMIFS(Jan!$I$5:$I$619,Jan!$S$5:$S$619,"Receita",Jan!$F$5:$F$619,Resultado!$D82)</f>
        <v>0</v>
      </c>
      <c r="F82" s="65">
        <f>SUMIFS(Fev!$I$5:$I$619,Fev!$S$5:$S$619,"Receita",Fev!$F$5:$F$619,Resultado!$D82)</f>
        <v>0</v>
      </c>
      <c r="G82" s="65">
        <f>SUMIFS(Mar!$I$5:$I$619,Mar!$S$5:$S$619,"Receita",Mar!$F$5:$F$619,Resultado!$D82)</f>
        <v>0</v>
      </c>
      <c r="H82" s="65">
        <f>SUMIFS(Abr!$I$5:$I$619,Abr!$S$5:$S$619,"Receita",Abr!$F$5:$F$619,Resultado!$D82)</f>
        <v>0</v>
      </c>
      <c r="I82" s="65">
        <f>SUMIFS(Mai!$I$5:$I$619,Mai!$S$5:$S$619,"Receita",Mai!$F$5:$F$619,Resultado!$D82)</f>
        <v>0</v>
      </c>
      <c r="J82" s="65">
        <f>SUMIFS(Jun!$I$5:$I$619,Jun!$S$5:$S$619,"Receita",Jun!$F$5:$F$619,Resultado!$D82)</f>
        <v>0</v>
      </c>
      <c r="K82" s="65">
        <f>SUMIFS(Jul!$I$5:$I$619,Jul!$S$5:$S$619,"Receita",Jul!$F$5:$F$619,Resultado!$D82)</f>
        <v>0</v>
      </c>
      <c r="L82" s="65">
        <f>SUMIFS(Ago!$I$5:$I$619,Ago!$S$5:$S$619,"Receita",Ago!$F$5:$F$619,Resultado!$D82)</f>
        <v>0</v>
      </c>
      <c r="M82" s="65">
        <f>SUMIFS(Set!$I$5:$I$619,Set!$S$5:$S$619,"Receita",Set!$F$5:$F$619,Resultado!$D82)</f>
        <v>0</v>
      </c>
      <c r="N82" s="65">
        <f>SUMIFS(Out!$I$5:$I$619,Out!$S$5:$S$619,"Receita",Out!$F$5:$F$619,Resultado!$D82)</f>
        <v>0</v>
      </c>
      <c r="O82" s="65">
        <f>SUMIFS(Nov!$I$5:$I$619,Nov!$S$5:$S$619,"Receita",Nov!$F$5:$F$619,Resultado!$D82)</f>
        <v>0</v>
      </c>
      <c r="P82" s="65">
        <f>SUMIFS(Dez!$I$5:$I$619,Dez!$S$5:$S$619,"Receita",Dez!$F$5:$F$619,Resultado!$D82)</f>
        <v>0</v>
      </c>
      <c r="Q82" s="65">
        <f t="shared" si="14"/>
        <v>0</v>
      </c>
    </row>
    <row r="83" spans="3:17" ht="28.5" customHeight="1" thickTop="1" thickBot="1" x14ac:dyDescent="0.25">
      <c r="C83" s="45" t="str">
        <f>'PC Receitas'!C67</f>
        <v>4.1.63</v>
      </c>
      <c r="D83" s="46" t="str">
        <f>VLOOKUP(C83,'PC Receitas'!$C$4:$D$103,2,FALSE)</f>
        <v>-</v>
      </c>
      <c r="E83" s="65">
        <f>SUMIFS(Jan!$I$5:$I$619,Jan!$S$5:$S$619,"Receita",Jan!$F$5:$F$619,Resultado!$D83)</f>
        <v>0</v>
      </c>
      <c r="F83" s="65">
        <f>SUMIFS(Fev!$I$5:$I$619,Fev!$S$5:$S$619,"Receita",Fev!$F$5:$F$619,Resultado!$D83)</f>
        <v>0</v>
      </c>
      <c r="G83" s="65">
        <f>SUMIFS(Mar!$I$5:$I$619,Mar!$S$5:$S$619,"Receita",Mar!$F$5:$F$619,Resultado!$D83)</f>
        <v>0</v>
      </c>
      <c r="H83" s="65">
        <f>SUMIFS(Abr!$I$5:$I$619,Abr!$S$5:$S$619,"Receita",Abr!$F$5:$F$619,Resultado!$D83)</f>
        <v>0</v>
      </c>
      <c r="I83" s="65">
        <f>SUMIFS(Mai!$I$5:$I$619,Mai!$S$5:$S$619,"Receita",Mai!$F$5:$F$619,Resultado!$D83)</f>
        <v>0</v>
      </c>
      <c r="J83" s="65">
        <f>SUMIFS(Jun!$I$5:$I$619,Jun!$S$5:$S$619,"Receita",Jun!$F$5:$F$619,Resultado!$D83)</f>
        <v>0</v>
      </c>
      <c r="K83" s="65">
        <f>SUMIFS(Jul!$I$5:$I$619,Jul!$S$5:$S$619,"Receita",Jul!$F$5:$F$619,Resultado!$D83)</f>
        <v>0</v>
      </c>
      <c r="L83" s="65">
        <f>SUMIFS(Ago!$I$5:$I$619,Ago!$S$5:$S$619,"Receita",Ago!$F$5:$F$619,Resultado!$D83)</f>
        <v>0</v>
      </c>
      <c r="M83" s="65">
        <f>SUMIFS(Set!$I$5:$I$619,Set!$S$5:$S$619,"Receita",Set!$F$5:$F$619,Resultado!$D83)</f>
        <v>0</v>
      </c>
      <c r="N83" s="65">
        <f>SUMIFS(Out!$I$5:$I$619,Out!$S$5:$S$619,"Receita",Out!$F$5:$F$619,Resultado!$D83)</f>
        <v>0</v>
      </c>
      <c r="O83" s="65">
        <f>SUMIFS(Nov!$I$5:$I$619,Nov!$S$5:$S$619,"Receita",Nov!$F$5:$F$619,Resultado!$D83)</f>
        <v>0</v>
      </c>
      <c r="P83" s="65">
        <f>SUMIFS(Dez!$I$5:$I$619,Dez!$S$5:$S$619,"Receita",Dez!$F$5:$F$619,Resultado!$D83)</f>
        <v>0</v>
      </c>
      <c r="Q83" s="65">
        <f t="shared" si="14"/>
        <v>0</v>
      </c>
    </row>
    <row r="84" spans="3:17" ht="28.5" customHeight="1" thickTop="1" thickBot="1" x14ac:dyDescent="0.25">
      <c r="C84" s="45" t="str">
        <f>'PC Receitas'!C68</f>
        <v>4.1.64</v>
      </c>
      <c r="D84" s="46" t="str">
        <f>VLOOKUP(C84,'PC Receitas'!$C$4:$D$103,2,FALSE)</f>
        <v>-</v>
      </c>
      <c r="E84" s="65">
        <f>SUMIFS(Jan!$I$5:$I$619,Jan!$S$5:$S$619,"Receita",Jan!$F$5:$F$619,Resultado!$D84)</f>
        <v>0</v>
      </c>
      <c r="F84" s="65">
        <f>SUMIFS(Fev!$I$5:$I$619,Fev!$S$5:$S$619,"Receita",Fev!$F$5:$F$619,Resultado!$D84)</f>
        <v>0</v>
      </c>
      <c r="G84" s="65">
        <f>SUMIFS(Mar!$I$5:$I$619,Mar!$S$5:$S$619,"Receita",Mar!$F$5:$F$619,Resultado!$D84)</f>
        <v>0</v>
      </c>
      <c r="H84" s="65">
        <f>SUMIFS(Abr!$I$5:$I$619,Abr!$S$5:$S$619,"Receita",Abr!$F$5:$F$619,Resultado!$D84)</f>
        <v>0</v>
      </c>
      <c r="I84" s="65">
        <f>SUMIFS(Mai!$I$5:$I$619,Mai!$S$5:$S$619,"Receita",Mai!$F$5:$F$619,Resultado!$D84)</f>
        <v>0</v>
      </c>
      <c r="J84" s="65">
        <f>SUMIFS(Jun!$I$5:$I$619,Jun!$S$5:$S$619,"Receita",Jun!$F$5:$F$619,Resultado!$D84)</f>
        <v>0</v>
      </c>
      <c r="K84" s="65">
        <f>SUMIFS(Jul!$I$5:$I$619,Jul!$S$5:$S$619,"Receita",Jul!$F$5:$F$619,Resultado!$D84)</f>
        <v>0</v>
      </c>
      <c r="L84" s="65">
        <f>SUMIFS(Ago!$I$5:$I$619,Ago!$S$5:$S$619,"Receita",Ago!$F$5:$F$619,Resultado!$D84)</f>
        <v>0</v>
      </c>
      <c r="M84" s="65">
        <f>SUMIFS(Set!$I$5:$I$619,Set!$S$5:$S$619,"Receita",Set!$F$5:$F$619,Resultado!$D84)</f>
        <v>0</v>
      </c>
      <c r="N84" s="65">
        <f>SUMIFS(Out!$I$5:$I$619,Out!$S$5:$S$619,"Receita",Out!$F$5:$F$619,Resultado!$D84)</f>
        <v>0</v>
      </c>
      <c r="O84" s="65">
        <f>SUMIFS(Nov!$I$5:$I$619,Nov!$S$5:$S$619,"Receita",Nov!$F$5:$F$619,Resultado!$D84)</f>
        <v>0</v>
      </c>
      <c r="P84" s="65">
        <f>SUMIFS(Dez!$I$5:$I$619,Dez!$S$5:$S$619,"Receita",Dez!$F$5:$F$619,Resultado!$D84)</f>
        <v>0</v>
      </c>
      <c r="Q84" s="65">
        <f t="shared" si="14"/>
        <v>0</v>
      </c>
    </row>
    <row r="85" spans="3:17" ht="28.5" customHeight="1" thickTop="1" thickBot="1" x14ac:dyDescent="0.25">
      <c r="C85" s="45" t="str">
        <f>'PC Receitas'!C69</f>
        <v>4.1.65</v>
      </c>
      <c r="D85" s="46" t="str">
        <f>VLOOKUP(C85,'PC Receitas'!$C$4:$D$103,2,FALSE)</f>
        <v>-</v>
      </c>
      <c r="E85" s="65">
        <f>SUMIFS(Jan!$I$5:$I$619,Jan!$S$5:$S$619,"Receita",Jan!$F$5:$F$619,Resultado!$D85)</f>
        <v>0</v>
      </c>
      <c r="F85" s="65">
        <f>SUMIFS(Fev!$I$5:$I$619,Fev!$S$5:$S$619,"Receita",Fev!$F$5:$F$619,Resultado!$D85)</f>
        <v>0</v>
      </c>
      <c r="G85" s="65">
        <f>SUMIFS(Mar!$I$5:$I$619,Mar!$S$5:$S$619,"Receita",Mar!$F$5:$F$619,Resultado!$D85)</f>
        <v>0</v>
      </c>
      <c r="H85" s="65">
        <f>SUMIFS(Abr!$I$5:$I$619,Abr!$S$5:$S$619,"Receita",Abr!$F$5:$F$619,Resultado!$D85)</f>
        <v>0</v>
      </c>
      <c r="I85" s="65">
        <f>SUMIFS(Mai!$I$5:$I$619,Mai!$S$5:$S$619,"Receita",Mai!$F$5:$F$619,Resultado!$D85)</f>
        <v>0</v>
      </c>
      <c r="J85" s="65">
        <f>SUMIFS(Jun!$I$5:$I$619,Jun!$S$5:$S$619,"Receita",Jun!$F$5:$F$619,Resultado!$D85)</f>
        <v>0</v>
      </c>
      <c r="K85" s="65">
        <f>SUMIFS(Jul!$I$5:$I$619,Jul!$S$5:$S$619,"Receita",Jul!$F$5:$F$619,Resultado!$D85)</f>
        <v>0</v>
      </c>
      <c r="L85" s="65">
        <f>SUMIFS(Ago!$I$5:$I$619,Ago!$S$5:$S$619,"Receita",Ago!$F$5:$F$619,Resultado!$D85)</f>
        <v>0</v>
      </c>
      <c r="M85" s="65">
        <f>SUMIFS(Set!$I$5:$I$619,Set!$S$5:$S$619,"Receita",Set!$F$5:$F$619,Resultado!$D85)</f>
        <v>0</v>
      </c>
      <c r="N85" s="65">
        <f>SUMIFS(Out!$I$5:$I$619,Out!$S$5:$S$619,"Receita",Out!$F$5:$F$619,Resultado!$D85)</f>
        <v>0</v>
      </c>
      <c r="O85" s="65">
        <f>SUMIFS(Nov!$I$5:$I$619,Nov!$S$5:$S$619,"Receita",Nov!$F$5:$F$619,Resultado!$D85)</f>
        <v>0</v>
      </c>
      <c r="P85" s="65">
        <f>SUMIFS(Dez!$I$5:$I$619,Dez!$S$5:$S$619,"Receita",Dez!$F$5:$F$619,Resultado!$D85)</f>
        <v>0</v>
      </c>
      <c r="Q85" s="65">
        <f t="shared" si="14"/>
        <v>0</v>
      </c>
    </row>
    <row r="86" spans="3:17" ht="28.5" customHeight="1" thickTop="1" thickBot="1" x14ac:dyDescent="0.25">
      <c r="C86" s="45" t="str">
        <f>'PC Receitas'!C70</f>
        <v>4.1.66</v>
      </c>
      <c r="D86" s="46" t="str">
        <f>VLOOKUP(C86,'PC Receitas'!$C$4:$D$103,2,FALSE)</f>
        <v>-</v>
      </c>
      <c r="E86" s="65">
        <f>SUMIFS(Jan!$I$5:$I$619,Jan!$S$5:$S$619,"Receita",Jan!$F$5:$F$619,Resultado!$D86)</f>
        <v>0</v>
      </c>
      <c r="F86" s="65">
        <f>SUMIFS(Fev!$I$5:$I$619,Fev!$S$5:$S$619,"Receita",Fev!$F$5:$F$619,Resultado!$D86)</f>
        <v>0</v>
      </c>
      <c r="G86" s="65">
        <f>SUMIFS(Mar!$I$5:$I$619,Mar!$S$5:$S$619,"Receita",Mar!$F$5:$F$619,Resultado!$D86)</f>
        <v>0</v>
      </c>
      <c r="H86" s="65">
        <f>SUMIFS(Abr!$I$5:$I$619,Abr!$S$5:$S$619,"Receita",Abr!$F$5:$F$619,Resultado!$D86)</f>
        <v>0</v>
      </c>
      <c r="I86" s="65">
        <f>SUMIFS(Mai!$I$5:$I$619,Mai!$S$5:$S$619,"Receita",Mai!$F$5:$F$619,Resultado!$D86)</f>
        <v>0</v>
      </c>
      <c r="J86" s="65">
        <f>SUMIFS(Jun!$I$5:$I$619,Jun!$S$5:$S$619,"Receita",Jun!$F$5:$F$619,Resultado!$D86)</f>
        <v>0</v>
      </c>
      <c r="K86" s="65">
        <f>SUMIFS(Jul!$I$5:$I$619,Jul!$S$5:$S$619,"Receita",Jul!$F$5:$F$619,Resultado!$D86)</f>
        <v>0</v>
      </c>
      <c r="L86" s="65">
        <f>SUMIFS(Ago!$I$5:$I$619,Ago!$S$5:$S$619,"Receita",Ago!$F$5:$F$619,Resultado!$D86)</f>
        <v>0</v>
      </c>
      <c r="M86" s="65">
        <f>SUMIFS(Set!$I$5:$I$619,Set!$S$5:$S$619,"Receita",Set!$F$5:$F$619,Resultado!$D86)</f>
        <v>0</v>
      </c>
      <c r="N86" s="65">
        <f>SUMIFS(Out!$I$5:$I$619,Out!$S$5:$S$619,"Receita",Out!$F$5:$F$619,Resultado!$D86)</f>
        <v>0</v>
      </c>
      <c r="O86" s="65">
        <f>SUMIFS(Nov!$I$5:$I$619,Nov!$S$5:$S$619,"Receita",Nov!$F$5:$F$619,Resultado!$D86)</f>
        <v>0</v>
      </c>
      <c r="P86" s="65">
        <f>SUMIFS(Dez!$I$5:$I$619,Dez!$S$5:$S$619,"Receita",Dez!$F$5:$F$619,Resultado!$D86)</f>
        <v>0</v>
      </c>
      <c r="Q86" s="65">
        <f t="shared" ref="Q86:Q119" si="15">SUM(E86:P86)</f>
        <v>0</v>
      </c>
    </row>
    <row r="87" spans="3:17" ht="28.5" customHeight="1" thickTop="1" thickBot="1" x14ac:dyDescent="0.25">
      <c r="C87" s="45" t="str">
        <f>'PC Receitas'!C71</f>
        <v>4.1.67</v>
      </c>
      <c r="D87" s="46" t="str">
        <f>VLOOKUP(C87,'PC Receitas'!$C$4:$D$103,2,FALSE)</f>
        <v>-</v>
      </c>
      <c r="E87" s="65">
        <f>SUMIFS(Jan!$I$5:$I$619,Jan!$S$5:$S$619,"Receita",Jan!$F$5:$F$619,Resultado!$D87)</f>
        <v>0</v>
      </c>
      <c r="F87" s="65">
        <f>SUMIFS(Fev!$I$5:$I$619,Fev!$S$5:$S$619,"Receita",Fev!$F$5:$F$619,Resultado!$D87)</f>
        <v>0</v>
      </c>
      <c r="G87" s="65">
        <f>SUMIFS(Mar!$I$5:$I$619,Mar!$S$5:$S$619,"Receita",Mar!$F$5:$F$619,Resultado!$D87)</f>
        <v>0</v>
      </c>
      <c r="H87" s="65">
        <f>SUMIFS(Abr!$I$5:$I$619,Abr!$S$5:$S$619,"Receita",Abr!$F$5:$F$619,Resultado!$D87)</f>
        <v>0</v>
      </c>
      <c r="I87" s="65">
        <f>SUMIFS(Mai!$I$5:$I$619,Mai!$S$5:$S$619,"Receita",Mai!$F$5:$F$619,Resultado!$D87)</f>
        <v>0</v>
      </c>
      <c r="J87" s="65">
        <f>SUMIFS(Jun!$I$5:$I$619,Jun!$S$5:$S$619,"Receita",Jun!$F$5:$F$619,Resultado!$D87)</f>
        <v>0</v>
      </c>
      <c r="K87" s="65">
        <f>SUMIFS(Jul!$I$5:$I$619,Jul!$S$5:$S$619,"Receita",Jul!$F$5:$F$619,Resultado!$D87)</f>
        <v>0</v>
      </c>
      <c r="L87" s="65">
        <f>SUMIFS(Ago!$I$5:$I$619,Ago!$S$5:$S$619,"Receita",Ago!$F$5:$F$619,Resultado!$D87)</f>
        <v>0</v>
      </c>
      <c r="M87" s="65">
        <f>SUMIFS(Set!$I$5:$I$619,Set!$S$5:$S$619,"Receita",Set!$F$5:$F$619,Resultado!$D87)</f>
        <v>0</v>
      </c>
      <c r="N87" s="65">
        <f>SUMIFS(Out!$I$5:$I$619,Out!$S$5:$S$619,"Receita",Out!$F$5:$F$619,Resultado!$D87)</f>
        <v>0</v>
      </c>
      <c r="O87" s="65">
        <f>SUMIFS(Nov!$I$5:$I$619,Nov!$S$5:$S$619,"Receita",Nov!$F$5:$F$619,Resultado!$D87)</f>
        <v>0</v>
      </c>
      <c r="P87" s="65">
        <f>SUMIFS(Dez!$I$5:$I$619,Dez!$S$5:$S$619,"Receita",Dez!$F$5:$F$619,Resultado!$D87)</f>
        <v>0</v>
      </c>
      <c r="Q87" s="65">
        <f t="shared" si="15"/>
        <v>0</v>
      </c>
    </row>
    <row r="88" spans="3:17" ht="28.5" customHeight="1" thickTop="1" thickBot="1" x14ac:dyDescent="0.25">
      <c r="C88" s="45" t="str">
        <f>'PC Receitas'!C72</f>
        <v>4.1.68</v>
      </c>
      <c r="D88" s="46" t="str">
        <f>VLOOKUP(C88,'PC Receitas'!$C$4:$D$103,2,FALSE)</f>
        <v>-</v>
      </c>
      <c r="E88" s="65">
        <f>SUMIFS(Jan!$I$5:$I$619,Jan!$S$5:$S$619,"Receita",Jan!$F$5:$F$619,Resultado!$D88)</f>
        <v>0</v>
      </c>
      <c r="F88" s="65">
        <f>SUMIFS(Fev!$I$5:$I$619,Fev!$S$5:$S$619,"Receita",Fev!$F$5:$F$619,Resultado!$D88)</f>
        <v>0</v>
      </c>
      <c r="G88" s="65">
        <f>SUMIFS(Mar!$I$5:$I$619,Mar!$S$5:$S$619,"Receita",Mar!$F$5:$F$619,Resultado!$D88)</f>
        <v>0</v>
      </c>
      <c r="H88" s="65">
        <f>SUMIFS(Abr!$I$5:$I$619,Abr!$S$5:$S$619,"Receita",Abr!$F$5:$F$619,Resultado!$D88)</f>
        <v>0</v>
      </c>
      <c r="I88" s="65">
        <f>SUMIFS(Mai!$I$5:$I$619,Mai!$S$5:$S$619,"Receita",Mai!$F$5:$F$619,Resultado!$D88)</f>
        <v>0</v>
      </c>
      <c r="J88" s="65">
        <f>SUMIFS(Jun!$I$5:$I$619,Jun!$S$5:$S$619,"Receita",Jun!$F$5:$F$619,Resultado!$D88)</f>
        <v>0</v>
      </c>
      <c r="K88" s="65">
        <f>SUMIFS(Jul!$I$5:$I$619,Jul!$S$5:$S$619,"Receita",Jul!$F$5:$F$619,Resultado!$D88)</f>
        <v>0</v>
      </c>
      <c r="L88" s="65">
        <f>SUMIFS(Ago!$I$5:$I$619,Ago!$S$5:$S$619,"Receita",Ago!$F$5:$F$619,Resultado!$D88)</f>
        <v>0</v>
      </c>
      <c r="M88" s="65">
        <f>SUMIFS(Set!$I$5:$I$619,Set!$S$5:$S$619,"Receita",Set!$F$5:$F$619,Resultado!$D88)</f>
        <v>0</v>
      </c>
      <c r="N88" s="65">
        <f>SUMIFS(Out!$I$5:$I$619,Out!$S$5:$S$619,"Receita",Out!$F$5:$F$619,Resultado!$D88)</f>
        <v>0</v>
      </c>
      <c r="O88" s="65">
        <f>SUMIFS(Nov!$I$5:$I$619,Nov!$S$5:$S$619,"Receita",Nov!$F$5:$F$619,Resultado!$D88)</f>
        <v>0</v>
      </c>
      <c r="P88" s="65">
        <f>SUMIFS(Dez!$I$5:$I$619,Dez!$S$5:$S$619,"Receita",Dez!$F$5:$F$619,Resultado!$D88)</f>
        <v>0</v>
      </c>
      <c r="Q88" s="65">
        <f t="shared" si="15"/>
        <v>0</v>
      </c>
    </row>
    <row r="89" spans="3:17" ht="28.5" customHeight="1" thickTop="1" thickBot="1" x14ac:dyDescent="0.25">
      <c r="C89" s="45" t="str">
        <f>'PC Receitas'!C73</f>
        <v>4.1.69</v>
      </c>
      <c r="D89" s="46" t="str">
        <f>VLOOKUP(C89,'PC Receitas'!$C$4:$D$103,2,FALSE)</f>
        <v>-</v>
      </c>
      <c r="E89" s="65">
        <f>SUMIFS(Jan!$I$5:$I$619,Jan!$S$5:$S$619,"Receita",Jan!$F$5:$F$619,Resultado!$D89)</f>
        <v>0</v>
      </c>
      <c r="F89" s="65">
        <f>SUMIFS(Fev!$I$5:$I$619,Fev!$S$5:$S$619,"Receita",Fev!$F$5:$F$619,Resultado!$D89)</f>
        <v>0</v>
      </c>
      <c r="G89" s="65">
        <f>SUMIFS(Mar!$I$5:$I$619,Mar!$S$5:$S$619,"Receita",Mar!$F$5:$F$619,Resultado!$D89)</f>
        <v>0</v>
      </c>
      <c r="H89" s="65">
        <f>SUMIFS(Abr!$I$5:$I$619,Abr!$S$5:$S$619,"Receita",Abr!$F$5:$F$619,Resultado!$D89)</f>
        <v>0</v>
      </c>
      <c r="I89" s="65">
        <f>SUMIFS(Mai!$I$5:$I$619,Mai!$S$5:$S$619,"Receita",Mai!$F$5:$F$619,Resultado!$D89)</f>
        <v>0</v>
      </c>
      <c r="J89" s="65">
        <f>SUMIFS(Jun!$I$5:$I$619,Jun!$S$5:$S$619,"Receita",Jun!$F$5:$F$619,Resultado!$D89)</f>
        <v>0</v>
      </c>
      <c r="K89" s="65">
        <f>SUMIFS(Jul!$I$5:$I$619,Jul!$S$5:$S$619,"Receita",Jul!$F$5:$F$619,Resultado!$D89)</f>
        <v>0</v>
      </c>
      <c r="L89" s="65">
        <f>SUMIFS(Ago!$I$5:$I$619,Ago!$S$5:$S$619,"Receita",Ago!$F$5:$F$619,Resultado!$D89)</f>
        <v>0</v>
      </c>
      <c r="M89" s="65">
        <f>SUMIFS(Set!$I$5:$I$619,Set!$S$5:$S$619,"Receita",Set!$F$5:$F$619,Resultado!$D89)</f>
        <v>0</v>
      </c>
      <c r="N89" s="65">
        <f>SUMIFS(Out!$I$5:$I$619,Out!$S$5:$S$619,"Receita",Out!$F$5:$F$619,Resultado!$D89)</f>
        <v>0</v>
      </c>
      <c r="O89" s="65">
        <f>SUMIFS(Nov!$I$5:$I$619,Nov!$S$5:$S$619,"Receita",Nov!$F$5:$F$619,Resultado!$D89)</f>
        <v>0</v>
      </c>
      <c r="P89" s="65">
        <f>SUMIFS(Dez!$I$5:$I$619,Dez!$S$5:$S$619,"Receita",Dez!$F$5:$F$619,Resultado!$D89)</f>
        <v>0</v>
      </c>
      <c r="Q89" s="65">
        <f t="shared" si="15"/>
        <v>0</v>
      </c>
    </row>
    <row r="90" spans="3:17" ht="28.5" customHeight="1" thickTop="1" thickBot="1" x14ac:dyDescent="0.25">
      <c r="C90" s="45" t="str">
        <f>'PC Receitas'!C74</f>
        <v>4.1.70</v>
      </c>
      <c r="D90" s="46" t="str">
        <f>VLOOKUP(C90,'PC Receitas'!$C$4:$D$103,2,FALSE)</f>
        <v>-</v>
      </c>
      <c r="E90" s="65">
        <f>SUMIFS(Jan!$I$5:$I$619,Jan!$S$5:$S$619,"Receita",Jan!$F$5:$F$619,Resultado!$D90)</f>
        <v>0</v>
      </c>
      <c r="F90" s="65">
        <f>SUMIFS(Fev!$I$5:$I$619,Fev!$S$5:$S$619,"Receita",Fev!$F$5:$F$619,Resultado!$D90)</f>
        <v>0</v>
      </c>
      <c r="G90" s="65">
        <f>SUMIFS(Mar!$I$5:$I$619,Mar!$S$5:$S$619,"Receita",Mar!$F$5:$F$619,Resultado!$D90)</f>
        <v>0</v>
      </c>
      <c r="H90" s="65">
        <f>SUMIFS(Abr!$I$5:$I$619,Abr!$S$5:$S$619,"Receita",Abr!$F$5:$F$619,Resultado!$D90)</f>
        <v>0</v>
      </c>
      <c r="I90" s="65">
        <f>SUMIFS(Mai!$I$5:$I$619,Mai!$S$5:$S$619,"Receita",Mai!$F$5:$F$619,Resultado!$D90)</f>
        <v>0</v>
      </c>
      <c r="J90" s="65">
        <f>SUMIFS(Jun!$I$5:$I$619,Jun!$S$5:$S$619,"Receita",Jun!$F$5:$F$619,Resultado!$D90)</f>
        <v>0</v>
      </c>
      <c r="K90" s="65">
        <f>SUMIFS(Jul!$I$5:$I$619,Jul!$S$5:$S$619,"Receita",Jul!$F$5:$F$619,Resultado!$D90)</f>
        <v>0</v>
      </c>
      <c r="L90" s="65">
        <f>SUMIFS(Ago!$I$5:$I$619,Ago!$S$5:$S$619,"Receita",Ago!$F$5:$F$619,Resultado!$D90)</f>
        <v>0</v>
      </c>
      <c r="M90" s="65">
        <f>SUMIFS(Set!$I$5:$I$619,Set!$S$5:$S$619,"Receita",Set!$F$5:$F$619,Resultado!$D90)</f>
        <v>0</v>
      </c>
      <c r="N90" s="65">
        <f>SUMIFS(Out!$I$5:$I$619,Out!$S$5:$S$619,"Receita",Out!$F$5:$F$619,Resultado!$D90)</f>
        <v>0</v>
      </c>
      <c r="O90" s="65">
        <f>SUMIFS(Nov!$I$5:$I$619,Nov!$S$5:$S$619,"Receita",Nov!$F$5:$F$619,Resultado!$D90)</f>
        <v>0</v>
      </c>
      <c r="P90" s="65">
        <f>SUMIFS(Dez!$I$5:$I$619,Dez!$S$5:$S$619,"Receita",Dez!$F$5:$F$619,Resultado!$D90)</f>
        <v>0</v>
      </c>
      <c r="Q90" s="65">
        <f t="shared" si="15"/>
        <v>0</v>
      </c>
    </row>
    <row r="91" spans="3:17" ht="28.5" customHeight="1" thickTop="1" thickBot="1" x14ac:dyDescent="0.25">
      <c r="C91" s="45" t="str">
        <f>'PC Receitas'!C75</f>
        <v>4.1.71</v>
      </c>
      <c r="D91" s="46" t="str">
        <f>VLOOKUP(C91,'PC Receitas'!$C$4:$D$103,2,FALSE)</f>
        <v>-</v>
      </c>
      <c r="E91" s="65">
        <f>SUMIFS(Jan!$I$5:$I$619,Jan!$S$5:$S$619,"Receita",Jan!$F$5:$F$619,Resultado!$D91)</f>
        <v>0</v>
      </c>
      <c r="F91" s="65">
        <f>SUMIFS(Fev!$I$5:$I$619,Fev!$S$5:$S$619,"Receita",Fev!$F$5:$F$619,Resultado!$D91)</f>
        <v>0</v>
      </c>
      <c r="G91" s="65">
        <f>SUMIFS(Mar!$I$5:$I$619,Mar!$S$5:$S$619,"Receita",Mar!$F$5:$F$619,Resultado!$D91)</f>
        <v>0</v>
      </c>
      <c r="H91" s="65">
        <f>SUMIFS(Abr!$I$5:$I$619,Abr!$S$5:$S$619,"Receita",Abr!$F$5:$F$619,Resultado!$D91)</f>
        <v>0</v>
      </c>
      <c r="I91" s="65">
        <f>SUMIFS(Mai!$I$5:$I$619,Mai!$S$5:$S$619,"Receita",Mai!$F$5:$F$619,Resultado!$D91)</f>
        <v>0</v>
      </c>
      <c r="J91" s="65">
        <f>SUMIFS(Jun!$I$5:$I$619,Jun!$S$5:$S$619,"Receita",Jun!$F$5:$F$619,Resultado!$D91)</f>
        <v>0</v>
      </c>
      <c r="K91" s="65">
        <f>SUMIFS(Jul!$I$5:$I$619,Jul!$S$5:$S$619,"Receita",Jul!$F$5:$F$619,Resultado!$D91)</f>
        <v>0</v>
      </c>
      <c r="L91" s="65">
        <f>SUMIFS(Ago!$I$5:$I$619,Ago!$S$5:$S$619,"Receita",Ago!$F$5:$F$619,Resultado!$D91)</f>
        <v>0</v>
      </c>
      <c r="M91" s="65">
        <f>SUMIFS(Set!$I$5:$I$619,Set!$S$5:$S$619,"Receita",Set!$F$5:$F$619,Resultado!$D91)</f>
        <v>0</v>
      </c>
      <c r="N91" s="65">
        <f>SUMIFS(Out!$I$5:$I$619,Out!$S$5:$S$619,"Receita",Out!$F$5:$F$619,Resultado!$D91)</f>
        <v>0</v>
      </c>
      <c r="O91" s="65">
        <f>SUMIFS(Nov!$I$5:$I$619,Nov!$S$5:$S$619,"Receita",Nov!$F$5:$F$619,Resultado!$D91)</f>
        <v>0</v>
      </c>
      <c r="P91" s="65">
        <f>SUMIFS(Dez!$I$5:$I$619,Dez!$S$5:$S$619,"Receita",Dez!$F$5:$F$619,Resultado!$D91)</f>
        <v>0</v>
      </c>
      <c r="Q91" s="65">
        <f t="shared" si="15"/>
        <v>0</v>
      </c>
    </row>
    <row r="92" spans="3:17" ht="28.5" customHeight="1" thickTop="1" thickBot="1" x14ac:dyDescent="0.25">
      <c r="C92" s="45" t="str">
        <f>'PC Receitas'!C76</f>
        <v>4.1.72</v>
      </c>
      <c r="D92" s="46" t="str">
        <f>VLOOKUP(C92,'PC Receitas'!$C$4:$D$103,2,FALSE)</f>
        <v>-</v>
      </c>
      <c r="E92" s="65">
        <f>SUMIFS(Jan!$I$5:$I$619,Jan!$S$5:$S$619,"Receita",Jan!$F$5:$F$619,Resultado!$D92)</f>
        <v>0</v>
      </c>
      <c r="F92" s="65">
        <f>SUMIFS(Fev!$I$5:$I$619,Fev!$S$5:$S$619,"Receita",Fev!$F$5:$F$619,Resultado!$D92)</f>
        <v>0</v>
      </c>
      <c r="G92" s="65">
        <f>SUMIFS(Mar!$I$5:$I$619,Mar!$S$5:$S$619,"Receita",Mar!$F$5:$F$619,Resultado!$D92)</f>
        <v>0</v>
      </c>
      <c r="H92" s="65">
        <f>SUMIFS(Abr!$I$5:$I$619,Abr!$S$5:$S$619,"Receita",Abr!$F$5:$F$619,Resultado!$D92)</f>
        <v>0</v>
      </c>
      <c r="I92" s="65">
        <f>SUMIFS(Mai!$I$5:$I$619,Mai!$S$5:$S$619,"Receita",Mai!$F$5:$F$619,Resultado!$D92)</f>
        <v>0</v>
      </c>
      <c r="J92" s="65">
        <f>SUMIFS(Jun!$I$5:$I$619,Jun!$S$5:$S$619,"Receita",Jun!$F$5:$F$619,Resultado!$D92)</f>
        <v>0</v>
      </c>
      <c r="K92" s="65">
        <f>SUMIFS(Jul!$I$5:$I$619,Jul!$S$5:$S$619,"Receita",Jul!$F$5:$F$619,Resultado!$D92)</f>
        <v>0</v>
      </c>
      <c r="L92" s="65">
        <f>SUMIFS(Ago!$I$5:$I$619,Ago!$S$5:$S$619,"Receita",Ago!$F$5:$F$619,Resultado!$D92)</f>
        <v>0</v>
      </c>
      <c r="M92" s="65">
        <f>SUMIFS(Set!$I$5:$I$619,Set!$S$5:$S$619,"Receita",Set!$F$5:$F$619,Resultado!$D92)</f>
        <v>0</v>
      </c>
      <c r="N92" s="65">
        <f>SUMIFS(Out!$I$5:$I$619,Out!$S$5:$S$619,"Receita",Out!$F$5:$F$619,Resultado!$D92)</f>
        <v>0</v>
      </c>
      <c r="O92" s="65">
        <f>SUMIFS(Nov!$I$5:$I$619,Nov!$S$5:$S$619,"Receita",Nov!$F$5:$F$619,Resultado!$D92)</f>
        <v>0</v>
      </c>
      <c r="P92" s="65">
        <f>SUMIFS(Dez!$I$5:$I$619,Dez!$S$5:$S$619,"Receita",Dez!$F$5:$F$619,Resultado!$D92)</f>
        <v>0</v>
      </c>
      <c r="Q92" s="65">
        <f t="shared" si="15"/>
        <v>0</v>
      </c>
    </row>
    <row r="93" spans="3:17" ht="28.5" customHeight="1" thickTop="1" thickBot="1" x14ac:dyDescent="0.25">
      <c r="C93" s="45" t="str">
        <f>'PC Receitas'!C77</f>
        <v>4.1.73</v>
      </c>
      <c r="D93" s="46" t="str">
        <f>VLOOKUP(C93,'PC Receitas'!$C$4:$D$103,2,FALSE)</f>
        <v>-</v>
      </c>
      <c r="E93" s="65">
        <f>SUMIFS(Jan!$I$5:$I$619,Jan!$S$5:$S$619,"Receita",Jan!$F$5:$F$619,Resultado!$D93)</f>
        <v>0</v>
      </c>
      <c r="F93" s="65">
        <f>SUMIFS(Fev!$I$5:$I$619,Fev!$S$5:$S$619,"Receita",Fev!$F$5:$F$619,Resultado!$D93)</f>
        <v>0</v>
      </c>
      <c r="G93" s="65">
        <f>SUMIFS(Mar!$I$5:$I$619,Mar!$S$5:$S$619,"Receita",Mar!$F$5:$F$619,Resultado!$D93)</f>
        <v>0</v>
      </c>
      <c r="H93" s="65">
        <f>SUMIFS(Abr!$I$5:$I$619,Abr!$S$5:$S$619,"Receita",Abr!$F$5:$F$619,Resultado!$D93)</f>
        <v>0</v>
      </c>
      <c r="I93" s="65">
        <f>SUMIFS(Mai!$I$5:$I$619,Mai!$S$5:$S$619,"Receita",Mai!$F$5:$F$619,Resultado!$D93)</f>
        <v>0</v>
      </c>
      <c r="J93" s="65">
        <f>SUMIFS(Jun!$I$5:$I$619,Jun!$S$5:$S$619,"Receita",Jun!$F$5:$F$619,Resultado!$D93)</f>
        <v>0</v>
      </c>
      <c r="K93" s="65">
        <f>SUMIFS(Jul!$I$5:$I$619,Jul!$S$5:$S$619,"Receita",Jul!$F$5:$F$619,Resultado!$D93)</f>
        <v>0</v>
      </c>
      <c r="L93" s="65">
        <f>SUMIFS(Ago!$I$5:$I$619,Ago!$S$5:$S$619,"Receita",Ago!$F$5:$F$619,Resultado!$D93)</f>
        <v>0</v>
      </c>
      <c r="M93" s="65">
        <f>SUMIFS(Set!$I$5:$I$619,Set!$S$5:$S$619,"Receita",Set!$F$5:$F$619,Resultado!$D93)</f>
        <v>0</v>
      </c>
      <c r="N93" s="65">
        <f>SUMIFS(Out!$I$5:$I$619,Out!$S$5:$S$619,"Receita",Out!$F$5:$F$619,Resultado!$D93)</f>
        <v>0</v>
      </c>
      <c r="O93" s="65">
        <f>SUMIFS(Nov!$I$5:$I$619,Nov!$S$5:$S$619,"Receita",Nov!$F$5:$F$619,Resultado!$D93)</f>
        <v>0</v>
      </c>
      <c r="P93" s="65">
        <f>SUMIFS(Dez!$I$5:$I$619,Dez!$S$5:$S$619,"Receita",Dez!$F$5:$F$619,Resultado!$D93)</f>
        <v>0</v>
      </c>
      <c r="Q93" s="65">
        <f t="shared" si="15"/>
        <v>0</v>
      </c>
    </row>
    <row r="94" spans="3:17" ht="28.5" customHeight="1" thickTop="1" thickBot="1" x14ac:dyDescent="0.25">
      <c r="C94" s="45" t="str">
        <f>'PC Receitas'!C78</f>
        <v>4.1.74</v>
      </c>
      <c r="D94" s="46" t="str">
        <f>VLOOKUP(C94,'PC Receitas'!$C$4:$D$103,2,FALSE)</f>
        <v>-</v>
      </c>
      <c r="E94" s="65">
        <f>SUMIFS(Jan!$I$5:$I$619,Jan!$S$5:$S$619,"Receita",Jan!$F$5:$F$619,Resultado!$D94)</f>
        <v>0</v>
      </c>
      <c r="F94" s="65">
        <f>SUMIFS(Fev!$I$5:$I$619,Fev!$S$5:$S$619,"Receita",Fev!$F$5:$F$619,Resultado!$D94)</f>
        <v>0</v>
      </c>
      <c r="G94" s="65">
        <f>SUMIFS(Mar!$I$5:$I$619,Mar!$S$5:$S$619,"Receita",Mar!$F$5:$F$619,Resultado!$D94)</f>
        <v>0</v>
      </c>
      <c r="H94" s="65">
        <f>SUMIFS(Abr!$I$5:$I$619,Abr!$S$5:$S$619,"Receita",Abr!$F$5:$F$619,Resultado!$D94)</f>
        <v>0</v>
      </c>
      <c r="I94" s="65">
        <f>SUMIFS(Mai!$I$5:$I$619,Mai!$S$5:$S$619,"Receita",Mai!$F$5:$F$619,Resultado!$D94)</f>
        <v>0</v>
      </c>
      <c r="J94" s="65">
        <f>SUMIFS(Jun!$I$5:$I$619,Jun!$S$5:$S$619,"Receita",Jun!$F$5:$F$619,Resultado!$D94)</f>
        <v>0</v>
      </c>
      <c r="K94" s="65">
        <f>SUMIFS(Jul!$I$5:$I$619,Jul!$S$5:$S$619,"Receita",Jul!$F$5:$F$619,Resultado!$D94)</f>
        <v>0</v>
      </c>
      <c r="L94" s="65">
        <f>SUMIFS(Ago!$I$5:$I$619,Ago!$S$5:$S$619,"Receita",Ago!$F$5:$F$619,Resultado!$D94)</f>
        <v>0</v>
      </c>
      <c r="M94" s="65">
        <f>SUMIFS(Set!$I$5:$I$619,Set!$S$5:$S$619,"Receita",Set!$F$5:$F$619,Resultado!$D94)</f>
        <v>0</v>
      </c>
      <c r="N94" s="65">
        <f>SUMIFS(Out!$I$5:$I$619,Out!$S$5:$S$619,"Receita",Out!$F$5:$F$619,Resultado!$D94)</f>
        <v>0</v>
      </c>
      <c r="O94" s="65">
        <f>SUMIFS(Nov!$I$5:$I$619,Nov!$S$5:$S$619,"Receita",Nov!$F$5:$F$619,Resultado!$D94)</f>
        <v>0</v>
      </c>
      <c r="P94" s="65">
        <f>SUMIFS(Dez!$I$5:$I$619,Dez!$S$5:$S$619,"Receita",Dez!$F$5:$F$619,Resultado!$D94)</f>
        <v>0</v>
      </c>
      <c r="Q94" s="65">
        <f t="shared" si="15"/>
        <v>0</v>
      </c>
    </row>
    <row r="95" spans="3:17" ht="28.5" customHeight="1" thickTop="1" thickBot="1" x14ac:dyDescent="0.25">
      <c r="C95" s="45" t="str">
        <f>'PC Receitas'!C79</f>
        <v>4.1.75</v>
      </c>
      <c r="D95" s="46" t="str">
        <f>VLOOKUP(C95,'PC Receitas'!$C$4:$D$103,2,FALSE)</f>
        <v>-</v>
      </c>
      <c r="E95" s="65">
        <f>SUMIFS(Jan!$I$5:$I$619,Jan!$S$5:$S$619,"Receita",Jan!$F$5:$F$619,Resultado!$D95)</f>
        <v>0</v>
      </c>
      <c r="F95" s="65">
        <f>SUMIFS(Fev!$I$5:$I$619,Fev!$S$5:$S$619,"Receita",Fev!$F$5:$F$619,Resultado!$D95)</f>
        <v>0</v>
      </c>
      <c r="G95" s="65">
        <f>SUMIFS(Mar!$I$5:$I$619,Mar!$S$5:$S$619,"Receita",Mar!$F$5:$F$619,Resultado!$D95)</f>
        <v>0</v>
      </c>
      <c r="H95" s="65">
        <f>SUMIFS(Abr!$I$5:$I$619,Abr!$S$5:$S$619,"Receita",Abr!$F$5:$F$619,Resultado!$D95)</f>
        <v>0</v>
      </c>
      <c r="I95" s="65">
        <f>SUMIFS(Mai!$I$5:$I$619,Mai!$S$5:$S$619,"Receita",Mai!$F$5:$F$619,Resultado!$D95)</f>
        <v>0</v>
      </c>
      <c r="J95" s="65">
        <f>SUMIFS(Jun!$I$5:$I$619,Jun!$S$5:$S$619,"Receita",Jun!$F$5:$F$619,Resultado!$D95)</f>
        <v>0</v>
      </c>
      <c r="K95" s="65">
        <f>SUMIFS(Jul!$I$5:$I$619,Jul!$S$5:$S$619,"Receita",Jul!$F$5:$F$619,Resultado!$D95)</f>
        <v>0</v>
      </c>
      <c r="L95" s="65">
        <f>SUMIFS(Ago!$I$5:$I$619,Ago!$S$5:$S$619,"Receita",Ago!$F$5:$F$619,Resultado!$D95)</f>
        <v>0</v>
      </c>
      <c r="M95" s="65">
        <f>SUMIFS(Set!$I$5:$I$619,Set!$S$5:$S$619,"Receita",Set!$F$5:$F$619,Resultado!$D95)</f>
        <v>0</v>
      </c>
      <c r="N95" s="65">
        <f>SUMIFS(Out!$I$5:$I$619,Out!$S$5:$S$619,"Receita",Out!$F$5:$F$619,Resultado!$D95)</f>
        <v>0</v>
      </c>
      <c r="O95" s="65">
        <f>SUMIFS(Nov!$I$5:$I$619,Nov!$S$5:$S$619,"Receita",Nov!$F$5:$F$619,Resultado!$D95)</f>
        <v>0</v>
      </c>
      <c r="P95" s="65">
        <f>SUMIFS(Dez!$I$5:$I$619,Dez!$S$5:$S$619,"Receita",Dez!$F$5:$F$619,Resultado!$D95)</f>
        <v>0</v>
      </c>
      <c r="Q95" s="65">
        <f t="shared" si="15"/>
        <v>0</v>
      </c>
    </row>
    <row r="96" spans="3:17" ht="28.5" customHeight="1" thickTop="1" thickBot="1" x14ac:dyDescent="0.25">
      <c r="C96" s="45" t="str">
        <f>'PC Receitas'!C80</f>
        <v>4.1.76</v>
      </c>
      <c r="D96" s="46" t="str">
        <f>VLOOKUP(C96,'PC Receitas'!$C$4:$D$103,2,FALSE)</f>
        <v>-</v>
      </c>
      <c r="E96" s="65">
        <f>SUMIFS(Jan!$I$5:$I$619,Jan!$S$5:$S$619,"Receita",Jan!$F$5:$F$619,Resultado!$D96)</f>
        <v>0</v>
      </c>
      <c r="F96" s="65">
        <f>SUMIFS(Fev!$I$5:$I$619,Fev!$S$5:$S$619,"Receita",Fev!$F$5:$F$619,Resultado!$D96)</f>
        <v>0</v>
      </c>
      <c r="G96" s="65">
        <f>SUMIFS(Mar!$I$5:$I$619,Mar!$S$5:$S$619,"Receita",Mar!$F$5:$F$619,Resultado!$D96)</f>
        <v>0</v>
      </c>
      <c r="H96" s="65">
        <f>SUMIFS(Abr!$I$5:$I$619,Abr!$S$5:$S$619,"Receita",Abr!$F$5:$F$619,Resultado!$D96)</f>
        <v>0</v>
      </c>
      <c r="I96" s="65">
        <f>SUMIFS(Mai!$I$5:$I$619,Mai!$S$5:$S$619,"Receita",Mai!$F$5:$F$619,Resultado!$D96)</f>
        <v>0</v>
      </c>
      <c r="J96" s="65">
        <f>SUMIFS(Jun!$I$5:$I$619,Jun!$S$5:$S$619,"Receita",Jun!$F$5:$F$619,Resultado!$D96)</f>
        <v>0</v>
      </c>
      <c r="K96" s="65">
        <f>SUMIFS(Jul!$I$5:$I$619,Jul!$S$5:$S$619,"Receita",Jul!$F$5:$F$619,Resultado!$D96)</f>
        <v>0</v>
      </c>
      <c r="L96" s="65">
        <f>SUMIFS(Ago!$I$5:$I$619,Ago!$S$5:$S$619,"Receita",Ago!$F$5:$F$619,Resultado!$D96)</f>
        <v>0</v>
      </c>
      <c r="M96" s="65">
        <f>SUMIFS(Set!$I$5:$I$619,Set!$S$5:$S$619,"Receita",Set!$F$5:$F$619,Resultado!$D96)</f>
        <v>0</v>
      </c>
      <c r="N96" s="65">
        <f>SUMIFS(Out!$I$5:$I$619,Out!$S$5:$S$619,"Receita",Out!$F$5:$F$619,Resultado!$D96)</f>
        <v>0</v>
      </c>
      <c r="O96" s="65">
        <f>SUMIFS(Nov!$I$5:$I$619,Nov!$S$5:$S$619,"Receita",Nov!$F$5:$F$619,Resultado!$D96)</f>
        <v>0</v>
      </c>
      <c r="P96" s="65">
        <f>SUMIFS(Dez!$I$5:$I$619,Dez!$S$5:$S$619,"Receita",Dez!$F$5:$F$619,Resultado!$D96)</f>
        <v>0</v>
      </c>
      <c r="Q96" s="65">
        <f t="shared" si="15"/>
        <v>0</v>
      </c>
    </row>
    <row r="97" spans="3:17" ht="28.5" customHeight="1" thickTop="1" thickBot="1" x14ac:dyDescent="0.25">
      <c r="C97" s="45" t="str">
        <f>'PC Receitas'!C81</f>
        <v>4.1.77</v>
      </c>
      <c r="D97" s="46" t="str">
        <f>VLOOKUP(C97,'PC Receitas'!$C$4:$D$103,2,FALSE)</f>
        <v>-</v>
      </c>
      <c r="E97" s="65">
        <f>SUMIFS(Jan!$I$5:$I$619,Jan!$S$5:$S$619,"Receita",Jan!$F$5:$F$619,Resultado!$D97)</f>
        <v>0</v>
      </c>
      <c r="F97" s="65">
        <f>SUMIFS(Fev!$I$5:$I$619,Fev!$S$5:$S$619,"Receita",Fev!$F$5:$F$619,Resultado!$D97)</f>
        <v>0</v>
      </c>
      <c r="G97" s="65">
        <f>SUMIFS(Mar!$I$5:$I$619,Mar!$S$5:$S$619,"Receita",Mar!$F$5:$F$619,Resultado!$D97)</f>
        <v>0</v>
      </c>
      <c r="H97" s="65">
        <f>SUMIFS(Abr!$I$5:$I$619,Abr!$S$5:$S$619,"Receita",Abr!$F$5:$F$619,Resultado!$D97)</f>
        <v>0</v>
      </c>
      <c r="I97" s="65">
        <f>SUMIFS(Mai!$I$5:$I$619,Mai!$S$5:$S$619,"Receita",Mai!$F$5:$F$619,Resultado!$D97)</f>
        <v>0</v>
      </c>
      <c r="J97" s="65">
        <f>SUMIFS(Jun!$I$5:$I$619,Jun!$S$5:$S$619,"Receita",Jun!$F$5:$F$619,Resultado!$D97)</f>
        <v>0</v>
      </c>
      <c r="K97" s="65">
        <f>SUMIFS(Jul!$I$5:$I$619,Jul!$S$5:$S$619,"Receita",Jul!$F$5:$F$619,Resultado!$D97)</f>
        <v>0</v>
      </c>
      <c r="L97" s="65">
        <f>SUMIFS(Ago!$I$5:$I$619,Ago!$S$5:$S$619,"Receita",Ago!$F$5:$F$619,Resultado!$D97)</f>
        <v>0</v>
      </c>
      <c r="M97" s="65">
        <f>SUMIFS(Set!$I$5:$I$619,Set!$S$5:$S$619,"Receita",Set!$F$5:$F$619,Resultado!$D97)</f>
        <v>0</v>
      </c>
      <c r="N97" s="65">
        <f>SUMIFS(Out!$I$5:$I$619,Out!$S$5:$S$619,"Receita",Out!$F$5:$F$619,Resultado!$D97)</f>
        <v>0</v>
      </c>
      <c r="O97" s="65">
        <f>SUMIFS(Nov!$I$5:$I$619,Nov!$S$5:$S$619,"Receita",Nov!$F$5:$F$619,Resultado!$D97)</f>
        <v>0</v>
      </c>
      <c r="P97" s="65">
        <f>SUMIFS(Dez!$I$5:$I$619,Dez!$S$5:$S$619,"Receita",Dez!$F$5:$F$619,Resultado!$D97)</f>
        <v>0</v>
      </c>
      <c r="Q97" s="65">
        <f t="shared" si="15"/>
        <v>0</v>
      </c>
    </row>
    <row r="98" spans="3:17" ht="28.5" customHeight="1" thickTop="1" thickBot="1" x14ac:dyDescent="0.25">
      <c r="C98" s="45" t="str">
        <f>'PC Receitas'!C82</f>
        <v>4.1.78</v>
      </c>
      <c r="D98" s="46" t="str">
        <f>VLOOKUP(C98,'PC Receitas'!$C$4:$D$103,2,FALSE)</f>
        <v>-</v>
      </c>
      <c r="E98" s="65">
        <f>SUMIFS(Jan!$I$5:$I$619,Jan!$S$5:$S$619,"Receita",Jan!$F$5:$F$619,Resultado!$D98)</f>
        <v>0</v>
      </c>
      <c r="F98" s="65">
        <f>SUMIFS(Fev!$I$5:$I$619,Fev!$S$5:$S$619,"Receita",Fev!$F$5:$F$619,Resultado!$D98)</f>
        <v>0</v>
      </c>
      <c r="G98" s="65">
        <f>SUMIFS(Mar!$I$5:$I$619,Mar!$S$5:$S$619,"Receita",Mar!$F$5:$F$619,Resultado!$D98)</f>
        <v>0</v>
      </c>
      <c r="H98" s="65">
        <f>SUMIFS(Abr!$I$5:$I$619,Abr!$S$5:$S$619,"Receita",Abr!$F$5:$F$619,Resultado!$D98)</f>
        <v>0</v>
      </c>
      <c r="I98" s="65">
        <f>SUMIFS(Mai!$I$5:$I$619,Mai!$S$5:$S$619,"Receita",Mai!$F$5:$F$619,Resultado!$D98)</f>
        <v>0</v>
      </c>
      <c r="J98" s="65">
        <f>SUMIFS(Jun!$I$5:$I$619,Jun!$S$5:$S$619,"Receita",Jun!$F$5:$F$619,Resultado!$D98)</f>
        <v>0</v>
      </c>
      <c r="K98" s="65">
        <f>SUMIFS(Jul!$I$5:$I$619,Jul!$S$5:$S$619,"Receita",Jul!$F$5:$F$619,Resultado!$D98)</f>
        <v>0</v>
      </c>
      <c r="L98" s="65">
        <f>SUMIFS(Ago!$I$5:$I$619,Ago!$S$5:$S$619,"Receita",Ago!$F$5:$F$619,Resultado!$D98)</f>
        <v>0</v>
      </c>
      <c r="M98" s="65">
        <f>SUMIFS(Set!$I$5:$I$619,Set!$S$5:$S$619,"Receita",Set!$F$5:$F$619,Resultado!$D98)</f>
        <v>0</v>
      </c>
      <c r="N98" s="65">
        <f>SUMIFS(Out!$I$5:$I$619,Out!$S$5:$S$619,"Receita",Out!$F$5:$F$619,Resultado!$D98)</f>
        <v>0</v>
      </c>
      <c r="O98" s="65">
        <f>SUMIFS(Nov!$I$5:$I$619,Nov!$S$5:$S$619,"Receita",Nov!$F$5:$F$619,Resultado!$D98)</f>
        <v>0</v>
      </c>
      <c r="P98" s="65">
        <f>SUMIFS(Dez!$I$5:$I$619,Dez!$S$5:$S$619,"Receita",Dez!$F$5:$F$619,Resultado!$D98)</f>
        <v>0</v>
      </c>
      <c r="Q98" s="65">
        <f t="shared" si="15"/>
        <v>0</v>
      </c>
    </row>
    <row r="99" spans="3:17" ht="28.5" customHeight="1" thickTop="1" thickBot="1" x14ac:dyDescent="0.25">
      <c r="C99" s="45" t="str">
        <f>'PC Receitas'!C83</f>
        <v>4.1.79</v>
      </c>
      <c r="D99" s="46" t="str">
        <f>VLOOKUP(C99,'PC Receitas'!$C$4:$D$103,2,FALSE)</f>
        <v>-</v>
      </c>
      <c r="E99" s="65">
        <f>SUMIFS(Jan!$I$5:$I$619,Jan!$S$5:$S$619,"Receita",Jan!$F$5:$F$619,Resultado!$D99)</f>
        <v>0</v>
      </c>
      <c r="F99" s="65">
        <f>SUMIFS(Fev!$I$5:$I$619,Fev!$S$5:$S$619,"Receita",Fev!$F$5:$F$619,Resultado!$D99)</f>
        <v>0</v>
      </c>
      <c r="G99" s="65">
        <f>SUMIFS(Mar!$I$5:$I$619,Mar!$S$5:$S$619,"Receita",Mar!$F$5:$F$619,Resultado!$D99)</f>
        <v>0</v>
      </c>
      <c r="H99" s="65">
        <f>SUMIFS(Abr!$I$5:$I$619,Abr!$S$5:$S$619,"Receita",Abr!$F$5:$F$619,Resultado!$D99)</f>
        <v>0</v>
      </c>
      <c r="I99" s="65">
        <f>SUMIFS(Mai!$I$5:$I$619,Mai!$S$5:$S$619,"Receita",Mai!$F$5:$F$619,Resultado!$D99)</f>
        <v>0</v>
      </c>
      <c r="J99" s="65">
        <f>SUMIFS(Jun!$I$5:$I$619,Jun!$S$5:$S$619,"Receita",Jun!$F$5:$F$619,Resultado!$D99)</f>
        <v>0</v>
      </c>
      <c r="K99" s="65">
        <f>SUMIFS(Jul!$I$5:$I$619,Jul!$S$5:$S$619,"Receita",Jul!$F$5:$F$619,Resultado!$D99)</f>
        <v>0</v>
      </c>
      <c r="L99" s="65">
        <f>SUMIFS(Ago!$I$5:$I$619,Ago!$S$5:$S$619,"Receita",Ago!$F$5:$F$619,Resultado!$D99)</f>
        <v>0</v>
      </c>
      <c r="M99" s="65">
        <f>SUMIFS(Set!$I$5:$I$619,Set!$S$5:$S$619,"Receita",Set!$F$5:$F$619,Resultado!$D99)</f>
        <v>0</v>
      </c>
      <c r="N99" s="65">
        <f>SUMIFS(Out!$I$5:$I$619,Out!$S$5:$S$619,"Receita",Out!$F$5:$F$619,Resultado!$D99)</f>
        <v>0</v>
      </c>
      <c r="O99" s="65">
        <f>SUMIFS(Nov!$I$5:$I$619,Nov!$S$5:$S$619,"Receita",Nov!$F$5:$F$619,Resultado!$D99)</f>
        <v>0</v>
      </c>
      <c r="P99" s="65">
        <f>SUMIFS(Dez!$I$5:$I$619,Dez!$S$5:$S$619,"Receita",Dez!$F$5:$F$619,Resultado!$D99)</f>
        <v>0</v>
      </c>
      <c r="Q99" s="65">
        <f t="shared" si="15"/>
        <v>0</v>
      </c>
    </row>
    <row r="100" spans="3:17" ht="28.5" customHeight="1" thickTop="1" thickBot="1" x14ac:dyDescent="0.25">
      <c r="C100" s="45" t="str">
        <f>'PC Receitas'!C84</f>
        <v>4.1.80</v>
      </c>
      <c r="D100" s="46" t="str">
        <f>VLOOKUP(C100,'PC Receitas'!$C$4:$D$103,2,FALSE)</f>
        <v>-</v>
      </c>
      <c r="E100" s="65">
        <f>SUMIFS(Jan!$I$5:$I$619,Jan!$S$5:$S$619,"Receita",Jan!$F$5:$F$619,Resultado!$D100)</f>
        <v>0</v>
      </c>
      <c r="F100" s="65">
        <f>SUMIFS(Fev!$I$5:$I$619,Fev!$S$5:$S$619,"Receita",Fev!$F$5:$F$619,Resultado!$D100)</f>
        <v>0</v>
      </c>
      <c r="G100" s="65">
        <f>SUMIFS(Mar!$I$5:$I$619,Mar!$S$5:$S$619,"Receita",Mar!$F$5:$F$619,Resultado!$D100)</f>
        <v>0</v>
      </c>
      <c r="H100" s="65">
        <f>SUMIFS(Abr!$I$5:$I$619,Abr!$S$5:$S$619,"Receita",Abr!$F$5:$F$619,Resultado!$D100)</f>
        <v>0</v>
      </c>
      <c r="I100" s="65">
        <f>SUMIFS(Mai!$I$5:$I$619,Mai!$S$5:$S$619,"Receita",Mai!$F$5:$F$619,Resultado!$D100)</f>
        <v>0</v>
      </c>
      <c r="J100" s="65">
        <f>SUMIFS(Jun!$I$5:$I$619,Jun!$S$5:$S$619,"Receita",Jun!$F$5:$F$619,Resultado!$D100)</f>
        <v>0</v>
      </c>
      <c r="K100" s="65">
        <f>SUMIFS(Jul!$I$5:$I$619,Jul!$S$5:$S$619,"Receita",Jul!$F$5:$F$619,Resultado!$D100)</f>
        <v>0</v>
      </c>
      <c r="L100" s="65">
        <f>SUMIFS(Ago!$I$5:$I$619,Ago!$S$5:$S$619,"Receita",Ago!$F$5:$F$619,Resultado!$D100)</f>
        <v>0</v>
      </c>
      <c r="M100" s="65">
        <f>SUMIFS(Set!$I$5:$I$619,Set!$S$5:$S$619,"Receita",Set!$F$5:$F$619,Resultado!$D100)</f>
        <v>0</v>
      </c>
      <c r="N100" s="65">
        <f>SUMIFS(Out!$I$5:$I$619,Out!$S$5:$S$619,"Receita",Out!$F$5:$F$619,Resultado!$D100)</f>
        <v>0</v>
      </c>
      <c r="O100" s="65">
        <f>SUMIFS(Nov!$I$5:$I$619,Nov!$S$5:$S$619,"Receita",Nov!$F$5:$F$619,Resultado!$D100)</f>
        <v>0</v>
      </c>
      <c r="P100" s="65">
        <f>SUMIFS(Dez!$I$5:$I$619,Dez!$S$5:$S$619,"Receita",Dez!$F$5:$F$619,Resultado!$D100)</f>
        <v>0</v>
      </c>
      <c r="Q100" s="65">
        <f t="shared" si="15"/>
        <v>0</v>
      </c>
    </row>
    <row r="101" spans="3:17" ht="28.5" customHeight="1" thickTop="1" thickBot="1" x14ac:dyDescent="0.25">
      <c r="C101" s="45" t="str">
        <f>'PC Receitas'!C85</f>
        <v>4.1.81</v>
      </c>
      <c r="D101" s="46" t="str">
        <f>VLOOKUP(C101,'PC Receitas'!$C$4:$D$103,2,FALSE)</f>
        <v>-</v>
      </c>
      <c r="E101" s="65">
        <f>SUMIFS(Jan!$I$5:$I$619,Jan!$S$5:$S$619,"Receita",Jan!$F$5:$F$619,Resultado!$D101)</f>
        <v>0</v>
      </c>
      <c r="F101" s="65">
        <f>SUMIFS(Fev!$I$5:$I$619,Fev!$S$5:$S$619,"Receita",Fev!$F$5:$F$619,Resultado!$D101)</f>
        <v>0</v>
      </c>
      <c r="G101" s="65">
        <f>SUMIFS(Mar!$I$5:$I$619,Mar!$S$5:$S$619,"Receita",Mar!$F$5:$F$619,Resultado!$D101)</f>
        <v>0</v>
      </c>
      <c r="H101" s="65">
        <f>SUMIFS(Abr!$I$5:$I$619,Abr!$S$5:$S$619,"Receita",Abr!$F$5:$F$619,Resultado!$D101)</f>
        <v>0</v>
      </c>
      <c r="I101" s="65">
        <f>SUMIFS(Mai!$I$5:$I$619,Mai!$S$5:$S$619,"Receita",Mai!$F$5:$F$619,Resultado!$D101)</f>
        <v>0</v>
      </c>
      <c r="J101" s="65">
        <f>SUMIFS(Jun!$I$5:$I$619,Jun!$S$5:$S$619,"Receita",Jun!$F$5:$F$619,Resultado!$D101)</f>
        <v>0</v>
      </c>
      <c r="K101" s="65">
        <f>SUMIFS(Jul!$I$5:$I$619,Jul!$S$5:$S$619,"Receita",Jul!$F$5:$F$619,Resultado!$D101)</f>
        <v>0</v>
      </c>
      <c r="L101" s="65">
        <f>SUMIFS(Ago!$I$5:$I$619,Ago!$S$5:$S$619,"Receita",Ago!$F$5:$F$619,Resultado!$D101)</f>
        <v>0</v>
      </c>
      <c r="M101" s="65">
        <f>SUMIFS(Set!$I$5:$I$619,Set!$S$5:$S$619,"Receita",Set!$F$5:$F$619,Resultado!$D101)</f>
        <v>0</v>
      </c>
      <c r="N101" s="65">
        <f>SUMIFS(Out!$I$5:$I$619,Out!$S$5:$S$619,"Receita",Out!$F$5:$F$619,Resultado!$D101)</f>
        <v>0</v>
      </c>
      <c r="O101" s="65">
        <f>SUMIFS(Nov!$I$5:$I$619,Nov!$S$5:$S$619,"Receita",Nov!$F$5:$F$619,Resultado!$D101)</f>
        <v>0</v>
      </c>
      <c r="P101" s="65">
        <f>SUMIFS(Dez!$I$5:$I$619,Dez!$S$5:$S$619,"Receita",Dez!$F$5:$F$619,Resultado!$D101)</f>
        <v>0</v>
      </c>
      <c r="Q101" s="65">
        <f t="shared" si="15"/>
        <v>0</v>
      </c>
    </row>
    <row r="102" spans="3:17" ht="28.5" customHeight="1" thickTop="1" thickBot="1" x14ac:dyDescent="0.25">
      <c r="C102" s="45" t="str">
        <f>'PC Receitas'!C86</f>
        <v>4.1.82</v>
      </c>
      <c r="D102" s="46" t="str">
        <f>VLOOKUP(C102,'PC Receitas'!$C$4:$D$103,2,FALSE)</f>
        <v>-</v>
      </c>
      <c r="E102" s="65">
        <f>SUMIFS(Jan!$I$5:$I$619,Jan!$S$5:$S$619,"Receita",Jan!$F$5:$F$619,Resultado!$D102)</f>
        <v>0</v>
      </c>
      <c r="F102" s="65">
        <f>SUMIFS(Fev!$I$5:$I$619,Fev!$S$5:$S$619,"Receita",Fev!$F$5:$F$619,Resultado!$D102)</f>
        <v>0</v>
      </c>
      <c r="G102" s="65">
        <f>SUMIFS(Mar!$I$5:$I$619,Mar!$S$5:$S$619,"Receita",Mar!$F$5:$F$619,Resultado!$D102)</f>
        <v>0</v>
      </c>
      <c r="H102" s="65">
        <f>SUMIFS(Abr!$I$5:$I$619,Abr!$S$5:$S$619,"Receita",Abr!$F$5:$F$619,Resultado!$D102)</f>
        <v>0</v>
      </c>
      <c r="I102" s="65">
        <f>SUMIFS(Mai!$I$5:$I$619,Mai!$S$5:$S$619,"Receita",Mai!$F$5:$F$619,Resultado!$D102)</f>
        <v>0</v>
      </c>
      <c r="J102" s="65">
        <f>SUMIFS(Jun!$I$5:$I$619,Jun!$S$5:$S$619,"Receita",Jun!$F$5:$F$619,Resultado!$D102)</f>
        <v>0</v>
      </c>
      <c r="K102" s="65">
        <f>SUMIFS(Jul!$I$5:$I$619,Jul!$S$5:$S$619,"Receita",Jul!$F$5:$F$619,Resultado!$D102)</f>
        <v>0</v>
      </c>
      <c r="L102" s="65">
        <f>SUMIFS(Ago!$I$5:$I$619,Ago!$S$5:$S$619,"Receita",Ago!$F$5:$F$619,Resultado!$D102)</f>
        <v>0</v>
      </c>
      <c r="M102" s="65">
        <f>SUMIFS(Set!$I$5:$I$619,Set!$S$5:$S$619,"Receita",Set!$F$5:$F$619,Resultado!$D102)</f>
        <v>0</v>
      </c>
      <c r="N102" s="65">
        <f>SUMIFS(Out!$I$5:$I$619,Out!$S$5:$S$619,"Receita",Out!$F$5:$F$619,Resultado!$D102)</f>
        <v>0</v>
      </c>
      <c r="O102" s="65">
        <f>SUMIFS(Nov!$I$5:$I$619,Nov!$S$5:$S$619,"Receita",Nov!$F$5:$F$619,Resultado!$D102)</f>
        <v>0</v>
      </c>
      <c r="P102" s="65">
        <f>SUMIFS(Dez!$I$5:$I$619,Dez!$S$5:$S$619,"Receita",Dez!$F$5:$F$619,Resultado!$D102)</f>
        <v>0</v>
      </c>
      <c r="Q102" s="65">
        <f t="shared" si="15"/>
        <v>0</v>
      </c>
    </row>
    <row r="103" spans="3:17" ht="28.5" customHeight="1" thickTop="1" thickBot="1" x14ac:dyDescent="0.25">
      <c r="C103" s="45" t="str">
        <f>'PC Receitas'!C87</f>
        <v>4.1.83</v>
      </c>
      <c r="D103" s="46" t="str">
        <f>VLOOKUP(C103,'PC Receitas'!$C$4:$D$103,2,FALSE)</f>
        <v>-</v>
      </c>
      <c r="E103" s="65">
        <f>SUMIFS(Jan!$I$5:$I$619,Jan!$S$5:$S$619,"Receita",Jan!$F$5:$F$619,Resultado!$D103)</f>
        <v>0</v>
      </c>
      <c r="F103" s="65">
        <f>SUMIFS(Fev!$I$5:$I$619,Fev!$S$5:$S$619,"Receita",Fev!$F$5:$F$619,Resultado!$D103)</f>
        <v>0</v>
      </c>
      <c r="G103" s="65">
        <f>SUMIFS(Mar!$I$5:$I$619,Mar!$S$5:$S$619,"Receita",Mar!$F$5:$F$619,Resultado!$D103)</f>
        <v>0</v>
      </c>
      <c r="H103" s="65">
        <f>SUMIFS(Abr!$I$5:$I$619,Abr!$S$5:$S$619,"Receita",Abr!$F$5:$F$619,Resultado!$D103)</f>
        <v>0</v>
      </c>
      <c r="I103" s="65">
        <f>SUMIFS(Mai!$I$5:$I$619,Mai!$S$5:$S$619,"Receita",Mai!$F$5:$F$619,Resultado!$D103)</f>
        <v>0</v>
      </c>
      <c r="J103" s="65">
        <f>SUMIFS(Jun!$I$5:$I$619,Jun!$S$5:$S$619,"Receita",Jun!$F$5:$F$619,Resultado!$D103)</f>
        <v>0</v>
      </c>
      <c r="K103" s="65">
        <f>SUMIFS(Jul!$I$5:$I$619,Jul!$S$5:$S$619,"Receita",Jul!$F$5:$F$619,Resultado!$D103)</f>
        <v>0</v>
      </c>
      <c r="L103" s="65">
        <f>SUMIFS(Ago!$I$5:$I$619,Ago!$S$5:$S$619,"Receita",Ago!$F$5:$F$619,Resultado!$D103)</f>
        <v>0</v>
      </c>
      <c r="M103" s="65">
        <f>SUMIFS(Set!$I$5:$I$619,Set!$S$5:$S$619,"Receita",Set!$F$5:$F$619,Resultado!$D103)</f>
        <v>0</v>
      </c>
      <c r="N103" s="65">
        <f>SUMIFS(Out!$I$5:$I$619,Out!$S$5:$S$619,"Receita",Out!$F$5:$F$619,Resultado!$D103)</f>
        <v>0</v>
      </c>
      <c r="O103" s="65">
        <f>SUMIFS(Nov!$I$5:$I$619,Nov!$S$5:$S$619,"Receita",Nov!$F$5:$F$619,Resultado!$D103)</f>
        <v>0</v>
      </c>
      <c r="P103" s="65">
        <f>SUMIFS(Dez!$I$5:$I$619,Dez!$S$5:$S$619,"Receita",Dez!$F$5:$F$619,Resultado!$D103)</f>
        <v>0</v>
      </c>
      <c r="Q103" s="65">
        <f t="shared" si="15"/>
        <v>0</v>
      </c>
    </row>
    <row r="104" spans="3:17" ht="28.5" customHeight="1" thickTop="1" thickBot="1" x14ac:dyDescent="0.25">
      <c r="C104" s="45" t="str">
        <f>'PC Receitas'!C88</f>
        <v>4.1.84</v>
      </c>
      <c r="D104" s="46" t="str">
        <f>VLOOKUP(C104,'PC Receitas'!$C$4:$D$103,2,FALSE)</f>
        <v>-</v>
      </c>
      <c r="E104" s="65">
        <f>SUMIFS(Jan!$I$5:$I$619,Jan!$S$5:$S$619,"Receita",Jan!$F$5:$F$619,Resultado!$D104)</f>
        <v>0</v>
      </c>
      <c r="F104" s="65">
        <f>SUMIFS(Fev!$I$5:$I$619,Fev!$S$5:$S$619,"Receita",Fev!$F$5:$F$619,Resultado!$D104)</f>
        <v>0</v>
      </c>
      <c r="G104" s="65">
        <f>SUMIFS(Mar!$I$5:$I$619,Mar!$S$5:$S$619,"Receita",Mar!$F$5:$F$619,Resultado!$D104)</f>
        <v>0</v>
      </c>
      <c r="H104" s="65">
        <f>SUMIFS(Abr!$I$5:$I$619,Abr!$S$5:$S$619,"Receita",Abr!$F$5:$F$619,Resultado!$D104)</f>
        <v>0</v>
      </c>
      <c r="I104" s="65">
        <f>SUMIFS(Mai!$I$5:$I$619,Mai!$S$5:$S$619,"Receita",Mai!$F$5:$F$619,Resultado!$D104)</f>
        <v>0</v>
      </c>
      <c r="J104" s="65">
        <f>SUMIFS(Jun!$I$5:$I$619,Jun!$S$5:$S$619,"Receita",Jun!$F$5:$F$619,Resultado!$D104)</f>
        <v>0</v>
      </c>
      <c r="K104" s="65">
        <f>SUMIFS(Jul!$I$5:$I$619,Jul!$S$5:$S$619,"Receita",Jul!$F$5:$F$619,Resultado!$D104)</f>
        <v>0</v>
      </c>
      <c r="L104" s="65">
        <f>SUMIFS(Ago!$I$5:$I$619,Ago!$S$5:$S$619,"Receita",Ago!$F$5:$F$619,Resultado!$D104)</f>
        <v>0</v>
      </c>
      <c r="M104" s="65">
        <f>SUMIFS(Set!$I$5:$I$619,Set!$S$5:$S$619,"Receita",Set!$F$5:$F$619,Resultado!$D104)</f>
        <v>0</v>
      </c>
      <c r="N104" s="65">
        <f>SUMIFS(Out!$I$5:$I$619,Out!$S$5:$S$619,"Receita",Out!$F$5:$F$619,Resultado!$D104)</f>
        <v>0</v>
      </c>
      <c r="O104" s="65">
        <f>SUMIFS(Nov!$I$5:$I$619,Nov!$S$5:$S$619,"Receita",Nov!$F$5:$F$619,Resultado!$D104)</f>
        <v>0</v>
      </c>
      <c r="P104" s="65">
        <f>SUMIFS(Dez!$I$5:$I$619,Dez!$S$5:$S$619,"Receita",Dez!$F$5:$F$619,Resultado!$D104)</f>
        <v>0</v>
      </c>
      <c r="Q104" s="65">
        <f t="shared" si="15"/>
        <v>0</v>
      </c>
    </row>
    <row r="105" spans="3:17" ht="28.5" customHeight="1" thickTop="1" thickBot="1" x14ac:dyDescent="0.25">
      <c r="C105" s="45" t="str">
        <f>'PC Receitas'!C89</f>
        <v>4.1.85</v>
      </c>
      <c r="D105" s="46" t="str">
        <f>VLOOKUP(C105,'PC Receitas'!$C$4:$D$103,2,FALSE)</f>
        <v>-</v>
      </c>
      <c r="E105" s="65">
        <f>SUMIFS(Jan!$I$5:$I$619,Jan!$S$5:$S$619,"Receita",Jan!$F$5:$F$619,Resultado!$D105)</f>
        <v>0</v>
      </c>
      <c r="F105" s="65">
        <f>SUMIFS(Fev!$I$5:$I$619,Fev!$S$5:$S$619,"Receita",Fev!$F$5:$F$619,Resultado!$D105)</f>
        <v>0</v>
      </c>
      <c r="G105" s="65">
        <f>SUMIFS(Mar!$I$5:$I$619,Mar!$S$5:$S$619,"Receita",Mar!$F$5:$F$619,Resultado!$D105)</f>
        <v>0</v>
      </c>
      <c r="H105" s="65">
        <f>SUMIFS(Abr!$I$5:$I$619,Abr!$S$5:$S$619,"Receita",Abr!$F$5:$F$619,Resultado!$D105)</f>
        <v>0</v>
      </c>
      <c r="I105" s="65">
        <f>SUMIFS(Mai!$I$5:$I$619,Mai!$S$5:$S$619,"Receita",Mai!$F$5:$F$619,Resultado!$D105)</f>
        <v>0</v>
      </c>
      <c r="J105" s="65">
        <f>SUMIFS(Jun!$I$5:$I$619,Jun!$S$5:$S$619,"Receita",Jun!$F$5:$F$619,Resultado!$D105)</f>
        <v>0</v>
      </c>
      <c r="K105" s="65">
        <f>SUMIFS(Jul!$I$5:$I$619,Jul!$S$5:$S$619,"Receita",Jul!$F$5:$F$619,Resultado!$D105)</f>
        <v>0</v>
      </c>
      <c r="L105" s="65">
        <f>SUMIFS(Ago!$I$5:$I$619,Ago!$S$5:$S$619,"Receita",Ago!$F$5:$F$619,Resultado!$D105)</f>
        <v>0</v>
      </c>
      <c r="M105" s="65">
        <f>SUMIFS(Set!$I$5:$I$619,Set!$S$5:$S$619,"Receita",Set!$F$5:$F$619,Resultado!$D105)</f>
        <v>0</v>
      </c>
      <c r="N105" s="65">
        <f>SUMIFS(Out!$I$5:$I$619,Out!$S$5:$S$619,"Receita",Out!$F$5:$F$619,Resultado!$D105)</f>
        <v>0</v>
      </c>
      <c r="O105" s="65">
        <f>SUMIFS(Nov!$I$5:$I$619,Nov!$S$5:$S$619,"Receita",Nov!$F$5:$F$619,Resultado!$D105)</f>
        <v>0</v>
      </c>
      <c r="P105" s="65">
        <f>SUMIFS(Dez!$I$5:$I$619,Dez!$S$5:$S$619,"Receita",Dez!$F$5:$F$619,Resultado!$D105)</f>
        <v>0</v>
      </c>
      <c r="Q105" s="65">
        <f t="shared" si="15"/>
        <v>0</v>
      </c>
    </row>
    <row r="106" spans="3:17" ht="28.5" customHeight="1" thickTop="1" thickBot="1" x14ac:dyDescent="0.25">
      <c r="C106" s="45" t="str">
        <f>'PC Receitas'!C90</f>
        <v>4.1.86</v>
      </c>
      <c r="D106" s="46" t="str">
        <f>VLOOKUP(C106,'PC Receitas'!$C$4:$D$103,2,FALSE)</f>
        <v>-</v>
      </c>
      <c r="E106" s="65">
        <f>SUMIFS(Jan!$I$5:$I$619,Jan!$S$5:$S$619,"Receita",Jan!$F$5:$F$619,Resultado!$D106)</f>
        <v>0</v>
      </c>
      <c r="F106" s="65">
        <f>SUMIFS(Fev!$I$5:$I$619,Fev!$S$5:$S$619,"Receita",Fev!$F$5:$F$619,Resultado!$D106)</f>
        <v>0</v>
      </c>
      <c r="G106" s="65">
        <f>SUMIFS(Mar!$I$5:$I$619,Mar!$S$5:$S$619,"Receita",Mar!$F$5:$F$619,Resultado!$D106)</f>
        <v>0</v>
      </c>
      <c r="H106" s="65">
        <f>SUMIFS(Abr!$I$5:$I$619,Abr!$S$5:$S$619,"Receita",Abr!$F$5:$F$619,Resultado!$D106)</f>
        <v>0</v>
      </c>
      <c r="I106" s="65">
        <f>SUMIFS(Mai!$I$5:$I$619,Mai!$S$5:$S$619,"Receita",Mai!$F$5:$F$619,Resultado!$D106)</f>
        <v>0</v>
      </c>
      <c r="J106" s="65">
        <f>SUMIFS(Jun!$I$5:$I$619,Jun!$S$5:$S$619,"Receita",Jun!$F$5:$F$619,Resultado!$D106)</f>
        <v>0</v>
      </c>
      <c r="K106" s="65">
        <f>SUMIFS(Jul!$I$5:$I$619,Jul!$S$5:$S$619,"Receita",Jul!$F$5:$F$619,Resultado!$D106)</f>
        <v>0</v>
      </c>
      <c r="L106" s="65">
        <f>SUMIFS(Ago!$I$5:$I$619,Ago!$S$5:$S$619,"Receita",Ago!$F$5:$F$619,Resultado!$D106)</f>
        <v>0</v>
      </c>
      <c r="M106" s="65">
        <f>SUMIFS(Set!$I$5:$I$619,Set!$S$5:$S$619,"Receita",Set!$F$5:$F$619,Resultado!$D106)</f>
        <v>0</v>
      </c>
      <c r="N106" s="65">
        <f>SUMIFS(Out!$I$5:$I$619,Out!$S$5:$S$619,"Receita",Out!$F$5:$F$619,Resultado!$D106)</f>
        <v>0</v>
      </c>
      <c r="O106" s="65">
        <f>SUMIFS(Nov!$I$5:$I$619,Nov!$S$5:$S$619,"Receita",Nov!$F$5:$F$619,Resultado!$D106)</f>
        <v>0</v>
      </c>
      <c r="P106" s="65">
        <f>SUMIFS(Dez!$I$5:$I$619,Dez!$S$5:$S$619,"Receita",Dez!$F$5:$F$619,Resultado!$D106)</f>
        <v>0</v>
      </c>
      <c r="Q106" s="65">
        <f t="shared" si="15"/>
        <v>0</v>
      </c>
    </row>
    <row r="107" spans="3:17" ht="28.5" customHeight="1" thickTop="1" thickBot="1" x14ac:dyDescent="0.25">
      <c r="C107" s="45" t="str">
        <f>'PC Receitas'!C91</f>
        <v>4.1.87</v>
      </c>
      <c r="D107" s="46" t="str">
        <f>VLOOKUP(C107,'PC Receitas'!$C$4:$D$103,2,FALSE)</f>
        <v>-</v>
      </c>
      <c r="E107" s="65">
        <f>SUMIFS(Jan!$I$5:$I$619,Jan!$S$5:$S$619,"Receita",Jan!$F$5:$F$619,Resultado!$D107)</f>
        <v>0</v>
      </c>
      <c r="F107" s="65">
        <f>SUMIFS(Fev!$I$5:$I$619,Fev!$S$5:$S$619,"Receita",Fev!$F$5:$F$619,Resultado!$D107)</f>
        <v>0</v>
      </c>
      <c r="G107" s="65">
        <f>SUMIFS(Mar!$I$5:$I$619,Mar!$S$5:$S$619,"Receita",Mar!$F$5:$F$619,Resultado!$D107)</f>
        <v>0</v>
      </c>
      <c r="H107" s="65">
        <f>SUMIFS(Abr!$I$5:$I$619,Abr!$S$5:$S$619,"Receita",Abr!$F$5:$F$619,Resultado!$D107)</f>
        <v>0</v>
      </c>
      <c r="I107" s="65">
        <f>SUMIFS(Mai!$I$5:$I$619,Mai!$S$5:$S$619,"Receita",Mai!$F$5:$F$619,Resultado!$D107)</f>
        <v>0</v>
      </c>
      <c r="J107" s="65">
        <f>SUMIFS(Jun!$I$5:$I$619,Jun!$S$5:$S$619,"Receita",Jun!$F$5:$F$619,Resultado!$D107)</f>
        <v>0</v>
      </c>
      <c r="K107" s="65">
        <f>SUMIFS(Jul!$I$5:$I$619,Jul!$S$5:$S$619,"Receita",Jul!$F$5:$F$619,Resultado!$D107)</f>
        <v>0</v>
      </c>
      <c r="L107" s="65">
        <f>SUMIFS(Ago!$I$5:$I$619,Ago!$S$5:$S$619,"Receita",Ago!$F$5:$F$619,Resultado!$D107)</f>
        <v>0</v>
      </c>
      <c r="M107" s="65">
        <f>SUMIFS(Set!$I$5:$I$619,Set!$S$5:$S$619,"Receita",Set!$F$5:$F$619,Resultado!$D107)</f>
        <v>0</v>
      </c>
      <c r="N107" s="65">
        <f>SUMIFS(Out!$I$5:$I$619,Out!$S$5:$S$619,"Receita",Out!$F$5:$F$619,Resultado!$D107)</f>
        <v>0</v>
      </c>
      <c r="O107" s="65">
        <f>SUMIFS(Nov!$I$5:$I$619,Nov!$S$5:$S$619,"Receita",Nov!$F$5:$F$619,Resultado!$D107)</f>
        <v>0</v>
      </c>
      <c r="P107" s="65">
        <f>SUMIFS(Dez!$I$5:$I$619,Dez!$S$5:$S$619,"Receita",Dez!$F$5:$F$619,Resultado!$D107)</f>
        <v>0</v>
      </c>
      <c r="Q107" s="65">
        <f t="shared" si="15"/>
        <v>0</v>
      </c>
    </row>
    <row r="108" spans="3:17" ht="28.5" customHeight="1" thickTop="1" thickBot="1" x14ac:dyDescent="0.25">
      <c r="C108" s="45" t="str">
        <f>'PC Receitas'!C92</f>
        <v>4.1.88</v>
      </c>
      <c r="D108" s="46" t="str">
        <f>VLOOKUP(C108,'PC Receitas'!$C$4:$D$103,2,FALSE)</f>
        <v>-</v>
      </c>
      <c r="E108" s="65">
        <f>SUMIFS(Jan!$I$5:$I$619,Jan!$S$5:$S$619,"Receita",Jan!$F$5:$F$619,Resultado!$D108)</f>
        <v>0</v>
      </c>
      <c r="F108" s="65">
        <f>SUMIFS(Fev!$I$5:$I$619,Fev!$S$5:$S$619,"Receita",Fev!$F$5:$F$619,Resultado!$D108)</f>
        <v>0</v>
      </c>
      <c r="G108" s="65">
        <f>SUMIFS(Mar!$I$5:$I$619,Mar!$S$5:$S$619,"Receita",Mar!$F$5:$F$619,Resultado!$D108)</f>
        <v>0</v>
      </c>
      <c r="H108" s="65">
        <f>SUMIFS(Abr!$I$5:$I$619,Abr!$S$5:$S$619,"Receita",Abr!$F$5:$F$619,Resultado!$D108)</f>
        <v>0</v>
      </c>
      <c r="I108" s="65">
        <f>SUMIFS(Mai!$I$5:$I$619,Mai!$S$5:$S$619,"Receita",Mai!$F$5:$F$619,Resultado!$D108)</f>
        <v>0</v>
      </c>
      <c r="J108" s="65">
        <f>SUMIFS(Jun!$I$5:$I$619,Jun!$S$5:$S$619,"Receita",Jun!$F$5:$F$619,Resultado!$D108)</f>
        <v>0</v>
      </c>
      <c r="K108" s="65">
        <f>SUMIFS(Jul!$I$5:$I$619,Jul!$S$5:$S$619,"Receita",Jul!$F$5:$F$619,Resultado!$D108)</f>
        <v>0</v>
      </c>
      <c r="L108" s="65">
        <f>SUMIFS(Ago!$I$5:$I$619,Ago!$S$5:$S$619,"Receita",Ago!$F$5:$F$619,Resultado!$D108)</f>
        <v>0</v>
      </c>
      <c r="M108" s="65">
        <f>SUMIFS(Set!$I$5:$I$619,Set!$S$5:$S$619,"Receita",Set!$F$5:$F$619,Resultado!$D108)</f>
        <v>0</v>
      </c>
      <c r="N108" s="65">
        <f>SUMIFS(Out!$I$5:$I$619,Out!$S$5:$S$619,"Receita",Out!$F$5:$F$619,Resultado!$D108)</f>
        <v>0</v>
      </c>
      <c r="O108" s="65">
        <f>SUMIFS(Nov!$I$5:$I$619,Nov!$S$5:$S$619,"Receita",Nov!$F$5:$F$619,Resultado!$D108)</f>
        <v>0</v>
      </c>
      <c r="P108" s="65">
        <f>SUMIFS(Dez!$I$5:$I$619,Dez!$S$5:$S$619,"Receita",Dez!$F$5:$F$619,Resultado!$D108)</f>
        <v>0</v>
      </c>
      <c r="Q108" s="65">
        <f t="shared" si="15"/>
        <v>0</v>
      </c>
    </row>
    <row r="109" spans="3:17" ht="28.5" customHeight="1" thickTop="1" thickBot="1" x14ac:dyDescent="0.25">
      <c r="C109" s="45" t="str">
        <f>'PC Receitas'!C93</f>
        <v>4.1.89</v>
      </c>
      <c r="D109" s="46" t="str">
        <f>VLOOKUP(C109,'PC Receitas'!$C$4:$D$103,2,FALSE)</f>
        <v>-</v>
      </c>
      <c r="E109" s="65">
        <f>SUMIFS(Jan!$I$5:$I$619,Jan!$S$5:$S$619,"Receita",Jan!$F$5:$F$619,Resultado!$D109)</f>
        <v>0</v>
      </c>
      <c r="F109" s="65">
        <f>SUMIFS(Fev!$I$5:$I$619,Fev!$S$5:$S$619,"Receita",Fev!$F$5:$F$619,Resultado!$D109)</f>
        <v>0</v>
      </c>
      <c r="G109" s="65">
        <f>SUMIFS(Mar!$I$5:$I$619,Mar!$S$5:$S$619,"Receita",Mar!$F$5:$F$619,Resultado!$D109)</f>
        <v>0</v>
      </c>
      <c r="H109" s="65">
        <f>SUMIFS(Abr!$I$5:$I$619,Abr!$S$5:$S$619,"Receita",Abr!$F$5:$F$619,Resultado!$D109)</f>
        <v>0</v>
      </c>
      <c r="I109" s="65">
        <f>SUMIFS(Mai!$I$5:$I$619,Mai!$S$5:$S$619,"Receita",Mai!$F$5:$F$619,Resultado!$D109)</f>
        <v>0</v>
      </c>
      <c r="J109" s="65">
        <f>SUMIFS(Jun!$I$5:$I$619,Jun!$S$5:$S$619,"Receita",Jun!$F$5:$F$619,Resultado!$D109)</f>
        <v>0</v>
      </c>
      <c r="K109" s="65">
        <f>SUMIFS(Jul!$I$5:$I$619,Jul!$S$5:$S$619,"Receita",Jul!$F$5:$F$619,Resultado!$D109)</f>
        <v>0</v>
      </c>
      <c r="L109" s="65">
        <f>SUMIFS(Ago!$I$5:$I$619,Ago!$S$5:$S$619,"Receita",Ago!$F$5:$F$619,Resultado!$D109)</f>
        <v>0</v>
      </c>
      <c r="M109" s="65">
        <f>SUMIFS(Set!$I$5:$I$619,Set!$S$5:$S$619,"Receita",Set!$F$5:$F$619,Resultado!$D109)</f>
        <v>0</v>
      </c>
      <c r="N109" s="65">
        <f>SUMIFS(Out!$I$5:$I$619,Out!$S$5:$S$619,"Receita",Out!$F$5:$F$619,Resultado!$D109)</f>
        <v>0</v>
      </c>
      <c r="O109" s="65">
        <f>SUMIFS(Nov!$I$5:$I$619,Nov!$S$5:$S$619,"Receita",Nov!$F$5:$F$619,Resultado!$D109)</f>
        <v>0</v>
      </c>
      <c r="P109" s="65">
        <f>SUMIFS(Dez!$I$5:$I$619,Dez!$S$5:$S$619,"Receita",Dez!$F$5:$F$619,Resultado!$D109)</f>
        <v>0</v>
      </c>
      <c r="Q109" s="65">
        <f t="shared" si="15"/>
        <v>0</v>
      </c>
    </row>
    <row r="110" spans="3:17" ht="28.5" customHeight="1" thickTop="1" thickBot="1" x14ac:dyDescent="0.25">
      <c r="C110" s="45" t="str">
        <f>'PC Receitas'!C94</f>
        <v>4.1.90</v>
      </c>
      <c r="D110" s="46" t="str">
        <f>VLOOKUP(C110,'PC Receitas'!$C$4:$D$103,2,FALSE)</f>
        <v>-</v>
      </c>
      <c r="E110" s="65">
        <f>SUMIFS(Jan!$I$5:$I$619,Jan!$S$5:$S$619,"Receita",Jan!$F$5:$F$619,Resultado!$D110)</f>
        <v>0</v>
      </c>
      <c r="F110" s="65">
        <f>SUMIFS(Fev!$I$5:$I$619,Fev!$S$5:$S$619,"Receita",Fev!$F$5:$F$619,Resultado!$D110)</f>
        <v>0</v>
      </c>
      <c r="G110" s="65">
        <f>SUMIFS(Mar!$I$5:$I$619,Mar!$S$5:$S$619,"Receita",Mar!$F$5:$F$619,Resultado!$D110)</f>
        <v>0</v>
      </c>
      <c r="H110" s="65">
        <f>SUMIFS(Abr!$I$5:$I$619,Abr!$S$5:$S$619,"Receita",Abr!$F$5:$F$619,Resultado!$D110)</f>
        <v>0</v>
      </c>
      <c r="I110" s="65">
        <f>SUMIFS(Mai!$I$5:$I$619,Mai!$S$5:$S$619,"Receita",Mai!$F$5:$F$619,Resultado!$D110)</f>
        <v>0</v>
      </c>
      <c r="J110" s="65">
        <f>SUMIFS(Jun!$I$5:$I$619,Jun!$S$5:$S$619,"Receita",Jun!$F$5:$F$619,Resultado!$D110)</f>
        <v>0</v>
      </c>
      <c r="K110" s="65">
        <f>SUMIFS(Jul!$I$5:$I$619,Jul!$S$5:$S$619,"Receita",Jul!$F$5:$F$619,Resultado!$D110)</f>
        <v>0</v>
      </c>
      <c r="L110" s="65">
        <f>SUMIFS(Ago!$I$5:$I$619,Ago!$S$5:$S$619,"Receita",Ago!$F$5:$F$619,Resultado!$D110)</f>
        <v>0</v>
      </c>
      <c r="M110" s="65">
        <f>SUMIFS(Set!$I$5:$I$619,Set!$S$5:$S$619,"Receita",Set!$F$5:$F$619,Resultado!$D110)</f>
        <v>0</v>
      </c>
      <c r="N110" s="65">
        <f>SUMIFS(Out!$I$5:$I$619,Out!$S$5:$S$619,"Receita",Out!$F$5:$F$619,Resultado!$D110)</f>
        <v>0</v>
      </c>
      <c r="O110" s="65">
        <f>SUMIFS(Nov!$I$5:$I$619,Nov!$S$5:$S$619,"Receita",Nov!$F$5:$F$619,Resultado!$D110)</f>
        <v>0</v>
      </c>
      <c r="P110" s="65">
        <f>SUMIFS(Dez!$I$5:$I$619,Dez!$S$5:$S$619,"Receita",Dez!$F$5:$F$619,Resultado!$D110)</f>
        <v>0</v>
      </c>
      <c r="Q110" s="65">
        <f t="shared" si="15"/>
        <v>0</v>
      </c>
    </row>
    <row r="111" spans="3:17" ht="28.5" customHeight="1" thickTop="1" thickBot="1" x14ac:dyDescent="0.25">
      <c r="C111" s="45" t="str">
        <f>'PC Receitas'!C95</f>
        <v>4.1.91</v>
      </c>
      <c r="D111" s="46" t="str">
        <f>VLOOKUP(C111,'PC Receitas'!$C$4:$D$103,2,FALSE)</f>
        <v>-</v>
      </c>
      <c r="E111" s="65">
        <f>SUMIFS(Jan!$I$5:$I$619,Jan!$S$5:$S$619,"Receita",Jan!$F$5:$F$619,Resultado!$D111)</f>
        <v>0</v>
      </c>
      <c r="F111" s="65">
        <f>SUMIFS(Fev!$I$5:$I$619,Fev!$S$5:$S$619,"Receita",Fev!$F$5:$F$619,Resultado!$D111)</f>
        <v>0</v>
      </c>
      <c r="G111" s="65">
        <f>SUMIFS(Mar!$I$5:$I$619,Mar!$S$5:$S$619,"Receita",Mar!$F$5:$F$619,Resultado!$D111)</f>
        <v>0</v>
      </c>
      <c r="H111" s="65">
        <f>SUMIFS(Abr!$I$5:$I$619,Abr!$S$5:$S$619,"Receita",Abr!$F$5:$F$619,Resultado!$D111)</f>
        <v>0</v>
      </c>
      <c r="I111" s="65">
        <f>SUMIFS(Mai!$I$5:$I$619,Mai!$S$5:$S$619,"Receita",Mai!$F$5:$F$619,Resultado!$D111)</f>
        <v>0</v>
      </c>
      <c r="J111" s="65">
        <f>SUMIFS(Jun!$I$5:$I$619,Jun!$S$5:$S$619,"Receita",Jun!$F$5:$F$619,Resultado!$D111)</f>
        <v>0</v>
      </c>
      <c r="K111" s="65">
        <f>SUMIFS(Jul!$I$5:$I$619,Jul!$S$5:$S$619,"Receita",Jul!$F$5:$F$619,Resultado!$D111)</f>
        <v>0</v>
      </c>
      <c r="L111" s="65">
        <f>SUMIFS(Ago!$I$5:$I$619,Ago!$S$5:$S$619,"Receita",Ago!$F$5:$F$619,Resultado!$D111)</f>
        <v>0</v>
      </c>
      <c r="M111" s="65">
        <f>SUMIFS(Set!$I$5:$I$619,Set!$S$5:$S$619,"Receita",Set!$F$5:$F$619,Resultado!$D111)</f>
        <v>0</v>
      </c>
      <c r="N111" s="65">
        <f>SUMIFS(Out!$I$5:$I$619,Out!$S$5:$S$619,"Receita",Out!$F$5:$F$619,Resultado!$D111)</f>
        <v>0</v>
      </c>
      <c r="O111" s="65">
        <f>SUMIFS(Nov!$I$5:$I$619,Nov!$S$5:$S$619,"Receita",Nov!$F$5:$F$619,Resultado!$D111)</f>
        <v>0</v>
      </c>
      <c r="P111" s="65">
        <f>SUMIFS(Dez!$I$5:$I$619,Dez!$S$5:$S$619,"Receita",Dez!$F$5:$F$619,Resultado!$D111)</f>
        <v>0</v>
      </c>
      <c r="Q111" s="65">
        <f t="shared" si="15"/>
        <v>0</v>
      </c>
    </row>
    <row r="112" spans="3:17" ht="28.5" customHeight="1" thickTop="1" thickBot="1" x14ac:dyDescent="0.25">
      <c r="C112" s="45" t="str">
        <f>'PC Receitas'!C96</f>
        <v>4.1.92</v>
      </c>
      <c r="D112" s="46" t="str">
        <f>VLOOKUP(C112,'PC Receitas'!$C$4:$D$103,2,FALSE)</f>
        <v>-</v>
      </c>
      <c r="E112" s="65">
        <f>SUMIFS(Jan!$I$5:$I$619,Jan!$S$5:$S$619,"Receita",Jan!$F$5:$F$619,Resultado!$D112)</f>
        <v>0</v>
      </c>
      <c r="F112" s="65">
        <f>SUMIFS(Fev!$I$5:$I$619,Fev!$S$5:$S$619,"Receita",Fev!$F$5:$F$619,Resultado!$D112)</f>
        <v>0</v>
      </c>
      <c r="G112" s="65">
        <f>SUMIFS(Mar!$I$5:$I$619,Mar!$S$5:$S$619,"Receita",Mar!$F$5:$F$619,Resultado!$D112)</f>
        <v>0</v>
      </c>
      <c r="H112" s="65">
        <f>SUMIFS(Abr!$I$5:$I$619,Abr!$S$5:$S$619,"Receita",Abr!$F$5:$F$619,Resultado!$D112)</f>
        <v>0</v>
      </c>
      <c r="I112" s="65">
        <f>SUMIFS(Mai!$I$5:$I$619,Mai!$S$5:$S$619,"Receita",Mai!$F$5:$F$619,Resultado!$D112)</f>
        <v>0</v>
      </c>
      <c r="J112" s="65">
        <f>SUMIFS(Jun!$I$5:$I$619,Jun!$S$5:$S$619,"Receita",Jun!$F$5:$F$619,Resultado!$D112)</f>
        <v>0</v>
      </c>
      <c r="K112" s="65">
        <f>SUMIFS(Jul!$I$5:$I$619,Jul!$S$5:$S$619,"Receita",Jul!$F$5:$F$619,Resultado!$D112)</f>
        <v>0</v>
      </c>
      <c r="L112" s="65">
        <f>SUMIFS(Ago!$I$5:$I$619,Ago!$S$5:$S$619,"Receita",Ago!$F$5:$F$619,Resultado!$D112)</f>
        <v>0</v>
      </c>
      <c r="M112" s="65">
        <f>SUMIFS(Set!$I$5:$I$619,Set!$S$5:$S$619,"Receita",Set!$F$5:$F$619,Resultado!$D112)</f>
        <v>0</v>
      </c>
      <c r="N112" s="65">
        <f>SUMIFS(Out!$I$5:$I$619,Out!$S$5:$S$619,"Receita",Out!$F$5:$F$619,Resultado!$D112)</f>
        <v>0</v>
      </c>
      <c r="O112" s="65">
        <f>SUMIFS(Nov!$I$5:$I$619,Nov!$S$5:$S$619,"Receita",Nov!$F$5:$F$619,Resultado!$D112)</f>
        <v>0</v>
      </c>
      <c r="P112" s="65">
        <f>SUMIFS(Dez!$I$5:$I$619,Dez!$S$5:$S$619,"Receita",Dez!$F$5:$F$619,Resultado!$D112)</f>
        <v>0</v>
      </c>
      <c r="Q112" s="65">
        <f t="shared" si="15"/>
        <v>0</v>
      </c>
    </row>
    <row r="113" spans="3:17" ht="28.5" customHeight="1" thickTop="1" thickBot="1" x14ac:dyDescent="0.25">
      <c r="C113" s="45" t="str">
        <f>'PC Receitas'!C97</f>
        <v>4.1.93</v>
      </c>
      <c r="D113" s="46" t="str">
        <f>VLOOKUP(C113,'PC Receitas'!$C$4:$D$103,2,FALSE)</f>
        <v>-</v>
      </c>
      <c r="E113" s="65">
        <f>SUMIFS(Jan!$I$5:$I$619,Jan!$S$5:$S$619,"Receita",Jan!$F$5:$F$619,Resultado!$D113)</f>
        <v>0</v>
      </c>
      <c r="F113" s="65">
        <f>SUMIFS(Fev!$I$5:$I$619,Fev!$S$5:$S$619,"Receita",Fev!$F$5:$F$619,Resultado!$D113)</f>
        <v>0</v>
      </c>
      <c r="G113" s="65">
        <f>SUMIFS(Mar!$I$5:$I$619,Mar!$S$5:$S$619,"Receita",Mar!$F$5:$F$619,Resultado!$D113)</f>
        <v>0</v>
      </c>
      <c r="H113" s="65">
        <f>SUMIFS(Abr!$I$5:$I$619,Abr!$S$5:$S$619,"Receita",Abr!$F$5:$F$619,Resultado!$D113)</f>
        <v>0</v>
      </c>
      <c r="I113" s="65">
        <f>SUMIFS(Mai!$I$5:$I$619,Mai!$S$5:$S$619,"Receita",Mai!$F$5:$F$619,Resultado!$D113)</f>
        <v>0</v>
      </c>
      <c r="J113" s="65">
        <f>SUMIFS(Jun!$I$5:$I$619,Jun!$S$5:$S$619,"Receita",Jun!$F$5:$F$619,Resultado!$D113)</f>
        <v>0</v>
      </c>
      <c r="K113" s="65">
        <f>SUMIFS(Jul!$I$5:$I$619,Jul!$S$5:$S$619,"Receita",Jul!$F$5:$F$619,Resultado!$D113)</f>
        <v>0</v>
      </c>
      <c r="L113" s="65">
        <f>SUMIFS(Ago!$I$5:$I$619,Ago!$S$5:$S$619,"Receita",Ago!$F$5:$F$619,Resultado!$D113)</f>
        <v>0</v>
      </c>
      <c r="M113" s="65">
        <f>SUMIFS(Set!$I$5:$I$619,Set!$S$5:$S$619,"Receita",Set!$F$5:$F$619,Resultado!$D113)</f>
        <v>0</v>
      </c>
      <c r="N113" s="65">
        <f>SUMIFS(Out!$I$5:$I$619,Out!$S$5:$S$619,"Receita",Out!$F$5:$F$619,Resultado!$D113)</f>
        <v>0</v>
      </c>
      <c r="O113" s="65">
        <f>SUMIFS(Nov!$I$5:$I$619,Nov!$S$5:$S$619,"Receita",Nov!$F$5:$F$619,Resultado!$D113)</f>
        <v>0</v>
      </c>
      <c r="P113" s="65">
        <f>SUMIFS(Dez!$I$5:$I$619,Dez!$S$5:$S$619,"Receita",Dez!$F$5:$F$619,Resultado!$D113)</f>
        <v>0</v>
      </c>
      <c r="Q113" s="65">
        <f t="shared" si="15"/>
        <v>0</v>
      </c>
    </row>
    <row r="114" spans="3:17" ht="28.5" customHeight="1" thickTop="1" thickBot="1" x14ac:dyDescent="0.25">
      <c r="C114" s="45" t="str">
        <f>'PC Receitas'!C98</f>
        <v>4.1.94</v>
      </c>
      <c r="D114" s="46" t="str">
        <f>VLOOKUP(C114,'PC Receitas'!$C$4:$D$103,2,FALSE)</f>
        <v>-</v>
      </c>
      <c r="E114" s="65">
        <f>SUMIFS(Jan!$I$5:$I$619,Jan!$S$5:$S$619,"Receita",Jan!$F$5:$F$619,Resultado!$D114)</f>
        <v>0</v>
      </c>
      <c r="F114" s="65">
        <f>SUMIFS(Fev!$I$5:$I$619,Fev!$S$5:$S$619,"Receita",Fev!$F$5:$F$619,Resultado!$D114)</f>
        <v>0</v>
      </c>
      <c r="G114" s="65">
        <f>SUMIFS(Mar!$I$5:$I$619,Mar!$S$5:$S$619,"Receita",Mar!$F$5:$F$619,Resultado!$D114)</f>
        <v>0</v>
      </c>
      <c r="H114" s="65">
        <f>SUMIFS(Abr!$I$5:$I$619,Abr!$S$5:$S$619,"Receita",Abr!$F$5:$F$619,Resultado!$D114)</f>
        <v>0</v>
      </c>
      <c r="I114" s="65">
        <f>SUMIFS(Mai!$I$5:$I$619,Mai!$S$5:$S$619,"Receita",Mai!$F$5:$F$619,Resultado!$D114)</f>
        <v>0</v>
      </c>
      <c r="J114" s="65">
        <f>SUMIFS(Jun!$I$5:$I$619,Jun!$S$5:$S$619,"Receita",Jun!$F$5:$F$619,Resultado!$D114)</f>
        <v>0</v>
      </c>
      <c r="K114" s="65">
        <f>SUMIFS(Jul!$I$5:$I$619,Jul!$S$5:$S$619,"Receita",Jul!$F$5:$F$619,Resultado!$D114)</f>
        <v>0</v>
      </c>
      <c r="L114" s="65">
        <f>SUMIFS(Ago!$I$5:$I$619,Ago!$S$5:$S$619,"Receita",Ago!$F$5:$F$619,Resultado!$D114)</f>
        <v>0</v>
      </c>
      <c r="M114" s="65">
        <f>SUMIFS(Set!$I$5:$I$619,Set!$S$5:$S$619,"Receita",Set!$F$5:$F$619,Resultado!$D114)</f>
        <v>0</v>
      </c>
      <c r="N114" s="65">
        <f>SUMIFS(Out!$I$5:$I$619,Out!$S$5:$S$619,"Receita",Out!$F$5:$F$619,Resultado!$D114)</f>
        <v>0</v>
      </c>
      <c r="O114" s="65">
        <f>SUMIFS(Nov!$I$5:$I$619,Nov!$S$5:$S$619,"Receita",Nov!$F$5:$F$619,Resultado!$D114)</f>
        <v>0</v>
      </c>
      <c r="P114" s="65">
        <f>SUMIFS(Dez!$I$5:$I$619,Dez!$S$5:$S$619,"Receita",Dez!$F$5:$F$619,Resultado!$D114)</f>
        <v>0</v>
      </c>
      <c r="Q114" s="65">
        <f t="shared" si="15"/>
        <v>0</v>
      </c>
    </row>
    <row r="115" spans="3:17" ht="28.5" customHeight="1" thickTop="1" thickBot="1" x14ac:dyDescent="0.25">
      <c r="C115" s="45" t="str">
        <f>'PC Receitas'!C99</f>
        <v>4.1.95</v>
      </c>
      <c r="D115" s="46" t="str">
        <f>VLOOKUP(C115,'PC Receitas'!$C$4:$D$103,2,FALSE)</f>
        <v>-</v>
      </c>
      <c r="E115" s="65">
        <f>SUMIFS(Jan!$I$5:$I$619,Jan!$S$5:$S$619,"Receita",Jan!$F$5:$F$619,Resultado!$D115)</f>
        <v>0</v>
      </c>
      <c r="F115" s="65">
        <f>SUMIFS(Fev!$I$5:$I$619,Fev!$S$5:$S$619,"Receita",Fev!$F$5:$F$619,Resultado!$D115)</f>
        <v>0</v>
      </c>
      <c r="G115" s="65">
        <f>SUMIFS(Mar!$I$5:$I$619,Mar!$S$5:$S$619,"Receita",Mar!$F$5:$F$619,Resultado!$D115)</f>
        <v>0</v>
      </c>
      <c r="H115" s="65">
        <f>SUMIFS(Abr!$I$5:$I$619,Abr!$S$5:$S$619,"Receita",Abr!$F$5:$F$619,Resultado!$D115)</f>
        <v>0</v>
      </c>
      <c r="I115" s="65">
        <f>SUMIFS(Mai!$I$5:$I$619,Mai!$S$5:$S$619,"Receita",Mai!$F$5:$F$619,Resultado!$D115)</f>
        <v>0</v>
      </c>
      <c r="J115" s="65">
        <f>SUMIFS(Jun!$I$5:$I$619,Jun!$S$5:$S$619,"Receita",Jun!$F$5:$F$619,Resultado!$D115)</f>
        <v>0</v>
      </c>
      <c r="K115" s="65">
        <f>SUMIFS(Jul!$I$5:$I$619,Jul!$S$5:$S$619,"Receita",Jul!$F$5:$F$619,Resultado!$D115)</f>
        <v>0</v>
      </c>
      <c r="L115" s="65">
        <f>SUMIFS(Ago!$I$5:$I$619,Ago!$S$5:$S$619,"Receita",Ago!$F$5:$F$619,Resultado!$D115)</f>
        <v>0</v>
      </c>
      <c r="M115" s="65">
        <f>SUMIFS(Set!$I$5:$I$619,Set!$S$5:$S$619,"Receita",Set!$F$5:$F$619,Resultado!$D115)</f>
        <v>0</v>
      </c>
      <c r="N115" s="65">
        <f>SUMIFS(Out!$I$5:$I$619,Out!$S$5:$S$619,"Receita",Out!$F$5:$F$619,Resultado!$D115)</f>
        <v>0</v>
      </c>
      <c r="O115" s="65">
        <f>SUMIFS(Nov!$I$5:$I$619,Nov!$S$5:$S$619,"Receita",Nov!$F$5:$F$619,Resultado!$D115)</f>
        <v>0</v>
      </c>
      <c r="P115" s="65">
        <f>SUMIFS(Dez!$I$5:$I$619,Dez!$S$5:$S$619,"Receita",Dez!$F$5:$F$619,Resultado!$D115)</f>
        <v>0</v>
      </c>
      <c r="Q115" s="65">
        <f t="shared" si="15"/>
        <v>0</v>
      </c>
    </row>
    <row r="116" spans="3:17" ht="28.5" customHeight="1" thickTop="1" thickBot="1" x14ac:dyDescent="0.25">
      <c r="C116" s="45" t="str">
        <f>'PC Receitas'!C100</f>
        <v>4.1.96</v>
      </c>
      <c r="D116" s="46" t="str">
        <f>VLOOKUP(C116,'PC Receitas'!$C$4:$D$103,2,FALSE)</f>
        <v>-</v>
      </c>
      <c r="E116" s="65">
        <f>SUMIFS(Jan!$I$5:$I$619,Jan!$S$5:$S$619,"Receita",Jan!$F$5:$F$619,Resultado!$D116)</f>
        <v>0</v>
      </c>
      <c r="F116" s="65">
        <f>SUMIFS(Fev!$I$5:$I$619,Fev!$S$5:$S$619,"Receita",Fev!$F$5:$F$619,Resultado!$D116)</f>
        <v>0</v>
      </c>
      <c r="G116" s="65">
        <f>SUMIFS(Mar!$I$5:$I$619,Mar!$S$5:$S$619,"Receita",Mar!$F$5:$F$619,Resultado!$D116)</f>
        <v>0</v>
      </c>
      <c r="H116" s="65">
        <f>SUMIFS(Abr!$I$5:$I$619,Abr!$S$5:$S$619,"Receita",Abr!$F$5:$F$619,Resultado!$D116)</f>
        <v>0</v>
      </c>
      <c r="I116" s="65">
        <f>SUMIFS(Mai!$I$5:$I$619,Mai!$S$5:$S$619,"Receita",Mai!$F$5:$F$619,Resultado!$D116)</f>
        <v>0</v>
      </c>
      <c r="J116" s="65">
        <f>SUMIFS(Jun!$I$5:$I$619,Jun!$S$5:$S$619,"Receita",Jun!$F$5:$F$619,Resultado!$D116)</f>
        <v>0</v>
      </c>
      <c r="K116" s="65">
        <f>SUMIFS(Jul!$I$5:$I$619,Jul!$S$5:$S$619,"Receita",Jul!$F$5:$F$619,Resultado!$D116)</f>
        <v>0</v>
      </c>
      <c r="L116" s="65">
        <f>SUMIFS(Ago!$I$5:$I$619,Ago!$S$5:$S$619,"Receita",Ago!$F$5:$F$619,Resultado!$D116)</f>
        <v>0</v>
      </c>
      <c r="M116" s="65">
        <f>SUMIFS(Set!$I$5:$I$619,Set!$S$5:$S$619,"Receita",Set!$F$5:$F$619,Resultado!$D116)</f>
        <v>0</v>
      </c>
      <c r="N116" s="65">
        <f>SUMIFS(Out!$I$5:$I$619,Out!$S$5:$S$619,"Receita",Out!$F$5:$F$619,Resultado!$D116)</f>
        <v>0</v>
      </c>
      <c r="O116" s="65">
        <f>SUMIFS(Nov!$I$5:$I$619,Nov!$S$5:$S$619,"Receita",Nov!$F$5:$F$619,Resultado!$D116)</f>
        <v>0</v>
      </c>
      <c r="P116" s="65">
        <f>SUMIFS(Dez!$I$5:$I$619,Dez!$S$5:$S$619,"Receita",Dez!$F$5:$F$619,Resultado!$D116)</f>
        <v>0</v>
      </c>
      <c r="Q116" s="65">
        <f t="shared" si="15"/>
        <v>0</v>
      </c>
    </row>
    <row r="117" spans="3:17" ht="28.5" customHeight="1" thickTop="1" thickBot="1" x14ac:dyDescent="0.25">
      <c r="C117" s="45" t="str">
        <f>'PC Receitas'!C101</f>
        <v>4.1.97</v>
      </c>
      <c r="D117" s="46" t="str">
        <f>VLOOKUP(C117,'PC Receitas'!$C$4:$D$103,2,FALSE)</f>
        <v>-</v>
      </c>
      <c r="E117" s="65">
        <f>SUMIFS(Jan!$I$5:$I$619,Jan!$S$5:$S$619,"Receita",Jan!$F$5:$F$619,Resultado!$D117)</f>
        <v>0</v>
      </c>
      <c r="F117" s="65">
        <f>SUMIFS(Fev!$I$5:$I$619,Fev!$S$5:$S$619,"Receita",Fev!$F$5:$F$619,Resultado!$D117)</f>
        <v>0</v>
      </c>
      <c r="G117" s="65">
        <f>SUMIFS(Mar!$I$5:$I$619,Mar!$S$5:$S$619,"Receita",Mar!$F$5:$F$619,Resultado!$D117)</f>
        <v>0</v>
      </c>
      <c r="H117" s="65">
        <f>SUMIFS(Abr!$I$5:$I$619,Abr!$S$5:$S$619,"Receita",Abr!$F$5:$F$619,Resultado!$D117)</f>
        <v>0</v>
      </c>
      <c r="I117" s="65">
        <f>SUMIFS(Mai!$I$5:$I$619,Mai!$S$5:$S$619,"Receita",Mai!$F$5:$F$619,Resultado!$D117)</f>
        <v>0</v>
      </c>
      <c r="J117" s="65">
        <f>SUMIFS(Jun!$I$5:$I$619,Jun!$S$5:$S$619,"Receita",Jun!$F$5:$F$619,Resultado!$D117)</f>
        <v>0</v>
      </c>
      <c r="K117" s="65">
        <f>SUMIFS(Jul!$I$5:$I$619,Jul!$S$5:$S$619,"Receita",Jul!$F$5:$F$619,Resultado!$D117)</f>
        <v>0</v>
      </c>
      <c r="L117" s="65">
        <f>SUMIFS(Ago!$I$5:$I$619,Ago!$S$5:$S$619,"Receita",Ago!$F$5:$F$619,Resultado!$D117)</f>
        <v>0</v>
      </c>
      <c r="M117" s="65">
        <f>SUMIFS(Set!$I$5:$I$619,Set!$S$5:$S$619,"Receita",Set!$F$5:$F$619,Resultado!$D117)</f>
        <v>0</v>
      </c>
      <c r="N117" s="65">
        <f>SUMIFS(Out!$I$5:$I$619,Out!$S$5:$S$619,"Receita",Out!$F$5:$F$619,Resultado!$D117)</f>
        <v>0</v>
      </c>
      <c r="O117" s="65">
        <f>SUMIFS(Nov!$I$5:$I$619,Nov!$S$5:$S$619,"Receita",Nov!$F$5:$F$619,Resultado!$D117)</f>
        <v>0</v>
      </c>
      <c r="P117" s="65">
        <f>SUMIFS(Dez!$I$5:$I$619,Dez!$S$5:$S$619,"Receita",Dez!$F$5:$F$619,Resultado!$D117)</f>
        <v>0</v>
      </c>
      <c r="Q117" s="65">
        <f t="shared" si="15"/>
        <v>0</v>
      </c>
    </row>
    <row r="118" spans="3:17" ht="28.5" customHeight="1" thickTop="1" thickBot="1" x14ac:dyDescent="0.25">
      <c r="C118" s="45" t="str">
        <f>'PC Receitas'!C102</f>
        <v>4.1.98</v>
      </c>
      <c r="D118" s="46" t="str">
        <f>VLOOKUP(C118,'PC Receitas'!$C$4:$D$103,2,FALSE)</f>
        <v>-</v>
      </c>
      <c r="E118" s="65">
        <f>SUMIFS(Jan!$I$5:$I$619,Jan!$S$5:$S$619,"Receita",Jan!$F$5:$F$619,Resultado!$D118)</f>
        <v>0</v>
      </c>
      <c r="F118" s="65">
        <f>SUMIFS(Fev!$I$5:$I$619,Fev!$S$5:$S$619,"Receita",Fev!$F$5:$F$619,Resultado!$D118)</f>
        <v>0</v>
      </c>
      <c r="G118" s="65">
        <f>SUMIFS(Mar!$I$5:$I$619,Mar!$S$5:$S$619,"Receita",Mar!$F$5:$F$619,Resultado!$D118)</f>
        <v>0</v>
      </c>
      <c r="H118" s="65">
        <f>SUMIFS(Abr!$I$5:$I$619,Abr!$S$5:$S$619,"Receita",Abr!$F$5:$F$619,Resultado!$D118)</f>
        <v>0</v>
      </c>
      <c r="I118" s="65">
        <f>SUMIFS(Mai!$I$5:$I$619,Mai!$S$5:$S$619,"Receita",Mai!$F$5:$F$619,Resultado!$D118)</f>
        <v>0</v>
      </c>
      <c r="J118" s="65">
        <f>SUMIFS(Jun!$I$5:$I$619,Jun!$S$5:$S$619,"Receita",Jun!$F$5:$F$619,Resultado!$D118)</f>
        <v>0</v>
      </c>
      <c r="K118" s="65">
        <f>SUMIFS(Jul!$I$5:$I$619,Jul!$S$5:$S$619,"Receita",Jul!$F$5:$F$619,Resultado!$D118)</f>
        <v>0</v>
      </c>
      <c r="L118" s="65">
        <f>SUMIFS(Ago!$I$5:$I$619,Ago!$S$5:$S$619,"Receita",Ago!$F$5:$F$619,Resultado!$D118)</f>
        <v>0</v>
      </c>
      <c r="M118" s="65">
        <f>SUMIFS(Set!$I$5:$I$619,Set!$S$5:$S$619,"Receita",Set!$F$5:$F$619,Resultado!$D118)</f>
        <v>0</v>
      </c>
      <c r="N118" s="65">
        <f>SUMIFS(Out!$I$5:$I$619,Out!$S$5:$S$619,"Receita",Out!$F$5:$F$619,Resultado!$D118)</f>
        <v>0</v>
      </c>
      <c r="O118" s="65">
        <f>SUMIFS(Nov!$I$5:$I$619,Nov!$S$5:$S$619,"Receita",Nov!$F$5:$F$619,Resultado!$D118)</f>
        <v>0</v>
      </c>
      <c r="P118" s="65">
        <f>SUMIFS(Dez!$I$5:$I$619,Dez!$S$5:$S$619,"Receita",Dez!$F$5:$F$619,Resultado!$D118)</f>
        <v>0</v>
      </c>
      <c r="Q118" s="65">
        <f t="shared" si="15"/>
        <v>0</v>
      </c>
    </row>
    <row r="119" spans="3:17" ht="28.5" customHeight="1" thickTop="1" thickBot="1" x14ac:dyDescent="0.25">
      <c r="C119" s="45" t="str">
        <f>'PC Receitas'!C103</f>
        <v>4.1.99</v>
      </c>
      <c r="D119" s="46" t="str">
        <f>VLOOKUP(C119,'PC Receitas'!$C$4:$D$103,2,FALSE)</f>
        <v>Outras Fontes de Renda</v>
      </c>
      <c r="E119" s="65">
        <f>SUMIFS(Jan!$I$5:$I$619,Jan!$S$5:$S$619,"Receita",Jan!$F$5:$F$619,Resultado!$D119)</f>
        <v>0</v>
      </c>
      <c r="F119" s="65">
        <f>SUMIFS(Fev!$I$5:$I$619,Fev!$S$5:$S$619,"Receita",Fev!$F$5:$F$619,Resultado!$D119)</f>
        <v>0</v>
      </c>
      <c r="G119" s="65">
        <f>SUMIFS(Mar!$I$5:$I$619,Mar!$S$5:$S$619,"Receita",Mar!$F$5:$F$619,Resultado!$D119)</f>
        <v>0</v>
      </c>
      <c r="H119" s="65">
        <f>SUMIFS(Abr!$I$5:$I$619,Abr!$S$5:$S$619,"Receita",Abr!$F$5:$F$619,Resultado!$D119)</f>
        <v>0</v>
      </c>
      <c r="I119" s="65">
        <f>SUMIFS(Mai!$I$5:$I$619,Mai!$S$5:$S$619,"Receita",Mai!$F$5:$F$619,Resultado!$D119)</f>
        <v>0</v>
      </c>
      <c r="J119" s="65">
        <f>SUMIFS(Jun!$I$5:$I$619,Jun!$S$5:$S$619,"Receita",Jun!$F$5:$F$619,Resultado!$D119)</f>
        <v>0</v>
      </c>
      <c r="K119" s="65">
        <f>SUMIFS(Jul!$I$5:$I$619,Jul!$S$5:$S$619,"Receita",Jul!$F$5:$F$619,Resultado!$D119)</f>
        <v>0</v>
      </c>
      <c r="L119" s="65">
        <f>SUMIFS(Ago!$I$5:$I$619,Ago!$S$5:$S$619,"Receita",Ago!$F$5:$F$619,Resultado!$D119)</f>
        <v>0</v>
      </c>
      <c r="M119" s="65">
        <f>SUMIFS(Set!$I$5:$I$619,Set!$S$5:$S$619,"Receita",Set!$F$5:$F$619,Resultado!$D119)</f>
        <v>0</v>
      </c>
      <c r="N119" s="65">
        <f>SUMIFS(Out!$I$5:$I$619,Out!$S$5:$S$619,"Receita",Out!$F$5:$F$619,Resultado!$D119)</f>
        <v>0</v>
      </c>
      <c r="O119" s="65">
        <f>SUMIFS(Nov!$I$5:$I$619,Nov!$S$5:$S$619,"Receita",Nov!$F$5:$F$619,Resultado!$D119)</f>
        <v>0</v>
      </c>
      <c r="P119" s="65">
        <f>SUMIFS(Dez!$I$5:$I$619,Dez!$S$5:$S$619,"Receita",Dez!$F$5:$F$619,Resultado!$D119)</f>
        <v>0</v>
      </c>
      <c r="Q119" s="65">
        <f t="shared" si="15"/>
        <v>0</v>
      </c>
    </row>
    <row r="120" spans="3:17" ht="34.5" customHeight="1" thickTop="1" thickBot="1" x14ac:dyDescent="0.25">
      <c r="C120" s="43" t="str">
        <f>'PC Receitas'!F$4</f>
        <v>4.2</v>
      </c>
      <c r="D120" s="44" t="str">
        <f>VLOOKUP(C120,'PC Receitas'!$F$4:$G$19,2,FALSE)</f>
        <v>RECEITAS COM APLICAÇÕES FINANCEIRAS</v>
      </c>
      <c r="E120" s="221">
        <f>SUM(E121:E219)</f>
        <v>0</v>
      </c>
      <c r="F120" s="221">
        <f t="shared" ref="F120" si="16">SUM(F121:F219)</f>
        <v>0</v>
      </c>
      <c r="G120" s="221">
        <f t="shared" ref="G120" si="17">SUM(G121:G219)</f>
        <v>0</v>
      </c>
      <c r="H120" s="221">
        <f t="shared" ref="H120" si="18">SUM(H121:H219)</f>
        <v>0</v>
      </c>
      <c r="I120" s="221">
        <f t="shared" ref="I120" si="19">SUM(I121:I219)</f>
        <v>0</v>
      </c>
      <c r="J120" s="221">
        <f t="shared" ref="J120" si="20">SUM(J121:J219)</f>
        <v>0</v>
      </c>
      <c r="K120" s="221">
        <f t="shared" ref="K120" si="21">SUM(K121:K219)</f>
        <v>0</v>
      </c>
      <c r="L120" s="221">
        <f t="shared" ref="L120" si="22">SUM(L121:L219)</f>
        <v>0</v>
      </c>
      <c r="M120" s="221">
        <f t="shared" ref="M120" si="23">SUM(M121:M219)</f>
        <v>0</v>
      </c>
      <c r="N120" s="221">
        <f t="shared" ref="N120" si="24">SUM(N121:N219)</f>
        <v>0</v>
      </c>
      <c r="O120" s="221">
        <f t="shared" ref="O120" si="25">SUM(O121:O219)</f>
        <v>0</v>
      </c>
      <c r="P120" s="221">
        <f>SUM(P121:P219)</f>
        <v>0</v>
      </c>
      <c r="Q120" s="221">
        <f>SUM(Q121:Q219)</f>
        <v>0</v>
      </c>
    </row>
    <row r="121" spans="3:17" ht="28.5" customHeight="1" thickTop="1" thickBot="1" x14ac:dyDescent="0.25">
      <c r="C121" s="45" t="str">
        <f>'PC Receitas'!F5</f>
        <v>4.2.1</v>
      </c>
      <c r="D121" s="46" t="str">
        <f>VLOOKUP(C121,'PC Receitas'!$F$4:$G$103,2,FALSE)</f>
        <v>Poupança</v>
      </c>
      <c r="E121" s="65">
        <f>SUMIFS(Jan!$I$5:$I$619,Jan!$S$5:$S$619,"Receita",Jan!$F$5:$F$619,Resultado!$D121)</f>
        <v>0</v>
      </c>
      <c r="F121" s="65">
        <f>SUMIFS(Fev!$I$5:$I$619,Fev!$S$5:$S$619,"Receita",Fev!$F$5:$F$619,Resultado!$D121)</f>
        <v>0</v>
      </c>
      <c r="G121" s="65">
        <f>SUMIFS(Mar!$I$5:$I$619,Mar!$S$5:$S$619,"Receita",Mar!$F$5:$F$619,Resultado!$D121)</f>
        <v>0</v>
      </c>
      <c r="H121" s="65">
        <f>SUMIFS(Abr!$I$5:$I$619,Abr!$S$5:$S$619,"Receita",Abr!$F$5:$F$619,Resultado!$D121)</f>
        <v>0</v>
      </c>
      <c r="I121" s="65">
        <f>SUMIFS(Mai!$I$5:$I$619,Mai!$S$5:$S$619,"Receita",Mai!$F$5:$F$619,Resultado!$D121)</f>
        <v>0</v>
      </c>
      <c r="J121" s="65">
        <f>SUMIFS(Jun!$I$5:$I$619,Jun!$S$5:$S$619,"Receita",Jun!$F$5:$F$619,Resultado!$D121)</f>
        <v>0</v>
      </c>
      <c r="K121" s="65">
        <f>SUMIFS(Jul!$I$5:$I$619,Jul!$S$5:$S$619,"Receita",Jul!$F$5:$F$619,Resultado!$D121)</f>
        <v>0</v>
      </c>
      <c r="L121" s="65">
        <f>SUMIFS(Ago!$I$5:$I$619,Ago!$S$5:$S$619,"Receita",Ago!$F$5:$F$619,Resultado!$D121)</f>
        <v>0</v>
      </c>
      <c r="M121" s="65">
        <f>SUMIFS(Set!$I$5:$I$619,Set!$S$5:$S$619,"Receita",Set!$F$5:$F$619,Resultado!$D121)</f>
        <v>0</v>
      </c>
      <c r="N121" s="65">
        <f>SUMIFS(Out!$I$5:$I$619,Out!$S$5:$S$619,"Receita",Out!$F$5:$F$619,Resultado!$D121)</f>
        <v>0</v>
      </c>
      <c r="O121" s="65">
        <f>SUMIFS(Nov!$I$5:$I$619,Nov!$S$5:$S$619,"Receita",Nov!$F$5:$F$619,Resultado!$D121)</f>
        <v>0</v>
      </c>
      <c r="P121" s="65">
        <f>SUMIFS(Dez!$I$5:$I$619,Dez!$S$5:$S$619,"Receita",Dez!$F$5:$F$619,Resultado!$D121)</f>
        <v>0</v>
      </c>
      <c r="Q121" s="65">
        <f>SUM(E121:P121)</f>
        <v>0</v>
      </c>
    </row>
    <row r="122" spans="3:17" ht="28.5" customHeight="1" thickTop="1" thickBot="1" x14ac:dyDescent="0.25">
      <c r="C122" s="45" t="str">
        <f>'PC Receitas'!F6</f>
        <v>4.2.2</v>
      </c>
      <c r="D122" s="46" t="str">
        <f>VLOOKUP(C122,'PC Receitas'!$F$4:$G$103,2,FALSE)</f>
        <v>Títulos</v>
      </c>
      <c r="E122" s="65">
        <f>SUMIFS(Jan!$I$5:$I$619,Jan!$S$5:$S$619,"Receita",Jan!$F$5:$F$619,Resultado!$D122)</f>
        <v>0</v>
      </c>
      <c r="F122" s="65">
        <f>SUMIFS(Fev!$I$5:$I$619,Fev!$S$5:$S$619,"Receita",Fev!$F$5:$F$619,Resultado!$D122)</f>
        <v>0</v>
      </c>
      <c r="G122" s="65">
        <f>SUMIFS(Mar!$I$5:$I$619,Mar!$S$5:$S$619,"Receita",Mar!$F$5:$F$619,Resultado!$D122)</f>
        <v>0</v>
      </c>
      <c r="H122" s="65">
        <f>SUMIFS(Abr!$I$5:$I$619,Abr!$S$5:$S$619,"Receita",Abr!$F$5:$F$619,Resultado!$D122)</f>
        <v>0</v>
      </c>
      <c r="I122" s="65">
        <f>SUMIFS(Mai!$I$5:$I$619,Mai!$S$5:$S$619,"Receita",Mai!$F$5:$F$619,Resultado!$D122)</f>
        <v>0</v>
      </c>
      <c r="J122" s="65">
        <f>SUMIFS(Jun!$I$5:$I$619,Jun!$S$5:$S$619,"Receita",Jun!$F$5:$F$619,Resultado!$D122)</f>
        <v>0</v>
      </c>
      <c r="K122" s="65">
        <f>SUMIFS(Jul!$I$5:$I$619,Jul!$S$5:$S$619,"Receita",Jul!$F$5:$F$619,Resultado!$D122)</f>
        <v>0</v>
      </c>
      <c r="L122" s="65">
        <f>SUMIFS(Ago!$I$5:$I$619,Ago!$S$5:$S$619,"Receita",Ago!$F$5:$F$619,Resultado!$D122)</f>
        <v>0</v>
      </c>
      <c r="M122" s="65">
        <f>SUMIFS(Set!$I$5:$I$619,Set!$S$5:$S$619,"Receita",Set!$F$5:$F$619,Resultado!$D122)</f>
        <v>0</v>
      </c>
      <c r="N122" s="65">
        <f>SUMIFS(Out!$I$5:$I$619,Out!$S$5:$S$619,"Receita",Out!$F$5:$F$619,Resultado!$D122)</f>
        <v>0</v>
      </c>
      <c r="O122" s="65">
        <f>SUMIFS(Nov!$I$5:$I$619,Nov!$S$5:$S$619,"Receita",Nov!$F$5:$F$619,Resultado!$D122)</f>
        <v>0</v>
      </c>
      <c r="P122" s="65">
        <f>SUMIFS(Dez!$I$5:$I$619,Dez!$S$5:$S$619,"Receita",Dez!$F$5:$F$619,Resultado!$D122)</f>
        <v>0</v>
      </c>
      <c r="Q122" s="65">
        <f t="shared" ref="Q122:Q185" si="26">SUM(E122:P122)</f>
        <v>0</v>
      </c>
    </row>
    <row r="123" spans="3:17" ht="28.5" customHeight="1" thickTop="1" thickBot="1" x14ac:dyDescent="0.25">
      <c r="C123" s="45" t="str">
        <f>'PC Receitas'!F7</f>
        <v>4.2.3</v>
      </c>
      <c r="D123" s="46" t="str">
        <f>VLOOKUP(C123,'PC Receitas'!$F$4:$G$103,2,FALSE)</f>
        <v>Bolsa de Valores</v>
      </c>
      <c r="E123" s="65">
        <f>SUMIFS(Jan!$I$5:$I$619,Jan!$S$5:$S$619,"Receita",Jan!$F$5:$F$619,Resultado!$D123)</f>
        <v>0</v>
      </c>
      <c r="F123" s="65">
        <f>SUMIFS(Fev!$I$5:$I$619,Fev!$S$5:$S$619,"Receita",Fev!$F$5:$F$619,Resultado!$D123)</f>
        <v>0</v>
      </c>
      <c r="G123" s="65">
        <f>SUMIFS(Mar!$I$5:$I$619,Mar!$S$5:$S$619,"Receita",Mar!$F$5:$F$619,Resultado!$D123)</f>
        <v>0</v>
      </c>
      <c r="H123" s="65">
        <f>SUMIFS(Abr!$I$5:$I$619,Abr!$S$5:$S$619,"Receita",Abr!$F$5:$F$619,Resultado!$D123)</f>
        <v>0</v>
      </c>
      <c r="I123" s="65">
        <f>SUMIFS(Mai!$I$5:$I$619,Mai!$S$5:$S$619,"Receita",Mai!$F$5:$F$619,Resultado!$D123)</f>
        <v>0</v>
      </c>
      <c r="J123" s="65">
        <f>SUMIFS(Jun!$I$5:$I$619,Jun!$S$5:$S$619,"Receita",Jun!$F$5:$F$619,Resultado!$D123)</f>
        <v>0</v>
      </c>
      <c r="K123" s="65">
        <f>SUMIFS(Jul!$I$5:$I$619,Jul!$S$5:$S$619,"Receita",Jul!$F$5:$F$619,Resultado!$D123)</f>
        <v>0</v>
      </c>
      <c r="L123" s="65">
        <f>SUMIFS(Ago!$I$5:$I$619,Ago!$S$5:$S$619,"Receita",Ago!$F$5:$F$619,Resultado!$D123)</f>
        <v>0</v>
      </c>
      <c r="M123" s="65">
        <f>SUMIFS(Set!$I$5:$I$619,Set!$S$5:$S$619,"Receita",Set!$F$5:$F$619,Resultado!$D123)</f>
        <v>0</v>
      </c>
      <c r="N123" s="65">
        <f>SUMIFS(Out!$I$5:$I$619,Out!$S$5:$S$619,"Receita",Out!$F$5:$F$619,Resultado!$D123)</f>
        <v>0</v>
      </c>
      <c r="O123" s="65">
        <f>SUMIFS(Nov!$I$5:$I$619,Nov!$S$5:$S$619,"Receita",Nov!$F$5:$F$619,Resultado!$D123)</f>
        <v>0</v>
      </c>
      <c r="P123" s="65">
        <f>SUMIFS(Dez!$I$5:$I$619,Dez!$S$5:$S$619,"Receita",Dez!$F$5:$F$619,Resultado!$D123)</f>
        <v>0</v>
      </c>
      <c r="Q123" s="65">
        <f t="shared" si="26"/>
        <v>0</v>
      </c>
    </row>
    <row r="124" spans="3:17" ht="28.5" customHeight="1" thickTop="1" thickBot="1" x14ac:dyDescent="0.25">
      <c r="C124" s="45" t="str">
        <f>'PC Receitas'!F8</f>
        <v>4.2.4</v>
      </c>
      <c r="D124" s="46" t="str">
        <f>VLOOKUP(C124,'PC Receitas'!$F$4:$G$103,2,FALSE)</f>
        <v>Aluguel do terreno</v>
      </c>
      <c r="E124" s="65">
        <f>SUMIFS(Jan!$I$5:$I$619,Jan!$S$5:$S$619,"Receita",Jan!$F$5:$F$619,Resultado!$D124)</f>
        <v>0</v>
      </c>
      <c r="F124" s="65">
        <f>SUMIFS(Fev!$I$5:$I$619,Fev!$S$5:$S$619,"Receita",Fev!$F$5:$F$619,Resultado!$D124)</f>
        <v>0</v>
      </c>
      <c r="G124" s="65">
        <f>SUMIFS(Mar!$I$5:$I$619,Mar!$S$5:$S$619,"Receita",Mar!$F$5:$F$619,Resultado!$D124)</f>
        <v>0</v>
      </c>
      <c r="H124" s="65">
        <f>SUMIFS(Abr!$I$5:$I$619,Abr!$S$5:$S$619,"Receita",Abr!$F$5:$F$619,Resultado!$D124)</f>
        <v>0</v>
      </c>
      <c r="I124" s="65">
        <f>SUMIFS(Mai!$I$5:$I$619,Mai!$S$5:$S$619,"Receita",Mai!$F$5:$F$619,Resultado!$D124)</f>
        <v>0</v>
      </c>
      <c r="J124" s="65">
        <f>SUMIFS(Jun!$I$5:$I$619,Jun!$S$5:$S$619,"Receita",Jun!$F$5:$F$619,Resultado!$D124)</f>
        <v>0</v>
      </c>
      <c r="K124" s="65">
        <f>SUMIFS(Jul!$I$5:$I$619,Jul!$S$5:$S$619,"Receita",Jul!$F$5:$F$619,Resultado!$D124)</f>
        <v>0</v>
      </c>
      <c r="L124" s="65">
        <f>SUMIFS(Ago!$I$5:$I$619,Ago!$S$5:$S$619,"Receita",Ago!$F$5:$F$619,Resultado!$D124)</f>
        <v>0</v>
      </c>
      <c r="M124" s="65">
        <f>SUMIFS(Set!$I$5:$I$619,Set!$S$5:$S$619,"Receita",Set!$F$5:$F$619,Resultado!$D124)</f>
        <v>0</v>
      </c>
      <c r="N124" s="65">
        <f>SUMIFS(Out!$I$5:$I$619,Out!$S$5:$S$619,"Receita",Out!$F$5:$F$619,Resultado!$D124)</f>
        <v>0</v>
      </c>
      <c r="O124" s="65">
        <f>SUMIFS(Nov!$I$5:$I$619,Nov!$S$5:$S$619,"Receita",Nov!$F$5:$F$619,Resultado!$D124)</f>
        <v>0</v>
      </c>
      <c r="P124" s="65">
        <f>SUMIFS(Dez!$I$5:$I$619,Dez!$S$5:$S$619,"Receita",Dez!$F$5:$F$619,Resultado!$D124)</f>
        <v>0</v>
      </c>
      <c r="Q124" s="65">
        <f t="shared" si="26"/>
        <v>0</v>
      </c>
    </row>
    <row r="125" spans="3:17" ht="28.5" customHeight="1" thickTop="1" thickBot="1" x14ac:dyDescent="0.25">
      <c r="C125" s="45" t="str">
        <f>'PC Receitas'!F9</f>
        <v>4.2.5</v>
      </c>
      <c r="D125" s="46" t="str">
        <f>VLOOKUP(C125,'PC Receitas'!$F$4:$G$103,2,FALSE)</f>
        <v>-</v>
      </c>
      <c r="E125" s="65">
        <f>SUMIFS(Jan!$I$5:$I$619,Jan!$S$5:$S$619,"Receita",Jan!$F$5:$F$619,Resultado!$D125)</f>
        <v>0</v>
      </c>
      <c r="F125" s="65">
        <f>SUMIFS(Fev!$I$5:$I$619,Fev!$S$5:$S$619,"Receita",Fev!$F$5:$F$619,Resultado!$D125)</f>
        <v>0</v>
      </c>
      <c r="G125" s="65">
        <f>SUMIFS(Mar!$I$5:$I$619,Mar!$S$5:$S$619,"Receita",Mar!$F$5:$F$619,Resultado!$D125)</f>
        <v>0</v>
      </c>
      <c r="H125" s="65">
        <f>SUMIFS(Abr!$I$5:$I$619,Abr!$S$5:$S$619,"Receita",Abr!$F$5:$F$619,Resultado!$D125)</f>
        <v>0</v>
      </c>
      <c r="I125" s="65">
        <f>SUMIFS(Mai!$I$5:$I$619,Mai!$S$5:$S$619,"Receita",Mai!$F$5:$F$619,Resultado!$D125)</f>
        <v>0</v>
      </c>
      <c r="J125" s="65">
        <f>SUMIFS(Jun!$I$5:$I$619,Jun!$S$5:$S$619,"Receita",Jun!$F$5:$F$619,Resultado!$D125)</f>
        <v>0</v>
      </c>
      <c r="K125" s="65">
        <f>SUMIFS(Jul!$I$5:$I$619,Jul!$S$5:$S$619,"Receita",Jul!$F$5:$F$619,Resultado!$D125)</f>
        <v>0</v>
      </c>
      <c r="L125" s="65">
        <f>SUMIFS(Ago!$I$5:$I$619,Ago!$S$5:$S$619,"Receita",Ago!$F$5:$F$619,Resultado!$D125)</f>
        <v>0</v>
      </c>
      <c r="M125" s="65">
        <f>SUMIFS(Set!$I$5:$I$619,Set!$S$5:$S$619,"Receita",Set!$F$5:$F$619,Resultado!$D125)</f>
        <v>0</v>
      </c>
      <c r="N125" s="65">
        <f>SUMIFS(Out!$I$5:$I$619,Out!$S$5:$S$619,"Receita",Out!$F$5:$F$619,Resultado!$D125)</f>
        <v>0</v>
      </c>
      <c r="O125" s="65">
        <f>SUMIFS(Nov!$I$5:$I$619,Nov!$S$5:$S$619,"Receita",Nov!$F$5:$F$619,Resultado!$D125)</f>
        <v>0</v>
      </c>
      <c r="P125" s="65">
        <f>SUMIFS(Dez!$I$5:$I$619,Dez!$S$5:$S$619,"Receita",Dez!$F$5:$F$619,Resultado!$D125)</f>
        <v>0</v>
      </c>
      <c r="Q125" s="65">
        <f t="shared" si="26"/>
        <v>0</v>
      </c>
    </row>
    <row r="126" spans="3:17" ht="28.5" customHeight="1" thickTop="1" thickBot="1" x14ac:dyDescent="0.25">
      <c r="C126" s="45" t="str">
        <f>'PC Receitas'!F10</f>
        <v>4.2.6</v>
      </c>
      <c r="D126" s="46" t="str">
        <f>VLOOKUP(C126,'PC Receitas'!$F$4:$G$103,2,FALSE)</f>
        <v>-</v>
      </c>
      <c r="E126" s="65">
        <f>SUMIFS(Jan!$I$5:$I$619,Jan!$S$5:$S$619,"Receita",Jan!$F$5:$F$619,Resultado!$D126)</f>
        <v>0</v>
      </c>
      <c r="F126" s="65">
        <f>SUMIFS(Fev!$I$5:$I$619,Fev!$S$5:$S$619,"Receita",Fev!$F$5:$F$619,Resultado!$D126)</f>
        <v>0</v>
      </c>
      <c r="G126" s="65">
        <f>SUMIFS(Mar!$I$5:$I$619,Mar!$S$5:$S$619,"Receita",Mar!$F$5:$F$619,Resultado!$D126)</f>
        <v>0</v>
      </c>
      <c r="H126" s="65">
        <f>SUMIFS(Abr!$I$5:$I$619,Abr!$S$5:$S$619,"Receita",Abr!$F$5:$F$619,Resultado!$D126)</f>
        <v>0</v>
      </c>
      <c r="I126" s="65">
        <f>SUMIFS(Mai!$I$5:$I$619,Mai!$S$5:$S$619,"Receita",Mai!$F$5:$F$619,Resultado!$D126)</f>
        <v>0</v>
      </c>
      <c r="J126" s="65">
        <f>SUMIFS(Jun!$I$5:$I$619,Jun!$S$5:$S$619,"Receita",Jun!$F$5:$F$619,Resultado!$D126)</f>
        <v>0</v>
      </c>
      <c r="K126" s="65">
        <f>SUMIFS(Jul!$I$5:$I$619,Jul!$S$5:$S$619,"Receita",Jul!$F$5:$F$619,Resultado!$D126)</f>
        <v>0</v>
      </c>
      <c r="L126" s="65">
        <f>SUMIFS(Ago!$I$5:$I$619,Ago!$S$5:$S$619,"Receita",Ago!$F$5:$F$619,Resultado!$D126)</f>
        <v>0</v>
      </c>
      <c r="M126" s="65">
        <f>SUMIFS(Set!$I$5:$I$619,Set!$S$5:$S$619,"Receita",Set!$F$5:$F$619,Resultado!$D126)</f>
        <v>0</v>
      </c>
      <c r="N126" s="65">
        <f>SUMIFS(Out!$I$5:$I$619,Out!$S$5:$S$619,"Receita",Out!$F$5:$F$619,Resultado!$D126)</f>
        <v>0</v>
      </c>
      <c r="O126" s="65">
        <f>SUMIFS(Nov!$I$5:$I$619,Nov!$S$5:$S$619,"Receita",Nov!$F$5:$F$619,Resultado!$D126)</f>
        <v>0</v>
      </c>
      <c r="P126" s="65">
        <f>SUMIFS(Dez!$I$5:$I$619,Dez!$S$5:$S$619,"Receita",Dez!$F$5:$F$619,Resultado!$D126)</f>
        <v>0</v>
      </c>
      <c r="Q126" s="65">
        <f t="shared" si="26"/>
        <v>0</v>
      </c>
    </row>
    <row r="127" spans="3:17" ht="28.5" customHeight="1" thickTop="1" thickBot="1" x14ac:dyDescent="0.25">
      <c r="C127" s="45" t="str">
        <f>'PC Receitas'!F11</f>
        <v>4.2.7</v>
      </c>
      <c r="D127" s="46" t="str">
        <f>VLOOKUP(C127,'PC Receitas'!$F$4:$G$103,2,FALSE)</f>
        <v>-</v>
      </c>
      <c r="E127" s="65">
        <f>SUMIFS(Jan!$I$5:$I$619,Jan!$S$5:$S$619,"Receita",Jan!$F$5:$F$619,Resultado!$D127)</f>
        <v>0</v>
      </c>
      <c r="F127" s="65">
        <f>SUMIFS(Fev!$I$5:$I$619,Fev!$S$5:$S$619,"Receita",Fev!$F$5:$F$619,Resultado!$D127)</f>
        <v>0</v>
      </c>
      <c r="G127" s="65">
        <f>SUMIFS(Mar!$I$5:$I$619,Mar!$S$5:$S$619,"Receita",Mar!$F$5:$F$619,Resultado!$D127)</f>
        <v>0</v>
      </c>
      <c r="H127" s="65">
        <f>SUMIFS(Abr!$I$5:$I$619,Abr!$S$5:$S$619,"Receita",Abr!$F$5:$F$619,Resultado!$D127)</f>
        <v>0</v>
      </c>
      <c r="I127" s="65">
        <f>SUMIFS(Mai!$I$5:$I$619,Mai!$S$5:$S$619,"Receita",Mai!$F$5:$F$619,Resultado!$D127)</f>
        <v>0</v>
      </c>
      <c r="J127" s="65">
        <f>SUMIFS(Jun!$I$5:$I$619,Jun!$S$5:$S$619,"Receita",Jun!$F$5:$F$619,Resultado!$D127)</f>
        <v>0</v>
      </c>
      <c r="K127" s="65">
        <f>SUMIFS(Jul!$I$5:$I$619,Jul!$S$5:$S$619,"Receita",Jul!$F$5:$F$619,Resultado!$D127)</f>
        <v>0</v>
      </c>
      <c r="L127" s="65">
        <f>SUMIFS(Ago!$I$5:$I$619,Ago!$S$5:$S$619,"Receita",Ago!$F$5:$F$619,Resultado!$D127)</f>
        <v>0</v>
      </c>
      <c r="M127" s="65">
        <f>SUMIFS(Set!$I$5:$I$619,Set!$S$5:$S$619,"Receita",Set!$F$5:$F$619,Resultado!$D127)</f>
        <v>0</v>
      </c>
      <c r="N127" s="65">
        <f>SUMIFS(Out!$I$5:$I$619,Out!$S$5:$S$619,"Receita",Out!$F$5:$F$619,Resultado!$D127)</f>
        <v>0</v>
      </c>
      <c r="O127" s="65">
        <f>SUMIFS(Nov!$I$5:$I$619,Nov!$S$5:$S$619,"Receita",Nov!$F$5:$F$619,Resultado!$D127)</f>
        <v>0</v>
      </c>
      <c r="P127" s="65">
        <f>SUMIFS(Dez!$I$5:$I$619,Dez!$S$5:$S$619,"Receita",Dez!$F$5:$F$619,Resultado!$D127)</f>
        <v>0</v>
      </c>
      <c r="Q127" s="65">
        <f t="shared" si="26"/>
        <v>0</v>
      </c>
    </row>
    <row r="128" spans="3:17" ht="28.5" customHeight="1" thickTop="1" thickBot="1" x14ac:dyDescent="0.25">
      <c r="C128" s="45" t="str">
        <f>'PC Receitas'!F12</f>
        <v>4.2.8</v>
      </c>
      <c r="D128" s="46" t="str">
        <f>VLOOKUP(C128,'PC Receitas'!$F$4:$G$103,2,FALSE)</f>
        <v>-</v>
      </c>
      <c r="E128" s="65">
        <f>SUMIFS(Jan!$I$5:$I$619,Jan!$S$5:$S$619,"Receita",Jan!$F$5:$F$619,Resultado!$D128)</f>
        <v>0</v>
      </c>
      <c r="F128" s="65">
        <f>SUMIFS(Fev!$I$5:$I$619,Fev!$S$5:$S$619,"Receita",Fev!$F$5:$F$619,Resultado!$D128)</f>
        <v>0</v>
      </c>
      <c r="G128" s="65">
        <f>SUMIFS(Mar!$I$5:$I$619,Mar!$S$5:$S$619,"Receita",Mar!$F$5:$F$619,Resultado!$D128)</f>
        <v>0</v>
      </c>
      <c r="H128" s="65">
        <f>SUMIFS(Abr!$I$5:$I$619,Abr!$S$5:$S$619,"Receita",Abr!$F$5:$F$619,Resultado!$D128)</f>
        <v>0</v>
      </c>
      <c r="I128" s="65">
        <f>SUMIFS(Mai!$I$5:$I$619,Mai!$S$5:$S$619,"Receita",Mai!$F$5:$F$619,Resultado!$D128)</f>
        <v>0</v>
      </c>
      <c r="J128" s="65">
        <f>SUMIFS(Jun!$I$5:$I$619,Jun!$S$5:$S$619,"Receita",Jun!$F$5:$F$619,Resultado!$D128)</f>
        <v>0</v>
      </c>
      <c r="K128" s="65">
        <f>SUMIFS(Jul!$I$5:$I$619,Jul!$S$5:$S$619,"Receita",Jul!$F$5:$F$619,Resultado!$D128)</f>
        <v>0</v>
      </c>
      <c r="L128" s="65">
        <f>SUMIFS(Ago!$I$5:$I$619,Ago!$S$5:$S$619,"Receita",Ago!$F$5:$F$619,Resultado!$D128)</f>
        <v>0</v>
      </c>
      <c r="M128" s="65">
        <f>SUMIFS(Set!$I$5:$I$619,Set!$S$5:$S$619,"Receita",Set!$F$5:$F$619,Resultado!$D128)</f>
        <v>0</v>
      </c>
      <c r="N128" s="65">
        <f>SUMIFS(Out!$I$5:$I$619,Out!$S$5:$S$619,"Receita",Out!$F$5:$F$619,Resultado!$D128)</f>
        <v>0</v>
      </c>
      <c r="O128" s="65">
        <f>SUMIFS(Nov!$I$5:$I$619,Nov!$S$5:$S$619,"Receita",Nov!$F$5:$F$619,Resultado!$D128)</f>
        <v>0</v>
      </c>
      <c r="P128" s="65">
        <f>SUMIFS(Dez!$I$5:$I$619,Dez!$S$5:$S$619,"Receita",Dez!$F$5:$F$619,Resultado!$D128)</f>
        <v>0</v>
      </c>
      <c r="Q128" s="65">
        <f t="shared" si="26"/>
        <v>0</v>
      </c>
    </row>
    <row r="129" spans="3:17" ht="28.5" customHeight="1" thickTop="1" thickBot="1" x14ac:dyDescent="0.25">
      <c r="C129" s="45" t="str">
        <f>'PC Receitas'!F13</f>
        <v>4.2.9</v>
      </c>
      <c r="D129" s="46" t="str">
        <f>VLOOKUP(C129,'PC Receitas'!$F$4:$G$103,2,FALSE)</f>
        <v>-</v>
      </c>
      <c r="E129" s="65">
        <f>SUMIFS(Jan!$I$5:$I$619,Jan!$S$5:$S$619,"Receita",Jan!$F$5:$F$619,Resultado!$D129)</f>
        <v>0</v>
      </c>
      <c r="F129" s="65">
        <f>SUMIFS(Fev!$I$5:$I$619,Fev!$S$5:$S$619,"Receita",Fev!$F$5:$F$619,Resultado!$D129)</f>
        <v>0</v>
      </c>
      <c r="G129" s="65">
        <f>SUMIFS(Mar!$I$5:$I$619,Mar!$S$5:$S$619,"Receita",Mar!$F$5:$F$619,Resultado!$D129)</f>
        <v>0</v>
      </c>
      <c r="H129" s="65">
        <f>SUMIFS(Abr!$I$5:$I$619,Abr!$S$5:$S$619,"Receita",Abr!$F$5:$F$619,Resultado!$D129)</f>
        <v>0</v>
      </c>
      <c r="I129" s="65">
        <f>SUMIFS(Mai!$I$5:$I$619,Mai!$S$5:$S$619,"Receita",Mai!$F$5:$F$619,Resultado!$D129)</f>
        <v>0</v>
      </c>
      <c r="J129" s="65">
        <f>SUMIFS(Jun!$I$5:$I$619,Jun!$S$5:$S$619,"Receita",Jun!$F$5:$F$619,Resultado!$D129)</f>
        <v>0</v>
      </c>
      <c r="K129" s="65">
        <f>SUMIFS(Jul!$I$5:$I$619,Jul!$S$5:$S$619,"Receita",Jul!$F$5:$F$619,Resultado!$D129)</f>
        <v>0</v>
      </c>
      <c r="L129" s="65">
        <f>SUMIFS(Ago!$I$5:$I$619,Ago!$S$5:$S$619,"Receita",Ago!$F$5:$F$619,Resultado!$D129)</f>
        <v>0</v>
      </c>
      <c r="M129" s="65">
        <f>SUMIFS(Set!$I$5:$I$619,Set!$S$5:$S$619,"Receita",Set!$F$5:$F$619,Resultado!$D129)</f>
        <v>0</v>
      </c>
      <c r="N129" s="65">
        <f>SUMIFS(Out!$I$5:$I$619,Out!$S$5:$S$619,"Receita",Out!$F$5:$F$619,Resultado!$D129)</f>
        <v>0</v>
      </c>
      <c r="O129" s="65">
        <f>SUMIFS(Nov!$I$5:$I$619,Nov!$S$5:$S$619,"Receita",Nov!$F$5:$F$619,Resultado!$D129)</f>
        <v>0</v>
      </c>
      <c r="P129" s="65">
        <f>SUMIFS(Dez!$I$5:$I$619,Dez!$S$5:$S$619,"Receita",Dez!$F$5:$F$619,Resultado!$D129)</f>
        <v>0</v>
      </c>
      <c r="Q129" s="65">
        <f t="shared" si="26"/>
        <v>0</v>
      </c>
    </row>
    <row r="130" spans="3:17" ht="28.5" customHeight="1" thickTop="1" thickBot="1" x14ac:dyDescent="0.25">
      <c r="C130" s="45" t="str">
        <f>'PC Receitas'!F14</f>
        <v>4.2.10</v>
      </c>
      <c r="D130" s="46" t="str">
        <f>VLOOKUP(C130,'PC Receitas'!$F$4:$G$103,2,FALSE)</f>
        <v>-</v>
      </c>
      <c r="E130" s="65">
        <f>SUMIFS(Jan!$I$5:$I$619,Jan!$S$5:$S$619,"Receita",Jan!$F$5:$F$619,Resultado!$D130)</f>
        <v>0</v>
      </c>
      <c r="F130" s="65">
        <f>SUMIFS(Fev!$I$5:$I$619,Fev!$S$5:$S$619,"Receita",Fev!$F$5:$F$619,Resultado!$D130)</f>
        <v>0</v>
      </c>
      <c r="G130" s="65">
        <f>SUMIFS(Mar!$I$5:$I$619,Mar!$S$5:$S$619,"Receita",Mar!$F$5:$F$619,Resultado!$D130)</f>
        <v>0</v>
      </c>
      <c r="H130" s="65">
        <f>SUMIFS(Abr!$I$5:$I$619,Abr!$S$5:$S$619,"Receita",Abr!$F$5:$F$619,Resultado!$D130)</f>
        <v>0</v>
      </c>
      <c r="I130" s="65">
        <f>SUMIFS(Mai!$I$5:$I$619,Mai!$S$5:$S$619,"Receita",Mai!$F$5:$F$619,Resultado!$D130)</f>
        <v>0</v>
      </c>
      <c r="J130" s="65">
        <f>SUMIFS(Jun!$I$5:$I$619,Jun!$S$5:$S$619,"Receita",Jun!$F$5:$F$619,Resultado!$D130)</f>
        <v>0</v>
      </c>
      <c r="K130" s="65">
        <f>SUMIFS(Jul!$I$5:$I$619,Jul!$S$5:$S$619,"Receita",Jul!$F$5:$F$619,Resultado!$D130)</f>
        <v>0</v>
      </c>
      <c r="L130" s="65">
        <f>SUMIFS(Ago!$I$5:$I$619,Ago!$S$5:$S$619,"Receita",Ago!$F$5:$F$619,Resultado!$D130)</f>
        <v>0</v>
      </c>
      <c r="M130" s="65">
        <f>SUMIFS(Set!$I$5:$I$619,Set!$S$5:$S$619,"Receita",Set!$F$5:$F$619,Resultado!$D130)</f>
        <v>0</v>
      </c>
      <c r="N130" s="65">
        <f>SUMIFS(Out!$I$5:$I$619,Out!$S$5:$S$619,"Receita",Out!$F$5:$F$619,Resultado!$D130)</f>
        <v>0</v>
      </c>
      <c r="O130" s="65">
        <f>SUMIFS(Nov!$I$5:$I$619,Nov!$S$5:$S$619,"Receita",Nov!$F$5:$F$619,Resultado!$D130)</f>
        <v>0</v>
      </c>
      <c r="P130" s="65">
        <f>SUMIFS(Dez!$I$5:$I$619,Dez!$S$5:$S$619,"Receita",Dez!$F$5:$F$619,Resultado!$D130)</f>
        <v>0</v>
      </c>
      <c r="Q130" s="65">
        <f t="shared" si="26"/>
        <v>0</v>
      </c>
    </row>
    <row r="131" spans="3:17" ht="28.5" customHeight="1" thickTop="1" thickBot="1" x14ac:dyDescent="0.25">
      <c r="C131" s="45" t="str">
        <f>'PC Receitas'!F15</f>
        <v>4.2.11</v>
      </c>
      <c r="D131" s="46" t="str">
        <f>VLOOKUP(C131,'PC Receitas'!$F$4:$G$103,2,FALSE)</f>
        <v>-</v>
      </c>
      <c r="E131" s="65">
        <f>SUMIFS(Jan!$I$5:$I$619,Jan!$S$5:$S$619,"Receita",Jan!$F$5:$F$619,Resultado!$D131)</f>
        <v>0</v>
      </c>
      <c r="F131" s="65">
        <f>SUMIFS(Fev!$I$5:$I$619,Fev!$S$5:$S$619,"Receita",Fev!$F$5:$F$619,Resultado!$D131)</f>
        <v>0</v>
      </c>
      <c r="G131" s="65">
        <f>SUMIFS(Mar!$I$5:$I$619,Mar!$S$5:$S$619,"Receita",Mar!$F$5:$F$619,Resultado!$D131)</f>
        <v>0</v>
      </c>
      <c r="H131" s="65">
        <f>SUMIFS(Abr!$I$5:$I$619,Abr!$S$5:$S$619,"Receita",Abr!$F$5:$F$619,Resultado!$D131)</f>
        <v>0</v>
      </c>
      <c r="I131" s="65">
        <f>SUMIFS(Mai!$I$5:$I$619,Mai!$S$5:$S$619,"Receita",Mai!$F$5:$F$619,Resultado!$D131)</f>
        <v>0</v>
      </c>
      <c r="J131" s="65">
        <f>SUMIFS(Jun!$I$5:$I$619,Jun!$S$5:$S$619,"Receita",Jun!$F$5:$F$619,Resultado!$D131)</f>
        <v>0</v>
      </c>
      <c r="K131" s="65">
        <f>SUMIFS(Jul!$I$5:$I$619,Jul!$S$5:$S$619,"Receita",Jul!$F$5:$F$619,Resultado!$D131)</f>
        <v>0</v>
      </c>
      <c r="L131" s="65">
        <f>SUMIFS(Ago!$I$5:$I$619,Ago!$S$5:$S$619,"Receita",Ago!$F$5:$F$619,Resultado!$D131)</f>
        <v>0</v>
      </c>
      <c r="M131" s="65">
        <f>SUMIFS(Set!$I$5:$I$619,Set!$S$5:$S$619,"Receita",Set!$F$5:$F$619,Resultado!$D131)</f>
        <v>0</v>
      </c>
      <c r="N131" s="65">
        <f>SUMIFS(Out!$I$5:$I$619,Out!$S$5:$S$619,"Receita",Out!$F$5:$F$619,Resultado!$D131)</f>
        <v>0</v>
      </c>
      <c r="O131" s="65">
        <f>SUMIFS(Nov!$I$5:$I$619,Nov!$S$5:$S$619,"Receita",Nov!$F$5:$F$619,Resultado!$D131)</f>
        <v>0</v>
      </c>
      <c r="P131" s="65">
        <f>SUMIFS(Dez!$I$5:$I$619,Dez!$S$5:$S$619,"Receita",Dez!$F$5:$F$619,Resultado!$D131)</f>
        <v>0</v>
      </c>
      <c r="Q131" s="65">
        <f t="shared" si="26"/>
        <v>0</v>
      </c>
    </row>
    <row r="132" spans="3:17" ht="28.5" customHeight="1" thickTop="1" thickBot="1" x14ac:dyDescent="0.25">
      <c r="C132" s="45" t="str">
        <f>'PC Receitas'!F16</f>
        <v>4.2.12</v>
      </c>
      <c r="D132" s="46" t="str">
        <f>VLOOKUP(C132,'PC Receitas'!$F$4:$G$103,2,FALSE)</f>
        <v>-</v>
      </c>
      <c r="E132" s="65">
        <f>SUMIFS(Jan!$I$5:$I$619,Jan!$S$5:$S$619,"Receita",Jan!$F$5:$F$619,Resultado!$D132)</f>
        <v>0</v>
      </c>
      <c r="F132" s="65">
        <f>SUMIFS(Fev!$I$5:$I$619,Fev!$S$5:$S$619,"Receita",Fev!$F$5:$F$619,Resultado!$D132)</f>
        <v>0</v>
      </c>
      <c r="G132" s="65">
        <f>SUMIFS(Mar!$I$5:$I$619,Mar!$S$5:$S$619,"Receita",Mar!$F$5:$F$619,Resultado!$D132)</f>
        <v>0</v>
      </c>
      <c r="H132" s="65">
        <f>SUMIFS(Abr!$I$5:$I$619,Abr!$S$5:$S$619,"Receita",Abr!$F$5:$F$619,Resultado!$D132)</f>
        <v>0</v>
      </c>
      <c r="I132" s="65">
        <f>SUMIFS(Mai!$I$5:$I$619,Mai!$S$5:$S$619,"Receita",Mai!$F$5:$F$619,Resultado!$D132)</f>
        <v>0</v>
      </c>
      <c r="J132" s="65">
        <f>SUMIFS(Jun!$I$5:$I$619,Jun!$S$5:$S$619,"Receita",Jun!$F$5:$F$619,Resultado!$D132)</f>
        <v>0</v>
      </c>
      <c r="K132" s="65">
        <f>SUMIFS(Jul!$I$5:$I$619,Jul!$S$5:$S$619,"Receita",Jul!$F$5:$F$619,Resultado!$D132)</f>
        <v>0</v>
      </c>
      <c r="L132" s="65">
        <f>SUMIFS(Ago!$I$5:$I$619,Ago!$S$5:$S$619,"Receita",Ago!$F$5:$F$619,Resultado!$D132)</f>
        <v>0</v>
      </c>
      <c r="M132" s="65">
        <f>SUMIFS(Set!$I$5:$I$619,Set!$S$5:$S$619,"Receita",Set!$F$5:$F$619,Resultado!$D132)</f>
        <v>0</v>
      </c>
      <c r="N132" s="65">
        <f>SUMIFS(Out!$I$5:$I$619,Out!$S$5:$S$619,"Receita",Out!$F$5:$F$619,Resultado!$D132)</f>
        <v>0</v>
      </c>
      <c r="O132" s="65">
        <f>SUMIFS(Nov!$I$5:$I$619,Nov!$S$5:$S$619,"Receita",Nov!$F$5:$F$619,Resultado!$D132)</f>
        <v>0</v>
      </c>
      <c r="P132" s="65">
        <f>SUMIFS(Dez!$I$5:$I$619,Dez!$S$5:$S$619,"Receita",Dez!$F$5:$F$619,Resultado!$D132)</f>
        <v>0</v>
      </c>
      <c r="Q132" s="65">
        <f t="shared" si="26"/>
        <v>0</v>
      </c>
    </row>
    <row r="133" spans="3:17" ht="28.5" customHeight="1" thickTop="1" thickBot="1" x14ac:dyDescent="0.25">
      <c r="C133" s="45" t="str">
        <f>'PC Receitas'!F17</f>
        <v>4.2.13</v>
      </c>
      <c r="D133" s="46" t="str">
        <f>VLOOKUP(C133,'PC Receitas'!$F$4:$G$103,2,FALSE)</f>
        <v>-</v>
      </c>
      <c r="E133" s="65">
        <f>SUMIFS(Jan!$I$5:$I$619,Jan!$S$5:$S$619,"Receita",Jan!$F$5:$F$619,Resultado!$D133)</f>
        <v>0</v>
      </c>
      <c r="F133" s="65">
        <f>SUMIFS(Fev!$I$5:$I$619,Fev!$S$5:$S$619,"Receita",Fev!$F$5:$F$619,Resultado!$D133)</f>
        <v>0</v>
      </c>
      <c r="G133" s="65">
        <f>SUMIFS(Mar!$I$5:$I$619,Mar!$S$5:$S$619,"Receita",Mar!$F$5:$F$619,Resultado!$D133)</f>
        <v>0</v>
      </c>
      <c r="H133" s="65">
        <f>SUMIFS(Abr!$I$5:$I$619,Abr!$S$5:$S$619,"Receita",Abr!$F$5:$F$619,Resultado!$D133)</f>
        <v>0</v>
      </c>
      <c r="I133" s="65">
        <f>SUMIFS(Mai!$I$5:$I$619,Mai!$S$5:$S$619,"Receita",Mai!$F$5:$F$619,Resultado!$D133)</f>
        <v>0</v>
      </c>
      <c r="J133" s="65">
        <f>SUMIFS(Jun!$I$5:$I$619,Jun!$S$5:$S$619,"Receita",Jun!$F$5:$F$619,Resultado!$D133)</f>
        <v>0</v>
      </c>
      <c r="K133" s="65">
        <f>SUMIFS(Jul!$I$5:$I$619,Jul!$S$5:$S$619,"Receita",Jul!$F$5:$F$619,Resultado!$D133)</f>
        <v>0</v>
      </c>
      <c r="L133" s="65">
        <f>SUMIFS(Ago!$I$5:$I$619,Ago!$S$5:$S$619,"Receita",Ago!$F$5:$F$619,Resultado!$D133)</f>
        <v>0</v>
      </c>
      <c r="M133" s="65">
        <f>SUMIFS(Set!$I$5:$I$619,Set!$S$5:$S$619,"Receita",Set!$F$5:$F$619,Resultado!$D133)</f>
        <v>0</v>
      </c>
      <c r="N133" s="65">
        <f>SUMIFS(Out!$I$5:$I$619,Out!$S$5:$S$619,"Receita",Out!$F$5:$F$619,Resultado!$D133)</f>
        <v>0</v>
      </c>
      <c r="O133" s="65">
        <f>SUMIFS(Nov!$I$5:$I$619,Nov!$S$5:$S$619,"Receita",Nov!$F$5:$F$619,Resultado!$D133)</f>
        <v>0</v>
      </c>
      <c r="P133" s="65">
        <f>SUMIFS(Dez!$I$5:$I$619,Dez!$S$5:$S$619,"Receita",Dez!$F$5:$F$619,Resultado!$D133)</f>
        <v>0</v>
      </c>
      <c r="Q133" s="65">
        <f t="shared" si="26"/>
        <v>0</v>
      </c>
    </row>
    <row r="134" spans="3:17" ht="28.5" customHeight="1" thickTop="1" thickBot="1" x14ac:dyDescent="0.25">
      <c r="C134" s="45" t="str">
        <f>'PC Receitas'!F18</f>
        <v>4.2.14</v>
      </c>
      <c r="D134" s="46" t="str">
        <f>VLOOKUP(C134,'PC Receitas'!$F$4:$G$103,2,FALSE)</f>
        <v>-</v>
      </c>
      <c r="E134" s="65">
        <f>SUMIFS(Jan!$I$5:$I$619,Jan!$S$5:$S$619,"Receita",Jan!$F$5:$F$619,Resultado!$D134)</f>
        <v>0</v>
      </c>
      <c r="F134" s="65">
        <f>SUMIFS(Fev!$I$5:$I$619,Fev!$S$5:$S$619,"Receita",Fev!$F$5:$F$619,Resultado!$D134)</f>
        <v>0</v>
      </c>
      <c r="G134" s="65">
        <f>SUMIFS(Mar!$I$5:$I$619,Mar!$S$5:$S$619,"Receita",Mar!$F$5:$F$619,Resultado!$D134)</f>
        <v>0</v>
      </c>
      <c r="H134" s="65">
        <f>SUMIFS(Abr!$I$5:$I$619,Abr!$S$5:$S$619,"Receita",Abr!$F$5:$F$619,Resultado!$D134)</f>
        <v>0</v>
      </c>
      <c r="I134" s="65">
        <f>SUMIFS(Mai!$I$5:$I$619,Mai!$S$5:$S$619,"Receita",Mai!$F$5:$F$619,Resultado!$D134)</f>
        <v>0</v>
      </c>
      <c r="J134" s="65">
        <f>SUMIFS(Jun!$I$5:$I$619,Jun!$S$5:$S$619,"Receita",Jun!$F$5:$F$619,Resultado!$D134)</f>
        <v>0</v>
      </c>
      <c r="K134" s="65">
        <f>SUMIFS(Jul!$I$5:$I$619,Jul!$S$5:$S$619,"Receita",Jul!$F$5:$F$619,Resultado!$D134)</f>
        <v>0</v>
      </c>
      <c r="L134" s="65">
        <f>SUMIFS(Ago!$I$5:$I$619,Ago!$S$5:$S$619,"Receita",Ago!$F$5:$F$619,Resultado!$D134)</f>
        <v>0</v>
      </c>
      <c r="M134" s="65">
        <f>SUMIFS(Set!$I$5:$I$619,Set!$S$5:$S$619,"Receita",Set!$F$5:$F$619,Resultado!$D134)</f>
        <v>0</v>
      </c>
      <c r="N134" s="65">
        <f>SUMIFS(Out!$I$5:$I$619,Out!$S$5:$S$619,"Receita",Out!$F$5:$F$619,Resultado!$D134)</f>
        <v>0</v>
      </c>
      <c r="O134" s="65">
        <f>SUMIFS(Nov!$I$5:$I$619,Nov!$S$5:$S$619,"Receita",Nov!$F$5:$F$619,Resultado!$D134)</f>
        <v>0</v>
      </c>
      <c r="P134" s="65">
        <f>SUMIFS(Dez!$I$5:$I$619,Dez!$S$5:$S$619,"Receita",Dez!$F$5:$F$619,Resultado!$D134)</f>
        <v>0</v>
      </c>
      <c r="Q134" s="65">
        <f t="shared" si="26"/>
        <v>0</v>
      </c>
    </row>
    <row r="135" spans="3:17" ht="28.5" customHeight="1" thickTop="1" thickBot="1" x14ac:dyDescent="0.25">
      <c r="C135" s="45" t="str">
        <f>'PC Receitas'!F19</f>
        <v>4.2.15</v>
      </c>
      <c r="D135" s="46" t="str">
        <f>VLOOKUP(C135,'PC Receitas'!$F$4:$G$103,2,FALSE)</f>
        <v>-</v>
      </c>
      <c r="E135" s="65">
        <f>SUMIFS(Jan!$I$5:$I$619,Jan!$S$5:$S$619,"Receita",Jan!$F$5:$F$619,Resultado!$D135)</f>
        <v>0</v>
      </c>
      <c r="F135" s="65">
        <f>SUMIFS(Fev!$I$5:$I$619,Fev!$S$5:$S$619,"Receita",Fev!$F$5:$F$619,Resultado!$D135)</f>
        <v>0</v>
      </c>
      <c r="G135" s="65">
        <f>SUMIFS(Mar!$I$5:$I$619,Mar!$S$5:$S$619,"Receita",Mar!$F$5:$F$619,Resultado!$D135)</f>
        <v>0</v>
      </c>
      <c r="H135" s="65">
        <f>SUMIFS(Abr!$I$5:$I$619,Abr!$S$5:$S$619,"Receita",Abr!$F$5:$F$619,Resultado!$D135)</f>
        <v>0</v>
      </c>
      <c r="I135" s="65">
        <f>SUMIFS(Mai!$I$5:$I$619,Mai!$S$5:$S$619,"Receita",Mai!$F$5:$F$619,Resultado!$D135)</f>
        <v>0</v>
      </c>
      <c r="J135" s="65">
        <f>SUMIFS(Jun!$I$5:$I$619,Jun!$S$5:$S$619,"Receita",Jun!$F$5:$F$619,Resultado!$D135)</f>
        <v>0</v>
      </c>
      <c r="K135" s="65">
        <f>SUMIFS(Jul!$I$5:$I$619,Jul!$S$5:$S$619,"Receita",Jul!$F$5:$F$619,Resultado!$D135)</f>
        <v>0</v>
      </c>
      <c r="L135" s="65">
        <f>SUMIFS(Ago!$I$5:$I$619,Ago!$S$5:$S$619,"Receita",Ago!$F$5:$F$619,Resultado!$D135)</f>
        <v>0</v>
      </c>
      <c r="M135" s="65">
        <f>SUMIFS(Set!$I$5:$I$619,Set!$S$5:$S$619,"Receita",Set!$F$5:$F$619,Resultado!$D135)</f>
        <v>0</v>
      </c>
      <c r="N135" s="65">
        <f>SUMIFS(Out!$I$5:$I$619,Out!$S$5:$S$619,"Receita",Out!$F$5:$F$619,Resultado!$D135)</f>
        <v>0</v>
      </c>
      <c r="O135" s="65">
        <f>SUMIFS(Nov!$I$5:$I$619,Nov!$S$5:$S$619,"Receita",Nov!$F$5:$F$619,Resultado!$D135)</f>
        <v>0</v>
      </c>
      <c r="P135" s="65">
        <f>SUMIFS(Dez!$I$5:$I$619,Dez!$S$5:$S$619,"Receita",Dez!$F$5:$F$619,Resultado!$D135)</f>
        <v>0</v>
      </c>
      <c r="Q135" s="65">
        <f t="shared" si="26"/>
        <v>0</v>
      </c>
    </row>
    <row r="136" spans="3:17" ht="28.5" customHeight="1" thickTop="1" thickBot="1" x14ac:dyDescent="0.25">
      <c r="C136" s="45" t="str">
        <f>'PC Receitas'!F20</f>
        <v>4.2.16</v>
      </c>
      <c r="D136" s="46" t="str">
        <f>VLOOKUP(C136,'PC Receitas'!$F$4:$G$103,2,FALSE)</f>
        <v>-</v>
      </c>
      <c r="E136" s="65">
        <f>SUMIFS(Jan!$I$5:$I$619,Jan!$S$5:$S$619,"Receita",Jan!$F$5:$F$619,Resultado!$D136)</f>
        <v>0</v>
      </c>
      <c r="F136" s="65">
        <f>SUMIFS(Fev!$I$5:$I$619,Fev!$S$5:$S$619,"Receita",Fev!$F$5:$F$619,Resultado!$D136)</f>
        <v>0</v>
      </c>
      <c r="G136" s="65">
        <f>SUMIFS(Mar!$I$5:$I$619,Mar!$S$5:$S$619,"Receita",Mar!$F$5:$F$619,Resultado!$D136)</f>
        <v>0</v>
      </c>
      <c r="H136" s="65">
        <f>SUMIFS(Abr!$I$5:$I$619,Abr!$S$5:$S$619,"Receita",Abr!$F$5:$F$619,Resultado!$D136)</f>
        <v>0</v>
      </c>
      <c r="I136" s="65">
        <f>SUMIFS(Mai!$I$5:$I$619,Mai!$S$5:$S$619,"Receita",Mai!$F$5:$F$619,Resultado!$D136)</f>
        <v>0</v>
      </c>
      <c r="J136" s="65">
        <f>SUMIFS(Jun!$I$5:$I$619,Jun!$S$5:$S$619,"Receita",Jun!$F$5:$F$619,Resultado!$D136)</f>
        <v>0</v>
      </c>
      <c r="K136" s="65">
        <f>SUMIFS(Jul!$I$5:$I$619,Jul!$S$5:$S$619,"Receita",Jul!$F$5:$F$619,Resultado!$D136)</f>
        <v>0</v>
      </c>
      <c r="L136" s="65">
        <f>SUMIFS(Ago!$I$5:$I$619,Ago!$S$5:$S$619,"Receita",Ago!$F$5:$F$619,Resultado!$D136)</f>
        <v>0</v>
      </c>
      <c r="M136" s="65">
        <f>SUMIFS(Set!$I$5:$I$619,Set!$S$5:$S$619,"Receita",Set!$F$5:$F$619,Resultado!$D136)</f>
        <v>0</v>
      </c>
      <c r="N136" s="65">
        <f>SUMIFS(Out!$I$5:$I$619,Out!$S$5:$S$619,"Receita",Out!$F$5:$F$619,Resultado!$D136)</f>
        <v>0</v>
      </c>
      <c r="O136" s="65">
        <f>SUMIFS(Nov!$I$5:$I$619,Nov!$S$5:$S$619,"Receita",Nov!$F$5:$F$619,Resultado!$D136)</f>
        <v>0</v>
      </c>
      <c r="P136" s="65">
        <f>SUMIFS(Dez!$I$5:$I$619,Dez!$S$5:$S$619,"Receita",Dez!$F$5:$F$619,Resultado!$D136)</f>
        <v>0</v>
      </c>
      <c r="Q136" s="65">
        <f t="shared" si="26"/>
        <v>0</v>
      </c>
    </row>
    <row r="137" spans="3:17" ht="28.5" customHeight="1" thickTop="1" thickBot="1" x14ac:dyDescent="0.25">
      <c r="C137" s="45" t="str">
        <f>'PC Receitas'!F21</f>
        <v>4.2.17</v>
      </c>
      <c r="D137" s="46" t="str">
        <f>VLOOKUP(C137,'PC Receitas'!$F$4:$G$103,2,FALSE)</f>
        <v>-</v>
      </c>
      <c r="E137" s="65">
        <f>SUMIFS(Jan!$I$5:$I$619,Jan!$S$5:$S$619,"Receita",Jan!$F$5:$F$619,Resultado!$D137)</f>
        <v>0</v>
      </c>
      <c r="F137" s="65">
        <f>SUMIFS(Fev!$I$5:$I$619,Fev!$S$5:$S$619,"Receita",Fev!$F$5:$F$619,Resultado!$D137)</f>
        <v>0</v>
      </c>
      <c r="G137" s="65">
        <f>SUMIFS(Mar!$I$5:$I$619,Mar!$S$5:$S$619,"Receita",Mar!$F$5:$F$619,Resultado!$D137)</f>
        <v>0</v>
      </c>
      <c r="H137" s="65">
        <f>SUMIFS(Abr!$I$5:$I$619,Abr!$S$5:$S$619,"Receita",Abr!$F$5:$F$619,Resultado!$D137)</f>
        <v>0</v>
      </c>
      <c r="I137" s="65">
        <f>SUMIFS(Mai!$I$5:$I$619,Mai!$S$5:$S$619,"Receita",Mai!$F$5:$F$619,Resultado!$D137)</f>
        <v>0</v>
      </c>
      <c r="J137" s="65">
        <f>SUMIFS(Jun!$I$5:$I$619,Jun!$S$5:$S$619,"Receita",Jun!$F$5:$F$619,Resultado!$D137)</f>
        <v>0</v>
      </c>
      <c r="K137" s="65">
        <f>SUMIFS(Jul!$I$5:$I$619,Jul!$S$5:$S$619,"Receita",Jul!$F$5:$F$619,Resultado!$D137)</f>
        <v>0</v>
      </c>
      <c r="L137" s="65">
        <f>SUMIFS(Ago!$I$5:$I$619,Ago!$S$5:$S$619,"Receita",Ago!$F$5:$F$619,Resultado!$D137)</f>
        <v>0</v>
      </c>
      <c r="M137" s="65">
        <f>SUMIFS(Set!$I$5:$I$619,Set!$S$5:$S$619,"Receita",Set!$F$5:$F$619,Resultado!$D137)</f>
        <v>0</v>
      </c>
      <c r="N137" s="65">
        <f>SUMIFS(Out!$I$5:$I$619,Out!$S$5:$S$619,"Receita",Out!$F$5:$F$619,Resultado!$D137)</f>
        <v>0</v>
      </c>
      <c r="O137" s="65">
        <f>SUMIFS(Nov!$I$5:$I$619,Nov!$S$5:$S$619,"Receita",Nov!$F$5:$F$619,Resultado!$D137)</f>
        <v>0</v>
      </c>
      <c r="P137" s="65">
        <f>SUMIFS(Dez!$I$5:$I$619,Dez!$S$5:$S$619,"Receita",Dez!$F$5:$F$619,Resultado!$D137)</f>
        <v>0</v>
      </c>
      <c r="Q137" s="65">
        <f t="shared" si="26"/>
        <v>0</v>
      </c>
    </row>
    <row r="138" spans="3:17" ht="28.5" customHeight="1" thickTop="1" thickBot="1" x14ac:dyDescent="0.25">
      <c r="C138" s="45" t="str">
        <f>'PC Receitas'!F22</f>
        <v>4.2.18</v>
      </c>
      <c r="D138" s="46" t="str">
        <f>VLOOKUP(C138,'PC Receitas'!$F$4:$G$103,2,FALSE)</f>
        <v>-</v>
      </c>
      <c r="E138" s="65">
        <f>SUMIFS(Jan!$I$5:$I$619,Jan!$S$5:$S$619,"Receita",Jan!$F$5:$F$619,Resultado!$D138)</f>
        <v>0</v>
      </c>
      <c r="F138" s="65">
        <f>SUMIFS(Fev!$I$5:$I$619,Fev!$S$5:$S$619,"Receita",Fev!$F$5:$F$619,Resultado!$D138)</f>
        <v>0</v>
      </c>
      <c r="G138" s="65">
        <f>SUMIFS(Mar!$I$5:$I$619,Mar!$S$5:$S$619,"Receita",Mar!$F$5:$F$619,Resultado!$D138)</f>
        <v>0</v>
      </c>
      <c r="H138" s="65">
        <f>SUMIFS(Abr!$I$5:$I$619,Abr!$S$5:$S$619,"Receita",Abr!$F$5:$F$619,Resultado!$D138)</f>
        <v>0</v>
      </c>
      <c r="I138" s="65">
        <f>SUMIFS(Mai!$I$5:$I$619,Mai!$S$5:$S$619,"Receita",Mai!$F$5:$F$619,Resultado!$D138)</f>
        <v>0</v>
      </c>
      <c r="J138" s="65">
        <f>SUMIFS(Jun!$I$5:$I$619,Jun!$S$5:$S$619,"Receita",Jun!$F$5:$F$619,Resultado!$D138)</f>
        <v>0</v>
      </c>
      <c r="K138" s="65">
        <f>SUMIFS(Jul!$I$5:$I$619,Jul!$S$5:$S$619,"Receita",Jul!$F$5:$F$619,Resultado!$D138)</f>
        <v>0</v>
      </c>
      <c r="L138" s="65">
        <f>SUMIFS(Ago!$I$5:$I$619,Ago!$S$5:$S$619,"Receita",Ago!$F$5:$F$619,Resultado!$D138)</f>
        <v>0</v>
      </c>
      <c r="M138" s="65">
        <f>SUMIFS(Set!$I$5:$I$619,Set!$S$5:$S$619,"Receita",Set!$F$5:$F$619,Resultado!$D138)</f>
        <v>0</v>
      </c>
      <c r="N138" s="65">
        <f>SUMIFS(Out!$I$5:$I$619,Out!$S$5:$S$619,"Receita",Out!$F$5:$F$619,Resultado!$D138)</f>
        <v>0</v>
      </c>
      <c r="O138" s="65">
        <f>SUMIFS(Nov!$I$5:$I$619,Nov!$S$5:$S$619,"Receita",Nov!$F$5:$F$619,Resultado!$D138)</f>
        <v>0</v>
      </c>
      <c r="P138" s="65">
        <f>SUMIFS(Dez!$I$5:$I$619,Dez!$S$5:$S$619,"Receita",Dez!$F$5:$F$619,Resultado!$D138)</f>
        <v>0</v>
      </c>
      <c r="Q138" s="65">
        <f t="shared" si="26"/>
        <v>0</v>
      </c>
    </row>
    <row r="139" spans="3:17" ht="28.5" customHeight="1" thickTop="1" thickBot="1" x14ac:dyDescent="0.25">
      <c r="C139" s="45" t="str">
        <f>'PC Receitas'!F23</f>
        <v>4.2.19</v>
      </c>
      <c r="D139" s="46" t="str">
        <f>VLOOKUP(C139,'PC Receitas'!$F$4:$G$103,2,FALSE)</f>
        <v>-</v>
      </c>
      <c r="E139" s="65">
        <f>SUMIFS(Jan!$I$5:$I$619,Jan!$S$5:$S$619,"Receita",Jan!$F$5:$F$619,Resultado!$D139)</f>
        <v>0</v>
      </c>
      <c r="F139" s="65">
        <f>SUMIFS(Fev!$I$5:$I$619,Fev!$S$5:$S$619,"Receita",Fev!$F$5:$F$619,Resultado!$D139)</f>
        <v>0</v>
      </c>
      <c r="G139" s="65">
        <f>SUMIFS(Mar!$I$5:$I$619,Mar!$S$5:$S$619,"Receita",Mar!$F$5:$F$619,Resultado!$D139)</f>
        <v>0</v>
      </c>
      <c r="H139" s="65">
        <f>SUMIFS(Abr!$I$5:$I$619,Abr!$S$5:$S$619,"Receita",Abr!$F$5:$F$619,Resultado!$D139)</f>
        <v>0</v>
      </c>
      <c r="I139" s="65">
        <f>SUMIFS(Mai!$I$5:$I$619,Mai!$S$5:$S$619,"Receita",Mai!$F$5:$F$619,Resultado!$D139)</f>
        <v>0</v>
      </c>
      <c r="J139" s="65">
        <f>SUMIFS(Jun!$I$5:$I$619,Jun!$S$5:$S$619,"Receita",Jun!$F$5:$F$619,Resultado!$D139)</f>
        <v>0</v>
      </c>
      <c r="K139" s="65">
        <f>SUMIFS(Jul!$I$5:$I$619,Jul!$S$5:$S$619,"Receita",Jul!$F$5:$F$619,Resultado!$D139)</f>
        <v>0</v>
      </c>
      <c r="L139" s="65">
        <f>SUMIFS(Ago!$I$5:$I$619,Ago!$S$5:$S$619,"Receita",Ago!$F$5:$F$619,Resultado!$D139)</f>
        <v>0</v>
      </c>
      <c r="M139" s="65">
        <f>SUMIFS(Set!$I$5:$I$619,Set!$S$5:$S$619,"Receita",Set!$F$5:$F$619,Resultado!$D139)</f>
        <v>0</v>
      </c>
      <c r="N139" s="65">
        <f>SUMIFS(Out!$I$5:$I$619,Out!$S$5:$S$619,"Receita",Out!$F$5:$F$619,Resultado!$D139)</f>
        <v>0</v>
      </c>
      <c r="O139" s="65">
        <f>SUMIFS(Nov!$I$5:$I$619,Nov!$S$5:$S$619,"Receita",Nov!$F$5:$F$619,Resultado!$D139)</f>
        <v>0</v>
      </c>
      <c r="P139" s="65">
        <f>SUMIFS(Dez!$I$5:$I$619,Dez!$S$5:$S$619,"Receita",Dez!$F$5:$F$619,Resultado!$D139)</f>
        <v>0</v>
      </c>
      <c r="Q139" s="65">
        <f t="shared" si="26"/>
        <v>0</v>
      </c>
    </row>
    <row r="140" spans="3:17" ht="28.5" customHeight="1" thickTop="1" thickBot="1" x14ac:dyDescent="0.25">
      <c r="C140" s="45" t="str">
        <f>'PC Receitas'!F24</f>
        <v>4.2.20</v>
      </c>
      <c r="D140" s="46" t="str">
        <f>VLOOKUP(C140,'PC Receitas'!$F$4:$G$103,2,FALSE)</f>
        <v>-</v>
      </c>
      <c r="E140" s="65">
        <f>SUMIFS(Jan!$I$5:$I$619,Jan!$S$5:$S$619,"Receita",Jan!$F$5:$F$619,Resultado!$D140)</f>
        <v>0</v>
      </c>
      <c r="F140" s="65">
        <f>SUMIFS(Fev!$I$5:$I$619,Fev!$S$5:$S$619,"Receita",Fev!$F$5:$F$619,Resultado!$D140)</f>
        <v>0</v>
      </c>
      <c r="G140" s="65">
        <f>SUMIFS(Mar!$I$5:$I$619,Mar!$S$5:$S$619,"Receita",Mar!$F$5:$F$619,Resultado!$D140)</f>
        <v>0</v>
      </c>
      <c r="H140" s="65">
        <f>SUMIFS(Abr!$I$5:$I$619,Abr!$S$5:$S$619,"Receita",Abr!$F$5:$F$619,Resultado!$D140)</f>
        <v>0</v>
      </c>
      <c r="I140" s="65">
        <f>SUMIFS(Mai!$I$5:$I$619,Mai!$S$5:$S$619,"Receita",Mai!$F$5:$F$619,Resultado!$D140)</f>
        <v>0</v>
      </c>
      <c r="J140" s="65">
        <f>SUMIFS(Jun!$I$5:$I$619,Jun!$S$5:$S$619,"Receita",Jun!$F$5:$F$619,Resultado!$D140)</f>
        <v>0</v>
      </c>
      <c r="K140" s="65">
        <f>SUMIFS(Jul!$I$5:$I$619,Jul!$S$5:$S$619,"Receita",Jul!$F$5:$F$619,Resultado!$D140)</f>
        <v>0</v>
      </c>
      <c r="L140" s="65">
        <f>SUMIFS(Ago!$I$5:$I$619,Ago!$S$5:$S$619,"Receita",Ago!$F$5:$F$619,Resultado!$D140)</f>
        <v>0</v>
      </c>
      <c r="M140" s="65">
        <f>SUMIFS(Set!$I$5:$I$619,Set!$S$5:$S$619,"Receita",Set!$F$5:$F$619,Resultado!$D140)</f>
        <v>0</v>
      </c>
      <c r="N140" s="65">
        <f>SUMIFS(Out!$I$5:$I$619,Out!$S$5:$S$619,"Receita",Out!$F$5:$F$619,Resultado!$D140)</f>
        <v>0</v>
      </c>
      <c r="O140" s="65">
        <f>SUMIFS(Nov!$I$5:$I$619,Nov!$S$5:$S$619,"Receita",Nov!$F$5:$F$619,Resultado!$D140)</f>
        <v>0</v>
      </c>
      <c r="P140" s="65">
        <f>SUMIFS(Dez!$I$5:$I$619,Dez!$S$5:$S$619,"Receita",Dez!$F$5:$F$619,Resultado!$D140)</f>
        <v>0</v>
      </c>
      <c r="Q140" s="65">
        <f t="shared" si="26"/>
        <v>0</v>
      </c>
    </row>
    <row r="141" spans="3:17" ht="28.5" customHeight="1" thickTop="1" thickBot="1" x14ac:dyDescent="0.25">
      <c r="C141" s="45" t="str">
        <f>'PC Receitas'!F25</f>
        <v>4.2.21</v>
      </c>
      <c r="D141" s="46" t="str">
        <f>VLOOKUP(C141,'PC Receitas'!$F$4:$G$103,2,FALSE)</f>
        <v>-</v>
      </c>
      <c r="E141" s="65">
        <f>SUMIFS(Jan!$I$5:$I$619,Jan!$S$5:$S$619,"Receita",Jan!$F$5:$F$619,Resultado!$D141)</f>
        <v>0</v>
      </c>
      <c r="F141" s="65">
        <f>SUMIFS(Fev!$I$5:$I$619,Fev!$S$5:$S$619,"Receita",Fev!$F$5:$F$619,Resultado!$D141)</f>
        <v>0</v>
      </c>
      <c r="G141" s="65">
        <f>SUMIFS(Mar!$I$5:$I$619,Mar!$S$5:$S$619,"Receita",Mar!$F$5:$F$619,Resultado!$D141)</f>
        <v>0</v>
      </c>
      <c r="H141" s="65">
        <f>SUMIFS(Abr!$I$5:$I$619,Abr!$S$5:$S$619,"Receita",Abr!$F$5:$F$619,Resultado!$D141)</f>
        <v>0</v>
      </c>
      <c r="I141" s="65">
        <f>SUMIFS(Mai!$I$5:$I$619,Mai!$S$5:$S$619,"Receita",Mai!$F$5:$F$619,Resultado!$D141)</f>
        <v>0</v>
      </c>
      <c r="J141" s="65">
        <f>SUMIFS(Jun!$I$5:$I$619,Jun!$S$5:$S$619,"Receita",Jun!$F$5:$F$619,Resultado!$D141)</f>
        <v>0</v>
      </c>
      <c r="K141" s="65">
        <f>SUMIFS(Jul!$I$5:$I$619,Jul!$S$5:$S$619,"Receita",Jul!$F$5:$F$619,Resultado!$D141)</f>
        <v>0</v>
      </c>
      <c r="L141" s="65">
        <f>SUMIFS(Ago!$I$5:$I$619,Ago!$S$5:$S$619,"Receita",Ago!$F$5:$F$619,Resultado!$D141)</f>
        <v>0</v>
      </c>
      <c r="M141" s="65">
        <f>SUMIFS(Set!$I$5:$I$619,Set!$S$5:$S$619,"Receita",Set!$F$5:$F$619,Resultado!$D141)</f>
        <v>0</v>
      </c>
      <c r="N141" s="65">
        <f>SUMIFS(Out!$I$5:$I$619,Out!$S$5:$S$619,"Receita",Out!$F$5:$F$619,Resultado!$D141)</f>
        <v>0</v>
      </c>
      <c r="O141" s="65">
        <f>SUMIFS(Nov!$I$5:$I$619,Nov!$S$5:$S$619,"Receita",Nov!$F$5:$F$619,Resultado!$D141)</f>
        <v>0</v>
      </c>
      <c r="P141" s="65">
        <f>SUMIFS(Dez!$I$5:$I$619,Dez!$S$5:$S$619,"Receita",Dez!$F$5:$F$619,Resultado!$D141)</f>
        <v>0</v>
      </c>
      <c r="Q141" s="65">
        <f t="shared" si="26"/>
        <v>0</v>
      </c>
    </row>
    <row r="142" spans="3:17" ht="28.5" customHeight="1" thickTop="1" thickBot="1" x14ac:dyDescent="0.25">
      <c r="C142" s="45" t="str">
        <f>'PC Receitas'!F26</f>
        <v>4.2.22</v>
      </c>
      <c r="D142" s="46" t="str">
        <f>VLOOKUP(C142,'PC Receitas'!$F$4:$G$103,2,FALSE)</f>
        <v>-</v>
      </c>
      <c r="E142" s="65">
        <f>SUMIFS(Jan!$I$5:$I$619,Jan!$S$5:$S$619,"Receita",Jan!$F$5:$F$619,Resultado!$D142)</f>
        <v>0</v>
      </c>
      <c r="F142" s="65">
        <f>SUMIFS(Fev!$I$5:$I$619,Fev!$S$5:$S$619,"Receita",Fev!$F$5:$F$619,Resultado!$D142)</f>
        <v>0</v>
      </c>
      <c r="G142" s="65">
        <f>SUMIFS(Mar!$I$5:$I$619,Mar!$S$5:$S$619,"Receita",Mar!$F$5:$F$619,Resultado!$D142)</f>
        <v>0</v>
      </c>
      <c r="H142" s="65">
        <f>SUMIFS(Abr!$I$5:$I$619,Abr!$S$5:$S$619,"Receita",Abr!$F$5:$F$619,Resultado!$D142)</f>
        <v>0</v>
      </c>
      <c r="I142" s="65">
        <f>SUMIFS(Mai!$I$5:$I$619,Mai!$S$5:$S$619,"Receita",Mai!$F$5:$F$619,Resultado!$D142)</f>
        <v>0</v>
      </c>
      <c r="J142" s="65">
        <f>SUMIFS(Jun!$I$5:$I$619,Jun!$S$5:$S$619,"Receita",Jun!$F$5:$F$619,Resultado!$D142)</f>
        <v>0</v>
      </c>
      <c r="K142" s="65">
        <f>SUMIFS(Jul!$I$5:$I$619,Jul!$S$5:$S$619,"Receita",Jul!$F$5:$F$619,Resultado!$D142)</f>
        <v>0</v>
      </c>
      <c r="L142" s="65">
        <f>SUMIFS(Ago!$I$5:$I$619,Ago!$S$5:$S$619,"Receita",Ago!$F$5:$F$619,Resultado!$D142)</f>
        <v>0</v>
      </c>
      <c r="M142" s="65">
        <f>SUMIFS(Set!$I$5:$I$619,Set!$S$5:$S$619,"Receita",Set!$F$5:$F$619,Resultado!$D142)</f>
        <v>0</v>
      </c>
      <c r="N142" s="65">
        <f>SUMIFS(Out!$I$5:$I$619,Out!$S$5:$S$619,"Receita",Out!$F$5:$F$619,Resultado!$D142)</f>
        <v>0</v>
      </c>
      <c r="O142" s="65">
        <f>SUMIFS(Nov!$I$5:$I$619,Nov!$S$5:$S$619,"Receita",Nov!$F$5:$F$619,Resultado!$D142)</f>
        <v>0</v>
      </c>
      <c r="P142" s="65">
        <f>SUMIFS(Dez!$I$5:$I$619,Dez!$S$5:$S$619,"Receita",Dez!$F$5:$F$619,Resultado!$D142)</f>
        <v>0</v>
      </c>
      <c r="Q142" s="65">
        <f t="shared" si="26"/>
        <v>0</v>
      </c>
    </row>
    <row r="143" spans="3:17" ht="28.5" customHeight="1" thickTop="1" thickBot="1" x14ac:dyDescent="0.25">
      <c r="C143" s="45" t="str">
        <f>'PC Receitas'!F27</f>
        <v>4.2.23</v>
      </c>
      <c r="D143" s="46" t="str">
        <f>VLOOKUP(C143,'PC Receitas'!$F$4:$G$103,2,FALSE)</f>
        <v>-</v>
      </c>
      <c r="E143" s="65">
        <f>SUMIFS(Jan!$I$5:$I$619,Jan!$S$5:$S$619,"Receita",Jan!$F$5:$F$619,Resultado!$D143)</f>
        <v>0</v>
      </c>
      <c r="F143" s="65">
        <f>SUMIFS(Fev!$I$5:$I$619,Fev!$S$5:$S$619,"Receita",Fev!$F$5:$F$619,Resultado!$D143)</f>
        <v>0</v>
      </c>
      <c r="G143" s="65">
        <f>SUMIFS(Mar!$I$5:$I$619,Mar!$S$5:$S$619,"Receita",Mar!$F$5:$F$619,Resultado!$D143)</f>
        <v>0</v>
      </c>
      <c r="H143" s="65">
        <f>SUMIFS(Abr!$I$5:$I$619,Abr!$S$5:$S$619,"Receita",Abr!$F$5:$F$619,Resultado!$D143)</f>
        <v>0</v>
      </c>
      <c r="I143" s="65">
        <f>SUMIFS(Mai!$I$5:$I$619,Mai!$S$5:$S$619,"Receita",Mai!$F$5:$F$619,Resultado!$D143)</f>
        <v>0</v>
      </c>
      <c r="J143" s="65">
        <f>SUMIFS(Jun!$I$5:$I$619,Jun!$S$5:$S$619,"Receita",Jun!$F$5:$F$619,Resultado!$D143)</f>
        <v>0</v>
      </c>
      <c r="K143" s="65">
        <f>SUMIFS(Jul!$I$5:$I$619,Jul!$S$5:$S$619,"Receita",Jul!$F$5:$F$619,Resultado!$D143)</f>
        <v>0</v>
      </c>
      <c r="L143" s="65">
        <f>SUMIFS(Ago!$I$5:$I$619,Ago!$S$5:$S$619,"Receita",Ago!$F$5:$F$619,Resultado!$D143)</f>
        <v>0</v>
      </c>
      <c r="M143" s="65">
        <f>SUMIFS(Set!$I$5:$I$619,Set!$S$5:$S$619,"Receita",Set!$F$5:$F$619,Resultado!$D143)</f>
        <v>0</v>
      </c>
      <c r="N143" s="65">
        <f>SUMIFS(Out!$I$5:$I$619,Out!$S$5:$S$619,"Receita",Out!$F$5:$F$619,Resultado!$D143)</f>
        <v>0</v>
      </c>
      <c r="O143" s="65">
        <f>SUMIFS(Nov!$I$5:$I$619,Nov!$S$5:$S$619,"Receita",Nov!$F$5:$F$619,Resultado!$D143)</f>
        <v>0</v>
      </c>
      <c r="P143" s="65">
        <f>SUMIFS(Dez!$I$5:$I$619,Dez!$S$5:$S$619,"Receita",Dez!$F$5:$F$619,Resultado!$D143)</f>
        <v>0</v>
      </c>
      <c r="Q143" s="65">
        <f t="shared" si="26"/>
        <v>0</v>
      </c>
    </row>
    <row r="144" spans="3:17" ht="28.5" customHeight="1" thickTop="1" thickBot="1" x14ac:dyDescent="0.25">
      <c r="C144" s="45" t="str">
        <f>'PC Receitas'!F28</f>
        <v>4.2.24</v>
      </c>
      <c r="D144" s="46" t="str">
        <f>VLOOKUP(C144,'PC Receitas'!$F$4:$G$103,2,FALSE)</f>
        <v>-</v>
      </c>
      <c r="E144" s="65">
        <f>SUMIFS(Jan!$I$5:$I$619,Jan!$S$5:$S$619,"Receita",Jan!$F$5:$F$619,Resultado!$D144)</f>
        <v>0</v>
      </c>
      <c r="F144" s="65">
        <f>SUMIFS(Fev!$I$5:$I$619,Fev!$S$5:$S$619,"Receita",Fev!$F$5:$F$619,Resultado!$D144)</f>
        <v>0</v>
      </c>
      <c r="G144" s="65">
        <f>SUMIFS(Mar!$I$5:$I$619,Mar!$S$5:$S$619,"Receita",Mar!$F$5:$F$619,Resultado!$D144)</f>
        <v>0</v>
      </c>
      <c r="H144" s="65">
        <f>SUMIFS(Abr!$I$5:$I$619,Abr!$S$5:$S$619,"Receita",Abr!$F$5:$F$619,Resultado!$D144)</f>
        <v>0</v>
      </c>
      <c r="I144" s="65">
        <f>SUMIFS(Mai!$I$5:$I$619,Mai!$S$5:$S$619,"Receita",Mai!$F$5:$F$619,Resultado!$D144)</f>
        <v>0</v>
      </c>
      <c r="J144" s="65">
        <f>SUMIFS(Jun!$I$5:$I$619,Jun!$S$5:$S$619,"Receita",Jun!$F$5:$F$619,Resultado!$D144)</f>
        <v>0</v>
      </c>
      <c r="K144" s="65">
        <f>SUMIFS(Jul!$I$5:$I$619,Jul!$S$5:$S$619,"Receita",Jul!$F$5:$F$619,Resultado!$D144)</f>
        <v>0</v>
      </c>
      <c r="L144" s="65">
        <f>SUMIFS(Ago!$I$5:$I$619,Ago!$S$5:$S$619,"Receita",Ago!$F$5:$F$619,Resultado!$D144)</f>
        <v>0</v>
      </c>
      <c r="M144" s="65">
        <f>SUMIFS(Set!$I$5:$I$619,Set!$S$5:$S$619,"Receita",Set!$F$5:$F$619,Resultado!$D144)</f>
        <v>0</v>
      </c>
      <c r="N144" s="65">
        <f>SUMIFS(Out!$I$5:$I$619,Out!$S$5:$S$619,"Receita",Out!$F$5:$F$619,Resultado!$D144)</f>
        <v>0</v>
      </c>
      <c r="O144" s="65">
        <f>SUMIFS(Nov!$I$5:$I$619,Nov!$S$5:$S$619,"Receita",Nov!$F$5:$F$619,Resultado!$D144)</f>
        <v>0</v>
      </c>
      <c r="P144" s="65">
        <f>SUMIFS(Dez!$I$5:$I$619,Dez!$S$5:$S$619,"Receita",Dez!$F$5:$F$619,Resultado!$D144)</f>
        <v>0</v>
      </c>
      <c r="Q144" s="65">
        <f t="shared" si="26"/>
        <v>0</v>
      </c>
    </row>
    <row r="145" spans="3:17" ht="28.5" customHeight="1" thickTop="1" thickBot="1" x14ac:dyDescent="0.25">
      <c r="C145" s="45" t="str">
        <f>'PC Receitas'!F29</f>
        <v>4.2.25</v>
      </c>
      <c r="D145" s="46" t="str">
        <f>VLOOKUP(C145,'PC Receitas'!$F$4:$G$103,2,FALSE)</f>
        <v>-</v>
      </c>
      <c r="E145" s="65">
        <f>SUMIFS(Jan!$I$5:$I$619,Jan!$S$5:$S$619,"Receita",Jan!$F$5:$F$619,Resultado!$D145)</f>
        <v>0</v>
      </c>
      <c r="F145" s="65">
        <f>SUMIFS(Fev!$I$5:$I$619,Fev!$S$5:$S$619,"Receita",Fev!$F$5:$F$619,Resultado!$D145)</f>
        <v>0</v>
      </c>
      <c r="G145" s="65">
        <f>SUMIFS(Mar!$I$5:$I$619,Mar!$S$5:$S$619,"Receita",Mar!$F$5:$F$619,Resultado!$D145)</f>
        <v>0</v>
      </c>
      <c r="H145" s="65">
        <f>SUMIFS(Abr!$I$5:$I$619,Abr!$S$5:$S$619,"Receita",Abr!$F$5:$F$619,Resultado!$D145)</f>
        <v>0</v>
      </c>
      <c r="I145" s="65">
        <f>SUMIFS(Mai!$I$5:$I$619,Mai!$S$5:$S$619,"Receita",Mai!$F$5:$F$619,Resultado!$D145)</f>
        <v>0</v>
      </c>
      <c r="J145" s="65">
        <f>SUMIFS(Jun!$I$5:$I$619,Jun!$S$5:$S$619,"Receita",Jun!$F$5:$F$619,Resultado!$D145)</f>
        <v>0</v>
      </c>
      <c r="K145" s="65">
        <f>SUMIFS(Jul!$I$5:$I$619,Jul!$S$5:$S$619,"Receita",Jul!$F$5:$F$619,Resultado!$D145)</f>
        <v>0</v>
      </c>
      <c r="L145" s="65">
        <f>SUMIFS(Ago!$I$5:$I$619,Ago!$S$5:$S$619,"Receita",Ago!$F$5:$F$619,Resultado!$D145)</f>
        <v>0</v>
      </c>
      <c r="M145" s="65">
        <f>SUMIFS(Set!$I$5:$I$619,Set!$S$5:$S$619,"Receita",Set!$F$5:$F$619,Resultado!$D145)</f>
        <v>0</v>
      </c>
      <c r="N145" s="65">
        <f>SUMIFS(Out!$I$5:$I$619,Out!$S$5:$S$619,"Receita",Out!$F$5:$F$619,Resultado!$D145)</f>
        <v>0</v>
      </c>
      <c r="O145" s="65">
        <f>SUMIFS(Nov!$I$5:$I$619,Nov!$S$5:$S$619,"Receita",Nov!$F$5:$F$619,Resultado!$D145)</f>
        <v>0</v>
      </c>
      <c r="P145" s="65">
        <f>SUMIFS(Dez!$I$5:$I$619,Dez!$S$5:$S$619,"Receita",Dez!$F$5:$F$619,Resultado!$D145)</f>
        <v>0</v>
      </c>
      <c r="Q145" s="65">
        <f t="shared" si="26"/>
        <v>0</v>
      </c>
    </row>
    <row r="146" spans="3:17" ht="28.5" customHeight="1" thickTop="1" thickBot="1" x14ac:dyDescent="0.25">
      <c r="C146" s="45" t="str">
        <f>'PC Receitas'!F30</f>
        <v>4.2.26</v>
      </c>
      <c r="D146" s="46" t="str">
        <f>VLOOKUP(C146,'PC Receitas'!$F$4:$G$103,2,FALSE)</f>
        <v>-</v>
      </c>
      <c r="E146" s="65">
        <f>SUMIFS(Jan!$I$5:$I$619,Jan!$S$5:$S$619,"Receita",Jan!$F$5:$F$619,Resultado!$D146)</f>
        <v>0</v>
      </c>
      <c r="F146" s="65">
        <f>SUMIFS(Fev!$I$5:$I$619,Fev!$S$5:$S$619,"Receita",Fev!$F$5:$F$619,Resultado!$D146)</f>
        <v>0</v>
      </c>
      <c r="G146" s="65">
        <f>SUMIFS(Mar!$I$5:$I$619,Mar!$S$5:$S$619,"Receita",Mar!$F$5:$F$619,Resultado!$D146)</f>
        <v>0</v>
      </c>
      <c r="H146" s="65">
        <f>SUMIFS(Abr!$I$5:$I$619,Abr!$S$5:$S$619,"Receita",Abr!$F$5:$F$619,Resultado!$D146)</f>
        <v>0</v>
      </c>
      <c r="I146" s="65">
        <f>SUMIFS(Mai!$I$5:$I$619,Mai!$S$5:$S$619,"Receita",Mai!$F$5:$F$619,Resultado!$D146)</f>
        <v>0</v>
      </c>
      <c r="J146" s="65">
        <f>SUMIFS(Jun!$I$5:$I$619,Jun!$S$5:$S$619,"Receita",Jun!$F$5:$F$619,Resultado!$D146)</f>
        <v>0</v>
      </c>
      <c r="K146" s="65">
        <f>SUMIFS(Jul!$I$5:$I$619,Jul!$S$5:$S$619,"Receita",Jul!$F$5:$F$619,Resultado!$D146)</f>
        <v>0</v>
      </c>
      <c r="L146" s="65">
        <f>SUMIFS(Ago!$I$5:$I$619,Ago!$S$5:$S$619,"Receita",Ago!$F$5:$F$619,Resultado!$D146)</f>
        <v>0</v>
      </c>
      <c r="M146" s="65">
        <f>SUMIFS(Set!$I$5:$I$619,Set!$S$5:$S$619,"Receita",Set!$F$5:$F$619,Resultado!$D146)</f>
        <v>0</v>
      </c>
      <c r="N146" s="65">
        <f>SUMIFS(Out!$I$5:$I$619,Out!$S$5:$S$619,"Receita",Out!$F$5:$F$619,Resultado!$D146)</f>
        <v>0</v>
      </c>
      <c r="O146" s="65">
        <f>SUMIFS(Nov!$I$5:$I$619,Nov!$S$5:$S$619,"Receita",Nov!$F$5:$F$619,Resultado!$D146)</f>
        <v>0</v>
      </c>
      <c r="P146" s="65">
        <f>SUMIFS(Dez!$I$5:$I$619,Dez!$S$5:$S$619,"Receita",Dez!$F$5:$F$619,Resultado!$D146)</f>
        <v>0</v>
      </c>
      <c r="Q146" s="65">
        <f t="shared" si="26"/>
        <v>0</v>
      </c>
    </row>
    <row r="147" spans="3:17" ht="28.5" customHeight="1" thickTop="1" thickBot="1" x14ac:dyDescent="0.25">
      <c r="C147" s="45" t="str">
        <f>'PC Receitas'!F31</f>
        <v>4.2.27</v>
      </c>
      <c r="D147" s="46" t="str">
        <f>VLOOKUP(C147,'PC Receitas'!$F$4:$G$103,2,FALSE)</f>
        <v>-</v>
      </c>
      <c r="E147" s="65">
        <f>SUMIFS(Jan!$I$5:$I$619,Jan!$S$5:$S$619,"Receita",Jan!$F$5:$F$619,Resultado!$D147)</f>
        <v>0</v>
      </c>
      <c r="F147" s="65">
        <f>SUMIFS(Fev!$I$5:$I$619,Fev!$S$5:$S$619,"Receita",Fev!$F$5:$F$619,Resultado!$D147)</f>
        <v>0</v>
      </c>
      <c r="G147" s="65">
        <f>SUMIFS(Mar!$I$5:$I$619,Mar!$S$5:$S$619,"Receita",Mar!$F$5:$F$619,Resultado!$D147)</f>
        <v>0</v>
      </c>
      <c r="H147" s="65">
        <f>SUMIFS(Abr!$I$5:$I$619,Abr!$S$5:$S$619,"Receita",Abr!$F$5:$F$619,Resultado!$D147)</f>
        <v>0</v>
      </c>
      <c r="I147" s="65">
        <f>SUMIFS(Mai!$I$5:$I$619,Mai!$S$5:$S$619,"Receita",Mai!$F$5:$F$619,Resultado!$D147)</f>
        <v>0</v>
      </c>
      <c r="J147" s="65">
        <f>SUMIFS(Jun!$I$5:$I$619,Jun!$S$5:$S$619,"Receita",Jun!$F$5:$F$619,Resultado!$D147)</f>
        <v>0</v>
      </c>
      <c r="K147" s="65">
        <f>SUMIFS(Jul!$I$5:$I$619,Jul!$S$5:$S$619,"Receita",Jul!$F$5:$F$619,Resultado!$D147)</f>
        <v>0</v>
      </c>
      <c r="L147" s="65">
        <f>SUMIFS(Ago!$I$5:$I$619,Ago!$S$5:$S$619,"Receita",Ago!$F$5:$F$619,Resultado!$D147)</f>
        <v>0</v>
      </c>
      <c r="M147" s="65">
        <f>SUMIFS(Set!$I$5:$I$619,Set!$S$5:$S$619,"Receita",Set!$F$5:$F$619,Resultado!$D147)</f>
        <v>0</v>
      </c>
      <c r="N147" s="65">
        <f>SUMIFS(Out!$I$5:$I$619,Out!$S$5:$S$619,"Receita",Out!$F$5:$F$619,Resultado!$D147)</f>
        <v>0</v>
      </c>
      <c r="O147" s="65">
        <f>SUMIFS(Nov!$I$5:$I$619,Nov!$S$5:$S$619,"Receita",Nov!$F$5:$F$619,Resultado!$D147)</f>
        <v>0</v>
      </c>
      <c r="P147" s="65">
        <f>SUMIFS(Dez!$I$5:$I$619,Dez!$S$5:$S$619,"Receita",Dez!$F$5:$F$619,Resultado!$D147)</f>
        <v>0</v>
      </c>
      <c r="Q147" s="65">
        <f t="shared" si="26"/>
        <v>0</v>
      </c>
    </row>
    <row r="148" spans="3:17" ht="28.5" customHeight="1" thickTop="1" thickBot="1" x14ac:dyDescent="0.25">
      <c r="C148" s="45" t="str">
        <f>'PC Receitas'!F32</f>
        <v>4.2.28</v>
      </c>
      <c r="D148" s="46" t="str">
        <f>VLOOKUP(C148,'PC Receitas'!$F$4:$G$103,2,FALSE)</f>
        <v>-</v>
      </c>
      <c r="E148" s="65">
        <f>SUMIFS(Jan!$I$5:$I$619,Jan!$S$5:$S$619,"Receita",Jan!$F$5:$F$619,Resultado!$D148)</f>
        <v>0</v>
      </c>
      <c r="F148" s="65">
        <f>SUMIFS(Fev!$I$5:$I$619,Fev!$S$5:$S$619,"Receita",Fev!$F$5:$F$619,Resultado!$D148)</f>
        <v>0</v>
      </c>
      <c r="G148" s="65">
        <f>SUMIFS(Mar!$I$5:$I$619,Mar!$S$5:$S$619,"Receita",Mar!$F$5:$F$619,Resultado!$D148)</f>
        <v>0</v>
      </c>
      <c r="H148" s="65">
        <f>SUMIFS(Abr!$I$5:$I$619,Abr!$S$5:$S$619,"Receita",Abr!$F$5:$F$619,Resultado!$D148)</f>
        <v>0</v>
      </c>
      <c r="I148" s="65">
        <f>SUMIFS(Mai!$I$5:$I$619,Mai!$S$5:$S$619,"Receita",Mai!$F$5:$F$619,Resultado!$D148)</f>
        <v>0</v>
      </c>
      <c r="J148" s="65">
        <f>SUMIFS(Jun!$I$5:$I$619,Jun!$S$5:$S$619,"Receita",Jun!$F$5:$F$619,Resultado!$D148)</f>
        <v>0</v>
      </c>
      <c r="K148" s="65">
        <f>SUMIFS(Jul!$I$5:$I$619,Jul!$S$5:$S$619,"Receita",Jul!$F$5:$F$619,Resultado!$D148)</f>
        <v>0</v>
      </c>
      <c r="L148" s="65">
        <f>SUMIFS(Ago!$I$5:$I$619,Ago!$S$5:$S$619,"Receita",Ago!$F$5:$F$619,Resultado!$D148)</f>
        <v>0</v>
      </c>
      <c r="M148" s="65">
        <f>SUMIFS(Set!$I$5:$I$619,Set!$S$5:$S$619,"Receita",Set!$F$5:$F$619,Resultado!$D148)</f>
        <v>0</v>
      </c>
      <c r="N148" s="65">
        <f>SUMIFS(Out!$I$5:$I$619,Out!$S$5:$S$619,"Receita",Out!$F$5:$F$619,Resultado!$D148)</f>
        <v>0</v>
      </c>
      <c r="O148" s="65">
        <f>SUMIFS(Nov!$I$5:$I$619,Nov!$S$5:$S$619,"Receita",Nov!$F$5:$F$619,Resultado!$D148)</f>
        <v>0</v>
      </c>
      <c r="P148" s="65">
        <f>SUMIFS(Dez!$I$5:$I$619,Dez!$S$5:$S$619,"Receita",Dez!$F$5:$F$619,Resultado!$D148)</f>
        <v>0</v>
      </c>
      <c r="Q148" s="65">
        <f t="shared" si="26"/>
        <v>0</v>
      </c>
    </row>
    <row r="149" spans="3:17" ht="28.5" customHeight="1" thickTop="1" thickBot="1" x14ac:dyDescent="0.25">
      <c r="C149" s="45" t="str">
        <f>'PC Receitas'!F33</f>
        <v>4.2.29</v>
      </c>
      <c r="D149" s="46" t="str">
        <f>VLOOKUP(C149,'PC Receitas'!$F$4:$G$103,2,FALSE)</f>
        <v>-</v>
      </c>
      <c r="E149" s="65">
        <f>SUMIFS(Jan!$I$5:$I$619,Jan!$S$5:$S$619,"Receita",Jan!$F$5:$F$619,Resultado!$D149)</f>
        <v>0</v>
      </c>
      <c r="F149" s="65">
        <f>SUMIFS(Fev!$I$5:$I$619,Fev!$S$5:$S$619,"Receita",Fev!$F$5:$F$619,Resultado!$D149)</f>
        <v>0</v>
      </c>
      <c r="G149" s="65">
        <f>SUMIFS(Mar!$I$5:$I$619,Mar!$S$5:$S$619,"Receita",Mar!$F$5:$F$619,Resultado!$D149)</f>
        <v>0</v>
      </c>
      <c r="H149" s="65">
        <f>SUMIFS(Abr!$I$5:$I$619,Abr!$S$5:$S$619,"Receita",Abr!$F$5:$F$619,Resultado!$D149)</f>
        <v>0</v>
      </c>
      <c r="I149" s="65">
        <f>SUMIFS(Mai!$I$5:$I$619,Mai!$S$5:$S$619,"Receita",Mai!$F$5:$F$619,Resultado!$D149)</f>
        <v>0</v>
      </c>
      <c r="J149" s="65">
        <f>SUMIFS(Jun!$I$5:$I$619,Jun!$S$5:$S$619,"Receita",Jun!$F$5:$F$619,Resultado!$D149)</f>
        <v>0</v>
      </c>
      <c r="K149" s="65">
        <f>SUMIFS(Jul!$I$5:$I$619,Jul!$S$5:$S$619,"Receita",Jul!$F$5:$F$619,Resultado!$D149)</f>
        <v>0</v>
      </c>
      <c r="L149" s="65">
        <f>SUMIFS(Ago!$I$5:$I$619,Ago!$S$5:$S$619,"Receita",Ago!$F$5:$F$619,Resultado!$D149)</f>
        <v>0</v>
      </c>
      <c r="M149" s="65">
        <f>SUMIFS(Set!$I$5:$I$619,Set!$S$5:$S$619,"Receita",Set!$F$5:$F$619,Resultado!$D149)</f>
        <v>0</v>
      </c>
      <c r="N149" s="65">
        <f>SUMIFS(Out!$I$5:$I$619,Out!$S$5:$S$619,"Receita",Out!$F$5:$F$619,Resultado!$D149)</f>
        <v>0</v>
      </c>
      <c r="O149" s="65">
        <f>SUMIFS(Nov!$I$5:$I$619,Nov!$S$5:$S$619,"Receita",Nov!$F$5:$F$619,Resultado!$D149)</f>
        <v>0</v>
      </c>
      <c r="P149" s="65">
        <f>SUMIFS(Dez!$I$5:$I$619,Dez!$S$5:$S$619,"Receita",Dez!$F$5:$F$619,Resultado!$D149)</f>
        <v>0</v>
      </c>
      <c r="Q149" s="65">
        <f t="shared" si="26"/>
        <v>0</v>
      </c>
    </row>
    <row r="150" spans="3:17" ht="28.5" customHeight="1" thickTop="1" thickBot="1" x14ac:dyDescent="0.25">
      <c r="C150" s="45" t="str">
        <f>'PC Receitas'!F34</f>
        <v>4.2.30</v>
      </c>
      <c r="D150" s="46" t="str">
        <f>VLOOKUP(C150,'PC Receitas'!$F$4:$G$103,2,FALSE)</f>
        <v>-</v>
      </c>
      <c r="E150" s="65">
        <f>SUMIFS(Jan!$I$5:$I$619,Jan!$S$5:$S$619,"Receita",Jan!$F$5:$F$619,Resultado!$D150)</f>
        <v>0</v>
      </c>
      <c r="F150" s="65">
        <f>SUMIFS(Fev!$I$5:$I$619,Fev!$S$5:$S$619,"Receita",Fev!$F$5:$F$619,Resultado!$D150)</f>
        <v>0</v>
      </c>
      <c r="G150" s="65">
        <f>SUMIFS(Mar!$I$5:$I$619,Mar!$S$5:$S$619,"Receita",Mar!$F$5:$F$619,Resultado!$D150)</f>
        <v>0</v>
      </c>
      <c r="H150" s="65">
        <f>SUMIFS(Abr!$I$5:$I$619,Abr!$S$5:$S$619,"Receita",Abr!$F$5:$F$619,Resultado!$D150)</f>
        <v>0</v>
      </c>
      <c r="I150" s="65">
        <f>SUMIFS(Mai!$I$5:$I$619,Mai!$S$5:$S$619,"Receita",Mai!$F$5:$F$619,Resultado!$D150)</f>
        <v>0</v>
      </c>
      <c r="J150" s="65">
        <f>SUMIFS(Jun!$I$5:$I$619,Jun!$S$5:$S$619,"Receita",Jun!$F$5:$F$619,Resultado!$D150)</f>
        <v>0</v>
      </c>
      <c r="K150" s="65">
        <f>SUMIFS(Jul!$I$5:$I$619,Jul!$S$5:$S$619,"Receita",Jul!$F$5:$F$619,Resultado!$D150)</f>
        <v>0</v>
      </c>
      <c r="L150" s="65">
        <f>SUMIFS(Ago!$I$5:$I$619,Ago!$S$5:$S$619,"Receita",Ago!$F$5:$F$619,Resultado!$D150)</f>
        <v>0</v>
      </c>
      <c r="M150" s="65">
        <f>SUMIFS(Set!$I$5:$I$619,Set!$S$5:$S$619,"Receita",Set!$F$5:$F$619,Resultado!$D150)</f>
        <v>0</v>
      </c>
      <c r="N150" s="65">
        <f>SUMIFS(Out!$I$5:$I$619,Out!$S$5:$S$619,"Receita",Out!$F$5:$F$619,Resultado!$D150)</f>
        <v>0</v>
      </c>
      <c r="O150" s="65">
        <f>SUMIFS(Nov!$I$5:$I$619,Nov!$S$5:$S$619,"Receita",Nov!$F$5:$F$619,Resultado!$D150)</f>
        <v>0</v>
      </c>
      <c r="P150" s="65">
        <f>SUMIFS(Dez!$I$5:$I$619,Dez!$S$5:$S$619,"Receita",Dez!$F$5:$F$619,Resultado!$D150)</f>
        <v>0</v>
      </c>
      <c r="Q150" s="65">
        <f t="shared" si="26"/>
        <v>0</v>
      </c>
    </row>
    <row r="151" spans="3:17" ht="28.5" customHeight="1" thickTop="1" thickBot="1" x14ac:dyDescent="0.25">
      <c r="C151" s="45" t="str">
        <f>'PC Receitas'!F35</f>
        <v>4.2.31</v>
      </c>
      <c r="D151" s="46" t="str">
        <f>VLOOKUP(C151,'PC Receitas'!$F$4:$G$103,2,FALSE)</f>
        <v>-</v>
      </c>
      <c r="E151" s="65">
        <f>SUMIFS(Jan!$I$5:$I$619,Jan!$S$5:$S$619,"Receita",Jan!$F$5:$F$619,Resultado!$D151)</f>
        <v>0</v>
      </c>
      <c r="F151" s="65">
        <f>SUMIFS(Fev!$I$5:$I$619,Fev!$S$5:$S$619,"Receita",Fev!$F$5:$F$619,Resultado!$D151)</f>
        <v>0</v>
      </c>
      <c r="G151" s="65">
        <f>SUMIFS(Mar!$I$5:$I$619,Mar!$S$5:$S$619,"Receita",Mar!$F$5:$F$619,Resultado!$D151)</f>
        <v>0</v>
      </c>
      <c r="H151" s="65">
        <f>SUMIFS(Abr!$I$5:$I$619,Abr!$S$5:$S$619,"Receita",Abr!$F$5:$F$619,Resultado!$D151)</f>
        <v>0</v>
      </c>
      <c r="I151" s="65">
        <f>SUMIFS(Mai!$I$5:$I$619,Mai!$S$5:$S$619,"Receita",Mai!$F$5:$F$619,Resultado!$D151)</f>
        <v>0</v>
      </c>
      <c r="J151" s="65">
        <f>SUMIFS(Jun!$I$5:$I$619,Jun!$S$5:$S$619,"Receita",Jun!$F$5:$F$619,Resultado!$D151)</f>
        <v>0</v>
      </c>
      <c r="K151" s="65">
        <f>SUMIFS(Jul!$I$5:$I$619,Jul!$S$5:$S$619,"Receita",Jul!$F$5:$F$619,Resultado!$D151)</f>
        <v>0</v>
      </c>
      <c r="L151" s="65">
        <f>SUMIFS(Ago!$I$5:$I$619,Ago!$S$5:$S$619,"Receita",Ago!$F$5:$F$619,Resultado!$D151)</f>
        <v>0</v>
      </c>
      <c r="M151" s="65">
        <f>SUMIFS(Set!$I$5:$I$619,Set!$S$5:$S$619,"Receita",Set!$F$5:$F$619,Resultado!$D151)</f>
        <v>0</v>
      </c>
      <c r="N151" s="65">
        <f>SUMIFS(Out!$I$5:$I$619,Out!$S$5:$S$619,"Receita",Out!$F$5:$F$619,Resultado!$D151)</f>
        <v>0</v>
      </c>
      <c r="O151" s="65">
        <f>SUMIFS(Nov!$I$5:$I$619,Nov!$S$5:$S$619,"Receita",Nov!$F$5:$F$619,Resultado!$D151)</f>
        <v>0</v>
      </c>
      <c r="P151" s="65">
        <f>SUMIFS(Dez!$I$5:$I$619,Dez!$S$5:$S$619,"Receita",Dez!$F$5:$F$619,Resultado!$D151)</f>
        <v>0</v>
      </c>
      <c r="Q151" s="65">
        <f t="shared" si="26"/>
        <v>0</v>
      </c>
    </row>
    <row r="152" spans="3:17" ht="28.5" customHeight="1" thickTop="1" thickBot="1" x14ac:dyDescent="0.25">
      <c r="C152" s="45" t="str">
        <f>'PC Receitas'!F36</f>
        <v>4.2.32</v>
      </c>
      <c r="D152" s="46" t="str">
        <f>VLOOKUP(C152,'PC Receitas'!$F$4:$G$103,2,FALSE)</f>
        <v>-</v>
      </c>
      <c r="E152" s="65">
        <f>SUMIFS(Jan!$I$5:$I$619,Jan!$S$5:$S$619,"Receita",Jan!$F$5:$F$619,Resultado!$D152)</f>
        <v>0</v>
      </c>
      <c r="F152" s="65">
        <f>SUMIFS(Fev!$I$5:$I$619,Fev!$S$5:$S$619,"Receita",Fev!$F$5:$F$619,Resultado!$D152)</f>
        <v>0</v>
      </c>
      <c r="G152" s="65">
        <f>SUMIFS(Mar!$I$5:$I$619,Mar!$S$5:$S$619,"Receita",Mar!$F$5:$F$619,Resultado!$D152)</f>
        <v>0</v>
      </c>
      <c r="H152" s="65">
        <f>SUMIFS(Abr!$I$5:$I$619,Abr!$S$5:$S$619,"Receita",Abr!$F$5:$F$619,Resultado!$D152)</f>
        <v>0</v>
      </c>
      <c r="I152" s="65">
        <f>SUMIFS(Mai!$I$5:$I$619,Mai!$S$5:$S$619,"Receita",Mai!$F$5:$F$619,Resultado!$D152)</f>
        <v>0</v>
      </c>
      <c r="J152" s="65">
        <f>SUMIFS(Jun!$I$5:$I$619,Jun!$S$5:$S$619,"Receita",Jun!$F$5:$F$619,Resultado!$D152)</f>
        <v>0</v>
      </c>
      <c r="K152" s="65">
        <f>SUMIFS(Jul!$I$5:$I$619,Jul!$S$5:$S$619,"Receita",Jul!$F$5:$F$619,Resultado!$D152)</f>
        <v>0</v>
      </c>
      <c r="L152" s="65">
        <f>SUMIFS(Ago!$I$5:$I$619,Ago!$S$5:$S$619,"Receita",Ago!$F$5:$F$619,Resultado!$D152)</f>
        <v>0</v>
      </c>
      <c r="M152" s="65">
        <f>SUMIFS(Set!$I$5:$I$619,Set!$S$5:$S$619,"Receita",Set!$F$5:$F$619,Resultado!$D152)</f>
        <v>0</v>
      </c>
      <c r="N152" s="65">
        <f>SUMIFS(Out!$I$5:$I$619,Out!$S$5:$S$619,"Receita",Out!$F$5:$F$619,Resultado!$D152)</f>
        <v>0</v>
      </c>
      <c r="O152" s="65">
        <f>SUMIFS(Nov!$I$5:$I$619,Nov!$S$5:$S$619,"Receita",Nov!$F$5:$F$619,Resultado!$D152)</f>
        <v>0</v>
      </c>
      <c r="P152" s="65">
        <f>SUMIFS(Dez!$I$5:$I$619,Dez!$S$5:$S$619,"Receita",Dez!$F$5:$F$619,Resultado!$D152)</f>
        <v>0</v>
      </c>
      <c r="Q152" s="65">
        <f t="shared" si="26"/>
        <v>0</v>
      </c>
    </row>
    <row r="153" spans="3:17" ht="28.5" customHeight="1" thickTop="1" thickBot="1" x14ac:dyDescent="0.25">
      <c r="C153" s="45" t="str">
        <f>'PC Receitas'!F37</f>
        <v>4.2.33</v>
      </c>
      <c r="D153" s="46" t="str">
        <f>VLOOKUP(C153,'PC Receitas'!$F$4:$G$103,2,FALSE)</f>
        <v>-</v>
      </c>
      <c r="E153" s="65">
        <f>SUMIFS(Jan!$I$5:$I$619,Jan!$S$5:$S$619,"Receita",Jan!$F$5:$F$619,Resultado!$D153)</f>
        <v>0</v>
      </c>
      <c r="F153" s="65">
        <f>SUMIFS(Fev!$I$5:$I$619,Fev!$S$5:$S$619,"Receita",Fev!$F$5:$F$619,Resultado!$D153)</f>
        <v>0</v>
      </c>
      <c r="G153" s="65">
        <f>SUMIFS(Mar!$I$5:$I$619,Mar!$S$5:$S$619,"Receita",Mar!$F$5:$F$619,Resultado!$D153)</f>
        <v>0</v>
      </c>
      <c r="H153" s="65">
        <f>SUMIFS(Abr!$I$5:$I$619,Abr!$S$5:$S$619,"Receita",Abr!$F$5:$F$619,Resultado!$D153)</f>
        <v>0</v>
      </c>
      <c r="I153" s="65">
        <f>SUMIFS(Mai!$I$5:$I$619,Mai!$S$5:$S$619,"Receita",Mai!$F$5:$F$619,Resultado!$D153)</f>
        <v>0</v>
      </c>
      <c r="J153" s="65">
        <f>SUMIFS(Jun!$I$5:$I$619,Jun!$S$5:$S$619,"Receita",Jun!$F$5:$F$619,Resultado!$D153)</f>
        <v>0</v>
      </c>
      <c r="K153" s="65">
        <f>SUMIFS(Jul!$I$5:$I$619,Jul!$S$5:$S$619,"Receita",Jul!$F$5:$F$619,Resultado!$D153)</f>
        <v>0</v>
      </c>
      <c r="L153" s="65">
        <f>SUMIFS(Ago!$I$5:$I$619,Ago!$S$5:$S$619,"Receita",Ago!$F$5:$F$619,Resultado!$D153)</f>
        <v>0</v>
      </c>
      <c r="M153" s="65">
        <f>SUMIFS(Set!$I$5:$I$619,Set!$S$5:$S$619,"Receita",Set!$F$5:$F$619,Resultado!$D153)</f>
        <v>0</v>
      </c>
      <c r="N153" s="65">
        <f>SUMIFS(Out!$I$5:$I$619,Out!$S$5:$S$619,"Receita",Out!$F$5:$F$619,Resultado!$D153)</f>
        <v>0</v>
      </c>
      <c r="O153" s="65">
        <f>SUMIFS(Nov!$I$5:$I$619,Nov!$S$5:$S$619,"Receita",Nov!$F$5:$F$619,Resultado!$D153)</f>
        <v>0</v>
      </c>
      <c r="P153" s="65">
        <f>SUMIFS(Dez!$I$5:$I$619,Dez!$S$5:$S$619,"Receita",Dez!$F$5:$F$619,Resultado!$D153)</f>
        <v>0</v>
      </c>
      <c r="Q153" s="65">
        <f t="shared" si="26"/>
        <v>0</v>
      </c>
    </row>
    <row r="154" spans="3:17" ht="28.5" customHeight="1" thickTop="1" thickBot="1" x14ac:dyDescent="0.25">
      <c r="C154" s="45" t="str">
        <f>'PC Receitas'!F38</f>
        <v>4.2.34</v>
      </c>
      <c r="D154" s="46" t="str">
        <f>VLOOKUP(C154,'PC Receitas'!$F$4:$G$103,2,FALSE)</f>
        <v>-</v>
      </c>
      <c r="E154" s="65">
        <f>SUMIFS(Jan!$I$5:$I$619,Jan!$S$5:$S$619,"Receita",Jan!$F$5:$F$619,Resultado!$D154)</f>
        <v>0</v>
      </c>
      <c r="F154" s="65">
        <f>SUMIFS(Fev!$I$5:$I$619,Fev!$S$5:$S$619,"Receita",Fev!$F$5:$F$619,Resultado!$D154)</f>
        <v>0</v>
      </c>
      <c r="G154" s="65">
        <f>SUMIFS(Mar!$I$5:$I$619,Mar!$S$5:$S$619,"Receita",Mar!$F$5:$F$619,Resultado!$D154)</f>
        <v>0</v>
      </c>
      <c r="H154" s="65">
        <f>SUMIFS(Abr!$I$5:$I$619,Abr!$S$5:$S$619,"Receita",Abr!$F$5:$F$619,Resultado!$D154)</f>
        <v>0</v>
      </c>
      <c r="I154" s="65">
        <f>SUMIFS(Mai!$I$5:$I$619,Mai!$S$5:$S$619,"Receita",Mai!$F$5:$F$619,Resultado!$D154)</f>
        <v>0</v>
      </c>
      <c r="J154" s="65">
        <f>SUMIFS(Jun!$I$5:$I$619,Jun!$S$5:$S$619,"Receita",Jun!$F$5:$F$619,Resultado!$D154)</f>
        <v>0</v>
      </c>
      <c r="K154" s="65">
        <f>SUMIFS(Jul!$I$5:$I$619,Jul!$S$5:$S$619,"Receita",Jul!$F$5:$F$619,Resultado!$D154)</f>
        <v>0</v>
      </c>
      <c r="L154" s="65">
        <f>SUMIFS(Ago!$I$5:$I$619,Ago!$S$5:$S$619,"Receita",Ago!$F$5:$F$619,Resultado!$D154)</f>
        <v>0</v>
      </c>
      <c r="M154" s="65">
        <f>SUMIFS(Set!$I$5:$I$619,Set!$S$5:$S$619,"Receita",Set!$F$5:$F$619,Resultado!$D154)</f>
        <v>0</v>
      </c>
      <c r="N154" s="65">
        <f>SUMIFS(Out!$I$5:$I$619,Out!$S$5:$S$619,"Receita",Out!$F$5:$F$619,Resultado!$D154)</f>
        <v>0</v>
      </c>
      <c r="O154" s="65">
        <f>SUMIFS(Nov!$I$5:$I$619,Nov!$S$5:$S$619,"Receita",Nov!$F$5:$F$619,Resultado!$D154)</f>
        <v>0</v>
      </c>
      <c r="P154" s="65">
        <f>SUMIFS(Dez!$I$5:$I$619,Dez!$S$5:$S$619,"Receita",Dez!$F$5:$F$619,Resultado!$D154)</f>
        <v>0</v>
      </c>
      <c r="Q154" s="65">
        <f t="shared" si="26"/>
        <v>0</v>
      </c>
    </row>
    <row r="155" spans="3:17" ht="28.5" customHeight="1" thickTop="1" thickBot="1" x14ac:dyDescent="0.25">
      <c r="C155" s="45" t="str">
        <f>'PC Receitas'!F39</f>
        <v>4.2.35</v>
      </c>
      <c r="D155" s="46" t="str">
        <f>VLOOKUP(C155,'PC Receitas'!$F$4:$G$103,2,FALSE)</f>
        <v>-</v>
      </c>
      <c r="E155" s="65">
        <f>SUMIFS(Jan!$I$5:$I$619,Jan!$S$5:$S$619,"Receita",Jan!$F$5:$F$619,Resultado!$D155)</f>
        <v>0</v>
      </c>
      <c r="F155" s="65">
        <f>SUMIFS(Fev!$I$5:$I$619,Fev!$S$5:$S$619,"Receita",Fev!$F$5:$F$619,Resultado!$D155)</f>
        <v>0</v>
      </c>
      <c r="G155" s="65">
        <f>SUMIFS(Mar!$I$5:$I$619,Mar!$S$5:$S$619,"Receita",Mar!$F$5:$F$619,Resultado!$D155)</f>
        <v>0</v>
      </c>
      <c r="H155" s="65">
        <f>SUMIFS(Abr!$I$5:$I$619,Abr!$S$5:$S$619,"Receita",Abr!$F$5:$F$619,Resultado!$D155)</f>
        <v>0</v>
      </c>
      <c r="I155" s="65">
        <f>SUMIFS(Mai!$I$5:$I$619,Mai!$S$5:$S$619,"Receita",Mai!$F$5:$F$619,Resultado!$D155)</f>
        <v>0</v>
      </c>
      <c r="J155" s="65">
        <f>SUMIFS(Jun!$I$5:$I$619,Jun!$S$5:$S$619,"Receita",Jun!$F$5:$F$619,Resultado!$D155)</f>
        <v>0</v>
      </c>
      <c r="K155" s="65">
        <f>SUMIFS(Jul!$I$5:$I$619,Jul!$S$5:$S$619,"Receita",Jul!$F$5:$F$619,Resultado!$D155)</f>
        <v>0</v>
      </c>
      <c r="L155" s="65">
        <f>SUMIFS(Ago!$I$5:$I$619,Ago!$S$5:$S$619,"Receita",Ago!$F$5:$F$619,Resultado!$D155)</f>
        <v>0</v>
      </c>
      <c r="M155" s="65">
        <f>SUMIFS(Set!$I$5:$I$619,Set!$S$5:$S$619,"Receita",Set!$F$5:$F$619,Resultado!$D155)</f>
        <v>0</v>
      </c>
      <c r="N155" s="65">
        <f>SUMIFS(Out!$I$5:$I$619,Out!$S$5:$S$619,"Receita",Out!$F$5:$F$619,Resultado!$D155)</f>
        <v>0</v>
      </c>
      <c r="O155" s="65">
        <f>SUMIFS(Nov!$I$5:$I$619,Nov!$S$5:$S$619,"Receita",Nov!$F$5:$F$619,Resultado!$D155)</f>
        <v>0</v>
      </c>
      <c r="P155" s="65">
        <f>SUMIFS(Dez!$I$5:$I$619,Dez!$S$5:$S$619,"Receita",Dez!$F$5:$F$619,Resultado!$D155)</f>
        <v>0</v>
      </c>
      <c r="Q155" s="65">
        <f t="shared" si="26"/>
        <v>0</v>
      </c>
    </row>
    <row r="156" spans="3:17" ht="28.5" customHeight="1" thickTop="1" thickBot="1" x14ac:dyDescent="0.25">
      <c r="C156" s="45" t="str">
        <f>'PC Receitas'!F40</f>
        <v>4.2.36</v>
      </c>
      <c r="D156" s="46" t="str">
        <f>VLOOKUP(C156,'PC Receitas'!$F$4:$G$103,2,FALSE)</f>
        <v>-</v>
      </c>
      <c r="E156" s="65">
        <f>SUMIFS(Jan!$I$5:$I$619,Jan!$S$5:$S$619,"Receita",Jan!$F$5:$F$619,Resultado!$D156)</f>
        <v>0</v>
      </c>
      <c r="F156" s="65">
        <f>SUMIFS(Fev!$I$5:$I$619,Fev!$S$5:$S$619,"Receita",Fev!$F$5:$F$619,Resultado!$D156)</f>
        <v>0</v>
      </c>
      <c r="G156" s="65">
        <f>SUMIFS(Mar!$I$5:$I$619,Mar!$S$5:$S$619,"Receita",Mar!$F$5:$F$619,Resultado!$D156)</f>
        <v>0</v>
      </c>
      <c r="H156" s="65">
        <f>SUMIFS(Abr!$I$5:$I$619,Abr!$S$5:$S$619,"Receita",Abr!$F$5:$F$619,Resultado!$D156)</f>
        <v>0</v>
      </c>
      <c r="I156" s="65">
        <f>SUMIFS(Mai!$I$5:$I$619,Mai!$S$5:$S$619,"Receita",Mai!$F$5:$F$619,Resultado!$D156)</f>
        <v>0</v>
      </c>
      <c r="J156" s="65">
        <f>SUMIFS(Jun!$I$5:$I$619,Jun!$S$5:$S$619,"Receita",Jun!$F$5:$F$619,Resultado!$D156)</f>
        <v>0</v>
      </c>
      <c r="K156" s="65">
        <f>SUMIFS(Jul!$I$5:$I$619,Jul!$S$5:$S$619,"Receita",Jul!$F$5:$F$619,Resultado!$D156)</f>
        <v>0</v>
      </c>
      <c r="L156" s="65">
        <f>SUMIFS(Ago!$I$5:$I$619,Ago!$S$5:$S$619,"Receita",Ago!$F$5:$F$619,Resultado!$D156)</f>
        <v>0</v>
      </c>
      <c r="M156" s="65">
        <f>SUMIFS(Set!$I$5:$I$619,Set!$S$5:$S$619,"Receita",Set!$F$5:$F$619,Resultado!$D156)</f>
        <v>0</v>
      </c>
      <c r="N156" s="65">
        <f>SUMIFS(Out!$I$5:$I$619,Out!$S$5:$S$619,"Receita",Out!$F$5:$F$619,Resultado!$D156)</f>
        <v>0</v>
      </c>
      <c r="O156" s="65">
        <f>SUMIFS(Nov!$I$5:$I$619,Nov!$S$5:$S$619,"Receita",Nov!$F$5:$F$619,Resultado!$D156)</f>
        <v>0</v>
      </c>
      <c r="P156" s="65">
        <f>SUMIFS(Dez!$I$5:$I$619,Dez!$S$5:$S$619,"Receita",Dez!$F$5:$F$619,Resultado!$D156)</f>
        <v>0</v>
      </c>
      <c r="Q156" s="65">
        <f t="shared" si="26"/>
        <v>0</v>
      </c>
    </row>
    <row r="157" spans="3:17" ht="28.5" customHeight="1" thickTop="1" thickBot="1" x14ac:dyDescent="0.25">
      <c r="C157" s="45" t="str">
        <f>'PC Receitas'!F41</f>
        <v>4.2.37</v>
      </c>
      <c r="D157" s="46" t="str">
        <f>VLOOKUP(C157,'PC Receitas'!$F$4:$G$103,2,FALSE)</f>
        <v>-</v>
      </c>
      <c r="E157" s="65">
        <f>SUMIFS(Jan!$I$5:$I$619,Jan!$S$5:$S$619,"Receita",Jan!$F$5:$F$619,Resultado!$D157)</f>
        <v>0</v>
      </c>
      <c r="F157" s="65">
        <f>SUMIFS(Fev!$I$5:$I$619,Fev!$S$5:$S$619,"Receita",Fev!$F$5:$F$619,Resultado!$D157)</f>
        <v>0</v>
      </c>
      <c r="G157" s="65">
        <f>SUMIFS(Mar!$I$5:$I$619,Mar!$S$5:$S$619,"Receita",Mar!$F$5:$F$619,Resultado!$D157)</f>
        <v>0</v>
      </c>
      <c r="H157" s="65">
        <f>SUMIFS(Abr!$I$5:$I$619,Abr!$S$5:$S$619,"Receita",Abr!$F$5:$F$619,Resultado!$D157)</f>
        <v>0</v>
      </c>
      <c r="I157" s="65">
        <f>SUMIFS(Mai!$I$5:$I$619,Mai!$S$5:$S$619,"Receita",Mai!$F$5:$F$619,Resultado!$D157)</f>
        <v>0</v>
      </c>
      <c r="J157" s="65">
        <f>SUMIFS(Jun!$I$5:$I$619,Jun!$S$5:$S$619,"Receita",Jun!$F$5:$F$619,Resultado!$D157)</f>
        <v>0</v>
      </c>
      <c r="K157" s="65">
        <f>SUMIFS(Jul!$I$5:$I$619,Jul!$S$5:$S$619,"Receita",Jul!$F$5:$F$619,Resultado!$D157)</f>
        <v>0</v>
      </c>
      <c r="L157" s="65">
        <f>SUMIFS(Ago!$I$5:$I$619,Ago!$S$5:$S$619,"Receita",Ago!$F$5:$F$619,Resultado!$D157)</f>
        <v>0</v>
      </c>
      <c r="M157" s="65">
        <f>SUMIFS(Set!$I$5:$I$619,Set!$S$5:$S$619,"Receita",Set!$F$5:$F$619,Resultado!$D157)</f>
        <v>0</v>
      </c>
      <c r="N157" s="65">
        <f>SUMIFS(Out!$I$5:$I$619,Out!$S$5:$S$619,"Receita",Out!$F$5:$F$619,Resultado!$D157)</f>
        <v>0</v>
      </c>
      <c r="O157" s="65">
        <f>SUMIFS(Nov!$I$5:$I$619,Nov!$S$5:$S$619,"Receita",Nov!$F$5:$F$619,Resultado!$D157)</f>
        <v>0</v>
      </c>
      <c r="P157" s="65">
        <f>SUMIFS(Dez!$I$5:$I$619,Dez!$S$5:$S$619,"Receita",Dez!$F$5:$F$619,Resultado!$D157)</f>
        <v>0</v>
      </c>
      <c r="Q157" s="65">
        <f t="shared" si="26"/>
        <v>0</v>
      </c>
    </row>
    <row r="158" spans="3:17" ht="28.5" customHeight="1" thickTop="1" thickBot="1" x14ac:dyDescent="0.25">
      <c r="C158" s="45" t="str">
        <f>'PC Receitas'!F42</f>
        <v>4.2.38</v>
      </c>
      <c r="D158" s="46" t="str">
        <f>VLOOKUP(C158,'PC Receitas'!$F$4:$G$103,2,FALSE)</f>
        <v>-</v>
      </c>
      <c r="E158" s="65">
        <f>SUMIFS(Jan!$I$5:$I$619,Jan!$S$5:$S$619,"Receita",Jan!$F$5:$F$619,Resultado!$D158)</f>
        <v>0</v>
      </c>
      <c r="F158" s="65">
        <f>SUMIFS(Fev!$I$5:$I$619,Fev!$S$5:$S$619,"Receita",Fev!$F$5:$F$619,Resultado!$D158)</f>
        <v>0</v>
      </c>
      <c r="G158" s="65">
        <f>SUMIFS(Mar!$I$5:$I$619,Mar!$S$5:$S$619,"Receita",Mar!$F$5:$F$619,Resultado!$D158)</f>
        <v>0</v>
      </c>
      <c r="H158" s="65">
        <f>SUMIFS(Abr!$I$5:$I$619,Abr!$S$5:$S$619,"Receita",Abr!$F$5:$F$619,Resultado!$D158)</f>
        <v>0</v>
      </c>
      <c r="I158" s="65">
        <f>SUMIFS(Mai!$I$5:$I$619,Mai!$S$5:$S$619,"Receita",Mai!$F$5:$F$619,Resultado!$D158)</f>
        <v>0</v>
      </c>
      <c r="J158" s="65">
        <f>SUMIFS(Jun!$I$5:$I$619,Jun!$S$5:$S$619,"Receita",Jun!$F$5:$F$619,Resultado!$D158)</f>
        <v>0</v>
      </c>
      <c r="K158" s="65">
        <f>SUMIFS(Jul!$I$5:$I$619,Jul!$S$5:$S$619,"Receita",Jul!$F$5:$F$619,Resultado!$D158)</f>
        <v>0</v>
      </c>
      <c r="L158" s="65">
        <f>SUMIFS(Ago!$I$5:$I$619,Ago!$S$5:$S$619,"Receita",Ago!$F$5:$F$619,Resultado!$D158)</f>
        <v>0</v>
      </c>
      <c r="M158" s="65">
        <f>SUMIFS(Set!$I$5:$I$619,Set!$S$5:$S$619,"Receita",Set!$F$5:$F$619,Resultado!$D158)</f>
        <v>0</v>
      </c>
      <c r="N158" s="65">
        <f>SUMIFS(Out!$I$5:$I$619,Out!$S$5:$S$619,"Receita",Out!$F$5:$F$619,Resultado!$D158)</f>
        <v>0</v>
      </c>
      <c r="O158" s="65">
        <f>SUMIFS(Nov!$I$5:$I$619,Nov!$S$5:$S$619,"Receita",Nov!$F$5:$F$619,Resultado!$D158)</f>
        <v>0</v>
      </c>
      <c r="P158" s="65">
        <f>SUMIFS(Dez!$I$5:$I$619,Dez!$S$5:$S$619,"Receita",Dez!$F$5:$F$619,Resultado!$D158)</f>
        <v>0</v>
      </c>
      <c r="Q158" s="65">
        <f t="shared" si="26"/>
        <v>0</v>
      </c>
    </row>
    <row r="159" spans="3:17" ht="28.5" customHeight="1" thickTop="1" thickBot="1" x14ac:dyDescent="0.25">
      <c r="C159" s="45" t="str">
        <f>'PC Receitas'!F43</f>
        <v>4.2.39</v>
      </c>
      <c r="D159" s="46" t="str">
        <f>VLOOKUP(C159,'PC Receitas'!$F$4:$G$103,2,FALSE)</f>
        <v>-</v>
      </c>
      <c r="E159" s="65">
        <f>SUMIFS(Jan!$I$5:$I$619,Jan!$S$5:$S$619,"Receita",Jan!$F$5:$F$619,Resultado!$D159)</f>
        <v>0</v>
      </c>
      <c r="F159" s="65">
        <f>SUMIFS(Fev!$I$5:$I$619,Fev!$S$5:$S$619,"Receita",Fev!$F$5:$F$619,Resultado!$D159)</f>
        <v>0</v>
      </c>
      <c r="G159" s="65">
        <f>SUMIFS(Mar!$I$5:$I$619,Mar!$S$5:$S$619,"Receita",Mar!$F$5:$F$619,Resultado!$D159)</f>
        <v>0</v>
      </c>
      <c r="H159" s="65">
        <f>SUMIFS(Abr!$I$5:$I$619,Abr!$S$5:$S$619,"Receita",Abr!$F$5:$F$619,Resultado!$D159)</f>
        <v>0</v>
      </c>
      <c r="I159" s="65">
        <f>SUMIFS(Mai!$I$5:$I$619,Mai!$S$5:$S$619,"Receita",Mai!$F$5:$F$619,Resultado!$D159)</f>
        <v>0</v>
      </c>
      <c r="J159" s="65">
        <f>SUMIFS(Jun!$I$5:$I$619,Jun!$S$5:$S$619,"Receita",Jun!$F$5:$F$619,Resultado!$D159)</f>
        <v>0</v>
      </c>
      <c r="K159" s="65">
        <f>SUMIFS(Jul!$I$5:$I$619,Jul!$S$5:$S$619,"Receita",Jul!$F$5:$F$619,Resultado!$D159)</f>
        <v>0</v>
      </c>
      <c r="L159" s="65">
        <f>SUMIFS(Ago!$I$5:$I$619,Ago!$S$5:$S$619,"Receita",Ago!$F$5:$F$619,Resultado!$D159)</f>
        <v>0</v>
      </c>
      <c r="M159" s="65">
        <f>SUMIFS(Set!$I$5:$I$619,Set!$S$5:$S$619,"Receita",Set!$F$5:$F$619,Resultado!$D159)</f>
        <v>0</v>
      </c>
      <c r="N159" s="65">
        <f>SUMIFS(Out!$I$5:$I$619,Out!$S$5:$S$619,"Receita",Out!$F$5:$F$619,Resultado!$D159)</f>
        <v>0</v>
      </c>
      <c r="O159" s="65">
        <f>SUMIFS(Nov!$I$5:$I$619,Nov!$S$5:$S$619,"Receita",Nov!$F$5:$F$619,Resultado!$D159)</f>
        <v>0</v>
      </c>
      <c r="P159" s="65">
        <f>SUMIFS(Dez!$I$5:$I$619,Dez!$S$5:$S$619,"Receita",Dez!$F$5:$F$619,Resultado!$D159)</f>
        <v>0</v>
      </c>
      <c r="Q159" s="65">
        <f t="shared" si="26"/>
        <v>0</v>
      </c>
    </row>
    <row r="160" spans="3:17" ht="28.5" customHeight="1" thickTop="1" thickBot="1" x14ac:dyDescent="0.25">
      <c r="C160" s="45" t="str">
        <f>'PC Receitas'!F44</f>
        <v>4.2.40</v>
      </c>
      <c r="D160" s="46" t="str">
        <f>VLOOKUP(C160,'PC Receitas'!$F$4:$G$103,2,FALSE)</f>
        <v>-</v>
      </c>
      <c r="E160" s="65">
        <f>SUMIFS(Jan!$I$5:$I$619,Jan!$S$5:$S$619,"Receita",Jan!$F$5:$F$619,Resultado!$D160)</f>
        <v>0</v>
      </c>
      <c r="F160" s="65">
        <f>SUMIFS(Fev!$I$5:$I$619,Fev!$S$5:$S$619,"Receita",Fev!$F$5:$F$619,Resultado!$D160)</f>
        <v>0</v>
      </c>
      <c r="G160" s="65">
        <f>SUMIFS(Mar!$I$5:$I$619,Mar!$S$5:$S$619,"Receita",Mar!$F$5:$F$619,Resultado!$D160)</f>
        <v>0</v>
      </c>
      <c r="H160" s="65">
        <f>SUMIFS(Abr!$I$5:$I$619,Abr!$S$5:$S$619,"Receita",Abr!$F$5:$F$619,Resultado!$D160)</f>
        <v>0</v>
      </c>
      <c r="I160" s="65">
        <f>SUMIFS(Mai!$I$5:$I$619,Mai!$S$5:$S$619,"Receita",Mai!$F$5:$F$619,Resultado!$D160)</f>
        <v>0</v>
      </c>
      <c r="J160" s="65">
        <f>SUMIFS(Jun!$I$5:$I$619,Jun!$S$5:$S$619,"Receita",Jun!$F$5:$F$619,Resultado!$D160)</f>
        <v>0</v>
      </c>
      <c r="K160" s="65">
        <f>SUMIFS(Jul!$I$5:$I$619,Jul!$S$5:$S$619,"Receita",Jul!$F$5:$F$619,Resultado!$D160)</f>
        <v>0</v>
      </c>
      <c r="L160" s="65">
        <f>SUMIFS(Ago!$I$5:$I$619,Ago!$S$5:$S$619,"Receita",Ago!$F$5:$F$619,Resultado!$D160)</f>
        <v>0</v>
      </c>
      <c r="M160" s="65">
        <f>SUMIFS(Set!$I$5:$I$619,Set!$S$5:$S$619,"Receita",Set!$F$5:$F$619,Resultado!$D160)</f>
        <v>0</v>
      </c>
      <c r="N160" s="65">
        <f>SUMIFS(Out!$I$5:$I$619,Out!$S$5:$S$619,"Receita",Out!$F$5:$F$619,Resultado!$D160)</f>
        <v>0</v>
      </c>
      <c r="O160" s="65">
        <f>SUMIFS(Nov!$I$5:$I$619,Nov!$S$5:$S$619,"Receita",Nov!$F$5:$F$619,Resultado!$D160)</f>
        <v>0</v>
      </c>
      <c r="P160" s="65">
        <f>SUMIFS(Dez!$I$5:$I$619,Dez!$S$5:$S$619,"Receita",Dez!$F$5:$F$619,Resultado!$D160)</f>
        <v>0</v>
      </c>
      <c r="Q160" s="65">
        <f t="shared" si="26"/>
        <v>0</v>
      </c>
    </row>
    <row r="161" spans="3:17" ht="28.5" customHeight="1" thickTop="1" thickBot="1" x14ac:dyDescent="0.25">
      <c r="C161" s="45" t="str">
        <f>'PC Receitas'!F45</f>
        <v>4.2.41</v>
      </c>
      <c r="D161" s="46" t="str">
        <f>VLOOKUP(C161,'PC Receitas'!$F$4:$G$103,2,FALSE)</f>
        <v>-</v>
      </c>
      <c r="E161" s="65">
        <f>SUMIFS(Jan!$I$5:$I$619,Jan!$S$5:$S$619,"Receita",Jan!$F$5:$F$619,Resultado!$D161)</f>
        <v>0</v>
      </c>
      <c r="F161" s="65">
        <f>SUMIFS(Fev!$I$5:$I$619,Fev!$S$5:$S$619,"Receita",Fev!$F$5:$F$619,Resultado!$D161)</f>
        <v>0</v>
      </c>
      <c r="G161" s="65">
        <f>SUMIFS(Mar!$I$5:$I$619,Mar!$S$5:$S$619,"Receita",Mar!$F$5:$F$619,Resultado!$D161)</f>
        <v>0</v>
      </c>
      <c r="H161" s="65">
        <f>SUMIFS(Abr!$I$5:$I$619,Abr!$S$5:$S$619,"Receita",Abr!$F$5:$F$619,Resultado!$D161)</f>
        <v>0</v>
      </c>
      <c r="I161" s="65">
        <f>SUMIFS(Mai!$I$5:$I$619,Mai!$S$5:$S$619,"Receita",Mai!$F$5:$F$619,Resultado!$D161)</f>
        <v>0</v>
      </c>
      <c r="J161" s="65">
        <f>SUMIFS(Jun!$I$5:$I$619,Jun!$S$5:$S$619,"Receita",Jun!$F$5:$F$619,Resultado!$D161)</f>
        <v>0</v>
      </c>
      <c r="K161" s="65">
        <f>SUMIFS(Jul!$I$5:$I$619,Jul!$S$5:$S$619,"Receita",Jul!$F$5:$F$619,Resultado!$D161)</f>
        <v>0</v>
      </c>
      <c r="L161" s="65">
        <f>SUMIFS(Ago!$I$5:$I$619,Ago!$S$5:$S$619,"Receita",Ago!$F$5:$F$619,Resultado!$D161)</f>
        <v>0</v>
      </c>
      <c r="M161" s="65">
        <f>SUMIFS(Set!$I$5:$I$619,Set!$S$5:$S$619,"Receita",Set!$F$5:$F$619,Resultado!$D161)</f>
        <v>0</v>
      </c>
      <c r="N161" s="65">
        <f>SUMIFS(Out!$I$5:$I$619,Out!$S$5:$S$619,"Receita",Out!$F$5:$F$619,Resultado!$D161)</f>
        <v>0</v>
      </c>
      <c r="O161" s="65">
        <f>SUMIFS(Nov!$I$5:$I$619,Nov!$S$5:$S$619,"Receita",Nov!$F$5:$F$619,Resultado!$D161)</f>
        <v>0</v>
      </c>
      <c r="P161" s="65">
        <f>SUMIFS(Dez!$I$5:$I$619,Dez!$S$5:$S$619,"Receita",Dez!$F$5:$F$619,Resultado!$D161)</f>
        <v>0</v>
      </c>
      <c r="Q161" s="65">
        <f t="shared" si="26"/>
        <v>0</v>
      </c>
    </row>
    <row r="162" spans="3:17" ht="28.5" customHeight="1" thickTop="1" thickBot="1" x14ac:dyDescent="0.25">
      <c r="C162" s="45" t="str">
        <f>'PC Receitas'!F46</f>
        <v>4.2.42</v>
      </c>
      <c r="D162" s="46" t="str">
        <f>VLOOKUP(C162,'PC Receitas'!$F$4:$G$103,2,FALSE)</f>
        <v>-</v>
      </c>
      <c r="E162" s="65">
        <f>SUMIFS(Jan!$I$5:$I$619,Jan!$S$5:$S$619,"Receita",Jan!$F$5:$F$619,Resultado!$D162)</f>
        <v>0</v>
      </c>
      <c r="F162" s="65">
        <f>SUMIFS(Fev!$I$5:$I$619,Fev!$S$5:$S$619,"Receita",Fev!$F$5:$F$619,Resultado!$D162)</f>
        <v>0</v>
      </c>
      <c r="G162" s="65">
        <f>SUMIFS(Mar!$I$5:$I$619,Mar!$S$5:$S$619,"Receita",Mar!$F$5:$F$619,Resultado!$D162)</f>
        <v>0</v>
      </c>
      <c r="H162" s="65">
        <f>SUMIFS(Abr!$I$5:$I$619,Abr!$S$5:$S$619,"Receita",Abr!$F$5:$F$619,Resultado!$D162)</f>
        <v>0</v>
      </c>
      <c r="I162" s="65">
        <f>SUMIFS(Mai!$I$5:$I$619,Mai!$S$5:$S$619,"Receita",Mai!$F$5:$F$619,Resultado!$D162)</f>
        <v>0</v>
      </c>
      <c r="J162" s="65">
        <f>SUMIFS(Jun!$I$5:$I$619,Jun!$S$5:$S$619,"Receita",Jun!$F$5:$F$619,Resultado!$D162)</f>
        <v>0</v>
      </c>
      <c r="K162" s="65">
        <f>SUMIFS(Jul!$I$5:$I$619,Jul!$S$5:$S$619,"Receita",Jul!$F$5:$F$619,Resultado!$D162)</f>
        <v>0</v>
      </c>
      <c r="L162" s="65">
        <f>SUMIFS(Ago!$I$5:$I$619,Ago!$S$5:$S$619,"Receita",Ago!$F$5:$F$619,Resultado!$D162)</f>
        <v>0</v>
      </c>
      <c r="M162" s="65">
        <f>SUMIFS(Set!$I$5:$I$619,Set!$S$5:$S$619,"Receita",Set!$F$5:$F$619,Resultado!$D162)</f>
        <v>0</v>
      </c>
      <c r="N162" s="65">
        <f>SUMIFS(Out!$I$5:$I$619,Out!$S$5:$S$619,"Receita",Out!$F$5:$F$619,Resultado!$D162)</f>
        <v>0</v>
      </c>
      <c r="O162" s="65">
        <f>SUMIFS(Nov!$I$5:$I$619,Nov!$S$5:$S$619,"Receita",Nov!$F$5:$F$619,Resultado!$D162)</f>
        <v>0</v>
      </c>
      <c r="P162" s="65">
        <f>SUMIFS(Dez!$I$5:$I$619,Dez!$S$5:$S$619,"Receita",Dez!$F$5:$F$619,Resultado!$D162)</f>
        <v>0</v>
      </c>
      <c r="Q162" s="65">
        <f t="shared" si="26"/>
        <v>0</v>
      </c>
    </row>
    <row r="163" spans="3:17" ht="28.5" customHeight="1" thickTop="1" thickBot="1" x14ac:dyDescent="0.25">
      <c r="C163" s="45" t="str">
        <f>'PC Receitas'!F47</f>
        <v>4.2.43</v>
      </c>
      <c r="D163" s="46" t="str">
        <f>VLOOKUP(C163,'PC Receitas'!$F$4:$G$103,2,FALSE)</f>
        <v>-</v>
      </c>
      <c r="E163" s="65">
        <f>SUMIFS(Jan!$I$5:$I$619,Jan!$S$5:$S$619,"Receita",Jan!$F$5:$F$619,Resultado!$D163)</f>
        <v>0</v>
      </c>
      <c r="F163" s="65">
        <f>SUMIFS(Fev!$I$5:$I$619,Fev!$S$5:$S$619,"Receita",Fev!$F$5:$F$619,Resultado!$D163)</f>
        <v>0</v>
      </c>
      <c r="G163" s="65">
        <f>SUMIFS(Mar!$I$5:$I$619,Mar!$S$5:$S$619,"Receita",Mar!$F$5:$F$619,Resultado!$D163)</f>
        <v>0</v>
      </c>
      <c r="H163" s="65">
        <f>SUMIFS(Abr!$I$5:$I$619,Abr!$S$5:$S$619,"Receita",Abr!$F$5:$F$619,Resultado!$D163)</f>
        <v>0</v>
      </c>
      <c r="I163" s="65">
        <f>SUMIFS(Mai!$I$5:$I$619,Mai!$S$5:$S$619,"Receita",Mai!$F$5:$F$619,Resultado!$D163)</f>
        <v>0</v>
      </c>
      <c r="J163" s="65">
        <f>SUMIFS(Jun!$I$5:$I$619,Jun!$S$5:$S$619,"Receita",Jun!$F$5:$F$619,Resultado!$D163)</f>
        <v>0</v>
      </c>
      <c r="K163" s="65">
        <f>SUMIFS(Jul!$I$5:$I$619,Jul!$S$5:$S$619,"Receita",Jul!$F$5:$F$619,Resultado!$D163)</f>
        <v>0</v>
      </c>
      <c r="L163" s="65">
        <f>SUMIFS(Ago!$I$5:$I$619,Ago!$S$5:$S$619,"Receita",Ago!$F$5:$F$619,Resultado!$D163)</f>
        <v>0</v>
      </c>
      <c r="M163" s="65">
        <f>SUMIFS(Set!$I$5:$I$619,Set!$S$5:$S$619,"Receita",Set!$F$5:$F$619,Resultado!$D163)</f>
        <v>0</v>
      </c>
      <c r="N163" s="65">
        <f>SUMIFS(Out!$I$5:$I$619,Out!$S$5:$S$619,"Receita",Out!$F$5:$F$619,Resultado!$D163)</f>
        <v>0</v>
      </c>
      <c r="O163" s="65">
        <f>SUMIFS(Nov!$I$5:$I$619,Nov!$S$5:$S$619,"Receita",Nov!$F$5:$F$619,Resultado!$D163)</f>
        <v>0</v>
      </c>
      <c r="P163" s="65">
        <f>SUMIFS(Dez!$I$5:$I$619,Dez!$S$5:$S$619,"Receita",Dez!$F$5:$F$619,Resultado!$D163)</f>
        <v>0</v>
      </c>
      <c r="Q163" s="65">
        <f t="shared" si="26"/>
        <v>0</v>
      </c>
    </row>
    <row r="164" spans="3:17" ht="28.5" customHeight="1" thickTop="1" thickBot="1" x14ac:dyDescent="0.25">
      <c r="C164" s="45" t="str">
        <f>'PC Receitas'!F48</f>
        <v>4.2.44</v>
      </c>
      <c r="D164" s="46" t="str">
        <f>VLOOKUP(C164,'PC Receitas'!$F$4:$G$103,2,FALSE)</f>
        <v>-</v>
      </c>
      <c r="E164" s="65">
        <f>SUMIFS(Jan!$I$5:$I$619,Jan!$S$5:$S$619,"Receita",Jan!$F$5:$F$619,Resultado!$D164)</f>
        <v>0</v>
      </c>
      <c r="F164" s="65">
        <f>SUMIFS(Fev!$I$5:$I$619,Fev!$S$5:$S$619,"Receita",Fev!$F$5:$F$619,Resultado!$D164)</f>
        <v>0</v>
      </c>
      <c r="G164" s="65">
        <f>SUMIFS(Mar!$I$5:$I$619,Mar!$S$5:$S$619,"Receita",Mar!$F$5:$F$619,Resultado!$D164)</f>
        <v>0</v>
      </c>
      <c r="H164" s="65">
        <f>SUMIFS(Abr!$I$5:$I$619,Abr!$S$5:$S$619,"Receita",Abr!$F$5:$F$619,Resultado!$D164)</f>
        <v>0</v>
      </c>
      <c r="I164" s="65">
        <f>SUMIFS(Mai!$I$5:$I$619,Mai!$S$5:$S$619,"Receita",Mai!$F$5:$F$619,Resultado!$D164)</f>
        <v>0</v>
      </c>
      <c r="J164" s="65">
        <f>SUMIFS(Jun!$I$5:$I$619,Jun!$S$5:$S$619,"Receita",Jun!$F$5:$F$619,Resultado!$D164)</f>
        <v>0</v>
      </c>
      <c r="K164" s="65">
        <f>SUMIFS(Jul!$I$5:$I$619,Jul!$S$5:$S$619,"Receita",Jul!$F$5:$F$619,Resultado!$D164)</f>
        <v>0</v>
      </c>
      <c r="L164" s="65">
        <f>SUMIFS(Ago!$I$5:$I$619,Ago!$S$5:$S$619,"Receita",Ago!$F$5:$F$619,Resultado!$D164)</f>
        <v>0</v>
      </c>
      <c r="M164" s="65">
        <f>SUMIFS(Set!$I$5:$I$619,Set!$S$5:$S$619,"Receita",Set!$F$5:$F$619,Resultado!$D164)</f>
        <v>0</v>
      </c>
      <c r="N164" s="65">
        <f>SUMIFS(Out!$I$5:$I$619,Out!$S$5:$S$619,"Receita",Out!$F$5:$F$619,Resultado!$D164)</f>
        <v>0</v>
      </c>
      <c r="O164" s="65">
        <f>SUMIFS(Nov!$I$5:$I$619,Nov!$S$5:$S$619,"Receita",Nov!$F$5:$F$619,Resultado!$D164)</f>
        <v>0</v>
      </c>
      <c r="P164" s="65">
        <f>SUMIFS(Dez!$I$5:$I$619,Dez!$S$5:$S$619,"Receita",Dez!$F$5:$F$619,Resultado!$D164)</f>
        <v>0</v>
      </c>
      <c r="Q164" s="65">
        <f t="shared" si="26"/>
        <v>0</v>
      </c>
    </row>
    <row r="165" spans="3:17" ht="28.5" customHeight="1" thickTop="1" thickBot="1" x14ac:dyDescent="0.25">
      <c r="C165" s="45" t="str">
        <f>'PC Receitas'!F49</f>
        <v>4.2.45</v>
      </c>
      <c r="D165" s="46" t="str">
        <f>VLOOKUP(C165,'PC Receitas'!$F$4:$G$103,2,FALSE)</f>
        <v>-</v>
      </c>
      <c r="E165" s="65">
        <f>SUMIFS(Jan!$I$5:$I$619,Jan!$S$5:$S$619,"Receita",Jan!$F$5:$F$619,Resultado!$D165)</f>
        <v>0</v>
      </c>
      <c r="F165" s="65">
        <f>SUMIFS(Fev!$I$5:$I$619,Fev!$S$5:$S$619,"Receita",Fev!$F$5:$F$619,Resultado!$D165)</f>
        <v>0</v>
      </c>
      <c r="G165" s="65">
        <f>SUMIFS(Mar!$I$5:$I$619,Mar!$S$5:$S$619,"Receita",Mar!$F$5:$F$619,Resultado!$D165)</f>
        <v>0</v>
      </c>
      <c r="H165" s="65">
        <f>SUMIFS(Abr!$I$5:$I$619,Abr!$S$5:$S$619,"Receita",Abr!$F$5:$F$619,Resultado!$D165)</f>
        <v>0</v>
      </c>
      <c r="I165" s="65">
        <f>SUMIFS(Mai!$I$5:$I$619,Mai!$S$5:$S$619,"Receita",Mai!$F$5:$F$619,Resultado!$D165)</f>
        <v>0</v>
      </c>
      <c r="J165" s="65">
        <f>SUMIFS(Jun!$I$5:$I$619,Jun!$S$5:$S$619,"Receita",Jun!$F$5:$F$619,Resultado!$D165)</f>
        <v>0</v>
      </c>
      <c r="K165" s="65">
        <f>SUMIFS(Jul!$I$5:$I$619,Jul!$S$5:$S$619,"Receita",Jul!$F$5:$F$619,Resultado!$D165)</f>
        <v>0</v>
      </c>
      <c r="L165" s="65">
        <f>SUMIFS(Ago!$I$5:$I$619,Ago!$S$5:$S$619,"Receita",Ago!$F$5:$F$619,Resultado!$D165)</f>
        <v>0</v>
      </c>
      <c r="M165" s="65">
        <f>SUMIFS(Set!$I$5:$I$619,Set!$S$5:$S$619,"Receita",Set!$F$5:$F$619,Resultado!$D165)</f>
        <v>0</v>
      </c>
      <c r="N165" s="65">
        <f>SUMIFS(Out!$I$5:$I$619,Out!$S$5:$S$619,"Receita",Out!$F$5:$F$619,Resultado!$D165)</f>
        <v>0</v>
      </c>
      <c r="O165" s="65">
        <f>SUMIFS(Nov!$I$5:$I$619,Nov!$S$5:$S$619,"Receita",Nov!$F$5:$F$619,Resultado!$D165)</f>
        <v>0</v>
      </c>
      <c r="P165" s="65">
        <f>SUMIFS(Dez!$I$5:$I$619,Dez!$S$5:$S$619,"Receita",Dez!$F$5:$F$619,Resultado!$D165)</f>
        <v>0</v>
      </c>
      <c r="Q165" s="65">
        <f t="shared" si="26"/>
        <v>0</v>
      </c>
    </row>
    <row r="166" spans="3:17" ht="28.5" customHeight="1" thickTop="1" thickBot="1" x14ac:dyDescent="0.25">
      <c r="C166" s="45" t="str">
        <f>'PC Receitas'!F50</f>
        <v>4.2.46</v>
      </c>
      <c r="D166" s="46" t="str">
        <f>VLOOKUP(C166,'PC Receitas'!$F$4:$G$103,2,FALSE)</f>
        <v>-</v>
      </c>
      <c r="E166" s="65">
        <f>SUMIFS(Jan!$I$5:$I$619,Jan!$S$5:$S$619,"Receita",Jan!$F$5:$F$619,Resultado!$D166)</f>
        <v>0</v>
      </c>
      <c r="F166" s="65">
        <f>SUMIFS(Fev!$I$5:$I$619,Fev!$S$5:$S$619,"Receita",Fev!$F$5:$F$619,Resultado!$D166)</f>
        <v>0</v>
      </c>
      <c r="G166" s="65">
        <f>SUMIFS(Mar!$I$5:$I$619,Mar!$S$5:$S$619,"Receita",Mar!$F$5:$F$619,Resultado!$D166)</f>
        <v>0</v>
      </c>
      <c r="H166" s="65">
        <f>SUMIFS(Abr!$I$5:$I$619,Abr!$S$5:$S$619,"Receita",Abr!$F$5:$F$619,Resultado!$D166)</f>
        <v>0</v>
      </c>
      <c r="I166" s="65">
        <f>SUMIFS(Mai!$I$5:$I$619,Mai!$S$5:$S$619,"Receita",Mai!$F$5:$F$619,Resultado!$D166)</f>
        <v>0</v>
      </c>
      <c r="J166" s="65">
        <f>SUMIFS(Jun!$I$5:$I$619,Jun!$S$5:$S$619,"Receita",Jun!$F$5:$F$619,Resultado!$D166)</f>
        <v>0</v>
      </c>
      <c r="K166" s="65">
        <f>SUMIFS(Jul!$I$5:$I$619,Jul!$S$5:$S$619,"Receita",Jul!$F$5:$F$619,Resultado!$D166)</f>
        <v>0</v>
      </c>
      <c r="L166" s="65">
        <f>SUMIFS(Ago!$I$5:$I$619,Ago!$S$5:$S$619,"Receita",Ago!$F$5:$F$619,Resultado!$D166)</f>
        <v>0</v>
      </c>
      <c r="M166" s="65">
        <f>SUMIFS(Set!$I$5:$I$619,Set!$S$5:$S$619,"Receita",Set!$F$5:$F$619,Resultado!$D166)</f>
        <v>0</v>
      </c>
      <c r="N166" s="65">
        <f>SUMIFS(Out!$I$5:$I$619,Out!$S$5:$S$619,"Receita",Out!$F$5:$F$619,Resultado!$D166)</f>
        <v>0</v>
      </c>
      <c r="O166" s="65">
        <f>SUMIFS(Nov!$I$5:$I$619,Nov!$S$5:$S$619,"Receita",Nov!$F$5:$F$619,Resultado!$D166)</f>
        <v>0</v>
      </c>
      <c r="P166" s="65">
        <f>SUMIFS(Dez!$I$5:$I$619,Dez!$S$5:$S$619,"Receita",Dez!$F$5:$F$619,Resultado!$D166)</f>
        <v>0</v>
      </c>
      <c r="Q166" s="65">
        <f t="shared" si="26"/>
        <v>0</v>
      </c>
    </row>
    <row r="167" spans="3:17" ht="28.5" customHeight="1" thickTop="1" thickBot="1" x14ac:dyDescent="0.25">
      <c r="C167" s="45" t="str">
        <f>'PC Receitas'!F51</f>
        <v>4.2.47</v>
      </c>
      <c r="D167" s="46" t="str">
        <f>VLOOKUP(C167,'PC Receitas'!$F$4:$G$103,2,FALSE)</f>
        <v>-</v>
      </c>
      <c r="E167" s="65">
        <f>SUMIFS(Jan!$I$5:$I$619,Jan!$S$5:$S$619,"Receita",Jan!$F$5:$F$619,Resultado!$D167)</f>
        <v>0</v>
      </c>
      <c r="F167" s="65">
        <f>SUMIFS(Fev!$I$5:$I$619,Fev!$S$5:$S$619,"Receita",Fev!$F$5:$F$619,Resultado!$D167)</f>
        <v>0</v>
      </c>
      <c r="G167" s="65">
        <f>SUMIFS(Mar!$I$5:$I$619,Mar!$S$5:$S$619,"Receita",Mar!$F$5:$F$619,Resultado!$D167)</f>
        <v>0</v>
      </c>
      <c r="H167" s="65">
        <f>SUMIFS(Abr!$I$5:$I$619,Abr!$S$5:$S$619,"Receita",Abr!$F$5:$F$619,Resultado!$D167)</f>
        <v>0</v>
      </c>
      <c r="I167" s="65">
        <f>SUMIFS(Mai!$I$5:$I$619,Mai!$S$5:$S$619,"Receita",Mai!$F$5:$F$619,Resultado!$D167)</f>
        <v>0</v>
      </c>
      <c r="J167" s="65">
        <f>SUMIFS(Jun!$I$5:$I$619,Jun!$S$5:$S$619,"Receita",Jun!$F$5:$F$619,Resultado!$D167)</f>
        <v>0</v>
      </c>
      <c r="K167" s="65">
        <f>SUMIFS(Jul!$I$5:$I$619,Jul!$S$5:$S$619,"Receita",Jul!$F$5:$F$619,Resultado!$D167)</f>
        <v>0</v>
      </c>
      <c r="L167" s="65">
        <f>SUMIFS(Ago!$I$5:$I$619,Ago!$S$5:$S$619,"Receita",Ago!$F$5:$F$619,Resultado!$D167)</f>
        <v>0</v>
      </c>
      <c r="M167" s="65">
        <f>SUMIFS(Set!$I$5:$I$619,Set!$S$5:$S$619,"Receita",Set!$F$5:$F$619,Resultado!$D167)</f>
        <v>0</v>
      </c>
      <c r="N167" s="65">
        <f>SUMIFS(Out!$I$5:$I$619,Out!$S$5:$S$619,"Receita",Out!$F$5:$F$619,Resultado!$D167)</f>
        <v>0</v>
      </c>
      <c r="O167" s="65">
        <f>SUMIFS(Nov!$I$5:$I$619,Nov!$S$5:$S$619,"Receita",Nov!$F$5:$F$619,Resultado!$D167)</f>
        <v>0</v>
      </c>
      <c r="P167" s="65">
        <f>SUMIFS(Dez!$I$5:$I$619,Dez!$S$5:$S$619,"Receita",Dez!$F$5:$F$619,Resultado!$D167)</f>
        <v>0</v>
      </c>
      <c r="Q167" s="65">
        <f t="shared" si="26"/>
        <v>0</v>
      </c>
    </row>
    <row r="168" spans="3:17" ht="28.5" customHeight="1" thickTop="1" thickBot="1" x14ac:dyDescent="0.25">
      <c r="C168" s="45" t="str">
        <f>'PC Receitas'!F52</f>
        <v>4.2.48</v>
      </c>
      <c r="D168" s="46" t="str">
        <f>VLOOKUP(C168,'PC Receitas'!$F$4:$G$103,2,FALSE)</f>
        <v>-</v>
      </c>
      <c r="E168" s="65">
        <f>SUMIFS(Jan!$I$5:$I$619,Jan!$S$5:$S$619,"Receita",Jan!$F$5:$F$619,Resultado!$D168)</f>
        <v>0</v>
      </c>
      <c r="F168" s="65">
        <f>SUMIFS(Fev!$I$5:$I$619,Fev!$S$5:$S$619,"Receita",Fev!$F$5:$F$619,Resultado!$D168)</f>
        <v>0</v>
      </c>
      <c r="G168" s="65">
        <f>SUMIFS(Mar!$I$5:$I$619,Mar!$S$5:$S$619,"Receita",Mar!$F$5:$F$619,Resultado!$D168)</f>
        <v>0</v>
      </c>
      <c r="H168" s="65">
        <f>SUMIFS(Abr!$I$5:$I$619,Abr!$S$5:$S$619,"Receita",Abr!$F$5:$F$619,Resultado!$D168)</f>
        <v>0</v>
      </c>
      <c r="I168" s="65">
        <f>SUMIFS(Mai!$I$5:$I$619,Mai!$S$5:$S$619,"Receita",Mai!$F$5:$F$619,Resultado!$D168)</f>
        <v>0</v>
      </c>
      <c r="J168" s="65">
        <f>SUMIFS(Jun!$I$5:$I$619,Jun!$S$5:$S$619,"Receita",Jun!$F$5:$F$619,Resultado!$D168)</f>
        <v>0</v>
      </c>
      <c r="K168" s="65">
        <f>SUMIFS(Jul!$I$5:$I$619,Jul!$S$5:$S$619,"Receita",Jul!$F$5:$F$619,Resultado!$D168)</f>
        <v>0</v>
      </c>
      <c r="L168" s="65">
        <f>SUMIFS(Ago!$I$5:$I$619,Ago!$S$5:$S$619,"Receita",Ago!$F$5:$F$619,Resultado!$D168)</f>
        <v>0</v>
      </c>
      <c r="M168" s="65">
        <f>SUMIFS(Set!$I$5:$I$619,Set!$S$5:$S$619,"Receita",Set!$F$5:$F$619,Resultado!$D168)</f>
        <v>0</v>
      </c>
      <c r="N168" s="65">
        <f>SUMIFS(Out!$I$5:$I$619,Out!$S$5:$S$619,"Receita",Out!$F$5:$F$619,Resultado!$D168)</f>
        <v>0</v>
      </c>
      <c r="O168" s="65">
        <f>SUMIFS(Nov!$I$5:$I$619,Nov!$S$5:$S$619,"Receita",Nov!$F$5:$F$619,Resultado!$D168)</f>
        <v>0</v>
      </c>
      <c r="P168" s="65">
        <f>SUMIFS(Dez!$I$5:$I$619,Dez!$S$5:$S$619,"Receita",Dez!$F$5:$F$619,Resultado!$D168)</f>
        <v>0</v>
      </c>
      <c r="Q168" s="65">
        <f t="shared" si="26"/>
        <v>0</v>
      </c>
    </row>
    <row r="169" spans="3:17" ht="28.5" customHeight="1" thickTop="1" thickBot="1" x14ac:dyDescent="0.25">
      <c r="C169" s="45" t="str">
        <f>'PC Receitas'!F53</f>
        <v>4.2.49</v>
      </c>
      <c r="D169" s="46" t="str">
        <f>VLOOKUP(C169,'PC Receitas'!$F$4:$G$103,2,FALSE)</f>
        <v>-</v>
      </c>
      <c r="E169" s="65">
        <f>SUMIFS(Jan!$I$5:$I$619,Jan!$S$5:$S$619,"Receita",Jan!$F$5:$F$619,Resultado!$D169)</f>
        <v>0</v>
      </c>
      <c r="F169" s="65">
        <f>SUMIFS(Fev!$I$5:$I$619,Fev!$S$5:$S$619,"Receita",Fev!$F$5:$F$619,Resultado!$D169)</f>
        <v>0</v>
      </c>
      <c r="G169" s="65">
        <f>SUMIFS(Mar!$I$5:$I$619,Mar!$S$5:$S$619,"Receita",Mar!$F$5:$F$619,Resultado!$D169)</f>
        <v>0</v>
      </c>
      <c r="H169" s="65">
        <f>SUMIFS(Abr!$I$5:$I$619,Abr!$S$5:$S$619,"Receita",Abr!$F$5:$F$619,Resultado!$D169)</f>
        <v>0</v>
      </c>
      <c r="I169" s="65">
        <f>SUMIFS(Mai!$I$5:$I$619,Mai!$S$5:$S$619,"Receita",Mai!$F$5:$F$619,Resultado!$D169)</f>
        <v>0</v>
      </c>
      <c r="J169" s="65">
        <f>SUMIFS(Jun!$I$5:$I$619,Jun!$S$5:$S$619,"Receita",Jun!$F$5:$F$619,Resultado!$D169)</f>
        <v>0</v>
      </c>
      <c r="K169" s="65">
        <f>SUMIFS(Jul!$I$5:$I$619,Jul!$S$5:$S$619,"Receita",Jul!$F$5:$F$619,Resultado!$D169)</f>
        <v>0</v>
      </c>
      <c r="L169" s="65">
        <f>SUMIFS(Ago!$I$5:$I$619,Ago!$S$5:$S$619,"Receita",Ago!$F$5:$F$619,Resultado!$D169)</f>
        <v>0</v>
      </c>
      <c r="M169" s="65">
        <f>SUMIFS(Set!$I$5:$I$619,Set!$S$5:$S$619,"Receita",Set!$F$5:$F$619,Resultado!$D169)</f>
        <v>0</v>
      </c>
      <c r="N169" s="65">
        <f>SUMIFS(Out!$I$5:$I$619,Out!$S$5:$S$619,"Receita",Out!$F$5:$F$619,Resultado!$D169)</f>
        <v>0</v>
      </c>
      <c r="O169" s="65">
        <f>SUMIFS(Nov!$I$5:$I$619,Nov!$S$5:$S$619,"Receita",Nov!$F$5:$F$619,Resultado!$D169)</f>
        <v>0</v>
      </c>
      <c r="P169" s="65">
        <f>SUMIFS(Dez!$I$5:$I$619,Dez!$S$5:$S$619,"Receita",Dez!$F$5:$F$619,Resultado!$D169)</f>
        <v>0</v>
      </c>
      <c r="Q169" s="65">
        <f t="shared" si="26"/>
        <v>0</v>
      </c>
    </row>
    <row r="170" spans="3:17" ht="28.5" customHeight="1" thickTop="1" thickBot="1" x14ac:dyDescent="0.25">
      <c r="C170" s="45" t="str">
        <f>'PC Receitas'!F54</f>
        <v>4.2.50</v>
      </c>
      <c r="D170" s="46" t="str">
        <f>VLOOKUP(C170,'PC Receitas'!$F$4:$G$103,2,FALSE)</f>
        <v>-</v>
      </c>
      <c r="E170" s="65">
        <f>SUMIFS(Jan!$I$5:$I$619,Jan!$S$5:$S$619,"Receita",Jan!$F$5:$F$619,Resultado!$D170)</f>
        <v>0</v>
      </c>
      <c r="F170" s="65">
        <f>SUMIFS(Fev!$I$5:$I$619,Fev!$S$5:$S$619,"Receita",Fev!$F$5:$F$619,Resultado!$D170)</f>
        <v>0</v>
      </c>
      <c r="G170" s="65">
        <f>SUMIFS(Mar!$I$5:$I$619,Mar!$S$5:$S$619,"Receita",Mar!$F$5:$F$619,Resultado!$D170)</f>
        <v>0</v>
      </c>
      <c r="H170" s="65">
        <f>SUMIFS(Abr!$I$5:$I$619,Abr!$S$5:$S$619,"Receita",Abr!$F$5:$F$619,Resultado!$D170)</f>
        <v>0</v>
      </c>
      <c r="I170" s="65">
        <f>SUMIFS(Mai!$I$5:$I$619,Mai!$S$5:$S$619,"Receita",Mai!$F$5:$F$619,Resultado!$D170)</f>
        <v>0</v>
      </c>
      <c r="J170" s="65">
        <f>SUMIFS(Jun!$I$5:$I$619,Jun!$S$5:$S$619,"Receita",Jun!$F$5:$F$619,Resultado!$D170)</f>
        <v>0</v>
      </c>
      <c r="K170" s="65">
        <f>SUMIFS(Jul!$I$5:$I$619,Jul!$S$5:$S$619,"Receita",Jul!$F$5:$F$619,Resultado!$D170)</f>
        <v>0</v>
      </c>
      <c r="L170" s="65">
        <f>SUMIFS(Ago!$I$5:$I$619,Ago!$S$5:$S$619,"Receita",Ago!$F$5:$F$619,Resultado!$D170)</f>
        <v>0</v>
      </c>
      <c r="M170" s="65">
        <f>SUMIFS(Set!$I$5:$I$619,Set!$S$5:$S$619,"Receita",Set!$F$5:$F$619,Resultado!$D170)</f>
        <v>0</v>
      </c>
      <c r="N170" s="65">
        <f>SUMIFS(Out!$I$5:$I$619,Out!$S$5:$S$619,"Receita",Out!$F$5:$F$619,Resultado!$D170)</f>
        <v>0</v>
      </c>
      <c r="O170" s="65">
        <f>SUMIFS(Nov!$I$5:$I$619,Nov!$S$5:$S$619,"Receita",Nov!$F$5:$F$619,Resultado!$D170)</f>
        <v>0</v>
      </c>
      <c r="P170" s="65">
        <f>SUMIFS(Dez!$I$5:$I$619,Dez!$S$5:$S$619,"Receita",Dez!$F$5:$F$619,Resultado!$D170)</f>
        <v>0</v>
      </c>
      <c r="Q170" s="65">
        <f t="shared" si="26"/>
        <v>0</v>
      </c>
    </row>
    <row r="171" spans="3:17" ht="28.5" customHeight="1" thickTop="1" thickBot="1" x14ac:dyDescent="0.25">
      <c r="C171" s="45" t="str">
        <f>'PC Receitas'!F55</f>
        <v>4.2.51</v>
      </c>
      <c r="D171" s="46" t="str">
        <f>VLOOKUP(C171,'PC Receitas'!$F$4:$G$103,2,FALSE)</f>
        <v>-</v>
      </c>
      <c r="E171" s="65">
        <f>SUMIFS(Jan!$I$5:$I$619,Jan!$S$5:$S$619,"Receita",Jan!$F$5:$F$619,Resultado!$D171)</f>
        <v>0</v>
      </c>
      <c r="F171" s="65">
        <f>SUMIFS(Fev!$I$5:$I$619,Fev!$S$5:$S$619,"Receita",Fev!$F$5:$F$619,Resultado!$D171)</f>
        <v>0</v>
      </c>
      <c r="G171" s="65">
        <f>SUMIFS(Mar!$I$5:$I$619,Mar!$S$5:$S$619,"Receita",Mar!$F$5:$F$619,Resultado!$D171)</f>
        <v>0</v>
      </c>
      <c r="H171" s="65">
        <f>SUMIFS(Abr!$I$5:$I$619,Abr!$S$5:$S$619,"Receita",Abr!$F$5:$F$619,Resultado!$D171)</f>
        <v>0</v>
      </c>
      <c r="I171" s="65">
        <f>SUMIFS(Mai!$I$5:$I$619,Mai!$S$5:$S$619,"Receita",Mai!$F$5:$F$619,Resultado!$D171)</f>
        <v>0</v>
      </c>
      <c r="J171" s="65">
        <f>SUMIFS(Jun!$I$5:$I$619,Jun!$S$5:$S$619,"Receita",Jun!$F$5:$F$619,Resultado!$D171)</f>
        <v>0</v>
      </c>
      <c r="K171" s="65">
        <f>SUMIFS(Jul!$I$5:$I$619,Jul!$S$5:$S$619,"Receita",Jul!$F$5:$F$619,Resultado!$D171)</f>
        <v>0</v>
      </c>
      <c r="L171" s="65">
        <f>SUMIFS(Ago!$I$5:$I$619,Ago!$S$5:$S$619,"Receita",Ago!$F$5:$F$619,Resultado!$D171)</f>
        <v>0</v>
      </c>
      <c r="M171" s="65">
        <f>SUMIFS(Set!$I$5:$I$619,Set!$S$5:$S$619,"Receita",Set!$F$5:$F$619,Resultado!$D171)</f>
        <v>0</v>
      </c>
      <c r="N171" s="65">
        <f>SUMIFS(Out!$I$5:$I$619,Out!$S$5:$S$619,"Receita",Out!$F$5:$F$619,Resultado!$D171)</f>
        <v>0</v>
      </c>
      <c r="O171" s="65">
        <f>SUMIFS(Nov!$I$5:$I$619,Nov!$S$5:$S$619,"Receita",Nov!$F$5:$F$619,Resultado!$D171)</f>
        <v>0</v>
      </c>
      <c r="P171" s="65">
        <f>SUMIFS(Dez!$I$5:$I$619,Dez!$S$5:$S$619,"Receita",Dez!$F$5:$F$619,Resultado!$D171)</f>
        <v>0</v>
      </c>
      <c r="Q171" s="65">
        <f t="shared" si="26"/>
        <v>0</v>
      </c>
    </row>
    <row r="172" spans="3:17" ht="28.5" customHeight="1" thickTop="1" thickBot="1" x14ac:dyDescent="0.25">
      <c r="C172" s="45" t="str">
        <f>'PC Receitas'!F56</f>
        <v>4.2.52</v>
      </c>
      <c r="D172" s="46" t="str">
        <f>VLOOKUP(C172,'PC Receitas'!$F$4:$G$103,2,FALSE)</f>
        <v>-</v>
      </c>
      <c r="E172" s="65">
        <f>SUMIFS(Jan!$I$5:$I$619,Jan!$S$5:$S$619,"Receita",Jan!$F$5:$F$619,Resultado!$D172)</f>
        <v>0</v>
      </c>
      <c r="F172" s="65">
        <f>SUMIFS(Fev!$I$5:$I$619,Fev!$S$5:$S$619,"Receita",Fev!$F$5:$F$619,Resultado!$D172)</f>
        <v>0</v>
      </c>
      <c r="G172" s="65">
        <f>SUMIFS(Mar!$I$5:$I$619,Mar!$S$5:$S$619,"Receita",Mar!$F$5:$F$619,Resultado!$D172)</f>
        <v>0</v>
      </c>
      <c r="H172" s="65">
        <f>SUMIFS(Abr!$I$5:$I$619,Abr!$S$5:$S$619,"Receita",Abr!$F$5:$F$619,Resultado!$D172)</f>
        <v>0</v>
      </c>
      <c r="I172" s="65">
        <f>SUMIFS(Mai!$I$5:$I$619,Mai!$S$5:$S$619,"Receita",Mai!$F$5:$F$619,Resultado!$D172)</f>
        <v>0</v>
      </c>
      <c r="J172" s="65">
        <f>SUMIFS(Jun!$I$5:$I$619,Jun!$S$5:$S$619,"Receita",Jun!$F$5:$F$619,Resultado!$D172)</f>
        <v>0</v>
      </c>
      <c r="K172" s="65">
        <f>SUMIFS(Jul!$I$5:$I$619,Jul!$S$5:$S$619,"Receita",Jul!$F$5:$F$619,Resultado!$D172)</f>
        <v>0</v>
      </c>
      <c r="L172" s="65">
        <f>SUMIFS(Ago!$I$5:$I$619,Ago!$S$5:$S$619,"Receita",Ago!$F$5:$F$619,Resultado!$D172)</f>
        <v>0</v>
      </c>
      <c r="M172" s="65">
        <f>SUMIFS(Set!$I$5:$I$619,Set!$S$5:$S$619,"Receita",Set!$F$5:$F$619,Resultado!$D172)</f>
        <v>0</v>
      </c>
      <c r="N172" s="65">
        <f>SUMIFS(Out!$I$5:$I$619,Out!$S$5:$S$619,"Receita",Out!$F$5:$F$619,Resultado!$D172)</f>
        <v>0</v>
      </c>
      <c r="O172" s="65">
        <f>SUMIFS(Nov!$I$5:$I$619,Nov!$S$5:$S$619,"Receita",Nov!$F$5:$F$619,Resultado!$D172)</f>
        <v>0</v>
      </c>
      <c r="P172" s="65">
        <f>SUMIFS(Dez!$I$5:$I$619,Dez!$S$5:$S$619,"Receita",Dez!$F$5:$F$619,Resultado!$D172)</f>
        <v>0</v>
      </c>
      <c r="Q172" s="65">
        <f t="shared" si="26"/>
        <v>0</v>
      </c>
    </row>
    <row r="173" spans="3:17" ht="28.5" customHeight="1" thickTop="1" thickBot="1" x14ac:dyDescent="0.25">
      <c r="C173" s="45" t="str">
        <f>'PC Receitas'!F57</f>
        <v>4.2.53</v>
      </c>
      <c r="D173" s="46" t="str">
        <f>VLOOKUP(C173,'PC Receitas'!$F$4:$G$103,2,FALSE)</f>
        <v>-</v>
      </c>
      <c r="E173" s="65">
        <f>SUMIFS(Jan!$I$5:$I$619,Jan!$S$5:$S$619,"Receita",Jan!$F$5:$F$619,Resultado!$D173)</f>
        <v>0</v>
      </c>
      <c r="F173" s="65">
        <f>SUMIFS(Fev!$I$5:$I$619,Fev!$S$5:$S$619,"Receita",Fev!$F$5:$F$619,Resultado!$D173)</f>
        <v>0</v>
      </c>
      <c r="G173" s="65">
        <f>SUMIFS(Mar!$I$5:$I$619,Mar!$S$5:$S$619,"Receita",Mar!$F$5:$F$619,Resultado!$D173)</f>
        <v>0</v>
      </c>
      <c r="H173" s="65">
        <f>SUMIFS(Abr!$I$5:$I$619,Abr!$S$5:$S$619,"Receita",Abr!$F$5:$F$619,Resultado!$D173)</f>
        <v>0</v>
      </c>
      <c r="I173" s="65">
        <f>SUMIFS(Mai!$I$5:$I$619,Mai!$S$5:$S$619,"Receita",Mai!$F$5:$F$619,Resultado!$D173)</f>
        <v>0</v>
      </c>
      <c r="J173" s="65">
        <f>SUMIFS(Jun!$I$5:$I$619,Jun!$S$5:$S$619,"Receita",Jun!$F$5:$F$619,Resultado!$D173)</f>
        <v>0</v>
      </c>
      <c r="K173" s="65">
        <f>SUMIFS(Jul!$I$5:$I$619,Jul!$S$5:$S$619,"Receita",Jul!$F$5:$F$619,Resultado!$D173)</f>
        <v>0</v>
      </c>
      <c r="L173" s="65">
        <f>SUMIFS(Ago!$I$5:$I$619,Ago!$S$5:$S$619,"Receita",Ago!$F$5:$F$619,Resultado!$D173)</f>
        <v>0</v>
      </c>
      <c r="M173" s="65">
        <f>SUMIFS(Set!$I$5:$I$619,Set!$S$5:$S$619,"Receita",Set!$F$5:$F$619,Resultado!$D173)</f>
        <v>0</v>
      </c>
      <c r="N173" s="65">
        <f>SUMIFS(Out!$I$5:$I$619,Out!$S$5:$S$619,"Receita",Out!$F$5:$F$619,Resultado!$D173)</f>
        <v>0</v>
      </c>
      <c r="O173" s="65">
        <f>SUMIFS(Nov!$I$5:$I$619,Nov!$S$5:$S$619,"Receita",Nov!$F$5:$F$619,Resultado!$D173)</f>
        <v>0</v>
      </c>
      <c r="P173" s="65">
        <f>SUMIFS(Dez!$I$5:$I$619,Dez!$S$5:$S$619,"Receita",Dez!$F$5:$F$619,Resultado!$D173)</f>
        <v>0</v>
      </c>
      <c r="Q173" s="65">
        <f t="shared" si="26"/>
        <v>0</v>
      </c>
    </row>
    <row r="174" spans="3:17" ht="28.5" customHeight="1" thickTop="1" thickBot="1" x14ac:dyDescent="0.25">
      <c r="C174" s="45" t="str">
        <f>'PC Receitas'!F58</f>
        <v>4.2.54</v>
      </c>
      <c r="D174" s="46" t="str">
        <f>VLOOKUP(C174,'PC Receitas'!$F$4:$G$103,2,FALSE)</f>
        <v>-</v>
      </c>
      <c r="E174" s="65">
        <f>SUMIFS(Jan!$I$5:$I$619,Jan!$S$5:$S$619,"Receita",Jan!$F$5:$F$619,Resultado!$D174)</f>
        <v>0</v>
      </c>
      <c r="F174" s="65">
        <f>SUMIFS(Fev!$I$5:$I$619,Fev!$S$5:$S$619,"Receita",Fev!$F$5:$F$619,Resultado!$D174)</f>
        <v>0</v>
      </c>
      <c r="G174" s="65">
        <f>SUMIFS(Mar!$I$5:$I$619,Mar!$S$5:$S$619,"Receita",Mar!$F$5:$F$619,Resultado!$D174)</f>
        <v>0</v>
      </c>
      <c r="H174" s="65">
        <f>SUMIFS(Abr!$I$5:$I$619,Abr!$S$5:$S$619,"Receita",Abr!$F$5:$F$619,Resultado!$D174)</f>
        <v>0</v>
      </c>
      <c r="I174" s="65">
        <f>SUMIFS(Mai!$I$5:$I$619,Mai!$S$5:$S$619,"Receita",Mai!$F$5:$F$619,Resultado!$D174)</f>
        <v>0</v>
      </c>
      <c r="J174" s="65">
        <f>SUMIFS(Jun!$I$5:$I$619,Jun!$S$5:$S$619,"Receita",Jun!$F$5:$F$619,Resultado!$D174)</f>
        <v>0</v>
      </c>
      <c r="K174" s="65">
        <f>SUMIFS(Jul!$I$5:$I$619,Jul!$S$5:$S$619,"Receita",Jul!$F$5:$F$619,Resultado!$D174)</f>
        <v>0</v>
      </c>
      <c r="L174" s="65">
        <f>SUMIFS(Ago!$I$5:$I$619,Ago!$S$5:$S$619,"Receita",Ago!$F$5:$F$619,Resultado!$D174)</f>
        <v>0</v>
      </c>
      <c r="M174" s="65">
        <f>SUMIFS(Set!$I$5:$I$619,Set!$S$5:$S$619,"Receita",Set!$F$5:$F$619,Resultado!$D174)</f>
        <v>0</v>
      </c>
      <c r="N174" s="65">
        <f>SUMIFS(Out!$I$5:$I$619,Out!$S$5:$S$619,"Receita",Out!$F$5:$F$619,Resultado!$D174)</f>
        <v>0</v>
      </c>
      <c r="O174" s="65">
        <f>SUMIFS(Nov!$I$5:$I$619,Nov!$S$5:$S$619,"Receita",Nov!$F$5:$F$619,Resultado!$D174)</f>
        <v>0</v>
      </c>
      <c r="P174" s="65">
        <f>SUMIFS(Dez!$I$5:$I$619,Dez!$S$5:$S$619,"Receita",Dez!$F$5:$F$619,Resultado!$D174)</f>
        <v>0</v>
      </c>
      <c r="Q174" s="65">
        <f t="shared" si="26"/>
        <v>0</v>
      </c>
    </row>
    <row r="175" spans="3:17" ht="28.5" customHeight="1" thickTop="1" thickBot="1" x14ac:dyDescent="0.25">
      <c r="C175" s="45" t="str">
        <f>'PC Receitas'!F59</f>
        <v>4.2.55</v>
      </c>
      <c r="D175" s="46" t="str">
        <f>VLOOKUP(C175,'PC Receitas'!$F$4:$G$103,2,FALSE)</f>
        <v>-</v>
      </c>
      <c r="E175" s="65">
        <f>SUMIFS(Jan!$I$5:$I$619,Jan!$S$5:$S$619,"Receita",Jan!$F$5:$F$619,Resultado!$D175)</f>
        <v>0</v>
      </c>
      <c r="F175" s="65">
        <f>SUMIFS(Fev!$I$5:$I$619,Fev!$S$5:$S$619,"Receita",Fev!$F$5:$F$619,Resultado!$D175)</f>
        <v>0</v>
      </c>
      <c r="G175" s="65">
        <f>SUMIFS(Mar!$I$5:$I$619,Mar!$S$5:$S$619,"Receita",Mar!$F$5:$F$619,Resultado!$D175)</f>
        <v>0</v>
      </c>
      <c r="H175" s="65">
        <f>SUMIFS(Abr!$I$5:$I$619,Abr!$S$5:$S$619,"Receita",Abr!$F$5:$F$619,Resultado!$D175)</f>
        <v>0</v>
      </c>
      <c r="I175" s="65">
        <f>SUMIFS(Mai!$I$5:$I$619,Mai!$S$5:$S$619,"Receita",Mai!$F$5:$F$619,Resultado!$D175)</f>
        <v>0</v>
      </c>
      <c r="J175" s="65">
        <f>SUMIFS(Jun!$I$5:$I$619,Jun!$S$5:$S$619,"Receita",Jun!$F$5:$F$619,Resultado!$D175)</f>
        <v>0</v>
      </c>
      <c r="K175" s="65">
        <f>SUMIFS(Jul!$I$5:$I$619,Jul!$S$5:$S$619,"Receita",Jul!$F$5:$F$619,Resultado!$D175)</f>
        <v>0</v>
      </c>
      <c r="L175" s="65">
        <f>SUMIFS(Ago!$I$5:$I$619,Ago!$S$5:$S$619,"Receita",Ago!$F$5:$F$619,Resultado!$D175)</f>
        <v>0</v>
      </c>
      <c r="M175" s="65">
        <f>SUMIFS(Set!$I$5:$I$619,Set!$S$5:$S$619,"Receita",Set!$F$5:$F$619,Resultado!$D175)</f>
        <v>0</v>
      </c>
      <c r="N175" s="65">
        <f>SUMIFS(Out!$I$5:$I$619,Out!$S$5:$S$619,"Receita",Out!$F$5:$F$619,Resultado!$D175)</f>
        <v>0</v>
      </c>
      <c r="O175" s="65">
        <f>SUMIFS(Nov!$I$5:$I$619,Nov!$S$5:$S$619,"Receita",Nov!$F$5:$F$619,Resultado!$D175)</f>
        <v>0</v>
      </c>
      <c r="P175" s="65">
        <f>SUMIFS(Dez!$I$5:$I$619,Dez!$S$5:$S$619,"Receita",Dez!$F$5:$F$619,Resultado!$D175)</f>
        <v>0</v>
      </c>
      <c r="Q175" s="65">
        <f t="shared" si="26"/>
        <v>0</v>
      </c>
    </row>
    <row r="176" spans="3:17" ht="28.5" customHeight="1" thickTop="1" thickBot="1" x14ac:dyDescent="0.25">
      <c r="C176" s="45" t="str">
        <f>'PC Receitas'!F60</f>
        <v>4.2.56</v>
      </c>
      <c r="D176" s="46" t="str">
        <f>VLOOKUP(C176,'PC Receitas'!$F$4:$G$103,2,FALSE)</f>
        <v>-</v>
      </c>
      <c r="E176" s="65">
        <f>SUMIFS(Jan!$I$5:$I$619,Jan!$S$5:$S$619,"Receita",Jan!$F$5:$F$619,Resultado!$D176)</f>
        <v>0</v>
      </c>
      <c r="F176" s="65">
        <f>SUMIFS(Fev!$I$5:$I$619,Fev!$S$5:$S$619,"Receita",Fev!$F$5:$F$619,Resultado!$D176)</f>
        <v>0</v>
      </c>
      <c r="G176" s="65">
        <f>SUMIFS(Mar!$I$5:$I$619,Mar!$S$5:$S$619,"Receita",Mar!$F$5:$F$619,Resultado!$D176)</f>
        <v>0</v>
      </c>
      <c r="H176" s="65">
        <f>SUMIFS(Abr!$I$5:$I$619,Abr!$S$5:$S$619,"Receita",Abr!$F$5:$F$619,Resultado!$D176)</f>
        <v>0</v>
      </c>
      <c r="I176" s="65">
        <f>SUMIFS(Mai!$I$5:$I$619,Mai!$S$5:$S$619,"Receita",Mai!$F$5:$F$619,Resultado!$D176)</f>
        <v>0</v>
      </c>
      <c r="J176" s="65">
        <f>SUMIFS(Jun!$I$5:$I$619,Jun!$S$5:$S$619,"Receita",Jun!$F$5:$F$619,Resultado!$D176)</f>
        <v>0</v>
      </c>
      <c r="K176" s="65">
        <f>SUMIFS(Jul!$I$5:$I$619,Jul!$S$5:$S$619,"Receita",Jul!$F$5:$F$619,Resultado!$D176)</f>
        <v>0</v>
      </c>
      <c r="L176" s="65">
        <f>SUMIFS(Ago!$I$5:$I$619,Ago!$S$5:$S$619,"Receita",Ago!$F$5:$F$619,Resultado!$D176)</f>
        <v>0</v>
      </c>
      <c r="M176" s="65">
        <f>SUMIFS(Set!$I$5:$I$619,Set!$S$5:$S$619,"Receita",Set!$F$5:$F$619,Resultado!$D176)</f>
        <v>0</v>
      </c>
      <c r="N176" s="65">
        <f>SUMIFS(Out!$I$5:$I$619,Out!$S$5:$S$619,"Receita",Out!$F$5:$F$619,Resultado!$D176)</f>
        <v>0</v>
      </c>
      <c r="O176" s="65">
        <f>SUMIFS(Nov!$I$5:$I$619,Nov!$S$5:$S$619,"Receita",Nov!$F$5:$F$619,Resultado!$D176)</f>
        <v>0</v>
      </c>
      <c r="P176" s="65">
        <f>SUMIFS(Dez!$I$5:$I$619,Dez!$S$5:$S$619,"Receita",Dez!$F$5:$F$619,Resultado!$D176)</f>
        <v>0</v>
      </c>
      <c r="Q176" s="65">
        <f t="shared" si="26"/>
        <v>0</v>
      </c>
    </row>
    <row r="177" spans="3:17" ht="28.5" customHeight="1" thickTop="1" thickBot="1" x14ac:dyDescent="0.25">
      <c r="C177" s="45" t="str">
        <f>'PC Receitas'!F61</f>
        <v>4.2.57</v>
      </c>
      <c r="D177" s="46" t="str">
        <f>VLOOKUP(C177,'PC Receitas'!$F$4:$G$103,2,FALSE)</f>
        <v>-</v>
      </c>
      <c r="E177" s="65">
        <f>SUMIFS(Jan!$I$5:$I$619,Jan!$S$5:$S$619,"Receita",Jan!$F$5:$F$619,Resultado!$D177)</f>
        <v>0</v>
      </c>
      <c r="F177" s="65">
        <f>SUMIFS(Fev!$I$5:$I$619,Fev!$S$5:$S$619,"Receita",Fev!$F$5:$F$619,Resultado!$D177)</f>
        <v>0</v>
      </c>
      <c r="G177" s="65">
        <f>SUMIFS(Mar!$I$5:$I$619,Mar!$S$5:$S$619,"Receita",Mar!$F$5:$F$619,Resultado!$D177)</f>
        <v>0</v>
      </c>
      <c r="H177" s="65">
        <f>SUMIFS(Abr!$I$5:$I$619,Abr!$S$5:$S$619,"Receita",Abr!$F$5:$F$619,Resultado!$D177)</f>
        <v>0</v>
      </c>
      <c r="I177" s="65">
        <f>SUMIFS(Mai!$I$5:$I$619,Mai!$S$5:$S$619,"Receita",Mai!$F$5:$F$619,Resultado!$D177)</f>
        <v>0</v>
      </c>
      <c r="J177" s="65">
        <f>SUMIFS(Jun!$I$5:$I$619,Jun!$S$5:$S$619,"Receita",Jun!$F$5:$F$619,Resultado!$D177)</f>
        <v>0</v>
      </c>
      <c r="K177" s="65">
        <f>SUMIFS(Jul!$I$5:$I$619,Jul!$S$5:$S$619,"Receita",Jul!$F$5:$F$619,Resultado!$D177)</f>
        <v>0</v>
      </c>
      <c r="L177" s="65">
        <f>SUMIFS(Ago!$I$5:$I$619,Ago!$S$5:$S$619,"Receita",Ago!$F$5:$F$619,Resultado!$D177)</f>
        <v>0</v>
      </c>
      <c r="M177" s="65">
        <f>SUMIFS(Set!$I$5:$I$619,Set!$S$5:$S$619,"Receita",Set!$F$5:$F$619,Resultado!$D177)</f>
        <v>0</v>
      </c>
      <c r="N177" s="65">
        <f>SUMIFS(Out!$I$5:$I$619,Out!$S$5:$S$619,"Receita",Out!$F$5:$F$619,Resultado!$D177)</f>
        <v>0</v>
      </c>
      <c r="O177" s="65">
        <f>SUMIFS(Nov!$I$5:$I$619,Nov!$S$5:$S$619,"Receita",Nov!$F$5:$F$619,Resultado!$D177)</f>
        <v>0</v>
      </c>
      <c r="P177" s="65">
        <f>SUMIFS(Dez!$I$5:$I$619,Dez!$S$5:$S$619,"Receita",Dez!$F$5:$F$619,Resultado!$D177)</f>
        <v>0</v>
      </c>
      <c r="Q177" s="65">
        <f t="shared" si="26"/>
        <v>0</v>
      </c>
    </row>
    <row r="178" spans="3:17" ht="28.5" customHeight="1" thickTop="1" thickBot="1" x14ac:dyDescent="0.25">
      <c r="C178" s="45" t="str">
        <f>'PC Receitas'!F62</f>
        <v>4.2.58</v>
      </c>
      <c r="D178" s="46" t="str">
        <f>VLOOKUP(C178,'PC Receitas'!$F$4:$G$103,2,FALSE)</f>
        <v>-</v>
      </c>
      <c r="E178" s="65">
        <f>SUMIFS(Jan!$I$5:$I$619,Jan!$S$5:$S$619,"Receita",Jan!$F$5:$F$619,Resultado!$D178)</f>
        <v>0</v>
      </c>
      <c r="F178" s="65">
        <f>SUMIFS(Fev!$I$5:$I$619,Fev!$S$5:$S$619,"Receita",Fev!$F$5:$F$619,Resultado!$D178)</f>
        <v>0</v>
      </c>
      <c r="G178" s="65">
        <f>SUMIFS(Mar!$I$5:$I$619,Mar!$S$5:$S$619,"Receita",Mar!$F$5:$F$619,Resultado!$D178)</f>
        <v>0</v>
      </c>
      <c r="H178" s="65">
        <f>SUMIFS(Abr!$I$5:$I$619,Abr!$S$5:$S$619,"Receita",Abr!$F$5:$F$619,Resultado!$D178)</f>
        <v>0</v>
      </c>
      <c r="I178" s="65">
        <f>SUMIFS(Mai!$I$5:$I$619,Mai!$S$5:$S$619,"Receita",Mai!$F$5:$F$619,Resultado!$D178)</f>
        <v>0</v>
      </c>
      <c r="J178" s="65">
        <f>SUMIFS(Jun!$I$5:$I$619,Jun!$S$5:$S$619,"Receita",Jun!$F$5:$F$619,Resultado!$D178)</f>
        <v>0</v>
      </c>
      <c r="K178" s="65">
        <f>SUMIFS(Jul!$I$5:$I$619,Jul!$S$5:$S$619,"Receita",Jul!$F$5:$F$619,Resultado!$D178)</f>
        <v>0</v>
      </c>
      <c r="L178" s="65">
        <f>SUMIFS(Ago!$I$5:$I$619,Ago!$S$5:$S$619,"Receita",Ago!$F$5:$F$619,Resultado!$D178)</f>
        <v>0</v>
      </c>
      <c r="M178" s="65">
        <f>SUMIFS(Set!$I$5:$I$619,Set!$S$5:$S$619,"Receita",Set!$F$5:$F$619,Resultado!$D178)</f>
        <v>0</v>
      </c>
      <c r="N178" s="65">
        <f>SUMIFS(Out!$I$5:$I$619,Out!$S$5:$S$619,"Receita",Out!$F$5:$F$619,Resultado!$D178)</f>
        <v>0</v>
      </c>
      <c r="O178" s="65">
        <f>SUMIFS(Nov!$I$5:$I$619,Nov!$S$5:$S$619,"Receita",Nov!$F$5:$F$619,Resultado!$D178)</f>
        <v>0</v>
      </c>
      <c r="P178" s="65">
        <f>SUMIFS(Dez!$I$5:$I$619,Dez!$S$5:$S$619,"Receita",Dez!$F$5:$F$619,Resultado!$D178)</f>
        <v>0</v>
      </c>
      <c r="Q178" s="65">
        <f t="shared" si="26"/>
        <v>0</v>
      </c>
    </row>
    <row r="179" spans="3:17" ht="28.5" customHeight="1" thickTop="1" thickBot="1" x14ac:dyDescent="0.25">
      <c r="C179" s="45" t="str">
        <f>'PC Receitas'!F63</f>
        <v>4.2.59</v>
      </c>
      <c r="D179" s="46" t="str">
        <f>VLOOKUP(C179,'PC Receitas'!$F$4:$G$103,2,FALSE)</f>
        <v>-</v>
      </c>
      <c r="E179" s="65">
        <f>SUMIFS(Jan!$I$5:$I$619,Jan!$S$5:$S$619,"Receita",Jan!$F$5:$F$619,Resultado!$D179)</f>
        <v>0</v>
      </c>
      <c r="F179" s="65">
        <f>SUMIFS(Fev!$I$5:$I$619,Fev!$S$5:$S$619,"Receita",Fev!$F$5:$F$619,Resultado!$D179)</f>
        <v>0</v>
      </c>
      <c r="G179" s="65">
        <f>SUMIFS(Mar!$I$5:$I$619,Mar!$S$5:$S$619,"Receita",Mar!$F$5:$F$619,Resultado!$D179)</f>
        <v>0</v>
      </c>
      <c r="H179" s="65">
        <f>SUMIFS(Abr!$I$5:$I$619,Abr!$S$5:$S$619,"Receita",Abr!$F$5:$F$619,Resultado!$D179)</f>
        <v>0</v>
      </c>
      <c r="I179" s="65">
        <f>SUMIFS(Mai!$I$5:$I$619,Mai!$S$5:$S$619,"Receita",Mai!$F$5:$F$619,Resultado!$D179)</f>
        <v>0</v>
      </c>
      <c r="J179" s="65">
        <f>SUMIFS(Jun!$I$5:$I$619,Jun!$S$5:$S$619,"Receita",Jun!$F$5:$F$619,Resultado!$D179)</f>
        <v>0</v>
      </c>
      <c r="K179" s="65">
        <f>SUMIFS(Jul!$I$5:$I$619,Jul!$S$5:$S$619,"Receita",Jul!$F$5:$F$619,Resultado!$D179)</f>
        <v>0</v>
      </c>
      <c r="L179" s="65">
        <f>SUMIFS(Ago!$I$5:$I$619,Ago!$S$5:$S$619,"Receita",Ago!$F$5:$F$619,Resultado!$D179)</f>
        <v>0</v>
      </c>
      <c r="M179" s="65">
        <f>SUMIFS(Set!$I$5:$I$619,Set!$S$5:$S$619,"Receita",Set!$F$5:$F$619,Resultado!$D179)</f>
        <v>0</v>
      </c>
      <c r="N179" s="65">
        <f>SUMIFS(Out!$I$5:$I$619,Out!$S$5:$S$619,"Receita",Out!$F$5:$F$619,Resultado!$D179)</f>
        <v>0</v>
      </c>
      <c r="O179" s="65">
        <f>SUMIFS(Nov!$I$5:$I$619,Nov!$S$5:$S$619,"Receita",Nov!$F$5:$F$619,Resultado!$D179)</f>
        <v>0</v>
      </c>
      <c r="P179" s="65">
        <f>SUMIFS(Dez!$I$5:$I$619,Dez!$S$5:$S$619,"Receita",Dez!$F$5:$F$619,Resultado!$D179)</f>
        <v>0</v>
      </c>
      <c r="Q179" s="65">
        <f t="shared" si="26"/>
        <v>0</v>
      </c>
    </row>
    <row r="180" spans="3:17" ht="28.5" customHeight="1" thickTop="1" thickBot="1" x14ac:dyDescent="0.25">
      <c r="C180" s="45" t="str">
        <f>'PC Receitas'!F64</f>
        <v>4.2.60</v>
      </c>
      <c r="D180" s="46" t="str">
        <f>VLOOKUP(C180,'PC Receitas'!$F$4:$G$103,2,FALSE)</f>
        <v>-</v>
      </c>
      <c r="E180" s="65">
        <f>SUMIFS(Jan!$I$5:$I$619,Jan!$S$5:$S$619,"Receita",Jan!$F$5:$F$619,Resultado!$D180)</f>
        <v>0</v>
      </c>
      <c r="F180" s="65">
        <f>SUMIFS(Fev!$I$5:$I$619,Fev!$S$5:$S$619,"Receita",Fev!$F$5:$F$619,Resultado!$D180)</f>
        <v>0</v>
      </c>
      <c r="G180" s="65">
        <f>SUMIFS(Mar!$I$5:$I$619,Mar!$S$5:$S$619,"Receita",Mar!$F$5:$F$619,Resultado!$D180)</f>
        <v>0</v>
      </c>
      <c r="H180" s="65">
        <f>SUMIFS(Abr!$I$5:$I$619,Abr!$S$5:$S$619,"Receita",Abr!$F$5:$F$619,Resultado!$D180)</f>
        <v>0</v>
      </c>
      <c r="I180" s="65">
        <f>SUMIFS(Mai!$I$5:$I$619,Mai!$S$5:$S$619,"Receita",Mai!$F$5:$F$619,Resultado!$D180)</f>
        <v>0</v>
      </c>
      <c r="J180" s="65">
        <f>SUMIFS(Jun!$I$5:$I$619,Jun!$S$5:$S$619,"Receita",Jun!$F$5:$F$619,Resultado!$D180)</f>
        <v>0</v>
      </c>
      <c r="K180" s="65">
        <f>SUMIFS(Jul!$I$5:$I$619,Jul!$S$5:$S$619,"Receita",Jul!$F$5:$F$619,Resultado!$D180)</f>
        <v>0</v>
      </c>
      <c r="L180" s="65">
        <f>SUMIFS(Ago!$I$5:$I$619,Ago!$S$5:$S$619,"Receita",Ago!$F$5:$F$619,Resultado!$D180)</f>
        <v>0</v>
      </c>
      <c r="M180" s="65">
        <f>SUMIFS(Set!$I$5:$I$619,Set!$S$5:$S$619,"Receita",Set!$F$5:$F$619,Resultado!$D180)</f>
        <v>0</v>
      </c>
      <c r="N180" s="65">
        <f>SUMIFS(Out!$I$5:$I$619,Out!$S$5:$S$619,"Receita",Out!$F$5:$F$619,Resultado!$D180)</f>
        <v>0</v>
      </c>
      <c r="O180" s="65">
        <f>SUMIFS(Nov!$I$5:$I$619,Nov!$S$5:$S$619,"Receita",Nov!$F$5:$F$619,Resultado!$D180)</f>
        <v>0</v>
      </c>
      <c r="P180" s="65">
        <f>SUMIFS(Dez!$I$5:$I$619,Dez!$S$5:$S$619,"Receita",Dez!$F$5:$F$619,Resultado!$D180)</f>
        <v>0</v>
      </c>
      <c r="Q180" s="65">
        <f t="shared" si="26"/>
        <v>0</v>
      </c>
    </row>
    <row r="181" spans="3:17" ht="28.5" customHeight="1" thickTop="1" thickBot="1" x14ac:dyDescent="0.25">
      <c r="C181" s="45" t="str">
        <f>'PC Receitas'!F65</f>
        <v>4.2.61</v>
      </c>
      <c r="D181" s="46" t="str">
        <f>VLOOKUP(C181,'PC Receitas'!$F$4:$G$103,2,FALSE)</f>
        <v>-</v>
      </c>
      <c r="E181" s="65">
        <f>SUMIFS(Jan!$I$5:$I$619,Jan!$S$5:$S$619,"Receita",Jan!$F$5:$F$619,Resultado!$D181)</f>
        <v>0</v>
      </c>
      <c r="F181" s="65">
        <f>SUMIFS(Fev!$I$5:$I$619,Fev!$S$5:$S$619,"Receita",Fev!$F$5:$F$619,Resultado!$D181)</f>
        <v>0</v>
      </c>
      <c r="G181" s="65">
        <f>SUMIFS(Mar!$I$5:$I$619,Mar!$S$5:$S$619,"Receita",Mar!$F$5:$F$619,Resultado!$D181)</f>
        <v>0</v>
      </c>
      <c r="H181" s="65">
        <f>SUMIFS(Abr!$I$5:$I$619,Abr!$S$5:$S$619,"Receita",Abr!$F$5:$F$619,Resultado!$D181)</f>
        <v>0</v>
      </c>
      <c r="I181" s="65">
        <f>SUMIFS(Mai!$I$5:$I$619,Mai!$S$5:$S$619,"Receita",Mai!$F$5:$F$619,Resultado!$D181)</f>
        <v>0</v>
      </c>
      <c r="J181" s="65">
        <f>SUMIFS(Jun!$I$5:$I$619,Jun!$S$5:$S$619,"Receita",Jun!$F$5:$F$619,Resultado!$D181)</f>
        <v>0</v>
      </c>
      <c r="K181" s="65">
        <f>SUMIFS(Jul!$I$5:$I$619,Jul!$S$5:$S$619,"Receita",Jul!$F$5:$F$619,Resultado!$D181)</f>
        <v>0</v>
      </c>
      <c r="L181" s="65">
        <f>SUMIFS(Ago!$I$5:$I$619,Ago!$S$5:$S$619,"Receita",Ago!$F$5:$F$619,Resultado!$D181)</f>
        <v>0</v>
      </c>
      <c r="M181" s="65">
        <f>SUMIFS(Set!$I$5:$I$619,Set!$S$5:$S$619,"Receita",Set!$F$5:$F$619,Resultado!$D181)</f>
        <v>0</v>
      </c>
      <c r="N181" s="65">
        <f>SUMIFS(Out!$I$5:$I$619,Out!$S$5:$S$619,"Receita",Out!$F$5:$F$619,Resultado!$D181)</f>
        <v>0</v>
      </c>
      <c r="O181" s="65">
        <f>SUMIFS(Nov!$I$5:$I$619,Nov!$S$5:$S$619,"Receita",Nov!$F$5:$F$619,Resultado!$D181)</f>
        <v>0</v>
      </c>
      <c r="P181" s="65">
        <f>SUMIFS(Dez!$I$5:$I$619,Dez!$S$5:$S$619,"Receita",Dez!$F$5:$F$619,Resultado!$D181)</f>
        <v>0</v>
      </c>
      <c r="Q181" s="65">
        <f t="shared" si="26"/>
        <v>0</v>
      </c>
    </row>
    <row r="182" spans="3:17" ht="28.5" customHeight="1" thickTop="1" thickBot="1" x14ac:dyDescent="0.25">
      <c r="C182" s="45" t="str">
        <f>'PC Receitas'!F66</f>
        <v>4.2.62</v>
      </c>
      <c r="D182" s="46" t="str">
        <f>VLOOKUP(C182,'PC Receitas'!$F$4:$G$103,2,FALSE)</f>
        <v>-</v>
      </c>
      <c r="E182" s="65">
        <f>SUMIFS(Jan!$I$5:$I$619,Jan!$S$5:$S$619,"Receita",Jan!$F$5:$F$619,Resultado!$D182)</f>
        <v>0</v>
      </c>
      <c r="F182" s="65">
        <f>SUMIFS(Fev!$I$5:$I$619,Fev!$S$5:$S$619,"Receita",Fev!$F$5:$F$619,Resultado!$D182)</f>
        <v>0</v>
      </c>
      <c r="G182" s="65">
        <f>SUMIFS(Mar!$I$5:$I$619,Mar!$S$5:$S$619,"Receita",Mar!$F$5:$F$619,Resultado!$D182)</f>
        <v>0</v>
      </c>
      <c r="H182" s="65">
        <f>SUMIFS(Abr!$I$5:$I$619,Abr!$S$5:$S$619,"Receita",Abr!$F$5:$F$619,Resultado!$D182)</f>
        <v>0</v>
      </c>
      <c r="I182" s="65">
        <f>SUMIFS(Mai!$I$5:$I$619,Mai!$S$5:$S$619,"Receita",Mai!$F$5:$F$619,Resultado!$D182)</f>
        <v>0</v>
      </c>
      <c r="J182" s="65">
        <f>SUMIFS(Jun!$I$5:$I$619,Jun!$S$5:$S$619,"Receita",Jun!$F$5:$F$619,Resultado!$D182)</f>
        <v>0</v>
      </c>
      <c r="K182" s="65">
        <f>SUMIFS(Jul!$I$5:$I$619,Jul!$S$5:$S$619,"Receita",Jul!$F$5:$F$619,Resultado!$D182)</f>
        <v>0</v>
      </c>
      <c r="L182" s="65">
        <f>SUMIFS(Ago!$I$5:$I$619,Ago!$S$5:$S$619,"Receita",Ago!$F$5:$F$619,Resultado!$D182)</f>
        <v>0</v>
      </c>
      <c r="M182" s="65">
        <f>SUMIFS(Set!$I$5:$I$619,Set!$S$5:$S$619,"Receita",Set!$F$5:$F$619,Resultado!$D182)</f>
        <v>0</v>
      </c>
      <c r="N182" s="65">
        <f>SUMIFS(Out!$I$5:$I$619,Out!$S$5:$S$619,"Receita",Out!$F$5:$F$619,Resultado!$D182)</f>
        <v>0</v>
      </c>
      <c r="O182" s="65">
        <f>SUMIFS(Nov!$I$5:$I$619,Nov!$S$5:$S$619,"Receita",Nov!$F$5:$F$619,Resultado!$D182)</f>
        <v>0</v>
      </c>
      <c r="P182" s="65">
        <f>SUMIFS(Dez!$I$5:$I$619,Dez!$S$5:$S$619,"Receita",Dez!$F$5:$F$619,Resultado!$D182)</f>
        <v>0</v>
      </c>
      <c r="Q182" s="65">
        <f t="shared" si="26"/>
        <v>0</v>
      </c>
    </row>
    <row r="183" spans="3:17" ht="28.5" customHeight="1" thickTop="1" thickBot="1" x14ac:dyDescent="0.25">
      <c r="C183" s="45" t="str">
        <f>'PC Receitas'!F67</f>
        <v>4.2.63</v>
      </c>
      <c r="D183" s="46" t="str">
        <f>VLOOKUP(C183,'PC Receitas'!$F$4:$G$103,2,FALSE)</f>
        <v>-</v>
      </c>
      <c r="E183" s="65">
        <f>SUMIFS(Jan!$I$5:$I$619,Jan!$S$5:$S$619,"Receita",Jan!$F$5:$F$619,Resultado!$D183)</f>
        <v>0</v>
      </c>
      <c r="F183" s="65">
        <f>SUMIFS(Fev!$I$5:$I$619,Fev!$S$5:$S$619,"Receita",Fev!$F$5:$F$619,Resultado!$D183)</f>
        <v>0</v>
      </c>
      <c r="G183" s="65">
        <f>SUMIFS(Mar!$I$5:$I$619,Mar!$S$5:$S$619,"Receita",Mar!$F$5:$F$619,Resultado!$D183)</f>
        <v>0</v>
      </c>
      <c r="H183" s="65">
        <f>SUMIFS(Abr!$I$5:$I$619,Abr!$S$5:$S$619,"Receita",Abr!$F$5:$F$619,Resultado!$D183)</f>
        <v>0</v>
      </c>
      <c r="I183" s="65">
        <f>SUMIFS(Mai!$I$5:$I$619,Mai!$S$5:$S$619,"Receita",Mai!$F$5:$F$619,Resultado!$D183)</f>
        <v>0</v>
      </c>
      <c r="J183" s="65">
        <f>SUMIFS(Jun!$I$5:$I$619,Jun!$S$5:$S$619,"Receita",Jun!$F$5:$F$619,Resultado!$D183)</f>
        <v>0</v>
      </c>
      <c r="K183" s="65">
        <f>SUMIFS(Jul!$I$5:$I$619,Jul!$S$5:$S$619,"Receita",Jul!$F$5:$F$619,Resultado!$D183)</f>
        <v>0</v>
      </c>
      <c r="L183" s="65">
        <f>SUMIFS(Ago!$I$5:$I$619,Ago!$S$5:$S$619,"Receita",Ago!$F$5:$F$619,Resultado!$D183)</f>
        <v>0</v>
      </c>
      <c r="M183" s="65">
        <f>SUMIFS(Set!$I$5:$I$619,Set!$S$5:$S$619,"Receita",Set!$F$5:$F$619,Resultado!$D183)</f>
        <v>0</v>
      </c>
      <c r="N183" s="65">
        <f>SUMIFS(Out!$I$5:$I$619,Out!$S$5:$S$619,"Receita",Out!$F$5:$F$619,Resultado!$D183)</f>
        <v>0</v>
      </c>
      <c r="O183" s="65">
        <f>SUMIFS(Nov!$I$5:$I$619,Nov!$S$5:$S$619,"Receita",Nov!$F$5:$F$619,Resultado!$D183)</f>
        <v>0</v>
      </c>
      <c r="P183" s="65">
        <f>SUMIFS(Dez!$I$5:$I$619,Dez!$S$5:$S$619,"Receita",Dez!$F$5:$F$619,Resultado!$D183)</f>
        <v>0</v>
      </c>
      <c r="Q183" s="65">
        <f t="shared" si="26"/>
        <v>0</v>
      </c>
    </row>
    <row r="184" spans="3:17" ht="28.5" customHeight="1" thickTop="1" thickBot="1" x14ac:dyDescent="0.25">
      <c r="C184" s="45" t="str">
        <f>'PC Receitas'!F68</f>
        <v>4.2.64</v>
      </c>
      <c r="D184" s="46" t="str">
        <f>VLOOKUP(C184,'PC Receitas'!$F$4:$G$103,2,FALSE)</f>
        <v>-</v>
      </c>
      <c r="E184" s="65">
        <f>SUMIFS(Jan!$I$5:$I$619,Jan!$S$5:$S$619,"Receita",Jan!$F$5:$F$619,Resultado!$D184)</f>
        <v>0</v>
      </c>
      <c r="F184" s="65">
        <f>SUMIFS(Fev!$I$5:$I$619,Fev!$S$5:$S$619,"Receita",Fev!$F$5:$F$619,Resultado!$D184)</f>
        <v>0</v>
      </c>
      <c r="G184" s="65">
        <f>SUMIFS(Mar!$I$5:$I$619,Mar!$S$5:$S$619,"Receita",Mar!$F$5:$F$619,Resultado!$D184)</f>
        <v>0</v>
      </c>
      <c r="H184" s="65">
        <f>SUMIFS(Abr!$I$5:$I$619,Abr!$S$5:$S$619,"Receita",Abr!$F$5:$F$619,Resultado!$D184)</f>
        <v>0</v>
      </c>
      <c r="I184" s="65">
        <f>SUMIFS(Mai!$I$5:$I$619,Mai!$S$5:$S$619,"Receita",Mai!$F$5:$F$619,Resultado!$D184)</f>
        <v>0</v>
      </c>
      <c r="J184" s="65">
        <f>SUMIFS(Jun!$I$5:$I$619,Jun!$S$5:$S$619,"Receita",Jun!$F$5:$F$619,Resultado!$D184)</f>
        <v>0</v>
      </c>
      <c r="K184" s="65">
        <f>SUMIFS(Jul!$I$5:$I$619,Jul!$S$5:$S$619,"Receita",Jul!$F$5:$F$619,Resultado!$D184)</f>
        <v>0</v>
      </c>
      <c r="L184" s="65">
        <f>SUMIFS(Ago!$I$5:$I$619,Ago!$S$5:$S$619,"Receita",Ago!$F$5:$F$619,Resultado!$D184)</f>
        <v>0</v>
      </c>
      <c r="M184" s="65">
        <f>SUMIFS(Set!$I$5:$I$619,Set!$S$5:$S$619,"Receita",Set!$F$5:$F$619,Resultado!$D184)</f>
        <v>0</v>
      </c>
      <c r="N184" s="65">
        <f>SUMIFS(Out!$I$5:$I$619,Out!$S$5:$S$619,"Receita",Out!$F$5:$F$619,Resultado!$D184)</f>
        <v>0</v>
      </c>
      <c r="O184" s="65">
        <f>SUMIFS(Nov!$I$5:$I$619,Nov!$S$5:$S$619,"Receita",Nov!$F$5:$F$619,Resultado!$D184)</f>
        <v>0</v>
      </c>
      <c r="P184" s="65">
        <f>SUMIFS(Dez!$I$5:$I$619,Dez!$S$5:$S$619,"Receita",Dez!$F$5:$F$619,Resultado!$D184)</f>
        <v>0</v>
      </c>
      <c r="Q184" s="65">
        <f t="shared" si="26"/>
        <v>0</v>
      </c>
    </row>
    <row r="185" spans="3:17" ht="28.5" customHeight="1" thickTop="1" thickBot="1" x14ac:dyDescent="0.25">
      <c r="C185" s="45" t="str">
        <f>'PC Receitas'!F69</f>
        <v>4.2.65</v>
      </c>
      <c r="D185" s="46" t="str">
        <f>VLOOKUP(C185,'PC Receitas'!$F$4:$G$103,2,FALSE)</f>
        <v>-</v>
      </c>
      <c r="E185" s="65">
        <f>SUMIFS(Jan!$I$5:$I$619,Jan!$S$5:$S$619,"Receita",Jan!$F$5:$F$619,Resultado!$D185)</f>
        <v>0</v>
      </c>
      <c r="F185" s="65">
        <f>SUMIFS(Fev!$I$5:$I$619,Fev!$S$5:$S$619,"Receita",Fev!$F$5:$F$619,Resultado!$D185)</f>
        <v>0</v>
      </c>
      <c r="G185" s="65">
        <f>SUMIFS(Mar!$I$5:$I$619,Mar!$S$5:$S$619,"Receita",Mar!$F$5:$F$619,Resultado!$D185)</f>
        <v>0</v>
      </c>
      <c r="H185" s="65">
        <f>SUMIFS(Abr!$I$5:$I$619,Abr!$S$5:$S$619,"Receita",Abr!$F$5:$F$619,Resultado!$D185)</f>
        <v>0</v>
      </c>
      <c r="I185" s="65">
        <f>SUMIFS(Mai!$I$5:$I$619,Mai!$S$5:$S$619,"Receita",Mai!$F$5:$F$619,Resultado!$D185)</f>
        <v>0</v>
      </c>
      <c r="J185" s="65">
        <f>SUMIFS(Jun!$I$5:$I$619,Jun!$S$5:$S$619,"Receita",Jun!$F$5:$F$619,Resultado!$D185)</f>
        <v>0</v>
      </c>
      <c r="K185" s="65">
        <f>SUMIFS(Jul!$I$5:$I$619,Jul!$S$5:$S$619,"Receita",Jul!$F$5:$F$619,Resultado!$D185)</f>
        <v>0</v>
      </c>
      <c r="L185" s="65">
        <f>SUMIFS(Ago!$I$5:$I$619,Ago!$S$5:$S$619,"Receita",Ago!$F$5:$F$619,Resultado!$D185)</f>
        <v>0</v>
      </c>
      <c r="M185" s="65">
        <f>SUMIFS(Set!$I$5:$I$619,Set!$S$5:$S$619,"Receita",Set!$F$5:$F$619,Resultado!$D185)</f>
        <v>0</v>
      </c>
      <c r="N185" s="65">
        <f>SUMIFS(Out!$I$5:$I$619,Out!$S$5:$S$619,"Receita",Out!$F$5:$F$619,Resultado!$D185)</f>
        <v>0</v>
      </c>
      <c r="O185" s="65">
        <f>SUMIFS(Nov!$I$5:$I$619,Nov!$S$5:$S$619,"Receita",Nov!$F$5:$F$619,Resultado!$D185)</f>
        <v>0</v>
      </c>
      <c r="P185" s="65">
        <f>SUMIFS(Dez!$I$5:$I$619,Dez!$S$5:$S$619,"Receita",Dez!$F$5:$F$619,Resultado!$D185)</f>
        <v>0</v>
      </c>
      <c r="Q185" s="65">
        <f t="shared" si="26"/>
        <v>0</v>
      </c>
    </row>
    <row r="186" spans="3:17" ht="28.5" customHeight="1" thickTop="1" thickBot="1" x14ac:dyDescent="0.25">
      <c r="C186" s="45" t="str">
        <f>'PC Receitas'!F70</f>
        <v>4.2.66</v>
      </c>
      <c r="D186" s="46" t="str">
        <f>VLOOKUP(C186,'PC Receitas'!$F$4:$G$103,2,FALSE)</f>
        <v>-</v>
      </c>
      <c r="E186" s="65">
        <f>SUMIFS(Jan!$I$5:$I$619,Jan!$S$5:$S$619,"Receita",Jan!$F$5:$F$619,Resultado!$D186)</f>
        <v>0</v>
      </c>
      <c r="F186" s="65">
        <f>SUMIFS(Fev!$I$5:$I$619,Fev!$S$5:$S$619,"Receita",Fev!$F$5:$F$619,Resultado!$D186)</f>
        <v>0</v>
      </c>
      <c r="G186" s="65">
        <f>SUMIFS(Mar!$I$5:$I$619,Mar!$S$5:$S$619,"Receita",Mar!$F$5:$F$619,Resultado!$D186)</f>
        <v>0</v>
      </c>
      <c r="H186" s="65">
        <f>SUMIFS(Abr!$I$5:$I$619,Abr!$S$5:$S$619,"Receita",Abr!$F$5:$F$619,Resultado!$D186)</f>
        <v>0</v>
      </c>
      <c r="I186" s="65">
        <f>SUMIFS(Mai!$I$5:$I$619,Mai!$S$5:$S$619,"Receita",Mai!$F$5:$F$619,Resultado!$D186)</f>
        <v>0</v>
      </c>
      <c r="J186" s="65">
        <f>SUMIFS(Jun!$I$5:$I$619,Jun!$S$5:$S$619,"Receita",Jun!$F$5:$F$619,Resultado!$D186)</f>
        <v>0</v>
      </c>
      <c r="K186" s="65">
        <f>SUMIFS(Jul!$I$5:$I$619,Jul!$S$5:$S$619,"Receita",Jul!$F$5:$F$619,Resultado!$D186)</f>
        <v>0</v>
      </c>
      <c r="L186" s="65">
        <f>SUMIFS(Ago!$I$5:$I$619,Ago!$S$5:$S$619,"Receita",Ago!$F$5:$F$619,Resultado!$D186)</f>
        <v>0</v>
      </c>
      <c r="M186" s="65">
        <f>SUMIFS(Set!$I$5:$I$619,Set!$S$5:$S$619,"Receita",Set!$F$5:$F$619,Resultado!$D186)</f>
        <v>0</v>
      </c>
      <c r="N186" s="65">
        <f>SUMIFS(Out!$I$5:$I$619,Out!$S$5:$S$619,"Receita",Out!$F$5:$F$619,Resultado!$D186)</f>
        <v>0</v>
      </c>
      <c r="O186" s="65">
        <f>SUMIFS(Nov!$I$5:$I$619,Nov!$S$5:$S$619,"Receita",Nov!$F$5:$F$619,Resultado!$D186)</f>
        <v>0</v>
      </c>
      <c r="P186" s="65">
        <f>SUMIFS(Dez!$I$5:$I$619,Dez!$S$5:$S$619,"Receita",Dez!$F$5:$F$619,Resultado!$D186)</f>
        <v>0</v>
      </c>
      <c r="Q186" s="65">
        <f t="shared" ref="Q186:Q219" si="27">SUM(E186:P186)</f>
        <v>0</v>
      </c>
    </row>
    <row r="187" spans="3:17" ht="28.5" customHeight="1" thickTop="1" thickBot="1" x14ac:dyDescent="0.25">
      <c r="C187" s="45" t="str">
        <f>'PC Receitas'!F71</f>
        <v>4.2.67</v>
      </c>
      <c r="D187" s="46" t="str">
        <f>VLOOKUP(C187,'PC Receitas'!$F$4:$G$103,2,FALSE)</f>
        <v>-</v>
      </c>
      <c r="E187" s="65">
        <f>SUMIFS(Jan!$I$5:$I$619,Jan!$S$5:$S$619,"Receita",Jan!$F$5:$F$619,Resultado!$D187)</f>
        <v>0</v>
      </c>
      <c r="F187" s="65">
        <f>SUMIFS(Fev!$I$5:$I$619,Fev!$S$5:$S$619,"Receita",Fev!$F$5:$F$619,Resultado!$D187)</f>
        <v>0</v>
      </c>
      <c r="G187" s="65">
        <f>SUMIFS(Mar!$I$5:$I$619,Mar!$S$5:$S$619,"Receita",Mar!$F$5:$F$619,Resultado!$D187)</f>
        <v>0</v>
      </c>
      <c r="H187" s="65">
        <f>SUMIFS(Abr!$I$5:$I$619,Abr!$S$5:$S$619,"Receita",Abr!$F$5:$F$619,Resultado!$D187)</f>
        <v>0</v>
      </c>
      <c r="I187" s="65">
        <f>SUMIFS(Mai!$I$5:$I$619,Mai!$S$5:$S$619,"Receita",Mai!$F$5:$F$619,Resultado!$D187)</f>
        <v>0</v>
      </c>
      <c r="J187" s="65">
        <f>SUMIFS(Jun!$I$5:$I$619,Jun!$S$5:$S$619,"Receita",Jun!$F$5:$F$619,Resultado!$D187)</f>
        <v>0</v>
      </c>
      <c r="K187" s="65">
        <f>SUMIFS(Jul!$I$5:$I$619,Jul!$S$5:$S$619,"Receita",Jul!$F$5:$F$619,Resultado!$D187)</f>
        <v>0</v>
      </c>
      <c r="L187" s="65">
        <f>SUMIFS(Ago!$I$5:$I$619,Ago!$S$5:$S$619,"Receita",Ago!$F$5:$F$619,Resultado!$D187)</f>
        <v>0</v>
      </c>
      <c r="M187" s="65">
        <f>SUMIFS(Set!$I$5:$I$619,Set!$S$5:$S$619,"Receita",Set!$F$5:$F$619,Resultado!$D187)</f>
        <v>0</v>
      </c>
      <c r="N187" s="65">
        <f>SUMIFS(Out!$I$5:$I$619,Out!$S$5:$S$619,"Receita",Out!$F$5:$F$619,Resultado!$D187)</f>
        <v>0</v>
      </c>
      <c r="O187" s="65">
        <f>SUMIFS(Nov!$I$5:$I$619,Nov!$S$5:$S$619,"Receita",Nov!$F$5:$F$619,Resultado!$D187)</f>
        <v>0</v>
      </c>
      <c r="P187" s="65">
        <f>SUMIFS(Dez!$I$5:$I$619,Dez!$S$5:$S$619,"Receita",Dez!$F$5:$F$619,Resultado!$D187)</f>
        <v>0</v>
      </c>
      <c r="Q187" s="65">
        <f t="shared" si="27"/>
        <v>0</v>
      </c>
    </row>
    <row r="188" spans="3:17" ht="28.5" customHeight="1" thickTop="1" thickBot="1" x14ac:dyDescent="0.25">
      <c r="C188" s="45" t="str">
        <f>'PC Receitas'!F72</f>
        <v>4.2.68</v>
      </c>
      <c r="D188" s="46" t="str">
        <f>VLOOKUP(C188,'PC Receitas'!$F$4:$G$103,2,FALSE)</f>
        <v>-</v>
      </c>
      <c r="E188" s="65">
        <f>SUMIFS(Jan!$I$5:$I$619,Jan!$S$5:$S$619,"Receita",Jan!$F$5:$F$619,Resultado!$D188)</f>
        <v>0</v>
      </c>
      <c r="F188" s="65">
        <f>SUMIFS(Fev!$I$5:$I$619,Fev!$S$5:$S$619,"Receita",Fev!$F$5:$F$619,Resultado!$D188)</f>
        <v>0</v>
      </c>
      <c r="G188" s="65">
        <f>SUMIFS(Mar!$I$5:$I$619,Mar!$S$5:$S$619,"Receita",Mar!$F$5:$F$619,Resultado!$D188)</f>
        <v>0</v>
      </c>
      <c r="H188" s="65">
        <f>SUMIFS(Abr!$I$5:$I$619,Abr!$S$5:$S$619,"Receita",Abr!$F$5:$F$619,Resultado!$D188)</f>
        <v>0</v>
      </c>
      <c r="I188" s="65">
        <f>SUMIFS(Mai!$I$5:$I$619,Mai!$S$5:$S$619,"Receita",Mai!$F$5:$F$619,Resultado!$D188)</f>
        <v>0</v>
      </c>
      <c r="J188" s="65">
        <f>SUMIFS(Jun!$I$5:$I$619,Jun!$S$5:$S$619,"Receita",Jun!$F$5:$F$619,Resultado!$D188)</f>
        <v>0</v>
      </c>
      <c r="K188" s="65">
        <f>SUMIFS(Jul!$I$5:$I$619,Jul!$S$5:$S$619,"Receita",Jul!$F$5:$F$619,Resultado!$D188)</f>
        <v>0</v>
      </c>
      <c r="L188" s="65">
        <f>SUMIFS(Ago!$I$5:$I$619,Ago!$S$5:$S$619,"Receita",Ago!$F$5:$F$619,Resultado!$D188)</f>
        <v>0</v>
      </c>
      <c r="M188" s="65">
        <f>SUMIFS(Set!$I$5:$I$619,Set!$S$5:$S$619,"Receita",Set!$F$5:$F$619,Resultado!$D188)</f>
        <v>0</v>
      </c>
      <c r="N188" s="65">
        <f>SUMIFS(Out!$I$5:$I$619,Out!$S$5:$S$619,"Receita",Out!$F$5:$F$619,Resultado!$D188)</f>
        <v>0</v>
      </c>
      <c r="O188" s="65">
        <f>SUMIFS(Nov!$I$5:$I$619,Nov!$S$5:$S$619,"Receita",Nov!$F$5:$F$619,Resultado!$D188)</f>
        <v>0</v>
      </c>
      <c r="P188" s="65">
        <f>SUMIFS(Dez!$I$5:$I$619,Dez!$S$5:$S$619,"Receita",Dez!$F$5:$F$619,Resultado!$D188)</f>
        <v>0</v>
      </c>
      <c r="Q188" s="65">
        <f t="shared" si="27"/>
        <v>0</v>
      </c>
    </row>
    <row r="189" spans="3:17" ht="28.5" customHeight="1" thickTop="1" thickBot="1" x14ac:dyDescent="0.25">
      <c r="C189" s="45" t="str">
        <f>'PC Receitas'!F73</f>
        <v>4.2.69</v>
      </c>
      <c r="D189" s="46" t="str">
        <f>VLOOKUP(C189,'PC Receitas'!$F$4:$G$103,2,FALSE)</f>
        <v>-</v>
      </c>
      <c r="E189" s="65">
        <f>SUMIFS(Jan!$I$5:$I$619,Jan!$S$5:$S$619,"Receita",Jan!$F$5:$F$619,Resultado!$D189)</f>
        <v>0</v>
      </c>
      <c r="F189" s="65">
        <f>SUMIFS(Fev!$I$5:$I$619,Fev!$S$5:$S$619,"Receita",Fev!$F$5:$F$619,Resultado!$D189)</f>
        <v>0</v>
      </c>
      <c r="G189" s="65">
        <f>SUMIFS(Mar!$I$5:$I$619,Mar!$S$5:$S$619,"Receita",Mar!$F$5:$F$619,Resultado!$D189)</f>
        <v>0</v>
      </c>
      <c r="H189" s="65">
        <f>SUMIFS(Abr!$I$5:$I$619,Abr!$S$5:$S$619,"Receita",Abr!$F$5:$F$619,Resultado!$D189)</f>
        <v>0</v>
      </c>
      <c r="I189" s="65">
        <f>SUMIFS(Mai!$I$5:$I$619,Mai!$S$5:$S$619,"Receita",Mai!$F$5:$F$619,Resultado!$D189)</f>
        <v>0</v>
      </c>
      <c r="J189" s="65">
        <f>SUMIFS(Jun!$I$5:$I$619,Jun!$S$5:$S$619,"Receita",Jun!$F$5:$F$619,Resultado!$D189)</f>
        <v>0</v>
      </c>
      <c r="K189" s="65">
        <f>SUMIFS(Jul!$I$5:$I$619,Jul!$S$5:$S$619,"Receita",Jul!$F$5:$F$619,Resultado!$D189)</f>
        <v>0</v>
      </c>
      <c r="L189" s="65">
        <f>SUMIFS(Ago!$I$5:$I$619,Ago!$S$5:$S$619,"Receita",Ago!$F$5:$F$619,Resultado!$D189)</f>
        <v>0</v>
      </c>
      <c r="M189" s="65">
        <f>SUMIFS(Set!$I$5:$I$619,Set!$S$5:$S$619,"Receita",Set!$F$5:$F$619,Resultado!$D189)</f>
        <v>0</v>
      </c>
      <c r="N189" s="65">
        <f>SUMIFS(Out!$I$5:$I$619,Out!$S$5:$S$619,"Receita",Out!$F$5:$F$619,Resultado!$D189)</f>
        <v>0</v>
      </c>
      <c r="O189" s="65">
        <f>SUMIFS(Nov!$I$5:$I$619,Nov!$S$5:$S$619,"Receita",Nov!$F$5:$F$619,Resultado!$D189)</f>
        <v>0</v>
      </c>
      <c r="P189" s="65">
        <f>SUMIFS(Dez!$I$5:$I$619,Dez!$S$5:$S$619,"Receita",Dez!$F$5:$F$619,Resultado!$D189)</f>
        <v>0</v>
      </c>
      <c r="Q189" s="65">
        <f t="shared" si="27"/>
        <v>0</v>
      </c>
    </row>
    <row r="190" spans="3:17" ht="28.5" customHeight="1" thickTop="1" thickBot="1" x14ac:dyDescent="0.25">
      <c r="C190" s="45" t="str">
        <f>'PC Receitas'!F74</f>
        <v>4.2.70</v>
      </c>
      <c r="D190" s="46" t="str">
        <f>VLOOKUP(C190,'PC Receitas'!$F$4:$G$103,2,FALSE)</f>
        <v>-</v>
      </c>
      <c r="E190" s="65">
        <f>SUMIFS(Jan!$I$5:$I$619,Jan!$S$5:$S$619,"Receita",Jan!$F$5:$F$619,Resultado!$D190)</f>
        <v>0</v>
      </c>
      <c r="F190" s="65">
        <f>SUMIFS(Fev!$I$5:$I$619,Fev!$S$5:$S$619,"Receita",Fev!$F$5:$F$619,Resultado!$D190)</f>
        <v>0</v>
      </c>
      <c r="G190" s="65">
        <f>SUMIFS(Mar!$I$5:$I$619,Mar!$S$5:$S$619,"Receita",Mar!$F$5:$F$619,Resultado!$D190)</f>
        <v>0</v>
      </c>
      <c r="H190" s="65">
        <f>SUMIFS(Abr!$I$5:$I$619,Abr!$S$5:$S$619,"Receita",Abr!$F$5:$F$619,Resultado!$D190)</f>
        <v>0</v>
      </c>
      <c r="I190" s="65">
        <f>SUMIFS(Mai!$I$5:$I$619,Mai!$S$5:$S$619,"Receita",Mai!$F$5:$F$619,Resultado!$D190)</f>
        <v>0</v>
      </c>
      <c r="J190" s="65">
        <f>SUMIFS(Jun!$I$5:$I$619,Jun!$S$5:$S$619,"Receita",Jun!$F$5:$F$619,Resultado!$D190)</f>
        <v>0</v>
      </c>
      <c r="K190" s="65">
        <f>SUMIFS(Jul!$I$5:$I$619,Jul!$S$5:$S$619,"Receita",Jul!$F$5:$F$619,Resultado!$D190)</f>
        <v>0</v>
      </c>
      <c r="L190" s="65">
        <f>SUMIFS(Ago!$I$5:$I$619,Ago!$S$5:$S$619,"Receita",Ago!$F$5:$F$619,Resultado!$D190)</f>
        <v>0</v>
      </c>
      <c r="M190" s="65">
        <f>SUMIFS(Set!$I$5:$I$619,Set!$S$5:$S$619,"Receita",Set!$F$5:$F$619,Resultado!$D190)</f>
        <v>0</v>
      </c>
      <c r="N190" s="65">
        <f>SUMIFS(Out!$I$5:$I$619,Out!$S$5:$S$619,"Receita",Out!$F$5:$F$619,Resultado!$D190)</f>
        <v>0</v>
      </c>
      <c r="O190" s="65">
        <f>SUMIFS(Nov!$I$5:$I$619,Nov!$S$5:$S$619,"Receita",Nov!$F$5:$F$619,Resultado!$D190)</f>
        <v>0</v>
      </c>
      <c r="P190" s="65">
        <f>SUMIFS(Dez!$I$5:$I$619,Dez!$S$5:$S$619,"Receita",Dez!$F$5:$F$619,Resultado!$D190)</f>
        <v>0</v>
      </c>
      <c r="Q190" s="65">
        <f t="shared" si="27"/>
        <v>0</v>
      </c>
    </row>
    <row r="191" spans="3:17" ht="28.5" customHeight="1" thickTop="1" thickBot="1" x14ac:dyDescent="0.25">
      <c r="C191" s="45" t="str">
        <f>'PC Receitas'!F75</f>
        <v>4.2.71</v>
      </c>
      <c r="D191" s="46" t="str">
        <f>VLOOKUP(C191,'PC Receitas'!$F$4:$G$103,2,FALSE)</f>
        <v>-</v>
      </c>
      <c r="E191" s="65">
        <f>SUMIFS(Jan!$I$5:$I$619,Jan!$S$5:$S$619,"Receita",Jan!$F$5:$F$619,Resultado!$D191)</f>
        <v>0</v>
      </c>
      <c r="F191" s="65">
        <f>SUMIFS(Fev!$I$5:$I$619,Fev!$S$5:$S$619,"Receita",Fev!$F$5:$F$619,Resultado!$D191)</f>
        <v>0</v>
      </c>
      <c r="G191" s="65">
        <f>SUMIFS(Mar!$I$5:$I$619,Mar!$S$5:$S$619,"Receita",Mar!$F$5:$F$619,Resultado!$D191)</f>
        <v>0</v>
      </c>
      <c r="H191" s="65">
        <f>SUMIFS(Abr!$I$5:$I$619,Abr!$S$5:$S$619,"Receita",Abr!$F$5:$F$619,Resultado!$D191)</f>
        <v>0</v>
      </c>
      <c r="I191" s="65">
        <f>SUMIFS(Mai!$I$5:$I$619,Mai!$S$5:$S$619,"Receita",Mai!$F$5:$F$619,Resultado!$D191)</f>
        <v>0</v>
      </c>
      <c r="J191" s="65">
        <f>SUMIFS(Jun!$I$5:$I$619,Jun!$S$5:$S$619,"Receita",Jun!$F$5:$F$619,Resultado!$D191)</f>
        <v>0</v>
      </c>
      <c r="K191" s="65">
        <f>SUMIFS(Jul!$I$5:$I$619,Jul!$S$5:$S$619,"Receita",Jul!$F$5:$F$619,Resultado!$D191)</f>
        <v>0</v>
      </c>
      <c r="L191" s="65">
        <f>SUMIFS(Ago!$I$5:$I$619,Ago!$S$5:$S$619,"Receita",Ago!$F$5:$F$619,Resultado!$D191)</f>
        <v>0</v>
      </c>
      <c r="M191" s="65">
        <f>SUMIFS(Set!$I$5:$I$619,Set!$S$5:$S$619,"Receita",Set!$F$5:$F$619,Resultado!$D191)</f>
        <v>0</v>
      </c>
      <c r="N191" s="65">
        <f>SUMIFS(Out!$I$5:$I$619,Out!$S$5:$S$619,"Receita",Out!$F$5:$F$619,Resultado!$D191)</f>
        <v>0</v>
      </c>
      <c r="O191" s="65">
        <f>SUMIFS(Nov!$I$5:$I$619,Nov!$S$5:$S$619,"Receita",Nov!$F$5:$F$619,Resultado!$D191)</f>
        <v>0</v>
      </c>
      <c r="P191" s="65">
        <f>SUMIFS(Dez!$I$5:$I$619,Dez!$S$5:$S$619,"Receita",Dez!$F$5:$F$619,Resultado!$D191)</f>
        <v>0</v>
      </c>
      <c r="Q191" s="65">
        <f t="shared" si="27"/>
        <v>0</v>
      </c>
    </row>
    <row r="192" spans="3:17" ht="28.5" customHeight="1" thickTop="1" thickBot="1" x14ac:dyDescent="0.25">
      <c r="C192" s="45" t="str">
        <f>'PC Receitas'!F76</f>
        <v>4.2.72</v>
      </c>
      <c r="D192" s="46" t="str">
        <f>VLOOKUP(C192,'PC Receitas'!$F$4:$G$103,2,FALSE)</f>
        <v>-</v>
      </c>
      <c r="E192" s="65">
        <f>SUMIFS(Jan!$I$5:$I$619,Jan!$S$5:$S$619,"Receita",Jan!$F$5:$F$619,Resultado!$D192)</f>
        <v>0</v>
      </c>
      <c r="F192" s="65">
        <f>SUMIFS(Fev!$I$5:$I$619,Fev!$S$5:$S$619,"Receita",Fev!$F$5:$F$619,Resultado!$D192)</f>
        <v>0</v>
      </c>
      <c r="G192" s="65">
        <f>SUMIFS(Mar!$I$5:$I$619,Mar!$S$5:$S$619,"Receita",Mar!$F$5:$F$619,Resultado!$D192)</f>
        <v>0</v>
      </c>
      <c r="H192" s="65">
        <f>SUMIFS(Abr!$I$5:$I$619,Abr!$S$5:$S$619,"Receita",Abr!$F$5:$F$619,Resultado!$D192)</f>
        <v>0</v>
      </c>
      <c r="I192" s="65">
        <f>SUMIFS(Mai!$I$5:$I$619,Mai!$S$5:$S$619,"Receita",Mai!$F$5:$F$619,Resultado!$D192)</f>
        <v>0</v>
      </c>
      <c r="J192" s="65">
        <f>SUMIFS(Jun!$I$5:$I$619,Jun!$S$5:$S$619,"Receita",Jun!$F$5:$F$619,Resultado!$D192)</f>
        <v>0</v>
      </c>
      <c r="K192" s="65">
        <f>SUMIFS(Jul!$I$5:$I$619,Jul!$S$5:$S$619,"Receita",Jul!$F$5:$F$619,Resultado!$D192)</f>
        <v>0</v>
      </c>
      <c r="L192" s="65">
        <f>SUMIFS(Ago!$I$5:$I$619,Ago!$S$5:$S$619,"Receita",Ago!$F$5:$F$619,Resultado!$D192)</f>
        <v>0</v>
      </c>
      <c r="M192" s="65">
        <f>SUMIFS(Set!$I$5:$I$619,Set!$S$5:$S$619,"Receita",Set!$F$5:$F$619,Resultado!$D192)</f>
        <v>0</v>
      </c>
      <c r="N192" s="65">
        <f>SUMIFS(Out!$I$5:$I$619,Out!$S$5:$S$619,"Receita",Out!$F$5:$F$619,Resultado!$D192)</f>
        <v>0</v>
      </c>
      <c r="O192" s="65">
        <f>SUMIFS(Nov!$I$5:$I$619,Nov!$S$5:$S$619,"Receita",Nov!$F$5:$F$619,Resultado!$D192)</f>
        <v>0</v>
      </c>
      <c r="P192" s="65">
        <f>SUMIFS(Dez!$I$5:$I$619,Dez!$S$5:$S$619,"Receita",Dez!$F$5:$F$619,Resultado!$D192)</f>
        <v>0</v>
      </c>
      <c r="Q192" s="65">
        <f t="shared" si="27"/>
        <v>0</v>
      </c>
    </row>
    <row r="193" spans="3:17" ht="28.5" customHeight="1" thickTop="1" thickBot="1" x14ac:dyDescent="0.25">
      <c r="C193" s="45" t="str">
        <f>'PC Receitas'!F77</f>
        <v>4.2.73</v>
      </c>
      <c r="D193" s="46" t="str">
        <f>VLOOKUP(C193,'PC Receitas'!$F$4:$G$103,2,FALSE)</f>
        <v>-</v>
      </c>
      <c r="E193" s="65">
        <f>SUMIFS(Jan!$I$5:$I$619,Jan!$S$5:$S$619,"Receita",Jan!$F$5:$F$619,Resultado!$D193)</f>
        <v>0</v>
      </c>
      <c r="F193" s="65">
        <f>SUMIFS(Fev!$I$5:$I$619,Fev!$S$5:$S$619,"Receita",Fev!$F$5:$F$619,Resultado!$D193)</f>
        <v>0</v>
      </c>
      <c r="G193" s="65">
        <f>SUMIFS(Mar!$I$5:$I$619,Mar!$S$5:$S$619,"Receita",Mar!$F$5:$F$619,Resultado!$D193)</f>
        <v>0</v>
      </c>
      <c r="H193" s="65">
        <f>SUMIFS(Abr!$I$5:$I$619,Abr!$S$5:$S$619,"Receita",Abr!$F$5:$F$619,Resultado!$D193)</f>
        <v>0</v>
      </c>
      <c r="I193" s="65">
        <f>SUMIFS(Mai!$I$5:$I$619,Mai!$S$5:$S$619,"Receita",Mai!$F$5:$F$619,Resultado!$D193)</f>
        <v>0</v>
      </c>
      <c r="J193" s="65">
        <f>SUMIFS(Jun!$I$5:$I$619,Jun!$S$5:$S$619,"Receita",Jun!$F$5:$F$619,Resultado!$D193)</f>
        <v>0</v>
      </c>
      <c r="K193" s="65">
        <f>SUMIFS(Jul!$I$5:$I$619,Jul!$S$5:$S$619,"Receita",Jul!$F$5:$F$619,Resultado!$D193)</f>
        <v>0</v>
      </c>
      <c r="L193" s="65">
        <f>SUMIFS(Ago!$I$5:$I$619,Ago!$S$5:$S$619,"Receita",Ago!$F$5:$F$619,Resultado!$D193)</f>
        <v>0</v>
      </c>
      <c r="M193" s="65">
        <f>SUMIFS(Set!$I$5:$I$619,Set!$S$5:$S$619,"Receita",Set!$F$5:$F$619,Resultado!$D193)</f>
        <v>0</v>
      </c>
      <c r="N193" s="65">
        <f>SUMIFS(Out!$I$5:$I$619,Out!$S$5:$S$619,"Receita",Out!$F$5:$F$619,Resultado!$D193)</f>
        <v>0</v>
      </c>
      <c r="O193" s="65">
        <f>SUMIFS(Nov!$I$5:$I$619,Nov!$S$5:$S$619,"Receita",Nov!$F$5:$F$619,Resultado!$D193)</f>
        <v>0</v>
      </c>
      <c r="P193" s="65">
        <f>SUMIFS(Dez!$I$5:$I$619,Dez!$S$5:$S$619,"Receita",Dez!$F$5:$F$619,Resultado!$D193)</f>
        <v>0</v>
      </c>
      <c r="Q193" s="65">
        <f t="shared" si="27"/>
        <v>0</v>
      </c>
    </row>
    <row r="194" spans="3:17" ht="28.5" customHeight="1" thickTop="1" thickBot="1" x14ac:dyDescent="0.25">
      <c r="C194" s="45" t="str">
        <f>'PC Receitas'!F78</f>
        <v>4.2.74</v>
      </c>
      <c r="D194" s="46" t="str">
        <f>VLOOKUP(C194,'PC Receitas'!$F$4:$G$103,2,FALSE)</f>
        <v>-</v>
      </c>
      <c r="E194" s="65">
        <f>SUMIFS(Jan!$I$5:$I$619,Jan!$S$5:$S$619,"Receita",Jan!$F$5:$F$619,Resultado!$D194)</f>
        <v>0</v>
      </c>
      <c r="F194" s="65">
        <f>SUMIFS(Fev!$I$5:$I$619,Fev!$S$5:$S$619,"Receita",Fev!$F$5:$F$619,Resultado!$D194)</f>
        <v>0</v>
      </c>
      <c r="G194" s="65">
        <f>SUMIFS(Mar!$I$5:$I$619,Mar!$S$5:$S$619,"Receita",Mar!$F$5:$F$619,Resultado!$D194)</f>
        <v>0</v>
      </c>
      <c r="H194" s="65">
        <f>SUMIFS(Abr!$I$5:$I$619,Abr!$S$5:$S$619,"Receita",Abr!$F$5:$F$619,Resultado!$D194)</f>
        <v>0</v>
      </c>
      <c r="I194" s="65">
        <f>SUMIFS(Mai!$I$5:$I$619,Mai!$S$5:$S$619,"Receita",Mai!$F$5:$F$619,Resultado!$D194)</f>
        <v>0</v>
      </c>
      <c r="J194" s="65">
        <f>SUMIFS(Jun!$I$5:$I$619,Jun!$S$5:$S$619,"Receita",Jun!$F$5:$F$619,Resultado!$D194)</f>
        <v>0</v>
      </c>
      <c r="K194" s="65">
        <f>SUMIFS(Jul!$I$5:$I$619,Jul!$S$5:$S$619,"Receita",Jul!$F$5:$F$619,Resultado!$D194)</f>
        <v>0</v>
      </c>
      <c r="L194" s="65">
        <f>SUMIFS(Ago!$I$5:$I$619,Ago!$S$5:$S$619,"Receita",Ago!$F$5:$F$619,Resultado!$D194)</f>
        <v>0</v>
      </c>
      <c r="M194" s="65">
        <f>SUMIFS(Set!$I$5:$I$619,Set!$S$5:$S$619,"Receita",Set!$F$5:$F$619,Resultado!$D194)</f>
        <v>0</v>
      </c>
      <c r="N194" s="65">
        <f>SUMIFS(Out!$I$5:$I$619,Out!$S$5:$S$619,"Receita",Out!$F$5:$F$619,Resultado!$D194)</f>
        <v>0</v>
      </c>
      <c r="O194" s="65">
        <f>SUMIFS(Nov!$I$5:$I$619,Nov!$S$5:$S$619,"Receita",Nov!$F$5:$F$619,Resultado!$D194)</f>
        <v>0</v>
      </c>
      <c r="P194" s="65">
        <f>SUMIFS(Dez!$I$5:$I$619,Dez!$S$5:$S$619,"Receita",Dez!$F$5:$F$619,Resultado!$D194)</f>
        <v>0</v>
      </c>
      <c r="Q194" s="65">
        <f t="shared" si="27"/>
        <v>0</v>
      </c>
    </row>
    <row r="195" spans="3:17" ht="28.5" customHeight="1" thickTop="1" thickBot="1" x14ac:dyDescent="0.25">
      <c r="C195" s="45" t="str">
        <f>'PC Receitas'!F79</f>
        <v>4.2.75</v>
      </c>
      <c r="D195" s="46" t="str">
        <f>VLOOKUP(C195,'PC Receitas'!$F$4:$G$103,2,FALSE)</f>
        <v>-</v>
      </c>
      <c r="E195" s="65">
        <f>SUMIFS(Jan!$I$5:$I$619,Jan!$S$5:$S$619,"Receita",Jan!$F$5:$F$619,Resultado!$D195)</f>
        <v>0</v>
      </c>
      <c r="F195" s="65">
        <f>SUMIFS(Fev!$I$5:$I$619,Fev!$S$5:$S$619,"Receita",Fev!$F$5:$F$619,Resultado!$D195)</f>
        <v>0</v>
      </c>
      <c r="G195" s="65">
        <f>SUMIFS(Mar!$I$5:$I$619,Mar!$S$5:$S$619,"Receita",Mar!$F$5:$F$619,Resultado!$D195)</f>
        <v>0</v>
      </c>
      <c r="H195" s="65">
        <f>SUMIFS(Abr!$I$5:$I$619,Abr!$S$5:$S$619,"Receita",Abr!$F$5:$F$619,Resultado!$D195)</f>
        <v>0</v>
      </c>
      <c r="I195" s="65">
        <f>SUMIFS(Mai!$I$5:$I$619,Mai!$S$5:$S$619,"Receita",Mai!$F$5:$F$619,Resultado!$D195)</f>
        <v>0</v>
      </c>
      <c r="J195" s="65">
        <f>SUMIFS(Jun!$I$5:$I$619,Jun!$S$5:$S$619,"Receita",Jun!$F$5:$F$619,Resultado!$D195)</f>
        <v>0</v>
      </c>
      <c r="K195" s="65">
        <f>SUMIFS(Jul!$I$5:$I$619,Jul!$S$5:$S$619,"Receita",Jul!$F$5:$F$619,Resultado!$D195)</f>
        <v>0</v>
      </c>
      <c r="L195" s="65">
        <f>SUMIFS(Ago!$I$5:$I$619,Ago!$S$5:$S$619,"Receita",Ago!$F$5:$F$619,Resultado!$D195)</f>
        <v>0</v>
      </c>
      <c r="M195" s="65">
        <f>SUMIFS(Set!$I$5:$I$619,Set!$S$5:$S$619,"Receita",Set!$F$5:$F$619,Resultado!$D195)</f>
        <v>0</v>
      </c>
      <c r="N195" s="65">
        <f>SUMIFS(Out!$I$5:$I$619,Out!$S$5:$S$619,"Receita",Out!$F$5:$F$619,Resultado!$D195)</f>
        <v>0</v>
      </c>
      <c r="O195" s="65">
        <f>SUMIFS(Nov!$I$5:$I$619,Nov!$S$5:$S$619,"Receita",Nov!$F$5:$F$619,Resultado!$D195)</f>
        <v>0</v>
      </c>
      <c r="P195" s="65">
        <f>SUMIFS(Dez!$I$5:$I$619,Dez!$S$5:$S$619,"Receita",Dez!$F$5:$F$619,Resultado!$D195)</f>
        <v>0</v>
      </c>
      <c r="Q195" s="65">
        <f t="shared" si="27"/>
        <v>0</v>
      </c>
    </row>
    <row r="196" spans="3:17" ht="28.5" customHeight="1" thickTop="1" thickBot="1" x14ac:dyDescent="0.25">
      <c r="C196" s="45" t="str">
        <f>'PC Receitas'!F80</f>
        <v>4.2.76</v>
      </c>
      <c r="D196" s="46" t="str">
        <f>VLOOKUP(C196,'PC Receitas'!$F$4:$G$103,2,FALSE)</f>
        <v>-</v>
      </c>
      <c r="E196" s="65">
        <f>SUMIFS(Jan!$I$5:$I$619,Jan!$S$5:$S$619,"Receita",Jan!$F$5:$F$619,Resultado!$D196)</f>
        <v>0</v>
      </c>
      <c r="F196" s="65">
        <f>SUMIFS(Fev!$I$5:$I$619,Fev!$S$5:$S$619,"Receita",Fev!$F$5:$F$619,Resultado!$D196)</f>
        <v>0</v>
      </c>
      <c r="G196" s="65">
        <f>SUMIFS(Mar!$I$5:$I$619,Mar!$S$5:$S$619,"Receita",Mar!$F$5:$F$619,Resultado!$D196)</f>
        <v>0</v>
      </c>
      <c r="H196" s="65">
        <f>SUMIFS(Abr!$I$5:$I$619,Abr!$S$5:$S$619,"Receita",Abr!$F$5:$F$619,Resultado!$D196)</f>
        <v>0</v>
      </c>
      <c r="I196" s="65">
        <f>SUMIFS(Mai!$I$5:$I$619,Mai!$S$5:$S$619,"Receita",Mai!$F$5:$F$619,Resultado!$D196)</f>
        <v>0</v>
      </c>
      <c r="J196" s="65">
        <f>SUMIFS(Jun!$I$5:$I$619,Jun!$S$5:$S$619,"Receita",Jun!$F$5:$F$619,Resultado!$D196)</f>
        <v>0</v>
      </c>
      <c r="K196" s="65">
        <f>SUMIFS(Jul!$I$5:$I$619,Jul!$S$5:$S$619,"Receita",Jul!$F$5:$F$619,Resultado!$D196)</f>
        <v>0</v>
      </c>
      <c r="L196" s="65">
        <f>SUMIFS(Ago!$I$5:$I$619,Ago!$S$5:$S$619,"Receita",Ago!$F$5:$F$619,Resultado!$D196)</f>
        <v>0</v>
      </c>
      <c r="M196" s="65">
        <f>SUMIFS(Set!$I$5:$I$619,Set!$S$5:$S$619,"Receita",Set!$F$5:$F$619,Resultado!$D196)</f>
        <v>0</v>
      </c>
      <c r="N196" s="65">
        <f>SUMIFS(Out!$I$5:$I$619,Out!$S$5:$S$619,"Receita",Out!$F$5:$F$619,Resultado!$D196)</f>
        <v>0</v>
      </c>
      <c r="O196" s="65">
        <f>SUMIFS(Nov!$I$5:$I$619,Nov!$S$5:$S$619,"Receita",Nov!$F$5:$F$619,Resultado!$D196)</f>
        <v>0</v>
      </c>
      <c r="P196" s="65">
        <f>SUMIFS(Dez!$I$5:$I$619,Dez!$S$5:$S$619,"Receita",Dez!$F$5:$F$619,Resultado!$D196)</f>
        <v>0</v>
      </c>
      <c r="Q196" s="65">
        <f t="shared" si="27"/>
        <v>0</v>
      </c>
    </row>
    <row r="197" spans="3:17" ht="28.5" customHeight="1" thickTop="1" thickBot="1" x14ac:dyDescent="0.25">
      <c r="C197" s="45" t="str">
        <f>'PC Receitas'!F81</f>
        <v>4.2.77</v>
      </c>
      <c r="D197" s="46" t="str">
        <f>VLOOKUP(C197,'PC Receitas'!$F$4:$G$103,2,FALSE)</f>
        <v>-</v>
      </c>
      <c r="E197" s="65">
        <f>SUMIFS(Jan!$I$5:$I$619,Jan!$S$5:$S$619,"Receita",Jan!$F$5:$F$619,Resultado!$D197)</f>
        <v>0</v>
      </c>
      <c r="F197" s="65">
        <f>SUMIFS(Fev!$I$5:$I$619,Fev!$S$5:$S$619,"Receita",Fev!$F$5:$F$619,Resultado!$D197)</f>
        <v>0</v>
      </c>
      <c r="G197" s="65">
        <f>SUMIFS(Mar!$I$5:$I$619,Mar!$S$5:$S$619,"Receita",Mar!$F$5:$F$619,Resultado!$D197)</f>
        <v>0</v>
      </c>
      <c r="H197" s="65">
        <f>SUMIFS(Abr!$I$5:$I$619,Abr!$S$5:$S$619,"Receita",Abr!$F$5:$F$619,Resultado!$D197)</f>
        <v>0</v>
      </c>
      <c r="I197" s="65">
        <f>SUMIFS(Mai!$I$5:$I$619,Mai!$S$5:$S$619,"Receita",Mai!$F$5:$F$619,Resultado!$D197)</f>
        <v>0</v>
      </c>
      <c r="J197" s="65">
        <f>SUMIFS(Jun!$I$5:$I$619,Jun!$S$5:$S$619,"Receita",Jun!$F$5:$F$619,Resultado!$D197)</f>
        <v>0</v>
      </c>
      <c r="K197" s="65">
        <f>SUMIFS(Jul!$I$5:$I$619,Jul!$S$5:$S$619,"Receita",Jul!$F$5:$F$619,Resultado!$D197)</f>
        <v>0</v>
      </c>
      <c r="L197" s="65">
        <f>SUMIFS(Ago!$I$5:$I$619,Ago!$S$5:$S$619,"Receita",Ago!$F$5:$F$619,Resultado!$D197)</f>
        <v>0</v>
      </c>
      <c r="M197" s="65">
        <f>SUMIFS(Set!$I$5:$I$619,Set!$S$5:$S$619,"Receita",Set!$F$5:$F$619,Resultado!$D197)</f>
        <v>0</v>
      </c>
      <c r="N197" s="65">
        <f>SUMIFS(Out!$I$5:$I$619,Out!$S$5:$S$619,"Receita",Out!$F$5:$F$619,Resultado!$D197)</f>
        <v>0</v>
      </c>
      <c r="O197" s="65">
        <f>SUMIFS(Nov!$I$5:$I$619,Nov!$S$5:$S$619,"Receita",Nov!$F$5:$F$619,Resultado!$D197)</f>
        <v>0</v>
      </c>
      <c r="P197" s="65">
        <f>SUMIFS(Dez!$I$5:$I$619,Dez!$S$5:$S$619,"Receita",Dez!$F$5:$F$619,Resultado!$D197)</f>
        <v>0</v>
      </c>
      <c r="Q197" s="65">
        <f t="shared" si="27"/>
        <v>0</v>
      </c>
    </row>
    <row r="198" spans="3:17" ht="28.5" customHeight="1" thickTop="1" thickBot="1" x14ac:dyDescent="0.25">
      <c r="C198" s="45" t="str">
        <f>'PC Receitas'!F82</f>
        <v>4.2.78</v>
      </c>
      <c r="D198" s="46" t="str">
        <f>VLOOKUP(C198,'PC Receitas'!$F$4:$G$103,2,FALSE)</f>
        <v>-</v>
      </c>
      <c r="E198" s="65">
        <f>SUMIFS(Jan!$I$5:$I$619,Jan!$S$5:$S$619,"Receita",Jan!$F$5:$F$619,Resultado!$D198)</f>
        <v>0</v>
      </c>
      <c r="F198" s="65">
        <f>SUMIFS(Fev!$I$5:$I$619,Fev!$S$5:$S$619,"Receita",Fev!$F$5:$F$619,Resultado!$D198)</f>
        <v>0</v>
      </c>
      <c r="G198" s="65">
        <f>SUMIFS(Mar!$I$5:$I$619,Mar!$S$5:$S$619,"Receita",Mar!$F$5:$F$619,Resultado!$D198)</f>
        <v>0</v>
      </c>
      <c r="H198" s="65">
        <f>SUMIFS(Abr!$I$5:$I$619,Abr!$S$5:$S$619,"Receita",Abr!$F$5:$F$619,Resultado!$D198)</f>
        <v>0</v>
      </c>
      <c r="I198" s="65">
        <f>SUMIFS(Mai!$I$5:$I$619,Mai!$S$5:$S$619,"Receita",Mai!$F$5:$F$619,Resultado!$D198)</f>
        <v>0</v>
      </c>
      <c r="J198" s="65">
        <f>SUMIFS(Jun!$I$5:$I$619,Jun!$S$5:$S$619,"Receita",Jun!$F$5:$F$619,Resultado!$D198)</f>
        <v>0</v>
      </c>
      <c r="K198" s="65">
        <f>SUMIFS(Jul!$I$5:$I$619,Jul!$S$5:$S$619,"Receita",Jul!$F$5:$F$619,Resultado!$D198)</f>
        <v>0</v>
      </c>
      <c r="L198" s="65">
        <f>SUMIFS(Ago!$I$5:$I$619,Ago!$S$5:$S$619,"Receita",Ago!$F$5:$F$619,Resultado!$D198)</f>
        <v>0</v>
      </c>
      <c r="M198" s="65">
        <f>SUMIFS(Set!$I$5:$I$619,Set!$S$5:$S$619,"Receita",Set!$F$5:$F$619,Resultado!$D198)</f>
        <v>0</v>
      </c>
      <c r="N198" s="65">
        <f>SUMIFS(Out!$I$5:$I$619,Out!$S$5:$S$619,"Receita",Out!$F$5:$F$619,Resultado!$D198)</f>
        <v>0</v>
      </c>
      <c r="O198" s="65">
        <f>SUMIFS(Nov!$I$5:$I$619,Nov!$S$5:$S$619,"Receita",Nov!$F$5:$F$619,Resultado!$D198)</f>
        <v>0</v>
      </c>
      <c r="P198" s="65">
        <f>SUMIFS(Dez!$I$5:$I$619,Dez!$S$5:$S$619,"Receita",Dez!$F$5:$F$619,Resultado!$D198)</f>
        <v>0</v>
      </c>
      <c r="Q198" s="65">
        <f t="shared" si="27"/>
        <v>0</v>
      </c>
    </row>
    <row r="199" spans="3:17" ht="28.5" customHeight="1" thickTop="1" thickBot="1" x14ac:dyDescent="0.25">
      <c r="C199" s="45" t="str">
        <f>'PC Receitas'!F83</f>
        <v>4.2.79</v>
      </c>
      <c r="D199" s="46" t="str">
        <f>VLOOKUP(C199,'PC Receitas'!$F$4:$G$103,2,FALSE)</f>
        <v>-</v>
      </c>
      <c r="E199" s="65">
        <f>SUMIFS(Jan!$I$5:$I$619,Jan!$S$5:$S$619,"Receita",Jan!$F$5:$F$619,Resultado!$D199)</f>
        <v>0</v>
      </c>
      <c r="F199" s="65">
        <f>SUMIFS(Fev!$I$5:$I$619,Fev!$S$5:$S$619,"Receita",Fev!$F$5:$F$619,Resultado!$D199)</f>
        <v>0</v>
      </c>
      <c r="G199" s="65">
        <f>SUMIFS(Mar!$I$5:$I$619,Mar!$S$5:$S$619,"Receita",Mar!$F$5:$F$619,Resultado!$D199)</f>
        <v>0</v>
      </c>
      <c r="H199" s="65">
        <f>SUMIFS(Abr!$I$5:$I$619,Abr!$S$5:$S$619,"Receita",Abr!$F$5:$F$619,Resultado!$D199)</f>
        <v>0</v>
      </c>
      <c r="I199" s="65">
        <f>SUMIFS(Mai!$I$5:$I$619,Mai!$S$5:$S$619,"Receita",Mai!$F$5:$F$619,Resultado!$D199)</f>
        <v>0</v>
      </c>
      <c r="J199" s="65">
        <f>SUMIFS(Jun!$I$5:$I$619,Jun!$S$5:$S$619,"Receita",Jun!$F$5:$F$619,Resultado!$D199)</f>
        <v>0</v>
      </c>
      <c r="K199" s="65">
        <f>SUMIFS(Jul!$I$5:$I$619,Jul!$S$5:$S$619,"Receita",Jul!$F$5:$F$619,Resultado!$D199)</f>
        <v>0</v>
      </c>
      <c r="L199" s="65">
        <f>SUMIFS(Ago!$I$5:$I$619,Ago!$S$5:$S$619,"Receita",Ago!$F$5:$F$619,Resultado!$D199)</f>
        <v>0</v>
      </c>
      <c r="M199" s="65">
        <f>SUMIFS(Set!$I$5:$I$619,Set!$S$5:$S$619,"Receita",Set!$F$5:$F$619,Resultado!$D199)</f>
        <v>0</v>
      </c>
      <c r="N199" s="65">
        <f>SUMIFS(Out!$I$5:$I$619,Out!$S$5:$S$619,"Receita",Out!$F$5:$F$619,Resultado!$D199)</f>
        <v>0</v>
      </c>
      <c r="O199" s="65">
        <f>SUMIFS(Nov!$I$5:$I$619,Nov!$S$5:$S$619,"Receita",Nov!$F$5:$F$619,Resultado!$D199)</f>
        <v>0</v>
      </c>
      <c r="P199" s="65">
        <f>SUMIFS(Dez!$I$5:$I$619,Dez!$S$5:$S$619,"Receita",Dez!$F$5:$F$619,Resultado!$D199)</f>
        <v>0</v>
      </c>
      <c r="Q199" s="65">
        <f t="shared" si="27"/>
        <v>0</v>
      </c>
    </row>
    <row r="200" spans="3:17" ht="28.5" customHeight="1" thickTop="1" thickBot="1" x14ac:dyDescent="0.25">
      <c r="C200" s="45" t="str">
        <f>'PC Receitas'!F84</f>
        <v>4.2.80</v>
      </c>
      <c r="D200" s="46" t="str">
        <f>VLOOKUP(C200,'PC Receitas'!$F$4:$G$103,2,FALSE)</f>
        <v>-</v>
      </c>
      <c r="E200" s="65">
        <f>SUMIFS(Jan!$I$5:$I$619,Jan!$S$5:$S$619,"Receita",Jan!$F$5:$F$619,Resultado!$D200)</f>
        <v>0</v>
      </c>
      <c r="F200" s="65">
        <f>SUMIFS(Fev!$I$5:$I$619,Fev!$S$5:$S$619,"Receita",Fev!$F$5:$F$619,Resultado!$D200)</f>
        <v>0</v>
      </c>
      <c r="G200" s="65">
        <f>SUMIFS(Mar!$I$5:$I$619,Mar!$S$5:$S$619,"Receita",Mar!$F$5:$F$619,Resultado!$D200)</f>
        <v>0</v>
      </c>
      <c r="H200" s="65">
        <f>SUMIFS(Abr!$I$5:$I$619,Abr!$S$5:$S$619,"Receita",Abr!$F$5:$F$619,Resultado!$D200)</f>
        <v>0</v>
      </c>
      <c r="I200" s="65">
        <f>SUMIFS(Mai!$I$5:$I$619,Mai!$S$5:$S$619,"Receita",Mai!$F$5:$F$619,Resultado!$D200)</f>
        <v>0</v>
      </c>
      <c r="J200" s="65">
        <f>SUMIFS(Jun!$I$5:$I$619,Jun!$S$5:$S$619,"Receita",Jun!$F$5:$F$619,Resultado!$D200)</f>
        <v>0</v>
      </c>
      <c r="K200" s="65">
        <f>SUMIFS(Jul!$I$5:$I$619,Jul!$S$5:$S$619,"Receita",Jul!$F$5:$F$619,Resultado!$D200)</f>
        <v>0</v>
      </c>
      <c r="L200" s="65">
        <f>SUMIFS(Ago!$I$5:$I$619,Ago!$S$5:$S$619,"Receita",Ago!$F$5:$F$619,Resultado!$D200)</f>
        <v>0</v>
      </c>
      <c r="M200" s="65">
        <f>SUMIFS(Set!$I$5:$I$619,Set!$S$5:$S$619,"Receita",Set!$F$5:$F$619,Resultado!$D200)</f>
        <v>0</v>
      </c>
      <c r="N200" s="65">
        <f>SUMIFS(Out!$I$5:$I$619,Out!$S$5:$S$619,"Receita",Out!$F$5:$F$619,Resultado!$D200)</f>
        <v>0</v>
      </c>
      <c r="O200" s="65">
        <f>SUMIFS(Nov!$I$5:$I$619,Nov!$S$5:$S$619,"Receita",Nov!$F$5:$F$619,Resultado!$D200)</f>
        <v>0</v>
      </c>
      <c r="P200" s="65">
        <f>SUMIFS(Dez!$I$5:$I$619,Dez!$S$5:$S$619,"Receita",Dez!$F$5:$F$619,Resultado!$D200)</f>
        <v>0</v>
      </c>
      <c r="Q200" s="65">
        <f t="shared" si="27"/>
        <v>0</v>
      </c>
    </row>
    <row r="201" spans="3:17" ht="28.5" customHeight="1" thickTop="1" thickBot="1" x14ac:dyDescent="0.25">
      <c r="C201" s="45" t="str">
        <f>'PC Receitas'!F85</f>
        <v>4.2.81</v>
      </c>
      <c r="D201" s="46" t="str">
        <f>VLOOKUP(C201,'PC Receitas'!$F$4:$G$103,2,FALSE)</f>
        <v>-</v>
      </c>
      <c r="E201" s="65">
        <f>SUMIFS(Jan!$I$5:$I$619,Jan!$S$5:$S$619,"Receita",Jan!$F$5:$F$619,Resultado!$D201)</f>
        <v>0</v>
      </c>
      <c r="F201" s="65">
        <f>SUMIFS(Fev!$I$5:$I$619,Fev!$S$5:$S$619,"Receita",Fev!$F$5:$F$619,Resultado!$D201)</f>
        <v>0</v>
      </c>
      <c r="G201" s="65">
        <f>SUMIFS(Mar!$I$5:$I$619,Mar!$S$5:$S$619,"Receita",Mar!$F$5:$F$619,Resultado!$D201)</f>
        <v>0</v>
      </c>
      <c r="H201" s="65">
        <f>SUMIFS(Abr!$I$5:$I$619,Abr!$S$5:$S$619,"Receita",Abr!$F$5:$F$619,Resultado!$D201)</f>
        <v>0</v>
      </c>
      <c r="I201" s="65">
        <f>SUMIFS(Mai!$I$5:$I$619,Mai!$S$5:$S$619,"Receita",Mai!$F$5:$F$619,Resultado!$D201)</f>
        <v>0</v>
      </c>
      <c r="J201" s="65">
        <f>SUMIFS(Jun!$I$5:$I$619,Jun!$S$5:$S$619,"Receita",Jun!$F$5:$F$619,Resultado!$D201)</f>
        <v>0</v>
      </c>
      <c r="K201" s="65">
        <f>SUMIFS(Jul!$I$5:$I$619,Jul!$S$5:$S$619,"Receita",Jul!$F$5:$F$619,Resultado!$D201)</f>
        <v>0</v>
      </c>
      <c r="L201" s="65">
        <f>SUMIFS(Ago!$I$5:$I$619,Ago!$S$5:$S$619,"Receita",Ago!$F$5:$F$619,Resultado!$D201)</f>
        <v>0</v>
      </c>
      <c r="M201" s="65">
        <f>SUMIFS(Set!$I$5:$I$619,Set!$S$5:$S$619,"Receita",Set!$F$5:$F$619,Resultado!$D201)</f>
        <v>0</v>
      </c>
      <c r="N201" s="65">
        <f>SUMIFS(Out!$I$5:$I$619,Out!$S$5:$S$619,"Receita",Out!$F$5:$F$619,Resultado!$D201)</f>
        <v>0</v>
      </c>
      <c r="O201" s="65">
        <f>SUMIFS(Nov!$I$5:$I$619,Nov!$S$5:$S$619,"Receita",Nov!$F$5:$F$619,Resultado!$D201)</f>
        <v>0</v>
      </c>
      <c r="P201" s="65">
        <f>SUMIFS(Dez!$I$5:$I$619,Dez!$S$5:$S$619,"Receita",Dez!$F$5:$F$619,Resultado!$D201)</f>
        <v>0</v>
      </c>
      <c r="Q201" s="65">
        <f t="shared" si="27"/>
        <v>0</v>
      </c>
    </row>
    <row r="202" spans="3:17" ht="28.5" customHeight="1" thickTop="1" thickBot="1" x14ac:dyDescent="0.25">
      <c r="C202" s="45" t="str">
        <f>'PC Receitas'!F86</f>
        <v>4.2.82</v>
      </c>
      <c r="D202" s="46" t="str">
        <f>VLOOKUP(C202,'PC Receitas'!$F$4:$G$103,2,FALSE)</f>
        <v>-</v>
      </c>
      <c r="E202" s="65">
        <f>SUMIFS(Jan!$I$5:$I$619,Jan!$S$5:$S$619,"Receita",Jan!$F$5:$F$619,Resultado!$D202)</f>
        <v>0</v>
      </c>
      <c r="F202" s="65">
        <f>SUMIFS(Fev!$I$5:$I$619,Fev!$S$5:$S$619,"Receita",Fev!$F$5:$F$619,Resultado!$D202)</f>
        <v>0</v>
      </c>
      <c r="G202" s="65">
        <f>SUMIFS(Mar!$I$5:$I$619,Mar!$S$5:$S$619,"Receita",Mar!$F$5:$F$619,Resultado!$D202)</f>
        <v>0</v>
      </c>
      <c r="H202" s="65">
        <f>SUMIFS(Abr!$I$5:$I$619,Abr!$S$5:$S$619,"Receita",Abr!$F$5:$F$619,Resultado!$D202)</f>
        <v>0</v>
      </c>
      <c r="I202" s="65">
        <f>SUMIFS(Mai!$I$5:$I$619,Mai!$S$5:$S$619,"Receita",Mai!$F$5:$F$619,Resultado!$D202)</f>
        <v>0</v>
      </c>
      <c r="J202" s="65">
        <f>SUMIFS(Jun!$I$5:$I$619,Jun!$S$5:$S$619,"Receita",Jun!$F$5:$F$619,Resultado!$D202)</f>
        <v>0</v>
      </c>
      <c r="K202" s="65">
        <f>SUMIFS(Jul!$I$5:$I$619,Jul!$S$5:$S$619,"Receita",Jul!$F$5:$F$619,Resultado!$D202)</f>
        <v>0</v>
      </c>
      <c r="L202" s="65">
        <f>SUMIFS(Ago!$I$5:$I$619,Ago!$S$5:$S$619,"Receita",Ago!$F$5:$F$619,Resultado!$D202)</f>
        <v>0</v>
      </c>
      <c r="M202" s="65">
        <f>SUMIFS(Set!$I$5:$I$619,Set!$S$5:$S$619,"Receita",Set!$F$5:$F$619,Resultado!$D202)</f>
        <v>0</v>
      </c>
      <c r="N202" s="65">
        <f>SUMIFS(Out!$I$5:$I$619,Out!$S$5:$S$619,"Receita",Out!$F$5:$F$619,Resultado!$D202)</f>
        <v>0</v>
      </c>
      <c r="O202" s="65">
        <f>SUMIFS(Nov!$I$5:$I$619,Nov!$S$5:$S$619,"Receita",Nov!$F$5:$F$619,Resultado!$D202)</f>
        <v>0</v>
      </c>
      <c r="P202" s="65">
        <f>SUMIFS(Dez!$I$5:$I$619,Dez!$S$5:$S$619,"Receita",Dez!$F$5:$F$619,Resultado!$D202)</f>
        <v>0</v>
      </c>
      <c r="Q202" s="65">
        <f t="shared" si="27"/>
        <v>0</v>
      </c>
    </row>
    <row r="203" spans="3:17" ht="28.5" customHeight="1" thickTop="1" thickBot="1" x14ac:dyDescent="0.25">
      <c r="C203" s="45" t="str">
        <f>'PC Receitas'!F87</f>
        <v>4.2.83</v>
      </c>
      <c r="D203" s="46" t="str">
        <f>VLOOKUP(C203,'PC Receitas'!$F$4:$G$103,2,FALSE)</f>
        <v>-</v>
      </c>
      <c r="E203" s="65">
        <f>SUMIFS(Jan!$I$5:$I$619,Jan!$S$5:$S$619,"Receita",Jan!$F$5:$F$619,Resultado!$D203)</f>
        <v>0</v>
      </c>
      <c r="F203" s="65">
        <f>SUMIFS(Fev!$I$5:$I$619,Fev!$S$5:$S$619,"Receita",Fev!$F$5:$F$619,Resultado!$D203)</f>
        <v>0</v>
      </c>
      <c r="G203" s="65">
        <f>SUMIFS(Mar!$I$5:$I$619,Mar!$S$5:$S$619,"Receita",Mar!$F$5:$F$619,Resultado!$D203)</f>
        <v>0</v>
      </c>
      <c r="H203" s="65">
        <f>SUMIFS(Abr!$I$5:$I$619,Abr!$S$5:$S$619,"Receita",Abr!$F$5:$F$619,Resultado!$D203)</f>
        <v>0</v>
      </c>
      <c r="I203" s="65">
        <f>SUMIFS(Mai!$I$5:$I$619,Mai!$S$5:$S$619,"Receita",Mai!$F$5:$F$619,Resultado!$D203)</f>
        <v>0</v>
      </c>
      <c r="J203" s="65">
        <f>SUMIFS(Jun!$I$5:$I$619,Jun!$S$5:$S$619,"Receita",Jun!$F$5:$F$619,Resultado!$D203)</f>
        <v>0</v>
      </c>
      <c r="K203" s="65">
        <f>SUMIFS(Jul!$I$5:$I$619,Jul!$S$5:$S$619,"Receita",Jul!$F$5:$F$619,Resultado!$D203)</f>
        <v>0</v>
      </c>
      <c r="L203" s="65">
        <f>SUMIFS(Ago!$I$5:$I$619,Ago!$S$5:$S$619,"Receita",Ago!$F$5:$F$619,Resultado!$D203)</f>
        <v>0</v>
      </c>
      <c r="M203" s="65">
        <f>SUMIFS(Set!$I$5:$I$619,Set!$S$5:$S$619,"Receita",Set!$F$5:$F$619,Resultado!$D203)</f>
        <v>0</v>
      </c>
      <c r="N203" s="65">
        <f>SUMIFS(Out!$I$5:$I$619,Out!$S$5:$S$619,"Receita",Out!$F$5:$F$619,Resultado!$D203)</f>
        <v>0</v>
      </c>
      <c r="O203" s="65">
        <f>SUMIFS(Nov!$I$5:$I$619,Nov!$S$5:$S$619,"Receita",Nov!$F$5:$F$619,Resultado!$D203)</f>
        <v>0</v>
      </c>
      <c r="P203" s="65">
        <f>SUMIFS(Dez!$I$5:$I$619,Dez!$S$5:$S$619,"Receita",Dez!$F$5:$F$619,Resultado!$D203)</f>
        <v>0</v>
      </c>
      <c r="Q203" s="65">
        <f t="shared" si="27"/>
        <v>0</v>
      </c>
    </row>
    <row r="204" spans="3:17" ht="28.5" customHeight="1" thickTop="1" thickBot="1" x14ac:dyDescent="0.25">
      <c r="C204" s="45" t="str">
        <f>'PC Receitas'!F88</f>
        <v>4.2.84</v>
      </c>
      <c r="D204" s="46" t="str">
        <f>VLOOKUP(C204,'PC Receitas'!$F$4:$G$103,2,FALSE)</f>
        <v>-</v>
      </c>
      <c r="E204" s="65">
        <f>SUMIFS(Jan!$I$5:$I$619,Jan!$S$5:$S$619,"Receita",Jan!$F$5:$F$619,Resultado!$D204)</f>
        <v>0</v>
      </c>
      <c r="F204" s="65">
        <f>SUMIFS(Fev!$I$5:$I$619,Fev!$S$5:$S$619,"Receita",Fev!$F$5:$F$619,Resultado!$D204)</f>
        <v>0</v>
      </c>
      <c r="G204" s="65">
        <f>SUMIFS(Mar!$I$5:$I$619,Mar!$S$5:$S$619,"Receita",Mar!$F$5:$F$619,Resultado!$D204)</f>
        <v>0</v>
      </c>
      <c r="H204" s="65">
        <f>SUMIFS(Abr!$I$5:$I$619,Abr!$S$5:$S$619,"Receita",Abr!$F$5:$F$619,Resultado!$D204)</f>
        <v>0</v>
      </c>
      <c r="I204" s="65">
        <f>SUMIFS(Mai!$I$5:$I$619,Mai!$S$5:$S$619,"Receita",Mai!$F$5:$F$619,Resultado!$D204)</f>
        <v>0</v>
      </c>
      <c r="J204" s="65">
        <f>SUMIFS(Jun!$I$5:$I$619,Jun!$S$5:$S$619,"Receita",Jun!$F$5:$F$619,Resultado!$D204)</f>
        <v>0</v>
      </c>
      <c r="K204" s="65">
        <f>SUMIFS(Jul!$I$5:$I$619,Jul!$S$5:$S$619,"Receita",Jul!$F$5:$F$619,Resultado!$D204)</f>
        <v>0</v>
      </c>
      <c r="L204" s="65">
        <f>SUMIFS(Ago!$I$5:$I$619,Ago!$S$5:$S$619,"Receita",Ago!$F$5:$F$619,Resultado!$D204)</f>
        <v>0</v>
      </c>
      <c r="M204" s="65">
        <f>SUMIFS(Set!$I$5:$I$619,Set!$S$5:$S$619,"Receita",Set!$F$5:$F$619,Resultado!$D204)</f>
        <v>0</v>
      </c>
      <c r="N204" s="65">
        <f>SUMIFS(Out!$I$5:$I$619,Out!$S$5:$S$619,"Receita",Out!$F$5:$F$619,Resultado!$D204)</f>
        <v>0</v>
      </c>
      <c r="O204" s="65">
        <f>SUMIFS(Nov!$I$5:$I$619,Nov!$S$5:$S$619,"Receita",Nov!$F$5:$F$619,Resultado!$D204)</f>
        <v>0</v>
      </c>
      <c r="P204" s="65">
        <f>SUMIFS(Dez!$I$5:$I$619,Dez!$S$5:$S$619,"Receita",Dez!$F$5:$F$619,Resultado!$D204)</f>
        <v>0</v>
      </c>
      <c r="Q204" s="65">
        <f t="shared" si="27"/>
        <v>0</v>
      </c>
    </row>
    <row r="205" spans="3:17" ht="28.5" customHeight="1" thickTop="1" thickBot="1" x14ac:dyDescent="0.25">
      <c r="C205" s="45" t="str">
        <f>'PC Receitas'!F89</f>
        <v>4.2.85</v>
      </c>
      <c r="D205" s="46" t="str">
        <f>VLOOKUP(C205,'PC Receitas'!$F$4:$G$103,2,FALSE)</f>
        <v>-</v>
      </c>
      <c r="E205" s="65">
        <f>SUMIFS(Jan!$I$5:$I$619,Jan!$S$5:$S$619,"Receita",Jan!$F$5:$F$619,Resultado!$D205)</f>
        <v>0</v>
      </c>
      <c r="F205" s="65">
        <f>SUMIFS(Fev!$I$5:$I$619,Fev!$S$5:$S$619,"Receita",Fev!$F$5:$F$619,Resultado!$D205)</f>
        <v>0</v>
      </c>
      <c r="G205" s="65">
        <f>SUMIFS(Mar!$I$5:$I$619,Mar!$S$5:$S$619,"Receita",Mar!$F$5:$F$619,Resultado!$D205)</f>
        <v>0</v>
      </c>
      <c r="H205" s="65">
        <f>SUMIFS(Abr!$I$5:$I$619,Abr!$S$5:$S$619,"Receita",Abr!$F$5:$F$619,Resultado!$D205)</f>
        <v>0</v>
      </c>
      <c r="I205" s="65">
        <f>SUMIFS(Mai!$I$5:$I$619,Mai!$S$5:$S$619,"Receita",Mai!$F$5:$F$619,Resultado!$D205)</f>
        <v>0</v>
      </c>
      <c r="J205" s="65">
        <f>SUMIFS(Jun!$I$5:$I$619,Jun!$S$5:$S$619,"Receita",Jun!$F$5:$F$619,Resultado!$D205)</f>
        <v>0</v>
      </c>
      <c r="K205" s="65">
        <f>SUMIFS(Jul!$I$5:$I$619,Jul!$S$5:$S$619,"Receita",Jul!$F$5:$F$619,Resultado!$D205)</f>
        <v>0</v>
      </c>
      <c r="L205" s="65">
        <f>SUMIFS(Ago!$I$5:$I$619,Ago!$S$5:$S$619,"Receita",Ago!$F$5:$F$619,Resultado!$D205)</f>
        <v>0</v>
      </c>
      <c r="M205" s="65">
        <f>SUMIFS(Set!$I$5:$I$619,Set!$S$5:$S$619,"Receita",Set!$F$5:$F$619,Resultado!$D205)</f>
        <v>0</v>
      </c>
      <c r="N205" s="65">
        <f>SUMIFS(Out!$I$5:$I$619,Out!$S$5:$S$619,"Receita",Out!$F$5:$F$619,Resultado!$D205)</f>
        <v>0</v>
      </c>
      <c r="O205" s="65">
        <f>SUMIFS(Nov!$I$5:$I$619,Nov!$S$5:$S$619,"Receita",Nov!$F$5:$F$619,Resultado!$D205)</f>
        <v>0</v>
      </c>
      <c r="P205" s="65">
        <f>SUMIFS(Dez!$I$5:$I$619,Dez!$S$5:$S$619,"Receita",Dez!$F$5:$F$619,Resultado!$D205)</f>
        <v>0</v>
      </c>
      <c r="Q205" s="65">
        <f t="shared" si="27"/>
        <v>0</v>
      </c>
    </row>
    <row r="206" spans="3:17" ht="28.5" customHeight="1" thickTop="1" thickBot="1" x14ac:dyDescent="0.25">
      <c r="C206" s="45" t="str">
        <f>'PC Receitas'!F90</f>
        <v>4.2.86</v>
      </c>
      <c r="D206" s="46" t="str">
        <f>VLOOKUP(C206,'PC Receitas'!$F$4:$G$103,2,FALSE)</f>
        <v>-</v>
      </c>
      <c r="E206" s="65">
        <f>SUMIFS(Jan!$I$5:$I$619,Jan!$S$5:$S$619,"Receita",Jan!$F$5:$F$619,Resultado!$D206)</f>
        <v>0</v>
      </c>
      <c r="F206" s="65">
        <f>SUMIFS(Fev!$I$5:$I$619,Fev!$S$5:$S$619,"Receita",Fev!$F$5:$F$619,Resultado!$D206)</f>
        <v>0</v>
      </c>
      <c r="G206" s="65">
        <f>SUMIFS(Mar!$I$5:$I$619,Mar!$S$5:$S$619,"Receita",Mar!$F$5:$F$619,Resultado!$D206)</f>
        <v>0</v>
      </c>
      <c r="H206" s="65">
        <f>SUMIFS(Abr!$I$5:$I$619,Abr!$S$5:$S$619,"Receita",Abr!$F$5:$F$619,Resultado!$D206)</f>
        <v>0</v>
      </c>
      <c r="I206" s="65">
        <f>SUMIFS(Mai!$I$5:$I$619,Mai!$S$5:$S$619,"Receita",Mai!$F$5:$F$619,Resultado!$D206)</f>
        <v>0</v>
      </c>
      <c r="J206" s="65">
        <f>SUMIFS(Jun!$I$5:$I$619,Jun!$S$5:$S$619,"Receita",Jun!$F$5:$F$619,Resultado!$D206)</f>
        <v>0</v>
      </c>
      <c r="K206" s="65">
        <f>SUMIFS(Jul!$I$5:$I$619,Jul!$S$5:$S$619,"Receita",Jul!$F$5:$F$619,Resultado!$D206)</f>
        <v>0</v>
      </c>
      <c r="L206" s="65">
        <f>SUMIFS(Ago!$I$5:$I$619,Ago!$S$5:$S$619,"Receita",Ago!$F$5:$F$619,Resultado!$D206)</f>
        <v>0</v>
      </c>
      <c r="M206" s="65">
        <f>SUMIFS(Set!$I$5:$I$619,Set!$S$5:$S$619,"Receita",Set!$F$5:$F$619,Resultado!$D206)</f>
        <v>0</v>
      </c>
      <c r="N206" s="65">
        <f>SUMIFS(Out!$I$5:$I$619,Out!$S$5:$S$619,"Receita",Out!$F$5:$F$619,Resultado!$D206)</f>
        <v>0</v>
      </c>
      <c r="O206" s="65">
        <f>SUMIFS(Nov!$I$5:$I$619,Nov!$S$5:$S$619,"Receita",Nov!$F$5:$F$619,Resultado!$D206)</f>
        <v>0</v>
      </c>
      <c r="P206" s="65">
        <f>SUMIFS(Dez!$I$5:$I$619,Dez!$S$5:$S$619,"Receita",Dez!$F$5:$F$619,Resultado!$D206)</f>
        <v>0</v>
      </c>
      <c r="Q206" s="65">
        <f t="shared" si="27"/>
        <v>0</v>
      </c>
    </row>
    <row r="207" spans="3:17" ht="28.5" customHeight="1" thickTop="1" thickBot="1" x14ac:dyDescent="0.25">
      <c r="C207" s="45" t="str">
        <f>'PC Receitas'!F91</f>
        <v>4.2.87</v>
      </c>
      <c r="D207" s="46" t="str">
        <f>VLOOKUP(C207,'PC Receitas'!$F$4:$G$103,2,FALSE)</f>
        <v>-</v>
      </c>
      <c r="E207" s="65">
        <f>SUMIFS(Jan!$I$5:$I$619,Jan!$S$5:$S$619,"Receita",Jan!$F$5:$F$619,Resultado!$D207)</f>
        <v>0</v>
      </c>
      <c r="F207" s="65">
        <f>SUMIFS(Fev!$I$5:$I$619,Fev!$S$5:$S$619,"Receita",Fev!$F$5:$F$619,Resultado!$D207)</f>
        <v>0</v>
      </c>
      <c r="G207" s="65">
        <f>SUMIFS(Mar!$I$5:$I$619,Mar!$S$5:$S$619,"Receita",Mar!$F$5:$F$619,Resultado!$D207)</f>
        <v>0</v>
      </c>
      <c r="H207" s="65">
        <f>SUMIFS(Abr!$I$5:$I$619,Abr!$S$5:$S$619,"Receita",Abr!$F$5:$F$619,Resultado!$D207)</f>
        <v>0</v>
      </c>
      <c r="I207" s="65">
        <f>SUMIFS(Mai!$I$5:$I$619,Mai!$S$5:$S$619,"Receita",Mai!$F$5:$F$619,Resultado!$D207)</f>
        <v>0</v>
      </c>
      <c r="J207" s="65">
        <f>SUMIFS(Jun!$I$5:$I$619,Jun!$S$5:$S$619,"Receita",Jun!$F$5:$F$619,Resultado!$D207)</f>
        <v>0</v>
      </c>
      <c r="K207" s="65">
        <f>SUMIFS(Jul!$I$5:$I$619,Jul!$S$5:$S$619,"Receita",Jul!$F$5:$F$619,Resultado!$D207)</f>
        <v>0</v>
      </c>
      <c r="L207" s="65">
        <f>SUMIFS(Ago!$I$5:$I$619,Ago!$S$5:$S$619,"Receita",Ago!$F$5:$F$619,Resultado!$D207)</f>
        <v>0</v>
      </c>
      <c r="M207" s="65">
        <f>SUMIFS(Set!$I$5:$I$619,Set!$S$5:$S$619,"Receita",Set!$F$5:$F$619,Resultado!$D207)</f>
        <v>0</v>
      </c>
      <c r="N207" s="65">
        <f>SUMIFS(Out!$I$5:$I$619,Out!$S$5:$S$619,"Receita",Out!$F$5:$F$619,Resultado!$D207)</f>
        <v>0</v>
      </c>
      <c r="O207" s="65">
        <f>SUMIFS(Nov!$I$5:$I$619,Nov!$S$5:$S$619,"Receita",Nov!$F$5:$F$619,Resultado!$D207)</f>
        <v>0</v>
      </c>
      <c r="P207" s="65">
        <f>SUMIFS(Dez!$I$5:$I$619,Dez!$S$5:$S$619,"Receita",Dez!$F$5:$F$619,Resultado!$D207)</f>
        <v>0</v>
      </c>
      <c r="Q207" s="65">
        <f t="shared" si="27"/>
        <v>0</v>
      </c>
    </row>
    <row r="208" spans="3:17" ht="28.5" customHeight="1" thickTop="1" thickBot="1" x14ac:dyDescent="0.25">
      <c r="C208" s="45" t="str">
        <f>'PC Receitas'!F92</f>
        <v>4.2.88</v>
      </c>
      <c r="D208" s="46" t="str">
        <f>VLOOKUP(C208,'PC Receitas'!$F$4:$G$103,2,FALSE)</f>
        <v>-</v>
      </c>
      <c r="E208" s="65">
        <f>SUMIFS(Jan!$I$5:$I$619,Jan!$S$5:$S$619,"Receita",Jan!$F$5:$F$619,Resultado!$D208)</f>
        <v>0</v>
      </c>
      <c r="F208" s="65">
        <f>SUMIFS(Fev!$I$5:$I$619,Fev!$S$5:$S$619,"Receita",Fev!$F$5:$F$619,Resultado!$D208)</f>
        <v>0</v>
      </c>
      <c r="G208" s="65">
        <f>SUMIFS(Mar!$I$5:$I$619,Mar!$S$5:$S$619,"Receita",Mar!$F$5:$F$619,Resultado!$D208)</f>
        <v>0</v>
      </c>
      <c r="H208" s="65">
        <f>SUMIFS(Abr!$I$5:$I$619,Abr!$S$5:$S$619,"Receita",Abr!$F$5:$F$619,Resultado!$D208)</f>
        <v>0</v>
      </c>
      <c r="I208" s="65">
        <f>SUMIFS(Mai!$I$5:$I$619,Mai!$S$5:$S$619,"Receita",Mai!$F$5:$F$619,Resultado!$D208)</f>
        <v>0</v>
      </c>
      <c r="J208" s="65">
        <f>SUMIFS(Jun!$I$5:$I$619,Jun!$S$5:$S$619,"Receita",Jun!$F$5:$F$619,Resultado!$D208)</f>
        <v>0</v>
      </c>
      <c r="K208" s="65">
        <f>SUMIFS(Jul!$I$5:$I$619,Jul!$S$5:$S$619,"Receita",Jul!$F$5:$F$619,Resultado!$D208)</f>
        <v>0</v>
      </c>
      <c r="L208" s="65">
        <f>SUMIFS(Ago!$I$5:$I$619,Ago!$S$5:$S$619,"Receita",Ago!$F$5:$F$619,Resultado!$D208)</f>
        <v>0</v>
      </c>
      <c r="M208" s="65">
        <f>SUMIFS(Set!$I$5:$I$619,Set!$S$5:$S$619,"Receita",Set!$F$5:$F$619,Resultado!$D208)</f>
        <v>0</v>
      </c>
      <c r="N208" s="65">
        <f>SUMIFS(Out!$I$5:$I$619,Out!$S$5:$S$619,"Receita",Out!$F$5:$F$619,Resultado!$D208)</f>
        <v>0</v>
      </c>
      <c r="O208" s="65">
        <f>SUMIFS(Nov!$I$5:$I$619,Nov!$S$5:$S$619,"Receita",Nov!$F$5:$F$619,Resultado!$D208)</f>
        <v>0</v>
      </c>
      <c r="P208" s="65">
        <f>SUMIFS(Dez!$I$5:$I$619,Dez!$S$5:$S$619,"Receita",Dez!$F$5:$F$619,Resultado!$D208)</f>
        <v>0</v>
      </c>
      <c r="Q208" s="65">
        <f t="shared" si="27"/>
        <v>0</v>
      </c>
    </row>
    <row r="209" spans="3:17" ht="28.5" customHeight="1" thickTop="1" thickBot="1" x14ac:dyDescent="0.25">
      <c r="C209" s="45" t="str">
        <f>'PC Receitas'!F93</f>
        <v>4.2.89</v>
      </c>
      <c r="D209" s="46" t="str">
        <f>VLOOKUP(C209,'PC Receitas'!$F$4:$G$103,2,FALSE)</f>
        <v>-</v>
      </c>
      <c r="E209" s="65">
        <f>SUMIFS(Jan!$I$5:$I$619,Jan!$S$5:$S$619,"Receita",Jan!$F$5:$F$619,Resultado!$D209)</f>
        <v>0</v>
      </c>
      <c r="F209" s="65">
        <f>SUMIFS(Fev!$I$5:$I$619,Fev!$S$5:$S$619,"Receita",Fev!$F$5:$F$619,Resultado!$D209)</f>
        <v>0</v>
      </c>
      <c r="G209" s="65">
        <f>SUMIFS(Mar!$I$5:$I$619,Mar!$S$5:$S$619,"Receita",Mar!$F$5:$F$619,Resultado!$D209)</f>
        <v>0</v>
      </c>
      <c r="H209" s="65">
        <f>SUMIFS(Abr!$I$5:$I$619,Abr!$S$5:$S$619,"Receita",Abr!$F$5:$F$619,Resultado!$D209)</f>
        <v>0</v>
      </c>
      <c r="I209" s="65">
        <f>SUMIFS(Mai!$I$5:$I$619,Mai!$S$5:$S$619,"Receita",Mai!$F$5:$F$619,Resultado!$D209)</f>
        <v>0</v>
      </c>
      <c r="J209" s="65">
        <f>SUMIFS(Jun!$I$5:$I$619,Jun!$S$5:$S$619,"Receita",Jun!$F$5:$F$619,Resultado!$D209)</f>
        <v>0</v>
      </c>
      <c r="K209" s="65">
        <f>SUMIFS(Jul!$I$5:$I$619,Jul!$S$5:$S$619,"Receita",Jul!$F$5:$F$619,Resultado!$D209)</f>
        <v>0</v>
      </c>
      <c r="L209" s="65">
        <f>SUMIFS(Ago!$I$5:$I$619,Ago!$S$5:$S$619,"Receita",Ago!$F$5:$F$619,Resultado!$D209)</f>
        <v>0</v>
      </c>
      <c r="M209" s="65">
        <f>SUMIFS(Set!$I$5:$I$619,Set!$S$5:$S$619,"Receita",Set!$F$5:$F$619,Resultado!$D209)</f>
        <v>0</v>
      </c>
      <c r="N209" s="65">
        <f>SUMIFS(Out!$I$5:$I$619,Out!$S$5:$S$619,"Receita",Out!$F$5:$F$619,Resultado!$D209)</f>
        <v>0</v>
      </c>
      <c r="O209" s="65">
        <f>SUMIFS(Nov!$I$5:$I$619,Nov!$S$5:$S$619,"Receita",Nov!$F$5:$F$619,Resultado!$D209)</f>
        <v>0</v>
      </c>
      <c r="P209" s="65">
        <f>SUMIFS(Dez!$I$5:$I$619,Dez!$S$5:$S$619,"Receita",Dez!$F$5:$F$619,Resultado!$D209)</f>
        <v>0</v>
      </c>
      <c r="Q209" s="65">
        <f t="shared" si="27"/>
        <v>0</v>
      </c>
    </row>
    <row r="210" spans="3:17" ht="28.5" customHeight="1" thickTop="1" thickBot="1" x14ac:dyDescent="0.25">
      <c r="C210" s="45" t="str">
        <f>'PC Receitas'!F94</f>
        <v>4.2.90</v>
      </c>
      <c r="D210" s="46" t="str">
        <f>VLOOKUP(C210,'PC Receitas'!$F$4:$G$103,2,FALSE)</f>
        <v>-</v>
      </c>
      <c r="E210" s="65">
        <f>SUMIFS(Jan!$I$5:$I$619,Jan!$S$5:$S$619,"Receita",Jan!$F$5:$F$619,Resultado!$D210)</f>
        <v>0</v>
      </c>
      <c r="F210" s="65">
        <f>SUMIFS(Fev!$I$5:$I$619,Fev!$S$5:$S$619,"Receita",Fev!$F$5:$F$619,Resultado!$D210)</f>
        <v>0</v>
      </c>
      <c r="G210" s="65">
        <f>SUMIFS(Mar!$I$5:$I$619,Mar!$S$5:$S$619,"Receita",Mar!$F$5:$F$619,Resultado!$D210)</f>
        <v>0</v>
      </c>
      <c r="H210" s="65">
        <f>SUMIFS(Abr!$I$5:$I$619,Abr!$S$5:$S$619,"Receita",Abr!$F$5:$F$619,Resultado!$D210)</f>
        <v>0</v>
      </c>
      <c r="I210" s="65">
        <f>SUMIFS(Mai!$I$5:$I$619,Mai!$S$5:$S$619,"Receita",Mai!$F$5:$F$619,Resultado!$D210)</f>
        <v>0</v>
      </c>
      <c r="J210" s="65">
        <f>SUMIFS(Jun!$I$5:$I$619,Jun!$S$5:$S$619,"Receita",Jun!$F$5:$F$619,Resultado!$D210)</f>
        <v>0</v>
      </c>
      <c r="K210" s="65">
        <f>SUMIFS(Jul!$I$5:$I$619,Jul!$S$5:$S$619,"Receita",Jul!$F$5:$F$619,Resultado!$D210)</f>
        <v>0</v>
      </c>
      <c r="L210" s="65">
        <f>SUMIFS(Ago!$I$5:$I$619,Ago!$S$5:$S$619,"Receita",Ago!$F$5:$F$619,Resultado!$D210)</f>
        <v>0</v>
      </c>
      <c r="M210" s="65">
        <f>SUMIFS(Set!$I$5:$I$619,Set!$S$5:$S$619,"Receita",Set!$F$5:$F$619,Resultado!$D210)</f>
        <v>0</v>
      </c>
      <c r="N210" s="65">
        <f>SUMIFS(Out!$I$5:$I$619,Out!$S$5:$S$619,"Receita",Out!$F$5:$F$619,Resultado!$D210)</f>
        <v>0</v>
      </c>
      <c r="O210" s="65">
        <f>SUMIFS(Nov!$I$5:$I$619,Nov!$S$5:$S$619,"Receita",Nov!$F$5:$F$619,Resultado!$D210)</f>
        <v>0</v>
      </c>
      <c r="P210" s="65">
        <f>SUMIFS(Dez!$I$5:$I$619,Dez!$S$5:$S$619,"Receita",Dez!$F$5:$F$619,Resultado!$D210)</f>
        <v>0</v>
      </c>
      <c r="Q210" s="65">
        <f t="shared" si="27"/>
        <v>0</v>
      </c>
    </row>
    <row r="211" spans="3:17" ht="28.5" customHeight="1" thickTop="1" thickBot="1" x14ac:dyDescent="0.25">
      <c r="C211" s="45" t="str">
        <f>'PC Receitas'!F95</f>
        <v>4.2.91</v>
      </c>
      <c r="D211" s="46" t="str">
        <f>VLOOKUP(C211,'PC Receitas'!$F$4:$G$103,2,FALSE)</f>
        <v>-</v>
      </c>
      <c r="E211" s="65">
        <f>SUMIFS(Jan!$I$5:$I$619,Jan!$S$5:$S$619,"Receita",Jan!$F$5:$F$619,Resultado!$D211)</f>
        <v>0</v>
      </c>
      <c r="F211" s="65">
        <f>SUMIFS(Fev!$I$5:$I$619,Fev!$S$5:$S$619,"Receita",Fev!$F$5:$F$619,Resultado!$D211)</f>
        <v>0</v>
      </c>
      <c r="G211" s="65">
        <f>SUMIFS(Mar!$I$5:$I$619,Mar!$S$5:$S$619,"Receita",Mar!$F$5:$F$619,Resultado!$D211)</f>
        <v>0</v>
      </c>
      <c r="H211" s="65">
        <f>SUMIFS(Abr!$I$5:$I$619,Abr!$S$5:$S$619,"Receita",Abr!$F$5:$F$619,Resultado!$D211)</f>
        <v>0</v>
      </c>
      <c r="I211" s="65">
        <f>SUMIFS(Mai!$I$5:$I$619,Mai!$S$5:$S$619,"Receita",Mai!$F$5:$F$619,Resultado!$D211)</f>
        <v>0</v>
      </c>
      <c r="J211" s="65">
        <f>SUMIFS(Jun!$I$5:$I$619,Jun!$S$5:$S$619,"Receita",Jun!$F$5:$F$619,Resultado!$D211)</f>
        <v>0</v>
      </c>
      <c r="K211" s="65">
        <f>SUMIFS(Jul!$I$5:$I$619,Jul!$S$5:$S$619,"Receita",Jul!$F$5:$F$619,Resultado!$D211)</f>
        <v>0</v>
      </c>
      <c r="L211" s="65">
        <f>SUMIFS(Ago!$I$5:$I$619,Ago!$S$5:$S$619,"Receita",Ago!$F$5:$F$619,Resultado!$D211)</f>
        <v>0</v>
      </c>
      <c r="M211" s="65">
        <f>SUMIFS(Set!$I$5:$I$619,Set!$S$5:$S$619,"Receita",Set!$F$5:$F$619,Resultado!$D211)</f>
        <v>0</v>
      </c>
      <c r="N211" s="65">
        <f>SUMIFS(Out!$I$5:$I$619,Out!$S$5:$S$619,"Receita",Out!$F$5:$F$619,Resultado!$D211)</f>
        <v>0</v>
      </c>
      <c r="O211" s="65">
        <f>SUMIFS(Nov!$I$5:$I$619,Nov!$S$5:$S$619,"Receita",Nov!$F$5:$F$619,Resultado!$D211)</f>
        <v>0</v>
      </c>
      <c r="P211" s="65">
        <f>SUMIFS(Dez!$I$5:$I$619,Dez!$S$5:$S$619,"Receita",Dez!$F$5:$F$619,Resultado!$D211)</f>
        <v>0</v>
      </c>
      <c r="Q211" s="65">
        <f t="shared" si="27"/>
        <v>0</v>
      </c>
    </row>
    <row r="212" spans="3:17" ht="28.5" customHeight="1" thickTop="1" thickBot="1" x14ac:dyDescent="0.25">
      <c r="C212" s="45" t="str">
        <f>'PC Receitas'!F96</f>
        <v>4.2.92</v>
      </c>
      <c r="D212" s="46" t="str">
        <f>VLOOKUP(C212,'PC Receitas'!$F$4:$G$103,2,FALSE)</f>
        <v>-</v>
      </c>
      <c r="E212" s="65">
        <f>SUMIFS(Jan!$I$5:$I$619,Jan!$S$5:$S$619,"Receita",Jan!$F$5:$F$619,Resultado!$D212)</f>
        <v>0</v>
      </c>
      <c r="F212" s="65">
        <f>SUMIFS(Fev!$I$5:$I$619,Fev!$S$5:$S$619,"Receita",Fev!$F$5:$F$619,Resultado!$D212)</f>
        <v>0</v>
      </c>
      <c r="G212" s="65">
        <f>SUMIFS(Mar!$I$5:$I$619,Mar!$S$5:$S$619,"Receita",Mar!$F$5:$F$619,Resultado!$D212)</f>
        <v>0</v>
      </c>
      <c r="H212" s="65">
        <f>SUMIFS(Abr!$I$5:$I$619,Abr!$S$5:$S$619,"Receita",Abr!$F$5:$F$619,Resultado!$D212)</f>
        <v>0</v>
      </c>
      <c r="I212" s="65">
        <f>SUMIFS(Mai!$I$5:$I$619,Mai!$S$5:$S$619,"Receita",Mai!$F$5:$F$619,Resultado!$D212)</f>
        <v>0</v>
      </c>
      <c r="J212" s="65">
        <f>SUMIFS(Jun!$I$5:$I$619,Jun!$S$5:$S$619,"Receita",Jun!$F$5:$F$619,Resultado!$D212)</f>
        <v>0</v>
      </c>
      <c r="K212" s="65">
        <f>SUMIFS(Jul!$I$5:$I$619,Jul!$S$5:$S$619,"Receita",Jul!$F$5:$F$619,Resultado!$D212)</f>
        <v>0</v>
      </c>
      <c r="L212" s="65">
        <f>SUMIFS(Ago!$I$5:$I$619,Ago!$S$5:$S$619,"Receita",Ago!$F$5:$F$619,Resultado!$D212)</f>
        <v>0</v>
      </c>
      <c r="M212" s="65">
        <f>SUMIFS(Set!$I$5:$I$619,Set!$S$5:$S$619,"Receita",Set!$F$5:$F$619,Resultado!$D212)</f>
        <v>0</v>
      </c>
      <c r="N212" s="65">
        <f>SUMIFS(Out!$I$5:$I$619,Out!$S$5:$S$619,"Receita",Out!$F$5:$F$619,Resultado!$D212)</f>
        <v>0</v>
      </c>
      <c r="O212" s="65">
        <f>SUMIFS(Nov!$I$5:$I$619,Nov!$S$5:$S$619,"Receita",Nov!$F$5:$F$619,Resultado!$D212)</f>
        <v>0</v>
      </c>
      <c r="P212" s="65">
        <f>SUMIFS(Dez!$I$5:$I$619,Dez!$S$5:$S$619,"Receita",Dez!$F$5:$F$619,Resultado!$D212)</f>
        <v>0</v>
      </c>
      <c r="Q212" s="65">
        <f t="shared" si="27"/>
        <v>0</v>
      </c>
    </row>
    <row r="213" spans="3:17" ht="28.5" customHeight="1" thickTop="1" thickBot="1" x14ac:dyDescent="0.25">
      <c r="C213" s="45" t="str">
        <f>'PC Receitas'!F97</f>
        <v>4.2.93</v>
      </c>
      <c r="D213" s="46" t="str">
        <f>VLOOKUP(C213,'PC Receitas'!$F$4:$G$103,2,FALSE)</f>
        <v>-</v>
      </c>
      <c r="E213" s="65">
        <f>SUMIFS(Jan!$I$5:$I$619,Jan!$S$5:$S$619,"Receita",Jan!$F$5:$F$619,Resultado!$D213)</f>
        <v>0</v>
      </c>
      <c r="F213" s="65">
        <f>SUMIFS(Fev!$I$5:$I$619,Fev!$S$5:$S$619,"Receita",Fev!$F$5:$F$619,Resultado!$D213)</f>
        <v>0</v>
      </c>
      <c r="G213" s="65">
        <f>SUMIFS(Mar!$I$5:$I$619,Mar!$S$5:$S$619,"Receita",Mar!$F$5:$F$619,Resultado!$D213)</f>
        <v>0</v>
      </c>
      <c r="H213" s="65">
        <f>SUMIFS(Abr!$I$5:$I$619,Abr!$S$5:$S$619,"Receita",Abr!$F$5:$F$619,Resultado!$D213)</f>
        <v>0</v>
      </c>
      <c r="I213" s="65">
        <f>SUMIFS(Mai!$I$5:$I$619,Mai!$S$5:$S$619,"Receita",Mai!$F$5:$F$619,Resultado!$D213)</f>
        <v>0</v>
      </c>
      <c r="J213" s="65">
        <f>SUMIFS(Jun!$I$5:$I$619,Jun!$S$5:$S$619,"Receita",Jun!$F$5:$F$619,Resultado!$D213)</f>
        <v>0</v>
      </c>
      <c r="K213" s="65">
        <f>SUMIFS(Jul!$I$5:$I$619,Jul!$S$5:$S$619,"Receita",Jul!$F$5:$F$619,Resultado!$D213)</f>
        <v>0</v>
      </c>
      <c r="L213" s="65">
        <f>SUMIFS(Ago!$I$5:$I$619,Ago!$S$5:$S$619,"Receita",Ago!$F$5:$F$619,Resultado!$D213)</f>
        <v>0</v>
      </c>
      <c r="M213" s="65">
        <f>SUMIFS(Set!$I$5:$I$619,Set!$S$5:$S$619,"Receita",Set!$F$5:$F$619,Resultado!$D213)</f>
        <v>0</v>
      </c>
      <c r="N213" s="65">
        <f>SUMIFS(Out!$I$5:$I$619,Out!$S$5:$S$619,"Receita",Out!$F$5:$F$619,Resultado!$D213)</f>
        <v>0</v>
      </c>
      <c r="O213" s="65">
        <f>SUMIFS(Nov!$I$5:$I$619,Nov!$S$5:$S$619,"Receita",Nov!$F$5:$F$619,Resultado!$D213)</f>
        <v>0</v>
      </c>
      <c r="P213" s="65">
        <f>SUMIFS(Dez!$I$5:$I$619,Dez!$S$5:$S$619,"Receita",Dez!$F$5:$F$619,Resultado!$D213)</f>
        <v>0</v>
      </c>
      <c r="Q213" s="65">
        <f t="shared" si="27"/>
        <v>0</v>
      </c>
    </row>
    <row r="214" spans="3:17" ht="28.5" customHeight="1" thickTop="1" thickBot="1" x14ac:dyDescent="0.25">
      <c r="C214" s="45" t="str">
        <f>'PC Receitas'!F98</f>
        <v>4.2.94</v>
      </c>
      <c r="D214" s="46" t="str">
        <f>VLOOKUP(C214,'PC Receitas'!$F$4:$G$103,2,FALSE)</f>
        <v>-</v>
      </c>
      <c r="E214" s="65">
        <f>SUMIFS(Jan!$I$5:$I$619,Jan!$S$5:$S$619,"Receita",Jan!$F$5:$F$619,Resultado!$D214)</f>
        <v>0</v>
      </c>
      <c r="F214" s="65">
        <f>SUMIFS(Fev!$I$5:$I$619,Fev!$S$5:$S$619,"Receita",Fev!$F$5:$F$619,Resultado!$D214)</f>
        <v>0</v>
      </c>
      <c r="G214" s="65">
        <f>SUMIFS(Mar!$I$5:$I$619,Mar!$S$5:$S$619,"Receita",Mar!$F$5:$F$619,Resultado!$D214)</f>
        <v>0</v>
      </c>
      <c r="H214" s="65">
        <f>SUMIFS(Abr!$I$5:$I$619,Abr!$S$5:$S$619,"Receita",Abr!$F$5:$F$619,Resultado!$D214)</f>
        <v>0</v>
      </c>
      <c r="I214" s="65">
        <f>SUMIFS(Mai!$I$5:$I$619,Mai!$S$5:$S$619,"Receita",Mai!$F$5:$F$619,Resultado!$D214)</f>
        <v>0</v>
      </c>
      <c r="J214" s="65">
        <f>SUMIFS(Jun!$I$5:$I$619,Jun!$S$5:$S$619,"Receita",Jun!$F$5:$F$619,Resultado!$D214)</f>
        <v>0</v>
      </c>
      <c r="K214" s="65">
        <f>SUMIFS(Jul!$I$5:$I$619,Jul!$S$5:$S$619,"Receita",Jul!$F$5:$F$619,Resultado!$D214)</f>
        <v>0</v>
      </c>
      <c r="L214" s="65">
        <f>SUMIFS(Ago!$I$5:$I$619,Ago!$S$5:$S$619,"Receita",Ago!$F$5:$F$619,Resultado!$D214)</f>
        <v>0</v>
      </c>
      <c r="M214" s="65">
        <f>SUMIFS(Set!$I$5:$I$619,Set!$S$5:$S$619,"Receita",Set!$F$5:$F$619,Resultado!$D214)</f>
        <v>0</v>
      </c>
      <c r="N214" s="65">
        <f>SUMIFS(Out!$I$5:$I$619,Out!$S$5:$S$619,"Receita",Out!$F$5:$F$619,Resultado!$D214)</f>
        <v>0</v>
      </c>
      <c r="O214" s="65">
        <f>SUMIFS(Nov!$I$5:$I$619,Nov!$S$5:$S$619,"Receita",Nov!$F$5:$F$619,Resultado!$D214)</f>
        <v>0</v>
      </c>
      <c r="P214" s="65">
        <f>SUMIFS(Dez!$I$5:$I$619,Dez!$S$5:$S$619,"Receita",Dez!$F$5:$F$619,Resultado!$D214)</f>
        <v>0</v>
      </c>
      <c r="Q214" s="65">
        <f t="shared" si="27"/>
        <v>0</v>
      </c>
    </row>
    <row r="215" spans="3:17" ht="28.5" customHeight="1" thickTop="1" thickBot="1" x14ac:dyDescent="0.25">
      <c r="C215" s="45" t="str">
        <f>'PC Receitas'!F99</f>
        <v>4.2.95</v>
      </c>
      <c r="D215" s="46" t="str">
        <f>VLOOKUP(C215,'PC Receitas'!$F$4:$G$103,2,FALSE)</f>
        <v>-</v>
      </c>
      <c r="E215" s="65">
        <f>SUMIFS(Jan!$I$5:$I$619,Jan!$S$5:$S$619,"Receita",Jan!$F$5:$F$619,Resultado!$D215)</f>
        <v>0</v>
      </c>
      <c r="F215" s="65">
        <f>SUMIFS(Fev!$I$5:$I$619,Fev!$S$5:$S$619,"Receita",Fev!$F$5:$F$619,Resultado!$D215)</f>
        <v>0</v>
      </c>
      <c r="G215" s="65">
        <f>SUMIFS(Mar!$I$5:$I$619,Mar!$S$5:$S$619,"Receita",Mar!$F$5:$F$619,Resultado!$D215)</f>
        <v>0</v>
      </c>
      <c r="H215" s="65">
        <f>SUMIFS(Abr!$I$5:$I$619,Abr!$S$5:$S$619,"Receita",Abr!$F$5:$F$619,Resultado!$D215)</f>
        <v>0</v>
      </c>
      <c r="I215" s="65">
        <f>SUMIFS(Mai!$I$5:$I$619,Mai!$S$5:$S$619,"Receita",Mai!$F$5:$F$619,Resultado!$D215)</f>
        <v>0</v>
      </c>
      <c r="J215" s="65">
        <f>SUMIFS(Jun!$I$5:$I$619,Jun!$S$5:$S$619,"Receita",Jun!$F$5:$F$619,Resultado!$D215)</f>
        <v>0</v>
      </c>
      <c r="K215" s="65">
        <f>SUMIFS(Jul!$I$5:$I$619,Jul!$S$5:$S$619,"Receita",Jul!$F$5:$F$619,Resultado!$D215)</f>
        <v>0</v>
      </c>
      <c r="L215" s="65">
        <f>SUMIFS(Ago!$I$5:$I$619,Ago!$S$5:$S$619,"Receita",Ago!$F$5:$F$619,Resultado!$D215)</f>
        <v>0</v>
      </c>
      <c r="M215" s="65">
        <f>SUMIFS(Set!$I$5:$I$619,Set!$S$5:$S$619,"Receita",Set!$F$5:$F$619,Resultado!$D215)</f>
        <v>0</v>
      </c>
      <c r="N215" s="65">
        <f>SUMIFS(Out!$I$5:$I$619,Out!$S$5:$S$619,"Receita",Out!$F$5:$F$619,Resultado!$D215)</f>
        <v>0</v>
      </c>
      <c r="O215" s="65">
        <f>SUMIFS(Nov!$I$5:$I$619,Nov!$S$5:$S$619,"Receita",Nov!$F$5:$F$619,Resultado!$D215)</f>
        <v>0</v>
      </c>
      <c r="P215" s="65">
        <f>SUMIFS(Dez!$I$5:$I$619,Dez!$S$5:$S$619,"Receita",Dez!$F$5:$F$619,Resultado!$D215)</f>
        <v>0</v>
      </c>
      <c r="Q215" s="65">
        <f t="shared" si="27"/>
        <v>0</v>
      </c>
    </row>
    <row r="216" spans="3:17" ht="28.5" customHeight="1" thickTop="1" thickBot="1" x14ac:dyDescent="0.25">
      <c r="C216" s="45" t="str">
        <f>'PC Receitas'!F100</f>
        <v>4.2.96</v>
      </c>
      <c r="D216" s="46" t="str">
        <f>VLOOKUP(C216,'PC Receitas'!$F$4:$G$103,2,FALSE)</f>
        <v>-</v>
      </c>
      <c r="E216" s="65">
        <f>SUMIFS(Jan!$I$5:$I$619,Jan!$S$5:$S$619,"Receita",Jan!$F$5:$F$619,Resultado!$D216)</f>
        <v>0</v>
      </c>
      <c r="F216" s="65">
        <f>SUMIFS(Fev!$I$5:$I$619,Fev!$S$5:$S$619,"Receita",Fev!$F$5:$F$619,Resultado!$D216)</f>
        <v>0</v>
      </c>
      <c r="G216" s="65">
        <f>SUMIFS(Mar!$I$5:$I$619,Mar!$S$5:$S$619,"Receita",Mar!$F$5:$F$619,Resultado!$D216)</f>
        <v>0</v>
      </c>
      <c r="H216" s="65">
        <f>SUMIFS(Abr!$I$5:$I$619,Abr!$S$5:$S$619,"Receita",Abr!$F$5:$F$619,Resultado!$D216)</f>
        <v>0</v>
      </c>
      <c r="I216" s="65">
        <f>SUMIFS(Mai!$I$5:$I$619,Mai!$S$5:$S$619,"Receita",Mai!$F$5:$F$619,Resultado!$D216)</f>
        <v>0</v>
      </c>
      <c r="J216" s="65">
        <f>SUMIFS(Jun!$I$5:$I$619,Jun!$S$5:$S$619,"Receita",Jun!$F$5:$F$619,Resultado!$D216)</f>
        <v>0</v>
      </c>
      <c r="K216" s="65">
        <f>SUMIFS(Jul!$I$5:$I$619,Jul!$S$5:$S$619,"Receita",Jul!$F$5:$F$619,Resultado!$D216)</f>
        <v>0</v>
      </c>
      <c r="L216" s="65">
        <f>SUMIFS(Ago!$I$5:$I$619,Ago!$S$5:$S$619,"Receita",Ago!$F$5:$F$619,Resultado!$D216)</f>
        <v>0</v>
      </c>
      <c r="M216" s="65">
        <f>SUMIFS(Set!$I$5:$I$619,Set!$S$5:$S$619,"Receita",Set!$F$5:$F$619,Resultado!$D216)</f>
        <v>0</v>
      </c>
      <c r="N216" s="65">
        <f>SUMIFS(Out!$I$5:$I$619,Out!$S$5:$S$619,"Receita",Out!$F$5:$F$619,Resultado!$D216)</f>
        <v>0</v>
      </c>
      <c r="O216" s="65">
        <f>SUMIFS(Nov!$I$5:$I$619,Nov!$S$5:$S$619,"Receita",Nov!$F$5:$F$619,Resultado!$D216)</f>
        <v>0</v>
      </c>
      <c r="P216" s="65">
        <f>SUMIFS(Dez!$I$5:$I$619,Dez!$S$5:$S$619,"Receita",Dez!$F$5:$F$619,Resultado!$D216)</f>
        <v>0</v>
      </c>
      <c r="Q216" s="65">
        <f t="shared" si="27"/>
        <v>0</v>
      </c>
    </row>
    <row r="217" spans="3:17" ht="28.5" customHeight="1" thickTop="1" thickBot="1" x14ac:dyDescent="0.25">
      <c r="C217" s="45" t="str">
        <f>'PC Receitas'!F101</f>
        <v>4.2.97</v>
      </c>
      <c r="D217" s="46" t="str">
        <f>VLOOKUP(C217,'PC Receitas'!$F$4:$G$103,2,FALSE)</f>
        <v>-</v>
      </c>
      <c r="E217" s="65">
        <f>SUMIFS(Jan!$I$5:$I$619,Jan!$S$5:$S$619,"Receita",Jan!$F$5:$F$619,Resultado!$D217)</f>
        <v>0</v>
      </c>
      <c r="F217" s="65">
        <f>SUMIFS(Fev!$I$5:$I$619,Fev!$S$5:$S$619,"Receita",Fev!$F$5:$F$619,Resultado!$D217)</f>
        <v>0</v>
      </c>
      <c r="G217" s="65">
        <f>SUMIFS(Mar!$I$5:$I$619,Mar!$S$5:$S$619,"Receita",Mar!$F$5:$F$619,Resultado!$D217)</f>
        <v>0</v>
      </c>
      <c r="H217" s="65">
        <f>SUMIFS(Abr!$I$5:$I$619,Abr!$S$5:$S$619,"Receita",Abr!$F$5:$F$619,Resultado!$D217)</f>
        <v>0</v>
      </c>
      <c r="I217" s="65">
        <f>SUMIFS(Mai!$I$5:$I$619,Mai!$S$5:$S$619,"Receita",Mai!$F$5:$F$619,Resultado!$D217)</f>
        <v>0</v>
      </c>
      <c r="J217" s="65">
        <f>SUMIFS(Jun!$I$5:$I$619,Jun!$S$5:$S$619,"Receita",Jun!$F$5:$F$619,Resultado!$D217)</f>
        <v>0</v>
      </c>
      <c r="K217" s="65">
        <f>SUMIFS(Jul!$I$5:$I$619,Jul!$S$5:$S$619,"Receita",Jul!$F$5:$F$619,Resultado!$D217)</f>
        <v>0</v>
      </c>
      <c r="L217" s="65">
        <f>SUMIFS(Ago!$I$5:$I$619,Ago!$S$5:$S$619,"Receita",Ago!$F$5:$F$619,Resultado!$D217)</f>
        <v>0</v>
      </c>
      <c r="M217" s="65">
        <f>SUMIFS(Set!$I$5:$I$619,Set!$S$5:$S$619,"Receita",Set!$F$5:$F$619,Resultado!$D217)</f>
        <v>0</v>
      </c>
      <c r="N217" s="65">
        <f>SUMIFS(Out!$I$5:$I$619,Out!$S$5:$S$619,"Receita",Out!$F$5:$F$619,Resultado!$D217)</f>
        <v>0</v>
      </c>
      <c r="O217" s="65">
        <f>SUMIFS(Nov!$I$5:$I$619,Nov!$S$5:$S$619,"Receita",Nov!$F$5:$F$619,Resultado!$D217)</f>
        <v>0</v>
      </c>
      <c r="P217" s="65">
        <f>SUMIFS(Dez!$I$5:$I$619,Dez!$S$5:$S$619,"Receita",Dez!$F$5:$F$619,Resultado!$D217)</f>
        <v>0</v>
      </c>
      <c r="Q217" s="65">
        <f t="shared" si="27"/>
        <v>0</v>
      </c>
    </row>
    <row r="218" spans="3:17" ht="28.5" customHeight="1" thickTop="1" thickBot="1" x14ac:dyDescent="0.25">
      <c r="C218" s="45" t="str">
        <f>'PC Receitas'!F102</f>
        <v>4.2.98</v>
      </c>
      <c r="D218" s="46" t="str">
        <f>VLOOKUP(C218,'PC Receitas'!$F$4:$G$103,2,FALSE)</f>
        <v>-</v>
      </c>
      <c r="E218" s="65">
        <f>SUMIFS(Jan!$I$5:$I$619,Jan!$S$5:$S$619,"Receita",Jan!$F$5:$F$619,Resultado!$D218)</f>
        <v>0</v>
      </c>
      <c r="F218" s="65">
        <f>SUMIFS(Fev!$I$5:$I$619,Fev!$S$5:$S$619,"Receita",Fev!$F$5:$F$619,Resultado!$D218)</f>
        <v>0</v>
      </c>
      <c r="G218" s="65">
        <f>SUMIFS(Mar!$I$5:$I$619,Mar!$S$5:$S$619,"Receita",Mar!$F$5:$F$619,Resultado!$D218)</f>
        <v>0</v>
      </c>
      <c r="H218" s="65">
        <f>SUMIFS(Abr!$I$5:$I$619,Abr!$S$5:$S$619,"Receita",Abr!$F$5:$F$619,Resultado!$D218)</f>
        <v>0</v>
      </c>
      <c r="I218" s="65">
        <f>SUMIFS(Mai!$I$5:$I$619,Mai!$S$5:$S$619,"Receita",Mai!$F$5:$F$619,Resultado!$D218)</f>
        <v>0</v>
      </c>
      <c r="J218" s="65">
        <f>SUMIFS(Jun!$I$5:$I$619,Jun!$S$5:$S$619,"Receita",Jun!$F$5:$F$619,Resultado!$D218)</f>
        <v>0</v>
      </c>
      <c r="K218" s="65">
        <f>SUMIFS(Jul!$I$5:$I$619,Jul!$S$5:$S$619,"Receita",Jul!$F$5:$F$619,Resultado!$D218)</f>
        <v>0</v>
      </c>
      <c r="L218" s="65">
        <f>SUMIFS(Ago!$I$5:$I$619,Ago!$S$5:$S$619,"Receita",Ago!$F$5:$F$619,Resultado!$D218)</f>
        <v>0</v>
      </c>
      <c r="M218" s="65">
        <f>SUMIFS(Set!$I$5:$I$619,Set!$S$5:$S$619,"Receita",Set!$F$5:$F$619,Resultado!$D218)</f>
        <v>0</v>
      </c>
      <c r="N218" s="65">
        <f>SUMIFS(Out!$I$5:$I$619,Out!$S$5:$S$619,"Receita",Out!$F$5:$F$619,Resultado!$D218)</f>
        <v>0</v>
      </c>
      <c r="O218" s="65">
        <f>SUMIFS(Nov!$I$5:$I$619,Nov!$S$5:$S$619,"Receita",Nov!$F$5:$F$619,Resultado!$D218)</f>
        <v>0</v>
      </c>
      <c r="P218" s="65">
        <f>SUMIFS(Dez!$I$5:$I$619,Dez!$S$5:$S$619,"Receita",Dez!$F$5:$F$619,Resultado!$D218)</f>
        <v>0</v>
      </c>
      <c r="Q218" s="65">
        <f t="shared" si="27"/>
        <v>0</v>
      </c>
    </row>
    <row r="219" spans="3:17" ht="28.5" customHeight="1" thickTop="1" thickBot="1" x14ac:dyDescent="0.25">
      <c r="C219" s="45" t="str">
        <f>'PC Receitas'!F103</f>
        <v>4.2.99</v>
      </c>
      <c r="D219" s="46" t="str">
        <f>VLOOKUP(C219,'PC Receitas'!$F$4:$G$103,2,FALSE)</f>
        <v>Outras Rendas com Aplicações</v>
      </c>
      <c r="E219" s="65">
        <f>SUMIFS(Jan!$I$5:$I$619,Jan!$S$5:$S$619,"Receita",Jan!$F$5:$F$619,Resultado!$D219)</f>
        <v>0</v>
      </c>
      <c r="F219" s="65">
        <f>SUMIFS(Fev!$I$5:$I$619,Fev!$S$5:$S$619,"Receita",Fev!$F$5:$F$619,Resultado!$D219)</f>
        <v>0</v>
      </c>
      <c r="G219" s="65">
        <f>SUMIFS(Mar!$I$5:$I$619,Mar!$S$5:$S$619,"Receita",Mar!$F$5:$F$619,Resultado!$D219)</f>
        <v>0</v>
      </c>
      <c r="H219" s="65">
        <f>SUMIFS(Abr!$I$5:$I$619,Abr!$S$5:$S$619,"Receita",Abr!$F$5:$F$619,Resultado!$D219)</f>
        <v>0</v>
      </c>
      <c r="I219" s="65">
        <f>SUMIFS(Mai!$I$5:$I$619,Mai!$S$5:$S$619,"Receita",Mai!$F$5:$F$619,Resultado!$D219)</f>
        <v>0</v>
      </c>
      <c r="J219" s="65">
        <f>SUMIFS(Jun!$I$5:$I$619,Jun!$S$5:$S$619,"Receita",Jun!$F$5:$F$619,Resultado!$D219)</f>
        <v>0</v>
      </c>
      <c r="K219" s="65">
        <f>SUMIFS(Jul!$I$5:$I$619,Jul!$S$5:$S$619,"Receita",Jul!$F$5:$F$619,Resultado!$D219)</f>
        <v>0</v>
      </c>
      <c r="L219" s="65">
        <f>SUMIFS(Ago!$I$5:$I$619,Ago!$S$5:$S$619,"Receita",Ago!$F$5:$F$619,Resultado!$D219)</f>
        <v>0</v>
      </c>
      <c r="M219" s="65">
        <f>SUMIFS(Set!$I$5:$I$619,Set!$S$5:$S$619,"Receita",Set!$F$5:$F$619,Resultado!$D219)</f>
        <v>0</v>
      </c>
      <c r="N219" s="65">
        <f>SUMIFS(Out!$I$5:$I$619,Out!$S$5:$S$619,"Receita",Out!$F$5:$F$619,Resultado!$D219)</f>
        <v>0</v>
      </c>
      <c r="O219" s="65">
        <f>SUMIFS(Nov!$I$5:$I$619,Nov!$S$5:$S$619,"Receita",Nov!$F$5:$F$619,Resultado!$D219)</f>
        <v>0</v>
      </c>
      <c r="P219" s="65">
        <f>SUMIFS(Dez!$I$5:$I$619,Dez!$S$5:$S$619,"Receita",Dez!$F$5:$F$619,Resultado!$D219)</f>
        <v>0</v>
      </c>
      <c r="Q219" s="65">
        <f t="shared" si="27"/>
        <v>0</v>
      </c>
    </row>
    <row r="220" spans="3:17" ht="35.25" customHeight="1" thickTop="1" thickBot="1" x14ac:dyDescent="0.25">
      <c r="C220" s="43" t="str">
        <f>'PC Receitas'!I$4</f>
        <v>4.3</v>
      </c>
      <c r="D220" s="18" t="str">
        <f>VLOOKUP(C220,'PC Receitas'!$I$4:$J$19,2,FALSE)</f>
        <v>OUTRAS RECEITAS</v>
      </c>
      <c r="E220" s="221">
        <f>SUM(E221:E319)</f>
        <v>0</v>
      </c>
      <c r="F220" s="221">
        <f t="shared" ref="F220" si="28">SUM(F221:F319)</f>
        <v>0</v>
      </c>
      <c r="G220" s="221">
        <f t="shared" ref="G220" si="29">SUM(G221:G319)</f>
        <v>0</v>
      </c>
      <c r="H220" s="221">
        <f t="shared" ref="H220" si="30">SUM(H221:H319)</f>
        <v>0</v>
      </c>
      <c r="I220" s="221">
        <f t="shared" ref="I220" si="31">SUM(I221:I319)</f>
        <v>0</v>
      </c>
      <c r="J220" s="221">
        <f t="shared" ref="J220" si="32">SUM(J221:J319)</f>
        <v>0</v>
      </c>
      <c r="K220" s="221">
        <f t="shared" ref="K220" si="33">SUM(K221:K319)</f>
        <v>0</v>
      </c>
      <c r="L220" s="221">
        <f t="shared" ref="L220" si="34">SUM(L221:L319)</f>
        <v>0</v>
      </c>
      <c r="M220" s="221">
        <f t="shared" ref="M220" si="35">SUM(M221:M319)</f>
        <v>0</v>
      </c>
      <c r="N220" s="221">
        <f t="shared" ref="N220" si="36">SUM(N221:N319)</f>
        <v>0</v>
      </c>
      <c r="O220" s="221">
        <f t="shared" ref="O220" si="37">SUM(O221:O319)</f>
        <v>0</v>
      </c>
      <c r="P220" s="221">
        <f>SUM(P221:P319)</f>
        <v>0</v>
      </c>
      <c r="Q220" s="221">
        <f>SUM(Q221:Q319)</f>
        <v>0</v>
      </c>
    </row>
    <row r="221" spans="3:17" ht="27.75" customHeight="1" thickTop="1" thickBot="1" x14ac:dyDescent="0.25">
      <c r="C221" s="45" t="str">
        <f>'PC Receitas'!I5</f>
        <v>4.3.1</v>
      </c>
      <c r="D221" s="46" t="str">
        <f>VLOOKUP(C221,'PC Receitas'!$I$4:$J$103,2,FALSE)</f>
        <v>-</v>
      </c>
      <c r="E221" s="65">
        <f>SUMIFS(Jan!$I$5:$I$619,Jan!$S$5:$S$619,"Receita",Jan!$F$5:$F$619,Resultado!$D221)</f>
        <v>0</v>
      </c>
      <c r="F221" s="65">
        <f>SUMIFS(Fev!$I$5:$I$619,Fev!$S$5:$S$619,"Receita",Fev!$F$5:$F$619,Resultado!$D221)</f>
        <v>0</v>
      </c>
      <c r="G221" s="65">
        <f>SUMIFS(Mar!$I$5:$I$619,Mar!$S$5:$S$619,"Receita",Mar!$F$5:$F$619,Resultado!$D221)</f>
        <v>0</v>
      </c>
      <c r="H221" s="65">
        <f>SUMIFS(Abr!$I$5:$I$619,Abr!$S$5:$S$619,"Receita",Abr!$F$5:$F$619,Resultado!$D221)</f>
        <v>0</v>
      </c>
      <c r="I221" s="65">
        <f>SUMIFS(Mai!$I$5:$I$619,Mai!$S$5:$S$619,"Receita",Mai!$F$5:$F$619,Resultado!$D221)</f>
        <v>0</v>
      </c>
      <c r="J221" s="65">
        <f>SUMIFS(Jun!$I$5:$I$619,Jun!$S$5:$S$619,"Receita",Jun!$F$5:$F$619,Resultado!$D221)</f>
        <v>0</v>
      </c>
      <c r="K221" s="65">
        <f>SUMIFS(Jul!$I$5:$I$619,Jul!$S$5:$S$619,"Receita",Jul!$F$5:$F$619,Resultado!$D221)</f>
        <v>0</v>
      </c>
      <c r="L221" s="65">
        <f>SUMIFS(Ago!$I$5:$I$619,Ago!$S$5:$S$619,"Receita",Ago!$F$5:$F$619,Resultado!$D221)</f>
        <v>0</v>
      </c>
      <c r="M221" s="65">
        <f>SUMIFS(Set!$I$5:$I$619,Set!$S$5:$S$619,"Receita",Set!$F$5:$F$619,Resultado!$D221)</f>
        <v>0</v>
      </c>
      <c r="N221" s="65">
        <f>SUMIFS(Out!$I$5:$I$619,Out!$S$5:$S$619,"Receita",Out!$F$5:$F$619,Resultado!$D221)</f>
        <v>0</v>
      </c>
      <c r="O221" s="65">
        <f>SUMIFS(Nov!$I$5:$I$619,Nov!$S$5:$S$619,"Receita",Nov!$F$5:$F$619,Resultado!$D221)</f>
        <v>0</v>
      </c>
      <c r="P221" s="65">
        <f>SUMIFS(Dez!$I$5:$I$619,Dez!$S$5:$S$619,"Receita",Dez!$F$5:$F$619,Resultado!$D221)</f>
        <v>0</v>
      </c>
      <c r="Q221" s="65">
        <f>SUM(E221:P221)</f>
        <v>0</v>
      </c>
    </row>
    <row r="222" spans="3:17" ht="28.5" customHeight="1" thickTop="1" thickBot="1" x14ac:dyDescent="0.25">
      <c r="C222" s="45" t="str">
        <f>'PC Receitas'!I6</f>
        <v>4.3.2</v>
      </c>
      <c r="D222" s="46" t="str">
        <f>VLOOKUP(C222,'PC Receitas'!$I$4:$J$103,2,FALSE)</f>
        <v>-</v>
      </c>
      <c r="E222" s="65">
        <f>SUMIFS(Jan!$I$5:$I$619,Jan!$S$5:$S$619,"Receita",Jan!$F$5:$F$619,Resultado!$D222)</f>
        <v>0</v>
      </c>
      <c r="F222" s="65">
        <f>SUMIFS(Fev!$I$5:$I$619,Fev!$S$5:$S$619,"Receita",Fev!$F$5:$F$619,Resultado!$D222)</f>
        <v>0</v>
      </c>
      <c r="G222" s="65">
        <f>SUMIFS(Mar!$I$5:$I$619,Mar!$S$5:$S$619,"Receita",Mar!$F$5:$F$619,Resultado!$D222)</f>
        <v>0</v>
      </c>
      <c r="H222" s="65">
        <f>SUMIFS(Abr!$I$5:$I$619,Abr!$S$5:$S$619,"Receita",Abr!$F$5:$F$619,Resultado!$D222)</f>
        <v>0</v>
      </c>
      <c r="I222" s="65">
        <f>SUMIFS(Mai!$I$5:$I$619,Mai!$S$5:$S$619,"Receita",Mai!$F$5:$F$619,Resultado!$D222)</f>
        <v>0</v>
      </c>
      <c r="J222" s="65">
        <f>SUMIFS(Jun!$I$5:$I$619,Jun!$S$5:$S$619,"Receita",Jun!$F$5:$F$619,Resultado!$D222)</f>
        <v>0</v>
      </c>
      <c r="K222" s="65">
        <f>SUMIFS(Jul!$I$5:$I$619,Jul!$S$5:$S$619,"Receita",Jul!$F$5:$F$619,Resultado!$D222)</f>
        <v>0</v>
      </c>
      <c r="L222" s="65">
        <f>SUMIFS(Ago!$I$5:$I$619,Ago!$S$5:$S$619,"Receita",Ago!$F$5:$F$619,Resultado!$D222)</f>
        <v>0</v>
      </c>
      <c r="M222" s="65">
        <f>SUMIFS(Set!$I$5:$I$619,Set!$S$5:$S$619,"Receita",Set!$F$5:$F$619,Resultado!$D222)</f>
        <v>0</v>
      </c>
      <c r="N222" s="65">
        <f>SUMIFS(Out!$I$5:$I$619,Out!$S$5:$S$619,"Receita",Out!$F$5:$F$619,Resultado!$D222)</f>
        <v>0</v>
      </c>
      <c r="O222" s="65">
        <f>SUMIFS(Nov!$I$5:$I$619,Nov!$S$5:$S$619,"Receita",Nov!$F$5:$F$619,Resultado!$D222)</f>
        <v>0</v>
      </c>
      <c r="P222" s="65">
        <f>SUMIFS(Dez!$I$5:$I$619,Dez!$S$5:$S$619,"Receita",Dez!$F$5:$F$619,Resultado!$D222)</f>
        <v>0</v>
      </c>
      <c r="Q222" s="65">
        <f t="shared" ref="Q222:Q285" si="38">SUM(E222:P222)</f>
        <v>0</v>
      </c>
    </row>
    <row r="223" spans="3:17" ht="28.5" customHeight="1" thickTop="1" thickBot="1" x14ac:dyDescent="0.25">
      <c r="C223" s="45" t="str">
        <f>'PC Receitas'!I7</f>
        <v>4.3.3</v>
      </c>
      <c r="D223" s="46" t="str">
        <f>VLOOKUP(C223,'PC Receitas'!$I$4:$J$103,2,FALSE)</f>
        <v>-</v>
      </c>
      <c r="E223" s="65">
        <f>SUMIFS(Jan!$I$5:$I$619,Jan!$S$5:$S$619,"Receita",Jan!$F$5:$F$619,Resultado!$D223)</f>
        <v>0</v>
      </c>
      <c r="F223" s="65">
        <f>SUMIFS(Fev!$I$5:$I$619,Fev!$S$5:$S$619,"Receita",Fev!$F$5:$F$619,Resultado!$D223)</f>
        <v>0</v>
      </c>
      <c r="G223" s="65">
        <f>SUMIFS(Mar!$I$5:$I$619,Mar!$S$5:$S$619,"Receita",Mar!$F$5:$F$619,Resultado!$D223)</f>
        <v>0</v>
      </c>
      <c r="H223" s="65">
        <f>SUMIFS(Abr!$I$5:$I$619,Abr!$S$5:$S$619,"Receita",Abr!$F$5:$F$619,Resultado!$D223)</f>
        <v>0</v>
      </c>
      <c r="I223" s="65">
        <f>SUMIFS(Mai!$I$5:$I$619,Mai!$S$5:$S$619,"Receita",Mai!$F$5:$F$619,Resultado!$D223)</f>
        <v>0</v>
      </c>
      <c r="J223" s="65">
        <f>SUMIFS(Jun!$I$5:$I$619,Jun!$S$5:$S$619,"Receita",Jun!$F$5:$F$619,Resultado!$D223)</f>
        <v>0</v>
      </c>
      <c r="K223" s="65">
        <f>SUMIFS(Jul!$I$5:$I$619,Jul!$S$5:$S$619,"Receita",Jul!$F$5:$F$619,Resultado!$D223)</f>
        <v>0</v>
      </c>
      <c r="L223" s="65">
        <f>SUMIFS(Ago!$I$5:$I$619,Ago!$S$5:$S$619,"Receita",Ago!$F$5:$F$619,Resultado!$D223)</f>
        <v>0</v>
      </c>
      <c r="M223" s="65">
        <f>SUMIFS(Set!$I$5:$I$619,Set!$S$5:$S$619,"Receita",Set!$F$5:$F$619,Resultado!$D223)</f>
        <v>0</v>
      </c>
      <c r="N223" s="65">
        <f>SUMIFS(Out!$I$5:$I$619,Out!$S$5:$S$619,"Receita",Out!$F$5:$F$619,Resultado!$D223)</f>
        <v>0</v>
      </c>
      <c r="O223" s="65">
        <f>SUMIFS(Nov!$I$5:$I$619,Nov!$S$5:$S$619,"Receita",Nov!$F$5:$F$619,Resultado!$D223)</f>
        <v>0</v>
      </c>
      <c r="P223" s="65">
        <f>SUMIFS(Dez!$I$5:$I$619,Dez!$S$5:$S$619,"Receita",Dez!$F$5:$F$619,Resultado!$D223)</f>
        <v>0</v>
      </c>
      <c r="Q223" s="65">
        <f t="shared" si="38"/>
        <v>0</v>
      </c>
    </row>
    <row r="224" spans="3:17" ht="28.5" customHeight="1" thickTop="1" thickBot="1" x14ac:dyDescent="0.25">
      <c r="C224" s="45" t="str">
        <f>'PC Receitas'!I8</f>
        <v>4.3.4</v>
      </c>
      <c r="D224" s="46" t="str">
        <f>VLOOKUP(C224,'PC Receitas'!$I$4:$J$103,2,FALSE)</f>
        <v>-</v>
      </c>
      <c r="E224" s="65">
        <f>SUMIFS(Jan!$I$5:$I$619,Jan!$S$5:$S$619,"Receita",Jan!$F$5:$F$619,Resultado!$D224)</f>
        <v>0</v>
      </c>
      <c r="F224" s="65">
        <f>SUMIFS(Fev!$I$5:$I$619,Fev!$S$5:$S$619,"Receita",Fev!$F$5:$F$619,Resultado!$D224)</f>
        <v>0</v>
      </c>
      <c r="G224" s="65">
        <f>SUMIFS(Mar!$I$5:$I$619,Mar!$S$5:$S$619,"Receita",Mar!$F$5:$F$619,Resultado!$D224)</f>
        <v>0</v>
      </c>
      <c r="H224" s="65">
        <f>SUMIFS(Abr!$I$5:$I$619,Abr!$S$5:$S$619,"Receita",Abr!$F$5:$F$619,Resultado!$D224)</f>
        <v>0</v>
      </c>
      <c r="I224" s="65">
        <f>SUMIFS(Mai!$I$5:$I$619,Mai!$S$5:$S$619,"Receita",Mai!$F$5:$F$619,Resultado!$D224)</f>
        <v>0</v>
      </c>
      <c r="J224" s="65">
        <f>SUMIFS(Jun!$I$5:$I$619,Jun!$S$5:$S$619,"Receita",Jun!$F$5:$F$619,Resultado!$D224)</f>
        <v>0</v>
      </c>
      <c r="K224" s="65">
        <f>SUMIFS(Jul!$I$5:$I$619,Jul!$S$5:$S$619,"Receita",Jul!$F$5:$F$619,Resultado!$D224)</f>
        <v>0</v>
      </c>
      <c r="L224" s="65">
        <f>SUMIFS(Ago!$I$5:$I$619,Ago!$S$5:$S$619,"Receita",Ago!$F$5:$F$619,Resultado!$D224)</f>
        <v>0</v>
      </c>
      <c r="M224" s="65">
        <f>SUMIFS(Set!$I$5:$I$619,Set!$S$5:$S$619,"Receita",Set!$F$5:$F$619,Resultado!$D224)</f>
        <v>0</v>
      </c>
      <c r="N224" s="65">
        <f>SUMIFS(Out!$I$5:$I$619,Out!$S$5:$S$619,"Receita",Out!$F$5:$F$619,Resultado!$D224)</f>
        <v>0</v>
      </c>
      <c r="O224" s="65">
        <f>SUMIFS(Nov!$I$5:$I$619,Nov!$S$5:$S$619,"Receita",Nov!$F$5:$F$619,Resultado!$D224)</f>
        <v>0</v>
      </c>
      <c r="P224" s="65">
        <f>SUMIFS(Dez!$I$5:$I$619,Dez!$S$5:$S$619,"Receita",Dez!$F$5:$F$619,Resultado!$D224)</f>
        <v>0</v>
      </c>
      <c r="Q224" s="65">
        <f t="shared" si="38"/>
        <v>0</v>
      </c>
    </row>
    <row r="225" spans="3:17" ht="28.5" customHeight="1" thickTop="1" thickBot="1" x14ac:dyDescent="0.25">
      <c r="C225" s="45" t="str">
        <f>'PC Receitas'!I9</f>
        <v>4.3.5</v>
      </c>
      <c r="D225" s="46" t="str">
        <f>VLOOKUP(C225,'PC Receitas'!$I$4:$J$103,2,FALSE)</f>
        <v>-</v>
      </c>
      <c r="E225" s="65">
        <f>SUMIFS(Jan!$I$5:$I$619,Jan!$S$5:$S$619,"Receita",Jan!$F$5:$F$619,Resultado!$D225)</f>
        <v>0</v>
      </c>
      <c r="F225" s="65">
        <f>SUMIFS(Fev!$I$5:$I$619,Fev!$S$5:$S$619,"Receita",Fev!$F$5:$F$619,Resultado!$D225)</f>
        <v>0</v>
      </c>
      <c r="G225" s="65">
        <f>SUMIFS(Mar!$I$5:$I$619,Mar!$S$5:$S$619,"Receita",Mar!$F$5:$F$619,Resultado!$D225)</f>
        <v>0</v>
      </c>
      <c r="H225" s="65">
        <f>SUMIFS(Abr!$I$5:$I$619,Abr!$S$5:$S$619,"Receita",Abr!$F$5:$F$619,Resultado!$D225)</f>
        <v>0</v>
      </c>
      <c r="I225" s="65">
        <f>SUMIFS(Mai!$I$5:$I$619,Mai!$S$5:$S$619,"Receita",Mai!$F$5:$F$619,Resultado!$D225)</f>
        <v>0</v>
      </c>
      <c r="J225" s="65">
        <f>SUMIFS(Jun!$I$5:$I$619,Jun!$S$5:$S$619,"Receita",Jun!$F$5:$F$619,Resultado!$D225)</f>
        <v>0</v>
      </c>
      <c r="K225" s="65">
        <f>SUMIFS(Jul!$I$5:$I$619,Jul!$S$5:$S$619,"Receita",Jul!$F$5:$F$619,Resultado!$D225)</f>
        <v>0</v>
      </c>
      <c r="L225" s="65">
        <f>SUMIFS(Ago!$I$5:$I$619,Ago!$S$5:$S$619,"Receita",Ago!$F$5:$F$619,Resultado!$D225)</f>
        <v>0</v>
      </c>
      <c r="M225" s="65">
        <f>SUMIFS(Set!$I$5:$I$619,Set!$S$5:$S$619,"Receita",Set!$F$5:$F$619,Resultado!$D225)</f>
        <v>0</v>
      </c>
      <c r="N225" s="65">
        <f>SUMIFS(Out!$I$5:$I$619,Out!$S$5:$S$619,"Receita",Out!$F$5:$F$619,Resultado!$D225)</f>
        <v>0</v>
      </c>
      <c r="O225" s="65">
        <f>SUMIFS(Nov!$I$5:$I$619,Nov!$S$5:$S$619,"Receita",Nov!$F$5:$F$619,Resultado!$D225)</f>
        <v>0</v>
      </c>
      <c r="P225" s="65">
        <f>SUMIFS(Dez!$I$5:$I$619,Dez!$S$5:$S$619,"Receita",Dez!$F$5:$F$619,Resultado!$D225)</f>
        <v>0</v>
      </c>
      <c r="Q225" s="65">
        <f t="shared" si="38"/>
        <v>0</v>
      </c>
    </row>
    <row r="226" spans="3:17" ht="28.5" customHeight="1" thickTop="1" thickBot="1" x14ac:dyDescent="0.25">
      <c r="C226" s="45" t="str">
        <f>'PC Receitas'!I10</f>
        <v>4.3.6</v>
      </c>
      <c r="D226" s="46" t="str">
        <f>VLOOKUP(C226,'PC Receitas'!$I$4:$J$103,2,FALSE)</f>
        <v>-</v>
      </c>
      <c r="E226" s="65">
        <f>SUMIFS(Jan!$I$5:$I$619,Jan!$S$5:$S$619,"Receita",Jan!$F$5:$F$619,Resultado!$D226)</f>
        <v>0</v>
      </c>
      <c r="F226" s="65">
        <f>SUMIFS(Fev!$I$5:$I$619,Fev!$S$5:$S$619,"Receita",Fev!$F$5:$F$619,Resultado!$D226)</f>
        <v>0</v>
      </c>
      <c r="G226" s="65">
        <f>SUMIFS(Mar!$I$5:$I$619,Mar!$S$5:$S$619,"Receita",Mar!$F$5:$F$619,Resultado!$D226)</f>
        <v>0</v>
      </c>
      <c r="H226" s="65">
        <f>SUMIFS(Abr!$I$5:$I$619,Abr!$S$5:$S$619,"Receita",Abr!$F$5:$F$619,Resultado!$D226)</f>
        <v>0</v>
      </c>
      <c r="I226" s="65">
        <f>SUMIFS(Mai!$I$5:$I$619,Mai!$S$5:$S$619,"Receita",Mai!$F$5:$F$619,Resultado!$D226)</f>
        <v>0</v>
      </c>
      <c r="J226" s="65">
        <f>SUMIFS(Jun!$I$5:$I$619,Jun!$S$5:$S$619,"Receita",Jun!$F$5:$F$619,Resultado!$D226)</f>
        <v>0</v>
      </c>
      <c r="K226" s="65">
        <f>SUMIFS(Jul!$I$5:$I$619,Jul!$S$5:$S$619,"Receita",Jul!$F$5:$F$619,Resultado!$D226)</f>
        <v>0</v>
      </c>
      <c r="L226" s="65">
        <f>SUMIFS(Ago!$I$5:$I$619,Ago!$S$5:$S$619,"Receita",Ago!$F$5:$F$619,Resultado!$D226)</f>
        <v>0</v>
      </c>
      <c r="M226" s="65">
        <f>SUMIFS(Set!$I$5:$I$619,Set!$S$5:$S$619,"Receita",Set!$F$5:$F$619,Resultado!$D226)</f>
        <v>0</v>
      </c>
      <c r="N226" s="65">
        <f>SUMIFS(Out!$I$5:$I$619,Out!$S$5:$S$619,"Receita",Out!$F$5:$F$619,Resultado!$D226)</f>
        <v>0</v>
      </c>
      <c r="O226" s="65">
        <f>SUMIFS(Nov!$I$5:$I$619,Nov!$S$5:$S$619,"Receita",Nov!$F$5:$F$619,Resultado!$D226)</f>
        <v>0</v>
      </c>
      <c r="P226" s="65">
        <f>SUMIFS(Dez!$I$5:$I$619,Dez!$S$5:$S$619,"Receita",Dez!$F$5:$F$619,Resultado!$D226)</f>
        <v>0</v>
      </c>
      <c r="Q226" s="65">
        <f t="shared" si="38"/>
        <v>0</v>
      </c>
    </row>
    <row r="227" spans="3:17" ht="28.5" customHeight="1" thickTop="1" thickBot="1" x14ac:dyDescent="0.25">
      <c r="C227" s="45" t="str">
        <f>'PC Receitas'!I11</f>
        <v>4.3.7</v>
      </c>
      <c r="D227" s="46" t="str">
        <f>VLOOKUP(C227,'PC Receitas'!$I$4:$J$103,2,FALSE)</f>
        <v>-</v>
      </c>
      <c r="E227" s="65">
        <f>SUMIFS(Jan!$I$5:$I$619,Jan!$S$5:$S$619,"Receita",Jan!$F$5:$F$619,Resultado!$D227)</f>
        <v>0</v>
      </c>
      <c r="F227" s="65">
        <f>SUMIFS(Fev!$I$5:$I$619,Fev!$S$5:$S$619,"Receita",Fev!$F$5:$F$619,Resultado!$D227)</f>
        <v>0</v>
      </c>
      <c r="G227" s="65">
        <f>SUMIFS(Mar!$I$5:$I$619,Mar!$S$5:$S$619,"Receita",Mar!$F$5:$F$619,Resultado!$D227)</f>
        <v>0</v>
      </c>
      <c r="H227" s="65">
        <f>SUMIFS(Abr!$I$5:$I$619,Abr!$S$5:$S$619,"Receita",Abr!$F$5:$F$619,Resultado!$D227)</f>
        <v>0</v>
      </c>
      <c r="I227" s="65">
        <f>SUMIFS(Mai!$I$5:$I$619,Mai!$S$5:$S$619,"Receita",Mai!$F$5:$F$619,Resultado!$D227)</f>
        <v>0</v>
      </c>
      <c r="J227" s="65">
        <f>SUMIFS(Jun!$I$5:$I$619,Jun!$S$5:$S$619,"Receita",Jun!$F$5:$F$619,Resultado!$D227)</f>
        <v>0</v>
      </c>
      <c r="K227" s="65">
        <f>SUMIFS(Jul!$I$5:$I$619,Jul!$S$5:$S$619,"Receita",Jul!$F$5:$F$619,Resultado!$D227)</f>
        <v>0</v>
      </c>
      <c r="L227" s="65">
        <f>SUMIFS(Ago!$I$5:$I$619,Ago!$S$5:$S$619,"Receita",Ago!$F$5:$F$619,Resultado!$D227)</f>
        <v>0</v>
      </c>
      <c r="M227" s="65">
        <f>SUMIFS(Set!$I$5:$I$619,Set!$S$5:$S$619,"Receita",Set!$F$5:$F$619,Resultado!$D227)</f>
        <v>0</v>
      </c>
      <c r="N227" s="65">
        <f>SUMIFS(Out!$I$5:$I$619,Out!$S$5:$S$619,"Receita",Out!$F$5:$F$619,Resultado!$D227)</f>
        <v>0</v>
      </c>
      <c r="O227" s="65">
        <f>SUMIFS(Nov!$I$5:$I$619,Nov!$S$5:$S$619,"Receita",Nov!$F$5:$F$619,Resultado!$D227)</f>
        <v>0</v>
      </c>
      <c r="P227" s="65">
        <f>SUMIFS(Dez!$I$5:$I$619,Dez!$S$5:$S$619,"Receita",Dez!$F$5:$F$619,Resultado!$D227)</f>
        <v>0</v>
      </c>
      <c r="Q227" s="65">
        <f t="shared" si="38"/>
        <v>0</v>
      </c>
    </row>
    <row r="228" spans="3:17" ht="28.5" customHeight="1" thickTop="1" thickBot="1" x14ac:dyDescent="0.25">
      <c r="C228" s="45" t="str">
        <f>'PC Receitas'!I12</f>
        <v>4.3.8</v>
      </c>
      <c r="D228" s="46" t="str">
        <f>VLOOKUP(C228,'PC Receitas'!$I$4:$J$103,2,FALSE)</f>
        <v>-</v>
      </c>
      <c r="E228" s="65">
        <f>SUMIFS(Jan!$I$5:$I$619,Jan!$S$5:$S$619,"Receita",Jan!$F$5:$F$619,Resultado!$D228)</f>
        <v>0</v>
      </c>
      <c r="F228" s="65">
        <f>SUMIFS(Fev!$I$5:$I$619,Fev!$S$5:$S$619,"Receita",Fev!$F$5:$F$619,Resultado!$D228)</f>
        <v>0</v>
      </c>
      <c r="G228" s="65">
        <f>SUMIFS(Mar!$I$5:$I$619,Mar!$S$5:$S$619,"Receita",Mar!$F$5:$F$619,Resultado!$D228)</f>
        <v>0</v>
      </c>
      <c r="H228" s="65">
        <f>SUMIFS(Abr!$I$5:$I$619,Abr!$S$5:$S$619,"Receita",Abr!$F$5:$F$619,Resultado!$D228)</f>
        <v>0</v>
      </c>
      <c r="I228" s="65">
        <f>SUMIFS(Mai!$I$5:$I$619,Mai!$S$5:$S$619,"Receita",Mai!$F$5:$F$619,Resultado!$D228)</f>
        <v>0</v>
      </c>
      <c r="J228" s="65">
        <f>SUMIFS(Jun!$I$5:$I$619,Jun!$S$5:$S$619,"Receita",Jun!$F$5:$F$619,Resultado!$D228)</f>
        <v>0</v>
      </c>
      <c r="K228" s="65">
        <f>SUMIFS(Jul!$I$5:$I$619,Jul!$S$5:$S$619,"Receita",Jul!$F$5:$F$619,Resultado!$D228)</f>
        <v>0</v>
      </c>
      <c r="L228" s="65">
        <f>SUMIFS(Ago!$I$5:$I$619,Ago!$S$5:$S$619,"Receita",Ago!$F$5:$F$619,Resultado!$D228)</f>
        <v>0</v>
      </c>
      <c r="M228" s="65">
        <f>SUMIFS(Set!$I$5:$I$619,Set!$S$5:$S$619,"Receita",Set!$F$5:$F$619,Resultado!$D228)</f>
        <v>0</v>
      </c>
      <c r="N228" s="65">
        <f>SUMIFS(Out!$I$5:$I$619,Out!$S$5:$S$619,"Receita",Out!$F$5:$F$619,Resultado!$D228)</f>
        <v>0</v>
      </c>
      <c r="O228" s="65">
        <f>SUMIFS(Nov!$I$5:$I$619,Nov!$S$5:$S$619,"Receita",Nov!$F$5:$F$619,Resultado!$D228)</f>
        <v>0</v>
      </c>
      <c r="P228" s="65">
        <f>SUMIFS(Dez!$I$5:$I$619,Dez!$S$5:$S$619,"Receita",Dez!$F$5:$F$619,Resultado!$D228)</f>
        <v>0</v>
      </c>
      <c r="Q228" s="65">
        <f t="shared" si="38"/>
        <v>0</v>
      </c>
    </row>
    <row r="229" spans="3:17" ht="28.5" customHeight="1" thickTop="1" thickBot="1" x14ac:dyDescent="0.25">
      <c r="C229" s="45" t="str">
        <f>'PC Receitas'!I13</f>
        <v>4.3.9</v>
      </c>
      <c r="D229" s="46" t="str">
        <f>VLOOKUP(C229,'PC Receitas'!$I$4:$J$103,2,FALSE)</f>
        <v>-</v>
      </c>
      <c r="E229" s="65">
        <f>SUMIFS(Jan!$I$5:$I$619,Jan!$S$5:$S$619,"Receita",Jan!$F$5:$F$619,Resultado!$D229)</f>
        <v>0</v>
      </c>
      <c r="F229" s="65">
        <f>SUMIFS(Fev!$I$5:$I$619,Fev!$S$5:$S$619,"Receita",Fev!$F$5:$F$619,Resultado!$D229)</f>
        <v>0</v>
      </c>
      <c r="G229" s="65">
        <f>SUMIFS(Mar!$I$5:$I$619,Mar!$S$5:$S$619,"Receita",Mar!$F$5:$F$619,Resultado!$D229)</f>
        <v>0</v>
      </c>
      <c r="H229" s="65">
        <f>SUMIFS(Abr!$I$5:$I$619,Abr!$S$5:$S$619,"Receita",Abr!$F$5:$F$619,Resultado!$D229)</f>
        <v>0</v>
      </c>
      <c r="I229" s="65">
        <f>SUMIFS(Mai!$I$5:$I$619,Mai!$S$5:$S$619,"Receita",Mai!$F$5:$F$619,Resultado!$D229)</f>
        <v>0</v>
      </c>
      <c r="J229" s="65">
        <f>SUMIFS(Jun!$I$5:$I$619,Jun!$S$5:$S$619,"Receita",Jun!$F$5:$F$619,Resultado!$D229)</f>
        <v>0</v>
      </c>
      <c r="K229" s="65">
        <f>SUMIFS(Jul!$I$5:$I$619,Jul!$S$5:$S$619,"Receita",Jul!$F$5:$F$619,Resultado!$D229)</f>
        <v>0</v>
      </c>
      <c r="L229" s="65">
        <f>SUMIFS(Ago!$I$5:$I$619,Ago!$S$5:$S$619,"Receita",Ago!$F$5:$F$619,Resultado!$D229)</f>
        <v>0</v>
      </c>
      <c r="M229" s="65">
        <f>SUMIFS(Set!$I$5:$I$619,Set!$S$5:$S$619,"Receita",Set!$F$5:$F$619,Resultado!$D229)</f>
        <v>0</v>
      </c>
      <c r="N229" s="65">
        <f>SUMIFS(Out!$I$5:$I$619,Out!$S$5:$S$619,"Receita",Out!$F$5:$F$619,Resultado!$D229)</f>
        <v>0</v>
      </c>
      <c r="O229" s="65">
        <f>SUMIFS(Nov!$I$5:$I$619,Nov!$S$5:$S$619,"Receita",Nov!$F$5:$F$619,Resultado!$D229)</f>
        <v>0</v>
      </c>
      <c r="P229" s="65">
        <f>SUMIFS(Dez!$I$5:$I$619,Dez!$S$5:$S$619,"Receita",Dez!$F$5:$F$619,Resultado!$D229)</f>
        <v>0</v>
      </c>
      <c r="Q229" s="65">
        <f t="shared" si="38"/>
        <v>0</v>
      </c>
    </row>
    <row r="230" spans="3:17" ht="28.5" customHeight="1" thickTop="1" thickBot="1" x14ac:dyDescent="0.25">
      <c r="C230" s="45" t="str">
        <f>'PC Receitas'!I14</f>
        <v>4.3.10</v>
      </c>
      <c r="D230" s="46" t="str">
        <f>VLOOKUP(C230,'PC Receitas'!$I$4:$J$103,2,FALSE)</f>
        <v>-</v>
      </c>
      <c r="E230" s="65">
        <f>SUMIFS(Jan!$I$5:$I$619,Jan!$S$5:$S$619,"Receita",Jan!$F$5:$F$619,Resultado!$D230)</f>
        <v>0</v>
      </c>
      <c r="F230" s="65">
        <f>SUMIFS(Fev!$I$5:$I$619,Fev!$S$5:$S$619,"Receita",Fev!$F$5:$F$619,Resultado!$D230)</f>
        <v>0</v>
      </c>
      <c r="G230" s="65">
        <f>SUMIFS(Mar!$I$5:$I$619,Mar!$S$5:$S$619,"Receita",Mar!$F$5:$F$619,Resultado!$D230)</f>
        <v>0</v>
      </c>
      <c r="H230" s="65">
        <f>SUMIFS(Abr!$I$5:$I$619,Abr!$S$5:$S$619,"Receita",Abr!$F$5:$F$619,Resultado!$D230)</f>
        <v>0</v>
      </c>
      <c r="I230" s="65">
        <f>SUMIFS(Mai!$I$5:$I$619,Mai!$S$5:$S$619,"Receita",Mai!$F$5:$F$619,Resultado!$D230)</f>
        <v>0</v>
      </c>
      <c r="J230" s="65">
        <f>SUMIFS(Jun!$I$5:$I$619,Jun!$S$5:$S$619,"Receita",Jun!$F$5:$F$619,Resultado!$D230)</f>
        <v>0</v>
      </c>
      <c r="K230" s="65">
        <f>SUMIFS(Jul!$I$5:$I$619,Jul!$S$5:$S$619,"Receita",Jul!$F$5:$F$619,Resultado!$D230)</f>
        <v>0</v>
      </c>
      <c r="L230" s="65">
        <f>SUMIFS(Ago!$I$5:$I$619,Ago!$S$5:$S$619,"Receita",Ago!$F$5:$F$619,Resultado!$D230)</f>
        <v>0</v>
      </c>
      <c r="M230" s="65">
        <f>SUMIFS(Set!$I$5:$I$619,Set!$S$5:$S$619,"Receita",Set!$F$5:$F$619,Resultado!$D230)</f>
        <v>0</v>
      </c>
      <c r="N230" s="65">
        <f>SUMIFS(Out!$I$5:$I$619,Out!$S$5:$S$619,"Receita",Out!$F$5:$F$619,Resultado!$D230)</f>
        <v>0</v>
      </c>
      <c r="O230" s="65">
        <f>SUMIFS(Nov!$I$5:$I$619,Nov!$S$5:$S$619,"Receita",Nov!$F$5:$F$619,Resultado!$D230)</f>
        <v>0</v>
      </c>
      <c r="P230" s="65">
        <f>SUMIFS(Dez!$I$5:$I$619,Dez!$S$5:$S$619,"Receita",Dez!$F$5:$F$619,Resultado!$D230)</f>
        <v>0</v>
      </c>
      <c r="Q230" s="65">
        <f t="shared" si="38"/>
        <v>0</v>
      </c>
    </row>
    <row r="231" spans="3:17" ht="28.5" customHeight="1" thickTop="1" thickBot="1" x14ac:dyDescent="0.25">
      <c r="C231" s="45" t="str">
        <f>'PC Receitas'!I15</f>
        <v>4.3.11</v>
      </c>
      <c r="D231" s="46" t="str">
        <f>VLOOKUP(C231,'PC Receitas'!$I$4:$J$103,2,FALSE)</f>
        <v>-</v>
      </c>
      <c r="E231" s="65">
        <f>SUMIFS(Jan!$I$5:$I$619,Jan!$S$5:$S$619,"Receita",Jan!$F$5:$F$619,Resultado!$D231)</f>
        <v>0</v>
      </c>
      <c r="F231" s="65">
        <f>SUMIFS(Fev!$I$5:$I$619,Fev!$S$5:$S$619,"Receita",Fev!$F$5:$F$619,Resultado!$D231)</f>
        <v>0</v>
      </c>
      <c r="G231" s="65">
        <f>SUMIFS(Mar!$I$5:$I$619,Mar!$S$5:$S$619,"Receita",Mar!$F$5:$F$619,Resultado!$D231)</f>
        <v>0</v>
      </c>
      <c r="H231" s="65">
        <f>SUMIFS(Abr!$I$5:$I$619,Abr!$S$5:$S$619,"Receita",Abr!$F$5:$F$619,Resultado!$D231)</f>
        <v>0</v>
      </c>
      <c r="I231" s="65">
        <f>SUMIFS(Mai!$I$5:$I$619,Mai!$S$5:$S$619,"Receita",Mai!$F$5:$F$619,Resultado!$D231)</f>
        <v>0</v>
      </c>
      <c r="J231" s="65">
        <f>SUMIFS(Jun!$I$5:$I$619,Jun!$S$5:$S$619,"Receita",Jun!$F$5:$F$619,Resultado!$D231)</f>
        <v>0</v>
      </c>
      <c r="K231" s="65">
        <f>SUMIFS(Jul!$I$5:$I$619,Jul!$S$5:$S$619,"Receita",Jul!$F$5:$F$619,Resultado!$D231)</f>
        <v>0</v>
      </c>
      <c r="L231" s="65">
        <f>SUMIFS(Ago!$I$5:$I$619,Ago!$S$5:$S$619,"Receita",Ago!$F$5:$F$619,Resultado!$D231)</f>
        <v>0</v>
      </c>
      <c r="M231" s="65">
        <f>SUMIFS(Set!$I$5:$I$619,Set!$S$5:$S$619,"Receita",Set!$F$5:$F$619,Resultado!$D231)</f>
        <v>0</v>
      </c>
      <c r="N231" s="65">
        <f>SUMIFS(Out!$I$5:$I$619,Out!$S$5:$S$619,"Receita",Out!$F$5:$F$619,Resultado!$D231)</f>
        <v>0</v>
      </c>
      <c r="O231" s="65">
        <f>SUMIFS(Nov!$I$5:$I$619,Nov!$S$5:$S$619,"Receita",Nov!$F$5:$F$619,Resultado!$D231)</f>
        <v>0</v>
      </c>
      <c r="P231" s="65">
        <f>SUMIFS(Dez!$I$5:$I$619,Dez!$S$5:$S$619,"Receita",Dez!$F$5:$F$619,Resultado!$D231)</f>
        <v>0</v>
      </c>
      <c r="Q231" s="65">
        <f t="shared" si="38"/>
        <v>0</v>
      </c>
    </row>
    <row r="232" spans="3:17" ht="28.5" customHeight="1" thickTop="1" thickBot="1" x14ac:dyDescent="0.25">
      <c r="C232" s="45" t="str">
        <f>'PC Receitas'!I16</f>
        <v>4.3.12</v>
      </c>
      <c r="D232" s="46" t="str">
        <f>VLOOKUP(C232,'PC Receitas'!$I$4:$J$103,2,FALSE)</f>
        <v>-</v>
      </c>
      <c r="E232" s="65">
        <f>SUMIFS(Jan!$I$5:$I$619,Jan!$S$5:$S$619,"Receita",Jan!$F$5:$F$619,Resultado!$D232)</f>
        <v>0</v>
      </c>
      <c r="F232" s="65">
        <f>SUMIFS(Fev!$I$5:$I$619,Fev!$S$5:$S$619,"Receita",Fev!$F$5:$F$619,Resultado!$D232)</f>
        <v>0</v>
      </c>
      <c r="G232" s="65">
        <f>SUMIFS(Mar!$I$5:$I$619,Mar!$S$5:$S$619,"Receita",Mar!$F$5:$F$619,Resultado!$D232)</f>
        <v>0</v>
      </c>
      <c r="H232" s="65">
        <f>SUMIFS(Abr!$I$5:$I$619,Abr!$S$5:$S$619,"Receita",Abr!$F$5:$F$619,Resultado!$D232)</f>
        <v>0</v>
      </c>
      <c r="I232" s="65">
        <f>SUMIFS(Mai!$I$5:$I$619,Mai!$S$5:$S$619,"Receita",Mai!$F$5:$F$619,Resultado!$D232)</f>
        <v>0</v>
      </c>
      <c r="J232" s="65">
        <f>SUMIFS(Jun!$I$5:$I$619,Jun!$S$5:$S$619,"Receita",Jun!$F$5:$F$619,Resultado!$D232)</f>
        <v>0</v>
      </c>
      <c r="K232" s="65">
        <f>SUMIFS(Jul!$I$5:$I$619,Jul!$S$5:$S$619,"Receita",Jul!$F$5:$F$619,Resultado!$D232)</f>
        <v>0</v>
      </c>
      <c r="L232" s="65">
        <f>SUMIFS(Ago!$I$5:$I$619,Ago!$S$5:$S$619,"Receita",Ago!$F$5:$F$619,Resultado!$D232)</f>
        <v>0</v>
      </c>
      <c r="M232" s="65">
        <f>SUMIFS(Set!$I$5:$I$619,Set!$S$5:$S$619,"Receita",Set!$F$5:$F$619,Resultado!$D232)</f>
        <v>0</v>
      </c>
      <c r="N232" s="65">
        <f>SUMIFS(Out!$I$5:$I$619,Out!$S$5:$S$619,"Receita",Out!$F$5:$F$619,Resultado!$D232)</f>
        <v>0</v>
      </c>
      <c r="O232" s="65">
        <f>SUMIFS(Nov!$I$5:$I$619,Nov!$S$5:$S$619,"Receita",Nov!$F$5:$F$619,Resultado!$D232)</f>
        <v>0</v>
      </c>
      <c r="P232" s="65">
        <f>SUMIFS(Dez!$I$5:$I$619,Dez!$S$5:$S$619,"Receita",Dez!$F$5:$F$619,Resultado!$D232)</f>
        <v>0</v>
      </c>
      <c r="Q232" s="65">
        <f t="shared" si="38"/>
        <v>0</v>
      </c>
    </row>
    <row r="233" spans="3:17" ht="28.5" customHeight="1" thickTop="1" thickBot="1" x14ac:dyDescent="0.25">
      <c r="C233" s="45" t="str">
        <f>'PC Receitas'!I17</f>
        <v>4.3.13</v>
      </c>
      <c r="D233" s="46" t="str">
        <f>VLOOKUP(C233,'PC Receitas'!$I$4:$J$103,2,FALSE)</f>
        <v>-</v>
      </c>
      <c r="E233" s="65">
        <f>SUMIFS(Jan!$I$5:$I$619,Jan!$S$5:$S$619,"Receita",Jan!$F$5:$F$619,Resultado!$D233)</f>
        <v>0</v>
      </c>
      <c r="F233" s="65">
        <f>SUMIFS(Fev!$I$5:$I$619,Fev!$S$5:$S$619,"Receita",Fev!$F$5:$F$619,Resultado!$D233)</f>
        <v>0</v>
      </c>
      <c r="G233" s="65">
        <f>SUMIFS(Mar!$I$5:$I$619,Mar!$S$5:$S$619,"Receita",Mar!$F$5:$F$619,Resultado!$D233)</f>
        <v>0</v>
      </c>
      <c r="H233" s="65">
        <f>SUMIFS(Abr!$I$5:$I$619,Abr!$S$5:$S$619,"Receita",Abr!$F$5:$F$619,Resultado!$D233)</f>
        <v>0</v>
      </c>
      <c r="I233" s="65">
        <f>SUMIFS(Mai!$I$5:$I$619,Mai!$S$5:$S$619,"Receita",Mai!$F$5:$F$619,Resultado!$D233)</f>
        <v>0</v>
      </c>
      <c r="J233" s="65">
        <f>SUMIFS(Jun!$I$5:$I$619,Jun!$S$5:$S$619,"Receita",Jun!$F$5:$F$619,Resultado!$D233)</f>
        <v>0</v>
      </c>
      <c r="K233" s="65">
        <f>SUMIFS(Jul!$I$5:$I$619,Jul!$S$5:$S$619,"Receita",Jul!$F$5:$F$619,Resultado!$D233)</f>
        <v>0</v>
      </c>
      <c r="L233" s="65">
        <f>SUMIFS(Ago!$I$5:$I$619,Ago!$S$5:$S$619,"Receita",Ago!$F$5:$F$619,Resultado!$D233)</f>
        <v>0</v>
      </c>
      <c r="M233" s="65">
        <f>SUMIFS(Set!$I$5:$I$619,Set!$S$5:$S$619,"Receita",Set!$F$5:$F$619,Resultado!$D233)</f>
        <v>0</v>
      </c>
      <c r="N233" s="65">
        <f>SUMIFS(Out!$I$5:$I$619,Out!$S$5:$S$619,"Receita",Out!$F$5:$F$619,Resultado!$D233)</f>
        <v>0</v>
      </c>
      <c r="O233" s="65">
        <f>SUMIFS(Nov!$I$5:$I$619,Nov!$S$5:$S$619,"Receita",Nov!$F$5:$F$619,Resultado!$D233)</f>
        <v>0</v>
      </c>
      <c r="P233" s="65">
        <f>SUMIFS(Dez!$I$5:$I$619,Dez!$S$5:$S$619,"Receita",Dez!$F$5:$F$619,Resultado!$D233)</f>
        <v>0</v>
      </c>
      <c r="Q233" s="65">
        <f t="shared" si="38"/>
        <v>0</v>
      </c>
    </row>
    <row r="234" spans="3:17" ht="28.5" customHeight="1" thickTop="1" thickBot="1" x14ac:dyDescent="0.25">
      <c r="C234" s="45" t="str">
        <f>'PC Receitas'!I18</f>
        <v>4.3.14</v>
      </c>
      <c r="D234" s="46" t="str">
        <f>VLOOKUP(C234,'PC Receitas'!$I$4:$J$103,2,FALSE)</f>
        <v>-</v>
      </c>
      <c r="E234" s="65">
        <f>SUMIFS(Jan!$I$5:$I$619,Jan!$S$5:$S$619,"Receita",Jan!$F$5:$F$619,Resultado!$D234)</f>
        <v>0</v>
      </c>
      <c r="F234" s="65">
        <f>SUMIFS(Fev!$I$5:$I$619,Fev!$S$5:$S$619,"Receita",Fev!$F$5:$F$619,Resultado!$D234)</f>
        <v>0</v>
      </c>
      <c r="G234" s="65">
        <f>SUMIFS(Mar!$I$5:$I$619,Mar!$S$5:$S$619,"Receita",Mar!$F$5:$F$619,Resultado!$D234)</f>
        <v>0</v>
      </c>
      <c r="H234" s="65">
        <f>SUMIFS(Abr!$I$5:$I$619,Abr!$S$5:$S$619,"Receita",Abr!$F$5:$F$619,Resultado!$D234)</f>
        <v>0</v>
      </c>
      <c r="I234" s="65">
        <f>SUMIFS(Mai!$I$5:$I$619,Mai!$S$5:$S$619,"Receita",Mai!$F$5:$F$619,Resultado!$D234)</f>
        <v>0</v>
      </c>
      <c r="J234" s="65">
        <f>SUMIFS(Jun!$I$5:$I$619,Jun!$S$5:$S$619,"Receita",Jun!$F$5:$F$619,Resultado!$D234)</f>
        <v>0</v>
      </c>
      <c r="K234" s="65">
        <f>SUMIFS(Jul!$I$5:$I$619,Jul!$S$5:$S$619,"Receita",Jul!$F$5:$F$619,Resultado!$D234)</f>
        <v>0</v>
      </c>
      <c r="L234" s="65">
        <f>SUMIFS(Ago!$I$5:$I$619,Ago!$S$5:$S$619,"Receita",Ago!$F$5:$F$619,Resultado!$D234)</f>
        <v>0</v>
      </c>
      <c r="M234" s="65">
        <f>SUMIFS(Set!$I$5:$I$619,Set!$S$5:$S$619,"Receita",Set!$F$5:$F$619,Resultado!$D234)</f>
        <v>0</v>
      </c>
      <c r="N234" s="65">
        <f>SUMIFS(Out!$I$5:$I$619,Out!$S$5:$S$619,"Receita",Out!$F$5:$F$619,Resultado!$D234)</f>
        <v>0</v>
      </c>
      <c r="O234" s="65">
        <f>SUMIFS(Nov!$I$5:$I$619,Nov!$S$5:$S$619,"Receita",Nov!$F$5:$F$619,Resultado!$D234)</f>
        <v>0</v>
      </c>
      <c r="P234" s="65">
        <f>SUMIFS(Dez!$I$5:$I$619,Dez!$S$5:$S$619,"Receita",Dez!$F$5:$F$619,Resultado!$D234)</f>
        <v>0</v>
      </c>
      <c r="Q234" s="65">
        <f t="shared" si="38"/>
        <v>0</v>
      </c>
    </row>
    <row r="235" spans="3:17" ht="28.5" customHeight="1" thickTop="1" thickBot="1" x14ac:dyDescent="0.25">
      <c r="C235" s="45" t="str">
        <f>'PC Receitas'!I19</f>
        <v>4.3.15</v>
      </c>
      <c r="D235" s="46" t="str">
        <f>VLOOKUP(C235,'PC Receitas'!$I$4:$J$103,2,FALSE)</f>
        <v>-</v>
      </c>
      <c r="E235" s="65">
        <f>SUMIFS(Jan!$I$5:$I$619,Jan!$S$5:$S$619,"Receita",Jan!$F$5:$F$619,Resultado!$D235)</f>
        <v>0</v>
      </c>
      <c r="F235" s="65">
        <f>SUMIFS(Fev!$I$5:$I$619,Fev!$S$5:$S$619,"Receita",Fev!$F$5:$F$619,Resultado!$D235)</f>
        <v>0</v>
      </c>
      <c r="G235" s="65">
        <f>SUMIFS(Mar!$I$5:$I$619,Mar!$S$5:$S$619,"Receita",Mar!$F$5:$F$619,Resultado!$D235)</f>
        <v>0</v>
      </c>
      <c r="H235" s="65">
        <f>SUMIFS(Abr!$I$5:$I$619,Abr!$S$5:$S$619,"Receita",Abr!$F$5:$F$619,Resultado!$D235)</f>
        <v>0</v>
      </c>
      <c r="I235" s="65">
        <f>SUMIFS(Mai!$I$5:$I$619,Mai!$S$5:$S$619,"Receita",Mai!$F$5:$F$619,Resultado!$D235)</f>
        <v>0</v>
      </c>
      <c r="J235" s="65">
        <f>SUMIFS(Jun!$I$5:$I$619,Jun!$S$5:$S$619,"Receita",Jun!$F$5:$F$619,Resultado!$D235)</f>
        <v>0</v>
      </c>
      <c r="K235" s="65">
        <f>SUMIFS(Jul!$I$5:$I$619,Jul!$S$5:$S$619,"Receita",Jul!$F$5:$F$619,Resultado!$D235)</f>
        <v>0</v>
      </c>
      <c r="L235" s="65">
        <f>SUMIFS(Ago!$I$5:$I$619,Ago!$S$5:$S$619,"Receita",Ago!$F$5:$F$619,Resultado!$D235)</f>
        <v>0</v>
      </c>
      <c r="M235" s="65">
        <f>SUMIFS(Set!$I$5:$I$619,Set!$S$5:$S$619,"Receita",Set!$F$5:$F$619,Resultado!$D235)</f>
        <v>0</v>
      </c>
      <c r="N235" s="65">
        <f>SUMIFS(Out!$I$5:$I$619,Out!$S$5:$S$619,"Receita",Out!$F$5:$F$619,Resultado!$D235)</f>
        <v>0</v>
      </c>
      <c r="O235" s="65">
        <f>SUMIFS(Nov!$I$5:$I$619,Nov!$S$5:$S$619,"Receita",Nov!$F$5:$F$619,Resultado!$D235)</f>
        <v>0</v>
      </c>
      <c r="P235" s="65">
        <f>SUMIFS(Dez!$I$5:$I$619,Dez!$S$5:$S$619,"Receita",Dez!$F$5:$F$619,Resultado!$D235)</f>
        <v>0</v>
      </c>
      <c r="Q235" s="65">
        <f t="shared" si="38"/>
        <v>0</v>
      </c>
    </row>
    <row r="236" spans="3:17" ht="28.5" customHeight="1" thickTop="1" thickBot="1" x14ac:dyDescent="0.25">
      <c r="C236" s="45" t="str">
        <f>'PC Receitas'!I20</f>
        <v>4.3.16</v>
      </c>
      <c r="D236" s="46" t="str">
        <f>VLOOKUP(C236,'PC Receitas'!$I$4:$J$103,2,FALSE)</f>
        <v>-</v>
      </c>
      <c r="E236" s="65">
        <f>SUMIFS(Jan!$I$5:$I$619,Jan!$S$5:$S$619,"Receita",Jan!$F$5:$F$619,Resultado!$D236)</f>
        <v>0</v>
      </c>
      <c r="F236" s="65">
        <f>SUMIFS(Fev!$I$5:$I$619,Fev!$S$5:$S$619,"Receita",Fev!$F$5:$F$619,Resultado!$D236)</f>
        <v>0</v>
      </c>
      <c r="G236" s="65">
        <f>SUMIFS(Mar!$I$5:$I$619,Mar!$S$5:$S$619,"Receita",Mar!$F$5:$F$619,Resultado!$D236)</f>
        <v>0</v>
      </c>
      <c r="H236" s="65">
        <f>SUMIFS(Abr!$I$5:$I$619,Abr!$S$5:$S$619,"Receita",Abr!$F$5:$F$619,Resultado!$D236)</f>
        <v>0</v>
      </c>
      <c r="I236" s="65">
        <f>SUMIFS(Mai!$I$5:$I$619,Mai!$S$5:$S$619,"Receita",Mai!$F$5:$F$619,Resultado!$D236)</f>
        <v>0</v>
      </c>
      <c r="J236" s="65">
        <f>SUMIFS(Jun!$I$5:$I$619,Jun!$S$5:$S$619,"Receita",Jun!$F$5:$F$619,Resultado!$D236)</f>
        <v>0</v>
      </c>
      <c r="K236" s="65">
        <f>SUMIFS(Jul!$I$5:$I$619,Jul!$S$5:$S$619,"Receita",Jul!$F$5:$F$619,Resultado!$D236)</f>
        <v>0</v>
      </c>
      <c r="L236" s="65">
        <f>SUMIFS(Ago!$I$5:$I$619,Ago!$S$5:$S$619,"Receita",Ago!$F$5:$F$619,Resultado!$D236)</f>
        <v>0</v>
      </c>
      <c r="M236" s="65">
        <f>SUMIFS(Set!$I$5:$I$619,Set!$S$5:$S$619,"Receita",Set!$F$5:$F$619,Resultado!$D236)</f>
        <v>0</v>
      </c>
      <c r="N236" s="65">
        <f>SUMIFS(Out!$I$5:$I$619,Out!$S$5:$S$619,"Receita",Out!$F$5:$F$619,Resultado!$D236)</f>
        <v>0</v>
      </c>
      <c r="O236" s="65">
        <f>SUMIFS(Nov!$I$5:$I$619,Nov!$S$5:$S$619,"Receita",Nov!$F$5:$F$619,Resultado!$D236)</f>
        <v>0</v>
      </c>
      <c r="P236" s="65">
        <f>SUMIFS(Dez!$I$5:$I$619,Dez!$S$5:$S$619,"Receita",Dez!$F$5:$F$619,Resultado!$D236)</f>
        <v>0</v>
      </c>
      <c r="Q236" s="65">
        <f t="shared" si="38"/>
        <v>0</v>
      </c>
    </row>
    <row r="237" spans="3:17" ht="28.5" customHeight="1" thickTop="1" thickBot="1" x14ac:dyDescent="0.25">
      <c r="C237" s="45" t="str">
        <f>'PC Receitas'!I21</f>
        <v>4.3.17</v>
      </c>
      <c r="D237" s="46" t="str">
        <f>VLOOKUP(C237,'PC Receitas'!$I$4:$J$103,2,FALSE)</f>
        <v>-</v>
      </c>
      <c r="E237" s="65">
        <f>SUMIFS(Jan!$I$5:$I$619,Jan!$S$5:$S$619,"Receita",Jan!$F$5:$F$619,Resultado!$D237)</f>
        <v>0</v>
      </c>
      <c r="F237" s="65">
        <f>SUMIFS(Fev!$I$5:$I$619,Fev!$S$5:$S$619,"Receita",Fev!$F$5:$F$619,Resultado!$D237)</f>
        <v>0</v>
      </c>
      <c r="G237" s="65">
        <f>SUMIFS(Mar!$I$5:$I$619,Mar!$S$5:$S$619,"Receita",Mar!$F$5:$F$619,Resultado!$D237)</f>
        <v>0</v>
      </c>
      <c r="H237" s="65">
        <f>SUMIFS(Abr!$I$5:$I$619,Abr!$S$5:$S$619,"Receita",Abr!$F$5:$F$619,Resultado!$D237)</f>
        <v>0</v>
      </c>
      <c r="I237" s="65">
        <f>SUMIFS(Mai!$I$5:$I$619,Mai!$S$5:$S$619,"Receita",Mai!$F$5:$F$619,Resultado!$D237)</f>
        <v>0</v>
      </c>
      <c r="J237" s="65">
        <f>SUMIFS(Jun!$I$5:$I$619,Jun!$S$5:$S$619,"Receita",Jun!$F$5:$F$619,Resultado!$D237)</f>
        <v>0</v>
      </c>
      <c r="K237" s="65">
        <f>SUMIFS(Jul!$I$5:$I$619,Jul!$S$5:$S$619,"Receita",Jul!$F$5:$F$619,Resultado!$D237)</f>
        <v>0</v>
      </c>
      <c r="L237" s="65">
        <f>SUMIFS(Ago!$I$5:$I$619,Ago!$S$5:$S$619,"Receita",Ago!$F$5:$F$619,Resultado!$D237)</f>
        <v>0</v>
      </c>
      <c r="M237" s="65">
        <f>SUMIFS(Set!$I$5:$I$619,Set!$S$5:$S$619,"Receita",Set!$F$5:$F$619,Resultado!$D237)</f>
        <v>0</v>
      </c>
      <c r="N237" s="65">
        <f>SUMIFS(Out!$I$5:$I$619,Out!$S$5:$S$619,"Receita",Out!$F$5:$F$619,Resultado!$D237)</f>
        <v>0</v>
      </c>
      <c r="O237" s="65">
        <f>SUMIFS(Nov!$I$5:$I$619,Nov!$S$5:$S$619,"Receita",Nov!$F$5:$F$619,Resultado!$D237)</f>
        <v>0</v>
      </c>
      <c r="P237" s="65">
        <f>SUMIFS(Dez!$I$5:$I$619,Dez!$S$5:$S$619,"Receita",Dez!$F$5:$F$619,Resultado!$D237)</f>
        <v>0</v>
      </c>
      <c r="Q237" s="65">
        <f t="shared" si="38"/>
        <v>0</v>
      </c>
    </row>
    <row r="238" spans="3:17" ht="28.5" customHeight="1" thickTop="1" thickBot="1" x14ac:dyDescent="0.25">
      <c r="C238" s="45" t="str">
        <f>'PC Receitas'!I22</f>
        <v>4.3.18</v>
      </c>
      <c r="D238" s="46" t="str">
        <f>VLOOKUP(C238,'PC Receitas'!$I$4:$J$103,2,FALSE)</f>
        <v>-</v>
      </c>
      <c r="E238" s="65">
        <f>SUMIFS(Jan!$I$5:$I$619,Jan!$S$5:$S$619,"Receita",Jan!$F$5:$F$619,Resultado!$D238)</f>
        <v>0</v>
      </c>
      <c r="F238" s="65">
        <f>SUMIFS(Fev!$I$5:$I$619,Fev!$S$5:$S$619,"Receita",Fev!$F$5:$F$619,Resultado!$D238)</f>
        <v>0</v>
      </c>
      <c r="G238" s="65">
        <f>SUMIFS(Mar!$I$5:$I$619,Mar!$S$5:$S$619,"Receita",Mar!$F$5:$F$619,Resultado!$D238)</f>
        <v>0</v>
      </c>
      <c r="H238" s="65">
        <f>SUMIFS(Abr!$I$5:$I$619,Abr!$S$5:$S$619,"Receita",Abr!$F$5:$F$619,Resultado!$D238)</f>
        <v>0</v>
      </c>
      <c r="I238" s="65">
        <f>SUMIFS(Mai!$I$5:$I$619,Mai!$S$5:$S$619,"Receita",Mai!$F$5:$F$619,Resultado!$D238)</f>
        <v>0</v>
      </c>
      <c r="J238" s="65">
        <f>SUMIFS(Jun!$I$5:$I$619,Jun!$S$5:$S$619,"Receita",Jun!$F$5:$F$619,Resultado!$D238)</f>
        <v>0</v>
      </c>
      <c r="K238" s="65">
        <f>SUMIFS(Jul!$I$5:$I$619,Jul!$S$5:$S$619,"Receita",Jul!$F$5:$F$619,Resultado!$D238)</f>
        <v>0</v>
      </c>
      <c r="L238" s="65">
        <f>SUMIFS(Ago!$I$5:$I$619,Ago!$S$5:$S$619,"Receita",Ago!$F$5:$F$619,Resultado!$D238)</f>
        <v>0</v>
      </c>
      <c r="M238" s="65">
        <f>SUMIFS(Set!$I$5:$I$619,Set!$S$5:$S$619,"Receita",Set!$F$5:$F$619,Resultado!$D238)</f>
        <v>0</v>
      </c>
      <c r="N238" s="65">
        <f>SUMIFS(Out!$I$5:$I$619,Out!$S$5:$S$619,"Receita",Out!$F$5:$F$619,Resultado!$D238)</f>
        <v>0</v>
      </c>
      <c r="O238" s="65">
        <f>SUMIFS(Nov!$I$5:$I$619,Nov!$S$5:$S$619,"Receita",Nov!$F$5:$F$619,Resultado!$D238)</f>
        <v>0</v>
      </c>
      <c r="P238" s="65">
        <f>SUMIFS(Dez!$I$5:$I$619,Dez!$S$5:$S$619,"Receita",Dez!$F$5:$F$619,Resultado!$D238)</f>
        <v>0</v>
      </c>
      <c r="Q238" s="65">
        <f t="shared" si="38"/>
        <v>0</v>
      </c>
    </row>
    <row r="239" spans="3:17" ht="28.5" customHeight="1" thickTop="1" thickBot="1" x14ac:dyDescent="0.25">
      <c r="C239" s="45" t="str">
        <f>'PC Receitas'!I23</f>
        <v>4.3.19</v>
      </c>
      <c r="D239" s="46" t="str">
        <f>VLOOKUP(C239,'PC Receitas'!$I$4:$J$103,2,FALSE)</f>
        <v>-</v>
      </c>
      <c r="E239" s="65">
        <f>SUMIFS(Jan!$I$5:$I$619,Jan!$S$5:$S$619,"Receita",Jan!$F$5:$F$619,Resultado!$D239)</f>
        <v>0</v>
      </c>
      <c r="F239" s="65">
        <f>SUMIFS(Fev!$I$5:$I$619,Fev!$S$5:$S$619,"Receita",Fev!$F$5:$F$619,Resultado!$D239)</f>
        <v>0</v>
      </c>
      <c r="G239" s="65">
        <f>SUMIFS(Mar!$I$5:$I$619,Mar!$S$5:$S$619,"Receita",Mar!$F$5:$F$619,Resultado!$D239)</f>
        <v>0</v>
      </c>
      <c r="H239" s="65">
        <f>SUMIFS(Abr!$I$5:$I$619,Abr!$S$5:$S$619,"Receita",Abr!$F$5:$F$619,Resultado!$D239)</f>
        <v>0</v>
      </c>
      <c r="I239" s="65">
        <f>SUMIFS(Mai!$I$5:$I$619,Mai!$S$5:$S$619,"Receita",Mai!$F$5:$F$619,Resultado!$D239)</f>
        <v>0</v>
      </c>
      <c r="J239" s="65">
        <f>SUMIFS(Jun!$I$5:$I$619,Jun!$S$5:$S$619,"Receita",Jun!$F$5:$F$619,Resultado!$D239)</f>
        <v>0</v>
      </c>
      <c r="K239" s="65">
        <f>SUMIFS(Jul!$I$5:$I$619,Jul!$S$5:$S$619,"Receita",Jul!$F$5:$F$619,Resultado!$D239)</f>
        <v>0</v>
      </c>
      <c r="L239" s="65">
        <f>SUMIFS(Ago!$I$5:$I$619,Ago!$S$5:$S$619,"Receita",Ago!$F$5:$F$619,Resultado!$D239)</f>
        <v>0</v>
      </c>
      <c r="M239" s="65">
        <f>SUMIFS(Set!$I$5:$I$619,Set!$S$5:$S$619,"Receita",Set!$F$5:$F$619,Resultado!$D239)</f>
        <v>0</v>
      </c>
      <c r="N239" s="65">
        <f>SUMIFS(Out!$I$5:$I$619,Out!$S$5:$S$619,"Receita",Out!$F$5:$F$619,Resultado!$D239)</f>
        <v>0</v>
      </c>
      <c r="O239" s="65">
        <f>SUMIFS(Nov!$I$5:$I$619,Nov!$S$5:$S$619,"Receita",Nov!$F$5:$F$619,Resultado!$D239)</f>
        <v>0</v>
      </c>
      <c r="P239" s="65">
        <f>SUMIFS(Dez!$I$5:$I$619,Dez!$S$5:$S$619,"Receita",Dez!$F$5:$F$619,Resultado!$D239)</f>
        <v>0</v>
      </c>
      <c r="Q239" s="65">
        <f t="shared" si="38"/>
        <v>0</v>
      </c>
    </row>
    <row r="240" spans="3:17" ht="28.5" customHeight="1" thickTop="1" thickBot="1" x14ac:dyDescent="0.25">
      <c r="C240" s="45" t="str">
        <f>'PC Receitas'!I24</f>
        <v>4.3.20</v>
      </c>
      <c r="D240" s="46" t="str">
        <f>VLOOKUP(C240,'PC Receitas'!$I$4:$J$103,2,FALSE)</f>
        <v>-</v>
      </c>
      <c r="E240" s="65">
        <f>SUMIFS(Jan!$I$5:$I$619,Jan!$S$5:$S$619,"Receita",Jan!$F$5:$F$619,Resultado!$D240)</f>
        <v>0</v>
      </c>
      <c r="F240" s="65">
        <f>SUMIFS(Fev!$I$5:$I$619,Fev!$S$5:$S$619,"Receita",Fev!$F$5:$F$619,Resultado!$D240)</f>
        <v>0</v>
      </c>
      <c r="G240" s="65">
        <f>SUMIFS(Mar!$I$5:$I$619,Mar!$S$5:$S$619,"Receita",Mar!$F$5:$F$619,Resultado!$D240)</f>
        <v>0</v>
      </c>
      <c r="H240" s="65">
        <f>SUMIFS(Abr!$I$5:$I$619,Abr!$S$5:$S$619,"Receita",Abr!$F$5:$F$619,Resultado!$D240)</f>
        <v>0</v>
      </c>
      <c r="I240" s="65">
        <f>SUMIFS(Mai!$I$5:$I$619,Mai!$S$5:$S$619,"Receita",Mai!$F$5:$F$619,Resultado!$D240)</f>
        <v>0</v>
      </c>
      <c r="J240" s="65">
        <f>SUMIFS(Jun!$I$5:$I$619,Jun!$S$5:$S$619,"Receita",Jun!$F$5:$F$619,Resultado!$D240)</f>
        <v>0</v>
      </c>
      <c r="K240" s="65">
        <f>SUMIFS(Jul!$I$5:$I$619,Jul!$S$5:$S$619,"Receita",Jul!$F$5:$F$619,Resultado!$D240)</f>
        <v>0</v>
      </c>
      <c r="L240" s="65">
        <f>SUMIFS(Ago!$I$5:$I$619,Ago!$S$5:$S$619,"Receita",Ago!$F$5:$F$619,Resultado!$D240)</f>
        <v>0</v>
      </c>
      <c r="M240" s="65">
        <f>SUMIFS(Set!$I$5:$I$619,Set!$S$5:$S$619,"Receita",Set!$F$5:$F$619,Resultado!$D240)</f>
        <v>0</v>
      </c>
      <c r="N240" s="65">
        <f>SUMIFS(Out!$I$5:$I$619,Out!$S$5:$S$619,"Receita",Out!$F$5:$F$619,Resultado!$D240)</f>
        <v>0</v>
      </c>
      <c r="O240" s="65">
        <f>SUMIFS(Nov!$I$5:$I$619,Nov!$S$5:$S$619,"Receita",Nov!$F$5:$F$619,Resultado!$D240)</f>
        <v>0</v>
      </c>
      <c r="P240" s="65">
        <f>SUMIFS(Dez!$I$5:$I$619,Dez!$S$5:$S$619,"Receita",Dez!$F$5:$F$619,Resultado!$D240)</f>
        <v>0</v>
      </c>
      <c r="Q240" s="65">
        <f t="shared" si="38"/>
        <v>0</v>
      </c>
    </row>
    <row r="241" spans="3:17" ht="28.5" customHeight="1" thickTop="1" thickBot="1" x14ac:dyDescent="0.25">
      <c r="C241" s="45" t="str">
        <f>'PC Receitas'!I25</f>
        <v>4.3.21</v>
      </c>
      <c r="D241" s="46" t="str">
        <f>VLOOKUP(C241,'PC Receitas'!$I$4:$J$103,2,FALSE)</f>
        <v>-</v>
      </c>
      <c r="E241" s="65">
        <f>SUMIFS(Jan!$I$5:$I$619,Jan!$S$5:$S$619,"Receita",Jan!$F$5:$F$619,Resultado!$D241)</f>
        <v>0</v>
      </c>
      <c r="F241" s="65">
        <f>SUMIFS(Fev!$I$5:$I$619,Fev!$S$5:$S$619,"Receita",Fev!$F$5:$F$619,Resultado!$D241)</f>
        <v>0</v>
      </c>
      <c r="G241" s="65">
        <f>SUMIFS(Mar!$I$5:$I$619,Mar!$S$5:$S$619,"Receita",Mar!$F$5:$F$619,Resultado!$D241)</f>
        <v>0</v>
      </c>
      <c r="H241" s="65">
        <f>SUMIFS(Abr!$I$5:$I$619,Abr!$S$5:$S$619,"Receita",Abr!$F$5:$F$619,Resultado!$D241)</f>
        <v>0</v>
      </c>
      <c r="I241" s="65">
        <f>SUMIFS(Mai!$I$5:$I$619,Mai!$S$5:$S$619,"Receita",Mai!$F$5:$F$619,Resultado!$D241)</f>
        <v>0</v>
      </c>
      <c r="J241" s="65">
        <f>SUMIFS(Jun!$I$5:$I$619,Jun!$S$5:$S$619,"Receita",Jun!$F$5:$F$619,Resultado!$D241)</f>
        <v>0</v>
      </c>
      <c r="K241" s="65">
        <f>SUMIFS(Jul!$I$5:$I$619,Jul!$S$5:$S$619,"Receita",Jul!$F$5:$F$619,Resultado!$D241)</f>
        <v>0</v>
      </c>
      <c r="L241" s="65">
        <f>SUMIFS(Ago!$I$5:$I$619,Ago!$S$5:$S$619,"Receita",Ago!$F$5:$F$619,Resultado!$D241)</f>
        <v>0</v>
      </c>
      <c r="M241" s="65">
        <f>SUMIFS(Set!$I$5:$I$619,Set!$S$5:$S$619,"Receita",Set!$F$5:$F$619,Resultado!$D241)</f>
        <v>0</v>
      </c>
      <c r="N241" s="65">
        <f>SUMIFS(Out!$I$5:$I$619,Out!$S$5:$S$619,"Receita",Out!$F$5:$F$619,Resultado!$D241)</f>
        <v>0</v>
      </c>
      <c r="O241" s="65">
        <f>SUMIFS(Nov!$I$5:$I$619,Nov!$S$5:$S$619,"Receita",Nov!$F$5:$F$619,Resultado!$D241)</f>
        <v>0</v>
      </c>
      <c r="P241" s="65">
        <f>SUMIFS(Dez!$I$5:$I$619,Dez!$S$5:$S$619,"Receita",Dez!$F$5:$F$619,Resultado!$D241)</f>
        <v>0</v>
      </c>
      <c r="Q241" s="65">
        <f t="shared" si="38"/>
        <v>0</v>
      </c>
    </row>
    <row r="242" spans="3:17" ht="28.5" customHeight="1" thickTop="1" thickBot="1" x14ac:dyDescent="0.25">
      <c r="C242" s="45" t="str">
        <f>'PC Receitas'!I26</f>
        <v>4.3.22</v>
      </c>
      <c r="D242" s="46" t="str">
        <f>VLOOKUP(C242,'PC Receitas'!$I$4:$J$103,2,FALSE)</f>
        <v>-</v>
      </c>
      <c r="E242" s="65">
        <f>SUMIFS(Jan!$I$5:$I$619,Jan!$S$5:$S$619,"Receita",Jan!$F$5:$F$619,Resultado!$D242)</f>
        <v>0</v>
      </c>
      <c r="F242" s="65">
        <f>SUMIFS(Fev!$I$5:$I$619,Fev!$S$5:$S$619,"Receita",Fev!$F$5:$F$619,Resultado!$D242)</f>
        <v>0</v>
      </c>
      <c r="G242" s="65">
        <f>SUMIFS(Mar!$I$5:$I$619,Mar!$S$5:$S$619,"Receita",Mar!$F$5:$F$619,Resultado!$D242)</f>
        <v>0</v>
      </c>
      <c r="H242" s="65">
        <f>SUMIFS(Abr!$I$5:$I$619,Abr!$S$5:$S$619,"Receita",Abr!$F$5:$F$619,Resultado!$D242)</f>
        <v>0</v>
      </c>
      <c r="I242" s="65">
        <f>SUMIFS(Mai!$I$5:$I$619,Mai!$S$5:$S$619,"Receita",Mai!$F$5:$F$619,Resultado!$D242)</f>
        <v>0</v>
      </c>
      <c r="J242" s="65">
        <f>SUMIFS(Jun!$I$5:$I$619,Jun!$S$5:$S$619,"Receita",Jun!$F$5:$F$619,Resultado!$D242)</f>
        <v>0</v>
      </c>
      <c r="K242" s="65">
        <f>SUMIFS(Jul!$I$5:$I$619,Jul!$S$5:$S$619,"Receita",Jul!$F$5:$F$619,Resultado!$D242)</f>
        <v>0</v>
      </c>
      <c r="L242" s="65">
        <f>SUMIFS(Ago!$I$5:$I$619,Ago!$S$5:$S$619,"Receita",Ago!$F$5:$F$619,Resultado!$D242)</f>
        <v>0</v>
      </c>
      <c r="M242" s="65">
        <f>SUMIFS(Set!$I$5:$I$619,Set!$S$5:$S$619,"Receita",Set!$F$5:$F$619,Resultado!$D242)</f>
        <v>0</v>
      </c>
      <c r="N242" s="65">
        <f>SUMIFS(Out!$I$5:$I$619,Out!$S$5:$S$619,"Receita",Out!$F$5:$F$619,Resultado!$D242)</f>
        <v>0</v>
      </c>
      <c r="O242" s="65">
        <f>SUMIFS(Nov!$I$5:$I$619,Nov!$S$5:$S$619,"Receita",Nov!$F$5:$F$619,Resultado!$D242)</f>
        <v>0</v>
      </c>
      <c r="P242" s="65">
        <f>SUMIFS(Dez!$I$5:$I$619,Dez!$S$5:$S$619,"Receita",Dez!$F$5:$F$619,Resultado!$D242)</f>
        <v>0</v>
      </c>
      <c r="Q242" s="65">
        <f t="shared" si="38"/>
        <v>0</v>
      </c>
    </row>
    <row r="243" spans="3:17" ht="28.5" customHeight="1" thickTop="1" thickBot="1" x14ac:dyDescent="0.25">
      <c r="C243" s="45" t="str">
        <f>'PC Receitas'!I27</f>
        <v>4.3.23</v>
      </c>
      <c r="D243" s="46" t="str">
        <f>VLOOKUP(C243,'PC Receitas'!$I$4:$J$103,2,FALSE)</f>
        <v>-</v>
      </c>
      <c r="E243" s="65">
        <f>SUMIFS(Jan!$I$5:$I$619,Jan!$S$5:$S$619,"Receita",Jan!$F$5:$F$619,Resultado!$D243)</f>
        <v>0</v>
      </c>
      <c r="F243" s="65">
        <f>SUMIFS(Fev!$I$5:$I$619,Fev!$S$5:$S$619,"Receita",Fev!$F$5:$F$619,Resultado!$D243)</f>
        <v>0</v>
      </c>
      <c r="G243" s="65">
        <f>SUMIFS(Mar!$I$5:$I$619,Mar!$S$5:$S$619,"Receita",Mar!$F$5:$F$619,Resultado!$D243)</f>
        <v>0</v>
      </c>
      <c r="H243" s="65">
        <f>SUMIFS(Abr!$I$5:$I$619,Abr!$S$5:$S$619,"Receita",Abr!$F$5:$F$619,Resultado!$D243)</f>
        <v>0</v>
      </c>
      <c r="I243" s="65">
        <f>SUMIFS(Mai!$I$5:$I$619,Mai!$S$5:$S$619,"Receita",Mai!$F$5:$F$619,Resultado!$D243)</f>
        <v>0</v>
      </c>
      <c r="J243" s="65">
        <f>SUMIFS(Jun!$I$5:$I$619,Jun!$S$5:$S$619,"Receita",Jun!$F$5:$F$619,Resultado!$D243)</f>
        <v>0</v>
      </c>
      <c r="K243" s="65">
        <f>SUMIFS(Jul!$I$5:$I$619,Jul!$S$5:$S$619,"Receita",Jul!$F$5:$F$619,Resultado!$D243)</f>
        <v>0</v>
      </c>
      <c r="L243" s="65">
        <f>SUMIFS(Ago!$I$5:$I$619,Ago!$S$5:$S$619,"Receita",Ago!$F$5:$F$619,Resultado!$D243)</f>
        <v>0</v>
      </c>
      <c r="M243" s="65">
        <f>SUMIFS(Set!$I$5:$I$619,Set!$S$5:$S$619,"Receita",Set!$F$5:$F$619,Resultado!$D243)</f>
        <v>0</v>
      </c>
      <c r="N243" s="65">
        <f>SUMIFS(Out!$I$5:$I$619,Out!$S$5:$S$619,"Receita",Out!$F$5:$F$619,Resultado!$D243)</f>
        <v>0</v>
      </c>
      <c r="O243" s="65">
        <f>SUMIFS(Nov!$I$5:$I$619,Nov!$S$5:$S$619,"Receita",Nov!$F$5:$F$619,Resultado!$D243)</f>
        <v>0</v>
      </c>
      <c r="P243" s="65">
        <f>SUMIFS(Dez!$I$5:$I$619,Dez!$S$5:$S$619,"Receita",Dez!$F$5:$F$619,Resultado!$D243)</f>
        <v>0</v>
      </c>
      <c r="Q243" s="65">
        <f t="shared" si="38"/>
        <v>0</v>
      </c>
    </row>
    <row r="244" spans="3:17" ht="28.5" customHeight="1" thickTop="1" thickBot="1" x14ac:dyDescent="0.25">
      <c r="C244" s="45" t="str">
        <f>'PC Receitas'!I28</f>
        <v>4.3.24</v>
      </c>
      <c r="D244" s="46" t="str">
        <f>VLOOKUP(C244,'PC Receitas'!$I$4:$J$103,2,FALSE)</f>
        <v>-</v>
      </c>
      <c r="E244" s="65">
        <f>SUMIFS(Jan!$I$5:$I$619,Jan!$S$5:$S$619,"Receita",Jan!$F$5:$F$619,Resultado!$D244)</f>
        <v>0</v>
      </c>
      <c r="F244" s="65">
        <f>SUMIFS(Fev!$I$5:$I$619,Fev!$S$5:$S$619,"Receita",Fev!$F$5:$F$619,Resultado!$D244)</f>
        <v>0</v>
      </c>
      <c r="G244" s="65">
        <f>SUMIFS(Mar!$I$5:$I$619,Mar!$S$5:$S$619,"Receita",Mar!$F$5:$F$619,Resultado!$D244)</f>
        <v>0</v>
      </c>
      <c r="H244" s="65">
        <f>SUMIFS(Abr!$I$5:$I$619,Abr!$S$5:$S$619,"Receita",Abr!$F$5:$F$619,Resultado!$D244)</f>
        <v>0</v>
      </c>
      <c r="I244" s="65">
        <f>SUMIFS(Mai!$I$5:$I$619,Mai!$S$5:$S$619,"Receita",Mai!$F$5:$F$619,Resultado!$D244)</f>
        <v>0</v>
      </c>
      <c r="J244" s="65">
        <f>SUMIFS(Jun!$I$5:$I$619,Jun!$S$5:$S$619,"Receita",Jun!$F$5:$F$619,Resultado!$D244)</f>
        <v>0</v>
      </c>
      <c r="K244" s="65">
        <f>SUMIFS(Jul!$I$5:$I$619,Jul!$S$5:$S$619,"Receita",Jul!$F$5:$F$619,Resultado!$D244)</f>
        <v>0</v>
      </c>
      <c r="L244" s="65">
        <f>SUMIFS(Ago!$I$5:$I$619,Ago!$S$5:$S$619,"Receita",Ago!$F$5:$F$619,Resultado!$D244)</f>
        <v>0</v>
      </c>
      <c r="M244" s="65">
        <f>SUMIFS(Set!$I$5:$I$619,Set!$S$5:$S$619,"Receita",Set!$F$5:$F$619,Resultado!$D244)</f>
        <v>0</v>
      </c>
      <c r="N244" s="65">
        <f>SUMIFS(Out!$I$5:$I$619,Out!$S$5:$S$619,"Receita",Out!$F$5:$F$619,Resultado!$D244)</f>
        <v>0</v>
      </c>
      <c r="O244" s="65">
        <f>SUMIFS(Nov!$I$5:$I$619,Nov!$S$5:$S$619,"Receita",Nov!$F$5:$F$619,Resultado!$D244)</f>
        <v>0</v>
      </c>
      <c r="P244" s="65">
        <f>SUMIFS(Dez!$I$5:$I$619,Dez!$S$5:$S$619,"Receita",Dez!$F$5:$F$619,Resultado!$D244)</f>
        <v>0</v>
      </c>
      <c r="Q244" s="65">
        <f t="shared" si="38"/>
        <v>0</v>
      </c>
    </row>
    <row r="245" spans="3:17" ht="28.5" customHeight="1" thickTop="1" thickBot="1" x14ac:dyDescent="0.25">
      <c r="C245" s="45" t="str">
        <f>'PC Receitas'!I29</f>
        <v>4.3.25</v>
      </c>
      <c r="D245" s="46" t="str">
        <f>VLOOKUP(C245,'PC Receitas'!$I$4:$J$103,2,FALSE)</f>
        <v>-</v>
      </c>
      <c r="E245" s="65">
        <f>SUMIFS(Jan!$I$5:$I$619,Jan!$S$5:$S$619,"Receita",Jan!$F$5:$F$619,Resultado!$D245)</f>
        <v>0</v>
      </c>
      <c r="F245" s="65">
        <f>SUMIFS(Fev!$I$5:$I$619,Fev!$S$5:$S$619,"Receita",Fev!$F$5:$F$619,Resultado!$D245)</f>
        <v>0</v>
      </c>
      <c r="G245" s="65">
        <f>SUMIFS(Mar!$I$5:$I$619,Mar!$S$5:$S$619,"Receita",Mar!$F$5:$F$619,Resultado!$D245)</f>
        <v>0</v>
      </c>
      <c r="H245" s="65">
        <f>SUMIFS(Abr!$I$5:$I$619,Abr!$S$5:$S$619,"Receita",Abr!$F$5:$F$619,Resultado!$D245)</f>
        <v>0</v>
      </c>
      <c r="I245" s="65">
        <f>SUMIFS(Mai!$I$5:$I$619,Mai!$S$5:$S$619,"Receita",Mai!$F$5:$F$619,Resultado!$D245)</f>
        <v>0</v>
      </c>
      <c r="J245" s="65">
        <f>SUMIFS(Jun!$I$5:$I$619,Jun!$S$5:$S$619,"Receita",Jun!$F$5:$F$619,Resultado!$D245)</f>
        <v>0</v>
      </c>
      <c r="K245" s="65">
        <f>SUMIFS(Jul!$I$5:$I$619,Jul!$S$5:$S$619,"Receita",Jul!$F$5:$F$619,Resultado!$D245)</f>
        <v>0</v>
      </c>
      <c r="L245" s="65">
        <f>SUMIFS(Ago!$I$5:$I$619,Ago!$S$5:$S$619,"Receita",Ago!$F$5:$F$619,Resultado!$D245)</f>
        <v>0</v>
      </c>
      <c r="M245" s="65">
        <f>SUMIFS(Set!$I$5:$I$619,Set!$S$5:$S$619,"Receita",Set!$F$5:$F$619,Resultado!$D245)</f>
        <v>0</v>
      </c>
      <c r="N245" s="65">
        <f>SUMIFS(Out!$I$5:$I$619,Out!$S$5:$S$619,"Receita",Out!$F$5:$F$619,Resultado!$D245)</f>
        <v>0</v>
      </c>
      <c r="O245" s="65">
        <f>SUMIFS(Nov!$I$5:$I$619,Nov!$S$5:$S$619,"Receita",Nov!$F$5:$F$619,Resultado!$D245)</f>
        <v>0</v>
      </c>
      <c r="P245" s="65">
        <f>SUMIFS(Dez!$I$5:$I$619,Dez!$S$5:$S$619,"Receita",Dez!$F$5:$F$619,Resultado!$D245)</f>
        <v>0</v>
      </c>
      <c r="Q245" s="65">
        <f t="shared" si="38"/>
        <v>0</v>
      </c>
    </row>
    <row r="246" spans="3:17" ht="28.5" customHeight="1" thickTop="1" thickBot="1" x14ac:dyDescent="0.25">
      <c r="C246" s="45" t="str">
        <f>'PC Receitas'!I30</f>
        <v>4.3.26</v>
      </c>
      <c r="D246" s="46" t="str">
        <f>VLOOKUP(C246,'PC Receitas'!$I$4:$J$103,2,FALSE)</f>
        <v>-</v>
      </c>
      <c r="E246" s="65">
        <f>SUMIFS(Jan!$I$5:$I$619,Jan!$S$5:$S$619,"Receita",Jan!$F$5:$F$619,Resultado!$D246)</f>
        <v>0</v>
      </c>
      <c r="F246" s="65">
        <f>SUMIFS(Fev!$I$5:$I$619,Fev!$S$5:$S$619,"Receita",Fev!$F$5:$F$619,Resultado!$D246)</f>
        <v>0</v>
      </c>
      <c r="G246" s="65">
        <f>SUMIFS(Mar!$I$5:$I$619,Mar!$S$5:$S$619,"Receita",Mar!$F$5:$F$619,Resultado!$D246)</f>
        <v>0</v>
      </c>
      <c r="H246" s="65">
        <f>SUMIFS(Abr!$I$5:$I$619,Abr!$S$5:$S$619,"Receita",Abr!$F$5:$F$619,Resultado!$D246)</f>
        <v>0</v>
      </c>
      <c r="I246" s="65">
        <f>SUMIFS(Mai!$I$5:$I$619,Mai!$S$5:$S$619,"Receita",Mai!$F$5:$F$619,Resultado!$D246)</f>
        <v>0</v>
      </c>
      <c r="J246" s="65">
        <f>SUMIFS(Jun!$I$5:$I$619,Jun!$S$5:$S$619,"Receita",Jun!$F$5:$F$619,Resultado!$D246)</f>
        <v>0</v>
      </c>
      <c r="K246" s="65">
        <f>SUMIFS(Jul!$I$5:$I$619,Jul!$S$5:$S$619,"Receita",Jul!$F$5:$F$619,Resultado!$D246)</f>
        <v>0</v>
      </c>
      <c r="L246" s="65">
        <f>SUMIFS(Ago!$I$5:$I$619,Ago!$S$5:$S$619,"Receita",Ago!$F$5:$F$619,Resultado!$D246)</f>
        <v>0</v>
      </c>
      <c r="M246" s="65">
        <f>SUMIFS(Set!$I$5:$I$619,Set!$S$5:$S$619,"Receita",Set!$F$5:$F$619,Resultado!$D246)</f>
        <v>0</v>
      </c>
      <c r="N246" s="65">
        <f>SUMIFS(Out!$I$5:$I$619,Out!$S$5:$S$619,"Receita",Out!$F$5:$F$619,Resultado!$D246)</f>
        <v>0</v>
      </c>
      <c r="O246" s="65">
        <f>SUMIFS(Nov!$I$5:$I$619,Nov!$S$5:$S$619,"Receita",Nov!$F$5:$F$619,Resultado!$D246)</f>
        <v>0</v>
      </c>
      <c r="P246" s="65">
        <f>SUMIFS(Dez!$I$5:$I$619,Dez!$S$5:$S$619,"Receita",Dez!$F$5:$F$619,Resultado!$D246)</f>
        <v>0</v>
      </c>
      <c r="Q246" s="65">
        <f t="shared" si="38"/>
        <v>0</v>
      </c>
    </row>
    <row r="247" spans="3:17" ht="28.5" customHeight="1" thickTop="1" thickBot="1" x14ac:dyDescent="0.25">
      <c r="C247" s="45" t="str">
        <f>'PC Receitas'!I31</f>
        <v>4.3.27</v>
      </c>
      <c r="D247" s="46" t="str">
        <f>VLOOKUP(C247,'PC Receitas'!$I$4:$J$103,2,FALSE)</f>
        <v>-</v>
      </c>
      <c r="E247" s="65">
        <f>SUMIFS(Jan!$I$5:$I$619,Jan!$S$5:$S$619,"Receita",Jan!$F$5:$F$619,Resultado!$D247)</f>
        <v>0</v>
      </c>
      <c r="F247" s="65">
        <f>SUMIFS(Fev!$I$5:$I$619,Fev!$S$5:$S$619,"Receita",Fev!$F$5:$F$619,Resultado!$D247)</f>
        <v>0</v>
      </c>
      <c r="G247" s="65">
        <f>SUMIFS(Mar!$I$5:$I$619,Mar!$S$5:$S$619,"Receita",Mar!$F$5:$F$619,Resultado!$D247)</f>
        <v>0</v>
      </c>
      <c r="H247" s="65">
        <f>SUMIFS(Abr!$I$5:$I$619,Abr!$S$5:$S$619,"Receita",Abr!$F$5:$F$619,Resultado!$D247)</f>
        <v>0</v>
      </c>
      <c r="I247" s="65">
        <f>SUMIFS(Mai!$I$5:$I$619,Mai!$S$5:$S$619,"Receita",Mai!$F$5:$F$619,Resultado!$D247)</f>
        <v>0</v>
      </c>
      <c r="J247" s="65">
        <f>SUMIFS(Jun!$I$5:$I$619,Jun!$S$5:$S$619,"Receita",Jun!$F$5:$F$619,Resultado!$D247)</f>
        <v>0</v>
      </c>
      <c r="K247" s="65">
        <f>SUMIFS(Jul!$I$5:$I$619,Jul!$S$5:$S$619,"Receita",Jul!$F$5:$F$619,Resultado!$D247)</f>
        <v>0</v>
      </c>
      <c r="L247" s="65">
        <f>SUMIFS(Ago!$I$5:$I$619,Ago!$S$5:$S$619,"Receita",Ago!$F$5:$F$619,Resultado!$D247)</f>
        <v>0</v>
      </c>
      <c r="M247" s="65">
        <f>SUMIFS(Set!$I$5:$I$619,Set!$S$5:$S$619,"Receita",Set!$F$5:$F$619,Resultado!$D247)</f>
        <v>0</v>
      </c>
      <c r="N247" s="65">
        <f>SUMIFS(Out!$I$5:$I$619,Out!$S$5:$S$619,"Receita",Out!$F$5:$F$619,Resultado!$D247)</f>
        <v>0</v>
      </c>
      <c r="O247" s="65">
        <f>SUMIFS(Nov!$I$5:$I$619,Nov!$S$5:$S$619,"Receita",Nov!$F$5:$F$619,Resultado!$D247)</f>
        <v>0</v>
      </c>
      <c r="P247" s="65">
        <f>SUMIFS(Dez!$I$5:$I$619,Dez!$S$5:$S$619,"Receita",Dez!$F$5:$F$619,Resultado!$D247)</f>
        <v>0</v>
      </c>
      <c r="Q247" s="65">
        <f t="shared" si="38"/>
        <v>0</v>
      </c>
    </row>
    <row r="248" spans="3:17" ht="28.5" customHeight="1" thickTop="1" thickBot="1" x14ac:dyDescent="0.25">
      <c r="C248" s="45" t="str">
        <f>'PC Receitas'!I32</f>
        <v>4.3.28</v>
      </c>
      <c r="D248" s="46" t="str">
        <f>VLOOKUP(C248,'PC Receitas'!$I$4:$J$103,2,FALSE)</f>
        <v>-</v>
      </c>
      <c r="E248" s="65">
        <f>SUMIFS(Jan!$I$5:$I$619,Jan!$S$5:$S$619,"Receita",Jan!$F$5:$F$619,Resultado!$D248)</f>
        <v>0</v>
      </c>
      <c r="F248" s="65">
        <f>SUMIFS(Fev!$I$5:$I$619,Fev!$S$5:$S$619,"Receita",Fev!$F$5:$F$619,Resultado!$D248)</f>
        <v>0</v>
      </c>
      <c r="G248" s="65">
        <f>SUMIFS(Mar!$I$5:$I$619,Mar!$S$5:$S$619,"Receita",Mar!$F$5:$F$619,Resultado!$D248)</f>
        <v>0</v>
      </c>
      <c r="H248" s="65">
        <f>SUMIFS(Abr!$I$5:$I$619,Abr!$S$5:$S$619,"Receita",Abr!$F$5:$F$619,Resultado!$D248)</f>
        <v>0</v>
      </c>
      <c r="I248" s="65">
        <f>SUMIFS(Mai!$I$5:$I$619,Mai!$S$5:$S$619,"Receita",Mai!$F$5:$F$619,Resultado!$D248)</f>
        <v>0</v>
      </c>
      <c r="J248" s="65">
        <f>SUMIFS(Jun!$I$5:$I$619,Jun!$S$5:$S$619,"Receita",Jun!$F$5:$F$619,Resultado!$D248)</f>
        <v>0</v>
      </c>
      <c r="K248" s="65">
        <f>SUMIFS(Jul!$I$5:$I$619,Jul!$S$5:$S$619,"Receita",Jul!$F$5:$F$619,Resultado!$D248)</f>
        <v>0</v>
      </c>
      <c r="L248" s="65">
        <f>SUMIFS(Ago!$I$5:$I$619,Ago!$S$5:$S$619,"Receita",Ago!$F$5:$F$619,Resultado!$D248)</f>
        <v>0</v>
      </c>
      <c r="M248" s="65">
        <f>SUMIFS(Set!$I$5:$I$619,Set!$S$5:$S$619,"Receita",Set!$F$5:$F$619,Resultado!$D248)</f>
        <v>0</v>
      </c>
      <c r="N248" s="65">
        <f>SUMIFS(Out!$I$5:$I$619,Out!$S$5:$S$619,"Receita",Out!$F$5:$F$619,Resultado!$D248)</f>
        <v>0</v>
      </c>
      <c r="O248" s="65">
        <f>SUMIFS(Nov!$I$5:$I$619,Nov!$S$5:$S$619,"Receita",Nov!$F$5:$F$619,Resultado!$D248)</f>
        <v>0</v>
      </c>
      <c r="P248" s="65">
        <f>SUMIFS(Dez!$I$5:$I$619,Dez!$S$5:$S$619,"Receita",Dez!$F$5:$F$619,Resultado!$D248)</f>
        <v>0</v>
      </c>
      <c r="Q248" s="65">
        <f t="shared" si="38"/>
        <v>0</v>
      </c>
    </row>
    <row r="249" spans="3:17" ht="28.5" customHeight="1" thickTop="1" thickBot="1" x14ac:dyDescent="0.25">
      <c r="C249" s="45" t="str">
        <f>'PC Receitas'!I33</f>
        <v>4.3.29</v>
      </c>
      <c r="D249" s="46" t="str">
        <f>VLOOKUP(C249,'PC Receitas'!$I$4:$J$103,2,FALSE)</f>
        <v>-</v>
      </c>
      <c r="E249" s="65">
        <f>SUMIFS(Jan!$I$5:$I$619,Jan!$S$5:$S$619,"Receita",Jan!$F$5:$F$619,Resultado!$D249)</f>
        <v>0</v>
      </c>
      <c r="F249" s="65">
        <f>SUMIFS(Fev!$I$5:$I$619,Fev!$S$5:$S$619,"Receita",Fev!$F$5:$F$619,Resultado!$D249)</f>
        <v>0</v>
      </c>
      <c r="G249" s="65">
        <f>SUMIFS(Mar!$I$5:$I$619,Mar!$S$5:$S$619,"Receita",Mar!$F$5:$F$619,Resultado!$D249)</f>
        <v>0</v>
      </c>
      <c r="H249" s="65">
        <f>SUMIFS(Abr!$I$5:$I$619,Abr!$S$5:$S$619,"Receita",Abr!$F$5:$F$619,Resultado!$D249)</f>
        <v>0</v>
      </c>
      <c r="I249" s="65">
        <f>SUMIFS(Mai!$I$5:$I$619,Mai!$S$5:$S$619,"Receita",Mai!$F$5:$F$619,Resultado!$D249)</f>
        <v>0</v>
      </c>
      <c r="J249" s="65">
        <f>SUMIFS(Jun!$I$5:$I$619,Jun!$S$5:$S$619,"Receita",Jun!$F$5:$F$619,Resultado!$D249)</f>
        <v>0</v>
      </c>
      <c r="K249" s="65">
        <f>SUMIFS(Jul!$I$5:$I$619,Jul!$S$5:$S$619,"Receita",Jul!$F$5:$F$619,Resultado!$D249)</f>
        <v>0</v>
      </c>
      <c r="L249" s="65">
        <f>SUMIFS(Ago!$I$5:$I$619,Ago!$S$5:$S$619,"Receita",Ago!$F$5:$F$619,Resultado!$D249)</f>
        <v>0</v>
      </c>
      <c r="M249" s="65">
        <f>SUMIFS(Set!$I$5:$I$619,Set!$S$5:$S$619,"Receita",Set!$F$5:$F$619,Resultado!$D249)</f>
        <v>0</v>
      </c>
      <c r="N249" s="65">
        <f>SUMIFS(Out!$I$5:$I$619,Out!$S$5:$S$619,"Receita",Out!$F$5:$F$619,Resultado!$D249)</f>
        <v>0</v>
      </c>
      <c r="O249" s="65">
        <f>SUMIFS(Nov!$I$5:$I$619,Nov!$S$5:$S$619,"Receita",Nov!$F$5:$F$619,Resultado!$D249)</f>
        <v>0</v>
      </c>
      <c r="P249" s="65">
        <f>SUMIFS(Dez!$I$5:$I$619,Dez!$S$5:$S$619,"Receita",Dez!$F$5:$F$619,Resultado!$D249)</f>
        <v>0</v>
      </c>
      <c r="Q249" s="65">
        <f t="shared" si="38"/>
        <v>0</v>
      </c>
    </row>
    <row r="250" spans="3:17" ht="28.5" customHeight="1" thickTop="1" thickBot="1" x14ac:dyDescent="0.25">
      <c r="C250" s="45" t="str">
        <f>'PC Receitas'!I34</f>
        <v>4.3.30</v>
      </c>
      <c r="D250" s="46" t="str">
        <f>VLOOKUP(C250,'PC Receitas'!$I$4:$J$103,2,FALSE)</f>
        <v>-</v>
      </c>
      <c r="E250" s="65">
        <f>SUMIFS(Jan!$I$5:$I$619,Jan!$S$5:$S$619,"Receita",Jan!$F$5:$F$619,Resultado!$D250)</f>
        <v>0</v>
      </c>
      <c r="F250" s="65">
        <f>SUMIFS(Fev!$I$5:$I$619,Fev!$S$5:$S$619,"Receita",Fev!$F$5:$F$619,Resultado!$D250)</f>
        <v>0</v>
      </c>
      <c r="G250" s="65">
        <f>SUMIFS(Mar!$I$5:$I$619,Mar!$S$5:$S$619,"Receita",Mar!$F$5:$F$619,Resultado!$D250)</f>
        <v>0</v>
      </c>
      <c r="H250" s="65">
        <f>SUMIFS(Abr!$I$5:$I$619,Abr!$S$5:$S$619,"Receita",Abr!$F$5:$F$619,Resultado!$D250)</f>
        <v>0</v>
      </c>
      <c r="I250" s="65">
        <f>SUMIFS(Mai!$I$5:$I$619,Mai!$S$5:$S$619,"Receita",Mai!$F$5:$F$619,Resultado!$D250)</f>
        <v>0</v>
      </c>
      <c r="J250" s="65">
        <f>SUMIFS(Jun!$I$5:$I$619,Jun!$S$5:$S$619,"Receita",Jun!$F$5:$F$619,Resultado!$D250)</f>
        <v>0</v>
      </c>
      <c r="K250" s="65">
        <f>SUMIFS(Jul!$I$5:$I$619,Jul!$S$5:$S$619,"Receita",Jul!$F$5:$F$619,Resultado!$D250)</f>
        <v>0</v>
      </c>
      <c r="L250" s="65">
        <f>SUMIFS(Ago!$I$5:$I$619,Ago!$S$5:$S$619,"Receita",Ago!$F$5:$F$619,Resultado!$D250)</f>
        <v>0</v>
      </c>
      <c r="M250" s="65">
        <f>SUMIFS(Set!$I$5:$I$619,Set!$S$5:$S$619,"Receita",Set!$F$5:$F$619,Resultado!$D250)</f>
        <v>0</v>
      </c>
      <c r="N250" s="65">
        <f>SUMIFS(Out!$I$5:$I$619,Out!$S$5:$S$619,"Receita",Out!$F$5:$F$619,Resultado!$D250)</f>
        <v>0</v>
      </c>
      <c r="O250" s="65">
        <f>SUMIFS(Nov!$I$5:$I$619,Nov!$S$5:$S$619,"Receita",Nov!$F$5:$F$619,Resultado!$D250)</f>
        <v>0</v>
      </c>
      <c r="P250" s="65">
        <f>SUMIFS(Dez!$I$5:$I$619,Dez!$S$5:$S$619,"Receita",Dez!$F$5:$F$619,Resultado!$D250)</f>
        <v>0</v>
      </c>
      <c r="Q250" s="65">
        <f t="shared" si="38"/>
        <v>0</v>
      </c>
    </row>
    <row r="251" spans="3:17" ht="28.5" customHeight="1" thickTop="1" thickBot="1" x14ac:dyDescent="0.25">
      <c r="C251" s="45" t="str">
        <f>'PC Receitas'!I35</f>
        <v>4.3.31</v>
      </c>
      <c r="D251" s="46" t="str">
        <f>VLOOKUP(C251,'PC Receitas'!$I$4:$J$103,2,FALSE)</f>
        <v>-</v>
      </c>
      <c r="E251" s="65">
        <f>SUMIFS(Jan!$I$5:$I$619,Jan!$S$5:$S$619,"Receita",Jan!$F$5:$F$619,Resultado!$D251)</f>
        <v>0</v>
      </c>
      <c r="F251" s="65">
        <f>SUMIFS(Fev!$I$5:$I$619,Fev!$S$5:$S$619,"Receita",Fev!$F$5:$F$619,Resultado!$D251)</f>
        <v>0</v>
      </c>
      <c r="G251" s="65">
        <f>SUMIFS(Mar!$I$5:$I$619,Mar!$S$5:$S$619,"Receita",Mar!$F$5:$F$619,Resultado!$D251)</f>
        <v>0</v>
      </c>
      <c r="H251" s="65">
        <f>SUMIFS(Abr!$I$5:$I$619,Abr!$S$5:$S$619,"Receita",Abr!$F$5:$F$619,Resultado!$D251)</f>
        <v>0</v>
      </c>
      <c r="I251" s="65">
        <f>SUMIFS(Mai!$I$5:$I$619,Mai!$S$5:$S$619,"Receita",Mai!$F$5:$F$619,Resultado!$D251)</f>
        <v>0</v>
      </c>
      <c r="J251" s="65">
        <f>SUMIFS(Jun!$I$5:$I$619,Jun!$S$5:$S$619,"Receita",Jun!$F$5:$F$619,Resultado!$D251)</f>
        <v>0</v>
      </c>
      <c r="K251" s="65">
        <f>SUMIFS(Jul!$I$5:$I$619,Jul!$S$5:$S$619,"Receita",Jul!$F$5:$F$619,Resultado!$D251)</f>
        <v>0</v>
      </c>
      <c r="L251" s="65">
        <f>SUMIFS(Ago!$I$5:$I$619,Ago!$S$5:$S$619,"Receita",Ago!$F$5:$F$619,Resultado!$D251)</f>
        <v>0</v>
      </c>
      <c r="M251" s="65">
        <f>SUMIFS(Set!$I$5:$I$619,Set!$S$5:$S$619,"Receita",Set!$F$5:$F$619,Resultado!$D251)</f>
        <v>0</v>
      </c>
      <c r="N251" s="65">
        <f>SUMIFS(Out!$I$5:$I$619,Out!$S$5:$S$619,"Receita",Out!$F$5:$F$619,Resultado!$D251)</f>
        <v>0</v>
      </c>
      <c r="O251" s="65">
        <f>SUMIFS(Nov!$I$5:$I$619,Nov!$S$5:$S$619,"Receita",Nov!$F$5:$F$619,Resultado!$D251)</f>
        <v>0</v>
      </c>
      <c r="P251" s="65">
        <f>SUMIFS(Dez!$I$5:$I$619,Dez!$S$5:$S$619,"Receita",Dez!$F$5:$F$619,Resultado!$D251)</f>
        <v>0</v>
      </c>
      <c r="Q251" s="65">
        <f t="shared" si="38"/>
        <v>0</v>
      </c>
    </row>
    <row r="252" spans="3:17" ht="28.5" customHeight="1" thickTop="1" thickBot="1" x14ac:dyDescent="0.25">
      <c r="C252" s="45" t="str">
        <f>'PC Receitas'!I36</f>
        <v>4.3.32</v>
      </c>
      <c r="D252" s="46" t="str">
        <f>VLOOKUP(C252,'PC Receitas'!$I$4:$J$103,2,FALSE)</f>
        <v>-</v>
      </c>
      <c r="E252" s="65">
        <f>SUMIFS(Jan!$I$5:$I$619,Jan!$S$5:$S$619,"Receita",Jan!$F$5:$F$619,Resultado!$D252)</f>
        <v>0</v>
      </c>
      <c r="F252" s="65">
        <f>SUMIFS(Fev!$I$5:$I$619,Fev!$S$5:$S$619,"Receita",Fev!$F$5:$F$619,Resultado!$D252)</f>
        <v>0</v>
      </c>
      <c r="G252" s="65">
        <f>SUMIFS(Mar!$I$5:$I$619,Mar!$S$5:$S$619,"Receita",Mar!$F$5:$F$619,Resultado!$D252)</f>
        <v>0</v>
      </c>
      <c r="H252" s="65">
        <f>SUMIFS(Abr!$I$5:$I$619,Abr!$S$5:$S$619,"Receita",Abr!$F$5:$F$619,Resultado!$D252)</f>
        <v>0</v>
      </c>
      <c r="I252" s="65">
        <f>SUMIFS(Mai!$I$5:$I$619,Mai!$S$5:$S$619,"Receita",Mai!$F$5:$F$619,Resultado!$D252)</f>
        <v>0</v>
      </c>
      <c r="J252" s="65">
        <f>SUMIFS(Jun!$I$5:$I$619,Jun!$S$5:$S$619,"Receita",Jun!$F$5:$F$619,Resultado!$D252)</f>
        <v>0</v>
      </c>
      <c r="K252" s="65">
        <f>SUMIFS(Jul!$I$5:$I$619,Jul!$S$5:$S$619,"Receita",Jul!$F$5:$F$619,Resultado!$D252)</f>
        <v>0</v>
      </c>
      <c r="L252" s="65">
        <f>SUMIFS(Ago!$I$5:$I$619,Ago!$S$5:$S$619,"Receita",Ago!$F$5:$F$619,Resultado!$D252)</f>
        <v>0</v>
      </c>
      <c r="M252" s="65">
        <f>SUMIFS(Set!$I$5:$I$619,Set!$S$5:$S$619,"Receita",Set!$F$5:$F$619,Resultado!$D252)</f>
        <v>0</v>
      </c>
      <c r="N252" s="65">
        <f>SUMIFS(Out!$I$5:$I$619,Out!$S$5:$S$619,"Receita",Out!$F$5:$F$619,Resultado!$D252)</f>
        <v>0</v>
      </c>
      <c r="O252" s="65">
        <f>SUMIFS(Nov!$I$5:$I$619,Nov!$S$5:$S$619,"Receita",Nov!$F$5:$F$619,Resultado!$D252)</f>
        <v>0</v>
      </c>
      <c r="P252" s="65">
        <f>SUMIFS(Dez!$I$5:$I$619,Dez!$S$5:$S$619,"Receita",Dez!$F$5:$F$619,Resultado!$D252)</f>
        <v>0</v>
      </c>
      <c r="Q252" s="65">
        <f t="shared" si="38"/>
        <v>0</v>
      </c>
    </row>
    <row r="253" spans="3:17" ht="28.5" customHeight="1" thickTop="1" thickBot="1" x14ac:dyDescent="0.25">
      <c r="C253" s="45" t="str">
        <f>'PC Receitas'!I37</f>
        <v>4.3.33</v>
      </c>
      <c r="D253" s="46" t="str">
        <f>VLOOKUP(C253,'PC Receitas'!$I$4:$J$103,2,FALSE)</f>
        <v>-</v>
      </c>
      <c r="E253" s="65">
        <f>SUMIFS(Jan!$I$5:$I$619,Jan!$S$5:$S$619,"Receita",Jan!$F$5:$F$619,Resultado!$D253)</f>
        <v>0</v>
      </c>
      <c r="F253" s="65">
        <f>SUMIFS(Fev!$I$5:$I$619,Fev!$S$5:$S$619,"Receita",Fev!$F$5:$F$619,Resultado!$D253)</f>
        <v>0</v>
      </c>
      <c r="G253" s="65">
        <f>SUMIFS(Mar!$I$5:$I$619,Mar!$S$5:$S$619,"Receita",Mar!$F$5:$F$619,Resultado!$D253)</f>
        <v>0</v>
      </c>
      <c r="H253" s="65">
        <f>SUMIFS(Abr!$I$5:$I$619,Abr!$S$5:$S$619,"Receita",Abr!$F$5:$F$619,Resultado!$D253)</f>
        <v>0</v>
      </c>
      <c r="I253" s="65">
        <f>SUMIFS(Mai!$I$5:$I$619,Mai!$S$5:$S$619,"Receita",Mai!$F$5:$F$619,Resultado!$D253)</f>
        <v>0</v>
      </c>
      <c r="J253" s="65">
        <f>SUMIFS(Jun!$I$5:$I$619,Jun!$S$5:$S$619,"Receita",Jun!$F$5:$F$619,Resultado!$D253)</f>
        <v>0</v>
      </c>
      <c r="K253" s="65">
        <f>SUMIFS(Jul!$I$5:$I$619,Jul!$S$5:$S$619,"Receita",Jul!$F$5:$F$619,Resultado!$D253)</f>
        <v>0</v>
      </c>
      <c r="L253" s="65">
        <f>SUMIFS(Ago!$I$5:$I$619,Ago!$S$5:$S$619,"Receita",Ago!$F$5:$F$619,Resultado!$D253)</f>
        <v>0</v>
      </c>
      <c r="M253" s="65">
        <f>SUMIFS(Set!$I$5:$I$619,Set!$S$5:$S$619,"Receita",Set!$F$5:$F$619,Resultado!$D253)</f>
        <v>0</v>
      </c>
      <c r="N253" s="65">
        <f>SUMIFS(Out!$I$5:$I$619,Out!$S$5:$S$619,"Receita",Out!$F$5:$F$619,Resultado!$D253)</f>
        <v>0</v>
      </c>
      <c r="O253" s="65">
        <f>SUMIFS(Nov!$I$5:$I$619,Nov!$S$5:$S$619,"Receita",Nov!$F$5:$F$619,Resultado!$D253)</f>
        <v>0</v>
      </c>
      <c r="P253" s="65">
        <f>SUMIFS(Dez!$I$5:$I$619,Dez!$S$5:$S$619,"Receita",Dez!$F$5:$F$619,Resultado!$D253)</f>
        <v>0</v>
      </c>
      <c r="Q253" s="65">
        <f t="shared" si="38"/>
        <v>0</v>
      </c>
    </row>
    <row r="254" spans="3:17" ht="28.5" customHeight="1" thickTop="1" thickBot="1" x14ac:dyDescent="0.25">
      <c r="C254" s="45" t="str">
        <f>'PC Receitas'!I38</f>
        <v>4.3.34</v>
      </c>
      <c r="D254" s="46" t="str">
        <f>VLOOKUP(C254,'PC Receitas'!$I$4:$J$103,2,FALSE)</f>
        <v>-</v>
      </c>
      <c r="E254" s="65">
        <f>SUMIFS(Jan!$I$5:$I$619,Jan!$S$5:$S$619,"Receita",Jan!$F$5:$F$619,Resultado!$D254)</f>
        <v>0</v>
      </c>
      <c r="F254" s="65">
        <f>SUMIFS(Fev!$I$5:$I$619,Fev!$S$5:$S$619,"Receita",Fev!$F$5:$F$619,Resultado!$D254)</f>
        <v>0</v>
      </c>
      <c r="G254" s="65">
        <f>SUMIFS(Mar!$I$5:$I$619,Mar!$S$5:$S$619,"Receita",Mar!$F$5:$F$619,Resultado!$D254)</f>
        <v>0</v>
      </c>
      <c r="H254" s="65">
        <f>SUMIFS(Abr!$I$5:$I$619,Abr!$S$5:$S$619,"Receita",Abr!$F$5:$F$619,Resultado!$D254)</f>
        <v>0</v>
      </c>
      <c r="I254" s="65">
        <f>SUMIFS(Mai!$I$5:$I$619,Mai!$S$5:$S$619,"Receita",Mai!$F$5:$F$619,Resultado!$D254)</f>
        <v>0</v>
      </c>
      <c r="J254" s="65">
        <f>SUMIFS(Jun!$I$5:$I$619,Jun!$S$5:$S$619,"Receita",Jun!$F$5:$F$619,Resultado!$D254)</f>
        <v>0</v>
      </c>
      <c r="K254" s="65">
        <f>SUMIFS(Jul!$I$5:$I$619,Jul!$S$5:$S$619,"Receita",Jul!$F$5:$F$619,Resultado!$D254)</f>
        <v>0</v>
      </c>
      <c r="L254" s="65">
        <f>SUMIFS(Ago!$I$5:$I$619,Ago!$S$5:$S$619,"Receita",Ago!$F$5:$F$619,Resultado!$D254)</f>
        <v>0</v>
      </c>
      <c r="M254" s="65">
        <f>SUMIFS(Set!$I$5:$I$619,Set!$S$5:$S$619,"Receita",Set!$F$5:$F$619,Resultado!$D254)</f>
        <v>0</v>
      </c>
      <c r="N254" s="65">
        <f>SUMIFS(Out!$I$5:$I$619,Out!$S$5:$S$619,"Receita",Out!$F$5:$F$619,Resultado!$D254)</f>
        <v>0</v>
      </c>
      <c r="O254" s="65">
        <f>SUMIFS(Nov!$I$5:$I$619,Nov!$S$5:$S$619,"Receita",Nov!$F$5:$F$619,Resultado!$D254)</f>
        <v>0</v>
      </c>
      <c r="P254" s="65">
        <f>SUMIFS(Dez!$I$5:$I$619,Dez!$S$5:$S$619,"Receita",Dez!$F$5:$F$619,Resultado!$D254)</f>
        <v>0</v>
      </c>
      <c r="Q254" s="65">
        <f t="shared" si="38"/>
        <v>0</v>
      </c>
    </row>
    <row r="255" spans="3:17" ht="28.5" customHeight="1" thickTop="1" thickBot="1" x14ac:dyDescent="0.25">
      <c r="C255" s="45" t="str">
        <f>'PC Receitas'!I39</f>
        <v>4.3.35</v>
      </c>
      <c r="D255" s="46" t="str">
        <f>VLOOKUP(C255,'PC Receitas'!$I$4:$J$103,2,FALSE)</f>
        <v>-</v>
      </c>
      <c r="E255" s="65">
        <f>SUMIFS(Jan!$I$5:$I$619,Jan!$S$5:$S$619,"Receita",Jan!$F$5:$F$619,Resultado!$D255)</f>
        <v>0</v>
      </c>
      <c r="F255" s="65">
        <f>SUMIFS(Fev!$I$5:$I$619,Fev!$S$5:$S$619,"Receita",Fev!$F$5:$F$619,Resultado!$D255)</f>
        <v>0</v>
      </c>
      <c r="G255" s="65">
        <f>SUMIFS(Mar!$I$5:$I$619,Mar!$S$5:$S$619,"Receita",Mar!$F$5:$F$619,Resultado!$D255)</f>
        <v>0</v>
      </c>
      <c r="H255" s="65">
        <f>SUMIFS(Abr!$I$5:$I$619,Abr!$S$5:$S$619,"Receita",Abr!$F$5:$F$619,Resultado!$D255)</f>
        <v>0</v>
      </c>
      <c r="I255" s="65">
        <f>SUMIFS(Mai!$I$5:$I$619,Mai!$S$5:$S$619,"Receita",Mai!$F$5:$F$619,Resultado!$D255)</f>
        <v>0</v>
      </c>
      <c r="J255" s="65">
        <f>SUMIFS(Jun!$I$5:$I$619,Jun!$S$5:$S$619,"Receita",Jun!$F$5:$F$619,Resultado!$D255)</f>
        <v>0</v>
      </c>
      <c r="K255" s="65">
        <f>SUMIFS(Jul!$I$5:$I$619,Jul!$S$5:$S$619,"Receita",Jul!$F$5:$F$619,Resultado!$D255)</f>
        <v>0</v>
      </c>
      <c r="L255" s="65">
        <f>SUMIFS(Ago!$I$5:$I$619,Ago!$S$5:$S$619,"Receita",Ago!$F$5:$F$619,Resultado!$D255)</f>
        <v>0</v>
      </c>
      <c r="M255" s="65">
        <f>SUMIFS(Set!$I$5:$I$619,Set!$S$5:$S$619,"Receita",Set!$F$5:$F$619,Resultado!$D255)</f>
        <v>0</v>
      </c>
      <c r="N255" s="65">
        <f>SUMIFS(Out!$I$5:$I$619,Out!$S$5:$S$619,"Receita",Out!$F$5:$F$619,Resultado!$D255)</f>
        <v>0</v>
      </c>
      <c r="O255" s="65">
        <f>SUMIFS(Nov!$I$5:$I$619,Nov!$S$5:$S$619,"Receita",Nov!$F$5:$F$619,Resultado!$D255)</f>
        <v>0</v>
      </c>
      <c r="P255" s="65">
        <f>SUMIFS(Dez!$I$5:$I$619,Dez!$S$5:$S$619,"Receita",Dez!$F$5:$F$619,Resultado!$D255)</f>
        <v>0</v>
      </c>
      <c r="Q255" s="65">
        <f t="shared" si="38"/>
        <v>0</v>
      </c>
    </row>
    <row r="256" spans="3:17" ht="28.5" customHeight="1" thickTop="1" thickBot="1" x14ac:dyDescent="0.25">
      <c r="C256" s="45" t="str">
        <f>'PC Receitas'!I40</f>
        <v>4.3.36</v>
      </c>
      <c r="D256" s="46" t="str">
        <f>VLOOKUP(C256,'PC Receitas'!$I$4:$J$103,2,FALSE)</f>
        <v>-</v>
      </c>
      <c r="E256" s="65">
        <f>SUMIFS(Jan!$I$5:$I$619,Jan!$S$5:$S$619,"Receita",Jan!$F$5:$F$619,Resultado!$D256)</f>
        <v>0</v>
      </c>
      <c r="F256" s="65">
        <f>SUMIFS(Fev!$I$5:$I$619,Fev!$S$5:$S$619,"Receita",Fev!$F$5:$F$619,Resultado!$D256)</f>
        <v>0</v>
      </c>
      <c r="G256" s="65">
        <f>SUMIFS(Mar!$I$5:$I$619,Mar!$S$5:$S$619,"Receita",Mar!$F$5:$F$619,Resultado!$D256)</f>
        <v>0</v>
      </c>
      <c r="H256" s="65">
        <f>SUMIFS(Abr!$I$5:$I$619,Abr!$S$5:$S$619,"Receita",Abr!$F$5:$F$619,Resultado!$D256)</f>
        <v>0</v>
      </c>
      <c r="I256" s="65">
        <f>SUMIFS(Mai!$I$5:$I$619,Mai!$S$5:$S$619,"Receita",Mai!$F$5:$F$619,Resultado!$D256)</f>
        <v>0</v>
      </c>
      <c r="J256" s="65">
        <f>SUMIFS(Jun!$I$5:$I$619,Jun!$S$5:$S$619,"Receita",Jun!$F$5:$F$619,Resultado!$D256)</f>
        <v>0</v>
      </c>
      <c r="K256" s="65">
        <f>SUMIFS(Jul!$I$5:$I$619,Jul!$S$5:$S$619,"Receita",Jul!$F$5:$F$619,Resultado!$D256)</f>
        <v>0</v>
      </c>
      <c r="L256" s="65">
        <f>SUMIFS(Ago!$I$5:$I$619,Ago!$S$5:$S$619,"Receita",Ago!$F$5:$F$619,Resultado!$D256)</f>
        <v>0</v>
      </c>
      <c r="M256" s="65">
        <f>SUMIFS(Set!$I$5:$I$619,Set!$S$5:$S$619,"Receita",Set!$F$5:$F$619,Resultado!$D256)</f>
        <v>0</v>
      </c>
      <c r="N256" s="65">
        <f>SUMIFS(Out!$I$5:$I$619,Out!$S$5:$S$619,"Receita",Out!$F$5:$F$619,Resultado!$D256)</f>
        <v>0</v>
      </c>
      <c r="O256" s="65">
        <f>SUMIFS(Nov!$I$5:$I$619,Nov!$S$5:$S$619,"Receita",Nov!$F$5:$F$619,Resultado!$D256)</f>
        <v>0</v>
      </c>
      <c r="P256" s="65">
        <f>SUMIFS(Dez!$I$5:$I$619,Dez!$S$5:$S$619,"Receita",Dez!$F$5:$F$619,Resultado!$D256)</f>
        <v>0</v>
      </c>
      <c r="Q256" s="65">
        <f t="shared" si="38"/>
        <v>0</v>
      </c>
    </row>
    <row r="257" spans="3:17" ht="28.5" customHeight="1" thickTop="1" thickBot="1" x14ac:dyDescent="0.25">
      <c r="C257" s="45" t="str">
        <f>'PC Receitas'!I41</f>
        <v>4.3.37</v>
      </c>
      <c r="D257" s="46" t="str">
        <f>VLOOKUP(C257,'PC Receitas'!$I$4:$J$103,2,FALSE)</f>
        <v>-</v>
      </c>
      <c r="E257" s="65">
        <f>SUMIFS(Jan!$I$5:$I$619,Jan!$S$5:$S$619,"Receita",Jan!$F$5:$F$619,Resultado!$D257)</f>
        <v>0</v>
      </c>
      <c r="F257" s="65">
        <f>SUMIFS(Fev!$I$5:$I$619,Fev!$S$5:$S$619,"Receita",Fev!$F$5:$F$619,Resultado!$D257)</f>
        <v>0</v>
      </c>
      <c r="G257" s="65">
        <f>SUMIFS(Mar!$I$5:$I$619,Mar!$S$5:$S$619,"Receita",Mar!$F$5:$F$619,Resultado!$D257)</f>
        <v>0</v>
      </c>
      <c r="H257" s="65">
        <f>SUMIFS(Abr!$I$5:$I$619,Abr!$S$5:$S$619,"Receita",Abr!$F$5:$F$619,Resultado!$D257)</f>
        <v>0</v>
      </c>
      <c r="I257" s="65">
        <f>SUMIFS(Mai!$I$5:$I$619,Mai!$S$5:$S$619,"Receita",Mai!$F$5:$F$619,Resultado!$D257)</f>
        <v>0</v>
      </c>
      <c r="J257" s="65">
        <f>SUMIFS(Jun!$I$5:$I$619,Jun!$S$5:$S$619,"Receita",Jun!$F$5:$F$619,Resultado!$D257)</f>
        <v>0</v>
      </c>
      <c r="K257" s="65">
        <f>SUMIFS(Jul!$I$5:$I$619,Jul!$S$5:$S$619,"Receita",Jul!$F$5:$F$619,Resultado!$D257)</f>
        <v>0</v>
      </c>
      <c r="L257" s="65">
        <f>SUMIFS(Ago!$I$5:$I$619,Ago!$S$5:$S$619,"Receita",Ago!$F$5:$F$619,Resultado!$D257)</f>
        <v>0</v>
      </c>
      <c r="M257" s="65">
        <f>SUMIFS(Set!$I$5:$I$619,Set!$S$5:$S$619,"Receita",Set!$F$5:$F$619,Resultado!$D257)</f>
        <v>0</v>
      </c>
      <c r="N257" s="65">
        <f>SUMIFS(Out!$I$5:$I$619,Out!$S$5:$S$619,"Receita",Out!$F$5:$F$619,Resultado!$D257)</f>
        <v>0</v>
      </c>
      <c r="O257" s="65">
        <f>SUMIFS(Nov!$I$5:$I$619,Nov!$S$5:$S$619,"Receita",Nov!$F$5:$F$619,Resultado!$D257)</f>
        <v>0</v>
      </c>
      <c r="P257" s="65">
        <f>SUMIFS(Dez!$I$5:$I$619,Dez!$S$5:$S$619,"Receita",Dez!$F$5:$F$619,Resultado!$D257)</f>
        <v>0</v>
      </c>
      <c r="Q257" s="65">
        <f t="shared" si="38"/>
        <v>0</v>
      </c>
    </row>
    <row r="258" spans="3:17" ht="28.5" customHeight="1" thickTop="1" thickBot="1" x14ac:dyDescent="0.25">
      <c r="C258" s="45" t="str">
        <f>'PC Receitas'!I42</f>
        <v>4.3.38</v>
      </c>
      <c r="D258" s="46" t="str">
        <f>VLOOKUP(C258,'PC Receitas'!$I$4:$J$103,2,FALSE)</f>
        <v>-</v>
      </c>
      <c r="E258" s="65">
        <f>SUMIFS(Jan!$I$5:$I$619,Jan!$S$5:$S$619,"Receita",Jan!$F$5:$F$619,Resultado!$D258)</f>
        <v>0</v>
      </c>
      <c r="F258" s="65">
        <f>SUMIFS(Fev!$I$5:$I$619,Fev!$S$5:$S$619,"Receita",Fev!$F$5:$F$619,Resultado!$D258)</f>
        <v>0</v>
      </c>
      <c r="G258" s="65">
        <f>SUMIFS(Mar!$I$5:$I$619,Mar!$S$5:$S$619,"Receita",Mar!$F$5:$F$619,Resultado!$D258)</f>
        <v>0</v>
      </c>
      <c r="H258" s="65">
        <f>SUMIFS(Abr!$I$5:$I$619,Abr!$S$5:$S$619,"Receita",Abr!$F$5:$F$619,Resultado!$D258)</f>
        <v>0</v>
      </c>
      <c r="I258" s="65">
        <f>SUMIFS(Mai!$I$5:$I$619,Mai!$S$5:$S$619,"Receita",Mai!$F$5:$F$619,Resultado!$D258)</f>
        <v>0</v>
      </c>
      <c r="J258" s="65">
        <f>SUMIFS(Jun!$I$5:$I$619,Jun!$S$5:$S$619,"Receita",Jun!$F$5:$F$619,Resultado!$D258)</f>
        <v>0</v>
      </c>
      <c r="K258" s="65">
        <f>SUMIFS(Jul!$I$5:$I$619,Jul!$S$5:$S$619,"Receita",Jul!$F$5:$F$619,Resultado!$D258)</f>
        <v>0</v>
      </c>
      <c r="L258" s="65">
        <f>SUMIFS(Ago!$I$5:$I$619,Ago!$S$5:$S$619,"Receita",Ago!$F$5:$F$619,Resultado!$D258)</f>
        <v>0</v>
      </c>
      <c r="M258" s="65">
        <f>SUMIFS(Set!$I$5:$I$619,Set!$S$5:$S$619,"Receita",Set!$F$5:$F$619,Resultado!$D258)</f>
        <v>0</v>
      </c>
      <c r="N258" s="65">
        <f>SUMIFS(Out!$I$5:$I$619,Out!$S$5:$S$619,"Receita",Out!$F$5:$F$619,Resultado!$D258)</f>
        <v>0</v>
      </c>
      <c r="O258" s="65">
        <f>SUMIFS(Nov!$I$5:$I$619,Nov!$S$5:$S$619,"Receita",Nov!$F$5:$F$619,Resultado!$D258)</f>
        <v>0</v>
      </c>
      <c r="P258" s="65">
        <f>SUMIFS(Dez!$I$5:$I$619,Dez!$S$5:$S$619,"Receita",Dez!$F$5:$F$619,Resultado!$D258)</f>
        <v>0</v>
      </c>
      <c r="Q258" s="65">
        <f t="shared" si="38"/>
        <v>0</v>
      </c>
    </row>
    <row r="259" spans="3:17" ht="28.5" customHeight="1" thickTop="1" thickBot="1" x14ac:dyDescent="0.25">
      <c r="C259" s="45" t="str">
        <f>'PC Receitas'!I43</f>
        <v>4.3.39</v>
      </c>
      <c r="D259" s="46" t="str">
        <f>VLOOKUP(C259,'PC Receitas'!$I$4:$J$103,2,FALSE)</f>
        <v>-</v>
      </c>
      <c r="E259" s="65">
        <f>SUMIFS(Jan!$I$5:$I$619,Jan!$S$5:$S$619,"Receita",Jan!$F$5:$F$619,Resultado!$D259)</f>
        <v>0</v>
      </c>
      <c r="F259" s="65">
        <f>SUMIFS(Fev!$I$5:$I$619,Fev!$S$5:$S$619,"Receita",Fev!$F$5:$F$619,Resultado!$D259)</f>
        <v>0</v>
      </c>
      <c r="G259" s="65">
        <f>SUMIFS(Mar!$I$5:$I$619,Mar!$S$5:$S$619,"Receita",Mar!$F$5:$F$619,Resultado!$D259)</f>
        <v>0</v>
      </c>
      <c r="H259" s="65">
        <f>SUMIFS(Abr!$I$5:$I$619,Abr!$S$5:$S$619,"Receita",Abr!$F$5:$F$619,Resultado!$D259)</f>
        <v>0</v>
      </c>
      <c r="I259" s="65">
        <f>SUMIFS(Mai!$I$5:$I$619,Mai!$S$5:$S$619,"Receita",Mai!$F$5:$F$619,Resultado!$D259)</f>
        <v>0</v>
      </c>
      <c r="J259" s="65">
        <f>SUMIFS(Jun!$I$5:$I$619,Jun!$S$5:$S$619,"Receita",Jun!$F$5:$F$619,Resultado!$D259)</f>
        <v>0</v>
      </c>
      <c r="K259" s="65">
        <f>SUMIFS(Jul!$I$5:$I$619,Jul!$S$5:$S$619,"Receita",Jul!$F$5:$F$619,Resultado!$D259)</f>
        <v>0</v>
      </c>
      <c r="L259" s="65">
        <f>SUMIFS(Ago!$I$5:$I$619,Ago!$S$5:$S$619,"Receita",Ago!$F$5:$F$619,Resultado!$D259)</f>
        <v>0</v>
      </c>
      <c r="M259" s="65">
        <f>SUMIFS(Set!$I$5:$I$619,Set!$S$5:$S$619,"Receita",Set!$F$5:$F$619,Resultado!$D259)</f>
        <v>0</v>
      </c>
      <c r="N259" s="65">
        <f>SUMIFS(Out!$I$5:$I$619,Out!$S$5:$S$619,"Receita",Out!$F$5:$F$619,Resultado!$D259)</f>
        <v>0</v>
      </c>
      <c r="O259" s="65">
        <f>SUMIFS(Nov!$I$5:$I$619,Nov!$S$5:$S$619,"Receita",Nov!$F$5:$F$619,Resultado!$D259)</f>
        <v>0</v>
      </c>
      <c r="P259" s="65">
        <f>SUMIFS(Dez!$I$5:$I$619,Dez!$S$5:$S$619,"Receita",Dez!$F$5:$F$619,Resultado!$D259)</f>
        <v>0</v>
      </c>
      <c r="Q259" s="65">
        <f t="shared" si="38"/>
        <v>0</v>
      </c>
    </row>
    <row r="260" spans="3:17" ht="28.5" customHeight="1" thickTop="1" thickBot="1" x14ac:dyDescent="0.25">
      <c r="C260" s="45" t="str">
        <f>'PC Receitas'!I44</f>
        <v>4.3.40</v>
      </c>
      <c r="D260" s="46" t="str">
        <f>VLOOKUP(C260,'PC Receitas'!$I$4:$J$103,2,FALSE)</f>
        <v>-</v>
      </c>
      <c r="E260" s="65">
        <f>SUMIFS(Jan!$I$5:$I$619,Jan!$S$5:$S$619,"Receita",Jan!$F$5:$F$619,Resultado!$D260)</f>
        <v>0</v>
      </c>
      <c r="F260" s="65">
        <f>SUMIFS(Fev!$I$5:$I$619,Fev!$S$5:$S$619,"Receita",Fev!$F$5:$F$619,Resultado!$D260)</f>
        <v>0</v>
      </c>
      <c r="G260" s="65">
        <f>SUMIFS(Mar!$I$5:$I$619,Mar!$S$5:$S$619,"Receita",Mar!$F$5:$F$619,Resultado!$D260)</f>
        <v>0</v>
      </c>
      <c r="H260" s="65">
        <f>SUMIFS(Abr!$I$5:$I$619,Abr!$S$5:$S$619,"Receita",Abr!$F$5:$F$619,Resultado!$D260)</f>
        <v>0</v>
      </c>
      <c r="I260" s="65">
        <f>SUMIFS(Mai!$I$5:$I$619,Mai!$S$5:$S$619,"Receita",Mai!$F$5:$F$619,Resultado!$D260)</f>
        <v>0</v>
      </c>
      <c r="J260" s="65">
        <f>SUMIFS(Jun!$I$5:$I$619,Jun!$S$5:$S$619,"Receita",Jun!$F$5:$F$619,Resultado!$D260)</f>
        <v>0</v>
      </c>
      <c r="K260" s="65">
        <f>SUMIFS(Jul!$I$5:$I$619,Jul!$S$5:$S$619,"Receita",Jul!$F$5:$F$619,Resultado!$D260)</f>
        <v>0</v>
      </c>
      <c r="L260" s="65">
        <f>SUMIFS(Ago!$I$5:$I$619,Ago!$S$5:$S$619,"Receita",Ago!$F$5:$F$619,Resultado!$D260)</f>
        <v>0</v>
      </c>
      <c r="M260" s="65">
        <f>SUMIFS(Set!$I$5:$I$619,Set!$S$5:$S$619,"Receita",Set!$F$5:$F$619,Resultado!$D260)</f>
        <v>0</v>
      </c>
      <c r="N260" s="65">
        <f>SUMIFS(Out!$I$5:$I$619,Out!$S$5:$S$619,"Receita",Out!$F$5:$F$619,Resultado!$D260)</f>
        <v>0</v>
      </c>
      <c r="O260" s="65">
        <f>SUMIFS(Nov!$I$5:$I$619,Nov!$S$5:$S$619,"Receita",Nov!$F$5:$F$619,Resultado!$D260)</f>
        <v>0</v>
      </c>
      <c r="P260" s="65">
        <f>SUMIFS(Dez!$I$5:$I$619,Dez!$S$5:$S$619,"Receita",Dez!$F$5:$F$619,Resultado!$D260)</f>
        <v>0</v>
      </c>
      <c r="Q260" s="65">
        <f t="shared" si="38"/>
        <v>0</v>
      </c>
    </row>
    <row r="261" spans="3:17" ht="28.5" customHeight="1" thickTop="1" thickBot="1" x14ac:dyDescent="0.25">
      <c r="C261" s="45" t="str">
        <f>'PC Receitas'!I45</f>
        <v>4.3.41</v>
      </c>
      <c r="D261" s="46" t="str">
        <f>VLOOKUP(C261,'PC Receitas'!$I$4:$J$103,2,FALSE)</f>
        <v>-</v>
      </c>
      <c r="E261" s="65">
        <f>SUMIFS(Jan!$I$5:$I$619,Jan!$S$5:$S$619,"Receita",Jan!$F$5:$F$619,Resultado!$D261)</f>
        <v>0</v>
      </c>
      <c r="F261" s="65">
        <f>SUMIFS(Fev!$I$5:$I$619,Fev!$S$5:$S$619,"Receita",Fev!$F$5:$F$619,Resultado!$D261)</f>
        <v>0</v>
      </c>
      <c r="G261" s="65">
        <f>SUMIFS(Mar!$I$5:$I$619,Mar!$S$5:$S$619,"Receita",Mar!$F$5:$F$619,Resultado!$D261)</f>
        <v>0</v>
      </c>
      <c r="H261" s="65">
        <f>SUMIFS(Abr!$I$5:$I$619,Abr!$S$5:$S$619,"Receita",Abr!$F$5:$F$619,Resultado!$D261)</f>
        <v>0</v>
      </c>
      <c r="I261" s="65">
        <f>SUMIFS(Mai!$I$5:$I$619,Mai!$S$5:$S$619,"Receita",Mai!$F$5:$F$619,Resultado!$D261)</f>
        <v>0</v>
      </c>
      <c r="J261" s="65">
        <f>SUMIFS(Jun!$I$5:$I$619,Jun!$S$5:$S$619,"Receita",Jun!$F$5:$F$619,Resultado!$D261)</f>
        <v>0</v>
      </c>
      <c r="K261" s="65">
        <f>SUMIFS(Jul!$I$5:$I$619,Jul!$S$5:$S$619,"Receita",Jul!$F$5:$F$619,Resultado!$D261)</f>
        <v>0</v>
      </c>
      <c r="L261" s="65">
        <f>SUMIFS(Ago!$I$5:$I$619,Ago!$S$5:$S$619,"Receita",Ago!$F$5:$F$619,Resultado!$D261)</f>
        <v>0</v>
      </c>
      <c r="M261" s="65">
        <f>SUMIFS(Set!$I$5:$I$619,Set!$S$5:$S$619,"Receita",Set!$F$5:$F$619,Resultado!$D261)</f>
        <v>0</v>
      </c>
      <c r="N261" s="65">
        <f>SUMIFS(Out!$I$5:$I$619,Out!$S$5:$S$619,"Receita",Out!$F$5:$F$619,Resultado!$D261)</f>
        <v>0</v>
      </c>
      <c r="O261" s="65">
        <f>SUMIFS(Nov!$I$5:$I$619,Nov!$S$5:$S$619,"Receita",Nov!$F$5:$F$619,Resultado!$D261)</f>
        <v>0</v>
      </c>
      <c r="P261" s="65">
        <f>SUMIFS(Dez!$I$5:$I$619,Dez!$S$5:$S$619,"Receita",Dez!$F$5:$F$619,Resultado!$D261)</f>
        <v>0</v>
      </c>
      <c r="Q261" s="65">
        <f t="shared" si="38"/>
        <v>0</v>
      </c>
    </row>
    <row r="262" spans="3:17" ht="28.5" customHeight="1" thickTop="1" thickBot="1" x14ac:dyDescent="0.25">
      <c r="C262" s="45" t="str">
        <f>'PC Receitas'!I46</f>
        <v>4.3.42</v>
      </c>
      <c r="D262" s="46" t="str">
        <f>VLOOKUP(C262,'PC Receitas'!$I$4:$J$103,2,FALSE)</f>
        <v>-</v>
      </c>
      <c r="E262" s="65">
        <f>SUMIFS(Jan!$I$5:$I$619,Jan!$S$5:$S$619,"Receita",Jan!$F$5:$F$619,Resultado!$D262)</f>
        <v>0</v>
      </c>
      <c r="F262" s="65">
        <f>SUMIFS(Fev!$I$5:$I$619,Fev!$S$5:$S$619,"Receita",Fev!$F$5:$F$619,Resultado!$D262)</f>
        <v>0</v>
      </c>
      <c r="G262" s="65">
        <f>SUMIFS(Mar!$I$5:$I$619,Mar!$S$5:$S$619,"Receita",Mar!$F$5:$F$619,Resultado!$D262)</f>
        <v>0</v>
      </c>
      <c r="H262" s="65">
        <f>SUMIFS(Abr!$I$5:$I$619,Abr!$S$5:$S$619,"Receita",Abr!$F$5:$F$619,Resultado!$D262)</f>
        <v>0</v>
      </c>
      <c r="I262" s="65">
        <f>SUMIFS(Mai!$I$5:$I$619,Mai!$S$5:$S$619,"Receita",Mai!$F$5:$F$619,Resultado!$D262)</f>
        <v>0</v>
      </c>
      <c r="J262" s="65">
        <f>SUMIFS(Jun!$I$5:$I$619,Jun!$S$5:$S$619,"Receita",Jun!$F$5:$F$619,Resultado!$D262)</f>
        <v>0</v>
      </c>
      <c r="K262" s="65">
        <f>SUMIFS(Jul!$I$5:$I$619,Jul!$S$5:$S$619,"Receita",Jul!$F$5:$F$619,Resultado!$D262)</f>
        <v>0</v>
      </c>
      <c r="L262" s="65">
        <f>SUMIFS(Ago!$I$5:$I$619,Ago!$S$5:$S$619,"Receita",Ago!$F$5:$F$619,Resultado!$D262)</f>
        <v>0</v>
      </c>
      <c r="M262" s="65">
        <f>SUMIFS(Set!$I$5:$I$619,Set!$S$5:$S$619,"Receita",Set!$F$5:$F$619,Resultado!$D262)</f>
        <v>0</v>
      </c>
      <c r="N262" s="65">
        <f>SUMIFS(Out!$I$5:$I$619,Out!$S$5:$S$619,"Receita",Out!$F$5:$F$619,Resultado!$D262)</f>
        <v>0</v>
      </c>
      <c r="O262" s="65">
        <f>SUMIFS(Nov!$I$5:$I$619,Nov!$S$5:$S$619,"Receita",Nov!$F$5:$F$619,Resultado!$D262)</f>
        <v>0</v>
      </c>
      <c r="P262" s="65">
        <f>SUMIFS(Dez!$I$5:$I$619,Dez!$S$5:$S$619,"Receita",Dez!$F$5:$F$619,Resultado!$D262)</f>
        <v>0</v>
      </c>
      <c r="Q262" s="65">
        <f t="shared" si="38"/>
        <v>0</v>
      </c>
    </row>
    <row r="263" spans="3:17" ht="28.5" customHeight="1" thickTop="1" thickBot="1" x14ac:dyDescent="0.25">
      <c r="C263" s="45" t="str">
        <f>'PC Receitas'!I47</f>
        <v>4.3.43</v>
      </c>
      <c r="D263" s="46" t="str">
        <f>VLOOKUP(C263,'PC Receitas'!$I$4:$J$103,2,FALSE)</f>
        <v>-</v>
      </c>
      <c r="E263" s="65">
        <f>SUMIFS(Jan!$I$5:$I$619,Jan!$S$5:$S$619,"Receita",Jan!$F$5:$F$619,Resultado!$D263)</f>
        <v>0</v>
      </c>
      <c r="F263" s="65">
        <f>SUMIFS(Fev!$I$5:$I$619,Fev!$S$5:$S$619,"Receita",Fev!$F$5:$F$619,Resultado!$D263)</f>
        <v>0</v>
      </c>
      <c r="G263" s="65">
        <f>SUMIFS(Mar!$I$5:$I$619,Mar!$S$5:$S$619,"Receita",Mar!$F$5:$F$619,Resultado!$D263)</f>
        <v>0</v>
      </c>
      <c r="H263" s="65">
        <f>SUMIFS(Abr!$I$5:$I$619,Abr!$S$5:$S$619,"Receita",Abr!$F$5:$F$619,Resultado!$D263)</f>
        <v>0</v>
      </c>
      <c r="I263" s="65">
        <f>SUMIFS(Mai!$I$5:$I$619,Mai!$S$5:$S$619,"Receita",Mai!$F$5:$F$619,Resultado!$D263)</f>
        <v>0</v>
      </c>
      <c r="J263" s="65">
        <f>SUMIFS(Jun!$I$5:$I$619,Jun!$S$5:$S$619,"Receita",Jun!$F$5:$F$619,Resultado!$D263)</f>
        <v>0</v>
      </c>
      <c r="K263" s="65">
        <f>SUMIFS(Jul!$I$5:$I$619,Jul!$S$5:$S$619,"Receita",Jul!$F$5:$F$619,Resultado!$D263)</f>
        <v>0</v>
      </c>
      <c r="L263" s="65">
        <f>SUMIFS(Ago!$I$5:$I$619,Ago!$S$5:$S$619,"Receita",Ago!$F$5:$F$619,Resultado!$D263)</f>
        <v>0</v>
      </c>
      <c r="M263" s="65">
        <f>SUMIFS(Set!$I$5:$I$619,Set!$S$5:$S$619,"Receita",Set!$F$5:$F$619,Resultado!$D263)</f>
        <v>0</v>
      </c>
      <c r="N263" s="65">
        <f>SUMIFS(Out!$I$5:$I$619,Out!$S$5:$S$619,"Receita",Out!$F$5:$F$619,Resultado!$D263)</f>
        <v>0</v>
      </c>
      <c r="O263" s="65">
        <f>SUMIFS(Nov!$I$5:$I$619,Nov!$S$5:$S$619,"Receita",Nov!$F$5:$F$619,Resultado!$D263)</f>
        <v>0</v>
      </c>
      <c r="P263" s="65">
        <f>SUMIFS(Dez!$I$5:$I$619,Dez!$S$5:$S$619,"Receita",Dez!$F$5:$F$619,Resultado!$D263)</f>
        <v>0</v>
      </c>
      <c r="Q263" s="65">
        <f t="shared" si="38"/>
        <v>0</v>
      </c>
    </row>
    <row r="264" spans="3:17" ht="28.5" customHeight="1" thickTop="1" thickBot="1" x14ac:dyDescent="0.25">
      <c r="C264" s="45" t="str">
        <f>'PC Receitas'!I48</f>
        <v>4.3.44</v>
      </c>
      <c r="D264" s="46" t="str">
        <f>VLOOKUP(C264,'PC Receitas'!$I$4:$J$103,2,FALSE)</f>
        <v>-</v>
      </c>
      <c r="E264" s="65">
        <f>SUMIFS(Jan!$I$5:$I$619,Jan!$S$5:$S$619,"Receita",Jan!$F$5:$F$619,Resultado!$D264)</f>
        <v>0</v>
      </c>
      <c r="F264" s="65">
        <f>SUMIFS(Fev!$I$5:$I$619,Fev!$S$5:$S$619,"Receita",Fev!$F$5:$F$619,Resultado!$D264)</f>
        <v>0</v>
      </c>
      <c r="G264" s="65">
        <f>SUMIFS(Mar!$I$5:$I$619,Mar!$S$5:$S$619,"Receita",Mar!$F$5:$F$619,Resultado!$D264)</f>
        <v>0</v>
      </c>
      <c r="H264" s="65">
        <f>SUMIFS(Abr!$I$5:$I$619,Abr!$S$5:$S$619,"Receita",Abr!$F$5:$F$619,Resultado!$D264)</f>
        <v>0</v>
      </c>
      <c r="I264" s="65">
        <f>SUMIFS(Mai!$I$5:$I$619,Mai!$S$5:$S$619,"Receita",Mai!$F$5:$F$619,Resultado!$D264)</f>
        <v>0</v>
      </c>
      <c r="J264" s="65">
        <f>SUMIFS(Jun!$I$5:$I$619,Jun!$S$5:$S$619,"Receita",Jun!$F$5:$F$619,Resultado!$D264)</f>
        <v>0</v>
      </c>
      <c r="K264" s="65">
        <f>SUMIFS(Jul!$I$5:$I$619,Jul!$S$5:$S$619,"Receita",Jul!$F$5:$F$619,Resultado!$D264)</f>
        <v>0</v>
      </c>
      <c r="L264" s="65">
        <f>SUMIFS(Ago!$I$5:$I$619,Ago!$S$5:$S$619,"Receita",Ago!$F$5:$F$619,Resultado!$D264)</f>
        <v>0</v>
      </c>
      <c r="M264" s="65">
        <f>SUMIFS(Set!$I$5:$I$619,Set!$S$5:$S$619,"Receita",Set!$F$5:$F$619,Resultado!$D264)</f>
        <v>0</v>
      </c>
      <c r="N264" s="65">
        <f>SUMIFS(Out!$I$5:$I$619,Out!$S$5:$S$619,"Receita",Out!$F$5:$F$619,Resultado!$D264)</f>
        <v>0</v>
      </c>
      <c r="O264" s="65">
        <f>SUMIFS(Nov!$I$5:$I$619,Nov!$S$5:$S$619,"Receita",Nov!$F$5:$F$619,Resultado!$D264)</f>
        <v>0</v>
      </c>
      <c r="P264" s="65">
        <f>SUMIFS(Dez!$I$5:$I$619,Dez!$S$5:$S$619,"Receita",Dez!$F$5:$F$619,Resultado!$D264)</f>
        <v>0</v>
      </c>
      <c r="Q264" s="65">
        <f t="shared" si="38"/>
        <v>0</v>
      </c>
    </row>
    <row r="265" spans="3:17" ht="28.5" customHeight="1" thickTop="1" thickBot="1" x14ac:dyDescent="0.25">
      <c r="C265" s="45" t="str">
        <f>'PC Receitas'!I49</f>
        <v>4.3.45</v>
      </c>
      <c r="D265" s="46" t="str">
        <f>VLOOKUP(C265,'PC Receitas'!$I$4:$J$103,2,FALSE)</f>
        <v>-</v>
      </c>
      <c r="E265" s="65">
        <f>SUMIFS(Jan!$I$5:$I$619,Jan!$S$5:$S$619,"Receita",Jan!$F$5:$F$619,Resultado!$D265)</f>
        <v>0</v>
      </c>
      <c r="F265" s="65">
        <f>SUMIFS(Fev!$I$5:$I$619,Fev!$S$5:$S$619,"Receita",Fev!$F$5:$F$619,Resultado!$D265)</f>
        <v>0</v>
      </c>
      <c r="G265" s="65">
        <f>SUMIFS(Mar!$I$5:$I$619,Mar!$S$5:$S$619,"Receita",Mar!$F$5:$F$619,Resultado!$D265)</f>
        <v>0</v>
      </c>
      <c r="H265" s="65">
        <f>SUMIFS(Abr!$I$5:$I$619,Abr!$S$5:$S$619,"Receita",Abr!$F$5:$F$619,Resultado!$D265)</f>
        <v>0</v>
      </c>
      <c r="I265" s="65">
        <f>SUMIFS(Mai!$I$5:$I$619,Mai!$S$5:$S$619,"Receita",Mai!$F$5:$F$619,Resultado!$D265)</f>
        <v>0</v>
      </c>
      <c r="J265" s="65">
        <f>SUMIFS(Jun!$I$5:$I$619,Jun!$S$5:$S$619,"Receita",Jun!$F$5:$F$619,Resultado!$D265)</f>
        <v>0</v>
      </c>
      <c r="K265" s="65">
        <f>SUMIFS(Jul!$I$5:$I$619,Jul!$S$5:$S$619,"Receita",Jul!$F$5:$F$619,Resultado!$D265)</f>
        <v>0</v>
      </c>
      <c r="L265" s="65">
        <f>SUMIFS(Ago!$I$5:$I$619,Ago!$S$5:$S$619,"Receita",Ago!$F$5:$F$619,Resultado!$D265)</f>
        <v>0</v>
      </c>
      <c r="M265" s="65">
        <f>SUMIFS(Set!$I$5:$I$619,Set!$S$5:$S$619,"Receita",Set!$F$5:$F$619,Resultado!$D265)</f>
        <v>0</v>
      </c>
      <c r="N265" s="65">
        <f>SUMIFS(Out!$I$5:$I$619,Out!$S$5:$S$619,"Receita",Out!$F$5:$F$619,Resultado!$D265)</f>
        <v>0</v>
      </c>
      <c r="O265" s="65">
        <f>SUMIFS(Nov!$I$5:$I$619,Nov!$S$5:$S$619,"Receita",Nov!$F$5:$F$619,Resultado!$D265)</f>
        <v>0</v>
      </c>
      <c r="P265" s="65">
        <f>SUMIFS(Dez!$I$5:$I$619,Dez!$S$5:$S$619,"Receita",Dez!$F$5:$F$619,Resultado!$D265)</f>
        <v>0</v>
      </c>
      <c r="Q265" s="65">
        <f t="shared" si="38"/>
        <v>0</v>
      </c>
    </row>
    <row r="266" spans="3:17" ht="28.5" customHeight="1" thickTop="1" thickBot="1" x14ac:dyDescent="0.25">
      <c r="C266" s="45" t="str">
        <f>'PC Receitas'!I50</f>
        <v>4.3.46</v>
      </c>
      <c r="D266" s="46" t="str">
        <f>VLOOKUP(C266,'PC Receitas'!$I$4:$J$103,2,FALSE)</f>
        <v>-</v>
      </c>
      <c r="E266" s="65">
        <f>SUMIFS(Jan!$I$5:$I$619,Jan!$S$5:$S$619,"Receita",Jan!$F$5:$F$619,Resultado!$D266)</f>
        <v>0</v>
      </c>
      <c r="F266" s="65">
        <f>SUMIFS(Fev!$I$5:$I$619,Fev!$S$5:$S$619,"Receita",Fev!$F$5:$F$619,Resultado!$D266)</f>
        <v>0</v>
      </c>
      <c r="G266" s="65">
        <f>SUMIFS(Mar!$I$5:$I$619,Mar!$S$5:$S$619,"Receita",Mar!$F$5:$F$619,Resultado!$D266)</f>
        <v>0</v>
      </c>
      <c r="H266" s="65">
        <f>SUMIFS(Abr!$I$5:$I$619,Abr!$S$5:$S$619,"Receita",Abr!$F$5:$F$619,Resultado!$D266)</f>
        <v>0</v>
      </c>
      <c r="I266" s="65">
        <f>SUMIFS(Mai!$I$5:$I$619,Mai!$S$5:$S$619,"Receita",Mai!$F$5:$F$619,Resultado!$D266)</f>
        <v>0</v>
      </c>
      <c r="J266" s="65">
        <f>SUMIFS(Jun!$I$5:$I$619,Jun!$S$5:$S$619,"Receita",Jun!$F$5:$F$619,Resultado!$D266)</f>
        <v>0</v>
      </c>
      <c r="K266" s="65">
        <f>SUMIFS(Jul!$I$5:$I$619,Jul!$S$5:$S$619,"Receita",Jul!$F$5:$F$619,Resultado!$D266)</f>
        <v>0</v>
      </c>
      <c r="L266" s="65">
        <f>SUMIFS(Ago!$I$5:$I$619,Ago!$S$5:$S$619,"Receita",Ago!$F$5:$F$619,Resultado!$D266)</f>
        <v>0</v>
      </c>
      <c r="M266" s="65">
        <f>SUMIFS(Set!$I$5:$I$619,Set!$S$5:$S$619,"Receita",Set!$F$5:$F$619,Resultado!$D266)</f>
        <v>0</v>
      </c>
      <c r="N266" s="65">
        <f>SUMIFS(Out!$I$5:$I$619,Out!$S$5:$S$619,"Receita",Out!$F$5:$F$619,Resultado!$D266)</f>
        <v>0</v>
      </c>
      <c r="O266" s="65">
        <f>SUMIFS(Nov!$I$5:$I$619,Nov!$S$5:$S$619,"Receita",Nov!$F$5:$F$619,Resultado!$D266)</f>
        <v>0</v>
      </c>
      <c r="P266" s="65">
        <f>SUMIFS(Dez!$I$5:$I$619,Dez!$S$5:$S$619,"Receita",Dez!$F$5:$F$619,Resultado!$D266)</f>
        <v>0</v>
      </c>
      <c r="Q266" s="65">
        <f t="shared" si="38"/>
        <v>0</v>
      </c>
    </row>
    <row r="267" spans="3:17" ht="28.5" customHeight="1" thickTop="1" thickBot="1" x14ac:dyDescent="0.25">
      <c r="C267" s="45" t="str">
        <f>'PC Receitas'!I51</f>
        <v>4.3.47</v>
      </c>
      <c r="D267" s="46" t="str">
        <f>VLOOKUP(C267,'PC Receitas'!$I$4:$J$103,2,FALSE)</f>
        <v>-</v>
      </c>
      <c r="E267" s="65">
        <f>SUMIFS(Jan!$I$5:$I$619,Jan!$S$5:$S$619,"Receita",Jan!$F$5:$F$619,Resultado!$D267)</f>
        <v>0</v>
      </c>
      <c r="F267" s="65">
        <f>SUMIFS(Fev!$I$5:$I$619,Fev!$S$5:$S$619,"Receita",Fev!$F$5:$F$619,Resultado!$D267)</f>
        <v>0</v>
      </c>
      <c r="G267" s="65">
        <f>SUMIFS(Mar!$I$5:$I$619,Mar!$S$5:$S$619,"Receita",Mar!$F$5:$F$619,Resultado!$D267)</f>
        <v>0</v>
      </c>
      <c r="H267" s="65">
        <f>SUMIFS(Abr!$I$5:$I$619,Abr!$S$5:$S$619,"Receita",Abr!$F$5:$F$619,Resultado!$D267)</f>
        <v>0</v>
      </c>
      <c r="I267" s="65">
        <f>SUMIFS(Mai!$I$5:$I$619,Mai!$S$5:$S$619,"Receita",Mai!$F$5:$F$619,Resultado!$D267)</f>
        <v>0</v>
      </c>
      <c r="J267" s="65">
        <f>SUMIFS(Jun!$I$5:$I$619,Jun!$S$5:$S$619,"Receita",Jun!$F$5:$F$619,Resultado!$D267)</f>
        <v>0</v>
      </c>
      <c r="K267" s="65">
        <f>SUMIFS(Jul!$I$5:$I$619,Jul!$S$5:$S$619,"Receita",Jul!$F$5:$F$619,Resultado!$D267)</f>
        <v>0</v>
      </c>
      <c r="L267" s="65">
        <f>SUMIFS(Ago!$I$5:$I$619,Ago!$S$5:$S$619,"Receita",Ago!$F$5:$F$619,Resultado!$D267)</f>
        <v>0</v>
      </c>
      <c r="M267" s="65">
        <f>SUMIFS(Set!$I$5:$I$619,Set!$S$5:$S$619,"Receita",Set!$F$5:$F$619,Resultado!$D267)</f>
        <v>0</v>
      </c>
      <c r="N267" s="65">
        <f>SUMIFS(Out!$I$5:$I$619,Out!$S$5:$S$619,"Receita",Out!$F$5:$F$619,Resultado!$D267)</f>
        <v>0</v>
      </c>
      <c r="O267" s="65">
        <f>SUMIFS(Nov!$I$5:$I$619,Nov!$S$5:$S$619,"Receita",Nov!$F$5:$F$619,Resultado!$D267)</f>
        <v>0</v>
      </c>
      <c r="P267" s="65">
        <f>SUMIFS(Dez!$I$5:$I$619,Dez!$S$5:$S$619,"Receita",Dez!$F$5:$F$619,Resultado!$D267)</f>
        <v>0</v>
      </c>
      <c r="Q267" s="65">
        <f t="shared" si="38"/>
        <v>0</v>
      </c>
    </row>
    <row r="268" spans="3:17" ht="28.5" customHeight="1" thickTop="1" thickBot="1" x14ac:dyDescent="0.25">
      <c r="C268" s="45" t="str">
        <f>'PC Receitas'!I52</f>
        <v>4.3.48</v>
      </c>
      <c r="D268" s="46" t="str">
        <f>VLOOKUP(C268,'PC Receitas'!$I$4:$J$103,2,FALSE)</f>
        <v>-</v>
      </c>
      <c r="E268" s="65">
        <f>SUMIFS(Jan!$I$5:$I$619,Jan!$S$5:$S$619,"Receita",Jan!$F$5:$F$619,Resultado!$D268)</f>
        <v>0</v>
      </c>
      <c r="F268" s="65">
        <f>SUMIFS(Fev!$I$5:$I$619,Fev!$S$5:$S$619,"Receita",Fev!$F$5:$F$619,Resultado!$D268)</f>
        <v>0</v>
      </c>
      <c r="G268" s="65">
        <f>SUMIFS(Mar!$I$5:$I$619,Mar!$S$5:$S$619,"Receita",Mar!$F$5:$F$619,Resultado!$D268)</f>
        <v>0</v>
      </c>
      <c r="H268" s="65">
        <f>SUMIFS(Abr!$I$5:$I$619,Abr!$S$5:$S$619,"Receita",Abr!$F$5:$F$619,Resultado!$D268)</f>
        <v>0</v>
      </c>
      <c r="I268" s="65">
        <f>SUMIFS(Mai!$I$5:$I$619,Mai!$S$5:$S$619,"Receita",Mai!$F$5:$F$619,Resultado!$D268)</f>
        <v>0</v>
      </c>
      <c r="J268" s="65">
        <f>SUMIFS(Jun!$I$5:$I$619,Jun!$S$5:$S$619,"Receita",Jun!$F$5:$F$619,Resultado!$D268)</f>
        <v>0</v>
      </c>
      <c r="K268" s="65">
        <f>SUMIFS(Jul!$I$5:$I$619,Jul!$S$5:$S$619,"Receita",Jul!$F$5:$F$619,Resultado!$D268)</f>
        <v>0</v>
      </c>
      <c r="L268" s="65">
        <f>SUMIFS(Ago!$I$5:$I$619,Ago!$S$5:$S$619,"Receita",Ago!$F$5:$F$619,Resultado!$D268)</f>
        <v>0</v>
      </c>
      <c r="M268" s="65">
        <f>SUMIFS(Set!$I$5:$I$619,Set!$S$5:$S$619,"Receita",Set!$F$5:$F$619,Resultado!$D268)</f>
        <v>0</v>
      </c>
      <c r="N268" s="65">
        <f>SUMIFS(Out!$I$5:$I$619,Out!$S$5:$S$619,"Receita",Out!$F$5:$F$619,Resultado!$D268)</f>
        <v>0</v>
      </c>
      <c r="O268" s="65">
        <f>SUMIFS(Nov!$I$5:$I$619,Nov!$S$5:$S$619,"Receita",Nov!$F$5:$F$619,Resultado!$D268)</f>
        <v>0</v>
      </c>
      <c r="P268" s="65">
        <f>SUMIFS(Dez!$I$5:$I$619,Dez!$S$5:$S$619,"Receita",Dez!$F$5:$F$619,Resultado!$D268)</f>
        <v>0</v>
      </c>
      <c r="Q268" s="65">
        <f t="shared" si="38"/>
        <v>0</v>
      </c>
    </row>
    <row r="269" spans="3:17" ht="28.5" customHeight="1" thickTop="1" thickBot="1" x14ac:dyDescent="0.25">
      <c r="C269" s="45" t="str">
        <f>'PC Receitas'!I53</f>
        <v>4.3.49</v>
      </c>
      <c r="D269" s="46" t="str">
        <f>VLOOKUP(C269,'PC Receitas'!$I$4:$J$103,2,FALSE)</f>
        <v>-</v>
      </c>
      <c r="E269" s="65">
        <f>SUMIFS(Jan!$I$5:$I$619,Jan!$S$5:$S$619,"Receita",Jan!$F$5:$F$619,Resultado!$D269)</f>
        <v>0</v>
      </c>
      <c r="F269" s="65">
        <f>SUMIFS(Fev!$I$5:$I$619,Fev!$S$5:$S$619,"Receita",Fev!$F$5:$F$619,Resultado!$D269)</f>
        <v>0</v>
      </c>
      <c r="G269" s="65">
        <f>SUMIFS(Mar!$I$5:$I$619,Mar!$S$5:$S$619,"Receita",Mar!$F$5:$F$619,Resultado!$D269)</f>
        <v>0</v>
      </c>
      <c r="H269" s="65">
        <f>SUMIFS(Abr!$I$5:$I$619,Abr!$S$5:$S$619,"Receita",Abr!$F$5:$F$619,Resultado!$D269)</f>
        <v>0</v>
      </c>
      <c r="I269" s="65">
        <f>SUMIFS(Mai!$I$5:$I$619,Mai!$S$5:$S$619,"Receita",Mai!$F$5:$F$619,Resultado!$D269)</f>
        <v>0</v>
      </c>
      <c r="J269" s="65">
        <f>SUMIFS(Jun!$I$5:$I$619,Jun!$S$5:$S$619,"Receita",Jun!$F$5:$F$619,Resultado!$D269)</f>
        <v>0</v>
      </c>
      <c r="K269" s="65">
        <f>SUMIFS(Jul!$I$5:$I$619,Jul!$S$5:$S$619,"Receita",Jul!$F$5:$F$619,Resultado!$D269)</f>
        <v>0</v>
      </c>
      <c r="L269" s="65">
        <f>SUMIFS(Ago!$I$5:$I$619,Ago!$S$5:$S$619,"Receita",Ago!$F$5:$F$619,Resultado!$D269)</f>
        <v>0</v>
      </c>
      <c r="M269" s="65">
        <f>SUMIFS(Set!$I$5:$I$619,Set!$S$5:$S$619,"Receita",Set!$F$5:$F$619,Resultado!$D269)</f>
        <v>0</v>
      </c>
      <c r="N269" s="65">
        <f>SUMIFS(Out!$I$5:$I$619,Out!$S$5:$S$619,"Receita",Out!$F$5:$F$619,Resultado!$D269)</f>
        <v>0</v>
      </c>
      <c r="O269" s="65">
        <f>SUMIFS(Nov!$I$5:$I$619,Nov!$S$5:$S$619,"Receita",Nov!$F$5:$F$619,Resultado!$D269)</f>
        <v>0</v>
      </c>
      <c r="P269" s="65">
        <f>SUMIFS(Dez!$I$5:$I$619,Dez!$S$5:$S$619,"Receita",Dez!$F$5:$F$619,Resultado!$D269)</f>
        <v>0</v>
      </c>
      <c r="Q269" s="65">
        <f t="shared" si="38"/>
        <v>0</v>
      </c>
    </row>
    <row r="270" spans="3:17" ht="28.5" customHeight="1" thickTop="1" thickBot="1" x14ac:dyDescent="0.25">
      <c r="C270" s="45" t="str">
        <f>'PC Receitas'!I54</f>
        <v>4.3.50</v>
      </c>
      <c r="D270" s="46" t="str">
        <f>VLOOKUP(C270,'PC Receitas'!$I$4:$J$103,2,FALSE)</f>
        <v>-</v>
      </c>
      <c r="E270" s="65">
        <f>SUMIFS(Jan!$I$5:$I$619,Jan!$S$5:$S$619,"Receita",Jan!$F$5:$F$619,Resultado!$D270)</f>
        <v>0</v>
      </c>
      <c r="F270" s="65">
        <f>SUMIFS(Fev!$I$5:$I$619,Fev!$S$5:$S$619,"Receita",Fev!$F$5:$F$619,Resultado!$D270)</f>
        <v>0</v>
      </c>
      <c r="G270" s="65">
        <f>SUMIFS(Mar!$I$5:$I$619,Mar!$S$5:$S$619,"Receita",Mar!$F$5:$F$619,Resultado!$D270)</f>
        <v>0</v>
      </c>
      <c r="H270" s="65">
        <f>SUMIFS(Abr!$I$5:$I$619,Abr!$S$5:$S$619,"Receita",Abr!$F$5:$F$619,Resultado!$D270)</f>
        <v>0</v>
      </c>
      <c r="I270" s="65">
        <f>SUMIFS(Mai!$I$5:$I$619,Mai!$S$5:$S$619,"Receita",Mai!$F$5:$F$619,Resultado!$D270)</f>
        <v>0</v>
      </c>
      <c r="J270" s="65">
        <f>SUMIFS(Jun!$I$5:$I$619,Jun!$S$5:$S$619,"Receita",Jun!$F$5:$F$619,Resultado!$D270)</f>
        <v>0</v>
      </c>
      <c r="K270" s="65">
        <f>SUMIFS(Jul!$I$5:$I$619,Jul!$S$5:$S$619,"Receita",Jul!$F$5:$F$619,Resultado!$D270)</f>
        <v>0</v>
      </c>
      <c r="L270" s="65">
        <f>SUMIFS(Ago!$I$5:$I$619,Ago!$S$5:$S$619,"Receita",Ago!$F$5:$F$619,Resultado!$D270)</f>
        <v>0</v>
      </c>
      <c r="M270" s="65">
        <f>SUMIFS(Set!$I$5:$I$619,Set!$S$5:$S$619,"Receita",Set!$F$5:$F$619,Resultado!$D270)</f>
        <v>0</v>
      </c>
      <c r="N270" s="65">
        <f>SUMIFS(Out!$I$5:$I$619,Out!$S$5:$S$619,"Receita",Out!$F$5:$F$619,Resultado!$D270)</f>
        <v>0</v>
      </c>
      <c r="O270" s="65">
        <f>SUMIFS(Nov!$I$5:$I$619,Nov!$S$5:$S$619,"Receita",Nov!$F$5:$F$619,Resultado!$D270)</f>
        <v>0</v>
      </c>
      <c r="P270" s="65">
        <f>SUMIFS(Dez!$I$5:$I$619,Dez!$S$5:$S$619,"Receita",Dez!$F$5:$F$619,Resultado!$D270)</f>
        <v>0</v>
      </c>
      <c r="Q270" s="65">
        <f t="shared" si="38"/>
        <v>0</v>
      </c>
    </row>
    <row r="271" spans="3:17" ht="28.5" customHeight="1" thickTop="1" thickBot="1" x14ac:dyDescent="0.25">
      <c r="C271" s="45" t="str">
        <f>'PC Receitas'!I55</f>
        <v>4.3.51</v>
      </c>
      <c r="D271" s="46" t="str">
        <f>VLOOKUP(C271,'PC Receitas'!$I$4:$J$103,2,FALSE)</f>
        <v>-</v>
      </c>
      <c r="E271" s="65">
        <f>SUMIFS(Jan!$I$5:$I$619,Jan!$S$5:$S$619,"Receita",Jan!$F$5:$F$619,Resultado!$D271)</f>
        <v>0</v>
      </c>
      <c r="F271" s="65">
        <f>SUMIFS(Fev!$I$5:$I$619,Fev!$S$5:$S$619,"Receita",Fev!$F$5:$F$619,Resultado!$D271)</f>
        <v>0</v>
      </c>
      <c r="G271" s="65">
        <f>SUMIFS(Mar!$I$5:$I$619,Mar!$S$5:$S$619,"Receita",Mar!$F$5:$F$619,Resultado!$D271)</f>
        <v>0</v>
      </c>
      <c r="H271" s="65">
        <f>SUMIFS(Abr!$I$5:$I$619,Abr!$S$5:$S$619,"Receita",Abr!$F$5:$F$619,Resultado!$D271)</f>
        <v>0</v>
      </c>
      <c r="I271" s="65">
        <f>SUMIFS(Mai!$I$5:$I$619,Mai!$S$5:$S$619,"Receita",Mai!$F$5:$F$619,Resultado!$D271)</f>
        <v>0</v>
      </c>
      <c r="J271" s="65">
        <f>SUMIFS(Jun!$I$5:$I$619,Jun!$S$5:$S$619,"Receita",Jun!$F$5:$F$619,Resultado!$D271)</f>
        <v>0</v>
      </c>
      <c r="K271" s="65">
        <f>SUMIFS(Jul!$I$5:$I$619,Jul!$S$5:$S$619,"Receita",Jul!$F$5:$F$619,Resultado!$D271)</f>
        <v>0</v>
      </c>
      <c r="L271" s="65">
        <f>SUMIFS(Ago!$I$5:$I$619,Ago!$S$5:$S$619,"Receita",Ago!$F$5:$F$619,Resultado!$D271)</f>
        <v>0</v>
      </c>
      <c r="M271" s="65">
        <f>SUMIFS(Set!$I$5:$I$619,Set!$S$5:$S$619,"Receita",Set!$F$5:$F$619,Resultado!$D271)</f>
        <v>0</v>
      </c>
      <c r="N271" s="65">
        <f>SUMIFS(Out!$I$5:$I$619,Out!$S$5:$S$619,"Receita",Out!$F$5:$F$619,Resultado!$D271)</f>
        <v>0</v>
      </c>
      <c r="O271" s="65">
        <f>SUMIFS(Nov!$I$5:$I$619,Nov!$S$5:$S$619,"Receita",Nov!$F$5:$F$619,Resultado!$D271)</f>
        <v>0</v>
      </c>
      <c r="P271" s="65">
        <f>SUMIFS(Dez!$I$5:$I$619,Dez!$S$5:$S$619,"Receita",Dez!$F$5:$F$619,Resultado!$D271)</f>
        <v>0</v>
      </c>
      <c r="Q271" s="65">
        <f t="shared" si="38"/>
        <v>0</v>
      </c>
    </row>
    <row r="272" spans="3:17" ht="28.5" customHeight="1" thickTop="1" thickBot="1" x14ac:dyDescent="0.25">
      <c r="C272" s="45" t="str">
        <f>'PC Receitas'!I56</f>
        <v>4.3.52</v>
      </c>
      <c r="D272" s="46" t="str">
        <f>VLOOKUP(C272,'PC Receitas'!$I$4:$J$103,2,FALSE)</f>
        <v>-</v>
      </c>
      <c r="E272" s="65">
        <f>SUMIFS(Jan!$I$5:$I$619,Jan!$S$5:$S$619,"Receita",Jan!$F$5:$F$619,Resultado!$D272)</f>
        <v>0</v>
      </c>
      <c r="F272" s="65">
        <f>SUMIFS(Fev!$I$5:$I$619,Fev!$S$5:$S$619,"Receita",Fev!$F$5:$F$619,Resultado!$D272)</f>
        <v>0</v>
      </c>
      <c r="G272" s="65">
        <f>SUMIFS(Mar!$I$5:$I$619,Mar!$S$5:$S$619,"Receita",Mar!$F$5:$F$619,Resultado!$D272)</f>
        <v>0</v>
      </c>
      <c r="H272" s="65">
        <f>SUMIFS(Abr!$I$5:$I$619,Abr!$S$5:$S$619,"Receita",Abr!$F$5:$F$619,Resultado!$D272)</f>
        <v>0</v>
      </c>
      <c r="I272" s="65">
        <f>SUMIFS(Mai!$I$5:$I$619,Mai!$S$5:$S$619,"Receita",Mai!$F$5:$F$619,Resultado!$D272)</f>
        <v>0</v>
      </c>
      <c r="J272" s="65">
        <f>SUMIFS(Jun!$I$5:$I$619,Jun!$S$5:$S$619,"Receita",Jun!$F$5:$F$619,Resultado!$D272)</f>
        <v>0</v>
      </c>
      <c r="K272" s="65">
        <f>SUMIFS(Jul!$I$5:$I$619,Jul!$S$5:$S$619,"Receita",Jul!$F$5:$F$619,Resultado!$D272)</f>
        <v>0</v>
      </c>
      <c r="L272" s="65">
        <f>SUMIFS(Ago!$I$5:$I$619,Ago!$S$5:$S$619,"Receita",Ago!$F$5:$F$619,Resultado!$D272)</f>
        <v>0</v>
      </c>
      <c r="M272" s="65">
        <f>SUMIFS(Set!$I$5:$I$619,Set!$S$5:$S$619,"Receita",Set!$F$5:$F$619,Resultado!$D272)</f>
        <v>0</v>
      </c>
      <c r="N272" s="65">
        <f>SUMIFS(Out!$I$5:$I$619,Out!$S$5:$S$619,"Receita",Out!$F$5:$F$619,Resultado!$D272)</f>
        <v>0</v>
      </c>
      <c r="O272" s="65">
        <f>SUMIFS(Nov!$I$5:$I$619,Nov!$S$5:$S$619,"Receita",Nov!$F$5:$F$619,Resultado!$D272)</f>
        <v>0</v>
      </c>
      <c r="P272" s="65">
        <f>SUMIFS(Dez!$I$5:$I$619,Dez!$S$5:$S$619,"Receita",Dez!$F$5:$F$619,Resultado!$D272)</f>
        <v>0</v>
      </c>
      <c r="Q272" s="65">
        <f t="shared" si="38"/>
        <v>0</v>
      </c>
    </row>
    <row r="273" spans="3:17" ht="28.5" customHeight="1" thickTop="1" thickBot="1" x14ac:dyDescent="0.25">
      <c r="C273" s="45" t="str">
        <f>'PC Receitas'!I57</f>
        <v>4.3.53</v>
      </c>
      <c r="D273" s="46" t="str">
        <f>VLOOKUP(C273,'PC Receitas'!$I$4:$J$103,2,FALSE)</f>
        <v>-</v>
      </c>
      <c r="E273" s="65">
        <f>SUMIFS(Jan!$I$5:$I$619,Jan!$S$5:$S$619,"Receita",Jan!$F$5:$F$619,Resultado!$D273)</f>
        <v>0</v>
      </c>
      <c r="F273" s="65">
        <f>SUMIFS(Fev!$I$5:$I$619,Fev!$S$5:$S$619,"Receita",Fev!$F$5:$F$619,Resultado!$D273)</f>
        <v>0</v>
      </c>
      <c r="G273" s="65">
        <f>SUMIFS(Mar!$I$5:$I$619,Mar!$S$5:$S$619,"Receita",Mar!$F$5:$F$619,Resultado!$D273)</f>
        <v>0</v>
      </c>
      <c r="H273" s="65">
        <f>SUMIFS(Abr!$I$5:$I$619,Abr!$S$5:$S$619,"Receita",Abr!$F$5:$F$619,Resultado!$D273)</f>
        <v>0</v>
      </c>
      <c r="I273" s="65">
        <f>SUMIFS(Mai!$I$5:$I$619,Mai!$S$5:$S$619,"Receita",Mai!$F$5:$F$619,Resultado!$D273)</f>
        <v>0</v>
      </c>
      <c r="J273" s="65">
        <f>SUMIFS(Jun!$I$5:$I$619,Jun!$S$5:$S$619,"Receita",Jun!$F$5:$F$619,Resultado!$D273)</f>
        <v>0</v>
      </c>
      <c r="K273" s="65">
        <f>SUMIFS(Jul!$I$5:$I$619,Jul!$S$5:$S$619,"Receita",Jul!$F$5:$F$619,Resultado!$D273)</f>
        <v>0</v>
      </c>
      <c r="L273" s="65">
        <f>SUMIFS(Ago!$I$5:$I$619,Ago!$S$5:$S$619,"Receita",Ago!$F$5:$F$619,Resultado!$D273)</f>
        <v>0</v>
      </c>
      <c r="M273" s="65">
        <f>SUMIFS(Set!$I$5:$I$619,Set!$S$5:$S$619,"Receita",Set!$F$5:$F$619,Resultado!$D273)</f>
        <v>0</v>
      </c>
      <c r="N273" s="65">
        <f>SUMIFS(Out!$I$5:$I$619,Out!$S$5:$S$619,"Receita",Out!$F$5:$F$619,Resultado!$D273)</f>
        <v>0</v>
      </c>
      <c r="O273" s="65">
        <f>SUMIFS(Nov!$I$5:$I$619,Nov!$S$5:$S$619,"Receita",Nov!$F$5:$F$619,Resultado!$D273)</f>
        <v>0</v>
      </c>
      <c r="P273" s="65">
        <f>SUMIFS(Dez!$I$5:$I$619,Dez!$S$5:$S$619,"Receita",Dez!$F$5:$F$619,Resultado!$D273)</f>
        <v>0</v>
      </c>
      <c r="Q273" s="65">
        <f t="shared" si="38"/>
        <v>0</v>
      </c>
    </row>
    <row r="274" spans="3:17" ht="28.5" customHeight="1" thickTop="1" thickBot="1" x14ac:dyDescent="0.25">
      <c r="C274" s="45" t="str">
        <f>'PC Receitas'!I58</f>
        <v>4.3.54</v>
      </c>
      <c r="D274" s="46" t="str">
        <f>VLOOKUP(C274,'PC Receitas'!$I$4:$J$103,2,FALSE)</f>
        <v>-</v>
      </c>
      <c r="E274" s="65">
        <f>SUMIFS(Jan!$I$5:$I$619,Jan!$S$5:$S$619,"Receita",Jan!$F$5:$F$619,Resultado!$D274)</f>
        <v>0</v>
      </c>
      <c r="F274" s="65">
        <f>SUMIFS(Fev!$I$5:$I$619,Fev!$S$5:$S$619,"Receita",Fev!$F$5:$F$619,Resultado!$D274)</f>
        <v>0</v>
      </c>
      <c r="G274" s="65">
        <f>SUMIFS(Mar!$I$5:$I$619,Mar!$S$5:$S$619,"Receita",Mar!$F$5:$F$619,Resultado!$D274)</f>
        <v>0</v>
      </c>
      <c r="H274" s="65">
        <f>SUMIFS(Abr!$I$5:$I$619,Abr!$S$5:$S$619,"Receita",Abr!$F$5:$F$619,Resultado!$D274)</f>
        <v>0</v>
      </c>
      <c r="I274" s="65">
        <f>SUMIFS(Mai!$I$5:$I$619,Mai!$S$5:$S$619,"Receita",Mai!$F$5:$F$619,Resultado!$D274)</f>
        <v>0</v>
      </c>
      <c r="J274" s="65">
        <f>SUMIFS(Jun!$I$5:$I$619,Jun!$S$5:$S$619,"Receita",Jun!$F$5:$F$619,Resultado!$D274)</f>
        <v>0</v>
      </c>
      <c r="K274" s="65">
        <f>SUMIFS(Jul!$I$5:$I$619,Jul!$S$5:$S$619,"Receita",Jul!$F$5:$F$619,Resultado!$D274)</f>
        <v>0</v>
      </c>
      <c r="L274" s="65">
        <f>SUMIFS(Ago!$I$5:$I$619,Ago!$S$5:$S$619,"Receita",Ago!$F$5:$F$619,Resultado!$D274)</f>
        <v>0</v>
      </c>
      <c r="M274" s="65">
        <f>SUMIFS(Set!$I$5:$I$619,Set!$S$5:$S$619,"Receita",Set!$F$5:$F$619,Resultado!$D274)</f>
        <v>0</v>
      </c>
      <c r="N274" s="65">
        <f>SUMIFS(Out!$I$5:$I$619,Out!$S$5:$S$619,"Receita",Out!$F$5:$F$619,Resultado!$D274)</f>
        <v>0</v>
      </c>
      <c r="O274" s="65">
        <f>SUMIFS(Nov!$I$5:$I$619,Nov!$S$5:$S$619,"Receita",Nov!$F$5:$F$619,Resultado!$D274)</f>
        <v>0</v>
      </c>
      <c r="P274" s="65">
        <f>SUMIFS(Dez!$I$5:$I$619,Dez!$S$5:$S$619,"Receita",Dez!$F$5:$F$619,Resultado!$D274)</f>
        <v>0</v>
      </c>
      <c r="Q274" s="65">
        <f t="shared" si="38"/>
        <v>0</v>
      </c>
    </row>
    <row r="275" spans="3:17" ht="28.5" customHeight="1" thickTop="1" thickBot="1" x14ac:dyDescent="0.25">
      <c r="C275" s="45" t="str">
        <f>'PC Receitas'!I59</f>
        <v>4.3.55</v>
      </c>
      <c r="D275" s="46" t="str">
        <f>VLOOKUP(C275,'PC Receitas'!$I$4:$J$103,2,FALSE)</f>
        <v>-</v>
      </c>
      <c r="E275" s="65">
        <f>SUMIFS(Jan!$I$5:$I$619,Jan!$S$5:$S$619,"Receita",Jan!$F$5:$F$619,Resultado!$D275)</f>
        <v>0</v>
      </c>
      <c r="F275" s="65">
        <f>SUMIFS(Fev!$I$5:$I$619,Fev!$S$5:$S$619,"Receita",Fev!$F$5:$F$619,Resultado!$D275)</f>
        <v>0</v>
      </c>
      <c r="G275" s="65">
        <f>SUMIFS(Mar!$I$5:$I$619,Mar!$S$5:$S$619,"Receita",Mar!$F$5:$F$619,Resultado!$D275)</f>
        <v>0</v>
      </c>
      <c r="H275" s="65">
        <f>SUMIFS(Abr!$I$5:$I$619,Abr!$S$5:$S$619,"Receita",Abr!$F$5:$F$619,Resultado!$D275)</f>
        <v>0</v>
      </c>
      <c r="I275" s="65">
        <f>SUMIFS(Mai!$I$5:$I$619,Mai!$S$5:$S$619,"Receita",Mai!$F$5:$F$619,Resultado!$D275)</f>
        <v>0</v>
      </c>
      <c r="J275" s="65">
        <f>SUMIFS(Jun!$I$5:$I$619,Jun!$S$5:$S$619,"Receita",Jun!$F$5:$F$619,Resultado!$D275)</f>
        <v>0</v>
      </c>
      <c r="K275" s="65">
        <f>SUMIFS(Jul!$I$5:$I$619,Jul!$S$5:$S$619,"Receita",Jul!$F$5:$F$619,Resultado!$D275)</f>
        <v>0</v>
      </c>
      <c r="L275" s="65">
        <f>SUMIFS(Ago!$I$5:$I$619,Ago!$S$5:$S$619,"Receita",Ago!$F$5:$F$619,Resultado!$D275)</f>
        <v>0</v>
      </c>
      <c r="M275" s="65">
        <f>SUMIFS(Set!$I$5:$I$619,Set!$S$5:$S$619,"Receita",Set!$F$5:$F$619,Resultado!$D275)</f>
        <v>0</v>
      </c>
      <c r="N275" s="65">
        <f>SUMIFS(Out!$I$5:$I$619,Out!$S$5:$S$619,"Receita",Out!$F$5:$F$619,Resultado!$D275)</f>
        <v>0</v>
      </c>
      <c r="O275" s="65">
        <f>SUMIFS(Nov!$I$5:$I$619,Nov!$S$5:$S$619,"Receita",Nov!$F$5:$F$619,Resultado!$D275)</f>
        <v>0</v>
      </c>
      <c r="P275" s="65">
        <f>SUMIFS(Dez!$I$5:$I$619,Dez!$S$5:$S$619,"Receita",Dez!$F$5:$F$619,Resultado!$D275)</f>
        <v>0</v>
      </c>
      <c r="Q275" s="65">
        <f t="shared" si="38"/>
        <v>0</v>
      </c>
    </row>
    <row r="276" spans="3:17" ht="28.5" customHeight="1" thickTop="1" thickBot="1" x14ac:dyDescent="0.25">
      <c r="C276" s="45" t="str">
        <f>'PC Receitas'!I60</f>
        <v>4.3.56</v>
      </c>
      <c r="D276" s="46" t="str">
        <f>VLOOKUP(C276,'PC Receitas'!$I$4:$J$103,2,FALSE)</f>
        <v>-</v>
      </c>
      <c r="E276" s="65">
        <f>SUMIFS(Jan!$I$5:$I$619,Jan!$S$5:$S$619,"Receita",Jan!$F$5:$F$619,Resultado!$D276)</f>
        <v>0</v>
      </c>
      <c r="F276" s="65">
        <f>SUMIFS(Fev!$I$5:$I$619,Fev!$S$5:$S$619,"Receita",Fev!$F$5:$F$619,Resultado!$D276)</f>
        <v>0</v>
      </c>
      <c r="G276" s="65">
        <f>SUMIFS(Mar!$I$5:$I$619,Mar!$S$5:$S$619,"Receita",Mar!$F$5:$F$619,Resultado!$D276)</f>
        <v>0</v>
      </c>
      <c r="H276" s="65">
        <f>SUMIFS(Abr!$I$5:$I$619,Abr!$S$5:$S$619,"Receita",Abr!$F$5:$F$619,Resultado!$D276)</f>
        <v>0</v>
      </c>
      <c r="I276" s="65">
        <f>SUMIFS(Mai!$I$5:$I$619,Mai!$S$5:$S$619,"Receita",Mai!$F$5:$F$619,Resultado!$D276)</f>
        <v>0</v>
      </c>
      <c r="J276" s="65">
        <f>SUMIFS(Jun!$I$5:$I$619,Jun!$S$5:$S$619,"Receita",Jun!$F$5:$F$619,Resultado!$D276)</f>
        <v>0</v>
      </c>
      <c r="K276" s="65">
        <f>SUMIFS(Jul!$I$5:$I$619,Jul!$S$5:$S$619,"Receita",Jul!$F$5:$F$619,Resultado!$D276)</f>
        <v>0</v>
      </c>
      <c r="L276" s="65">
        <f>SUMIFS(Ago!$I$5:$I$619,Ago!$S$5:$S$619,"Receita",Ago!$F$5:$F$619,Resultado!$D276)</f>
        <v>0</v>
      </c>
      <c r="M276" s="65">
        <f>SUMIFS(Set!$I$5:$I$619,Set!$S$5:$S$619,"Receita",Set!$F$5:$F$619,Resultado!$D276)</f>
        <v>0</v>
      </c>
      <c r="N276" s="65">
        <f>SUMIFS(Out!$I$5:$I$619,Out!$S$5:$S$619,"Receita",Out!$F$5:$F$619,Resultado!$D276)</f>
        <v>0</v>
      </c>
      <c r="O276" s="65">
        <f>SUMIFS(Nov!$I$5:$I$619,Nov!$S$5:$S$619,"Receita",Nov!$F$5:$F$619,Resultado!$D276)</f>
        <v>0</v>
      </c>
      <c r="P276" s="65">
        <f>SUMIFS(Dez!$I$5:$I$619,Dez!$S$5:$S$619,"Receita",Dez!$F$5:$F$619,Resultado!$D276)</f>
        <v>0</v>
      </c>
      <c r="Q276" s="65">
        <f t="shared" si="38"/>
        <v>0</v>
      </c>
    </row>
    <row r="277" spans="3:17" ht="28.5" customHeight="1" thickTop="1" thickBot="1" x14ac:dyDescent="0.25">
      <c r="C277" s="45" t="str">
        <f>'PC Receitas'!I61</f>
        <v>4.3.57</v>
      </c>
      <c r="D277" s="46" t="str">
        <f>VLOOKUP(C277,'PC Receitas'!$I$4:$J$103,2,FALSE)</f>
        <v>-</v>
      </c>
      <c r="E277" s="65">
        <f>SUMIFS(Jan!$I$5:$I$619,Jan!$S$5:$S$619,"Receita",Jan!$F$5:$F$619,Resultado!$D277)</f>
        <v>0</v>
      </c>
      <c r="F277" s="65">
        <f>SUMIFS(Fev!$I$5:$I$619,Fev!$S$5:$S$619,"Receita",Fev!$F$5:$F$619,Resultado!$D277)</f>
        <v>0</v>
      </c>
      <c r="G277" s="65">
        <f>SUMIFS(Mar!$I$5:$I$619,Mar!$S$5:$S$619,"Receita",Mar!$F$5:$F$619,Resultado!$D277)</f>
        <v>0</v>
      </c>
      <c r="H277" s="65">
        <f>SUMIFS(Abr!$I$5:$I$619,Abr!$S$5:$S$619,"Receita",Abr!$F$5:$F$619,Resultado!$D277)</f>
        <v>0</v>
      </c>
      <c r="I277" s="65">
        <f>SUMIFS(Mai!$I$5:$I$619,Mai!$S$5:$S$619,"Receita",Mai!$F$5:$F$619,Resultado!$D277)</f>
        <v>0</v>
      </c>
      <c r="J277" s="65">
        <f>SUMIFS(Jun!$I$5:$I$619,Jun!$S$5:$S$619,"Receita",Jun!$F$5:$F$619,Resultado!$D277)</f>
        <v>0</v>
      </c>
      <c r="K277" s="65">
        <f>SUMIFS(Jul!$I$5:$I$619,Jul!$S$5:$S$619,"Receita",Jul!$F$5:$F$619,Resultado!$D277)</f>
        <v>0</v>
      </c>
      <c r="L277" s="65">
        <f>SUMIFS(Ago!$I$5:$I$619,Ago!$S$5:$S$619,"Receita",Ago!$F$5:$F$619,Resultado!$D277)</f>
        <v>0</v>
      </c>
      <c r="M277" s="65">
        <f>SUMIFS(Set!$I$5:$I$619,Set!$S$5:$S$619,"Receita",Set!$F$5:$F$619,Resultado!$D277)</f>
        <v>0</v>
      </c>
      <c r="N277" s="65">
        <f>SUMIFS(Out!$I$5:$I$619,Out!$S$5:$S$619,"Receita",Out!$F$5:$F$619,Resultado!$D277)</f>
        <v>0</v>
      </c>
      <c r="O277" s="65">
        <f>SUMIFS(Nov!$I$5:$I$619,Nov!$S$5:$S$619,"Receita",Nov!$F$5:$F$619,Resultado!$D277)</f>
        <v>0</v>
      </c>
      <c r="P277" s="65">
        <f>SUMIFS(Dez!$I$5:$I$619,Dez!$S$5:$S$619,"Receita",Dez!$F$5:$F$619,Resultado!$D277)</f>
        <v>0</v>
      </c>
      <c r="Q277" s="65">
        <f t="shared" si="38"/>
        <v>0</v>
      </c>
    </row>
    <row r="278" spans="3:17" ht="28.5" customHeight="1" thickTop="1" thickBot="1" x14ac:dyDescent="0.25">
      <c r="C278" s="45" t="str">
        <f>'PC Receitas'!I62</f>
        <v>4.3.58</v>
      </c>
      <c r="D278" s="46" t="str">
        <f>VLOOKUP(C278,'PC Receitas'!$I$4:$J$103,2,FALSE)</f>
        <v>-</v>
      </c>
      <c r="E278" s="65">
        <f>SUMIFS(Jan!$I$5:$I$619,Jan!$S$5:$S$619,"Receita",Jan!$F$5:$F$619,Resultado!$D278)</f>
        <v>0</v>
      </c>
      <c r="F278" s="65">
        <f>SUMIFS(Fev!$I$5:$I$619,Fev!$S$5:$S$619,"Receita",Fev!$F$5:$F$619,Resultado!$D278)</f>
        <v>0</v>
      </c>
      <c r="G278" s="65">
        <f>SUMIFS(Mar!$I$5:$I$619,Mar!$S$5:$S$619,"Receita",Mar!$F$5:$F$619,Resultado!$D278)</f>
        <v>0</v>
      </c>
      <c r="H278" s="65">
        <f>SUMIFS(Abr!$I$5:$I$619,Abr!$S$5:$S$619,"Receita",Abr!$F$5:$F$619,Resultado!$D278)</f>
        <v>0</v>
      </c>
      <c r="I278" s="65">
        <f>SUMIFS(Mai!$I$5:$I$619,Mai!$S$5:$S$619,"Receita",Mai!$F$5:$F$619,Resultado!$D278)</f>
        <v>0</v>
      </c>
      <c r="J278" s="65">
        <f>SUMIFS(Jun!$I$5:$I$619,Jun!$S$5:$S$619,"Receita",Jun!$F$5:$F$619,Resultado!$D278)</f>
        <v>0</v>
      </c>
      <c r="K278" s="65">
        <f>SUMIFS(Jul!$I$5:$I$619,Jul!$S$5:$S$619,"Receita",Jul!$F$5:$F$619,Resultado!$D278)</f>
        <v>0</v>
      </c>
      <c r="L278" s="65">
        <f>SUMIFS(Ago!$I$5:$I$619,Ago!$S$5:$S$619,"Receita",Ago!$F$5:$F$619,Resultado!$D278)</f>
        <v>0</v>
      </c>
      <c r="M278" s="65">
        <f>SUMIFS(Set!$I$5:$I$619,Set!$S$5:$S$619,"Receita",Set!$F$5:$F$619,Resultado!$D278)</f>
        <v>0</v>
      </c>
      <c r="N278" s="65">
        <f>SUMIFS(Out!$I$5:$I$619,Out!$S$5:$S$619,"Receita",Out!$F$5:$F$619,Resultado!$D278)</f>
        <v>0</v>
      </c>
      <c r="O278" s="65">
        <f>SUMIFS(Nov!$I$5:$I$619,Nov!$S$5:$S$619,"Receita",Nov!$F$5:$F$619,Resultado!$D278)</f>
        <v>0</v>
      </c>
      <c r="P278" s="65">
        <f>SUMIFS(Dez!$I$5:$I$619,Dez!$S$5:$S$619,"Receita",Dez!$F$5:$F$619,Resultado!$D278)</f>
        <v>0</v>
      </c>
      <c r="Q278" s="65">
        <f t="shared" si="38"/>
        <v>0</v>
      </c>
    </row>
    <row r="279" spans="3:17" ht="28.5" customHeight="1" thickTop="1" thickBot="1" x14ac:dyDescent="0.25">
      <c r="C279" s="45" t="str">
        <f>'PC Receitas'!I63</f>
        <v>4.3.59</v>
      </c>
      <c r="D279" s="46" t="str">
        <f>VLOOKUP(C279,'PC Receitas'!$I$4:$J$103,2,FALSE)</f>
        <v>-</v>
      </c>
      <c r="E279" s="65">
        <f>SUMIFS(Jan!$I$5:$I$619,Jan!$S$5:$S$619,"Receita",Jan!$F$5:$F$619,Resultado!$D279)</f>
        <v>0</v>
      </c>
      <c r="F279" s="65">
        <f>SUMIFS(Fev!$I$5:$I$619,Fev!$S$5:$S$619,"Receita",Fev!$F$5:$F$619,Resultado!$D279)</f>
        <v>0</v>
      </c>
      <c r="G279" s="65">
        <f>SUMIFS(Mar!$I$5:$I$619,Mar!$S$5:$S$619,"Receita",Mar!$F$5:$F$619,Resultado!$D279)</f>
        <v>0</v>
      </c>
      <c r="H279" s="65">
        <f>SUMIFS(Abr!$I$5:$I$619,Abr!$S$5:$S$619,"Receita",Abr!$F$5:$F$619,Resultado!$D279)</f>
        <v>0</v>
      </c>
      <c r="I279" s="65">
        <f>SUMIFS(Mai!$I$5:$I$619,Mai!$S$5:$S$619,"Receita",Mai!$F$5:$F$619,Resultado!$D279)</f>
        <v>0</v>
      </c>
      <c r="J279" s="65">
        <f>SUMIFS(Jun!$I$5:$I$619,Jun!$S$5:$S$619,"Receita",Jun!$F$5:$F$619,Resultado!$D279)</f>
        <v>0</v>
      </c>
      <c r="K279" s="65">
        <f>SUMIFS(Jul!$I$5:$I$619,Jul!$S$5:$S$619,"Receita",Jul!$F$5:$F$619,Resultado!$D279)</f>
        <v>0</v>
      </c>
      <c r="L279" s="65">
        <f>SUMIFS(Ago!$I$5:$I$619,Ago!$S$5:$S$619,"Receita",Ago!$F$5:$F$619,Resultado!$D279)</f>
        <v>0</v>
      </c>
      <c r="M279" s="65">
        <f>SUMIFS(Set!$I$5:$I$619,Set!$S$5:$S$619,"Receita",Set!$F$5:$F$619,Resultado!$D279)</f>
        <v>0</v>
      </c>
      <c r="N279" s="65">
        <f>SUMIFS(Out!$I$5:$I$619,Out!$S$5:$S$619,"Receita",Out!$F$5:$F$619,Resultado!$D279)</f>
        <v>0</v>
      </c>
      <c r="O279" s="65">
        <f>SUMIFS(Nov!$I$5:$I$619,Nov!$S$5:$S$619,"Receita",Nov!$F$5:$F$619,Resultado!$D279)</f>
        <v>0</v>
      </c>
      <c r="P279" s="65">
        <f>SUMIFS(Dez!$I$5:$I$619,Dez!$S$5:$S$619,"Receita",Dez!$F$5:$F$619,Resultado!$D279)</f>
        <v>0</v>
      </c>
      <c r="Q279" s="65">
        <f t="shared" si="38"/>
        <v>0</v>
      </c>
    </row>
    <row r="280" spans="3:17" ht="28.5" customHeight="1" thickTop="1" thickBot="1" x14ac:dyDescent="0.25">
      <c r="C280" s="45" t="str">
        <f>'PC Receitas'!I64</f>
        <v>4.3.60</v>
      </c>
      <c r="D280" s="46" t="str">
        <f>VLOOKUP(C280,'PC Receitas'!$I$4:$J$103,2,FALSE)</f>
        <v>-</v>
      </c>
      <c r="E280" s="65">
        <f>SUMIFS(Jan!$I$5:$I$619,Jan!$S$5:$S$619,"Receita",Jan!$F$5:$F$619,Resultado!$D280)</f>
        <v>0</v>
      </c>
      <c r="F280" s="65">
        <f>SUMIFS(Fev!$I$5:$I$619,Fev!$S$5:$S$619,"Receita",Fev!$F$5:$F$619,Resultado!$D280)</f>
        <v>0</v>
      </c>
      <c r="G280" s="65">
        <f>SUMIFS(Mar!$I$5:$I$619,Mar!$S$5:$S$619,"Receita",Mar!$F$5:$F$619,Resultado!$D280)</f>
        <v>0</v>
      </c>
      <c r="H280" s="65">
        <f>SUMIFS(Abr!$I$5:$I$619,Abr!$S$5:$S$619,"Receita",Abr!$F$5:$F$619,Resultado!$D280)</f>
        <v>0</v>
      </c>
      <c r="I280" s="65">
        <f>SUMIFS(Mai!$I$5:$I$619,Mai!$S$5:$S$619,"Receita",Mai!$F$5:$F$619,Resultado!$D280)</f>
        <v>0</v>
      </c>
      <c r="J280" s="65">
        <f>SUMIFS(Jun!$I$5:$I$619,Jun!$S$5:$S$619,"Receita",Jun!$F$5:$F$619,Resultado!$D280)</f>
        <v>0</v>
      </c>
      <c r="K280" s="65">
        <f>SUMIFS(Jul!$I$5:$I$619,Jul!$S$5:$S$619,"Receita",Jul!$F$5:$F$619,Resultado!$D280)</f>
        <v>0</v>
      </c>
      <c r="L280" s="65">
        <f>SUMIFS(Ago!$I$5:$I$619,Ago!$S$5:$S$619,"Receita",Ago!$F$5:$F$619,Resultado!$D280)</f>
        <v>0</v>
      </c>
      <c r="M280" s="65">
        <f>SUMIFS(Set!$I$5:$I$619,Set!$S$5:$S$619,"Receita",Set!$F$5:$F$619,Resultado!$D280)</f>
        <v>0</v>
      </c>
      <c r="N280" s="65">
        <f>SUMIFS(Out!$I$5:$I$619,Out!$S$5:$S$619,"Receita",Out!$F$5:$F$619,Resultado!$D280)</f>
        <v>0</v>
      </c>
      <c r="O280" s="65">
        <f>SUMIFS(Nov!$I$5:$I$619,Nov!$S$5:$S$619,"Receita",Nov!$F$5:$F$619,Resultado!$D280)</f>
        <v>0</v>
      </c>
      <c r="P280" s="65">
        <f>SUMIFS(Dez!$I$5:$I$619,Dez!$S$5:$S$619,"Receita",Dez!$F$5:$F$619,Resultado!$D280)</f>
        <v>0</v>
      </c>
      <c r="Q280" s="65">
        <f t="shared" si="38"/>
        <v>0</v>
      </c>
    </row>
    <row r="281" spans="3:17" ht="28.5" customHeight="1" thickTop="1" thickBot="1" x14ac:dyDescent="0.25">
      <c r="C281" s="45" t="str">
        <f>'PC Receitas'!I65</f>
        <v>4.3.61</v>
      </c>
      <c r="D281" s="46" t="str">
        <f>VLOOKUP(C281,'PC Receitas'!$I$4:$J$103,2,FALSE)</f>
        <v>-</v>
      </c>
      <c r="E281" s="65">
        <f>SUMIFS(Jan!$I$5:$I$619,Jan!$S$5:$S$619,"Receita",Jan!$F$5:$F$619,Resultado!$D281)</f>
        <v>0</v>
      </c>
      <c r="F281" s="65">
        <f>SUMIFS(Fev!$I$5:$I$619,Fev!$S$5:$S$619,"Receita",Fev!$F$5:$F$619,Resultado!$D281)</f>
        <v>0</v>
      </c>
      <c r="G281" s="65">
        <f>SUMIFS(Mar!$I$5:$I$619,Mar!$S$5:$S$619,"Receita",Mar!$F$5:$F$619,Resultado!$D281)</f>
        <v>0</v>
      </c>
      <c r="H281" s="65">
        <f>SUMIFS(Abr!$I$5:$I$619,Abr!$S$5:$S$619,"Receita",Abr!$F$5:$F$619,Resultado!$D281)</f>
        <v>0</v>
      </c>
      <c r="I281" s="65">
        <f>SUMIFS(Mai!$I$5:$I$619,Mai!$S$5:$S$619,"Receita",Mai!$F$5:$F$619,Resultado!$D281)</f>
        <v>0</v>
      </c>
      <c r="J281" s="65">
        <f>SUMIFS(Jun!$I$5:$I$619,Jun!$S$5:$S$619,"Receita",Jun!$F$5:$F$619,Resultado!$D281)</f>
        <v>0</v>
      </c>
      <c r="K281" s="65">
        <f>SUMIFS(Jul!$I$5:$I$619,Jul!$S$5:$S$619,"Receita",Jul!$F$5:$F$619,Resultado!$D281)</f>
        <v>0</v>
      </c>
      <c r="L281" s="65">
        <f>SUMIFS(Ago!$I$5:$I$619,Ago!$S$5:$S$619,"Receita",Ago!$F$5:$F$619,Resultado!$D281)</f>
        <v>0</v>
      </c>
      <c r="M281" s="65">
        <f>SUMIFS(Set!$I$5:$I$619,Set!$S$5:$S$619,"Receita",Set!$F$5:$F$619,Resultado!$D281)</f>
        <v>0</v>
      </c>
      <c r="N281" s="65">
        <f>SUMIFS(Out!$I$5:$I$619,Out!$S$5:$S$619,"Receita",Out!$F$5:$F$619,Resultado!$D281)</f>
        <v>0</v>
      </c>
      <c r="O281" s="65">
        <f>SUMIFS(Nov!$I$5:$I$619,Nov!$S$5:$S$619,"Receita",Nov!$F$5:$F$619,Resultado!$D281)</f>
        <v>0</v>
      </c>
      <c r="P281" s="65">
        <f>SUMIFS(Dez!$I$5:$I$619,Dez!$S$5:$S$619,"Receita",Dez!$F$5:$F$619,Resultado!$D281)</f>
        <v>0</v>
      </c>
      <c r="Q281" s="65">
        <f t="shared" si="38"/>
        <v>0</v>
      </c>
    </row>
    <row r="282" spans="3:17" ht="28.5" customHeight="1" thickTop="1" thickBot="1" x14ac:dyDescent="0.25">
      <c r="C282" s="45" t="str">
        <f>'PC Receitas'!I66</f>
        <v>4.3.62</v>
      </c>
      <c r="D282" s="46" t="str">
        <f>VLOOKUP(C282,'PC Receitas'!$I$4:$J$103,2,FALSE)</f>
        <v>-</v>
      </c>
      <c r="E282" s="65">
        <f>SUMIFS(Jan!$I$5:$I$619,Jan!$S$5:$S$619,"Receita",Jan!$F$5:$F$619,Resultado!$D282)</f>
        <v>0</v>
      </c>
      <c r="F282" s="65">
        <f>SUMIFS(Fev!$I$5:$I$619,Fev!$S$5:$S$619,"Receita",Fev!$F$5:$F$619,Resultado!$D282)</f>
        <v>0</v>
      </c>
      <c r="G282" s="65">
        <f>SUMIFS(Mar!$I$5:$I$619,Mar!$S$5:$S$619,"Receita",Mar!$F$5:$F$619,Resultado!$D282)</f>
        <v>0</v>
      </c>
      <c r="H282" s="65">
        <f>SUMIFS(Abr!$I$5:$I$619,Abr!$S$5:$S$619,"Receita",Abr!$F$5:$F$619,Resultado!$D282)</f>
        <v>0</v>
      </c>
      <c r="I282" s="65">
        <f>SUMIFS(Mai!$I$5:$I$619,Mai!$S$5:$S$619,"Receita",Mai!$F$5:$F$619,Resultado!$D282)</f>
        <v>0</v>
      </c>
      <c r="J282" s="65">
        <f>SUMIFS(Jun!$I$5:$I$619,Jun!$S$5:$S$619,"Receita",Jun!$F$5:$F$619,Resultado!$D282)</f>
        <v>0</v>
      </c>
      <c r="K282" s="65">
        <f>SUMIFS(Jul!$I$5:$I$619,Jul!$S$5:$S$619,"Receita",Jul!$F$5:$F$619,Resultado!$D282)</f>
        <v>0</v>
      </c>
      <c r="L282" s="65">
        <f>SUMIFS(Ago!$I$5:$I$619,Ago!$S$5:$S$619,"Receita",Ago!$F$5:$F$619,Resultado!$D282)</f>
        <v>0</v>
      </c>
      <c r="M282" s="65">
        <f>SUMIFS(Set!$I$5:$I$619,Set!$S$5:$S$619,"Receita",Set!$F$5:$F$619,Resultado!$D282)</f>
        <v>0</v>
      </c>
      <c r="N282" s="65">
        <f>SUMIFS(Out!$I$5:$I$619,Out!$S$5:$S$619,"Receita",Out!$F$5:$F$619,Resultado!$D282)</f>
        <v>0</v>
      </c>
      <c r="O282" s="65">
        <f>SUMIFS(Nov!$I$5:$I$619,Nov!$S$5:$S$619,"Receita",Nov!$F$5:$F$619,Resultado!$D282)</f>
        <v>0</v>
      </c>
      <c r="P282" s="65">
        <f>SUMIFS(Dez!$I$5:$I$619,Dez!$S$5:$S$619,"Receita",Dez!$F$5:$F$619,Resultado!$D282)</f>
        <v>0</v>
      </c>
      <c r="Q282" s="65">
        <f t="shared" si="38"/>
        <v>0</v>
      </c>
    </row>
    <row r="283" spans="3:17" ht="28.5" customHeight="1" thickTop="1" thickBot="1" x14ac:dyDescent="0.25">
      <c r="C283" s="45" t="str">
        <f>'PC Receitas'!I67</f>
        <v>4.3.63</v>
      </c>
      <c r="D283" s="46" t="str">
        <f>VLOOKUP(C283,'PC Receitas'!$I$4:$J$103,2,FALSE)</f>
        <v>-</v>
      </c>
      <c r="E283" s="65">
        <f>SUMIFS(Jan!$I$5:$I$619,Jan!$S$5:$S$619,"Receita",Jan!$F$5:$F$619,Resultado!$D283)</f>
        <v>0</v>
      </c>
      <c r="F283" s="65">
        <f>SUMIFS(Fev!$I$5:$I$619,Fev!$S$5:$S$619,"Receita",Fev!$F$5:$F$619,Resultado!$D283)</f>
        <v>0</v>
      </c>
      <c r="G283" s="65">
        <f>SUMIFS(Mar!$I$5:$I$619,Mar!$S$5:$S$619,"Receita",Mar!$F$5:$F$619,Resultado!$D283)</f>
        <v>0</v>
      </c>
      <c r="H283" s="65">
        <f>SUMIFS(Abr!$I$5:$I$619,Abr!$S$5:$S$619,"Receita",Abr!$F$5:$F$619,Resultado!$D283)</f>
        <v>0</v>
      </c>
      <c r="I283" s="65">
        <f>SUMIFS(Mai!$I$5:$I$619,Mai!$S$5:$S$619,"Receita",Mai!$F$5:$F$619,Resultado!$D283)</f>
        <v>0</v>
      </c>
      <c r="J283" s="65">
        <f>SUMIFS(Jun!$I$5:$I$619,Jun!$S$5:$S$619,"Receita",Jun!$F$5:$F$619,Resultado!$D283)</f>
        <v>0</v>
      </c>
      <c r="K283" s="65">
        <f>SUMIFS(Jul!$I$5:$I$619,Jul!$S$5:$S$619,"Receita",Jul!$F$5:$F$619,Resultado!$D283)</f>
        <v>0</v>
      </c>
      <c r="L283" s="65">
        <f>SUMIFS(Ago!$I$5:$I$619,Ago!$S$5:$S$619,"Receita",Ago!$F$5:$F$619,Resultado!$D283)</f>
        <v>0</v>
      </c>
      <c r="M283" s="65">
        <f>SUMIFS(Set!$I$5:$I$619,Set!$S$5:$S$619,"Receita",Set!$F$5:$F$619,Resultado!$D283)</f>
        <v>0</v>
      </c>
      <c r="N283" s="65">
        <f>SUMIFS(Out!$I$5:$I$619,Out!$S$5:$S$619,"Receita",Out!$F$5:$F$619,Resultado!$D283)</f>
        <v>0</v>
      </c>
      <c r="O283" s="65">
        <f>SUMIFS(Nov!$I$5:$I$619,Nov!$S$5:$S$619,"Receita",Nov!$F$5:$F$619,Resultado!$D283)</f>
        <v>0</v>
      </c>
      <c r="P283" s="65">
        <f>SUMIFS(Dez!$I$5:$I$619,Dez!$S$5:$S$619,"Receita",Dez!$F$5:$F$619,Resultado!$D283)</f>
        <v>0</v>
      </c>
      <c r="Q283" s="65">
        <f t="shared" si="38"/>
        <v>0</v>
      </c>
    </row>
    <row r="284" spans="3:17" ht="28.5" customHeight="1" thickTop="1" thickBot="1" x14ac:dyDescent="0.25">
      <c r="C284" s="45" t="str">
        <f>'PC Receitas'!I68</f>
        <v>4.3.64</v>
      </c>
      <c r="D284" s="46" t="str">
        <f>VLOOKUP(C284,'PC Receitas'!$I$4:$J$103,2,FALSE)</f>
        <v>-</v>
      </c>
      <c r="E284" s="65">
        <f>SUMIFS(Jan!$I$5:$I$619,Jan!$S$5:$S$619,"Receita",Jan!$F$5:$F$619,Resultado!$D284)</f>
        <v>0</v>
      </c>
      <c r="F284" s="65">
        <f>SUMIFS(Fev!$I$5:$I$619,Fev!$S$5:$S$619,"Receita",Fev!$F$5:$F$619,Resultado!$D284)</f>
        <v>0</v>
      </c>
      <c r="G284" s="65">
        <f>SUMIFS(Mar!$I$5:$I$619,Mar!$S$5:$S$619,"Receita",Mar!$F$5:$F$619,Resultado!$D284)</f>
        <v>0</v>
      </c>
      <c r="H284" s="65">
        <f>SUMIFS(Abr!$I$5:$I$619,Abr!$S$5:$S$619,"Receita",Abr!$F$5:$F$619,Resultado!$D284)</f>
        <v>0</v>
      </c>
      <c r="I284" s="65">
        <f>SUMIFS(Mai!$I$5:$I$619,Mai!$S$5:$S$619,"Receita",Mai!$F$5:$F$619,Resultado!$D284)</f>
        <v>0</v>
      </c>
      <c r="J284" s="65">
        <f>SUMIFS(Jun!$I$5:$I$619,Jun!$S$5:$S$619,"Receita",Jun!$F$5:$F$619,Resultado!$D284)</f>
        <v>0</v>
      </c>
      <c r="K284" s="65">
        <f>SUMIFS(Jul!$I$5:$I$619,Jul!$S$5:$S$619,"Receita",Jul!$F$5:$F$619,Resultado!$D284)</f>
        <v>0</v>
      </c>
      <c r="L284" s="65">
        <f>SUMIFS(Ago!$I$5:$I$619,Ago!$S$5:$S$619,"Receita",Ago!$F$5:$F$619,Resultado!$D284)</f>
        <v>0</v>
      </c>
      <c r="M284" s="65">
        <f>SUMIFS(Set!$I$5:$I$619,Set!$S$5:$S$619,"Receita",Set!$F$5:$F$619,Resultado!$D284)</f>
        <v>0</v>
      </c>
      <c r="N284" s="65">
        <f>SUMIFS(Out!$I$5:$I$619,Out!$S$5:$S$619,"Receita",Out!$F$5:$F$619,Resultado!$D284)</f>
        <v>0</v>
      </c>
      <c r="O284" s="65">
        <f>SUMIFS(Nov!$I$5:$I$619,Nov!$S$5:$S$619,"Receita",Nov!$F$5:$F$619,Resultado!$D284)</f>
        <v>0</v>
      </c>
      <c r="P284" s="65">
        <f>SUMIFS(Dez!$I$5:$I$619,Dez!$S$5:$S$619,"Receita",Dez!$F$5:$F$619,Resultado!$D284)</f>
        <v>0</v>
      </c>
      <c r="Q284" s="65">
        <f t="shared" si="38"/>
        <v>0</v>
      </c>
    </row>
    <row r="285" spans="3:17" ht="28.5" customHeight="1" thickTop="1" thickBot="1" x14ac:dyDescent="0.25">
      <c r="C285" s="45" t="str">
        <f>'PC Receitas'!I69</f>
        <v>4.3.65</v>
      </c>
      <c r="D285" s="46" t="str">
        <f>VLOOKUP(C285,'PC Receitas'!$I$4:$J$103,2,FALSE)</f>
        <v>-</v>
      </c>
      <c r="E285" s="65">
        <f>SUMIFS(Jan!$I$5:$I$619,Jan!$S$5:$S$619,"Receita",Jan!$F$5:$F$619,Resultado!$D285)</f>
        <v>0</v>
      </c>
      <c r="F285" s="65">
        <f>SUMIFS(Fev!$I$5:$I$619,Fev!$S$5:$S$619,"Receita",Fev!$F$5:$F$619,Resultado!$D285)</f>
        <v>0</v>
      </c>
      <c r="G285" s="65">
        <f>SUMIFS(Mar!$I$5:$I$619,Mar!$S$5:$S$619,"Receita",Mar!$F$5:$F$619,Resultado!$D285)</f>
        <v>0</v>
      </c>
      <c r="H285" s="65">
        <f>SUMIFS(Abr!$I$5:$I$619,Abr!$S$5:$S$619,"Receita",Abr!$F$5:$F$619,Resultado!$D285)</f>
        <v>0</v>
      </c>
      <c r="I285" s="65">
        <f>SUMIFS(Mai!$I$5:$I$619,Mai!$S$5:$S$619,"Receita",Mai!$F$5:$F$619,Resultado!$D285)</f>
        <v>0</v>
      </c>
      <c r="J285" s="65">
        <f>SUMIFS(Jun!$I$5:$I$619,Jun!$S$5:$S$619,"Receita",Jun!$F$5:$F$619,Resultado!$D285)</f>
        <v>0</v>
      </c>
      <c r="K285" s="65">
        <f>SUMIFS(Jul!$I$5:$I$619,Jul!$S$5:$S$619,"Receita",Jul!$F$5:$F$619,Resultado!$D285)</f>
        <v>0</v>
      </c>
      <c r="L285" s="65">
        <f>SUMIFS(Ago!$I$5:$I$619,Ago!$S$5:$S$619,"Receita",Ago!$F$5:$F$619,Resultado!$D285)</f>
        <v>0</v>
      </c>
      <c r="M285" s="65">
        <f>SUMIFS(Set!$I$5:$I$619,Set!$S$5:$S$619,"Receita",Set!$F$5:$F$619,Resultado!$D285)</f>
        <v>0</v>
      </c>
      <c r="N285" s="65">
        <f>SUMIFS(Out!$I$5:$I$619,Out!$S$5:$S$619,"Receita",Out!$F$5:$F$619,Resultado!$D285)</f>
        <v>0</v>
      </c>
      <c r="O285" s="65">
        <f>SUMIFS(Nov!$I$5:$I$619,Nov!$S$5:$S$619,"Receita",Nov!$F$5:$F$619,Resultado!$D285)</f>
        <v>0</v>
      </c>
      <c r="P285" s="65">
        <f>SUMIFS(Dez!$I$5:$I$619,Dez!$S$5:$S$619,"Receita",Dez!$F$5:$F$619,Resultado!$D285)</f>
        <v>0</v>
      </c>
      <c r="Q285" s="65">
        <f t="shared" si="38"/>
        <v>0</v>
      </c>
    </row>
    <row r="286" spans="3:17" ht="28.5" customHeight="1" thickTop="1" thickBot="1" x14ac:dyDescent="0.25">
      <c r="C286" s="45" t="str">
        <f>'PC Receitas'!I70</f>
        <v>4.3.66</v>
      </c>
      <c r="D286" s="46" t="str">
        <f>VLOOKUP(C286,'PC Receitas'!$I$4:$J$103,2,FALSE)</f>
        <v>-</v>
      </c>
      <c r="E286" s="65">
        <f>SUMIFS(Jan!$I$5:$I$619,Jan!$S$5:$S$619,"Receita",Jan!$F$5:$F$619,Resultado!$D286)</f>
        <v>0</v>
      </c>
      <c r="F286" s="65">
        <f>SUMIFS(Fev!$I$5:$I$619,Fev!$S$5:$S$619,"Receita",Fev!$F$5:$F$619,Resultado!$D286)</f>
        <v>0</v>
      </c>
      <c r="G286" s="65">
        <f>SUMIFS(Mar!$I$5:$I$619,Mar!$S$5:$S$619,"Receita",Mar!$F$5:$F$619,Resultado!$D286)</f>
        <v>0</v>
      </c>
      <c r="H286" s="65">
        <f>SUMIFS(Abr!$I$5:$I$619,Abr!$S$5:$S$619,"Receita",Abr!$F$5:$F$619,Resultado!$D286)</f>
        <v>0</v>
      </c>
      <c r="I286" s="65">
        <f>SUMIFS(Mai!$I$5:$I$619,Mai!$S$5:$S$619,"Receita",Mai!$F$5:$F$619,Resultado!$D286)</f>
        <v>0</v>
      </c>
      <c r="J286" s="65">
        <f>SUMIFS(Jun!$I$5:$I$619,Jun!$S$5:$S$619,"Receita",Jun!$F$5:$F$619,Resultado!$D286)</f>
        <v>0</v>
      </c>
      <c r="K286" s="65">
        <f>SUMIFS(Jul!$I$5:$I$619,Jul!$S$5:$S$619,"Receita",Jul!$F$5:$F$619,Resultado!$D286)</f>
        <v>0</v>
      </c>
      <c r="L286" s="65">
        <f>SUMIFS(Ago!$I$5:$I$619,Ago!$S$5:$S$619,"Receita",Ago!$F$5:$F$619,Resultado!$D286)</f>
        <v>0</v>
      </c>
      <c r="M286" s="65">
        <f>SUMIFS(Set!$I$5:$I$619,Set!$S$5:$S$619,"Receita",Set!$F$5:$F$619,Resultado!$D286)</f>
        <v>0</v>
      </c>
      <c r="N286" s="65">
        <f>SUMIFS(Out!$I$5:$I$619,Out!$S$5:$S$619,"Receita",Out!$F$5:$F$619,Resultado!$D286)</f>
        <v>0</v>
      </c>
      <c r="O286" s="65">
        <f>SUMIFS(Nov!$I$5:$I$619,Nov!$S$5:$S$619,"Receita",Nov!$F$5:$F$619,Resultado!$D286)</f>
        <v>0</v>
      </c>
      <c r="P286" s="65">
        <f>SUMIFS(Dez!$I$5:$I$619,Dez!$S$5:$S$619,"Receita",Dez!$F$5:$F$619,Resultado!$D286)</f>
        <v>0</v>
      </c>
      <c r="Q286" s="65">
        <f t="shared" ref="Q286:Q318" si="39">SUM(E286:P286)</f>
        <v>0</v>
      </c>
    </row>
    <row r="287" spans="3:17" ht="28.5" customHeight="1" thickTop="1" thickBot="1" x14ac:dyDescent="0.25">
      <c r="C287" s="45" t="str">
        <f>'PC Receitas'!I71</f>
        <v>4.3.67</v>
      </c>
      <c r="D287" s="46" t="str">
        <f>VLOOKUP(C287,'PC Receitas'!$I$4:$J$103,2,FALSE)</f>
        <v>-</v>
      </c>
      <c r="E287" s="65">
        <f>SUMIFS(Jan!$I$5:$I$619,Jan!$S$5:$S$619,"Receita",Jan!$F$5:$F$619,Resultado!$D287)</f>
        <v>0</v>
      </c>
      <c r="F287" s="65">
        <f>SUMIFS(Fev!$I$5:$I$619,Fev!$S$5:$S$619,"Receita",Fev!$F$5:$F$619,Resultado!$D287)</f>
        <v>0</v>
      </c>
      <c r="G287" s="65">
        <f>SUMIFS(Mar!$I$5:$I$619,Mar!$S$5:$S$619,"Receita",Mar!$F$5:$F$619,Resultado!$D287)</f>
        <v>0</v>
      </c>
      <c r="H287" s="65">
        <f>SUMIFS(Abr!$I$5:$I$619,Abr!$S$5:$S$619,"Receita",Abr!$F$5:$F$619,Resultado!$D287)</f>
        <v>0</v>
      </c>
      <c r="I287" s="65">
        <f>SUMIFS(Mai!$I$5:$I$619,Mai!$S$5:$S$619,"Receita",Mai!$F$5:$F$619,Resultado!$D287)</f>
        <v>0</v>
      </c>
      <c r="J287" s="65">
        <f>SUMIFS(Jun!$I$5:$I$619,Jun!$S$5:$S$619,"Receita",Jun!$F$5:$F$619,Resultado!$D287)</f>
        <v>0</v>
      </c>
      <c r="K287" s="65">
        <f>SUMIFS(Jul!$I$5:$I$619,Jul!$S$5:$S$619,"Receita",Jul!$F$5:$F$619,Resultado!$D287)</f>
        <v>0</v>
      </c>
      <c r="L287" s="65">
        <f>SUMIFS(Ago!$I$5:$I$619,Ago!$S$5:$S$619,"Receita",Ago!$F$5:$F$619,Resultado!$D287)</f>
        <v>0</v>
      </c>
      <c r="M287" s="65">
        <f>SUMIFS(Set!$I$5:$I$619,Set!$S$5:$S$619,"Receita",Set!$F$5:$F$619,Resultado!$D287)</f>
        <v>0</v>
      </c>
      <c r="N287" s="65">
        <f>SUMIFS(Out!$I$5:$I$619,Out!$S$5:$S$619,"Receita",Out!$F$5:$F$619,Resultado!$D287)</f>
        <v>0</v>
      </c>
      <c r="O287" s="65">
        <f>SUMIFS(Nov!$I$5:$I$619,Nov!$S$5:$S$619,"Receita",Nov!$F$5:$F$619,Resultado!$D287)</f>
        <v>0</v>
      </c>
      <c r="P287" s="65">
        <f>SUMIFS(Dez!$I$5:$I$619,Dez!$S$5:$S$619,"Receita",Dez!$F$5:$F$619,Resultado!$D287)</f>
        <v>0</v>
      </c>
      <c r="Q287" s="65">
        <f t="shared" si="39"/>
        <v>0</v>
      </c>
    </row>
    <row r="288" spans="3:17" ht="28.5" customHeight="1" thickTop="1" thickBot="1" x14ac:dyDescent="0.25">
      <c r="C288" s="45" t="str">
        <f>'PC Receitas'!I72</f>
        <v>4.3.68</v>
      </c>
      <c r="D288" s="46" t="str">
        <f>VLOOKUP(C288,'PC Receitas'!$I$4:$J$103,2,FALSE)</f>
        <v>-</v>
      </c>
      <c r="E288" s="65">
        <f>SUMIFS(Jan!$I$5:$I$619,Jan!$S$5:$S$619,"Receita",Jan!$F$5:$F$619,Resultado!$D288)</f>
        <v>0</v>
      </c>
      <c r="F288" s="65">
        <f>SUMIFS(Fev!$I$5:$I$619,Fev!$S$5:$S$619,"Receita",Fev!$F$5:$F$619,Resultado!$D288)</f>
        <v>0</v>
      </c>
      <c r="G288" s="65">
        <f>SUMIFS(Mar!$I$5:$I$619,Mar!$S$5:$S$619,"Receita",Mar!$F$5:$F$619,Resultado!$D288)</f>
        <v>0</v>
      </c>
      <c r="H288" s="65">
        <f>SUMIFS(Abr!$I$5:$I$619,Abr!$S$5:$S$619,"Receita",Abr!$F$5:$F$619,Resultado!$D288)</f>
        <v>0</v>
      </c>
      <c r="I288" s="65">
        <f>SUMIFS(Mai!$I$5:$I$619,Mai!$S$5:$S$619,"Receita",Mai!$F$5:$F$619,Resultado!$D288)</f>
        <v>0</v>
      </c>
      <c r="J288" s="65">
        <f>SUMIFS(Jun!$I$5:$I$619,Jun!$S$5:$S$619,"Receita",Jun!$F$5:$F$619,Resultado!$D288)</f>
        <v>0</v>
      </c>
      <c r="K288" s="65">
        <f>SUMIFS(Jul!$I$5:$I$619,Jul!$S$5:$S$619,"Receita",Jul!$F$5:$F$619,Resultado!$D288)</f>
        <v>0</v>
      </c>
      <c r="L288" s="65">
        <f>SUMIFS(Ago!$I$5:$I$619,Ago!$S$5:$S$619,"Receita",Ago!$F$5:$F$619,Resultado!$D288)</f>
        <v>0</v>
      </c>
      <c r="M288" s="65">
        <f>SUMIFS(Set!$I$5:$I$619,Set!$S$5:$S$619,"Receita",Set!$F$5:$F$619,Resultado!$D288)</f>
        <v>0</v>
      </c>
      <c r="N288" s="65">
        <f>SUMIFS(Out!$I$5:$I$619,Out!$S$5:$S$619,"Receita",Out!$F$5:$F$619,Resultado!$D288)</f>
        <v>0</v>
      </c>
      <c r="O288" s="65">
        <f>SUMIFS(Nov!$I$5:$I$619,Nov!$S$5:$S$619,"Receita",Nov!$F$5:$F$619,Resultado!$D288)</f>
        <v>0</v>
      </c>
      <c r="P288" s="65">
        <f>SUMIFS(Dez!$I$5:$I$619,Dez!$S$5:$S$619,"Receita",Dez!$F$5:$F$619,Resultado!$D288)</f>
        <v>0</v>
      </c>
      <c r="Q288" s="65">
        <f t="shared" si="39"/>
        <v>0</v>
      </c>
    </row>
    <row r="289" spans="3:17" ht="28.5" customHeight="1" thickTop="1" thickBot="1" x14ac:dyDescent="0.25">
      <c r="C289" s="45" t="str">
        <f>'PC Receitas'!I73</f>
        <v>4.3.69</v>
      </c>
      <c r="D289" s="46" t="str">
        <f>VLOOKUP(C289,'PC Receitas'!$I$4:$J$103,2,FALSE)</f>
        <v>-</v>
      </c>
      <c r="E289" s="65">
        <f>SUMIFS(Jan!$I$5:$I$619,Jan!$S$5:$S$619,"Receita",Jan!$F$5:$F$619,Resultado!$D289)</f>
        <v>0</v>
      </c>
      <c r="F289" s="65">
        <f>SUMIFS(Fev!$I$5:$I$619,Fev!$S$5:$S$619,"Receita",Fev!$F$5:$F$619,Resultado!$D289)</f>
        <v>0</v>
      </c>
      <c r="G289" s="65">
        <f>SUMIFS(Mar!$I$5:$I$619,Mar!$S$5:$S$619,"Receita",Mar!$F$5:$F$619,Resultado!$D289)</f>
        <v>0</v>
      </c>
      <c r="H289" s="65">
        <f>SUMIFS(Abr!$I$5:$I$619,Abr!$S$5:$S$619,"Receita",Abr!$F$5:$F$619,Resultado!$D289)</f>
        <v>0</v>
      </c>
      <c r="I289" s="65">
        <f>SUMIFS(Mai!$I$5:$I$619,Mai!$S$5:$S$619,"Receita",Mai!$F$5:$F$619,Resultado!$D289)</f>
        <v>0</v>
      </c>
      <c r="J289" s="65">
        <f>SUMIFS(Jun!$I$5:$I$619,Jun!$S$5:$S$619,"Receita",Jun!$F$5:$F$619,Resultado!$D289)</f>
        <v>0</v>
      </c>
      <c r="K289" s="65">
        <f>SUMIFS(Jul!$I$5:$I$619,Jul!$S$5:$S$619,"Receita",Jul!$F$5:$F$619,Resultado!$D289)</f>
        <v>0</v>
      </c>
      <c r="L289" s="65">
        <f>SUMIFS(Ago!$I$5:$I$619,Ago!$S$5:$S$619,"Receita",Ago!$F$5:$F$619,Resultado!$D289)</f>
        <v>0</v>
      </c>
      <c r="M289" s="65">
        <f>SUMIFS(Set!$I$5:$I$619,Set!$S$5:$S$619,"Receita",Set!$F$5:$F$619,Resultado!$D289)</f>
        <v>0</v>
      </c>
      <c r="N289" s="65">
        <f>SUMIFS(Out!$I$5:$I$619,Out!$S$5:$S$619,"Receita",Out!$F$5:$F$619,Resultado!$D289)</f>
        <v>0</v>
      </c>
      <c r="O289" s="65">
        <f>SUMIFS(Nov!$I$5:$I$619,Nov!$S$5:$S$619,"Receita",Nov!$F$5:$F$619,Resultado!$D289)</f>
        <v>0</v>
      </c>
      <c r="P289" s="65">
        <f>SUMIFS(Dez!$I$5:$I$619,Dez!$S$5:$S$619,"Receita",Dez!$F$5:$F$619,Resultado!$D289)</f>
        <v>0</v>
      </c>
      <c r="Q289" s="65">
        <f t="shared" si="39"/>
        <v>0</v>
      </c>
    </row>
    <row r="290" spans="3:17" ht="28.5" customHeight="1" thickTop="1" thickBot="1" x14ac:dyDescent="0.25">
      <c r="C290" s="45" t="str">
        <f>'PC Receitas'!I74</f>
        <v>4.3.70</v>
      </c>
      <c r="D290" s="46" t="str">
        <f>VLOOKUP(C290,'PC Receitas'!$I$4:$J$103,2,FALSE)</f>
        <v>-</v>
      </c>
      <c r="E290" s="65">
        <f>SUMIFS(Jan!$I$5:$I$619,Jan!$S$5:$S$619,"Receita",Jan!$F$5:$F$619,Resultado!$D290)</f>
        <v>0</v>
      </c>
      <c r="F290" s="65">
        <f>SUMIFS(Fev!$I$5:$I$619,Fev!$S$5:$S$619,"Receita",Fev!$F$5:$F$619,Resultado!$D290)</f>
        <v>0</v>
      </c>
      <c r="G290" s="65">
        <f>SUMIFS(Mar!$I$5:$I$619,Mar!$S$5:$S$619,"Receita",Mar!$F$5:$F$619,Resultado!$D290)</f>
        <v>0</v>
      </c>
      <c r="H290" s="65">
        <f>SUMIFS(Abr!$I$5:$I$619,Abr!$S$5:$S$619,"Receita",Abr!$F$5:$F$619,Resultado!$D290)</f>
        <v>0</v>
      </c>
      <c r="I290" s="65">
        <f>SUMIFS(Mai!$I$5:$I$619,Mai!$S$5:$S$619,"Receita",Mai!$F$5:$F$619,Resultado!$D290)</f>
        <v>0</v>
      </c>
      <c r="J290" s="65">
        <f>SUMIFS(Jun!$I$5:$I$619,Jun!$S$5:$S$619,"Receita",Jun!$F$5:$F$619,Resultado!$D290)</f>
        <v>0</v>
      </c>
      <c r="K290" s="65">
        <f>SUMIFS(Jul!$I$5:$I$619,Jul!$S$5:$S$619,"Receita",Jul!$F$5:$F$619,Resultado!$D290)</f>
        <v>0</v>
      </c>
      <c r="L290" s="65">
        <f>SUMIFS(Ago!$I$5:$I$619,Ago!$S$5:$S$619,"Receita",Ago!$F$5:$F$619,Resultado!$D290)</f>
        <v>0</v>
      </c>
      <c r="M290" s="65">
        <f>SUMIFS(Set!$I$5:$I$619,Set!$S$5:$S$619,"Receita",Set!$F$5:$F$619,Resultado!$D290)</f>
        <v>0</v>
      </c>
      <c r="N290" s="65">
        <f>SUMIFS(Out!$I$5:$I$619,Out!$S$5:$S$619,"Receita",Out!$F$5:$F$619,Resultado!$D290)</f>
        <v>0</v>
      </c>
      <c r="O290" s="65">
        <f>SUMIFS(Nov!$I$5:$I$619,Nov!$S$5:$S$619,"Receita",Nov!$F$5:$F$619,Resultado!$D290)</f>
        <v>0</v>
      </c>
      <c r="P290" s="65">
        <f>SUMIFS(Dez!$I$5:$I$619,Dez!$S$5:$S$619,"Receita",Dez!$F$5:$F$619,Resultado!$D290)</f>
        <v>0</v>
      </c>
      <c r="Q290" s="65">
        <f t="shared" si="39"/>
        <v>0</v>
      </c>
    </row>
    <row r="291" spans="3:17" ht="28.5" customHeight="1" thickTop="1" thickBot="1" x14ac:dyDescent="0.25">
      <c r="C291" s="45" t="str">
        <f>'PC Receitas'!I75</f>
        <v>4.3.71</v>
      </c>
      <c r="D291" s="46" t="str">
        <f>VLOOKUP(C291,'PC Receitas'!$I$4:$J$103,2,FALSE)</f>
        <v>-</v>
      </c>
      <c r="E291" s="65">
        <f>SUMIFS(Jan!$I$5:$I$619,Jan!$S$5:$S$619,"Receita",Jan!$F$5:$F$619,Resultado!$D291)</f>
        <v>0</v>
      </c>
      <c r="F291" s="65">
        <f>SUMIFS(Fev!$I$5:$I$619,Fev!$S$5:$S$619,"Receita",Fev!$F$5:$F$619,Resultado!$D291)</f>
        <v>0</v>
      </c>
      <c r="G291" s="65">
        <f>SUMIFS(Mar!$I$5:$I$619,Mar!$S$5:$S$619,"Receita",Mar!$F$5:$F$619,Resultado!$D291)</f>
        <v>0</v>
      </c>
      <c r="H291" s="65">
        <f>SUMIFS(Abr!$I$5:$I$619,Abr!$S$5:$S$619,"Receita",Abr!$F$5:$F$619,Resultado!$D291)</f>
        <v>0</v>
      </c>
      <c r="I291" s="65">
        <f>SUMIFS(Mai!$I$5:$I$619,Mai!$S$5:$S$619,"Receita",Mai!$F$5:$F$619,Resultado!$D291)</f>
        <v>0</v>
      </c>
      <c r="J291" s="65">
        <f>SUMIFS(Jun!$I$5:$I$619,Jun!$S$5:$S$619,"Receita",Jun!$F$5:$F$619,Resultado!$D291)</f>
        <v>0</v>
      </c>
      <c r="K291" s="65">
        <f>SUMIFS(Jul!$I$5:$I$619,Jul!$S$5:$S$619,"Receita",Jul!$F$5:$F$619,Resultado!$D291)</f>
        <v>0</v>
      </c>
      <c r="L291" s="65">
        <f>SUMIFS(Ago!$I$5:$I$619,Ago!$S$5:$S$619,"Receita",Ago!$F$5:$F$619,Resultado!$D291)</f>
        <v>0</v>
      </c>
      <c r="M291" s="65">
        <f>SUMIFS(Set!$I$5:$I$619,Set!$S$5:$S$619,"Receita",Set!$F$5:$F$619,Resultado!$D291)</f>
        <v>0</v>
      </c>
      <c r="N291" s="65">
        <f>SUMIFS(Out!$I$5:$I$619,Out!$S$5:$S$619,"Receita",Out!$F$5:$F$619,Resultado!$D291)</f>
        <v>0</v>
      </c>
      <c r="O291" s="65">
        <f>SUMIFS(Nov!$I$5:$I$619,Nov!$S$5:$S$619,"Receita",Nov!$F$5:$F$619,Resultado!$D291)</f>
        <v>0</v>
      </c>
      <c r="P291" s="65">
        <f>SUMIFS(Dez!$I$5:$I$619,Dez!$S$5:$S$619,"Receita",Dez!$F$5:$F$619,Resultado!$D291)</f>
        <v>0</v>
      </c>
      <c r="Q291" s="65">
        <f t="shared" si="39"/>
        <v>0</v>
      </c>
    </row>
    <row r="292" spans="3:17" ht="28.5" customHeight="1" thickTop="1" thickBot="1" x14ac:dyDescent="0.25">
      <c r="C292" s="45" t="str">
        <f>'PC Receitas'!I76</f>
        <v>4.3.72</v>
      </c>
      <c r="D292" s="46" t="str">
        <f>VLOOKUP(C292,'PC Receitas'!$I$4:$J$103,2,FALSE)</f>
        <v>-</v>
      </c>
      <c r="E292" s="65">
        <f>SUMIFS(Jan!$I$5:$I$619,Jan!$S$5:$S$619,"Receita",Jan!$F$5:$F$619,Resultado!$D292)</f>
        <v>0</v>
      </c>
      <c r="F292" s="65">
        <f>SUMIFS(Fev!$I$5:$I$619,Fev!$S$5:$S$619,"Receita",Fev!$F$5:$F$619,Resultado!$D292)</f>
        <v>0</v>
      </c>
      <c r="G292" s="65">
        <f>SUMIFS(Mar!$I$5:$I$619,Mar!$S$5:$S$619,"Receita",Mar!$F$5:$F$619,Resultado!$D292)</f>
        <v>0</v>
      </c>
      <c r="H292" s="65">
        <f>SUMIFS(Abr!$I$5:$I$619,Abr!$S$5:$S$619,"Receita",Abr!$F$5:$F$619,Resultado!$D292)</f>
        <v>0</v>
      </c>
      <c r="I292" s="65">
        <f>SUMIFS(Mai!$I$5:$I$619,Mai!$S$5:$S$619,"Receita",Mai!$F$5:$F$619,Resultado!$D292)</f>
        <v>0</v>
      </c>
      <c r="J292" s="65">
        <f>SUMIFS(Jun!$I$5:$I$619,Jun!$S$5:$S$619,"Receita",Jun!$F$5:$F$619,Resultado!$D292)</f>
        <v>0</v>
      </c>
      <c r="K292" s="65">
        <f>SUMIFS(Jul!$I$5:$I$619,Jul!$S$5:$S$619,"Receita",Jul!$F$5:$F$619,Resultado!$D292)</f>
        <v>0</v>
      </c>
      <c r="L292" s="65">
        <f>SUMIFS(Ago!$I$5:$I$619,Ago!$S$5:$S$619,"Receita",Ago!$F$5:$F$619,Resultado!$D292)</f>
        <v>0</v>
      </c>
      <c r="M292" s="65">
        <f>SUMIFS(Set!$I$5:$I$619,Set!$S$5:$S$619,"Receita",Set!$F$5:$F$619,Resultado!$D292)</f>
        <v>0</v>
      </c>
      <c r="N292" s="65">
        <f>SUMIFS(Out!$I$5:$I$619,Out!$S$5:$S$619,"Receita",Out!$F$5:$F$619,Resultado!$D292)</f>
        <v>0</v>
      </c>
      <c r="O292" s="65">
        <f>SUMIFS(Nov!$I$5:$I$619,Nov!$S$5:$S$619,"Receita",Nov!$F$5:$F$619,Resultado!$D292)</f>
        <v>0</v>
      </c>
      <c r="P292" s="65">
        <f>SUMIFS(Dez!$I$5:$I$619,Dez!$S$5:$S$619,"Receita",Dez!$F$5:$F$619,Resultado!$D292)</f>
        <v>0</v>
      </c>
      <c r="Q292" s="65">
        <f t="shared" si="39"/>
        <v>0</v>
      </c>
    </row>
    <row r="293" spans="3:17" ht="28.5" customHeight="1" thickTop="1" thickBot="1" x14ac:dyDescent="0.25">
      <c r="C293" s="45" t="str">
        <f>'PC Receitas'!I77</f>
        <v>4.3.73</v>
      </c>
      <c r="D293" s="46" t="str">
        <f>VLOOKUP(C293,'PC Receitas'!$I$4:$J$103,2,FALSE)</f>
        <v>-</v>
      </c>
      <c r="E293" s="65">
        <f>SUMIFS(Jan!$I$5:$I$619,Jan!$S$5:$S$619,"Receita",Jan!$F$5:$F$619,Resultado!$D293)</f>
        <v>0</v>
      </c>
      <c r="F293" s="65">
        <f>SUMIFS(Fev!$I$5:$I$619,Fev!$S$5:$S$619,"Receita",Fev!$F$5:$F$619,Resultado!$D293)</f>
        <v>0</v>
      </c>
      <c r="G293" s="65">
        <f>SUMIFS(Mar!$I$5:$I$619,Mar!$S$5:$S$619,"Receita",Mar!$F$5:$F$619,Resultado!$D293)</f>
        <v>0</v>
      </c>
      <c r="H293" s="65">
        <f>SUMIFS(Abr!$I$5:$I$619,Abr!$S$5:$S$619,"Receita",Abr!$F$5:$F$619,Resultado!$D293)</f>
        <v>0</v>
      </c>
      <c r="I293" s="65">
        <f>SUMIFS(Mai!$I$5:$I$619,Mai!$S$5:$S$619,"Receita",Mai!$F$5:$F$619,Resultado!$D293)</f>
        <v>0</v>
      </c>
      <c r="J293" s="65">
        <f>SUMIFS(Jun!$I$5:$I$619,Jun!$S$5:$S$619,"Receita",Jun!$F$5:$F$619,Resultado!$D293)</f>
        <v>0</v>
      </c>
      <c r="K293" s="65">
        <f>SUMIFS(Jul!$I$5:$I$619,Jul!$S$5:$S$619,"Receita",Jul!$F$5:$F$619,Resultado!$D293)</f>
        <v>0</v>
      </c>
      <c r="L293" s="65">
        <f>SUMIFS(Ago!$I$5:$I$619,Ago!$S$5:$S$619,"Receita",Ago!$F$5:$F$619,Resultado!$D293)</f>
        <v>0</v>
      </c>
      <c r="M293" s="65">
        <f>SUMIFS(Set!$I$5:$I$619,Set!$S$5:$S$619,"Receita",Set!$F$5:$F$619,Resultado!$D293)</f>
        <v>0</v>
      </c>
      <c r="N293" s="65">
        <f>SUMIFS(Out!$I$5:$I$619,Out!$S$5:$S$619,"Receita",Out!$F$5:$F$619,Resultado!$D293)</f>
        <v>0</v>
      </c>
      <c r="O293" s="65">
        <f>SUMIFS(Nov!$I$5:$I$619,Nov!$S$5:$S$619,"Receita",Nov!$F$5:$F$619,Resultado!$D293)</f>
        <v>0</v>
      </c>
      <c r="P293" s="65">
        <f>SUMIFS(Dez!$I$5:$I$619,Dez!$S$5:$S$619,"Receita",Dez!$F$5:$F$619,Resultado!$D293)</f>
        <v>0</v>
      </c>
      <c r="Q293" s="65">
        <f t="shared" si="39"/>
        <v>0</v>
      </c>
    </row>
    <row r="294" spans="3:17" ht="28.5" customHeight="1" thickTop="1" thickBot="1" x14ac:dyDescent="0.25">
      <c r="C294" s="45" t="str">
        <f>'PC Receitas'!I78</f>
        <v>4.3.74</v>
      </c>
      <c r="D294" s="46" t="str">
        <f>VLOOKUP(C294,'PC Receitas'!$I$4:$J$103,2,FALSE)</f>
        <v>-</v>
      </c>
      <c r="E294" s="65">
        <f>SUMIFS(Jan!$I$5:$I$619,Jan!$S$5:$S$619,"Receita",Jan!$F$5:$F$619,Resultado!$D294)</f>
        <v>0</v>
      </c>
      <c r="F294" s="65">
        <f>SUMIFS(Fev!$I$5:$I$619,Fev!$S$5:$S$619,"Receita",Fev!$F$5:$F$619,Resultado!$D294)</f>
        <v>0</v>
      </c>
      <c r="G294" s="65">
        <f>SUMIFS(Mar!$I$5:$I$619,Mar!$S$5:$S$619,"Receita",Mar!$F$5:$F$619,Resultado!$D294)</f>
        <v>0</v>
      </c>
      <c r="H294" s="65">
        <f>SUMIFS(Abr!$I$5:$I$619,Abr!$S$5:$S$619,"Receita",Abr!$F$5:$F$619,Resultado!$D294)</f>
        <v>0</v>
      </c>
      <c r="I294" s="65">
        <f>SUMIFS(Mai!$I$5:$I$619,Mai!$S$5:$S$619,"Receita",Mai!$F$5:$F$619,Resultado!$D294)</f>
        <v>0</v>
      </c>
      <c r="J294" s="65">
        <f>SUMIFS(Jun!$I$5:$I$619,Jun!$S$5:$S$619,"Receita",Jun!$F$5:$F$619,Resultado!$D294)</f>
        <v>0</v>
      </c>
      <c r="K294" s="65">
        <f>SUMIFS(Jul!$I$5:$I$619,Jul!$S$5:$S$619,"Receita",Jul!$F$5:$F$619,Resultado!$D294)</f>
        <v>0</v>
      </c>
      <c r="L294" s="65">
        <f>SUMIFS(Ago!$I$5:$I$619,Ago!$S$5:$S$619,"Receita",Ago!$F$5:$F$619,Resultado!$D294)</f>
        <v>0</v>
      </c>
      <c r="M294" s="65">
        <f>SUMIFS(Set!$I$5:$I$619,Set!$S$5:$S$619,"Receita",Set!$F$5:$F$619,Resultado!$D294)</f>
        <v>0</v>
      </c>
      <c r="N294" s="65">
        <f>SUMIFS(Out!$I$5:$I$619,Out!$S$5:$S$619,"Receita",Out!$F$5:$F$619,Resultado!$D294)</f>
        <v>0</v>
      </c>
      <c r="O294" s="65">
        <f>SUMIFS(Nov!$I$5:$I$619,Nov!$S$5:$S$619,"Receita",Nov!$F$5:$F$619,Resultado!$D294)</f>
        <v>0</v>
      </c>
      <c r="P294" s="65">
        <f>SUMIFS(Dez!$I$5:$I$619,Dez!$S$5:$S$619,"Receita",Dez!$F$5:$F$619,Resultado!$D294)</f>
        <v>0</v>
      </c>
      <c r="Q294" s="65">
        <f t="shared" si="39"/>
        <v>0</v>
      </c>
    </row>
    <row r="295" spans="3:17" ht="28.5" customHeight="1" thickTop="1" thickBot="1" x14ac:dyDescent="0.25">
      <c r="C295" s="45" t="str">
        <f>'PC Receitas'!I79</f>
        <v>4.3.75</v>
      </c>
      <c r="D295" s="46" t="str">
        <f>VLOOKUP(C295,'PC Receitas'!$I$4:$J$103,2,FALSE)</f>
        <v>-</v>
      </c>
      <c r="E295" s="65">
        <f>SUMIFS(Jan!$I$5:$I$619,Jan!$S$5:$S$619,"Receita",Jan!$F$5:$F$619,Resultado!$D295)</f>
        <v>0</v>
      </c>
      <c r="F295" s="65">
        <f>SUMIFS(Fev!$I$5:$I$619,Fev!$S$5:$S$619,"Receita",Fev!$F$5:$F$619,Resultado!$D295)</f>
        <v>0</v>
      </c>
      <c r="G295" s="65">
        <f>SUMIFS(Mar!$I$5:$I$619,Mar!$S$5:$S$619,"Receita",Mar!$F$5:$F$619,Resultado!$D295)</f>
        <v>0</v>
      </c>
      <c r="H295" s="65">
        <f>SUMIFS(Abr!$I$5:$I$619,Abr!$S$5:$S$619,"Receita",Abr!$F$5:$F$619,Resultado!$D295)</f>
        <v>0</v>
      </c>
      <c r="I295" s="65">
        <f>SUMIFS(Mai!$I$5:$I$619,Mai!$S$5:$S$619,"Receita",Mai!$F$5:$F$619,Resultado!$D295)</f>
        <v>0</v>
      </c>
      <c r="J295" s="65">
        <f>SUMIFS(Jun!$I$5:$I$619,Jun!$S$5:$S$619,"Receita",Jun!$F$5:$F$619,Resultado!$D295)</f>
        <v>0</v>
      </c>
      <c r="K295" s="65">
        <f>SUMIFS(Jul!$I$5:$I$619,Jul!$S$5:$S$619,"Receita",Jul!$F$5:$F$619,Resultado!$D295)</f>
        <v>0</v>
      </c>
      <c r="L295" s="65">
        <f>SUMIFS(Ago!$I$5:$I$619,Ago!$S$5:$S$619,"Receita",Ago!$F$5:$F$619,Resultado!$D295)</f>
        <v>0</v>
      </c>
      <c r="M295" s="65">
        <f>SUMIFS(Set!$I$5:$I$619,Set!$S$5:$S$619,"Receita",Set!$F$5:$F$619,Resultado!$D295)</f>
        <v>0</v>
      </c>
      <c r="N295" s="65">
        <f>SUMIFS(Out!$I$5:$I$619,Out!$S$5:$S$619,"Receita",Out!$F$5:$F$619,Resultado!$D295)</f>
        <v>0</v>
      </c>
      <c r="O295" s="65">
        <f>SUMIFS(Nov!$I$5:$I$619,Nov!$S$5:$S$619,"Receita",Nov!$F$5:$F$619,Resultado!$D295)</f>
        <v>0</v>
      </c>
      <c r="P295" s="65">
        <f>SUMIFS(Dez!$I$5:$I$619,Dez!$S$5:$S$619,"Receita",Dez!$F$5:$F$619,Resultado!$D295)</f>
        <v>0</v>
      </c>
      <c r="Q295" s="65">
        <f t="shared" si="39"/>
        <v>0</v>
      </c>
    </row>
    <row r="296" spans="3:17" ht="28.5" customHeight="1" thickTop="1" thickBot="1" x14ac:dyDescent="0.25">
      <c r="C296" s="45" t="str">
        <f>'PC Receitas'!I80</f>
        <v>4.3.76</v>
      </c>
      <c r="D296" s="46" t="str">
        <f>VLOOKUP(C296,'PC Receitas'!$I$4:$J$103,2,FALSE)</f>
        <v>-</v>
      </c>
      <c r="E296" s="65">
        <f>SUMIFS(Jan!$I$5:$I$619,Jan!$S$5:$S$619,"Receita",Jan!$F$5:$F$619,Resultado!$D296)</f>
        <v>0</v>
      </c>
      <c r="F296" s="65">
        <f>SUMIFS(Fev!$I$5:$I$619,Fev!$S$5:$S$619,"Receita",Fev!$F$5:$F$619,Resultado!$D296)</f>
        <v>0</v>
      </c>
      <c r="G296" s="65">
        <f>SUMIFS(Mar!$I$5:$I$619,Mar!$S$5:$S$619,"Receita",Mar!$F$5:$F$619,Resultado!$D296)</f>
        <v>0</v>
      </c>
      <c r="H296" s="65">
        <f>SUMIFS(Abr!$I$5:$I$619,Abr!$S$5:$S$619,"Receita",Abr!$F$5:$F$619,Resultado!$D296)</f>
        <v>0</v>
      </c>
      <c r="I296" s="65">
        <f>SUMIFS(Mai!$I$5:$I$619,Mai!$S$5:$S$619,"Receita",Mai!$F$5:$F$619,Resultado!$D296)</f>
        <v>0</v>
      </c>
      <c r="J296" s="65">
        <f>SUMIFS(Jun!$I$5:$I$619,Jun!$S$5:$S$619,"Receita",Jun!$F$5:$F$619,Resultado!$D296)</f>
        <v>0</v>
      </c>
      <c r="K296" s="65">
        <f>SUMIFS(Jul!$I$5:$I$619,Jul!$S$5:$S$619,"Receita",Jul!$F$5:$F$619,Resultado!$D296)</f>
        <v>0</v>
      </c>
      <c r="L296" s="65">
        <f>SUMIFS(Ago!$I$5:$I$619,Ago!$S$5:$S$619,"Receita",Ago!$F$5:$F$619,Resultado!$D296)</f>
        <v>0</v>
      </c>
      <c r="M296" s="65">
        <f>SUMIFS(Set!$I$5:$I$619,Set!$S$5:$S$619,"Receita",Set!$F$5:$F$619,Resultado!$D296)</f>
        <v>0</v>
      </c>
      <c r="N296" s="65">
        <f>SUMIFS(Out!$I$5:$I$619,Out!$S$5:$S$619,"Receita",Out!$F$5:$F$619,Resultado!$D296)</f>
        <v>0</v>
      </c>
      <c r="O296" s="65">
        <f>SUMIFS(Nov!$I$5:$I$619,Nov!$S$5:$S$619,"Receita",Nov!$F$5:$F$619,Resultado!$D296)</f>
        <v>0</v>
      </c>
      <c r="P296" s="65">
        <f>SUMIFS(Dez!$I$5:$I$619,Dez!$S$5:$S$619,"Receita",Dez!$F$5:$F$619,Resultado!$D296)</f>
        <v>0</v>
      </c>
      <c r="Q296" s="65">
        <f t="shared" si="39"/>
        <v>0</v>
      </c>
    </row>
    <row r="297" spans="3:17" ht="28.5" customHeight="1" thickTop="1" thickBot="1" x14ac:dyDescent="0.25">
      <c r="C297" s="45" t="str">
        <f>'PC Receitas'!I81</f>
        <v>4.3.77</v>
      </c>
      <c r="D297" s="46" t="str">
        <f>VLOOKUP(C297,'PC Receitas'!$I$4:$J$103,2,FALSE)</f>
        <v>-</v>
      </c>
      <c r="E297" s="65">
        <f>SUMIFS(Jan!$I$5:$I$619,Jan!$S$5:$S$619,"Receita",Jan!$F$5:$F$619,Resultado!$D297)</f>
        <v>0</v>
      </c>
      <c r="F297" s="65">
        <f>SUMIFS(Fev!$I$5:$I$619,Fev!$S$5:$S$619,"Receita",Fev!$F$5:$F$619,Resultado!$D297)</f>
        <v>0</v>
      </c>
      <c r="G297" s="65">
        <f>SUMIFS(Mar!$I$5:$I$619,Mar!$S$5:$S$619,"Receita",Mar!$F$5:$F$619,Resultado!$D297)</f>
        <v>0</v>
      </c>
      <c r="H297" s="65">
        <f>SUMIFS(Abr!$I$5:$I$619,Abr!$S$5:$S$619,"Receita",Abr!$F$5:$F$619,Resultado!$D297)</f>
        <v>0</v>
      </c>
      <c r="I297" s="65">
        <f>SUMIFS(Mai!$I$5:$I$619,Mai!$S$5:$S$619,"Receita",Mai!$F$5:$F$619,Resultado!$D297)</f>
        <v>0</v>
      </c>
      <c r="J297" s="65">
        <f>SUMIFS(Jun!$I$5:$I$619,Jun!$S$5:$S$619,"Receita",Jun!$F$5:$F$619,Resultado!$D297)</f>
        <v>0</v>
      </c>
      <c r="K297" s="65">
        <f>SUMIFS(Jul!$I$5:$I$619,Jul!$S$5:$S$619,"Receita",Jul!$F$5:$F$619,Resultado!$D297)</f>
        <v>0</v>
      </c>
      <c r="L297" s="65">
        <f>SUMIFS(Ago!$I$5:$I$619,Ago!$S$5:$S$619,"Receita",Ago!$F$5:$F$619,Resultado!$D297)</f>
        <v>0</v>
      </c>
      <c r="M297" s="65">
        <f>SUMIFS(Set!$I$5:$I$619,Set!$S$5:$S$619,"Receita",Set!$F$5:$F$619,Resultado!$D297)</f>
        <v>0</v>
      </c>
      <c r="N297" s="65">
        <f>SUMIFS(Out!$I$5:$I$619,Out!$S$5:$S$619,"Receita",Out!$F$5:$F$619,Resultado!$D297)</f>
        <v>0</v>
      </c>
      <c r="O297" s="65">
        <f>SUMIFS(Nov!$I$5:$I$619,Nov!$S$5:$S$619,"Receita",Nov!$F$5:$F$619,Resultado!$D297)</f>
        <v>0</v>
      </c>
      <c r="P297" s="65">
        <f>SUMIFS(Dez!$I$5:$I$619,Dez!$S$5:$S$619,"Receita",Dez!$F$5:$F$619,Resultado!$D297)</f>
        <v>0</v>
      </c>
      <c r="Q297" s="65">
        <f t="shared" si="39"/>
        <v>0</v>
      </c>
    </row>
    <row r="298" spans="3:17" ht="28.5" customHeight="1" thickTop="1" thickBot="1" x14ac:dyDescent="0.25">
      <c r="C298" s="45" t="str">
        <f>'PC Receitas'!I82</f>
        <v>4.3.78</v>
      </c>
      <c r="D298" s="46" t="str">
        <f>VLOOKUP(C298,'PC Receitas'!$I$4:$J$103,2,FALSE)</f>
        <v>-</v>
      </c>
      <c r="E298" s="65">
        <f>SUMIFS(Jan!$I$5:$I$619,Jan!$S$5:$S$619,"Receita",Jan!$F$5:$F$619,Resultado!$D298)</f>
        <v>0</v>
      </c>
      <c r="F298" s="65">
        <f>SUMIFS(Fev!$I$5:$I$619,Fev!$S$5:$S$619,"Receita",Fev!$F$5:$F$619,Resultado!$D298)</f>
        <v>0</v>
      </c>
      <c r="G298" s="65">
        <f>SUMIFS(Mar!$I$5:$I$619,Mar!$S$5:$S$619,"Receita",Mar!$F$5:$F$619,Resultado!$D298)</f>
        <v>0</v>
      </c>
      <c r="H298" s="65">
        <f>SUMIFS(Abr!$I$5:$I$619,Abr!$S$5:$S$619,"Receita",Abr!$F$5:$F$619,Resultado!$D298)</f>
        <v>0</v>
      </c>
      <c r="I298" s="65">
        <f>SUMIFS(Mai!$I$5:$I$619,Mai!$S$5:$S$619,"Receita",Mai!$F$5:$F$619,Resultado!$D298)</f>
        <v>0</v>
      </c>
      <c r="J298" s="65">
        <f>SUMIFS(Jun!$I$5:$I$619,Jun!$S$5:$S$619,"Receita",Jun!$F$5:$F$619,Resultado!$D298)</f>
        <v>0</v>
      </c>
      <c r="K298" s="65">
        <f>SUMIFS(Jul!$I$5:$I$619,Jul!$S$5:$S$619,"Receita",Jul!$F$5:$F$619,Resultado!$D298)</f>
        <v>0</v>
      </c>
      <c r="L298" s="65">
        <f>SUMIFS(Ago!$I$5:$I$619,Ago!$S$5:$S$619,"Receita",Ago!$F$5:$F$619,Resultado!$D298)</f>
        <v>0</v>
      </c>
      <c r="M298" s="65">
        <f>SUMIFS(Set!$I$5:$I$619,Set!$S$5:$S$619,"Receita",Set!$F$5:$F$619,Resultado!$D298)</f>
        <v>0</v>
      </c>
      <c r="N298" s="65">
        <f>SUMIFS(Out!$I$5:$I$619,Out!$S$5:$S$619,"Receita",Out!$F$5:$F$619,Resultado!$D298)</f>
        <v>0</v>
      </c>
      <c r="O298" s="65">
        <f>SUMIFS(Nov!$I$5:$I$619,Nov!$S$5:$S$619,"Receita",Nov!$F$5:$F$619,Resultado!$D298)</f>
        <v>0</v>
      </c>
      <c r="P298" s="65">
        <f>SUMIFS(Dez!$I$5:$I$619,Dez!$S$5:$S$619,"Receita",Dez!$F$5:$F$619,Resultado!$D298)</f>
        <v>0</v>
      </c>
      <c r="Q298" s="65">
        <f t="shared" si="39"/>
        <v>0</v>
      </c>
    </row>
    <row r="299" spans="3:17" ht="28.5" customHeight="1" thickTop="1" thickBot="1" x14ac:dyDescent="0.25">
      <c r="C299" s="45" t="str">
        <f>'PC Receitas'!I83</f>
        <v>4.3.79</v>
      </c>
      <c r="D299" s="46" t="str">
        <f>VLOOKUP(C299,'PC Receitas'!$I$4:$J$103,2,FALSE)</f>
        <v>-</v>
      </c>
      <c r="E299" s="65">
        <f>SUMIFS(Jan!$I$5:$I$619,Jan!$S$5:$S$619,"Receita",Jan!$F$5:$F$619,Resultado!$D299)</f>
        <v>0</v>
      </c>
      <c r="F299" s="65">
        <f>SUMIFS(Fev!$I$5:$I$619,Fev!$S$5:$S$619,"Receita",Fev!$F$5:$F$619,Resultado!$D299)</f>
        <v>0</v>
      </c>
      <c r="G299" s="65">
        <f>SUMIFS(Mar!$I$5:$I$619,Mar!$S$5:$S$619,"Receita",Mar!$F$5:$F$619,Resultado!$D299)</f>
        <v>0</v>
      </c>
      <c r="H299" s="65">
        <f>SUMIFS(Abr!$I$5:$I$619,Abr!$S$5:$S$619,"Receita",Abr!$F$5:$F$619,Resultado!$D299)</f>
        <v>0</v>
      </c>
      <c r="I299" s="65">
        <f>SUMIFS(Mai!$I$5:$I$619,Mai!$S$5:$S$619,"Receita",Mai!$F$5:$F$619,Resultado!$D299)</f>
        <v>0</v>
      </c>
      <c r="J299" s="65">
        <f>SUMIFS(Jun!$I$5:$I$619,Jun!$S$5:$S$619,"Receita",Jun!$F$5:$F$619,Resultado!$D299)</f>
        <v>0</v>
      </c>
      <c r="K299" s="65">
        <f>SUMIFS(Jul!$I$5:$I$619,Jul!$S$5:$S$619,"Receita",Jul!$F$5:$F$619,Resultado!$D299)</f>
        <v>0</v>
      </c>
      <c r="L299" s="65">
        <f>SUMIFS(Ago!$I$5:$I$619,Ago!$S$5:$S$619,"Receita",Ago!$F$5:$F$619,Resultado!$D299)</f>
        <v>0</v>
      </c>
      <c r="M299" s="65">
        <f>SUMIFS(Set!$I$5:$I$619,Set!$S$5:$S$619,"Receita",Set!$F$5:$F$619,Resultado!$D299)</f>
        <v>0</v>
      </c>
      <c r="N299" s="65">
        <f>SUMIFS(Out!$I$5:$I$619,Out!$S$5:$S$619,"Receita",Out!$F$5:$F$619,Resultado!$D299)</f>
        <v>0</v>
      </c>
      <c r="O299" s="65">
        <f>SUMIFS(Nov!$I$5:$I$619,Nov!$S$5:$S$619,"Receita",Nov!$F$5:$F$619,Resultado!$D299)</f>
        <v>0</v>
      </c>
      <c r="P299" s="65">
        <f>SUMIFS(Dez!$I$5:$I$619,Dez!$S$5:$S$619,"Receita",Dez!$F$5:$F$619,Resultado!$D299)</f>
        <v>0</v>
      </c>
      <c r="Q299" s="65">
        <f t="shared" si="39"/>
        <v>0</v>
      </c>
    </row>
    <row r="300" spans="3:17" ht="28.5" customHeight="1" thickTop="1" thickBot="1" x14ac:dyDescent="0.25">
      <c r="C300" s="45" t="str">
        <f>'PC Receitas'!I84</f>
        <v>4.3.80</v>
      </c>
      <c r="D300" s="46" t="str">
        <f>VLOOKUP(C300,'PC Receitas'!$I$4:$J$103,2,FALSE)</f>
        <v>-</v>
      </c>
      <c r="E300" s="65">
        <f>SUMIFS(Jan!$I$5:$I$619,Jan!$S$5:$S$619,"Receita",Jan!$F$5:$F$619,Resultado!$D300)</f>
        <v>0</v>
      </c>
      <c r="F300" s="65">
        <f>SUMIFS(Fev!$I$5:$I$619,Fev!$S$5:$S$619,"Receita",Fev!$F$5:$F$619,Resultado!$D300)</f>
        <v>0</v>
      </c>
      <c r="G300" s="65">
        <f>SUMIFS(Mar!$I$5:$I$619,Mar!$S$5:$S$619,"Receita",Mar!$F$5:$F$619,Resultado!$D300)</f>
        <v>0</v>
      </c>
      <c r="H300" s="65">
        <f>SUMIFS(Abr!$I$5:$I$619,Abr!$S$5:$S$619,"Receita",Abr!$F$5:$F$619,Resultado!$D300)</f>
        <v>0</v>
      </c>
      <c r="I300" s="65">
        <f>SUMIFS(Mai!$I$5:$I$619,Mai!$S$5:$S$619,"Receita",Mai!$F$5:$F$619,Resultado!$D300)</f>
        <v>0</v>
      </c>
      <c r="J300" s="65">
        <f>SUMIFS(Jun!$I$5:$I$619,Jun!$S$5:$S$619,"Receita",Jun!$F$5:$F$619,Resultado!$D300)</f>
        <v>0</v>
      </c>
      <c r="K300" s="65">
        <f>SUMIFS(Jul!$I$5:$I$619,Jul!$S$5:$S$619,"Receita",Jul!$F$5:$F$619,Resultado!$D300)</f>
        <v>0</v>
      </c>
      <c r="L300" s="65">
        <f>SUMIFS(Ago!$I$5:$I$619,Ago!$S$5:$S$619,"Receita",Ago!$F$5:$F$619,Resultado!$D300)</f>
        <v>0</v>
      </c>
      <c r="M300" s="65">
        <f>SUMIFS(Set!$I$5:$I$619,Set!$S$5:$S$619,"Receita",Set!$F$5:$F$619,Resultado!$D300)</f>
        <v>0</v>
      </c>
      <c r="N300" s="65">
        <f>SUMIFS(Out!$I$5:$I$619,Out!$S$5:$S$619,"Receita",Out!$F$5:$F$619,Resultado!$D300)</f>
        <v>0</v>
      </c>
      <c r="O300" s="65">
        <f>SUMIFS(Nov!$I$5:$I$619,Nov!$S$5:$S$619,"Receita",Nov!$F$5:$F$619,Resultado!$D300)</f>
        <v>0</v>
      </c>
      <c r="P300" s="65">
        <f>SUMIFS(Dez!$I$5:$I$619,Dez!$S$5:$S$619,"Receita",Dez!$F$5:$F$619,Resultado!$D300)</f>
        <v>0</v>
      </c>
      <c r="Q300" s="65">
        <f t="shared" si="39"/>
        <v>0</v>
      </c>
    </row>
    <row r="301" spans="3:17" ht="28.5" customHeight="1" thickTop="1" thickBot="1" x14ac:dyDescent="0.25">
      <c r="C301" s="45" t="str">
        <f>'PC Receitas'!I85</f>
        <v>4.3.81</v>
      </c>
      <c r="D301" s="46" t="str">
        <f>VLOOKUP(C301,'PC Receitas'!$I$4:$J$103,2,FALSE)</f>
        <v>-</v>
      </c>
      <c r="E301" s="65">
        <f>SUMIFS(Jan!$I$5:$I$619,Jan!$S$5:$S$619,"Receita",Jan!$F$5:$F$619,Resultado!$D301)</f>
        <v>0</v>
      </c>
      <c r="F301" s="65">
        <f>SUMIFS(Fev!$I$5:$I$619,Fev!$S$5:$S$619,"Receita",Fev!$F$5:$F$619,Resultado!$D301)</f>
        <v>0</v>
      </c>
      <c r="G301" s="65">
        <f>SUMIFS(Mar!$I$5:$I$619,Mar!$S$5:$S$619,"Receita",Mar!$F$5:$F$619,Resultado!$D301)</f>
        <v>0</v>
      </c>
      <c r="H301" s="65">
        <f>SUMIFS(Abr!$I$5:$I$619,Abr!$S$5:$S$619,"Receita",Abr!$F$5:$F$619,Resultado!$D301)</f>
        <v>0</v>
      </c>
      <c r="I301" s="65">
        <f>SUMIFS(Mai!$I$5:$I$619,Mai!$S$5:$S$619,"Receita",Mai!$F$5:$F$619,Resultado!$D301)</f>
        <v>0</v>
      </c>
      <c r="J301" s="65">
        <f>SUMIFS(Jun!$I$5:$I$619,Jun!$S$5:$S$619,"Receita",Jun!$F$5:$F$619,Resultado!$D301)</f>
        <v>0</v>
      </c>
      <c r="K301" s="65">
        <f>SUMIFS(Jul!$I$5:$I$619,Jul!$S$5:$S$619,"Receita",Jul!$F$5:$F$619,Resultado!$D301)</f>
        <v>0</v>
      </c>
      <c r="L301" s="65">
        <f>SUMIFS(Ago!$I$5:$I$619,Ago!$S$5:$S$619,"Receita",Ago!$F$5:$F$619,Resultado!$D301)</f>
        <v>0</v>
      </c>
      <c r="M301" s="65">
        <f>SUMIFS(Set!$I$5:$I$619,Set!$S$5:$S$619,"Receita",Set!$F$5:$F$619,Resultado!$D301)</f>
        <v>0</v>
      </c>
      <c r="N301" s="65">
        <f>SUMIFS(Out!$I$5:$I$619,Out!$S$5:$S$619,"Receita",Out!$F$5:$F$619,Resultado!$D301)</f>
        <v>0</v>
      </c>
      <c r="O301" s="65">
        <f>SUMIFS(Nov!$I$5:$I$619,Nov!$S$5:$S$619,"Receita",Nov!$F$5:$F$619,Resultado!$D301)</f>
        <v>0</v>
      </c>
      <c r="P301" s="65">
        <f>SUMIFS(Dez!$I$5:$I$619,Dez!$S$5:$S$619,"Receita",Dez!$F$5:$F$619,Resultado!$D301)</f>
        <v>0</v>
      </c>
      <c r="Q301" s="65">
        <f t="shared" si="39"/>
        <v>0</v>
      </c>
    </row>
    <row r="302" spans="3:17" ht="28.5" customHeight="1" thickTop="1" thickBot="1" x14ac:dyDescent="0.25">
      <c r="C302" s="45" t="str">
        <f>'PC Receitas'!I86</f>
        <v>4.3.82</v>
      </c>
      <c r="D302" s="46" t="str">
        <f>VLOOKUP(C302,'PC Receitas'!$I$4:$J$103,2,FALSE)</f>
        <v>-</v>
      </c>
      <c r="E302" s="65">
        <f>SUMIFS(Jan!$I$5:$I$619,Jan!$S$5:$S$619,"Receita",Jan!$F$5:$F$619,Resultado!$D302)</f>
        <v>0</v>
      </c>
      <c r="F302" s="65">
        <f>SUMIFS(Fev!$I$5:$I$619,Fev!$S$5:$S$619,"Receita",Fev!$F$5:$F$619,Resultado!$D302)</f>
        <v>0</v>
      </c>
      <c r="G302" s="65">
        <f>SUMIFS(Mar!$I$5:$I$619,Mar!$S$5:$S$619,"Receita",Mar!$F$5:$F$619,Resultado!$D302)</f>
        <v>0</v>
      </c>
      <c r="H302" s="65">
        <f>SUMIFS(Abr!$I$5:$I$619,Abr!$S$5:$S$619,"Receita",Abr!$F$5:$F$619,Resultado!$D302)</f>
        <v>0</v>
      </c>
      <c r="I302" s="65">
        <f>SUMIFS(Mai!$I$5:$I$619,Mai!$S$5:$S$619,"Receita",Mai!$F$5:$F$619,Resultado!$D302)</f>
        <v>0</v>
      </c>
      <c r="J302" s="65">
        <f>SUMIFS(Jun!$I$5:$I$619,Jun!$S$5:$S$619,"Receita",Jun!$F$5:$F$619,Resultado!$D302)</f>
        <v>0</v>
      </c>
      <c r="K302" s="65">
        <f>SUMIFS(Jul!$I$5:$I$619,Jul!$S$5:$S$619,"Receita",Jul!$F$5:$F$619,Resultado!$D302)</f>
        <v>0</v>
      </c>
      <c r="L302" s="65">
        <f>SUMIFS(Ago!$I$5:$I$619,Ago!$S$5:$S$619,"Receita",Ago!$F$5:$F$619,Resultado!$D302)</f>
        <v>0</v>
      </c>
      <c r="M302" s="65">
        <f>SUMIFS(Set!$I$5:$I$619,Set!$S$5:$S$619,"Receita",Set!$F$5:$F$619,Resultado!$D302)</f>
        <v>0</v>
      </c>
      <c r="N302" s="65">
        <f>SUMIFS(Out!$I$5:$I$619,Out!$S$5:$S$619,"Receita",Out!$F$5:$F$619,Resultado!$D302)</f>
        <v>0</v>
      </c>
      <c r="O302" s="65">
        <f>SUMIFS(Nov!$I$5:$I$619,Nov!$S$5:$S$619,"Receita",Nov!$F$5:$F$619,Resultado!$D302)</f>
        <v>0</v>
      </c>
      <c r="P302" s="65">
        <f>SUMIFS(Dez!$I$5:$I$619,Dez!$S$5:$S$619,"Receita",Dez!$F$5:$F$619,Resultado!$D302)</f>
        <v>0</v>
      </c>
      <c r="Q302" s="65">
        <f t="shared" si="39"/>
        <v>0</v>
      </c>
    </row>
    <row r="303" spans="3:17" ht="28.5" customHeight="1" thickTop="1" thickBot="1" x14ac:dyDescent="0.25">
      <c r="C303" s="45" t="str">
        <f>'PC Receitas'!I87</f>
        <v>4.3.83</v>
      </c>
      <c r="D303" s="46" t="str">
        <f>VLOOKUP(C303,'PC Receitas'!$I$4:$J$103,2,FALSE)</f>
        <v>-</v>
      </c>
      <c r="E303" s="65">
        <f>SUMIFS(Jan!$I$5:$I$619,Jan!$S$5:$S$619,"Receita",Jan!$F$5:$F$619,Resultado!$D303)</f>
        <v>0</v>
      </c>
      <c r="F303" s="65">
        <f>SUMIFS(Fev!$I$5:$I$619,Fev!$S$5:$S$619,"Receita",Fev!$F$5:$F$619,Resultado!$D303)</f>
        <v>0</v>
      </c>
      <c r="G303" s="65">
        <f>SUMIFS(Mar!$I$5:$I$619,Mar!$S$5:$S$619,"Receita",Mar!$F$5:$F$619,Resultado!$D303)</f>
        <v>0</v>
      </c>
      <c r="H303" s="65">
        <f>SUMIFS(Abr!$I$5:$I$619,Abr!$S$5:$S$619,"Receita",Abr!$F$5:$F$619,Resultado!$D303)</f>
        <v>0</v>
      </c>
      <c r="I303" s="65">
        <f>SUMIFS(Mai!$I$5:$I$619,Mai!$S$5:$S$619,"Receita",Mai!$F$5:$F$619,Resultado!$D303)</f>
        <v>0</v>
      </c>
      <c r="J303" s="65">
        <f>SUMIFS(Jun!$I$5:$I$619,Jun!$S$5:$S$619,"Receita",Jun!$F$5:$F$619,Resultado!$D303)</f>
        <v>0</v>
      </c>
      <c r="K303" s="65">
        <f>SUMIFS(Jul!$I$5:$I$619,Jul!$S$5:$S$619,"Receita",Jul!$F$5:$F$619,Resultado!$D303)</f>
        <v>0</v>
      </c>
      <c r="L303" s="65">
        <f>SUMIFS(Ago!$I$5:$I$619,Ago!$S$5:$S$619,"Receita",Ago!$F$5:$F$619,Resultado!$D303)</f>
        <v>0</v>
      </c>
      <c r="M303" s="65">
        <f>SUMIFS(Set!$I$5:$I$619,Set!$S$5:$S$619,"Receita",Set!$F$5:$F$619,Resultado!$D303)</f>
        <v>0</v>
      </c>
      <c r="N303" s="65">
        <f>SUMIFS(Out!$I$5:$I$619,Out!$S$5:$S$619,"Receita",Out!$F$5:$F$619,Resultado!$D303)</f>
        <v>0</v>
      </c>
      <c r="O303" s="65">
        <f>SUMIFS(Nov!$I$5:$I$619,Nov!$S$5:$S$619,"Receita",Nov!$F$5:$F$619,Resultado!$D303)</f>
        <v>0</v>
      </c>
      <c r="P303" s="65">
        <f>SUMIFS(Dez!$I$5:$I$619,Dez!$S$5:$S$619,"Receita",Dez!$F$5:$F$619,Resultado!$D303)</f>
        <v>0</v>
      </c>
      <c r="Q303" s="65">
        <f t="shared" si="39"/>
        <v>0</v>
      </c>
    </row>
    <row r="304" spans="3:17" ht="28.5" customHeight="1" thickTop="1" thickBot="1" x14ac:dyDescent="0.25">
      <c r="C304" s="45" t="str">
        <f>'PC Receitas'!I88</f>
        <v>4.3.84</v>
      </c>
      <c r="D304" s="46" t="str">
        <f>VLOOKUP(C304,'PC Receitas'!$I$4:$J$103,2,FALSE)</f>
        <v>-</v>
      </c>
      <c r="E304" s="65">
        <f>SUMIFS(Jan!$I$5:$I$619,Jan!$S$5:$S$619,"Receita",Jan!$F$5:$F$619,Resultado!$D304)</f>
        <v>0</v>
      </c>
      <c r="F304" s="65">
        <f>SUMIFS(Fev!$I$5:$I$619,Fev!$S$5:$S$619,"Receita",Fev!$F$5:$F$619,Resultado!$D304)</f>
        <v>0</v>
      </c>
      <c r="G304" s="65">
        <f>SUMIFS(Mar!$I$5:$I$619,Mar!$S$5:$S$619,"Receita",Mar!$F$5:$F$619,Resultado!$D304)</f>
        <v>0</v>
      </c>
      <c r="H304" s="65">
        <f>SUMIFS(Abr!$I$5:$I$619,Abr!$S$5:$S$619,"Receita",Abr!$F$5:$F$619,Resultado!$D304)</f>
        <v>0</v>
      </c>
      <c r="I304" s="65">
        <f>SUMIFS(Mai!$I$5:$I$619,Mai!$S$5:$S$619,"Receita",Mai!$F$5:$F$619,Resultado!$D304)</f>
        <v>0</v>
      </c>
      <c r="J304" s="65">
        <f>SUMIFS(Jun!$I$5:$I$619,Jun!$S$5:$S$619,"Receita",Jun!$F$5:$F$619,Resultado!$D304)</f>
        <v>0</v>
      </c>
      <c r="K304" s="65">
        <f>SUMIFS(Jul!$I$5:$I$619,Jul!$S$5:$S$619,"Receita",Jul!$F$5:$F$619,Resultado!$D304)</f>
        <v>0</v>
      </c>
      <c r="L304" s="65">
        <f>SUMIFS(Ago!$I$5:$I$619,Ago!$S$5:$S$619,"Receita",Ago!$F$5:$F$619,Resultado!$D304)</f>
        <v>0</v>
      </c>
      <c r="M304" s="65">
        <f>SUMIFS(Set!$I$5:$I$619,Set!$S$5:$S$619,"Receita",Set!$F$5:$F$619,Resultado!$D304)</f>
        <v>0</v>
      </c>
      <c r="N304" s="65">
        <f>SUMIFS(Out!$I$5:$I$619,Out!$S$5:$S$619,"Receita",Out!$F$5:$F$619,Resultado!$D304)</f>
        <v>0</v>
      </c>
      <c r="O304" s="65">
        <f>SUMIFS(Nov!$I$5:$I$619,Nov!$S$5:$S$619,"Receita",Nov!$F$5:$F$619,Resultado!$D304)</f>
        <v>0</v>
      </c>
      <c r="P304" s="65">
        <f>SUMIFS(Dez!$I$5:$I$619,Dez!$S$5:$S$619,"Receita",Dez!$F$5:$F$619,Resultado!$D304)</f>
        <v>0</v>
      </c>
      <c r="Q304" s="65">
        <f t="shared" si="39"/>
        <v>0</v>
      </c>
    </row>
    <row r="305" spans="3:17" ht="28.5" customHeight="1" thickTop="1" thickBot="1" x14ac:dyDescent="0.25">
      <c r="C305" s="45" t="str">
        <f>'PC Receitas'!I89</f>
        <v>4.3.85</v>
      </c>
      <c r="D305" s="46" t="str">
        <f>VLOOKUP(C305,'PC Receitas'!$I$4:$J$103,2,FALSE)</f>
        <v>-</v>
      </c>
      <c r="E305" s="65">
        <f>SUMIFS(Jan!$I$5:$I$619,Jan!$S$5:$S$619,"Receita",Jan!$F$5:$F$619,Resultado!$D305)</f>
        <v>0</v>
      </c>
      <c r="F305" s="65">
        <f>SUMIFS(Fev!$I$5:$I$619,Fev!$S$5:$S$619,"Receita",Fev!$F$5:$F$619,Resultado!$D305)</f>
        <v>0</v>
      </c>
      <c r="G305" s="65">
        <f>SUMIFS(Mar!$I$5:$I$619,Mar!$S$5:$S$619,"Receita",Mar!$F$5:$F$619,Resultado!$D305)</f>
        <v>0</v>
      </c>
      <c r="H305" s="65">
        <f>SUMIFS(Abr!$I$5:$I$619,Abr!$S$5:$S$619,"Receita",Abr!$F$5:$F$619,Resultado!$D305)</f>
        <v>0</v>
      </c>
      <c r="I305" s="65">
        <f>SUMIFS(Mai!$I$5:$I$619,Mai!$S$5:$S$619,"Receita",Mai!$F$5:$F$619,Resultado!$D305)</f>
        <v>0</v>
      </c>
      <c r="J305" s="65">
        <f>SUMIFS(Jun!$I$5:$I$619,Jun!$S$5:$S$619,"Receita",Jun!$F$5:$F$619,Resultado!$D305)</f>
        <v>0</v>
      </c>
      <c r="K305" s="65">
        <f>SUMIFS(Jul!$I$5:$I$619,Jul!$S$5:$S$619,"Receita",Jul!$F$5:$F$619,Resultado!$D305)</f>
        <v>0</v>
      </c>
      <c r="L305" s="65">
        <f>SUMIFS(Ago!$I$5:$I$619,Ago!$S$5:$S$619,"Receita",Ago!$F$5:$F$619,Resultado!$D305)</f>
        <v>0</v>
      </c>
      <c r="M305" s="65">
        <f>SUMIFS(Set!$I$5:$I$619,Set!$S$5:$S$619,"Receita",Set!$F$5:$F$619,Resultado!$D305)</f>
        <v>0</v>
      </c>
      <c r="N305" s="65">
        <f>SUMIFS(Out!$I$5:$I$619,Out!$S$5:$S$619,"Receita",Out!$F$5:$F$619,Resultado!$D305)</f>
        <v>0</v>
      </c>
      <c r="O305" s="65">
        <f>SUMIFS(Nov!$I$5:$I$619,Nov!$S$5:$S$619,"Receita",Nov!$F$5:$F$619,Resultado!$D305)</f>
        <v>0</v>
      </c>
      <c r="P305" s="65">
        <f>SUMIFS(Dez!$I$5:$I$619,Dez!$S$5:$S$619,"Receita",Dez!$F$5:$F$619,Resultado!$D305)</f>
        <v>0</v>
      </c>
      <c r="Q305" s="65">
        <f t="shared" si="39"/>
        <v>0</v>
      </c>
    </row>
    <row r="306" spans="3:17" ht="27.75" customHeight="1" thickTop="1" thickBot="1" x14ac:dyDescent="0.25">
      <c r="C306" s="45" t="str">
        <f>'PC Receitas'!I90</f>
        <v>4.3.86</v>
      </c>
      <c r="D306" s="46" t="str">
        <f>VLOOKUP(C306,'PC Receitas'!$I$4:$J$103,2,FALSE)</f>
        <v>-</v>
      </c>
      <c r="E306" s="65">
        <f>SUMIFS(Jan!$I$5:$I$619,Jan!$S$5:$S$619,"Receita",Jan!$F$5:$F$619,Resultado!$D306)</f>
        <v>0</v>
      </c>
      <c r="F306" s="65">
        <f>SUMIFS(Fev!$I$5:$I$619,Fev!$S$5:$S$619,"Receita",Fev!$F$5:$F$619,Resultado!$D306)</f>
        <v>0</v>
      </c>
      <c r="G306" s="65">
        <f>SUMIFS(Mar!$I$5:$I$619,Mar!$S$5:$S$619,"Receita",Mar!$F$5:$F$619,Resultado!$D306)</f>
        <v>0</v>
      </c>
      <c r="H306" s="65">
        <f>SUMIFS(Abr!$I$5:$I$619,Abr!$S$5:$S$619,"Receita",Abr!$F$5:$F$619,Resultado!$D306)</f>
        <v>0</v>
      </c>
      <c r="I306" s="65">
        <f>SUMIFS(Mai!$I$5:$I$619,Mai!$S$5:$S$619,"Receita",Mai!$F$5:$F$619,Resultado!$D306)</f>
        <v>0</v>
      </c>
      <c r="J306" s="65">
        <f>SUMIFS(Jun!$I$5:$I$619,Jun!$S$5:$S$619,"Receita",Jun!$F$5:$F$619,Resultado!$D306)</f>
        <v>0</v>
      </c>
      <c r="K306" s="65">
        <f>SUMIFS(Jul!$I$5:$I$619,Jul!$S$5:$S$619,"Receita",Jul!$F$5:$F$619,Resultado!$D306)</f>
        <v>0</v>
      </c>
      <c r="L306" s="65">
        <f>SUMIFS(Ago!$I$5:$I$619,Ago!$S$5:$S$619,"Receita",Ago!$F$5:$F$619,Resultado!$D306)</f>
        <v>0</v>
      </c>
      <c r="M306" s="65">
        <f>SUMIFS(Set!$I$5:$I$619,Set!$S$5:$S$619,"Receita",Set!$F$5:$F$619,Resultado!$D306)</f>
        <v>0</v>
      </c>
      <c r="N306" s="65">
        <f>SUMIFS(Out!$I$5:$I$619,Out!$S$5:$S$619,"Receita",Out!$F$5:$F$619,Resultado!$D306)</f>
        <v>0</v>
      </c>
      <c r="O306" s="65">
        <f>SUMIFS(Nov!$I$5:$I$619,Nov!$S$5:$S$619,"Receita",Nov!$F$5:$F$619,Resultado!$D306)</f>
        <v>0</v>
      </c>
      <c r="P306" s="65">
        <f>SUMIFS(Dez!$I$5:$I$619,Dez!$S$5:$S$619,"Receita",Dez!$F$5:$F$619,Resultado!$D306)</f>
        <v>0</v>
      </c>
      <c r="Q306" s="65">
        <f t="shared" si="39"/>
        <v>0</v>
      </c>
    </row>
    <row r="307" spans="3:17" ht="27.75" customHeight="1" thickTop="1" thickBot="1" x14ac:dyDescent="0.25">
      <c r="C307" s="45" t="str">
        <f>'PC Receitas'!I91</f>
        <v>4.3.87</v>
      </c>
      <c r="D307" s="46" t="str">
        <f>VLOOKUP(C307,'PC Receitas'!$I$4:$J$103,2,FALSE)</f>
        <v>-</v>
      </c>
      <c r="E307" s="65">
        <f>SUMIFS(Jan!$I$5:$I$619,Jan!$S$5:$S$619,"Receita",Jan!$F$5:$F$619,Resultado!$D307)</f>
        <v>0</v>
      </c>
      <c r="F307" s="65">
        <f>SUMIFS(Fev!$I$5:$I$619,Fev!$S$5:$S$619,"Receita",Fev!$F$5:$F$619,Resultado!$D307)</f>
        <v>0</v>
      </c>
      <c r="G307" s="65">
        <f>SUMIFS(Mar!$I$5:$I$619,Mar!$S$5:$S$619,"Receita",Mar!$F$5:$F$619,Resultado!$D307)</f>
        <v>0</v>
      </c>
      <c r="H307" s="65">
        <f>SUMIFS(Abr!$I$5:$I$619,Abr!$S$5:$S$619,"Receita",Abr!$F$5:$F$619,Resultado!$D307)</f>
        <v>0</v>
      </c>
      <c r="I307" s="65">
        <f>SUMIFS(Mai!$I$5:$I$619,Mai!$S$5:$S$619,"Receita",Mai!$F$5:$F$619,Resultado!$D307)</f>
        <v>0</v>
      </c>
      <c r="J307" s="65">
        <f>SUMIFS(Jun!$I$5:$I$619,Jun!$S$5:$S$619,"Receita",Jun!$F$5:$F$619,Resultado!$D307)</f>
        <v>0</v>
      </c>
      <c r="K307" s="65">
        <f>SUMIFS(Jul!$I$5:$I$619,Jul!$S$5:$S$619,"Receita",Jul!$F$5:$F$619,Resultado!$D307)</f>
        <v>0</v>
      </c>
      <c r="L307" s="65">
        <f>SUMIFS(Ago!$I$5:$I$619,Ago!$S$5:$S$619,"Receita",Ago!$F$5:$F$619,Resultado!$D307)</f>
        <v>0</v>
      </c>
      <c r="M307" s="65">
        <f>SUMIFS(Set!$I$5:$I$619,Set!$S$5:$S$619,"Receita",Set!$F$5:$F$619,Resultado!$D307)</f>
        <v>0</v>
      </c>
      <c r="N307" s="65">
        <f>SUMIFS(Out!$I$5:$I$619,Out!$S$5:$S$619,"Receita",Out!$F$5:$F$619,Resultado!$D307)</f>
        <v>0</v>
      </c>
      <c r="O307" s="65">
        <f>SUMIFS(Nov!$I$5:$I$619,Nov!$S$5:$S$619,"Receita",Nov!$F$5:$F$619,Resultado!$D307)</f>
        <v>0</v>
      </c>
      <c r="P307" s="65">
        <f>SUMIFS(Dez!$I$5:$I$619,Dez!$S$5:$S$619,"Receita",Dez!$F$5:$F$619,Resultado!$D307)</f>
        <v>0</v>
      </c>
      <c r="Q307" s="65">
        <f t="shared" si="39"/>
        <v>0</v>
      </c>
    </row>
    <row r="308" spans="3:17" ht="27.75" customHeight="1" thickTop="1" thickBot="1" x14ac:dyDescent="0.25">
      <c r="C308" s="45" t="str">
        <f>'PC Receitas'!I92</f>
        <v>4.3.88</v>
      </c>
      <c r="D308" s="46" t="str">
        <f>VLOOKUP(C308,'PC Receitas'!$I$4:$J$103,2,FALSE)</f>
        <v>-</v>
      </c>
      <c r="E308" s="65">
        <f>SUMIFS(Jan!$I$5:$I$619,Jan!$S$5:$S$619,"Receita",Jan!$F$5:$F$619,Resultado!$D308)</f>
        <v>0</v>
      </c>
      <c r="F308" s="65">
        <f>SUMIFS(Fev!$I$5:$I$619,Fev!$S$5:$S$619,"Receita",Fev!$F$5:$F$619,Resultado!$D308)</f>
        <v>0</v>
      </c>
      <c r="G308" s="65">
        <f>SUMIFS(Mar!$I$5:$I$619,Mar!$S$5:$S$619,"Receita",Mar!$F$5:$F$619,Resultado!$D308)</f>
        <v>0</v>
      </c>
      <c r="H308" s="65">
        <f>SUMIFS(Abr!$I$5:$I$619,Abr!$S$5:$S$619,"Receita",Abr!$F$5:$F$619,Resultado!$D308)</f>
        <v>0</v>
      </c>
      <c r="I308" s="65">
        <f>SUMIFS(Mai!$I$5:$I$619,Mai!$S$5:$S$619,"Receita",Mai!$F$5:$F$619,Resultado!$D308)</f>
        <v>0</v>
      </c>
      <c r="J308" s="65">
        <f>SUMIFS(Jun!$I$5:$I$619,Jun!$S$5:$S$619,"Receita",Jun!$F$5:$F$619,Resultado!$D308)</f>
        <v>0</v>
      </c>
      <c r="K308" s="65">
        <f>SUMIFS(Jul!$I$5:$I$619,Jul!$S$5:$S$619,"Receita",Jul!$F$5:$F$619,Resultado!$D308)</f>
        <v>0</v>
      </c>
      <c r="L308" s="65">
        <f>SUMIFS(Ago!$I$5:$I$619,Ago!$S$5:$S$619,"Receita",Ago!$F$5:$F$619,Resultado!$D308)</f>
        <v>0</v>
      </c>
      <c r="M308" s="65">
        <f>SUMIFS(Set!$I$5:$I$619,Set!$S$5:$S$619,"Receita",Set!$F$5:$F$619,Resultado!$D308)</f>
        <v>0</v>
      </c>
      <c r="N308" s="65">
        <f>SUMIFS(Out!$I$5:$I$619,Out!$S$5:$S$619,"Receita",Out!$F$5:$F$619,Resultado!$D308)</f>
        <v>0</v>
      </c>
      <c r="O308" s="65">
        <f>SUMIFS(Nov!$I$5:$I$619,Nov!$S$5:$S$619,"Receita",Nov!$F$5:$F$619,Resultado!$D308)</f>
        <v>0</v>
      </c>
      <c r="P308" s="65">
        <f>SUMIFS(Dez!$I$5:$I$619,Dez!$S$5:$S$619,"Receita",Dez!$F$5:$F$619,Resultado!$D308)</f>
        <v>0</v>
      </c>
      <c r="Q308" s="65">
        <f t="shared" si="39"/>
        <v>0</v>
      </c>
    </row>
    <row r="309" spans="3:17" ht="27.75" customHeight="1" thickTop="1" thickBot="1" x14ac:dyDescent="0.25">
      <c r="C309" s="45" t="str">
        <f>'PC Receitas'!I93</f>
        <v>4.3.89</v>
      </c>
      <c r="D309" s="46" t="str">
        <f>VLOOKUP(C309,'PC Receitas'!$I$4:$J$103,2,FALSE)</f>
        <v>-</v>
      </c>
      <c r="E309" s="65">
        <f>SUMIFS(Jan!$I$5:$I$619,Jan!$S$5:$S$619,"Receita",Jan!$F$5:$F$619,Resultado!$D309)</f>
        <v>0</v>
      </c>
      <c r="F309" s="65">
        <f>SUMIFS(Fev!$I$5:$I$619,Fev!$S$5:$S$619,"Receita",Fev!$F$5:$F$619,Resultado!$D309)</f>
        <v>0</v>
      </c>
      <c r="G309" s="65">
        <f>SUMIFS(Mar!$I$5:$I$619,Mar!$S$5:$S$619,"Receita",Mar!$F$5:$F$619,Resultado!$D309)</f>
        <v>0</v>
      </c>
      <c r="H309" s="65">
        <f>SUMIFS(Abr!$I$5:$I$619,Abr!$S$5:$S$619,"Receita",Abr!$F$5:$F$619,Resultado!$D309)</f>
        <v>0</v>
      </c>
      <c r="I309" s="65">
        <f>SUMIFS(Mai!$I$5:$I$619,Mai!$S$5:$S$619,"Receita",Mai!$F$5:$F$619,Resultado!$D309)</f>
        <v>0</v>
      </c>
      <c r="J309" s="65">
        <f>SUMIFS(Jun!$I$5:$I$619,Jun!$S$5:$S$619,"Receita",Jun!$F$5:$F$619,Resultado!$D309)</f>
        <v>0</v>
      </c>
      <c r="K309" s="65">
        <f>SUMIFS(Jul!$I$5:$I$619,Jul!$S$5:$S$619,"Receita",Jul!$F$5:$F$619,Resultado!$D309)</f>
        <v>0</v>
      </c>
      <c r="L309" s="65">
        <f>SUMIFS(Ago!$I$5:$I$619,Ago!$S$5:$S$619,"Receita",Ago!$F$5:$F$619,Resultado!$D309)</f>
        <v>0</v>
      </c>
      <c r="M309" s="65">
        <f>SUMIFS(Set!$I$5:$I$619,Set!$S$5:$S$619,"Receita",Set!$F$5:$F$619,Resultado!$D309)</f>
        <v>0</v>
      </c>
      <c r="N309" s="65">
        <f>SUMIFS(Out!$I$5:$I$619,Out!$S$5:$S$619,"Receita",Out!$F$5:$F$619,Resultado!$D309)</f>
        <v>0</v>
      </c>
      <c r="O309" s="65">
        <f>SUMIFS(Nov!$I$5:$I$619,Nov!$S$5:$S$619,"Receita",Nov!$F$5:$F$619,Resultado!$D309)</f>
        <v>0</v>
      </c>
      <c r="P309" s="65">
        <f>SUMIFS(Dez!$I$5:$I$619,Dez!$S$5:$S$619,"Receita",Dez!$F$5:$F$619,Resultado!$D309)</f>
        <v>0</v>
      </c>
      <c r="Q309" s="65">
        <f t="shared" si="39"/>
        <v>0</v>
      </c>
    </row>
    <row r="310" spans="3:17" ht="27.75" customHeight="1" thickTop="1" thickBot="1" x14ac:dyDescent="0.25">
      <c r="C310" s="45" t="str">
        <f>'PC Receitas'!I94</f>
        <v>4.3.90</v>
      </c>
      <c r="D310" s="46" t="str">
        <f>VLOOKUP(C310,'PC Receitas'!$I$4:$J$103,2,FALSE)</f>
        <v>-</v>
      </c>
      <c r="E310" s="65">
        <f>SUMIFS(Jan!$I$5:$I$619,Jan!$S$5:$S$619,"Receita",Jan!$F$5:$F$619,Resultado!$D310)</f>
        <v>0</v>
      </c>
      <c r="F310" s="65">
        <f>SUMIFS(Fev!$I$5:$I$619,Fev!$S$5:$S$619,"Receita",Fev!$F$5:$F$619,Resultado!$D310)</f>
        <v>0</v>
      </c>
      <c r="G310" s="65">
        <f>SUMIFS(Mar!$I$5:$I$619,Mar!$S$5:$S$619,"Receita",Mar!$F$5:$F$619,Resultado!$D310)</f>
        <v>0</v>
      </c>
      <c r="H310" s="65">
        <f>SUMIFS(Abr!$I$5:$I$619,Abr!$S$5:$S$619,"Receita",Abr!$F$5:$F$619,Resultado!$D310)</f>
        <v>0</v>
      </c>
      <c r="I310" s="65">
        <f>SUMIFS(Mai!$I$5:$I$619,Mai!$S$5:$S$619,"Receita",Mai!$F$5:$F$619,Resultado!$D310)</f>
        <v>0</v>
      </c>
      <c r="J310" s="65">
        <f>SUMIFS(Jun!$I$5:$I$619,Jun!$S$5:$S$619,"Receita",Jun!$F$5:$F$619,Resultado!$D310)</f>
        <v>0</v>
      </c>
      <c r="K310" s="65">
        <f>SUMIFS(Jul!$I$5:$I$619,Jul!$S$5:$S$619,"Receita",Jul!$F$5:$F$619,Resultado!$D310)</f>
        <v>0</v>
      </c>
      <c r="L310" s="65">
        <f>SUMIFS(Ago!$I$5:$I$619,Ago!$S$5:$S$619,"Receita",Ago!$F$5:$F$619,Resultado!$D310)</f>
        <v>0</v>
      </c>
      <c r="M310" s="65">
        <f>SUMIFS(Set!$I$5:$I$619,Set!$S$5:$S$619,"Receita",Set!$F$5:$F$619,Resultado!$D310)</f>
        <v>0</v>
      </c>
      <c r="N310" s="65">
        <f>SUMIFS(Out!$I$5:$I$619,Out!$S$5:$S$619,"Receita",Out!$F$5:$F$619,Resultado!$D310)</f>
        <v>0</v>
      </c>
      <c r="O310" s="65">
        <f>SUMIFS(Nov!$I$5:$I$619,Nov!$S$5:$S$619,"Receita",Nov!$F$5:$F$619,Resultado!$D310)</f>
        <v>0</v>
      </c>
      <c r="P310" s="65">
        <f>SUMIFS(Dez!$I$5:$I$619,Dez!$S$5:$S$619,"Receita",Dez!$F$5:$F$619,Resultado!$D310)</f>
        <v>0</v>
      </c>
      <c r="Q310" s="65">
        <f t="shared" si="39"/>
        <v>0</v>
      </c>
    </row>
    <row r="311" spans="3:17" ht="27.75" customHeight="1" thickTop="1" thickBot="1" x14ac:dyDescent="0.25">
      <c r="C311" s="45" t="str">
        <f>'PC Receitas'!I95</f>
        <v>4.3.91</v>
      </c>
      <c r="D311" s="46" t="str">
        <f>VLOOKUP(C311,'PC Receitas'!$I$4:$J$103,2,FALSE)</f>
        <v>-</v>
      </c>
      <c r="E311" s="65">
        <f>SUMIFS(Jan!$I$5:$I$619,Jan!$S$5:$S$619,"Receita",Jan!$F$5:$F$619,Resultado!$D311)</f>
        <v>0</v>
      </c>
      <c r="F311" s="65">
        <f>SUMIFS(Fev!$I$5:$I$619,Fev!$S$5:$S$619,"Receita",Fev!$F$5:$F$619,Resultado!$D311)</f>
        <v>0</v>
      </c>
      <c r="G311" s="65">
        <f>SUMIFS(Mar!$I$5:$I$619,Mar!$S$5:$S$619,"Receita",Mar!$F$5:$F$619,Resultado!$D311)</f>
        <v>0</v>
      </c>
      <c r="H311" s="65">
        <f>SUMIFS(Abr!$I$5:$I$619,Abr!$S$5:$S$619,"Receita",Abr!$F$5:$F$619,Resultado!$D311)</f>
        <v>0</v>
      </c>
      <c r="I311" s="65">
        <f>SUMIFS(Mai!$I$5:$I$619,Mai!$S$5:$S$619,"Receita",Mai!$F$5:$F$619,Resultado!$D311)</f>
        <v>0</v>
      </c>
      <c r="J311" s="65">
        <f>SUMIFS(Jun!$I$5:$I$619,Jun!$S$5:$S$619,"Receita",Jun!$F$5:$F$619,Resultado!$D311)</f>
        <v>0</v>
      </c>
      <c r="K311" s="65">
        <f>SUMIFS(Jul!$I$5:$I$619,Jul!$S$5:$S$619,"Receita",Jul!$F$5:$F$619,Resultado!$D311)</f>
        <v>0</v>
      </c>
      <c r="L311" s="65">
        <f>SUMIFS(Ago!$I$5:$I$619,Ago!$S$5:$S$619,"Receita",Ago!$F$5:$F$619,Resultado!$D311)</f>
        <v>0</v>
      </c>
      <c r="M311" s="65">
        <f>SUMIFS(Set!$I$5:$I$619,Set!$S$5:$S$619,"Receita",Set!$F$5:$F$619,Resultado!$D311)</f>
        <v>0</v>
      </c>
      <c r="N311" s="65">
        <f>SUMIFS(Out!$I$5:$I$619,Out!$S$5:$S$619,"Receita",Out!$F$5:$F$619,Resultado!$D311)</f>
        <v>0</v>
      </c>
      <c r="O311" s="65">
        <f>SUMIFS(Nov!$I$5:$I$619,Nov!$S$5:$S$619,"Receita",Nov!$F$5:$F$619,Resultado!$D311)</f>
        <v>0</v>
      </c>
      <c r="P311" s="65">
        <f>SUMIFS(Dez!$I$5:$I$619,Dez!$S$5:$S$619,"Receita",Dez!$F$5:$F$619,Resultado!$D311)</f>
        <v>0</v>
      </c>
      <c r="Q311" s="65">
        <f t="shared" si="39"/>
        <v>0</v>
      </c>
    </row>
    <row r="312" spans="3:17" ht="27.75" customHeight="1" thickTop="1" thickBot="1" x14ac:dyDescent="0.25">
      <c r="C312" s="45" t="str">
        <f>'PC Receitas'!I96</f>
        <v>4.3.92</v>
      </c>
      <c r="D312" s="46" t="str">
        <f>VLOOKUP(C312,'PC Receitas'!$I$4:$J$103,2,FALSE)</f>
        <v>-</v>
      </c>
      <c r="E312" s="65">
        <f>SUMIFS(Jan!$I$5:$I$619,Jan!$S$5:$S$619,"Receita",Jan!$F$5:$F$619,Resultado!$D312)</f>
        <v>0</v>
      </c>
      <c r="F312" s="65">
        <f>SUMIFS(Fev!$I$5:$I$619,Fev!$S$5:$S$619,"Receita",Fev!$F$5:$F$619,Resultado!$D312)</f>
        <v>0</v>
      </c>
      <c r="G312" s="65">
        <f>SUMIFS(Mar!$I$5:$I$619,Mar!$S$5:$S$619,"Receita",Mar!$F$5:$F$619,Resultado!$D312)</f>
        <v>0</v>
      </c>
      <c r="H312" s="65">
        <f>SUMIFS(Abr!$I$5:$I$619,Abr!$S$5:$S$619,"Receita",Abr!$F$5:$F$619,Resultado!$D312)</f>
        <v>0</v>
      </c>
      <c r="I312" s="65">
        <f>SUMIFS(Mai!$I$5:$I$619,Mai!$S$5:$S$619,"Receita",Mai!$F$5:$F$619,Resultado!$D312)</f>
        <v>0</v>
      </c>
      <c r="J312" s="65">
        <f>SUMIFS(Jun!$I$5:$I$619,Jun!$S$5:$S$619,"Receita",Jun!$F$5:$F$619,Resultado!$D312)</f>
        <v>0</v>
      </c>
      <c r="K312" s="65">
        <f>SUMIFS(Jul!$I$5:$I$619,Jul!$S$5:$S$619,"Receita",Jul!$F$5:$F$619,Resultado!$D312)</f>
        <v>0</v>
      </c>
      <c r="L312" s="65">
        <f>SUMIFS(Ago!$I$5:$I$619,Ago!$S$5:$S$619,"Receita",Ago!$F$5:$F$619,Resultado!$D312)</f>
        <v>0</v>
      </c>
      <c r="M312" s="65">
        <f>SUMIFS(Set!$I$5:$I$619,Set!$S$5:$S$619,"Receita",Set!$F$5:$F$619,Resultado!$D312)</f>
        <v>0</v>
      </c>
      <c r="N312" s="65">
        <f>SUMIFS(Out!$I$5:$I$619,Out!$S$5:$S$619,"Receita",Out!$F$5:$F$619,Resultado!$D312)</f>
        <v>0</v>
      </c>
      <c r="O312" s="65">
        <f>SUMIFS(Nov!$I$5:$I$619,Nov!$S$5:$S$619,"Receita",Nov!$F$5:$F$619,Resultado!$D312)</f>
        <v>0</v>
      </c>
      <c r="P312" s="65">
        <f>SUMIFS(Dez!$I$5:$I$619,Dez!$S$5:$S$619,"Receita",Dez!$F$5:$F$619,Resultado!$D312)</f>
        <v>0</v>
      </c>
      <c r="Q312" s="65">
        <f t="shared" si="39"/>
        <v>0</v>
      </c>
    </row>
    <row r="313" spans="3:17" ht="27.75" customHeight="1" thickTop="1" thickBot="1" x14ac:dyDescent="0.25">
      <c r="C313" s="45" t="str">
        <f>'PC Receitas'!I97</f>
        <v>4.3.93</v>
      </c>
      <c r="D313" s="46" t="str">
        <f>VLOOKUP(C313,'PC Receitas'!$I$4:$J$103,2,FALSE)</f>
        <v>-</v>
      </c>
      <c r="E313" s="65">
        <f>SUMIFS(Jan!$I$5:$I$619,Jan!$S$5:$S$619,"Receita",Jan!$F$5:$F$619,Resultado!$D313)</f>
        <v>0</v>
      </c>
      <c r="F313" s="65">
        <f>SUMIFS(Fev!$I$5:$I$619,Fev!$S$5:$S$619,"Receita",Fev!$F$5:$F$619,Resultado!$D313)</f>
        <v>0</v>
      </c>
      <c r="G313" s="65">
        <f>SUMIFS(Mar!$I$5:$I$619,Mar!$S$5:$S$619,"Receita",Mar!$F$5:$F$619,Resultado!$D313)</f>
        <v>0</v>
      </c>
      <c r="H313" s="65">
        <f>SUMIFS(Abr!$I$5:$I$619,Abr!$S$5:$S$619,"Receita",Abr!$F$5:$F$619,Resultado!$D313)</f>
        <v>0</v>
      </c>
      <c r="I313" s="65">
        <f>SUMIFS(Mai!$I$5:$I$619,Mai!$S$5:$S$619,"Receita",Mai!$F$5:$F$619,Resultado!$D313)</f>
        <v>0</v>
      </c>
      <c r="J313" s="65">
        <f>SUMIFS(Jun!$I$5:$I$619,Jun!$S$5:$S$619,"Receita",Jun!$F$5:$F$619,Resultado!$D313)</f>
        <v>0</v>
      </c>
      <c r="K313" s="65">
        <f>SUMIFS(Jul!$I$5:$I$619,Jul!$S$5:$S$619,"Receita",Jul!$F$5:$F$619,Resultado!$D313)</f>
        <v>0</v>
      </c>
      <c r="L313" s="65">
        <f>SUMIFS(Ago!$I$5:$I$619,Ago!$S$5:$S$619,"Receita",Ago!$F$5:$F$619,Resultado!$D313)</f>
        <v>0</v>
      </c>
      <c r="M313" s="65">
        <f>SUMIFS(Set!$I$5:$I$619,Set!$S$5:$S$619,"Receita",Set!$F$5:$F$619,Resultado!$D313)</f>
        <v>0</v>
      </c>
      <c r="N313" s="65">
        <f>SUMIFS(Out!$I$5:$I$619,Out!$S$5:$S$619,"Receita",Out!$F$5:$F$619,Resultado!$D313)</f>
        <v>0</v>
      </c>
      <c r="O313" s="65">
        <f>SUMIFS(Nov!$I$5:$I$619,Nov!$S$5:$S$619,"Receita",Nov!$F$5:$F$619,Resultado!$D313)</f>
        <v>0</v>
      </c>
      <c r="P313" s="65">
        <f>SUMIFS(Dez!$I$5:$I$619,Dez!$S$5:$S$619,"Receita",Dez!$F$5:$F$619,Resultado!$D313)</f>
        <v>0</v>
      </c>
      <c r="Q313" s="65">
        <f t="shared" si="39"/>
        <v>0</v>
      </c>
    </row>
    <row r="314" spans="3:17" ht="27.75" customHeight="1" thickTop="1" thickBot="1" x14ac:dyDescent="0.25">
      <c r="C314" s="45" t="str">
        <f>'PC Receitas'!I98</f>
        <v>4.3.94</v>
      </c>
      <c r="D314" s="46" t="str">
        <f>VLOOKUP(C314,'PC Receitas'!$I$4:$J$103,2,FALSE)</f>
        <v>-</v>
      </c>
      <c r="E314" s="65">
        <f>SUMIFS(Jan!$I$5:$I$619,Jan!$S$5:$S$619,"Receita",Jan!$F$5:$F$619,Resultado!$D314)</f>
        <v>0</v>
      </c>
      <c r="F314" s="65">
        <f>SUMIFS(Fev!$I$5:$I$619,Fev!$S$5:$S$619,"Receita",Fev!$F$5:$F$619,Resultado!$D314)</f>
        <v>0</v>
      </c>
      <c r="G314" s="65">
        <f>SUMIFS(Mar!$I$5:$I$619,Mar!$S$5:$S$619,"Receita",Mar!$F$5:$F$619,Resultado!$D314)</f>
        <v>0</v>
      </c>
      <c r="H314" s="65">
        <f>SUMIFS(Abr!$I$5:$I$619,Abr!$S$5:$S$619,"Receita",Abr!$F$5:$F$619,Resultado!$D314)</f>
        <v>0</v>
      </c>
      <c r="I314" s="65">
        <f>SUMIFS(Mai!$I$5:$I$619,Mai!$S$5:$S$619,"Receita",Mai!$F$5:$F$619,Resultado!$D314)</f>
        <v>0</v>
      </c>
      <c r="J314" s="65">
        <f>SUMIFS(Jun!$I$5:$I$619,Jun!$S$5:$S$619,"Receita",Jun!$F$5:$F$619,Resultado!$D314)</f>
        <v>0</v>
      </c>
      <c r="K314" s="65">
        <f>SUMIFS(Jul!$I$5:$I$619,Jul!$S$5:$S$619,"Receita",Jul!$F$5:$F$619,Resultado!$D314)</f>
        <v>0</v>
      </c>
      <c r="L314" s="65">
        <f>SUMIFS(Ago!$I$5:$I$619,Ago!$S$5:$S$619,"Receita",Ago!$F$5:$F$619,Resultado!$D314)</f>
        <v>0</v>
      </c>
      <c r="M314" s="65">
        <f>SUMIFS(Set!$I$5:$I$619,Set!$S$5:$S$619,"Receita",Set!$F$5:$F$619,Resultado!$D314)</f>
        <v>0</v>
      </c>
      <c r="N314" s="65">
        <f>SUMIFS(Out!$I$5:$I$619,Out!$S$5:$S$619,"Receita",Out!$F$5:$F$619,Resultado!$D314)</f>
        <v>0</v>
      </c>
      <c r="O314" s="65">
        <f>SUMIFS(Nov!$I$5:$I$619,Nov!$S$5:$S$619,"Receita",Nov!$F$5:$F$619,Resultado!$D314)</f>
        <v>0</v>
      </c>
      <c r="P314" s="65">
        <f>SUMIFS(Dez!$I$5:$I$619,Dez!$S$5:$S$619,"Receita",Dez!$F$5:$F$619,Resultado!$D314)</f>
        <v>0</v>
      </c>
      <c r="Q314" s="65">
        <f t="shared" si="39"/>
        <v>0</v>
      </c>
    </row>
    <row r="315" spans="3:17" ht="27.75" customHeight="1" thickTop="1" thickBot="1" x14ac:dyDescent="0.25">
      <c r="C315" s="45" t="str">
        <f>'PC Receitas'!I99</f>
        <v>4.3.95</v>
      </c>
      <c r="D315" s="46" t="str">
        <f>VLOOKUP(C315,'PC Receitas'!$I$4:$J$103,2,FALSE)</f>
        <v>-</v>
      </c>
      <c r="E315" s="65">
        <f>SUMIFS(Jan!$I$5:$I$619,Jan!$S$5:$S$619,"Receita",Jan!$F$5:$F$619,Resultado!$D315)</f>
        <v>0</v>
      </c>
      <c r="F315" s="65">
        <f>SUMIFS(Fev!$I$5:$I$619,Fev!$S$5:$S$619,"Receita",Fev!$F$5:$F$619,Resultado!$D315)</f>
        <v>0</v>
      </c>
      <c r="G315" s="65">
        <f>SUMIFS(Mar!$I$5:$I$619,Mar!$S$5:$S$619,"Receita",Mar!$F$5:$F$619,Resultado!$D315)</f>
        <v>0</v>
      </c>
      <c r="H315" s="65">
        <f>SUMIFS(Abr!$I$5:$I$619,Abr!$S$5:$S$619,"Receita",Abr!$F$5:$F$619,Resultado!$D315)</f>
        <v>0</v>
      </c>
      <c r="I315" s="65">
        <f>SUMIFS(Mai!$I$5:$I$619,Mai!$S$5:$S$619,"Receita",Mai!$F$5:$F$619,Resultado!$D315)</f>
        <v>0</v>
      </c>
      <c r="J315" s="65">
        <f>SUMIFS(Jun!$I$5:$I$619,Jun!$S$5:$S$619,"Receita",Jun!$F$5:$F$619,Resultado!$D315)</f>
        <v>0</v>
      </c>
      <c r="K315" s="65">
        <f>SUMIFS(Jul!$I$5:$I$619,Jul!$S$5:$S$619,"Receita",Jul!$F$5:$F$619,Resultado!$D315)</f>
        <v>0</v>
      </c>
      <c r="L315" s="65">
        <f>SUMIFS(Ago!$I$5:$I$619,Ago!$S$5:$S$619,"Receita",Ago!$F$5:$F$619,Resultado!$D315)</f>
        <v>0</v>
      </c>
      <c r="M315" s="65">
        <f>SUMIFS(Set!$I$5:$I$619,Set!$S$5:$S$619,"Receita",Set!$F$5:$F$619,Resultado!$D315)</f>
        <v>0</v>
      </c>
      <c r="N315" s="65">
        <f>SUMIFS(Out!$I$5:$I$619,Out!$S$5:$S$619,"Receita",Out!$F$5:$F$619,Resultado!$D315)</f>
        <v>0</v>
      </c>
      <c r="O315" s="65">
        <f>SUMIFS(Nov!$I$5:$I$619,Nov!$S$5:$S$619,"Receita",Nov!$F$5:$F$619,Resultado!$D315)</f>
        <v>0</v>
      </c>
      <c r="P315" s="65">
        <f>SUMIFS(Dez!$I$5:$I$619,Dez!$S$5:$S$619,"Receita",Dez!$F$5:$F$619,Resultado!$D315)</f>
        <v>0</v>
      </c>
      <c r="Q315" s="65">
        <f t="shared" si="39"/>
        <v>0</v>
      </c>
    </row>
    <row r="316" spans="3:17" ht="27.75" customHeight="1" thickTop="1" thickBot="1" x14ac:dyDescent="0.25">
      <c r="C316" s="45" t="str">
        <f>'PC Receitas'!I100</f>
        <v>4.3.96</v>
      </c>
      <c r="D316" s="46" t="str">
        <f>VLOOKUP(C316,'PC Receitas'!$I$4:$J$103,2,FALSE)</f>
        <v>-</v>
      </c>
      <c r="E316" s="65">
        <f>SUMIFS(Jan!$I$5:$I$619,Jan!$S$5:$S$619,"Receita",Jan!$F$5:$F$619,Resultado!$D316)</f>
        <v>0</v>
      </c>
      <c r="F316" s="65">
        <f>SUMIFS(Fev!$I$5:$I$619,Fev!$S$5:$S$619,"Receita",Fev!$F$5:$F$619,Resultado!$D316)</f>
        <v>0</v>
      </c>
      <c r="G316" s="65">
        <f>SUMIFS(Mar!$I$5:$I$619,Mar!$S$5:$S$619,"Receita",Mar!$F$5:$F$619,Resultado!$D316)</f>
        <v>0</v>
      </c>
      <c r="H316" s="65">
        <f>SUMIFS(Abr!$I$5:$I$619,Abr!$S$5:$S$619,"Receita",Abr!$F$5:$F$619,Resultado!$D316)</f>
        <v>0</v>
      </c>
      <c r="I316" s="65">
        <f>SUMIFS(Mai!$I$5:$I$619,Mai!$S$5:$S$619,"Receita",Mai!$F$5:$F$619,Resultado!$D316)</f>
        <v>0</v>
      </c>
      <c r="J316" s="65">
        <f>SUMIFS(Jun!$I$5:$I$619,Jun!$S$5:$S$619,"Receita",Jun!$F$5:$F$619,Resultado!$D316)</f>
        <v>0</v>
      </c>
      <c r="K316" s="65">
        <f>SUMIFS(Jul!$I$5:$I$619,Jul!$S$5:$S$619,"Receita",Jul!$F$5:$F$619,Resultado!$D316)</f>
        <v>0</v>
      </c>
      <c r="L316" s="65">
        <f>SUMIFS(Ago!$I$5:$I$619,Ago!$S$5:$S$619,"Receita",Ago!$F$5:$F$619,Resultado!$D316)</f>
        <v>0</v>
      </c>
      <c r="M316" s="65">
        <f>SUMIFS(Set!$I$5:$I$619,Set!$S$5:$S$619,"Receita",Set!$F$5:$F$619,Resultado!$D316)</f>
        <v>0</v>
      </c>
      <c r="N316" s="65">
        <f>SUMIFS(Out!$I$5:$I$619,Out!$S$5:$S$619,"Receita",Out!$F$5:$F$619,Resultado!$D316)</f>
        <v>0</v>
      </c>
      <c r="O316" s="65">
        <f>SUMIFS(Nov!$I$5:$I$619,Nov!$S$5:$S$619,"Receita",Nov!$F$5:$F$619,Resultado!$D316)</f>
        <v>0</v>
      </c>
      <c r="P316" s="65">
        <f>SUMIFS(Dez!$I$5:$I$619,Dez!$S$5:$S$619,"Receita",Dez!$F$5:$F$619,Resultado!$D316)</f>
        <v>0</v>
      </c>
      <c r="Q316" s="65">
        <f t="shared" si="39"/>
        <v>0</v>
      </c>
    </row>
    <row r="317" spans="3:17" ht="27.75" customHeight="1" thickTop="1" thickBot="1" x14ac:dyDescent="0.25">
      <c r="C317" s="45" t="str">
        <f>'PC Receitas'!I101</f>
        <v>4.3.97</v>
      </c>
      <c r="D317" s="46" t="str">
        <f>VLOOKUP(C317,'PC Receitas'!$I$4:$J$103,2,FALSE)</f>
        <v>-</v>
      </c>
      <c r="E317" s="65">
        <f>SUMIFS(Jan!$I$5:$I$619,Jan!$S$5:$S$619,"Receita",Jan!$F$5:$F$619,Resultado!$D317)</f>
        <v>0</v>
      </c>
      <c r="F317" s="65">
        <f>SUMIFS(Fev!$I$5:$I$619,Fev!$S$5:$S$619,"Receita",Fev!$F$5:$F$619,Resultado!$D317)</f>
        <v>0</v>
      </c>
      <c r="G317" s="65">
        <f>SUMIFS(Mar!$I$5:$I$619,Mar!$S$5:$S$619,"Receita",Mar!$F$5:$F$619,Resultado!$D317)</f>
        <v>0</v>
      </c>
      <c r="H317" s="65">
        <f>SUMIFS(Abr!$I$5:$I$619,Abr!$S$5:$S$619,"Receita",Abr!$F$5:$F$619,Resultado!$D317)</f>
        <v>0</v>
      </c>
      <c r="I317" s="65">
        <f>SUMIFS(Mai!$I$5:$I$619,Mai!$S$5:$S$619,"Receita",Mai!$F$5:$F$619,Resultado!$D317)</f>
        <v>0</v>
      </c>
      <c r="J317" s="65">
        <f>SUMIFS(Jun!$I$5:$I$619,Jun!$S$5:$S$619,"Receita",Jun!$F$5:$F$619,Resultado!$D317)</f>
        <v>0</v>
      </c>
      <c r="K317" s="65">
        <f>SUMIFS(Jul!$I$5:$I$619,Jul!$S$5:$S$619,"Receita",Jul!$F$5:$F$619,Resultado!$D317)</f>
        <v>0</v>
      </c>
      <c r="L317" s="65">
        <f>SUMIFS(Ago!$I$5:$I$619,Ago!$S$5:$S$619,"Receita",Ago!$F$5:$F$619,Resultado!$D317)</f>
        <v>0</v>
      </c>
      <c r="M317" s="65">
        <f>SUMIFS(Set!$I$5:$I$619,Set!$S$5:$S$619,"Receita",Set!$F$5:$F$619,Resultado!$D317)</f>
        <v>0</v>
      </c>
      <c r="N317" s="65">
        <f>SUMIFS(Out!$I$5:$I$619,Out!$S$5:$S$619,"Receita",Out!$F$5:$F$619,Resultado!$D317)</f>
        <v>0</v>
      </c>
      <c r="O317" s="65">
        <f>SUMIFS(Nov!$I$5:$I$619,Nov!$S$5:$S$619,"Receita",Nov!$F$5:$F$619,Resultado!$D317)</f>
        <v>0</v>
      </c>
      <c r="P317" s="65">
        <f>SUMIFS(Dez!$I$5:$I$619,Dez!$S$5:$S$619,"Receita",Dez!$F$5:$F$619,Resultado!$D317)</f>
        <v>0</v>
      </c>
      <c r="Q317" s="65">
        <f t="shared" si="39"/>
        <v>0</v>
      </c>
    </row>
    <row r="318" spans="3:17" ht="27.75" customHeight="1" thickTop="1" thickBot="1" x14ac:dyDescent="0.25">
      <c r="C318" s="45" t="str">
        <f>'PC Receitas'!I102</f>
        <v>4.3.98</v>
      </c>
      <c r="D318" s="46" t="str">
        <f>VLOOKUP(C318,'PC Receitas'!$I$4:$J$103,2,FALSE)</f>
        <v>-</v>
      </c>
      <c r="E318" s="65">
        <f>SUMIFS(Jan!$I$5:$I$619,Jan!$S$5:$S$619,"Receita",Jan!$F$5:$F$619,Resultado!$D318)</f>
        <v>0</v>
      </c>
      <c r="F318" s="65">
        <f>SUMIFS(Fev!$I$5:$I$619,Fev!$S$5:$S$619,"Receita",Fev!$F$5:$F$619,Resultado!$D318)</f>
        <v>0</v>
      </c>
      <c r="G318" s="65">
        <f>SUMIFS(Mar!$I$5:$I$619,Mar!$S$5:$S$619,"Receita",Mar!$F$5:$F$619,Resultado!$D318)</f>
        <v>0</v>
      </c>
      <c r="H318" s="65">
        <f>SUMIFS(Abr!$I$5:$I$619,Abr!$S$5:$S$619,"Receita",Abr!$F$5:$F$619,Resultado!$D318)</f>
        <v>0</v>
      </c>
      <c r="I318" s="65">
        <f>SUMIFS(Mai!$I$5:$I$619,Mai!$S$5:$S$619,"Receita",Mai!$F$5:$F$619,Resultado!$D318)</f>
        <v>0</v>
      </c>
      <c r="J318" s="65">
        <f>SUMIFS(Jun!$I$5:$I$619,Jun!$S$5:$S$619,"Receita",Jun!$F$5:$F$619,Resultado!$D318)</f>
        <v>0</v>
      </c>
      <c r="K318" s="65">
        <f>SUMIFS(Jul!$I$5:$I$619,Jul!$S$5:$S$619,"Receita",Jul!$F$5:$F$619,Resultado!$D318)</f>
        <v>0</v>
      </c>
      <c r="L318" s="65">
        <f>SUMIFS(Ago!$I$5:$I$619,Ago!$S$5:$S$619,"Receita",Ago!$F$5:$F$619,Resultado!$D318)</f>
        <v>0</v>
      </c>
      <c r="M318" s="65">
        <f>SUMIFS(Set!$I$5:$I$619,Set!$S$5:$S$619,"Receita",Set!$F$5:$F$619,Resultado!$D318)</f>
        <v>0</v>
      </c>
      <c r="N318" s="65">
        <f>SUMIFS(Out!$I$5:$I$619,Out!$S$5:$S$619,"Receita",Out!$F$5:$F$619,Resultado!$D318)</f>
        <v>0</v>
      </c>
      <c r="O318" s="65">
        <f>SUMIFS(Nov!$I$5:$I$619,Nov!$S$5:$S$619,"Receita",Nov!$F$5:$F$619,Resultado!$D318)</f>
        <v>0</v>
      </c>
      <c r="P318" s="65">
        <f>SUMIFS(Dez!$I$5:$I$619,Dez!$S$5:$S$619,"Receita",Dez!$F$5:$F$619,Resultado!$D318)</f>
        <v>0</v>
      </c>
      <c r="Q318" s="65">
        <f t="shared" si="39"/>
        <v>0</v>
      </c>
    </row>
    <row r="319" spans="3:17" ht="27.75" customHeight="1" thickTop="1" thickBot="1" x14ac:dyDescent="0.25">
      <c r="C319" s="45" t="str">
        <f>'PC Receitas'!I103</f>
        <v>4.3.99</v>
      </c>
      <c r="D319" s="46" t="str">
        <f>VLOOKUP(C319,'PC Receitas'!$I$4:$J$103,2,FALSE)</f>
        <v>Outras Fontes de Outras Receitas</v>
      </c>
      <c r="E319" s="65">
        <f>SUMIFS(Jan!$I$5:$I$619,Jan!$S$5:$S$619,"Receita",Jan!$F$5:$F$619,Resultado!$D319)</f>
        <v>0</v>
      </c>
      <c r="F319" s="65">
        <f>SUMIFS(Fev!$I$5:$I$619,Fev!$S$5:$S$619,"Receita",Fev!$F$5:$F$619,Resultado!$D319)</f>
        <v>0</v>
      </c>
      <c r="G319" s="65">
        <f>SUMIFS(Mar!$I$5:$I$619,Mar!$S$5:$S$619,"Receita",Mar!$F$5:$F$619,Resultado!$D319)</f>
        <v>0</v>
      </c>
      <c r="H319" s="65">
        <f>SUMIFS(Abr!$I$5:$I$619,Abr!$S$5:$S$619,"Receita",Abr!$F$5:$F$619,Resultado!$D319)</f>
        <v>0</v>
      </c>
      <c r="I319" s="65">
        <f>SUMIFS(Mai!$I$5:$I$619,Mai!$S$5:$S$619,"Receita",Mai!$F$5:$F$619,Resultado!$D319)</f>
        <v>0</v>
      </c>
      <c r="J319" s="65">
        <f>SUMIFS(Jun!$I$5:$I$619,Jun!$S$5:$S$619,"Receita",Jun!$F$5:$F$619,Resultado!$D319)</f>
        <v>0</v>
      </c>
      <c r="K319" s="65">
        <f>SUMIFS(Jul!$I$5:$I$619,Jul!$S$5:$S$619,"Receita",Jul!$F$5:$F$619,Resultado!$D319)</f>
        <v>0</v>
      </c>
      <c r="L319" s="65">
        <f>SUMIFS(Ago!$I$5:$I$619,Ago!$S$5:$S$619,"Receita",Ago!$F$5:$F$619,Resultado!$D319)</f>
        <v>0</v>
      </c>
      <c r="M319" s="65">
        <f>SUMIFS(Set!$I$5:$I$619,Set!$S$5:$S$619,"Receita",Set!$F$5:$F$619,Resultado!$D319)</f>
        <v>0</v>
      </c>
      <c r="N319" s="65">
        <f>SUMIFS(Out!$I$5:$I$619,Out!$S$5:$S$619,"Receita",Out!$F$5:$F$619,Resultado!$D319)</f>
        <v>0</v>
      </c>
      <c r="O319" s="65">
        <f>SUMIFS(Nov!$I$5:$I$619,Nov!$S$5:$S$619,"Receita",Nov!$F$5:$F$619,Resultado!$D319)</f>
        <v>0</v>
      </c>
      <c r="P319" s="65">
        <f>SUMIFS(Dez!$I$5:$I$619,Dez!$S$5:$S$619,"Receita",Dez!$F$5:$F$619,Resultado!$D319)</f>
        <v>0</v>
      </c>
      <c r="Q319" s="65">
        <f>SUM(E319:P319)</f>
        <v>0</v>
      </c>
    </row>
    <row r="320" spans="3:17" ht="12.75" customHeight="1" thickTop="1" thickBot="1" x14ac:dyDescent="0.25">
      <c r="E320" s="223"/>
      <c r="F320" s="223"/>
      <c r="G320" s="223"/>
      <c r="H320" s="223"/>
      <c r="I320" s="223"/>
      <c r="J320" s="223"/>
      <c r="K320" s="223"/>
      <c r="L320" s="223"/>
      <c r="M320" s="223"/>
      <c r="N320" s="223"/>
      <c r="O320" s="223"/>
      <c r="P320" s="223"/>
      <c r="Q320" s="223"/>
    </row>
    <row r="321" spans="3:17" ht="33.75" customHeight="1" thickTop="1" thickBot="1" x14ac:dyDescent="0.25">
      <c r="C321" s="288" t="s">
        <v>74</v>
      </c>
      <c r="D321" s="289"/>
      <c r="E321" s="219">
        <f t="shared" ref="E321:Q321" si="40">E323+E423+E625+E725+E825+E524+E927+E1030</f>
        <v>2550</v>
      </c>
      <c r="F321" s="219">
        <f t="shared" si="40"/>
        <v>3000</v>
      </c>
      <c r="G321" s="219">
        <f t="shared" si="40"/>
        <v>1700</v>
      </c>
      <c r="H321" s="219">
        <f t="shared" si="40"/>
        <v>2550</v>
      </c>
      <c r="I321" s="219">
        <f t="shared" si="40"/>
        <v>54850</v>
      </c>
      <c r="J321" s="219">
        <f t="shared" si="40"/>
        <v>27250</v>
      </c>
      <c r="K321" s="219">
        <f t="shared" si="40"/>
        <v>6250</v>
      </c>
      <c r="L321" s="219">
        <f t="shared" si="40"/>
        <v>0</v>
      </c>
      <c r="M321" s="219">
        <f t="shared" si="40"/>
        <v>0</v>
      </c>
      <c r="N321" s="219">
        <f t="shared" si="40"/>
        <v>0</v>
      </c>
      <c r="O321" s="219">
        <f t="shared" si="40"/>
        <v>0</v>
      </c>
      <c r="P321" s="219">
        <f t="shared" si="40"/>
        <v>0</v>
      </c>
      <c r="Q321" s="219">
        <f t="shared" si="40"/>
        <v>98150</v>
      </c>
    </row>
    <row r="322" spans="3:17" ht="12.75" customHeight="1" thickTop="1" thickBot="1" x14ac:dyDescent="0.25">
      <c r="C322" s="17"/>
      <c r="D322" s="17"/>
      <c r="E322" s="222"/>
      <c r="F322" s="222"/>
      <c r="G322" s="222"/>
      <c r="H322" s="222"/>
      <c r="I322" s="222"/>
      <c r="J322" s="222"/>
      <c r="K322" s="222"/>
      <c r="L322" s="222"/>
      <c r="M322" s="222"/>
      <c r="N322" s="222"/>
      <c r="O322" s="222"/>
      <c r="P322" s="222"/>
      <c r="Q322" s="222"/>
    </row>
    <row r="323" spans="3:17" ht="35.25" customHeight="1" thickTop="1" thickBot="1" x14ac:dyDescent="0.25">
      <c r="C323" s="41" t="str">
        <f>'PC Despesas'!C$4</f>
        <v>5.1</v>
      </c>
      <c r="D323" s="42" t="str">
        <f>VLOOKUP(C323,'PC Despesas'!$C$4:$D$103,2,FALSE)</f>
        <v>DESPESA DE MORADIA</v>
      </c>
      <c r="E323" s="221">
        <f t="shared" ref="E323:Q323" si="41">SUM(E324:E422)</f>
        <v>1650</v>
      </c>
      <c r="F323" s="221">
        <f t="shared" si="41"/>
        <v>2100</v>
      </c>
      <c r="G323" s="221">
        <f t="shared" si="41"/>
        <v>1100</v>
      </c>
      <c r="H323" s="221">
        <f t="shared" si="41"/>
        <v>1650</v>
      </c>
      <c r="I323" s="221">
        <f t="shared" si="41"/>
        <v>50350</v>
      </c>
      <c r="J323" s="221">
        <f t="shared" si="41"/>
        <v>25150</v>
      </c>
      <c r="K323" s="221">
        <f t="shared" si="41"/>
        <v>3850</v>
      </c>
      <c r="L323" s="221">
        <f t="shared" si="41"/>
        <v>0</v>
      </c>
      <c r="M323" s="221">
        <f t="shared" si="41"/>
        <v>0</v>
      </c>
      <c r="N323" s="221">
        <f t="shared" si="41"/>
        <v>0</v>
      </c>
      <c r="O323" s="221">
        <f t="shared" si="41"/>
        <v>0</v>
      </c>
      <c r="P323" s="221">
        <f t="shared" si="41"/>
        <v>0</v>
      </c>
      <c r="Q323" s="221">
        <f t="shared" si="41"/>
        <v>85850</v>
      </c>
    </row>
    <row r="324" spans="3:17" ht="28.5" customHeight="1" thickTop="1" thickBot="1" x14ac:dyDescent="0.25">
      <c r="C324" s="45" t="str">
        <f>'PC Despesas'!C5</f>
        <v>5.1.1</v>
      </c>
      <c r="D324" s="46" t="str">
        <f>VLOOKUP(C324,'PC Despesas'!$C$4:$D$103,2,FALSE)</f>
        <v>Manutenção</v>
      </c>
      <c r="E324" s="65">
        <f>SUMIFS(Jan!$I$5:$I$619,Jan!$S$5:$S$619,"Despesa",Jan!$F$5:$F$619,Resultado!$D324)</f>
        <v>1650</v>
      </c>
      <c r="F324" s="65">
        <f>SUMIFS(Fev!$I$5:$I$619,Fev!$S$5:$S$619,"Despesa",Fev!$F$5:$F$619,Resultado!$D324)</f>
        <v>2100</v>
      </c>
      <c r="G324" s="65">
        <f>SUMIFS(Mar!$I$5:$I$619,Mar!$S$5:$S$619,"Despesa",Mar!$F$5:$F$619,Resultado!$D324)</f>
        <v>1100</v>
      </c>
      <c r="H324" s="65">
        <f>SUMIFS(Abr!$I$5:$I$619,Abr!$S$5:$S$619,"Despesa",Abr!$F$5:$F$619,Resultado!$D324)</f>
        <v>1650</v>
      </c>
      <c r="I324" s="65">
        <f>SUMIFS(Mai!$I$5:$I$619,Mai!$S$5:$S$619,"Despesa",Mai!$F$5:$F$619,Resultado!$D324)</f>
        <v>50350</v>
      </c>
      <c r="J324" s="65">
        <f>SUMIFS(Jun!$I$5:$I$619,Jun!$S$5:$S$619,"Despesa",Jun!$F$5:$F$619,Resultado!$D324)</f>
        <v>25150</v>
      </c>
      <c r="K324" s="65">
        <f>SUMIFS(Jul!$I$5:$I$619,Jul!$S$5:$S$619,"Despesa",Jul!$F$5:$F$619,Resultado!$D324)</f>
        <v>3850</v>
      </c>
      <c r="L324" s="65">
        <f>SUMIFS(Ago!$I$5:$I$619,Ago!$S$5:$S$619,"Despesa",Ago!$F$5:$F$619,Resultado!$D324)</f>
        <v>0</v>
      </c>
      <c r="M324" s="65">
        <f>SUMIFS(Set!$I$5:$I$619,Set!$S$5:$S$619,"Despesa",Set!$F$5:$F$619,Resultado!$D324)</f>
        <v>0</v>
      </c>
      <c r="N324" s="65">
        <f>SUMIFS(Out!$I$5:$I$619,Out!$S$5:$S$619,"Despesa",Out!$F$5:$F$619,Resultado!$D324)</f>
        <v>0</v>
      </c>
      <c r="O324" s="65">
        <f>SUMIFS(Nov!$I$5:$I$619,Nov!$S$5:$S$619,"Despesa",Nov!$F$5:$F$619,Resultado!$D324)</f>
        <v>0</v>
      </c>
      <c r="P324" s="65">
        <f>SUMIFS(Dez!$I$5:$I$619,Dez!$S$5:$S$619,"Despesa",Dez!$F$5:$F$619,Resultado!$D324)</f>
        <v>0</v>
      </c>
      <c r="Q324" s="65">
        <f>SUM(E324:P324)</f>
        <v>85850</v>
      </c>
    </row>
    <row r="325" spans="3:17" ht="28.5" customHeight="1" thickTop="1" thickBot="1" x14ac:dyDescent="0.25">
      <c r="C325" s="45" t="str">
        <f>'PC Despesas'!C6</f>
        <v>5.1.2</v>
      </c>
      <c r="D325" s="46" t="str">
        <f>VLOOKUP(C325,'PC Despesas'!$C$4:$D$103,2,FALSE)</f>
        <v>-</v>
      </c>
      <c r="E325" s="65">
        <f>SUMIFS(Jan!$I$5:$I$619,Jan!$S$5:$S$619,"Despesa",Jan!$F$5:$F$619,Resultado!$D325)</f>
        <v>0</v>
      </c>
      <c r="F325" s="65">
        <f>SUMIFS(Fev!$I$5:$I$619,Fev!$S$5:$S$619,"Despesa",Fev!$F$5:$F$619,Resultado!$D325)</f>
        <v>0</v>
      </c>
      <c r="G325" s="65">
        <f>SUMIFS(Mar!$I$5:$I$619,Mar!$S$5:$S$619,"Despesa",Mar!$F$5:$F$619,Resultado!$D325)</f>
        <v>0</v>
      </c>
      <c r="H325" s="65">
        <f>SUMIFS(Abr!$I$5:$I$619,Abr!$S$5:$S$619,"Despesa",Abr!$F$5:$F$619,Resultado!$D325)</f>
        <v>0</v>
      </c>
      <c r="I325" s="65">
        <f>SUMIFS(Mai!$I$5:$I$619,Mai!$S$5:$S$619,"Despesa",Mai!$F$5:$F$619,Resultado!$D325)</f>
        <v>0</v>
      </c>
      <c r="J325" s="65">
        <f>SUMIFS(Jun!$I$5:$I$619,Jun!$S$5:$S$619,"Despesa",Jun!$F$5:$F$619,Resultado!$D325)</f>
        <v>0</v>
      </c>
      <c r="K325" s="65">
        <f>SUMIFS(Jul!$I$5:$I$619,Jul!$S$5:$S$619,"Despesa",Jul!$F$5:$F$619,Resultado!$D325)</f>
        <v>0</v>
      </c>
      <c r="L325" s="65">
        <f>SUMIFS(Ago!$I$5:$I$619,Ago!$S$5:$S$619,"Despesa",Ago!$F$5:$F$619,Resultado!$D325)</f>
        <v>0</v>
      </c>
      <c r="M325" s="65">
        <f>SUMIFS(Set!$I$5:$I$619,Set!$S$5:$S$619,"Despesa",Set!$F$5:$F$619,Resultado!$D325)</f>
        <v>0</v>
      </c>
      <c r="N325" s="65">
        <f>SUMIFS(Out!$I$5:$I$619,Out!$S$5:$S$619,"Despesa",Out!$F$5:$F$619,Resultado!$D325)</f>
        <v>0</v>
      </c>
      <c r="O325" s="65">
        <f>SUMIFS(Nov!$I$5:$I$619,Nov!$S$5:$S$619,"Despesa",Nov!$F$5:$F$619,Resultado!$D325)</f>
        <v>0</v>
      </c>
      <c r="P325" s="65">
        <f>SUMIFS(Dez!$I$5:$I$619,Dez!$S$5:$S$619,"Despesa",Dez!$F$5:$F$619,Resultado!$D325)</f>
        <v>0</v>
      </c>
      <c r="Q325" s="65">
        <f t="shared" ref="Q325:Q388" si="42">SUM(E325:P325)</f>
        <v>0</v>
      </c>
    </row>
    <row r="326" spans="3:17" ht="28.5" customHeight="1" thickTop="1" thickBot="1" x14ac:dyDescent="0.25">
      <c r="C326" s="45" t="str">
        <f>'PC Despesas'!C7</f>
        <v>5.1.3</v>
      </c>
      <c r="D326" s="46" t="str">
        <f>VLOOKUP(C326,'PC Despesas'!$C$4:$D$103,2,FALSE)</f>
        <v>-</v>
      </c>
      <c r="E326" s="65">
        <f>SUMIFS(Jan!$I$5:$I$619,Jan!$S$5:$S$619,"Despesa",Jan!$F$5:$F$619,Resultado!$D326)</f>
        <v>0</v>
      </c>
      <c r="F326" s="65">
        <f>SUMIFS(Fev!$I$5:$I$619,Fev!$S$5:$S$619,"Despesa",Fev!$F$5:$F$619,Resultado!$D326)</f>
        <v>0</v>
      </c>
      <c r="G326" s="65">
        <f>SUMIFS(Mar!$I$5:$I$619,Mar!$S$5:$S$619,"Despesa",Mar!$F$5:$F$619,Resultado!$D326)</f>
        <v>0</v>
      </c>
      <c r="H326" s="65">
        <f>SUMIFS(Abr!$I$5:$I$619,Abr!$S$5:$S$619,"Despesa",Abr!$F$5:$F$619,Resultado!$D326)</f>
        <v>0</v>
      </c>
      <c r="I326" s="65">
        <f>SUMIFS(Mai!$I$5:$I$619,Mai!$S$5:$S$619,"Despesa",Mai!$F$5:$F$619,Resultado!$D326)</f>
        <v>0</v>
      </c>
      <c r="J326" s="65">
        <f>SUMIFS(Jun!$I$5:$I$619,Jun!$S$5:$S$619,"Despesa",Jun!$F$5:$F$619,Resultado!$D326)</f>
        <v>0</v>
      </c>
      <c r="K326" s="65">
        <f>SUMIFS(Jul!$I$5:$I$619,Jul!$S$5:$S$619,"Despesa",Jul!$F$5:$F$619,Resultado!$D326)</f>
        <v>0</v>
      </c>
      <c r="L326" s="65">
        <f>SUMIFS(Ago!$I$5:$I$619,Ago!$S$5:$S$619,"Despesa",Ago!$F$5:$F$619,Resultado!$D326)</f>
        <v>0</v>
      </c>
      <c r="M326" s="65">
        <f>SUMIFS(Set!$I$5:$I$619,Set!$S$5:$S$619,"Despesa",Set!$F$5:$F$619,Resultado!$D326)</f>
        <v>0</v>
      </c>
      <c r="N326" s="65">
        <f>SUMIFS(Out!$I$5:$I$619,Out!$S$5:$S$619,"Despesa",Out!$F$5:$F$619,Resultado!$D326)</f>
        <v>0</v>
      </c>
      <c r="O326" s="65">
        <f>SUMIFS(Nov!$I$5:$I$619,Nov!$S$5:$S$619,"Despesa",Nov!$F$5:$F$619,Resultado!$D326)</f>
        <v>0</v>
      </c>
      <c r="P326" s="65">
        <f>SUMIFS(Dez!$I$5:$I$619,Dez!$S$5:$S$619,"Despesa",Dez!$F$5:$F$619,Resultado!$D326)</f>
        <v>0</v>
      </c>
      <c r="Q326" s="65">
        <f t="shared" si="42"/>
        <v>0</v>
      </c>
    </row>
    <row r="327" spans="3:17" ht="28.5" customHeight="1" thickTop="1" thickBot="1" x14ac:dyDescent="0.25">
      <c r="C327" s="45" t="str">
        <f>'PC Despesas'!C8</f>
        <v>5.1.4</v>
      </c>
      <c r="D327" s="46" t="str">
        <f>VLOOKUP(C327,'PC Despesas'!$C$4:$D$103,2,FALSE)</f>
        <v>-</v>
      </c>
      <c r="E327" s="65">
        <f>SUMIFS(Jan!$I$5:$I$619,Jan!$S$5:$S$619,"Despesa",Jan!$F$5:$F$619,Resultado!$D327)</f>
        <v>0</v>
      </c>
      <c r="F327" s="65">
        <f>SUMIFS(Fev!$I$5:$I$619,Fev!$S$5:$S$619,"Despesa",Fev!$F$5:$F$619,Resultado!$D327)</f>
        <v>0</v>
      </c>
      <c r="G327" s="65">
        <f>SUMIFS(Mar!$I$5:$I$619,Mar!$S$5:$S$619,"Despesa",Mar!$F$5:$F$619,Resultado!$D327)</f>
        <v>0</v>
      </c>
      <c r="H327" s="65">
        <f>SUMIFS(Abr!$I$5:$I$619,Abr!$S$5:$S$619,"Despesa",Abr!$F$5:$F$619,Resultado!$D327)</f>
        <v>0</v>
      </c>
      <c r="I327" s="65">
        <f>SUMIFS(Mai!$I$5:$I$619,Mai!$S$5:$S$619,"Despesa",Mai!$F$5:$F$619,Resultado!$D327)</f>
        <v>0</v>
      </c>
      <c r="J327" s="65">
        <f>SUMIFS(Jun!$I$5:$I$619,Jun!$S$5:$S$619,"Despesa",Jun!$F$5:$F$619,Resultado!$D327)</f>
        <v>0</v>
      </c>
      <c r="K327" s="65">
        <f>SUMIFS(Jul!$I$5:$I$619,Jul!$S$5:$S$619,"Despesa",Jul!$F$5:$F$619,Resultado!$D327)</f>
        <v>0</v>
      </c>
      <c r="L327" s="65">
        <f>SUMIFS(Ago!$I$5:$I$619,Ago!$S$5:$S$619,"Despesa",Ago!$F$5:$F$619,Resultado!$D327)</f>
        <v>0</v>
      </c>
      <c r="M327" s="65">
        <f>SUMIFS(Set!$I$5:$I$619,Set!$S$5:$S$619,"Despesa",Set!$F$5:$F$619,Resultado!$D327)</f>
        <v>0</v>
      </c>
      <c r="N327" s="65">
        <f>SUMIFS(Out!$I$5:$I$619,Out!$S$5:$S$619,"Despesa",Out!$F$5:$F$619,Resultado!$D327)</f>
        <v>0</v>
      </c>
      <c r="O327" s="65">
        <f>SUMIFS(Nov!$I$5:$I$619,Nov!$S$5:$S$619,"Despesa",Nov!$F$5:$F$619,Resultado!$D327)</f>
        <v>0</v>
      </c>
      <c r="P327" s="65">
        <f>SUMIFS(Dez!$I$5:$I$619,Dez!$S$5:$S$619,"Despesa",Dez!$F$5:$F$619,Resultado!$D327)</f>
        <v>0</v>
      </c>
      <c r="Q327" s="65">
        <f t="shared" si="42"/>
        <v>0</v>
      </c>
    </row>
    <row r="328" spans="3:17" ht="28.5" customHeight="1" thickTop="1" thickBot="1" x14ac:dyDescent="0.25">
      <c r="C328" s="45" t="str">
        <f>'PC Despesas'!C9</f>
        <v>5.1.5</v>
      </c>
      <c r="D328" s="46" t="str">
        <f>VLOOKUP(C328,'PC Despesas'!$C$4:$D$103,2,FALSE)</f>
        <v>-</v>
      </c>
      <c r="E328" s="65">
        <f>SUMIFS(Jan!$I$5:$I$619,Jan!$S$5:$S$619,"Despesa",Jan!$F$5:$F$619,Resultado!$D328)</f>
        <v>0</v>
      </c>
      <c r="F328" s="65">
        <f>SUMIFS(Fev!$I$5:$I$619,Fev!$S$5:$S$619,"Despesa",Fev!$F$5:$F$619,Resultado!$D328)</f>
        <v>0</v>
      </c>
      <c r="G328" s="65">
        <f>SUMIFS(Mar!$I$5:$I$619,Mar!$S$5:$S$619,"Despesa",Mar!$F$5:$F$619,Resultado!$D328)</f>
        <v>0</v>
      </c>
      <c r="H328" s="65">
        <f>SUMIFS(Abr!$I$5:$I$619,Abr!$S$5:$S$619,"Despesa",Abr!$F$5:$F$619,Resultado!$D328)</f>
        <v>0</v>
      </c>
      <c r="I328" s="65">
        <f>SUMIFS(Mai!$I$5:$I$619,Mai!$S$5:$S$619,"Despesa",Mai!$F$5:$F$619,Resultado!$D328)</f>
        <v>0</v>
      </c>
      <c r="J328" s="65">
        <f>SUMIFS(Jun!$I$5:$I$619,Jun!$S$5:$S$619,"Despesa",Jun!$F$5:$F$619,Resultado!$D328)</f>
        <v>0</v>
      </c>
      <c r="K328" s="65">
        <f>SUMIFS(Jul!$I$5:$I$619,Jul!$S$5:$S$619,"Despesa",Jul!$F$5:$F$619,Resultado!$D328)</f>
        <v>0</v>
      </c>
      <c r="L328" s="65">
        <f>SUMIFS(Ago!$I$5:$I$619,Ago!$S$5:$S$619,"Despesa",Ago!$F$5:$F$619,Resultado!$D328)</f>
        <v>0</v>
      </c>
      <c r="M328" s="65">
        <f>SUMIFS(Set!$I$5:$I$619,Set!$S$5:$S$619,"Despesa",Set!$F$5:$F$619,Resultado!$D328)</f>
        <v>0</v>
      </c>
      <c r="N328" s="65">
        <f>SUMIFS(Out!$I$5:$I$619,Out!$S$5:$S$619,"Despesa",Out!$F$5:$F$619,Resultado!$D328)</f>
        <v>0</v>
      </c>
      <c r="O328" s="65">
        <f>SUMIFS(Nov!$I$5:$I$619,Nov!$S$5:$S$619,"Despesa",Nov!$F$5:$F$619,Resultado!$D328)</f>
        <v>0</v>
      </c>
      <c r="P328" s="65">
        <f>SUMIFS(Dez!$I$5:$I$619,Dez!$S$5:$S$619,"Despesa",Dez!$F$5:$F$619,Resultado!$D328)</f>
        <v>0</v>
      </c>
      <c r="Q328" s="65">
        <f t="shared" si="42"/>
        <v>0</v>
      </c>
    </row>
    <row r="329" spans="3:17" ht="28.5" customHeight="1" thickTop="1" thickBot="1" x14ac:dyDescent="0.25">
      <c r="C329" s="45" t="str">
        <f>'PC Despesas'!C10</f>
        <v>5.1.6</v>
      </c>
      <c r="D329" s="46" t="str">
        <f>VLOOKUP(C329,'PC Despesas'!$C$4:$D$103,2,FALSE)</f>
        <v>-</v>
      </c>
      <c r="E329" s="65">
        <f>SUMIFS(Jan!$I$5:$I$619,Jan!$S$5:$S$619,"Despesa",Jan!$F$5:$F$619,Resultado!$D329)</f>
        <v>0</v>
      </c>
      <c r="F329" s="65">
        <f>SUMIFS(Fev!$I$5:$I$619,Fev!$S$5:$S$619,"Despesa",Fev!$F$5:$F$619,Resultado!$D329)</f>
        <v>0</v>
      </c>
      <c r="G329" s="65">
        <f>SUMIFS(Mar!$I$5:$I$619,Mar!$S$5:$S$619,"Despesa",Mar!$F$5:$F$619,Resultado!$D329)</f>
        <v>0</v>
      </c>
      <c r="H329" s="65">
        <f>SUMIFS(Abr!$I$5:$I$619,Abr!$S$5:$S$619,"Despesa",Abr!$F$5:$F$619,Resultado!$D329)</f>
        <v>0</v>
      </c>
      <c r="I329" s="65">
        <f>SUMIFS(Mai!$I$5:$I$619,Mai!$S$5:$S$619,"Despesa",Mai!$F$5:$F$619,Resultado!$D329)</f>
        <v>0</v>
      </c>
      <c r="J329" s="65">
        <f>SUMIFS(Jun!$I$5:$I$619,Jun!$S$5:$S$619,"Despesa",Jun!$F$5:$F$619,Resultado!$D329)</f>
        <v>0</v>
      </c>
      <c r="K329" s="65">
        <f>SUMIFS(Jul!$I$5:$I$619,Jul!$S$5:$S$619,"Despesa",Jul!$F$5:$F$619,Resultado!$D329)</f>
        <v>0</v>
      </c>
      <c r="L329" s="65">
        <f>SUMIFS(Ago!$I$5:$I$619,Ago!$S$5:$S$619,"Despesa",Ago!$F$5:$F$619,Resultado!$D329)</f>
        <v>0</v>
      </c>
      <c r="M329" s="65">
        <f>SUMIFS(Set!$I$5:$I$619,Set!$S$5:$S$619,"Despesa",Set!$F$5:$F$619,Resultado!$D329)</f>
        <v>0</v>
      </c>
      <c r="N329" s="65">
        <f>SUMIFS(Out!$I$5:$I$619,Out!$S$5:$S$619,"Despesa",Out!$F$5:$F$619,Resultado!$D329)</f>
        <v>0</v>
      </c>
      <c r="O329" s="65">
        <f>SUMIFS(Nov!$I$5:$I$619,Nov!$S$5:$S$619,"Despesa",Nov!$F$5:$F$619,Resultado!$D329)</f>
        <v>0</v>
      </c>
      <c r="P329" s="65">
        <f>SUMIFS(Dez!$I$5:$I$619,Dez!$S$5:$S$619,"Despesa",Dez!$F$5:$F$619,Resultado!$D329)</f>
        <v>0</v>
      </c>
      <c r="Q329" s="65">
        <f t="shared" si="42"/>
        <v>0</v>
      </c>
    </row>
    <row r="330" spans="3:17" ht="28.5" customHeight="1" thickTop="1" thickBot="1" x14ac:dyDescent="0.25">
      <c r="C330" s="45" t="str">
        <f>'PC Despesas'!C11</f>
        <v>5.1.7</v>
      </c>
      <c r="D330" s="46" t="str">
        <f>VLOOKUP(C330,'PC Despesas'!$C$4:$D$103,2,FALSE)</f>
        <v>-</v>
      </c>
      <c r="E330" s="65">
        <f>SUMIFS(Jan!$I$5:$I$619,Jan!$S$5:$S$619,"Despesa",Jan!$F$5:$F$619,Resultado!$D330)</f>
        <v>0</v>
      </c>
      <c r="F330" s="65">
        <f>SUMIFS(Fev!$I$5:$I$619,Fev!$S$5:$S$619,"Despesa",Fev!$F$5:$F$619,Resultado!$D330)</f>
        <v>0</v>
      </c>
      <c r="G330" s="65">
        <f>SUMIFS(Mar!$I$5:$I$619,Mar!$S$5:$S$619,"Despesa",Mar!$F$5:$F$619,Resultado!$D330)</f>
        <v>0</v>
      </c>
      <c r="H330" s="65">
        <f>SUMIFS(Abr!$I$5:$I$619,Abr!$S$5:$S$619,"Despesa",Abr!$F$5:$F$619,Resultado!$D330)</f>
        <v>0</v>
      </c>
      <c r="I330" s="65">
        <f>SUMIFS(Mai!$I$5:$I$619,Mai!$S$5:$S$619,"Despesa",Mai!$F$5:$F$619,Resultado!$D330)</f>
        <v>0</v>
      </c>
      <c r="J330" s="65">
        <f>SUMIFS(Jun!$I$5:$I$619,Jun!$S$5:$S$619,"Despesa",Jun!$F$5:$F$619,Resultado!$D330)</f>
        <v>0</v>
      </c>
      <c r="K330" s="65">
        <f>SUMIFS(Jul!$I$5:$I$619,Jul!$S$5:$S$619,"Despesa",Jul!$F$5:$F$619,Resultado!$D330)</f>
        <v>0</v>
      </c>
      <c r="L330" s="65">
        <f>SUMIFS(Ago!$I$5:$I$619,Ago!$S$5:$S$619,"Despesa",Ago!$F$5:$F$619,Resultado!$D330)</f>
        <v>0</v>
      </c>
      <c r="M330" s="65">
        <f>SUMIFS(Set!$I$5:$I$619,Set!$S$5:$S$619,"Despesa",Set!$F$5:$F$619,Resultado!$D330)</f>
        <v>0</v>
      </c>
      <c r="N330" s="65">
        <f>SUMIFS(Out!$I$5:$I$619,Out!$S$5:$S$619,"Despesa",Out!$F$5:$F$619,Resultado!$D330)</f>
        <v>0</v>
      </c>
      <c r="O330" s="65">
        <f>SUMIFS(Nov!$I$5:$I$619,Nov!$S$5:$S$619,"Despesa",Nov!$F$5:$F$619,Resultado!$D330)</f>
        <v>0</v>
      </c>
      <c r="P330" s="65">
        <f>SUMIFS(Dez!$I$5:$I$619,Dez!$S$5:$S$619,"Despesa",Dez!$F$5:$F$619,Resultado!$D330)</f>
        <v>0</v>
      </c>
      <c r="Q330" s="65">
        <f t="shared" si="42"/>
        <v>0</v>
      </c>
    </row>
    <row r="331" spans="3:17" ht="28.5" customHeight="1" thickTop="1" thickBot="1" x14ac:dyDescent="0.25">
      <c r="C331" s="45" t="str">
        <f>'PC Despesas'!C12</f>
        <v>5.1.8</v>
      </c>
      <c r="D331" s="46" t="str">
        <f>VLOOKUP(C331,'PC Despesas'!$C$4:$D$103,2,FALSE)</f>
        <v>-</v>
      </c>
      <c r="E331" s="65">
        <f>SUMIFS(Jan!$I$5:$I$619,Jan!$S$5:$S$619,"Despesa",Jan!$F$5:$F$619,Resultado!$D331)</f>
        <v>0</v>
      </c>
      <c r="F331" s="65">
        <f>SUMIFS(Fev!$I$5:$I$619,Fev!$S$5:$S$619,"Despesa",Fev!$F$5:$F$619,Resultado!$D331)</f>
        <v>0</v>
      </c>
      <c r="G331" s="65">
        <f>SUMIFS(Mar!$I$5:$I$619,Mar!$S$5:$S$619,"Despesa",Mar!$F$5:$F$619,Resultado!$D331)</f>
        <v>0</v>
      </c>
      <c r="H331" s="65">
        <f>SUMIFS(Abr!$I$5:$I$619,Abr!$S$5:$S$619,"Despesa",Abr!$F$5:$F$619,Resultado!$D331)</f>
        <v>0</v>
      </c>
      <c r="I331" s="65">
        <f>SUMIFS(Mai!$I$5:$I$619,Mai!$S$5:$S$619,"Despesa",Mai!$F$5:$F$619,Resultado!$D331)</f>
        <v>0</v>
      </c>
      <c r="J331" s="65">
        <f>SUMIFS(Jun!$I$5:$I$619,Jun!$S$5:$S$619,"Despesa",Jun!$F$5:$F$619,Resultado!$D331)</f>
        <v>0</v>
      </c>
      <c r="K331" s="65">
        <f>SUMIFS(Jul!$I$5:$I$619,Jul!$S$5:$S$619,"Despesa",Jul!$F$5:$F$619,Resultado!$D331)</f>
        <v>0</v>
      </c>
      <c r="L331" s="65">
        <f>SUMIFS(Ago!$I$5:$I$619,Ago!$S$5:$S$619,"Despesa",Ago!$F$5:$F$619,Resultado!$D331)</f>
        <v>0</v>
      </c>
      <c r="M331" s="65">
        <f>SUMIFS(Set!$I$5:$I$619,Set!$S$5:$S$619,"Despesa",Set!$F$5:$F$619,Resultado!$D331)</f>
        <v>0</v>
      </c>
      <c r="N331" s="65">
        <f>SUMIFS(Out!$I$5:$I$619,Out!$S$5:$S$619,"Despesa",Out!$F$5:$F$619,Resultado!$D331)</f>
        <v>0</v>
      </c>
      <c r="O331" s="65">
        <f>SUMIFS(Nov!$I$5:$I$619,Nov!$S$5:$S$619,"Despesa",Nov!$F$5:$F$619,Resultado!$D331)</f>
        <v>0</v>
      </c>
      <c r="P331" s="65">
        <f>SUMIFS(Dez!$I$5:$I$619,Dez!$S$5:$S$619,"Despesa",Dez!$F$5:$F$619,Resultado!$D331)</f>
        <v>0</v>
      </c>
      <c r="Q331" s="65">
        <f t="shared" si="42"/>
        <v>0</v>
      </c>
    </row>
    <row r="332" spans="3:17" ht="28.5" customHeight="1" thickTop="1" thickBot="1" x14ac:dyDescent="0.25">
      <c r="C332" s="45" t="str">
        <f>'PC Despesas'!C13</f>
        <v>5.1.9</v>
      </c>
      <c r="D332" s="46" t="str">
        <f>VLOOKUP(C332,'PC Despesas'!$C$4:$D$103,2,FALSE)</f>
        <v>-</v>
      </c>
      <c r="E332" s="65">
        <f>SUMIFS(Jan!$I$5:$I$619,Jan!$S$5:$S$619,"Despesa",Jan!$F$5:$F$619,Resultado!$D332)</f>
        <v>0</v>
      </c>
      <c r="F332" s="65">
        <f>SUMIFS(Fev!$I$5:$I$619,Fev!$S$5:$S$619,"Despesa",Fev!$F$5:$F$619,Resultado!$D332)</f>
        <v>0</v>
      </c>
      <c r="G332" s="65">
        <f>SUMIFS(Mar!$I$5:$I$619,Mar!$S$5:$S$619,"Despesa",Mar!$F$5:$F$619,Resultado!$D332)</f>
        <v>0</v>
      </c>
      <c r="H332" s="65">
        <f>SUMIFS(Abr!$I$5:$I$619,Abr!$S$5:$S$619,"Despesa",Abr!$F$5:$F$619,Resultado!$D332)</f>
        <v>0</v>
      </c>
      <c r="I332" s="65">
        <f>SUMIFS(Mai!$I$5:$I$619,Mai!$S$5:$S$619,"Despesa",Mai!$F$5:$F$619,Resultado!$D332)</f>
        <v>0</v>
      </c>
      <c r="J332" s="65">
        <f>SUMIFS(Jun!$I$5:$I$619,Jun!$S$5:$S$619,"Despesa",Jun!$F$5:$F$619,Resultado!$D332)</f>
        <v>0</v>
      </c>
      <c r="K332" s="65">
        <f>SUMIFS(Jul!$I$5:$I$619,Jul!$S$5:$S$619,"Despesa",Jul!$F$5:$F$619,Resultado!$D332)</f>
        <v>0</v>
      </c>
      <c r="L332" s="65">
        <f>SUMIFS(Ago!$I$5:$I$619,Ago!$S$5:$S$619,"Despesa",Ago!$F$5:$F$619,Resultado!$D332)</f>
        <v>0</v>
      </c>
      <c r="M332" s="65">
        <f>SUMIFS(Set!$I$5:$I$619,Set!$S$5:$S$619,"Despesa",Set!$F$5:$F$619,Resultado!$D332)</f>
        <v>0</v>
      </c>
      <c r="N332" s="65">
        <f>SUMIFS(Out!$I$5:$I$619,Out!$S$5:$S$619,"Despesa",Out!$F$5:$F$619,Resultado!$D332)</f>
        <v>0</v>
      </c>
      <c r="O332" s="65">
        <f>SUMIFS(Nov!$I$5:$I$619,Nov!$S$5:$S$619,"Despesa",Nov!$F$5:$F$619,Resultado!$D332)</f>
        <v>0</v>
      </c>
      <c r="P332" s="65">
        <f>SUMIFS(Dez!$I$5:$I$619,Dez!$S$5:$S$619,"Despesa",Dez!$F$5:$F$619,Resultado!$D332)</f>
        <v>0</v>
      </c>
      <c r="Q332" s="65">
        <f t="shared" si="42"/>
        <v>0</v>
      </c>
    </row>
    <row r="333" spans="3:17" ht="28.5" customHeight="1" thickTop="1" thickBot="1" x14ac:dyDescent="0.25">
      <c r="C333" s="45" t="str">
        <f>'PC Despesas'!C14</f>
        <v>5.1.10</v>
      </c>
      <c r="D333" s="46" t="str">
        <f>VLOOKUP(C333,'PC Despesas'!$C$4:$D$103,2,FALSE)</f>
        <v>-</v>
      </c>
      <c r="E333" s="65">
        <f>SUMIFS(Jan!$I$5:$I$619,Jan!$S$5:$S$619,"Despesa",Jan!$F$5:$F$619,Resultado!$D333)</f>
        <v>0</v>
      </c>
      <c r="F333" s="65">
        <f>SUMIFS(Fev!$I$5:$I$619,Fev!$S$5:$S$619,"Despesa",Fev!$F$5:$F$619,Resultado!$D333)</f>
        <v>0</v>
      </c>
      <c r="G333" s="65">
        <f>SUMIFS(Mar!$I$5:$I$619,Mar!$S$5:$S$619,"Despesa",Mar!$F$5:$F$619,Resultado!$D333)</f>
        <v>0</v>
      </c>
      <c r="H333" s="65">
        <f>SUMIFS(Abr!$I$5:$I$619,Abr!$S$5:$S$619,"Despesa",Abr!$F$5:$F$619,Resultado!$D333)</f>
        <v>0</v>
      </c>
      <c r="I333" s="65">
        <f>SUMIFS(Mai!$I$5:$I$619,Mai!$S$5:$S$619,"Despesa",Mai!$F$5:$F$619,Resultado!$D333)</f>
        <v>0</v>
      </c>
      <c r="J333" s="65">
        <f>SUMIFS(Jun!$I$5:$I$619,Jun!$S$5:$S$619,"Despesa",Jun!$F$5:$F$619,Resultado!$D333)</f>
        <v>0</v>
      </c>
      <c r="K333" s="65">
        <f>SUMIFS(Jul!$I$5:$I$619,Jul!$S$5:$S$619,"Despesa",Jul!$F$5:$F$619,Resultado!$D333)</f>
        <v>0</v>
      </c>
      <c r="L333" s="65">
        <f>SUMIFS(Ago!$I$5:$I$619,Ago!$S$5:$S$619,"Despesa",Ago!$F$5:$F$619,Resultado!$D333)</f>
        <v>0</v>
      </c>
      <c r="M333" s="65">
        <f>SUMIFS(Set!$I$5:$I$619,Set!$S$5:$S$619,"Despesa",Set!$F$5:$F$619,Resultado!$D333)</f>
        <v>0</v>
      </c>
      <c r="N333" s="65">
        <f>SUMIFS(Out!$I$5:$I$619,Out!$S$5:$S$619,"Despesa",Out!$F$5:$F$619,Resultado!$D333)</f>
        <v>0</v>
      </c>
      <c r="O333" s="65">
        <f>SUMIFS(Nov!$I$5:$I$619,Nov!$S$5:$S$619,"Despesa",Nov!$F$5:$F$619,Resultado!$D333)</f>
        <v>0</v>
      </c>
      <c r="P333" s="65">
        <f>SUMIFS(Dez!$I$5:$I$619,Dez!$S$5:$S$619,"Despesa",Dez!$F$5:$F$619,Resultado!$D333)</f>
        <v>0</v>
      </c>
      <c r="Q333" s="65">
        <f t="shared" si="42"/>
        <v>0</v>
      </c>
    </row>
    <row r="334" spans="3:17" ht="28.5" customHeight="1" thickTop="1" thickBot="1" x14ac:dyDescent="0.25">
      <c r="C334" s="45" t="str">
        <f>'PC Despesas'!C15</f>
        <v>5.1.11</v>
      </c>
      <c r="D334" s="46" t="str">
        <f>VLOOKUP(C334,'PC Despesas'!$C$4:$D$103,2,FALSE)</f>
        <v>-</v>
      </c>
      <c r="E334" s="65">
        <f>SUMIFS(Jan!$I$5:$I$619,Jan!$S$5:$S$619,"Despesa",Jan!$F$5:$F$619,Resultado!$D334)</f>
        <v>0</v>
      </c>
      <c r="F334" s="65">
        <f>SUMIFS(Fev!$I$5:$I$619,Fev!$S$5:$S$619,"Despesa",Fev!$F$5:$F$619,Resultado!$D334)</f>
        <v>0</v>
      </c>
      <c r="G334" s="65">
        <f>SUMIFS(Mar!$I$5:$I$619,Mar!$S$5:$S$619,"Despesa",Mar!$F$5:$F$619,Resultado!$D334)</f>
        <v>0</v>
      </c>
      <c r="H334" s="65">
        <f>SUMIFS(Abr!$I$5:$I$619,Abr!$S$5:$S$619,"Despesa",Abr!$F$5:$F$619,Resultado!$D334)</f>
        <v>0</v>
      </c>
      <c r="I334" s="65">
        <f>SUMIFS(Mai!$I$5:$I$619,Mai!$S$5:$S$619,"Despesa",Mai!$F$5:$F$619,Resultado!$D334)</f>
        <v>0</v>
      </c>
      <c r="J334" s="65">
        <f>SUMIFS(Jun!$I$5:$I$619,Jun!$S$5:$S$619,"Despesa",Jun!$F$5:$F$619,Resultado!$D334)</f>
        <v>0</v>
      </c>
      <c r="K334" s="65">
        <f>SUMIFS(Jul!$I$5:$I$619,Jul!$S$5:$S$619,"Despesa",Jul!$F$5:$F$619,Resultado!$D334)</f>
        <v>0</v>
      </c>
      <c r="L334" s="65">
        <f>SUMIFS(Ago!$I$5:$I$619,Ago!$S$5:$S$619,"Despesa",Ago!$F$5:$F$619,Resultado!$D334)</f>
        <v>0</v>
      </c>
      <c r="M334" s="65">
        <f>SUMIFS(Set!$I$5:$I$619,Set!$S$5:$S$619,"Despesa",Set!$F$5:$F$619,Resultado!$D334)</f>
        <v>0</v>
      </c>
      <c r="N334" s="65">
        <f>SUMIFS(Out!$I$5:$I$619,Out!$S$5:$S$619,"Despesa",Out!$F$5:$F$619,Resultado!$D334)</f>
        <v>0</v>
      </c>
      <c r="O334" s="65">
        <f>SUMIFS(Nov!$I$5:$I$619,Nov!$S$5:$S$619,"Despesa",Nov!$F$5:$F$619,Resultado!$D334)</f>
        <v>0</v>
      </c>
      <c r="P334" s="65">
        <f>SUMIFS(Dez!$I$5:$I$619,Dez!$S$5:$S$619,"Despesa",Dez!$F$5:$F$619,Resultado!$D334)</f>
        <v>0</v>
      </c>
      <c r="Q334" s="65">
        <f t="shared" si="42"/>
        <v>0</v>
      </c>
    </row>
    <row r="335" spans="3:17" ht="28.5" customHeight="1" thickTop="1" thickBot="1" x14ac:dyDescent="0.25">
      <c r="C335" s="45" t="str">
        <f>'PC Despesas'!C16</f>
        <v>5.1.12</v>
      </c>
      <c r="D335" s="46" t="str">
        <f>VLOOKUP(C335,'PC Despesas'!$C$4:$D$103,2,FALSE)</f>
        <v>-</v>
      </c>
      <c r="E335" s="65">
        <f>SUMIFS(Jan!$I$5:$I$619,Jan!$S$5:$S$619,"Despesa",Jan!$F$5:$F$619,Resultado!$D335)</f>
        <v>0</v>
      </c>
      <c r="F335" s="65">
        <f>SUMIFS(Fev!$I$5:$I$619,Fev!$S$5:$S$619,"Despesa",Fev!$F$5:$F$619,Resultado!$D335)</f>
        <v>0</v>
      </c>
      <c r="G335" s="65">
        <f>SUMIFS(Mar!$I$5:$I$619,Mar!$S$5:$S$619,"Despesa",Mar!$F$5:$F$619,Resultado!$D335)</f>
        <v>0</v>
      </c>
      <c r="H335" s="65">
        <f>SUMIFS(Abr!$I$5:$I$619,Abr!$S$5:$S$619,"Despesa",Abr!$F$5:$F$619,Resultado!$D335)</f>
        <v>0</v>
      </c>
      <c r="I335" s="65">
        <f>SUMIFS(Mai!$I$5:$I$619,Mai!$S$5:$S$619,"Despesa",Mai!$F$5:$F$619,Resultado!$D335)</f>
        <v>0</v>
      </c>
      <c r="J335" s="65">
        <f>SUMIFS(Jun!$I$5:$I$619,Jun!$S$5:$S$619,"Despesa",Jun!$F$5:$F$619,Resultado!$D335)</f>
        <v>0</v>
      </c>
      <c r="K335" s="65">
        <f>SUMIFS(Jul!$I$5:$I$619,Jul!$S$5:$S$619,"Despesa",Jul!$F$5:$F$619,Resultado!$D335)</f>
        <v>0</v>
      </c>
      <c r="L335" s="65">
        <f>SUMIFS(Ago!$I$5:$I$619,Ago!$S$5:$S$619,"Despesa",Ago!$F$5:$F$619,Resultado!$D335)</f>
        <v>0</v>
      </c>
      <c r="M335" s="65">
        <f>SUMIFS(Set!$I$5:$I$619,Set!$S$5:$S$619,"Despesa",Set!$F$5:$F$619,Resultado!$D335)</f>
        <v>0</v>
      </c>
      <c r="N335" s="65">
        <f>SUMIFS(Out!$I$5:$I$619,Out!$S$5:$S$619,"Despesa",Out!$F$5:$F$619,Resultado!$D335)</f>
        <v>0</v>
      </c>
      <c r="O335" s="65">
        <f>SUMIFS(Nov!$I$5:$I$619,Nov!$S$5:$S$619,"Despesa",Nov!$F$5:$F$619,Resultado!$D335)</f>
        <v>0</v>
      </c>
      <c r="P335" s="65">
        <f>SUMIFS(Dez!$I$5:$I$619,Dez!$S$5:$S$619,"Despesa",Dez!$F$5:$F$619,Resultado!$D335)</f>
        <v>0</v>
      </c>
      <c r="Q335" s="65">
        <f t="shared" si="42"/>
        <v>0</v>
      </c>
    </row>
    <row r="336" spans="3:17" ht="28.5" customHeight="1" thickTop="1" thickBot="1" x14ac:dyDescent="0.25">
      <c r="C336" s="45" t="str">
        <f>'PC Despesas'!C17</f>
        <v>5.1.13</v>
      </c>
      <c r="D336" s="46" t="str">
        <f>VLOOKUP(C336,'PC Despesas'!$C$4:$D$103,2,FALSE)</f>
        <v>-</v>
      </c>
      <c r="E336" s="65">
        <f>SUMIFS(Jan!$I$5:$I$619,Jan!$S$5:$S$619,"Despesa",Jan!$F$5:$F$619,Resultado!$D336)</f>
        <v>0</v>
      </c>
      <c r="F336" s="65">
        <f>SUMIFS(Fev!$I$5:$I$619,Fev!$S$5:$S$619,"Despesa",Fev!$F$5:$F$619,Resultado!$D336)</f>
        <v>0</v>
      </c>
      <c r="G336" s="65">
        <f>SUMIFS(Mar!$I$5:$I$619,Mar!$S$5:$S$619,"Despesa",Mar!$F$5:$F$619,Resultado!$D336)</f>
        <v>0</v>
      </c>
      <c r="H336" s="65">
        <f>SUMIFS(Abr!$I$5:$I$619,Abr!$S$5:$S$619,"Despesa",Abr!$F$5:$F$619,Resultado!$D336)</f>
        <v>0</v>
      </c>
      <c r="I336" s="65">
        <f>SUMIFS(Mai!$I$5:$I$619,Mai!$S$5:$S$619,"Despesa",Mai!$F$5:$F$619,Resultado!$D336)</f>
        <v>0</v>
      </c>
      <c r="J336" s="65">
        <f>SUMIFS(Jun!$I$5:$I$619,Jun!$S$5:$S$619,"Despesa",Jun!$F$5:$F$619,Resultado!$D336)</f>
        <v>0</v>
      </c>
      <c r="K336" s="65">
        <f>SUMIFS(Jul!$I$5:$I$619,Jul!$S$5:$S$619,"Despesa",Jul!$F$5:$F$619,Resultado!$D336)</f>
        <v>0</v>
      </c>
      <c r="L336" s="65">
        <f>SUMIFS(Ago!$I$5:$I$619,Ago!$S$5:$S$619,"Despesa",Ago!$F$5:$F$619,Resultado!$D336)</f>
        <v>0</v>
      </c>
      <c r="M336" s="65">
        <f>SUMIFS(Set!$I$5:$I$619,Set!$S$5:$S$619,"Despesa",Set!$F$5:$F$619,Resultado!$D336)</f>
        <v>0</v>
      </c>
      <c r="N336" s="65">
        <f>SUMIFS(Out!$I$5:$I$619,Out!$S$5:$S$619,"Despesa",Out!$F$5:$F$619,Resultado!$D336)</f>
        <v>0</v>
      </c>
      <c r="O336" s="65">
        <f>SUMIFS(Nov!$I$5:$I$619,Nov!$S$5:$S$619,"Despesa",Nov!$F$5:$F$619,Resultado!$D336)</f>
        <v>0</v>
      </c>
      <c r="P336" s="65">
        <f>SUMIFS(Dez!$I$5:$I$619,Dez!$S$5:$S$619,"Despesa",Dez!$F$5:$F$619,Resultado!$D336)</f>
        <v>0</v>
      </c>
      <c r="Q336" s="65">
        <f t="shared" si="42"/>
        <v>0</v>
      </c>
    </row>
    <row r="337" spans="3:17" ht="28.5" customHeight="1" thickTop="1" thickBot="1" x14ac:dyDescent="0.25">
      <c r="C337" s="45" t="str">
        <f>'PC Despesas'!C18</f>
        <v>5.1.14</v>
      </c>
      <c r="D337" s="46" t="str">
        <f>VLOOKUP(C337,'PC Despesas'!$C$4:$D$103,2,FALSE)</f>
        <v>-</v>
      </c>
      <c r="E337" s="65">
        <f>SUMIFS(Jan!$I$5:$I$619,Jan!$S$5:$S$619,"Despesa",Jan!$F$5:$F$619,Resultado!$D337)</f>
        <v>0</v>
      </c>
      <c r="F337" s="65">
        <f>SUMIFS(Fev!$I$5:$I$619,Fev!$S$5:$S$619,"Despesa",Fev!$F$5:$F$619,Resultado!$D337)</f>
        <v>0</v>
      </c>
      <c r="G337" s="65">
        <f>SUMIFS(Mar!$I$5:$I$619,Mar!$S$5:$S$619,"Despesa",Mar!$F$5:$F$619,Resultado!$D337)</f>
        <v>0</v>
      </c>
      <c r="H337" s="65">
        <f>SUMIFS(Abr!$I$5:$I$619,Abr!$S$5:$S$619,"Despesa",Abr!$F$5:$F$619,Resultado!$D337)</f>
        <v>0</v>
      </c>
      <c r="I337" s="65">
        <f>SUMIFS(Mai!$I$5:$I$619,Mai!$S$5:$S$619,"Despesa",Mai!$F$5:$F$619,Resultado!$D337)</f>
        <v>0</v>
      </c>
      <c r="J337" s="65">
        <f>SUMIFS(Jun!$I$5:$I$619,Jun!$S$5:$S$619,"Despesa",Jun!$F$5:$F$619,Resultado!$D337)</f>
        <v>0</v>
      </c>
      <c r="K337" s="65">
        <f>SUMIFS(Jul!$I$5:$I$619,Jul!$S$5:$S$619,"Despesa",Jul!$F$5:$F$619,Resultado!$D337)</f>
        <v>0</v>
      </c>
      <c r="L337" s="65">
        <f>SUMIFS(Ago!$I$5:$I$619,Ago!$S$5:$S$619,"Despesa",Ago!$F$5:$F$619,Resultado!$D337)</f>
        <v>0</v>
      </c>
      <c r="M337" s="65">
        <f>SUMIFS(Set!$I$5:$I$619,Set!$S$5:$S$619,"Despesa",Set!$F$5:$F$619,Resultado!$D337)</f>
        <v>0</v>
      </c>
      <c r="N337" s="65">
        <f>SUMIFS(Out!$I$5:$I$619,Out!$S$5:$S$619,"Despesa",Out!$F$5:$F$619,Resultado!$D337)</f>
        <v>0</v>
      </c>
      <c r="O337" s="65">
        <f>SUMIFS(Nov!$I$5:$I$619,Nov!$S$5:$S$619,"Despesa",Nov!$F$5:$F$619,Resultado!$D337)</f>
        <v>0</v>
      </c>
      <c r="P337" s="65">
        <f>SUMIFS(Dez!$I$5:$I$619,Dez!$S$5:$S$619,"Despesa",Dez!$F$5:$F$619,Resultado!$D337)</f>
        <v>0</v>
      </c>
      <c r="Q337" s="65">
        <f t="shared" si="42"/>
        <v>0</v>
      </c>
    </row>
    <row r="338" spans="3:17" ht="28.5" customHeight="1" thickTop="1" thickBot="1" x14ac:dyDescent="0.25">
      <c r="C338" s="45" t="str">
        <f>'PC Despesas'!C19</f>
        <v>5.1.15</v>
      </c>
      <c r="D338" s="46" t="str">
        <f>VLOOKUP(C338,'PC Despesas'!$C$4:$D$103,2,FALSE)</f>
        <v>-</v>
      </c>
      <c r="E338" s="65">
        <f>SUMIFS(Jan!$I$5:$I$619,Jan!$S$5:$S$619,"Despesa",Jan!$F$5:$F$619,Resultado!$D338)</f>
        <v>0</v>
      </c>
      <c r="F338" s="65">
        <f>SUMIFS(Fev!$I$5:$I$619,Fev!$S$5:$S$619,"Despesa",Fev!$F$5:$F$619,Resultado!$D338)</f>
        <v>0</v>
      </c>
      <c r="G338" s="65">
        <f>SUMIFS(Mar!$I$5:$I$619,Mar!$S$5:$S$619,"Despesa",Mar!$F$5:$F$619,Resultado!$D338)</f>
        <v>0</v>
      </c>
      <c r="H338" s="65">
        <f>SUMIFS(Abr!$I$5:$I$619,Abr!$S$5:$S$619,"Despesa",Abr!$F$5:$F$619,Resultado!$D338)</f>
        <v>0</v>
      </c>
      <c r="I338" s="65">
        <f>SUMIFS(Mai!$I$5:$I$619,Mai!$S$5:$S$619,"Despesa",Mai!$F$5:$F$619,Resultado!$D338)</f>
        <v>0</v>
      </c>
      <c r="J338" s="65">
        <f>SUMIFS(Jun!$I$5:$I$619,Jun!$S$5:$S$619,"Despesa",Jun!$F$5:$F$619,Resultado!$D338)</f>
        <v>0</v>
      </c>
      <c r="K338" s="65">
        <f>SUMIFS(Jul!$I$5:$I$619,Jul!$S$5:$S$619,"Despesa",Jul!$F$5:$F$619,Resultado!$D338)</f>
        <v>0</v>
      </c>
      <c r="L338" s="65">
        <f>SUMIFS(Ago!$I$5:$I$619,Ago!$S$5:$S$619,"Despesa",Ago!$F$5:$F$619,Resultado!$D338)</f>
        <v>0</v>
      </c>
      <c r="M338" s="65">
        <f>SUMIFS(Set!$I$5:$I$619,Set!$S$5:$S$619,"Despesa",Set!$F$5:$F$619,Resultado!$D338)</f>
        <v>0</v>
      </c>
      <c r="N338" s="65">
        <f>SUMIFS(Out!$I$5:$I$619,Out!$S$5:$S$619,"Despesa",Out!$F$5:$F$619,Resultado!$D338)</f>
        <v>0</v>
      </c>
      <c r="O338" s="65">
        <f>SUMIFS(Nov!$I$5:$I$619,Nov!$S$5:$S$619,"Despesa",Nov!$F$5:$F$619,Resultado!$D338)</f>
        <v>0</v>
      </c>
      <c r="P338" s="65">
        <f>SUMIFS(Dez!$I$5:$I$619,Dez!$S$5:$S$619,"Despesa",Dez!$F$5:$F$619,Resultado!$D338)</f>
        <v>0</v>
      </c>
      <c r="Q338" s="65">
        <f t="shared" si="42"/>
        <v>0</v>
      </c>
    </row>
    <row r="339" spans="3:17" ht="28.5" customHeight="1" thickTop="1" thickBot="1" x14ac:dyDescent="0.25">
      <c r="C339" s="45" t="str">
        <f>'PC Despesas'!C20</f>
        <v>5.1.16</v>
      </c>
      <c r="D339" s="46" t="str">
        <f>VLOOKUP(C339,'PC Despesas'!$C$4:$D$103,2,FALSE)</f>
        <v>-</v>
      </c>
      <c r="E339" s="65">
        <f>SUMIFS(Jan!$I$5:$I$619,Jan!$S$5:$S$619,"Despesa",Jan!$F$5:$F$619,Resultado!$D339)</f>
        <v>0</v>
      </c>
      <c r="F339" s="65">
        <f>SUMIFS(Fev!$I$5:$I$619,Fev!$S$5:$S$619,"Despesa",Fev!$F$5:$F$619,Resultado!$D339)</f>
        <v>0</v>
      </c>
      <c r="G339" s="65">
        <f>SUMIFS(Mar!$I$5:$I$619,Mar!$S$5:$S$619,"Despesa",Mar!$F$5:$F$619,Resultado!$D339)</f>
        <v>0</v>
      </c>
      <c r="H339" s="65">
        <f>SUMIFS(Abr!$I$5:$I$619,Abr!$S$5:$S$619,"Despesa",Abr!$F$5:$F$619,Resultado!$D339)</f>
        <v>0</v>
      </c>
      <c r="I339" s="65">
        <f>SUMIFS(Mai!$I$5:$I$619,Mai!$S$5:$S$619,"Despesa",Mai!$F$5:$F$619,Resultado!$D339)</f>
        <v>0</v>
      </c>
      <c r="J339" s="65">
        <f>SUMIFS(Jun!$I$5:$I$619,Jun!$S$5:$S$619,"Despesa",Jun!$F$5:$F$619,Resultado!$D339)</f>
        <v>0</v>
      </c>
      <c r="K339" s="65">
        <f>SUMIFS(Jul!$I$5:$I$619,Jul!$S$5:$S$619,"Despesa",Jul!$F$5:$F$619,Resultado!$D339)</f>
        <v>0</v>
      </c>
      <c r="L339" s="65">
        <f>SUMIFS(Ago!$I$5:$I$619,Ago!$S$5:$S$619,"Despesa",Ago!$F$5:$F$619,Resultado!$D339)</f>
        <v>0</v>
      </c>
      <c r="M339" s="65">
        <f>SUMIFS(Set!$I$5:$I$619,Set!$S$5:$S$619,"Despesa",Set!$F$5:$F$619,Resultado!$D339)</f>
        <v>0</v>
      </c>
      <c r="N339" s="65">
        <f>SUMIFS(Out!$I$5:$I$619,Out!$S$5:$S$619,"Despesa",Out!$F$5:$F$619,Resultado!$D339)</f>
        <v>0</v>
      </c>
      <c r="O339" s="65">
        <f>SUMIFS(Nov!$I$5:$I$619,Nov!$S$5:$S$619,"Despesa",Nov!$F$5:$F$619,Resultado!$D339)</f>
        <v>0</v>
      </c>
      <c r="P339" s="65">
        <f>SUMIFS(Dez!$I$5:$I$619,Dez!$S$5:$S$619,"Despesa",Dez!$F$5:$F$619,Resultado!$D339)</f>
        <v>0</v>
      </c>
      <c r="Q339" s="65">
        <f t="shared" si="42"/>
        <v>0</v>
      </c>
    </row>
    <row r="340" spans="3:17" ht="28.5" customHeight="1" thickTop="1" thickBot="1" x14ac:dyDescent="0.25">
      <c r="C340" s="45" t="str">
        <f>'PC Despesas'!C21</f>
        <v>5.1.17</v>
      </c>
      <c r="D340" s="46" t="str">
        <f>VLOOKUP(C340,'PC Despesas'!$C$4:$D$103,2,FALSE)</f>
        <v>-</v>
      </c>
      <c r="E340" s="65">
        <f>SUMIFS(Jan!$I$5:$I$619,Jan!$S$5:$S$619,"Despesa",Jan!$F$5:$F$619,Resultado!$D340)</f>
        <v>0</v>
      </c>
      <c r="F340" s="65">
        <f>SUMIFS(Fev!$I$5:$I$619,Fev!$S$5:$S$619,"Despesa",Fev!$F$5:$F$619,Resultado!$D340)</f>
        <v>0</v>
      </c>
      <c r="G340" s="65">
        <f>SUMIFS(Mar!$I$5:$I$619,Mar!$S$5:$S$619,"Despesa",Mar!$F$5:$F$619,Resultado!$D340)</f>
        <v>0</v>
      </c>
      <c r="H340" s="65">
        <f>SUMIFS(Abr!$I$5:$I$619,Abr!$S$5:$S$619,"Despesa",Abr!$F$5:$F$619,Resultado!$D340)</f>
        <v>0</v>
      </c>
      <c r="I340" s="65">
        <f>SUMIFS(Mai!$I$5:$I$619,Mai!$S$5:$S$619,"Despesa",Mai!$F$5:$F$619,Resultado!$D340)</f>
        <v>0</v>
      </c>
      <c r="J340" s="65">
        <f>SUMIFS(Jun!$I$5:$I$619,Jun!$S$5:$S$619,"Despesa",Jun!$F$5:$F$619,Resultado!$D340)</f>
        <v>0</v>
      </c>
      <c r="K340" s="65">
        <f>SUMIFS(Jul!$I$5:$I$619,Jul!$S$5:$S$619,"Despesa",Jul!$F$5:$F$619,Resultado!$D340)</f>
        <v>0</v>
      </c>
      <c r="L340" s="65">
        <f>SUMIFS(Ago!$I$5:$I$619,Ago!$S$5:$S$619,"Despesa",Ago!$F$5:$F$619,Resultado!$D340)</f>
        <v>0</v>
      </c>
      <c r="M340" s="65">
        <f>SUMIFS(Set!$I$5:$I$619,Set!$S$5:$S$619,"Despesa",Set!$F$5:$F$619,Resultado!$D340)</f>
        <v>0</v>
      </c>
      <c r="N340" s="65">
        <f>SUMIFS(Out!$I$5:$I$619,Out!$S$5:$S$619,"Despesa",Out!$F$5:$F$619,Resultado!$D340)</f>
        <v>0</v>
      </c>
      <c r="O340" s="65">
        <f>SUMIFS(Nov!$I$5:$I$619,Nov!$S$5:$S$619,"Despesa",Nov!$F$5:$F$619,Resultado!$D340)</f>
        <v>0</v>
      </c>
      <c r="P340" s="65">
        <f>SUMIFS(Dez!$I$5:$I$619,Dez!$S$5:$S$619,"Despesa",Dez!$F$5:$F$619,Resultado!$D340)</f>
        <v>0</v>
      </c>
      <c r="Q340" s="65">
        <f t="shared" si="42"/>
        <v>0</v>
      </c>
    </row>
    <row r="341" spans="3:17" ht="28.5" customHeight="1" thickTop="1" thickBot="1" x14ac:dyDescent="0.25">
      <c r="C341" s="45" t="str">
        <f>'PC Despesas'!C22</f>
        <v>5.1.18</v>
      </c>
      <c r="D341" s="46" t="str">
        <f>VLOOKUP(C341,'PC Despesas'!$C$4:$D$103,2,FALSE)</f>
        <v>-</v>
      </c>
      <c r="E341" s="65">
        <f>SUMIFS(Jan!$I$5:$I$619,Jan!$S$5:$S$619,"Despesa",Jan!$F$5:$F$619,Resultado!$D341)</f>
        <v>0</v>
      </c>
      <c r="F341" s="65">
        <f>SUMIFS(Fev!$I$5:$I$619,Fev!$S$5:$S$619,"Despesa",Fev!$F$5:$F$619,Resultado!$D341)</f>
        <v>0</v>
      </c>
      <c r="G341" s="65">
        <f>SUMIFS(Mar!$I$5:$I$619,Mar!$S$5:$S$619,"Despesa",Mar!$F$5:$F$619,Resultado!$D341)</f>
        <v>0</v>
      </c>
      <c r="H341" s="65">
        <f>SUMIFS(Abr!$I$5:$I$619,Abr!$S$5:$S$619,"Despesa",Abr!$F$5:$F$619,Resultado!$D341)</f>
        <v>0</v>
      </c>
      <c r="I341" s="65">
        <f>SUMIFS(Mai!$I$5:$I$619,Mai!$S$5:$S$619,"Despesa",Mai!$F$5:$F$619,Resultado!$D341)</f>
        <v>0</v>
      </c>
      <c r="J341" s="65">
        <f>SUMIFS(Jun!$I$5:$I$619,Jun!$S$5:$S$619,"Despesa",Jun!$F$5:$F$619,Resultado!$D341)</f>
        <v>0</v>
      </c>
      <c r="K341" s="65">
        <f>SUMIFS(Jul!$I$5:$I$619,Jul!$S$5:$S$619,"Despesa",Jul!$F$5:$F$619,Resultado!$D341)</f>
        <v>0</v>
      </c>
      <c r="L341" s="65">
        <f>SUMIFS(Ago!$I$5:$I$619,Ago!$S$5:$S$619,"Despesa",Ago!$F$5:$F$619,Resultado!$D341)</f>
        <v>0</v>
      </c>
      <c r="M341" s="65">
        <f>SUMIFS(Set!$I$5:$I$619,Set!$S$5:$S$619,"Despesa",Set!$F$5:$F$619,Resultado!$D341)</f>
        <v>0</v>
      </c>
      <c r="N341" s="65">
        <f>SUMIFS(Out!$I$5:$I$619,Out!$S$5:$S$619,"Despesa",Out!$F$5:$F$619,Resultado!$D341)</f>
        <v>0</v>
      </c>
      <c r="O341" s="65">
        <f>SUMIFS(Nov!$I$5:$I$619,Nov!$S$5:$S$619,"Despesa",Nov!$F$5:$F$619,Resultado!$D341)</f>
        <v>0</v>
      </c>
      <c r="P341" s="65">
        <f>SUMIFS(Dez!$I$5:$I$619,Dez!$S$5:$S$619,"Despesa",Dez!$F$5:$F$619,Resultado!$D341)</f>
        <v>0</v>
      </c>
      <c r="Q341" s="65">
        <f t="shared" si="42"/>
        <v>0</v>
      </c>
    </row>
    <row r="342" spans="3:17" ht="28.5" customHeight="1" thickTop="1" thickBot="1" x14ac:dyDescent="0.25">
      <c r="C342" s="45" t="str">
        <f>'PC Despesas'!C23</f>
        <v>5.1.19</v>
      </c>
      <c r="D342" s="46" t="str">
        <f>VLOOKUP(C342,'PC Despesas'!$C$4:$D$103,2,FALSE)</f>
        <v>-</v>
      </c>
      <c r="E342" s="65">
        <f>SUMIFS(Jan!$I$5:$I$619,Jan!$S$5:$S$619,"Despesa",Jan!$F$5:$F$619,Resultado!$D342)</f>
        <v>0</v>
      </c>
      <c r="F342" s="65">
        <f>SUMIFS(Fev!$I$5:$I$619,Fev!$S$5:$S$619,"Despesa",Fev!$F$5:$F$619,Resultado!$D342)</f>
        <v>0</v>
      </c>
      <c r="G342" s="65">
        <f>SUMIFS(Mar!$I$5:$I$619,Mar!$S$5:$S$619,"Despesa",Mar!$F$5:$F$619,Resultado!$D342)</f>
        <v>0</v>
      </c>
      <c r="H342" s="65">
        <f>SUMIFS(Abr!$I$5:$I$619,Abr!$S$5:$S$619,"Despesa",Abr!$F$5:$F$619,Resultado!$D342)</f>
        <v>0</v>
      </c>
      <c r="I342" s="65">
        <f>SUMIFS(Mai!$I$5:$I$619,Mai!$S$5:$S$619,"Despesa",Mai!$F$5:$F$619,Resultado!$D342)</f>
        <v>0</v>
      </c>
      <c r="J342" s="65">
        <f>SUMIFS(Jun!$I$5:$I$619,Jun!$S$5:$S$619,"Despesa",Jun!$F$5:$F$619,Resultado!$D342)</f>
        <v>0</v>
      </c>
      <c r="K342" s="65">
        <f>SUMIFS(Jul!$I$5:$I$619,Jul!$S$5:$S$619,"Despesa",Jul!$F$5:$F$619,Resultado!$D342)</f>
        <v>0</v>
      </c>
      <c r="L342" s="65">
        <f>SUMIFS(Ago!$I$5:$I$619,Ago!$S$5:$S$619,"Despesa",Ago!$F$5:$F$619,Resultado!$D342)</f>
        <v>0</v>
      </c>
      <c r="M342" s="65">
        <f>SUMIFS(Set!$I$5:$I$619,Set!$S$5:$S$619,"Despesa",Set!$F$5:$F$619,Resultado!$D342)</f>
        <v>0</v>
      </c>
      <c r="N342" s="65">
        <f>SUMIFS(Out!$I$5:$I$619,Out!$S$5:$S$619,"Despesa",Out!$F$5:$F$619,Resultado!$D342)</f>
        <v>0</v>
      </c>
      <c r="O342" s="65">
        <f>SUMIFS(Nov!$I$5:$I$619,Nov!$S$5:$S$619,"Despesa",Nov!$F$5:$F$619,Resultado!$D342)</f>
        <v>0</v>
      </c>
      <c r="P342" s="65">
        <f>SUMIFS(Dez!$I$5:$I$619,Dez!$S$5:$S$619,"Despesa",Dez!$F$5:$F$619,Resultado!$D342)</f>
        <v>0</v>
      </c>
      <c r="Q342" s="65">
        <f t="shared" si="42"/>
        <v>0</v>
      </c>
    </row>
    <row r="343" spans="3:17" ht="28.5" customHeight="1" thickTop="1" thickBot="1" x14ac:dyDescent="0.25">
      <c r="C343" s="45" t="str">
        <f>'PC Despesas'!C24</f>
        <v>5.1.20</v>
      </c>
      <c r="D343" s="46" t="str">
        <f>VLOOKUP(C343,'PC Despesas'!$C$4:$D$103,2,FALSE)</f>
        <v>-</v>
      </c>
      <c r="E343" s="65">
        <f>SUMIFS(Jan!$I$5:$I$619,Jan!$S$5:$S$619,"Despesa",Jan!$F$5:$F$619,Resultado!$D343)</f>
        <v>0</v>
      </c>
      <c r="F343" s="65">
        <f>SUMIFS(Fev!$I$5:$I$619,Fev!$S$5:$S$619,"Despesa",Fev!$F$5:$F$619,Resultado!$D343)</f>
        <v>0</v>
      </c>
      <c r="G343" s="65">
        <f>SUMIFS(Mar!$I$5:$I$619,Mar!$S$5:$S$619,"Despesa",Mar!$F$5:$F$619,Resultado!$D343)</f>
        <v>0</v>
      </c>
      <c r="H343" s="65">
        <f>SUMIFS(Abr!$I$5:$I$619,Abr!$S$5:$S$619,"Despesa",Abr!$F$5:$F$619,Resultado!$D343)</f>
        <v>0</v>
      </c>
      <c r="I343" s="65">
        <f>SUMIFS(Mai!$I$5:$I$619,Mai!$S$5:$S$619,"Despesa",Mai!$F$5:$F$619,Resultado!$D343)</f>
        <v>0</v>
      </c>
      <c r="J343" s="65">
        <f>SUMIFS(Jun!$I$5:$I$619,Jun!$S$5:$S$619,"Despesa",Jun!$F$5:$F$619,Resultado!$D343)</f>
        <v>0</v>
      </c>
      <c r="K343" s="65">
        <f>SUMIFS(Jul!$I$5:$I$619,Jul!$S$5:$S$619,"Despesa",Jul!$F$5:$F$619,Resultado!$D343)</f>
        <v>0</v>
      </c>
      <c r="L343" s="65">
        <f>SUMIFS(Ago!$I$5:$I$619,Ago!$S$5:$S$619,"Despesa",Ago!$F$5:$F$619,Resultado!$D343)</f>
        <v>0</v>
      </c>
      <c r="M343" s="65">
        <f>SUMIFS(Set!$I$5:$I$619,Set!$S$5:$S$619,"Despesa",Set!$F$5:$F$619,Resultado!$D343)</f>
        <v>0</v>
      </c>
      <c r="N343" s="65">
        <f>SUMIFS(Out!$I$5:$I$619,Out!$S$5:$S$619,"Despesa",Out!$F$5:$F$619,Resultado!$D343)</f>
        <v>0</v>
      </c>
      <c r="O343" s="65">
        <f>SUMIFS(Nov!$I$5:$I$619,Nov!$S$5:$S$619,"Despesa",Nov!$F$5:$F$619,Resultado!$D343)</f>
        <v>0</v>
      </c>
      <c r="P343" s="65">
        <f>SUMIFS(Dez!$I$5:$I$619,Dez!$S$5:$S$619,"Despesa",Dez!$F$5:$F$619,Resultado!$D343)</f>
        <v>0</v>
      </c>
      <c r="Q343" s="65">
        <f t="shared" si="42"/>
        <v>0</v>
      </c>
    </row>
    <row r="344" spans="3:17" ht="28.5" customHeight="1" thickTop="1" thickBot="1" x14ac:dyDescent="0.25">
      <c r="C344" s="45" t="str">
        <f>'PC Despesas'!C25</f>
        <v>5.1.21</v>
      </c>
      <c r="D344" s="46" t="str">
        <f>VLOOKUP(C344,'PC Despesas'!$C$4:$D$103,2,FALSE)</f>
        <v>-</v>
      </c>
      <c r="E344" s="65">
        <f>SUMIFS(Jan!$I$5:$I$619,Jan!$S$5:$S$619,"Despesa",Jan!$F$5:$F$619,Resultado!$D344)</f>
        <v>0</v>
      </c>
      <c r="F344" s="65">
        <f>SUMIFS(Fev!$I$5:$I$619,Fev!$S$5:$S$619,"Despesa",Fev!$F$5:$F$619,Resultado!$D344)</f>
        <v>0</v>
      </c>
      <c r="G344" s="65">
        <f>SUMIFS(Mar!$I$5:$I$619,Mar!$S$5:$S$619,"Despesa",Mar!$F$5:$F$619,Resultado!$D344)</f>
        <v>0</v>
      </c>
      <c r="H344" s="65">
        <f>SUMIFS(Abr!$I$5:$I$619,Abr!$S$5:$S$619,"Despesa",Abr!$F$5:$F$619,Resultado!$D344)</f>
        <v>0</v>
      </c>
      <c r="I344" s="65">
        <f>SUMIFS(Mai!$I$5:$I$619,Mai!$S$5:$S$619,"Despesa",Mai!$F$5:$F$619,Resultado!$D344)</f>
        <v>0</v>
      </c>
      <c r="J344" s="65">
        <f>SUMIFS(Jun!$I$5:$I$619,Jun!$S$5:$S$619,"Despesa",Jun!$F$5:$F$619,Resultado!$D344)</f>
        <v>0</v>
      </c>
      <c r="K344" s="65">
        <f>SUMIFS(Jul!$I$5:$I$619,Jul!$S$5:$S$619,"Despesa",Jul!$F$5:$F$619,Resultado!$D344)</f>
        <v>0</v>
      </c>
      <c r="L344" s="65">
        <f>SUMIFS(Ago!$I$5:$I$619,Ago!$S$5:$S$619,"Despesa",Ago!$F$5:$F$619,Resultado!$D344)</f>
        <v>0</v>
      </c>
      <c r="M344" s="65">
        <f>SUMIFS(Set!$I$5:$I$619,Set!$S$5:$S$619,"Despesa",Set!$F$5:$F$619,Resultado!$D344)</f>
        <v>0</v>
      </c>
      <c r="N344" s="65">
        <f>SUMIFS(Out!$I$5:$I$619,Out!$S$5:$S$619,"Despesa",Out!$F$5:$F$619,Resultado!$D344)</f>
        <v>0</v>
      </c>
      <c r="O344" s="65">
        <f>SUMIFS(Nov!$I$5:$I$619,Nov!$S$5:$S$619,"Despesa",Nov!$F$5:$F$619,Resultado!$D344)</f>
        <v>0</v>
      </c>
      <c r="P344" s="65">
        <f>SUMIFS(Dez!$I$5:$I$619,Dez!$S$5:$S$619,"Despesa",Dez!$F$5:$F$619,Resultado!$D344)</f>
        <v>0</v>
      </c>
      <c r="Q344" s="65">
        <f t="shared" si="42"/>
        <v>0</v>
      </c>
    </row>
    <row r="345" spans="3:17" ht="28.5" customHeight="1" thickTop="1" thickBot="1" x14ac:dyDescent="0.25">
      <c r="C345" s="45" t="str">
        <f>'PC Despesas'!C26</f>
        <v>5.1.22</v>
      </c>
      <c r="D345" s="46" t="str">
        <f>VLOOKUP(C345,'PC Despesas'!$C$4:$D$103,2,FALSE)</f>
        <v>-</v>
      </c>
      <c r="E345" s="65">
        <f>SUMIFS(Jan!$I$5:$I$619,Jan!$S$5:$S$619,"Despesa",Jan!$F$5:$F$619,Resultado!$D345)</f>
        <v>0</v>
      </c>
      <c r="F345" s="65">
        <f>SUMIFS(Fev!$I$5:$I$619,Fev!$S$5:$S$619,"Despesa",Fev!$F$5:$F$619,Resultado!$D345)</f>
        <v>0</v>
      </c>
      <c r="G345" s="65">
        <f>SUMIFS(Mar!$I$5:$I$619,Mar!$S$5:$S$619,"Despesa",Mar!$F$5:$F$619,Resultado!$D345)</f>
        <v>0</v>
      </c>
      <c r="H345" s="65">
        <f>SUMIFS(Abr!$I$5:$I$619,Abr!$S$5:$S$619,"Despesa",Abr!$F$5:$F$619,Resultado!$D345)</f>
        <v>0</v>
      </c>
      <c r="I345" s="65">
        <f>SUMIFS(Mai!$I$5:$I$619,Mai!$S$5:$S$619,"Despesa",Mai!$F$5:$F$619,Resultado!$D345)</f>
        <v>0</v>
      </c>
      <c r="J345" s="65">
        <f>SUMIFS(Jun!$I$5:$I$619,Jun!$S$5:$S$619,"Despesa",Jun!$F$5:$F$619,Resultado!$D345)</f>
        <v>0</v>
      </c>
      <c r="K345" s="65">
        <f>SUMIFS(Jul!$I$5:$I$619,Jul!$S$5:$S$619,"Despesa",Jul!$F$5:$F$619,Resultado!$D345)</f>
        <v>0</v>
      </c>
      <c r="L345" s="65">
        <f>SUMIFS(Ago!$I$5:$I$619,Ago!$S$5:$S$619,"Despesa",Ago!$F$5:$F$619,Resultado!$D345)</f>
        <v>0</v>
      </c>
      <c r="M345" s="65">
        <f>SUMIFS(Set!$I$5:$I$619,Set!$S$5:$S$619,"Despesa",Set!$F$5:$F$619,Resultado!$D345)</f>
        <v>0</v>
      </c>
      <c r="N345" s="65">
        <f>SUMIFS(Out!$I$5:$I$619,Out!$S$5:$S$619,"Despesa",Out!$F$5:$F$619,Resultado!$D345)</f>
        <v>0</v>
      </c>
      <c r="O345" s="65">
        <f>SUMIFS(Nov!$I$5:$I$619,Nov!$S$5:$S$619,"Despesa",Nov!$F$5:$F$619,Resultado!$D345)</f>
        <v>0</v>
      </c>
      <c r="P345" s="65">
        <f>SUMIFS(Dez!$I$5:$I$619,Dez!$S$5:$S$619,"Despesa",Dez!$F$5:$F$619,Resultado!$D345)</f>
        <v>0</v>
      </c>
      <c r="Q345" s="65">
        <f t="shared" si="42"/>
        <v>0</v>
      </c>
    </row>
    <row r="346" spans="3:17" ht="28.5" customHeight="1" thickTop="1" thickBot="1" x14ac:dyDescent="0.25">
      <c r="C346" s="45" t="str">
        <f>'PC Despesas'!C27</f>
        <v>5.1.23</v>
      </c>
      <c r="D346" s="46" t="str">
        <f>VLOOKUP(C346,'PC Despesas'!$C$4:$D$103,2,FALSE)</f>
        <v>-</v>
      </c>
      <c r="E346" s="65">
        <f>SUMIFS(Jan!$I$5:$I$619,Jan!$S$5:$S$619,"Despesa",Jan!$F$5:$F$619,Resultado!$D346)</f>
        <v>0</v>
      </c>
      <c r="F346" s="65">
        <f>SUMIFS(Fev!$I$5:$I$619,Fev!$S$5:$S$619,"Despesa",Fev!$F$5:$F$619,Resultado!$D346)</f>
        <v>0</v>
      </c>
      <c r="G346" s="65">
        <f>SUMIFS(Mar!$I$5:$I$619,Mar!$S$5:$S$619,"Despesa",Mar!$F$5:$F$619,Resultado!$D346)</f>
        <v>0</v>
      </c>
      <c r="H346" s="65">
        <f>SUMIFS(Abr!$I$5:$I$619,Abr!$S$5:$S$619,"Despesa",Abr!$F$5:$F$619,Resultado!$D346)</f>
        <v>0</v>
      </c>
      <c r="I346" s="65">
        <f>SUMIFS(Mai!$I$5:$I$619,Mai!$S$5:$S$619,"Despesa",Mai!$F$5:$F$619,Resultado!$D346)</f>
        <v>0</v>
      </c>
      <c r="J346" s="65">
        <f>SUMIFS(Jun!$I$5:$I$619,Jun!$S$5:$S$619,"Despesa",Jun!$F$5:$F$619,Resultado!$D346)</f>
        <v>0</v>
      </c>
      <c r="K346" s="65">
        <f>SUMIFS(Jul!$I$5:$I$619,Jul!$S$5:$S$619,"Despesa",Jul!$F$5:$F$619,Resultado!$D346)</f>
        <v>0</v>
      </c>
      <c r="L346" s="65">
        <f>SUMIFS(Ago!$I$5:$I$619,Ago!$S$5:$S$619,"Despesa",Ago!$F$5:$F$619,Resultado!$D346)</f>
        <v>0</v>
      </c>
      <c r="M346" s="65">
        <f>SUMIFS(Set!$I$5:$I$619,Set!$S$5:$S$619,"Despesa",Set!$F$5:$F$619,Resultado!$D346)</f>
        <v>0</v>
      </c>
      <c r="N346" s="65">
        <f>SUMIFS(Out!$I$5:$I$619,Out!$S$5:$S$619,"Despesa",Out!$F$5:$F$619,Resultado!$D346)</f>
        <v>0</v>
      </c>
      <c r="O346" s="65">
        <f>SUMIFS(Nov!$I$5:$I$619,Nov!$S$5:$S$619,"Despesa",Nov!$F$5:$F$619,Resultado!$D346)</f>
        <v>0</v>
      </c>
      <c r="P346" s="65">
        <f>SUMIFS(Dez!$I$5:$I$619,Dez!$S$5:$S$619,"Despesa",Dez!$F$5:$F$619,Resultado!$D346)</f>
        <v>0</v>
      </c>
      <c r="Q346" s="65">
        <f t="shared" si="42"/>
        <v>0</v>
      </c>
    </row>
    <row r="347" spans="3:17" ht="28.5" customHeight="1" thickTop="1" thickBot="1" x14ac:dyDescent="0.25">
      <c r="C347" s="45" t="str">
        <f>'PC Despesas'!C28</f>
        <v>5.1.24</v>
      </c>
      <c r="D347" s="46" t="str">
        <f>VLOOKUP(C347,'PC Despesas'!$C$4:$D$103,2,FALSE)</f>
        <v>-</v>
      </c>
      <c r="E347" s="65">
        <f>SUMIFS(Jan!$I$5:$I$619,Jan!$S$5:$S$619,"Despesa",Jan!$F$5:$F$619,Resultado!$D347)</f>
        <v>0</v>
      </c>
      <c r="F347" s="65">
        <f>SUMIFS(Fev!$I$5:$I$619,Fev!$S$5:$S$619,"Despesa",Fev!$F$5:$F$619,Resultado!$D347)</f>
        <v>0</v>
      </c>
      <c r="G347" s="65">
        <f>SUMIFS(Mar!$I$5:$I$619,Mar!$S$5:$S$619,"Despesa",Mar!$F$5:$F$619,Resultado!$D347)</f>
        <v>0</v>
      </c>
      <c r="H347" s="65">
        <f>SUMIFS(Abr!$I$5:$I$619,Abr!$S$5:$S$619,"Despesa",Abr!$F$5:$F$619,Resultado!$D347)</f>
        <v>0</v>
      </c>
      <c r="I347" s="65">
        <f>SUMIFS(Mai!$I$5:$I$619,Mai!$S$5:$S$619,"Despesa",Mai!$F$5:$F$619,Resultado!$D347)</f>
        <v>0</v>
      </c>
      <c r="J347" s="65">
        <f>SUMIFS(Jun!$I$5:$I$619,Jun!$S$5:$S$619,"Despesa",Jun!$F$5:$F$619,Resultado!$D347)</f>
        <v>0</v>
      </c>
      <c r="K347" s="65">
        <f>SUMIFS(Jul!$I$5:$I$619,Jul!$S$5:$S$619,"Despesa",Jul!$F$5:$F$619,Resultado!$D347)</f>
        <v>0</v>
      </c>
      <c r="L347" s="65">
        <f>SUMIFS(Ago!$I$5:$I$619,Ago!$S$5:$S$619,"Despesa",Ago!$F$5:$F$619,Resultado!$D347)</f>
        <v>0</v>
      </c>
      <c r="M347" s="65">
        <f>SUMIFS(Set!$I$5:$I$619,Set!$S$5:$S$619,"Despesa",Set!$F$5:$F$619,Resultado!$D347)</f>
        <v>0</v>
      </c>
      <c r="N347" s="65">
        <f>SUMIFS(Out!$I$5:$I$619,Out!$S$5:$S$619,"Despesa",Out!$F$5:$F$619,Resultado!$D347)</f>
        <v>0</v>
      </c>
      <c r="O347" s="65">
        <f>SUMIFS(Nov!$I$5:$I$619,Nov!$S$5:$S$619,"Despesa",Nov!$F$5:$F$619,Resultado!$D347)</f>
        <v>0</v>
      </c>
      <c r="P347" s="65">
        <f>SUMIFS(Dez!$I$5:$I$619,Dez!$S$5:$S$619,"Despesa",Dez!$F$5:$F$619,Resultado!$D347)</f>
        <v>0</v>
      </c>
      <c r="Q347" s="65">
        <f t="shared" si="42"/>
        <v>0</v>
      </c>
    </row>
    <row r="348" spans="3:17" ht="28.5" customHeight="1" thickTop="1" thickBot="1" x14ac:dyDescent="0.25">
      <c r="C348" s="45" t="str">
        <f>'PC Despesas'!C29</f>
        <v>5.1.25</v>
      </c>
      <c r="D348" s="46" t="str">
        <f>VLOOKUP(C348,'PC Despesas'!$C$4:$D$103,2,FALSE)</f>
        <v>-</v>
      </c>
      <c r="E348" s="65">
        <f>SUMIFS(Jan!$I$5:$I$619,Jan!$S$5:$S$619,"Despesa",Jan!$F$5:$F$619,Resultado!$D348)</f>
        <v>0</v>
      </c>
      <c r="F348" s="65">
        <f>SUMIFS(Fev!$I$5:$I$619,Fev!$S$5:$S$619,"Despesa",Fev!$F$5:$F$619,Resultado!$D348)</f>
        <v>0</v>
      </c>
      <c r="G348" s="65">
        <f>SUMIFS(Mar!$I$5:$I$619,Mar!$S$5:$S$619,"Despesa",Mar!$F$5:$F$619,Resultado!$D348)</f>
        <v>0</v>
      </c>
      <c r="H348" s="65">
        <f>SUMIFS(Abr!$I$5:$I$619,Abr!$S$5:$S$619,"Despesa",Abr!$F$5:$F$619,Resultado!$D348)</f>
        <v>0</v>
      </c>
      <c r="I348" s="65">
        <f>SUMIFS(Mai!$I$5:$I$619,Mai!$S$5:$S$619,"Despesa",Mai!$F$5:$F$619,Resultado!$D348)</f>
        <v>0</v>
      </c>
      <c r="J348" s="65">
        <f>SUMIFS(Jun!$I$5:$I$619,Jun!$S$5:$S$619,"Despesa",Jun!$F$5:$F$619,Resultado!$D348)</f>
        <v>0</v>
      </c>
      <c r="K348" s="65">
        <f>SUMIFS(Jul!$I$5:$I$619,Jul!$S$5:$S$619,"Despesa",Jul!$F$5:$F$619,Resultado!$D348)</f>
        <v>0</v>
      </c>
      <c r="L348" s="65">
        <f>SUMIFS(Ago!$I$5:$I$619,Ago!$S$5:$S$619,"Despesa",Ago!$F$5:$F$619,Resultado!$D348)</f>
        <v>0</v>
      </c>
      <c r="M348" s="65">
        <f>SUMIFS(Set!$I$5:$I$619,Set!$S$5:$S$619,"Despesa",Set!$F$5:$F$619,Resultado!$D348)</f>
        <v>0</v>
      </c>
      <c r="N348" s="65">
        <f>SUMIFS(Out!$I$5:$I$619,Out!$S$5:$S$619,"Despesa",Out!$F$5:$F$619,Resultado!$D348)</f>
        <v>0</v>
      </c>
      <c r="O348" s="65">
        <f>SUMIFS(Nov!$I$5:$I$619,Nov!$S$5:$S$619,"Despesa",Nov!$F$5:$F$619,Resultado!$D348)</f>
        <v>0</v>
      </c>
      <c r="P348" s="65">
        <f>SUMIFS(Dez!$I$5:$I$619,Dez!$S$5:$S$619,"Despesa",Dez!$F$5:$F$619,Resultado!$D348)</f>
        <v>0</v>
      </c>
      <c r="Q348" s="65">
        <f t="shared" si="42"/>
        <v>0</v>
      </c>
    </row>
    <row r="349" spans="3:17" ht="28.5" customHeight="1" thickTop="1" thickBot="1" x14ac:dyDescent="0.25">
      <c r="C349" s="45" t="str">
        <f>'PC Despesas'!C30</f>
        <v>5.1.26</v>
      </c>
      <c r="D349" s="46" t="str">
        <f>VLOOKUP(C349,'PC Despesas'!$C$4:$D$103,2,FALSE)</f>
        <v>-</v>
      </c>
      <c r="E349" s="65">
        <f>SUMIFS(Jan!$I$5:$I$619,Jan!$S$5:$S$619,"Despesa",Jan!$F$5:$F$619,Resultado!$D349)</f>
        <v>0</v>
      </c>
      <c r="F349" s="65">
        <f>SUMIFS(Fev!$I$5:$I$619,Fev!$S$5:$S$619,"Despesa",Fev!$F$5:$F$619,Resultado!$D349)</f>
        <v>0</v>
      </c>
      <c r="G349" s="65">
        <f>SUMIFS(Mar!$I$5:$I$619,Mar!$S$5:$S$619,"Despesa",Mar!$F$5:$F$619,Resultado!$D349)</f>
        <v>0</v>
      </c>
      <c r="H349" s="65">
        <f>SUMIFS(Abr!$I$5:$I$619,Abr!$S$5:$S$619,"Despesa",Abr!$F$5:$F$619,Resultado!$D349)</f>
        <v>0</v>
      </c>
      <c r="I349" s="65">
        <f>SUMIFS(Mai!$I$5:$I$619,Mai!$S$5:$S$619,"Despesa",Mai!$F$5:$F$619,Resultado!$D349)</f>
        <v>0</v>
      </c>
      <c r="J349" s="65">
        <f>SUMIFS(Jun!$I$5:$I$619,Jun!$S$5:$S$619,"Despesa",Jun!$F$5:$F$619,Resultado!$D349)</f>
        <v>0</v>
      </c>
      <c r="K349" s="65">
        <f>SUMIFS(Jul!$I$5:$I$619,Jul!$S$5:$S$619,"Despesa",Jul!$F$5:$F$619,Resultado!$D349)</f>
        <v>0</v>
      </c>
      <c r="L349" s="65">
        <f>SUMIFS(Ago!$I$5:$I$619,Ago!$S$5:$S$619,"Despesa",Ago!$F$5:$F$619,Resultado!$D349)</f>
        <v>0</v>
      </c>
      <c r="M349" s="65">
        <f>SUMIFS(Set!$I$5:$I$619,Set!$S$5:$S$619,"Despesa",Set!$F$5:$F$619,Resultado!$D349)</f>
        <v>0</v>
      </c>
      <c r="N349" s="65">
        <f>SUMIFS(Out!$I$5:$I$619,Out!$S$5:$S$619,"Despesa",Out!$F$5:$F$619,Resultado!$D349)</f>
        <v>0</v>
      </c>
      <c r="O349" s="65">
        <f>SUMIFS(Nov!$I$5:$I$619,Nov!$S$5:$S$619,"Despesa",Nov!$F$5:$F$619,Resultado!$D349)</f>
        <v>0</v>
      </c>
      <c r="P349" s="65">
        <f>SUMIFS(Dez!$I$5:$I$619,Dez!$S$5:$S$619,"Despesa",Dez!$F$5:$F$619,Resultado!$D349)</f>
        <v>0</v>
      </c>
      <c r="Q349" s="65">
        <f t="shared" si="42"/>
        <v>0</v>
      </c>
    </row>
    <row r="350" spans="3:17" ht="28.5" customHeight="1" thickTop="1" thickBot="1" x14ac:dyDescent="0.25">
      <c r="C350" s="45" t="str">
        <f>'PC Despesas'!C31</f>
        <v>5.1.27</v>
      </c>
      <c r="D350" s="46" t="str">
        <f>VLOOKUP(C350,'PC Despesas'!$C$4:$D$103,2,FALSE)</f>
        <v>-</v>
      </c>
      <c r="E350" s="65">
        <f>SUMIFS(Jan!$I$5:$I$619,Jan!$S$5:$S$619,"Despesa",Jan!$F$5:$F$619,Resultado!$D350)</f>
        <v>0</v>
      </c>
      <c r="F350" s="65">
        <f>SUMIFS(Fev!$I$5:$I$619,Fev!$S$5:$S$619,"Despesa",Fev!$F$5:$F$619,Resultado!$D350)</f>
        <v>0</v>
      </c>
      <c r="G350" s="65">
        <f>SUMIFS(Mar!$I$5:$I$619,Mar!$S$5:$S$619,"Despesa",Mar!$F$5:$F$619,Resultado!$D350)</f>
        <v>0</v>
      </c>
      <c r="H350" s="65">
        <f>SUMIFS(Abr!$I$5:$I$619,Abr!$S$5:$S$619,"Despesa",Abr!$F$5:$F$619,Resultado!$D350)</f>
        <v>0</v>
      </c>
      <c r="I350" s="65">
        <f>SUMIFS(Mai!$I$5:$I$619,Mai!$S$5:$S$619,"Despesa",Mai!$F$5:$F$619,Resultado!$D350)</f>
        <v>0</v>
      </c>
      <c r="J350" s="65">
        <f>SUMIFS(Jun!$I$5:$I$619,Jun!$S$5:$S$619,"Despesa",Jun!$F$5:$F$619,Resultado!$D350)</f>
        <v>0</v>
      </c>
      <c r="K350" s="65">
        <f>SUMIFS(Jul!$I$5:$I$619,Jul!$S$5:$S$619,"Despesa",Jul!$F$5:$F$619,Resultado!$D350)</f>
        <v>0</v>
      </c>
      <c r="L350" s="65">
        <f>SUMIFS(Ago!$I$5:$I$619,Ago!$S$5:$S$619,"Despesa",Ago!$F$5:$F$619,Resultado!$D350)</f>
        <v>0</v>
      </c>
      <c r="M350" s="65">
        <f>SUMIFS(Set!$I$5:$I$619,Set!$S$5:$S$619,"Despesa",Set!$F$5:$F$619,Resultado!$D350)</f>
        <v>0</v>
      </c>
      <c r="N350" s="65">
        <f>SUMIFS(Out!$I$5:$I$619,Out!$S$5:$S$619,"Despesa",Out!$F$5:$F$619,Resultado!$D350)</f>
        <v>0</v>
      </c>
      <c r="O350" s="65">
        <f>SUMIFS(Nov!$I$5:$I$619,Nov!$S$5:$S$619,"Despesa",Nov!$F$5:$F$619,Resultado!$D350)</f>
        <v>0</v>
      </c>
      <c r="P350" s="65">
        <f>SUMIFS(Dez!$I$5:$I$619,Dez!$S$5:$S$619,"Despesa",Dez!$F$5:$F$619,Resultado!$D350)</f>
        <v>0</v>
      </c>
      <c r="Q350" s="65">
        <f t="shared" si="42"/>
        <v>0</v>
      </c>
    </row>
    <row r="351" spans="3:17" ht="28.5" customHeight="1" thickTop="1" thickBot="1" x14ac:dyDescent="0.25">
      <c r="C351" s="45" t="str">
        <f>'PC Despesas'!C32</f>
        <v>5.1.28</v>
      </c>
      <c r="D351" s="46" t="str">
        <f>VLOOKUP(C351,'PC Despesas'!$C$4:$D$103,2,FALSE)</f>
        <v>-</v>
      </c>
      <c r="E351" s="65">
        <f>SUMIFS(Jan!$I$5:$I$619,Jan!$S$5:$S$619,"Despesa",Jan!$F$5:$F$619,Resultado!$D351)</f>
        <v>0</v>
      </c>
      <c r="F351" s="65">
        <f>SUMIFS(Fev!$I$5:$I$619,Fev!$S$5:$S$619,"Despesa",Fev!$F$5:$F$619,Resultado!$D351)</f>
        <v>0</v>
      </c>
      <c r="G351" s="65">
        <f>SUMIFS(Mar!$I$5:$I$619,Mar!$S$5:$S$619,"Despesa",Mar!$F$5:$F$619,Resultado!$D351)</f>
        <v>0</v>
      </c>
      <c r="H351" s="65">
        <f>SUMIFS(Abr!$I$5:$I$619,Abr!$S$5:$S$619,"Despesa",Abr!$F$5:$F$619,Resultado!$D351)</f>
        <v>0</v>
      </c>
      <c r="I351" s="65">
        <f>SUMIFS(Mai!$I$5:$I$619,Mai!$S$5:$S$619,"Despesa",Mai!$F$5:$F$619,Resultado!$D351)</f>
        <v>0</v>
      </c>
      <c r="J351" s="65">
        <f>SUMIFS(Jun!$I$5:$I$619,Jun!$S$5:$S$619,"Despesa",Jun!$F$5:$F$619,Resultado!$D351)</f>
        <v>0</v>
      </c>
      <c r="K351" s="65">
        <f>SUMIFS(Jul!$I$5:$I$619,Jul!$S$5:$S$619,"Despesa",Jul!$F$5:$F$619,Resultado!$D351)</f>
        <v>0</v>
      </c>
      <c r="L351" s="65">
        <f>SUMIFS(Ago!$I$5:$I$619,Ago!$S$5:$S$619,"Despesa",Ago!$F$5:$F$619,Resultado!$D351)</f>
        <v>0</v>
      </c>
      <c r="M351" s="65">
        <f>SUMIFS(Set!$I$5:$I$619,Set!$S$5:$S$619,"Despesa",Set!$F$5:$F$619,Resultado!$D351)</f>
        <v>0</v>
      </c>
      <c r="N351" s="65">
        <f>SUMIFS(Out!$I$5:$I$619,Out!$S$5:$S$619,"Despesa",Out!$F$5:$F$619,Resultado!$D351)</f>
        <v>0</v>
      </c>
      <c r="O351" s="65">
        <f>SUMIFS(Nov!$I$5:$I$619,Nov!$S$5:$S$619,"Despesa",Nov!$F$5:$F$619,Resultado!$D351)</f>
        <v>0</v>
      </c>
      <c r="P351" s="65">
        <f>SUMIFS(Dez!$I$5:$I$619,Dez!$S$5:$S$619,"Despesa",Dez!$F$5:$F$619,Resultado!$D351)</f>
        <v>0</v>
      </c>
      <c r="Q351" s="65">
        <f t="shared" si="42"/>
        <v>0</v>
      </c>
    </row>
    <row r="352" spans="3:17" ht="28.5" customHeight="1" thickTop="1" thickBot="1" x14ac:dyDescent="0.25">
      <c r="C352" s="45" t="str">
        <f>'PC Despesas'!C33</f>
        <v>5.1.29</v>
      </c>
      <c r="D352" s="46" t="str">
        <f>VLOOKUP(C352,'PC Despesas'!$C$4:$D$103,2,FALSE)</f>
        <v>-</v>
      </c>
      <c r="E352" s="65">
        <f>SUMIFS(Jan!$I$5:$I$619,Jan!$S$5:$S$619,"Despesa",Jan!$F$5:$F$619,Resultado!$D352)</f>
        <v>0</v>
      </c>
      <c r="F352" s="65">
        <f>SUMIFS(Fev!$I$5:$I$619,Fev!$S$5:$S$619,"Despesa",Fev!$F$5:$F$619,Resultado!$D352)</f>
        <v>0</v>
      </c>
      <c r="G352" s="65">
        <f>SUMIFS(Mar!$I$5:$I$619,Mar!$S$5:$S$619,"Despesa",Mar!$F$5:$F$619,Resultado!$D352)</f>
        <v>0</v>
      </c>
      <c r="H352" s="65">
        <f>SUMIFS(Abr!$I$5:$I$619,Abr!$S$5:$S$619,"Despesa",Abr!$F$5:$F$619,Resultado!$D352)</f>
        <v>0</v>
      </c>
      <c r="I352" s="65">
        <f>SUMIFS(Mai!$I$5:$I$619,Mai!$S$5:$S$619,"Despesa",Mai!$F$5:$F$619,Resultado!$D352)</f>
        <v>0</v>
      </c>
      <c r="J352" s="65">
        <f>SUMIFS(Jun!$I$5:$I$619,Jun!$S$5:$S$619,"Despesa",Jun!$F$5:$F$619,Resultado!$D352)</f>
        <v>0</v>
      </c>
      <c r="K352" s="65">
        <f>SUMIFS(Jul!$I$5:$I$619,Jul!$S$5:$S$619,"Despesa",Jul!$F$5:$F$619,Resultado!$D352)</f>
        <v>0</v>
      </c>
      <c r="L352" s="65">
        <f>SUMIFS(Ago!$I$5:$I$619,Ago!$S$5:$S$619,"Despesa",Ago!$F$5:$F$619,Resultado!$D352)</f>
        <v>0</v>
      </c>
      <c r="M352" s="65">
        <f>SUMIFS(Set!$I$5:$I$619,Set!$S$5:$S$619,"Despesa",Set!$F$5:$F$619,Resultado!$D352)</f>
        <v>0</v>
      </c>
      <c r="N352" s="65">
        <f>SUMIFS(Out!$I$5:$I$619,Out!$S$5:$S$619,"Despesa",Out!$F$5:$F$619,Resultado!$D352)</f>
        <v>0</v>
      </c>
      <c r="O352" s="65">
        <f>SUMIFS(Nov!$I$5:$I$619,Nov!$S$5:$S$619,"Despesa",Nov!$F$5:$F$619,Resultado!$D352)</f>
        <v>0</v>
      </c>
      <c r="P352" s="65">
        <f>SUMIFS(Dez!$I$5:$I$619,Dez!$S$5:$S$619,"Despesa",Dez!$F$5:$F$619,Resultado!$D352)</f>
        <v>0</v>
      </c>
      <c r="Q352" s="65">
        <f t="shared" si="42"/>
        <v>0</v>
      </c>
    </row>
    <row r="353" spans="3:17" ht="28.5" customHeight="1" thickTop="1" thickBot="1" x14ac:dyDescent="0.25">
      <c r="C353" s="45" t="str">
        <f>'PC Despesas'!C34</f>
        <v>5.1.30</v>
      </c>
      <c r="D353" s="46" t="str">
        <f>VLOOKUP(C353,'PC Despesas'!$C$4:$D$103,2,FALSE)</f>
        <v>-</v>
      </c>
      <c r="E353" s="65">
        <f>SUMIFS(Jan!$I$5:$I$619,Jan!$S$5:$S$619,"Despesa",Jan!$F$5:$F$619,Resultado!$D353)</f>
        <v>0</v>
      </c>
      <c r="F353" s="65">
        <f>SUMIFS(Fev!$I$5:$I$619,Fev!$S$5:$S$619,"Despesa",Fev!$F$5:$F$619,Resultado!$D353)</f>
        <v>0</v>
      </c>
      <c r="G353" s="65">
        <f>SUMIFS(Mar!$I$5:$I$619,Mar!$S$5:$S$619,"Despesa",Mar!$F$5:$F$619,Resultado!$D353)</f>
        <v>0</v>
      </c>
      <c r="H353" s="65">
        <f>SUMIFS(Abr!$I$5:$I$619,Abr!$S$5:$S$619,"Despesa",Abr!$F$5:$F$619,Resultado!$D353)</f>
        <v>0</v>
      </c>
      <c r="I353" s="65">
        <f>SUMIFS(Mai!$I$5:$I$619,Mai!$S$5:$S$619,"Despesa",Mai!$F$5:$F$619,Resultado!$D353)</f>
        <v>0</v>
      </c>
      <c r="J353" s="65">
        <f>SUMIFS(Jun!$I$5:$I$619,Jun!$S$5:$S$619,"Despesa",Jun!$F$5:$F$619,Resultado!$D353)</f>
        <v>0</v>
      </c>
      <c r="K353" s="65">
        <f>SUMIFS(Jul!$I$5:$I$619,Jul!$S$5:$S$619,"Despesa",Jul!$F$5:$F$619,Resultado!$D353)</f>
        <v>0</v>
      </c>
      <c r="L353" s="65">
        <f>SUMIFS(Ago!$I$5:$I$619,Ago!$S$5:$S$619,"Despesa",Ago!$F$5:$F$619,Resultado!$D353)</f>
        <v>0</v>
      </c>
      <c r="M353" s="65">
        <f>SUMIFS(Set!$I$5:$I$619,Set!$S$5:$S$619,"Despesa",Set!$F$5:$F$619,Resultado!$D353)</f>
        <v>0</v>
      </c>
      <c r="N353" s="65">
        <f>SUMIFS(Out!$I$5:$I$619,Out!$S$5:$S$619,"Despesa",Out!$F$5:$F$619,Resultado!$D353)</f>
        <v>0</v>
      </c>
      <c r="O353" s="65">
        <f>SUMIFS(Nov!$I$5:$I$619,Nov!$S$5:$S$619,"Despesa",Nov!$F$5:$F$619,Resultado!$D353)</f>
        <v>0</v>
      </c>
      <c r="P353" s="65">
        <f>SUMIFS(Dez!$I$5:$I$619,Dez!$S$5:$S$619,"Despesa",Dez!$F$5:$F$619,Resultado!$D353)</f>
        <v>0</v>
      </c>
      <c r="Q353" s="65">
        <f t="shared" si="42"/>
        <v>0</v>
      </c>
    </row>
    <row r="354" spans="3:17" ht="28.5" customHeight="1" thickTop="1" thickBot="1" x14ac:dyDescent="0.25">
      <c r="C354" s="45" t="str">
        <f>'PC Despesas'!C35</f>
        <v>5.1.31</v>
      </c>
      <c r="D354" s="46" t="str">
        <f>VLOOKUP(C354,'PC Despesas'!$C$4:$D$103,2,FALSE)</f>
        <v>-</v>
      </c>
      <c r="E354" s="65">
        <f>SUMIFS(Jan!$I$5:$I$619,Jan!$S$5:$S$619,"Despesa",Jan!$F$5:$F$619,Resultado!$D354)</f>
        <v>0</v>
      </c>
      <c r="F354" s="65">
        <f>SUMIFS(Fev!$I$5:$I$619,Fev!$S$5:$S$619,"Despesa",Fev!$F$5:$F$619,Resultado!$D354)</f>
        <v>0</v>
      </c>
      <c r="G354" s="65">
        <f>SUMIFS(Mar!$I$5:$I$619,Mar!$S$5:$S$619,"Despesa",Mar!$F$5:$F$619,Resultado!$D354)</f>
        <v>0</v>
      </c>
      <c r="H354" s="65">
        <f>SUMIFS(Abr!$I$5:$I$619,Abr!$S$5:$S$619,"Despesa",Abr!$F$5:$F$619,Resultado!$D354)</f>
        <v>0</v>
      </c>
      <c r="I354" s="65">
        <f>SUMIFS(Mai!$I$5:$I$619,Mai!$S$5:$S$619,"Despesa",Mai!$F$5:$F$619,Resultado!$D354)</f>
        <v>0</v>
      </c>
      <c r="J354" s="65">
        <f>SUMIFS(Jun!$I$5:$I$619,Jun!$S$5:$S$619,"Despesa",Jun!$F$5:$F$619,Resultado!$D354)</f>
        <v>0</v>
      </c>
      <c r="K354" s="65">
        <f>SUMIFS(Jul!$I$5:$I$619,Jul!$S$5:$S$619,"Despesa",Jul!$F$5:$F$619,Resultado!$D354)</f>
        <v>0</v>
      </c>
      <c r="L354" s="65">
        <f>SUMIFS(Ago!$I$5:$I$619,Ago!$S$5:$S$619,"Despesa",Ago!$F$5:$F$619,Resultado!$D354)</f>
        <v>0</v>
      </c>
      <c r="M354" s="65">
        <f>SUMIFS(Set!$I$5:$I$619,Set!$S$5:$S$619,"Despesa",Set!$F$5:$F$619,Resultado!$D354)</f>
        <v>0</v>
      </c>
      <c r="N354" s="65">
        <f>SUMIFS(Out!$I$5:$I$619,Out!$S$5:$S$619,"Despesa",Out!$F$5:$F$619,Resultado!$D354)</f>
        <v>0</v>
      </c>
      <c r="O354" s="65">
        <f>SUMIFS(Nov!$I$5:$I$619,Nov!$S$5:$S$619,"Despesa",Nov!$F$5:$F$619,Resultado!$D354)</f>
        <v>0</v>
      </c>
      <c r="P354" s="65">
        <f>SUMIFS(Dez!$I$5:$I$619,Dez!$S$5:$S$619,"Despesa",Dez!$F$5:$F$619,Resultado!$D354)</f>
        <v>0</v>
      </c>
      <c r="Q354" s="65">
        <f t="shared" si="42"/>
        <v>0</v>
      </c>
    </row>
    <row r="355" spans="3:17" ht="28.5" customHeight="1" thickTop="1" thickBot="1" x14ac:dyDescent="0.25">
      <c r="C355" s="45" t="str">
        <f>'PC Despesas'!C36</f>
        <v>5.1.32</v>
      </c>
      <c r="D355" s="46" t="str">
        <f>VLOOKUP(C355,'PC Despesas'!$C$4:$D$103,2,FALSE)</f>
        <v>-</v>
      </c>
      <c r="E355" s="65">
        <f>SUMIFS(Jan!$I$5:$I$619,Jan!$S$5:$S$619,"Despesa",Jan!$F$5:$F$619,Resultado!$D355)</f>
        <v>0</v>
      </c>
      <c r="F355" s="65">
        <f>SUMIFS(Fev!$I$5:$I$619,Fev!$S$5:$S$619,"Despesa",Fev!$F$5:$F$619,Resultado!$D355)</f>
        <v>0</v>
      </c>
      <c r="G355" s="65">
        <f>SUMIFS(Mar!$I$5:$I$619,Mar!$S$5:$S$619,"Despesa",Mar!$F$5:$F$619,Resultado!$D355)</f>
        <v>0</v>
      </c>
      <c r="H355" s="65">
        <f>SUMIFS(Abr!$I$5:$I$619,Abr!$S$5:$S$619,"Despesa",Abr!$F$5:$F$619,Resultado!$D355)</f>
        <v>0</v>
      </c>
      <c r="I355" s="65">
        <f>SUMIFS(Mai!$I$5:$I$619,Mai!$S$5:$S$619,"Despesa",Mai!$F$5:$F$619,Resultado!$D355)</f>
        <v>0</v>
      </c>
      <c r="J355" s="65">
        <f>SUMIFS(Jun!$I$5:$I$619,Jun!$S$5:$S$619,"Despesa",Jun!$F$5:$F$619,Resultado!$D355)</f>
        <v>0</v>
      </c>
      <c r="K355" s="65">
        <f>SUMIFS(Jul!$I$5:$I$619,Jul!$S$5:$S$619,"Despesa",Jul!$F$5:$F$619,Resultado!$D355)</f>
        <v>0</v>
      </c>
      <c r="L355" s="65">
        <f>SUMIFS(Ago!$I$5:$I$619,Ago!$S$5:$S$619,"Despesa",Ago!$F$5:$F$619,Resultado!$D355)</f>
        <v>0</v>
      </c>
      <c r="M355" s="65">
        <f>SUMIFS(Set!$I$5:$I$619,Set!$S$5:$S$619,"Despesa",Set!$F$5:$F$619,Resultado!$D355)</f>
        <v>0</v>
      </c>
      <c r="N355" s="65">
        <f>SUMIFS(Out!$I$5:$I$619,Out!$S$5:$S$619,"Despesa",Out!$F$5:$F$619,Resultado!$D355)</f>
        <v>0</v>
      </c>
      <c r="O355" s="65">
        <f>SUMIFS(Nov!$I$5:$I$619,Nov!$S$5:$S$619,"Despesa",Nov!$F$5:$F$619,Resultado!$D355)</f>
        <v>0</v>
      </c>
      <c r="P355" s="65">
        <f>SUMIFS(Dez!$I$5:$I$619,Dez!$S$5:$S$619,"Despesa",Dez!$F$5:$F$619,Resultado!$D355)</f>
        <v>0</v>
      </c>
      <c r="Q355" s="65">
        <f t="shared" si="42"/>
        <v>0</v>
      </c>
    </row>
    <row r="356" spans="3:17" ht="28.5" customHeight="1" thickTop="1" thickBot="1" x14ac:dyDescent="0.25">
      <c r="C356" s="45" t="str">
        <f>'PC Despesas'!C37</f>
        <v>5.1.33</v>
      </c>
      <c r="D356" s="46" t="str">
        <f>VLOOKUP(C356,'PC Despesas'!$C$4:$D$103,2,FALSE)</f>
        <v>-</v>
      </c>
      <c r="E356" s="65">
        <f>SUMIFS(Jan!$I$5:$I$619,Jan!$S$5:$S$619,"Despesa",Jan!$F$5:$F$619,Resultado!$D356)</f>
        <v>0</v>
      </c>
      <c r="F356" s="65">
        <f>SUMIFS(Fev!$I$5:$I$619,Fev!$S$5:$S$619,"Despesa",Fev!$F$5:$F$619,Resultado!$D356)</f>
        <v>0</v>
      </c>
      <c r="G356" s="65">
        <f>SUMIFS(Mar!$I$5:$I$619,Mar!$S$5:$S$619,"Despesa",Mar!$F$5:$F$619,Resultado!$D356)</f>
        <v>0</v>
      </c>
      <c r="H356" s="65">
        <f>SUMIFS(Abr!$I$5:$I$619,Abr!$S$5:$S$619,"Despesa",Abr!$F$5:$F$619,Resultado!$D356)</f>
        <v>0</v>
      </c>
      <c r="I356" s="65">
        <f>SUMIFS(Mai!$I$5:$I$619,Mai!$S$5:$S$619,"Despesa",Mai!$F$5:$F$619,Resultado!$D356)</f>
        <v>0</v>
      </c>
      <c r="J356" s="65">
        <f>SUMIFS(Jun!$I$5:$I$619,Jun!$S$5:$S$619,"Despesa",Jun!$F$5:$F$619,Resultado!$D356)</f>
        <v>0</v>
      </c>
      <c r="K356" s="65">
        <f>SUMIFS(Jul!$I$5:$I$619,Jul!$S$5:$S$619,"Despesa",Jul!$F$5:$F$619,Resultado!$D356)</f>
        <v>0</v>
      </c>
      <c r="L356" s="65">
        <f>SUMIFS(Ago!$I$5:$I$619,Ago!$S$5:$S$619,"Despesa",Ago!$F$5:$F$619,Resultado!$D356)</f>
        <v>0</v>
      </c>
      <c r="M356" s="65">
        <f>SUMIFS(Set!$I$5:$I$619,Set!$S$5:$S$619,"Despesa",Set!$F$5:$F$619,Resultado!$D356)</f>
        <v>0</v>
      </c>
      <c r="N356" s="65">
        <f>SUMIFS(Out!$I$5:$I$619,Out!$S$5:$S$619,"Despesa",Out!$F$5:$F$619,Resultado!$D356)</f>
        <v>0</v>
      </c>
      <c r="O356" s="65">
        <f>SUMIFS(Nov!$I$5:$I$619,Nov!$S$5:$S$619,"Despesa",Nov!$F$5:$F$619,Resultado!$D356)</f>
        <v>0</v>
      </c>
      <c r="P356" s="65">
        <f>SUMIFS(Dez!$I$5:$I$619,Dez!$S$5:$S$619,"Despesa",Dez!$F$5:$F$619,Resultado!$D356)</f>
        <v>0</v>
      </c>
      <c r="Q356" s="65">
        <f t="shared" si="42"/>
        <v>0</v>
      </c>
    </row>
    <row r="357" spans="3:17" ht="28.5" customHeight="1" thickTop="1" thickBot="1" x14ac:dyDescent="0.25">
      <c r="C357" s="45" t="str">
        <f>'PC Despesas'!C38</f>
        <v>5.1.34</v>
      </c>
      <c r="D357" s="46" t="str">
        <f>VLOOKUP(C357,'PC Despesas'!$C$4:$D$103,2,FALSE)</f>
        <v>-</v>
      </c>
      <c r="E357" s="65">
        <f>SUMIFS(Jan!$I$5:$I$619,Jan!$S$5:$S$619,"Despesa",Jan!$F$5:$F$619,Resultado!$D357)</f>
        <v>0</v>
      </c>
      <c r="F357" s="65">
        <f>SUMIFS(Fev!$I$5:$I$619,Fev!$S$5:$S$619,"Despesa",Fev!$F$5:$F$619,Resultado!$D357)</f>
        <v>0</v>
      </c>
      <c r="G357" s="65">
        <f>SUMIFS(Mar!$I$5:$I$619,Mar!$S$5:$S$619,"Despesa",Mar!$F$5:$F$619,Resultado!$D357)</f>
        <v>0</v>
      </c>
      <c r="H357" s="65">
        <f>SUMIFS(Abr!$I$5:$I$619,Abr!$S$5:$S$619,"Despesa",Abr!$F$5:$F$619,Resultado!$D357)</f>
        <v>0</v>
      </c>
      <c r="I357" s="65">
        <f>SUMIFS(Mai!$I$5:$I$619,Mai!$S$5:$S$619,"Despesa",Mai!$F$5:$F$619,Resultado!$D357)</f>
        <v>0</v>
      </c>
      <c r="J357" s="65">
        <f>SUMIFS(Jun!$I$5:$I$619,Jun!$S$5:$S$619,"Despesa",Jun!$F$5:$F$619,Resultado!$D357)</f>
        <v>0</v>
      </c>
      <c r="K357" s="65">
        <f>SUMIFS(Jul!$I$5:$I$619,Jul!$S$5:$S$619,"Despesa",Jul!$F$5:$F$619,Resultado!$D357)</f>
        <v>0</v>
      </c>
      <c r="L357" s="65">
        <f>SUMIFS(Ago!$I$5:$I$619,Ago!$S$5:$S$619,"Despesa",Ago!$F$5:$F$619,Resultado!$D357)</f>
        <v>0</v>
      </c>
      <c r="M357" s="65">
        <f>SUMIFS(Set!$I$5:$I$619,Set!$S$5:$S$619,"Despesa",Set!$F$5:$F$619,Resultado!$D357)</f>
        <v>0</v>
      </c>
      <c r="N357" s="65">
        <f>SUMIFS(Out!$I$5:$I$619,Out!$S$5:$S$619,"Despesa",Out!$F$5:$F$619,Resultado!$D357)</f>
        <v>0</v>
      </c>
      <c r="O357" s="65">
        <f>SUMIFS(Nov!$I$5:$I$619,Nov!$S$5:$S$619,"Despesa",Nov!$F$5:$F$619,Resultado!$D357)</f>
        <v>0</v>
      </c>
      <c r="P357" s="65">
        <f>SUMIFS(Dez!$I$5:$I$619,Dez!$S$5:$S$619,"Despesa",Dez!$F$5:$F$619,Resultado!$D357)</f>
        <v>0</v>
      </c>
      <c r="Q357" s="65">
        <f t="shared" si="42"/>
        <v>0</v>
      </c>
    </row>
    <row r="358" spans="3:17" ht="28.5" customHeight="1" thickTop="1" thickBot="1" x14ac:dyDescent="0.25">
      <c r="C358" s="45" t="str">
        <f>'PC Despesas'!C39</f>
        <v>5.1.35</v>
      </c>
      <c r="D358" s="46" t="str">
        <f>VLOOKUP(C358,'PC Despesas'!$C$4:$D$103,2,FALSE)</f>
        <v>-</v>
      </c>
      <c r="E358" s="65">
        <f>SUMIFS(Jan!$I$5:$I$619,Jan!$S$5:$S$619,"Despesa",Jan!$F$5:$F$619,Resultado!$D358)</f>
        <v>0</v>
      </c>
      <c r="F358" s="65">
        <f>SUMIFS(Fev!$I$5:$I$619,Fev!$S$5:$S$619,"Despesa",Fev!$F$5:$F$619,Resultado!$D358)</f>
        <v>0</v>
      </c>
      <c r="G358" s="65">
        <f>SUMIFS(Mar!$I$5:$I$619,Mar!$S$5:$S$619,"Despesa",Mar!$F$5:$F$619,Resultado!$D358)</f>
        <v>0</v>
      </c>
      <c r="H358" s="65">
        <f>SUMIFS(Abr!$I$5:$I$619,Abr!$S$5:$S$619,"Despesa",Abr!$F$5:$F$619,Resultado!$D358)</f>
        <v>0</v>
      </c>
      <c r="I358" s="65">
        <f>SUMIFS(Mai!$I$5:$I$619,Mai!$S$5:$S$619,"Despesa",Mai!$F$5:$F$619,Resultado!$D358)</f>
        <v>0</v>
      </c>
      <c r="J358" s="65">
        <f>SUMIFS(Jun!$I$5:$I$619,Jun!$S$5:$S$619,"Despesa",Jun!$F$5:$F$619,Resultado!$D358)</f>
        <v>0</v>
      </c>
      <c r="K358" s="65">
        <f>SUMIFS(Jul!$I$5:$I$619,Jul!$S$5:$S$619,"Despesa",Jul!$F$5:$F$619,Resultado!$D358)</f>
        <v>0</v>
      </c>
      <c r="L358" s="65">
        <f>SUMIFS(Ago!$I$5:$I$619,Ago!$S$5:$S$619,"Despesa",Ago!$F$5:$F$619,Resultado!$D358)</f>
        <v>0</v>
      </c>
      <c r="M358" s="65">
        <f>SUMIFS(Set!$I$5:$I$619,Set!$S$5:$S$619,"Despesa",Set!$F$5:$F$619,Resultado!$D358)</f>
        <v>0</v>
      </c>
      <c r="N358" s="65">
        <f>SUMIFS(Out!$I$5:$I$619,Out!$S$5:$S$619,"Despesa",Out!$F$5:$F$619,Resultado!$D358)</f>
        <v>0</v>
      </c>
      <c r="O358" s="65">
        <f>SUMIFS(Nov!$I$5:$I$619,Nov!$S$5:$S$619,"Despesa",Nov!$F$5:$F$619,Resultado!$D358)</f>
        <v>0</v>
      </c>
      <c r="P358" s="65">
        <f>SUMIFS(Dez!$I$5:$I$619,Dez!$S$5:$S$619,"Despesa",Dez!$F$5:$F$619,Resultado!$D358)</f>
        <v>0</v>
      </c>
      <c r="Q358" s="65">
        <f t="shared" si="42"/>
        <v>0</v>
      </c>
    </row>
    <row r="359" spans="3:17" ht="28.5" customHeight="1" thickTop="1" thickBot="1" x14ac:dyDescent="0.25">
      <c r="C359" s="45" t="str">
        <f>'PC Despesas'!C40</f>
        <v>5.1.36</v>
      </c>
      <c r="D359" s="46" t="str">
        <f>VLOOKUP(C359,'PC Despesas'!$C$4:$D$103,2,FALSE)</f>
        <v>-</v>
      </c>
      <c r="E359" s="65">
        <f>SUMIFS(Jan!$I$5:$I$619,Jan!$S$5:$S$619,"Despesa",Jan!$F$5:$F$619,Resultado!$D359)</f>
        <v>0</v>
      </c>
      <c r="F359" s="65">
        <f>SUMIFS(Fev!$I$5:$I$619,Fev!$S$5:$S$619,"Despesa",Fev!$F$5:$F$619,Resultado!$D359)</f>
        <v>0</v>
      </c>
      <c r="G359" s="65">
        <f>SUMIFS(Mar!$I$5:$I$619,Mar!$S$5:$S$619,"Despesa",Mar!$F$5:$F$619,Resultado!$D359)</f>
        <v>0</v>
      </c>
      <c r="H359" s="65">
        <f>SUMIFS(Abr!$I$5:$I$619,Abr!$S$5:$S$619,"Despesa",Abr!$F$5:$F$619,Resultado!$D359)</f>
        <v>0</v>
      </c>
      <c r="I359" s="65">
        <f>SUMIFS(Mai!$I$5:$I$619,Mai!$S$5:$S$619,"Despesa",Mai!$F$5:$F$619,Resultado!$D359)</f>
        <v>0</v>
      </c>
      <c r="J359" s="65">
        <f>SUMIFS(Jun!$I$5:$I$619,Jun!$S$5:$S$619,"Despesa",Jun!$F$5:$F$619,Resultado!$D359)</f>
        <v>0</v>
      </c>
      <c r="K359" s="65">
        <f>SUMIFS(Jul!$I$5:$I$619,Jul!$S$5:$S$619,"Despesa",Jul!$F$5:$F$619,Resultado!$D359)</f>
        <v>0</v>
      </c>
      <c r="L359" s="65">
        <f>SUMIFS(Ago!$I$5:$I$619,Ago!$S$5:$S$619,"Despesa",Ago!$F$5:$F$619,Resultado!$D359)</f>
        <v>0</v>
      </c>
      <c r="M359" s="65">
        <f>SUMIFS(Set!$I$5:$I$619,Set!$S$5:$S$619,"Despesa",Set!$F$5:$F$619,Resultado!$D359)</f>
        <v>0</v>
      </c>
      <c r="N359" s="65">
        <f>SUMIFS(Out!$I$5:$I$619,Out!$S$5:$S$619,"Despesa",Out!$F$5:$F$619,Resultado!$D359)</f>
        <v>0</v>
      </c>
      <c r="O359" s="65">
        <f>SUMIFS(Nov!$I$5:$I$619,Nov!$S$5:$S$619,"Despesa",Nov!$F$5:$F$619,Resultado!$D359)</f>
        <v>0</v>
      </c>
      <c r="P359" s="65">
        <f>SUMIFS(Dez!$I$5:$I$619,Dez!$S$5:$S$619,"Despesa",Dez!$F$5:$F$619,Resultado!$D359)</f>
        <v>0</v>
      </c>
      <c r="Q359" s="65">
        <f t="shared" si="42"/>
        <v>0</v>
      </c>
    </row>
    <row r="360" spans="3:17" ht="28.5" customHeight="1" thickTop="1" thickBot="1" x14ac:dyDescent="0.25">
      <c r="C360" s="45" t="str">
        <f>'PC Despesas'!C41</f>
        <v>5.1.37</v>
      </c>
      <c r="D360" s="46" t="str">
        <f>VLOOKUP(C360,'PC Despesas'!$C$4:$D$103,2,FALSE)</f>
        <v>-</v>
      </c>
      <c r="E360" s="65">
        <f>SUMIFS(Jan!$I$5:$I$619,Jan!$S$5:$S$619,"Despesa",Jan!$F$5:$F$619,Resultado!$D360)</f>
        <v>0</v>
      </c>
      <c r="F360" s="65">
        <f>SUMIFS(Fev!$I$5:$I$619,Fev!$S$5:$S$619,"Despesa",Fev!$F$5:$F$619,Resultado!$D360)</f>
        <v>0</v>
      </c>
      <c r="G360" s="65">
        <f>SUMIFS(Mar!$I$5:$I$619,Mar!$S$5:$S$619,"Despesa",Mar!$F$5:$F$619,Resultado!$D360)</f>
        <v>0</v>
      </c>
      <c r="H360" s="65">
        <f>SUMIFS(Abr!$I$5:$I$619,Abr!$S$5:$S$619,"Despesa",Abr!$F$5:$F$619,Resultado!$D360)</f>
        <v>0</v>
      </c>
      <c r="I360" s="65">
        <f>SUMIFS(Mai!$I$5:$I$619,Mai!$S$5:$S$619,"Despesa",Mai!$F$5:$F$619,Resultado!$D360)</f>
        <v>0</v>
      </c>
      <c r="J360" s="65">
        <f>SUMIFS(Jun!$I$5:$I$619,Jun!$S$5:$S$619,"Despesa",Jun!$F$5:$F$619,Resultado!$D360)</f>
        <v>0</v>
      </c>
      <c r="K360" s="65">
        <f>SUMIFS(Jul!$I$5:$I$619,Jul!$S$5:$S$619,"Despesa",Jul!$F$5:$F$619,Resultado!$D360)</f>
        <v>0</v>
      </c>
      <c r="L360" s="65">
        <f>SUMIFS(Ago!$I$5:$I$619,Ago!$S$5:$S$619,"Despesa",Ago!$F$5:$F$619,Resultado!$D360)</f>
        <v>0</v>
      </c>
      <c r="M360" s="65">
        <f>SUMIFS(Set!$I$5:$I$619,Set!$S$5:$S$619,"Despesa",Set!$F$5:$F$619,Resultado!$D360)</f>
        <v>0</v>
      </c>
      <c r="N360" s="65">
        <f>SUMIFS(Out!$I$5:$I$619,Out!$S$5:$S$619,"Despesa",Out!$F$5:$F$619,Resultado!$D360)</f>
        <v>0</v>
      </c>
      <c r="O360" s="65">
        <f>SUMIFS(Nov!$I$5:$I$619,Nov!$S$5:$S$619,"Despesa",Nov!$F$5:$F$619,Resultado!$D360)</f>
        <v>0</v>
      </c>
      <c r="P360" s="65">
        <f>SUMIFS(Dez!$I$5:$I$619,Dez!$S$5:$S$619,"Despesa",Dez!$F$5:$F$619,Resultado!$D360)</f>
        <v>0</v>
      </c>
      <c r="Q360" s="65">
        <f t="shared" si="42"/>
        <v>0</v>
      </c>
    </row>
    <row r="361" spans="3:17" ht="28.5" customHeight="1" thickTop="1" thickBot="1" x14ac:dyDescent="0.25">
      <c r="C361" s="45" t="str">
        <f>'PC Despesas'!C42</f>
        <v>5.1.38</v>
      </c>
      <c r="D361" s="46" t="str">
        <f>VLOOKUP(C361,'PC Despesas'!$C$4:$D$103,2,FALSE)</f>
        <v>-</v>
      </c>
      <c r="E361" s="65">
        <f>SUMIFS(Jan!$I$5:$I$619,Jan!$S$5:$S$619,"Despesa",Jan!$F$5:$F$619,Resultado!$D361)</f>
        <v>0</v>
      </c>
      <c r="F361" s="65">
        <f>SUMIFS(Fev!$I$5:$I$619,Fev!$S$5:$S$619,"Despesa",Fev!$F$5:$F$619,Resultado!$D361)</f>
        <v>0</v>
      </c>
      <c r="G361" s="65">
        <f>SUMIFS(Mar!$I$5:$I$619,Mar!$S$5:$S$619,"Despesa",Mar!$F$5:$F$619,Resultado!$D361)</f>
        <v>0</v>
      </c>
      <c r="H361" s="65">
        <f>SUMIFS(Abr!$I$5:$I$619,Abr!$S$5:$S$619,"Despesa",Abr!$F$5:$F$619,Resultado!$D361)</f>
        <v>0</v>
      </c>
      <c r="I361" s="65">
        <f>SUMIFS(Mai!$I$5:$I$619,Mai!$S$5:$S$619,"Despesa",Mai!$F$5:$F$619,Resultado!$D361)</f>
        <v>0</v>
      </c>
      <c r="J361" s="65">
        <f>SUMIFS(Jun!$I$5:$I$619,Jun!$S$5:$S$619,"Despesa",Jun!$F$5:$F$619,Resultado!$D361)</f>
        <v>0</v>
      </c>
      <c r="K361" s="65">
        <f>SUMIFS(Jul!$I$5:$I$619,Jul!$S$5:$S$619,"Despesa",Jul!$F$5:$F$619,Resultado!$D361)</f>
        <v>0</v>
      </c>
      <c r="L361" s="65">
        <f>SUMIFS(Ago!$I$5:$I$619,Ago!$S$5:$S$619,"Despesa",Ago!$F$5:$F$619,Resultado!$D361)</f>
        <v>0</v>
      </c>
      <c r="M361" s="65">
        <f>SUMIFS(Set!$I$5:$I$619,Set!$S$5:$S$619,"Despesa",Set!$F$5:$F$619,Resultado!$D361)</f>
        <v>0</v>
      </c>
      <c r="N361" s="65">
        <f>SUMIFS(Out!$I$5:$I$619,Out!$S$5:$S$619,"Despesa",Out!$F$5:$F$619,Resultado!$D361)</f>
        <v>0</v>
      </c>
      <c r="O361" s="65">
        <f>SUMIFS(Nov!$I$5:$I$619,Nov!$S$5:$S$619,"Despesa",Nov!$F$5:$F$619,Resultado!$D361)</f>
        <v>0</v>
      </c>
      <c r="P361" s="65">
        <f>SUMIFS(Dez!$I$5:$I$619,Dez!$S$5:$S$619,"Despesa",Dez!$F$5:$F$619,Resultado!$D361)</f>
        <v>0</v>
      </c>
      <c r="Q361" s="65">
        <f t="shared" si="42"/>
        <v>0</v>
      </c>
    </row>
    <row r="362" spans="3:17" ht="28.5" customHeight="1" thickTop="1" thickBot="1" x14ac:dyDescent="0.25">
      <c r="C362" s="45" t="str">
        <f>'PC Despesas'!C43</f>
        <v>5.1.39</v>
      </c>
      <c r="D362" s="46" t="str">
        <f>VLOOKUP(C362,'PC Despesas'!$C$4:$D$103,2,FALSE)</f>
        <v>-</v>
      </c>
      <c r="E362" s="65">
        <f>SUMIFS(Jan!$I$5:$I$619,Jan!$S$5:$S$619,"Despesa",Jan!$F$5:$F$619,Resultado!$D362)</f>
        <v>0</v>
      </c>
      <c r="F362" s="65">
        <f>SUMIFS(Fev!$I$5:$I$619,Fev!$S$5:$S$619,"Despesa",Fev!$F$5:$F$619,Resultado!$D362)</f>
        <v>0</v>
      </c>
      <c r="G362" s="65">
        <f>SUMIFS(Mar!$I$5:$I$619,Mar!$S$5:$S$619,"Despesa",Mar!$F$5:$F$619,Resultado!$D362)</f>
        <v>0</v>
      </c>
      <c r="H362" s="65">
        <f>SUMIFS(Abr!$I$5:$I$619,Abr!$S$5:$S$619,"Despesa",Abr!$F$5:$F$619,Resultado!$D362)</f>
        <v>0</v>
      </c>
      <c r="I362" s="65">
        <f>SUMIFS(Mai!$I$5:$I$619,Mai!$S$5:$S$619,"Despesa",Mai!$F$5:$F$619,Resultado!$D362)</f>
        <v>0</v>
      </c>
      <c r="J362" s="65">
        <f>SUMIFS(Jun!$I$5:$I$619,Jun!$S$5:$S$619,"Despesa",Jun!$F$5:$F$619,Resultado!$D362)</f>
        <v>0</v>
      </c>
      <c r="K362" s="65">
        <f>SUMIFS(Jul!$I$5:$I$619,Jul!$S$5:$S$619,"Despesa",Jul!$F$5:$F$619,Resultado!$D362)</f>
        <v>0</v>
      </c>
      <c r="L362" s="65">
        <f>SUMIFS(Ago!$I$5:$I$619,Ago!$S$5:$S$619,"Despesa",Ago!$F$5:$F$619,Resultado!$D362)</f>
        <v>0</v>
      </c>
      <c r="M362" s="65">
        <f>SUMIFS(Set!$I$5:$I$619,Set!$S$5:$S$619,"Despesa",Set!$F$5:$F$619,Resultado!$D362)</f>
        <v>0</v>
      </c>
      <c r="N362" s="65">
        <f>SUMIFS(Out!$I$5:$I$619,Out!$S$5:$S$619,"Despesa",Out!$F$5:$F$619,Resultado!$D362)</f>
        <v>0</v>
      </c>
      <c r="O362" s="65">
        <f>SUMIFS(Nov!$I$5:$I$619,Nov!$S$5:$S$619,"Despesa",Nov!$F$5:$F$619,Resultado!$D362)</f>
        <v>0</v>
      </c>
      <c r="P362" s="65">
        <f>SUMIFS(Dez!$I$5:$I$619,Dez!$S$5:$S$619,"Despesa",Dez!$F$5:$F$619,Resultado!$D362)</f>
        <v>0</v>
      </c>
      <c r="Q362" s="65">
        <f t="shared" si="42"/>
        <v>0</v>
      </c>
    </row>
    <row r="363" spans="3:17" ht="28.5" customHeight="1" thickTop="1" thickBot="1" x14ac:dyDescent="0.25">
      <c r="C363" s="45" t="str">
        <f>'PC Despesas'!C44</f>
        <v>5.1.40</v>
      </c>
      <c r="D363" s="46" t="str">
        <f>VLOOKUP(C363,'PC Despesas'!$C$4:$D$103,2,FALSE)</f>
        <v>-</v>
      </c>
      <c r="E363" s="65">
        <f>SUMIFS(Jan!$I$5:$I$619,Jan!$S$5:$S$619,"Despesa",Jan!$F$5:$F$619,Resultado!$D363)</f>
        <v>0</v>
      </c>
      <c r="F363" s="65">
        <f>SUMIFS(Fev!$I$5:$I$619,Fev!$S$5:$S$619,"Despesa",Fev!$F$5:$F$619,Resultado!$D363)</f>
        <v>0</v>
      </c>
      <c r="G363" s="65">
        <f>SUMIFS(Mar!$I$5:$I$619,Mar!$S$5:$S$619,"Despesa",Mar!$F$5:$F$619,Resultado!$D363)</f>
        <v>0</v>
      </c>
      <c r="H363" s="65">
        <f>SUMIFS(Abr!$I$5:$I$619,Abr!$S$5:$S$619,"Despesa",Abr!$F$5:$F$619,Resultado!$D363)</f>
        <v>0</v>
      </c>
      <c r="I363" s="65">
        <f>SUMIFS(Mai!$I$5:$I$619,Mai!$S$5:$S$619,"Despesa",Mai!$F$5:$F$619,Resultado!$D363)</f>
        <v>0</v>
      </c>
      <c r="J363" s="65">
        <f>SUMIFS(Jun!$I$5:$I$619,Jun!$S$5:$S$619,"Despesa",Jun!$F$5:$F$619,Resultado!$D363)</f>
        <v>0</v>
      </c>
      <c r="K363" s="65">
        <f>SUMIFS(Jul!$I$5:$I$619,Jul!$S$5:$S$619,"Despesa",Jul!$F$5:$F$619,Resultado!$D363)</f>
        <v>0</v>
      </c>
      <c r="L363" s="65">
        <f>SUMIFS(Ago!$I$5:$I$619,Ago!$S$5:$S$619,"Despesa",Ago!$F$5:$F$619,Resultado!$D363)</f>
        <v>0</v>
      </c>
      <c r="M363" s="65">
        <f>SUMIFS(Set!$I$5:$I$619,Set!$S$5:$S$619,"Despesa",Set!$F$5:$F$619,Resultado!$D363)</f>
        <v>0</v>
      </c>
      <c r="N363" s="65">
        <f>SUMIFS(Out!$I$5:$I$619,Out!$S$5:$S$619,"Despesa",Out!$F$5:$F$619,Resultado!$D363)</f>
        <v>0</v>
      </c>
      <c r="O363" s="65">
        <f>SUMIFS(Nov!$I$5:$I$619,Nov!$S$5:$S$619,"Despesa",Nov!$F$5:$F$619,Resultado!$D363)</f>
        <v>0</v>
      </c>
      <c r="P363" s="65">
        <f>SUMIFS(Dez!$I$5:$I$619,Dez!$S$5:$S$619,"Despesa",Dez!$F$5:$F$619,Resultado!$D363)</f>
        <v>0</v>
      </c>
      <c r="Q363" s="65">
        <f t="shared" si="42"/>
        <v>0</v>
      </c>
    </row>
    <row r="364" spans="3:17" ht="28.5" customHeight="1" thickTop="1" thickBot="1" x14ac:dyDescent="0.25">
      <c r="C364" s="45" t="str">
        <f>'PC Despesas'!C45</f>
        <v>5.1.41</v>
      </c>
      <c r="D364" s="46" t="str">
        <f>VLOOKUP(C364,'PC Despesas'!$C$4:$D$103,2,FALSE)</f>
        <v>-</v>
      </c>
      <c r="E364" s="65">
        <f>SUMIFS(Jan!$I$5:$I$619,Jan!$S$5:$S$619,"Despesa",Jan!$F$5:$F$619,Resultado!$D364)</f>
        <v>0</v>
      </c>
      <c r="F364" s="65">
        <f>SUMIFS(Fev!$I$5:$I$619,Fev!$S$5:$S$619,"Despesa",Fev!$F$5:$F$619,Resultado!$D364)</f>
        <v>0</v>
      </c>
      <c r="G364" s="65">
        <f>SUMIFS(Mar!$I$5:$I$619,Mar!$S$5:$S$619,"Despesa",Mar!$F$5:$F$619,Resultado!$D364)</f>
        <v>0</v>
      </c>
      <c r="H364" s="65">
        <f>SUMIFS(Abr!$I$5:$I$619,Abr!$S$5:$S$619,"Despesa",Abr!$F$5:$F$619,Resultado!$D364)</f>
        <v>0</v>
      </c>
      <c r="I364" s="65">
        <f>SUMIFS(Mai!$I$5:$I$619,Mai!$S$5:$S$619,"Despesa",Mai!$F$5:$F$619,Resultado!$D364)</f>
        <v>0</v>
      </c>
      <c r="J364" s="65">
        <f>SUMIFS(Jun!$I$5:$I$619,Jun!$S$5:$S$619,"Despesa",Jun!$F$5:$F$619,Resultado!$D364)</f>
        <v>0</v>
      </c>
      <c r="K364" s="65">
        <f>SUMIFS(Jul!$I$5:$I$619,Jul!$S$5:$S$619,"Despesa",Jul!$F$5:$F$619,Resultado!$D364)</f>
        <v>0</v>
      </c>
      <c r="L364" s="65">
        <f>SUMIFS(Ago!$I$5:$I$619,Ago!$S$5:$S$619,"Despesa",Ago!$F$5:$F$619,Resultado!$D364)</f>
        <v>0</v>
      </c>
      <c r="M364" s="65">
        <f>SUMIFS(Set!$I$5:$I$619,Set!$S$5:$S$619,"Despesa",Set!$F$5:$F$619,Resultado!$D364)</f>
        <v>0</v>
      </c>
      <c r="N364" s="65">
        <f>SUMIFS(Out!$I$5:$I$619,Out!$S$5:$S$619,"Despesa",Out!$F$5:$F$619,Resultado!$D364)</f>
        <v>0</v>
      </c>
      <c r="O364" s="65">
        <f>SUMIFS(Nov!$I$5:$I$619,Nov!$S$5:$S$619,"Despesa",Nov!$F$5:$F$619,Resultado!$D364)</f>
        <v>0</v>
      </c>
      <c r="P364" s="65">
        <f>SUMIFS(Dez!$I$5:$I$619,Dez!$S$5:$S$619,"Despesa",Dez!$F$5:$F$619,Resultado!$D364)</f>
        <v>0</v>
      </c>
      <c r="Q364" s="65">
        <f t="shared" si="42"/>
        <v>0</v>
      </c>
    </row>
    <row r="365" spans="3:17" ht="28.5" customHeight="1" thickTop="1" thickBot="1" x14ac:dyDescent="0.25">
      <c r="C365" s="45" t="str">
        <f>'PC Despesas'!C46</f>
        <v>5.1.42</v>
      </c>
      <c r="D365" s="46" t="str">
        <f>VLOOKUP(C365,'PC Despesas'!$C$4:$D$103,2,FALSE)</f>
        <v>-</v>
      </c>
      <c r="E365" s="65">
        <f>SUMIFS(Jan!$I$5:$I$619,Jan!$S$5:$S$619,"Despesa",Jan!$F$5:$F$619,Resultado!$D365)</f>
        <v>0</v>
      </c>
      <c r="F365" s="65">
        <f>SUMIFS(Fev!$I$5:$I$619,Fev!$S$5:$S$619,"Despesa",Fev!$F$5:$F$619,Resultado!$D365)</f>
        <v>0</v>
      </c>
      <c r="G365" s="65">
        <f>SUMIFS(Mar!$I$5:$I$619,Mar!$S$5:$S$619,"Despesa",Mar!$F$5:$F$619,Resultado!$D365)</f>
        <v>0</v>
      </c>
      <c r="H365" s="65">
        <f>SUMIFS(Abr!$I$5:$I$619,Abr!$S$5:$S$619,"Despesa",Abr!$F$5:$F$619,Resultado!$D365)</f>
        <v>0</v>
      </c>
      <c r="I365" s="65">
        <f>SUMIFS(Mai!$I$5:$I$619,Mai!$S$5:$S$619,"Despesa",Mai!$F$5:$F$619,Resultado!$D365)</f>
        <v>0</v>
      </c>
      <c r="J365" s="65">
        <f>SUMIFS(Jun!$I$5:$I$619,Jun!$S$5:$S$619,"Despesa",Jun!$F$5:$F$619,Resultado!$D365)</f>
        <v>0</v>
      </c>
      <c r="K365" s="65">
        <f>SUMIFS(Jul!$I$5:$I$619,Jul!$S$5:$S$619,"Despesa",Jul!$F$5:$F$619,Resultado!$D365)</f>
        <v>0</v>
      </c>
      <c r="L365" s="65">
        <f>SUMIFS(Ago!$I$5:$I$619,Ago!$S$5:$S$619,"Despesa",Ago!$F$5:$F$619,Resultado!$D365)</f>
        <v>0</v>
      </c>
      <c r="M365" s="65">
        <f>SUMIFS(Set!$I$5:$I$619,Set!$S$5:$S$619,"Despesa",Set!$F$5:$F$619,Resultado!$D365)</f>
        <v>0</v>
      </c>
      <c r="N365" s="65">
        <f>SUMIFS(Out!$I$5:$I$619,Out!$S$5:$S$619,"Despesa",Out!$F$5:$F$619,Resultado!$D365)</f>
        <v>0</v>
      </c>
      <c r="O365" s="65">
        <f>SUMIFS(Nov!$I$5:$I$619,Nov!$S$5:$S$619,"Despesa",Nov!$F$5:$F$619,Resultado!$D365)</f>
        <v>0</v>
      </c>
      <c r="P365" s="65">
        <f>SUMIFS(Dez!$I$5:$I$619,Dez!$S$5:$S$619,"Despesa",Dez!$F$5:$F$619,Resultado!$D365)</f>
        <v>0</v>
      </c>
      <c r="Q365" s="65">
        <f t="shared" si="42"/>
        <v>0</v>
      </c>
    </row>
    <row r="366" spans="3:17" ht="28.5" customHeight="1" thickTop="1" thickBot="1" x14ac:dyDescent="0.25">
      <c r="C366" s="45" t="str">
        <f>'PC Despesas'!C47</f>
        <v>5.1.43</v>
      </c>
      <c r="D366" s="46" t="str">
        <f>VLOOKUP(C366,'PC Despesas'!$C$4:$D$103,2,FALSE)</f>
        <v>-</v>
      </c>
      <c r="E366" s="65">
        <f>SUMIFS(Jan!$I$5:$I$619,Jan!$S$5:$S$619,"Despesa",Jan!$F$5:$F$619,Resultado!$D366)</f>
        <v>0</v>
      </c>
      <c r="F366" s="65">
        <f>SUMIFS(Fev!$I$5:$I$619,Fev!$S$5:$S$619,"Despesa",Fev!$F$5:$F$619,Resultado!$D366)</f>
        <v>0</v>
      </c>
      <c r="G366" s="65">
        <f>SUMIFS(Mar!$I$5:$I$619,Mar!$S$5:$S$619,"Despesa",Mar!$F$5:$F$619,Resultado!$D366)</f>
        <v>0</v>
      </c>
      <c r="H366" s="65">
        <f>SUMIFS(Abr!$I$5:$I$619,Abr!$S$5:$S$619,"Despesa",Abr!$F$5:$F$619,Resultado!$D366)</f>
        <v>0</v>
      </c>
      <c r="I366" s="65">
        <f>SUMIFS(Mai!$I$5:$I$619,Mai!$S$5:$S$619,"Despesa",Mai!$F$5:$F$619,Resultado!$D366)</f>
        <v>0</v>
      </c>
      <c r="J366" s="65">
        <f>SUMIFS(Jun!$I$5:$I$619,Jun!$S$5:$S$619,"Despesa",Jun!$F$5:$F$619,Resultado!$D366)</f>
        <v>0</v>
      </c>
      <c r="K366" s="65">
        <f>SUMIFS(Jul!$I$5:$I$619,Jul!$S$5:$S$619,"Despesa",Jul!$F$5:$F$619,Resultado!$D366)</f>
        <v>0</v>
      </c>
      <c r="L366" s="65">
        <f>SUMIFS(Ago!$I$5:$I$619,Ago!$S$5:$S$619,"Despesa",Ago!$F$5:$F$619,Resultado!$D366)</f>
        <v>0</v>
      </c>
      <c r="M366" s="65">
        <f>SUMIFS(Set!$I$5:$I$619,Set!$S$5:$S$619,"Despesa",Set!$F$5:$F$619,Resultado!$D366)</f>
        <v>0</v>
      </c>
      <c r="N366" s="65">
        <f>SUMIFS(Out!$I$5:$I$619,Out!$S$5:$S$619,"Despesa",Out!$F$5:$F$619,Resultado!$D366)</f>
        <v>0</v>
      </c>
      <c r="O366" s="65">
        <f>SUMIFS(Nov!$I$5:$I$619,Nov!$S$5:$S$619,"Despesa",Nov!$F$5:$F$619,Resultado!$D366)</f>
        <v>0</v>
      </c>
      <c r="P366" s="65">
        <f>SUMIFS(Dez!$I$5:$I$619,Dez!$S$5:$S$619,"Despesa",Dez!$F$5:$F$619,Resultado!$D366)</f>
        <v>0</v>
      </c>
      <c r="Q366" s="65">
        <f t="shared" si="42"/>
        <v>0</v>
      </c>
    </row>
    <row r="367" spans="3:17" ht="28.5" customHeight="1" thickTop="1" thickBot="1" x14ac:dyDescent="0.25">
      <c r="C367" s="45" t="str">
        <f>'PC Despesas'!C48</f>
        <v>5.1.44</v>
      </c>
      <c r="D367" s="46" t="str">
        <f>VLOOKUP(C367,'PC Despesas'!$C$4:$D$103,2,FALSE)</f>
        <v>-</v>
      </c>
      <c r="E367" s="65">
        <f>SUMIFS(Jan!$I$5:$I$619,Jan!$S$5:$S$619,"Despesa",Jan!$F$5:$F$619,Resultado!$D367)</f>
        <v>0</v>
      </c>
      <c r="F367" s="65">
        <f>SUMIFS(Fev!$I$5:$I$619,Fev!$S$5:$S$619,"Despesa",Fev!$F$5:$F$619,Resultado!$D367)</f>
        <v>0</v>
      </c>
      <c r="G367" s="65">
        <f>SUMIFS(Mar!$I$5:$I$619,Mar!$S$5:$S$619,"Despesa",Mar!$F$5:$F$619,Resultado!$D367)</f>
        <v>0</v>
      </c>
      <c r="H367" s="65">
        <f>SUMIFS(Abr!$I$5:$I$619,Abr!$S$5:$S$619,"Despesa",Abr!$F$5:$F$619,Resultado!$D367)</f>
        <v>0</v>
      </c>
      <c r="I367" s="65">
        <f>SUMIFS(Mai!$I$5:$I$619,Mai!$S$5:$S$619,"Despesa",Mai!$F$5:$F$619,Resultado!$D367)</f>
        <v>0</v>
      </c>
      <c r="J367" s="65">
        <f>SUMIFS(Jun!$I$5:$I$619,Jun!$S$5:$S$619,"Despesa",Jun!$F$5:$F$619,Resultado!$D367)</f>
        <v>0</v>
      </c>
      <c r="K367" s="65">
        <f>SUMIFS(Jul!$I$5:$I$619,Jul!$S$5:$S$619,"Despesa",Jul!$F$5:$F$619,Resultado!$D367)</f>
        <v>0</v>
      </c>
      <c r="L367" s="65">
        <f>SUMIFS(Ago!$I$5:$I$619,Ago!$S$5:$S$619,"Despesa",Ago!$F$5:$F$619,Resultado!$D367)</f>
        <v>0</v>
      </c>
      <c r="M367" s="65">
        <f>SUMIFS(Set!$I$5:$I$619,Set!$S$5:$S$619,"Despesa",Set!$F$5:$F$619,Resultado!$D367)</f>
        <v>0</v>
      </c>
      <c r="N367" s="65">
        <f>SUMIFS(Out!$I$5:$I$619,Out!$S$5:$S$619,"Despesa",Out!$F$5:$F$619,Resultado!$D367)</f>
        <v>0</v>
      </c>
      <c r="O367" s="65">
        <f>SUMIFS(Nov!$I$5:$I$619,Nov!$S$5:$S$619,"Despesa",Nov!$F$5:$F$619,Resultado!$D367)</f>
        <v>0</v>
      </c>
      <c r="P367" s="65">
        <f>SUMIFS(Dez!$I$5:$I$619,Dez!$S$5:$S$619,"Despesa",Dez!$F$5:$F$619,Resultado!$D367)</f>
        <v>0</v>
      </c>
      <c r="Q367" s="65">
        <f t="shared" si="42"/>
        <v>0</v>
      </c>
    </row>
    <row r="368" spans="3:17" ht="28.5" customHeight="1" thickTop="1" thickBot="1" x14ac:dyDescent="0.25">
      <c r="C368" s="45" t="str">
        <f>'PC Despesas'!C49</f>
        <v>5.1.45</v>
      </c>
      <c r="D368" s="46" t="str">
        <f>VLOOKUP(C368,'PC Despesas'!$C$4:$D$103,2,FALSE)</f>
        <v>-</v>
      </c>
      <c r="E368" s="65">
        <f>SUMIFS(Jan!$I$5:$I$619,Jan!$S$5:$S$619,"Despesa",Jan!$F$5:$F$619,Resultado!$D368)</f>
        <v>0</v>
      </c>
      <c r="F368" s="65">
        <f>SUMIFS(Fev!$I$5:$I$619,Fev!$S$5:$S$619,"Despesa",Fev!$F$5:$F$619,Resultado!$D368)</f>
        <v>0</v>
      </c>
      <c r="G368" s="65">
        <f>SUMIFS(Mar!$I$5:$I$619,Mar!$S$5:$S$619,"Despesa",Mar!$F$5:$F$619,Resultado!$D368)</f>
        <v>0</v>
      </c>
      <c r="H368" s="65">
        <f>SUMIFS(Abr!$I$5:$I$619,Abr!$S$5:$S$619,"Despesa",Abr!$F$5:$F$619,Resultado!$D368)</f>
        <v>0</v>
      </c>
      <c r="I368" s="65">
        <f>SUMIFS(Mai!$I$5:$I$619,Mai!$S$5:$S$619,"Despesa",Mai!$F$5:$F$619,Resultado!$D368)</f>
        <v>0</v>
      </c>
      <c r="J368" s="65">
        <f>SUMIFS(Jun!$I$5:$I$619,Jun!$S$5:$S$619,"Despesa",Jun!$F$5:$F$619,Resultado!$D368)</f>
        <v>0</v>
      </c>
      <c r="K368" s="65">
        <f>SUMIFS(Jul!$I$5:$I$619,Jul!$S$5:$S$619,"Despesa",Jul!$F$5:$F$619,Resultado!$D368)</f>
        <v>0</v>
      </c>
      <c r="L368" s="65">
        <f>SUMIFS(Ago!$I$5:$I$619,Ago!$S$5:$S$619,"Despesa",Ago!$F$5:$F$619,Resultado!$D368)</f>
        <v>0</v>
      </c>
      <c r="M368" s="65">
        <f>SUMIFS(Set!$I$5:$I$619,Set!$S$5:$S$619,"Despesa",Set!$F$5:$F$619,Resultado!$D368)</f>
        <v>0</v>
      </c>
      <c r="N368" s="65">
        <f>SUMIFS(Out!$I$5:$I$619,Out!$S$5:$S$619,"Despesa",Out!$F$5:$F$619,Resultado!$D368)</f>
        <v>0</v>
      </c>
      <c r="O368" s="65">
        <f>SUMIFS(Nov!$I$5:$I$619,Nov!$S$5:$S$619,"Despesa",Nov!$F$5:$F$619,Resultado!$D368)</f>
        <v>0</v>
      </c>
      <c r="P368" s="65">
        <f>SUMIFS(Dez!$I$5:$I$619,Dez!$S$5:$S$619,"Despesa",Dez!$F$5:$F$619,Resultado!$D368)</f>
        <v>0</v>
      </c>
      <c r="Q368" s="65">
        <f t="shared" si="42"/>
        <v>0</v>
      </c>
    </row>
    <row r="369" spans="3:17" ht="28.5" customHeight="1" thickTop="1" thickBot="1" x14ac:dyDescent="0.25">
      <c r="C369" s="45" t="str">
        <f>'PC Despesas'!C50</f>
        <v>5.1.46</v>
      </c>
      <c r="D369" s="46" t="str">
        <f>VLOOKUP(C369,'PC Despesas'!$C$4:$D$103,2,FALSE)</f>
        <v>-</v>
      </c>
      <c r="E369" s="65">
        <f>SUMIFS(Jan!$I$5:$I$619,Jan!$S$5:$S$619,"Despesa",Jan!$F$5:$F$619,Resultado!$D369)</f>
        <v>0</v>
      </c>
      <c r="F369" s="65">
        <f>SUMIFS(Fev!$I$5:$I$619,Fev!$S$5:$S$619,"Despesa",Fev!$F$5:$F$619,Resultado!$D369)</f>
        <v>0</v>
      </c>
      <c r="G369" s="65">
        <f>SUMIFS(Mar!$I$5:$I$619,Mar!$S$5:$S$619,"Despesa",Mar!$F$5:$F$619,Resultado!$D369)</f>
        <v>0</v>
      </c>
      <c r="H369" s="65">
        <f>SUMIFS(Abr!$I$5:$I$619,Abr!$S$5:$S$619,"Despesa",Abr!$F$5:$F$619,Resultado!$D369)</f>
        <v>0</v>
      </c>
      <c r="I369" s="65">
        <f>SUMIFS(Mai!$I$5:$I$619,Mai!$S$5:$S$619,"Despesa",Mai!$F$5:$F$619,Resultado!$D369)</f>
        <v>0</v>
      </c>
      <c r="J369" s="65">
        <f>SUMIFS(Jun!$I$5:$I$619,Jun!$S$5:$S$619,"Despesa",Jun!$F$5:$F$619,Resultado!$D369)</f>
        <v>0</v>
      </c>
      <c r="K369" s="65">
        <f>SUMIFS(Jul!$I$5:$I$619,Jul!$S$5:$S$619,"Despesa",Jul!$F$5:$F$619,Resultado!$D369)</f>
        <v>0</v>
      </c>
      <c r="L369" s="65">
        <f>SUMIFS(Ago!$I$5:$I$619,Ago!$S$5:$S$619,"Despesa",Ago!$F$5:$F$619,Resultado!$D369)</f>
        <v>0</v>
      </c>
      <c r="M369" s="65">
        <f>SUMIFS(Set!$I$5:$I$619,Set!$S$5:$S$619,"Despesa",Set!$F$5:$F$619,Resultado!$D369)</f>
        <v>0</v>
      </c>
      <c r="N369" s="65">
        <f>SUMIFS(Out!$I$5:$I$619,Out!$S$5:$S$619,"Despesa",Out!$F$5:$F$619,Resultado!$D369)</f>
        <v>0</v>
      </c>
      <c r="O369" s="65">
        <f>SUMIFS(Nov!$I$5:$I$619,Nov!$S$5:$S$619,"Despesa",Nov!$F$5:$F$619,Resultado!$D369)</f>
        <v>0</v>
      </c>
      <c r="P369" s="65">
        <f>SUMIFS(Dez!$I$5:$I$619,Dez!$S$5:$S$619,"Despesa",Dez!$F$5:$F$619,Resultado!$D369)</f>
        <v>0</v>
      </c>
      <c r="Q369" s="65">
        <f t="shared" si="42"/>
        <v>0</v>
      </c>
    </row>
    <row r="370" spans="3:17" ht="28.5" customHeight="1" thickTop="1" thickBot="1" x14ac:dyDescent="0.25">
      <c r="C370" s="45" t="str">
        <f>'PC Despesas'!C51</f>
        <v>5.1.47</v>
      </c>
      <c r="D370" s="46" t="str">
        <f>VLOOKUP(C370,'PC Despesas'!$C$4:$D$103,2,FALSE)</f>
        <v>-</v>
      </c>
      <c r="E370" s="65">
        <f>SUMIFS(Jan!$I$5:$I$619,Jan!$S$5:$S$619,"Despesa",Jan!$F$5:$F$619,Resultado!$D370)</f>
        <v>0</v>
      </c>
      <c r="F370" s="65">
        <f>SUMIFS(Fev!$I$5:$I$619,Fev!$S$5:$S$619,"Despesa",Fev!$F$5:$F$619,Resultado!$D370)</f>
        <v>0</v>
      </c>
      <c r="G370" s="65">
        <f>SUMIFS(Mar!$I$5:$I$619,Mar!$S$5:$S$619,"Despesa",Mar!$F$5:$F$619,Resultado!$D370)</f>
        <v>0</v>
      </c>
      <c r="H370" s="65">
        <f>SUMIFS(Abr!$I$5:$I$619,Abr!$S$5:$S$619,"Despesa",Abr!$F$5:$F$619,Resultado!$D370)</f>
        <v>0</v>
      </c>
      <c r="I370" s="65">
        <f>SUMIFS(Mai!$I$5:$I$619,Mai!$S$5:$S$619,"Despesa",Mai!$F$5:$F$619,Resultado!$D370)</f>
        <v>0</v>
      </c>
      <c r="J370" s="65">
        <f>SUMIFS(Jun!$I$5:$I$619,Jun!$S$5:$S$619,"Despesa",Jun!$F$5:$F$619,Resultado!$D370)</f>
        <v>0</v>
      </c>
      <c r="K370" s="65">
        <f>SUMIFS(Jul!$I$5:$I$619,Jul!$S$5:$S$619,"Despesa",Jul!$F$5:$F$619,Resultado!$D370)</f>
        <v>0</v>
      </c>
      <c r="L370" s="65">
        <f>SUMIFS(Ago!$I$5:$I$619,Ago!$S$5:$S$619,"Despesa",Ago!$F$5:$F$619,Resultado!$D370)</f>
        <v>0</v>
      </c>
      <c r="M370" s="65">
        <f>SUMIFS(Set!$I$5:$I$619,Set!$S$5:$S$619,"Despesa",Set!$F$5:$F$619,Resultado!$D370)</f>
        <v>0</v>
      </c>
      <c r="N370" s="65">
        <f>SUMIFS(Out!$I$5:$I$619,Out!$S$5:$S$619,"Despesa",Out!$F$5:$F$619,Resultado!$D370)</f>
        <v>0</v>
      </c>
      <c r="O370" s="65">
        <f>SUMIFS(Nov!$I$5:$I$619,Nov!$S$5:$S$619,"Despesa",Nov!$F$5:$F$619,Resultado!$D370)</f>
        <v>0</v>
      </c>
      <c r="P370" s="65">
        <f>SUMIFS(Dez!$I$5:$I$619,Dez!$S$5:$S$619,"Despesa",Dez!$F$5:$F$619,Resultado!$D370)</f>
        <v>0</v>
      </c>
      <c r="Q370" s="65">
        <f t="shared" si="42"/>
        <v>0</v>
      </c>
    </row>
    <row r="371" spans="3:17" ht="28.5" customHeight="1" thickTop="1" thickBot="1" x14ac:dyDescent="0.25">
      <c r="C371" s="45" t="str">
        <f>'PC Despesas'!C52</f>
        <v>5.1.48</v>
      </c>
      <c r="D371" s="46" t="str">
        <f>VLOOKUP(C371,'PC Despesas'!$C$4:$D$103,2,FALSE)</f>
        <v>-</v>
      </c>
      <c r="E371" s="65">
        <f>SUMIFS(Jan!$I$5:$I$619,Jan!$S$5:$S$619,"Despesa",Jan!$F$5:$F$619,Resultado!$D371)</f>
        <v>0</v>
      </c>
      <c r="F371" s="65">
        <f>SUMIFS(Fev!$I$5:$I$619,Fev!$S$5:$S$619,"Despesa",Fev!$F$5:$F$619,Resultado!$D371)</f>
        <v>0</v>
      </c>
      <c r="G371" s="65">
        <f>SUMIFS(Mar!$I$5:$I$619,Mar!$S$5:$S$619,"Despesa",Mar!$F$5:$F$619,Resultado!$D371)</f>
        <v>0</v>
      </c>
      <c r="H371" s="65">
        <f>SUMIFS(Abr!$I$5:$I$619,Abr!$S$5:$S$619,"Despesa",Abr!$F$5:$F$619,Resultado!$D371)</f>
        <v>0</v>
      </c>
      <c r="I371" s="65">
        <f>SUMIFS(Mai!$I$5:$I$619,Mai!$S$5:$S$619,"Despesa",Mai!$F$5:$F$619,Resultado!$D371)</f>
        <v>0</v>
      </c>
      <c r="J371" s="65">
        <f>SUMIFS(Jun!$I$5:$I$619,Jun!$S$5:$S$619,"Despesa",Jun!$F$5:$F$619,Resultado!$D371)</f>
        <v>0</v>
      </c>
      <c r="K371" s="65">
        <f>SUMIFS(Jul!$I$5:$I$619,Jul!$S$5:$S$619,"Despesa",Jul!$F$5:$F$619,Resultado!$D371)</f>
        <v>0</v>
      </c>
      <c r="L371" s="65">
        <f>SUMIFS(Ago!$I$5:$I$619,Ago!$S$5:$S$619,"Despesa",Ago!$F$5:$F$619,Resultado!$D371)</f>
        <v>0</v>
      </c>
      <c r="M371" s="65">
        <f>SUMIFS(Set!$I$5:$I$619,Set!$S$5:$S$619,"Despesa",Set!$F$5:$F$619,Resultado!$D371)</f>
        <v>0</v>
      </c>
      <c r="N371" s="65">
        <f>SUMIFS(Out!$I$5:$I$619,Out!$S$5:$S$619,"Despesa",Out!$F$5:$F$619,Resultado!$D371)</f>
        <v>0</v>
      </c>
      <c r="O371" s="65">
        <f>SUMIFS(Nov!$I$5:$I$619,Nov!$S$5:$S$619,"Despesa",Nov!$F$5:$F$619,Resultado!$D371)</f>
        <v>0</v>
      </c>
      <c r="P371" s="65">
        <f>SUMIFS(Dez!$I$5:$I$619,Dez!$S$5:$S$619,"Despesa",Dez!$F$5:$F$619,Resultado!$D371)</f>
        <v>0</v>
      </c>
      <c r="Q371" s="65">
        <f t="shared" si="42"/>
        <v>0</v>
      </c>
    </row>
    <row r="372" spans="3:17" ht="28.5" customHeight="1" thickTop="1" thickBot="1" x14ac:dyDescent="0.25">
      <c r="C372" s="45" t="str">
        <f>'PC Despesas'!C53</f>
        <v>5.1.49</v>
      </c>
      <c r="D372" s="46" t="str">
        <f>VLOOKUP(C372,'PC Despesas'!$C$4:$D$103,2,FALSE)</f>
        <v>-</v>
      </c>
      <c r="E372" s="65">
        <f>SUMIFS(Jan!$I$5:$I$619,Jan!$S$5:$S$619,"Despesa",Jan!$F$5:$F$619,Resultado!$D372)</f>
        <v>0</v>
      </c>
      <c r="F372" s="65">
        <f>SUMIFS(Fev!$I$5:$I$619,Fev!$S$5:$S$619,"Despesa",Fev!$F$5:$F$619,Resultado!$D372)</f>
        <v>0</v>
      </c>
      <c r="G372" s="65">
        <f>SUMIFS(Mar!$I$5:$I$619,Mar!$S$5:$S$619,"Despesa",Mar!$F$5:$F$619,Resultado!$D372)</f>
        <v>0</v>
      </c>
      <c r="H372" s="65">
        <f>SUMIFS(Abr!$I$5:$I$619,Abr!$S$5:$S$619,"Despesa",Abr!$F$5:$F$619,Resultado!$D372)</f>
        <v>0</v>
      </c>
      <c r="I372" s="65">
        <f>SUMIFS(Mai!$I$5:$I$619,Mai!$S$5:$S$619,"Despesa",Mai!$F$5:$F$619,Resultado!$D372)</f>
        <v>0</v>
      </c>
      <c r="J372" s="65">
        <f>SUMIFS(Jun!$I$5:$I$619,Jun!$S$5:$S$619,"Despesa",Jun!$F$5:$F$619,Resultado!$D372)</f>
        <v>0</v>
      </c>
      <c r="K372" s="65">
        <f>SUMIFS(Jul!$I$5:$I$619,Jul!$S$5:$S$619,"Despesa",Jul!$F$5:$F$619,Resultado!$D372)</f>
        <v>0</v>
      </c>
      <c r="L372" s="65">
        <f>SUMIFS(Ago!$I$5:$I$619,Ago!$S$5:$S$619,"Despesa",Ago!$F$5:$F$619,Resultado!$D372)</f>
        <v>0</v>
      </c>
      <c r="M372" s="65">
        <f>SUMIFS(Set!$I$5:$I$619,Set!$S$5:$S$619,"Despesa",Set!$F$5:$F$619,Resultado!$D372)</f>
        <v>0</v>
      </c>
      <c r="N372" s="65">
        <f>SUMIFS(Out!$I$5:$I$619,Out!$S$5:$S$619,"Despesa",Out!$F$5:$F$619,Resultado!$D372)</f>
        <v>0</v>
      </c>
      <c r="O372" s="65">
        <f>SUMIFS(Nov!$I$5:$I$619,Nov!$S$5:$S$619,"Despesa",Nov!$F$5:$F$619,Resultado!$D372)</f>
        <v>0</v>
      </c>
      <c r="P372" s="65">
        <f>SUMIFS(Dez!$I$5:$I$619,Dez!$S$5:$S$619,"Despesa",Dez!$F$5:$F$619,Resultado!$D372)</f>
        <v>0</v>
      </c>
      <c r="Q372" s="65">
        <f t="shared" si="42"/>
        <v>0</v>
      </c>
    </row>
    <row r="373" spans="3:17" ht="28.5" customHeight="1" thickTop="1" thickBot="1" x14ac:dyDescent="0.25">
      <c r="C373" s="45" t="str">
        <f>'PC Despesas'!C54</f>
        <v>5.1.50</v>
      </c>
      <c r="D373" s="46" t="str">
        <f>VLOOKUP(C373,'PC Despesas'!$C$4:$D$103,2,FALSE)</f>
        <v>-</v>
      </c>
      <c r="E373" s="65">
        <f>SUMIFS(Jan!$I$5:$I$619,Jan!$S$5:$S$619,"Despesa",Jan!$F$5:$F$619,Resultado!$D373)</f>
        <v>0</v>
      </c>
      <c r="F373" s="65">
        <f>SUMIFS(Fev!$I$5:$I$619,Fev!$S$5:$S$619,"Despesa",Fev!$F$5:$F$619,Resultado!$D373)</f>
        <v>0</v>
      </c>
      <c r="G373" s="65">
        <f>SUMIFS(Mar!$I$5:$I$619,Mar!$S$5:$S$619,"Despesa",Mar!$F$5:$F$619,Resultado!$D373)</f>
        <v>0</v>
      </c>
      <c r="H373" s="65">
        <f>SUMIFS(Abr!$I$5:$I$619,Abr!$S$5:$S$619,"Despesa",Abr!$F$5:$F$619,Resultado!$D373)</f>
        <v>0</v>
      </c>
      <c r="I373" s="65">
        <f>SUMIFS(Mai!$I$5:$I$619,Mai!$S$5:$S$619,"Despesa",Mai!$F$5:$F$619,Resultado!$D373)</f>
        <v>0</v>
      </c>
      <c r="J373" s="65">
        <f>SUMIFS(Jun!$I$5:$I$619,Jun!$S$5:$S$619,"Despesa",Jun!$F$5:$F$619,Resultado!$D373)</f>
        <v>0</v>
      </c>
      <c r="K373" s="65">
        <f>SUMIFS(Jul!$I$5:$I$619,Jul!$S$5:$S$619,"Despesa",Jul!$F$5:$F$619,Resultado!$D373)</f>
        <v>0</v>
      </c>
      <c r="L373" s="65">
        <f>SUMIFS(Ago!$I$5:$I$619,Ago!$S$5:$S$619,"Despesa",Ago!$F$5:$F$619,Resultado!$D373)</f>
        <v>0</v>
      </c>
      <c r="M373" s="65">
        <f>SUMIFS(Set!$I$5:$I$619,Set!$S$5:$S$619,"Despesa",Set!$F$5:$F$619,Resultado!$D373)</f>
        <v>0</v>
      </c>
      <c r="N373" s="65">
        <f>SUMIFS(Out!$I$5:$I$619,Out!$S$5:$S$619,"Despesa",Out!$F$5:$F$619,Resultado!$D373)</f>
        <v>0</v>
      </c>
      <c r="O373" s="65">
        <f>SUMIFS(Nov!$I$5:$I$619,Nov!$S$5:$S$619,"Despesa",Nov!$F$5:$F$619,Resultado!$D373)</f>
        <v>0</v>
      </c>
      <c r="P373" s="65">
        <f>SUMIFS(Dez!$I$5:$I$619,Dez!$S$5:$S$619,"Despesa",Dez!$F$5:$F$619,Resultado!$D373)</f>
        <v>0</v>
      </c>
      <c r="Q373" s="65">
        <f t="shared" si="42"/>
        <v>0</v>
      </c>
    </row>
    <row r="374" spans="3:17" ht="28.5" customHeight="1" thickTop="1" thickBot="1" x14ac:dyDescent="0.25">
      <c r="C374" s="45" t="str">
        <f>'PC Despesas'!C55</f>
        <v>5.1.51</v>
      </c>
      <c r="D374" s="46" t="str">
        <f>VLOOKUP(C374,'PC Despesas'!$C$4:$D$103,2,FALSE)</f>
        <v>-</v>
      </c>
      <c r="E374" s="65">
        <f>SUMIFS(Jan!$I$5:$I$619,Jan!$S$5:$S$619,"Despesa",Jan!$F$5:$F$619,Resultado!$D374)</f>
        <v>0</v>
      </c>
      <c r="F374" s="65">
        <f>SUMIFS(Fev!$I$5:$I$619,Fev!$S$5:$S$619,"Despesa",Fev!$F$5:$F$619,Resultado!$D374)</f>
        <v>0</v>
      </c>
      <c r="G374" s="65">
        <f>SUMIFS(Mar!$I$5:$I$619,Mar!$S$5:$S$619,"Despesa",Mar!$F$5:$F$619,Resultado!$D374)</f>
        <v>0</v>
      </c>
      <c r="H374" s="65">
        <f>SUMIFS(Abr!$I$5:$I$619,Abr!$S$5:$S$619,"Despesa",Abr!$F$5:$F$619,Resultado!$D374)</f>
        <v>0</v>
      </c>
      <c r="I374" s="65">
        <f>SUMIFS(Mai!$I$5:$I$619,Mai!$S$5:$S$619,"Despesa",Mai!$F$5:$F$619,Resultado!$D374)</f>
        <v>0</v>
      </c>
      <c r="J374" s="65">
        <f>SUMIFS(Jun!$I$5:$I$619,Jun!$S$5:$S$619,"Despesa",Jun!$F$5:$F$619,Resultado!$D374)</f>
        <v>0</v>
      </c>
      <c r="K374" s="65">
        <f>SUMIFS(Jul!$I$5:$I$619,Jul!$S$5:$S$619,"Despesa",Jul!$F$5:$F$619,Resultado!$D374)</f>
        <v>0</v>
      </c>
      <c r="L374" s="65">
        <f>SUMIFS(Ago!$I$5:$I$619,Ago!$S$5:$S$619,"Despesa",Ago!$F$5:$F$619,Resultado!$D374)</f>
        <v>0</v>
      </c>
      <c r="M374" s="65">
        <f>SUMIFS(Set!$I$5:$I$619,Set!$S$5:$S$619,"Despesa",Set!$F$5:$F$619,Resultado!$D374)</f>
        <v>0</v>
      </c>
      <c r="N374" s="65">
        <f>SUMIFS(Out!$I$5:$I$619,Out!$S$5:$S$619,"Despesa",Out!$F$5:$F$619,Resultado!$D374)</f>
        <v>0</v>
      </c>
      <c r="O374" s="65">
        <f>SUMIFS(Nov!$I$5:$I$619,Nov!$S$5:$S$619,"Despesa",Nov!$F$5:$F$619,Resultado!$D374)</f>
        <v>0</v>
      </c>
      <c r="P374" s="65">
        <f>SUMIFS(Dez!$I$5:$I$619,Dez!$S$5:$S$619,"Despesa",Dez!$F$5:$F$619,Resultado!$D374)</f>
        <v>0</v>
      </c>
      <c r="Q374" s="65">
        <f t="shared" si="42"/>
        <v>0</v>
      </c>
    </row>
    <row r="375" spans="3:17" ht="28.5" customHeight="1" thickTop="1" thickBot="1" x14ac:dyDescent="0.25">
      <c r="C375" s="45" t="str">
        <f>'PC Despesas'!C56</f>
        <v>5.1.52</v>
      </c>
      <c r="D375" s="46" t="str">
        <f>VLOOKUP(C375,'PC Despesas'!$C$4:$D$103,2,FALSE)</f>
        <v>-</v>
      </c>
      <c r="E375" s="65">
        <f>SUMIFS(Jan!$I$5:$I$619,Jan!$S$5:$S$619,"Despesa",Jan!$F$5:$F$619,Resultado!$D375)</f>
        <v>0</v>
      </c>
      <c r="F375" s="65">
        <f>SUMIFS(Fev!$I$5:$I$619,Fev!$S$5:$S$619,"Despesa",Fev!$F$5:$F$619,Resultado!$D375)</f>
        <v>0</v>
      </c>
      <c r="G375" s="65">
        <f>SUMIFS(Mar!$I$5:$I$619,Mar!$S$5:$S$619,"Despesa",Mar!$F$5:$F$619,Resultado!$D375)</f>
        <v>0</v>
      </c>
      <c r="H375" s="65">
        <f>SUMIFS(Abr!$I$5:$I$619,Abr!$S$5:$S$619,"Despesa",Abr!$F$5:$F$619,Resultado!$D375)</f>
        <v>0</v>
      </c>
      <c r="I375" s="65">
        <f>SUMIFS(Mai!$I$5:$I$619,Mai!$S$5:$S$619,"Despesa",Mai!$F$5:$F$619,Resultado!$D375)</f>
        <v>0</v>
      </c>
      <c r="J375" s="65">
        <f>SUMIFS(Jun!$I$5:$I$619,Jun!$S$5:$S$619,"Despesa",Jun!$F$5:$F$619,Resultado!$D375)</f>
        <v>0</v>
      </c>
      <c r="K375" s="65">
        <f>SUMIFS(Jul!$I$5:$I$619,Jul!$S$5:$S$619,"Despesa",Jul!$F$5:$F$619,Resultado!$D375)</f>
        <v>0</v>
      </c>
      <c r="L375" s="65">
        <f>SUMIFS(Ago!$I$5:$I$619,Ago!$S$5:$S$619,"Despesa",Ago!$F$5:$F$619,Resultado!$D375)</f>
        <v>0</v>
      </c>
      <c r="M375" s="65">
        <f>SUMIFS(Set!$I$5:$I$619,Set!$S$5:$S$619,"Despesa",Set!$F$5:$F$619,Resultado!$D375)</f>
        <v>0</v>
      </c>
      <c r="N375" s="65">
        <f>SUMIFS(Out!$I$5:$I$619,Out!$S$5:$S$619,"Despesa",Out!$F$5:$F$619,Resultado!$D375)</f>
        <v>0</v>
      </c>
      <c r="O375" s="65">
        <f>SUMIFS(Nov!$I$5:$I$619,Nov!$S$5:$S$619,"Despesa",Nov!$F$5:$F$619,Resultado!$D375)</f>
        <v>0</v>
      </c>
      <c r="P375" s="65">
        <f>SUMIFS(Dez!$I$5:$I$619,Dez!$S$5:$S$619,"Despesa",Dez!$F$5:$F$619,Resultado!$D375)</f>
        <v>0</v>
      </c>
      <c r="Q375" s="65">
        <f t="shared" si="42"/>
        <v>0</v>
      </c>
    </row>
    <row r="376" spans="3:17" ht="28.5" customHeight="1" thickTop="1" thickBot="1" x14ac:dyDescent="0.25">
      <c r="C376" s="45" t="str">
        <f>'PC Despesas'!C57</f>
        <v>5.1.53</v>
      </c>
      <c r="D376" s="46" t="str">
        <f>VLOOKUP(C376,'PC Despesas'!$C$4:$D$103,2,FALSE)</f>
        <v>-</v>
      </c>
      <c r="E376" s="65">
        <f>SUMIFS(Jan!$I$5:$I$619,Jan!$S$5:$S$619,"Despesa",Jan!$F$5:$F$619,Resultado!$D376)</f>
        <v>0</v>
      </c>
      <c r="F376" s="65">
        <f>SUMIFS(Fev!$I$5:$I$619,Fev!$S$5:$S$619,"Despesa",Fev!$F$5:$F$619,Resultado!$D376)</f>
        <v>0</v>
      </c>
      <c r="G376" s="65">
        <f>SUMIFS(Mar!$I$5:$I$619,Mar!$S$5:$S$619,"Despesa",Mar!$F$5:$F$619,Resultado!$D376)</f>
        <v>0</v>
      </c>
      <c r="H376" s="65">
        <f>SUMIFS(Abr!$I$5:$I$619,Abr!$S$5:$S$619,"Despesa",Abr!$F$5:$F$619,Resultado!$D376)</f>
        <v>0</v>
      </c>
      <c r="I376" s="65">
        <f>SUMIFS(Mai!$I$5:$I$619,Mai!$S$5:$S$619,"Despesa",Mai!$F$5:$F$619,Resultado!$D376)</f>
        <v>0</v>
      </c>
      <c r="J376" s="65">
        <f>SUMIFS(Jun!$I$5:$I$619,Jun!$S$5:$S$619,"Despesa",Jun!$F$5:$F$619,Resultado!$D376)</f>
        <v>0</v>
      </c>
      <c r="K376" s="65">
        <f>SUMIFS(Jul!$I$5:$I$619,Jul!$S$5:$S$619,"Despesa",Jul!$F$5:$F$619,Resultado!$D376)</f>
        <v>0</v>
      </c>
      <c r="L376" s="65">
        <f>SUMIFS(Ago!$I$5:$I$619,Ago!$S$5:$S$619,"Despesa",Ago!$F$5:$F$619,Resultado!$D376)</f>
        <v>0</v>
      </c>
      <c r="M376" s="65">
        <f>SUMIFS(Set!$I$5:$I$619,Set!$S$5:$S$619,"Despesa",Set!$F$5:$F$619,Resultado!$D376)</f>
        <v>0</v>
      </c>
      <c r="N376" s="65">
        <f>SUMIFS(Out!$I$5:$I$619,Out!$S$5:$S$619,"Despesa",Out!$F$5:$F$619,Resultado!$D376)</f>
        <v>0</v>
      </c>
      <c r="O376" s="65">
        <f>SUMIFS(Nov!$I$5:$I$619,Nov!$S$5:$S$619,"Despesa",Nov!$F$5:$F$619,Resultado!$D376)</f>
        <v>0</v>
      </c>
      <c r="P376" s="65">
        <f>SUMIFS(Dez!$I$5:$I$619,Dez!$S$5:$S$619,"Despesa",Dez!$F$5:$F$619,Resultado!$D376)</f>
        <v>0</v>
      </c>
      <c r="Q376" s="65">
        <f t="shared" si="42"/>
        <v>0</v>
      </c>
    </row>
    <row r="377" spans="3:17" ht="28.5" customHeight="1" thickTop="1" thickBot="1" x14ac:dyDescent="0.25">
      <c r="C377" s="45" t="str">
        <f>'PC Despesas'!C58</f>
        <v>5.1.54</v>
      </c>
      <c r="D377" s="46" t="str">
        <f>VLOOKUP(C377,'PC Despesas'!$C$4:$D$103,2,FALSE)</f>
        <v>-</v>
      </c>
      <c r="E377" s="65">
        <f>SUMIFS(Jan!$I$5:$I$619,Jan!$S$5:$S$619,"Despesa",Jan!$F$5:$F$619,Resultado!$D377)</f>
        <v>0</v>
      </c>
      <c r="F377" s="65">
        <f>SUMIFS(Fev!$I$5:$I$619,Fev!$S$5:$S$619,"Despesa",Fev!$F$5:$F$619,Resultado!$D377)</f>
        <v>0</v>
      </c>
      <c r="G377" s="65">
        <f>SUMIFS(Mar!$I$5:$I$619,Mar!$S$5:$S$619,"Despesa",Mar!$F$5:$F$619,Resultado!$D377)</f>
        <v>0</v>
      </c>
      <c r="H377" s="65">
        <f>SUMIFS(Abr!$I$5:$I$619,Abr!$S$5:$S$619,"Despesa",Abr!$F$5:$F$619,Resultado!$D377)</f>
        <v>0</v>
      </c>
      <c r="I377" s="65">
        <f>SUMIFS(Mai!$I$5:$I$619,Mai!$S$5:$S$619,"Despesa",Mai!$F$5:$F$619,Resultado!$D377)</f>
        <v>0</v>
      </c>
      <c r="J377" s="65">
        <f>SUMIFS(Jun!$I$5:$I$619,Jun!$S$5:$S$619,"Despesa",Jun!$F$5:$F$619,Resultado!$D377)</f>
        <v>0</v>
      </c>
      <c r="K377" s="65">
        <f>SUMIFS(Jul!$I$5:$I$619,Jul!$S$5:$S$619,"Despesa",Jul!$F$5:$F$619,Resultado!$D377)</f>
        <v>0</v>
      </c>
      <c r="L377" s="65">
        <f>SUMIFS(Ago!$I$5:$I$619,Ago!$S$5:$S$619,"Despesa",Ago!$F$5:$F$619,Resultado!$D377)</f>
        <v>0</v>
      </c>
      <c r="M377" s="65">
        <f>SUMIFS(Set!$I$5:$I$619,Set!$S$5:$S$619,"Despesa",Set!$F$5:$F$619,Resultado!$D377)</f>
        <v>0</v>
      </c>
      <c r="N377" s="65">
        <f>SUMIFS(Out!$I$5:$I$619,Out!$S$5:$S$619,"Despesa",Out!$F$5:$F$619,Resultado!$D377)</f>
        <v>0</v>
      </c>
      <c r="O377" s="65">
        <f>SUMIFS(Nov!$I$5:$I$619,Nov!$S$5:$S$619,"Despesa",Nov!$F$5:$F$619,Resultado!$D377)</f>
        <v>0</v>
      </c>
      <c r="P377" s="65">
        <f>SUMIFS(Dez!$I$5:$I$619,Dez!$S$5:$S$619,"Despesa",Dez!$F$5:$F$619,Resultado!$D377)</f>
        <v>0</v>
      </c>
      <c r="Q377" s="65">
        <f t="shared" si="42"/>
        <v>0</v>
      </c>
    </row>
    <row r="378" spans="3:17" ht="28.5" customHeight="1" thickTop="1" thickBot="1" x14ac:dyDescent="0.25">
      <c r="C378" s="45" t="str">
        <f>'PC Despesas'!C59</f>
        <v>5.1.55</v>
      </c>
      <c r="D378" s="46" t="str">
        <f>VLOOKUP(C378,'PC Despesas'!$C$4:$D$103,2,FALSE)</f>
        <v>-</v>
      </c>
      <c r="E378" s="65">
        <f>SUMIFS(Jan!$I$5:$I$619,Jan!$S$5:$S$619,"Despesa",Jan!$F$5:$F$619,Resultado!$D378)</f>
        <v>0</v>
      </c>
      <c r="F378" s="65">
        <f>SUMIFS(Fev!$I$5:$I$619,Fev!$S$5:$S$619,"Despesa",Fev!$F$5:$F$619,Resultado!$D378)</f>
        <v>0</v>
      </c>
      <c r="G378" s="65">
        <f>SUMIFS(Mar!$I$5:$I$619,Mar!$S$5:$S$619,"Despesa",Mar!$F$5:$F$619,Resultado!$D378)</f>
        <v>0</v>
      </c>
      <c r="H378" s="65">
        <f>SUMIFS(Abr!$I$5:$I$619,Abr!$S$5:$S$619,"Despesa",Abr!$F$5:$F$619,Resultado!$D378)</f>
        <v>0</v>
      </c>
      <c r="I378" s="65">
        <f>SUMIFS(Mai!$I$5:$I$619,Mai!$S$5:$S$619,"Despesa",Mai!$F$5:$F$619,Resultado!$D378)</f>
        <v>0</v>
      </c>
      <c r="J378" s="65">
        <f>SUMIFS(Jun!$I$5:$I$619,Jun!$S$5:$S$619,"Despesa",Jun!$F$5:$F$619,Resultado!$D378)</f>
        <v>0</v>
      </c>
      <c r="K378" s="65">
        <f>SUMIFS(Jul!$I$5:$I$619,Jul!$S$5:$S$619,"Despesa",Jul!$F$5:$F$619,Resultado!$D378)</f>
        <v>0</v>
      </c>
      <c r="L378" s="65">
        <f>SUMIFS(Ago!$I$5:$I$619,Ago!$S$5:$S$619,"Despesa",Ago!$F$5:$F$619,Resultado!$D378)</f>
        <v>0</v>
      </c>
      <c r="M378" s="65">
        <f>SUMIFS(Set!$I$5:$I$619,Set!$S$5:$S$619,"Despesa",Set!$F$5:$F$619,Resultado!$D378)</f>
        <v>0</v>
      </c>
      <c r="N378" s="65">
        <f>SUMIFS(Out!$I$5:$I$619,Out!$S$5:$S$619,"Despesa",Out!$F$5:$F$619,Resultado!$D378)</f>
        <v>0</v>
      </c>
      <c r="O378" s="65">
        <f>SUMIFS(Nov!$I$5:$I$619,Nov!$S$5:$S$619,"Despesa",Nov!$F$5:$F$619,Resultado!$D378)</f>
        <v>0</v>
      </c>
      <c r="P378" s="65">
        <f>SUMIFS(Dez!$I$5:$I$619,Dez!$S$5:$S$619,"Despesa",Dez!$F$5:$F$619,Resultado!$D378)</f>
        <v>0</v>
      </c>
      <c r="Q378" s="65">
        <f t="shared" si="42"/>
        <v>0</v>
      </c>
    </row>
    <row r="379" spans="3:17" ht="28.5" customHeight="1" thickTop="1" thickBot="1" x14ac:dyDescent="0.25">
      <c r="C379" s="45" t="str">
        <f>'PC Despesas'!C60</f>
        <v>5.1.56</v>
      </c>
      <c r="D379" s="46" t="str">
        <f>VLOOKUP(C379,'PC Despesas'!$C$4:$D$103,2,FALSE)</f>
        <v>-</v>
      </c>
      <c r="E379" s="65">
        <f>SUMIFS(Jan!$I$5:$I$619,Jan!$S$5:$S$619,"Despesa",Jan!$F$5:$F$619,Resultado!$D379)</f>
        <v>0</v>
      </c>
      <c r="F379" s="65">
        <f>SUMIFS(Fev!$I$5:$I$619,Fev!$S$5:$S$619,"Despesa",Fev!$F$5:$F$619,Resultado!$D379)</f>
        <v>0</v>
      </c>
      <c r="G379" s="65">
        <f>SUMIFS(Mar!$I$5:$I$619,Mar!$S$5:$S$619,"Despesa",Mar!$F$5:$F$619,Resultado!$D379)</f>
        <v>0</v>
      </c>
      <c r="H379" s="65">
        <f>SUMIFS(Abr!$I$5:$I$619,Abr!$S$5:$S$619,"Despesa",Abr!$F$5:$F$619,Resultado!$D379)</f>
        <v>0</v>
      </c>
      <c r="I379" s="65">
        <f>SUMIFS(Mai!$I$5:$I$619,Mai!$S$5:$S$619,"Despesa",Mai!$F$5:$F$619,Resultado!$D379)</f>
        <v>0</v>
      </c>
      <c r="J379" s="65">
        <f>SUMIFS(Jun!$I$5:$I$619,Jun!$S$5:$S$619,"Despesa",Jun!$F$5:$F$619,Resultado!$D379)</f>
        <v>0</v>
      </c>
      <c r="K379" s="65">
        <f>SUMIFS(Jul!$I$5:$I$619,Jul!$S$5:$S$619,"Despesa",Jul!$F$5:$F$619,Resultado!$D379)</f>
        <v>0</v>
      </c>
      <c r="L379" s="65">
        <f>SUMIFS(Ago!$I$5:$I$619,Ago!$S$5:$S$619,"Despesa",Ago!$F$5:$F$619,Resultado!$D379)</f>
        <v>0</v>
      </c>
      <c r="M379" s="65">
        <f>SUMIFS(Set!$I$5:$I$619,Set!$S$5:$S$619,"Despesa",Set!$F$5:$F$619,Resultado!$D379)</f>
        <v>0</v>
      </c>
      <c r="N379" s="65">
        <f>SUMIFS(Out!$I$5:$I$619,Out!$S$5:$S$619,"Despesa",Out!$F$5:$F$619,Resultado!$D379)</f>
        <v>0</v>
      </c>
      <c r="O379" s="65">
        <f>SUMIFS(Nov!$I$5:$I$619,Nov!$S$5:$S$619,"Despesa",Nov!$F$5:$F$619,Resultado!$D379)</f>
        <v>0</v>
      </c>
      <c r="P379" s="65">
        <f>SUMIFS(Dez!$I$5:$I$619,Dez!$S$5:$S$619,"Despesa",Dez!$F$5:$F$619,Resultado!$D379)</f>
        <v>0</v>
      </c>
      <c r="Q379" s="65">
        <f t="shared" si="42"/>
        <v>0</v>
      </c>
    </row>
    <row r="380" spans="3:17" ht="28.5" customHeight="1" thickTop="1" thickBot="1" x14ac:dyDescent="0.25">
      <c r="C380" s="45" t="str">
        <f>'PC Despesas'!C61</f>
        <v>5.1.57</v>
      </c>
      <c r="D380" s="46" t="str">
        <f>VLOOKUP(C380,'PC Despesas'!$C$4:$D$103,2,FALSE)</f>
        <v>-</v>
      </c>
      <c r="E380" s="65">
        <f>SUMIFS(Jan!$I$5:$I$619,Jan!$S$5:$S$619,"Despesa",Jan!$F$5:$F$619,Resultado!$D380)</f>
        <v>0</v>
      </c>
      <c r="F380" s="65">
        <f>SUMIFS(Fev!$I$5:$I$619,Fev!$S$5:$S$619,"Despesa",Fev!$F$5:$F$619,Resultado!$D380)</f>
        <v>0</v>
      </c>
      <c r="G380" s="65">
        <f>SUMIFS(Mar!$I$5:$I$619,Mar!$S$5:$S$619,"Despesa",Mar!$F$5:$F$619,Resultado!$D380)</f>
        <v>0</v>
      </c>
      <c r="H380" s="65">
        <f>SUMIFS(Abr!$I$5:$I$619,Abr!$S$5:$S$619,"Despesa",Abr!$F$5:$F$619,Resultado!$D380)</f>
        <v>0</v>
      </c>
      <c r="I380" s="65">
        <f>SUMIFS(Mai!$I$5:$I$619,Mai!$S$5:$S$619,"Despesa",Mai!$F$5:$F$619,Resultado!$D380)</f>
        <v>0</v>
      </c>
      <c r="J380" s="65">
        <f>SUMIFS(Jun!$I$5:$I$619,Jun!$S$5:$S$619,"Despesa",Jun!$F$5:$F$619,Resultado!$D380)</f>
        <v>0</v>
      </c>
      <c r="K380" s="65">
        <f>SUMIFS(Jul!$I$5:$I$619,Jul!$S$5:$S$619,"Despesa",Jul!$F$5:$F$619,Resultado!$D380)</f>
        <v>0</v>
      </c>
      <c r="L380" s="65">
        <f>SUMIFS(Ago!$I$5:$I$619,Ago!$S$5:$S$619,"Despesa",Ago!$F$5:$F$619,Resultado!$D380)</f>
        <v>0</v>
      </c>
      <c r="M380" s="65">
        <f>SUMIFS(Set!$I$5:$I$619,Set!$S$5:$S$619,"Despesa",Set!$F$5:$F$619,Resultado!$D380)</f>
        <v>0</v>
      </c>
      <c r="N380" s="65">
        <f>SUMIFS(Out!$I$5:$I$619,Out!$S$5:$S$619,"Despesa",Out!$F$5:$F$619,Resultado!$D380)</f>
        <v>0</v>
      </c>
      <c r="O380" s="65">
        <f>SUMIFS(Nov!$I$5:$I$619,Nov!$S$5:$S$619,"Despesa",Nov!$F$5:$F$619,Resultado!$D380)</f>
        <v>0</v>
      </c>
      <c r="P380" s="65">
        <f>SUMIFS(Dez!$I$5:$I$619,Dez!$S$5:$S$619,"Despesa",Dez!$F$5:$F$619,Resultado!$D380)</f>
        <v>0</v>
      </c>
      <c r="Q380" s="65">
        <f t="shared" si="42"/>
        <v>0</v>
      </c>
    </row>
    <row r="381" spans="3:17" ht="28.5" customHeight="1" thickTop="1" thickBot="1" x14ac:dyDescent="0.25">
      <c r="C381" s="45" t="str">
        <f>'PC Despesas'!C62</f>
        <v>5.1.58</v>
      </c>
      <c r="D381" s="46" t="str">
        <f>VLOOKUP(C381,'PC Despesas'!$C$4:$D$103,2,FALSE)</f>
        <v>-</v>
      </c>
      <c r="E381" s="65">
        <f>SUMIFS(Jan!$I$5:$I$619,Jan!$S$5:$S$619,"Despesa",Jan!$F$5:$F$619,Resultado!$D381)</f>
        <v>0</v>
      </c>
      <c r="F381" s="65">
        <f>SUMIFS(Fev!$I$5:$I$619,Fev!$S$5:$S$619,"Despesa",Fev!$F$5:$F$619,Resultado!$D381)</f>
        <v>0</v>
      </c>
      <c r="G381" s="65">
        <f>SUMIFS(Mar!$I$5:$I$619,Mar!$S$5:$S$619,"Despesa",Mar!$F$5:$F$619,Resultado!$D381)</f>
        <v>0</v>
      </c>
      <c r="H381" s="65">
        <f>SUMIFS(Abr!$I$5:$I$619,Abr!$S$5:$S$619,"Despesa",Abr!$F$5:$F$619,Resultado!$D381)</f>
        <v>0</v>
      </c>
      <c r="I381" s="65">
        <f>SUMIFS(Mai!$I$5:$I$619,Mai!$S$5:$S$619,"Despesa",Mai!$F$5:$F$619,Resultado!$D381)</f>
        <v>0</v>
      </c>
      <c r="J381" s="65">
        <f>SUMIFS(Jun!$I$5:$I$619,Jun!$S$5:$S$619,"Despesa",Jun!$F$5:$F$619,Resultado!$D381)</f>
        <v>0</v>
      </c>
      <c r="K381" s="65">
        <f>SUMIFS(Jul!$I$5:$I$619,Jul!$S$5:$S$619,"Despesa",Jul!$F$5:$F$619,Resultado!$D381)</f>
        <v>0</v>
      </c>
      <c r="L381" s="65">
        <f>SUMIFS(Ago!$I$5:$I$619,Ago!$S$5:$S$619,"Despesa",Ago!$F$5:$F$619,Resultado!$D381)</f>
        <v>0</v>
      </c>
      <c r="M381" s="65">
        <f>SUMIFS(Set!$I$5:$I$619,Set!$S$5:$S$619,"Despesa",Set!$F$5:$F$619,Resultado!$D381)</f>
        <v>0</v>
      </c>
      <c r="N381" s="65">
        <f>SUMIFS(Out!$I$5:$I$619,Out!$S$5:$S$619,"Despesa",Out!$F$5:$F$619,Resultado!$D381)</f>
        <v>0</v>
      </c>
      <c r="O381" s="65">
        <f>SUMIFS(Nov!$I$5:$I$619,Nov!$S$5:$S$619,"Despesa",Nov!$F$5:$F$619,Resultado!$D381)</f>
        <v>0</v>
      </c>
      <c r="P381" s="65">
        <f>SUMIFS(Dez!$I$5:$I$619,Dez!$S$5:$S$619,"Despesa",Dez!$F$5:$F$619,Resultado!$D381)</f>
        <v>0</v>
      </c>
      <c r="Q381" s="65">
        <f t="shared" si="42"/>
        <v>0</v>
      </c>
    </row>
    <row r="382" spans="3:17" ht="28.5" customHeight="1" thickTop="1" thickBot="1" x14ac:dyDescent="0.25">
      <c r="C382" s="45" t="str">
        <f>'PC Despesas'!C63</f>
        <v>5.1.59</v>
      </c>
      <c r="D382" s="46" t="str">
        <f>VLOOKUP(C382,'PC Despesas'!$C$4:$D$103,2,FALSE)</f>
        <v>-</v>
      </c>
      <c r="E382" s="65">
        <f>SUMIFS(Jan!$I$5:$I$619,Jan!$S$5:$S$619,"Despesa",Jan!$F$5:$F$619,Resultado!$D382)</f>
        <v>0</v>
      </c>
      <c r="F382" s="65">
        <f>SUMIFS(Fev!$I$5:$I$619,Fev!$S$5:$S$619,"Despesa",Fev!$F$5:$F$619,Resultado!$D382)</f>
        <v>0</v>
      </c>
      <c r="G382" s="65">
        <f>SUMIFS(Mar!$I$5:$I$619,Mar!$S$5:$S$619,"Despesa",Mar!$F$5:$F$619,Resultado!$D382)</f>
        <v>0</v>
      </c>
      <c r="H382" s="65">
        <f>SUMIFS(Abr!$I$5:$I$619,Abr!$S$5:$S$619,"Despesa",Abr!$F$5:$F$619,Resultado!$D382)</f>
        <v>0</v>
      </c>
      <c r="I382" s="65">
        <f>SUMIFS(Mai!$I$5:$I$619,Mai!$S$5:$S$619,"Despesa",Mai!$F$5:$F$619,Resultado!$D382)</f>
        <v>0</v>
      </c>
      <c r="J382" s="65">
        <f>SUMIFS(Jun!$I$5:$I$619,Jun!$S$5:$S$619,"Despesa",Jun!$F$5:$F$619,Resultado!$D382)</f>
        <v>0</v>
      </c>
      <c r="K382" s="65">
        <f>SUMIFS(Jul!$I$5:$I$619,Jul!$S$5:$S$619,"Despesa",Jul!$F$5:$F$619,Resultado!$D382)</f>
        <v>0</v>
      </c>
      <c r="L382" s="65">
        <f>SUMIFS(Ago!$I$5:$I$619,Ago!$S$5:$S$619,"Despesa",Ago!$F$5:$F$619,Resultado!$D382)</f>
        <v>0</v>
      </c>
      <c r="M382" s="65">
        <f>SUMIFS(Set!$I$5:$I$619,Set!$S$5:$S$619,"Despesa",Set!$F$5:$F$619,Resultado!$D382)</f>
        <v>0</v>
      </c>
      <c r="N382" s="65">
        <f>SUMIFS(Out!$I$5:$I$619,Out!$S$5:$S$619,"Despesa",Out!$F$5:$F$619,Resultado!$D382)</f>
        <v>0</v>
      </c>
      <c r="O382" s="65">
        <f>SUMIFS(Nov!$I$5:$I$619,Nov!$S$5:$S$619,"Despesa",Nov!$F$5:$F$619,Resultado!$D382)</f>
        <v>0</v>
      </c>
      <c r="P382" s="65">
        <f>SUMIFS(Dez!$I$5:$I$619,Dez!$S$5:$S$619,"Despesa",Dez!$F$5:$F$619,Resultado!$D382)</f>
        <v>0</v>
      </c>
      <c r="Q382" s="65">
        <f t="shared" si="42"/>
        <v>0</v>
      </c>
    </row>
    <row r="383" spans="3:17" ht="28.5" customHeight="1" thickTop="1" thickBot="1" x14ac:dyDescent="0.25">
      <c r="C383" s="45" t="str">
        <f>'PC Despesas'!C64</f>
        <v>5.1.60</v>
      </c>
      <c r="D383" s="46" t="str">
        <f>VLOOKUP(C383,'PC Despesas'!$C$4:$D$103,2,FALSE)</f>
        <v>-</v>
      </c>
      <c r="E383" s="65">
        <f>SUMIFS(Jan!$I$5:$I$619,Jan!$S$5:$S$619,"Despesa",Jan!$F$5:$F$619,Resultado!$D383)</f>
        <v>0</v>
      </c>
      <c r="F383" s="65">
        <f>SUMIFS(Fev!$I$5:$I$619,Fev!$S$5:$S$619,"Despesa",Fev!$F$5:$F$619,Resultado!$D383)</f>
        <v>0</v>
      </c>
      <c r="G383" s="65">
        <f>SUMIFS(Mar!$I$5:$I$619,Mar!$S$5:$S$619,"Despesa",Mar!$F$5:$F$619,Resultado!$D383)</f>
        <v>0</v>
      </c>
      <c r="H383" s="65">
        <f>SUMIFS(Abr!$I$5:$I$619,Abr!$S$5:$S$619,"Despesa",Abr!$F$5:$F$619,Resultado!$D383)</f>
        <v>0</v>
      </c>
      <c r="I383" s="65">
        <f>SUMIFS(Mai!$I$5:$I$619,Mai!$S$5:$S$619,"Despesa",Mai!$F$5:$F$619,Resultado!$D383)</f>
        <v>0</v>
      </c>
      <c r="J383" s="65">
        <f>SUMIFS(Jun!$I$5:$I$619,Jun!$S$5:$S$619,"Despesa",Jun!$F$5:$F$619,Resultado!$D383)</f>
        <v>0</v>
      </c>
      <c r="K383" s="65">
        <f>SUMIFS(Jul!$I$5:$I$619,Jul!$S$5:$S$619,"Despesa",Jul!$F$5:$F$619,Resultado!$D383)</f>
        <v>0</v>
      </c>
      <c r="L383" s="65">
        <f>SUMIFS(Ago!$I$5:$I$619,Ago!$S$5:$S$619,"Despesa",Ago!$F$5:$F$619,Resultado!$D383)</f>
        <v>0</v>
      </c>
      <c r="M383" s="65">
        <f>SUMIFS(Set!$I$5:$I$619,Set!$S$5:$S$619,"Despesa",Set!$F$5:$F$619,Resultado!$D383)</f>
        <v>0</v>
      </c>
      <c r="N383" s="65">
        <f>SUMIFS(Out!$I$5:$I$619,Out!$S$5:$S$619,"Despesa",Out!$F$5:$F$619,Resultado!$D383)</f>
        <v>0</v>
      </c>
      <c r="O383" s="65">
        <f>SUMIFS(Nov!$I$5:$I$619,Nov!$S$5:$S$619,"Despesa",Nov!$F$5:$F$619,Resultado!$D383)</f>
        <v>0</v>
      </c>
      <c r="P383" s="65">
        <f>SUMIFS(Dez!$I$5:$I$619,Dez!$S$5:$S$619,"Despesa",Dez!$F$5:$F$619,Resultado!$D383)</f>
        <v>0</v>
      </c>
      <c r="Q383" s="65">
        <f t="shared" si="42"/>
        <v>0</v>
      </c>
    </row>
    <row r="384" spans="3:17" ht="28.5" customHeight="1" thickTop="1" thickBot="1" x14ac:dyDescent="0.25">
      <c r="C384" s="45" t="str">
        <f>'PC Despesas'!C65</f>
        <v>5.1.61</v>
      </c>
      <c r="D384" s="46" t="str">
        <f>VLOOKUP(C384,'PC Despesas'!$C$4:$D$103,2,FALSE)</f>
        <v>-</v>
      </c>
      <c r="E384" s="65">
        <f>SUMIFS(Jan!$I$5:$I$619,Jan!$S$5:$S$619,"Despesa",Jan!$F$5:$F$619,Resultado!$D384)</f>
        <v>0</v>
      </c>
      <c r="F384" s="65">
        <f>SUMIFS(Fev!$I$5:$I$619,Fev!$S$5:$S$619,"Despesa",Fev!$F$5:$F$619,Resultado!$D384)</f>
        <v>0</v>
      </c>
      <c r="G384" s="65">
        <f>SUMIFS(Mar!$I$5:$I$619,Mar!$S$5:$S$619,"Despesa",Mar!$F$5:$F$619,Resultado!$D384)</f>
        <v>0</v>
      </c>
      <c r="H384" s="65">
        <f>SUMIFS(Abr!$I$5:$I$619,Abr!$S$5:$S$619,"Despesa",Abr!$F$5:$F$619,Resultado!$D384)</f>
        <v>0</v>
      </c>
      <c r="I384" s="65">
        <f>SUMIFS(Mai!$I$5:$I$619,Mai!$S$5:$S$619,"Despesa",Mai!$F$5:$F$619,Resultado!$D384)</f>
        <v>0</v>
      </c>
      <c r="J384" s="65">
        <f>SUMIFS(Jun!$I$5:$I$619,Jun!$S$5:$S$619,"Despesa",Jun!$F$5:$F$619,Resultado!$D384)</f>
        <v>0</v>
      </c>
      <c r="K384" s="65">
        <f>SUMIFS(Jul!$I$5:$I$619,Jul!$S$5:$S$619,"Despesa",Jul!$F$5:$F$619,Resultado!$D384)</f>
        <v>0</v>
      </c>
      <c r="L384" s="65">
        <f>SUMIFS(Ago!$I$5:$I$619,Ago!$S$5:$S$619,"Despesa",Ago!$F$5:$F$619,Resultado!$D384)</f>
        <v>0</v>
      </c>
      <c r="M384" s="65">
        <f>SUMIFS(Set!$I$5:$I$619,Set!$S$5:$S$619,"Despesa",Set!$F$5:$F$619,Resultado!$D384)</f>
        <v>0</v>
      </c>
      <c r="N384" s="65">
        <f>SUMIFS(Out!$I$5:$I$619,Out!$S$5:$S$619,"Despesa",Out!$F$5:$F$619,Resultado!$D384)</f>
        <v>0</v>
      </c>
      <c r="O384" s="65">
        <f>SUMIFS(Nov!$I$5:$I$619,Nov!$S$5:$S$619,"Despesa",Nov!$F$5:$F$619,Resultado!$D384)</f>
        <v>0</v>
      </c>
      <c r="P384" s="65">
        <f>SUMIFS(Dez!$I$5:$I$619,Dez!$S$5:$S$619,"Despesa",Dez!$F$5:$F$619,Resultado!$D384)</f>
        <v>0</v>
      </c>
      <c r="Q384" s="65">
        <f t="shared" si="42"/>
        <v>0</v>
      </c>
    </row>
    <row r="385" spans="3:17" ht="28.5" customHeight="1" thickTop="1" thickBot="1" x14ac:dyDescent="0.25">
      <c r="C385" s="45" t="str">
        <f>'PC Despesas'!C66</f>
        <v>5.1.62</v>
      </c>
      <c r="D385" s="46" t="str">
        <f>VLOOKUP(C385,'PC Despesas'!$C$4:$D$103,2,FALSE)</f>
        <v>-</v>
      </c>
      <c r="E385" s="65">
        <f>SUMIFS(Jan!$I$5:$I$619,Jan!$S$5:$S$619,"Despesa",Jan!$F$5:$F$619,Resultado!$D385)</f>
        <v>0</v>
      </c>
      <c r="F385" s="65">
        <f>SUMIFS(Fev!$I$5:$I$619,Fev!$S$5:$S$619,"Despesa",Fev!$F$5:$F$619,Resultado!$D385)</f>
        <v>0</v>
      </c>
      <c r="G385" s="65">
        <f>SUMIFS(Mar!$I$5:$I$619,Mar!$S$5:$S$619,"Despesa",Mar!$F$5:$F$619,Resultado!$D385)</f>
        <v>0</v>
      </c>
      <c r="H385" s="65">
        <f>SUMIFS(Abr!$I$5:$I$619,Abr!$S$5:$S$619,"Despesa",Abr!$F$5:$F$619,Resultado!$D385)</f>
        <v>0</v>
      </c>
      <c r="I385" s="65">
        <f>SUMIFS(Mai!$I$5:$I$619,Mai!$S$5:$S$619,"Despesa",Mai!$F$5:$F$619,Resultado!$D385)</f>
        <v>0</v>
      </c>
      <c r="J385" s="65">
        <f>SUMIFS(Jun!$I$5:$I$619,Jun!$S$5:$S$619,"Despesa",Jun!$F$5:$F$619,Resultado!$D385)</f>
        <v>0</v>
      </c>
      <c r="K385" s="65">
        <f>SUMIFS(Jul!$I$5:$I$619,Jul!$S$5:$S$619,"Despesa",Jul!$F$5:$F$619,Resultado!$D385)</f>
        <v>0</v>
      </c>
      <c r="L385" s="65">
        <f>SUMIFS(Ago!$I$5:$I$619,Ago!$S$5:$S$619,"Despesa",Ago!$F$5:$F$619,Resultado!$D385)</f>
        <v>0</v>
      </c>
      <c r="M385" s="65">
        <f>SUMIFS(Set!$I$5:$I$619,Set!$S$5:$S$619,"Despesa",Set!$F$5:$F$619,Resultado!$D385)</f>
        <v>0</v>
      </c>
      <c r="N385" s="65">
        <f>SUMIFS(Out!$I$5:$I$619,Out!$S$5:$S$619,"Despesa",Out!$F$5:$F$619,Resultado!$D385)</f>
        <v>0</v>
      </c>
      <c r="O385" s="65">
        <f>SUMIFS(Nov!$I$5:$I$619,Nov!$S$5:$S$619,"Despesa",Nov!$F$5:$F$619,Resultado!$D385)</f>
        <v>0</v>
      </c>
      <c r="P385" s="65">
        <f>SUMIFS(Dez!$I$5:$I$619,Dez!$S$5:$S$619,"Despesa",Dez!$F$5:$F$619,Resultado!$D385)</f>
        <v>0</v>
      </c>
      <c r="Q385" s="65">
        <f t="shared" si="42"/>
        <v>0</v>
      </c>
    </row>
    <row r="386" spans="3:17" ht="28.5" customHeight="1" thickTop="1" thickBot="1" x14ac:dyDescent="0.25">
      <c r="C386" s="45" t="str">
        <f>'PC Despesas'!C67</f>
        <v>5.1.63</v>
      </c>
      <c r="D386" s="46" t="str">
        <f>VLOOKUP(C386,'PC Despesas'!$C$4:$D$103,2,FALSE)</f>
        <v>-</v>
      </c>
      <c r="E386" s="65">
        <f>SUMIFS(Jan!$I$5:$I$619,Jan!$S$5:$S$619,"Despesa",Jan!$F$5:$F$619,Resultado!$D386)</f>
        <v>0</v>
      </c>
      <c r="F386" s="65">
        <f>SUMIFS(Fev!$I$5:$I$619,Fev!$S$5:$S$619,"Despesa",Fev!$F$5:$F$619,Resultado!$D386)</f>
        <v>0</v>
      </c>
      <c r="G386" s="65">
        <f>SUMIFS(Mar!$I$5:$I$619,Mar!$S$5:$S$619,"Despesa",Mar!$F$5:$F$619,Resultado!$D386)</f>
        <v>0</v>
      </c>
      <c r="H386" s="65">
        <f>SUMIFS(Abr!$I$5:$I$619,Abr!$S$5:$S$619,"Despesa",Abr!$F$5:$F$619,Resultado!$D386)</f>
        <v>0</v>
      </c>
      <c r="I386" s="65">
        <f>SUMIFS(Mai!$I$5:$I$619,Mai!$S$5:$S$619,"Despesa",Mai!$F$5:$F$619,Resultado!$D386)</f>
        <v>0</v>
      </c>
      <c r="J386" s="65">
        <f>SUMIFS(Jun!$I$5:$I$619,Jun!$S$5:$S$619,"Despesa",Jun!$F$5:$F$619,Resultado!$D386)</f>
        <v>0</v>
      </c>
      <c r="K386" s="65">
        <f>SUMIFS(Jul!$I$5:$I$619,Jul!$S$5:$S$619,"Despesa",Jul!$F$5:$F$619,Resultado!$D386)</f>
        <v>0</v>
      </c>
      <c r="L386" s="65">
        <f>SUMIFS(Ago!$I$5:$I$619,Ago!$S$5:$S$619,"Despesa",Ago!$F$5:$F$619,Resultado!$D386)</f>
        <v>0</v>
      </c>
      <c r="M386" s="65">
        <f>SUMIFS(Set!$I$5:$I$619,Set!$S$5:$S$619,"Despesa",Set!$F$5:$F$619,Resultado!$D386)</f>
        <v>0</v>
      </c>
      <c r="N386" s="65">
        <f>SUMIFS(Out!$I$5:$I$619,Out!$S$5:$S$619,"Despesa",Out!$F$5:$F$619,Resultado!$D386)</f>
        <v>0</v>
      </c>
      <c r="O386" s="65">
        <f>SUMIFS(Nov!$I$5:$I$619,Nov!$S$5:$S$619,"Despesa",Nov!$F$5:$F$619,Resultado!$D386)</f>
        <v>0</v>
      </c>
      <c r="P386" s="65">
        <f>SUMIFS(Dez!$I$5:$I$619,Dez!$S$5:$S$619,"Despesa",Dez!$F$5:$F$619,Resultado!$D386)</f>
        <v>0</v>
      </c>
      <c r="Q386" s="65">
        <f t="shared" si="42"/>
        <v>0</v>
      </c>
    </row>
    <row r="387" spans="3:17" ht="28.5" customHeight="1" thickTop="1" thickBot="1" x14ac:dyDescent="0.25">
      <c r="C387" s="45" t="str">
        <f>'PC Despesas'!C68</f>
        <v>5.1.64</v>
      </c>
      <c r="D387" s="46" t="str">
        <f>VLOOKUP(C387,'PC Despesas'!$C$4:$D$103,2,FALSE)</f>
        <v>-</v>
      </c>
      <c r="E387" s="65">
        <f>SUMIFS(Jan!$I$5:$I$619,Jan!$S$5:$S$619,"Despesa",Jan!$F$5:$F$619,Resultado!$D387)</f>
        <v>0</v>
      </c>
      <c r="F387" s="65">
        <f>SUMIFS(Fev!$I$5:$I$619,Fev!$S$5:$S$619,"Despesa",Fev!$F$5:$F$619,Resultado!$D387)</f>
        <v>0</v>
      </c>
      <c r="G387" s="65">
        <f>SUMIFS(Mar!$I$5:$I$619,Mar!$S$5:$S$619,"Despesa",Mar!$F$5:$F$619,Resultado!$D387)</f>
        <v>0</v>
      </c>
      <c r="H387" s="65">
        <f>SUMIFS(Abr!$I$5:$I$619,Abr!$S$5:$S$619,"Despesa",Abr!$F$5:$F$619,Resultado!$D387)</f>
        <v>0</v>
      </c>
      <c r="I387" s="65">
        <f>SUMIFS(Mai!$I$5:$I$619,Mai!$S$5:$S$619,"Despesa",Mai!$F$5:$F$619,Resultado!$D387)</f>
        <v>0</v>
      </c>
      <c r="J387" s="65">
        <f>SUMIFS(Jun!$I$5:$I$619,Jun!$S$5:$S$619,"Despesa",Jun!$F$5:$F$619,Resultado!$D387)</f>
        <v>0</v>
      </c>
      <c r="K387" s="65">
        <f>SUMIFS(Jul!$I$5:$I$619,Jul!$S$5:$S$619,"Despesa",Jul!$F$5:$F$619,Resultado!$D387)</f>
        <v>0</v>
      </c>
      <c r="L387" s="65">
        <f>SUMIFS(Ago!$I$5:$I$619,Ago!$S$5:$S$619,"Despesa",Ago!$F$5:$F$619,Resultado!$D387)</f>
        <v>0</v>
      </c>
      <c r="M387" s="65">
        <f>SUMIFS(Set!$I$5:$I$619,Set!$S$5:$S$619,"Despesa",Set!$F$5:$F$619,Resultado!$D387)</f>
        <v>0</v>
      </c>
      <c r="N387" s="65">
        <f>SUMIFS(Out!$I$5:$I$619,Out!$S$5:$S$619,"Despesa",Out!$F$5:$F$619,Resultado!$D387)</f>
        <v>0</v>
      </c>
      <c r="O387" s="65">
        <f>SUMIFS(Nov!$I$5:$I$619,Nov!$S$5:$S$619,"Despesa",Nov!$F$5:$F$619,Resultado!$D387)</f>
        <v>0</v>
      </c>
      <c r="P387" s="65">
        <f>SUMIFS(Dez!$I$5:$I$619,Dez!$S$5:$S$619,"Despesa",Dez!$F$5:$F$619,Resultado!$D387)</f>
        <v>0</v>
      </c>
      <c r="Q387" s="65">
        <f t="shared" si="42"/>
        <v>0</v>
      </c>
    </row>
    <row r="388" spans="3:17" ht="28.5" customHeight="1" thickTop="1" thickBot="1" x14ac:dyDescent="0.25">
      <c r="C388" s="45" t="str">
        <f>'PC Despesas'!C69</f>
        <v>5.1.65</v>
      </c>
      <c r="D388" s="46" t="str">
        <f>VLOOKUP(C388,'PC Despesas'!$C$4:$D$103,2,FALSE)</f>
        <v>-</v>
      </c>
      <c r="E388" s="65">
        <f>SUMIFS(Jan!$I$5:$I$619,Jan!$S$5:$S$619,"Despesa",Jan!$F$5:$F$619,Resultado!$D388)</f>
        <v>0</v>
      </c>
      <c r="F388" s="65">
        <f>SUMIFS(Fev!$I$5:$I$619,Fev!$S$5:$S$619,"Despesa",Fev!$F$5:$F$619,Resultado!$D388)</f>
        <v>0</v>
      </c>
      <c r="G388" s="65">
        <f>SUMIFS(Mar!$I$5:$I$619,Mar!$S$5:$S$619,"Despesa",Mar!$F$5:$F$619,Resultado!$D388)</f>
        <v>0</v>
      </c>
      <c r="H388" s="65">
        <f>SUMIFS(Abr!$I$5:$I$619,Abr!$S$5:$S$619,"Despesa",Abr!$F$5:$F$619,Resultado!$D388)</f>
        <v>0</v>
      </c>
      <c r="I388" s="65">
        <f>SUMIFS(Mai!$I$5:$I$619,Mai!$S$5:$S$619,"Despesa",Mai!$F$5:$F$619,Resultado!$D388)</f>
        <v>0</v>
      </c>
      <c r="J388" s="65">
        <f>SUMIFS(Jun!$I$5:$I$619,Jun!$S$5:$S$619,"Despesa",Jun!$F$5:$F$619,Resultado!$D388)</f>
        <v>0</v>
      </c>
      <c r="K388" s="65">
        <f>SUMIFS(Jul!$I$5:$I$619,Jul!$S$5:$S$619,"Despesa",Jul!$F$5:$F$619,Resultado!$D388)</f>
        <v>0</v>
      </c>
      <c r="L388" s="65">
        <f>SUMIFS(Ago!$I$5:$I$619,Ago!$S$5:$S$619,"Despesa",Ago!$F$5:$F$619,Resultado!$D388)</f>
        <v>0</v>
      </c>
      <c r="M388" s="65">
        <f>SUMIFS(Set!$I$5:$I$619,Set!$S$5:$S$619,"Despesa",Set!$F$5:$F$619,Resultado!$D388)</f>
        <v>0</v>
      </c>
      <c r="N388" s="65">
        <f>SUMIFS(Out!$I$5:$I$619,Out!$S$5:$S$619,"Despesa",Out!$F$5:$F$619,Resultado!$D388)</f>
        <v>0</v>
      </c>
      <c r="O388" s="65">
        <f>SUMIFS(Nov!$I$5:$I$619,Nov!$S$5:$S$619,"Despesa",Nov!$F$5:$F$619,Resultado!$D388)</f>
        <v>0</v>
      </c>
      <c r="P388" s="65">
        <f>SUMIFS(Dez!$I$5:$I$619,Dez!$S$5:$S$619,"Despesa",Dez!$F$5:$F$619,Resultado!$D388)</f>
        <v>0</v>
      </c>
      <c r="Q388" s="65">
        <f t="shared" si="42"/>
        <v>0</v>
      </c>
    </row>
    <row r="389" spans="3:17" ht="28.5" customHeight="1" thickTop="1" thickBot="1" x14ac:dyDescent="0.25">
      <c r="C389" s="45" t="str">
        <f>'PC Despesas'!C70</f>
        <v>5.1.66</v>
      </c>
      <c r="D389" s="46" t="str">
        <f>VLOOKUP(C389,'PC Despesas'!$C$4:$D$103,2,FALSE)</f>
        <v>-</v>
      </c>
      <c r="E389" s="65">
        <f>SUMIFS(Jan!$I$5:$I$619,Jan!$S$5:$S$619,"Despesa",Jan!$F$5:$F$619,Resultado!$D389)</f>
        <v>0</v>
      </c>
      <c r="F389" s="65">
        <f>SUMIFS(Fev!$I$5:$I$619,Fev!$S$5:$S$619,"Despesa",Fev!$F$5:$F$619,Resultado!$D389)</f>
        <v>0</v>
      </c>
      <c r="G389" s="65">
        <f>SUMIFS(Mar!$I$5:$I$619,Mar!$S$5:$S$619,"Despesa",Mar!$F$5:$F$619,Resultado!$D389)</f>
        <v>0</v>
      </c>
      <c r="H389" s="65">
        <f>SUMIFS(Abr!$I$5:$I$619,Abr!$S$5:$S$619,"Despesa",Abr!$F$5:$F$619,Resultado!$D389)</f>
        <v>0</v>
      </c>
      <c r="I389" s="65">
        <f>SUMIFS(Mai!$I$5:$I$619,Mai!$S$5:$S$619,"Despesa",Mai!$F$5:$F$619,Resultado!$D389)</f>
        <v>0</v>
      </c>
      <c r="J389" s="65">
        <f>SUMIFS(Jun!$I$5:$I$619,Jun!$S$5:$S$619,"Despesa",Jun!$F$5:$F$619,Resultado!$D389)</f>
        <v>0</v>
      </c>
      <c r="K389" s="65">
        <f>SUMIFS(Jul!$I$5:$I$619,Jul!$S$5:$S$619,"Despesa",Jul!$F$5:$F$619,Resultado!$D389)</f>
        <v>0</v>
      </c>
      <c r="L389" s="65">
        <f>SUMIFS(Ago!$I$5:$I$619,Ago!$S$5:$S$619,"Despesa",Ago!$F$5:$F$619,Resultado!$D389)</f>
        <v>0</v>
      </c>
      <c r="M389" s="65">
        <f>SUMIFS(Set!$I$5:$I$619,Set!$S$5:$S$619,"Despesa",Set!$F$5:$F$619,Resultado!$D389)</f>
        <v>0</v>
      </c>
      <c r="N389" s="65">
        <f>SUMIFS(Out!$I$5:$I$619,Out!$S$5:$S$619,"Despesa",Out!$F$5:$F$619,Resultado!$D389)</f>
        <v>0</v>
      </c>
      <c r="O389" s="65">
        <f>SUMIFS(Nov!$I$5:$I$619,Nov!$S$5:$S$619,"Despesa",Nov!$F$5:$F$619,Resultado!$D389)</f>
        <v>0</v>
      </c>
      <c r="P389" s="65">
        <f>SUMIFS(Dez!$I$5:$I$619,Dez!$S$5:$S$619,"Despesa",Dez!$F$5:$F$619,Resultado!$D389)</f>
        <v>0</v>
      </c>
      <c r="Q389" s="65">
        <f t="shared" ref="Q389:Q422" si="43">SUM(E389:P389)</f>
        <v>0</v>
      </c>
    </row>
    <row r="390" spans="3:17" ht="28.5" customHeight="1" thickTop="1" thickBot="1" x14ac:dyDescent="0.25">
      <c r="C390" s="45" t="str">
        <f>'PC Despesas'!C71</f>
        <v>5.1.67</v>
      </c>
      <c r="D390" s="46" t="str">
        <f>VLOOKUP(C390,'PC Despesas'!$C$4:$D$103,2,FALSE)</f>
        <v>-</v>
      </c>
      <c r="E390" s="65">
        <f>SUMIFS(Jan!$I$5:$I$619,Jan!$S$5:$S$619,"Despesa",Jan!$F$5:$F$619,Resultado!$D390)</f>
        <v>0</v>
      </c>
      <c r="F390" s="65">
        <f>SUMIFS(Fev!$I$5:$I$619,Fev!$S$5:$S$619,"Despesa",Fev!$F$5:$F$619,Resultado!$D390)</f>
        <v>0</v>
      </c>
      <c r="G390" s="65">
        <f>SUMIFS(Mar!$I$5:$I$619,Mar!$S$5:$S$619,"Despesa",Mar!$F$5:$F$619,Resultado!$D390)</f>
        <v>0</v>
      </c>
      <c r="H390" s="65">
        <f>SUMIFS(Abr!$I$5:$I$619,Abr!$S$5:$S$619,"Despesa",Abr!$F$5:$F$619,Resultado!$D390)</f>
        <v>0</v>
      </c>
      <c r="I390" s="65">
        <f>SUMIFS(Mai!$I$5:$I$619,Mai!$S$5:$S$619,"Despesa",Mai!$F$5:$F$619,Resultado!$D390)</f>
        <v>0</v>
      </c>
      <c r="J390" s="65">
        <f>SUMIFS(Jun!$I$5:$I$619,Jun!$S$5:$S$619,"Despesa",Jun!$F$5:$F$619,Resultado!$D390)</f>
        <v>0</v>
      </c>
      <c r="K390" s="65">
        <f>SUMIFS(Jul!$I$5:$I$619,Jul!$S$5:$S$619,"Despesa",Jul!$F$5:$F$619,Resultado!$D390)</f>
        <v>0</v>
      </c>
      <c r="L390" s="65">
        <f>SUMIFS(Ago!$I$5:$I$619,Ago!$S$5:$S$619,"Despesa",Ago!$F$5:$F$619,Resultado!$D390)</f>
        <v>0</v>
      </c>
      <c r="M390" s="65">
        <f>SUMIFS(Set!$I$5:$I$619,Set!$S$5:$S$619,"Despesa",Set!$F$5:$F$619,Resultado!$D390)</f>
        <v>0</v>
      </c>
      <c r="N390" s="65">
        <f>SUMIFS(Out!$I$5:$I$619,Out!$S$5:$S$619,"Despesa",Out!$F$5:$F$619,Resultado!$D390)</f>
        <v>0</v>
      </c>
      <c r="O390" s="65">
        <f>SUMIFS(Nov!$I$5:$I$619,Nov!$S$5:$S$619,"Despesa",Nov!$F$5:$F$619,Resultado!$D390)</f>
        <v>0</v>
      </c>
      <c r="P390" s="65">
        <f>SUMIFS(Dez!$I$5:$I$619,Dez!$S$5:$S$619,"Despesa",Dez!$F$5:$F$619,Resultado!$D390)</f>
        <v>0</v>
      </c>
      <c r="Q390" s="65">
        <f t="shared" si="43"/>
        <v>0</v>
      </c>
    </row>
    <row r="391" spans="3:17" ht="28.5" customHeight="1" thickTop="1" thickBot="1" x14ac:dyDescent="0.25">
      <c r="C391" s="45" t="str">
        <f>'PC Despesas'!C72</f>
        <v>5.1.68</v>
      </c>
      <c r="D391" s="46" t="str">
        <f>VLOOKUP(C391,'PC Despesas'!$C$4:$D$103,2,FALSE)</f>
        <v>-</v>
      </c>
      <c r="E391" s="65">
        <f>SUMIFS(Jan!$I$5:$I$619,Jan!$S$5:$S$619,"Despesa",Jan!$F$5:$F$619,Resultado!$D391)</f>
        <v>0</v>
      </c>
      <c r="F391" s="65">
        <f>SUMIFS(Fev!$I$5:$I$619,Fev!$S$5:$S$619,"Despesa",Fev!$F$5:$F$619,Resultado!$D391)</f>
        <v>0</v>
      </c>
      <c r="G391" s="65">
        <f>SUMIFS(Mar!$I$5:$I$619,Mar!$S$5:$S$619,"Despesa",Mar!$F$5:$F$619,Resultado!$D391)</f>
        <v>0</v>
      </c>
      <c r="H391" s="65">
        <f>SUMIFS(Abr!$I$5:$I$619,Abr!$S$5:$S$619,"Despesa",Abr!$F$5:$F$619,Resultado!$D391)</f>
        <v>0</v>
      </c>
      <c r="I391" s="65">
        <f>SUMIFS(Mai!$I$5:$I$619,Mai!$S$5:$S$619,"Despesa",Mai!$F$5:$F$619,Resultado!$D391)</f>
        <v>0</v>
      </c>
      <c r="J391" s="65">
        <f>SUMIFS(Jun!$I$5:$I$619,Jun!$S$5:$S$619,"Despesa",Jun!$F$5:$F$619,Resultado!$D391)</f>
        <v>0</v>
      </c>
      <c r="K391" s="65">
        <f>SUMIFS(Jul!$I$5:$I$619,Jul!$S$5:$S$619,"Despesa",Jul!$F$5:$F$619,Resultado!$D391)</f>
        <v>0</v>
      </c>
      <c r="L391" s="65">
        <f>SUMIFS(Ago!$I$5:$I$619,Ago!$S$5:$S$619,"Despesa",Ago!$F$5:$F$619,Resultado!$D391)</f>
        <v>0</v>
      </c>
      <c r="M391" s="65">
        <f>SUMIFS(Set!$I$5:$I$619,Set!$S$5:$S$619,"Despesa",Set!$F$5:$F$619,Resultado!$D391)</f>
        <v>0</v>
      </c>
      <c r="N391" s="65">
        <f>SUMIFS(Out!$I$5:$I$619,Out!$S$5:$S$619,"Despesa",Out!$F$5:$F$619,Resultado!$D391)</f>
        <v>0</v>
      </c>
      <c r="O391" s="65">
        <f>SUMIFS(Nov!$I$5:$I$619,Nov!$S$5:$S$619,"Despesa",Nov!$F$5:$F$619,Resultado!$D391)</f>
        <v>0</v>
      </c>
      <c r="P391" s="65">
        <f>SUMIFS(Dez!$I$5:$I$619,Dez!$S$5:$S$619,"Despesa",Dez!$F$5:$F$619,Resultado!$D391)</f>
        <v>0</v>
      </c>
      <c r="Q391" s="65">
        <f t="shared" si="43"/>
        <v>0</v>
      </c>
    </row>
    <row r="392" spans="3:17" ht="28.5" customHeight="1" thickTop="1" thickBot="1" x14ac:dyDescent="0.25">
      <c r="C392" s="45" t="str">
        <f>'PC Despesas'!C73</f>
        <v>5.1.69</v>
      </c>
      <c r="D392" s="46" t="str">
        <f>VLOOKUP(C392,'PC Despesas'!$C$4:$D$103,2,FALSE)</f>
        <v>-</v>
      </c>
      <c r="E392" s="65">
        <f>SUMIFS(Jan!$I$5:$I$619,Jan!$S$5:$S$619,"Despesa",Jan!$F$5:$F$619,Resultado!$D392)</f>
        <v>0</v>
      </c>
      <c r="F392" s="65">
        <f>SUMIFS(Fev!$I$5:$I$619,Fev!$S$5:$S$619,"Despesa",Fev!$F$5:$F$619,Resultado!$D392)</f>
        <v>0</v>
      </c>
      <c r="G392" s="65">
        <f>SUMIFS(Mar!$I$5:$I$619,Mar!$S$5:$S$619,"Despesa",Mar!$F$5:$F$619,Resultado!$D392)</f>
        <v>0</v>
      </c>
      <c r="H392" s="65">
        <f>SUMIFS(Abr!$I$5:$I$619,Abr!$S$5:$S$619,"Despesa",Abr!$F$5:$F$619,Resultado!$D392)</f>
        <v>0</v>
      </c>
      <c r="I392" s="65">
        <f>SUMIFS(Mai!$I$5:$I$619,Mai!$S$5:$S$619,"Despesa",Mai!$F$5:$F$619,Resultado!$D392)</f>
        <v>0</v>
      </c>
      <c r="J392" s="65">
        <f>SUMIFS(Jun!$I$5:$I$619,Jun!$S$5:$S$619,"Despesa",Jun!$F$5:$F$619,Resultado!$D392)</f>
        <v>0</v>
      </c>
      <c r="K392" s="65">
        <f>SUMIFS(Jul!$I$5:$I$619,Jul!$S$5:$S$619,"Despesa",Jul!$F$5:$F$619,Resultado!$D392)</f>
        <v>0</v>
      </c>
      <c r="L392" s="65">
        <f>SUMIFS(Ago!$I$5:$I$619,Ago!$S$5:$S$619,"Despesa",Ago!$F$5:$F$619,Resultado!$D392)</f>
        <v>0</v>
      </c>
      <c r="M392" s="65">
        <f>SUMIFS(Set!$I$5:$I$619,Set!$S$5:$S$619,"Despesa",Set!$F$5:$F$619,Resultado!$D392)</f>
        <v>0</v>
      </c>
      <c r="N392" s="65">
        <f>SUMIFS(Out!$I$5:$I$619,Out!$S$5:$S$619,"Despesa",Out!$F$5:$F$619,Resultado!$D392)</f>
        <v>0</v>
      </c>
      <c r="O392" s="65">
        <f>SUMIFS(Nov!$I$5:$I$619,Nov!$S$5:$S$619,"Despesa",Nov!$F$5:$F$619,Resultado!$D392)</f>
        <v>0</v>
      </c>
      <c r="P392" s="65">
        <f>SUMIFS(Dez!$I$5:$I$619,Dez!$S$5:$S$619,"Despesa",Dez!$F$5:$F$619,Resultado!$D392)</f>
        <v>0</v>
      </c>
      <c r="Q392" s="65">
        <f t="shared" si="43"/>
        <v>0</v>
      </c>
    </row>
    <row r="393" spans="3:17" ht="28.5" customHeight="1" thickTop="1" thickBot="1" x14ac:dyDescent="0.25">
      <c r="C393" s="45" t="str">
        <f>'PC Despesas'!C74</f>
        <v>5.1.70</v>
      </c>
      <c r="D393" s="46" t="str">
        <f>VLOOKUP(C393,'PC Despesas'!$C$4:$D$103,2,FALSE)</f>
        <v>-</v>
      </c>
      <c r="E393" s="65">
        <f>SUMIFS(Jan!$I$5:$I$619,Jan!$S$5:$S$619,"Despesa",Jan!$F$5:$F$619,Resultado!$D393)</f>
        <v>0</v>
      </c>
      <c r="F393" s="65">
        <f>SUMIFS(Fev!$I$5:$I$619,Fev!$S$5:$S$619,"Despesa",Fev!$F$5:$F$619,Resultado!$D393)</f>
        <v>0</v>
      </c>
      <c r="G393" s="65">
        <f>SUMIFS(Mar!$I$5:$I$619,Mar!$S$5:$S$619,"Despesa",Mar!$F$5:$F$619,Resultado!$D393)</f>
        <v>0</v>
      </c>
      <c r="H393" s="65">
        <f>SUMIFS(Abr!$I$5:$I$619,Abr!$S$5:$S$619,"Despesa",Abr!$F$5:$F$619,Resultado!$D393)</f>
        <v>0</v>
      </c>
      <c r="I393" s="65">
        <f>SUMIFS(Mai!$I$5:$I$619,Mai!$S$5:$S$619,"Despesa",Mai!$F$5:$F$619,Resultado!$D393)</f>
        <v>0</v>
      </c>
      <c r="J393" s="65">
        <f>SUMIFS(Jun!$I$5:$I$619,Jun!$S$5:$S$619,"Despesa",Jun!$F$5:$F$619,Resultado!$D393)</f>
        <v>0</v>
      </c>
      <c r="K393" s="65">
        <f>SUMIFS(Jul!$I$5:$I$619,Jul!$S$5:$S$619,"Despesa",Jul!$F$5:$F$619,Resultado!$D393)</f>
        <v>0</v>
      </c>
      <c r="L393" s="65">
        <f>SUMIFS(Ago!$I$5:$I$619,Ago!$S$5:$S$619,"Despesa",Ago!$F$5:$F$619,Resultado!$D393)</f>
        <v>0</v>
      </c>
      <c r="M393" s="65">
        <f>SUMIFS(Set!$I$5:$I$619,Set!$S$5:$S$619,"Despesa",Set!$F$5:$F$619,Resultado!$D393)</f>
        <v>0</v>
      </c>
      <c r="N393" s="65">
        <f>SUMIFS(Out!$I$5:$I$619,Out!$S$5:$S$619,"Despesa",Out!$F$5:$F$619,Resultado!$D393)</f>
        <v>0</v>
      </c>
      <c r="O393" s="65">
        <f>SUMIFS(Nov!$I$5:$I$619,Nov!$S$5:$S$619,"Despesa",Nov!$F$5:$F$619,Resultado!$D393)</f>
        <v>0</v>
      </c>
      <c r="P393" s="65">
        <f>SUMIFS(Dez!$I$5:$I$619,Dez!$S$5:$S$619,"Despesa",Dez!$F$5:$F$619,Resultado!$D393)</f>
        <v>0</v>
      </c>
      <c r="Q393" s="65">
        <f t="shared" si="43"/>
        <v>0</v>
      </c>
    </row>
    <row r="394" spans="3:17" ht="28.5" customHeight="1" thickTop="1" thickBot="1" x14ac:dyDescent="0.25">
      <c r="C394" s="45" t="str">
        <f>'PC Despesas'!C75</f>
        <v>5.1.71</v>
      </c>
      <c r="D394" s="46" t="str">
        <f>VLOOKUP(C394,'PC Despesas'!$C$4:$D$103,2,FALSE)</f>
        <v>-</v>
      </c>
      <c r="E394" s="65">
        <f>SUMIFS(Jan!$I$5:$I$619,Jan!$S$5:$S$619,"Despesa",Jan!$F$5:$F$619,Resultado!$D394)</f>
        <v>0</v>
      </c>
      <c r="F394" s="65">
        <f>SUMIFS(Fev!$I$5:$I$619,Fev!$S$5:$S$619,"Despesa",Fev!$F$5:$F$619,Resultado!$D394)</f>
        <v>0</v>
      </c>
      <c r="G394" s="65">
        <f>SUMIFS(Mar!$I$5:$I$619,Mar!$S$5:$S$619,"Despesa",Mar!$F$5:$F$619,Resultado!$D394)</f>
        <v>0</v>
      </c>
      <c r="H394" s="65">
        <f>SUMIFS(Abr!$I$5:$I$619,Abr!$S$5:$S$619,"Despesa",Abr!$F$5:$F$619,Resultado!$D394)</f>
        <v>0</v>
      </c>
      <c r="I394" s="65">
        <f>SUMIFS(Mai!$I$5:$I$619,Mai!$S$5:$S$619,"Despesa",Mai!$F$5:$F$619,Resultado!$D394)</f>
        <v>0</v>
      </c>
      <c r="J394" s="65">
        <f>SUMIFS(Jun!$I$5:$I$619,Jun!$S$5:$S$619,"Despesa",Jun!$F$5:$F$619,Resultado!$D394)</f>
        <v>0</v>
      </c>
      <c r="K394" s="65">
        <f>SUMIFS(Jul!$I$5:$I$619,Jul!$S$5:$S$619,"Despesa",Jul!$F$5:$F$619,Resultado!$D394)</f>
        <v>0</v>
      </c>
      <c r="L394" s="65">
        <f>SUMIFS(Ago!$I$5:$I$619,Ago!$S$5:$S$619,"Despesa",Ago!$F$5:$F$619,Resultado!$D394)</f>
        <v>0</v>
      </c>
      <c r="M394" s="65">
        <f>SUMIFS(Set!$I$5:$I$619,Set!$S$5:$S$619,"Despesa",Set!$F$5:$F$619,Resultado!$D394)</f>
        <v>0</v>
      </c>
      <c r="N394" s="65">
        <f>SUMIFS(Out!$I$5:$I$619,Out!$S$5:$S$619,"Despesa",Out!$F$5:$F$619,Resultado!$D394)</f>
        <v>0</v>
      </c>
      <c r="O394" s="65">
        <f>SUMIFS(Nov!$I$5:$I$619,Nov!$S$5:$S$619,"Despesa",Nov!$F$5:$F$619,Resultado!$D394)</f>
        <v>0</v>
      </c>
      <c r="P394" s="65">
        <f>SUMIFS(Dez!$I$5:$I$619,Dez!$S$5:$S$619,"Despesa",Dez!$F$5:$F$619,Resultado!$D394)</f>
        <v>0</v>
      </c>
      <c r="Q394" s="65">
        <f t="shared" si="43"/>
        <v>0</v>
      </c>
    </row>
    <row r="395" spans="3:17" ht="28.5" customHeight="1" thickTop="1" thickBot="1" x14ac:dyDescent="0.25">
      <c r="C395" s="45" t="str">
        <f>'PC Despesas'!C76</f>
        <v>5.1.72</v>
      </c>
      <c r="D395" s="46" t="str">
        <f>VLOOKUP(C395,'PC Despesas'!$C$4:$D$103,2,FALSE)</f>
        <v>-</v>
      </c>
      <c r="E395" s="65">
        <f>SUMIFS(Jan!$I$5:$I$619,Jan!$S$5:$S$619,"Despesa",Jan!$F$5:$F$619,Resultado!$D395)</f>
        <v>0</v>
      </c>
      <c r="F395" s="65">
        <f>SUMIFS(Fev!$I$5:$I$619,Fev!$S$5:$S$619,"Despesa",Fev!$F$5:$F$619,Resultado!$D395)</f>
        <v>0</v>
      </c>
      <c r="G395" s="65">
        <f>SUMIFS(Mar!$I$5:$I$619,Mar!$S$5:$S$619,"Despesa",Mar!$F$5:$F$619,Resultado!$D395)</f>
        <v>0</v>
      </c>
      <c r="H395" s="65">
        <f>SUMIFS(Abr!$I$5:$I$619,Abr!$S$5:$S$619,"Despesa",Abr!$F$5:$F$619,Resultado!$D395)</f>
        <v>0</v>
      </c>
      <c r="I395" s="65">
        <f>SUMIFS(Mai!$I$5:$I$619,Mai!$S$5:$S$619,"Despesa",Mai!$F$5:$F$619,Resultado!$D395)</f>
        <v>0</v>
      </c>
      <c r="J395" s="65">
        <f>SUMIFS(Jun!$I$5:$I$619,Jun!$S$5:$S$619,"Despesa",Jun!$F$5:$F$619,Resultado!$D395)</f>
        <v>0</v>
      </c>
      <c r="K395" s="65">
        <f>SUMIFS(Jul!$I$5:$I$619,Jul!$S$5:$S$619,"Despesa",Jul!$F$5:$F$619,Resultado!$D395)</f>
        <v>0</v>
      </c>
      <c r="L395" s="65">
        <f>SUMIFS(Ago!$I$5:$I$619,Ago!$S$5:$S$619,"Despesa",Ago!$F$5:$F$619,Resultado!$D395)</f>
        <v>0</v>
      </c>
      <c r="M395" s="65">
        <f>SUMIFS(Set!$I$5:$I$619,Set!$S$5:$S$619,"Despesa",Set!$F$5:$F$619,Resultado!$D395)</f>
        <v>0</v>
      </c>
      <c r="N395" s="65">
        <f>SUMIFS(Out!$I$5:$I$619,Out!$S$5:$S$619,"Despesa",Out!$F$5:$F$619,Resultado!$D395)</f>
        <v>0</v>
      </c>
      <c r="O395" s="65">
        <f>SUMIFS(Nov!$I$5:$I$619,Nov!$S$5:$S$619,"Despesa",Nov!$F$5:$F$619,Resultado!$D395)</f>
        <v>0</v>
      </c>
      <c r="P395" s="65">
        <f>SUMIFS(Dez!$I$5:$I$619,Dez!$S$5:$S$619,"Despesa",Dez!$F$5:$F$619,Resultado!$D395)</f>
        <v>0</v>
      </c>
      <c r="Q395" s="65">
        <f t="shared" si="43"/>
        <v>0</v>
      </c>
    </row>
    <row r="396" spans="3:17" ht="28.5" customHeight="1" thickTop="1" thickBot="1" x14ac:dyDescent="0.25">
      <c r="C396" s="45" t="str">
        <f>'PC Despesas'!C77</f>
        <v>5.1.73</v>
      </c>
      <c r="D396" s="46" t="str">
        <f>VLOOKUP(C396,'PC Despesas'!$C$4:$D$103,2,FALSE)</f>
        <v>-</v>
      </c>
      <c r="E396" s="65">
        <f>SUMIFS(Jan!$I$5:$I$619,Jan!$S$5:$S$619,"Despesa",Jan!$F$5:$F$619,Resultado!$D396)</f>
        <v>0</v>
      </c>
      <c r="F396" s="65">
        <f>SUMIFS(Fev!$I$5:$I$619,Fev!$S$5:$S$619,"Despesa",Fev!$F$5:$F$619,Resultado!$D396)</f>
        <v>0</v>
      </c>
      <c r="G396" s="65">
        <f>SUMIFS(Mar!$I$5:$I$619,Mar!$S$5:$S$619,"Despesa",Mar!$F$5:$F$619,Resultado!$D396)</f>
        <v>0</v>
      </c>
      <c r="H396" s="65">
        <f>SUMIFS(Abr!$I$5:$I$619,Abr!$S$5:$S$619,"Despesa",Abr!$F$5:$F$619,Resultado!$D396)</f>
        <v>0</v>
      </c>
      <c r="I396" s="65">
        <f>SUMIFS(Mai!$I$5:$I$619,Mai!$S$5:$S$619,"Despesa",Mai!$F$5:$F$619,Resultado!$D396)</f>
        <v>0</v>
      </c>
      <c r="J396" s="65">
        <f>SUMIFS(Jun!$I$5:$I$619,Jun!$S$5:$S$619,"Despesa",Jun!$F$5:$F$619,Resultado!$D396)</f>
        <v>0</v>
      </c>
      <c r="K396" s="65">
        <f>SUMIFS(Jul!$I$5:$I$619,Jul!$S$5:$S$619,"Despesa",Jul!$F$5:$F$619,Resultado!$D396)</f>
        <v>0</v>
      </c>
      <c r="L396" s="65">
        <f>SUMIFS(Ago!$I$5:$I$619,Ago!$S$5:$S$619,"Despesa",Ago!$F$5:$F$619,Resultado!$D396)</f>
        <v>0</v>
      </c>
      <c r="M396" s="65">
        <f>SUMIFS(Set!$I$5:$I$619,Set!$S$5:$S$619,"Despesa",Set!$F$5:$F$619,Resultado!$D396)</f>
        <v>0</v>
      </c>
      <c r="N396" s="65">
        <f>SUMIFS(Out!$I$5:$I$619,Out!$S$5:$S$619,"Despesa",Out!$F$5:$F$619,Resultado!$D396)</f>
        <v>0</v>
      </c>
      <c r="O396" s="65">
        <f>SUMIFS(Nov!$I$5:$I$619,Nov!$S$5:$S$619,"Despesa",Nov!$F$5:$F$619,Resultado!$D396)</f>
        <v>0</v>
      </c>
      <c r="P396" s="65">
        <f>SUMIFS(Dez!$I$5:$I$619,Dez!$S$5:$S$619,"Despesa",Dez!$F$5:$F$619,Resultado!$D396)</f>
        <v>0</v>
      </c>
      <c r="Q396" s="65">
        <f t="shared" si="43"/>
        <v>0</v>
      </c>
    </row>
    <row r="397" spans="3:17" ht="28.5" customHeight="1" thickTop="1" thickBot="1" x14ac:dyDescent="0.25">
      <c r="C397" s="45" t="str">
        <f>'PC Despesas'!C78</f>
        <v>5.1.74</v>
      </c>
      <c r="D397" s="46" t="str">
        <f>VLOOKUP(C397,'PC Despesas'!$C$4:$D$103,2,FALSE)</f>
        <v>-</v>
      </c>
      <c r="E397" s="65">
        <f>SUMIFS(Jan!$I$5:$I$619,Jan!$S$5:$S$619,"Despesa",Jan!$F$5:$F$619,Resultado!$D397)</f>
        <v>0</v>
      </c>
      <c r="F397" s="65">
        <f>SUMIFS(Fev!$I$5:$I$619,Fev!$S$5:$S$619,"Despesa",Fev!$F$5:$F$619,Resultado!$D397)</f>
        <v>0</v>
      </c>
      <c r="G397" s="65">
        <f>SUMIFS(Mar!$I$5:$I$619,Mar!$S$5:$S$619,"Despesa",Mar!$F$5:$F$619,Resultado!$D397)</f>
        <v>0</v>
      </c>
      <c r="H397" s="65">
        <f>SUMIFS(Abr!$I$5:$I$619,Abr!$S$5:$S$619,"Despesa",Abr!$F$5:$F$619,Resultado!$D397)</f>
        <v>0</v>
      </c>
      <c r="I397" s="65">
        <f>SUMIFS(Mai!$I$5:$I$619,Mai!$S$5:$S$619,"Despesa",Mai!$F$5:$F$619,Resultado!$D397)</f>
        <v>0</v>
      </c>
      <c r="J397" s="65">
        <f>SUMIFS(Jun!$I$5:$I$619,Jun!$S$5:$S$619,"Despesa",Jun!$F$5:$F$619,Resultado!$D397)</f>
        <v>0</v>
      </c>
      <c r="K397" s="65">
        <f>SUMIFS(Jul!$I$5:$I$619,Jul!$S$5:$S$619,"Despesa",Jul!$F$5:$F$619,Resultado!$D397)</f>
        <v>0</v>
      </c>
      <c r="L397" s="65">
        <f>SUMIFS(Ago!$I$5:$I$619,Ago!$S$5:$S$619,"Despesa",Ago!$F$5:$F$619,Resultado!$D397)</f>
        <v>0</v>
      </c>
      <c r="M397" s="65">
        <f>SUMIFS(Set!$I$5:$I$619,Set!$S$5:$S$619,"Despesa",Set!$F$5:$F$619,Resultado!$D397)</f>
        <v>0</v>
      </c>
      <c r="N397" s="65">
        <f>SUMIFS(Out!$I$5:$I$619,Out!$S$5:$S$619,"Despesa",Out!$F$5:$F$619,Resultado!$D397)</f>
        <v>0</v>
      </c>
      <c r="O397" s="65">
        <f>SUMIFS(Nov!$I$5:$I$619,Nov!$S$5:$S$619,"Despesa",Nov!$F$5:$F$619,Resultado!$D397)</f>
        <v>0</v>
      </c>
      <c r="P397" s="65">
        <f>SUMIFS(Dez!$I$5:$I$619,Dez!$S$5:$S$619,"Despesa",Dez!$F$5:$F$619,Resultado!$D397)</f>
        <v>0</v>
      </c>
      <c r="Q397" s="65">
        <f t="shared" si="43"/>
        <v>0</v>
      </c>
    </row>
    <row r="398" spans="3:17" ht="28.5" customHeight="1" thickTop="1" thickBot="1" x14ac:dyDescent="0.25">
      <c r="C398" s="45" t="str">
        <f>'PC Despesas'!C79</f>
        <v>5.1.75</v>
      </c>
      <c r="D398" s="46" t="str">
        <f>VLOOKUP(C398,'PC Despesas'!$C$4:$D$103,2,FALSE)</f>
        <v>-</v>
      </c>
      <c r="E398" s="65">
        <f>SUMIFS(Jan!$I$5:$I$619,Jan!$S$5:$S$619,"Despesa",Jan!$F$5:$F$619,Resultado!$D398)</f>
        <v>0</v>
      </c>
      <c r="F398" s="65">
        <f>SUMIFS(Fev!$I$5:$I$619,Fev!$S$5:$S$619,"Despesa",Fev!$F$5:$F$619,Resultado!$D398)</f>
        <v>0</v>
      </c>
      <c r="G398" s="65">
        <f>SUMIFS(Mar!$I$5:$I$619,Mar!$S$5:$S$619,"Despesa",Mar!$F$5:$F$619,Resultado!$D398)</f>
        <v>0</v>
      </c>
      <c r="H398" s="65">
        <f>SUMIFS(Abr!$I$5:$I$619,Abr!$S$5:$S$619,"Despesa",Abr!$F$5:$F$619,Resultado!$D398)</f>
        <v>0</v>
      </c>
      <c r="I398" s="65">
        <f>SUMIFS(Mai!$I$5:$I$619,Mai!$S$5:$S$619,"Despesa",Mai!$F$5:$F$619,Resultado!$D398)</f>
        <v>0</v>
      </c>
      <c r="J398" s="65">
        <f>SUMIFS(Jun!$I$5:$I$619,Jun!$S$5:$S$619,"Despesa",Jun!$F$5:$F$619,Resultado!$D398)</f>
        <v>0</v>
      </c>
      <c r="K398" s="65">
        <f>SUMIFS(Jul!$I$5:$I$619,Jul!$S$5:$S$619,"Despesa",Jul!$F$5:$F$619,Resultado!$D398)</f>
        <v>0</v>
      </c>
      <c r="L398" s="65">
        <f>SUMIFS(Ago!$I$5:$I$619,Ago!$S$5:$S$619,"Despesa",Ago!$F$5:$F$619,Resultado!$D398)</f>
        <v>0</v>
      </c>
      <c r="M398" s="65">
        <f>SUMIFS(Set!$I$5:$I$619,Set!$S$5:$S$619,"Despesa",Set!$F$5:$F$619,Resultado!$D398)</f>
        <v>0</v>
      </c>
      <c r="N398" s="65">
        <f>SUMIFS(Out!$I$5:$I$619,Out!$S$5:$S$619,"Despesa",Out!$F$5:$F$619,Resultado!$D398)</f>
        <v>0</v>
      </c>
      <c r="O398" s="65">
        <f>SUMIFS(Nov!$I$5:$I$619,Nov!$S$5:$S$619,"Despesa",Nov!$F$5:$F$619,Resultado!$D398)</f>
        <v>0</v>
      </c>
      <c r="P398" s="65">
        <f>SUMIFS(Dez!$I$5:$I$619,Dez!$S$5:$S$619,"Despesa",Dez!$F$5:$F$619,Resultado!$D398)</f>
        <v>0</v>
      </c>
      <c r="Q398" s="65">
        <f t="shared" si="43"/>
        <v>0</v>
      </c>
    </row>
    <row r="399" spans="3:17" ht="28.5" customHeight="1" thickTop="1" thickBot="1" x14ac:dyDescent="0.25">
      <c r="C399" s="45" t="str">
        <f>'PC Despesas'!C80</f>
        <v>5.1.76</v>
      </c>
      <c r="D399" s="46" t="str">
        <f>VLOOKUP(C399,'PC Despesas'!$C$4:$D$103,2,FALSE)</f>
        <v>-</v>
      </c>
      <c r="E399" s="65">
        <f>SUMIFS(Jan!$I$5:$I$619,Jan!$S$5:$S$619,"Despesa",Jan!$F$5:$F$619,Resultado!$D399)</f>
        <v>0</v>
      </c>
      <c r="F399" s="65">
        <f>SUMIFS(Fev!$I$5:$I$619,Fev!$S$5:$S$619,"Despesa",Fev!$F$5:$F$619,Resultado!$D399)</f>
        <v>0</v>
      </c>
      <c r="G399" s="65">
        <f>SUMIFS(Mar!$I$5:$I$619,Mar!$S$5:$S$619,"Despesa",Mar!$F$5:$F$619,Resultado!$D399)</f>
        <v>0</v>
      </c>
      <c r="H399" s="65">
        <f>SUMIFS(Abr!$I$5:$I$619,Abr!$S$5:$S$619,"Despesa",Abr!$F$5:$F$619,Resultado!$D399)</f>
        <v>0</v>
      </c>
      <c r="I399" s="65">
        <f>SUMIFS(Mai!$I$5:$I$619,Mai!$S$5:$S$619,"Despesa",Mai!$F$5:$F$619,Resultado!$D399)</f>
        <v>0</v>
      </c>
      <c r="J399" s="65">
        <f>SUMIFS(Jun!$I$5:$I$619,Jun!$S$5:$S$619,"Despesa",Jun!$F$5:$F$619,Resultado!$D399)</f>
        <v>0</v>
      </c>
      <c r="K399" s="65">
        <f>SUMIFS(Jul!$I$5:$I$619,Jul!$S$5:$S$619,"Despesa",Jul!$F$5:$F$619,Resultado!$D399)</f>
        <v>0</v>
      </c>
      <c r="L399" s="65">
        <f>SUMIFS(Ago!$I$5:$I$619,Ago!$S$5:$S$619,"Despesa",Ago!$F$5:$F$619,Resultado!$D399)</f>
        <v>0</v>
      </c>
      <c r="M399" s="65">
        <f>SUMIFS(Set!$I$5:$I$619,Set!$S$5:$S$619,"Despesa",Set!$F$5:$F$619,Resultado!$D399)</f>
        <v>0</v>
      </c>
      <c r="N399" s="65">
        <f>SUMIFS(Out!$I$5:$I$619,Out!$S$5:$S$619,"Despesa",Out!$F$5:$F$619,Resultado!$D399)</f>
        <v>0</v>
      </c>
      <c r="O399" s="65">
        <f>SUMIFS(Nov!$I$5:$I$619,Nov!$S$5:$S$619,"Despesa",Nov!$F$5:$F$619,Resultado!$D399)</f>
        <v>0</v>
      </c>
      <c r="P399" s="65">
        <f>SUMIFS(Dez!$I$5:$I$619,Dez!$S$5:$S$619,"Despesa",Dez!$F$5:$F$619,Resultado!$D399)</f>
        <v>0</v>
      </c>
      <c r="Q399" s="65">
        <f t="shared" si="43"/>
        <v>0</v>
      </c>
    </row>
    <row r="400" spans="3:17" ht="28.5" customHeight="1" thickTop="1" thickBot="1" x14ac:dyDescent="0.25">
      <c r="C400" s="45" t="str">
        <f>'PC Despesas'!C81</f>
        <v>5.1.77</v>
      </c>
      <c r="D400" s="46" t="str">
        <f>VLOOKUP(C400,'PC Despesas'!$C$4:$D$103,2,FALSE)</f>
        <v>-</v>
      </c>
      <c r="E400" s="65">
        <f>SUMIFS(Jan!$I$5:$I$619,Jan!$S$5:$S$619,"Despesa",Jan!$F$5:$F$619,Resultado!$D400)</f>
        <v>0</v>
      </c>
      <c r="F400" s="65">
        <f>SUMIFS(Fev!$I$5:$I$619,Fev!$S$5:$S$619,"Despesa",Fev!$F$5:$F$619,Resultado!$D400)</f>
        <v>0</v>
      </c>
      <c r="G400" s="65">
        <f>SUMIFS(Mar!$I$5:$I$619,Mar!$S$5:$S$619,"Despesa",Mar!$F$5:$F$619,Resultado!$D400)</f>
        <v>0</v>
      </c>
      <c r="H400" s="65">
        <f>SUMIFS(Abr!$I$5:$I$619,Abr!$S$5:$S$619,"Despesa",Abr!$F$5:$F$619,Resultado!$D400)</f>
        <v>0</v>
      </c>
      <c r="I400" s="65">
        <f>SUMIFS(Mai!$I$5:$I$619,Mai!$S$5:$S$619,"Despesa",Mai!$F$5:$F$619,Resultado!$D400)</f>
        <v>0</v>
      </c>
      <c r="J400" s="65">
        <f>SUMIFS(Jun!$I$5:$I$619,Jun!$S$5:$S$619,"Despesa",Jun!$F$5:$F$619,Resultado!$D400)</f>
        <v>0</v>
      </c>
      <c r="K400" s="65">
        <f>SUMIFS(Jul!$I$5:$I$619,Jul!$S$5:$S$619,"Despesa",Jul!$F$5:$F$619,Resultado!$D400)</f>
        <v>0</v>
      </c>
      <c r="L400" s="65">
        <f>SUMIFS(Ago!$I$5:$I$619,Ago!$S$5:$S$619,"Despesa",Ago!$F$5:$F$619,Resultado!$D400)</f>
        <v>0</v>
      </c>
      <c r="M400" s="65">
        <f>SUMIFS(Set!$I$5:$I$619,Set!$S$5:$S$619,"Despesa",Set!$F$5:$F$619,Resultado!$D400)</f>
        <v>0</v>
      </c>
      <c r="N400" s="65">
        <f>SUMIFS(Out!$I$5:$I$619,Out!$S$5:$S$619,"Despesa",Out!$F$5:$F$619,Resultado!$D400)</f>
        <v>0</v>
      </c>
      <c r="O400" s="65">
        <f>SUMIFS(Nov!$I$5:$I$619,Nov!$S$5:$S$619,"Despesa",Nov!$F$5:$F$619,Resultado!$D400)</f>
        <v>0</v>
      </c>
      <c r="P400" s="65">
        <f>SUMIFS(Dez!$I$5:$I$619,Dez!$S$5:$S$619,"Despesa",Dez!$F$5:$F$619,Resultado!$D400)</f>
        <v>0</v>
      </c>
      <c r="Q400" s="65">
        <f t="shared" si="43"/>
        <v>0</v>
      </c>
    </row>
    <row r="401" spans="3:17" ht="28.5" customHeight="1" thickTop="1" thickBot="1" x14ac:dyDescent="0.25">
      <c r="C401" s="45" t="str">
        <f>'PC Despesas'!C82</f>
        <v>5.1.78</v>
      </c>
      <c r="D401" s="46" t="str">
        <f>VLOOKUP(C401,'PC Despesas'!$C$4:$D$103,2,FALSE)</f>
        <v>-</v>
      </c>
      <c r="E401" s="65">
        <f>SUMIFS(Jan!$I$5:$I$619,Jan!$S$5:$S$619,"Despesa",Jan!$F$5:$F$619,Resultado!$D401)</f>
        <v>0</v>
      </c>
      <c r="F401" s="65">
        <f>SUMIFS(Fev!$I$5:$I$619,Fev!$S$5:$S$619,"Despesa",Fev!$F$5:$F$619,Resultado!$D401)</f>
        <v>0</v>
      </c>
      <c r="G401" s="65">
        <f>SUMIFS(Mar!$I$5:$I$619,Mar!$S$5:$S$619,"Despesa",Mar!$F$5:$F$619,Resultado!$D401)</f>
        <v>0</v>
      </c>
      <c r="H401" s="65">
        <f>SUMIFS(Abr!$I$5:$I$619,Abr!$S$5:$S$619,"Despesa",Abr!$F$5:$F$619,Resultado!$D401)</f>
        <v>0</v>
      </c>
      <c r="I401" s="65">
        <f>SUMIFS(Mai!$I$5:$I$619,Mai!$S$5:$S$619,"Despesa",Mai!$F$5:$F$619,Resultado!$D401)</f>
        <v>0</v>
      </c>
      <c r="J401" s="65">
        <f>SUMIFS(Jun!$I$5:$I$619,Jun!$S$5:$S$619,"Despesa",Jun!$F$5:$F$619,Resultado!$D401)</f>
        <v>0</v>
      </c>
      <c r="K401" s="65">
        <f>SUMIFS(Jul!$I$5:$I$619,Jul!$S$5:$S$619,"Despesa",Jul!$F$5:$F$619,Resultado!$D401)</f>
        <v>0</v>
      </c>
      <c r="L401" s="65">
        <f>SUMIFS(Ago!$I$5:$I$619,Ago!$S$5:$S$619,"Despesa",Ago!$F$5:$F$619,Resultado!$D401)</f>
        <v>0</v>
      </c>
      <c r="M401" s="65">
        <f>SUMIFS(Set!$I$5:$I$619,Set!$S$5:$S$619,"Despesa",Set!$F$5:$F$619,Resultado!$D401)</f>
        <v>0</v>
      </c>
      <c r="N401" s="65">
        <f>SUMIFS(Out!$I$5:$I$619,Out!$S$5:$S$619,"Despesa",Out!$F$5:$F$619,Resultado!$D401)</f>
        <v>0</v>
      </c>
      <c r="O401" s="65">
        <f>SUMIFS(Nov!$I$5:$I$619,Nov!$S$5:$S$619,"Despesa",Nov!$F$5:$F$619,Resultado!$D401)</f>
        <v>0</v>
      </c>
      <c r="P401" s="65">
        <f>SUMIFS(Dez!$I$5:$I$619,Dez!$S$5:$S$619,"Despesa",Dez!$F$5:$F$619,Resultado!$D401)</f>
        <v>0</v>
      </c>
      <c r="Q401" s="65">
        <f t="shared" si="43"/>
        <v>0</v>
      </c>
    </row>
    <row r="402" spans="3:17" ht="28.5" customHeight="1" thickTop="1" thickBot="1" x14ac:dyDescent="0.25">
      <c r="C402" s="45" t="str">
        <f>'PC Despesas'!C83</f>
        <v>5.1.79</v>
      </c>
      <c r="D402" s="46" t="str">
        <f>VLOOKUP(C402,'PC Despesas'!$C$4:$D$103,2,FALSE)</f>
        <v>-</v>
      </c>
      <c r="E402" s="65">
        <f>SUMIFS(Jan!$I$5:$I$619,Jan!$S$5:$S$619,"Despesa",Jan!$F$5:$F$619,Resultado!$D402)</f>
        <v>0</v>
      </c>
      <c r="F402" s="65">
        <f>SUMIFS(Fev!$I$5:$I$619,Fev!$S$5:$S$619,"Despesa",Fev!$F$5:$F$619,Resultado!$D402)</f>
        <v>0</v>
      </c>
      <c r="G402" s="65">
        <f>SUMIFS(Mar!$I$5:$I$619,Mar!$S$5:$S$619,"Despesa",Mar!$F$5:$F$619,Resultado!$D402)</f>
        <v>0</v>
      </c>
      <c r="H402" s="65">
        <f>SUMIFS(Abr!$I$5:$I$619,Abr!$S$5:$S$619,"Despesa",Abr!$F$5:$F$619,Resultado!$D402)</f>
        <v>0</v>
      </c>
      <c r="I402" s="65">
        <f>SUMIFS(Mai!$I$5:$I$619,Mai!$S$5:$S$619,"Despesa",Mai!$F$5:$F$619,Resultado!$D402)</f>
        <v>0</v>
      </c>
      <c r="J402" s="65">
        <f>SUMIFS(Jun!$I$5:$I$619,Jun!$S$5:$S$619,"Despesa",Jun!$F$5:$F$619,Resultado!$D402)</f>
        <v>0</v>
      </c>
      <c r="K402" s="65">
        <f>SUMIFS(Jul!$I$5:$I$619,Jul!$S$5:$S$619,"Despesa",Jul!$F$5:$F$619,Resultado!$D402)</f>
        <v>0</v>
      </c>
      <c r="L402" s="65">
        <f>SUMIFS(Ago!$I$5:$I$619,Ago!$S$5:$S$619,"Despesa",Ago!$F$5:$F$619,Resultado!$D402)</f>
        <v>0</v>
      </c>
      <c r="M402" s="65">
        <f>SUMIFS(Set!$I$5:$I$619,Set!$S$5:$S$619,"Despesa",Set!$F$5:$F$619,Resultado!$D402)</f>
        <v>0</v>
      </c>
      <c r="N402" s="65">
        <f>SUMIFS(Out!$I$5:$I$619,Out!$S$5:$S$619,"Despesa",Out!$F$5:$F$619,Resultado!$D402)</f>
        <v>0</v>
      </c>
      <c r="O402" s="65">
        <f>SUMIFS(Nov!$I$5:$I$619,Nov!$S$5:$S$619,"Despesa",Nov!$F$5:$F$619,Resultado!$D402)</f>
        <v>0</v>
      </c>
      <c r="P402" s="65">
        <f>SUMIFS(Dez!$I$5:$I$619,Dez!$S$5:$S$619,"Despesa",Dez!$F$5:$F$619,Resultado!$D402)</f>
        <v>0</v>
      </c>
      <c r="Q402" s="65">
        <f t="shared" si="43"/>
        <v>0</v>
      </c>
    </row>
    <row r="403" spans="3:17" ht="28.5" customHeight="1" thickTop="1" thickBot="1" x14ac:dyDescent="0.25">
      <c r="C403" s="45" t="str">
        <f>'PC Despesas'!C84</f>
        <v>5.1.80</v>
      </c>
      <c r="D403" s="46" t="str">
        <f>VLOOKUP(C403,'PC Despesas'!$C$4:$D$103,2,FALSE)</f>
        <v>-</v>
      </c>
      <c r="E403" s="65">
        <f>SUMIFS(Jan!$I$5:$I$619,Jan!$S$5:$S$619,"Despesa",Jan!$F$5:$F$619,Resultado!$D403)</f>
        <v>0</v>
      </c>
      <c r="F403" s="65">
        <f>SUMIFS(Fev!$I$5:$I$619,Fev!$S$5:$S$619,"Despesa",Fev!$F$5:$F$619,Resultado!$D403)</f>
        <v>0</v>
      </c>
      <c r="G403" s="65">
        <f>SUMIFS(Mar!$I$5:$I$619,Mar!$S$5:$S$619,"Despesa",Mar!$F$5:$F$619,Resultado!$D403)</f>
        <v>0</v>
      </c>
      <c r="H403" s="65">
        <f>SUMIFS(Abr!$I$5:$I$619,Abr!$S$5:$S$619,"Despesa",Abr!$F$5:$F$619,Resultado!$D403)</f>
        <v>0</v>
      </c>
      <c r="I403" s="65">
        <f>SUMIFS(Mai!$I$5:$I$619,Mai!$S$5:$S$619,"Despesa",Mai!$F$5:$F$619,Resultado!$D403)</f>
        <v>0</v>
      </c>
      <c r="J403" s="65">
        <f>SUMIFS(Jun!$I$5:$I$619,Jun!$S$5:$S$619,"Despesa",Jun!$F$5:$F$619,Resultado!$D403)</f>
        <v>0</v>
      </c>
      <c r="K403" s="65">
        <f>SUMIFS(Jul!$I$5:$I$619,Jul!$S$5:$S$619,"Despesa",Jul!$F$5:$F$619,Resultado!$D403)</f>
        <v>0</v>
      </c>
      <c r="L403" s="65">
        <f>SUMIFS(Ago!$I$5:$I$619,Ago!$S$5:$S$619,"Despesa",Ago!$F$5:$F$619,Resultado!$D403)</f>
        <v>0</v>
      </c>
      <c r="M403" s="65">
        <f>SUMIFS(Set!$I$5:$I$619,Set!$S$5:$S$619,"Despesa",Set!$F$5:$F$619,Resultado!$D403)</f>
        <v>0</v>
      </c>
      <c r="N403" s="65">
        <f>SUMIFS(Out!$I$5:$I$619,Out!$S$5:$S$619,"Despesa",Out!$F$5:$F$619,Resultado!$D403)</f>
        <v>0</v>
      </c>
      <c r="O403" s="65">
        <f>SUMIFS(Nov!$I$5:$I$619,Nov!$S$5:$S$619,"Despesa",Nov!$F$5:$F$619,Resultado!$D403)</f>
        <v>0</v>
      </c>
      <c r="P403" s="65">
        <f>SUMIFS(Dez!$I$5:$I$619,Dez!$S$5:$S$619,"Despesa",Dez!$F$5:$F$619,Resultado!$D403)</f>
        <v>0</v>
      </c>
      <c r="Q403" s="65">
        <f t="shared" si="43"/>
        <v>0</v>
      </c>
    </row>
    <row r="404" spans="3:17" ht="28.5" customHeight="1" thickTop="1" thickBot="1" x14ac:dyDescent="0.25">
      <c r="C404" s="45" t="str">
        <f>'PC Despesas'!C85</f>
        <v>5.1.81</v>
      </c>
      <c r="D404" s="46" t="str">
        <f>VLOOKUP(C404,'PC Despesas'!$C$4:$D$103,2,FALSE)</f>
        <v>-</v>
      </c>
      <c r="E404" s="65">
        <f>SUMIFS(Jan!$I$5:$I$619,Jan!$S$5:$S$619,"Despesa",Jan!$F$5:$F$619,Resultado!$D404)</f>
        <v>0</v>
      </c>
      <c r="F404" s="65">
        <f>SUMIFS(Fev!$I$5:$I$619,Fev!$S$5:$S$619,"Despesa",Fev!$F$5:$F$619,Resultado!$D404)</f>
        <v>0</v>
      </c>
      <c r="G404" s="65">
        <f>SUMIFS(Mar!$I$5:$I$619,Mar!$S$5:$S$619,"Despesa",Mar!$F$5:$F$619,Resultado!$D404)</f>
        <v>0</v>
      </c>
      <c r="H404" s="65">
        <f>SUMIFS(Abr!$I$5:$I$619,Abr!$S$5:$S$619,"Despesa",Abr!$F$5:$F$619,Resultado!$D404)</f>
        <v>0</v>
      </c>
      <c r="I404" s="65">
        <f>SUMIFS(Mai!$I$5:$I$619,Mai!$S$5:$S$619,"Despesa",Mai!$F$5:$F$619,Resultado!$D404)</f>
        <v>0</v>
      </c>
      <c r="J404" s="65">
        <f>SUMIFS(Jun!$I$5:$I$619,Jun!$S$5:$S$619,"Despesa",Jun!$F$5:$F$619,Resultado!$D404)</f>
        <v>0</v>
      </c>
      <c r="K404" s="65">
        <f>SUMIFS(Jul!$I$5:$I$619,Jul!$S$5:$S$619,"Despesa",Jul!$F$5:$F$619,Resultado!$D404)</f>
        <v>0</v>
      </c>
      <c r="L404" s="65">
        <f>SUMIFS(Ago!$I$5:$I$619,Ago!$S$5:$S$619,"Despesa",Ago!$F$5:$F$619,Resultado!$D404)</f>
        <v>0</v>
      </c>
      <c r="M404" s="65">
        <f>SUMIFS(Set!$I$5:$I$619,Set!$S$5:$S$619,"Despesa",Set!$F$5:$F$619,Resultado!$D404)</f>
        <v>0</v>
      </c>
      <c r="N404" s="65">
        <f>SUMIFS(Out!$I$5:$I$619,Out!$S$5:$S$619,"Despesa",Out!$F$5:$F$619,Resultado!$D404)</f>
        <v>0</v>
      </c>
      <c r="O404" s="65">
        <f>SUMIFS(Nov!$I$5:$I$619,Nov!$S$5:$S$619,"Despesa",Nov!$F$5:$F$619,Resultado!$D404)</f>
        <v>0</v>
      </c>
      <c r="P404" s="65">
        <f>SUMIFS(Dez!$I$5:$I$619,Dez!$S$5:$S$619,"Despesa",Dez!$F$5:$F$619,Resultado!$D404)</f>
        <v>0</v>
      </c>
      <c r="Q404" s="65">
        <f t="shared" si="43"/>
        <v>0</v>
      </c>
    </row>
    <row r="405" spans="3:17" ht="28.5" customHeight="1" thickTop="1" thickBot="1" x14ac:dyDescent="0.25">
      <c r="C405" s="45" t="str">
        <f>'PC Despesas'!C86</f>
        <v>5.1.82</v>
      </c>
      <c r="D405" s="46" t="str">
        <f>VLOOKUP(C405,'PC Despesas'!$C$4:$D$103,2,FALSE)</f>
        <v>-</v>
      </c>
      <c r="E405" s="65">
        <f>SUMIFS(Jan!$I$5:$I$619,Jan!$S$5:$S$619,"Despesa",Jan!$F$5:$F$619,Resultado!$D405)</f>
        <v>0</v>
      </c>
      <c r="F405" s="65">
        <f>SUMIFS(Fev!$I$5:$I$619,Fev!$S$5:$S$619,"Despesa",Fev!$F$5:$F$619,Resultado!$D405)</f>
        <v>0</v>
      </c>
      <c r="G405" s="65">
        <f>SUMIFS(Mar!$I$5:$I$619,Mar!$S$5:$S$619,"Despesa",Mar!$F$5:$F$619,Resultado!$D405)</f>
        <v>0</v>
      </c>
      <c r="H405" s="65">
        <f>SUMIFS(Abr!$I$5:$I$619,Abr!$S$5:$S$619,"Despesa",Abr!$F$5:$F$619,Resultado!$D405)</f>
        <v>0</v>
      </c>
      <c r="I405" s="65">
        <f>SUMIFS(Mai!$I$5:$I$619,Mai!$S$5:$S$619,"Despesa",Mai!$F$5:$F$619,Resultado!$D405)</f>
        <v>0</v>
      </c>
      <c r="J405" s="65">
        <f>SUMIFS(Jun!$I$5:$I$619,Jun!$S$5:$S$619,"Despesa",Jun!$F$5:$F$619,Resultado!$D405)</f>
        <v>0</v>
      </c>
      <c r="K405" s="65">
        <f>SUMIFS(Jul!$I$5:$I$619,Jul!$S$5:$S$619,"Despesa",Jul!$F$5:$F$619,Resultado!$D405)</f>
        <v>0</v>
      </c>
      <c r="L405" s="65">
        <f>SUMIFS(Ago!$I$5:$I$619,Ago!$S$5:$S$619,"Despesa",Ago!$F$5:$F$619,Resultado!$D405)</f>
        <v>0</v>
      </c>
      <c r="M405" s="65">
        <f>SUMIFS(Set!$I$5:$I$619,Set!$S$5:$S$619,"Despesa",Set!$F$5:$F$619,Resultado!$D405)</f>
        <v>0</v>
      </c>
      <c r="N405" s="65">
        <f>SUMIFS(Out!$I$5:$I$619,Out!$S$5:$S$619,"Despesa",Out!$F$5:$F$619,Resultado!$D405)</f>
        <v>0</v>
      </c>
      <c r="O405" s="65">
        <f>SUMIFS(Nov!$I$5:$I$619,Nov!$S$5:$S$619,"Despesa",Nov!$F$5:$F$619,Resultado!$D405)</f>
        <v>0</v>
      </c>
      <c r="P405" s="65">
        <f>SUMIFS(Dez!$I$5:$I$619,Dez!$S$5:$S$619,"Despesa",Dez!$F$5:$F$619,Resultado!$D405)</f>
        <v>0</v>
      </c>
      <c r="Q405" s="65">
        <f t="shared" si="43"/>
        <v>0</v>
      </c>
    </row>
    <row r="406" spans="3:17" ht="28.5" customHeight="1" thickTop="1" thickBot="1" x14ac:dyDescent="0.25">
      <c r="C406" s="45" t="str">
        <f>'PC Despesas'!C87</f>
        <v>5.1.83</v>
      </c>
      <c r="D406" s="46" t="str">
        <f>VLOOKUP(C406,'PC Despesas'!$C$4:$D$103,2,FALSE)</f>
        <v>-</v>
      </c>
      <c r="E406" s="65">
        <f>SUMIFS(Jan!$I$5:$I$619,Jan!$S$5:$S$619,"Despesa",Jan!$F$5:$F$619,Resultado!$D406)</f>
        <v>0</v>
      </c>
      <c r="F406" s="65">
        <f>SUMIFS(Fev!$I$5:$I$619,Fev!$S$5:$S$619,"Despesa",Fev!$F$5:$F$619,Resultado!$D406)</f>
        <v>0</v>
      </c>
      <c r="G406" s="65">
        <f>SUMIFS(Mar!$I$5:$I$619,Mar!$S$5:$S$619,"Despesa",Mar!$F$5:$F$619,Resultado!$D406)</f>
        <v>0</v>
      </c>
      <c r="H406" s="65">
        <f>SUMIFS(Abr!$I$5:$I$619,Abr!$S$5:$S$619,"Despesa",Abr!$F$5:$F$619,Resultado!$D406)</f>
        <v>0</v>
      </c>
      <c r="I406" s="65">
        <f>SUMIFS(Mai!$I$5:$I$619,Mai!$S$5:$S$619,"Despesa",Mai!$F$5:$F$619,Resultado!$D406)</f>
        <v>0</v>
      </c>
      <c r="J406" s="65">
        <f>SUMIFS(Jun!$I$5:$I$619,Jun!$S$5:$S$619,"Despesa",Jun!$F$5:$F$619,Resultado!$D406)</f>
        <v>0</v>
      </c>
      <c r="K406" s="65">
        <f>SUMIFS(Jul!$I$5:$I$619,Jul!$S$5:$S$619,"Despesa",Jul!$F$5:$F$619,Resultado!$D406)</f>
        <v>0</v>
      </c>
      <c r="L406" s="65">
        <f>SUMIFS(Ago!$I$5:$I$619,Ago!$S$5:$S$619,"Despesa",Ago!$F$5:$F$619,Resultado!$D406)</f>
        <v>0</v>
      </c>
      <c r="M406" s="65">
        <f>SUMIFS(Set!$I$5:$I$619,Set!$S$5:$S$619,"Despesa",Set!$F$5:$F$619,Resultado!$D406)</f>
        <v>0</v>
      </c>
      <c r="N406" s="65">
        <f>SUMIFS(Out!$I$5:$I$619,Out!$S$5:$S$619,"Despesa",Out!$F$5:$F$619,Resultado!$D406)</f>
        <v>0</v>
      </c>
      <c r="O406" s="65">
        <f>SUMIFS(Nov!$I$5:$I$619,Nov!$S$5:$S$619,"Despesa",Nov!$F$5:$F$619,Resultado!$D406)</f>
        <v>0</v>
      </c>
      <c r="P406" s="65">
        <f>SUMIFS(Dez!$I$5:$I$619,Dez!$S$5:$S$619,"Despesa",Dez!$F$5:$F$619,Resultado!$D406)</f>
        <v>0</v>
      </c>
      <c r="Q406" s="65">
        <f t="shared" si="43"/>
        <v>0</v>
      </c>
    </row>
    <row r="407" spans="3:17" ht="28.5" customHeight="1" thickTop="1" thickBot="1" x14ac:dyDescent="0.25">
      <c r="C407" s="45" t="str">
        <f>'PC Despesas'!C88</f>
        <v>5.1.84</v>
      </c>
      <c r="D407" s="46" t="str">
        <f>VLOOKUP(C407,'PC Despesas'!$C$4:$D$103,2,FALSE)</f>
        <v>-</v>
      </c>
      <c r="E407" s="65">
        <f>SUMIFS(Jan!$I$5:$I$619,Jan!$S$5:$S$619,"Despesa",Jan!$F$5:$F$619,Resultado!$D407)</f>
        <v>0</v>
      </c>
      <c r="F407" s="65">
        <f>SUMIFS(Fev!$I$5:$I$619,Fev!$S$5:$S$619,"Despesa",Fev!$F$5:$F$619,Resultado!$D407)</f>
        <v>0</v>
      </c>
      <c r="G407" s="65">
        <f>SUMIFS(Mar!$I$5:$I$619,Mar!$S$5:$S$619,"Despesa",Mar!$F$5:$F$619,Resultado!$D407)</f>
        <v>0</v>
      </c>
      <c r="H407" s="65">
        <f>SUMIFS(Abr!$I$5:$I$619,Abr!$S$5:$S$619,"Despesa",Abr!$F$5:$F$619,Resultado!$D407)</f>
        <v>0</v>
      </c>
      <c r="I407" s="65">
        <f>SUMIFS(Mai!$I$5:$I$619,Mai!$S$5:$S$619,"Despesa",Mai!$F$5:$F$619,Resultado!$D407)</f>
        <v>0</v>
      </c>
      <c r="J407" s="65">
        <f>SUMIFS(Jun!$I$5:$I$619,Jun!$S$5:$S$619,"Despesa",Jun!$F$5:$F$619,Resultado!$D407)</f>
        <v>0</v>
      </c>
      <c r="K407" s="65">
        <f>SUMIFS(Jul!$I$5:$I$619,Jul!$S$5:$S$619,"Despesa",Jul!$F$5:$F$619,Resultado!$D407)</f>
        <v>0</v>
      </c>
      <c r="L407" s="65">
        <f>SUMIFS(Ago!$I$5:$I$619,Ago!$S$5:$S$619,"Despesa",Ago!$F$5:$F$619,Resultado!$D407)</f>
        <v>0</v>
      </c>
      <c r="M407" s="65">
        <f>SUMIFS(Set!$I$5:$I$619,Set!$S$5:$S$619,"Despesa",Set!$F$5:$F$619,Resultado!$D407)</f>
        <v>0</v>
      </c>
      <c r="N407" s="65">
        <f>SUMIFS(Out!$I$5:$I$619,Out!$S$5:$S$619,"Despesa",Out!$F$5:$F$619,Resultado!$D407)</f>
        <v>0</v>
      </c>
      <c r="O407" s="65">
        <f>SUMIFS(Nov!$I$5:$I$619,Nov!$S$5:$S$619,"Despesa",Nov!$F$5:$F$619,Resultado!$D407)</f>
        <v>0</v>
      </c>
      <c r="P407" s="65">
        <f>SUMIFS(Dez!$I$5:$I$619,Dez!$S$5:$S$619,"Despesa",Dez!$F$5:$F$619,Resultado!$D407)</f>
        <v>0</v>
      </c>
      <c r="Q407" s="65">
        <f t="shared" si="43"/>
        <v>0</v>
      </c>
    </row>
    <row r="408" spans="3:17" ht="28.5" customHeight="1" thickTop="1" thickBot="1" x14ac:dyDescent="0.25">
      <c r="C408" s="45" t="str">
        <f>'PC Despesas'!C89</f>
        <v>5.1.85</v>
      </c>
      <c r="D408" s="46" t="str">
        <f>VLOOKUP(C408,'PC Despesas'!$C$4:$D$103,2,FALSE)</f>
        <v>-</v>
      </c>
      <c r="E408" s="65">
        <f>SUMIFS(Jan!$I$5:$I$619,Jan!$S$5:$S$619,"Despesa",Jan!$F$5:$F$619,Resultado!$D408)</f>
        <v>0</v>
      </c>
      <c r="F408" s="65">
        <f>SUMIFS(Fev!$I$5:$I$619,Fev!$S$5:$S$619,"Despesa",Fev!$F$5:$F$619,Resultado!$D408)</f>
        <v>0</v>
      </c>
      <c r="G408" s="65">
        <f>SUMIFS(Mar!$I$5:$I$619,Mar!$S$5:$S$619,"Despesa",Mar!$F$5:$F$619,Resultado!$D408)</f>
        <v>0</v>
      </c>
      <c r="H408" s="65">
        <f>SUMIFS(Abr!$I$5:$I$619,Abr!$S$5:$S$619,"Despesa",Abr!$F$5:$F$619,Resultado!$D408)</f>
        <v>0</v>
      </c>
      <c r="I408" s="65">
        <f>SUMIFS(Mai!$I$5:$I$619,Mai!$S$5:$S$619,"Despesa",Mai!$F$5:$F$619,Resultado!$D408)</f>
        <v>0</v>
      </c>
      <c r="J408" s="65">
        <f>SUMIFS(Jun!$I$5:$I$619,Jun!$S$5:$S$619,"Despesa",Jun!$F$5:$F$619,Resultado!$D408)</f>
        <v>0</v>
      </c>
      <c r="K408" s="65">
        <f>SUMIFS(Jul!$I$5:$I$619,Jul!$S$5:$S$619,"Despesa",Jul!$F$5:$F$619,Resultado!$D408)</f>
        <v>0</v>
      </c>
      <c r="L408" s="65">
        <f>SUMIFS(Ago!$I$5:$I$619,Ago!$S$5:$S$619,"Despesa",Ago!$F$5:$F$619,Resultado!$D408)</f>
        <v>0</v>
      </c>
      <c r="M408" s="65">
        <f>SUMIFS(Set!$I$5:$I$619,Set!$S$5:$S$619,"Despesa",Set!$F$5:$F$619,Resultado!$D408)</f>
        <v>0</v>
      </c>
      <c r="N408" s="65">
        <f>SUMIFS(Out!$I$5:$I$619,Out!$S$5:$S$619,"Despesa",Out!$F$5:$F$619,Resultado!$D408)</f>
        <v>0</v>
      </c>
      <c r="O408" s="65">
        <f>SUMIFS(Nov!$I$5:$I$619,Nov!$S$5:$S$619,"Despesa",Nov!$F$5:$F$619,Resultado!$D408)</f>
        <v>0</v>
      </c>
      <c r="P408" s="65">
        <f>SUMIFS(Dez!$I$5:$I$619,Dez!$S$5:$S$619,"Despesa",Dez!$F$5:$F$619,Resultado!$D408)</f>
        <v>0</v>
      </c>
      <c r="Q408" s="65">
        <f t="shared" si="43"/>
        <v>0</v>
      </c>
    </row>
    <row r="409" spans="3:17" ht="28.5" customHeight="1" thickTop="1" thickBot="1" x14ac:dyDescent="0.25">
      <c r="C409" s="45" t="str">
        <f>'PC Despesas'!C90</f>
        <v>5.1.86</v>
      </c>
      <c r="D409" s="46" t="str">
        <f>VLOOKUP(C409,'PC Despesas'!$C$4:$D$103,2,FALSE)</f>
        <v>-</v>
      </c>
      <c r="E409" s="65">
        <f>SUMIFS(Jan!$I$5:$I$619,Jan!$S$5:$S$619,"Despesa",Jan!$F$5:$F$619,Resultado!$D409)</f>
        <v>0</v>
      </c>
      <c r="F409" s="65">
        <f>SUMIFS(Fev!$I$5:$I$619,Fev!$S$5:$S$619,"Despesa",Fev!$F$5:$F$619,Resultado!$D409)</f>
        <v>0</v>
      </c>
      <c r="G409" s="65">
        <f>SUMIFS(Mar!$I$5:$I$619,Mar!$S$5:$S$619,"Despesa",Mar!$F$5:$F$619,Resultado!$D409)</f>
        <v>0</v>
      </c>
      <c r="H409" s="65">
        <f>SUMIFS(Abr!$I$5:$I$619,Abr!$S$5:$S$619,"Despesa",Abr!$F$5:$F$619,Resultado!$D409)</f>
        <v>0</v>
      </c>
      <c r="I409" s="65">
        <f>SUMIFS(Mai!$I$5:$I$619,Mai!$S$5:$S$619,"Despesa",Mai!$F$5:$F$619,Resultado!$D409)</f>
        <v>0</v>
      </c>
      <c r="J409" s="65">
        <f>SUMIFS(Jun!$I$5:$I$619,Jun!$S$5:$S$619,"Despesa",Jun!$F$5:$F$619,Resultado!$D409)</f>
        <v>0</v>
      </c>
      <c r="K409" s="65">
        <f>SUMIFS(Jul!$I$5:$I$619,Jul!$S$5:$S$619,"Despesa",Jul!$F$5:$F$619,Resultado!$D409)</f>
        <v>0</v>
      </c>
      <c r="L409" s="65">
        <f>SUMIFS(Ago!$I$5:$I$619,Ago!$S$5:$S$619,"Despesa",Ago!$F$5:$F$619,Resultado!$D409)</f>
        <v>0</v>
      </c>
      <c r="M409" s="65">
        <f>SUMIFS(Set!$I$5:$I$619,Set!$S$5:$S$619,"Despesa",Set!$F$5:$F$619,Resultado!$D409)</f>
        <v>0</v>
      </c>
      <c r="N409" s="65">
        <f>SUMIFS(Out!$I$5:$I$619,Out!$S$5:$S$619,"Despesa",Out!$F$5:$F$619,Resultado!$D409)</f>
        <v>0</v>
      </c>
      <c r="O409" s="65">
        <f>SUMIFS(Nov!$I$5:$I$619,Nov!$S$5:$S$619,"Despesa",Nov!$F$5:$F$619,Resultado!$D409)</f>
        <v>0</v>
      </c>
      <c r="P409" s="65">
        <f>SUMIFS(Dez!$I$5:$I$619,Dez!$S$5:$S$619,"Despesa",Dez!$F$5:$F$619,Resultado!$D409)</f>
        <v>0</v>
      </c>
      <c r="Q409" s="65">
        <f t="shared" si="43"/>
        <v>0</v>
      </c>
    </row>
    <row r="410" spans="3:17" ht="28.5" customHeight="1" thickTop="1" thickBot="1" x14ac:dyDescent="0.25">
      <c r="C410" s="45" t="str">
        <f>'PC Despesas'!C91</f>
        <v>5.1.87</v>
      </c>
      <c r="D410" s="46" t="str">
        <f>VLOOKUP(C410,'PC Despesas'!$C$4:$D$103,2,FALSE)</f>
        <v>-</v>
      </c>
      <c r="E410" s="65">
        <f>SUMIFS(Jan!$I$5:$I$619,Jan!$S$5:$S$619,"Despesa",Jan!$F$5:$F$619,Resultado!$D410)</f>
        <v>0</v>
      </c>
      <c r="F410" s="65">
        <f>SUMIFS(Fev!$I$5:$I$619,Fev!$S$5:$S$619,"Despesa",Fev!$F$5:$F$619,Resultado!$D410)</f>
        <v>0</v>
      </c>
      <c r="G410" s="65">
        <f>SUMIFS(Mar!$I$5:$I$619,Mar!$S$5:$S$619,"Despesa",Mar!$F$5:$F$619,Resultado!$D410)</f>
        <v>0</v>
      </c>
      <c r="H410" s="65">
        <f>SUMIFS(Abr!$I$5:$I$619,Abr!$S$5:$S$619,"Despesa",Abr!$F$5:$F$619,Resultado!$D410)</f>
        <v>0</v>
      </c>
      <c r="I410" s="65">
        <f>SUMIFS(Mai!$I$5:$I$619,Mai!$S$5:$S$619,"Despesa",Mai!$F$5:$F$619,Resultado!$D410)</f>
        <v>0</v>
      </c>
      <c r="J410" s="65">
        <f>SUMIFS(Jun!$I$5:$I$619,Jun!$S$5:$S$619,"Despesa",Jun!$F$5:$F$619,Resultado!$D410)</f>
        <v>0</v>
      </c>
      <c r="K410" s="65">
        <f>SUMIFS(Jul!$I$5:$I$619,Jul!$S$5:$S$619,"Despesa",Jul!$F$5:$F$619,Resultado!$D410)</f>
        <v>0</v>
      </c>
      <c r="L410" s="65">
        <f>SUMIFS(Ago!$I$5:$I$619,Ago!$S$5:$S$619,"Despesa",Ago!$F$5:$F$619,Resultado!$D410)</f>
        <v>0</v>
      </c>
      <c r="M410" s="65">
        <f>SUMIFS(Set!$I$5:$I$619,Set!$S$5:$S$619,"Despesa",Set!$F$5:$F$619,Resultado!$D410)</f>
        <v>0</v>
      </c>
      <c r="N410" s="65">
        <f>SUMIFS(Out!$I$5:$I$619,Out!$S$5:$S$619,"Despesa",Out!$F$5:$F$619,Resultado!$D410)</f>
        <v>0</v>
      </c>
      <c r="O410" s="65">
        <f>SUMIFS(Nov!$I$5:$I$619,Nov!$S$5:$S$619,"Despesa",Nov!$F$5:$F$619,Resultado!$D410)</f>
        <v>0</v>
      </c>
      <c r="P410" s="65">
        <f>SUMIFS(Dez!$I$5:$I$619,Dez!$S$5:$S$619,"Despesa",Dez!$F$5:$F$619,Resultado!$D410)</f>
        <v>0</v>
      </c>
      <c r="Q410" s="65">
        <f t="shared" si="43"/>
        <v>0</v>
      </c>
    </row>
    <row r="411" spans="3:17" ht="28.5" customHeight="1" thickTop="1" thickBot="1" x14ac:dyDescent="0.25">
      <c r="C411" s="45" t="str">
        <f>'PC Despesas'!C92</f>
        <v>5.1.88</v>
      </c>
      <c r="D411" s="46" t="str">
        <f>VLOOKUP(C411,'PC Despesas'!$C$4:$D$103,2,FALSE)</f>
        <v>-</v>
      </c>
      <c r="E411" s="65">
        <f>SUMIFS(Jan!$I$5:$I$619,Jan!$S$5:$S$619,"Despesa",Jan!$F$5:$F$619,Resultado!$D411)</f>
        <v>0</v>
      </c>
      <c r="F411" s="65">
        <f>SUMIFS(Fev!$I$5:$I$619,Fev!$S$5:$S$619,"Despesa",Fev!$F$5:$F$619,Resultado!$D411)</f>
        <v>0</v>
      </c>
      <c r="G411" s="65">
        <f>SUMIFS(Mar!$I$5:$I$619,Mar!$S$5:$S$619,"Despesa",Mar!$F$5:$F$619,Resultado!$D411)</f>
        <v>0</v>
      </c>
      <c r="H411" s="65">
        <f>SUMIFS(Abr!$I$5:$I$619,Abr!$S$5:$S$619,"Despesa",Abr!$F$5:$F$619,Resultado!$D411)</f>
        <v>0</v>
      </c>
      <c r="I411" s="65">
        <f>SUMIFS(Mai!$I$5:$I$619,Mai!$S$5:$S$619,"Despesa",Mai!$F$5:$F$619,Resultado!$D411)</f>
        <v>0</v>
      </c>
      <c r="J411" s="65">
        <f>SUMIFS(Jun!$I$5:$I$619,Jun!$S$5:$S$619,"Despesa",Jun!$F$5:$F$619,Resultado!$D411)</f>
        <v>0</v>
      </c>
      <c r="K411" s="65">
        <f>SUMIFS(Jul!$I$5:$I$619,Jul!$S$5:$S$619,"Despesa",Jul!$F$5:$F$619,Resultado!$D411)</f>
        <v>0</v>
      </c>
      <c r="L411" s="65">
        <f>SUMIFS(Ago!$I$5:$I$619,Ago!$S$5:$S$619,"Despesa",Ago!$F$5:$F$619,Resultado!$D411)</f>
        <v>0</v>
      </c>
      <c r="M411" s="65">
        <f>SUMIFS(Set!$I$5:$I$619,Set!$S$5:$S$619,"Despesa",Set!$F$5:$F$619,Resultado!$D411)</f>
        <v>0</v>
      </c>
      <c r="N411" s="65">
        <f>SUMIFS(Out!$I$5:$I$619,Out!$S$5:$S$619,"Despesa",Out!$F$5:$F$619,Resultado!$D411)</f>
        <v>0</v>
      </c>
      <c r="O411" s="65">
        <f>SUMIFS(Nov!$I$5:$I$619,Nov!$S$5:$S$619,"Despesa",Nov!$F$5:$F$619,Resultado!$D411)</f>
        <v>0</v>
      </c>
      <c r="P411" s="65">
        <f>SUMIFS(Dez!$I$5:$I$619,Dez!$S$5:$S$619,"Despesa",Dez!$F$5:$F$619,Resultado!$D411)</f>
        <v>0</v>
      </c>
      <c r="Q411" s="65">
        <f t="shared" si="43"/>
        <v>0</v>
      </c>
    </row>
    <row r="412" spans="3:17" ht="28.5" customHeight="1" thickTop="1" thickBot="1" x14ac:dyDescent="0.25">
      <c r="C412" s="45" t="str">
        <f>'PC Despesas'!C93</f>
        <v>5.1.89</v>
      </c>
      <c r="D412" s="46" t="str">
        <f>VLOOKUP(C412,'PC Despesas'!$C$4:$D$103,2,FALSE)</f>
        <v>-</v>
      </c>
      <c r="E412" s="65">
        <f>SUMIFS(Jan!$I$5:$I$619,Jan!$S$5:$S$619,"Despesa",Jan!$F$5:$F$619,Resultado!$D412)</f>
        <v>0</v>
      </c>
      <c r="F412" s="65">
        <f>SUMIFS(Fev!$I$5:$I$619,Fev!$S$5:$S$619,"Despesa",Fev!$F$5:$F$619,Resultado!$D412)</f>
        <v>0</v>
      </c>
      <c r="G412" s="65">
        <f>SUMIFS(Mar!$I$5:$I$619,Mar!$S$5:$S$619,"Despesa",Mar!$F$5:$F$619,Resultado!$D412)</f>
        <v>0</v>
      </c>
      <c r="H412" s="65">
        <f>SUMIFS(Abr!$I$5:$I$619,Abr!$S$5:$S$619,"Despesa",Abr!$F$5:$F$619,Resultado!$D412)</f>
        <v>0</v>
      </c>
      <c r="I412" s="65">
        <f>SUMIFS(Mai!$I$5:$I$619,Mai!$S$5:$S$619,"Despesa",Mai!$F$5:$F$619,Resultado!$D412)</f>
        <v>0</v>
      </c>
      <c r="J412" s="65">
        <f>SUMIFS(Jun!$I$5:$I$619,Jun!$S$5:$S$619,"Despesa",Jun!$F$5:$F$619,Resultado!$D412)</f>
        <v>0</v>
      </c>
      <c r="K412" s="65">
        <f>SUMIFS(Jul!$I$5:$I$619,Jul!$S$5:$S$619,"Despesa",Jul!$F$5:$F$619,Resultado!$D412)</f>
        <v>0</v>
      </c>
      <c r="L412" s="65">
        <f>SUMIFS(Ago!$I$5:$I$619,Ago!$S$5:$S$619,"Despesa",Ago!$F$5:$F$619,Resultado!$D412)</f>
        <v>0</v>
      </c>
      <c r="M412" s="65">
        <f>SUMIFS(Set!$I$5:$I$619,Set!$S$5:$S$619,"Despesa",Set!$F$5:$F$619,Resultado!$D412)</f>
        <v>0</v>
      </c>
      <c r="N412" s="65">
        <f>SUMIFS(Out!$I$5:$I$619,Out!$S$5:$S$619,"Despesa",Out!$F$5:$F$619,Resultado!$D412)</f>
        <v>0</v>
      </c>
      <c r="O412" s="65">
        <f>SUMIFS(Nov!$I$5:$I$619,Nov!$S$5:$S$619,"Despesa",Nov!$F$5:$F$619,Resultado!$D412)</f>
        <v>0</v>
      </c>
      <c r="P412" s="65">
        <f>SUMIFS(Dez!$I$5:$I$619,Dez!$S$5:$S$619,"Despesa",Dez!$F$5:$F$619,Resultado!$D412)</f>
        <v>0</v>
      </c>
      <c r="Q412" s="65">
        <f t="shared" si="43"/>
        <v>0</v>
      </c>
    </row>
    <row r="413" spans="3:17" ht="28.5" customHeight="1" thickTop="1" thickBot="1" x14ac:dyDescent="0.25">
      <c r="C413" s="45" t="str">
        <f>'PC Despesas'!C94</f>
        <v>5.1.90</v>
      </c>
      <c r="D413" s="46" t="str">
        <f>VLOOKUP(C413,'PC Despesas'!$C$4:$D$103,2,FALSE)</f>
        <v>-</v>
      </c>
      <c r="E413" s="65">
        <f>SUMIFS(Jan!$I$5:$I$619,Jan!$S$5:$S$619,"Despesa",Jan!$F$5:$F$619,Resultado!$D413)</f>
        <v>0</v>
      </c>
      <c r="F413" s="65">
        <f>SUMIFS(Fev!$I$5:$I$619,Fev!$S$5:$S$619,"Despesa",Fev!$F$5:$F$619,Resultado!$D413)</f>
        <v>0</v>
      </c>
      <c r="G413" s="65">
        <f>SUMIFS(Mar!$I$5:$I$619,Mar!$S$5:$S$619,"Despesa",Mar!$F$5:$F$619,Resultado!$D413)</f>
        <v>0</v>
      </c>
      <c r="H413" s="65">
        <f>SUMIFS(Abr!$I$5:$I$619,Abr!$S$5:$S$619,"Despesa",Abr!$F$5:$F$619,Resultado!$D413)</f>
        <v>0</v>
      </c>
      <c r="I413" s="65">
        <f>SUMIFS(Mai!$I$5:$I$619,Mai!$S$5:$S$619,"Despesa",Mai!$F$5:$F$619,Resultado!$D413)</f>
        <v>0</v>
      </c>
      <c r="J413" s="65">
        <f>SUMIFS(Jun!$I$5:$I$619,Jun!$S$5:$S$619,"Despesa",Jun!$F$5:$F$619,Resultado!$D413)</f>
        <v>0</v>
      </c>
      <c r="K413" s="65">
        <f>SUMIFS(Jul!$I$5:$I$619,Jul!$S$5:$S$619,"Despesa",Jul!$F$5:$F$619,Resultado!$D413)</f>
        <v>0</v>
      </c>
      <c r="L413" s="65">
        <f>SUMIFS(Ago!$I$5:$I$619,Ago!$S$5:$S$619,"Despesa",Ago!$F$5:$F$619,Resultado!$D413)</f>
        <v>0</v>
      </c>
      <c r="M413" s="65">
        <f>SUMIFS(Set!$I$5:$I$619,Set!$S$5:$S$619,"Despesa",Set!$F$5:$F$619,Resultado!$D413)</f>
        <v>0</v>
      </c>
      <c r="N413" s="65">
        <f>SUMIFS(Out!$I$5:$I$619,Out!$S$5:$S$619,"Despesa",Out!$F$5:$F$619,Resultado!$D413)</f>
        <v>0</v>
      </c>
      <c r="O413" s="65">
        <f>SUMIFS(Nov!$I$5:$I$619,Nov!$S$5:$S$619,"Despesa",Nov!$F$5:$F$619,Resultado!$D413)</f>
        <v>0</v>
      </c>
      <c r="P413" s="65">
        <f>SUMIFS(Dez!$I$5:$I$619,Dez!$S$5:$S$619,"Despesa",Dez!$F$5:$F$619,Resultado!$D413)</f>
        <v>0</v>
      </c>
      <c r="Q413" s="65">
        <f t="shared" si="43"/>
        <v>0</v>
      </c>
    </row>
    <row r="414" spans="3:17" ht="28.5" customHeight="1" thickTop="1" thickBot="1" x14ac:dyDescent="0.25">
      <c r="C414" s="45" t="str">
        <f>'PC Despesas'!C95</f>
        <v>5.1.91</v>
      </c>
      <c r="D414" s="46" t="str">
        <f>VLOOKUP(C414,'PC Despesas'!$C$4:$D$103,2,FALSE)</f>
        <v>-</v>
      </c>
      <c r="E414" s="65">
        <f>SUMIFS(Jan!$I$5:$I$619,Jan!$S$5:$S$619,"Despesa",Jan!$F$5:$F$619,Resultado!$D414)</f>
        <v>0</v>
      </c>
      <c r="F414" s="65">
        <f>SUMIFS(Fev!$I$5:$I$619,Fev!$S$5:$S$619,"Despesa",Fev!$F$5:$F$619,Resultado!$D414)</f>
        <v>0</v>
      </c>
      <c r="G414" s="65">
        <f>SUMIFS(Mar!$I$5:$I$619,Mar!$S$5:$S$619,"Despesa",Mar!$F$5:$F$619,Resultado!$D414)</f>
        <v>0</v>
      </c>
      <c r="H414" s="65">
        <f>SUMIFS(Abr!$I$5:$I$619,Abr!$S$5:$S$619,"Despesa",Abr!$F$5:$F$619,Resultado!$D414)</f>
        <v>0</v>
      </c>
      <c r="I414" s="65">
        <f>SUMIFS(Mai!$I$5:$I$619,Mai!$S$5:$S$619,"Despesa",Mai!$F$5:$F$619,Resultado!$D414)</f>
        <v>0</v>
      </c>
      <c r="J414" s="65">
        <f>SUMIFS(Jun!$I$5:$I$619,Jun!$S$5:$S$619,"Despesa",Jun!$F$5:$F$619,Resultado!$D414)</f>
        <v>0</v>
      </c>
      <c r="K414" s="65">
        <f>SUMIFS(Jul!$I$5:$I$619,Jul!$S$5:$S$619,"Despesa",Jul!$F$5:$F$619,Resultado!$D414)</f>
        <v>0</v>
      </c>
      <c r="L414" s="65">
        <f>SUMIFS(Ago!$I$5:$I$619,Ago!$S$5:$S$619,"Despesa",Ago!$F$5:$F$619,Resultado!$D414)</f>
        <v>0</v>
      </c>
      <c r="M414" s="65">
        <f>SUMIFS(Set!$I$5:$I$619,Set!$S$5:$S$619,"Despesa",Set!$F$5:$F$619,Resultado!$D414)</f>
        <v>0</v>
      </c>
      <c r="N414" s="65">
        <f>SUMIFS(Out!$I$5:$I$619,Out!$S$5:$S$619,"Despesa",Out!$F$5:$F$619,Resultado!$D414)</f>
        <v>0</v>
      </c>
      <c r="O414" s="65">
        <f>SUMIFS(Nov!$I$5:$I$619,Nov!$S$5:$S$619,"Despesa",Nov!$F$5:$F$619,Resultado!$D414)</f>
        <v>0</v>
      </c>
      <c r="P414" s="65">
        <f>SUMIFS(Dez!$I$5:$I$619,Dez!$S$5:$S$619,"Despesa",Dez!$F$5:$F$619,Resultado!$D414)</f>
        <v>0</v>
      </c>
      <c r="Q414" s="65">
        <f t="shared" si="43"/>
        <v>0</v>
      </c>
    </row>
    <row r="415" spans="3:17" ht="28.5" customHeight="1" thickTop="1" thickBot="1" x14ac:dyDescent="0.25">
      <c r="C415" s="45" t="str">
        <f>'PC Despesas'!C96</f>
        <v>5.1.92</v>
      </c>
      <c r="D415" s="46" t="str">
        <f>VLOOKUP(C415,'PC Despesas'!$C$4:$D$103,2,FALSE)</f>
        <v>-</v>
      </c>
      <c r="E415" s="65">
        <f>SUMIFS(Jan!$I$5:$I$619,Jan!$S$5:$S$619,"Despesa",Jan!$F$5:$F$619,Resultado!$D415)</f>
        <v>0</v>
      </c>
      <c r="F415" s="65">
        <f>SUMIFS(Fev!$I$5:$I$619,Fev!$S$5:$S$619,"Despesa",Fev!$F$5:$F$619,Resultado!$D415)</f>
        <v>0</v>
      </c>
      <c r="G415" s="65">
        <f>SUMIFS(Mar!$I$5:$I$619,Mar!$S$5:$S$619,"Despesa",Mar!$F$5:$F$619,Resultado!$D415)</f>
        <v>0</v>
      </c>
      <c r="H415" s="65">
        <f>SUMIFS(Abr!$I$5:$I$619,Abr!$S$5:$S$619,"Despesa",Abr!$F$5:$F$619,Resultado!$D415)</f>
        <v>0</v>
      </c>
      <c r="I415" s="65">
        <f>SUMIFS(Mai!$I$5:$I$619,Mai!$S$5:$S$619,"Despesa",Mai!$F$5:$F$619,Resultado!$D415)</f>
        <v>0</v>
      </c>
      <c r="J415" s="65">
        <f>SUMIFS(Jun!$I$5:$I$619,Jun!$S$5:$S$619,"Despesa",Jun!$F$5:$F$619,Resultado!$D415)</f>
        <v>0</v>
      </c>
      <c r="K415" s="65">
        <f>SUMIFS(Jul!$I$5:$I$619,Jul!$S$5:$S$619,"Despesa",Jul!$F$5:$F$619,Resultado!$D415)</f>
        <v>0</v>
      </c>
      <c r="L415" s="65">
        <f>SUMIFS(Ago!$I$5:$I$619,Ago!$S$5:$S$619,"Despesa",Ago!$F$5:$F$619,Resultado!$D415)</f>
        <v>0</v>
      </c>
      <c r="M415" s="65">
        <f>SUMIFS(Set!$I$5:$I$619,Set!$S$5:$S$619,"Despesa",Set!$F$5:$F$619,Resultado!$D415)</f>
        <v>0</v>
      </c>
      <c r="N415" s="65">
        <f>SUMIFS(Out!$I$5:$I$619,Out!$S$5:$S$619,"Despesa",Out!$F$5:$F$619,Resultado!$D415)</f>
        <v>0</v>
      </c>
      <c r="O415" s="65">
        <f>SUMIFS(Nov!$I$5:$I$619,Nov!$S$5:$S$619,"Despesa",Nov!$F$5:$F$619,Resultado!$D415)</f>
        <v>0</v>
      </c>
      <c r="P415" s="65">
        <f>SUMIFS(Dez!$I$5:$I$619,Dez!$S$5:$S$619,"Despesa",Dez!$F$5:$F$619,Resultado!$D415)</f>
        <v>0</v>
      </c>
      <c r="Q415" s="65">
        <f t="shared" si="43"/>
        <v>0</v>
      </c>
    </row>
    <row r="416" spans="3:17" ht="28.5" customHeight="1" thickTop="1" thickBot="1" x14ac:dyDescent="0.25">
      <c r="C416" s="45" t="str">
        <f>'PC Despesas'!C97</f>
        <v>5.1.93</v>
      </c>
      <c r="D416" s="46" t="str">
        <f>VLOOKUP(C416,'PC Despesas'!$C$4:$D$103,2,FALSE)</f>
        <v>-</v>
      </c>
      <c r="E416" s="65">
        <f>SUMIFS(Jan!$I$5:$I$619,Jan!$S$5:$S$619,"Despesa",Jan!$F$5:$F$619,Resultado!$D416)</f>
        <v>0</v>
      </c>
      <c r="F416" s="65">
        <f>SUMIFS(Fev!$I$5:$I$619,Fev!$S$5:$S$619,"Despesa",Fev!$F$5:$F$619,Resultado!$D416)</f>
        <v>0</v>
      </c>
      <c r="G416" s="65">
        <f>SUMIFS(Mar!$I$5:$I$619,Mar!$S$5:$S$619,"Despesa",Mar!$F$5:$F$619,Resultado!$D416)</f>
        <v>0</v>
      </c>
      <c r="H416" s="65">
        <f>SUMIFS(Abr!$I$5:$I$619,Abr!$S$5:$S$619,"Despesa",Abr!$F$5:$F$619,Resultado!$D416)</f>
        <v>0</v>
      </c>
      <c r="I416" s="65">
        <f>SUMIFS(Mai!$I$5:$I$619,Mai!$S$5:$S$619,"Despesa",Mai!$F$5:$F$619,Resultado!$D416)</f>
        <v>0</v>
      </c>
      <c r="J416" s="65">
        <f>SUMIFS(Jun!$I$5:$I$619,Jun!$S$5:$S$619,"Despesa",Jun!$F$5:$F$619,Resultado!$D416)</f>
        <v>0</v>
      </c>
      <c r="K416" s="65">
        <f>SUMIFS(Jul!$I$5:$I$619,Jul!$S$5:$S$619,"Despesa",Jul!$F$5:$F$619,Resultado!$D416)</f>
        <v>0</v>
      </c>
      <c r="L416" s="65">
        <f>SUMIFS(Ago!$I$5:$I$619,Ago!$S$5:$S$619,"Despesa",Ago!$F$5:$F$619,Resultado!$D416)</f>
        <v>0</v>
      </c>
      <c r="M416" s="65">
        <f>SUMIFS(Set!$I$5:$I$619,Set!$S$5:$S$619,"Despesa",Set!$F$5:$F$619,Resultado!$D416)</f>
        <v>0</v>
      </c>
      <c r="N416" s="65">
        <f>SUMIFS(Out!$I$5:$I$619,Out!$S$5:$S$619,"Despesa",Out!$F$5:$F$619,Resultado!$D416)</f>
        <v>0</v>
      </c>
      <c r="O416" s="65">
        <f>SUMIFS(Nov!$I$5:$I$619,Nov!$S$5:$S$619,"Despesa",Nov!$F$5:$F$619,Resultado!$D416)</f>
        <v>0</v>
      </c>
      <c r="P416" s="65">
        <f>SUMIFS(Dez!$I$5:$I$619,Dez!$S$5:$S$619,"Despesa",Dez!$F$5:$F$619,Resultado!$D416)</f>
        <v>0</v>
      </c>
      <c r="Q416" s="65">
        <f t="shared" si="43"/>
        <v>0</v>
      </c>
    </row>
    <row r="417" spans="3:17" ht="28.5" customHeight="1" thickTop="1" thickBot="1" x14ac:dyDescent="0.25">
      <c r="C417" s="45" t="str">
        <f>'PC Despesas'!C98</f>
        <v>5.1.94</v>
      </c>
      <c r="D417" s="46" t="str">
        <f>VLOOKUP(C417,'PC Despesas'!$C$4:$D$103,2,FALSE)</f>
        <v>-</v>
      </c>
      <c r="E417" s="65">
        <f>SUMIFS(Jan!$I$5:$I$619,Jan!$S$5:$S$619,"Despesa",Jan!$F$5:$F$619,Resultado!$D417)</f>
        <v>0</v>
      </c>
      <c r="F417" s="65">
        <f>SUMIFS(Fev!$I$5:$I$619,Fev!$S$5:$S$619,"Despesa",Fev!$F$5:$F$619,Resultado!$D417)</f>
        <v>0</v>
      </c>
      <c r="G417" s="65">
        <f>SUMIFS(Mar!$I$5:$I$619,Mar!$S$5:$S$619,"Despesa",Mar!$F$5:$F$619,Resultado!$D417)</f>
        <v>0</v>
      </c>
      <c r="H417" s="65">
        <f>SUMIFS(Abr!$I$5:$I$619,Abr!$S$5:$S$619,"Despesa",Abr!$F$5:$F$619,Resultado!$D417)</f>
        <v>0</v>
      </c>
      <c r="I417" s="65">
        <f>SUMIFS(Mai!$I$5:$I$619,Mai!$S$5:$S$619,"Despesa",Mai!$F$5:$F$619,Resultado!$D417)</f>
        <v>0</v>
      </c>
      <c r="J417" s="65">
        <f>SUMIFS(Jun!$I$5:$I$619,Jun!$S$5:$S$619,"Despesa",Jun!$F$5:$F$619,Resultado!$D417)</f>
        <v>0</v>
      </c>
      <c r="K417" s="65">
        <f>SUMIFS(Jul!$I$5:$I$619,Jul!$S$5:$S$619,"Despesa",Jul!$F$5:$F$619,Resultado!$D417)</f>
        <v>0</v>
      </c>
      <c r="L417" s="65">
        <f>SUMIFS(Ago!$I$5:$I$619,Ago!$S$5:$S$619,"Despesa",Ago!$F$5:$F$619,Resultado!$D417)</f>
        <v>0</v>
      </c>
      <c r="M417" s="65">
        <f>SUMIFS(Set!$I$5:$I$619,Set!$S$5:$S$619,"Despesa",Set!$F$5:$F$619,Resultado!$D417)</f>
        <v>0</v>
      </c>
      <c r="N417" s="65">
        <f>SUMIFS(Out!$I$5:$I$619,Out!$S$5:$S$619,"Despesa",Out!$F$5:$F$619,Resultado!$D417)</f>
        <v>0</v>
      </c>
      <c r="O417" s="65">
        <f>SUMIFS(Nov!$I$5:$I$619,Nov!$S$5:$S$619,"Despesa",Nov!$F$5:$F$619,Resultado!$D417)</f>
        <v>0</v>
      </c>
      <c r="P417" s="65">
        <f>SUMIFS(Dez!$I$5:$I$619,Dez!$S$5:$S$619,"Despesa",Dez!$F$5:$F$619,Resultado!$D417)</f>
        <v>0</v>
      </c>
      <c r="Q417" s="65">
        <f t="shared" si="43"/>
        <v>0</v>
      </c>
    </row>
    <row r="418" spans="3:17" ht="28.5" customHeight="1" thickTop="1" thickBot="1" x14ac:dyDescent="0.25">
      <c r="C418" s="45" t="str">
        <f>'PC Despesas'!C99</f>
        <v>5.1.95</v>
      </c>
      <c r="D418" s="46" t="str">
        <f>VLOOKUP(C418,'PC Despesas'!$C$4:$D$103,2,FALSE)</f>
        <v>-</v>
      </c>
      <c r="E418" s="65">
        <f>SUMIFS(Jan!$I$5:$I$619,Jan!$S$5:$S$619,"Despesa",Jan!$F$5:$F$619,Resultado!$D418)</f>
        <v>0</v>
      </c>
      <c r="F418" s="65">
        <f>SUMIFS(Fev!$I$5:$I$619,Fev!$S$5:$S$619,"Despesa",Fev!$F$5:$F$619,Resultado!$D418)</f>
        <v>0</v>
      </c>
      <c r="G418" s="65">
        <f>SUMIFS(Mar!$I$5:$I$619,Mar!$S$5:$S$619,"Despesa",Mar!$F$5:$F$619,Resultado!$D418)</f>
        <v>0</v>
      </c>
      <c r="H418" s="65">
        <f>SUMIFS(Abr!$I$5:$I$619,Abr!$S$5:$S$619,"Despesa",Abr!$F$5:$F$619,Resultado!$D418)</f>
        <v>0</v>
      </c>
      <c r="I418" s="65">
        <f>SUMIFS(Mai!$I$5:$I$619,Mai!$S$5:$S$619,"Despesa",Mai!$F$5:$F$619,Resultado!$D418)</f>
        <v>0</v>
      </c>
      <c r="J418" s="65">
        <f>SUMIFS(Jun!$I$5:$I$619,Jun!$S$5:$S$619,"Despesa",Jun!$F$5:$F$619,Resultado!$D418)</f>
        <v>0</v>
      </c>
      <c r="K418" s="65">
        <f>SUMIFS(Jul!$I$5:$I$619,Jul!$S$5:$S$619,"Despesa",Jul!$F$5:$F$619,Resultado!$D418)</f>
        <v>0</v>
      </c>
      <c r="L418" s="65">
        <f>SUMIFS(Ago!$I$5:$I$619,Ago!$S$5:$S$619,"Despesa",Ago!$F$5:$F$619,Resultado!$D418)</f>
        <v>0</v>
      </c>
      <c r="M418" s="65">
        <f>SUMIFS(Set!$I$5:$I$619,Set!$S$5:$S$619,"Despesa",Set!$F$5:$F$619,Resultado!$D418)</f>
        <v>0</v>
      </c>
      <c r="N418" s="65">
        <f>SUMIFS(Out!$I$5:$I$619,Out!$S$5:$S$619,"Despesa",Out!$F$5:$F$619,Resultado!$D418)</f>
        <v>0</v>
      </c>
      <c r="O418" s="65">
        <f>SUMIFS(Nov!$I$5:$I$619,Nov!$S$5:$S$619,"Despesa",Nov!$F$5:$F$619,Resultado!$D418)</f>
        <v>0</v>
      </c>
      <c r="P418" s="65">
        <f>SUMIFS(Dez!$I$5:$I$619,Dez!$S$5:$S$619,"Despesa",Dez!$F$5:$F$619,Resultado!$D418)</f>
        <v>0</v>
      </c>
      <c r="Q418" s="65">
        <f t="shared" si="43"/>
        <v>0</v>
      </c>
    </row>
    <row r="419" spans="3:17" ht="28.5" customHeight="1" thickTop="1" thickBot="1" x14ac:dyDescent="0.25">
      <c r="C419" s="45" t="str">
        <f>'PC Despesas'!C100</f>
        <v>5.1.96</v>
      </c>
      <c r="D419" s="46" t="str">
        <f>VLOOKUP(C419,'PC Despesas'!$C$4:$D$103,2,FALSE)</f>
        <v>-</v>
      </c>
      <c r="E419" s="65">
        <f>SUMIFS(Jan!$I$5:$I$619,Jan!$S$5:$S$619,"Despesa",Jan!$F$5:$F$619,Resultado!$D419)</f>
        <v>0</v>
      </c>
      <c r="F419" s="65">
        <f>SUMIFS(Fev!$I$5:$I$619,Fev!$S$5:$S$619,"Despesa",Fev!$F$5:$F$619,Resultado!$D419)</f>
        <v>0</v>
      </c>
      <c r="G419" s="65">
        <f>SUMIFS(Mar!$I$5:$I$619,Mar!$S$5:$S$619,"Despesa",Mar!$F$5:$F$619,Resultado!$D419)</f>
        <v>0</v>
      </c>
      <c r="H419" s="65">
        <f>SUMIFS(Abr!$I$5:$I$619,Abr!$S$5:$S$619,"Despesa",Abr!$F$5:$F$619,Resultado!$D419)</f>
        <v>0</v>
      </c>
      <c r="I419" s="65">
        <f>SUMIFS(Mai!$I$5:$I$619,Mai!$S$5:$S$619,"Despesa",Mai!$F$5:$F$619,Resultado!$D419)</f>
        <v>0</v>
      </c>
      <c r="J419" s="65">
        <f>SUMIFS(Jun!$I$5:$I$619,Jun!$S$5:$S$619,"Despesa",Jun!$F$5:$F$619,Resultado!$D419)</f>
        <v>0</v>
      </c>
      <c r="K419" s="65">
        <f>SUMIFS(Jul!$I$5:$I$619,Jul!$S$5:$S$619,"Despesa",Jul!$F$5:$F$619,Resultado!$D419)</f>
        <v>0</v>
      </c>
      <c r="L419" s="65">
        <f>SUMIFS(Ago!$I$5:$I$619,Ago!$S$5:$S$619,"Despesa",Ago!$F$5:$F$619,Resultado!$D419)</f>
        <v>0</v>
      </c>
      <c r="M419" s="65">
        <f>SUMIFS(Set!$I$5:$I$619,Set!$S$5:$S$619,"Despesa",Set!$F$5:$F$619,Resultado!$D419)</f>
        <v>0</v>
      </c>
      <c r="N419" s="65">
        <f>SUMIFS(Out!$I$5:$I$619,Out!$S$5:$S$619,"Despesa",Out!$F$5:$F$619,Resultado!$D419)</f>
        <v>0</v>
      </c>
      <c r="O419" s="65">
        <f>SUMIFS(Nov!$I$5:$I$619,Nov!$S$5:$S$619,"Despesa",Nov!$F$5:$F$619,Resultado!$D419)</f>
        <v>0</v>
      </c>
      <c r="P419" s="65">
        <f>SUMIFS(Dez!$I$5:$I$619,Dez!$S$5:$S$619,"Despesa",Dez!$F$5:$F$619,Resultado!$D419)</f>
        <v>0</v>
      </c>
      <c r="Q419" s="65">
        <f t="shared" si="43"/>
        <v>0</v>
      </c>
    </row>
    <row r="420" spans="3:17" ht="28.5" customHeight="1" thickTop="1" thickBot="1" x14ac:dyDescent="0.25">
      <c r="C420" s="45" t="str">
        <f>'PC Despesas'!C101</f>
        <v>5.1.97</v>
      </c>
      <c r="D420" s="46" t="str">
        <f>VLOOKUP(C420,'PC Despesas'!$C$4:$D$103,2,FALSE)</f>
        <v>-</v>
      </c>
      <c r="E420" s="65">
        <f>SUMIFS(Jan!$I$5:$I$619,Jan!$S$5:$S$619,"Despesa",Jan!$F$5:$F$619,Resultado!$D420)</f>
        <v>0</v>
      </c>
      <c r="F420" s="65">
        <f>SUMIFS(Fev!$I$5:$I$619,Fev!$S$5:$S$619,"Despesa",Fev!$F$5:$F$619,Resultado!$D420)</f>
        <v>0</v>
      </c>
      <c r="G420" s="65">
        <f>SUMIFS(Mar!$I$5:$I$619,Mar!$S$5:$S$619,"Despesa",Mar!$F$5:$F$619,Resultado!$D420)</f>
        <v>0</v>
      </c>
      <c r="H420" s="65">
        <f>SUMIFS(Abr!$I$5:$I$619,Abr!$S$5:$S$619,"Despesa",Abr!$F$5:$F$619,Resultado!$D420)</f>
        <v>0</v>
      </c>
      <c r="I420" s="65">
        <f>SUMIFS(Mai!$I$5:$I$619,Mai!$S$5:$S$619,"Despesa",Mai!$F$5:$F$619,Resultado!$D420)</f>
        <v>0</v>
      </c>
      <c r="J420" s="65">
        <f>SUMIFS(Jun!$I$5:$I$619,Jun!$S$5:$S$619,"Despesa",Jun!$F$5:$F$619,Resultado!$D420)</f>
        <v>0</v>
      </c>
      <c r="K420" s="65">
        <f>SUMIFS(Jul!$I$5:$I$619,Jul!$S$5:$S$619,"Despesa",Jul!$F$5:$F$619,Resultado!$D420)</f>
        <v>0</v>
      </c>
      <c r="L420" s="65">
        <f>SUMIFS(Ago!$I$5:$I$619,Ago!$S$5:$S$619,"Despesa",Ago!$F$5:$F$619,Resultado!$D420)</f>
        <v>0</v>
      </c>
      <c r="M420" s="65">
        <f>SUMIFS(Set!$I$5:$I$619,Set!$S$5:$S$619,"Despesa",Set!$F$5:$F$619,Resultado!$D420)</f>
        <v>0</v>
      </c>
      <c r="N420" s="65">
        <f>SUMIFS(Out!$I$5:$I$619,Out!$S$5:$S$619,"Despesa",Out!$F$5:$F$619,Resultado!$D420)</f>
        <v>0</v>
      </c>
      <c r="O420" s="65">
        <f>SUMIFS(Nov!$I$5:$I$619,Nov!$S$5:$S$619,"Despesa",Nov!$F$5:$F$619,Resultado!$D420)</f>
        <v>0</v>
      </c>
      <c r="P420" s="65">
        <f>SUMIFS(Dez!$I$5:$I$619,Dez!$S$5:$S$619,"Despesa",Dez!$F$5:$F$619,Resultado!$D420)</f>
        <v>0</v>
      </c>
      <c r="Q420" s="65">
        <f t="shared" si="43"/>
        <v>0</v>
      </c>
    </row>
    <row r="421" spans="3:17" ht="28.5" customHeight="1" thickTop="1" thickBot="1" x14ac:dyDescent="0.25">
      <c r="C421" s="45" t="str">
        <f>'PC Despesas'!C102</f>
        <v>5.1.98</v>
      </c>
      <c r="D421" s="46" t="str">
        <f>VLOOKUP(C421,'PC Despesas'!$C$4:$D$103,2,FALSE)</f>
        <v>-</v>
      </c>
      <c r="E421" s="65">
        <f>SUMIFS(Jan!$I$5:$I$619,Jan!$S$5:$S$619,"Despesa",Jan!$F$5:$F$619,Resultado!$D421)</f>
        <v>0</v>
      </c>
      <c r="F421" s="65">
        <f>SUMIFS(Fev!$I$5:$I$619,Fev!$S$5:$S$619,"Despesa",Fev!$F$5:$F$619,Resultado!$D421)</f>
        <v>0</v>
      </c>
      <c r="G421" s="65">
        <f>SUMIFS(Mar!$I$5:$I$619,Mar!$S$5:$S$619,"Despesa",Mar!$F$5:$F$619,Resultado!$D421)</f>
        <v>0</v>
      </c>
      <c r="H421" s="65">
        <f>SUMIFS(Abr!$I$5:$I$619,Abr!$S$5:$S$619,"Despesa",Abr!$F$5:$F$619,Resultado!$D421)</f>
        <v>0</v>
      </c>
      <c r="I421" s="65">
        <f>SUMIFS(Mai!$I$5:$I$619,Mai!$S$5:$S$619,"Despesa",Mai!$F$5:$F$619,Resultado!$D421)</f>
        <v>0</v>
      </c>
      <c r="J421" s="65">
        <f>SUMIFS(Jun!$I$5:$I$619,Jun!$S$5:$S$619,"Despesa",Jun!$F$5:$F$619,Resultado!$D421)</f>
        <v>0</v>
      </c>
      <c r="K421" s="65">
        <f>SUMIFS(Jul!$I$5:$I$619,Jul!$S$5:$S$619,"Despesa",Jul!$F$5:$F$619,Resultado!$D421)</f>
        <v>0</v>
      </c>
      <c r="L421" s="65">
        <f>SUMIFS(Ago!$I$5:$I$619,Ago!$S$5:$S$619,"Despesa",Ago!$F$5:$F$619,Resultado!$D421)</f>
        <v>0</v>
      </c>
      <c r="M421" s="65">
        <f>SUMIFS(Set!$I$5:$I$619,Set!$S$5:$S$619,"Despesa",Set!$F$5:$F$619,Resultado!$D421)</f>
        <v>0</v>
      </c>
      <c r="N421" s="65">
        <f>SUMIFS(Out!$I$5:$I$619,Out!$S$5:$S$619,"Despesa",Out!$F$5:$F$619,Resultado!$D421)</f>
        <v>0</v>
      </c>
      <c r="O421" s="65">
        <f>SUMIFS(Nov!$I$5:$I$619,Nov!$S$5:$S$619,"Despesa",Nov!$F$5:$F$619,Resultado!$D421)</f>
        <v>0</v>
      </c>
      <c r="P421" s="65">
        <f>SUMIFS(Dez!$I$5:$I$619,Dez!$S$5:$S$619,"Despesa",Dez!$F$5:$F$619,Resultado!$D421)</f>
        <v>0</v>
      </c>
      <c r="Q421" s="65">
        <f t="shared" si="43"/>
        <v>0</v>
      </c>
    </row>
    <row r="422" spans="3:17" ht="28.5" customHeight="1" thickTop="1" thickBot="1" x14ac:dyDescent="0.25">
      <c r="C422" s="45" t="str">
        <f>'PC Despesas'!C103</f>
        <v>5.1.99</v>
      </c>
      <c r="D422" s="46" t="str">
        <f>VLOOKUP(C422,'PC Despesas'!$C$4:$D$103,2,FALSE)</f>
        <v>OUTRAS DESPESA DE MORADIA</v>
      </c>
      <c r="E422" s="65">
        <f>SUMIFS(Jan!$I$5:$I$619,Jan!$S$5:$S$619,"Despesa",Jan!$F$5:$F$619,Resultado!$D422)</f>
        <v>0</v>
      </c>
      <c r="F422" s="65">
        <f>SUMIFS(Fev!$I$5:$I$619,Fev!$S$5:$S$619,"Despesa",Fev!$F$5:$F$619,Resultado!$D422)</f>
        <v>0</v>
      </c>
      <c r="G422" s="65">
        <f>SUMIFS(Mar!$I$5:$I$619,Mar!$S$5:$S$619,"Despesa",Mar!$F$5:$F$619,Resultado!$D422)</f>
        <v>0</v>
      </c>
      <c r="H422" s="65">
        <f>SUMIFS(Abr!$I$5:$I$619,Abr!$S$5:$S$619,"Despesa",Abr!$F$5:$F$619,Resultado!$D422)</f>
        <v>0</v>
      </c>
      <c r="I422" s="65">
        <f>SUMIFS(Mai!$I$5:$I$619,Mai!$S$5:$S$619,"Despesa",Mai!$F$5:$F$619,Resultado!$D422)</f>
        <v>0</v>
      </c>
      <c r="J422" s="65">
        <f>SUMIFS(Jun!$I$5:$I$619,Jun!$S$5:$S$619,"Despesa",Jun!$F$5:$F$619,Resultado!$D422)</f>
        <v>0</v>
      </c>
      <c r="K422" s="65">
        <f>SUMIFS(Jul!$I$5:$I$619,Jul!$S$5:$S$619,"Despesa",Jul!$F$5:$F$619,Resultado!$D422)</f>
        <v>0</v>
      </c>
      <c r="L422" s="65">
        <f>SUMIFS(Ago!$I$5:$I$619,Ago!$S$5:$S$619,"Despesa",Ago!$F$5:$F$619,Resultado!$D422)</f>
        <v>0</v>
      </c>
      <c r="M422" s="65">
        <f>SUMIFS(Set!$I$5:$I$619,Set!$S$5:$S$619,"Despesa",Set!$F$5:$F$619,Resultado!$D422)</f>
        <v>0</v>
      </c>
      <c r="N422" s="65">
        <f>SUMIFS(Out!$I$5:$I$619,Out!$S$5:$S$619,"Despesa",Out!$F$5:$F$619,Resultado!$D422)</f>
        <v>0</v>
      </c>
      <c r="O422" s="65">
        <f>SUMIFS(Nov!$I$5:$I$619,Nov!$S$5:$S$619,"Despesa",Nov!$F$5:$F$619,Resultado!$D422)</f>
        <v>0</v>
      </c>
      <c r="P422" s="65">
        <f>SUMIFS(Dez!$I$5:$I$619,Dez!$S$5:$S$619,"Despesa",Dez!$F$5:$F$619,Resultado!$D422)</f>
        <v>0</v>
      </c>
      <c r="Q422" s="65">
        <f t="shared" si="43"/>
        <v>0</v>
      </c>
    </row>
    <row r="423" spans="3:17" ht="35.25" customHeight="1" thickTop="1" thickBot="1" x14ac:dyDescent="0.25">
      <c r="C423" s="41" t="str">
        <f>'PC Despesas'!F$4</f>
        <v>5.2</v>
      </c>
      <c r="D423" s="42" t="str">
        <f>VLOOKUP(C423,'PC Despesas'!$F$4:$G$103,2,FALSE)</f>
        <v>DESPESAS COM ALIMENTAÇÃO</v>
      </c>
      <c r="E423" s="221">
        <f>SUM(E424:E522)</f>
        <v>0</v>
      </c>
      <c r="F423" s="221">
        <f t="shared" ref="F423" si="44">SUM(F424:F522)</f>
        <v>0</v>
      </c>
      <c r="G423" s="221">
        <f t="shared" ref="G423" si="45">SUM(G424:G522)</f>
        <v>0</v>
      </c>
      <c r="H423" s="221">
        <f t="shared" ref="H423" si="46">SUM(H424:H522)</f>
        <v>0</v>
      </c>
      <c r="I423" s="221">
        <f t="shared" ref="I423" si="47">SUM(I424:I522)</f>
        <v>0</v>
      </c>
      <c r="J423" s="221">
        <f t="shared" ref="J423" si="48">SUM(J424:J522)</f>
        <v>0</v>
      </c>
      <c r="K423" s="221">
        <f t="shared" ref="K423" si="49">SUM(K424:K522)</f>
        <v>0</v>
      </c>
      <c r="L423" s="221">
        <f t="shared" ref="L423" si="50">SUM(L424:L522)</f>
        <v>0</v>
      </c>
      <c r="M423" s="221">
        <f t="shared" ref="M423" si="51">SUM(M424:M522)</f>
        <v>0</v>
      </c>
      <c r="N423" s="221">
        <f t="shared" ref="N423" si="52">SUM(N424:N522)</f>
        <v>0</v>
      </c>
      <c r="O423" s="221">
        <f t="shared" ref="O423" si="53">SUM(O424:O522)</f>
        <v>0</v>
      </c>
      <c r="P423" s="221">
        <f>SUM(P424:P522)</f>
        <v>0</v>
      </c>
      <c r="Q423" s="221">
        <f>SUM(Q424:Q522)</f>
        <v>0</v>
      </c>
    </row>
    <row r="424" spans="3:17" ht="28.5" customHeight="1" thickTop="1" thickBot="1" x14ac:dyDescent="0.25">
      <c r="C424" s="45" t="str">
        <f>'PC Despesas'!F5</f>
        <v>5.2.1</v>
      </c>
      <c r="D424" s="46" t="str">
        <f>VLOOKUP(C424,'PC Despesas'!$F$4:$G$103,2,FALSE)</f>
        <v>Supermercado</v>
      </c>
      <c r="E424" s="65">
        <f>SUMIFS(Jan!$I$5:$I$619,Jan!$S$5:$S$619,"Despesa",Jan!$F$5:$F$619,Resultado!$D424)</f>
        <v>0</v>
      </c>
      <c r="F424" s="65">
        <f>SUMIFS(Fev!$I$5:$I$619,Fev!$S$5:$S$619,"Despesa",Fev!$F$5:$F$619,Resultado!$D424)</f>
        <v>0</v>
      </c>
      <c r="G424" s="65">
        <f>SUMIFS(Mar!$I$5:$I$619,Mar!$S$5:$S$619,"Despesa",Mar!$F$5:$F$619,Resultado!$D424)</f>
        <v>0</v>
      </c>
      <c r="H424" s="65">
        <f>SUMIFS(Abr!$I$5:$I$619,Abr!$S$5:$S$619,"Despesa",Abr!$F$5:$F$619,Resultado!$D424)</f>
        <v>0</v>
      </c>
      <c r="I424" s="65">
        <f>SUMIFS(Mai!$I$5:$I$619,Mai!$S$5:$S$619,"Despesa",Mai!$F$5:$F$619,Resultado!$D424)</f>
        <v>0</v>
      </c>
      <c r="J424" s="65">
        <f>SUMIFS(Jun!$I$5:$I$619,Jun!$S$5:$S$619,"Despesa",Jun!$F$5:$F$619,Resultado!$D424)</f>
        <v>0</v>
      </c>
      <c r="K424" s="65">
        <f>SUMIFS(Jul!$I$5:$I$619,Jul!$S$5:$S$619,"Despesa",Jul!$F$5:$F$619,Resultado!$D424)</f>
        <v>0</v>
      </c>
      <c r="L424" s="65">
        <f>SUMIFS(Ago!$I$5:$I$619,Ago!$S$5:$S$619,"Despesa",Ago!$F$5:$F$619,Resultado!$D424)</f>
        <v>0</v>
      </c>
      <c r="M424" s="65">
        <f>SUMIFS(Set!$I$5:$I$619,Set!$S$5:$S$619,"Despesa",Set!$F$5:$F$619,Resultado!$D424)</f>
        <v>0</v>
      </c>
      <c r="N424" s="65">
        <f>SUMIFS(Out!$I$5:$I$619,Out!$S$5:$S$619,"Despesa",Out!$F$5:$F$619,Resultado!$D424)</f>
        <v>0</v>
      </c>
      <c r="O424" s="65">
        <f>SUMIFS(Nov!$I$5:$I$619,Nov!$S$5:$S$619,"Despesa",Nov!$F$5:$F$619,Resultado!$D424)</f>
        <v>0</v>
      </c>
      <c r="P424" s="65">
        <f>SUMIFS(Dez!$I$5:$I$619,Dez!$S$5:$S$619,"Despesa",Dez!$F$5:$F$619,Resultado!$D424)</f>
        <v>0</v>
      </c>
      <c r="Q424" s="65">
        <f>SUM(E424:P424)</f>
        <v>0</v>
      </c>
    </row>
    <row r="425" spans="3:17" ht="28.5" customHeight="1" thickTop="1" thickBot="1" x14ac:dyDescent="0.25">
      <c r="C425" s="45" t="str">
        <f>'PC Despesas'!F6</f>
        <v>5.2.2</v>
      </c>
      <c r="D425" s="46" t="str">
        <f>VLOOKUP(C425,'PC Despesas'!$F$4:$G$103,2,FALSE)</f>
        <v>-</v>
      </c>
      <c r="E425" s="65">
        <f>SUMIFS(Jan!$I$5:$I$619,Jan!$S$5:$S$619,"Despesa",Jan!$F$5:$F$619,Resultado!$D425)</f>
        <v>0</v>
      </c>
      <c r="F425" s="65">
        <f>SUMIFS(Fev!$I$5:$I$619,Fev!$S$5:$S$619,"Despesa",Fev!$F$5:$F$619,Resultado!$D425)</f>
        <v>0</v>
      </c>
      <c r="G425" s="65">
        <f>SUMIFS(Mar!$I$5:$I$619,Mar!$S$5:$S$619,"Despesa",Mar!$F$5:$F$619,Resultado!$D425)</f>
        <v>0</v>
      </c>
      <c r="H425" s="65">
        <f>SUMIFS(Abr!$I$5:$I$619,Abr!$S$5:$S$619,"Despesa",Abr!$F$5:$F$619,Resultado!$D425)</f>
        <v>0</v>
      </c>
      <c r="I425" s="65">
        <f>SUMIFS(Mai!$I$5:$I$619,Mai!$S$5:$S$619,"Despesa",Mai!$F$5:$F$619,Resultado!$D425)</f>
        <v>0</v>
      </c>
      <c r="J425" s="65">
        <f>SUMIFS(Jun!$I$5:$I$619,Jun!$S$5:$S$619,"Despesa",Jun!$F$5:$F$619,Resultado!$D425)</f>
        <v>0</v>
      </c>
      <c r="K425" s="65">
        <f>SUMIFS(Jul!$I$5:$I$619,Jul!$S$5:$S$619,"Despesa",Jul!$F$5:$F$619,Resultado!$D425)</f>
        <v>0</v>
      </c>
      <c r="L425" s="65">
        <f>SUMIFS(Ago!$I$5:$I$619,Ago!$S$5:$S$619,"Despesa",Ago!$F$5:$F$619,Resultado!$D425)</f>
        <v>0</v>
      </c>
      <c r="M425" s="65">
        <f>SUMIFS(Set!$I$5:$I$619,Set!$S$5:$S$619,"Despesa",Set!$F$5:$F$619,Resultado!$D425)</f>
        <v>0</v>
      </c>
      <c r="N425" s="65">
        <f>SUMIFS(Out!$I$5:$I$619,Out!$S$5:$S$619,"Despesa",Out!$F$5:$F$619,Resultado!$D425)</f>
        <v>0</v>
      </c>
      <c r="O425" s="65">
        <f>SUMIFS(Nov!$I$5:$I$619,Nov!$S$5:$S$619,"Despesa",Nov!$F$5:$F$619,Resultado!$D425)</f>
        <v>0</v>
      </c>
      <c r="P425" s="65">
        <f>SUMIFS(Dez!$I$5:$I$619,Dez!$S$5:$S$619,"Despesa",Dez!$F$5:$F$619,Resultado!$D425)</f>
        <v>0</v>
      </c>
      <c r="Q425" s="65">
        <f t="shared" ref="Q425:Q488" si="54">SUM(E425:P425)</f>
        <v>0</v>
      </c>
    </row>
    <row r="426" spans="3:17" ht="28.5" customHeight="1" thickTop="1" thickBot="1" x14ac:dyDescent="0.25">
      <c r="C426" s="45" t="str">
        <f>'PC Despesas'!F7</f>
        <v>5.2.3</v>
      </c>
      <c r="D426" s="46" t="str">
        <f>VLOOKUP(C426,'PC Despesas'!$F$4:$G$103,2,FALSE)</f>
        <v>-</v>
      </c>
      <c r="E426" s="65">
        <f>SUMIFS(Jan!$I$5:$I$619,Jan!$S$5:$S$619,"Despesa",Jan!$F$5:$F$619,Resultado!$D426)</f>
        <v>0</v>
      </c>
      <c r="F426" s="65">
        <f>SUMIFS(Fev!$I$5:$I$619,Fev!$S$5:$S$619,"Despesa",Fev!$F$5:$F$619,Resultado!$D426)</f>
        <v>0</v>
      </c>
      <c r="G426" s="65">
        <f>SUMIFS(Mar!$I$5:$I$619,Mar!$S$5:$S$619,"Despesa",Mar!$F$5:$F$619,Resultado!$D426)</f>
        <v>0</v>
      </c>
      <c r="H426" s="65">
        <f>SUMIFS(Abr!$I$5:$I$619,Abr!$S$5:$S$619,"Despesa",Abr!$F$5:$F$619,Resultado!$D426)</f>
        <v>0</v>
      </c>
      <c r="I426" s="65">
        <f>SUMIFS(Mai!$I$5:$I$619,Mai!$S$5:$S$619,"Despesa",Mai!$F$5:$F$619,Resultado!$D426)</f>
        <v>0</v>
      </c>
      <c r="J426" s="65">
        <f>SUMIFS(Jun!$I$5:$I$619,Jun!$S$5:$S$619,"Despesa",Jun!$F$5:$F$619,Resultado!$D426)</f>
        <v>0</v>
      </c>
      <c r="K426" s="65">
        <f>SUMIFS(Jul!$I$5:$I$619,Jul!$S$5:$S$619,"Despesa",Jul!$F$5:$F$619,Resultado!$D426)</f>
        <v>0</v>
      </c>
      <c r="L426" s="65">
        <f>SUMIFS(Ago!$I$5:$I$619,Ago!$S$5:$S$619,"Despesa",Ago!$F$5:$F$619,Resultado!$D426)</f>
        <v>0</v>
      </c>
      <c r="M426" s="65">
        <f>SUMIFS(Set!$I$5:$I$619,Set!$S$5:$S$619,"Despesa",Set!$F$5:$F$619,Resultado!$D426)</f>
        <v>0</v>
      </c>
      <c r="N426" s="65">
        <f>SUMIFS(Out!$I$5:$I$619,Out!$S$5:$S$619,"Despesa",Out!$F$5:$F$619,Resultado!$D426)</f>
        <v>0</v>
      </c>
      <c r="O426" s="65">
        <f>SUMIFS(Nov!$I$5:$I$619,Nov!$S$5:$S$619,"Despesa",Nov!$F$5:$F$619,Resultado!$D426)</f>
        <v>0</v>
      </c>
      <c r="P426" s="65">
        <f>SUMIFS(Dez!$I$5:$I$619,Dez!$S$5:$S$619,"Despesa",Dez!$F$5:$F$619,Resultado!$D426)</f>
        <v>0</v>
      </c>
      <c r="Q426" s="65">
        <f t="shared" si="54"/>
        <v>0</v>
      </c>
    </row>
    <row r="427" spans="3:17" ht="28.5" customHeight="1" thickTop="1" thickBot="1" x14ac:dyDescent="0.25">
      <c r="C427" s="45" t="str">
        <f>'PC Despesas'!F8</f>
        <v>5.2.4</v>
      </c>
      <c r="D427" s="46" t="str">
        <f>VLOOKUP(C427,'PC Despesas'!$F$4:$G$103,2,FALSE)</f>
        <v>-</v>
      </c>
      <c r="E427" s="65">
        <f>SUMIFS(Jan!$I$5:$I$619,Jan!$S$5:$S$619,"Despesa",Jan!$F$5:$F$619,Resultado!$D427)</f>
        <v>0</v>
      </c>
      <c r="F427" s="65">
        <f>SUMIFS(Fev!$I$5:$I$619,Fev!$S$5:$S$619,"Despesa",Fev!$F$5:$F$619,Resultado!$D427)</f>
        <v>0</v>
      </c>
      <c r="G427" s="65">
        <f>SUMIFS(Mar!$I$5:$I$619,Mar!$S$5:$S$619,"Despesa",Mar!$F$5:$F$619,Resultado!$D427)</f>
        <v>0</v>
      </c>
      <c r="H427" s="65">
        <f>SUMIFS(Abr!$I$5:$I$619,Abr!$S$5:$S$619,"Despesa",Abr!$F$5:$F$619,Resultado!$D427)</f>
        <v>0</v>
      </c>
      <c r="I427" s="65">
        <f>SUMIFS(Mai!$I$5:$I$619,Mai!$S$5:$S$619,"Despesa",Mai!$F$5:$F$619,Resultado!$D427)</f>
        <v>0</v>
      </c>
      <c r="J427" s="65">
        <f>SUMIFS(Jun!$I$5:$I$619,Jun!$S$5:$S$619,"Despesa",Jun!$F$5:$F$619,Resultado!$D427)</f>
        <v>0</v>
      </c>
      <c r="K427" s="65">
        <f>SUMIFS(Jul!$I$5:$I$619,Jul!$S$5:$S$619,"Despesa",Jul!$F$5:$F$619,Resultado!$D427)</f>
        <v>0</v>
      </c>
      <c r="L427" s="65">
        <f>SUMIFS(Ago!$I$5:$I$619,Ago!$S$5:$S$619,"Despesa",Ago!$F$5:$F$619,Resultado!$D427)</f>
        <v>0</v>
      </c>
      <c r="M427" s="65">
        <f>SUMIFS(Set!$I$5:$I$619,Set!$S$5:$S$619,"Despesa",Set!$F$5:$F$619,Resultado!$D427)</f>
        <v>0</v>
      </c>
      <c r="N427" s="65">
        <f>SUMIFS(Out!$I$5:$I$619,Out!$S$5:$S$619,"Despesa",Out!$F$5:$F$619,Resultado!$D427)</f>
        <v>0</v>
      </c>
      <c r="O427" s="65">
        <f>SUMIFS(Nov!$I$5:$I$619,Nov!$S$5:$S$619,"Despesa",Nov!$F$5:$F$619,Resultado!$D427)</f>
        <v>0</v>
      </c>
      <c r="P427" s="65">
        <f>SUMIFS(Dez!$I$5:$I$619,Dez!$S$5:$S$619,"Despesa",Dez!$F$5:$F$619,Resultado!$D427)</f>
        <v>0</v>
      </c>
      <c r="Q427" s="65">
        <f t="shared" si="54"/>
        <v>0</v>
      </c>
    </row>
    <row r="428" spans="3:17" ht="28.5" customHeight="1" thickTop="1" thickBot="1" x14ac:dyDescent="0.25">
      <c r="C428" s="45" t="str">
        <f>'PC Despesas'!F9</f>
        <v>5.2.5</v>
      </c>
      <c r="D428" s="46" t="str">
        <f>VLOOKUP(C428,'PC Despesas'!$F$4:$G$103,2,FALSE)</f>
        <v>-</v>
      </c>
      <c r="E428" s="65">
        <f>SUMIFS(Jan!$I$5:$I$619,Jan!$S$5:$S$619,"Despesa",Jan!$F$5:$F$619,Resultado!$D428)</f>
        <v>0</v>
      </c>
      <c r="F428" s="65">
        <f>SUMIFS(Fev!$I$5:$I$619,Fev!$S$5:$S$619,"Despesa",Fev!$F$5:$F$619,Resultado!$D428)</f>
        <v>0</v>
      </c>
      <c r="G428" s="65">
        <f>SUMIFS(Mar!$I$5:$I$619,Mar!$S$5:$S$619,"Despesa",Mar!$F$5:$F$619,Resultado!$D428)</f>
        <v>0</v>
      </c>
      <c r="H428" s="65">
        <f>SUMIFS(Abr!$I$5:$I$619,Abr!$S$5:$S$619,"Despesa",Abr!$F$5:$F$619,Resultado!$D428)</f>
        <v>0</v>
      </c>
      <c r="I428" s="65">
        <f>SUMIFS(Mai!$I$5:$I$619,Mai!$S$5:$S$619,"Despesa",Mai!$F$5:$F$619,Resultado!$D428)</f>
        <v>0</v>
      </c>
      <c r="J428" s="65">
        <f>SUMIFS(Jun!$I$5:$I$619,Jun!$S$5:$S$619,"Despesa",Jun!$F$5:$F$619,Resultado!$D428)</f>
        <v>0</v>
      </c>
      <c r="K428" s="65">
        <f>SUMIFS(Jul!$I$5:$I$619,Jul!$S$5:$S$619,"Despesa",Jul!$F$5:$F$619,Resultado!$D428)</f>
        <v>0</v>
      </c>
      <c r="L428" s="65">
        <f>SUMIFS(Ago!$I$5:$I$619,Ago!$S$5:$S$619,"Despesa",Ago!$F$5:$F$619,Resultado!$D428)</f>
        <v>0</v>
      </c>
      <c r="M428" s="65">
        <f>SUMIFS(Set!$I$5:$I$619,Set!$S$5:$S$619,"Despesa",Set!$F$5:$F$619,Resultado!$D428)</f>
        <v>0</v>
      </c>
      <c r="N428" s="65">
        <f>SUMIFS(Out!$I$5:$I$619,Out!$S$5:$S$619,"Despesa",Out!$F$5:$F$619,Resultado!$D428)</f>
        <v>0</v>
      </c>
      <c r="O428" s="65">
        <f>SUMIFS(Nov!$I$5:$I$619,Nov!$S$5:$S$619,"Despesa",Nov!$F$5:$F$619,Resultado!$D428)</f>
        <v>0</v>
      </c>
      <c r="P428" s="65">
        <f>SUMIFS(Dez!$I$5:$I$619,Dez!$S$5:$S$619,"Despesa",Dez!$F$5:$F$619,Resultado!$D428)</f>
        <v>0</v>
      </c>
      <c r="Q428" s="65">
        <f t="shared" si="54"/>
        <v>0</v>
      </c>
    </row>
    <row r="429" spans="3:17" ht="28.5" customHeight="1" thickTop="1" thickBot="1" x14ac:dyDescent="0.25">
      <c r="C429" s="45" t="str">
        <f>'PC Despesas'!F10</f>
        <v>5.2.6</v>
      </c>
      <c r="D429" s="46" t="str">
        <f>VLOOKUP(C429,'PC Despesas'!$F$4:$G$103,2,FALSE)</f>
        <v>-</v>
      </c>
      <c r="E429" s="65">
        <f>SUMIFS(Jan!$I$5:$I$619,Jan!$S$5:$S$619,"Despesa",Jan!$F$5:$F$619,Resultado!$D429)</f>
        <v>0</v>
      </c>
      <c r="F429" s="65">
        <f>SUMIFS(Fev!$I$5:$I$619,Fev!$S$5:$S$619,"Despesa",Fev!$F$5:$F$619,Resultado!$D429)</f>
        <v>0</v>
      </c>
      <c r="G429" s="65">
        <f>SUMIFS(Mar!$I$5:$I$619,Mar!$S$5:$S$619,"Despesa",Mar!$F$5:$F$619,Resultado!$D429)</f>
        <v>0</v>
      </c>
      <c r="H429" s="65">
        <f>SUMIFS(Abr!$I$5:$I$619,Abr!$S$5:$S$619,"Despesa",Abr!$F$5:$F$619,Resultado!$D429)</f>
        <v>0</v>
      </c>
      <c r="I429" s="65">
        <f>SUMIFS(Mai!$I$5:$I$619,Mai!$S$5:$S$619,"Despesa",Mai!$F$5:$F$619,Resultado!$D429)</f>
        <v>0</v>
      </c>
      <c r="J429" s="65">
        <f>SUMIFS(Jun!$I$5:$I$619,Jun!$S$5:$S$619,"Despesa",Jun!$F$5:$F$619,Resultado!$D429)</f>
        <v>0</v>
      </c>
      <c r="K429" s="65">
        <f>SUMIFS(Jul!$I$5:$I$619,Jul!$S$5:$S$619,"Despesa",Jul!$F$5:$F$619,Resultado!$D429)</f>
        <v>0</v>
      </c>
      <c r="L429" s="65">
        <f>SUMIFS(Ago!$I$5:$I$619,Ago!$S$5:$S$619,"Despesa",Ago!$F$5:$F$619,Resultado!$D429)</f>
        <v>0</v>
      </c>
      <c r="M429" s="65">
        <f>SUMIFS(Set!$I$5:$I$619,Set!$S$5:$S$619,"Despesa",Set!$F$5:$F$619,Resultado!$D429)</f>
        <v>0</v>
      </c>
      <c r="N429" s="65">
        <f>SUMIFS(Out!$I$5:$I$619,Out!$S$5:$S$619,"Despesa",Out!$F$5:$F$619,Resultado!$D429)</f>
        <v>0</v>
      </c>
      <c r="O429" s="65">
        <f>SUMIFS(Nov!$I$5:$I$619,Nov!$S$5:$S$619,"Despesa",Nov!$F$5:$F$619,Resultado!$D429)</f>
        <v>0</v>
      </c>
      <c r="P429" s="65">
        <f>SUMIFS(Dez!$I$5:$I$619,Dez!$S$5:$S$619,"Despesa",Dez!$F$5:$F$619,Resultado!$D429)</f>
        <v>0</v>
      </c>
      <c r="Q429" s="65">
        <f t="shared" si="54"/>
        <v>0</v>
      </c>
    </row>
    <row r="430" spans="3:17" ht="28.5" customHeight="1" thickTop="1" thickBot="1" x14ac:dyDescent="0.25">
      <c r="C430" s="45" t="str">
        <f>'PC Despesas'!F11</f>
        <v>5.2.7</v>
      </c>
      <c r="D430" s="46" t="str">
        <f>VLOOKUP(C430,'PC Despesas'!$F$4:$G$103,2,FALSE)</f>
        <v>-</v>
      </c>
      <c r="E430" s="65">
        <f>SUMIFS(Jan!$I$5:$I$619,Jan!$S$5:$S$619,"Despesa",Jan!$F$5:$F$619,Resultado!$D430)</f>
        <v>0</v>
      </c>
      <c r="F430" s="65">
        <f>SUMIFS(Fev!$I$5:$I$619,Fev!$S$5:$S$619,"Despesa",Fev!$F$5:$F$619,Resultado!$D430)</f>
        <v>0</v>
      </c>
      <c r="G430" s="65">
        <f>SUMIFS(Mar!$I$5:$I$619,Mar!$S$5:$S$619,"Despesa",Mar!$F$5:$F$619,Resultado!$D430)</f>
        <v>0</v>
      </c>
      <c r="H430" s="65">
        <f>SUMIFS(Abr!$I$5:$I$619,Abr!$S$5:$S$619,"Despesa",Abr!$F$5:$F$619,Resultado!$D430)</f>
        <v>0</v>
      </c>
      <c r="I430" s="65">
        <f>SUMIFS(Mai!$I$5:$I$619,Mai!$S$5:$S$619,"Despesa",Mai!$F$5:$F$619,Resultado!$D430)</f>
        <v>0</v>
      </c>
      <c r="J430" s="65">
        <f>SUMIFS(Jun!$I$5:$I$619,Jun!$S$5:$S$619,"Despesa",Jun!$F$5:$F$619,Resultado!$D430)</f>
        <v>0</v>
      </c>
      <c r="K430" s="65">
        <f>SUMIFS(Jul!$I$5:$I$619,Jul!$S$5:$S$619,"Despesa",Jul!$F$5:$F$619,Resultado!$D430)</f>
        <v>0</v>
      </c>
      <c r="L430" s="65">
        <f>SUMIFS(Ago!$I$5:$I$619,Ago!$S$5:$S$619,"Despesa",Ago!$F$5:$F$619,Resultado!$D430)</f>
        <v>0</v>
      </c>
      <c r="M430" s="65">
        <f>SUMIFS(Set!$I$5:$I$619,Set!$S$5:$S$619,"Despesa",Set!$F$5:$F$619,Resultado!$D430)</f>
        <v>0</v>
      </c>
      <c r="N430" s="65">
        <f>SUMIFS(Out!$I$5:$I$619,Out!$S$5:$S$619,"Despesa",Out!$F$5:$F$619,Resultado!$D430)</f>
        <v>0</v>
      </c>
      <c r="O430" s="65">
        <f>SUMIFS(Nov!$I$5:$I$619,Nov!$S$5:$S$619,"Despesa",Nov!$F$5:$F$619,Resultado!$D430)</f>
        <v>0</v>
      </c>
      <c r="P430" s="65">
        <f>SUMIFS(Dez!$I$5:$I$619,Dez!$S$5:$S$619,"Despesa",Dez!$F$5:$F$619,Resultado!$D430)</f>
        <v>0</v>
      </c>
      <c r="Q430" s="65">
        <f t="shared" si="54"/>
        <v>0</v>
      </c>
    </row>
    <row r="431" spans="3:17" ht="28.5" customHeight="1" thickTop="1" thickBot="1" x14ac:dyDescent="0.25">
      <c r="C431" s="45" t="str">
        <f>'PC Despesas'!F12</f>
        <v>5.2.8</v>
      </c>
      <c r="D431" s="46" t="str">
        <f>VLOOKUP(C431,'PC Despesas'!$F$4:$G$103,2,FALSE)</f>
        <v>-</v>
      </c>
      <c r="E431" s="65">
        <f>SUMIFS(Jan!$I$5:$I$619,Jan!$S$5:$S$619,"Despesa",Jan!$F$5:$F$619,Resultado!$D431)</f>
        <v>0</v>
      </c>
      <c r="F431" s="65">
        <f>SUMIFS(Fev!$I$5:$I$619,Fev!$S$5:$S$619,"Despesa",Fev!$F$5:$F$619,Resultado!$D431)</f>
        <v>0</v>
      </c>
      <c r="G431" s="65">
        <f>SUMIFS(Mar!$I$5:$I$619,Mar!$S$5:$S$619,"Despesa",Mar!$F$5:$F$619,Resultado!$D431)</f>
        <v>0</v>
      </c>
      <c r="H431" s="65">
        <f>SUMIFS(Abr!$I$5:$I$619,Abr!$S$5:$S$619,"Despesa",Abr!$F$5:$F$619,Resultado!$D431)</f>
        <v>0</v>
      </c>
      <c r="I431" s="65">
        <f>SUMIFS(Mai!$I$5:$I$619,Mai!$S$5:$S$619,"Despesa",Mai!$F$5:$F$619,Resultado!$D431)</f>
        <v>0</v>
      </c>
      <c r="J431" s="65">
        <f>SUMIFS(Jun!$I$5:$I$619,Jun!$S$5:$S$619,"Despesa",Jun!$F$5:$F$619,Resultado!$D431)</f>
        <v>0</v>
      </c>
      <c r="K431" s="65">
        <f>SUMIFS(Jul!$I$5:$I$619,Jul!$S$5:$S$619,"Despesa",Jul!$F$5:$F$619,Resultado!$D431)</f>
        <v>0</v>
      </c>
      <c r="L431" s="65">
        <f>SUMIFS(Ago!$I$5:$I$619,Ago!$S$5:$S$619,"Despesa",Ago!$F$5:$F$619,Resultado!$D431)</f>
        <v>0</v>
      </c>
      <c r="M431" s="65">
        <f>SUMIFS(Set!$I$5:$I$619,Set!$S$5:$S$619,"Despesa",Set!$F$5:$F$619,Resultado!$D431)</f>
        <v>0</v>
      </c>
      <c r="N431" s="65">
        <f>SUMIFS(Out!$I$5:$I$619,Out!$S$5:$S$619,"Despesa",Out!$F$5:$F$619,Resultado!$D431)</f>
        <v>0</v>
      </c>
      <c r="O431" s="65">
        <f>SUMIFS(Nov!$I$5:$I$619,Nov!$S$5:$S$619,"Despesa",Nov!$F$5:$F$619,Resultado!$D431)</f>
        <v>0</v>
      </c>
      <c r="P431" s="65">
        <f>SUMIFS(Dez!$I$5:$I$619,Dez!$S$5:$S$619,"Despesa",Dez!$F$5:$F$619,Resultado!$D431)</f>
        <v>0</v>
      </c>
      <c r="Q431" s="65">
        <f t="shared" si="54"/>
        <v>0</v>
      </c>
    </row>
    <row r="432" spans="3:17" ht="28.5" customHeight="1" thickTop="1" thickBot="1" x14ac:dyDescent="0.25">
      <c r="C432" s="45" t="str">
        <f>'PC Despesas'!F13</f>
        <v>5.2.9</v>
      </c>
      <c r="D432" s="46" t="str">
        <f>VLOOKUP(C432,'PC Despesas'!$F$4:$G$103,2,FALSE)</f>
        <v>-</v>
      </c>
      <c r="E432" s="65">
        <f>SUMIFS(Jan!$I$5:$I$619,Jan!$S$5:$S$619,"Despesa",Jan!$F$5:$F$619,Resultado!$D432)</f>
        <v>0</v>
      </c>
      <c r="F432" s="65">
        <f>SUMIFS(Fev!$I$5:$I$619,Fev!$S$5:$S$619,"Despesa",Fev!$F$5:$F$619,Resultado!$D432)</f>
        <v>0</v>
      </c>
      <c r="G432" s="65">
        <f>SUMIFS(Mar!$I$5:$I$619,Mar!$S$5:$S$619,"Despesa",Mar!$F$5:$F$619,Resultado!$D432)</f>
        <v>0</v>
      </c>
      <c r="H432" s="65">
        <f>SUMIFS(Abr!$I$5:$I$619,Abr!$S$5:$S$619,"Despesa",Abr!$F$5:$F$619,Resultado!$D432)</f>
        <v>0</v>
      </c>
      <c r="I432" s="65">
        <f>SUMIFS(Mai!$I$5:$I$619,Mai!$S$5:$S$619,"Despesa",Mai!$F$5:$F$619,Resultado!$D432)</f>
        <v>0</v>
      </c>
      <c r="J432" s="65">
        <f>SUMIFS(Jun!$I$5:$I$619,Jun!$S$5:$S$619,"Despesa",Jun!$F$5:$F$619,Resultado!$D432)</f>
        <v>0</v>
      </c>
      <c r="K432" s="65">
        <f>SUMIFS(Jul!$I$5:$I$619,Jul!$S$5:$S$619,"Despesa",Jul!$F$5:$F$619,Resultado!$D432)</f>
        <v>0</v>
      </c>
      <c r="L432" s="65">
        <f>SUMIFS(Ago!$I$5:$I$619,Ago!$S$5:$S$619,"Despesa",Ago!$F$5:$F$619,Resultado!$D432)</f>
        <v>0</v>
      </c>
      <c r="M432" s="65">
        <f>SUMIFS(Set!$I$5:$I$619,Set!$S$5:$S$619,"Despesa",Set!$F$5:$F$619,Resultado!$D432)</f>
        <v>0</v>
      </c>
      <c r="N432" s="65">
        <f>SUMIFS(Out!$I$5:$I$619,Out!$S$5:$S$619,"Despesa",Out!$F$5:$F$619,Resultado!$D432)</f>
        <v>0</v>
      </c>
      <c r="O432" s="65">
        <f>SUMIFS(Nov!$I$5:$I$619,Nov!$S$5:$S$619,"Despesa",Nov!$F$5:$F$619,Resultado!$D432)</f>
        <v>0</v>
      </c>
      <c r="P432" s="65">
        <f>SUMIFS(Dez!$I$5:$I$619,Dez!$S$5:$S$619,"Despesa",Dez!$F$5:$F$619,Resultado!$D432)</f>
        <v>0</v>
      </c>
      <c r="Q432" s="65">
        <f t="shared" si="54"/>
        <v>0</v>
      </c>
    </row>
    <row r="433" spans="3:17" ht="28.5" customHeight="1" thickTop="1" thickBot="1" x14ac:dyDescent="0.25">
      <c r="C433" s="45" t="str">
        <f>'PC Despesas'!F14</f>
        <v>5.2.10</v>
      </c>
      <c r="D433" s="46" t="str">
        <f>VLOOKUP(C433,'PC Despesas'!$F$4:$G$103,2,FALSE)</f>
        <v>-</v>
      </c>
      <c r="E433" s="65">
        <f>SUMIFS(Jan!$I$5:$I$619,Jan!$S$5:$S$619,"Despesa",Jan!$F$5:$F$619,Resultado!$D433)</f>
        <v>0</v>
      </c>
      <c r="F433" s="65">
        <f>SUMIFS(Fev!$I$5:$I$619,Fev!$S$5:$S$619,"Despesa",Fev!$F$5:$F$619,Resultado!$D433)</f>
        <v>0</v>
      </c>
      <c r="G433" s="65">
        <f>SUMIFS(Mar!$I$5:$I$619,Mar!$S$5:$S$619,"Despesa",Mar!$F$5:$F$619,Resultado!$D433)</f>
        <v>0</v>
      </c>
      <c r="H433" s="65">
        <f>SUMIFS(Abr!$I$5:$I$619,Abr!$S$5:$S$619,"Despesa",Abr!$F$5:$F$619,Resultado!$D433)</f>
        <v>0</v>
      </c>
      <c r="I433" s="65">
        <f>SUMIFS(Mai!$I$5:$I$619,Mai!$S$5:$S$619,"Despesa",Mai!$F$5:$F$619,Resultado!$D433)</f>
        <v>0</v>
      </c>
      <c r="J433" s="65">
        <f>SUMIFS(Jun!$I$5:$I$619,Jun!$S$5:$S$619,"Despesa",Jun!$F$5:$F$619,Resultado!$D433)</f>
        <v>0</v>
      </c>
      <c r="K433" s="65">
        <f>SUMIFS(Jul!$I$5:$I$619,Jul!$S$5:$S$619,"Despesa",Jul!$F$5:$F$619,Resultado!$D433)</f>
        <v>0</v>
      </c>
      <c r="L433" s="65">
        <f>SUMIFS(Ago!$I$5:$I$619,Ago!$S$5:$S$619,"Despesa",Ago!$F$5:$F$619,Resultado!$D433)</f>
        <v>0</v>
      </c>
      <c r="M433" s="65">
        <f>SUMIFS(Set!$I$5:$I$619,Set!$S$5:$S$619,"Despesa",Set!$F$5:$F$619,Resultado!$D433)</f>
        <v>0</v>
      </c>
      <c r="N433" s="65">
        <f>SUMIFS(Out!$I$5:$I$619,Out!$S$5:$S$619,"Despesa",Out!$F$5:$F$619,Resultado!$D433)</f>
        <v>0</v>
      </c>
      <c r="O433" s="65">
        <f>SUMIFS(Nov!$I$5:$I$619,Nov!$S$5:$S$619,"Despesa",Nov!$F$5:$F$619,Resultado!$D433)</f>
        <v>0</v>
      </c>
      <c r="P433" s="65">
        <f>SUMIFS(Dez!$I$5:$I$619,Dez!$S$5:$S$619,"Despesa",Dez!$F$5:$F$619,Resultado!$D433)</f>
        <v>0</v>
      </c>
      <c r="Q433" s="65">
        <f t="shared" si="54"/>
        <v>0</v>
      </c>
    </row>
    <row r="434" spans="3:17" ht="28.5" customHeight="1" thickTop="1" thickBot="1" x14ac:dyDescent="0.25">
      <c r="C434" s="45" t="str">
        <f>'PC Despesas'!F15</f>
        <v>5.2.11</v>
      </c>
      <c r="D434" s="46" t="str">
        <f>VLOOKUP(C434,'PC Despesas'!$F$4:$G$103,2,FALSE)</f>
        <v>-</v>
      </c>
      <c r="E434" s="65">
        <f>SUMIFS(Jan!$I$5:$I$619,Jan!$S$5:$S$619,"Despesa",Jan!$F$5:$F$619,Resultado!$D434)</f>
        <v>0</v>
      </c>
      <c r="F434" s="65">
        <f>SUMIFS(Fev!$I$5:$I$619,Fev!$S$5:$S$619,"Despesa",Fev!$F$5:$F$619,Resultado!$D434)</f>
        <v>0</v>
      </c>
      <c r="G434" s="65">
        <f>SUMIFS(Mar!$I$5:$I$619,Mar!$S$5:$S$619,"Despesa",Mar!$F$5:$F$619,Resultado!$D434)</f>
        <v>0</v>
      </c>
      <c r="H434" s="65">
        <f>SUMIFS(Abr!$I$5:$I$619,Abr!$S$5:$S$619,"Despesa",Abr!$F$5:$F$619,Resultado!$D434)</f>
        <v>0</v>
      </c>
      <c r="I434" s="65">
        <f>SUMIFS(Mai!$I$5:$I$619,Mai!$S$5:$S$619,"Despesa",Mai!$F$5:$F$619,Resultado!$D434)</f>
        <v>0</v>
      </c>
      <c r="J434" s="65">
        <f>SUMIFS(Jun!$I$5:$I$619,Jun!$S$5:$S$619,"Despesa",Jun!$F$5:$F$619,Resultado!$D434)</f>
        <v>0</v>
      </c>
      <c r="K434" s="65">
        <f>SUMIFS(Jul!$I$5:$I$619,Jul!$S$5:$S$619,"Despesa",Jul!$F$5:$F$619,Resultado!$D434)</f>
        <v>0</v>
      </c>
      <c r="L434" s="65">
        <f>SUMIFS(Ago!$I$5:$I$619,Ago!$S$5:$S$619,"Despesa",Ago!$F$5:$F$619,Resultado!$D434)</f>
        <v>0</v>
      </c>
      <c r="M434" s="65">
        <f>SUMIFS(Set!$I$5:$I$619,Set!$S$5:$S$619,"Despesa",Set!$F$5:$F$619,Resultado!$D434)</f>
        <v>0</v>
      </c>
      <c r="N434" s="65">
        <f>SUMIFS(Out!$I$5:$I$619,Out!$S$5:$S$619,"Despesa",Out!$F$5:$F$619,Resultado!$D434)</f>
        <v>0</v>
      </c>
      <c r="O434" s="65">
        <f>SUMIFS(Nov!$I$5:$I$619,Nov!$S$5:$S$619,"Despesa",Nov!$F$5:$F$619,Resultado!$D434)</f>
        <v>0</v>
      </c>
      <c r="P434" s="65">
        <f>SUMIFS(Dez!$I$5:$I$619,Dez!$S$5:$S$619,"Despesa",Dez!$F$5:$F$619,Resultado!$D434)</f>
        <v>0</v>
      </c>
      <c r="Q434" s="65">
        <f t="shared" si="54"/>
        <v>0</v>
      </c>
    </row>
    <row r="435" spans="3:17" ht="28.5" customHeight="1" thickTop="1" thickBot="1" x14ac:dyDescent="0.25">
      <c r="C435" s="45" t="str">
        <f>'PC Despesas'!F16</f>
        <v>5.2.12</v>
      </c>
      <c r="D435" s="46" t="str">
        <f>VLOOKUP(C435,'PC Despesas'!$F$4:$G$103,2,FALSE)</f>
        <v>-</v>
      </c>
      <c r="E435" s="65">
        <f>SUMIFS(Jan!$I$5:$I$619,Jan!$S$5:$S$619,"Despesa",Jan!$F$5:$F$619,Resultado!$D435)</f>
        <v>0</v>
      </c>
      <c r="F435" s="65">
        <f>SUMIFS(Fev!$I$5:$I$619,Fev!$S$5:$S$619,"Despesa",Fev!$F$5:$F$619,Resultado!$D435)</f>
        <v>0</v>
      </c>
      <c r="G435" s="65">
        <f>SUMIFS(Mar!$I$5:$I$619,Mar!$S$5:$S$619,"Despesa",Mar!$F$5:$F$619,Resultado!$D435)</f>
        <v>0</v>
      </c>
      <c r="H435" s="65">
        <f>SUMIFS(Abr!$I$5:$I$619,Abr!$S$5:$S$619,"Despesa",Abr!$F$5:$F$619,Resultado!$D435)</f>
        <v>0</v>
      </c>
      <c r="I435" s="65">
        <f>SUMIFS(Mai!$I$5:$I$619,Mai!$S$5:$S$619,"Despesa",Mai!$F$5:$F$619,Resultado!$D435)</f>
        <v>0</v>
      </c>
      <c r="J435" s="65">
        <f>SUMIFS(Jun!$I$5:$I$619,Jun!$S$5:$S$619,"Despesa",Jun!$F$5:$F$619,Resultado!$D435)</f>
        <v>0</v>
      </c>
      <c r="K435" s="65">
        <f>SUMIFS(Jul!$I$5:$I$619,Jul!$S$5:$S$619,"Despesa",Jul!$F$5:$F$619,Resultado!$D435)</f>
        <v>0</v>
      </c>
      <c r="L435" s="65">
        <f>SUMIFS(Ago!$I$5:$I$619,Ago!$S$5:$S$619,"Despesa",Ago!$F$5:$F$619,Resultado!$D435)</f>
        <v>0</v>
      </c>
      <c r="M435" s="65">
        <f>SUMIFS(Set!$I$5:$I$619,Set!$S$5:$S$619,"Despesa",Set!$F$5:$F$619,Resultado!$D435)</f>
        <v>0</v>
      </c>
      <c r="N435" s="65">
        <f>SUMIFS(Out!$I$5:$I$619,Out!$S$5:$S$619,"Despesa",Out!$F$5:$F$619,Resultado!$D435)</f>
        <v>0</v>
      </c>
      <c r="O435" s="65">
        <f>SUMIFS(Nov!$I$5:$I$619,Nov!$S$5:$S$619,"Despesa",Nov!$F$5:$F$619,Resultado!$D435)</f>
        <v>0</v>
      </c>
      <c r="P435" s="65">
        <f>SUMIFS(Dez!$I$5:$I$619,Dez!$S$5:$S$619,"Despesa",Dez!$F$5:$F$619,Resultado!$D435)</f>
        <v>0</v>
      </c>
      <c r="Q435" s="65">
        <f t="shared" si="54"/>
        <v>0</v>
      </c>
    </row>
    <row r="436" spans="3:17" ht="28.5" customHeight="1" thickTop="1" thickBot="1" x14ac:dyDescent="0.25">
      <c r="C436" s="45" t="str">
        <f>'PC Despesas'!F17</f>
        <v>5.2.13</v>
      </c>
      <c r="D436" s="46" t="str">
        <f>VLOOKUP(C436,'PC Despesas'!$F$4:$G$103,2,FALSE)</f>
        <v>-</v>
      </c>
      <c r="E436" s="65">
        <f>SUMIFS(Jan!$I$5:$I$619,Jan!$S$5:$S$619,"Despesa",Jan!$F$5:$F$619,Resultado!$D436)</f>
        <v>0</v>
      </c>
      <c r="F436" s="65">
        <f>SUMIFS(Fev!$I$5:$I$619,Fev!$S$5:$S$619,"Despesa",Fev!$F$5:$F$619,Resultado!$D436)</f>
        <v>0</v>
      </c>
      <c r="G436" s="65">
        <f>SUMIFS(Mar!$I$5:$I$619,Mar!$S$5:$S$619,"Despesa",Mar!$F$5:$F$619,Resultado!$D436)</f>
        <v>0</v>
      </c>
      <c r="H436" s="65">
        <f>SUMIFS(Abr!$I$5:$I$619,Abr!$S$5:$S$619,"Despesa",Abr!$F$5:$F$619,Resultado!$D436)</f>
        <v>0</v>
      </c>
      <c r="I436" s="65">
        <f>SUMIFS(Mai!$I$5:$I$619,Mai!$S$5:$S$619,"Despesa",Mai!$F$5:$F$619,Resultado!$D436)</f>
        <v>0</v>
      </c>
      <c r="J436" s="65">
        <f>SUMIFS(Jun!$I$5:$I$619,Jun!$S$5:$S$619,"Despesa",Jun!$F$5:$F$619,Resultado!$D436)</f>
        <v>0</v>
      </c>
      <c r="K436" s="65">
        <f>SUMIFS(Jul!$I$5:$I$619,Jul!$S$5:$S$619,"Despesa",Jul!$F$5:$F$619,Resultado!$D436)</f>
        <v>0</v>
      </c>
      <c r="L436" s="65">
        <f>SUMIFS(Ago!$I$5:$I$619,Ago!$S$5:$S$619,"Despesa",Ago!$F$5:$F$619,Resultado!$D436)</f>
        <v>0</v>
      </c>
      <c r="M436" s="65">
        <f>SUMIFS(Set!$I$5:$I$619,Set!$S$5:$S$619,"Despesa",Set!$F$5:$F$619,Resultado!$D436)</f>
        <v>0</v>
      </c>
      <c r="N436" s="65">
        <f>SUMIFS(Out!$I$5:$I$619,Out!$S$5:$S$619,"Despesa",Out!$F$5:$F$619,Resultado!$D436)</f>
        <v>0</v>
      </c>
      <c r="O436" s="65">
        <f>SUMIFS(Nov!$I$5:$I$619,Nov!$S$5:$S$619,"Despesa",Nov!$F$5:$F$619,Resultado!$D436)</f>
        <v>0</v>
      </c>
      <c r="P436" s="65">
        <f>SUMIFS(Dez!$I$5:$I$619,Dez!$S$5:$S$619,"Despesa",Dez!$F$5:$F$619,Resultado!$D436)</f>
        <v>0</v>
      </c>
      <c r="Q436" s="65">
        <f t="shared" si="54"/>
        <v>0</v>
      </c>
    </row>
    <row r="437" spans="3:17" ht="28.5" customHeight="1" thickTop="1" thickBot="1" x14ac:dyDescent="0.25">
      <c r="C437" s="45" t="str">
        <f>'PC Despesas'!F18</f>
        <v>5.2.14</v>
      </c>
      <c r="D437" s="46" t="str">
        <f>VLOOKUP(C437,'PC Despesas'!$F$4:$G$103,2,FALSE)</f>
        <v>-</v>
      </c>
      <c r="E437" s="65">
        <f>SUMIFS(Jan!$I$5:$I$619,Jan!$S$5:$S$619,"Despesa",Jan!$F$5:$F$619,Resultado!$D437)</f>
        <v>0</v>
      </c>
      <c r="F437" s="65">
        <f>SUMIFS(Fev!$I$5:$I$619,Fev!$S$5:$S$619,"Despesa",Fev!$F$5:$F$619,Resultado!$D437)</f>
        <v>0</v>
      </c>
      <c r="G437" s="65">
        <f>SUMIFS(Mar!$I$5:$I$619,Mar!$S$5:$S$619,"Despesa",Mar!$F$5:$F$619,Resultado!$D437)</f>
        <v>0</v>
      </c>
      <c r="H437" s="65">
        <f>SUMIFS(Abr!$I$5:$I$619,Abr!$S$5:$S$619,"Despesa",Abr!$F$5:$F$619,Resultado!$D437)</f>
        <v>0</v>
      </c>
      <c r="I437" s="65">
        <f>SUMIFS(Mai!$I$5:$I$619,Mai!$S$5:$S$619,"Despesa",Mai!$F$5:$F$619,Resultado!$D437)</f>
        <v>0</v>
      </c>
      <c r="J437" s="65">
        <f>SUMIFS(Jun!$I$5:$I$619,Jun!$S$5:$S$619,"Despesa",Jun!$F$5:$F$619,Resultado!$D437)</f>
        <v>0</v>
      </c>
      <c r="K437" s="65">
        <f>SUMIFS(Jul!$I$5:$I$619,Jul!$S$5:$S$619,"Despesa",Jul!$F$5:$F$619,Resultado!$D437)</f>
        <v>0</v>
      </c>
      <c r="L437" s="65">
        <f>SUMIFS(Ago!$I$5:$I$619,Ago!$S$5:$S$619,"Despesa",Ago!$F$5:$F$619,Resultado!$D437)</f>
        <v>0</v>
      </c>
      <c r="M437" s="65">
        <f>SUMIFS(Set!$I$5:$I$619,Set!$S$5:$S$619,"Despesa",Set!$F$5:$F$619,Resultado!$D437)</f>
        <v>0</v>
      </c>
      <c r="N437" s="65">
        <f>SUMIFS(Out!$I$5:$I$619,Out!$S$5:$S$619,"Despesa",Out!$F$5:$F$619,Resultado!$D437)</f>
        <v>0</v>
      </c>
      <c r="O437" s="65">
        <f>SUMIFS(Nov!$I$5:$I$619,Nov!$S$5:$S$619,"Despesa",Nov!$F$5:$F$619,Resultado!$D437)</f>
        <v>0</v>
      </c>
      <c r="P437" s="65">
        <f>SUMIFS(Dez!$I$5:$I$619,Dez!$S$5:$S$619,"Despesa",Dez!$F$5:$F$619,Resultado!$D437)</f>
        <v>0</v>
      </c>
      <c r="Q437" s="65">
        <f t="shared" si="54"/>
        <v>0</v>
      </c>
    </row>
    <row r="438" spans="3:17" ht="28.5" customHeight="1" thickTop="1" thickBot="1" x14ac:dyDescent="0.25">
      <c r="C438" s="45" t="str">
        <f>'PC Despesas'!F19</f>
        <v>5.2.15</v>
      </c>
      <c r="D438" s="46" t="str">
        <f>VLOOKUP(C438,'PC Despesas'!$F$4:$G$103,2,FALSE)</f>
        <v>-</v>
      </c>
      <c r="E438" s="65">
        <f>SUMIFS(Jan!$I$5:$I$619,Jan!$S$5:$S$619,"Despesa",Jan!$F$5:$F$619,Resultado!$D438)</f>
        <v>0</v>
      </c>
      <c r="F438" s="65">
        <f>SUMIFS(Fev!$I$5:$I$619,Fev!$S$5:$S$619,"Despesa",Fev!$F$5:$F$619,Resultado!$D438)</f>
        <v>0</v>
      </c>
      <c r="G438" s="65">
        <f>SUMIFS(Mar!$I$5:$I$619,Mar!$S$5:$S$619,"Despesa",Mar!$F$5:$F$619,Resultado!$D438)</f>
        <v>0</v>
      </c>
      <c r="H438" s="65">
        <f>SUMIFS(Abr!$I$5:$I$619,Abr!$S$5:$S$619,"Despesa",Abr!$F$5:$F$619,Resultado!$D438)</f>
        <v>0</v>
      </c>
      <c r="I438" s="65">
        <f>SUMIFS(Mai!$I$5:$I$619,Mai!$S$5:$S$619,"Despesa",Mai!$F$5:$F$619,Resultado!$D438)</f>
        <v>0</v>
      </c>
      <c r="J438" s="65">
        <f>SUMIFS(Jun!$I$5:$I$619,Jun!$S$5:$S$619,"Despesa",Jun!$F$5:$F$619,Resultado!$D438)</f>
        <v>0</v>
      </c>
      <c r="K438" s="65">
        <f>SUMIFS(Jul!$I$5:$I$619,Jul!$S$5:$S$619,"Despesa",Jul!$F$5:$F$619,Resultado!$D438)</f>
        <v>0</v>
      </c>
      <c r="L438" s="65">
        <f>SUMIFS(Ago!$I$5:$I$619,Ago!$S$5:$S$619,"Despesa",Ago!$F$5:$F$619,Resultado!$D438)</f>
        <v>0</v>
      </c>
      <c r="M438" s="65">
        <f>SUMIFS(Set!$I$5:$I$619,Set!$S$5:$S$619,"Despesa",Set!$F$5:$F$619,Resultado!$D438)</f>
        <v>0</v>
      </c>
      <c r="N438" s="65">
        <f>SUMIFS(Out!$I$5:$I$619,Out!$S$5:$S$619,"Despesa",Out!$F$5:$F$619,Resultado!$D438)</f>
        <v>0</v>
      </c>
      <c r="O438" s="65">
        <f>SUMIFS(Nov!$I$5:$I$619,Nov!$S$5:$S$619,"Despesa",Nov!$F$5:$F$619,Resultado!$D438)</f>
        <v>0</v>
      </c>
      <c r="P438" s="65">
        <f>SUMIFS(Dez!$I$5:$I$619,Dez!$S$5:$S$619,"Despesa",Dez!$F$5:$F$619,Resultado!$D438)</f>
        <v>0</v>
      </c>
      <c r="Q438" s="65">
        <f t="shared" si="54"/>
        <v>0</v>
      </c>
    </row>
    <row r="439" spans="3:17" ht="28.5" customHeight="1" thickTop="1" thickBot="1" x14ac:dyDescent="0.25">
      <c r="C439" s="45" t="str">
        <f>'PC Despesas'!F20</f>
        <v>5.2.16</v>
      </c>
      <c r="D439" s="46" t="str">
        <f>VLOOKUP(C439,'PC Despesas'!$F$4:$G$103,2,FALSE)</f>
        <v>-</v>
      </c>
      <c r="E439" s="65">
        <f>SUMIFS(Jan!$I$5:$I$619,Jan!$S$5:$S$619,"Despesa",Jan!$F$5:$F$619,Resultado!$D439)</f>
        <v>0</v>
      </c>
      <c r="F439" s="65">
        <f>SUMIFS(Fev!$I$5:$I$619,Fev!$S$5:$S$619,"Despesa",Fev!$F$5:$F$619,Resultado!$D439)</f>
        <v>0</v>
      </c>
      <c r="G439" s="65">
        <f>SUMIFS(Mar!$I$5:$I$619,Mar!$S$5:$S$619,"Despesa",Mar!$F$5:$F$619,Resultado!$D439)</f>
        <v>0</v>
      </c>
      <c r="H439" s="65">
        <f>SUMIFS(Abr!$I$5:$I$619,Abr!$S$5:$S$619,"Despesa",Abr!$F$5:$F$619,Resultado!$D439)</f>
        <v>0</v>
      </c>
      <c r="I439" s="65">
        <f>SUMIFS(Mai!$I$5:$I$619,Mai!$S$5:$S$619,"Despesa",Mai!$F$5:$F$619,Resultado!$D439)</f>
        <v>0</v>
      </c>
      <c r="J439" s="65">
        <f>SUMIFS(Jun!$I$5:$I$619,Jun!$S$5:$S$619,"Despesa",Jun!$F$5:$F$619,Resultado!$D439)</f>
        <v>0</v>
      </c>
      <c r="K439" s="65">
        <f>SUMIFS(Jul!$I$5:$I$619,Jul!$S$5:$S$619,"Despesa",Jul!$F$5:$F$619,Resultado!$D439)</f>
        <v>0</v>
      </c>
      <c r="L439" s="65">
        <f>SUMIFS(Ago!$I$5:$I$619,Ago!$S$5:$S$619,"Despesa",Ago!$F$5:$F$619,Resultado!$D439)</f>
        <v>0</v>
      </c>
      <c r="M439" s="65">
        <f>SUMIFS(Set!$I$5:$I$619,Set!$S$5:$S$619,"Despesa",Set!$F$5:$F$619,Resultado!$D439)</f>
        <v>0</v>
      </c>
      <c r="N439" s="65">
        <f>SUMIFS(Out!$I$5:$I$619,Out!$S$5:$S$619,"Despesa",Out!$F$5:$F$619,Resultado!$D439)</f>
        <v>0</v>
      </c>
      <c r="O439" s="65">
        <f>SUMIFS(Nov!$I$5:$I$619,Nov!$S$5:$S$619,"Despesa",Nov!$F$5:$F$619,Resultado!$D439)</f>
        <v>0</v>
      </c>
      <c r="P439" s="65">
        <f>SUMIFS(Dez!$I$5:$I$619,Dez!$S$5:$S$619,"Despesa",Dez!$F$5:$F$619,Resultado!$D439)</f>
        <v>0</v>
      </c>
      <c r="Q439" s="65">
        <f t="shared" si="54"/>
        <v>0</v>
      </c>
    </row>
    <row r="440" spans="3:17" ht="28.5" customHeight="1" thickTop="1" thickBot="1" x14ac:dyDescent="0.25">
      <c r="C440" s="45" t="str">
        <f>'PC Despesas'!F21</f>
        <v>5.2.17</v>
      </c>
      <c r="D440" s="46" t="str">
        <f>VLOOKUP(C440,'PC Despesas'!$F$4:$G$103,2,FALSE)</f>
        <v>-</v>
      </c>
      <c r="E440" s="65">
        <f>SUMIFS(Jan!$I$5:$I$619,Jan!$S$5:$S$619,"Despesa",Jan!$F$5:$F$619,Resultado!$D440)</f>
        <v>0</v>
      </c>
      <c r="F440" s="65">
        <f>SUMIFS(Fev!$I$5:$I$619,Fev!$S$5:$S$619,"Despesa",Fev!$F$5:$F$619,Resultado!$D440)</f>
        <v>0</v>
      </c>
      <c r="G440" s="65">
        <f>SUMIFS(Mar!$I$5:$I$619,Mar!$S$5:$S$619,"Despesa",Mar!$F$5:$F$619,Resultado!$D440)</f>
        <v>0</v>
      </c>
      <c r="H440" s="65">
        <f>SUMIFS(Abr!$I$5:$I$619,Abr!$S$5:$S$619,"Despesa",Abr!$F$5:$F$619,Resultado!$D440)</f>
        <v>0</v>
      </c>
      <c r="I440" s="65">
        <f>SUMIFS(Mai!$I$5:$I$619,Mai!$S$5:$S$619,"Despesa",Mai!$F$5:$F$619,Resultado!$D440)</f>
        <v>0</v>
      </c>
      <c r="J440" s="65">
        <f>SUMIFS(Jun!$I$5:$I$619,Jun!$S$5:$S$619,"Despesa",Jun!$F$5:$F$619,Resultado!$D440)</f>
        <v>0</v>
      </c>
      <c r="K440" s="65">
        <f>SUMIFS(Jul!$I$5:$I$619,Jul!$S$5:$S$619,"Despesa",Jul!$F$5:$F$619,Resultado!$D440)</f>
        <v>0</v>
      </c>
      <c r="L440" s="65">
        <f>SUMIFS(Ago!$I$5:$I$619,Ago!$S$5:$S$619,"Despesa",Ago!$F$5:$F$619,Resultado!$D440)</f>
        <v>0</v>
      </c>
      <c r="M440" s="65">
        <f>SUMIFS(Set!$I$5:$I$619,Set!$S$5:$S$619,"Despesa",Set!$F$5:$F$619,Resultado!$D440)</f>
        <v>0</v>
      </c>
      <c r="N440" s="65">
        <f>SUMIFS(Out!$I$5:$I$619,Out!$S$5:$S$619,"Despesa",Out!$F$5:$F$619,Resultado!$D440)</f>
        <v>0</v>
      </c>
      <c r="O440" s="65">
        <f>SUMIFS(Nov!$I$5:$I$619,Nov!$S$5:$S$619,"Despesa",Nov!$F$5:$F$619,Resultado!$D440)</f>
        <v>0</v>
      </c>
      <c r="P440" s="65">
        <f>SUMIFS(Dez!$I$5:$I$619,Dez!$S$5:$S$619,"Despesa",Dez!$F$5:$F$619,Resultado!$D440)</f>
        <v>0</v>
      </c>
      <c r="Q440" s="65">
        <f t="shared" si="54"/>
        <v>0</v>
      </c>
    </row>
    <row r="441" spans="3:17" ht="28.5" customHeight="1" thickTop="1" thickBot="1" x14ac:dyDescent="0.25">
      <c r="C441" s="45" t="str">
        <f>'PC Despesas'!F22</f>
        <v>5.2.18</v>
      </c>
      <c r="D441" s="46" t="str">
        <f>VLOOKUP(C441,'PC Despesas'!$F$4:$G$103,2,FALSE)</f>
        <v>-</v>
      </c>
      <c r="E441" s="65">
        <f>SUMIFS(Jan!$I$5:$I$619,Jan!$S$5:$S$619,"Despesa",Jan!$F$5:$F$619,Resultado!$D441)</f>
        <v>0</v>
      </c>
      <c r="F441" s="65">
        <f>SUMIFS(Fev!$I$5:$I$619,Fev!$S$5:$S$619,"Despesa",Fev!$F$5:$F$619,Resultado!$D441)</f>
        <v>0</v>
      </c>
      <c r="G441" s="65">
        <f>SUMIFS(Mar!$I$5:$I$619,Mar!$S$5:$S$619,"Despesa",Mar!$F$5:$F$619,Resultado!$D441)</f>
        <v>0</v>
      </c>
      <c r="H441" s="65">
        <f>SUMIFS(Abr!$I$5:$I$619,Abr!$S$5:$S$619,"Despesa",Abr!$F$5:$F$619,Resultado!$D441)</f>
        <v>0</v>
      </c>
      <c r="I441" s="65">
        <f>SUMIFS(Mai!$I$5:$I$619,Mai!$S$5:$S$619,"Despesa",Mai!$F$5:$F$619,Resultado!$D441)</f>
        <v>0</v>
      </c>
      <c r="J441" s="65">
        <f>SUMIFS(Jun!$I$5:$I$619,Jun!$S$5:$S$619,"Despesa",Jun!$F$5:$F$619,Resultado!$D441)</f>
        <v>0</v>
      </c>
      <c r="K441" s="65">
        <f>SUMIFS(Jul!$I$5:$I$619,Jul!$S$5:$S$619,"Despesa",Jul!$F$5:$F$619,Resultado!$D441)</f>
        <v>0</v>
      </c>
      <c r="L441" s="65">
        <f>SUMIFS(Ago!$I$5:$I$619,Ago!$S$5:$S$619,"Despesa",Ago!$F$5:$F$619,Resultado!$D441)</f>
        <v>0</v>
      </c>
      <c r="M441" s="65">
        <f>SUMIFS(Set!$I$5:$I$619,Set!$S$5:$S$619,"Despesa",Set!$F$5:$F$619,Resultado!$D441)</f>
        <v>0</v>
      </c>
      <c r="N441" s="65">
        <f>SUMIFS(Out!$I$5:$I$619,Out!$S$5:$S$619,"Despesa",Out!$F$5:$F$619,Resultado!$D441)</f>
        <v>0</v>
      </c>
      <c r="O441" s="65">
        <f>SUMIFS(Nov!$I$5:$I$619,Nov!$S$5:$S$619,"Despesa",Nov!$F$5:$F$619,Resultado!$D441)</f>
        <v>0</v>
      </c>
      <c r="P441" s="65">
        <f>SUMIFS(Dez!$I$5:$I$619,Dez!$S$5:$S$619,"Despesa",Dez!$F$5:$F$619,Resultado!$D441)</f>
        <v>0</v>
      </c>
      <c r="Q441" s="65">
        <f t="shared" si="54"/>
        <v>0</v>
      </c>
    </row>
    <row r="442" spans="3:17" ht="28.5" customHeight="1" thickTop="1" thickBot="1" x14ac:dyDescent="0.25">
      <c r="C442" s="45" t="str">
        <f>'PC Despesas'!F23</f>
        <v>5.2.19</v>
      </c>
      <c r="D442" s="46" t="str">
        <f>VLOOKUP(C442,'PC Despesas'!$F$4:$G$103,2,FALSE)</f>
        <v>-</v>
      </c>
      <c r="E442" s="65">
        <f>SUMIFS(Jan!$I$5:$I$619,Jan!$S$5:$S$619,"Despesa",Jan!$F$5:$F$619,Resultado!$D442)</f>
        <v>0</v>
      </c>
      <c r="F442" s="65">
        <f>SUMIFS(Fev!$I$5:$I$619,Fev!$S$5:$S$619,"Despesa",Fev!$F$5:$F$619,Resultado!$D442)</f>
        <v>0</v>
      </c>
      <c r="G442" s="65">
        <f>SUMIFS(Mar!$I$5:$I$619,Mar!$S$5:$S$619,"Despesa",Mar!$F$5:$F$619,Resultado!$D442)</f>
        <v>0</v>
      </c>
      <c r="H442" s="65">
        <f>SUMIFS(Abr!$I$5:$I$619,Abr!$S$5:$S$619,"Despesa",Abr!$F$5:$F$619,Resultado!$D442)</f>
        <v>0</v>
      </c>
      <c r="I442" s="65">
        <f>SUMIFS(Mai!$I$5:$I$619,Mai!$S$5:$S$619,"Despesa",Mai!$F$5:$F$619,Resultado!$D442)</f>
        <v>0</v>
      </c>
      <c r="J442" s="65">
        <f>SUMIFS(Jun!$I$5:$I$619,Jun!$S$5:$S$619,"Despesa",Jun!$F$5:$F$619,Resultado!$D442)</f>
        <v>0</v>
      </c>
      <c r="K442" s="65">
        <f>SUMIFS(Jul!$I$5:$I$619,Jul!$S$5:$S$619,"Despesa",Jul!$F$5:$F$619,Resultado!$D442)</f>
        <v>0</v>
      </c>
      <c r="L442" s="65">
        <f>SUMIFS(Ago!$I$5:$I$619,Ago!$S$5:$S$619,"Despesa",Ago!$F$5:$F$619,Resultado!$D442)</f>
        <v>0</v>
      </c>
      <c r="M442" s="65">
        <f>SUMIFS(Set!$I$5:$I$619,Set!$S$5:$S$619,"Despesa",Set!$F$5:$F$619,Resultado!$D442)</f>
        <v>0</v>
      </c>
      <c r="N442" s="65">
        <f>SUMIFS(Out!$I$5:$I$619,Out!$S$5:$S$619,"Despesa",Out!$F$5:$F$619,Resultado!$D442)</f>
        <v>0</v>
      </c>
      <c r="O442" s="65">
        <f>SUMIFS(Nov!$I$5:$I$619,Nov!$S$5:$S$619,"Despesa",Nov!$F$5:$F$619,Resultado!$D442)</f>
        <v>0</v>
      </c>
      <c r="P442" s="65">
        <f>SUMIFS(Dez!$I$5:$I$619,Dez!$S$5:$S$619,"Despesa",Dez!$F$5:$F$619,Resultado!$D442)</f>
        <v>0</v>
      </c>
      <c r="Q442" s="65">
        <f t="shared" si="54"/>
        <v>0</v>
      </c>
    </row>
    <row r="443" spans="3:17" ht="28.5" customHeight="1" thickTop="1" thickBot="1" x14ac:dyDescent="0.25">
      <c r="C443" s="45" t="str">
        <f>'PC Despesas'!F24</f>
        <v>5.2.20</v>
      </c>
      <c r="D443" s="46" t="str">
        <f>VLOOKUP(C443,'PC Despesas'!$F$4:$G$103,2,FALSE)</f>
        <v>-</v>
      </c>
      <c r="E443" s="65">
        <f>SUMIFS(Jan!$I$5:$I$619,Jan!$S$5:$S$619,"Despesa",Jan!$F$5:$F$619,Resultado!$D443)</f>
        <v>0</v>
      </c>
      <c r="F443" s="65">
        <f>SUMIFS(Fev!$I$5:$I$619,Fev!$S$5:$S$619,"Despesa",Fev!$F$5:$F$619,Resultado!$D443)</f>
        <v>0</v>
      </c>
      <c r="G443" s="65">
        <f>SUMIFS(Mar!$I$5:$I$619,Mar!$S$5:$S$619,"Despesa",Mar!$F$5:$F$619,Resultado!$D443)</f>
        <v>0</v>
      </c>
      <c r="H443" s="65">
        <f>SUMIFS(Abr!$I$5:$I$619,Abr!$S$5:$S$619,"Despesa",Abr!$F$5:$F$619,Resultado!$D443)</f>
        <v>0</v>
      </c>
      <c r="I443" s="65">
        <f>SUMIFS(Mai!$I$5:$I$619,Mai!$S$5:$S$619,"Despesa",Mai!$F$5:$F$619,Resultado!$D443)</f>
        <v>0</v>
      </c>
      <c r="J443" s="65">
        <f>SUMIFS(Jun!$I$5:$I$619,Jun!$S$5:$S$619,"Despesa",Jun!$F$5:$F$619,Resultado!$D443)</f>
        <v>0</v>
      </c>
      <c r="K443" s="65">
        <f>SUMIFS(Jul!$I$5:$I$619,Jul!$S$5:$S$619,"Despesa",Jul!$F$5:$F$619,Resultado!$D443)</f>
        <v>0</v>
      </c>
      <c r="L443" s="65">
        <f>SUMIFS(Ago!$I$5:$I$619,Ago!$S$5:$S$619,"Despesa",Ago!$F$5:$F$619,Resultado!$D443)</f>
        <v>0</v>
      </c>
      <c r="M443" s="65">
        <f>SUMIFS(Set!$I$5:$I$619,Set!$S$5:$S$619,"Despesa",Set!$F$5:$F$619,Resultado!$D443)</f>
        <v>0</v>
      </c>
      <c r="N443" s="65">
        <f>SUMIFS(Out!$I$5:$I$619,Out!$S$5:$S$619,"Despesa",Out!$F$5:$F$619,Resultado!$D443)</f>
        <v>0</v>
      </c>
      <c r="O443" s="65">
        <f>SUMIFS(Nov!$I$5:$I$619,Nov!$S$5:$S$619,"Despesa",Nov!$F$5:$F$619,Resultado!$D443)</f>
        <v>0</v>
      </c>
      <c r="P443" s="65">
        <f>SUMIFS(Dez!$I$5:$I$619,Dez!$S$5:$S$619,"Despesa",Dez!$F$5:$F$619,Resultado!$D443)</f>
        <v>0</v>
      </c>
      <c r="Q443" s="65">
        <f t="shared" si="54"/>
        <v>0</v>
      </c>
    </row>
    <row r="444" spans="3:17" ht="28.5" customHeight="1" thickTop="1" thickBot="1" x14ac:dyDescent="0.25">
      <c r="C444" s="45" t="str">
        <f>'PC Despesas'!F25</f>
        <v>5.2.21</v>
      </c>
      <c r="D444" s="46" t="str">
        <f>VLOOKUP(C444,'PC Despesas'!$F$4:$G$103,2,FALSE)</f>
        <v>-</v>
      </c>
      <c r="E444" s="65">
        <f>SUMIFS(Jan!$I$5:$I$619,Jan!$S$5:$S$619,"Despesa",Jan!$F$5:$F$619,Resultado!$D444)</f>
        <v>0</v>
      </c>
      <c r="F444" s="65">
        <f>SUMIFS(Fev!$I$5:$I$619,Fev!$S$5:$S$619,"Despesa",Fev!$F$5:$F$619,Resultado!$D444)</f>
        <v>0</v>
      </c>
      <c r="G444" s="65">
        <f>SUMIFS(Mar!$I$5:$I$619,Mar!$S$5:$S$619,"Despesa",Mar!$F$5:$F$619,Resultado!$D444)</f>
        <v>0</v>
      </c>
      <c r="H444" s="65">
        <f>SUMIFS(Abr!$I$5:$I$619,Abr!$S$5:$S$619,"Despesa",Abr!$F$5:$F$619,Resultado!$D444)</f>
        <v>0</v>
      </c>
      <c r="I444" s="65">
        <f>SUMIFS(Mai!$I$5:$I$619,Mai!$S$5:$S$619,"Despesa",Mai!$F$5:$F$619,Resultado!$D444)</f>
        <v>0</v>
      </c>
      <c r="J444" s="65">
        <f>SUMIFS(Jun!$I$5:$I$619,Jun!$S$5:$S$619,"Despesa",Jun!$F$5:$F$619,Resultado!$D444)</f>
        <v>0</v>
      </c>
      <c r="K444" s="65">
        <f>SUMIFS(Jul!$I$5:$I$619,Jul!$S$5:$S$619,"Despesa",Jul!$F$5:$F$619,Resultado!$D444)</f>
        <v>0</v>
      </c>
      <c r="L444" s="65">
        <f>SUMIFS(Ago!$I$5:$I$619,Ago!$S$5:$S$619,"Despesa",Ago!$F$5:$F$619,Resultado!$D444)</f>
        <v>0</v>
      </c>
      <c r="M444" s="65">
        <f>SUMIFS(Set!$I$5:$I$619,Set!$S$5:$S$619,"Despesa",Set!$F$5:$F$619,Resultado!$D444)</f>
        <v>0</v>
      </c>
      <c r="N444" s="65">
        <f>SUMIFS(Out!$I$5:$I$619,Out!$S$5:$S$619,"Despesa",Out!$F$5:$F$619,Resultado!$D444)</f>
        <v>0</v>
      </c>
      <c r="O444" s="65">
        <f>SUMIFS(Nov!$I$5:$I$619,Nov!$S$5:$S$619,"Despesa",Nov!$F$5:$F$619,Resultado!$D444)</f>
        <v>0</v>
      </c>
      <c r="P444" s="65">
        <f>SUMIFS(Dez!$I$5:$I$619,Dez!$S$5:$S$619,"Despesa",Dez!$F$5:$F$619,Resultado!$D444)</f>
        <v>0</v>
      </c>
      <c r="Q444" s="65">
        <f t="shared" si="54"/>
        <v>0</v>
      </c>
    </row>
    <row r="445" spans="3:17" ht="28.5" customHeight="1" thickTop="1" thickBot="1" x14ac:dyDescent="0.25">
      <c r="C445" s="45" t="str">
        <f>'PC Despesas'!F26</f>
        <v>5.2.22</v>
      </c>
      <c r="D445" s="46" t="str">
        <f>VLOOKUP(C445,'PC Despesas'!$F$4:$G$103,2,FALSE)</f>
        <v>-</v>
      </c>
      <c r="E445" s="65">
        <f>SUMIFS(Jan!$I$5:$I$619,Jan!$S$5:$S$619,"Despesa",Jan!$F$5:$F$619,Resultado!$D445)</f>
        <v>0</v>
      </c>
      <c r="F445" s="65">
        <f>SUMIFS(Fev!$I$5:$I$619,Fev!$S$5:$S$619,"Despesa",Fev!$F$5:$F$619,Resultado!$D445)</f>
        <v>0</v>
      </c>
      <c r="G445" s="65">
        <f>SUMIFS(Mar!$I$5:$I$619,Mar!$S$5:$S$619,"Despesa",Mar!$F$5:$F$619,Resultado!$D445)</f>
        <v>0</v>
      </c>
      <c r="H445" s="65">
        <f>SUMIFS(Abr!$I$5:$I$619,Abr!$S$5:$S$619,"Despesa",Abr!$F$5:$F$619,Resultado!$D445)</f>
        <v>0</v>
      </c>
      <c r="I445" s="65">
        <f>SUMIFS(Mai!$I$5:$I$619,Mai!$S$5:$S$619,"Despesa",Mai!$F$5:$F$619,Resultado!$D445)</f>
        <v>0</v>
      </c>
      <c r="J445" s="65">
        <f>SUMIFS(Jun!$I$5:$I$619,Jun!$S$5:$S$619,"Despesa",Jun!$F$5:$F$619,Resultado!$D445)</f>
        <v>0</v>
      </c>
      <c r="K445" s="65">
        <f>SUMIFS(Jul!$I$5:$I$619,Jul!$S$5:$S$619,"Despesa",Jul!$F$5:$F$619,Resultado!$D445)</f>
        <v>0</v>
      </c>
      <c r="L445" s="65">
        <f>SUMIFS(Ago!$I$5:$I$619,Ago!$S$5:$S$619,"Despesa",Ago!$F$5:$F$619,Resultado!$D445)</f>
        <v>0</v>
      </c>
      <c r="M445" s="65">
        <f>SUMIFS(Set!$I$5:$I$619,Set!$S$5:$S$619,"Despesa",Set!$F$5:$F$619,Resultado!$D445)</f>
        <v>0</v>
      </c>
      <c r="N445" s="65">
        <f>SUMIFS(Out!$I$5:$I$619,Out!$S$5:$S$619,"Despesa",Out!$F$5:$F$619,Resultado!$D445)</f>
        <v>0</v>
      </c>
      <c r="O445" s="65">
        <f>SUMIFS(Nov!$I$5:$I$619,Nov!$S$5:$S$619,"Despesa",Nov!$F$5:$F$619,Resultado!$D445)</f>
        <v>0</v>
      </c>
      <c r="P445" s="65">
        <f>SUMIFS(Dez!$I$5:$I$619,Dez!$S$5:$S$619,"Despesa",Dez!$F$5:$F$619,Resultado!$D445)</f>
        <v>0</v>
      </c>
      <c r="Q445" s="65">
        <f t="shared" si="54"/>
        <v>0</v>
      </c>
    </row>
    <row r="446" spans="3:17" ht="28.5" customHeight="1" thickTop="1" thickBot="1" x14ac:dyDescent="0.25">
      <c r="C446" s="45" t="str">
        <f>'PC Despesas'!F27</f>
        <v>5.2.23</v>
      </c>
      <c r="D446" s="46" t="str">
        <f>VLOOKUP(C446,'PC Despesas'!$F$4:$G$103,2,FALSE)</f>
        <v>-</v>
      </c>
      <c r="E446" s="65">
        <f>SUMIFS(Jan!$I$5:$I$619,Jan!$S$5:$S$619,"Despesa",Jan!$F$5:$F$619,Resultado!$D446)</f>
        <v>0</v>
      </c>
      <c r="F446" s="65">
        <f>SUMIFS(Fev!$I$5:$I$619,Fev!$S$5:$S$619,"Despesa",Fev!$F$5:$F$619,Resultado!$D446)</f>
        <v>0</v>
      </c>
      <c r="G446" s="65">
        <f>SUMIFS(Mar!$I$5:$I$619,Mar!$S$5:$S$619,"Despesa",Mar!$F$5:$F$619,Resultado!$D446)</f>
        <v>0</v>
      </c>
      <c r="H446" s="65">
        <f>SUMIFS(Abr!$I$5:$I$619,Abr!$S$5:$S$619,"Despesa",Abr!$F$5:$F$619,Resultado!$D446)</f>
        <v>0</v>
      </c>
      <c r="I446" s="65">
        <f>SUMIFS(Mai!$I$5:$I$619,Mai!$S$5:$S$619,"Despesa",Mai!$F$5:$F$619,Resultado!$D446)</f>
        <v>0</v>
      </c>
      <c r="J446" s="65">
        <f>SUMIFS(Jun!$I$5:$I$619,Jun!$S$5:$S$619,"Despesa",Jun!$F$5:$F$619,Resultado!$D446)</f>
        <v>0</v>
      </c>
      <c r="K446" s="65">
        <f>SUMIFS(Jul!$I$5:$I$619,Jul!$S$5:$S$619,"Despesa",Jul!$F$5:$F$619,Resultado!$D446)</f>
        <v>0</v>
      </c>
      <c r="L446" s="65">
        <f>SUMIFS(Ago!$I$5:$I$619,Ago!$S$5:$S$619,"Despesa",Ago!$F$5:$F$619,Resultado!$D446)</f>
        <v>0</v>
      </c>
      <c r="M446" s="65">
        <f>SUMIFS(Set!$I$5:$I$619,Set!$S$5:$S$619,"Despesa",Set!$F$5:$F$619,Resultado!$D446)</f>
        <v>0</v>
      </c>
      <c r="N446" s="65">
        <f>SUMIFS(Out!$I$5:$I$619,Out!$S$5:$S$619,"Despesa",Out!$F$5:$F$619,Resultado!$D446)</f>
        <v>0</v>
      </c>
      <c r="O446" s="65">
        <f>SUMIFS(Nov!$I$5:$I$619,Nov!$S$5:$S$619,"Despesa",Nov!$F$5:$F$619,Resultado!$D446)</f>
        <v>0</v>
      </c>
      <c r="P446" s="65">
        <f>SUMIFS(Dez!$I$5:$I$619,Dez!$S$5:$S$619,"Despesa",Dez!$F$5:$F$619,Resultado!$D446)</f>
        <v>0</v>
      </c>
      <c r="Q446" s="65">
        <f t="shared" si="54"/>
        <v>0</v>
      </c>
    </row>
    <row r="447" spans="3:17" ht="28.5" customHeight="1" thickTop="1" thickBot="1" x14ac:dyDescent="0.25">
      <c r="C447" s="45" t="str">
        <f>'PC Despesas'!F28</f>
        <v>5.2.24</v>
      </c>
      <c r="D447" s="46" t="str">
        <f>VLOOKUP(C447,'PC Despesas'!$F$4:$G$103,2,FALSE)</f>
        <v>-</v>
      </c>
      <c r="E447" s="65">
        <f>SUMIFS(Jan!$I$5:$I$619,Jan!$S$5:$S$619,"Despesa",Jan!$F$5:$F$619,Resultado!$D447)</f>
        <v>0</v>
      </c>
      <c r="F447" s="65">
        <f>SUMIFS(Fev!$I$5:$I$619,Fev!$S$5:$S$619,"Despesa",Fev!$F$5:$F$619,Resultado!$D447)</f>
        <v>0</v>
      </c>
      <c r="G447" s="65">
        <f>SUMIFS(Mar!$I$5:$I$619,Mar!$S$5:$S$619,"Despesa",Mar!$F$5:$F$619,Resultado!$D447)</f>
        <v>0</v>
      </c>
      <c r="H447" s="65">
        <f>SUMIFS(Abr!$I$5:$I$619,Abr!$S$5:$S$619,"Despesa",Abr!$F$5:$F$619,Resultado!$D447)</f>
        <v>0</v>
      </c>
      <c r="I447" s="65">
        <f>SUMIFS(Mai!$I$5:$I$619,Mai!$S$5:$S$619,"Despesa",Mai!$F$5:$F$619,Resultado!$D447)</f>
        <v>0</v>
      </c>
      <c r="J447" s="65">
        <f>SUMIFS(Jun!$I$5:$I$619,Jun!$S$5:$S$619,"Despesa",Jun!$F$5:$F$619,Resultado!$D447)</f>
        <v>0</v>
      </c>
      <c r="K447" s="65">
        <f>SUMIFS(Jul!$I$5:$I$619,Jul!$S$5:$S$619,"Despesa",Jul!$F$5:$F$619,Resultado!$D447)</f>
        <v>0</v>
      </c>
      <c r="L447" s="65">
        <f>SUMIFS(Ago!$I$5:$I$619,Ago!$S$5:$S$619,"Despesa",Ago!$F$5:$F$619,Resultado!$D447)</f>
        <v>0</v>
      </c>
      <c r="M447" s="65">
        <f>SUMIFS(Set!$I$5:$I$619,Set!$S$5:$S$619,"Despesa",Set!$F$5:$F$619,Resultado!$D447)</f>
        <v>0</v>
      </c>
      <c r="N447" s="65">
        <f>SUMIFS(Out!$I$5:$I$619,Out!$S$5:$S$619,"Despesa",Out!$F$5:$F$619,Resultado!$D447)</f>
        <v>0</v>
      </c>
      <c r="O447" s="65">
        <f>SUMIFS(Nov!$I$5:$I$619,Nov!$S$5:$S$619,"Despesa",Nov!$F$5:$F$619,Resultado!$D447)</f>
        <v>0</v>
      </c>
      <c r="P447" s="65">
        <f>SUMIFS(Dez!$I$5:$I$619,Dez!$S$5:$S$619,"Despesa",Dez!$F$5:$F$619,Resultado!$D447)</f>
        <v>0</v>
      </c>
      <c r="Q447" s="65">
        <f t="shared" si="54"/>
        <v>0</v>
      </c>
    </row>
    <row r="448" spans="3:17" ht="28.5" customHeight="1" thickTop="1" thickBot="1" x14ac:dyDescent="0.25">
      <c r="C448" s="45" t="str">
        <f>'PC Despesas'!F29</f>
        <v>5.2.25</v>
      </c>
      <c r="D448" s="46" t="str">
        <f>VLOOKUP(C448,'PC Despesas'!$F$4:$G$103,2,FALSE)</f>
        <v>-</v>
      </c>
      <c r="E448" s="65">
        <f>SUMIFS(Jan!$I$5:$I$619,Jan!$S$5:$S$619,"Despesa",Jan!$F$5:$F$619,Resultado!$D448)</f>
        <v>0</v>
      </c>
      <c r="F448" s="65">
        <f>SUMIFS(Fev!$I$5:$I$619,Fev!$S$5:$S$619,"Despesa",Fev!$F$5:$F$619,Resultado!$D448)</f>
        <v>0</v>
      </c>
      <c r="G448" s="65">
        <f>SUMIFS(Mar!$I$5:$I$619,Mar!$S$5:$S$619,"Despesa",Mar!$F$5:$F$619,Resultado!$D448)</f>
        <v>0</v>
      </c>
      <c r="H448" s="65">
        <f>SUMIFS(Abr!$I$5:$I$619,Abr!$S$5:$S$619,"Despesa",Abr!$F$5:$F$619,Resultado!$D448)</f>
        <v>0</v>
      </c>
      <c r="I448" s="65">
        <f>SUMIFS(Mai!$I$5:$I$619,Mai!$S$5:$S$619,"Despesa",Mai!$F$5:$F$619,Resultado!$D448)</f>
        <v>0</v>
      </c>
      <c r="J448" s="65">
        <f>SUMIFS(Jun!$I$5:$I$619,Jun!$S$5:$S$619,"Despesa",Jun!$F$5:$F$619,Resultado!$D448)</f>
        <v>0</v>
      </c>
      <c r="K448" s="65">
        <f>SUMIFS(Jul!$I$5:$I$619,Jul!$S$5:$S$619,"Despesa",Jul!$F$5:$F$619,Resultado!$D448)</f>
        <v>0</v>
      </c>
      <c r="L448" s="65">
        <f>SUMIFS(Ago!$I$5:$I$619,Ago!$S$5:$S$619,"Despesa",Ago!$F$5:$F$619,Resultado!$D448)</f>
        <v>0</v>
      </c>
      <c r="M448" s="65">
        <f>SUMIFS(Set!$I$5:$I$619,Set!$S$5:$S$619,"Despesa",Set!$F$5:$F$619,Resultado!$D448)</f>
        <v>0</v>
      </c>
      <c r="N448" s="65">
        <f>SUMIFS(Out!$I$5:$I$619,Out!$S$5:$S$619,"Despesa",Out!$F$5:$F$619,Resultado!$D448)</f>
        <v>0</v>
      </c>
      <c r="O448" s="65">
        <f>SUMIFS(Nov!$I$5:$I$619,Nov!$S$5:$S$619,"Despesa",Nov!$F$5:$F$619,Resultado!$D448)</f>
        <v>0</v>
      </c>
      <c r="P448" s="65">
        <f>SUMIFS(Dez!$I$5:$I$619,Dez!$S$5:$S$619,"Despesa",Dez!$F$5:$F$619,Resultado!$D448)</f>
        <v>0</v>
      </c>
      <c r="Q448" s="65">
        <f t="shared" si="54"/>
        <v>0</v>
      </c>
    </row>
    <row r="449" spans="3:17" ht="28.5" customHeight="1" thickTop="1" thickBot="1" x14ac:dyDescent="0.25">
      <c r="C449" s="45" t="str">
        <f>'PC Despesas'!F30</f>
        <v>5.2.26</v>
      </c>
      <c r="D449" s="46" t="str">
        <f>VLOOKUP(C449,'PC Despesas'!$F$4:$G$103,2,FALSE)</f>
        <v>-</v>
      </c>
      <c r="E449" s="65">
        <f>SUMIFS(Jan!$I$5:$I$619,Jan!$S$5:$S$619,"Despesa",Jan!$F$5:$F$619,Resultado!$D449)</f>
        <v>0</v>
      </c>
      <c r="F449" s="65">
        <f>SUMIFS(Fev!$I$5:$I$619,Fev!$S$5:$S$619,"Despesa",Fev!$F$5:$F$619,Resultado!$D449)</f>
        <v>0</v>
      </c>
      <c r="G449" s="65">
        <f>SUMIFS(Mar!$I$5:$I$619,Mar!$S$5:$S$619,"Despesa",Mar!$F$5:$F$619,Resultado!$D449)</f>
        <v>0</v>
      </c>
      <c r="H449" s="65">
        <f>SUMIFS(Abr!$I$5:$I$619,Abr!$S$5:$S$619,"Despesa",Abr!$F$5:$F$619,Resultado!$D449)</f>
        <v>0</v>
      </c>
      <c r="I449" s="65">
        <f>SUMIFS(Mai!$I$5:$I$619,Mai!$S$5:$S$619,"Despesa",Mai!$F$5:$F$619,Resultado!$D449)</f>
        <v>0</v>
      </c>
      <c r="J449" s="65">
        <f>SUMIFS(Jun!$I$5:$I$619,Jun!$S$5:$S$619,"Despesa",Jun!$F$5:$F$619,Resultado!$D449)</f>
        <v>0</v>
      </c>
      <c r="K449" s="65">
        <f>SUMIFS(Jul!$I$5:$I$619,Jul!$S$5:$S$619,"Despesa",Jul!$F$5:$F$619,Resultado!$D449)</f>
        <v>0</v>
      </c>
      <c r="L449" s="65">
        <f>SUMIFS(Ago!$I$5:$I$619,Ago!$S$5:$S$619,"Despesa",Ago!$F$5:$F$619,Resultado!$D449)</f>
        <v>0</v>
      </c>
      <c r="M449" s="65">
        <f>SUMIFS(Set!$I$5:$I$619,Set!$S$5:$S$619,"Despesa",Set!$F$5:$F$619,Resultado!$D449)</f>
        <v>0</v>
      </c>
      <c r="N449" s="65">
        <f>SUMIFS(Out!$I$5:$I$619,Out!$S$5:$S$619,"Despesa",Out!$F$5:$F$619,Resultado!$D449)</f>
        <v>0</v>
      </c>
      <c r="O449" s="65">
        <f>SUMIFS(Nov!$I$5:$I$619,Nov!$S$5:$S$619,"Despesa",Nov!$F$5:$F$619,Resultado!$D449)</f>
        <v>0</v>
      </c>
      <c r="P449" s="65">
        <f>SUMIFS(Dez!$I$5:$I$619,Dez!$S$5:$S$619,"Despesa",Dez!$F$5:$F$619,Resultado!$D449)</f>
        <v>0</v>
      </c>
      <c r="Q449" s="65">
        <f t="shared" si="54"/>
        <v>0</v>
      </c>
    </row>
    <row r="450" spans="3:17" ht="28.5" customHeight="1" thickTop="1" thickBot="1" x14ac:dyDescent="0.25">
      <c r="C450" s="45" t="str">
        <f>'PC Despesas'!F31</f>
        <v>5.2.27</v>
      </c>
      <c r="D450" s="46" t="str">
        <f>VLOOKUP(C450,'PC Despesas'!$F$4:$G$103,2,FALSE)</f>
        <v>-</v>
      </c>
      <c r="E450" s="65">
        <f>SUMIFS(Jan!$I$5:$I$619,Jan!$S$5:$S$619,"Despesa",Jan!$F$5:$F$619,Resultado!$D450)</f>
        <v>0</v>
      </c>
      <c r="F450" s="65">
        <f>SUMIFS(Fev!$I$5:$I$619,Fev!$S$5:$S$619,"Despesa",Fev!$F$5:$F$619,Resultado!$D450)</f>
        <v>0</v>
      </c>
      <c r="G450" s="65">
        <f>SUMIFS(Mar!$I$5:$I$619,Mar!$S$5:$S$619,"Despesa",Mar!$F$5:$F$619,Resultado!$D450)</f>
        <v>0</v>
      </c>
      <c r="H450" s="65">
        <f>SUMIFS(Abr!$I$5:$I$619,Abr!$S$5:$S$619,"Despesa",Abr!$F$5:$F$619,Resultado!$D450)</f>
        <v>0</v>
      </c>
      <c r="I450" s="65">
        <f>SUMIFS(Mai!$I$5:$I$619,Mai!$S$5:$S$619,"Despesa",Mai!$F$5:$F$619,Resultado!$D450)</f>
        <v>0</v>
      </c>
      <c r="J450" s="65">
        <f>SUMIFS(Jun!$I$5:$I$619,Jun!$S$5:$S$619,"Despesa",Jun!$F$5:$F$619,Resultado!$D450)</f>
        <v>0</v>
      </c>
      <c r="K450" s="65">
        <f>SUMIFS(Jul!$I$5:$I$619,Jul!$S$5:$S$619,"Despesa",Jul!$F$5:$F$619,Resultado!$D450)</f>
        <v>0</v>
      </c>
      <c r="L450" s="65">
        <f>SUMIFS(Ago!$I$5:$I$619,Ago!$S$5:$S$619,"Despesa",Ago!$F$5:$F$619,Resultado!$D450)</f>
        <v>0</v>
      </c>
      <c r="M450" s="65">
        <f>SUMIFS(Set!$I$5:$I$619,Set!$S$5:$S$619,"Despesa",Set!$F$5:$F$619,Resultado!$D450)</f>
        <v>0</v>
      </c>
      <c r="N450" s="65">
        <f>SUMIFS(Out!$I$5:$I$619,Out!$S$5:$S$619,"Despesa",Out!$F$5:$F$619,Resultado!$D450)</f>
        <v>0</v>
      </c>
      <c r="O450" s="65">
        <f>SUMIFS(Nov!$I$5:$I$619,Nov!$S$5:$S$619,"Despesa",Nov!$F$5:$F$619,Resultado!$D450)</f>
        <v>0</v>
      </c>
      <c r="P450" s="65">
        <f>SUMIFS(Dez!$I$5:$I$619,Dez!$S$5:$S$619,"Despesa",Dez!$F$5:$F$619,Resultado!$D450)</f>
        <v>0</v>
      </c>
      <c r="Q450" s="65">
        <f t="shared" si="54"/>
        <v>0</v>
      </c>
    </row>
    <row r="451" spans="3:17" ht="28.5" customHeight="1" thickTop="1" thickBot="1" x14ac:dyDescent="0.25">
      <c r="C451" s="45" t="str">
        <f>'PC Despesas'!F32</f>
        <v>5.2.28</v>
      </c>
      <c r="D451" s="46" t="str">
        <f>VLOOKUP(C451,'PC Despesas'!$F$4:$G$103,2,FALSE)</f>
        <v>-</v>
      </c>
      <c r="E451" s="65">
        <f>SUMIFS(Jan!$I$5:$I$619,Jan!$S$5:$S$619,"Despesa",Jan!$F$5:$F$619,Resultado!$D451)</f>
        <v>0</v>
      </c>
      <c r="F451" s="65">
        <f>SUMIFS(Fev!$I$5:$I$619,Fev!$S$5:$S$619,"Despesa",Fev!$F$5:$F$619,Resultado!$D451)</f>
        <v>0</v>
      </c>
      <c r="G451" s="65">
        <f>SUMIFS(Mar!$I$5:$I$619,Mar!$S$5:$S$619,"Despesa",Mar!$F$5:$F$619,Resultado!$D451)</f>
        <v>0</v>
      </c>
      <c r="H451" s="65">
        <f>SUMIFS(Abr!$I$5:$I$619,Abr!$S$5:$S$619,"Despesa",Abr!$F$5:$F$619,Resultado!$D451)</f>
        <v>0</v>
      </c>
      <c r="I451" s="65">
        <f>SUMIFS(Mai!$I$5:$I$619,Mai!$S$5:$S$619,"Despesa",Mai!$F$5:$F$619,Resultado!$D451)</f>
        <v>0</v>
      </c>
      <c r="J451" s="65">
        <f>SUMIFS(Jun!$I$5:$I$619,Jun!$S$5:$S$619,"Despesa",Jun!$F$5:$F$619,Resultado!$D451)</f>
        <v>0</v>
      </c>
      <c r="K451" s="65">
        <f>SUMIFS(Jul!$I$5:$I$619,Jul!$S$5:$S$619,"Despesa",Jul!$F$5:$F$619,Resultado!$D451)</f>
        <v>0</v>
      </c>
      <c r="L451" s="65">
        <f>SUMIFS(Ago!$I$5:$I$619,Ago!$S$5:$S$619,"Despesa",Ago!$F$5:$F$619,Resultado!$D451)</f>
        <v>0</v>
      </c>
      <c r="M451" s="65">
        <f>SUMIFS(Set!$I$5:$I$619,Set!$S$5:$S$619,"Despesa",Set!$F$5:$F$619,Resultado!$D451)</f>
        <v>0</v>
      </c>
      <c r="N451" s="65">
        <f>SUMIFS(Out!$I$5:$I$619,Out!$S$5:$S$619,"Despesa",Out!$F$5:$F$619,Resultado!$D451)</f>
        <v>0</v>
      </c>
      <c r="O451" s="65">
        <f>SUMIFS(Nov!$I$5:$I$619,Nov!$S$5:$S$619,"Despesa",Nov!$F$5:$F$619,Resultado!$D451)</f>
        <v>0</v>
      </c>
      <c r="P451" s="65">
        <f>SUMIFS(Dez!$I$5:$I$619,Dez!$S$5:$S$619,"Despesa",Dez!$F$5:$F$619,Resultado!$D451)</f>
        <v>0</v>
      </c>
      <c r="Q451" s="65">
        <f t="shared" si="54"/>
        <v>0</v>
      </c>
    </row>
    <row r="452" spans="3:17" ht="28.5" customHeight="1" thickTop="1" thickBot="1" x14ac:dyDescent="0.25">
      <c r="C452" s="45" t="str">
        <f>'PC Despesas'!F33</f>
        <v>5.2.29</v>
      </c>
      <c r="D452" s="46" t="str">
        <f>VLOOKUP(C452,'PC Despesas'!$F$4:$G$103,2,FALSE)</f>
        <v>-</v>
      </c>
      <c r="E452" s="65">
        <f>SUMIFS(Jan!$I$5:$I$619,Jan!$S$5:$S$619,"Despesa",Jan!$F$5:$F$619,Resultado!$D452)</f>
        <v>0</v>
      </c>
      <c r="F452" s="65">
        <f>SUMIFS(Fev!$I$5:$I$619,Fev!$S$5:$S$619,"Despesa",Fev!$F$5:$F$619,Resultado!$D452)</f>
        <v>0</v>
      </c>
      <c r="G452" s="65">
        <f>SUMIFS(Mar!$I$5:$I$619,Mar!$S$5:$S$619,"Despesa",Mar!$F$5:$F$619,Resultado!$D452)</f>
        <v>0</v>
      </c>
      <c r="H452" s="65">
        <f>SUMIFS(Abr!$I$5:$I$619,Abr!$S$5:$S$619,"Despesa",Abr!$F$5:$F$619,Resultado!$D452)</f>
        <v>0</v>
      </c>
      <c r="I452" s="65">
        <f>SUMIFS(Mai!$I$5:$I$619,Mai!$S$5:$S$619,"Despesa",Mai!$F$5:$F$619,Resultado!$D452)</f>
        <v>0</v>
      </c>
      <c r="J452" s="65">
        <f>SUMIFS(Jun!$I$5:$I$619,Jun!$S$5:$S$619,"Despesa",Jun!$F$5:$F$619,Resultado!$D452)</f>
        <v>0</v>
      </c>
      <c r="K452" s="65">
        <f>SUMIFS(Jul!$I$5:$I$619,Jul!$S$5:$S$619,"Despesa",Jul!$F$5:$F$619,Resultado!$D452)</f>
        <v>0</v>
      </c>
      <c r="L452" s="65">
        <f>SUMIFS(Ago!$I$5:$I$619,Ago!$S$5:$S$619,"Despesa",Ago!$F$5:$F$619,Resultado!$D452)</f>
        <v>0</v>
      </c>
      <c r="M452" s="65">
        <f>SUMIFS(Set!$I$5:$I$619,Set!$S$5:$S$619,"Despesa",Set!$F$5:$F$619,Resultado!$D452)</f>
        <v>0</v>
      </c>
      <c r="N452" s="65">
        <f>SUMIFS(Out!$I$5:$I$619,Out!$S$5:$S$619,"Despesa",Out!$F$5:$F$619,Resultado!$D452)</f>
        <v>0</v>
      </c>
      <c r="O452" s="65">
        <f>SUMIFS(Nov!$I$5:$I$619,Nov!$S$5:$S$619,"Despesa",Nov!$F$5:$F$619,Resultado!$D452)</f>
        <v>0</v>
      </c>
      <c r="P452" s="65">
        <f>SUMIFS(Dez!$I$5:$I$619,Dez!$S$5:$S$619,"Despesa",Dez!$F$5:$F$619,Resultado!$D452)</f>
        <v>0</v>
      </c>
      <c r="Q452" s="65">
        <f t="shared" si="54"/>
        <v>0</v>
      </c>
    </row>
    <row r="453" spans="3:17" ht="28.5" customHeight="1" thickTop="1" thickBot="1" x14ac:dyDescent="0.25">
      <c r="C453" s="45" t="str">
        <f>'PC Despesas'!F34</f>
        <v>5.2.30</v>
      </c>
      <c r="D453" s="46" t="str">
        <f>VLOOKUP(C453,'PC Despesas'!$F$4:$G$103,2,FALSE)</f>
        <v>-</v>
      </c>
      <c r="E453" s="65">
        <f>SUMIFS(Jan!$I$5:$I$619,Jan!$S$5:$S$619,"Despesa",Jan!$F$5:$F$619,Resultado!$D453)</f>
        <v>0</v>
      </c>
      <c r="F453" s="65">
        <f>SUMIFS(Fev!$I$5:$I$619,Fev!$S$5:$S$619,"Despesa",Fev!$F$5:$F$619,Resultado!$D453)</f>
        <v>0</v>
      </c>
      <c r="G453" s="65">
        <f>SUMIFS(Mar!$I$5:$I$619,Mar!$S$5:$S$619,"Despesa",Mar!$F$5:$F$619,Resultado!$D453)</f>
        <v>0</v>
      </c>
      <c r="H453" s="65">
        <f>SUMIFS(Abr!$I$5:$I$619,Abr!$S$5:$S$619,"Despesa",Abr!$F$5:$F$619,Resultado!$D453)</f>
        <v>0</v>
      </c>
      <c r="I453" s="65">
        <f>SUMIFS(Mai!$I$5:$I$619,Mai!$S$5:$S$619,"Despesa",Mai!$F$5:$F$619,Resultado!$D453)</f>
        <v>0</v>
      </c>
      <c r="J453" s="65">
        <f>SUMIFS(Jun!$I$5:$I$619,Jun!$S$5:$S$619,"Despesa",Jun!$F$5:$F$619,Resultado!$D453)</f>
        <v>0</v>
      </c>
      <c r="K453" s="65">
        <f>SUMIFS(Jul!$I$5:$I$619,Jul!$S$5:$S$619,"Despesa",Jul!$F$5:$F$619,Resultado!$D453)</f>
        <v>0</v>
      </c>
      <c r="L453" s="65">
        <f>SUMIFS(Ago!$I$5:$I$619,Ago!$S$5:$S$619,"Despesa",Ago!$F$5:$F$619,Resultado!$D453)</f>
        <v>0</v>
      </c>
      <c r="M453" s="65">
        <f>SUMIFS(Set!$I$5:$I$619,Set!$S$5:$S$619,"Despesa",Set!$F$5:$F$619,Resultado!$D453)</f>
        <v>0</v>
      </c>
      <c r="N453" s="65">
        <f>SUMIFS(Out!$I$5:$I$619,Out!$S$5:$S$619,"Despesa",Out!$F$5:$F$619,Resultado!$D453)</f>
        <v>0</v>
      </c>
      <c r="O453" s="65">
        <f>SUMIFS(Nov!$I$5:$I$619,Nov!$S$5:$S$619,"Despesa",Nov!$F$5:$F$619,Resultado!$D453)</f>
        <v>0</v>
      </c>
      <c r="P453" s="65">
        <f>SUMIFS(Dez!$I$5:$I$619,Dez!$S$5:$S$619,"Despesa",Dez!$F$5:$F$619,Resultado!$D453)</f>
        <v>0</v>
      </c>
      <c r="Q453" s="65">
        <f t="shared" si="54"/>
        <v>0</v>
      </c>
    </row>
    <row r="454" spans="3:17" ht="28.5" customHeight="1" thickTop="1" thickBot="1" x14ac:dyDescent="0.25">
      <c r="C454" s="45" t="str">
        <f>'PC Despesas'!F35</f>
        <v>5.2.31</v>
      </c>
      <c r="D454" s="46" t="str">
        <f>VLOOKUP(C454,'PC Despesas'!$F$4:$G$103,2,FALSE)</f>
        <v>-</v>
      </c>
      <c r="E454" s="65">
        <f>SUMIFS(Jan!$I$5:$I$619,Jan!$S$5:$S$619,"Despesa",Jan!$F$5:$F$619,Resultado!$D454)</f>
        <v>0</v>
      </c>
      <c r="F454" s="65">
        <f>SUMIFS(Fev!$I$5:$I$619,Fev!$S$5:$S$619,"Despesa",Fev!$F$5:$F$619,Resultado!$D454)</f>
        <v>0</v>
      </c>
      <c r="G454" s="65">
        <f>SUMIFS(Mar!$I$5:$I$619,Mar!$S$5:$S$619,"Despesa",Mar!$F$5:$F$619,Resultado!$D454)</f>
        <v>0</v>
      </c>
      <c r="H454" s="65">
        <f>SUMIFS(Abr!$I$5:$I$619,Abr!$S$5:$S$619,"Despesa",Abr!$F$5:$F$619,Resultado!$D454)</f>
        <v>0</v>
      </c>
      <c r="I454" s="65">
        <f>SUMIFS(Mai!$I$5:$I$619,Mai!$S$5:$S$619,"Despesa",Mai!$F$5:$F$619,Resultado!$D454)</f>
        <v>0</v>
      </c>
      <c r="J454" s="65">
        <f>SUMIFS(Jun!$I$5:$I$619,Jun!$S$5:$S$619,"Despesa",Jun!$F$5:$F$619,Resultado!$D454)</f>
        <v>0</v>
      </c>
      <c r="K454" s="65">
        <f>SUMIFS(Jul!$I$5:$I$619,Jul!$S$5:$S$619,"Despesa",Jul!$F$5:$F$619,Resultado!$D454)</f>
        <v>0</v>
      </c>
      <c r="L454" s="65">
        <f>SUMIFS(Ago!$I$5:$I$619,Ago!$S$5:$S$619,"Despesa",Ago!$F$5:$F$619,Resultado!$D454)</f>
        <v>0</v>
      </c>
      <c r="M454" s="65">
        <f>SUMIFS(Set!$I$5:$I$619,Set!$S$5:$S$619,"Despesa",Set!$F$5:$F$619,Resultado!$D454)</f>
        <v>0</v>
      </c>
      <c r="N454" s="65">
        <f>SUMIFS(Out!$I$5:$I$619,Out!$S$5:$S$619,"Despesa",Out!$F$5:$F$619,Resultado!$D454)</f>
        <v>0</v>
      </c>
      <c r="O454" s="65">
        <f>SUMIFS(Nov!$I$5:$I$619,Nov!$S$5:$S$619,"Despesa",Nov!$F$5:$F$619,Resultado!$D454)</f>
        <v>0</v>
      </c>
      <c r="P454" s="65">
        <f>SUMIFS(Dez!$I$5:$I$619,Dez!$S$5:$S$619,"Despesa",Dez!$F$5:$F$619,Resultado!$D454)</f>
        <v>0</v>
      </c>
      <c r="Q454" s="65">
        <f t="shared" si="54"/>
        <v>0</v>
      </c>
    </row>
    <row r="455" spans="3:17" ht="28.5" customHeight="1" thickTop="1" thickBot="1" x14ac:dyDescent="0.25">
      <c r="C455" s="45" t="str">
        <f>'PC Despesas'!F36</f>
        <v>5.2.32</v>
      </c>
      <c r="D455" s="46" t="str">
        <f>VLOOKUP(C455,'PC Despesas'!$F$4:$G$103,2,FALSE)</f>
        <v>-</v>
      </c>
      <c r="E455" s="65">
        <f>SUMIFS(Jan!$I$5:$I$619,Jan!$S$5:$S$619,"Despesa",Jan!$F$5:$F$619,Resultado!$D455)</f>
        <v>0</v>
      </c>
      <c r="F455" s="65">
        <f>SUMIFS(Fev!$I$5:$I$619,Fev!$S$5:$S$619,"Despesa",Fev!$F$5:$F$619,Resultado!$D455)</f>
        <v>0</v>
      </c>
      <c r="G455" s="65">
        <f>SUMIFS(Mar!$I$5:$I$619,Mar!$S$5:$S$619,"Despesa",Mar!$F$5:$F$619,Resultado!$D455)</f>
        <v>0</v>
      </c>
      <c r="H455" s="65">
        <f>SUMIFS(Abr!$I$5:$I$619,Abr!$S$5:$S$619,"Despesa",Abr!$F$5:$F$619,Resultado!$D455)</f>
        <v>0</v>
      </c>
      <c r="I455" s="65">
        <f>SUMIFS(Mai!$I$5:$I$619,Mai!$S$5:$S$619,"Despesa",Mai!$F$5:$F$619,Resultado!$D455)</f>
        <v>0</v>
      </c>
      <c r="J455" s="65">
        <f>SUMIFS(Jun!$I$5:$I$619,Jun!$S$5:$S$619,"Despesa",Jun!$F$5:$F$619,Resultado!$D455)</f>
        <v>0</v>
      </c>
      <c r="K455" s="65">
        <f>SUMIFS(Jul!$I$5:$I$619,Jul!$S$5:$S$619,"Despesa",Jul!$F$5:$F$619,Resultado!$D455)</f>
        <v>0</v>
      </c>
      <c r="L455" s="65">
        <f>SUMIFS(Ago!$I$5:$I$619,Ago!$S$5:$S$619,"Despesa",Ago!$F$5:$F$619,Resultado!$D455)</f>
        <v>0</v>
      </c>
      <c r="M455" s="65">
        <f>SUMIFS(Set!$I$5:$I$619,Set!$S$5:$S$619,"Despesa",Set!$F$5:$F$619,Resultado!$D455)</f>
        <v>0</v>
      </c>
      <c r="N455" s="65">
        <f>SUMIFS(Out!$I$5:$I$619,Out!$S$5:$S$619,"Despesa",Out!$F$5:$F$619,Resultado!$D455)</f>
        <v>0</v>
      </c>
      <c r="O455" s="65">
        <f>SUMIFS(Nov!$I$5:$I$619,Nov!$S$5:$S$619,"Despesa",Nov!$F$5:$F$619,Resultado!$D455)</f>
        <v>0</v>
      </c>
      <c r="P455" s="65">
        <f>SUMIFS(Dez!$I$5:$I$619,Dez!$S$5:$S$619,"Despesa",Dez!$F$5:$F$619,Resultado!$D455)</f>
        <v>0</v>
      </c>
      <c r="Q455" s="65">
        <f t="shared" si="54"/>
        <v>0</v>
      </c>
    </row>
    <row r="456" spans="3:17" ht="28.5" customHeight="1" thickTop="1" thickBot="1" x14ac:dyDescent="0.25">
      <c r="C456" s="45" t="str">
        <f>'PC Despesas'!F37</f>
        <v>5.2.33</v>
      </c>
      <c r="D456" s="46" t="str">
        <f>VLOOKUP(C456,'PC Despesas'!$F$4:$G$103,2,FALSE)</f>
        <v>-</v>
      </c>
      <c r="E456" s="65">
        <f>SUMIFS(Jan!$I$5:$I$619,Jan!$S$5:$S$619,"Despesa",Jan!$F$5:$F$619,Resultado!$D456)</f>
        <v>0</v>
      </c>
      <c r="F456" s="65">
        <f>SUMIFS(Fev!$I$5:$I$619,Fev!$S$5:$S$619,"Despesa",Fev!$F$5:$F$619,Resultado!$D456)</f>
        <v>0</v>
      </c>
      <c r="G456" s="65">
        <f>SUMIFS(Mar!$I$5:$I$619,Mar!$S$5:$S$619,"Despesa",Mar!$F$5:$F$619,Resultado!$D456)</f>
        <v>0</v>
      </c>
      <c r="H456" s="65">
        <f>SUMIFS(Abr!$I$5:$I$619,Abr!$S$5:$S$619,"Despesa",Abr!$F$5:$F$619,Resultado!$D456)</f>
        <v>0</v>
      </c>
      <c r="I456" s="65">
        <f>SUMIFS(Mai!$I$5:$I$619,Mai!$S$5:$S$619,"Despesa",Mai!$F$5:$F$619,Resultado!$D456)</f>
        <v>0</v>
      </c>
      <c r="J456" s="65">
        <f>SUMIFS(Jun!$I$5:$I$619,Jun!$S$5:$S$619,"Despesa",Jun!$F$5:$F$619,Resultado!$D456)</f>
        <v>0</v>
      </c>
      <c r="K456" s="65">
        <f>SUMIFS(Jul!$I$5:$I$619,Jul!$S$5:$S$619,"Despesa",Jul!$F$5:$F$619,Resultado!$D456)</f>
        <v>0</v>
      </c>
      <c r="L456" s="65">
        <f>SUMIFS(Ago!$I$5:$I$619,Ago!$S$5:$S$619,"Despesa",Ago!$F$5:$F$619,Resultado!$D456)</f>
        <v>0</v>
      </c>
      <c r="M456" s="65">
        <f>SUMIFS(Set!$I$5:$I$619,Set!$S$5:$S$619,"Despesa",Set!$F$5:$F$619,Resultado!$D456)</f>
        <v>0</v>
      </c>
      <c r="N456" s="65">
        <f>SUMIFS(Out!$I$5:$I$619,Out!$S$5:$S$619,"Despesa",Out!$F$5:$F$619,Resultado!$D456)</f>
        <v>0</v>
      </c>
      <c r="O456" s="65">
        <f>SUMIFS(Nov!$I$5:$I$619,Nov!$S$5:$S$619,"Despesa",Nov!$F$5:$F$619,Resultado!$D456)</f>
        <v>0</v>
      </c>
      <c r="P456" s="65">
        <f>SUMIFS(Dez!$I$5:$I$619,Dez!$S$5:$S$619,"Despesa",Dez!$F$5:$F$619,Resultado!$D456)</f>
        <v>0</v>
      </c>
      <c r="Q456" s="65">
        <f t="shared" si="54"/>
        <v>0</v>
      </c>
    </row>
    <row r="457" spans="3:17" ht="28.5" customHeight="1" thickTop="1" thickBot="1" x14ac:dyDescent="0.25">
      <c r="C457" s="45" t="str">
        <f>'PC Despesas'!F38</f>
        <v>5.2.34</v>
      </c>
      <c r="D457" s="46" t="str">
        <f>VLOOKUP(C457,'PC Despesas'!$F$4:$G$103,2,FALSE)</f>
        <v>-</v>
      </c>
      <c r="E457" s="65">
        <f>SUMIFS(Jan!$I$5:$I$619,Jan!$S$5:$S$619,"Despesa",Jan!$F$5:$F$619,Resultado!$D457)</f>
        <v>0</v>
      </c>
      <c r="F457" s="65">
        <f>SUMIFS(Fev!$I$5:$I$619,Fev!$S$5:$S$619,"Despesa",Fev!$F$5:$F$619,Resultado!$D457)</f>
        <v>0</v>
      </c>
      <c r="G457" s="65">
        <f>SUMIFS(Mar!$I$5:$I$619,Mar!$S$5:$S$619,"Despesa",Mar!$F$5:$F$619,Resultado!$D457)</f>
        <v>0</v>
      </c>
      <c r="H457" s="65">
        <f>SUMIFS(Abr!$I$5:$I$619,Abr!$S$5:$S$619,"Despesa",Abr!$F$5:$F$619,Resultado!$D457)</f>
        <v>0</v>
      </c>
      <c r="I457" s="65">
        <f>SUMIFS(Mai!$I$5:$I$619,Mai!$S$5:$S$619,"Despesa",Mai!$F$5:$F$619,Resultado!$D457)</f>
        <v>0</v>
      </c>
      <c r="J457" s="65">
        <f>SUMIFS(Jun!$I$5:$I$619,Jun!$S$5:$S$619,"Despesa",Jun!$F$5:$F$619,Resultado!$D457)</f>
        <v>0</v>
      </c>
      <c r="K457" s="65">
        <f>SUMIFS(Jul!$I$5:$I$619,Jul!$S$5:$S$619,"Despesa",Jul!$F$5:$F$619,Resultado!$D457)</f>
        <v>0</v>
      </c>
      <c r="L457" s="65">
        <f>SUMIFS(Ago!$I$5:$I$619,Ago!$S$5:$S$619,"Despesa",Ago!$F$5:$F$619,Resultado!$D457)</f>
        <v>0</v>
      </c>
      <c r="M457" s="65">
        <f>SUMIFS(Set!$I$5:$I$619,Set!$S$5:$S$619,"Despesa",Set!$F$5:$F$619,Resultado!$D457)</f>
        <v>0</v>
      </c>
      <c r="N457" s="65">
        <f>SUMIFS(Out!$I$5:$I$619,Out!$S$5:$S$619,"Despesa",Out!$F$5:$F$619,Resultado!$D457)</f>
        <v>0</v>
      </c>
      <c r="O457" s="65">
        <f>SUMIFS(Nov!$I$5:$I$619,Nov!$S$5:$S$619,"Despesa",Nov!$F$5:$F$619,Resultado!$D457)</f>
        <v>0</v>
      </c>
      <c r="P457" s="65">
        <f>SUMIFS(Dez!$I$5:$I$619,Dez!$S$5:$S$619,"Despesa",Dez!$F$5:$F$619,Resultado!$D457)</f>
        <v>0</v>
      </c>
      <c r="Q457" s="65">
        <f t="shared" si="54"/>
        <v>0</v>
      </c>
    </row>
    <row r="458" spans="3:17" ht="28.5" customHeight="1" thickTop="1" thickBot="1" x14ac:dyDescent="0.25">
      <c r="C458" s="45" t="str">
        <f>'PC Despesas'!F39</f>
        <v>5.2.35</v>
      </c>
      <c r="D458" s="46" t="str">
        <f>VLOOKUP(C458,'PC Despesas'!$F$4:$G$103,2,FALSE)</f>
        <v>-</v>
      </c>
      <c r="E458" s="65">
        <f>SUMIFS(Jan!$I$5:$I$619,Jan!$S$5:$S$619,"Despesa",Jan!$F$5:$F$619,Resultado!$D458)</f>
        <v>0</v>
      </c>
      <c r="F458" s="65">
        <f>SUMIFS(Fev!$I$5:$I$619,Fev!$S$5:$S$619,"Despesa",Fev!$F$5:$F$619,Resultado!$D458)</f>
        <v>0</v>
      </c>
      <c r="G458" s="65">
        <f>SUMIFS(Mar!$I$5:$I$619,Mar!$S$5:$S$619,"Despesa",Mar!$F$5:$F$619,Resultado!$D458)</f>
        <v>0</v>
      </c>
      <c r="H458" s="65">
        <f>SUMIFS(Abr!$I$5:$I$619,Abr!$S$5:$S$619,"Despesa",Abr!$F$5:$F$619,Resultado!$D458)</f>
        <v>0</v>
      </c>
      <c r="I458" s="65">
        <f>SUMIFS(Mai!$I$5:$I$619,Mai!$S$5:$S$619,"Despesa",Mai!$F$5:$F$619,Resultado!$D458)</f>
        <v>0</v>
      </c>
      <c r="J458" s="65">
        <f>SUMIFS(Jun!$I$5:$I$619,Jun!$S$5:$S$619,"Despesa",Jun!$F$5:$F$619,Resultado!$D458)</f>
        <v>0</v>
      </c>
      <c r="K458" s="65">
        <f>SUMIFS(Jul!$I$5:$I$619,Jul!$S$5:$S$619,"Despesa",Jul!$F$5:$F$619,Resultado!$D458)</f>
        <v>0</v>
      </c>
      <c r="L458" s="65">
        <f>SUMIFS(Ago!$I$5:$I$619,Ago!$S$5:$S$619,"Despesa",Ago!$F$5:$F$619,Resultado!$D458)</f>
        <v>0</v>
      </c>
      <c r="M458" s="65">
        <f>SUMIFS(Set!$I$5:$I$619,Set!$S$5:$S$619,"Despesa",Set!$F$5:$F$619,Resultado!$D458)</f>
        <v>0</v>
      </c>
      <c r="N458" s="65">
        <f>SUMIFS(Out!$I$5:$I$619,Out!$S$5:$S$619,"Despesa",Out!$F$5:$F$619,Resultado!$D458)</f>
        <v>0</v>
      </c>
      <c r="O458" s="65">
        <f>SUMIFS(Nov!$I$5:$I$619,Nov!$S$5:$S$619,"Despesa",Nov!$F$5:$F$619,Resultado!$D458)</f>
        <v>0</v>
      </c>
      <c r="P458" s="65">
        <f>SUMIFS(Dez!$I$5:$I$619,Dez!$S$5:$S$619,"Despesa",Dez!$F$5:$F$619,Resultado!$D458)</f>
        <v>0</v>
      </c>
      <c r="Q458" s="65">
        <f t="shared" si="54"/>
        <v>0</v>
      </c>
    </row>
    <row r="459" spans="3:17" ht="28.5" customHeight="1" thickTop="1" thickBot="1" x14ac:dyDescent="0.25">
      <c r="C459" s="45" t="str">
        <f>'PC Despesas'!F40</f>
        <v>5.2.36</v>
      </c>
      <c r="D459" s="46" t="str">
        <f>VLOOKUP(C459,'PC Despesas'!$F$4:$G$103,2,FALSE)</f>
        <v>-</v>
      </c>
      <c r="E459" s="65">
        <f>SUMIFS(Jan!$I$5:$I$619,Jan!$S$5:$S$619,"Despesa",Jan!$F$5:$F$619,Resultado!$D459)</f>
        <v>0</v>
      </c>
      <c r="F459" s="65">
        <f>SUMIFS(Fev!$I$5:$I$619,Fev!$S$5:$S$619,"Despesa",Fev!$F$5:$F$619,Resultado!$D459)</f>
        <v>0</v>
      </c>
      <c r="G459" s="65">
        <f>SUMIFS(Mar!$I$5:$I$619,Mar!$S$5:$S$619,"Despesa",Mar!$F$5:$F$619,Resultado!$D459)</f>
        <v>0</v>
      </c>
      <c r="H459" s="65">
        <f>SUMIFS(Abr!$I$5:$I$619,Abr!$S$5:$S$619,"Despesa",Abr!$F$5:$F$619,Resultado!$D459)</f>
        <v>0</v>
      </c>
      <c r="I459" s="65">
        <f>SUMIFS(Mai!$I$5:$I$619,Mai!$S$5:$S$619,"Despesa",Mai!$F$5:$F$619,Resultado!$D459)</f>
        <v>0</v>
      </c>
      <c r="J459" s="65">
        <f>SUMIFS(Jun!$I$5:$I$619,Jun!$S$5:$S$619,"Despesa",Jun!$F$5:$F$619,Resultado!$D459)</f>
        <v>0</v>
      </c>
      <c r="K459" s="65">
        <f>SUMIFS(Jul!$I$5:$I$619,Jul!$S$5:$S$619,"Despesa",Jul!$F$5:$F$619,Resultado!$D459)</f>
        <v>0</v>
      </c>
      <c r="L459" s="65">
        <f>SUMIFS(Ago!$I$5:$I$619,Ago!$S$5:$S$619,"Despesa",Ago!$F$5:$F$619,Resultado!$D459)</f>
        <v>0</v>
      </c>
      <c r="M459" s="65">
        <f>SUMIFS(Set!$I$5:$I$619,Set!$S$5:$S$619,"Despesa",Set!$F$5:$F$619,Resultado!$D459)</f>
        <v>0</v>
      </c>
      <c r="N459" s="65">
        <f>SUMIFS(Out!$I$5:$I$619,Out!$S$5:$S$619,"Despesa",Out!$F$5:$F$619,Resultado!$D459)</f>
        <v>0</v>
      </c>
      <c r="O459" s="65">
        <f>SUMIFS(Nov!$I$5:$I$619,Nov!$S$5:$S$619,"Despesa",Nov!$F$5:$F$619,Resultado!$D459)</f>
        <v>0</v>
      </c>
      <c r="P459" s="65">
        <f>SUMIFS(Dez!$I$5:$I$619,Dez!$S$5:$S$619,"Despesa",Dez!$F$5:$F$619,Resultado!$D459)</f>
        <v>0</v>
      </c>
      <c r="Q459" s="65">
        <f t="shared" si="54"/>
        <v>0</v>
      </c>
    </row>
    <row r="460" spans="3:17" ht="28.5" customHeight="1" thickTop="1" thickBot="1" x14ac:dyDescent="0.25">
      <c r="C460" s="45" t="str">
        <f>'PC Despesas'!F41</f>
        <v>5.2.37</v>
      </c>
      <c r="D460" s="46" t="str">
        <f>VLOOKUP(C460,'PC Despesas'!$F$4:$G$103,2,FALSE)</f>
        <v>-</v>
      </c>
      <c r="E460" s="65">
        <f>SUMIFS(Jan!$I$5:$I$619,Jan!$S$5:$S$619,"Despesa",Jan!$F$5:$F$619,Resultado!$D460)</f>
        <v>0</v>
      </c>
      <c r="F460" s="65">
        <f>SUMIFS(Fev!$I$5:$I$619,Fev!$S$5:$S$619,"Despesa",Fev!$F$5:$F$619,Resultado!$D460)</f>
        <v>0</v>
      </c>
      <c r="G460" s="65">
        <f>SUMIFS(Mar!$I$5:$I$619,Mar!$S$5:$S$619,"Despesa",Mar!$F$5:$F$619,Resultado!$D460)</f>
        <v>0</v>
      </c>
      <c r="H460" s="65">
        <f>SUMIFS(Abr!$I$5:$I$619,Abr!$S$5:$S$619,"Despesa",Abr!$F$5:$F$619,Resultado!$D460)</f>
        <v>0</v>
      </c>
      <c r="I460" s="65">
        <f>SUMIFS(Mai!$I$5:$I$619,Mai!$S$5:$S$619,"Despesa",Mai!$F$5:$F$619,Resultado!$D460)</f>
        <v>0</v>
      </c>
      <c r="J460" s="65">
        <f>SUMIFS(Jun!$I$5:$I$619,Jun!$S$5:$S$619,"Despesa",Jun!$F$5:$F$619,Resultado!$D460)</f>
        <v>0</v>
      </c>
      <c r="K460" s="65">
        <f>SUMIFS(Jul!$I$5:$I$619,Jul!$S$5:$S$619,"Despesa",Jul!$F$5:$F$619,Resultado!$D460)</f>
        <v>0</v>
      </c>
      <c r="L460" s="65">
        <f>SUMIFS(Ago!$I$5:$I$619,Ago!$S$5:$S$619,"Despesa",Ago!$F$5:$F$619,Resultado!$D460)</f>
        <v>0</v>
      </c>
      <c r="M460" s="65">
        <f>SUMIFS(Set!$I$5:$I$619,Set!$S$5:$S$619,"Despesa",Set!$F$5:$F$619,Resultado!$D460)</f>
        <v>0</v>
      </c>
      <c r="N460" s="65">
        <f>SUMIFS(Out!$I$5:$I$619,Out!$S$5:$S$619,"Despesa",Out!$F$5:$F$619,Resultado!$D460)</f>
        <v>0</v>
      </c>
      <c r="O460" s="65">
        <f>SUMIFS(Nov!$I$5:$I$619,Nov!$S$5:$S$619,"Despesa",Nov!$F$5:$F$619,Resultado!$D460)</f>
        <v>0</v>
      </c>
      <c r="P460" s="65">
        <f>SUMIFS(Dez!$I$5:$I$619,Dez!$S$5:$S$619,"Despesa",Dez!$F$5:$F$619,Resultado!$D460)</f>
        <v>0</v>
      </c>
      <c r="Q460" s="65">
        <f t="shared" si="54"/>
        <v>0</v>
      </c>
    </row>
    <row r="461" spans="3:17" ht="28.5" customHeight="1" thickTop="1" thickBot="1" x14ac:dyDescent="0.25">
      <c r="C461" s="45" t="str">
        <f>'PC Despesas'!F42</f>
        <v>5.2.38</v>
      </c>
      <c r="D461" s="46" t="str">
        <f>VLOOKUP(C461,'PC Despesas'!$F$4:$G$103,2,FALSE)</f>
        <v>-</v>
      </c>
      <c r="E461" s="65">
        <f>SUMIFS(Jan!$I$5:$I$619,Jan!$S$5:$S$619,"Despesa",Jan!$F$5:$F$619,Resultado!$D461)</f>
        <v>0</v>
      </c>
      <c r="F461" s="65">
        <f>SUMIFS(Fev!$I$5:$I$619,Fev!$S$5:$S$619,"Despesa",Fev!$F$5:$F$619,Resultado!$D461)</f>
        <v>0</v>
      </c>
      <c r="G461" s="65">
        <f>SUMIFS(Mar!$I$5:$I$619,Mar!$S$5:$S$619,"Despesa",Mar!$F$5:$F$619,Resultado!$D461)</f>
        <v>0</v>
      </c>
      <c r="H461" s="65">
        <f>SUMIFS(Abr!$I$5:$I$619,Abr!$S$5:$S$619,"Despesa",Abr!$F$5:$F$619,Resultado!$D461)</f>
        <v>0</v>
      </c>
      <c r="I461" s="65">
        <f>SUMIFS(Mai!$I$5:$I$619,Mai!$S$5:$S$619,"Despesa",Mai!$F$5:$F$619,Resultado!$D461)</f>
        <v>0</v>
      </c>
      <c r="J461" s="65">
        <f>SUMIFS(Jun!$I$5:$I$619,Jun!$S$5:$S$619,"Despesa",Jun!$F$5:$F$619,Resultado!$D461)</f>
        <v>0</v>
      </c>
      <c r="K461" s="65">
        <f>SUMIFS(Jul!$I$5:$I$619,Jul!$S$5:$S$619,"Despesa",Jul!$F$5:$F$619,Resultado!$D461)</f>
        <v>0</v>
      </c>
      <c r="L461" s="65">
        <f>SUMIFS(Ago!$I$5:$I$619,Ago!$S$5:$S$619,"Despesa",Ago!$F$5:$F$619,Resultado!$D461)</f>
        <v>0</v>
      </c>
      <c r="M461" s="65">
        <f>SUMIFS(Set!$I$5:$I$619,Set!$S$5:$S$619,"Despesa",Set!$F$5:$F$619,Resultado!$D461)</f>
        <v>0</v>
      </c>
      <c r="N461" s="65">
        <f>SUMIFS(Out!$I$5:$I$619,Out!$S$5:$S$619,"Despesa",Out!$F$5:$F$619,Resultado!$D461)</f>
        <v>0</v>
      </c>
      <c r="O461" s="65">
        <f>SUMIFS(Nov!$I$5:$I$619,Nov!$S$5:$S$619,"Despesa",Nov!$F$5:$F$619,Resultado!$D461)</f>
        <v>0</v>
      </c>
      <c r="P461" s="65">
        <f>SUMIFS(Dez!$I$5:$I$619,Dez!$S$5:$S$619,"Despesa",Dez!$F$5:$F$619,Resultado!$D461)</f>
        <v>0</v>
      </c>
      <c r="Q461" s="65">
        <f t="shared" si="54"/>
        <v>0</v>
      </c>
    </row>
    <row r="462" spans="3:17" ht="28.5" customHeight="1" thickTop="1" thickBot="1" x14ac:dyDescent="0.25">
      <c r="C462" s="45" t="str">
        <f>'PC Despesas'!F43</f>
        <v>5.2.39</v>
      </c>
      <c r="D462" s="46" t="str">
        <f>VLOOKUP(C462,'PC Despesas'!$F$4:$G$103,2,FALSE)</f>
        <v>-</v>
      </c>
      <c r="E462" s="65">
        <f>SUMIFS(Jan!$I$5:$I$619,Jan!$S$5:$S$619,"Despesa",Jan!$F$5:$F$619,Resultado!$D462)</f>
        <v>0</v>
      </c>
      <c r="F462" s="65">
        <f>SUMIFS(Fev!$I$5:$I$619,Fev!$S$5:$S$619,"Despesa",Fev!$F$5:$F$619,Resultado!$D462)</f>
        <v>0</v>
      </c>
      <c r="G462" s="65">
        <f>SUMIFS(Mar!$I$5:$I$619,Mar!$S$5:$S$619,"Despesa",Mar!$F$5:$F$619,Resultado!$D462)</f>
        <v>0</v>
      </c>
      <c r="H462" s="65">
        <f>SUMIFS(Abr!$I$5:$I$619,Abr!$S$5:$S$619,"Despesa",Abr!$F$5:$F$619,Resultado!$D462)</f>
        <v>0</v>
      </c>
      <c r="I462" s="65">
        <f>SUMIFS(Mai!$I$5:$I$619,Mai!$S$5:$S$619,"Despesa",Mai!$F$5:$F$619,Resultado!$D462)</f>
        <v>0</v>
      </c>
      <c r="J462" s="65">
        <f>SUMIFS(Jun!$I$5:$I$619,Jun!$S$5:$S$619,"Despesa",Jun!$F$5:$F$619,Resultado!$D462)</f>
        <v>0</v>
      </c>
      <c r="K462" s="65">
        <f>SUMIFS(Jul!$I$5:$I$619,Jul!$S$5:$S$619,"Despesa",Jul!$F$5:$F$619,Resultado!$D462)</f>
        <v>0</v>
      </c>
      <c r="L462" s="65">
        <f>SUMIFS(Ago!$I$5:$I$619,Ago!$S$5:$S$619,"Despesa",Ago!$F$5:$F$619,Resultado!$D462)</f>
        <v>0</v>
      </c>
      <c r="M462" s="65">
        <f>SUMIFS(Set!$I$5:$I$619,Set!$S$5:$S$619,"Despesa",Set!$F$5:$F$619,Resultado!$D462)</f>
        <v>0</v>
      </c>
      <c r="N462" s="65">
        <f>SUMIFS(Out!$I$5:$I$619,Out!$S$5:$S$619,"Despesa",Out!$F$5:$F$619,Resultado!$D462)</f>
        <v>0</v>
      </c>
      <c r="O462" s="65">
        <f>SUMIFS(Nov!$I$5:$I$619,Nov!$S$5:$S$619,"Despesa",Nov!$F$5:$F$619,Resultado!$D462)</f>
        <v>0</v>
      </c>
      <c r="P462" s="65">
        <f>SUMIFS(Dez!$I$5:$I$619,Dez!$S$5:$S$619,"Despesa",Dez!$F$5:$F$619,Resultado!$D462)</f>
        <v>0</v>
      </c>
      <c r="Q462" s="65">
        <f t="shared" si="54"/>
        <v>0</v>
      </c>
    </row>
    <row r="463" spans="3:17" ht="28.5" customHeight="1" thickTop="1" thickBot="1" x14ac:dyDescent="0.25">
      <c r="C463" s="45" t="str">
        <f>'PC Despesas'!F44</f>
        <v>5.2.40</v>
      </c>
      <c r="D463" s="46" t="str">
        <f>VLOOKUP(C463,'PC Despesas'!$F$4:$G$103,2,FALSE)</f>
        <v>-</v>
      </c>
      <c r="E463" s="65">
        <f>SUMIFS(Jan!$I$5:$I$619,Jan!$S$5:$S$619,"Despesa",Jan!$F$5:$F$619,Resultado!$D463)</f>
        <v>0</v>
      </c>
      <c r="F463" s="65">
        <f>SUMIFS(Fev!$I$5:$I$619,Fev!$S$5:$S$619,"Despesa",Fev!$F$5:$F$619,Resultado!$D463)</f>
        <v>0</v>
      </c>
      <c r="G463" s="65">
        <f>SUMIFS(Mar!$I$5:$I$619,Mar!$S$5:$S$619,"Despesa",Mar!$F$5:$F$619,Resultado!$D463)</f>
        <v>0</v>
      </c>
      <c r="H463" s="65">
        <f>SUMIFS(Abr!$I$5:$I$619,Abr!$S$5:$S$619,"Despesa",Abr!$F$5:$F$619,Resultado!$D463)</f>
        <v>0</v>
      </c>
      <c r="I463" s="65">
        <f>SUMIFS(Mai!$I$5:$I$619,Mai!$S$5:$S$619,"Despesa",Mai!$F$5:$F$619,Resultado!$D463)</f>
        <v>0</v>
      </c>
      <c r="J463" s="65">
        <f>SUMIFS(Jun!$I$5:$I$619,Jun!$S$5:$S$619,"Despesa",Jun!$F$5:$F$619,Resultado!$D463)</f>
        <v>0</v>
      </c>
      <c r="K463" s="65">
        <f>SUMIFS(Jul!$I$5:$I$619,Jul!$S$5:$S$619,"Despesa",Jul!$F$5:$F$619,Resultado!$D463)</f>
        <v>0</v>
      </c>
      <c r="L463" s="65">
        <f>SUMIFS(Ago!$I$5:$I$619,Ago!$S$5:$S$619,"Despesa",Ago!$F$5:$F$619,Resultado!$D463)</f>
        <v>0</v>
      </c>
      <c r="M463" s="65">
        <f>SUMIFS(Set!$I$5:$I$619,Set!$S$5:$S$619,"Despesa",Set!$F$5:$F$619,Resultado!$D463)</f>
        <v>0</v>
      </c>
      <c r="N463" s="65">
        <f>SUMIFS(Out!$I$5:$I$619,Out!$S$5:$S$619,"Despesa",Out!$F$5:$F$619,Resultado!$D463)</f>
        <v>0</v>
      </c>
      <c r="O463" s="65">
        <f>SUMIFS(Nov!$I$5:$I$619,Nov!$S$5:$S$619,"Despesa",Nov!$F$5:$F$619,Resultado!$D463)</f>
        <v>0</v>
      </c>
      <c r="P463" s="65">
        <f>SUMIFS(Dez!$I$5:$I$619,Dez!$S$5:$S$619,"Despesa",Dez!$F$5:$F$619,Resultado!$D463)</f>
        <v>0</v>
      </c>
      <c r="Q463" s="65">
        <f t="shared" si="54"/>
        <v>0</v>
      </c>
    </row>
    <row r="464" spans="3:17" ht="28.5" customHeight="1" thickTop="1" thickBot="1" x14ac:dyDescent="0.25">
      <c r="C464" s="45" t="str">
        <f>'PC Despesas'!F45</f>
        <v>5.2.41</v>
      </c>
      <c r="D464" s="46" t="str">
        <f>VLOOKUP(C464,'PC Despesas'!$F$4:$G$103,2,FALSE)</f>
        <v>-</v>
      </c>
      <c r="E464" s="65">
        <f>SUMIFS(Jan!$I$5:$I$619,Jan!$S$5:$S$619,"Despesa",Jan!$F$5:$F$619,Resultado!$D464)</f>
        <v>0</v>
      </c>
      <c r="F464" s="65">
        <f>SUMIFS(Fev!$I$5:$I$619,Fev!$S$5:$S$619,"Despesa",Fev!$F$5:$F$619,Resultado!$D464)</f>
        <v>0</v>
      </c>
      <c r="G464" s="65">
        <f>SUMIFS(Mar!$I$5:$I$619,Mar!$S$5:$S$619,"Despesa",Mar!$F$5:$F$619,Resultado!$D464)</f>
        <v>0</v>
      </c>
      <c r="H464" s="65">
        <f>SUMIFS(Abr!$I$5:$I$619,Abr!$S$5:$S$619,"Despesa",Abr!$F$5:$F$619,Resultado!$D464)</f>
        <v>0</v>
      </c>
      <c r="I464" s="65">
        <f>SUMIFS(Mai!$I$5:$I$619,Mai!$S$5:$S$619,"Despesa",Mai!$F$5:$F$619,Resultado!$D464)</f>
        <v>0</v>
      </c>
      <c r="J464" s="65">
        <f>SUMIFS(Jun!$I$5:$I$619,Jun!$S$5:$S$619,"Despesa",Jun!$F$5:$F$619,Resultado!$D464)</f>
        <v>0</v>
      </c>
      <c r="K464" s="65">
        <f>SUMIFS(Jul!$I$5:$I$619,Jul!$S$5:$S$619,"Despesa",Jul!$F$5:$F$619,Resultado!$D464)</f>
        <v>0</v>
      </c>
      <c r="L464" s="65">
        <f>SUMIFS(Ago!$I$5:$I$619,Ago!$S$5:$S$619,"Despesa",Ago!$F$5:$F$619,Resultado!$D464)</f>
        <v>0</v>
      </c>
      <c r="M464" s="65">
        <f>SUMIFS(Set!$I$5:$I$619,Set!$S$5:$S$619,"Despesa",Set!$F$5:$F$619,Resultado!$D464)</f>
        <v>0</v>
      </c>
      <c r="N464" s="65">
        <f>SUMIFS(Out!$I$5:$I$619,Out!$S$5:$S$619,"Despesa",Out!$F$5:$F$619,Resultado!$D464)</f>
        <v>0</v>
      </c>
      <c r="O464" s="65">
        <f>SUMIFS(Nov!$I$5:$I$619,Nov!$S$5:$S$619,"Despesa",Nov!$F$5:$F$619,Resultado!$D464)</f>
        <v>0</v>
      </c>
      <c r="P464" s="65">
        <f>SUMIFS(Dez!$I$5:$I$619,Dez!$S$5:$S$619,"Despesa",Dez!$F$5:$F$619,Resultado!$D464)</f>
        <v>0</v>
      </c>
      <c r="Q464" s="65">
        <f t="shared" si="54"/>
        <v>0</v>
      </c>
    </row>
    <row r="465" spans="3:17" ht="28.5" customHeight="1" thickTop="1" thickBot="1" x14ac:dyDescent="0.25">
      <c r="C465" s="45" t="str">
        <f>'PC Despesas'!F46</f>
        <v>5.2.42</v>
      </c>
      <c r="D465" s="46" t="str">
        <f>VLOOKUP(C465,'PC Despesas'!$F$4:$G$103,2,FALSE)</f>
        <v>-</v>
      </c>
      <c r="E465" s="65">
        <f>SUMIFS(Jan!$I$5:$I$619,Jan!$S$5:$S$619,"Despesa",Jan!$F$5:$F$619,Resultado!$D465)</f>
        <v>0</v>
      </c>
      <c r="F465" s="65">
        <f>SUMIFS(Fev!$I$5:$I$619,Fev!$S$5:$S$619,"Despesa",Fev!$F$5:$F$619,Resultado!$D465)</f>
        <v>0</v>
      </c>
      <c r="G465" s="65">
        <f>SUMIFS(Mar!$I$5:$I$619,Mar!$S$5:$S$619,"Despesa",Mar!$F$5:$F$619,Resultado!$D465)</f>
        <v>0</v>
      </c>
      <c r="H465" s="65">
        <f>SUMIFS(Abr!$I$5:$I$619,Abr!$S$5:$S$619,"Despesa",Abr!$F$5:$F$619,Resultado!$D465)</f>
        <v>0</v>
      </c>
      <c r="I465" s="65">
        <f>SUMIFS(Mai!$I$5:$I$619,Mai!$S$5:$S$619,"Despesa",Mai!$F$5:$F$619,Resultado!$D465)</f>
        <v>0</v>
      </c>
      <c r="J465" s="65">
        <f>SUMIFS(Jun!$I$5:$I$619,Jun!$S$5:$S$619,"Despesa",Jun!$F$5:$F$619,Resultado!$D465)</f>
        <v>0</v>
      </c>
      <c r="K465" s="65">
        <f>SUMIFS(Jul!$I$5:$I$619,Jul!$S$5:$S$619,"Despesa",Jul!$F$5:$F$619,Resultado!$D465)</f>
        <v>0</v>
      </c>
      <c r="L465" s="65">
        <f>SUMIFS(Ago!$I$5:$I$619,Ago!$S$5:$S$619,"Despesa",Ago!$F$5:$F$619,Resultado!$D465)</f>
        <v>0</v>
      </c>
      <c r="M465" s="65">
        <f>SUMIFS(Set!$I$5:$I$619,Set!$S$5:$S$619,"Despesa",Set!$F$5:$F$619,Resultado!$D465)</f>
        <v>0</v>
      </c>
      <c r="N465" s="65">
        <f>SUMIFS(Out!$I$5:$I$619,Out!$S$5:$S$619,"Despesa",Out!$F$5:$F$619,Resultado!$D465)</f>
        <v>0</v>
      </c>
      <c r="O465" s="65">
        <f>SUMIFS(Nov!$I$5:$I$619,Nov!$S$5:$S$619,"Despesa",Nov!$F$5:$F$619,Resultado!$D465)</f>
        <v>0</v>
      </c>
      <c r="P465" s="65">
        <f>SUMIFS(Dez!$I$5:$I$619,Dez!$S$5:$S$619,"Despesa",Dez!$F$5:$F$619,Resultado!$D465)</f>
        <v>0</v>
      </c>
      <c r="Q465" s="65">
        <f t="shared" si="54"/>
        <v>0</v>
      </c>
    </row>
    <row r="466" spans="3:17" ht="28.5" customHeight="1" thickTop="1" thickBot="1" x14ac:dyDescent="0.25">
      <c r="C466" s="45" t="str">
        <f>'PC Despesas'!F47</f>
        <v>5.2.43</v>
      </c>
      <c r="D466" s="46" t="str">
        <f>VLOOKUP(C466,'PC Despesas'!$F$4:$G$103,2,FALSE)</f>
        <v>-</v>
      </c>
      <c r="E466" s="65">
        <f>SUMIFS(Jan!$I$5:$I$619,Jan!$S$5:$S$619,"Despesa",Jan!$F$5:$F$619,Resultado!$D466)</f>
        <v>0</v>
      </c>
      <c r="F466" s="65">
        <f>SUMIFS(Fev!$I$5:$I$619,Fev!$S$5:$S$619,"Despesa",Fev!$F$5:$F$619,Resultado!$D466)</f>
        <v>0</v>
      </c>
      <c r="G466" s="65">
        <f>SUMIFS(Mar!$I$5:$I$619,Mar!$S$5:$S$619,"Despesa",Mar!$F$5:$F$619,Resultado!$D466)</f>
        <v>0</v>
      </c>
      <c r="H466" s="65">
        <f>SUMIFS(Abr!$I$5:$I$619,Abr!$S$5:$S$619,"Despesa",Abr!$F$5:$F$619,Resultado!$D466)</f>
        <v>0</v>
      </c>
      <c r="I466" s="65">
        <f>SUMIFS(Mai!$I$5:$I$619,Mai!$S$5:$S$619,"Despesa",Mai!$F$5:$F$619,Resultado!$D466)</f>
        <v>0</v>
      </c>
      <c r="J466" s="65">
        <f>SUMIFS(Jun!$I$5:$I$619,Jun!$S$5:$S$619,"Despesa",Jun!$F$5:$F$619,Resultado!$D466)</f>
        <v>0</v>
      </c>
      <c r="K466" s="65">
        <f>SUMIFS(Jul!$I$5:$I$619,Jul!$S$5:$S$619,"Despesa",Jul!$F$5:$F$619,Resultado!$D466)</f>
        <v>0</v>
      </c>
      <c r="L466" s="65">
        <f>SUMIFS(Ago!$I$5:$I$619,Ago!$S$5:$S$619,"Despesa",Ago!$F$5:$F$619,Resultado!$D466)</f>
        <v>0</v>
      </c>
      <c r="M466" s="65">
        <f>SUMIFS(Set!$I$5:$I$619,Set!$S$5:$S$619,"Despesa",Set!$F$5:$F$619,Resultado!$D466)</f>
        <v>0</v>
      </c>
      <c r="N466" s="65">
        <f>SUMIFS(Out!$I$5:$I$619,Out!$S$5:$S$619,"Despesa",Out!$F$5:$F$619,Resultado!$D466)</f>
        <v>0</v>
      </c>
      <c r="O466" s="65">
        <f>SUMIFS(Nov!$I$5:$I$619,Nov!$S$5:$S$619,"Despesa",Nov!$F$5:$F$619,Resultado!$D466)</f>
        <v>0</v>
      </c>
      <c r="P466" s="65">
        <f>SUMIFS(Dez!$I$5:$I$619,Dez!$S$5:$S$619,"Despesa",Dez!$F$5:$F$619,Resultado!$D466)</f>
        <v>0</v>
      </c>
      <c r="Q466" s="65">
        <f t="shared" si="54"/>
        <v>0</v>
      </c>
    </row>
    <row r="467" spans="3:17" ht="28.5" customHeight="1" thickTop="1" thickBot="1" x14ac:dyDescent="0.25">
      <c r="C467" s="45" t="str">
        <f>'PC Despesas'!F48</f>
        <v>5.2.44</v>
      </c>
      <c r="D467" s="46" t="str">
        <f>VLOOKUP(C467,'PC Despesas'!$F$4:$G$103,2,FALSE)</f>
        <v>-</v>
      </c>
      <c r="E467" s="65">
        <f>SUMIFS(Jan!$I$5:$I$619,Jan!$S$5:$S$619,"Despesa",Jan!$F$5:$F$619,Resultado!$D467)</f>
        <v>0</v>
      </c>
      <c r="F467" s="65">
        <f>SUMIFS(Fev!$I$5:$I$619,Fev!$S$5:$S$619,"Despesa",Fev!$F$5:$F$619,Resultado!$D467)</f>
        <v>0</v>
      </c>
      <c r="G467" s="65">
        <f>SUMIFS(Mar!$I$5:$I$619,Mar!$S$5:$S$619,"Despesa",Mar!$F$5:$F$619,Resultado!$D467)</f>
        <v>0</v>
      </c>
      <c r="H467" s="65">
        <f>SUMIFS(Abr!$I$5:$I$619,Abr!$S$5:$S$619,"Despesa",Abr!$F$5:$F$619,Resultado!$D467)</f>
        <v>0</v>
      </c>
      <c r="I467" s="65">
        <f>SUMIFS(Mai!$I$5:$I$619,Mai!$S$5:$S$619,"Despesa",Mai!$F$5:$F$619,Resultado!$D467)</f>
        <v>0</v>
      </c>
      <c r="J467" s="65">
        <f>SUMIFS(Jun!$I$5:$I$619,Jun!$S$5:$S$619,"Despesa",Jun!$F$5:$F$619,Resultado!$D467)</f>
        <v>0</v>
      </c>
      <c r="K467" s="65">
        <f>SUMIFS(Jul!$I$5:$I$619,Jul!$S$5:$S$619,"Despesa",Jul!$F$5:$F$619,Resultado!$D467)</f>
        <v>0</v>
      </c>
      <c r="L467" s="65">
        <f>SUMIFS(Ago!$I$5:$I$619,Ago!$S$5:$S$619,"Despesa",Ago!$F$5:$F$619,Resultado!$D467)</f>
        <v>0</v>
      </c>
      <c r="M467" s="65">
        <f>SUMIFS(Set!$I$5:$I$619,Set!$S$5:$S$619,"Despesa",Set!$F$5:$F$619,Resultado!$D467)</f>
        <v>0</v>
      </c>
      <c r="N467" s="65">
        <f>SUMIFS(Out!$I$5:$I$619,Out!$S$5:$S$619,"Despesa",Out!$F$5:$F$619,Resultado!$D467)</f>
        <v>0</v>
      </c>
      <c r="O467" s="65">
        <f>SUMIFS(Nov!$I$5:$I$619,Nov!$S$5:$S$619,"Despesa",Nov!$F$5:$F$619,Resultado!$D467)</f>
        <v>0</v>
      </c>
      <c r="P467" s="65">
        <f>SUMIFS(Dez!$I$5:$I$619,Dez!$S$5:$S$619,"Despesa",Dez!$F$5:$F$619,Resultado!$D467)</f>
        <v>0</v>
      </c>
      <c r="Q467" s="65">
        <f t="shared" si="54"/>
        <v>0</v>
      </c>
    </row>
    <row r="468" spans="3:17" ht="28.5" customHeight="1" thickTop="1" thickBot="1" x14ac:dyDescent="0.25">
      <c r="C468" s="45" t="str">
        <f>'PC Despesas'!F49</f>
        <v>5.2.45</v>
      </c>
      <c r="D468" s="46" t="str">
        <f>VLOOKUP(C468,'PC Despesas'!$F$4:$G$103,2,FALSE)</f>
        <v>-</v>
      </c>
      <c r="E468" s="65">
        <f>SUMIFS(Jan!$I$5:$I$619,Jan!$S$5:$S$619,"Despesa",Jan!$F$5:$F$619,Resultado!$D468)</f>
        <v>0</v>
      </c>
      <c r="F468" s="65">
        <f>SUMIFS(Fev!$I$5:$I$619,Fev!$S$5:$S$619,"Despesa",Fev!$F$5:$F$619,Resultado!$D468)</f>
        <v>0</v>
      </c>
      <c r="G468" s="65">
        <f>SUMIFS(Mar!$I$5:$I$619,Mar!$S$5:$S$619,"Despesa",Mar!$F$5:$F$619,Resultado!$D468)</f>
        <v>0</v>
      </c>
      <c r="H468" s="65">
        <f>SUMIFS(Abr!$I$5:$I$619,Abr!$S$5:$S$619,"Despesa",Abr!$F$5:$F$619,Resultado!$D468)</f>
        <v>0</v>
      </c>
      <c r="I468" s="65">
        <f>SUMIFS(Mai!$I$5:$I$619,Mai!$S$5:$S$619,"Despesa",Mai!$F$5:$F$619,Resultado!$D468)</f>
        <v>0</v>
      </c>
      <c r="J468" s="65">
        <f>SUMIFS(Jun!$I$5:$I$619,Jun!$S$5:$S$619,"Despesa",Jun!$F$5:$F$619,Resultado!$D468)</f>
        <v>0</v>
      </c>
      <c r="K468" s="65">
        <f>SUMIFS(Jul!$I$5:$I$619,Jul!$S$5:$S$619,"Despesa",Jul!$F$5:$F$619,Resultado!$D468)</f>
        <v>0</v>
      </c>
      <c r="L468" s="65">
        <f>SUMIFS(Ago!$I$5:$I$619,Ago!$S$5:$S$619,"Despesa",Ago!$F$5:$F$619,Resultado!$D468)</f>
        <v>0</v>
      </c>
      <c r="M468" s="65">
        <f>SUMIFS(Set!$I$5:$I$619,Set!$S$5:$S$619,"Despesa",Set!$F$5:$F$619,Resultado!$D468)</f>
        <v>0</v>
      </c>
      <c r="N468" s="65">
        <f>SUMIFS(Out!$I$5:$I$619,Out!$S$5:$S$619,"Despesa",Out!$F$5:$F$619,Resultado!$D468)</f>
        <v>0</v>
      </c>
      <c r="O468" s="65">
        <f>SUMIFS(Nov!$I$5:$I$619,Nov!$S$5:$S$619,"Despesa",Nov!$F$5:$F$619,Resultado!$D468)</f>
        <v>0</v>
      </c>
      <c r="P468" s="65">
        <f>SUMIFS(Dez!$I$5:$I$619,Dez!$S$5:$S$619,"Despesa",Dez!$F$5:$F$619,Resultado!$D468)</f>
        <v>0</v>
      </c>
      <c r="Q468" s="65">
        <f t="shared" si="54"/>
        <v>0</v>
      </c>
    </row>
    <row r="469" spans="3:17" ht="28.5" customHeight="1" thickTop="1" thickBot="1" x14ac:dyDescent="0.25">
      <c r="C469" s="45" t="str">
        <f>'PC Despesas'!F50</f>
        <v>5.2.46</v>
      </c>
      <c r="D469" s="46" t="str">
        <f>VLOOKUP(C469,'PC Despesas'!$F$4:$G$103,2,FALSE)</f>
        <v>-</v>
      </c>
      <c r="E469" s="65">
        <f>SUMIFS(Jan!$I$5:$I$619,Jan!$S$5:$S$619,"Despesa",Jan!$F$5:$F$619,Resultado!$D469)</f>
        <v>0</v>
      </c>
      <c r="F469" s="65">
        <f>SUMIFS(Fev!$I$5:$I$619,Fev!$S$5:$S$619,"Despesa",Fev!$F$5:$F$619,Resultado!$D469)</f>
        <v>0</v>
      </c>
      <c r="G469" s="65">
        <f>SUMIFS(Mar!$I$5:$I$619,Mar!$S$5:$S$619,"Despesa",Mar!$F$5:$F$619,Resultado!$D469)</f>
        <v>0</v>
      </c>
      <c r="H469" s="65">
        <f>SUMIFS(Abr!$I$5:$I$619,Abr!$S$5:$S$619,"Despesa",Abr!$F$5:$F$619,Resultado!$D469)</f>
        <v>0</v>
      </c>
      <c r="I469" s="65">
        <f>SUMIFS(Mai!$I$5:$I$619,Mai!$S$5:$S$619,"Despesa",Mai!$F$5:$F$619,Resultado!$D469)</f>
        <v>0</v>
      </c>
      <c r="J469" s="65">
        <f>SUMIFS(Jun!$I$5:$I$619,Jun!$S$5:$S$619,"Despesa",Jun!$F$5:$F$619,Resultado!$D469)</f>
        <v>0</v>
      </c>
      <c r="K469" s="65">
        <f>SUMIFS(Jul!$I$5:$I$619,Jul!$S$5:$S$619,"Despesa",Jul!$F$5:$F$619,Resultado!$D469)</f>
        <v>0</v>
      </c>
      <c r="L469" s="65">
        <f>SUMIFS(Ago!$I$5:$I$619,Ago!$S$5:$S$619,"Despesa",Ago!$F$5:$F$619,Resultado!$D469)</f>
        <v>0</v>
      </c>
      <c r="M469" s="65">
        <f>SUMIFS(Set!$I$5:$I$619,Set!$S$5:$S$619,"Despesa",Set!$F$5:$F$619,Resultado!$D469)</f>
        <v>0</v>
      </c>
      <c r="N469" s="65">
        <f>SUMIFS(Out!$I$5:$I$619,Out!$S$5:$S$619,"Despesa",Out!$F$5:$F$619,Resultado!$D469)</f>
        <v>0</v>
      </c>
      <c r="O469" s="65">
        <f>SUMIFS(Nov!$I$5:$I$619,Nov!$S$5:$S$619,"Despesa",Nov!$F$5:$F$619,Resultado!$D469)</f>
        <v>0</v>
      </c>
      <c r="P469" s="65">
        <f>SUMIFS(Dez!$I$5:$I$619,Dez!$S$5:$S$619,"Despesa",Dez!$F$5:$F$619,Resultado!$D469)</f>
        <v>0</v>
      </c>
      <c r="Q469" s="65">
        <f t="shared" si="54"/>
        <v>0</v>
      </c>
    </row>
    <row r="470" spans="3:17" ht="28.5" customHeight="1" thickTop="1" thickBot="1" x14ac:dyDescent="0.25">
      <c r="C470" s="45" t="str">
        <f>'PC Despesas'!F51</f>
        <v>5.2.47</v>
      </c>
      <c r="D470" s="46" t="str">
        <f>VLOOKUP(C470,'PC Despesas'!$F$4:$G$103,2,FALSE)</f>
        <v>-</v>
      </c>
      <c r="E470" s="65">
        <f>SUMIFS(Jan!$I$5:$I$619,Jan!$S$5:$S$619,"Despesa",Jan!$F$5:$F$619,Resultado!$D470)</f>
        <v>0</v>
      </c>
      <c r="F470" s="65">
        <f>SUMIFS(Fev!$I$5:$I$619,Fev!$S$5:$S$619,"Despesa",Fev!$F$5:$F$619,Resultado!$D470)</f>
        <v>0</v>
      </c>
      <c r="G470" s="65">
        <f>SUMIFS(Mar!$I$5:$I$619,Mar!$S$5:$S$619,"Despesa",Mar!$F$5:$F$619,Resultado!$D470)</f>
        <v>0</v>
      </c>
      <c r="H470" s="65">
        <f>SUMIFS(Abr!$I$5:$I$619,Abr!$S$5:$S$619,"Despesa",Abr!$F$5:$F$619,Resultado!$D470)</f>
        <v>0</v>
      </c>
      <c r="I470" s="65">
        <f>SUMIFS(Mai!$I$5:$I$619,Mai!$S$5:$S$619,"Despesa",Mai!$F$5:$F$619,Resultado!$D470)</f>
        <v>0</v>
      </c>
      <c r="J470" s="65">
        <f>SUMIFS(Jun!$I$5:$I$619,Jun!$S$5:$S$619,"Despesa",Jun!$F$5:$F$619,Resultado!$D470)</f>
        <v>0</v>
      </c>
      <c r="K470" s="65">
        <f>SUMIFS(Jul!$I$5:$I$619,Jul!$S$5:$S$619,"Despesa",Jul!$F$5:$F$619,Resultado!$D470)</f>
        <v>0</v>
      </c>
      <c r="L470" s="65">
        <f>SUMIFS(Ago!$I$5:$I$619,Ago!$S$5:$S$619,"Despesa",Ago!$F$5:$F$619,Resultado!$D470)</f>
        <v>0</v>
      </c>
      <c r="M470" s="65">
        <f>SUMIFS(Set!$I$5:$I$619,Set!$S$5:$S$619,"Despesa",Set!$F$5:$F$619,Resultado!$D470)</f>
        <v>0</v>
      </c>
      <c r="N470" s="65">
        <f>SUMIFS(Out!$I$5:$I$619,Out!$S$5:$S$619,"Despesa",Out!$F$5:$F$619,Resultado!$D470)</f>
        <v>0</v>
      </c>
      <c r="O470" s="65">
        <f>SUMIFS(Nov!$I$5:$I$619,Nov!$S$5:$S$619,"Despesa",Nov!$F$5:$F$619,Resultado!$D470)</f>
        <v>0</v>
      </c>
      <c r="P470" s="65">
        <f>SUMIFS(Dez!$I$5:$I$619,Dez!$S$5:$S$619,"Despesa",Dez!$F$5:$F$619,Resultado!$D470)</f>
        <v>0</v>
      </c>
      <c r="Q470" s="65">
        <f t="shared" si="54"/>
        <v>0</v>
      </c>
    </row>
    <row r="471" spans="3:17" ht="28.5" customHeight="1" thickTop="1" thickBot="1" x14ac:dyDescent="0.25">
      <c r="C471" s="45" t="str">
        <f>'PC Despesas'!F52</f>
        <v>5.2.48</v>
      </c>
      <c r="D471" s="46" t="str">
        <f>VLOOKUP(C471,'PC Despesas'!$F$4:$G$103,2,FALSE)</f>
        <v>-</v>
      </c>
      <c r="E471" s="65">
        <f>SUMIFS(Jan!$I$5:$I$619,Jan!$S$5:$S$619,"Despesa",Jan!$F$5:$F$619,Resultado!$D471)</f>
        <v>0</v>
      </c>
      <c r="F471" s="65">
        <f>SUMIFS(Fev!$I$5:$I$619,Fev!$S$5:$S$619,"Despesa",Fev!$F$5:$F$619,Resultado!$D471)</f>
        <v>0</v>
      </c>
      <c r="G471" s="65">
        <f>SUMIFS(Mar!$I$5:$I$619,Mar!$S$5:$S$619,"Despesa",Mar!$F$5:$F$619,Resultado!$D471)</f>
        <v>0</v>
      </c>
      <c r="H471" s="65">
        <f>SUMIFS(Abr!$I$5:$I$619,Abr!$S$5:$S$619,"Despesa",Abr!$F$5:$F$619,Resultado!$D471)</f>
        <v>0</v>
      </c>
      <c r="I471" s="65">
        <f>SUMIFS(Mai!$I$5:$I$619,Mai!$S$5:$S$619,"Despesa",Mai!$F$5:$F$619,Resultado!$D471)</f>
        <v>0</v>
      </c>
      <c r="J471" s="65">
        <f>SUMIFS(Jun!$I$5:$I$619,Jun!$S$5:$S$619,"Despesa",Jun!$F$5:$F$619,Resultado!$D471)</f>
        <v>0</v>
      </c>
      <c r="K471" s="65">
        <f>SUMIFS(Jul!$I$5:$I$619,Jul!$S$5:$S$619,"Despesa",Jul!$F$5:$F$619,Resultado!$D471)</f>
        <v>0</v>
      </c>
      <c r="L471" s="65">
        <f>SUMIFS(Ago!$I$5:$I$619,Ago!$S$5:$S$619,"Despesa",Ago!$F$5:$F$619,Resultado!$D471)</f>
        <v>0</v>
      </c>
      <c r="M471" s="65">
        <f>SUMIFS(Set!$I$5:$I$619,Set!$S$5:$S$619,"Despesa",Set!$F$5:$F$619,Resultado!$D471)</f>
        <v>0</v>
      </c>
      <c r="N471" s="65">
        <f>SUMIFS(Out!$I$5:$I$619,Out!$S$5:$S$619,"Despesa",Out!$F$5:$F$619,Resultado!$D471)</f>
        <v>0</v>
      </c>
      <c r="O471" s="65">
        <f>SUMIFS(Nov!$I$5:$I$619,Nov!$S$5:$S$619,"Despesa",Nov!$F$5:$F$619,Resultado!$D471)</f>
        <v>0</v>
      </c>
      <c r="P471" s="65">
        <f>SUMIFS(Dez!$I$5:$I$619,Dez!$S$5:$S$619,"Despesa",Dez!$F$5:$F$619,Resultado!$D471)</f>
        <v>0</v>
      </c>
      <c r="Q471" s="65">
        <f t="shared" si="54"/>
        <v>0</v>
      </c>
    </row>
    <row r="472" spans="3:17" ht="28.5" customHeight="1" thickTop="1" thickBot="1" x14ac:dyDescent="0.25">
      <c r="C472" s="45" t="str">
        <f>'PC Despesas'!F53</f>
        <v>5.2.49</v>
      </c>
      <c r="D472" s="46" t="str">
        <f>VLOOKUP(C472,'PC Despesas'!$F$4:$G$103,2,FALSE)</f>
        <v>-</v>
      </c>
      <c r="E472" s="65">
        <f>SUMIFS(Jan!$I$5:$I$619,Jan!$S$5:$S$619,"Despesa",Jan!$F$5:$F$619,Resultado!$D472)</f>
        <v>0</v>
      </c>
      <c r="F472" s="65">
        <f>SUMIFS(Fev!$I$5:$I$619,Fev!$S$5:$S$619,"Despesa",Fev!$F$5:$F$619,Resultado!$D472)</f>
        <v>0</v>
      </c>
      <c r="G472" s="65">
        <f>SUMIFS(Mar!$I$5:$I$619,Mar!$S$5:$S$619,"Despesa",Mar!$F$5:$F$619,Resultado!$D472)</f>
        <v>0</v>
      </c>
      <c r="H472" s="65">
        <f>SUMIFS(Abr!$I$5:$I$619,Abr!$S$5:$S$619,"Despesa",Abr!$F$5:$F$619,Resultado!$D472)</f>
        <v>0</v>
      </c>
      <c r="I472" s="65">
        <f>SUMIFS(Mai!$I$5:$I$619,Mai!$S$5:$S$619,"Despesa",Mai!$F$5:$F$619,Resultado!$D472)</f>
        <v>0</v>
      </c>
      <c r="J472" s="65">
        <f>SUMIFS(Jun!$I$5:$I$619,Jun!$S$5:$S$619,"Despesa",Jun!$F$5:$F$619,Resultado!$D472)</f>
        <v>0</v>
      </c>
      <c r="K472" s="65">
        <f>SUMIFS(Jul!$I$5:$I$619,Jul!$S$5:$S$619,"Despesa",Jul!$F$5:$F$619,Resultado!$D472)</f>
        <v>0</v>
      </c>
      <c r="L472" s="65">
        <f>SUMIFS(Ago!$I$5:$I$619,Ago!$S$5:$S$619,"Despesa",Ago!$F$5:$F$619,Resultado!$D472)</f>
        <v>0</v>
      </c>
      <c r="M472" s="65">
        <f>SUMIFS(Set!$I$5:$I$619,Set!$S$5:$S$619,"Despesa",Set!$F$5:$F$619,Resultado!$D472)</f>
        <v>0</v>
      </c>
      <c r="N472" s="65">
        <f>SUMIFS(Out!$I$5:$I$619,Out!$S$5:$S$619,"Despesa",Out!$F$5:$F$619,Resultado!$D472)</f>
        <v>0</v>
      </c>
      <c r="O472" s="65">
        <f>SUMIFS(Nov!$I$5:$I$619,Nov!$S$5:$S$619,"Despesa",Nov!$F$5:$F$619,Resultado!$D472)</f>
        <v>0</v>
      </c>
      <c r="P472" s="65">
        <f>SUMIFS(Dez!$I$5:$I$619,Dez!$S$5:$S$619,"Despesa",Dez!$F$5:$F$619,Resultado!$D472)</f>
        <v>0</v>
      </c>
      <c r="Q472" s="65">
        <f t="shared" si="54"/>
        <v>0</v>
      </c>
    </row>
    <row r="473" spans="3:17" ht="28.5" customHeight="1" thickTop="1" thickBot="1" x14ac:dyDescent="0.25">
      <c r="C473" s="45" t="str">
        <f>'PC Despesas'!F54</f>
        <v>5.2.50</v>
      </c>
      <c r="D473" s="46" t="str">
        <f>VLOOKUP(C473,'PC Despesas'!$F$4:$G$103,2,FALSE)</f>
        <v>-</v>
      </c>
      <c r="E473" s="65">
        <f>SUMIFS(Jan!$I$5:$I$619,Jan!$S$5:$S$619,"Despesa",Jan!$F$5:$F$619,Resultado!$D473)</f>
        <v>0</v>
      </c>
      <c r="F473" s="65">
        <f>SUMIFS(Fev!$I$5:$I$619,Fev!$S$5:$S$619,"Despesa",Fev!$F$5:$F$619,Resultado!$D473)</f>
        <v>0</v>
      </c>
      <c r="G473" s="65">
        <f>SUMIFS(Mar!$I$5:$I$619,Mar!$S$5:$S$619,"Despesa",Mar!$F$5:$F$619,Resultado!$D473)</f>
        <v>0</v>
      </c>
      <c r="H473" s="65">
        <f>SUMIFS(Abr!$I$5:$I$619,Abr!$S$5:$S$619,"Despesa",Abr!$F$5:$F$619,Resultado!$D473)</f>
        <v>0</v>
      </c>
      <c r="I473" s="65">
        <f>SUMIFS(Mai!$I$5:$I$619,Mai!$S$5:$S$619,"Despesa",Mai!$F$5:$F$619,Resultado!$D473)</f>
        <v>0</v>
      </c>
      <c r="J473" s="65">
        <f>SUMIFS(Jun!$I$5:$I$619,Jun!$S$5:$S$619,"Despesa",Jun!$F$5:$F$619,Resultado!$D473)</f>
        <v>0</v>
      </c>
      <c r="K473" s="65">
        <f>SUMIFS(Jul!$I$5:$I$619,Jul!$S$5:$S$619,"Despesa",Jul!$F$5:$F$619,Resultado!$D473)</f>
        <v>0</v>
      </c>
      <c r="L473" s="65">
        <f>SUMIFS(Ago!$I$5:$I$619,Ago!$S$5:$S$619,"Despesa",Ago!$F$5:$F$619,Resultado!$D473)</f>
        <v>0</v>
      </c>
      <c r="M473" s="65">
        <f>SUMIFS(Set!$I$5:$I$619,Set!$S$5:$S$619,"Despesa",Set!$F$5:$F$619,Resultado!$D473)</f>
        <v>0</v>
      </c>
      <c r="N473" s="65">
        <f>SUMIFS(Out!$I$5:$I$619,Out!$S$5:$S$619,"Despesa",Out!$F$5:$F$619,Resultado!$D473)</f>
        <v>0</v>
      </c>
      <c r="O473" s="65">
        <f>SUMIFS(Nov!$I$5:$I$619,Nov!$S$5:$S$619,"Despesa",Nov!$F$5:$F$619,Resultado!$D473)</f>
        <v>0</v>
      </c>
      <c r="P473" s="65">
        <f>SUMIFS(Dez!$I$5:$I$619,Dez!$S$5:$S$619,"Despesa",Dez!$F$5:$F$619,Resultado!$D473)</f>
        <v>0</v>
      </c>
      <c r="Q473" s="65">
        <f t="shared" si="54"/>
        <v>0</v>
      </c>
    </row>
    <row r="474" spans="3:17" ht="28.5" customHeight="1" thickTop="1" thickBot="1" x14ac:dyDescent="0.25">
      <c r="C474" s="45" t="str">
        <f>'PC Despesas'!F55</f>
        <v>5.2.51</v>
      </c>
      <c r="D474" s="46" t="str">
        <f>VLOOKUP(C474,'PC Despesas'!$F$4:$G$103,2,FALSE)</f>
        <v>-</v>
      </c>
      <c r="E474" s="65">
        <f>SUMIFS(Jan!$I$5:$I$619,Jan!$S$5:$S$619,"Despesa",Jan!$F$5:$F$619,Resultado!$D474)</f>
        <v>0</v>
      </c>
      <c r="F474" s="65">
        <f>SUMIFS(Fev!$I$5:$I$619,Fev!$S$5:$S$619,"Despesa",Fev!$F$5:$F$619,Resultado!$D474)</f>
        <v>0</v>
      </c>
      <c r="G474" s="65">
        <f>SUMIFS(Mar!$I$5:$I$619,Mar!$S$5:$S$619,"Despesa",Mar!$F$5:$F$619,Resultado!$D474)</f>
        <v>0</v>
      </c>
      <c r="H474" s="65">
        <f>SUMIFS(Abr!$I$5:$I$619,Abr!$S$5:$S$619,"Despesa",Abr!$F$5:$F$619,Resultado!$D474)</f>
        <v>0</v>
      </c>
      <c r="I474" s="65">
        <f>SUMIFS(Mai!$I$5:$I$619,Mai!$S$5:$S$619,"Despesa",Mai!$F$5:$F$619,Resultado!$D474)</f>
        <v>0</v>
      </c>
      <c r="J474" s="65">
        <f>SUMIFS(Jun!$I$5:$I$619,Jun!$S$5:$S$619,"Despesa",Jun!$F$5:$F$619,Resultado!$D474)</f>
        <v>0</v>
      </c>
      <c r="K474" s="65">
        <f>SUMIFS(Jul!$I$5:$I$619,Jul!$S$5:$S$619,"Despesa",Jul!$F$5:$F$619,Resultado!$D474)</f>
        <v>0</v>
      </c>
      <c r="L474" s="65">
        <f>SUMIFS(Ago!$I$5:$I$619,Ago!$S$5:$S$619,"Despesa",Ago!$F$5:$F$619,Resultado!$D474)</f>
        <v>0</v>
      </c>
      <c r="M474" s="65">
        <f>SUMIFS(Set!$I$5:$I$619,Set!$S$5:$S$619,"Despesa",Set!$F$5:$F$619,Resultado!$D474)</f>
        <v>0</v>
      </c>
      <c r="N474" s="65">
        <f>SUMIFS(Out!$I$5:$I$619,Out!$S$5:$S$619,"Despesa",Out!$F$5:$F$619,Resultado!$D474)</f>
        <v>0</v>
      </c>
      <c r="O474" s="65">
        <f>SUMIFS(Nov!$I$5:$I$619,Nov!$S$5:$S$619,"Despesa",Nov!$F$5:$F$619,Resultado!$D474)</f>
        <v>0</v>
      </c>
      <c r="P474" s="65">
        <f>SUMIFS(Dez!$I$5:$I$619,Dez!$S$5:$S$619,"Despesa",Dez!$F$5:$F$619,Resultado!$D474)</f>
        <v>0</v>
      </c>
      <c r="Q474" s="65">
        <f t="shared" si="54"/>
        <v>0</v>
      </c>
    </row>
    <row r="475" spans="3:17" ht="28.5" customHeight="1" thickTop="1" thickBot="1" x14ac:dyDescent="0.25">
      <c r="C475" s="45" t="str">
        <f>'PC Despesas'!F56</f>
        <v>5.2.52</v>
      </c>
      <c r="D475" s="46" t="str">
        <f>VLOOKUP(C475,'PC Despesas'!$F$4:$G$103,2,FALSE)</f>
        <v>-</v>
      </c>
      <c r="E475" s="65">
        <f>SUMIFS(Jan!$I$5:$I$619,Jan!$S$5:$S$619,"Despesa",Jan!$F$5:$F$619,Resultado!$D475)</f>
        <v>0</v>
      </c>
      <c r="F475" s="65">
        <f>SUMIFS(Fev!$I$5:$I$619,Fev!$S$5:$S$619,"Despesa",Fev!$F$5:$F$619,Resultado!$D475)</f>
        <v>0</v>
      </c>
      <c r="G475" s="65">
        <f>SUMIFS(Mar!$I$5:$I$619,Mar!$S$5:$S$619,"Despesa",Mar!$F$5:$F$619,Resultado!$D475)</f>
        <v>0</v>
      </c>
      <c r="H475" s="65">
        <f>SUMIFS(Abr!$I$5:$I$619,Abr!$S$5:$S$619,"Despesa",Abr!$F$5:$F$619,Resultado!$D475)</f>
        <v>0</v>
      </c>
      <c r="I475" s="65">
        <f>SUMIFS(Mai!$I$5:$I$619,Mai!$S$5:$S$619,"Despesa",Mai!$F$5:$F$619,Resultado!$D475)</f>
        <v>0</v>
      </c>
      <c r="J475" s="65">
        <f>SUMIFS(Jun!$I$5:$I$619,Jun!$S$5:$S$619,"Despesa",Jun!$F$5:$F$619,Resultado!$D475)</f>
        <v>0</v>
      </c>
      <c r="K475" s="65">
        <f>SUMIFS(Jul!$I$5:$I$619,Jul!$S$5:$S$619,"Despesa",Jul!$F$5:$F$619,Resultado!$D475)</f>
        <v>0</v>
      </c>
      <c r="L475" s="65">
        <f>SUMIFS(Ago!$I$5:$I$619,Ago!$S$5:$S$619,"Despesa",Ago!$F$5:$F$619,Resultado!$D475)</f>
        <v>0</v>
      </c>
      <c r="M475" s="65">
        <f>SUMIFS(Set!$I$5:$I$619,Set!$S$5:$S$619,"Despesa",Set!$F$5:$F$619,Resultado!$D475)</f>
        <v>0</v>
      </c>
      <c r="N475" s="65">
        <f>SUMIFS(Out!$I$5:$I$619,Out!$S$5:$S$619,"Despesa",Out!$F$5:$F$619,Resultado!$D475)</f>
        <v>0</v>
      </c>
      <c r="O475" s="65">
        <f>SUMIFS(Nov!$I$5:$I$619,Nov!$S$5:$S$619,"Despesa",Nov!$F$5:$F$619,Resultado!$D475)</f>
        <v>0</v>
      </c>
      <c r="P475" s="65">
        <f>SUMIFS(Dez!$I$5:$I$619,Dez!$S$5:$S$619,"Despesa",Dez!$F$5:$F$619,Resultado!$D475)</f>
        <v>0</v>
      </c>
      <c r="Q475" s="65">
        <f t="shared" si="54"/>
        <v>0</v>
      </c>
    </row>
    <row r="476" spans="3:17" ht="28.5" customHeight="1" thickTop="1" thickBot="1" x14ac:dyDescent="0.25">
      <c r="C476" s="45" t="str">
        <f>'PC Despesas'!F57</f>
        <v>5.2.53</v>
      </c>
      <c r="D476" s="46" t="str">
        <f>VLOOKUP(C476,'PC Despesas'!$F$4:$G$103,2,FALSE)</f>
        <v>-</v>
      </c>
      <c r="E476" s="65">
        <f>SUMIFS(Jan!$I$5:$I$619,Jan!$S$5:$S$619,"Despesa",Jan!$F$5:$F$619,Resultado!$D476)</f>
        <v>0</v>
      </c>
      <c r="F476" s="65">
        <f>SUMIFS(Fev!$I$5:$I$619,Fev!$S$5:$S$619,"Despesa",Fev!$F$5:$F$619,Resultado!$D476)</f>
        <v>0</v>
      </c>
      <c r="G476" s="65">
        <f>SUMIFS(Mar!$I$5:$I$619,Mar!$S$5:$S$619,"Despesa",Mar!$F$5:$F$619,Resultado!$D476)</f>
        <v>0</v>
      </c>
      <c r="H476" s="65">
        <f>SUMIFS(Abr!$I$5:$I$619,Abr!$S$5:$S$619,"Despesa",Abr!$F$5:$F$619,Resultado!$D476)</f>
        <v>0</v>
      </c>
      <c r="I476" s="65">
        <f>SUMIFS(Mai!$I$5:$I$619,Mai!$S$5:$S$619,"Despesa",Mai!$F$5:$F$619,Resultado!$D476)</f>
        <v>0</v>
      </c>
      <c r="J476" s="65">
        <f>SUMIFS(Jun!$I$5:$I$619,Jun!$S$5:$S$619,"Despesa",Jun!$F$5:$F$619,Resultado!$D476)</f>
        <v>0</v>
      </c>
      <c r="K476" s="65">
        <f>SUMIFS(Jul!$I$5:$I$619,Jul!$S$5:$S$619,"Despesa",Jul!$F$5:$F$619,Resultado!$D476)</f>
        <v>0</v>
      </c>
      <c r="L476" s="65">
        <f>SUMIFS(Ago!$I$5:$I$619,Ago!$S$5:$S$619,"Despesa",Ago!$F$5:$F$619,Resultado!$D476)</f>
        <v>0</v>
      </c>
      <c r="M476" s="65">
        <f>SUMIFS(Set!$I$5:$I$619,Set!$S$5:$S$619,"Despesa",Set!$F$5:$F$619,Resultado!$D476)</f>
        <v>0</v>
      </c>
      <c r="N476" s="65">
        <f>SUMIFS(Out!$I$5:$I$619,Out!$S$5:$S$619,"Despesa",Out!$F$5:$F$619,Resultado!$D476)</f>
        <v>0</v>
      </c>
      <c r="O476" s="65">
        <f>SUMIFS(Nov!$I$5:$I$619,Nov!$S$5:$S$619,"Despesa",Nov!$F$5:$F$619,Resultado!$D476)</f>
        <v>0</v>
      </c>
      <c r="P476" s="65">
        <f>SUMIFS(Dez!$I$5:$I$619,Dez!$S$5:$S$619,"Despesa",Dez!$F$5:$F$619,Resultado!$D476)</f>
        <v>0</v>
      </c>
      <c r="Q476" s="65">
        <f t="shared" si="54"/>
        <v>0</v>
      </c>
    </row>
    <row r="477" spans="3:17" ht="28.5" customHeight="1" thickTop="1" thickBot="1" x14ac:dyDescent="0.25">
      <c r="C477" s="45" t="str">
        <f>'PC Despesas'!F58</f>
        <v>5.2.54</v>
      </c>
      <c r="D477" s="46" t="str">
        <f>VLOOKUP(C477,'PC Despesas'!$F$4:$G$103,2,FALSE)</f>
        <v>-</v>
      </c>
      <c r="E477" s="65">
        <f>SUMIFS(Jan!$I$5:$I$619,Jan!$S$5:$S$619,"Despesa",Jan!$F$5:$F$619,Resultado!$D477)</f>
        <v>0</v>
      </c>
      <c r="F477" s="65">
        <f>SUMIFS(Fev!$I$5:$I$619,Fev!$S$5:$S$619,"Despesa",Fev!$F$5:$F$619,Resultado!$D477)</f>
        <v>0</v>
      </c>
      <c r="G477" s="65">
        <f>SUMIFS(Mar!$I$5:$I$619,Mar!$S$5:$S$619,"Despesa",Mar!$F$5:$F$619,Resultado!$D477)</f>
        <v>0</v>
      </c>
      <c r="H477" s="65">
        <f>SUMIFS(Abr!$I$5:$I$619,Abr!$S$5:$S$619,"Despesa",Abr!$F$5:$F$619,Resultado!$D477)</f>
        <v>0</v>
      </c>
      <c r="I477" s="65">
        <f>SUMIFS(Mai!$I$5:$I$619,Mai!$S$5:$S$619,"Despesa",Mai!$F$5:$F$619,Resultado!$D477)</f>
        <v>0</v>
      </c>
      <c r="J477" s="65">
        <f>SUMIFS(Jun!$I$5:$I$619,Jun!$S$5:$S$619,"Despesa",Jun!$F$5:$F$619,Resultado!$D477)</f>
        <v>0</v>
      </c>
      <c r="K477" s="65">
        <f>SUMIFS(Jul!$I$5:$I$619,Jul!$S$5:$S$619,"Despesa",Jul!$F$5:$F$619,Resultado!$D477)</f>
        <v>0</v>
      </c>
      <c r="L477" s="65">
        <f>SUMIFS(Ago!$I$5:$I$619,Ago!$S$5:$S$619,"Despesa",Ago!$F$5:$F$619,Resultado!$D477)</f>
        <v>0</v>
      </c>
      <c r="M477" s="65">
        <f>SUMIFS(Set!$I$5:$I$619,Set!$S$5:$S$619,"Despesa",Set!$F$5:$F$619,Resultado!$D477)</f>
        <v>0</v>
      </c>
      <c r="N477" s="65">
        <f>SUMIFS(Out!$I$5:$I$619,Out!$S$5:$S$619,"Despesa",Out!$F$5:$F$619,Resultado!$D477)</f>
        <v>0</v>
      </c>
      <c r="O477" s="65">
        <f>SUMIFS(Nov!$I$5:$I$619,Nov!$S$5:$S$619,"Despesa",Nov!$F$5:$F$619,Resultado!$D477)</f>
        <v>0</v>
      </c>
      <c r="P477" s="65">
        <f>SUMIFS(Dez!$I$5:$I$619,Dez!$S$5:$S$619,"Despesa",Dez!$F$5:$F$619,Resultado!$D477)</f>
        <v>0</v>
      </c>
      <c r="Q477" s="65">
        <f t="shared" si="54"/>
        <v>0</v>
      </c>
    </row>
    <row r="478" spans="3:17" ht="28.5" customHeight="1" thickTop="1" thickBot="1" x14ac:dyDescent="0.25">
      <c r="C478" s="45" t="str">
        <f>'PC Despesas'!F59</f>
        <v>5.2.55</v>
      </c>
      <c r="D478" s="46" t="str">
        <f>VLOOKUP(C478,'PC Despesas'!$F$4:$G$103,2,FALSE)</f>
        <v>-</v>
      </c>
      <c r="E478" s="65">
        <f>SUMIFS(Jan!$I$5:$I$619,Jan!$S$5:$S$619,"Despesa",Jan!$F$5:$F$619,Resultado!$D478)</f>
        <v>0</v>
      </c>
      <c r="F478" s="65">
        <f>SUMIFS(Fev!$I$5:$I$619,Fev!$S$5:$S$619,"Despesa",Fev!$F$5:$F$619,Resultado!$D478)</f>
        <v>0</v>
      </c>
      <c r="G478" s="65">
        <f>SUMIFS(Mar!$I$5:$I$619,Mar!$S$5:$S$619,"Despesa",Mar!$F$5:$F$619,Resultado!$D478)</f>
        <v>0</v>
      </c>
      <c r="H478" s="65">
        <f>SUMIFS(Abr!$I$5:$I$619,Abr!$S$5:$S$619,"Despesa",Abr!$F$5:$F$619,Resultado!$D478)</f>
        <v>0</v>
      </c>
      <c r="I478" s="65">
        <f>SUMIFS(Mai!$I$5:$I$619,Mai!$S$5:$S$619,"Despesa",Mai!$F$5:$F$619,Resultado!$D478)</f>
        <v>0</v>
      </c>
      <c r="J478" s="65">
        <f>SUMIFS(Jun!$I$5:$I$619,Jun!$S$5:$S$619,"Despesa",Jun!$F$5:$F$619,Resultado!$D478)</f>
        <v>0</v>
      </c>
      <c r="K478" s="65">
        <f>SUMIFS(Jul!$I$5:$I$619,Jul!$S$5:$S$619,"Despesa",Jul!$F$5:$F$619,Resultado!$D478)</f>
        <v>0</v>
      </c>
      <c r="L478" s="65">
        <f>SUMIFS(Ago!$I$5:$I$619,Ago!$S$5:$S$619,"Despesa",Ago!$F$5:$F$619,Resultado!$D478)</f>
        <v>0</v>
      </c>
      <c r="M478" s="65">
        <f>SUMIFS(Set!$I$5:$I$619,Set!$S$5:$S$619,"Despesa",Set!$F$5:$F$619,Resultado!$D478)</f>
        <v>0</v>
      </c>
      <c r="N478" s="65">
        <f>SUMIFS(Out!$I$5:$I$619,Out!$S$5:$S$619,"Despesa",Out!$F$5:$F$619,Resultado!$D478)</f>
        <v>0</v>
      </c>
      <c r="O478" s="65">
        <f>SUMIFS(Nov!$I$5:$I$619,Nov!$S$5:$S$619,"Despesa",Nov!$F$5:$F$619,Resultado!$D478)</f>
        <v>0</v>
      </c>
      <c r="P478" s="65">
        <f>SUMIFS(Dez!$I$5:$I$619,Dez!$S$5:$S$619,"Despesa",Dez!$F$5:$F$619,Resultado!$D478)</f>
        <v>0</v>
      </c>
      <c r="Q478" s="65">
        <f t="shared" si="54"/>
        <v>0</v>
      </c>
    </row>
    <row r="479" spans="3:17" ht="28.5" customHeight="1" thickTop="1" thickBot="1" x14ac:dyDescent="0.25">
      <c r="C479" s="45" t="str">
        <f>'PC Despesas'!F60</f>
        <v>5.2.56</v>
      </c>
      <c r="D479" s="46" t="str">
        <f>VLOOKUP(C479,'PC Despesas'!$F$4:$G$103,2,FALSE)</f>
        <v>-</v>
      </c>
      <c r="E479" s="65">
        <f>SUMIFS(Jan!$I$5:$I$619,Jan!$S$5:$S$619,"Despesa",Jan!$F$5:$F$619,Resultado!$D479)</f>
        <v>0</v>
      </c>
      <c r="F479" s="65">
        <f>SUMIFS(Fev!$I$5:$I$619,Fev!$S$5:$S$619,"Despesa",Fev!$F$5:$F$619,Resultado!$D479)</f>
        <v>0</v>
      </c>
      <c r="G479" s="65">
        <f>SUMIFS(Mar!$I$5:$I$619,Mar!$S$5:$S$619,"Despesa",Mar!$F$5:$F$619,Resultado!$D479)</f>
        <v>0</v>
      </c>
      <c r="H479" s="65">
        <f>SUMIFS(Abr!$I$5:$I$619,Abr!$S$5:$S$619,"Despesa",Abr!$F$5:$F$619,Resultado!$D479)</f>
        <v>0</v>
      </c>
      <c r="I479" s="65">
        <f>SUMIFS(Mai!$I$5:$I$619,Mai!$S$5:$S$619,"Despesa",Mai!$F$5:$F$619,Resultado!$D479)</f>
        <v>0</v>
      </c>
      <c r="J479" s="65">
        <f>SUMIFS(Jun!$I$5:$I$619,Jun!$S$5:$S$619,"Despesa",Jun!$F$5:$F$619,Resultado!$D479)</f>
        <v>0</v>
      </c>
      <c r="K479" s="65">
        <f>SUMIFS(Jul!$I$5:$I$619,Jul!$S$5:$S$619,"Despesa",Jul!$F$5:$F$619,Resultado!$D479)</f>
        <v>0</v>
      </c>
      <c r="L479" s="65">
        <f>SUMIFS(Ago!$I$5:$I$619,Ago!$S$5:$S$619,"Despesa",Ago!$F$5:$F$619,Resultado!$D479)</f>
        <v>0</v>
      </c>
      <c r="M479" s="65">
        <f>SUMIFS(Set!$I$5:$I$619,Set!$S$5:$S$619,"Despesa",Set!$F$5:$F$619,Resultado!$D479)</f>
        <v>0</v>
      </c>
      <c r="N479" s="65">
        <f>SUMIFS(Out!$I$5:$I$619,Out!$S$5:$S$619,"Despesa",Out!$F$5:$F$619,Resultado!$D479)</f>
        <v>0</v>
      </c>
      <c r="O479" s="65">
        <f>SUMIFS(Nov!$I$5:$I$619,Nov!$S$5:$S$619,"Despesa",Nov!$F$5:$F$619,Resultado!$D479)</f>
        <v>0</v>
      </c>
      <c r="P479" s="65">
        <f>SUMIFS(Dez!$I$5:$I$619,Dez!$S$5:$S$619,"Despesa",Dez!$F$5:$F$619,Resultado!$D479)</f>
        <v>0</v>
      </c>
      <c r="Q479" s="65">
        <f t="shared" si="54"/>
        <v>0</v>
      </c>
    </row>
    <row r="480" spans="3:17" ht="28.5" customHeight="1" thickTop="1" thickBot="1" x14ac:dyDescent="0.25">
      <c r="C480" s="45" t="str">
        <f>'PC Despesas'!F61</f>
        <v>5.2.57</v>
      </c>
      <c r="D480" s="46" t="str">
        <f>VLOOKUP(C480,'PC Despesas'!$F$4:$G$103,2,FALSE)</f>
        <v>-</v>
      </c>
      <c r="E480" s="65">
        <f>SUMIFS(Jan!$I$5:$I$619,Jan!$S$5:$S$619,"Despesa",Jan!$F$5:$F$619,Resultado!$D480)</f>
        <v>0</v>
      </c>
      <c r="F480" s="65">
        <f>SUMIFS(Fev!$I$5:$I$619,Fev!$S$5:$S$619,"Despesa",Fev!$F$5:$F$619,Resultado!$D480)</f>
        <v>0</v>
      </c>
      <c r="G480" s="65">
        <f>SUMIFS(Mar!$I$5:$I$619,Mar!$S$5:$S$619,"Despesa",Mar!$F$5:$F$619,Resultado!$D480)</f>
        <v>0</v>
      </c>
      <c r="H480" s="65">
        <f>SUMIFS(Abr!$I$5:$I$619,Abr!$S$5:$S$619,"Despesa",Abr!$F$5:$F$619,Resultado!$D480)</f>
        <v>0</v>
      </c>
      <c r="I480" s="65">
        <f>SUMIFS(Mai!$I$5:$I$619,Mai!$S$5:$S$619,"Despesa",Mai!$F$5:$F$619,Resultado!$D480)</f>
        <v>0</v>
      </c>
      <c r="J480" s="65">
        <f>SUMIFS(Jun!$I$5:$I$619,Jun!$S$5:$S$619,"Despesa",Jun!$F$5:$F$619,Resultado!$D480)</f>
        <v>0</v>
      </c>
      <c r="K480" s="65">
        <f>SUMIFS(Jul!$I$5:$I$619,Jul!$S$5:$S$619,"Despesa",Jul!$F$5:$F$619,Resultado!$D480)</f>
        <v>0</v>
      </c>
      <c r="L480" s="65">
        <f>SUMIFS(Ago!$I$5:$I$619,Ago!$S$5:$S$619,"Despesa",Ago!$F$5:$F$619,Resultado!$D480)</f>
        <v>0</v>
      </c>
      <c r="M480" s="65">
        <f>SUMIFS(Set!$I$5:$I$619,Set!$S$5:$S$619,"Despesa",Set!$F$5:$F$619,Resultado!$D480)</f>
        <v>0</v>
      </c>
      <c r="N480" s="65">
        <f>SUMIFS(Out!$I$5:$I$619,Out!$S$5:$S$619,"Despesa",Out!$F$5:$F$619,Resultado!$D480)</f>
        <v>0</v>
      </c>
      <c r="O480" s="65">
        <f>SUMIFS(Nov!$I$5:$I$619,Nov!$S$5:$S$619,"Despesa",Nov!$F$5:$F$619,Resultado!$D480)</f>
        <v>0</v>
      </c>
      <c r="P480" s="65">
        <f>SUMIFS(Dez!$I$5:$I$619,Dez!$S$5:$S$619,"Despesa",Dez!$F$5:$F$619,Resultado!$D480)</f>
        <v>0</v>
      </c>
      <c r="Q480" s="65">
        <f t="shared" si="54"/>
        <v>0</v>
      </c>
    </row>
    <row r="481" spans="3:17" ht="28.5" customHeight="1" thickTop="1" thickBot="1" x14ac:dyDescent="0.25">
      <c r="C481" s="45" t="str">
        <f>'PC Despesas'!F62</f>
        <v>5.2.58</v>
      </c>
      <c r="D481" s="46" t="str">
        <f>VLOOKUP(C481,'PC Despesas'!$F$4:$G$103,2,FALSE)</f>
        <v>-</v>
      </c>
      <c r="E481" s="65">
        <f>SUMIFS(Jan!$I$5:$I$619,Jan!$S$5:$S$619,"Despesa",Jan!$F$5:$F$619,Resultado!$D481)</f>
        <v>0</v>
      </c>
      <c r="F481" s="65">
        <f>SUMIFS(Fev!$I$5:$I$619,Fev!$S$5:$S$619,"Despesa",Fev!$F$5:$F$619,Resultado!$D481)</f>
        <v>0</v>
      </c>
      <c r="G481" s="65">
        <f>SUMIFS(Mar!$I$5:$I$619,Mar!$S$5:$S$619,"Despesa",Mar!$F$5:$F$619,Resultado!$D481)</f>
        <v>0</v>
      </c>
      <c r="H481" s="65">
        <f>SUMIFS(Abr!$I$5:$I$619,Abr!$S$5:$S$619,"Despesa",Abr!$F$5:$F$619,Resultado!$D481)</f>
        <v>0</v>
      </c>
      <c r="I481" s="65">
        <f>SUMIFS(Mai!$I$5:$I$619,Mai!$S$5:$S$619,"Despesa",Mai!$F$5:$F$619,Resultado!$D481)</f>
        <v>0</v>
      </c>
      <c r="J481" s="65">
        <f>SUMIFS(Jun!$I$5:$I$619,Jun!$S$5:$S$619,"Despesa",Jun!$F$5:$F$619,Resultado!$D481)</f>
        <v>0</v>
      </c>
      <c r="K481" s="65">
        <f>SUMIFS(Jul!$I$5:$I$619,Jul!$S$5:$S$619,"Despesa",Jul!$F$5:$F$619,Resultado!$D481)</f>
        <v>0</v>
      </c>
      <c r="L481" s="65">
        <f>SUMIFS(Ago!$I$5:$I$619,Ago!$S$5:$S$619,"Despesa",Ago!$F$5:$F$619,Resultado!$D481)</f>
        <v>0</v>
      </c>
      <c r="M481" s="65">
        <f>SUMIFS(Set!$I$5:$I$619,Set!$S$5:$S$619,"Despesa",Set!$F$5:$F$619,Resultado!$D481)</f>
        <v>0</v>
      </c>
      <c r="N481" s="65">
        <f>SUMIFS(Out!$I$5:$I$619,Out!$S$5:$S$619,"Despesa",Out!$F$5:$F$619,Resultado!$D481)</f>
        <v>0</v>
      </c>
      <c r="O481" s="65">
        <f>SUMIFS(Nov!$I$5:$I$619,Nov!$S$5:$S$619,"Despesa",Nov!$F$5:$F$619,Resultado!$D481)</f>
        <v>0</v>
      </c>
      <c r="P481" s="65">
        <f>SUMIFS(Dez!$I$5:$I$619,Dez!$S$5:$S$619,"Despesa",Dez!$F$5:$F$619,Resultado!$D481)</f>
        <v>0</v>
      </c>
      <c r="Q481" s="65">
        <f t="shared" si="54"/>
        <v>0</v>
      </c>
    </row>
    <row r="482" spans="3:17" ht="28.5" customHeight="1" thickTop="1" thickBot="1" x14ac:dyDescent="0.25">
      <c r="C482" s="45" t="str">
        <f>'PC Despesas'!F63</f>
        <v>5.2.59</v>
      </c>
      <c r="D482" s="46" t="str">
        <f>VLOOKUP(C482,'PC Despesas'!$F$4:$G$103,2,FALSE)</f>
        <v>-</v>
      </c>
      <c r="E482" s="65">
        <f>SUMIFS(Jan!$I$5:$I$619,Jan!$S$5:$S$619,"Despesa",Jan!$F$5:$F$619,Resultado!$D482)</f>
        <v>0</v>
      </c>
      <c r="F482" s="65">
        <f>SUMIFS(Fev!$I$5:$I$619,Fev!$S$5:$S$619,"Despesa",Fev!$F$5:$F$619,Resultado!$D482)</f>
        <v>0</v>
      </c>
      <c r="G482" s="65">
        <f>SUMIFS(Mar!$I$5:$I$619,Mar!$S$5:$S$619,"Despesa",Mar!$F$5:$F$619,Resultado!$D482)</f>
        <v>0</v>
      </c>
      <c r="H482" s="65">
        <f>SUMIFS(Abr!$I$5:$I$619,Abr!$S$5:$S$619,"Despesa",Abr!$F$5:$F$619,Resultado!$D482)</f>
        <v>0</v>
      </c>
      <c r="I482" s="65">
        <f>SUMIFS(Mai!$I$5:$I$619,Mai!$S$5:$S$619,"Despesa",Mai!$F$5:$F$619,Resultado!$D482)</f>
        <v>0</v>
      </c>
      <c r="J482" s="65">
        <f>SUMIFS(Jun!$I$5:$I$619,Jun!$S$5:$S$619,"Despesa",Jun!$F$5:$F$619,Resultado!$D482)</f>
        <v>0</v>
      </c>
      <c r="K482" s="65">
        <f>SUMIFS(Jul!$I$5:$I$619,Jul!$S$5:$S$619,"Despesa",Jul!$F$5:$F$619,Resultado!$D482)</f>
        <v>0</v>
      </c>
      <c r="L482" s="65">
        <f>SUMIFS(Ago!$I$5:$I$619,Ago!$S$5:$S$619,"Despesa",Ago!$F$5:$F$619,Resultado!$D482)</f>
        <v>0</v>
      </c>
      <c r="M482" s="65">
        <f>SUMIFS(Set!$I$5:$I$619,Set!$S$5:$S$619,"Despesa",Set!$F$5:$F$619,Resultado!$D482)</f>
        <v>0</v>
      </c>
      <c r="N482" s="65">
        <f>SUMIFS(Out!$I$5:$I$619,Out!$S$5:$S$619,"Despesa",Out!$F$5:$F$619,Resultado!$D482)</f>
        <v>0</v>
      </c>
      <c r="O482" s="65">
        <f>SUMIFS(Nov!$I$5:$I$619,Nov!$S$5:$S$619,"Despesa",Nov!$F$5:$F$619,Resultado!$D482)</f>
        <v>0</v>
      </c>
      <c r="P482" s="65">
        <f>SUMIFS(Dez!$I$5:$I$619,Dez!$S$5:$S$619,"Despesa",Dez!$F$5:$F$619,Resultado!$D482)</f>
        <v>0</v>
      </c>
      <c r="Q482" s="65">
        <f t="shared" si="54"/>
        <v>0</v>
      </c>
    </row>
    <row r="483" spans="3:17" ht="28.5" customHeight="1" thickTop="1" thickBot="1" x14ac:dyDescent="0.25">
      <c r="C483" s="45" t="str">
        <f>'PC Despesas'!F64</f>
        <v>5.2.60</v>
      </c>
      <c r="D483" s="46" t="str">
        <f>VLOOKUP(C483,'PC Despesas'!$F$4:$G$103,2,FALSE)</f>
        <v>-</v>
      </c>
      <c r="E483" s="65">
        <f>SUMIFS(Jan!$I$5:$I$619,Jan!$S$5:$S$619,"Despesa",Jan!$F$5:$F$619,Resultado!$D483)</f>
        <v>0</v>
      </c>
      <c r="F483" s="65">
        <f>SUMIFS(Fev!$I$5:$I$619,Fev!$S$5:$S$619,"Despesa",Fev!$F$5:$F$619,Resultado!$D483)</f>
        <v>0</v>
      </c>
      <c r="G483" s="65">
        <f>SUMIFS(Mar!$I$5:$I$619,Mar!$S$5:$S$619,"Despesa",Mar!$F$5:$F$619,Resultado!$D483)</f>
        <v>0</v>
      </c>
      <c r="H483" s="65">
        <f>SUMIFS(Abr!$I$5:$I$619,Abr!$S$5:$S$619,"Despesa",Abr!$F$5:$F$619,Resultado!$D483)</f>
        <v>0</v>
      </c>
      <c r="I483" s="65">
        <f>SUMIFS(Mai!$I$5:$I$619,Mai!$S$5:$S$619,"Despesa",Mai!$F$5:$F$619,Resultado!$D483)</f>
        <v>0</v>
      </c>
      <c r="J483" s="65">
        <f>SUMIFS(Jun!$I$5:$I$619,Jun!$S$5:$S$619,"Despesa",Jun!$F$5:$F$619,Resultado!$D483)</f>
        <v>0</v>
      </c>
      <c r="K483" s="65">
        <f>SUMIFS(Jul!$I$5:$I$619,Jul!$S$5:$S$619,"Despesa",Jul!$F$5:$F$619,Resultado!$D483)</f>
        <v>0</v>
      </c>
      <c r="L483" s="65">
        <f>SUMIFS(Ago!$I$5:$I$619,Ago!$S$5:$S$619,"Despesa",Ago!$F$5:$F$619,Resultado!$D483)</f>
        <v>0</v>
      </c>
      <c r="M483" s="65">
        <f>SUMIFS(Set!$I$5:$I$619,Set!$S$5:$S$619,"Despesa",Set!$F$5:$F$619,Resultado!$D483)</f>
        <v>0</v>
      </c>
      <c r="N483" s="65">
        <f>SUMIFS(Out!$I$5:$I$619,Out!$S$5:$S$619,"Despesa",Out!$F$5:$F$619,Resultado!$D483)</f>
        <v>0</v>
      </c>
      <c r="O483" s="65">
        <f>SUMIFS(Nov!$I$5:$I$619,Nov!$S$5:$S$619,"Despesa",Nov!$F$5:$F$619,Resultado!$D483)</f>
        <v>0</v>
      </c>
      <c r="P483" s="65">
        <f>SUMIFS(Dez!$I$5:$I$619,Dez!$S$5:$S$619,"Despesa",Dez!$F$5:$F$619,Resultado!$D483)</f>
        <v>0</v>
      </c>
      <c r="Q483" s="65">
        <f t="shared" si="54"/>
        <v>0</v>
      </c>
    </row>
    <row r="484" spans="3:17" ht="28.5" customHeight="1" thickTop="1" thickBot="1" x14ac:dyDescent="0.25">
      <c r="C484" s="45" t="str">
        <f>'PC Despesas'!F65</f>
        <v>5.2.61</v>
      </c>
      <c r="D484" s="46" t="str">
        <f>VLOOKUP(C484,'PC Despesas'!$F$4:$G$103,2,FALSE)</f>
        <v>-</v>
      </c>
      <c r="E484" s="65">
        <f>SUMIFS(Jan!$I$5:$I$619,Jan!$S$5:$S$619,"Despesa",Jan!$F$5:$F$619,Resultado!$D484)</f>
        <v>0</v>
      </c>
      <c r="F484" s="65">
        <f>SUMIFS(Fev!$I$5:$I$619,Fev!$S$5:$S$619,"Despesa",Fev!$F$5:$F$619,Resultado!$D484)</f>
        <v>0</v>
      </c>
      <c r="G484" s="65">
        <f>SUMIFS(Mar!$I$5:$I$619,Mar!$S$5:$S$619,"Despesa",Mar!$F$5:$F$619,Resultado!$D484)</f>
        <v>0</v>
      </c>
      <c r="H484" s="65">
        <f>SUMIFS(Abr!$I$5:$I$619,Abr!$S$5:$S$619,"Despesa",Abr!$F$5:$F$619,Resultado!$D484)</f>
        <v>0</v>
      </c>
      <c r="I484" s="65">
        <f>SUMIFS(Mai!$I$5:$I$619,Mai!$S$5:$S$619,"Despesa",Mai!$F$5:$F$619,Resultado!$D484)</f>
        <v>0</v>
      </c>
      <c r="J484" s="65">
        <f>SUMIFS(Jun!$I$5:$I$619,Jun!$S$5:$S$619,"Despesa",Jun!$F$5:$F$619,Resultado!$D484)</f>
        <v>0</v>
      </c>
      <c r="K484" s="65">
        <f>SUMIFS(Jul!$I$5:$I$619,Jul!$S$5:$S$619,"Despesa",Jul!$F$5:$F$619,Resultado!$D484)</f>
        <v>0</v>
      </c>
      <c r="L484" s="65">
        <f>SUMIFS(Ago!$I$5:$I$619,Ago!$S$5:$S$619,"Despesa",Ago!$F$5:$F$619,Resultado!$D484)</f>
        <v>0</v>
      </c>
      <c r="M484" s="65">
        <f>SUMIFS(Set!$I$5:$I$619,Set!$S$5:$S$619,"Despesa",Set!$F$5:$F$619,Resultado!$D484)</f>
        <v>0</v>
      </c>
      <c r="N484" s="65">
        <f>SUMIFS(Out!$I$5:$I$619,Out!$S$5:$S$619,"Despesa",Out!$F$5:$F$619,Resultado!$D484)</f>
        <v>0</v>
      </c>
      <c r="O484" s="65">
        <f>SUMIFS(Nov!$I$5:$I$619,Nov!$S$5:$S$619,"Despesa",Nov!$F$5:$F$619,Resultado!$D484)</f>
        <v>0</v>
      </c>
      <c r="P484" s="65">
        <f>SUMIFS(Dez!$I$5:$I$619,Dez!$S$5:$S$619,"Despesa",Dez!$F$5:$F$619,Resultado!$D484)</f>
        <v>0</v>
      </c>
      <c r="Q484" s="65">
        <f t="shared" si="54"/>
        <v>0</v>
      </c>
    </row>
    <row r="485" spans="3:17" ht="28.5" customHeight="1" thickTop="1" thickBot="1" x14ac:dyDescent="0.25">
      <c r="C485" s="45" t="str">
        <f>'PC Despesas'!F66</f>
        <v>5.2.62</v>
      </c>
      <c r="D485" s="46" t="str">
        <f>VLOOKUP(C485,'PC Despesas'!$F$4:$G$103,2,FALSE)</f>
        <v>-</v>
      </c>
      <c r="E485" s="65">
        <f>SUMIFS(Jan!$I$5:$I$619,Jan!$S$5:$S$619,"Despesa",Jan!$F$5:$F$619,Resultado!$D485)</f>
        <v>0</v>
      </c>
      <c r="F485" s="65">
        <f>SUMIFS(Fev!$I$5:$I$619,Fev!$S$5:$S$619,"Despesa",Fev!$F$5:$F$619,Resultado!$D485)</f>
        <v>0</v>
      </c>
      <c r="G485" s="65">
        <f>SUMIFS(Mar!$I$5:$I$619,Mar!$S$5:$S$619,"Despesa",Mar!$F$5:$F$619,Resultado!$D485)</f>
        <v>0</v>
      </c>
      <c r="H485" s="65">
        <f>SUMIFS(Abr!$I$5:$I$619,Abr!$S$5:$S$619,"Despesa",Abr!$F$5:$F$619,Resultado!$D485)</f>
        <v>0</v>
      </c>
      <c r="I485" s="65">
        <f>SUMIFS(Mai!$I$5:$I$619,Mai!$S$5:$S$619,"Despesa",Mai!$F$5:$F$619,Resultado!$D485)</f>
        <v>0</v>
      </c>
      <c r="J485" s="65">
        <f>SUMIFS(Jun!$I$5:$I$619,Jun!$S$5:$S$619,"Despesa",Jun!$F$5:$F$619,Resultado!$D485)</f>
        <v>0</v>
      </c>
      <c r="K485" s="65">
        <f>SUMIFS(Jul!$I$5:$I$619,Jul!$S$5:$S$619,"Despesa",Jul!$F$5:$F$619,Resultado!$D485)</f>
        <v>0</v>
      </c>
      <c r="L485" s="65">
        <f>SUMIFS(Ago!$I$5:$I$619,Ago!$S$5:$S$619,"Despesa",Ago!$F$5:$F$619,Resultado!$D485)</f>
        <v>0</v>
      </c>
      <c r="M485" s="65">
        <f>SUMIFS(Set!$I$5:$I$619,Set!$S$5:$S$619,"Despesa",Set!$F$5:$F$619,Resultado!$D485)</f>
        <v>0</v>
      </c>
      <c r="N485" s="65">
        <f>SUMIFS(Out!$I$5:$I$619,Out!$S$5:$S$619,"Despesa",Out!$F$5:$F$619,Resultado!$D485)</f>
        <v>0</v>
      </c>
      <c r="O485" s="65">
        <f>SUMIFS(Nov!$I$5:$I$619,Nov!$S$5:$S$619,"Despesa",Nov!$F$5:$F$619,Resultado!$D485)</f>
        <v>0</v>
      </c>
      <c r="P485" s="65">
        <f>SUMIFS(Dez!$I$5:$I$619,Dez!$S$5:$S$619,"Despesa",Dez!$F$5:$F$619,Resultado!$D485)</f>
        <v>0</v>
      </c>
      <c r="Q485" s="65">
        <f t="shared" si="54"/>
        <v>0</v>
      </c>
    </row>
    <row r="486" spans="3:17" ht="28.5" customHeight="1" thickTop="1" thickBot="1" x14ac:dyDescent="0.25">
      <c r="C486" s="45" t="str">
        <f>'PC Despesas'!F67</f>
        <v>5.2.63</v>
      </c>
      <c r="D486" s="46" t="str">
        <f>VLOOKUP(C486,'PC Despesas'!$F$4:$G$103,2,FALSE)</f>
        <v>-</v>
      </c>
      <c r="E486" s="65">
        <f>SUMIFS(Jan!$I$5:$I$619,Jan!$S$5:$S$619,"Despesa",Jan!$F$5:$F$619,Resultado!$D486)</f>
        <v>0</v>
      </c>
      <c r="F486" s="65">
        <f>SUMIFS(Fev!$I$5:$I$619,Fev!$S$5:$S$619,"Despesa",Fev!$F$5:$F$619,Resultado!$D486)</f>
        <v>0</v>
      </c>
      <c r="G486" s="65">
        <f>SUMIFS(Mar!$I$5:$I$619,Mar!$S$5:$S$619,"Despesa",Mar!$F$5:$F$619,Resultado!$D486)</f>
        <v>0</v>
      </c>
      <c r="H486" s="65">
        <f>SUMIFS(Abr!$I$5:$I$619,Abr!$S$5:$S$619,"Despesa",Abr!$F$5:$F$619,Resultado!$D486)</f>
        <v>0</v>
      </c>
      <c r="I486" s="65">
        <f>SUMIFS(Mai!$I$5:$I$619,Mai!$S$5:$S$619,"Despesa",Mai!$F$5:$F$619,Resultado!$D486)</f>
        <v>0</v>
      </c>
      <c r="J486" s="65">
        <f>SUMIFS(Jun!$I$5:$I$619,Jun!$S$5:$S$619,"Despesa",Jun!$F$5:$F$619,Resultado!$D486)</f>
        <v>0</v>
      </c>
      <c r="K486" s="65">
        <f>SUMIFS(Jul!$I$5:$I$619,Jul!$S$5:$S$619,"Despesa",Jul!$F$5:$F$619,Resultado!$D486)</f>
        <v>0</v>
      </c>
      <c r="L486" s="65">
        <f>SUMIFS(Ago!$I$5:$I$619,Ago!$S$5:$S$619,"Despesa",Ago!$F$5:$F$619,Resultado!$D486)</f>
        <v>0</v>
      </c>
      <c r="M486" s="65">
        <f>SUMIFS(Set!$I$5:$I$619,Set!$S$5:$S$619,"Despesa",Set!$F$5:$F$619,Resultado!$D486)</f>
        <v>0</v>
      </c>
      <c r="N486" s="65">
        <f>SUMIFS(Out!$I$5:$I$619,Out!$S$5:$S$619,"Despesa",Out!$F$5:$F$619,Resultado!$D486)</f>
        <v>0</v>
      </c>
      <c r="O486" s="65">
        <f>SUMIFS(Nov!$I$5:$I$619,Nov!$S$5:$S$619,"Despesa",Nov!$F$5:$F$619,Resultado!$D486)</f>
        <v>0</v>
      </c>
      <c r="P486" s="65">
        <f>SUMIFS(Dez!$I$5:$I$619,Dez!$S$5:$S$619,"Despesa",Dez!$F$5:$F$619,Resultado!$D486)</f>
        <v>0</v>
      </c>
      <c r="Q486" s="65">
        <f t="shared" si="54"/>
        <v>0</v>
      </c>
    </row>
    <row r="487" spans="3:17" ht="28.5" customHeight="1" thickTop="1" thickBot="1" x14ac:dyDescent="0.25">
      <c r="C487" s="45" t="str">
        <f>'PC Despesas'!F68</f>
        <v>5.2.64</v>
      </c>
      <c r="D487" s="46" t="str">
        <f>VLOOKUP(C487,'PC Despesas'!$F$4:$G$103,2,FALSE)</f>
        <v>-</v>
      </c>
      <c r="E487" s="65">
        <f>SUMIFS(Jan!$I$5:$I$619,Jan!$S$5:$S$619,"Despesa",Jan!$F$5:$F$619,Resultado!$D487)</f>
        <v>0</v>
      </c>
      <c r="F487" s="65">
        <f>SUMIFS(Fev!$I$5:$I$619,Fev!$S$5:$S$619,"Despesa",Fev!$F$5:$F$619,Resultado!$D487)</f>
        <v>0</v>
      </c>
      <c r="G487" s="65">
        <f>SUMIFS(Mar!$I$5:$I$619,Mar!$S$5:$S$619,"Despesa",Mar!$F$5:$F$619,Resultado!$D487)</f>
        <v>0</v>
      </c>
      <c r="H487" s="65">
        <f>SUMIFS(Abr!$I$5:$I$619,Abr!$S$5:$S$619,"Despesa",Abr!$F$5:$F$619,Resultado!$D487)</f>
        <v>0</v>
      </c>
      <c r="I487" s="65">
        <f>SUMIFS(Mai!$I$5:$I$619,Mai!$S$5:$S$619,"Despesa",Mai!$F$5:$F$619,Resultado!$D487)</f>
        <v>0</v>
      </c>
      <c r="J487" s="65">
        <f>SUMIFS(Jun!$I$5:$I$619,Jun!$S$5:$S$619,"Despesa",Jun!$F$5:$F$619,Resultado!$D487)</f>
        <v>0</v>
      </c>
      <c r="K487" s="65">
        <f>SUMIFS(Jul!$I$5:$I$619,Jul!$S$5:$S$619,"Despesa",Jul!$F$5:$F$619,Resultado!$D487)</f>
        <v>0</v>
      </c>
      <c r="L487" s="65">
        <f>SUMIFS(Ago!$I$5:$I$619,Ago!$S$5:$S$619,"Despesa",Ago!$F$5:$F$619,Resultado!$D487)</f>
        <v>0</v>
      </c>
      <c r="M487" s="65">
        <f>SUMIFS(Set!$I$5:$I$619,Set!$S$5:$S$619,"Despesa",Set!$F$5:$F$619,Resultado!$D487)</f>
        <v>0</v>
      </c>
      <c r="N487" s="65">
        <f>SUMIFS(Out!$I$5:$I$619,Out!$S$5:$S$619,"Despesa",Out!$F$5:$F$619,Resultado!$D487)</f>
        <v>0</v>
      </c>
      <c r="O487" s="65">
        <f>SUMIFS(Nov!$I$5:$I$619,Nov!$S$5:$S$619,"Despesa",Nov!$F$5:$F$619,Resultado!$D487)</f>
        <v>0</v>
      </c>
      <c r="P487" s="65">
        <f>SUMIFS(Dez!$I$5:$I$619,Dez!$S$5:$S$619,"Despesa",Dez!$F$5:$F$619,Resultado!$D487)</f>
        <v>0</v>
      </c>
      <c r="Q487" s="65">
        <f t="shared" si="54"/>
        <v>0</v>
      </c>
    </row>
    <row r="488" spans="3:17" ht="28.5" customHeight="1" thickTop="1" thickBot="1" x14ac:dyDescent="0.25">
      <c r="C488" s="45" t="str">
        <f>'PC Despesas'!F69</f>
        <v>5.2.65</v>
      </c>
      <c r="D488" s="46" t="str">
        <f>VLOOKUP(C488,'PC Despesas'!$F$4:$G$103,2,FALSE)</f>
        <v>-</v>
      </c>
      <c r="E488" s="65">
        <f>SUMIFS(Jan!$I$5:$I$619,Jan!$S$5:$S$619,"Despesa",Jan!$F$5:$F$619,Resultado!$D488)</f>
        <v>0</v>
      </c>
      <c r="F488" s="65">
        <f>SUMIFS(Fev!$I$5:$I$619,Fev!$S$5:$S$619,"Despesa",Fev!$F$5:$F$619,Resultado!$D488)</f>
        <v>0</v>
      </c>
      <c r="G488" s="65">
        <f>SUMIFS(Mar!$I$5:$I$619,Mar!$S$5:$S$619,"Despesa",Mar!$F$5:$F$619,Resultado!$D488)</f>
        <v>0</v>
      </c>
      <c r="H488" s="65">
        <f>SUMIFS(Abr!$I$5:$I$619,Abr!$S$5:$S$619,"Despesa",Abr!$F$5:$F$619,Resultado!$D488)</f>
        <v>0</v>
      </c>
      <c r="I488" s="65">
        <f>SUMIFS(Mai!$I$5:$I$619,Mai!$S$5:$S$619,"Despesa",Mai!$F$5:$F$619,Resultado!$D488)</f>
        <v>0</v>
      </c>
      <c r="J488" s="65">
        <f>SUMIFS(Jun!$I$5:$I$619,Jun!$S$5:$S$619,"Despesa",Jun!$F$5:$F$619,Resultado!$D488)</f>
        <v>0</v>
      </c>
      <c r="K488" s="65">
        <f>SUMIFS(Jul!$I$5:$I$619,Jul!$S$5:$S$619,"Despesa",Jul!$F$5:$F$619,Resultado!$D488)</f>
        <v>0</v>
      </c>
      <c r="L488" s="65">
        <f>SUMIFS(Ago!$I$5:$I$619,Ago!$S$5:$S$619,"Despesa",Ago!$F$5:$F$619,Resultado!$D488)</f>
        <v>0</v>
      </c>
      <c r="M488" s="65">
        <f>SUMIFS(Set!$I$5:$I$619,Set!$S$5:$S$619,"Despesa",Set!$F$5:$F$619,Resultado!$D488)</f>
        <v>0</v>
      </c>
      <c r="N488" s="65">
        <f>SUMIFS(Out!$I$5:$I$619,Out!$S$5:$S$619,"Despesa",Out!$F$5:$F$619,Resultado!$D488)</f>
        <v>0</v>
      </c>
      <c r="O488" s="65">
        <f>SUMIFS(Nov!$I$5:$I$619,Nov!$S$5:$S$619,"Despesa",Nov!$F$5:$F$619,Resultado!$D488)</f>
        <v>0</v>
      </c>
      <c r="P488" s="65">
        <f>SUMIFS(Dez!$I$5:$I$619,Dez!$S$5:$S$619,"Despesa",Dez!$F$5:$F$619,Resultado!$D488)</f>
        <v>0</v>
      </c>
      <c r="Q488" s="65">
        <f t="shared" si="54"/>
        <v>0</v>
      </c>
    </row>
    <row r="489" spans="3:17" ht="28.5" customHeight="1" thickTop="1" thickBot="1" x14ac:dyDescent="0.25">
      <c r="C489" s="45" t="str">
        <f>'PC Despesas'!F70</f>
        <v>5.2.66</v>
      </c>
      <c r="D489" s="46" t="str">
        <f>VLOOKUP(C489,'PC Despesas'!$F$4:$G$103,2,FALSE)</f>
        <v>-</v>
      </c>
      <c r="E489" s="65">
        <f>SUMIFS(Jan!$I$5:$I$619,Jan!$S$5:$S$619,"Despesa",Jan!$F$5:$F$619,Resultado!$D489)</f>
        <v>0</v>
      </c>
      <c r="F489" s="65">
        <f>SUMIFS(Fev!$I$5:$I$619,Fev!$S$5:$S$619,"Despesa",Fev!$F$5:$F$619,Resultado!$D489)</f>
        <v>0</v>
      </c>
      <c r="G489" s="65">
        <f>SUMIFS(Mar!$I$5:$I$619,Mar!$S$5:$S$619,"Despesa",Mar!$F$5:$F$619,Resultado!$D489)</f>
        <v>0</v>
      </c>
      <c r="H489" s="65">
        <f>SUMIFS(Abr!$I$5:$I$619,Abr!$S$5:$S$619,"Despesa",Abr!$F$5:$F$619,Resultado!$D489)</f>
        <v>0</v>
      </c>
      <c r="I489" s="65">
        <f>SUMIFS(Mai!$I$5:$I$619,Mai!$S$5:$S$619,"Despesa",Mai!$F$5:$F$619,Resultado!$D489)</f>
        <v>0</v>
      </c>
      <c r="J489" s="65">
        <f>SUMIFS(Jun!$I$5:$I$619,Jun!$S$5:$S$619,"Despesa",Jun!$F$5:$F$619,Resultado!$D489)</f>
        <v>0</v>
      </c>
      <c r="K489" s="65">
        <f>SUMIFS(Jul!$I$5:$I$619,Jul!$S$5:$S$619,"Despesa",Jul!$F$5:$F$619,Resultado!$D489)</f>
        <v>0</v>
      </c>
      <c r="L489" s="65">
        <f>SUMIFS(Ago!$I$5:$I$619,Ago!$S$5:$S$619,"Despesa",Ago!$F$5:$F$619,Resultado!$D489)</f>
        <v>0</v>
      </c>
      <c r="M489" s="65">
        <f>SUMIFS(Set!$I$5:$I$619,Set!$S$5:$S$619,"Despesa",Set!$F$5:$F$619,Resultado!$D489)</f>
        <v>0</v>
      </c>
      <c r="N489" s="65">
        <f>SUMIFS(Out!$I$5:$I$619,Out!$S$5:$S$619,"Despesa",Out!$F$5:$F$619,Resultado!$D489)</f>
        <v>0</v>
      </c>
      <c r="O489" s="65">
        <f>SUMIFS(Nov!$I$5:$I$619,Nov!$S$5:$S$619,"Despesa",Nov!$F$5:$F$619,Resultado!$D489)</f>
        <v>0</v>
      </c>
      <c r="P489" s="65">
        <f>SUMIFS(Dez!$I$5:$I$619,Dez!$S$5:$S$619,"Despesa",Dez!$F$5:$F$619,Resultado!$D489)</f>
        <v>0</v>
      </c>
      <c r="Q489" s="65">
        <f t="shared" ref="Q489:Q522" si="55">SUM(E489:P489)</f>
        <v>0</v>
      </c>
    </row>
    <row r="490" spans="3:17" ht="28.5" customHeight="1" thickTop="1" thickBot="1" x14ac:dyDescent="0.25">
      <c r="C490" s="45" t="str">
        <f>'PC Despesas'!F71</f>
        <v>5.2.67</v>
      </c>
      <c r="D490" s="46" t="str">
        <f>VLOOKUP(C490,'PC Despesas'!$F$4:$G$103,2,FALSE)</f>
        <v>-</v>
      </c>
      <c r="E490" s="65">
        <f>SUMIFS(Jan!$I$5:$I$619,Jan!$S$5:$S$619,"Despesa",Jan!$F$5:$F$619,Resultado!$D490)</f>
        <v>0</v>
      </c>
      <c r="F490" s="65">
        <f>SUMIFS(Fev!$I$5:$I$619,Fev!$S$5:$S$619,"Despesa",Fev!$F$5:$F$619,Resultado!$D490)</f>
        <v>0</v>
      </c>
      <c r="G490" s="65">
        <f>SUMIFS(Mar!$I$5:$I$619,Mar!$S$5:$S$619,"Despesa",Mar!$F$5:$F$619,Resultado!$D490)</f>
        <v>0</v>
      </c>
      <c r="H490" s="65">
        <f>SUMIFS(Abr!$I$5:$I$619,Abr!$S$5:$S$619,"Despesa",Abr!$F$5:$F$619,Resultado!$D490)</f>
        <v>0</v>
      </c>
      <c r="I490" s="65">
        <f>SUMIFS(Mai!$I$5:$I$619,Mai!$S$5:$S$619,"Despesa",Mai!$F$5:$F$619,Resultado!$D490)</f>
        <v>0</v>
      </c>
      <c r="J490" s="65">
        <f>SUMIFS(Jun!$I$5:$I$619,Jun!$S$5:$S$619,"Despesa",Jun!$F$5:$F$619,Resultado!$D490)</f>
        <v>0</v>
      </c>
      <c r="K490" s="65">
        <f>SUMIFS(Jul!$I$5:$I$619,Jul!$S$5:$S$619,"Despesa",Jul!$F$5:$F$619,Resultado!$D490)</f>
        <v>0</v>
      </c>
      <c r="L490" s="65">
        <f>SUMIFS(Ago!$I$5:$I$619,Ago!$S$5:$S$619,"Despesa",Ago!$F$5:$F$619,Resultado!$D490)</f>
        <v>0</v>
      </c>
      <c r="M490" s="65">
        <f>SUMIFS(Set!$I$5:$I$619,Set!$S$5:$S$619,"Despesa",Set!$F$5:$F$619,Resultado!$D490)</f>
        <v>0</v>
      </c>
      <c r="N490" s="65">
        <f>SUMIFS(Out!$I$5:$I$619,Out!$S$5:$S$619,"Despesa",Out!$F$5:$F$619,Resultado!$D490)</f>
        <v>0</v>
      </c>
      <c r="O490" s="65">
        <f>SUMIFS(Nov!$I$5:$I$619,Nov!$S$5:$S$619,"Despesa",Nov!$F$5:$F$619,Resultado!$D490)</f>
        <v>0</v>
      </c>
      <c r="P490" s="65">
        <f>SUMIFS(Dez!$I$5:$I$619,Dez!$S$5:$S$619,"Despesa",Dez!$F$5:$F$619,Resultado!$D490)</f>
        <v>0</v>
      </c>
      <c r="Q490" s="65">
        <f t="shared" si="55"/>
        <v>0</v>
      </c>
    </row>
    <row r="491" spans="3:17" ht="28.5" customHeight="1" thickTop="1" thickBot="1" x14ac:dyDescent="0.25">
      <c r="C491" s="45" t="str">
        <f>'PC Despesas'!F72</f>
        <v>5.2.68</v>
      </c>
      <c r="D491" s="46" t="str">
        <f>VLOOKUP(C491,'PC Despesas'!$F$4:$G$103,2,FALSE)</f>
        <v>-</v>
      </c>
      <c r="E491" s="65">
        <f>SUMIFS(Jan!$I$5:$I$619,Jan!$S$5:$S$619,"Despesa",Jan!$F$5:$F$619,Resultado!$D491)</f>
        <v>0</v>
      </c>
      <c r="F491" s="65">
        <f>SUMIFS(Fev!$I$5:$I$619,Fev!$S$5:$S$619,"Despesa",Fev!$F$5:$F$619,Resultado!$D491)</f>
        <v>0</v>
      </c>
      <c r="G491" s="65">
        <f>SUMIFS(Mar!$I$5:$I$619,Mar!$S$5:$S$619,"Despesa",Mar!$F$5:$F$619,Resultado!$D491)</f>
        <v>0</v>
      </c>
      <c r="H491" s="65">
        <f>SUMIFS(Abr!$I$5:$I$619,Abr!$S$5:$S$619,"Despesa",Abr!$F$5:$F$619,Resultado!$D491)</f>
        <v>0</v>
      </c>
      <c r="I491" s="65">
        <f>SUMIFS(Mai!$I$5:$I$619,Mai!$S$5:$S$619,"Despesa",Mai!$F$5:$F$619,Resultado!$D491)</f>
        <v>0</v>
      </c>
      <c r="J491" s="65">
        <f>SUMIFS(Jun!$I$5:$I$619,Jun!$S$5:$S$619,"Despesa",Jun!$F$5:$F$619,Resultado!$D491)</f>
        <v>0</v>
      </c>
      <c r="K491" s="65">
        <f>SUMIFS(Jul!$I$5:$I$619,Jul!$S$5:$S$619,"Despesa",Jul!$F$5:$F$619,Resultado!$D491)</f>
        <v>0</v>
      </c>
      <c r="L491" s="65">
        <f>SUMIFS(Ago!$I$5:$I$619,Ago!$S$5:$S$619,"Despesa",Ago!$F$5:$F$619,Resultado!$D491)</f>
        <v>0</v>
      </c>
      <c r="M491" s="65">
        <f>SUMIFS(Set!$I$5:$I$619,Set!$S$5:$S$619,"Despesa",Set!$F$5:$F$619,Resultado!$D491)</f>
        <v>0</v>
      </c>
      <c r="N491" s="65">
        <f>SUMIFS(Out!$I$5:$I$619,Out!$S$5:$S$619,"Despesa",Out!$F$5:$F$619,Resultado!$D491)</f>
        <v>0</v>
      </c>
      <c r="O491" s="65">
        <f>SUMIFS(Nov!$I$5:$I$619,Nov!$S$5:$S$619,"Despesa",Nov!$F$5:$F$619,Resultado!$D491)</f>
        <v>0</v>
      </c>
      <c r="P491" s="65">
        <f>SUMIFS(Dez!$I$5:$I$619,Dez!$S$5:$S$619,"Despesa",Dez!$F$5:$F$619,Resultado!$D491)</f>
        <v>0</v>
      </c>
      <c r="Q491" s="65">
        <f t="shared" si="55"/>
        <v>0</v>
      </c>
    </row>
    <row r="492" spans="3:17" ht="28.5" customHeight="1" thickTop="1" thickBot="1" x14ac:dyDescent="0.25">
      <c r="C492" s="45" t="str">
        <f>'PC Despesas'!F73</f>
        <v>5.2.69</v>
      </c>
      <c r="D492" s="46" t="str">
        <f>VLOOKUP(C492,'PC Despesas'!$F$4:$G$103,2,FALSE)</f>
        <v>-</v>
      </c>
      <c r="E492" s="65">
        <f>SUMIFS(Jan!$I$5:$I$619,Jan!$S$5:$S$619,"Despesa",Jan!$F$5:$F$619,Resultado!$D492)</f>
        <v>0</v>
      </c>
      <c r="F492" s="65">
        <f>SUMIFS(Fev!$I$5:$I$619,Fev!$S$5:$S$619,"Despesa",Fev!$F$5:$F$619,Resultado!$D492)</f>
        <v>0</v>
      </c>
      <c r="G492" s="65">
        <f>SUMIFS(Mar!$I$5:$I$619,Mar!$S$5:$S$619,"Despesa",Mar!$F$5:$F$619,Resultado!$D492)</f>
        <v>0</v>
      </c>
      <c r="H492" s="65">
        <f>SUMIFS(Abr!$I$5:$I$619,Abr!$S$5:$S$619,"Despesa",Abr!$F$5:$F$619,Resultado!$D492)</f>
        <v>0</v>
      </c>
      <c r="I492" s="65">
        <f>SUMIFS(Mai!$I$5:$I$619,Mai!$S$5:$S$619,"Despesa",Mai!$F$5:$F$619,Resultado!$D492)</f>
        <v>0</v>
      </c>
      <c r="J492" s="65">
        <f>SUMIFS(Jun!$I$5:$I$619,Jun!$S$5:$S$619,"Despesa",Jun!$F$5:$F$619,Resultado!$D492)</f>
        <v>0</v>
      </c>
      <c r="K492" s="65">
        <f>SUMIFS(Jul!$I$5:$I$619,Jul!$S$5:$S$619,"Despesa",Jul!$F$5:$F$619,Resultado!$D492)</f>
        <v>0</v>
      </c>
      <c r="L492" s="65">
        <f>SUMIFS(Ago!$I$5:$I$619,Ago!$S$5:$S$619,"Despesa",Ago!$F$5:$F$619,Resultado!$D492)</f>
        <v>0</v>
      </c>
      <c r="M492" s="65">
        <f>SUMIFS(Set!$I$5:$I$619,Set!$S$5:$S$619,"Despesa",Set!$F$5:$F$619,Resultado!$D492)</f>
        <v>0</v>
      </c>
      <c r="N492" s="65">
        <f>SUMIFS(Out!$I$5:$I$619,Out!$S$5:$S$619,"Despesa",Out!$F$5:$F$619,Resultado!$D492)</f>
        <v>0</v>
      </c>
      <c r="O492" s="65">
        <f>SUMIFS(Nov!$I$5:$I$619,Nov!$S$5:$S$619,"Despesa",Nov!$F$5:$F$619,Resultado!$D492)</f>
        <v>0</v>
      </c>
      <c r="P492" s="65">
        <f>SUMIFS(Dez!$I$5:$I$619,Dez!$S$5:$S$619,"Despesa",Dez!$F$5:$F$619,Resultado!$D492)</f>
        <v>0</v>
      </c>
      <c r="Q492" s="65">
        <f t="shared" si="55"/>
        <v>0</v>
      </c>
    </row>
    <row r="493" spans="3:17" ht="28.5" customHeight="1" thickTop="1" thickBot="1" x14ac:dyDescent="0.25">
      <c r="C493" s="45" t="str">
        <f>'PC Despesas'!F74</f>
        <v>5.2.70</v>
      </c>
      <c r="D493" s="46" t="str">
        <f>VLOOKUP(C493,'PC Despesas'!$F$4:$G$103,2,FALSE)</f>
        <v>-</v>
      </c>
      <c r="E493" s="65">
        <f>SUMIFS(Jan!$I$5:$I$619,Jan!$S$5:$S$619,"Despesa",Jan!$F$5:$F$619,Resultado!$D493)</f>
        <v>0</v>
      </c>
      <c r="F493" s="65">
        <f>SUMIFS(Fev!$I$5:$I$619,Fev!$S$5:$S$619,"Despesa",Fev!$F$5:$F$619,Resultado!$D493)</f>
        <v>0</v>
      </c>
      <c r="G493" s="65">
        <f>SUMIFS(Mar!$I$5:$I$619,Mar!$S$5:$S$619,"Despesa",Mar!$F$5:$F$619,Resultado!$D493)</f>
        <v>0</v>
      </c>
      <c r="H493" s="65">
        <f>SUMIFS(Abr!$I$5:$I$619,Abr!$S$5:$S$619,"Despesa",Abr!$F$5:$F$619,Resultado!$D493)</f>
        <v>0</v>
      </c>
      <c r="I493" s="65">
        <f>SUMIFS(Mai!$I$5:$I$619,Mai!$S$5:$S$619,"Despesa",Mai!$F$5:$F$619,Resultado!$D493)</f>
        <v>0</v>
      </c>
      <c r="J493" s="65">
        <f>SUMIFS(Jun!$I$5:$I$619,Jun!$S$5:$S$619,"Despesa",Jun!$F$5:$F$619,Resultado!$D493)</f>
        <v>0</v>
      </c>
      <c r="K493" s="65">
        <f>SUMIFS(Jul!$I$5:$I$619,Jul!$S$5:$S$619,"Despesa",Jul!$F$5:$F$619,Resultado!$D493)</f>
        <v>0</v>
      </c>
      <c r="L493" s="65">
        <f>SUMIFS(Ago!$I$5:$I$619,Ago!$S$5:$S$619,"Despesa",Ago!$F$5:$F$619,Resultado!$D493)</f>
        <v>0</v>
      </c>
      <c r="M493" s="65">
        <f>SUMIFS(Set!$I$5:$I$619,Set!$S$5:$S$619,"Despesa",Set!$F$5:$F$619,Resultado!$D493)</f>
        <v>0</v>
      </c>
      <c r="N493" s="65">
        <f>SUMIFS(Out!$I$5:$I$619,Out!$S$5:$S$619,"Despesa",Out!$F$5:$F$619,Resultado!$D493)</f>
        <v>0</v>
      </c>
      <c r="O493" s="65">
        <f>SUMIFS(Nov!$I$5:$I$619,Nov!$S$5:$S$619,"Despesa",Nov!$F$5:$F$619,Resultado!$D493)</f>
        <v>0</v>
      </c>
      <c r="P493" s="65">
        <f>SUMIFS(Dez!$I$5:$I$619,Dez!$S$5:$S$619,"Despesa",Dez!$F$5:$F$619,Resultado!$D493)</f>
        <v>0</v>
      </c>
      <c r="Q493" s="65">
        <f t="shared" si="55"/>
        <v>0</v>
      </c>
    </row>
    <row r="494" spans="3:17" ht="28.5" customHeight="1" thickTop="1" thickBot="1" x14ac:dyDescent="0.25">
      <c r="C494" s="45" t="str">
        <f>'PC Despesas'!F75</f>
        <v>5.2.71</v>
      </c>
      <c r="D494" s="46" t="str">
        <f>VLOOKUP(C494,'PC Despesas'!$F$4:$G$103,2,FALSE)</f>
        <v>-</v>
      </c>
      <c r="E494" s="65">
        <f>SUMIFS(Jan!$I$5:$I$619,Jan!$S$5:$S$619,"Despesa",Jan!$F$5:$F$619,Resultado!$D494)</f>
        <v>0</v>
      </c>
      <c r="F494" s="65">
        <f>SUMIFS(Fev!$I$5:$I$619,Fev!$S$5:$S$619,"Despesa",Fev!$F$5:$F$619,Resultado!$D494)</f>
        <v>0</v>
      </c>
      <c r="G494" s="65">
        <f>SUMIFS(Mar!$I$5:$I$619,Mar!$S$5:$S$619,"Despesa",Mar!$F$5:$F$619,Resultado!$D494)</f>
        <v>0</v>
      </c>
      <c r="H494" s="65">
        <f>SUMIFS(Abr!$I$5:$I$619,Abr!$S$5:$S$619,"Despesa",Abr!$F$5:$F$619,Resultado!$D494)</f>
        <v>0</v>
      </c>
      <c r="I494" s="65">
        <f>SUMIFS(Mai!$I$5:$I$619,Mai!$S$5:$S$619,"Despesa",Mai!$F$5:$F$619,Resultado!$D494)</f>
        <v>0</v>
      </c>
      <c r="J494" s="65">
        <f>SUMIFS(Jun!$I$5:$I$619,Jun!$S$5:$S$619,"Despesa",Jun!$F$5:$F$619,Resultado!$D494)</f>
        <v>0</v>
      </c>
      <c r="K494" s="65">
        <f>SUMIFS(Jul!$I$5:$I$619,Jul!$S$5:$S$619,"Despesa",Jul!$F$5:$F$619,Resultado!$D494)</f>
        <v>0</v>
      </c>
      <c r="L494" s="65">
        <f>SUMIFS(Ago!$I$5:$I$619,Ago!$S$5:$S$619,"Despesa",Ago!$F$5:$F$619,Resultado!$D494)</f>
        <v>0</v>
      </c>
      <c r="M494" s="65">
        <f>SUMIFS(Set!$I$5:$I$619,Set!$S$5:$S$619,"Despesa",Set!$F$5:$F$619,Resultado!$D494)</f>
        <v>0</v>
      </c>
      <c r="N494" s="65">
        <f>SUMIFS(Out!$I$5:$I$619,Out!$S$5:$S$619,"Despesa",Out!$F$5:$F$619,Resultado!$D494)</f>
        <v>0</v>
      </c>
      <c r="O494" s="65">
        <f>SUMIFS(Nov!$I$5:$I$619,Nov!$S$5:$S$619,"Despesa",Nov!$F$5:$F$619,Resultado!$D494)</f>
        <v>0</v>
      </c>
      <c r="P494" s="65">
        <f>SUMIFS(Dez!$I$5:$I$619,Dez!$S$5:$S$619,"Despesa",Dez!$F$5:$F$619,Resultado!$D494)</f>
        <v>0</v>
      </c>
      <c r="Q494" s="65">
        <f t="shared" si="55"/>
        <v>0</v>
      </c>
    </row>
    <row r="495" spans="3:17" ht="28.5" customHeight="1" thickTop="1" thickBot="1" x14ac:dyDescent="0.25">
      <c r="C495" s="45" t="str">
        <f>'PC Despesas'!F76</f>
        <v>5.2.72</v>
      </c>
      <c r="D495" s="46" t="str">
        <f>VLOOKUP(C495,'PC Despesas'!$F$4:$G$103,2,FALSE)</f>
        <v>-</v>
      </c>
      <c r="E495" s="65">
        <f>SUMIFS(Jan!$I$5:$I$619,Jan!$S$5:$S$619,"Despesa",Jan!$F$5:$F$619,Resultado!$D495)</f>
        <v>0</v>
      </c>
      <c r="F495" s="65">
        <f>SUMIFS(Fev!$I$5:$I$619,Fev!$S$5:$S$619,"Despesa",Fev!$F$5:$F$619,Resultado!$D495)</f>
        <v>0</v>
      </c>
      <c r="G495" s="65">
        <f>SUMIFS(Mar!$I$5:$I$619,Mar!$S$5:$S$619,"Despesa",Mar!$F$5:$F$619,Resultado!$D495)</f>
        <v>0</v>
      </c>
      <c r="H495" s="65">
        <f>SUMIFS(Abr!$I$5:$I$619,Abr!$S$5:$S$619,"Despesa",Abr!$F$5:$F$619,Resultado!$D495)</f>
        <v>0</v>
      </c>
      <c r="I495" s="65">
        <f>SUMIFS(Mai!$I$5:$I$619,Mai!$S$5:$S$619,"Despesa",Mai!$F$5:$F$619,Resultado!$D495)</f>
        <v>0</v>
      </c>
      <c r="J495" s="65">
        <f>SUMIFS(Jun!$I$5:$I$619,Jun!$S$5:$S$619,"Despesa",Jun!$F$5:$F$619,Resultado!$D495)</f>
        <v>0</v>
      </c>
      <c r="K495" s="65">
        <f>SUMIFS(Jul!$I$5:$I$619,Jul!$S$5:$S$619,"Despesa",Jul!$F$5:$F$619,Resultado!$D495)</f>
        <v>0</v>
      </c>
      <c r="L495" s="65">
        <f>SUMIFS(Ago!$I$5:$I$619,Ago!$S$5:$S$619,"Despesa",Ago!$F$5:$F$619,Resultado!$D495)</f>
        <v>0</v>
      </c>
      <c r="M495" s="65">
        <f>SUMIFS(Set!$I$5:$I$619,Set!$S$5:$S$619,"Despesa",Set!$F$5:$F$619,Resultado!$D495)</f>
        <v>0</v>
      </c>
      <c r="N495" s="65">
        <f>SUMIFS(Out!$I$5:$I$619,Out!$S$5:$S$619,"Despesa",Out!$F$5:$F$619,Resultado!$D495)</f>
        <v>0</v>
      </c>
      <c r="O495" s="65">
        <f>SUMIFS(Nov!$I$5:$I$619,Nov!$S$5:$S$619,"Despesa",Nov!$F$5:$F$619,Resultado!$D495)</f>
        <v>0</v>
      </c>
      <c r="P495" s="65">
        <f>SUMIFS(Dez!$I$5:$I$619,Dez!$S$5:$S$619,"Despesa",Dez!$F$5:$F$619,Resultado!$D495)</f>
        <v>0</v>
      </c>
      <c r="Q495" s="65">
        <f t="shared" si="55"/>
        <v>0</v>
      </c>
    </row>
    <row r="496" spans="3:17" ht="28.5" customHeight="1" thickTop="1" thickBot="1" x14ac:dyDescent="0.25">
      <c r="C496" s="45" t="str">
        <f>'PC Despesas'!F77</f>
        <v>5.2.73</v>
      </c>
      <c r="D496" s="46" t="str">
        <f>VLOOKUP(C496,'PC Despesas'!$F$4:$G$103,2,FALSE)</f>
        <v>-</v>
      </c>
      <c r="E496" s="65">
        <f>SUMIFS(Jan!$I$5:$I$619,Jan!$S$5:$S$619,"Despesa",Jan!$F$5:$F$619,Resultado!$D496)</f>
        <v>0</v>
      </c>
      <c r="F496" s="65">
        <f>SUMIFS(Fev!$I$5:$I$619,Fev!$S$5:$S$619,"Despesa",Fev!$F$5:$F$619,Resultado!$D496)</f>
        <v>0</v>
      </c>
      <c r="G496" s="65">
        <f>SUMIFS(Mar!$I$5:$I$619,Mar!$S$5:$S$619,"Despesa",Mar!$F$5:$F$619,Resultado!$D496)</f>
        <v>0</v>
      </c>
      <c r="H496" s="65">
        <f>SUMIFS(Abr!$I$5:$I$619,Abr!$S$5:$S$619,"Despesa",Abr!$F$5:$F$619,Resultado!$D496)</f>
        <v>0</v>
      </c>
      <c r="I496" s="65">
        <f>SUMIFS(Mai!$I$5:$I$619,Mai!$S$5:$S$619,"Despesa",Mai!$F$5:$F$619,Resultado!$D496)</f>
        <v>0</v>
      </c>
      <c r="J496" s="65">
        <f>SUMIFS(Jun!$I$5:$I$619,Jun!$S$5:$S$619,"Despesa",Jun!$F$5:$F$619,Resultado!$D496)</f>
        <v>0</v>
      </c>
      <c r="K496" s="65">
        <f>SUMIFS(Jul!$I$5:$I$619,Jul!$S$5:$S$619,"Despesa",Jul!$F$5:$F$619,Resultado!$D496)</f>
        <v>0</v>
      </c>
      <c r="L496" s="65">
        <f>SUMIFS(Ago!$I$5:$I$619,Ago!$S$5:$S$619,"Despesa",Ago!$F$5:$F$619,Resultado!$D496)</f>
        <v>0</v>
      </c>
      <c r="M496" s="65">
        <f>SUMIFS(Set!$I$5:$I$619,Set!$S$5:$S$619,"Despesa",Set!$F$5:$F$619,Resultado!$D496)</f>
        <v>0</v>
      </c>
      <c r="N496" s="65">
        <f>SUMIFS(Out!$I$5:$I$619,Out!$S$5:$S$619,"Despesa",Out!$F$5:$F$619,Resultado!$D496)</f>
        <v>0</v>
      </c>
      <c r="O496" s="65">
        <f>SUMIFS(Nov!$I$5:$I$619,Nov!$S$5:$S$619,"Despesa",Nov!$F$5:$F$619,Resultado!$D496)</f>
        <v>0</v>
      </c>
      <c r="P496" s="65">
        <f>SUMIFS(Dez!$I$5:$I$619,Dez!$S$5:$S$619,"Despesa",Dez!$F$5:$F$619,Resultado!$D496)</f>
        <v>0</v>
      </c>
      <c r="Q496" s="65">
        <f t="shared" si="55"/>
        <v>0</v>
      </c>
    </row>
    <row r="497" spans="3:17" ht="28.5" customHeight="1" thickTop="1" thickBot="1" x14ac:dyDescent="0.25">
      <c r="C497" s="45" t="str">
        <f>'PC Despesas'!F78</f>
        <v>5.2.74</v>
      </c>
      <c r="D497" s="46" t="str">
        <f>VLOOKUP(C497,'PC Despesas'!$F$4:$G$103,2,FALSE)</f>
        <v>-</v>
      </c>
      <c r="E497" s="65">
        <f>SUMIFS(Jan!$I$5:$I$619,Jan!$S$5:$S$619,"Despesa",Jan!$F$5:$F$619,Resultado!$D497)</f>
        <v>0</v>
      </c>
      <c r="F497" s="65">
        <f>SUMIFS(Fev!$I$5:$I$619,Fev!$S$5:$S$619,"Despesa",Fev!$F$5:$F$619,Resultado!$D497)</f>
        <v>0</v>
      </c>
      <c r="G497" s="65">
        <f>SUMIFS(Mar!$I$5:$I$619,Mar!$S$5:$S$619,"Despesa",Mar!$F$5:$F$619,Resultado!$D497)</f>
        <v>0</v>
      </c>
      <c r="H497" s="65">
        <f>SUMIFS(Abr!$I$5:$I$619,Abr!$S$5:$S$619,"Despesa",Abr!$F$5:$F$619,Resultado!$D497)</f>
        <v>0</v>
      </c>
      <c r="I497" s="65">
        <f>SUMIFS(Mai!$I$5:$I$619,Mai!$S$5:$S$619,"Despesa",Mai!$F$5:$F$619,Resultado!$D497)</f>
        <v>0</v>
      </c>
      <c r="J497" s="65">
        <f>SUMIFS(Jun!$I$5:$I$619,Jun!$S$5:$S$619,"Despesa",Jun!$F$5:$F$619,Resultado!$D497)</f>
        <v>0</v>
      </c>
      <c r="K497" s="65">
        <f>SUMIFS(Jul!$I$5:$I$619,Jul!$S$5:$S$619,"Despesa",Jul!$F$5:$F$619,Resultado!$D497)</f>
        <v>0</v>
      </c>
      <c r="L497" s="65">
        <f>SUMIFS(Ago!$I$5:$I$619,Ago!$S$5:$S$619,"Despesa",Ago!$F$5:$F$619,Resultado!$D497)</f>
        <v>0</v>
      </c>
      <c r="M497" s="65">
        <f>SUMIFS(Set!$I$5:$I$619,Set!$S$5:$S$619,"Despesa",Set!$F$5:$F$619,Resultado!$D497)</f>
        <v>0</v>
      </c>
      <c r="N497" s="65">
        <f>SUMIFS(Out!$I$5:$I$619,Out!$S$5:$S$619,"Despesa",Out!$F$5:$F$619,Resultado!$D497)</f>
        <v>0</v>
      </c>
      <c r="O497" s="65">
        <f>SUMIFS(Nov!$I$5:$I$619,Nov!$S$5:$S$619,"Despesa",Nov!$F$5:$F$619,Resultado!$D497)</f>
        <v>0</v>
      </c>
      <c r="P497" s="65">
        <f>SUMIFS(Dez!$I$5:$I$619,Dez!$S$5:$S$619,"Despesa",Dez!$F$5:$F$619,Resultado!$D497)</f>
        <v>0</v>
      </c>
      <c r="Q497" s="65">
        <f t="shared" si="55"/>
        <v>0</v>
      </c>
    </row>
    <row r="498" spans="3:17" ht="28.5" customHeight="1" thickTop="1" thickBot="1" x14ac:dyDescent="0.25">
      <c r="C498" s="45" t="str">
        <f>'PC Despesas'!F79</f>
        <v>5.2.75</v>
      </c>
      <c r="D498" s="46" t="str">
        <f>VLOOKUP(C498,'PC Despesas'!$F$4:$G$103,2,FALSE)</f>
        <v>-</v>
      </c>
      <c r="E498" s="65">
        <f>SUMIFS(Jan!$I$5:$I$619,Jan!$S$5:$S$619,"Despesa",Jan!$F$5:$F$619,Resultado!$D498)</f>
        <v>0</v>
      </c>
      <c r="F498" s="65">
        <f>SUMIFS(Fev!$I$5:$I$619,Fev!$S$5:$S$619,"Despesa",Fev!$F$5:$F$619,Resultado!$D498)</f>
        <v>0</v>
      </c>
      <c r="G498" s="65">
        <f>SUMIFS(Mar!$I$5:$I$619,Mar!$S$5:$S$619,"Despesa",Mar!$F$5:$F$619,Resultado!$D498)</f>
        <v>0</v>
      </c>
      <c r="H498" s="65">
        <f>SUMIFS(Abr!$I$5:$I$619,Abr!$S$5:$S$619,"Despesa",Abr!$F$5:$F$619,Resultado!$D498)</f>
        <v>0</v>
      </c>
      <c r="I498" s="65">
        <f>SUMIFS(Mai!$I$5:$I$619,Mai!$S$5:$S$619,"Despesa",Mai!$F$5:$F$619,Resultado!$D498)</f>
        <v>0</v>
      </c>
      <c r="J498" s="65">
        <f>SUMIFS(Jun!$I$5:$I$619,Jun!$S$5:$S$619,"Despesa",Jun!$F$5:$F$619,Resultado!$D498)</f>
        <v>0</v>
      </c>
      <c r="K498" s="65">
        <f>SUMIFS(Jul!$I$5:$I$619,Jul!$S$5:$S$619,"Despesa",Jul!$F$5:$F$619,Resultado!$D498)</f>
        <v>0</v>
      </c>
      <c r="L498" s="65">
        <f>SUMIFS(Ago!$I$5:$I$619,Ago!$S$5:$S$619,"Despesa",Ago!$F$5:$F$619,Resultado!$D498)</f>
        <v>0</v>
      </c>
      <c r="M498" s="65">
        <f>SUMIFS(Set!$I$5:$I$619,Set!$S$5:$S$619,"Despesa",Set!$F$5:$F$619,Resultado!$D498)</f>
        <v>0</v>
      </c>
      <c r="N498" s="65">
        <f>SUMIFS(Out!$I$5:$I$619,Out!$S$5:$S$619,"Despesa",Out!$F$5:$F$619,Resultado!$D498)</f>
        <v>0</v>
      </c>
      <c r="O498" s="65">
        <f>SUMIFS(Nov!$I$5:$I$619,Nov!$S$5:$S$619,"Despesa",Nov!$F$5:$F$619,Resultado!$D498)</f>
        <v>0</v>
      </c>
      <c r="P498" s="65">
        <f>SUMIFS(Dez!$I$5:$I$619,Dez!$S$5:$S$619,"Despesa",Dez!$F$5:$F$619,Resultado!$D498)</f>
        <v>0</v>
      </c>
      <c r="Q498" s="65">
        <f t="shared" si="55"/>
        <v>0</v>
      </c>
    </row>
    <row r="499" spans="3:17" ht="28.5" customHeight="1" thickTop="1" thickBot="1" x14ac:dyDescent="0.25">
      <c r="C499" s="45" t="str">
        <f>'PC Despesas'!F80</f>
        <v>5.2.76</v>
      </c>
      <c r="D499" s="46" t="str">
        <f>VLOOKUP(C499,'PC Despesas'!$F$4:$G$103,2,FALSE)</f>
        <v>-</v>
      </c>
      <c r="E499" s="65">
        <f>SUMIFS(Jan!$I$5:$I$619,Jan!$S$5:$S$619,"Despesa",Jan!$F$5:$F$619,Resultado!$D499)</f>
        <v>0</v>
      </c>
      <c r="F499" s="65">
        <f>SUMIFS(Fev!$I$5:$I$619,Fev!$S$5:$S$619,"Despesa",Fev!$F$5:$F$619,Resultado!$D499)</f>
        <v>0</v>
      </c>
      <c r="G499" s="65">
        <f>SUMIFS(Mar!$I$5:$I$619,Mar!$S$5:$S$619,"Despesa",Mar!$F$5:$F$619,Resultado!$D499)</f>
        <v>0</v>
      </c>
      <c r="H499" s="65">
        <f>SUMIFS(Abr!$I$5:$I$619,Abr!$S$5:$S$619,"Despesa",Abr!$F$5:$F$619,Resultado!$D499)</f>
        <v>0</v>
      </c>
      <c r="I499" s="65">
        <f>SUMIFS(Mai!$I$5:$I$619,Mai!$S$5:$S$619,"Despesa",Mai!$F$5:$F$619,Resultado!$D499)</f>
        <v>0</v>
      </c>
      <c r="J499" s="65">
        <f>SUMIFS(Jun!$I$5:$I$619,Jun!$S$5:$S$619,"Despesa",Jun!$F$5:$F$619,Resultado!$D499)</f>
        <v>0</v>
      </c>
      <c r="K499" s="65">
        <f>SUMIFS(Jul!$I$5:$I$619,Jul!$S$5:$S$619,"Despesa",Jul!$F$5:$F$619,Resultado!$D499)</f>
        <v>0</v>
      </c>
      <c r="L499" s="65">
        <f>SUMIFS(Ago!$I$5:$I$619,Ago!$S$5:$S$619,"Despesa",Ago!$F$5:$F$619,Resultado!$D499)</f>
        <v>0</v>
      </c>
      <c r="M499" s="65">
        <f>SUMIFS(Set!$I$5:$I$619,Set!$S$5:$S$619,"Despesa",Set!$F$5:$F$619,Resultado!$D499)</f>
        <v>0</v>
      </c>
      <c r="N499" s="65">
        <f>SUMIFS(Out!$I$5:$I$619,Out!$S$5:$S$619,"Despesa",Out!$F$5:$F$619,Resultado!$D499)</f>
        <v>0</v>
      </c>
      <c r="O499" s="65">
        <f>SUMIFS(Nov!$I$5:$I$619,Nov!$S$5:$S$619,"Despesa",Nov!$F$5:$F$619,Resultado!$D499)</f>
        <v>0</v>
      </c>
      <c r="P499" s="65">
        <f>SUMIFS(Dez!$I$5:$I$619,Dez!$S$5:$S$619,"Despesa",Dez!$F$5:$F$619,Resultado!$D499)</f>
        <v>0</v>
      </c>
      <c r="Q499" s="65">
        <f t="shared" si="55"/>
        <v>0</v>
      </c>
    </row>
    <row r="500" spans="3:17" ht="28.5" customHeight="1" thickTop="1" thickBot="1" x14ac:dyDescent="0.25">
      <c r="C500" s="45" t="str">
        <f>'PC Despesas'!F81</f>
        <v>5.2.77</v>
      </c>
      <c r="D500" s="46" t="str">
        <f>VLOOKUP(C500,'PC Despesas'!$F$4:$G$103,2,FALSE)</f>
        <v>-</v>
      </c>
      <c r="E500" s="65">
        <f>SUMIFS(Jan!$I$5:$I$619,Jan!$S$5:$S$619,"Despesa",Jan!$F$5:$F$619,Resultado!$D500)</f>
        <v>0</v>
      </c>
      <c r="F500" s="65">
        <f>SUMIFS(Fev!$I$5:$I$619,Fev!$S$5:$S$619,"Despesa",Fev!$F$5:$F$619,Resultado!$D500)</f>
        <v>0</v>
      </c>
      <c r="G500" s="65">
        <f>SUMIFS(Mar!$I$5:$I$619,Mar!$S$5:$S$619,"Despesa",Mar!$F$5:$F$619,Resultado!$D500)</f>
        <v>0</v>
      </c>
      <c r="H500" s="65">
        <f>SUMIFS(Abr!$I$5:$I$619,Abr!$S$5:$S$619,"Despesa",Abr!$F$5:$F$619,Resultado!$D500)</f>
        <v>0</v>
      </c>
      <c r="I500" s="65">
        <f>SUMIFS(Mai!$I$5:$I$619,Mai!$S$5:$S$619,"Despesa",Mai!$F$5:$F$619,Resultado!$D500)</f>
        <v>0</v>
      </c>
      <c r="J500" s="65">
        <f>SUMIFS(Jun!$I$5:$I$619,Jun!$S$5:$S$619,"Despesa",Jun!$F$5:$F$619,Resultado!$D500)</f>
        <v>0</v>
      </c>
      <c r="K500" s="65">
        <f>SUMIFS(Jul!$I$5:$I$619,Jul!$S$5:$S$619,"Despesa",Jul!$F$5:$F$619,Resultado!$D500)</f>
        <v>0</v>
      </c>
      <c r="L500" s="65">
        <f>SUMIFS(Ago!$I$5:$I$619,Ago!$S$5:$S$619,"Despesa",Ago!$F$5:$F$619,Resultado!$D500)</f>
        <v>0</v>
      </c>
      <c r="M500" s="65">
        <f>SUMIFS(Set!$I$5:$I$619,Set!$S$5:$S$619,"Despesa",Set!$F$5:$F$619,Resultado!$D500)</f>
        <v>0</v>
      </c>
      <c r="N500" s="65">
        <f>SUMIFS(Out!$I$5:$I$619,Out!$S$5:$S$619,"Despesa",Out!$F$5:$F$619,Resultado!$D500)</f>
        <v>0</v>
      </c>
      <c r="O500" s="65">
        <f>SUMIFS(Nov!$I$5:$I$619,Nov!$S$5:$S$619,"Despesa",Nov!$F$5:$F$619,Resultado!$D500)</f>
        <v>0</v>
      </c>
      <c r="P500" s="65">
        <f>SUMIFS(Dez!$I$5:$I$619,Dez!$S$5:$S$619,"Despesa",Dez!$F$5:$F$619,Resultado!$D500)</f>
        <v>0</v>
      </c>
      <c r="Q500" s="65">
        <f t="shared" si="55"/>
        <v>0</v>
      </c>
    </row>
    <row r="501" spans="3:17" ht="28.5" customHeight="1" thickTop="1" thickBot="1" x14ac:dyDescent="0.25">
      <c r="C501" s="45" t="str">
        <f>'PC Despesas'!F82</f>
        <v>5.2.78</v>
      </c>
      <c r="D501" s="46" t="str">
        <f>VLOOKUP(C501,'PC Despesas'!$F$4:$G$103,2,FALSE)</f>
        <v>-</v>
      </c>
      <c r="E501" s="65">
        <f>SUMIFS(Jan!$I$5:$I$619,Jan!$S$5:$S$619,"Despesa",Jan!$F$5:$F$619,Resultado!$D501)</f>
        <v>0</v>
      </c>
      <c r="F501" s="65">
        <f>SUMIFS(Fev!$I$5:$I$619,Fev!$S$5:$S$619,"Despesa",Fev!$F$5:$F$619,Resultado!$D501)</f>
        <v>0</v>
      </c>
      <c r="G501" s="65">
        <f>SUMIFS(Mar!$I$5:$I$619,Mar!$S$5:$S$619,"Despesa",Mar!$F$5:$F$619,Resultado!$D501)</f>
        <v>0</v>
      </c>
      <c r="H501" s="65">
        <f>SUMIFS(Abr!$I$5:$I$619,Abr!$S$5:$S$619,"Despesa",Abr!$F$5:$F$619,Resultado!$D501)</f>
        <v>0</v>
      </c>
      <c r="I501" s="65">
        <f>SUMIFS(Mai!$I$5:$I$619,Mai!$S$5:$S$619,"Despesa",Mai!$F$5:$F$619,Resultado!$D501)</f>
        <v>0</v>
      </c>
      <c r="J501" s="65">
        <f>SUMIFS(Jun!$I$5:$I$619,Jun!$S$5:$S$619,"Despesa",Jun!$F$5:$F$619,Resultado!$D501)</f>
        <v>0</v>
      </c>
      <c r="K501" s="65">
        <f>SUMIFS(Jul!$I$5:$I$619,Jul!$S$5:$S$619,"Despesa",Jul!$F$5:$F$619,Resultado!$D501)</f>
        <v>0</v>
      </c>
      <c r="L501" s="65">
        <f>SUMIFS(Ago!$I$5:$I$619,Ago!$S$5:$S$619,"Despesa",Ago!$F$5:$F$619,Resultado!$D501)</f>
        <v>0</v>
      </c>
      <c r="M501" s="65">
        <f>SUMIFS(Set!$I$5:$I$619,Set!$S$5:$S$619,"Despesa",Set!$F$5:$F$619,Resultado!$D501)</f>
        <v>0</v>
      </c>
      <c r="N501" s="65">
        <f>SUMIFS(Out!$I$5:$I$619,Out!$S$5:$S$619,"Despesa",Out!$F$5:$F$619,Resultado!$D501)</f>
        <v>0</v>
      </c>
      <c r="O501" s="65">
        <f>SUMIFS(Nov!$I$5:$I$619,Nov!$S$5:$S$619,"Despesa",Nov!$F$5:$F$619,Resultado!$D501)</f>
        <v>0</v>
      </c>
      <c r="P501" s="65">
        <f>SUMIFS(Dez!$I$5:$I$619,Dez!$S$5:$S$619,"Despesa",Dez!$F$5:$F$619,Resultado!$D501)</f>
        <v>0</v>
      </c>
      <c r="Q501" s="65">
        <f t="shared" si="55"/>
        <v>0</v>
      </c>
    </row>
    <row r="502" spans="3:17" ht="28.5" customHeight="1" thickTop="1" thickBot="1" x14ac:dyDescent="0.25">
      <c r="C502" s="45" t="str">
        <f>'PC Despesas'!F83</f>
        <v>5.2.79</v>
      </c>
      <c r="D502" s="46" t="str">
        <f>VLOOKUP(C502,'PC Despesas'!$F$4:$G$103,2,FALSE)</f>
        <v>-</v>
      </c>
      <c r="E502" s="65">
        <f>SUMIFS(Jan!$I$5:$I$619,Jan!$S$5:$S$619,"Despesa",Jan!$F$5:$F$619,Resultado!$D502)</f>
        <v>0</v>
      </c>
      <c r="F502" s="65">
        <f>SUMIFS(Fev!$I$5:$I$619,Fev!$S$5:$S$619,"Despesa",Fev!$F$5:$F$619,Resultado!$D502)</f>
        <v>0</v>
      </c>
      <c r="G502" s="65">
        <f>SUMIFS(Mar!$I$5:$I$619,Mar!$S$5:$S$619,"Despesa",Mar!$F$5:$F$619,Resultado!$D502)</f>
        <v>0</v>
      </c>
      <c r="H502" s="65">
        <f>SUMIFS(Abr!$I$5:$I$619,Abr!$S$5:$S$619,"Despesa",Abr!$F$5:$F$619,Resultado!$D502)</f>
        <v>0</v>
      </c>
      <c r="I502" s="65">
        <f>SUMIFS(Mai!$I$5:$I$619,Mai!$S$5:$S$619,"Despesa",Mai!$F$5:$F$619,Resultado!$D502)</f>
        <v>0</v>
      </c>
      <c r="J502" s="65">
        <f>SUMIFS(Jun!$I$5:$I$619,Jun!$S$5:$S$619,"Despesa",Jun!$F$5:$F$619,Resultado!$D502)</f>
        <v>0</v>
      </c>
      <c r="K502" s="65">
        <f>SUMIFS(Jul!$I$5:$I$619,Jul!$S$5:$S$619,"Despesa",Jul!$F$5:$F$619,Resultado!$D502)</f>
        <v>0</v>
      </c>
      <c r="L502" s="65">
        <f>SUMIFS(Ago!$I$5:$I$619,Ago!$S$5:$S$619,"Despesa",Ago!$F$5:$F$619,Resultado!$D502)</f>
        <v>0</v>
      </c>
      <c r="M502" s="65">
        <f>SUMIFS(Set!$I$5:$I$619,Set!$S$5:$S$619,"Despesa",Set!$F$5:$F$619,Resultado!$D502)</f>
        <v>0</v>
      </c>
      <c r="N502" s="65">
        <f>SUMIFS(Out!$I$5:$I$619,Out!$S$5:$S$619,"Despesa",Out!$F$5:$F$619,Resultado!$D502)</f>
        <v>0</v>
      </c>
      <c r="O502" s="65">
        <f>SUMIFS(Nov!$I$5:$I$619,Nov!$S$5:$S$619,"Despesa",Nov!$F$5:$F$619,Resultado!$D502)</f>
        <v>0</v>
      </c>
      <c r="P502" s="65">
        <f>SUMIFS(Dez!$I$5:$I$619,Dez!$S$5:$S$619,"Despesa",Dez!$F$5:$F$619,Resultado!$D502)</f>
        <v>0</v>
      </c>
      <c r="Q502" s="65">
        <f t="shared" si="55"/>
        <v>0</v>
      </c>
    </row>
    <row r="503" spans="3:17" ht="28.5" customHeight="1" thickTop="1" thickBot="1" x14ac:dyDescent="0.25">
      <c r="C503" s="45" t="str">
        <f>'PC Despesas'!F84</f>
        <v>5.2.80</v>
      </c>
      <c r="D503" s="46" t="str">
        <f>VLOOKUP(C503,'PC Despesas'!$F$4:$G$103,2,FALSE)</f>
        <v>-</v>
      </c>
      <c r="E503" s="65">
        <f>SUMIFS(Jan!$I$5:$I$619,Jan!$S$5:$S$619,"Despesa",Jan!$F$5:$F$619,Resultado!$D503)</f>
        <v>0</v>
      </c>
      <c r="F503" s="65">
        <f>SUMIFS(Fev!$I$5:$I$619,Fev!$S$5:$S$619,"Despesa",Fev!$F$5:$F$619,Resultado!$D503)</f>
        <v>0</v>
      </c>
      <c r="G503" s="65">
        <f>SUMIFS(Mar!$I$5:$I$619,Mar!$S$5:$S$619,"Despesa",Mar!$F$5:$F$619,Resultado!$D503)</f>
        <v>0</v>
      </c>
      <c r="H503" s="65">
        <f>SUMIFS(Abr!$I$5:$I$619,Abr!$S$5:$S$619,"Despesa",Abr!$F$5:$F$619,Resultado!$D503)</f>
        <v>0</v>
      </c>
      <c r="I503" s="65">
        <f>SUMIFS(Mai!$I$5:$I$619,Mai!$S$5:$S$619,"Despesa",Mai!$F$5:$F$619,Resultado!$D503)</f>
        <v>0</v>
      </c>
      <c r="J503" s="65">
        <f>SUMIFS(Jun!$I$5:$I$619,Jun!$S$5:$S$619,"Despesa",Jun!$F$5:$F$619,Resultado!$D503)</f>
        <v>0</v>
      </c>
      <c r="K503" s="65">
        <f>SUMIFS(Jul!$I$5:$I$619,Jul!$S$5:$S$619,"Despesa",Jul!$F$5:$F$619,Resultado!$D503)</f>
        <v>0</v>
      </c>
      <c r="L503" s="65">
        <f>SUMIFS(Ago!$I$5:$I$619,Ago!$S$5:$S$619,"Despesa",Ago!$F$5:$F$619,Resultado!$D503)</f>
        <v>0</v>
      </c>
      <c r="M503" s="65">
        <f>SUMIFS(Set!$I$5:$I$619,Set!$S$5:$S$619,"Despesa",Set!$F$5:$F$619,Resultado!$D503)</f>
        <v>0</v>
      </c>
      <c r="N503" s="65">
        <f>SUMIFS(Out!$I$5:$I$619,Out!$S$5:$S$619,"Despesa",Out!$F$5:$F$619,Resultado!$D503)</f>
        <v>0</v>
      </c>
      <c r="O503" s="65">
        <f>SUMIFS(Nov!$I$5:$I$619,Nov!$S$5:$S$619,"Despesa",Nov!$F$5:$F$619,Resultado!$D503)</f>
        <v>0</v>
      </c>
      <c r="P503" s="65">
        <f>SUMIFS(Dez!$I$5:$I$619,Dez!$S$5:$S$619,"Despesa",Dez!$F$5:$F$619,Resultado!$D503)</f>
        <v>0</v>
      </c>
      <c r="Q503" s="65">
        <f t="shared" si="55"/>
        <v>0</v>
      </c>
    </row>
    <row r="504" spans="3:17" ht="28.5" customHeight="1" thickTop="1" thickBot="1" x14ac:dyDescent="0.25">
      <c r="C504" s="45" t="str">
        <f>'PC Despesas'!F85</f>
        <v>5.2.81</v>
      </c>
      <c r="D504" s="46" t="str">
        <f>VLOOKUP(C504,'PC Despesas'!$F$4:$G$103,2,FALSE)</f>
        <v>-</v>
      </c>
      <c r="E504" s="65">
        <f>SUMIFS(Jan!$I$5:$I$619,Jan!$S$5:$S$619,"Despesa",Jan!$F$5:$F$619,Resultado!$D504)</f>
        <v>0</v>
      </c>
      <c r="F504" s="65">
        <f>SUMIFS(Fev!$I$5:$I$619,Fev!$S$5:$S$619,"Despesa",Fev!$F$5:$F$619,Resultado!$D504)</f>
        <v>0</v>
      </c>
      <c r="G504" s="65">
        <f>SUMIFS(Mar!$I$5:$I$619,Mar!$S$5:$S$619,"Despesa",Mar!$F$5:$F$619,Resultado!$D504)</f>
        <v>0</v>
      </c>
      <c r="H504" s="65">
        <f>SUMIFS(Abr!$I$5:$I$619,Abr!$S$5:$S$619,"Despesa",Abr!$F$5:$F$619,Resultado!$D504)</f>
        <v>0</v>
      </c>
      <c r="I504" s="65">
        <f>SUMIFS(Mai!$I$5:$I$619,Mai!$S$5:$S$619,"Despesa",Mai!$F$5:$F$619,Resultado!$D504)</f>
        <v>0</v>
      </c>
      <c r="J504" s="65">
        <f>SUMIFS(Jun!$I$5:$I$619,Jun!$S$5:$S$619,"Despesa",Jun!$F$5:$F$619,Resultado!$D504)</f>
        <v>0</v>
      </c>
      <c r="K504" s="65">
        <f>SUMIFS(Jul!$I$5:$I$619,Jul!$S$5:$S$619,"Despesa",Jul!$F$5:$F$619,Resultado!$D504)</f>
        <v>0</v>
      </c>
      <c r="L504" s="65">
        <f>SUMIFS(Ago!$I$5:$I$619,Ago!$S$5:$S$619,"Despesa",Ago!$F$5:$F$619,Resultado!$D504)</f>
        <v>0</v>
      </c>
      <c r="M504" s="65">
        <f>SUMIFS(Set!$I$5:$I$619,Set!$S$5:$S$619,"Despesa",Set!$F$5:$F$619,Resultado!$D504)</f>
        <v>0</v>
      </c>
      <c r="N504" s="65">
        <f>SUMIFS(Out!$I$5:$I$619,Out!$S$5:$S$619,"Despesa",Out!$F$5:$F$619,Resultado!$D504)</f>
        <v>0</v>
      </c>
      <c r="O504" s="65">
        <f>SUMIFS(Nov!$I$5:$I$619,Nov!$S$5:$S$619,"Despesa",Nov!$F$5:$F$619,Resultado!$D504)</f>
        <v>0</v>
      </c>
      <c r="P504" s="65">
        <f>SUMIFS(Dez!$I$5:$I$619,Dez!$S$5:$S$619,"Despesa",Dez!$F$5:$F$619,Resultado!$D504)</f>
        <v>0</v>
      </c>
      <c r="Q504" s="65">
        <f t="shared" si="55"/>
        <v>0</v>
      </c>
    </row>
    <row r="505" spans="3:17" ht="28.5" customHeight="1" thickTop="1" thickBot="1" x14ac:dyDescent="0.25">
      <c r="C505" s="45" t="str">
        <f>'PC Despesas'!F86</f>
        <v>5.2.82</v>
      </c>
      <c r="D505" s="46" t="str">
        <f>VLOOKUP(C505,'PC Despesas'!$F$4:$G$103,2,FALSE)</f>
        <v>-</v>
      </c>
      <c r="E505" s="65">
        <f>SUMIFS(Jan!$I$5:$I$619,Jan!$S$5:$S$619,"Despesa",Jan!$F$5:$F$619,Resultado!$D505)</f>
        <v>0</v>
      </c>
      <c r="F505" s="65">
        <f>SUMIFS(Fev!$I$5:$I$619,Fev!$S$5:$S$619,"Despesa",Fev!$F$5:$F$619,Resultado!$D505)</f>
        <v>0</v>
      </c>
      <c r="G505" s="65">
        <f>SUMIFS(Mar!$I$5:$I$619,Mar!$S$5:$S$619,"Despesa",Mar!$F$5:$F$619,Resultado!$D505)</f>
        <v>0</v>
      </c>
      <c r="H505" s="65">
        <f>SUMIFS(Abr!$I$5:$I$619,Abr!$S$5:$S$619,"Despesa",Abr!$F$5:$F$619,Resultado!$D505)</f>
        <v>0</v>
      </c>
      <c r="I505" s="65">
        <f>SUMIFS(Mai!$I$5:$I$619,Mai!$S$5:$S$619,"Despesa",Mai!$F$5:$F$619,Resultado!$D505)</f>
        <v>0</v>
      </c>
      <c r="J505" s="65">
        <f>SUMIFS(Jun!$I$5:$I$619,Jun!$S$5:$S$619,"Despesa",Jun!$F$5:$F$619,Resultado!$D505)</f>
        <v>0</v>
      </c>
      <c r="K505" s="65">
        <f>SUMIFS(Jul!$I$5:$I$619,Jul!$S$5:$S$619,"Despesa",Jul!$F$5:$F$619,Resultado!$D505)</f>
        <v>0</v>
      </c>
      <c r="L505" s="65">
        <f>SUMIFS(Ago!$I$5:$I$619,Ago!$S$5:$S$619,"Despesa",Ago!$F$5:$F$619,Resultado!$D505)</f>
        <v>0</v>
      </c>
      <c r="M505" s="65">
        <f>SUMIFS(Set!$I$5:$I$619,Set!$S$5:$S$619,"Despesa",Set!$F$5:$F$619,Resultado!$D505)</f>
        <v>0</v>
      </c>
      <c r="N505" s="65">
        <f>SUMIFS(Out!$I$5:$I$619,Out!$S$5:$S$619,"Despesa",Out!$F$5:$F$619,Resultado!$D505)</f>
        <v>0</v>
      </c>
      <c r="O505" s="65">
        <f>SUMIFS(Nov!$I$5:$I$619,Nov!$S$5:$S$619,"Despesa",Nov!$F$5:$F$619,Resultado!$D505)</f>
        <v>0</v>
      </c>
      <c r="P505" s="65">
        <f>SUMIFS(Dez!$I$5:$I$619,Dez!$S$5:$S$619,"Despesa",Dez!$F$5:$F$619,Resultado!$D505)</f>
        <v>0</v>
      </c>
      <c r="Q505" s="65">
        <f t="shared" si="55"/>
        <v>0</v>
      </c>
    </row>
    <row r="506" spans="3:17" ht="28.5" customHeight="1" thickTop="1" thickBot="1" x14ac:dyDescent="0.25">
      <c r="C506" s="45" t="str">
        <f>'PC Despesas'!F87</f>
        <v>5.2.83</v>
      </c>
      <c r="D506" s="46" t="str">
        <f>VLOOKUP(C506,'PC Despesas'!$F$4:$G$103,2,FALSE)</f>
        <v>-</v>
      </c>
      <c r="E506" s="65">
        <f>SUMIFS(Jan!$I$5:$I$619,Jan!$S$5:$S$619,"Despesa",Jan!$F$5:$F$619,Resultado!$D506)</f>
        <v>0</v>
      </c>
      <c r="F506" s="65">
        <f>SUMIFS(Fev!$I$5:$I$619,Fev!$S$5:$S$619,"Despesa",Fev!$F$5:$F$619,Resultado!$D506)</f>
        <v>0</v>
      </c>
      <c r="G506" s="65">
        <f>SUMIFS(Mar!$I$5:$I$619,Mar!$S$5:$S$619,"Despesa",Mar!$F$5:$F$619,Resultado!$D506)</f>
        <v>0</v>
      </c>
      <c r="H506" s="65">
        <f>SUMIFS(Abr!$I$5:$I$619,Abr!$S$5:$S$619,"Despesa",Abr!$F$5:$F$619,Resultado!$D506)</f>
        <v>0</v>
      </c>
      <c r="I506" s="65">
        <f>SUMIFS(Mai!$I$5:$I$619,Mai!$S$5:$S$619,"Despesa",Mai!$F$5:$F$619,Resultado!$D506)</f>
        <v>0</v>
      </c>
      <c r="J506" s="65">
        <f>SUMIFS(Jun!$I$5:$I$619,Jun!$S$5:$S$619,"Despesa",Jun!$F$5:$F$619,Resultado!$D506)</f>
        <v>0</v>
      </c>
      <c r="K506" s="65">
        <f>SUMIFS(Jul!$I$5:$I$619,Jul!$S$5:$S$619,"Despesa",Jul!$F$5:$F$619,Resultado!$D506)</f>
        <v>0</v>
      </c>
      <c r="L506" s="65">
        <f>SUMIFS(Ago!$I$5:$I$619,Ago!$S$5:$S$619,"Despesa",Ago!$F$5:$F$619,Resultado!$D506)</f>
        <v>0</v>
      </c>
      <c r="M506" s="65">
        <f>SUMIFS(Set!$I$5:$I$619,Set!$S$5:$S$619,"Despesa",Set!$F$5:$F$619,Resultado!$D506)</f>
        <v>0</v>
      </c>
      <c r="N506" s="65">
        <f>SUMIFS(Out!$I$5:$I$619,Out!$S$5:$S$619,"Despesa",Out!$F$5:$F$619,Resultado!$D506)</f>
        <v>0</v>
      </c>
      <c r="O506" s="65">
        <f>SUMIFS(Nov!$I$5:$I$619,Nov!$S$5:$S$619,"Despesa",Nov!$F$5:$F$619,Resultado!$D506)</f>
        <v>0</v>
      </c>
      <c r="P506" s="65">
        <f>SUMIFS(Dez!$I$5:$I$619,Dez!$S$5:$S$619,"Despesa",Dez!$F$5:$F$619,Resultado!$D506)</f>
        <v>0</v>
      </c>
      <c r="Q506" s="65">
        <f t="shared" si="55"/>
        <v>0</v>
      </c>
    </row>
    <row r="507" spans="3:17" ht="28.5" customHeight="1" thickTop="1" thickBot="1" x14ac:dyDescent="0.25">
      <c r="C507" s="45" t="str">
        <f>'PC Despesas'!F88</f>
        <v>5.2.84</v>
      </c>
      <c r="D507" s="46" t="str">
        <f>VLOOKUP(C507,'PC Despesas'!$F$4:$G$103,2,FALSE)</f>
        <v>-</v>
      </c>
      <c r="E507" s="65">
        <f>SUMIFS(Jan!$I$5:$I$619,Jan!$S$5:$S$619,"Despesa",Jan!$F$5:$F$619,Resultado!$D507)</f>
        <v>0</v>
      </c>
      <c r="F507" s="65">
        <f>SUMIFS(Fev!$I$5:$I$619,Fev!$S$5:$S$619,"Despesa",Fev!$F$5:$F$619,Resultado!$D507)</f>
        <v>0</v>
      </c>
      <c r="G507" s="65">
        <f>SUMIFS(Mar!$I$5:$I$619,Mar!$S$5:$S$619,"Despesa",Mar!$F$5:$F$619,Resultado!$D507)</f>
        <v>0</v>
      </c>
      <c r="H507" s="65">
        <f>SUMIFS(Abr!$I$5:$I$619,Abr!$S$5:$S$619,"Despesa",Abr!$F$5:$F$619,Resultado!$D507)</f>
        <v>0</v>
      </c>
      <c r="I507" s="65">
        <f>SUMIFS(Mai!$I$5:$I$619,Mai!$S$5:$S$619,"Despesa",Mai!$F$5:$F$619,Resultado!$D507)</f>
        <v>0</v>
      </c>
      <c r="J507" s="65">
        <f>SUMIFS(Jun!$I$5:$I$619,Jun!$S$5:$S$619,"Despesa",Jun!$F$5:$F$619,Resultado!$D507)</f>
        <v>0</v>
      </c>
      <c r="K507" s="65">
        <f>SUMIFS(Jul!$I$5:$I$619,Jul!$S$5:$S$619,"Despesa",Jul!$F$5:$F$619,Resultado!$D507)</f>
        <v>0</v>
      </c>
      <c r="L507" s="65">
        <f>SUMIFS(Ago!$I$5:$I$619,Ago!$S$5:$S$619,"Despesa",Ago!$F$5:$F$619,Resultado!$D507)</f>
        <v>0</v>
      </c>
      <c r="M507" s="65">
        <f>SUMIFS(Set!$I$5:$I$619,Set!$S$5:$S$619,"Despesa",Set!$F$5:$F$619,Resultado!$D507)</f>
        <v>0</v>
      </c>
      <c r="N507" s="65">
        <f>SUMIFS(Out!$I$5:$I$619,Out!$S$5:$S$619,"Despesa",Out!$F$5:$F$619,Resultado!$D507)</f>
        <v>0</v>
      </c>
      <c r="O507" s="65">
        <f>SUMIFS(Nov!$I$5:$I$619,Nov!$S$5:$S$619,"Despesa",Nov!$F$5:$F$619,Resultado!$D507)</f>
        <v>0</v>
      </c>
      <c r="P507" s="65">
        <f>SUMIFS(Dez!$I$5:$I$619,Dez!$S$5:$S$619,"Despesa",Dez!$F$5:$F$619,Resultado!$D507)</f>
        <v>0</v>
      </c>
      <c r="Q507" s="65">
        <f t="shared" si="55"/>
        <v>0</v>
      </c>
    </row>
    <row r="508" spans="3:17" ht="28.5" customHeight="1" thickTop="1" thickBot="1" x14ac:dyDescent="0.25">
      <c r="C508" s="45" t="str">
        <f>'PC Despesas'!F89</f>
        <v>5.2.85</v>
      </c>
      <c r="D508" s="46" t="str">
        <f>VLOOKUP(C508,'PC Despesas'!$F$4:$G$103,2,FALSE)</f>
        <v>-</v>
      </c>
      <c r="E508" s="65">
        <f>SUMIFS(Jan!$I$5:$I$619,Jan!$S$5:$S$619,"Despesa",Jan!$F$5:$F$619,Resultado!$D508)</f>
        <v>0</v>
      </c>
      <c r="F508" s="65">
        <f>SUMIFS(Fev!$I$5:$I$619,Fev!$S$5:$S$619,"Despesa",Fev!$F$5:$F$619,Resultado!$D508)</f>
        <v>0</v>
      </c>
      <c r="G508" s="65">
        <f>SUMIFS(Mar!$I$5:$I$619,Mar!$S$5:$S$619,"Despesa",Mar!$F$5:$F$619,Resultado!$D508)</f>
        <v>0</v>
      </c>
      <c r="H508" s="65">
        <f>SUMIFS(Abr!$I$5:$I$619,Abr!$S$5:$S$619,"Despesa",Abr!$F$5:$F$619,Resultado!$D508)</f>
        <v>0</v>
      </c>
      <c r="I508" s="65">
        <f>SUMIFS(Mai!$I$5:$I$619,Mai!$S$5:$S$619,"Despesa",Mai!$F$5:$F$619,Resultado!$D508)</f>
        <v>0</v>
      </c>
      <c r="J508" s="65">
        <f>SUMIFS(Jun!$I$5:$I$619,Jun!$S$5:$S$619,"Despesa",Jun!$F$5:$F$619,Resultado!$D508)</f>
        <v>0</v>
      </c>
      <c r="K508" s="65">
        <f>SUMIFS(Jul!$I$5:$I$619,Jul!$S$5:$S$619,"Despesa",Jul!$F$5:$F$619,Resultado!$D508)</f>
        <v>0</v>
      </c>
      <c r="L508" s="65">
        <f>SUMIFS(Ago!$I$5:$I$619,Ago!$S$5:$S$619,"Despesa",Ago!$F$5:$F$619,Resultado!$D508)</f>
        <v>0</v>
      </c>
      <c r="M508" s="65">
        <f>SUMIFS(Set!$I$5:$I$619,Set!$S$5:$S$619,"Despesa",Set!$F$5:$F$619,Resultado!$D508)</f>
        <v>0</v>
      </c>
      <c r="N508" s="65">
        <f>SUMIFS(Out!$I$5:$I$619,Out!$S$5:$S$619,"Despesa",Out!$F$5:$F$619,Resultado!$D508)</f>
        <v>0</v>
      </c>
      <c r="O508" s="65">
        <f>SUMIFS(Nov!$I$5:$I$619,Nov!$S$5:$S$619,"Despesa",Nov!$F$5:$F$619,Resultado!$D508)</f>
        <v>0</v>
      </c>
      <c r="P508" s="65">
        <f>SUMIFS(Dez!$I$5:$I$619,Dez!$S$5:$S$619,"Despesa",Dez!$F$5:$F$619,Resultado!$D508)</f>
        <v>0</v>
      </c>
      <c r="Q508" s="65">
        <f t="shared" si="55"/>
        <v>0</v>
      </c>
    </row>
    <row r="509" spans="3:17" ht="28.5" customHeight="1" thickTop="1" thickBot="1" x14ac:dyDescent="0.25">
      <c r="C509" s="45" t="str">
        <f>'PC Despesas'!F90</f>
        <v>5.2.86</v>
      </c>
      <c r="D509" s="46" t="str">
        <f>VLOOKUP(C509,'PC Despesas'!$F$4:$G$103,2,FALSE)</f>
        <v>-</v>
      </c>
      <c r="E509" s="65">
        <f>SUMIFS(Jan!$I$5:$I$619,Jan!$S$5:$S$619,"Despesa",Jan!$F$5:$F$619,Resultado!$D509)</f>
        <v>0</v>
      </c>
      <c r="F509" s="65">
        <f>SUMIFS(Fev!$I$5:$I$619,Fev!$S$5:$S$619,"Despesa",Fev!$F$5:$F$619,Resultado!$D509)</f>
        <v>0</v>
      </c>
      <c r="G509" s="65">
        <f>SUMIFS(Mar!$I$5:$I$619,Mar!$S$5:$S$619,"Despesa",Mar!$F$5:$F$619,Resultado!$D509)</f>
        <v>0</v>
      </c>
      <c r="H509" s="65">
        <f>SUMIFS(Abr!$I$5:$I$619,Abr!$S$5:$S$619,"Despesa",Abr!$F$5:$F$619,Resultado!$D509)</f>
        <v>0</v>
      </c>
      <c r="I509" s="65">
        <f>SUMIFS(Mai!$I$5:$I$619,Mai!$S$5:$S$619,"Despesa",Mai!$F$5:$F$619,Resultado!$D509)</f>
        <v>0</v>
      </c>
      <c r="J509" s="65">
        <f>SUMIFS(Jun!$I$5:$I$619,Jun!$S$5:$S$619,"Despesa",Jun!$F$5:$F$619,Resultado!$D509)</f>
        <v>0</v>
      </c>
      <c r="K509" s="65">
        <f>SUMIFS(Jul!$I$5:$I$619,Jul!$S$5:$S$619,"Despesa",Jul!$F$5:$F$619,Resultado!$D509)</f>
        <v>0</v>
      </c>
      <c r="L509" s="65">
        <f>SUMIFS(Ago!$I$5:$I$619,Ago!$S$5:$S$619,"Despesa",Ago!$F$5:$F$619,Resultado!$D509)</f>
        <v>0</v>
      </c>
      <c r="M509" s="65">
        <f>SUMIFS(Set!$I$5:$I$619,Set!$S$5:$S$619,"Despesa",Set!$F$5:$F$619,Resultado!$D509)</f>
        <v>0</v>
      </c>
      <c r="N509" s="65">
        <f>SUMIFS(Out!$I$5:$I$619,Out!$S$5:$S$619,"Despesa",Out!$F$5:$F$619,Resultado!$D509)</f>
        <v>0</v>
      </c>
      <c r="O509" s="65">
        <f>SUMIFS(Nov!$I$5:$I$619,Nov!$S$5:$S$619,"Despesa",Nov!$F$5:$F$619,Resultado!$D509)</f>
        <v>0</v>
      </c>
      <c r="P509" s="65">
        <f>SUMIFS(Dez!$I$5:$I$619,Dez!$S$5:$S$619,"Despesa",Dez!$F$5:$F$619,Resultado!$D509)</f>
        <v>0</v>
      </c>
      <c r="Q509" s="65">
        <f t="shared" si="55"/>
        <v>0</v>
      </c>
    </row>
    <row r="510" spans="3:17" ht="28.5" customHeight="1" thickTop="1" thickBot="1" x14ac:dyDescent="0.25">
      <c r="C510" s="45" t="str">
        <f>'PC Despesas'!F91</f>
        <v>5.2.87</v>
      </c>
      <c r="D510" s="46" t="str">
        <f>VLOOKUP(C510,'PC Despesas'!$F$4:$G$103,2,FALSE)</f>
        <v>-</v>
      </c>
      <c r="E510" s="65">
        <f>SUMIFS(Jan!$I$5:$I$619,Jan!$S$5:$S$619,"Despesa",Jan!$F$5:$F$619,Resultado!$D510)</f>
        <v>0</v>
      </c>
      <c r="F510" s="65">
        <f>SUMIFS(Fev!$I$5:$I$619,Fev!$S$5:$S$619,"Despesa",Fev!$F$5:$F$619,Resultado!$D510)</f>
        <v>0</v>
      </c>
      <c r="G510" s="65">
        <f>SUMIFS(Mar!$I$5:$I$619,Mar!$S$5:$S$619,"Despesa",Mar!$F$5:$F$619,Resultado!$D510)</f>
        <v>0</v>
      </c>
      <c r="H510" s="65">
        <f>SUMIFS(Abr!$I$5:$I$619,Abr!$S$5:$S$619,"Despesa",Abr!$F$5:$F$619,Resultado!$D510)</f>
        <v>0</v>
      </c>
      <c r="I510" s="65">
        <f>SUMIFS(Mai!$I$5:$I$619,Mai!$S$5:$S$619,"Despesa",Mai!$F$5:$F$619,Resultado!$D510)</f>
        <v>0</v>
      </c>
      <c r="J510" s="65">
        <f>SUMIFS(Jun!$I$5:$I$619,Jun!$S$5:$S$619,"Despesa",Jun!$F$5:$F$619,Resultado!$D510)</f>
        <v>0</v>
      </c>
      <c r="K510" s="65">
        <f>SUMIFS(Jul!$I$5:$I$619,Jul!$S$5:$S$619,"Despesa",Jul!$F$5:$F$619,Resultado!$D510)</f>
        <v>0</v>
      </c>
      <c r="L510" s="65">
        <f>SUMIFS(Ago!$I$5:$I$619,Ago!$S$5:$S$619,"Despesa",Ago!$F$5:$F$619,Resultado!$D510)</f>
        <v>0</v>
      </c>
      <c r="M510" s="65">
        <f>SUMIFS(Set!$I$5:$I$619,Set!$S$5:$S$619,"Despesa",Set!$F$5:$F$619,Resultado!$D510)</f>
        <v>0</v>
      </c>
      <c r="N510" s="65">
        <f>SUMIFS(Out!$I$5:$I$619,Out!$S$5:$S$619,"Despesa",Out!$F$5:$F$619,Resultado!$D510)</f>
        <v>0</v>
      </c>
      <c r="O510" s="65">
        <f>SUMIFS(Nov!$I$5:$I$619,Nov!$S$5:$S$619,"Despesa",Nov!$F$5:$F$619,Resultado!$D510)</f>
        <v>0</v>
      </c>
      <c r="P510" s="65">
        <f>SUMIFS(Dez!$I$5:$I$619,Dez!$S$5:$S$619,"Despesa",Dez!$F$5:$F$619,Resultado!$D510)</f>
        <v>0</v>
      </c>
      <c r="Q510" s="65">
        <f t="shared" si="55"/>
        <v>0</v>
      </c>
    </row>
    <row r="511" spans="3:17" ht="28.5" customHeight="1" thickTop="1" thickBot="1" x14ac:dyDescent="0.25">
      <c r="C511" s="45" t="str">
        <f>'PC Despesas'!F92</f>
        <v>5.2.88</v>
      </c>
      <c r="D511" s="46" t="str">
        <f>VLOOKUP(C511,'PC Despesas'!$F$4:$G$103,2,FALSE)</f>
        <v>-</v>
      </c>
      <c r="E511" s="65">
        <f>SUMIFS(Jan!$I$5:$I$619,Jan!$S$5:$S$619,"Despesa",Jan!$F$5:$F$619,Resultado!$D511)</f>
        <v>0</v>
      </c>
      <c r="F511" s="65">
        <f>SUMIFS(Fev!$I$5:$I$619,Fev!$S$5:$S$619,"Despesa",Fev!$F$5:$F$619,Resultado!$D511)</f>
        <v>0</v>
      </c>
      <c r="G511" s="65">
        <f>SUMIFS(Mar!$I$5:$I$619,Mar!$S$5:$S$619,"Despesa",Mar!$F$5:$F$619,Resultado!$D511)</f>
        <v>0</v>
      </c>
      <c r="H511" s="65">
        <f>SUMIFS(Abr!$I$5:$I$619,Abr!$S$5:$S$619,"Despesa",Abr!$F$5:$F$619,Resultado!$D511)</f>
        <v>0</v>
      </c>
      <c r="I511" s="65">
        <f>SUMIFS(Mai!$I$5:$I$619,Mai!$S$5:$S$619,"Despesa",Mai!$F$5:$F$619,Resultado!$D511)</f>
        <v>0</v>
      </c>
      <c r="J511" s="65">
        <f>SUMIFS(Jun!$I$5:$I$619,Jun!$S$5:$S$619,"Despesa",Jun!$F$5:$F$619,Resultado!$D511)</f>
        <v>0</v>
      </c>
      <c r="K511" s="65">
        <f>SUMIFS(Jul!$I$5:$I$619,Jul!$S$5:$S$619,"Despesa",Jul!$F$5:$F$619,Resultado!$D511)</f>
        <v>0</v>
      </c>
      <c r="L511" s="65">
        <f>SUMIFS(Ago!$I$5:$I$619,Ago!$S$5:$S$619,"Despesa",Ago!$F$5:$F$619,Resultado!$D511)</f>
        <v>0</v>
      </c>
      <c r="M511" s="65">
        <f>SUMIFS(Set!$I$5:$I$619,Set!$S$5:$S$619,"Despesa",Set!$F$5:$F$619,Resultado!$D511)</f>
        <v>0</v>
      </c>
      <c r="N511" s="65">
        <f>SUMIFS(Out!$I$5:$I$619,Out!$S$5:$S$619,"Despesa",Out!$F$5:$F$619,Resultado!$D511)</f>
        <v>0</v>
      </c>
      <c r="O511" s="65">
        <f>SUMIFS(Nov!$I$5:$I$619,Nov!$S$5:$S$619,"Despesa",Nov!$F$5:$F$619,Resultado!$D511)</f>
        <v>0</v>
      </c>
      <c r="P511" s="65">
        <f>SUMIFS(Dez!$I$5:$I$619,Dez!$S$5:$S$619,"Despesa",Dez!$F$5:$F$619,Resultado!$D511)</f>
        <v>0</v>
      </c>
      <c r="Q511" s="65">
        <f t="shared" si="55"/>
        <v>0</v>
      </c>
    </row>
    <row r="512" spans="3:17" ht="28.5" customHeight="1" thickTop="1" thickBot="1" x14ac:dyDescent="0.25">
      <c r="C512" s="45" t="str">
        <f>'PC Despesas'!F93</f>
        <v>5.2.89</v>
      </c>
      <c r="D512" s="46" t="str">
        <f>VLOOKUP(C512,'PC Despesas'!$F$4:$G$103,2,FALSE)</f>
        <v>-</v>
      </c>
      <c r="E512" s="65">
        <f>SUMIFS(Jan!$I$5:$I$619,Jan!$S$5:$S$619,"Despesa",Jan!$F$5:$F$619,Resultado!$D512)</f>
        <v>0</v>
      </c>
      <c r="F512" s="65">
        <f>SUMIFS(Fev!$I$5:$I$619,Fev!$S$5:$S$619,"Despesa",Fev!$F$5:$F$619,Resultado!$D512)</f>
        <v>0</v>
      </c>
      <c r="G512" s="65">
        <f>SUMIFS(Mar!$I$5:$I$619,Mar!$S$5:$S$619,"Despesa",Mar!$F$5:$F$619,Resultado!$D512)</f>
        <v>0</v>
      </c>
      <c r="H512" s="65">
        <f>SUMIFS(Abr!$I$5:$I$619,Abr!$S$5:$S$619,"Despesa",Abr!$F$5:$F$619,Resultado!$D512)</f>
        <v>0</v>
      </c>
      <c r="I512" s="65">
        <f>SUMIFS(Mai!$I$5:$I$619,Mai!$S$5:$S$619,"Despesa",Mai!$F$5:$F$619,Resultado!$D512)</f>
        <v>0</v>
      </c>
      <c r="J512" s="65">
        <f>SUMIFS(Jun!$I$5:$I$619,Jun!$S$5:$S$619,"Despesa",Jun!$F$5:$F$619,Resultado!$D512)</f>
        <v>0</v>
      </c>
      <c r="K512" s="65">
        <f>SUMIFS(Jul!$I$5:$I$619,Jul!$S$5:$S$619,"Despesa",Jul!$F$5:$F$619,Resultado!$D512)</f>
        <v>0</v>
      </c>
      <c r="L512" s="65">
        <f>SUMIFS(Ago!$I$5:$I$619,Ago!$S$5:$S$619,"Despesa",Ago!$F$5:$F$619,Resultado!$D512)</f>
        <v>0</v>
      </c>
      <c r="M512" s="65">
        <f>SUMIFS(Set!$I$5:$I$619,Set!$S$5:$S$619,"Despesa",Set!$F$5:$F$619,Resultado!$D512)</f>
        <v>0</v>
      </c>
      <c r="N512" s="65">
        <f>SUMIFS(Out!$I$5:$I$619,Out!$S$5:$S$619,"Despesa",Out!$F$5:$F$619,Resultado!$D512)</f>
        <v>0</v>
      </c>
      <c r="O512" s="65">
        <f>SUMIFS(Nov!$I$5:$I$619,Nov!$S$5:$S$619,"Despesa",Nov!$F$5:$F$619,Resultado!$D512)</f>
        <v>0</v>
      </c>
      <c r="P512" s="65">
        <f>SUMIFS(Dez!$I$5:$I$619,Dez!$S$5:$S$619,"Despesa",Dez!$F$5:$F$619,Resultado!$D512)</f>
        <v>0</v>
      </c>
      <c r="Q512" s="65">
        <f t="shared" si="55"/>
        <v>0</v>
      </c>
    </row>
    <row r="513" spans="3:17" ht="28.5" customHeight="1" thickTop="1" thickBot="1" x14ac:dyDescent="0.25">
      <c r="C513" s="45" t="str">
        <f>'PC Despesas'!F94</f>
        <v>5.2.90</v>
      </c>
      <c r="D513" s="46" t="str">
        <f>VLOOKUP(C513,'PC Despesas'!$F$4:$G$103,2,FALSE)</f>
        <v>-</v>
      </c>
      <c r="E513" s="65">
        <f>SUMIFS(Jan!$I$5:$I$619,Jan!$S$5:$S$619,"Despesa",Jan!$F$5:$F$619,Resultado!$D513)</f>
        <v>0</v>
      </c>
      <c r="F513" s="65">
        <f>SUMIFS(Fev!$I$5:$I$619,Fev!$S$5:$S$619,"Despesa",Fev!$F$5:$F$619,Resultado!$D513)</f>
        <v>0</v>
      </c>
      <c r="G513" s="65">
        <f>SUMIFS(Mar!$I$5:$I$619,Mar!$S$5:$S$619,"Despesa",Mar!$F$5:$F$619,Resultado!$D513)</f>
        <v>0</v>
      </c>
      <c r="H513" s="65">
        <f>SUMIFS(Abr!$I$5:$I$619,Abr!$S$5:$S$619,"Despesa",Abr!$F$5:$F$619,Resultado!$D513)</f>
        <v>0</v>
      </c>
      <c r="I513" s="65">
        <f>SUMIFS(Mai!$I$5:$I$619,Mai!$S$5:$S$619,"Despesa",Mai!$F$5:$F$619,Resultado!$D513)</f>
        <v>0</v>
      </c>
      <c r="J513" s="65">
        <f>SUMIFS(Jun!$I$5:$I$619,Jun!$S$5:$S$619,"Despesa",Jun!$F$5:$F$619,Resultado!$D513)</f>
        <v>0</v>
      </c>
      <c r="K513" s="65">
        <f>SUMIFS(Jul!$I$5:$I$619,Jul!$S$5:$S$619,"Despesa",Jul!$F$5:$F$619,Resultado!$D513)</f>
        <v>0</v>
      </c>
      <c r="L513" s="65">
        <f>SUMIFS(Ago!$I$5:$I$619,Ago!$S$5:$S$619,"Despesa",Ago!$F$5:$F$619,Resultado!$D513)</f>
        <v>0</v>
      </c>
      <c r="M513" s="65">
        <f>SUMIFS(Set!$I$5:$I$619,Set!$S$5:$S$619,"Despesa",Set!$F$5:$F$619,Resultado!$D513)</f>
        <v>0</v>
      </c>
      <c r="N513" s="65">
        <f>SUMIFS(Out!$I$5:$I$619,Out!$S$5:$S$619,"Despesa",Out!$F$5:$F$619,Resultado!$D513)</f>
        <v>0</v>
      </c>
      <c r="O513" s="65">
        <f>SUMIFS(Nov!$I$5:$I$619,Nov!$S$5:$S$619,"Despesa",Nov!$F$5:$F$619,Resultado!$D513)</f>
        <v>0</v>
      </c>
      <c r="P513" s="65">
        <f>SUMIFS(Dez!$I$5:$I$619,Dez!$S$5:$S$619,"Despesa",Dez!$F$5:$F$619,Resultado!$D513)</f>
        <v>0</v>
      </c>
      <c r="Q513" s="65">
        <f t="shared" si="55"/>
        <v>0</v>
      </c>
    </row>
    <row r="514" spans="3:17" ht="28.5" customHeight="1" thickTop="1" thickBot="1" x14ac:dyDescent="0.25">
      <c r="C514" s="45" t="str">
        <f>'PC Despesas'!F95</f>
        <v>5.2.91</v>
      </c>
      <c r="D514" s="46" t="str">
        <f>VLOOKUP(C514,'PC Despesas'!$F$4:$G$103,2,FALSE)</f>
        <v>-</v>
      </c>
      <c r="E514" s="65">
        <f>SUMIFS(Jan!$I$5:$I$619,Jan!$S$5:$S$619,"Despesa",Jan!$F$5:$F$619,Resultado!$D514)</f>
        <v>0</v>
      </c>
      <c r="F514" s="65">
        <f>SUMIFS(Fev!$I$5:$I$619,Fev!$S$5:$S$619,"Despesa",Fev!$F$5:$F$619,Resultado!$D514)</f>
        <v>0</v>
      </c>
      <c r="G514" s="65">
        <f>SUMIFS(Mar!$I$5:$I$619,Mar!$S$5:$S$619,"Despesa",Mar!$F$5:$F$619,Resultado!$D514)</f>
        <v>0</v>
      </c>
      <c r="H514" s="65">
        <f>SUMIFS(Abr!$I$5:$I$619,Abr!$S$5:$S$619,"Despesa",Abr!$F$5:$F$619,Resultado!$D514)</f>
        <v>0</v>
      </c>
      <c r="I514" s="65">
        <f>SUMIFS(Mai!$I$5:$I$619,Mai!$S$5:$S$619,"Despesa",Mai!$F$5:$F$619,Resultado!$D514)</f>
        <v>0</v>
      </c>
      <c r="J514" s="65">
        <f>SUMIFS(Jun!$I$5:$I$619,Jun!$S$5:$S$619,"Despesa",Jun!$F$5:$F$619,Resultado!$D514)</f>
        <v>0</v>
      </c>
      <c r="K514" s="65">
        <f>SUMIFS(Jul!$I$5:$I$619,Jul!$S$5:$S$619,"Despesa",Jul!$F$5:$F$619,Resultado!$D514)</f>
        <v>0</v>
      </c>
      <c r="L514" s="65">
        <f>SUMIFS(Ago!$I$5:$I$619,Ago!$S$5:$S$619,"Despesa",Ago!$F$5:$F$619,Resultado!$D514)</f>
        <v>0</v>
      </c>
      <c r="M514" s="65">
        <f>SUMIFS(Set!$I$5:$I$619,Set!$S$5:$S$619,"Despesa",Set!$F$5:$F$619,Resultado!$D514)</f>
        <v>0</v>
      </c>
      <c r="N514" s="65">
        <f>SUMIFS(Out!$I$5:$I$619,Out!$S$5:$S$619,"Despesa",Out!$F$5:$F$619,Resultado!$D514)</f>
        <v>0</v>
      </c>
      <c r="O514" s="65">
        <f>SUMIFS(Nov!$I$5:$I$619,Nov!$S$5:$S$619,"Despesa",Nov!$F$5:$F$619,Resultado!$D514)</f>
        <v>0</v>
      </c>
      <c r="P514" s="65">
        <f>SUMIFS(Dez!$I$5:$I$619,Dez!$S$5:$S$619,"Despesa",Dez!$F$5:$F$619,Resultado!$D514)</f>
        <v>0</v>
      </c>
      <c r="Q514" s="65">
        <f t="shared" si="55"/>
        <v>0</v>
      </c>
    </row>
    <row r="515" spans="3:17" ht="28.5" customHeight="1" thickTop="1" thickBot="1" x14ac:dyDescent="0.25">
      <c r="C515" s="45" t="str">
        <f>'PC Despesas'!F96</f>
        <v>5.2.92</v>
      </c>
      <c r="D515" s="46" t="str">
        <f>VLOOKUP(C515,'PC Despesas'!$F$4:$G$103,2,FALSE)</f>
        <v>-</v>
      </c>
      <c r="E515" s="65">
        <f>SUMIFS(Jan!$I$5:$I$619,Jan!$S$5:$S$619,"Despesa",Jan!$F$5:$F$619,Resultado!$D515)</f>
        <v>0</v>
      </c>
      <c r="F515" s="65">
        <f>SUMIFS(Fev!$I$5:$I$619,Fev!$S$5:$S$619,"Despesa",Fev!$F$5:$F$619,Resultado!$D515)</f>
        <v>0</v>
      </c>
      <c r="G515" s="65">
        <f>SUMIFS(Mar!$I$5:$I$619,Mar!$S$5:$S$619,"Despesa",Mar!$F$5:$F$619,Resultado!$D515)</f>
        <v>0</v>
      </c>
      <c r="H515" s="65">
        <f>SUMIFS(Abr!$I$5:$I$619,Abr!$S$5:$S$619,"Despesa",Abr!$F$5:$F$619,Resultado!$D515)</f>
        <v>0</v>
      </c>
      <c r="I515" s="65">
        <f>SUMIFS(Mai!$I$5:$I$619,Mai!$S$5:$S$619,"Despesa",Mai!$F$5:$F$619,Resultado!$D515)</f>
        <v>0</v>
      </c>
      <c r="J515" s="65">
        <f>SUMIFS(Jun!$I$5:$I$619,Jun!$S$5:$S$619,"Despesa",Jun!$F$5:$F$619,Resultado!$D515)</f>
        <v>0</v>
      </c>
      <c r="K515" s="65">
        <f>SUMIFS(Jul!$I$5:$I$619,Jul!$S$5:$S$619,"Despesa",Jul!$F$5:$F$619,Resultado!$D515)</f>
        <v>0</v>
      </c>
      <c r="L515" s="65">
        <f>SUMIFS(Ago!$I$5:$I$619,Ago!$S$5:$S$619,"Despesa",Ago!$F$5:$F$619,Resultado!$D515)</f>
        <v>0</v>
      </c>
      <c r="M515" s="65">
        <f>SUMIFS(Set!$I$5:$I$619,Set!$S$5:$S$619,"Despesa",Set!$F$5:$F$619,Resultado!$D515)</f>
        <v>0</v>
      </c>
      <c r="N515" s="65">
        <f>SUMIFS(Out!$I$5:$I$619,Out!$S$5:$S$619,"Despesa",Out!$F$5:$F$619,Resultado!$D515)</f>
        <v>0</v>
      </c>
      <c r="O515" s="65">
        <f>SUMIFS(Nov!$I$5:$I$619,Nov!$S$5:$S$619,"Despesa",Nov!$F$5:$F$619,Resultado!$D515)</f>
        <v>0</v>
      </c>
      <c r="P515" s="65">
        <f>SUMIFS(Dez!$I$5:$I$619,Dez!$S$5:$S$619,"Despesa",Dez!$F$5:$F$619,Resultado!$D515)</f>
        <v>0</v>
      </c>
      <c r="Q515" s="65">
        <f t="shared" si="55"/>
        <v>0</v>
      </c>
    </row>
    <row r="516" spans="3:17" ht="28.5" customHeight="1" thickTop="1" thickBot="1" x14ac:dyDescent="0.25">
      <c r="C516" s="45" t="str">
        <f>'PC Despesas'!F97</f>
        <v>5.2.93</v>
      </c>
      <c r="D516" s="46" t="str">
        <f>VLOOKUP(C516,'PC Despesas'!$F$4:$G$103,2,FALSE)</f>
        <v>-</v>
      </c>
      <c r="E516" s="65">
        <f>SUMIFS(Jan!$I$5:$I$619,Jan!$S$5:$S$619,"Despesa",Jan!$F$5:$F$619,Resultado!$D516)</f>
        <v>0</v>
      </c>
      <c r="F516" s="65">
        <f>SUMIFS(Fev!$I$5:$I$619,Fev!$S$5:$S$619,"Despesa",Fev!$F$5:$F$619,Resultado!$D516)</f>
        <v>0</v>
      </c>
      <c r="G516" s="65">
        <f>SUMIFS(Mar!$I$5:$I$619,Mar!$S$5:$S$619,"Despesa",Mar!$F$5:$F$619,Resultado!$D516)</f>
        <v>0</v>
      </c>
      <c r="H516" s="65">
        <f>SUMIFS(Abr!$I$5:$I$619,Abr!$S$5:$S$619,"Despesa",Abr!$F$5:$F$619,Resultado!$D516)</f>
        <v>0</v>
      </c>
      <c r="I516" s="65">
        <f>SUMIFS(Mai!$I$5:$I$619,Mai!$S$5:$S$619,"Despesa",Mai!$F$5:$F$619,Resultado!$D516)</f>
        <v>0</v>
      </c>
      <c r="J516" s="65">
        <f>SUMIFS(Jun!$I$5:$I$619,Jun!$S$5:$S$619,"Despesa",Jun!$F$5:$F$619,Resultado!$D516)</f>
        <v>0</v>
      </c>
      <c r="K516" s="65">
        <f>SUMIFS(Jul!$I$5:$I$619,Jul!$S$5:$S$619,"Despesa",Jul!$F$5:$F$619,Resultado!$D516)</f>
        <v>0</v>
      </c>
      <c r="L516" s="65">
        <f>SUMIFS(Ago!$I$5:$I$619,Ago!$S$5:$S$619,"Despesa",Ago!$F$5:$F$619,Resultado!$D516)</f>
        <v>0</v>
      </c>
      <c r="M516" s="65">
        <f>SUMIFS(Set!$I$5:$I$619,Set!$S$5:$S$619,"Despesa",Set!$F$5:$F$619,Resultado!$D516)</f>
        <v>0</v>
      </c>
      <c r="N516" s="65">
        <f>SUMIFS(Out!$I$5:$I$619,Out!$S$5:$S$619,"Despesa",Out!$F$5:$F$619,Resultado!$D516)</f>
        <v>0</v>
      </c>
      <c r="O516" s="65">
        <f>SUMIFS(Nov!$I$5:$I$619,Nov!$S$5:$S$619,"Despesa",Nov!$F$5:$F$619,Resultado!$D516)</f>
        <v>0</v>
      </c>
      <c r="P516" s="65">
        <f>SUMIFS(Dez!$I$5:$I$619,Dez!$S$5:$S$619,"Despesa",Dez!$F$5:$F$619,Resultado!$D516)</f>
        <v>0</v>
      </c>
      <c r="Q516" s="65">
        <f t="shared" si="55"/>
        <v>0</v>
      </c>
    </row>
    <row r="517" spans="3:17" ht="28.5" customHeight="1" thickTop="1" thickBot="1" x14ac:dyDescent="0.25">
      <c r="C517" s="45" t="str">
        <f>'PC Despesas'!F98</f>
        <v>5.2.94</v>
      </c>
      <c r="D517" s="46" t="str">
        <f>VLOOKUP(C517,'PC Despesas'!$F$4:$G$103,2,FALSE)</f>
        <v>-</v>
      </c>
      <c r="E517" s="65">
        <f>SUMIFS(Jan!$I$5:$I$619,Jan!$S$5:$S$619,"Despesa",Jan!$F$5:$F$619,Resultado!$D517)</f>
        <v>0</v>
      </c>
      <c r="F517" s="65">
        <f>SUMIFS(Fev!$I$5:$I$619,Fev!$S$5:$S$619,"Despesa",Fev!$F$5:$F$619,Resultado!$D517)</f>
        <v>0</v>
      </c>
      <c r="G517" s="65">
        <f>SUMIFS(Mar!$I$5:$I$619,Mar!$S$5:$S$619,"Despesa",Mar!$F$5:$F$619,Resultado!$D517)</f>
        <v>0</v>
      </c>
      <c r="H517" s="65">
        <f>SUMIFS(Abr!$I$5:$I$619,Abr!$S$5:$S$619,"Despesa",Abr!$F$5:$F$619,Resultado!$D517)</f>
        <v>0</v>
      </c>
      <c r="I517" s="65">
        <f>SUMIFS(Mai!$I$5:$I$619,Mai!$S$5:$S$619,"Despesa",Mai!$F$5:$F$619,Resultado!$D517)</f>
        <v>0</v>
      </c>
      <c r="J517" s="65">
        <f>SUMIFS(Jun!$I$5:$I$619,Jun!$S$5:$S$619,"Despesa",Jun!$F$5:$F$619,Resultado!$D517)</f>
        <v>0</v>
      </c>
      <c r="K517" s="65">
        <f>SUMIFS(Jul!$I$5:$I$619,Jul!$S$5:$S$619,"Despesa",Jul!$F$5:$F$619,Resultado!$D517)</f>
        <v>0</v>
      </c>
      <c r="L517" s="65">
        <f>SUMIFS(Ago!$I$5:$I$619,Ago!$S$5:$S$619,"Despesa",Ago!$F$5:$F$619,Resultado!$D517)</f>
        <v>0</v>
      </c>
      <c r="M517" s="65">
        <f>SUMIFS(Set!$I$5:$I$619,Set!$S$5:$S$619,"Despesa",Set!$F$5:$F$619,Resultado!$D517)</f>
        <v>0</v>
      </c>
      <c r="N517" s="65">
        <f>SUMIFS(Out!$I$5:$I$619,Out!$S$5:$S$619,"Despesa",Out!$F$5:$F$619,Resultado!$D517)</f>
        <v>0</v>
      </c>
      <c r="O517" s="65">
        <f>SUMIFS(Nov!$I$5:$I$619,Nov!$S$5:$S$619,"Despesa",Nov!$F$5:$F$619,Resultado!$D517)</f>
        <v>0</v>
      </c>
      <c r="P517" s="65">
        <f>SUMIFS(Dez!$I$5:$I$619,Dez!$S$5:$S$619,"Despesa",Dez!$F$5:$F$619,Resultado!$D517)</f>
        <v>0</v>
      </c>
      <c r="Q517" s="65">
        <f t="shared" si="55"/>
        <v>0</v>
      </c>
    </row>
    <row r="518" spans="3:17" ht="28.5" customHeight="1" thickTop="1" thickBot="1" x14ac:dyDescent="0.25">
      <c r="C518" s="45" t="str">
        <f>'PC Despesas'!F99</f>
        <v>5.2.95</v>
      </c>
      <c r="D518" s="46" t="str">
        <f>VLOOKUP(C518,'PC Despesas'!$F$4:$G$103,2,FALSE)</f>
        <v>-</v>
      </c>
      <c r="E518" s="65">
        <f>SUMIFS(Jan!$I$5:$I$619,Jan!$S$5:$S$619,"Despesa",Jan!$F$5:$F$619,Resultado!$D518)</f>
        <v>0</v>
      </c>
      <c r="F518" s="65">
        <f>SUMIFS(Fev!$I$5:$I$619,Fev!$S$5:$S$619,"Despesa",Fev!$F$5:$F$619,Resultado!$D518)</f>
        <v>0</v>
      </c>
      <c r="G518" s="65">
        <f>SUMIFS(Mar!$I$5:$I$619,Mar!$S$5:$S$619,"Despesa",Mar!$F$5:$F$619,Resultado!$D518)</f>
        <v>0</v>
      </c>
      <c r="H518" s="65">
        <f>SUMIFS(Abr!$I$5:$I$619,Abr!$S$5:$S$619,"Despesa",Abr!$F$5:$F$619,Resultado!$D518)</f>
        <v>0</v>
      </c>
      <c r="I518" s="65">
        <f>SUMIFS(Mai!$I$5:$I$619,Mai!$S$5:$S$619,"Despesa",Mai!$F$5:$F$619,Resultado!$D518)</f>
        <v>0</v>
      </c>
      <c r="J518" s="65">
        <f>SUMIFS(Jun!$I$5:$I$619,Jun!$S$5:$S$619,"Despesa",Jun!$F$5:$F$619,Resultado!$D518)</f>
        <v>0</v>
      </c>
      <c r="K518" s="65">
        <f>SUMIFS(Jul!$I$5:$I$619,Jul!$S$5:$S$619,"Despesa",Jul!$F$5:$F$619,Resultado!$D518)</f>
        <v>0</v>
      </c>
      <c r="L518" s="65">
        <f>SUMIFS(Ago!$I$5:$I$619,Ago!$S$5:$S$619,"Despesa",Ago!$F$5:$F$619,Resultado!$D518)</f>
        <v>0</v>
      </c>
      <c r="M518" s="65">
        <f>SUMIFS(Set!$I$5:$I$619,Set!$S$5:$S$619,"Despesa",Set!$F$5:$F$619,Resultado!$D518)</f>
        <v>0</v>
      </c>
      <c r="N518" s="65">
        <f>SUMIFS(Out!$I$5:$I$619,Out!$S$5:$S$619,"Despesa",Out!$F$5:$F$619,Resultado!$D518)</f>
        <v>0</v>
      </c>
      <c r="O518" s="65">
        <f>SUMIFS(Nov!$I$5:$I$619,Nov!$S$5:$S$619,"Despesa",Nov!$F$5:$F$619,Resultado!$D518)</f>
        <v>0</v>
      </c>
      <c r="P518" s="65">
        <f>SUMIFS(Dez!$I$5:$I$619,Dez!$S$5:$S$619,"Despesa",Dez!$F$5:$F$619,Resultado!$D518)</f>
        <v>0</v>
      </c>
      <c r="Q518" s="65">
        <f t="shared" si="55"/>
        <v>0</v>
      </c>
    </row>
    <row r="519" spans="3:17" ht="28.5" customHeight="1" thickTop="1" thickBot="1" x14ac:dyDescent="0.25">
      <c r="C519" s="45" t="str">
        <f>'PC Despesas'!F100</f>
        <v>5.2.96</v>
      </c>
      <c r="D519" s="46" t="str">
        <f>VLOOKUP(C519,'PC Despesas'!$F$4:$G$103,2,FALSE)</f>
        <v>-</v>
      </c>
      <c r="E519" s="65">
        <f>SUMIFS(Jan!$I$5:$I$619,Jan!$S$5:$S$619,"Despesa",Jan!$F$5:$F$619,Resultado!$D519)</f>
        <v>0</v>
      </c>
      <c r="F519" s="65">
        <f>SUMIFS(Fev!$I$5:$I$619,Fev!$S$5:$S$619,"Despesa",Fev!$F$5:$F$619,Resultado!$D519)</f>
        <v>0</v>
      </c>
      <c r="G519" s="65">
        <f>SUMIFS(Mar!$I$5:$I$619,Mar!$S$5:$S$619,"Despesa",Mar!$F$5:$F$619,Resultado!$D519)</f>
        <v>0</v>
      </c>
      <c r="H519" s="65">
        <f>SUMIFS(Abr!$I$5:$I$619,Abr!$S$5:$S$619,"Despesa",Abr!$F$5:$F$619,Resultado!$D519)</f>
        <v>0</v>
      </c>
      <c r="I519" s="65">
        <f>SUMIFS(Mai!$I$5:$I$619,Mai!$S$5:$S$619,"Despesa",Mai!$F$5:$F$619,Resultado!$D519)</f>
        <v>0</v>
      </c>
      <c r="J519" s="65">
        <f>SUMIFS(Jun!$I$5:$I$619,Jun!$S$5:$S$619,"Despesa",Jun!$F$5:$F$619,Resultado!$D519)</f>
        <v>0</v>
      </c>
      <c r="K519" s="65">
        <f>SUMIFS(Jul!$I$5:$I$619,Jul!$S$5:$S$619,"Despesa",Jul!$F$5:$F$619,Resultado!$D519)</f>
        <v>0</v>
      </c>
      <c r="L519" s="65">
        <f>SUMIFS(Ago!$I$5:$I$619,Ago!$S$5:$S$619,"Despesa",Ago!$F$5:$F$619,Resultado!$D519)</f>
        <v>0</v>
      </c>
      <c r="M519" s="65">
        <f>SUMIFS(Set!$I$5:$I$619,Set!$S$5:$S$619,"Despesa",Set!$F$5:$F$619,Resultado!$D519)</f>
        <v>0</v>
      </c>
      <c r="N519" s="65">
        <f>SUMIFS(Out!$I$5:$I$619,Out!$S$5:$S$619,"Despesa",Out!$F$5:$F$619,Resultado!$D519)</f>
        <v>0</v>
      </c>
      <c r="O519" s="65">
        <f>SUMIFS(Nov!$I$5:$I$619,Nov!$S$5:$S$619,"Despesa",Nov!$F$5:$F$619,Resultado!$D519)</f>
        <v>0</v>
      </c>
      <c r="P519" s="65">
        <f>SUMIFS(Dez!$I$5:$I$619,Dez!$S$5:$S$619,"Despesa",Dez!$F$5:$F$619,Resultado!$D519)</f>
        <v>0</v>
      </c>
      <c r="Q519" s="65">
        <f t="shared" si="55"/>
        <v>0</v>
      </c>
    </row>
    <row r="520" spans="3:17" ht="28.5" customHeight="1" thickTop="1" thickBot="1" x14ac:dyDescent="0.25">
      <c r="C520" s="45" t="str">
        <f>'PC Despesas'!F101</f>
        <v>5.2.97</v>
      </c>
      <c r="D520" s="46" t="str">
        <f>VLOOKUP(C520,'PC Despesas'!$F$4:$G$103,2,FALSE)</f>
        <v>-</v>
      </c>
      <c r="E520" s="65">
        <f>SUMIFS(Jan!$I$5:$I$619,Jan!$S$5:$S$619,"Despesa",Jan!$F$5:$F$619,Resultado!$D520)</f>
        <v>0</v>
      </c>
      <c r="F520" s="65">
        <f>SUMIFS(Fev!$I$5:$I$619,Fev!$S$5:$S$619,"Despesa",Fev!$F$5:$F$619,Resultado!$D520)</f>
        <v>0</v>
      </c>
      <c r="G520" s="65">
        <f>SUMIFS(Mar!$I$5:$I$619,Mar!$S$5:$S$619,"Despesa",Mar!$F$5:$F$619,Resultado!$D520)</f>
        <v>0</v>
      </c>
      <c r="H520" s="65">
        <f>SUMIFS(Abr!$I$5:$I$619,Abr!$S$5:$S$619,"Despesa",Abr!$F$5:$F$619,Resultado!$D520)</f>
        <v>0</v>
      </c>
      <c r="I520" s="65">
        <f>SUMIFS(Mai!$I$5:$I$619,Mai!$S$5:$S$619,"Despesa",Mai!$F$5:$F$619,Resultado!$D520)</f>
        <v>0</v>
      </c>
      <c r="J520" s="65">
        <f>SUMIFS(Jun!$I$5:$I$619,Jun!$S$5:$S$619,"Despesa",Jun!$F$5:$F$619,Resultado!$D520)</f>
        <v>0</v>
      </c>
      <c r="K520" s="65">
        <f>SUMIFS(Jul!$I$5:$I$619,Jul!$S$5:$S$619,"Despesa",Jul!$F$5:$F$619,Resultado!$D520)</f>
        <v>0</v>
      </c>
      <c r="L520" s="65">
        <f>SUMIFS(Ago!$I$5:$I$619,Ago!$S$5:$S$619,"Despesa",Ago!$F$5:$F$619,Resultado!$D520)</f>
        <v>0</v>
      </c>
      <c r="M520" s="65">
        <f>SUMIFS(Set!$I$5:$I$619,Set!$S$5:$S$619,"Despesa",Set!$F$5:$F$619,Resultado!$D520)</f>
        <v>0</v>
      </c>
      <c r="N520" s="65">
        <f>SUMIFS(Out!$I$5:$I$619,Out!$S$5:$S$619,"Despesa",Out!$F$5:$F$619,Resultado!$D520)</f>
        <v>0</v>
      </c>
      <c r="O520" s="65">
        <f>SUMIFS(Nov!$I$5:$I$619,Nov!$S$5:$S$619,"Despesa",Nov!$F$5:$F$619,Resultado!$D520)</f>
        <v>0</v>
      </c>
      <c r="P520" s="65">
        <f>SUMIFS(Dez!$I$5:$I$619,Dez!$S$5:$S$619,"Despesa",Dez!$F$5:$F$619,Resultado!$D520)</f>
        <v>0</v>
      </c>
      <c r="Q520" s="65">
        <f t="shared" si="55"/>
        <v>0</v>
      </c>
    </row>
    <row r="521" spans="3:17" ht="28.5" customHeight="1" thickTop="1" thickBot="1" x14ac:dyDescent="0.25">
      <c r="C521" s="45" t="str">
        <f>'PC Despesas'!F102</f>
        <v>5.2.98</v>
      </c>
      <c r="D521" s="46" t="str">
        <f>VLOOKUP(C521,'PC Despesas'!$F$4:$G$103,2,FALSE)</f>
        <v>-</v>
      </c>
      <c r="E521" s="65">
        <f>SUMIFS(Jan!$I$5:$I$619,Jan!$S$5:$S$619,"Despesa",Jan!$F$5:$F$619,Resultado!$D521)</f>
        <v>0</v>
      </c>
      <c r="F521" s="65">
        <f>SUMIFS(Fev!$I$5:$I$619,Fev!$S$5:$S$619,"Despesa",Fev!$F$5:$F$619,Resultado!$D521)</f>
        <v>0</v>
      </c>
      <c r="G521" s="65">
        <f>SUMIFS(Mar!$I$5:$I$619,Mar!$S$5:$S$619,"Despesa",Mar!$F$5:$F$619,Resultado!$D521)</f>
        <v>0</v>
      </c>
      <c r="H521" s="65">
        <f>SUMIFS(Abr!$I$5:$I$619,Abr!$S$5:$S$619,"Despesa",Abr!$F$5:$F$619,Resultado!$D521)</f>
        <v>0</v>
      </c>
      <c r="I521" s="65">
        <f>SUMIFS(Mai!$I$5:$I$619,Mai!$S$5:$S$619,"Despesa",Mai!$F$5:$F$619,Resultado!$D521)</f>
        <v>0</v>
      </c>
      <c r="J521" s="65">
        <f>SUMIFS(Jun!$I$5:$I$619,Jun!$S$5:$S$619,"Despesa",Jun!$F$5:$F$619,Resultado!$D521)</f>
        <v>0</v>
      </c>
      <c r="K521" s="65">
        <f>SUMIFS(Jul!$I$5:$I$619,Jul!$S$5:$S$619,"Despesa",Jul!$F$5:$F$619,Resultado!$D521)</f>
        <v>0</v>
      </c>
      <c r="L521" s="65">
        <f>SUMIFS(Ago!$I$5:$I$619,Ago!$S$5:$S$619,"Despesa",Ago!$F$5:$F$619,Resultado!$D521)</f>
        <v>0</v>
      </c>
      <c r="M521" s="65">
        <f>SUMIFS(Set!$I$5:$I$619,Set!$S$5:$S$619,"Despesa",Set!$F$5:$F$619,Resultado!$D521)</f>
        <v>0</v>
      </c>
      <c r="N521" s="65">
        <f>SUMIFS(Out!$I$5:$I$619,Out!$S$5:$S$619,"Despesa",Out!$F$5:$F$619,Resultado!$D521)</f>
        <v>0</v>
      </c>
      <c r="O521" s="65">
        <f>SUMIFS(Nov!$I$5:$I$619,Nov!$S$5:$S$619,"Despesa",Nov!$F$5:$F$619,Resultado!$D521)</f>
        <v>0</v>
      </c>
      <c r="P521" s="65">
        <f>SUMIFS(Dez!$I$5:$I$619,Dez!$S$5:$S$619,"Despesa",Dez!$F$5:$F$619,Resultado!$D521)</f>
        <v>0</v>
      </c>
      <c r="Q521" s="65">
        <f t="shared" si="55"/>
        <v>0</v>
      </c>
    </row>
    <row r="522" spans="3:17" ht="28.5" customHeight="1" thickTop="1" thickBot="1" x14ac:dyDescent="0.25">
      <c r="C522" s="45" t="str">
        <f>'PC Despesas'!F103</f>
        <v>5.2.99</v>
      </c>
      <c r="D522" s="46" t="str">
        <f>VLOOKUP(C522,'PC Despesas'!$F$4:$G$103,2,FALSE)</f>
        <v>OUTRAS DESPESAS COM ALIMENTAÇÃO</v>
      </c>
      <c r="E522" s="65">
        <f>SUMIFS(Jan!$I$5:$I$619,Jan!$S$5:$S$619,"Despesa",Jan!$F$5:$F$619,Resultado!$D522)</f>
        <v>0</v>
      </c>
      <c r="F522" s="65">
        <f>SUMIFS(Fev!$I$5:$I$619,Fev!$S$5:$S$619,"Despesa",Fev!$F$5:$F$619,Resultado!$D522)</f>
        <v>0</v>
      </c>
      <c r="G522" s="65">
        <f>SUMIFS(Mar!$I$5:$I$619,Mar!$S$5:$S$619,"Despesa",Mar!$F$5:$F$619,Resultado!$D522)</f>
        <v>0</v>
      </c>
      <c r="H522" s="65">
        <f>SUMIFS(Abr!$I$5:$I$619,Abr!$S$5:$S$619,"Despesa",Abr!$F$5:$F$619,Resultado!$D522)</f>
        <v>0</v>
      </c>
      <c r="I522" s="65">
        <f>SUMIFS(Mai!$I$5:$I$619,Mai!$S$5:$S$619,"Despesa",Mai!$F$5:$F$619,Resultado!$D522)</f>
        <v>0</v>
      </c>
      <c r="J522" s="65">
        <f>SUMIFS(Jun!$I$5:$I$619,Jun!$S$5:$S$619,"Despesa",Jun!$F$5:$F$619,Resultado!$D522)</f>
        <v>0</v>
      </c>
      <c r="K522" s="65">
        <f>SUMIFS(Jul!$I$5:$I$619,Jul!$S$5:$S$619,"Despesa",Jul!$F$5:$F$619,Resultado!$D522)</f>
        <v>0</v>
      </c>
      <c r="L522" s="65">
        <f>SUMIFS(Ago!$I$5:$I$619,Ago!$S$5:$S$619,"Despesa",Ago!$F$5:$F$619,Resultado!$D522)</f>
        <v>0</v>
      </c>
      <c r="M522" s="65">
        <f>SUMIFS(Set!$I$5:$I$619,Set!$S$5:$S$619,"Despesa",Set!$F$5:$F$619,Resultado!$D522)</f>
        <v>0</v>
      </c>
      <c r="N522" s="65">
        <f>SUMIFS(Out!$I$5:$I$619,Out!$S$5:$S$619,"Despesa",Out!$F$5:$F$619,Resultado!$D522)</f>
        <v>0</v>
      </c>
      <c r="O522" s="65">
        <f>SUMIFS(Nov!$I$5:$I$619,Nov!$S$5:$S$619,"Despesa",Nov!$F$5:$F$619,Resultado!$D522)</f>
        <v>0</v>
      </c>
      <c r="P522" s="65">
        <f>SUMIFS(Dez!$I$5:$I$619,Dez!$S$5:$S$619,"Despesa",Dez!$F$5:$F$619,Resultado!$D522)</f>
        <v>0</v>
      </c>
      <c r="Q522" s="65">
        <f t="shared" si="55"/>
        <v>0</v>
      </c>
    </row>
    <row r="523" spans="3:17" ht="13.25" customHeight="1" thickTop="1" thickBot="1" x14ac:dyDescent="0.25">
      <c r="C523" s="151"/>
      <c r="D523" s="152"/>
      <c r="E523" s="71"/>
      <c r="F523" s="71"/>
      <c r="G523" s="71"/>
      <c r="H523" s="71"/>
      <c r="I523" s="71"/>
      <c r="J523" s="71"/>
      <c r="K523" s="71"/>
      <c r="L523" s="71"/>
      <c r="M523" s="71"/>
      <c r="N523" s="71"/>
      <c r="O523" s="71"/>
      <c r="P523" s="71"/>
      <c r="Q523" s="71"/>
    </row>
    <row r="524" spans="3:17" ht="35.25" customHeight="1" thickTop="1" thickBot="1" x14ac:dyDescent="0.25">
      <c r="C524" s="41" t="str">
        <f>'PC Despesas'!I4</f>
        <v>5.3</v>
      </c>
      <c r="D524" s="42" t="str">
        <f>VLOOKUP(C524,'PC Despesas'!$I$4:$J$103,2,FALSE)</f>
        <v>DESPESAS COM SAÚDE</v>
      </c>
      <c r="E524" s="221">
        <f>SUM(E525:E623)</f>
        <v>0</v>
      </c>
      <c r="F524" s="221">
        <f t="shared" ref="F524" si="56">SUM(F525:F623)</f>
        <v>0</v>
      </c>
      <c r="G524" s="221">
        <f t="shared" ref="G524" si="57">SUM(G525:G623)</f>
        <v>0</v>
      </c>
      <c r="H524" s="221">
        <f t="shared" ref="H524" si="58">SUM(H525:H623)</f>
        <v>0</v>
      </c>
      <c r="I524" s="221">
        <f t="shared" ref="I524" si="59">SUM(I525:I623)</f>
        <v>0</v>
      </c>
      <c r="J524" s="221">
        <f t="shared" ref="J524" si="60">SUM(J525:J623)</f>
        <v>0</v>
      </c>
      <c r="K524" s="221">
        <f t="shared" ref="K524" si="61">SUM(K525:K623)</f>
        <v>0</v>
      </c>
      <c r="L524" s="221">
        <f t="shared" ref="L524" si="62">SUM(L525:L623)</f>
        <v>0</v>
      </c>
      <c r="M524" s="221">
        <f t="shared" ref="M524" si="63">SUM(M525:M623)</f>
        <v>0</v>
      </c>
      <c r="N524" s="221">
        <f t="shared" ref="N524" si="64">SUM(N525:N623)</f>
        <v>0</v>
      </c>
      <c r="O524" s="221">
        <f t="shared" ref="O524" si="65">SUM(O525:O623)</f>
        <v>0</v>
      </c>
      <c r="P524" s="221">
        <f>SUM(P525:P623)</f>
        <v>0</v>
      </c>
      <c r="Q524" s="221">
        <f>SUM(Q525:Q623)</f>
        <v>0</v>
      </c>
    </row>
    <row r="525" spans="3:17" ht="27.75" customHeight="1" thickTop="1" thickBot="1" x14ac:dyDescent="0.25">
      <c r="C525" s="45" t="str">
        <f>'PC Despesas'!I5</f>
        <v>5.3.1</v>
      </c>
      <c r="D525" s="46" t="str">
        <f>VLOOKUP(C525,'PC Despesas'!$I$4:$J$103,2,FALSE)</f>
        <v>Farmácia</v>
      </c>
      <c r="E525" s="65">
        <f>SUMIFS(Jan!$I$5:$I$619,Jan!$S$5:$S$619,"Despesa",Jan!$F$5:$F$619,Resultado!$D525)</f>
        <v>0</v>
      </c>
      <c r="F525" s="65">
        <f>SUMIFS(Fev!$I$5:$I$619,Fev!$S$5:$S$619,"Despesa",Fev!$F$5:$F$619,Resultado!$D525)</f>
        <v>0</v>
      </c>
      <c r="G525" s="65">
        <f>SUMIFS(Mar!$I$5:$I$619,Mar!$S$5:$S$619,"Despesa",Mar!$F$5:$F$619,Resultado!$D525)</f>
        <v>0</v>
      </c>
      <c r="H525" s="65">
        <f>SUMIFS(Abr!$I$5:$I$619,Abr!$S$5:$S$619,"Despesa",Abr!$F$5:$F$619,Resultado!$D525)</f>
        <v>0</v>
      </c>
      <c r="I525" s="65">
        <f>SUMIFS(Mai!$I$5:$I$619,Mai!$S$5:$S$619,"Despesa",Mai!$F$5:$F$619,Resultado!$D525)</f>
        <v>0</v>
      </c>
      <c r="J525" s="65">
        <f>SUMIFS(Jun!$I$5:$I$619,Jun!$S$5:$S$619,"Despesa",Jun!$F$5:$F$619,Resultado!$D525)</f>
        <v>0</v>
      </c>
      <c r="K525" s="65">
        <f>SUMIFS(Jul!$I$5:$I$619,Jul!$S$5:$S$619,"Despesa",Jul!$F$5:$F$619,Resultado!$D525)</f>
        <v>0</v>
      </c>
      <c r="L525" s="65">
        <f>SUMIFS(Ago!$I$5:$I$619,Ago!$S$5:$S$619,"Despesa",Ago!$F$5:$F$619,Resultado!$D525)</f>
        <v>0</v>
      </c>
      <c r="M525" s="65">
        <f>SUMIFS(Set!$I$5:$I$619,Set!$S$5:$S$619,"Despesa",Set!$F$5:$F$619,Resultado!$D525)</f>
        <v>0</v>
      </c>
      <c r="N525" s="65">
        <f>SUMIFS(Out!$I$5:$I$619,Out!$S$5:$S$619,"Despesa",Out!$F$5:$F$619,Resultado!$D525)</f>
        <v>0</v>
      </c>
      <c r="O525" s="65">
        <f>SUMIFS(Nov!$I$5:$I$619,Nov!$S$5:$S$619,"Despesa",Nov!$F$5:$F$619,Resultado!$D525)</f>
        <v>0</v>
      </c>
      <c r="P525" s="65">
        <f>SUMIFS(Dez!$I$5:$I$619,Dez!$S$5:$S$619,"Despesa",Dez!$F$5:$F$619,Resultado!$D525)</f>
        <v>0</v>
      </c>
      <c r="Q525" s="65">
        <f>SUM(E525:P525)</f>
        <v>0</v>
      </c>
    </row>
    <row r="526" spans="3:17" ht="28.5" customHeight="1" thickTop="1" thickBot="1" x14ac:dyDescent="0.25">
      <c r="C526" s="45" t="str">
        <f>'PC Despesas'!I6</f>
        <v>5.3.2</v>
      </c>
      <c r="D526" s="46" t="str">
        <f>VLOOKUP(C526,'PC Despesas'!$I$4:$J$103,2,FALSE)</f>
        <v>-</v>
      </c>
      <c r="E526" s="65">
        <f>SUMIFS(Jan!$I$5:$I$619,Jan!$S$5:$S$619,"Despesa",Jan!$F$5:$F$619,Resultado!$D526)</f>
        <v>0</v>
      </c>
      <c r="F526" s="65">
        <f>SUMIFS(Fev!$I$5:$I$619,Fev!$S$5:$S$619,"Despesa",Fev!$F$5:$F$619,Resultado!$D526)</f>
        <v>0</v>
      </c>
      <c r="G526" s="65">
        <f>SUMIFS(Mar!$I$5:$I$619,Mar!$S$5:$S$619,"Despesa",Mar!$F$5:$F$619,Resultado!$D526)</f>
        <v>0</v>
      </c>
      <c r="H526" s="65">
        <f>SUMIFS(Abr!$I$5:$I$619,Abr!$S$5:$S$619,"Despesa",Abr!$F$5:$F$619,Resultado!$D526)</f>
        <v>0</v>
      </c>
      <c r="I526" s="65">
        <f>SUMIFS(Mai!$I$5:$I$619,Mai!$S$5:$S$619,"Despesa",Mai!$F$5:$F$619,Resultado!$D526)</f>
        <v>0</v>
      </c>
      <c r="J526" s="65">
        <f>SUMIFS(Jun!$I$5:$I$619,Jun!$S$5:$S$619,"Despesa",Jun!$F$5:$F$619,Resultado!$D526)</f>
        <v>0</v>
      </c>
      <c r="K526" s="65">
        <f>SUMIFS(Jul!$I$5:$I$619,Jul!$S$5:$S$619,"Despesa",Jul!$F$5:$F$619,Resultado!$D526)</f>
        <v>0</v>
      </c>
      <c r="L526" s="65">
        <f>SUMIFS(Ago!$I$5:$I$619,Ago!$S$5:$S$619,"Despesa",Ago!$F$5:$F$619,Resultado!$D526)</f>
        <v>0</v>
      </c>
      <c r="M526" s="65">
        <f>SUMIFS(Set!$I$5:$I$619,Set!$S$5:$S$619,"Despesa",Set!$F$5:$F$619,Resultado!$D526)</f>
        <v>0</v>
      </c>
      <c r="N526" s="65">
        <f>SUMIFS(Out!$I$5:$I$619,Out!$S$5:$S$619,"Despesa",Out!$F$5:$F$619,Resultado!$D526)</f>
        <v>0</v>
      </c>
      <c r="O526" s="65">
        <f>SUMIFS(Nov!$I$5:$I$619,Nov!$S$5:$S$619,"Despesa",Nov!$F$5:$F$619,Resultado!$D526)</f>
        <v>0</v>
      </c>
      <c r="P526" s="65">
        <f>SUMIFS(Dez!$I$5:$I$619,Dez!$S$5:$S$619,"Despesa",Dez!$F$5:$F$619,Resultado!$D526)</f>
        <v>0</v>
      </c>
      <c r="Q526" s="65">
        <f t="shared" ref="Q526:Q589" si="66">SUM(E526:P526)</f>
        <v>0</v>
      </c>
    </row>
    <row r="527" spans="3:17" ht="28.5" customHeight="1" thickTop="1" thickBot="1" x14ac:dyDescent="0.25">
      <c r="C527" s="45" t="str">
        <f>'PC Despesas'!I7</f>
        <v>5.3.3</v>
      </c>
      <c r="D527" s="46" t="str">
        <f>VLOOKUP(C527,'PC Despesas'!$I$4:$J$103,2,FALSE)</f>
        <v>-</v>
      </c>
      <c r="E527" s="65">
        <f>SUMIFS(Jan!$I$5:$I$619,Jan!$S$5:$S$619,"Despesa",Jan!$F$5:$F$619,Resultado!$D527)</f>
        <v>0</v>
      </c>
      <c r="F527" s="65">
        <f>SUMIFS(Fev!$I$5:$I$619,Fev!$S$5:$S$619,"Despesa",Fev!$F$5:$F$619,Resultado!$D527)</f>
        <v>0</v>
      </c>
      <c r="G527" s="65">
        <f>SUMIFS(Mar!$I$5:$I$619,Mar!$S$5:$S$619,"Despesa",Mar!$F$5:$F$619,Resultado!$D527)</f>
        <v>0</v>
      </c>
      <c r="H527" s="65">
        <f>SUMIFS(Abr!$I$5:$I$619,Abr!$S$5:$S$619,"Despesa",Abr!$F$5:$F$619,Resultado!$D527)</f>
        <v>0</v>
      </c>
      <c r="I527" s="65">
        <f>SUMIFS(Mai!$I$5:$I$619,Mai!$S$5:$S$619,"Despesa",Mai!$F$5:$F$619,Resultado!$D527)</f>
        <v>0</v>
      </c>
      <c r="J527" s="65">
        <f>SUMIFS(Jun!$I$5:$I$619,Jun!$S$5:$S$619,"Despesa",Jun!$F$5:$F$619,Resultado!$D527)</f>
        <v>0</v>
      </c>
      <c r="K527" s="65">
        <f>SUMIFS(Jul!$I$5:$I$619,Jul!$S$5:$S$619,"Despesa",Jul!$F$5:$F$619,Resultado!$D527)</f>
        <v>0</v>
      </c>
      <c r="L527" s="65">
        <f>SUMIFS(Ago!$I$5:$I$619,Ago!$S$5:$S$619,"Despesa",Ago!$F$5:$F$619,Resultado!$D527)</f>
        <v>0</v>
      </c>
      <c r="M527" s="65">
        <f>SUMIFS(Set!$I$5:$I$619,Set!$S$5:$S$619,"Despesa",Set!$F$5:$F$619,Resultado!$D527)</f>
        <v>0</v>
      </c>
      <c r="N527" s="65">
        <f>SUMIFS(Out!$I$5:$I$619,Out!$S$5:$S$619,"Despesa",Out!$F$5:$F$619,Resultado!$D527)</f>
        <v>0</v>
      </c>
      <c r="O527" s="65">
        <f>SUMIFS(Nov!$I$5:$I$619,Nov!$S$5:$S$619,"Despesa",Nov!$F$5:$F$619,Resultado!$D527)</f>
        <v>0</v>
      </c>
      <c r="P527" s="65">
        <f>SUMIFS(Dez!$I$5:$I$619,Dez!$S$5:$S$619,"Despesa",Dez!$F$5:$F$619,Resultado!$D527)</f>
        <v>0</v>
      </c>
      <c r="Q527" s="65">
        <f t="shared" si="66"/>
        <v>0</v>
      </c>
    </row>
    <row r="528" spans="3:17" ht="28.5" customHeight="1" thickTop="1" thickBot="1" x14ac:dyDescent="0.25">
      <c r="C528" s="45" t="str">
        <f>'PC Despesas'!I8</f>
        <v>5.3.4</v>
      </c>
      <c r="D528" s="46" t="str">
        <f>VLOOKUP(C528,'PC Despesas'!$I$4:$J$103,2,FALSE)</f>
        <v>-</v>
      </c>
      <c r="E528" s="65">
        <f>SUMIFS(Jan!$I$5:$I$619,Jan!$S$5:$S$619,"Despesa",Jan!$F$5:$F$619,Resultado!$D528)</f>
        <v>0</v>
      </c>
      <c r="F528" s="65">
        <f>SUMIFS(Fev!$I$5:$I$619,Fev!$S$5:$S$619,"Despesa",Fev!$F$5:$F$619,Resultado!$D528)</f>
        <v>0</v>
      </c>
      <c r="G528" s="65">
        <f>SUMIFS(Mar!$I$5:$I$619,Mar!$S$5:$S$619,"Despesa",Mar!$F$5:$F$619,Resultado!$D528)</f>
        <v>0</v>
      </c>
      <c r="H528" s="65">
        <f>SUMIFS(Abr!$I$5:$I$619,Abr!$S$5:$S$619,"Despesa",Abr!$F$5:$F$619,Resultado!$D528)</f>
        <v>0</v>
      </c>
      <c r="I528" s="65">
        <f>SUMIFS(Mai!$I$5:$I$619,Mai!$S$5:$S$619,"Despesa",Mai!$F$5:$F$619,Resultado!$D528)</f>
        <v>0</v>
      </c>
      <c r="J528" s="65">
        <f>SUMIFS(Jun!$I$5:$I$619,Jun!$S$5:$S$619,"Despesa",Jun!$F$5:$F$619,Resultado!$D528)</f>
        <v>0</v>
      </c>
      <c r="K528" s="65">
        <f>SUMIFS(Jul!$I$5:$I$619,Jul!$S$5:$S$619,"Despesa",Jul!$F$5:$F$619,Resultado!$D528)</f>
        <v>0</v>
      </c>
      <c r="L528" s="65">
        <f>SUMIFS(Ago!$I$5:$I$619,Ago!$S$5:$S$619,"Despesa",Ago!$F$5:$F$619,Resultado!$D528)</f>
        <v>0</v>
      </c>
      <c r="M528" s="65">
        <f>SUMIFS(Set!$I$5:$I$619,Set!$S$5:$S$619,"Despesa",Set!$F$5:$F$619,Resultado!$D528)</f>
        <v>0</v>
      </c>
      <c r="N528" s="65">
        <f>SUMIFS(Out!$I$5:$I$619,Out!$S$5:$S$619,"Despesa",Out!$F$5:$F$619,Resultado!$D528)</f>
        <v>0</v>
      </c>
      <c r="O528" s="65">
        <f>SUMIFS(Nov!$I$5:$I$619,Nov!$S$5:$S$619,"Despesa",Nov!$F$5:$F$619,Resultado!$D528)</f>
        <v>0</v>
      </c>
      <c r="P528" s="65">
        <f>SUMIFS(Dez!$I$5:$I$619,Dez!$S$5:$S$619,"Despesa",Dez!$F$5:$F$619,Resultado!$D528)</f>
        <v>0</v>
      </c>
      <c r="Q528" s="65">
        <f t="shared" si="66"/>
        <v>0</v>
      </c>
    </row>
    <row r="529" spans="3:17" ht="28.5" customHeight="1" thickTop="1" thickBot="1" x14ac:dyDescent="0.25">
      <c r="C529" s="45" t="str">
        <f>'PC Despesas'!I9</f>
        <v>5.3.5</v>
      </c>
      <c r="D529" s="46" t="str">
        <f>VLOOKUP(C529,'PC Despesas'!$I$4:$J$103,2,FALSE)</f>
        <v>-</v>
      </c>
      <c r="E529" s="65">
        <f>SUMIFS(Jan!$I$5:$I$619,Jan!$S$5:$S$619,"Despesa",Jan!$F$5:$F$619,Resultado!$D529)</f>
        <v>0</v>
      </c>
      <c r="F529" s="65">
        <f>SUMIFS(Fev!$I$5:$I$619,Fev!$S$5:$S$619,"Despesa",Fev!$F$5:$F$619,Resultado!$D529)</f>
        <v>0</v>
      </c>
      <c r="G529" s="65">
        <f>SUMIFS(Mar!$I$5:$I$619,Mar!$S$5:$S$619,"Despesa",Mar!$F$5:$F$619,Resultado!$D529)</f>
        <v>0</v>
      </c>
      <c r="H529" s="65">
        <f>SUMIFS(Abr!$I$5:$I$619,Abr!$S$5:$S$619,"Despesa",Abr!$F$5:$F$619,Resultado!$D529)</f>
        <v>0</v>
      </c>
      <c r="I529" s="65">
        <f>SUMIFS(Mai!$I$5:$I$619,Mai!$S$5:$S$619,"Despesa",Mai!$F$5:$F$619,Resultado!$D529)</f>
        <v>0</v>
      </c>
      <c r="J529" s="65">
        <f>SUMIFS(Jun!$I$5:$I$619,Jun!$S$5:$S$619,"Despesa",Jun!$F$5:$F$619,Resultado!$D529)</f>
        <v>0</v>
      </c>
      <c r="K529" s="65">
        <f>SUMIFS(Jul!$I$5:$I$619,Jul!$S$5:$S$619,"Despesa",Jul!$F$5:$F$619,Resultado!$D529)</f>
        <v>0</v>
      </c>
      <c r="L529" s="65">
        <f>SUMIFS(Ago!$I$5:$I$619,Ago!$S$5:$S$619,"Despesa",Ago!$F$5:$F$619,Resultado!$D529)</f>
        <v>0</v>
      </c>
      <c r="M529" s="65">
        <f>SUMIFS(Set!$I$5:$I$619,Set!$S$5:$S$619,"Despesa",Set!$F$5:$F$619,Resultado!$D529)</f>
        <v>0</v>
      </c>
      <c r="N529" s="65">
        <f>SUMIFS(Out!$I$5:$I$619,Out!$S$5:$S$619,"Despesa",Out!$F$5:$F$619,Resultado!$D529)</f>
        <v>0</v>
      </c>
      <c r="O529" s="65">
        <f>SUMIFS(Nov!$I$5:$I$619,Nov!$S$5:$S$619,"Despesa",Nov!$F$5:$F$619,Resultado!$D529)</f>
        <v>0</v>
      </c>
      <c r="P529" s="65">
        <f>SUMIFS(Dez!$I$5:$I$619,Dez!$S$5:$S$619,"Despesa",Dez!$F$5:$F$619,Resultado!$D529)</f>
        <v>0</v>
      </c>
      <c r="Q529" s="65">
        <f t="shared" si="66"/>
        <v>0</v>
      </c>
    </row>
    <row r="530" spans="3:17" ht="28.5" customHeight="1" thickTop="1" thickBot="1" x14ac:dyDescent="0.25">
      <c r="C530" s="45" t="str">
        <f>'PC Despesas'!I10</f>
        <v>5.3.6</v>
      </c>
      <c r="D530" s="46" t="str">
        <f>VLOOKUP(C530,'PC Despesas'!$I$4:$J$103,2,FALSE)</f>
        <v>-</v>
      </c>
      <c r="E530" s="65">
        <f>SUMIFS(Jan!$I$5:$I$619,Jan!$S$5:$S$619,"Despesa",Jan!$F$5:$F$619,Resultado!$D530)</f>
        <v>0</v>
      </c>
      <c r="F530" s="65">
        <f>SUMIFS(Fev!$I$5:$I$619,Fev!$S$5:$S$619,"Despesa",Fev!$F$5:$F$619,Resultado!$D530)</f>
        <v>0</v>
      </c>
      <c r="G530" s="65">
        <f>SUMIFS(Mar!$I$5:$I$619,Mar!$S$5:$S$619,"Despesa",Mar!$F$5:$F$619,Resultado!$D530)</f>
        <v>0</v>
      </c>
      <c r="H530" s="65">
        <f>SUMIFS(Abr!$I$5:$I$619,Abr!$S$5:$S$619,"Despesa",Abr!$F$5:$F$619,Resultado!$D530)</f>
        <v>0</v>
      </c>
      <c r="I530" s="65">
        <f>SUMIFS(Mai!$I$5:$I$619,Mai!$S$5:$S$619,"Despesa",Mai!$F$5:$F$619,Resultado!$D530)</f>
        <v>0</v>
      </c>
      <c r="J530" s="65">
        <f>SUMIFS(Jun!$I$5:$I$619,Jun!$S$5:$S$619,"Despesa",Jun!$F$5:$F$619,Resultado!$D530)</f>
        <v>0</v>
      </c>
      <c r="K530" s="65">
        <f>SUMIFS(Jul!$I$5:$I$619,Jul!$S$5:$S$619,"Despesa",Jul!$F$5:$F$619,Resultado!$D530)</f>
        <v>0</v>
      </c>
      <c r="L530" s="65">
        <f>SUMIFS(Ago!$I$5:$I$619,Ago!$S$5:$S$619,"Despesa",Ago!$F$5:$F$619,Resultado!$D530)</f>
        <v>0</v>
      </c>
      <c r="M530" s="65">
        <f>SUMIFS(Set!$I$5:$I$619,Set!$S$5:$S$619,"Despesa",Set!$F$5:$F$619,Resultado!$D530)</f>
        <v>0</v>
      </c>
      <c r="N530" s="65">
        <f>SUMIFS(Out!$I$5:$I$619,Out!$S$5:$S$619,"Despesa",Out!$F$5:$F$619,Resultado!$D530)</f>
        <v>0</v>
      </c>
      <c r="O530" s="65">
        <f>SUMIFS(Nov!$I$5:$I$619,Nov!$S$5:$S$619,"Despesa",Nov!$F$5:$F$619,Resultado!$D530)</f>
        <v>0</v>
      </c>
      <c r="P530" s="65">
        <f>SUMIFS(Dez!$I$5:$I$619,Dez!$S$5:$S$619,"Despesa",Dez!$F$5:$F$619,Resultado!$D530)</f>
        <v>0</v>
      </c>
      <c r="Q530" s="65">
        <f t="shared" si="66"/>
        <v>0</v>
      </c>
    </row>
    <row r="531" spans="3:17" ht="28.5" customHeight="1" thickTop="1" thickBot="1" x14ac:dyDescent="0.25">
      <c r="C531" s="45" t="str">
        <f>'PC Despesas'!I11</f>
        <v>5.3.7</v>
      </c>
      <c r="D531" s="46" t="str">
        <f>VLOOKUP(C531,'PC Despesas'!$I$4:$J$103,2,FALSE)</f>
        <v>-</v>
      </c>
      <c r="E531" s="65">
        <f>SUMIFS(Jan!$I$5:$I$619,Jan!$S$5:$S$619,"Despesa",Jan!$F$5:$F$619,Resultado!$D531)</f>
        <v>0</v>
      </c>
      <c r="F531" s="65">
        <f>SUMIFS(Fev!$I$5:$I$619,Fev!$S$5:$S$619,"Despesa",Fev!$F$5:$F$619,Resultado!$D531)</f>
        <v>0</v>
      </c>
      <c r="G531" s="65">
        <f>SUMIFS(Mar!$I$5:$I$619,Mar!$S$5:$S$619,"Despesa",Mar!$F$5:$F$619,Resultado!$D531)</f>
        <v>0</v>
      </c>
      <c r="H531" s="65">
        <f>SUMIFS(Abr!$I$5:$I$619,Abr!$S$5:$S$619,"Despesa",Abr!$F$5:$F$619,Resultado!$D531)</f>
        <v>0</v>
      </c>
      <c r="I531" s="65">
        <f>SUMIFS(Mai!$I$5:$I$619,Mai!$S$5:$S$619,"Despesa",Mai!$F$5:$F$619,Resultado!$D531)</f>
        <v>0</v>
      </c>
      <c r="J531" s="65">
        <f>SUMIFS(Jun!$I$5:$I$619,Jun!$S$5:$S$619,"Despesa",Jun!$F$5:$F$619,Resultado!$D531)</f>
        <v>0</v>
      </c>
      <c r="K531" s="65">
        <f>SUMIFS(Jul!$I$5:$I$619,Jul!$S$5:$S$619,"Despesa",Jul!$F$5:$F$619,Resultado!$D531)</f>
        <v>0</v>
      </c>
      <c r="L531" s="65">
        <f>SUMIFS(Ago!$I$5:$I$619,Ago!$S$5:$S$619,"Despesa",Ago!$F$5:$F$619,Resultado!$D531)</f>
        <v>0</v>
      </c>
      <c r="M531" s="65">
        <f>SUMIFS(Set!$I$5:$I$619,Set!$S$5:$S$619,"Despesa",Set!$F$5:$F$619,Resultado!$D531)</f>
        <v>0</v>
      </c>
      <c r="N531" s="65">
        <f>SUMIFS(Out!$I$5:$I$619,Out!$S$5:$S$619,"Despesa",Out!$F$5:$F$619,Resultado!$D531)</f>
        <v>0</v>
      </c>
      <c r="O531" s="65">
        <f>SUMIFS(Nov!$I$5:$I$619,Nov!$S$5:$S$619,"Despesa",Nov!$F$5:$F$619,Resultado!$D531)</f>
        <v>0</v>
      </c>
      <c r="P531" s="65">
        <f>SUMIFS(Dez!$I$5:$I$619,Dez!$S$5:$S$619,"Despesa",Dez!$F$5:$F$619,Resultado!$D531)</f>
        <v>0</v>
      </c>
      <c r="Q531" s="65">
        <f t="shared" si="66"/>
        <v>0</v>
      </c>
    </row>
    <row r="532" spans="3:17" ht="28.5" customHeight="1" thickTop="1" thickBot="1" x14ac:dyDescent="0.25">
      <c r="C532" s="45" t="str">
        <f>'PC Despesas'!I12</f>
        <v>5.3.8</v>
      </c>
      <c r="D532" s="46" t="str">
        <f>VLOOKUP(C532,'PC Despesas'!$I$4:$J$103,2,FALSE)</f>
        <v>-</v>
      </c>
      <c r="E532" s="65">
        <f>SUMIFS(Jan!$I$5:$I$619,Jan!$S$5:$S$619,"Despesa",Jan!$F$5:$F$619,Resultado!$D532)</f>
        <v>0</v>
      </c>
      <c r="F532" s="65">
        <f>SUMIFS(Fev!$I$5:$I$619,Fev!$S$5:$S$619,"Despesa",Fev!$F$5:$F$619,Resultado!$D532)</f>
        <v>0</v>
      </c>
      <c r="G532" s="65">
        <f>SUMIFS(Mar!$I$5:$I$619,Mar!$S$5:$S$619,"Despesa",Mar!$F$5:$F$619,Resultado!$D532)</f>
        <v>0</v>
      </c>
      <c r="H532" s="65">
        <f>SUMIFS(Abr!$I$5:$I$619,Abr!$S$5:$S$619,"Despesa",Abr!$F$5:$F$619,Resultado!$D532)</f>
        <v>0</v>
      </c>
      <c r="I532" s="65">
        <f>SUMIFS(Mai!$I$5:$I$619,Mai!$S$5:$S$619,"Despesa",Mai!$F$5:$F$619,Resultado!$D532)</f>
        <v>0</v>
      </c>
      <c r="J532" s="65">
        <f>SUMIFS(Jun!$I$5:$I$619,Jun!$S$5:$S$619,"Despesa",Jun!$F$5:$F$619,Resultado!$D532)</f>
        <v>0</v>
      </c>
      <c r="K532" s="65">
        <f>SUMIFS(Jul!$I$5:$I$619,Jul!$S$5:$S$619,"Despesa",Jul!$F$5:$F$619,Resultado!$D532)</f>
        <v>0</v>
      </c>
      <c r="L532" s="65">
        <f>SUMIFS(Ago!$I$5:$I$619,Ago!$S$5:$S$619,"Despesa",Ago!$F$5:$F$619,Resultado!$D532)</f>
        <v>0</v>
      </c>
      <c r="M532" s="65">
        <f>SUMIFS(Set!$I$5:$I$619,Set!$S$5:$S$619,"Despesa",Set!$F$5:$F$619,Resultado!$D532)</f>
        <v>0</v>
      </c>
      <c r="N532" s="65">
        <f>SUMIFS(Out!$I$5:$I$619,Out!$S$5:$S$619,"Despesa",Out!$F$5:$F$619,Resultado!$D532)</f>
        <v>0</v>
      </c>
      <c r="O532" s="65">
        <f>SUMIFS(Nov!$I$5:$I$619,Nov!$S$5:$S$619,"Despesa",Nov!$F$5:$F$619,Resultado!$D532)</f>
        <v>0</v>
      </c>
      <c r="P532" s="65">
        <f>SUMIFS(Dez!$I$5:$I$619,Dez!$S$5:$S$619,"Despesa",Dez!$F$5:$F$619,Resultado!$D532)</f>
        <v>0</v>
      </c>
      <c r="Q532" s="65">
        <f t="shared" si="66"/>
        <v>0</v>
      </c>
    </row>
    <row r="533" spans="3:17" ht="28.5" customHeight="1" thickTop="1" thickBot="1" x14ac:dyDescent="0.25">
      <c r="C533" s="45" t="str">
        <f>'PC Despesas'!I13</f>
        <v>5.3.9</v>
      </c>
      <c r="D533" s="46" t="str">
        <f>VLOOKUP(C533,'PC Despesas'!$I$4:$J$103,2,FALSE)</f>
        <v>-</v>
      </c>
      <c r="E533" s="65">
        <f>SUMIFS(Jan!$I$5:$I$619,Jan!$S$5:$S$619,"Despesa",Jan!$F$5:$F$619,Resultado!$D533)</f>
        <v>0</v>
      </c>
      <c r="F533" s="65">
        <f>SUMIFS(Fev!$I$5:$I$619,Fev!$S$5:$S$619,"Despesa",Fev!$F$5:$F$619,Resultado!$D533)</f>
        <v>0</v>
      </c>
      <c r="G533" s="65">
        <f>SUMIFS(Mar!$I$5:$I$619,Mar!$S$5:$S$619,"Despesa",Mar!$F$5:$F$619,Resultado!$D533)</f>
        <v>0</v>
      </c>
      <c r="H533" s="65">
        <f>SUMIFS(Abr!$I$5:$I$619,Abr!$S$5:$S$619,"Despesa",Abr!$F$5:$F$619,Resultado!$D533)</f>
        <v>0</v>
      </c>
      <c r="I533" s="65">
        <f>SUMIFS(Mai!$I$5:$I$619,Mai!$S$5:$S$619,"Despesa",Mai!$F$5:$F$619,Resultado!$D533)</f>
        <v>0</v>
      </c>
      <c r="J533" s="65">
        <f>SUMIFS(Jun!$I$5:$I$619,Jun!$S$5:$S$619,"Despesa",Jun!$F$5:$F$619,Resultado!$D533)</f>
        <v>0</v>
      </c>
      <c r="K533" s="65">
        <f>SUMIFS(Jul!$I$5:$I$619,Jul!$S$5:$S$619,"Despesa",Jul!$F$5:$F$619,Resultado!$D533)</f>
        <v>0</v>
      </c>
      <c r="L533" s="65">
        <f>SUMIFS(Ago!$I$5:$I$619,Ago!$S$5:$S$619,"Despesa",Ago!$F$5:$F$619,Resultado!$D533)</f>
        <v>0</v>
      </c>
      <c r="M533" s="65">
        <f>SUMIFS(Set!$I$5:$I$619,Set!$S$5:$S$619,"Despesa",Set!$F$5:$F$619,Resultado!$D533)</f>
        <v>0</v>
      </c>
      <c r="N533" s="65">
        <f>SUMIFS(Out!$I$5:$I$619,Out!$S$5:$S$619,"Despesa",Out!$F$5:$F$619,Resultado!$D533)</f>
        <v>0</v>
      </c>
      <c r="O533" s="65">
        <f>SUMIFS(Nov!$I$5:$I$619,Nov!$S$5:$S$619,"Despesa",Nov!$F$5:$F$619,Resultado!$D533)</f>
        <v>0</v>
      </c>
      <c r="P533" s="65">
        <f>SUMIFS(Dez!$I$5:$I$619,Dez!$S$5:$S$619,"Despesa",Dez!$F$5:$F$619,Resultado!$D533)</f>
        <v>0</v>
      </c>
      <c r="Q533" s="65">
        <f t="shared" si="66"/>
        <v>0</v>
      </c>
    </row>
    <row r="534" spans="3:17" ht="28.5" customHeight="1" thickTop="1" thickBot="1" x14ac:dyDescent="0.25">
      <c r="C534" s="45" t="str">
        <f>'PC Despesas'!I14</f>
        <v>5.3.10</v>
      </c>
      <c r="D534" s="46" t="str">
        <f>VLOOKUP(C534,'PC Despesas'!$I$4:$J$103,2,FALSE)</f>
        <v>-</v>
      </c>
      <c r="E534" s="65">
        <f>SUMIFS(Jan!$I$5:$I$619,Jan!$S$5:$S$619,"Despesa",Jan!$F$5:$F$619,Resultado!$D534)</f>
        <v>0</v>
      </c>
      <c r="F534" s="65">
        <f>SUMIFS(Fev!$I$5:$I$619,Fev!$S$5:$S$619,"Despesa",Fev!$F$5:$F$619,Resultado!$D534)</f>
        <v>0</v>
      </c>
      <c r="G534" s="65">
        <f>SUMIFS(Mar!$I$5:$I$619,Mar!$S$5:$S$619,"Despesa",Mar!$F$5:$F$619,Resultado!$D534)</f>
        <v>0</v>
      </c>
      <c r="H534" s="65">
        <f>SUMIFS(Abr!$I$5:$I$619,Abr!$S$5:$S$619,"Despesa",Abr!$F$5:$F$619,Resultado!$D534)</f>
        <v>0</v>
      </c>
      <c r="I534" s="65">
        <f>SUMIFS(Mai!$I$5:$I$619,Mai!$S$5:$S$619,"Despesa",Mai!$F$5:$F$619,Resultado!$D534)</f>
        <v>0</v>
      </c>
      <c r="J534" s="65">
        <f>SUMIFS(Jun!$I$5:$I$619,Jun!$S$5:$S$619,"Despesa",Jun!$F$5:$F$619,Resultado!$D534)</f>
        <v>0</v>
      </c>
      <c r="K534" s="65">
        <f>SUMIFS(Jul!$I$5:$I$619,Jul!$S$5:$S$619,"Despesa",Jul!$F$5:$F$619,Resultado!$D534)</f>
        <v>0</v>
      </c>
      <c r="L534" s="65">
        <f>SUMIFS(Ago!$I$5:$I$619,Ago!$S$5:$S$619,"Despesa",Ago!$F$5:$F$619,Resultado!$D534)</f>
        <v>0</v>
      </c>
      <c r="M534" s="65">
        <f>SUMIFS(Set!$I$5:$I$619,Set!$S$5:$S$619,"Despesa",Set!$F$5:$F$619,Resultado!$D534)</f>
        <v>0</v>
      </c>
      <c r="N534" s="65">
        <f>SUMIFS(Out!$I$5:$I$619,Out!$S$5:$S$619,"Despesa",Out!$F$5:$F$619,Resultado!$D534)</f>
        <v>0</v>
      </c>
      <c r="O534" s="65">
        <f>SUMIFS(Nov!$I$5:$I$619,Nov!$S$5:$S$619,"Despesa",Nov!$F$5:$F$619,Resultado!$D534)</f>
        <v>0</v>
      </c>
      <c r="P534" s="65">
        <f>SUMIFS(Dez!$I$5:$I$619,Dez!$S$5:$S$619,"Despesa",Dez!$F$5:$F$619,Resultado!$D534)</f>
        <v>0</v>
      </c>
      <c r="Q534" s="65">
        <f t="shared" si="66"/>
        <v>0</v>
      </c>
    </row>
    <row r="535" spans="3:17" ht="28.5" customHeight="1" thickTop="1" thickBot="1" x14ac:dyDescent="0.25">
      <c r="C535" s="45" t="str">
        <f>'PC Despesas'!I15</f>
        <v>5.3.11</v>
      </c>
      <c r="D535" s="46" t="str">
        <f>VLOOKUP(C535,'PC Despesas'!$I$4:$J$103,2,FALSE)</f>
        <v>-</v>
      </c>
      <c r="E535" s="65">
        <f>SUMIFS(Jan!$I$5:$I$619,Jan!$S$5:$S$619,"Despesa",Jan!$F$5:$F$619,Resultado!$D535)</f>
        <v>0</v>
      </c>
      <c r="F535" s="65">
        <f>SUMIFS(Fev!$I$5:$I$619,Fev!$S$5:$S$619,"Despesa",Fev!$F$5:$F$619,Resultado!$D535)</f>
        <v>0</v>
      </c>
      <c r="G535" s="65">
        <f>SUMIFS(Mar!$I$5:$I$619,Mar!$S$5:$S$619,"Despesa",Mar!$F$5:$F$619,Resultado!$D535)</f>
        <v>0</v>
      </c>
      <c r="H535" s="65">
        <f>SUMIFS(Abr!$I$5:$I$619,Abr!$S$5:$S$619,"Despesa",Abr!$F$5:$F$619,Resultado!$D535)</f>
        <v>0</v>
      </c>
      <c r="I535" s="65">
        <f>SUMIFS(Mai!$I$5:$I$619,Mai!$S$5:$S$619,"Despesa",Mai!$F$5:$F$619,Resultado!$D535)</f>
        <v>0</v>
      </c>
      <c r="J535" s="65">
        <f>SUMIFS(Jun!$I$5:$I$619,Jun!$S$5:$S$619,"Despesa",Jun!$F$5:$F$619,Resultado!$D535)</f>
        <v>0</v>
      </c>
      <c r="K535" s="65">
        <f>SUMIFS(Jul!$I$5:$I$619,Jul!$S$5:$S$619,"Despesa",Jul!$F$5:$F$619,Resultado!$D535)</f>
        <v>0</v>
      </c>
      <c r="L535" s="65">
        <f>SUMIFS(Ago!$I$5:$I$619,Ago!$S$5:$S$619,"Despesa",Ago!$F$5:$F$619,Resultado!$D535)</f>
        <v>0</v>
      </c>
      <c r="M535" s="65">
        <f>SUMIFS(Set!$I$5:$I$619,Set!$S$5:$S$619,"Despesa",Set!$F$5:$F$619,Resultado!$D535)</f>
        <v>0</v>
      </c>
      <c r="N535" s="65">
        <f>SUMIFS(Out!$I$5:$I$619,Out!$S$5:$S$619,"Despesa",Out!$F$5:$F$619,Resultado!$D535)</f>
        <v>0</v>
      </c>
      <c r="O535" s="65">
        <f>SUMIFS(Nov!$I$5:$I$619,Nov!$S$5:$S$619,"Despesa",Nov!$F$5:$F$619,Resultado!$D535)</f>
        <v>0</v>
      </c>
      <c r="P535" s="65">
        <f>SUMIFS(Dez!$I$5:$I$619,Dez!$S$5:$S$619,"Despesa",Dez!$F$5:$F$619,Resultado!$D535)</f>
        <v>0</v>
      </c>
      <c r="Q535" s="65">
        <f t="shared" si="66"/>
        <v>0</v>
      </c>
    </row>
    <row r="536" spans="3:17" ht="28.5" customHeight="1" thickTop="1" thickBot="1" x14ac:dyDescent="0.25">
      <c r="C536" s="45" t="str">
        <f>'PC Despesas'!I16</f>
        <v>5.3.12</v>
      </c>
      <c r="D536" s="46" t="str">
        <f>VLOOKUP(C536,'PC Despesas'!$I$4:$J$103,2,FALSE)</f>
        <v>-</v>
      </c>
      <c r="E536" s="65">
        <f>SUMIFS(Jan!$I$5:$I$619,Jan!$S$5:$S$619,"Despesa",Jan!$F$5:$F$619,Resultado!$D536)</f>
        <v>0</v>
      </c>
      <c r="F536" s="65">
        <f>SUMIFS(Fev!$I$5:$I$619,Fev!$S$5:$S$619,"Despesa",Fev!$F$5:$F$619,Resultado!$D536)</f>
        <v>0</v>
      </c>
      <c r="G536" s="65">
        <f>SUMIFS(Mar!$I$5:$I$619,Mar!$S$5:$S$619,"Despesa",Mar!$F$5:$F$619,Resultado!$D536)</f>
        <v>0</v>
      </c>
      <c r="H536" s="65">
        <f>SUMIFS(Abr!$I$5:$I$619,Abr!$S$5:$S$619,"Despesa",Abr!$F$5:$F$619,Resultado!$D536)</f>
        <v>0</v>
      </c>
      <c r="I536" s="65">
        <f>SUMIFS(Mai!$I$5:$I$619,Mai!$S$5:$S$619,"Despesa",Mai!$F$5:$F$619,Resultado!$D536)</f>
        <v>0</v>
      </c>
      <c r="J536" s="65">
        <f>SUMIFS(Jun!$I$5:$I$619,Jun!$S$5:$S$619,"Despesa",Jun!$F$5:$F$619,Resultado!$D536)</f>
        <v>0</v>
      </c>
      <c r="K536" s="65">
        <f>SUMIFS(Jul!$I$5:$I$619,Jul!$S$5:$S$619,"Despesa",Jul!$F$5:$F$619,Resultado!$D536)</f>
        <v>0</v>
      </c>
      <c r="L536" s="65">
        <f>SUMIFS(Ago!$I$5:$I$619,Ago!$S$5:$S$619,"Despesa",Ago!$F$5:$F$619,Resultado!$D536)</f>
        <v>0</v>
      </c>
      <c r="M536" s="65">
        <f>SUMIFS(Set!$I$5:$I$619,Set!$S$5:$S$619,"Despesa",Set!$F$5:$F$619,Resultado!$D536)</f>
        <v>0</v>
      </c>
      <c r="N536" s="65">
        <f>SUMIFS(Out!$I$5:$I$619,Out!$S$5:$S$619,"Despesa",Out!$F$5:$F$619,Resultado!$D536)</f>
        <v>0</v>
      </c>
      <c r="O536" s="65">
        <f>SUMIFS(Nov!$I$5:$I$619,Nov!$S$5:$S$619,"Despesa",Nov!$F$5:$F$619,Resultado!$D536)</f>
        <v>0</v>
      </c>
      <c r="P536" s="65">
        <f>SUMIFS(Dez!$I$5:$I$619,Dez!$S$5:$S$619,"Despesa",Dez!$F$5:$F$619,Resultado!$D536)</f>
        <v>0</v>
      </c>
      <c r="Q536" s="65">
        <f t="shared" si="66"/>
        <v>0</v>
      </c>
    </row>
    <row r="537" spans="3:17" ht="28.5" customHeight="1" thickTop="1" thickBot="1" x14ac:dyDescent="0.25">
      <c r="C537" s="45" t="str">
        <f>'PC Despesas'!I17</f>
        <v>5.3.13</v>
      </c>
      <c r="D537" s="46" t="str">
        <f>VLOOKUP(C537,'PC Despesas'!$I$4:$J$103,2,FALSE)</f>
        <v>-</v>
      </c>
      <c r="E537" s="65">
        <f>SUMIFS(Jan!$I$5:$I$619,Jan!$S$5:$S$619,"Despesa",Jan!$F$5:$F$619,Resultado!$D537)</f>
        <v>0</v>
      </c>
      <c r="F537" s="65">
        <f>SUMIFS(Fev!$I$5:$I$619,Fev!$S$5:$S$619,"Despesa",Fev!$F$5:$F$619,Resultado!$D537)</f>
        <v>0</v>
      </c>
      <c r="G537" s="65">
        <f>SUMIFS(Mar!$I$5:$I$619,Mar!$S$5:$S$619,"Despesa",Mar!$F$5:$F$619,Resultado!$D537)</f>
        <v>0</v>
      </c>
      <c r="H537" s="65">
        <f>SUMIFS(Abr!$I$5:$I$619,Abr!$S$5:$S$619,"Despesa",Abr!$F$5:$F$619,Resultado!$D537)</f>
        <v>0</v>
      </c>
      <c r="I537" s="65">
        <f>SUMIFS(Mai!$I$5:$I$619,Mai!$S$5:$S$619,"Despesa",Mai!$F$5:$F$619,Resultado!$D537)</f>
        <v>0</v>
      </c>
      <c r="J537" s="65">
        <f>SUMIFS(Jun!$I$5:$I$619,Jun!$S$5:$S$619,"Despesa",Jun!$F$5:$F$619,Resultado!$D537)</f>
        <v>0</v>
      </c>
      <c r="K537" s="65">
        <f>SUMIFS(Jul!$I$5:$I$619,Jul!$S$5:$S$619,"Despesa",Jul!$F$5:$F$619,Resultado!$D537)</f>
        <v>0</v>
      </c>
      <c r="L537" s="65">
        <f>SUMIFS(Ago!$I$5:$I$619,Ago!$S$5:$S$619,"Despesa",Ago!$F$5:$F$619,Resultado!$D537)</f>
        <v>0</v>
      </c>
      <c r="M537" s="65">
        <f>SUMIFS(Set!$I$5:$I$619,Set!$S$5:$S$619,"Despesa",Set!$F$5:$F$619,Resultado!$D537)</f>
        <v>0</v>
      </c>
      <c r="N537" s="65">
        <f>SUMIFS(Out!$I$5:$I$619,Out!$S$5:$S$619,"Despesa",Out!$F$5:$F$619,Resultado!$D537)</f>
        <v>0</v>
      </c>
      <c r="O537" s="65">
        <f>SUMIFS(Nov!$I$5:$I$619,Nov!$S$5:$S$619,"Despesa",Nov!$F$5:$F$619,Resultado!$D537)</f>
        <v>0</v>
      </c>
      <c r="P537" s="65">
        <f>SUMIFS(Dez!$I$5:$I$619,Dez!$S$5:$S$619,"Despesa",Dez!$F$5:$F$619,Resultado!$D537)</f>
        <v>0</v>
      </c>
      <c r="Q537" s="65">
        <f t="shared" si="66"/>
        <v>0</v>
      </c>
    </row>
    <row r="538" spans="3:17" ht="28.5" customHeight="1" thickTop="1" thickBot="1" x14ac:dyDescent="0.25">
      <c r="C538" s="45" t="str">
        <f>'PC Despesas'!I18</f>
        <v>5.3.14</v>
      </c>
      <c r="D538" s="46" t="str">
        <f>VLOOKUP(C538,'PC Despesas'!$I$4:$J$103,2,FALSE)</f>
        <v>-</v>
      </c>
      <c r="E538" s="65">
        <f>SUMIFS(Jan!$I$5:$I$619,Jan!$S$5:$S$619,"Despesa",Jan!$F$5:$F$619,Resultado!$D538)</f>
        <v>0</v>
      </c>
      <c r="F538" s="65">
        <f>SUMIFS(Fev!$I$5:$I$619,Fev!$S$5:$S$619,"Despesa",Fev!$F$5:$F$619,Resultado!$D538)</f>
        <v>0</v>
      </c>
      <c r="G538" s="65">
        <f>SUMIFS(Mar!$I$5:$I$619,Mar!$S$5:$S$619,"Despesa",Mar!$F$5:$F$619,Resultado!$D538)</f>
        <v>0</v>
      </c>
      <c r="H538" s="65">
        <f>SUMIFS(Abr!$I$5:$I$619,Abr!$S$5:$S$619,"Despesa",Abr!$F$5:$F$619,Resultado!$D538)</f>
        <v>0</v>
      </c>
      <c r="I538" s="65">
        <f>SUMIFS(Mai!$I$5:$I$619,Mai!$S$5:$S$619,"Despesa",Mai!$F$5:$F$619,Resultado!$D538)</f>
        <v>0</v>
      </c>
      <c r="J538" s="65">
        <f>SUMIFS(Jun!$I$5:$I$619,Jun!$S$5:$S$619,"Despesa",Jun!$F$5:$F$619,Resultado!$D538)</f>
        <v>0</v>
      </c>
      <c r="K538" s="65">
        <f>SUMIFS(Jul!$I$5:$I$619,Jul!$S$5:$S$619,"Despesa",Jul!$F$5:$F$619,Resultado!$D538)</f>
        <v>0</v>
      </c>
      <c r="L538" s="65">
        <f>SUMIFS(Ago!$I$5:$I$619,Ago!$S$5:$S$619,"Despesa",Ago!$F$5:$F$619,Resultado!$D538)</f>
        <v>0</v>
      </c>
      <c r="M538" s="65">
        <f>SUMIFS(Set!$I$5:$I$619,Set!$S$5:$S$619,"Despesa",Set!$F$5:$F$619,Resultado!$D538)</f>
        <v>0</v>
      </c>
      <c r="N538" s="65">
        <f>SUMIFS(Out!$I$5:$I$619,Out!$S$5:$S$619,"Despesa",Out!$F$5:$F$619,Resultado!$D538)</f>
        <v>0</v>
      </c>
      <c r="O538" s="65">
        <f>SUMIFS(Nov!$I$5:$I$619,Nov!$S$5:$S$619,"Despesa",Nov!$F$5:$F$619,Resultado!$D538)</f>
        <v>0</v>
      </c>
      <c r="P538" s="65">
        <f>SUMIFS(Dez!$I$5:$I$619,Dez!$S$5:$S$619,"Despesa",Dez!$F$5:$F$619,Resultado!$D538)</f>
        <v>0</v>
      </c>
      <c r="Q538" s="65">
        <f t="shared" si="66"/>
        <v>0</v>
      </c>
    </row>
    <row r="539" spans="3:17" ht="28.5" customHeight="1" thickTop="1" thickBot="1" x14ac:dyDescent="0.25">
      <c r="C539" s="45" t="str">
        <f>'PC Despesas'!I19</f>
        <v>5.3.15</v>
      </c>
      <c r="D539" s="46" t="str">
        <f>VLOOKUP(C539,'PC Despesas'!$I$4:$J$103,2,FALSE)</f>
        <v>-</v>
      </c>
      <c r="E539" s="65">
        <f>SUMIFS(Jan!$I$5:$I$619,Jan!$S$5:$S$619,"Despesa",Jan!$F$5:$F$619,Resultado!$D539)</f>
        <v>0</v>
      </c>
      <c r="F539" s="65">
        <f>SUMIFS(Fev!$I$5:$I$619,Fev!$S$5:$S$619,"Despesa",Fev!$F$5:$F$619,Resultado!$D539)</f>
        <v>0</v>
      </c>
      <c r="G539" s="65">
        <f>SUMIFS(Mar!$I$5:$I$619,Mar!$S$5:$S$619,"Despesa",Mar!$F$5:$F$619,Resultado!$D539)</f>
        <v>0</v>
      </c>
      <c r="H539" s="65">
        <f>SUMIFS(Abr!$I$5:$I$619,Abr!$S$5:$S$619,"Despesa",Abr!$F$5:$F$619,Resultado!$D539)</f>
        <v>0</v>
      </c>
      <c r="I539" s="65">
        <f>SUMIFS(Mai!$I$5:$I$619,Mai!$S$5:$S$619,"Despesa",Mai!$F$5:$F$619,Resultado!$D539)</f>
        <v>0</v>
      </c>
      <c r="J539" s="65">
        <f>SUMIFS(Jun!$I$5:$I$619,Jun!$S$5:$S$619,"Despesa",Jun!$F$5:$F$619,Resultado!$D539)</f>
        <v>0</v>
      </c>
      <c r="K539" s="65">
        <f>SUMIFS(Jul!$I$5:$I$619,Jul!$S$5:$S$619,"Despesa",Jul!$F$5:$F$619,Resultado!$D539)</f>
        <v>0</v>
      </c>
      <c r="L539" s="65">
        <f>SUMIFS(Ago!$I$5:$I$619,Ago!$S$5:$S$619,"Despesa",Ago!$F$5:$F$619,Resultado!$D539)</f>
        <v>0</v>
      </c>
      <c r="M539" s="65">
        <f>SUMIFS(Set!$I$5:$I$619,Set!$S$5:$S$619,"Despesa",Set!$F$5:$F$619,Resultado!$D539)</f>
        <v>0</v>
      </c>
      <c r="N539" s="65">
        <f>SUMIFS(Out!$I$5:$I$619,Out!$S$5:$S$619,"Despesa",Out!$F$5:$F$619,Resultado!$D539)</f>
        <v>0</v>
      </c>
      <c r="O539" s="65">
        <f>SUMIFS(Nov!$I$5:$I$619,Nov!$S$5:$S$619,"Despesa",Nov!$F$5:$F$619,Resultado!$D539)</f>
        <v>0</v>
      </c>
      <c r="P539" s="65">
        <f>SUMIFS(Dez!$I$5:$I$619,Dez!$S$5:$S$619,"Despesa",Dez!$F$5:$F$619,Resultado!$D539)</f>
        <v>0</v>
      </c>
      <c r="Q539" s="65">
        <f t="shared" si="66"/>
        <v>0</v>
      </c>
    </row>
    <row r="540" spans="3:17" ht="28.5" customHeight="1" thickTop="1" thickBot="1" x14ac:dyDescent="0.25">
      <c r="C540" s="45" t="str">
        <f>'PC Despesas'!I20</f>
        <v>5.3.16</v>
      </c>
      <c r="D540" s="46" t="str">
        <f>VLOOKUP(C540,'PC Despesas'!$I$4:$J$103,2,FALSE)</f>
        <v>-</v>
      </c>
      <c r="E540" s="65">
        <f>SUMIFS(Jan!$I$5:$I$619,Jan!$S$5:$S$619,"Despesa",Jan!$F$5:$F$619,Resultado!$D540)</f>
        <v>0</v>
      </c>
      <c r="F540" s="65">
        <f>SUMIFS(Fev!$I$5:$I$619,Fev!$S$5:$S$619,"Despesa",Fev!$F$5:$F$619,Resultado!$D540)</f>
        <v>0</v>
      </c>
      <c r="G540" s="65">
        <f>SUMIFS(Mar!$I$5:$I$619,Mar!$S$5:$S$619,"Despesa",Mar!$F$5:$F$619,Resultado!$D540)</f>
        <v>0</v>
      </c>
      <c r="H540" s="65">
        <f>SUMIFS(Abr!$I$5:$I$619,Abr!$S$5:$S$619,"Despesa",Abr!$F$5:$F$619,Resultado!$D540)</f>
        <v>0</v>
      </c>
      <c r="I540" s="65">
        <f>SUMIFS(Mai!$I$5:$I$619,Mai!$S$5:$S$619,"Despesa",Mai!$F$5:$F$619,Resultado!$D540)</f>
        <v>0</v>
      </c>
      <c r="J540" s="65">
        <f>SUMIFS(Jun!$I$5:$I$619,Jun!$S$5:$S$619,"Despesa",Jun!$F$5:$F$619,Resultado!$D540)</f>
        <v>0</v>
      </c>
      <c r="K540" s="65">
        <f>SUMIFS(Jul!$I$5:$I$619,Jul!$S$5:$S$619,"Despesa",Jul!$F$5:$F$619,Resultado!$D540)</f>
        <v>0</v>
      </c>
      <c r="L540" s="65">
        <f>SUMIFS(Ago!$I$5:$I$619,Ago!$S$5:$S$619,"Despesa",Ago!$F$5:$F$619,Resultado!$D540)</f>
        <v>0</v>
      </c>
      <c r="M540" s="65">
        <f>SUMIFS(Set!$I$5:$I$619,Set!$S$5:$S$619,"Despesa",Set!$F$5:$F$619,Resultado!$D540)</f>
        <v>0</v>
      </c>
      <c r="N540" s="65">
        <f>SUMIFS(Out!$I$5:$I$619,Out!$S$5:$S$619,"Despesa",Out!$F$5:$F$619,Resultado!$D540)</f>
        <v>0</v>
      </c>
      <c r="O540" s="65">
        <f>SUMIFS(Nov!$I$5:$I$619,Nov!$S$5:$S$619,"Despesa",Nov!$F$5:$F$619,Resultado!$D540)</f>
        <v>0</v>
      </c>
      <c r="P540" s="65">
        <f>SUMIFS(Dez!$I$5:$I$619,Dez!$S$5:$S$619,"Despesa",Dez!$F$5:$F$619,Resultado!$D540)</f>
        <v>0</v>
      </c>
      <c r="Q540" s="65">
        <f t="shared" si="66"/>
        <v>0</v>
      </c>
    </row>
    <row r="541" spans="3:17" ht="28.5" customHeight="1" thickTop="1" thickBot="1" x14ac:dyDescent="0.25">
      <c r="C541" s="45" t="str">
        <f>'PC Despesas'!I21</f>
        <v>5.3.17</v>
      </c>
      <c r="D541" s="46" t="str">
        <f>VLOOKUP(C541,'PC Despesas'!$I$4:$J$103,2,FALSE)</f>
        <v>-</v>
      </c>
      <c r="E541" s="65">
        <f>SUMIFS(Jan!$I$5:$I$619,Jan!$S$5:$S$619,"Despesa",Jan!$F$5:$F$619,Resultado!$D541)</f>
        <v>0</v>
      </c>
      <c r="F541" s="65">
        <f>SUMIFS(Fev!$I$5:$I$619,Fev!$S$5:$S$619,"Despesa",Fev!$F$5:$F$619,Resultado!$D541)</f>
        <v>0</v>
      </c>
      <c r="G541" s="65">
        <f>SUMIFS(Mar!$I$5:$I$619,Mar!$S$5:$S$619,"Despesa",Mar!$F$5:$F$619,Resultado!$D541)</f>
        <v>0</v>
      </c>
      <c r="H541" s="65">
        <f>SUMIFS(Abr!$I$5:$I$619,Abr!$S$5:$S$619,"Despesa",Abr!$F$5:$F$619,Resultado!$D541)</f>
        <v>0</v>
      </c>
      <c r="I541" s="65">
        <f>SUMIFS(Mai!$I$5:$I$619,Mai!$S$5:$S$619,"Despesa",Mai!$F$5:$F$619,Resultado!$D541)</f>
        <v>0</v>
      </c>
      <c r="J541" s="65">
        <f>SUMIFS(Jun!$I$5:$I$619,Jun!$S$5:$S$619,"Despesa",Jun!$F$5:$F$619,Resultado!$D541)</f>
        <v>0</v>
      </c>
      <c r="K541" s="65">
        <f>SUMIFS(Jul!$I$5:$I$619,Jul!$S$5:$S$619,"Despesa",Jul!$F$5:$F$619,Resultado!$D541)</f>
        <v>0</v>
      </c>
      <c r="L541" s="65">
        <f>SUMIFS(Ago!$I$5:$I$619,Ago!$S$5:$S$619,"Despesa",Ago!$F$5:$F$619,Resultado!$D541)</f>
        <v>0</v>
      </c>
      <c r="M541" s="65">
        <f>SUMIFS(Set!$I$5:$I$619,Set!$S$5:$S$619,"Despesa",Set!$F$5:$F$619,Resultado!$D541)</f>
        <v>0</v>
      </c>
      <c r="N541" s="65">
        <f>SUMIFS(Out!$I$5:$I$619,Out!$S$5:$S$619,"Despesa",Out!$F$5:$F$619,Resultado!$D541)</f>
        <v>0</v>
      </c>
      <c r="O541" s="65">
        <f>SUMIFS(Nov!$I$5:$I$619,Nov!$S$5:$S$619,"Despesa",Nov!$F$5:$F$619,Resultado!$D541)</f>
        <v>0</v>
      </c>
      <c r="P541" s="65">
        <f>SUMIFS(Dez!$I$5:$I$619,Dez!$S$5:$S$619,"Despesa",Dez!$F$5:$F$619,Resultado!$D541)</f>
        <v>0</v>
      </c>
      <c r="Q541" s="65">
        <f t="shared" si="66"/>
        <v>0</v>
      </c>
    </row>
    <row r="542" spans="3:17" ht="28.5" customHeight="1" thickTop="1" thickBot="1" x14ac:dyDescent="0.25">
      <c r="C542" s="45" t="str">
        <f>'PC Despesas'!I22</f>
        <v>5.3.18</v>
      </c>
      <c r="D542" s="46" t="str">
        <f>VLOOKUP(C542,'PC Despesas'!$I$4:$J$103,2,FALSE)</f>
        <v>-</v>
      </c>
      <c r="E542" s="65">
        <f>SUMIFS(Jan!$I$5:$I$619,Jan!$S$5:$S$619,"Despesa",Jan!$F$5:$F$619,Resultado!$D542)</f>
        <v>0</v>
      </c>
      <c r="F542" s="65">
        <f>SUMIFS(Fev!$I$5:$I$619,Fev!$S$5:$S$619,"Despesa",Fev!$F$5:$F$619,Resultado!$D542)</f>
        <v>0</v>
      </c>
      <c r="G542" s="65">
        <f>SUMIFS(Mar!$I$5:$I$619,Mar!$S$5:$S$619,"Despesa",Mar!$F$5:$F$619,Resultado!$D542)</f>
        <v>0</v>
      </c>
      <c r="H542" s="65">
        <f>SUMIFS(Abr!$I$5:$I$619,Abr!$S$5:$S$619,"Despesa",Abr!$F$5:$F$619,Resultado!$D542)</f>
        <v>0</v>
      </c>
      <c r="I542" s="65">
        <f>SUMIFS(Mai!$I$5:$I$619,Mai!$S$5:$S$619,"Despesa",Mai!$F$5:$F$619,Resultado!$D542)</f>
        <v>0</v>
      </c>
      <c r="J542" s="65">
        <f>SUMIFS(Jun!$I$5:$I$619,Jun!$S$5:$S$619,"Despesa",Jun!$F$5:$F$619,Resultado!$D542)</f>
        <v>0</v>
      </c>
      <c r="K542" s="65">
        <f>SUMIFS(Jul!$I$5:$I$619,Jul!$S$5:$S$619,"Despesa",Jul!$F$5:$F$619,Resultado!$D542)</f>
        <v>0</v>
      </c>
      <c r="L542" s="65">
        <f>SUMIFS(Ago!$I$5:$I$619,Ago!$S$5:$S$619,"Despesa",Ago!$F$5:$F$619,Resultado!$D542)</f>
        <v>0</v>
      </c>
      <c r="M542" s="65">
        <f>SUMIFS(Set!$I$5:$I$619,Set!$S$5:$S$619,"Despesa",Set!$F$5:$F$619,Resultado!$D542)</f>
        <v>0</v>
      </c>
      <c r="N542" s="65">
        <f>SUMIFS(Out!$I$5:$I$619,Out!$S$5:$S$619,"Despesa",Out!$F$5:$F$619,Resultado!$D542)</f>
        <v>0</v>
      </c>
      <c r="O542" s="65">
        <f>SUMIFS(Nov!$I$5:$I$619,Nov!$S$5:$S$619,"Despesa",Nov!$F$5:$F$619,Resultado!$D542)</f>
        <v>0</v>
      </c>
      <c r="P542" s="65">
        <f>SUMIFS(Dez!$I$5:$I$619,Dez!$S$5:$S$619,"Despesa",Dez!$F$5:$F$619,Resultado!$D542)</f>
        <v>0</v>
      </c>
      <c r="Q542" s="65">
        <f t="shared" si="66"/>
        <v>0</v>
      </c>
    </row>
    <row r="543" spans="3:17" ht="28.5" customHeight="1" thickTop="1" thickBot="1" x14ac:dyDescent="0.25">
      <c r="C543" s="45" t="str">
        <f>'PC Despesas'!I23</f>
        <v>5.3.19</v>
      </c>
      <c r="D543" s="46" t="str">
        <f>VLOOKUP(C543,'PC Despesas'!$I$4:$J$103,2,FALSE)</f>
        <v>-</v>
      </c>
      <c r="E543" s="65">
        <f>SUMIFS(Jan!$I$5:$I$619,Jan!$S$5:$S$619,"Despesa",Jan!$F$5:$F$619,Resultado!$D543)</f>
        <v>0</v>
      </c>
      <c r="F543" s="65">
        <f>SUMIFS(Fev!$I$5:$I$619,Fev!$S$5:$S$619,"Despesa",Fev!$F$5:$F$619,Resultado!$D543)</f>
        <v>0</v>
      </c>
      <c r="G543" s="65">
        <f>SUMIFS(Mar!$I$5:$I$619,Mar!$S$5:$S$619,"Despesa",Mar!$F$5:$F$619,Resultado!$D543)</f>
        <v>0</v>
      </c>
      <c r="H543" s="65">
        <f>SUMIFS(Abr!$I$5:$I$619,Abr!$S$5:$S$619,"Despesa",Abr!$F$5:$F$619,Resultado!$D543)</f>
        <v>0</v>
      </c>
      <c r="I543" s="65">
        <f>SUMIFS(Mai!$I$5:$I$619,Mai!$S$5:$S$619,"Despesa",Mai!$F$5:$F$619,Resultado!$D543)</f>
        <v>0</v>
      </c>
      <c r="J543" s="65">
        <f>SUMIFS(Jun!$I$5:$I$619,Jun!$S$5:$S$619,"Despesa",Jun!$F$5:$F$619,Resultado!$D543)</f>
        <v>0</v>
      </c>
      <c r="K543" s="65">
        <f>SUMIFS(Jul!$I$5:$I$619,Jul!$S$5:$S$619,"Despesa",Jul!$F$5:$F$619,Resultado!$D543)</f>
        <v>0</v>
      </c>
      <c r="L543" s="65">
        <f>SUMIFS(Ago!$I$5:$I$619,Ago!$S$5:$S$619,"Despesa",Ago!$F$5:$F$619,Resultado!$D543)</f>
        <v>0</v>
      </c>
      <c r="M543" s="65">
        <f>SUMIFS(Set!$I$5:$I$619,Set!$S$5:$S$619,"Despesa",Set!$F$5:$F$619,Resultado!$D543)</f>
        <v>0</v>
      </c>
      <c r="N543" s="65">
        <f>SUMIFS(Out!$I$5:$I$619,Out!$S$5:$S$619,"Despesa",Out!$F$5:$F$619,Resultado!$D543)</f>
        <v>0</v>
      </c>
      <c r="O543" s="65">
        <f>SUMIFS(Nov!$I$5:$I$619,Nov!$S$5:$S$619,"Despesa",Nov!$F$5:$F$619,Resultado!$D543)</f>
        <v>0</v>
      </c>
      <c r="P543" s="65">
        <f>SUMIFS(Dez!$I$5:$I$619,Dez!$S$5:$S$619,"Despesa",Dez!$F$5:$F$619,Resultado!$D543)</f>
        <v>0</v>
      </c>
      <c r="Q543" s="65">
        <f t="shared" si="66"/>
        <v>0</v>
      </c>
    </row>
    <row r="544" spans="3:17" ht="28.5" customHeight="1" thickTop="1" thickBot="1" x14ac:dyDescent="0.25">
      <c r="C544" s="45" t="str">
        <f>'PC Despesas'!I24</f>
        <v>5.3.20</v>
      </c>
      <c r="D544" s="46" t="str">
        <f>VLOOKUP(C544,'PC Despesas'!$I$4:$J$103,2,FALSE)</f>
        <v>-</v>
      </c>
      <c r="E544" s="65">
        <f>SUMIFS(Jan!$I$5:$I$619,Jan!$S$5:$S$619,"Despesa",Jan!$F$5:$F$619,Resultado!$D544)</f>
        <v>0</v>
      </c>
      <c r="F544" s="65">
        <f>SUMIFS(Fev!$I$5:$I$619,Fev!$S$5:$S$619,"Despesa",Fev!$F$5:$F$619,Resultado!$D544)</f>
        <v>0</v>
      </c>
      <c r="G544" s="65">
        <f>SUMIFS(Mar!$I$5:$I$619,Mar!$S$5:$S$619,"Despesa",Mar!$F$5:$F$619,Resultado!$D544)</f>
        <v>0</v>
      </c>
      <c r="H544" s="65">
        <f>SUMIFS(Abr!$I$5:$I$619,Abr!$S$5:$S$619,"Despesa",Abr!$F$5:$F$619,Resultado!$D544)</f>
        <v>0</v>
      </c>
      <c r="I544" s="65">
        <f>SUMIFS(Mai!$I$5:$I$619,Mai!$S$5:$S$619,"Despesa",Mai!$F$5:$F$619,Resultado!$D544)</f>
        <v>0</v>
      </c>
      <c r="J544" s="65">
        <f>SUMIFS(Jun!$I$5:$I$619,Jun!$S$5:$S$619,"Despesa",Jun!$F$5:$F$619,Resultado!$D544)</f>
        <v>0</v>
      </c>
      <c r="K544" s="65">
        <f>SUMIFS(Jul!$I$5:$I$619,Jul!$S$5:$S$619,"Despesa",Jul!$F$5:$F$619,Resultado!$D544)</f>
        <v>0</v>
      </c>
      <c r="L544" s="65">
        <f>SUMIFS(Ago!$I$5:$I$619,Ago!$S$5:$S$619,"Despesa",Ago!$F$5:$F$619,Resultado!$D544)</f>
        <v>0</v>
      </c>
      <c r="M544" s="65">
        <f>SUMIFS(Set!$I$5:$I$619,Set!$S$5:$S$619,"Despesa",Set!$F$5:$F$619,Resultado!$D544)</f>
        <v>0</v>
      </c>
      <c r="N544" s="65">
        <f>SUMIFS(Out!$I$5:$I$619,Out!$S$5:$S$619,"Despesa",Out!$F$5:$F$619,Resultado!$D544)</f>
        <v>0</v>
      </c>
      <c r="O544" s="65">
        <f>SUMIFS(Nov!$I$5:$I$619,Nov!$S$5:$S$619,"Despesa",Nov!$F$5:$F$619,Resultado!$D544)</f>
        <v>0</v>
      </c>
      <c r="P544" s="65">
        <f>SUMIFS(Dez!$I$5:$I$619,Dez!$S$5:$S$619,"Despesa",Dez!$F$5:$F$619,Resultado!$D544)</f>
        <v>0</v>
      </c>
      <c r="Q544" s="65">
        <f t="shared" si="66"/>
        <v>0</v>
      </c>
    </row>
    <row r="545" spans="3:17" ht="28.5" customHeight="1" thickTop="1" thickBot="1" x14ac:dyDescent="0.25">
      <c r="C545" s="45" t="str">
        <f>'PC Despesas'!I25</f>
        <v>5.3.21</v>
      </c>
      <c r="D545" s="46" t="str">
        <f>VLOOKUP(C545,'PC Despesas'!$I$4:$J$103,2,FALSE)</f>
        <v>-</v>
      </c>
      <c r="E545" s="65">
        <f>SUMIFS(Jan!$I$5:$I$619,Jan!$S$5:$S$619,"Despesa",Jan!$F$5:$F$619,Resultado!$D545)</f>
        <v>0</v>
      </c>
      <c r="F545" s="65">
        <f>SUMIFS(Fev!$I$5:$I$619,Fev!$S$5:$S$619,"Despesa",Fev!$F$5:$F$619,Resultado!$D545)</f>
        <v>0</v>
      </c>
      <c r="G545" s="65">
        <f>SUMIFS(Mar!$I$5:$I$619,Mar!$S$5:$S$619,"Despesa",Mar!$F$5:$F$619,Resultado!$D545)</f>
        <v>0</v>
      </c>
      <c r="H545" s="65">
        <f>SUMIFS(Abr!$I$5:$I$619,Abr!$S$5:$S$619,"Despesa",Abr!$F$5:$F$619,Resultado!$D545)</f>
        <v>0</v>
      </c>
      <c r="I545" s="65">
        <f>SUMIFS(Mai!$I$5:$I$619,Mai!$S$5:$S$619,"Despesa",Mai!$F$5:$F$619,Resultado!$D545)</f>
        <v>0</v>
      </c>
      <c r="J545" s="65">
        <f>SUMIFS(Jun!$I$5:$I$619,Jun!$S$5:$S$619,"Despesa",Jun!$F$5:$F$619,Resultado!$D545)</f>
        <v>0</v>
      </c>
      <c r="K545" s="65">
        <f>SUMIFS(Jul!$I$5:$I$619,Jul!$S$5:$S$619,"Despesa",Jul!$F$5:$F$619,Resultado!$D545)</f>
        <v>0</v>
      </c>
      <c r="L545" s="65">
        <f>SUMIFS(Ago!$I$5:$I$619,Ago!$S$5:$S$619,"Despesa",Ago!$F$5:$F$619,Resultado!$D545)</f>
        <v>0</v>
      </c>
      <c r="M545" s="65">
        <f>SUMIFS(Set!$I$5:$I$619,Set!$S$5:$S$619,"Despesa",Set!$F$5:$F$619,Resultado!$D545)</f>
        <v>0</v>
      </c>
      <c r="N545" s="65">
        <f>SUMIFS(Out!$I$5:$I$619,Out!$S$5:$S$619,"Despesa",Out!$F$5:$F$619,Resultado!$D545)</f>
        <v>0</v>
      </c>
      <c r="O545" s="65">
        <f>SUMIFS(Nov!$I$5:$I$619,Nov!$S$5:$S$619,"Despesa",Nov!$F$5:$F$619,Resultado!$D545)</f>
        <v>0</v>
      </c>
      <c r="P545" s="65">
        <f>SUMIFS(Dez!$I$5:$I$619,Dez!$S$5:$S$619,"Despesa",Dez!$F$5:$F$619,Resultado!$D545)</f>
        <v>0</v>
      </c>
      <c r="Q545" s="65">
        <f t="shared" si="66"/>
        <v>0</v>
      </c>
    </row>
    <row r="546" spans="3:17" ht="28.5" customHeight="1" thickTop="1" thickBot="1" x14ac:dyDescent="0.25">
      <c r="C546" s="45" t="str">
        <f>'PC Despesas'!I26</f>
        <v>5.3.22</v>
      </c>
      <c r="D546" s="46" t="str">
        <f>VLOOKUP(C546,'PC Despesas'!$I$4:$J$103,2,FALSE)</f>
        <v>-</v>
      </c>
      <c r="E546" s="65">
        <f>SUMIFS(Jan!$I$5:$I$619,Jan!$S$5:$S$619,"Despesa",Jan!$F$5:$F$619,Resultado!$D546)</f>
        <v>0</v>
      </c>
      <c r="F546" s="65">
        <f>SUMIFS(Fev!$I$5:$I$619,Fev!$S$5:$S$619,"Despesa",Fev!$F$5:$F$619,Resultado!$D546)</f>
        <v>0</v>
      </c>
      <c r="G546" s="65">
        <f>SUMIFS(Mar!$I$5:$I$619,Mar!$S$5:$S$619,"Despesa",Mar!$F$5:$F$619,Resultado!$D546)</f>
        <v>0</v>
      </c>
      <c r="H546" s="65">
        <f>SUMIFS(Abr!$I$5:$I$619,Abr!$S$5:$S$619,"Despesa",Abr!$F$5:$F$619,Resultado!$D546)</f>
        <v>0</v>
      </c>
      <c r="I546" s="65">
        <f>SUMIFS(Mai!$I$5:$I$619,Mai!$S$5:$S$619,"Despesa",Mai!$F$5:$F$619,Resultado!$D546)</f>
        <v>0</v>
      </c>
      <c r="J546" s="65">
        <f>SUMIFS(Jun!$I$5:$I$619,Jun!$S$5:$S$619,"Despesa",Jun!$F$5:$F$619,Resultado!$D546)</f>
        <v>0</v>
      </c>
      <c r="K546" s="65">
        <f>SUMIFS(Jul!$I$5:$I$619,Jul!$S$5:$S$619,"Despesa",Jul!$F$5:$F$619,Resultado!$D546)</f>
        <v>0</v>
      </c>
      <c r="L546" s="65">
        <f>SUMIFS(Ago!$I$5:$I$619,Ago!$S$5:$S$619,"Despesa",Ago!$F$5:$F$619,Resultado!$D546)</f>
        <v>0</v>
      </c>
      <c r="M546" s="65">
        <f>SUMIFS(Set!$I$5:$I$619,Set!$S$5:$S$619,"Despesa",Set!$F$5:$F$619,Resultado!$D546)</f>
        <v>0</v>
      </c>
      <c r="N546" s="65">
        <f>SUMIFS(Out!$I$5:$I$619,Out!$S$5:$S$619,"Despesa",Out!$F$5:$F$619,Resultado!$D546)</f>
        <v>0</v>
      </c>
      <c r="O546" s="65">
        <f>SUMIFS(Nov!$I$5:$I$619,Nov!$S$5:$S$619,"Despesa",Nov!$F$5:$F$619,Resultado!$D546)</f>
        <v>0</v>
      </c>
      <c r="P546" s="65">
        <f>SUMIFS(Dez!$I$5:$I$619,Dez!$S$5:$S$619,"Despesa",Dez!$F$5:$F$619,Resultado!$D546)</f>
        <v>0</v>
      </c>
      <c r="Q546" s="65">
        <f t="shared" si="66"/>
        <v>0</v>
      </c>
    </row>
    <row r="547" spans="3:17" ht="28.5" customHeight="1" thickTop="1" thickBot="1" x14ac:dyDescent="0.25">
      <c r="C547" s="45" t="str">
        <f>'PC Despesas'!I27</f>
        <v>5.3.23</v>
      </c>
      <c r="D547" s="46" t="str">
        <f>VLOOKUP(C547,'PC Despesas'!$I$4:$J$103,2,FALSE)</f>
        <v>-</v>
      </c>
      <c r="E547" s="65">
        <f>SUMIFS(Jan!$I$5:$I$619,Jan!$S$5:$S$619,"Despesa",Jan!$F$5:$F$619,Resultado!$D547)</f>
        <v>0</v>
      </c>
      <c r="F547" s="65">
        <f>SUMIFS(Fev!$I$5:$I$619,Fev!$S$5:$S$619,"Despesa",Fev!$F$5:$F$619,Resultado!$D547)</f>
        <v>0</v>
      </c>
      <c r="G547" s="65">
        <f>SUMIFS(Mar!$I$5:$I$619,Mar!$S$5:$S$619,"Despesa",Mar!$F$5:$F$619,Resultado!$D547)</f>
        <v>0</v>
      </c>
      <c r="H547" s="65">
        <f>SUMIFS(Abr!$I$5:$I$619,Abr!$S$5:$S$619,"Despesa",Abr!$F$5:$F$619,Resultado!$D547)</f>
        <v>0</v>
      </c>
      <c r="I547" s="65">
        <f>SUMIFS(Mai!$I$5:$I$619,Mai!$S$5:$S$619,"Despesa",Mai!$F$5:$F$619,Resultado!$D547)</f>
        <v>0</v>
      </c>
      <c r="J547" s="65">
        <f>SUMIFS(Jun!$I$5:$I$619,Jun!$S$5:$S$619,"Despesa",Jun!$F$5:$F$619,Resultado!$D547)</f>
        <v>0</v>
      </c>
      <c r="K547" s="65">
        <f>SUMIFS(Jul!$I$5:$I$619,Jul!$S$5:$S$619,"Despesa",Jul!$F$5:$F$619,Resultado!$D547)</f>
        <v>0</v>
      </c>
      <c r="L547" s="65">
        <f>SUMIFS(Ago!$I$5:$I$619,Ago!$S$5:$S$619,"Despesa",Ago!$F$5:$F$619,Resultado!$D547)</f>
        <v>0</v>
      </c>
      <c r="M547" s="65">
        <f>SUMIFS(Set!$I$5:$I$619,Set!$S$5:$S$619,"Despesa",Set!$F$5:$F$619,Resultado!$D547)</f>
        <v>0</v>
      </c>
      <c r="N547" s="65">
        <f>SUMIFS(Out!$I$5:$I$619,Out!$S$5:$S$619,"Despesa",Out!$F$5:$F$619,Resultado!$D547)</f>
        <v>0</v>
      </c>
      <c r="O547" s="65">
        <f>SUMIFS(Nov!$I$5:$I$619,Nov!$S$5:$S$619,"Despesa",Nov!$F$5:$F$619,Resultado!$D547)</f>
        <v>0</v>
      </c>
      <c r="P547" s="65">
        <f>SUMIFS(Dez!$I$5:$I$619,Dez!$S$5:$S$619,"Despesa",Dez!$F$5:$F$619,Resultado!$D547)</f>
        <v>0</v>
      </c>
      <c r="Q547" s="65">
        <f t="shared" si="66"/>
        <v>0</v>
      </c>
    </row>
    <row r="548" spans="3:17" ht="28.5" customHeight="1" thickTop="1" thickBot="1" x14ac:dyDescent="0.25">
      <c r="C548" s="45" t="str">
        <f>'PC Despesas'!I28</f>
        <v>5.3.24</v>
      </c>
      <c r="D548" s="46" t="str">
        <f>VLOOKUP(C548,'PC Despesas'!$I$4:$J$103,2,FALSE)</f>
        <v>-</v>
      </c>
      <c r="E548" s="65">
        <f>SUMIFS(Jan!$I$5:$I$619,Jan!$S$5:$S$619,"Despesa",Jan!$F$5:$F$619,Resultado!$D548)</f>
        <v>0</v>
      </c>
      <c r="F548" s="65">
        <f>SUMIFS(Fev!$I$5:$I$619,Fev!$S$5:$S$619,"Despesa",Fev!$F$5:$F$619,Resultado!$D548)</f>
        <v>0</v>
      </c>
      <c r="G548" s="65">
        <f>SUMIFS(Mar!$I$5:$I$619,Mar!$S$5:$S$619,"Despesa",Mar!$F$5:$F$619,Resultado!$D548)</f>
        <v>0</v>
      </c>
      <c r="H548" s="65">
        <f>SUMIFS(Abr!$I$5:$I$619,Abr!$S$5:$S$619,"Despesa",Abr!$F$5:$F$619,Resultado!$D548)</f>
        <v>0</v>
      </c>
      <c r="I548" s="65">
        <f>SUMIFS(Mai!$I$5:$I$619,Mai!$S$5:$S$619,"Despesa",Mai!$F$5:$F$619,Resultado!$D548)</f>
        <v>0</v>
      </c>
      <c r="J548" s="65">
        <f>SUMIFS(Jun!$I$5:$I$619,Jun!$S$5:$S$619,"Despesa",Jun!$F$5:$F$619,Resultado!$D548)</f>
        <v>0</v>
      </c>
      <c r="K548" s="65">
        <f>SUMIFS(Jul!$I$5:$I$619,Jul!$S$5:$S$619,"Despesa",Jul!$F$5:$F$619,Resultado!$D548)</f>
        <v>0</v>
      </c>
      <c r="L548" s="65">
        <f>SUMIFS(Ago!$I$5:$I$619,Ago!$S$5:$S$619,"Despesa",Ago!$F$5:$F$619,Resultado!$D548)</f>
        <v>0</v>
      </c>
      <c r="M548" s="65">
        <f>SUMIFS(Set!$I$5:$I$619,Set!$S$5:$S$619,"Despesa",Set!$F$5:$F$619,Resultado!$D548)</f>
        <v>0</v>
      </c>
      <c r="N548" s="65">
        <f>SUMIFS(Out!$I$5:$I$619,Out!$S$5:$S$619,"Despesa",Out!$F$5:$F$619,Resultado!$D548)</f>
        <v>0</v>
      </c>
      <c r="O548" s="65">
        <f>SUMIFS(Nov!$I$5:$I$619,Nov!$S$5:$S$619,"Despesa",Nov!$F$5:$F$619,Resultado!$D548)</f>
        <v>0</v>
      </c>
      <c r="P548" s="65">
        <f>SUMIFS(Dez!$I$5:$I$619,Dez!$S$5:$S$619,"Despesa",Dez!$F$5:$F$619,Resultado!$D548)</f>
        <v>0</v>
      </c>
      <c r="Q548" s="65">
        <f t="shared" si="66"/>
        <v>0</v>
      </c>
    </row>
    <row r="549" spans="3:17" ht="28.5" customHeight="1" thickTop="1" thickBot="1" x14ac:dyDescent="0.25">
      <c r="C549" s="45" t="str">
        <f>'PC Despesas'!I29</f>
        <v>5.3.25</v>
      </c>
      <c r="D549" s="46" t="str">
        <f>VLOOKUP(C549,'PC Despesas'!$I$4:$J$103,2,FALSE)</f>
        <v>-</v>
      </c>
      <c r="E549" s="65">
        <f>SUMIFS(Jan!$I$5:$I$619,Jan!$S$5:$S$619,"Despesa",Jan!$F$5:$F$619,Resultado!$D549)</f>
        <v>0</v>
      </c>
      <c r="F549" s="65">
        <f>SUMIFS(Fev!$I$5:$I$619,Fev!$S$5:$S$619,"Despesa",Fev!$F$5:$F$619,Resultado!$D549)</f>
        <v>0</v>
      </c>
      <c r="G549" s="65">
        <f>SUMIFS(Mar!$I$5:$I$619,Mar!$S$5:$S$619,"Despesa",Mar!$F$5:$F$619,Resultado!$D549)</f>
        <v>0</v>
      </c>
      <c r="H549" s="65">
        <f>SUMIFS(Abr!$I$5:$I$619,Abr!$S$5:$S$619,"Despesa",Abr!$F$5:$F$619,Resultado!$D549)</f>
        <v>0</v>
      </c>
      <c r="I549" s="65">
        <f>SUMIFS(Mai!$I$5:$I$619,Mai!$S$5:$S$619,"Despesa",Mai!$F$5:$F$619,Resultado!$D549)</f>
        <v>0</v>
      </c>
      <c r="J549" s="65">
        <f>SUMIFS(Jun!$I$5:$I$619,Jun!$S$5:$S$619,"Despesa",Jun!$F$5:$F$619,Resultado!$D549)</f>
        <v>0</v>
      </c>
      <c r="K549" s="65">
        <f>SUMIFS(Jul!$I$5:$I$619,Jul!$S$5:$S$619,"Despesa",Jul!$F$5:$F$619,Resultado!$D549)</f>
        <v>0</v>
      </c>
      <c r="L549" s="65">
        <f>SUMIFS(Ago!$I$5:$I$619,Ago!$S$5:$S$619,"Despesa",Ago!$F$5:$F$619,Resultado!$D549)</f>
        <v>0</v>
      </c>
      <c r="M549" s="65">
        <f>SUMIFS(Set!$I$5:$I$619,Set!$S$5:$S$619,"Despesa",Set!$F$5:$F$619,Resultado!$D549)</f>
        <v>0</v>
      </c>
      <c r="N549" s="65">
        <f>SUMIFS(Out!$I$5:$I$619,Out!$S$5:$S$619,"Despesa",Out!$F$5:$F$619,Resultado!$D549)</f>
        <v>0</v>
      </c>
      <c r="O549" s="65">
        <f>SUMIFS(Nov!$I$5:$I$619,Nov!$S$5:$S$619,"Despesa",Nov!$F$5:$F$619,Resultado!$D549)</f>
        <v>0</v>
      </c>
      <c r="P549" s="65">
        <f>SUMIFS(Dez!$I$5:$I$619,Dez!$S$5:$S$619,"Despesa",Dez!$F$5:$F$619,Resultado!$D549)</f>
        <v>0</v>
      </c>
      <c r="Q549" s="65">
        <f t="shared" si="66"/>
        <v>0</v>
      </c>
    </row>
    <row r="550" spans="3:17" ht="28.5" customHeight="1" thickTop="1" thickBot="1" x14ac:dyDescent="0.25">
      <c r="C550" s="45" t="str">
        <f>'PC Despesas'!I30</f>
        <v>5.3.26</v>
      </c>
      <c r="D550" s="46" t="str">
        <f>VLOOKUP(C550,'PC Despesas'!$I$4:$J$103,2,FALSE)</f>
        <v>-</v>
      </c>
      <c r="E550" s="65">
        <f>SUMIFS(Jan!$I$5:$I$619,Jan!$S$5:$S$619,"Despesa",Jan!$F$5:$F$619,Resultado!$D550)</f>
        <v>0</v>
      </c>
      <c r="F550" s="65">
        <f>SUMIFS(Fev!$I$5:$I$619,Fev!$S$5:$S$619,"Despesa",Fev!$F$5:$F$619,Resultado!$D550)</f>
        <v>0</v>
      </c>
      <c r="G550" s="65">
        <f>SUMIFS(Mar!$I$5:$I$619,Mar!$S$5:$S$619,"Despesa",Mar!$F$5:$F$619,Resultado!$D550)</f>
        <v>0</v>
      </c>
      <c r="H550" s="65">
        <f>SUMIFS(Abr!$I$5:$I$619,Abr!$S$5:$S$619,"Despesa",Abr!$F$5:$F$619,Resultado!$D550)</f>
        <v>0</v>
      </c>
      <c r="I550" s="65">
        <f>SUMIFS(Mai!$I$5:$I$619,Mai!$S$5:$S$619,"Despesa",Mai!$F$5:$F$619,Resultado!$D550)</f>
        <v>0</v>
      </c>
      <c r="J550" s="65">
        <f>SUMIFS(Jun!$I$5:$I$619,Jun!$S$5:$S$619,"Despesa",Jun!$F$5:$F$619,Resultado!$D550)</f>
        <v>0</v>
      </c>
      <c r="K550" s="65">
        <f>SUMIFS(Jul!$I$5:$I$619,Jul!$S$5:$S$619,"Despesa",Jul!$F$5:$F$619,Resultado!$D550)</f>
        <v>0</v>
      </c>
      <c r="L550" s="65">
        <f>SUMIFS(Ago!$I$5:$I$619,Ago!$S$5:$S$619,"Despesa",Ago!$F$5:$F$619,Resultado!$D550)</f>
        <v>0</v>
      </c>
      <c r="M550" s="65">
        <f>SUMIFS(Set!$I$5:$I$619,Set!$S$5:$S$619,"Despesa",Set!$F$5:$F$619,Resultado!$D550)</f>
        <v>0</v>
      </c>
      <c r="N550" s="65">
        <f>SUMIFS(Out!$I$5:$I$619,Out!$S$5:$S$619,"Despesa",Out!$F$5:$F$619,Resultado!$D550)</f>
        <v>0</v>
      </c>
      <c r="O550" s="65">
        <f>SUMIFS(Nov!$I$5:$I$619,Nov!$S$5:$S$619,"Despesa",Nov!$F$5:$F$619,Resultado!$D550)</f>
        <v>0</v>
      </c>
      <c r="P550" s="65">
        <f>SUMIFS(Dez!$I$5:$I$619,Dez!$S$5:$S$619,"Despesa",Dez!$F$5:$F$619,Resultado!$D550)</f>
        <v>0</v>
      </c>
      <c r="Q550" s="65">
        <f t="shared" si="66"/>
        <v>0</v>
      </c>
    </row>
    <row r="551" spans="3:17" ht="28.5" customHeight="1" thickTop="1" thickBot="1" x14ac:dyDescent="0.25">
      <c r="C551" s="45" t="str">
        <f>'PC Despesas'!I31</f>
        <v>5.3.27</v>
      </c>
      <c r="D551" s="46" t="str">
        <f>VLOOKUP(C551,'PC Despesas'!$I$4:$J$103,2,FALSE)</f>
        <v>-</v>
      </c>
      <c r="E551" s="65">
        <f>SUMIFS(Jan!$I$5:$I$619,Jan!$S$5:$S$619,"Despesa",Jan!$F$5:$F$619,Resultado!$D551)</f>
        <v>0</v>
      </c>
      <c r="F551" s="65">
        <f>SUMIFS(Fev!$I$5:$I$619,Fev!$S$5:$S$619,"Despesa",Fev!$F$5:$F$619,Resultado!$D551)</f>
        <v>0</v>
      </c>
      <c r="G551" s="65">
        <f>SUMIFS(Mar!$I$5:$I$619,Mar!$S$5:$S$619,"Despesa",Mar!$F$5:$F$619,Resultado!$D551)</f>
        <v>0</v>
      </c>
      <c r="H551" s="65">
        <f>SUMIFS(Abr!$I$5:$I$619,Abr!$S$5:$S$619,"Despesa",Abr!$F$5:$F$619,Resultado!$D551)</f>
        <v>0</v>
      </c>
      <c r="I551" s="65">
        <f>SUMIFS(Mai!$I$5:$I$619,Mai!$S$5:$S$619,"Despesa",Mai!$F$5:$F$619,Resultado!$D551)</f>
        <v>0</v>
      </c>
      <c r="J551" s="65">
        <f>SUMIFS(Jun!$I$5:$I$619,Jun!$S$5:$S$619,"Despesa",Jun!$F$5:$F$619,Resultado!$D551)</f>
        <v>0</v>
      </c>
      <c r="K551" s="65">
        <f>SUMIFS(Jul!$I$5:$I$619,Jul!$S$5:$S$619,"Despesa",Jul!$F$5:$F$619,Resultado!$D551)</f>
        <v>0</v>
      </c>
      <c r="L551" s="65">
        <f>SUMIFS(Ago!$I$5:$I$619,Ago!$S$5:$S$619,"Despesa",Ago!$F$5:$F$619,Resultado!$D551)</f>
        <v>0</v>
      </c>
      <c r="M551" s="65">
        <f>SUMIFS(Set!$I$5:$I$619,Set!$S$5:$S$619,"Despesa",Set!$F$5:$F$619,Resultado!$D551)</f>
        <v>0</v>
      </c>
      <c r="N551" s="65">
        <f>SUMIFS(Out!$I$5:$I$619,Out!$S$5:$S$619,"Despesa",Out!$F$5:$F$619,Resultado!$D551)</f>
        <v>0</v>
      </c>
      <c r="O551" s="65">
        <f>SUMIFS(Nov!$I$5:$I$619,Nov!$S$5:$S$619,"Despesa",Nov!$F$5:$F$619,Resultado!$D551)</f>
        <v>0</v>
      </c>
      <c r="P551" s="65">
        <f>SUMIFS(Dez!$I$5:$I$619,Dez!$S$5:$S$619,"Despesa",Dez!$F$5:$F$619,Resultado!$D551)</f>
        <v>0</v>
      </c>
      <c r="Q551" s="65">
        <f t="shared" si="66"/>
        <v>0</v>
      </c>
    </row>
    <row r="552" spans="3:17" ht="28.5" customHeight="1" thickTop="1" thickBot="1" x14ac:dyDescent="0.25">
      <c r="C552" s="45" t="str">
        <f>'PC Despesas'!I32</f>
        <v>5.3.28</v>
      </c>
      <c r="D552" s="46" t="str">
        <f>VLOOKUP(C552,'PC Despesas'!$I$4:$J$103,2,FALSE)</f>
        <v>-</v>
      </c>
      <c r="E552" s="65">
        <f>SUMIFS(Jan!$I$5:$I$619,Jan!$S$5:$S$619,"Despesa",Jan!$F$5:$F$619,Resultado!$D552)</f>
        <v>0</v>
      </c>
      <c r="F552" s="65">
        <f>SUMIFS(Fev!$I$5:$I$619,Fev!$S$5:$S$619,"Despesa",Fev!$F$5:$F$619,Resultado!$D552)</f>
        <v>0</v>
      </c>
      <c r="G552" s="65">
        <f>SUMIFS(Mar!$I$5:$I$619,Mar!$S$5:$S$619,"Despesa",Mar!$F$5:$F$619,Resultado!$D552)</f>
        <v>0</v>
      </c>
      <c r="H552" s="65">
        <f>SUMIFS(Abr!$I$5:$I$619,Abr!$S$5:$S$619,"Despesa",Abr!$F$5:$F$619,Resultado!$D552)</f>
        <v>0</v>
      </c>
      <c r="I552" s="65">
        <f>SUMIFS(Mai!$I$5:$I$619,Mai!$S$5:$S$619,"Despesa",Mai!$F$5:$F$619,Resultado!$D552)</f>
        <v>0</v>
      </c>
      <c r="J552" s="65">
        <f>SUMIFS(Jun!$I$5:$I$619,Jun!$S$5:$S$619,"Despesa",Jun!$F$5:$F$619,Resultado!$D552)</f>
        <v>0</v>
      </c>
      <c r="K552" s="65">
        <f>SUMIFS(Jul!$I$5:$I$619,Jul!$S$5:$S$619,"Despesa",Jul!$F$5:$F$619,Resultado!$D552)</f>
        <v>0</v>
      </c>
      <c r="L552" s="65">
        <f>SUMIFS(Ago!$I$5:$I$619,Ago!$S$5:$S$619,"Despesa",Ago!$F$5:$F$619,Resultado!$D552)</f>
        <v>0</v>
      </c>
      <c r="M552" s="65">
        <f>SUMIFS(Set!$I$5:$I$619,Set!$S$5:$S$619,"Despesa",Set!$F$5:$F$619,Resultado!$D552)</f>
        <v>0</v>
      </c>
      <c r="N552" s="65">
        <f>SUMIFS(Out!$I$5:$I$619,Out!$S$5:$S$619,"Despesa",Out!$F$5:$F$619,Resultado!$D552)</f>
        <v>0</v>
      </c>
      <c r="O552" s="65">
        <f>SUMIFS(Nov!$I$5:$I$619,Nov!$S$5:$S$619,"Despesa",Nov!$F$5:$F$619,Resultado!$D552)</f>
        <v>0</v>
      </c>
      <c r="P552" s="65">
        <f>SUMIFS(Dez!$I$5:$I$619,Dez!$S$5:$S$619,"Despesa",Dez!$F$5:$F$619,Resultado!$D552)</f>
        <v>0</v>
      </c>
      <c r="Q552" s="65">
        <f t="shared" si="66"/>
        <v>0</v>
      </c>
    </row>
    <row r="553" spans="3:17" ht="28.5" customHeight="1" thickTop="1" thickBot="1" x14ac:dyDescent="0.25">
      <c r="C553" s="45" t="str">
        <f>'PC Despesas'!I33</f>
        <v>5.3.29</v>
      </c>
      <c r="D553" s="46" t="str">
        <f>VLOOKUP(C553,'PC Despesas'!$I$4:$J$103,2,FALSE)</f>
        <v>-</v>
      </c>
      <c r="E553" s="65">
        <f>SUMIFS(Jan!$I$5:$I$619,Jan!$S$5:$S$619,"Despesa",Jan!$F$5:$F$619,Resultado!$D553)</f>
        <v>0</v>
      </c>
      <c r="F553" s="65">
        <f>SUMIFS(Fev!$I$5:$I$619,Fev!$S$5:$S$619,"Despesa",Fev!$F$5:$F$619,Resultado!$D553)</f>
        <v>0</v>
      </c>
      <c r="G553" s="65">
        <f>SUMIFS(Mar!$I$5:$I$619,Mar!$S$5:$S$619,"Despesa",Mar!$F$5:$F$619,Resultado!$D553)</f>
        <v>0</v>
      </c>
      <c r="H553" s="65">
        <f>SUMIFS(Abr!$I$5:$I$619,Abr!$S$5:$S$619,"Despesa",Abr!$F$5:$F$619,Resultado!$D553)</f>
        <v>0</v>
      </c>
      <c r="I553" s="65">
        <f>SUMIFS(Mai!$I$5:$I$619,Mai!$S$5:$S$619,"Despesa",Mai!$F$5:$F$619,Resultado!$D553)</f>
        <v>0</v>
      </c>
      <c r="J553" s="65">
        <f>SUMIFS(Jun!$I$5:$I$619,Jun!$S$5:$S$619,"Despesa",Jun!$F$5:$F$619,Resultado!$D553)</f>
        <v>0</v>
      </c>
      <c r="K553" s="65">
        <f>SUMIFS(Jul!$I$5:$I$619,Jul!$S$5:$S$619,"Despesa",Jul!$F$5:$F$619,Resultado!$D553)</f>
        <v>0</v>
      </c>
      <c r="L553" s="65">
        <f>SUMIFS(Ago!$I$5:$I$619,Ago!$S$5:$S$619,"Despesa",Ago!$F$5:$F$619,Resultado!$D553)</f>
        <v>0</v>
      </c>
      <c r="M553" s="65">
        <f>SUMIFS(Set!$I$5:$I$619,Set!$S$5:$S$619,"Despesa",Set!$F$5:$F$619,Resultado!$D553)</f>
        <v>0</v>
      </c>
      <c r="N553" s="65">
        <f>SUMIFS(Out!$I$5:$I$619,Out!$S$5:$S$619,"Despesa",Out!$F$5:$F$619,Resultado!$D553)</f>
        <v>0</v>
      </c>
      <c r="O553" s="65">
        <f>SUMIFS(Nov!$I$5:$I$619,Nov!$S$5:$S$619,"Despesa",Nov!$F$5:$F$619,Resultado!$D553)</f>
        <v>0</v>
      </c>
      <c r="P553" s="65">
        <f>SUMIFS(Dez!$I$5:$I$619,Dez!$S$5:$S$619,"Despesa",Dez!$F$5:$F$619,Resultado!$D553)</f>
        <v>0</v>
      </c>
      <c r="Q553" s="65">
        <f t="shared" si="66"/>
        <v>0</v>
      </c>
    </row>
    <row r="554" spans="3:17" ht="28.5" customHeight="1" thickTop="1" thickBot="1" x14ac:dyDescent="0.25">
      <c r="C554" s="45" t="str">
        <f>'PC Despesas'!I34</f>
        <v>5.3.30</v>
      </c>
      <c r="D554" s="46" t="str">
        <f>VLOOKUP(C554,'PC Despesas'!$I$4:$J$103,2,FALSE)</f>
        <v>-</v>
      </c>
      <c r="E554" s="65">
        <f>SUMIFS(Jan!$I$5:$I$619,Jan!$S$5:$S$619,"Despesa",Jan!$F$5:$F$619,Resultado!$D554)</f>
        <v>0</v>
      </c>
      <c r="F554" s="65">
        <f>SUMIFS(Fev!$I$5:$I$619,Fev!$S$5:$S$619,"Despesa",Fev!$F$5:$F$619,Resultado!$D554)</f>
        <v>0</v>
      </c>
      <c r="G554" s="65">
        <f>SUMIFS(Mar!$I$5:$I$619,Mar!$S$5:$S$619,"Despesa",Mar!$F$5:$F$619,Resultado!$D554)</f>
        <v>0</v>
      </c>
      <c r="H554" s="65">
        <f>SUMIFS(Abr!$I$5:$I$619,Abr!$S$5:$S$619,"Despesa",Abr!$F$5:$F$619,Resultado!$D554)</f>
        <v>0</v>
      </c>
      <c r="I554" s="65">
        <f>SUMIFS(Mai!$I$5:$I$619,Mai!$S$5:$S$619,"Despesa",Mai!$F$5:$F$619,Resultado!$D554)</f>
        <v>0</v>
      </c>
      <c r="J554" s="65">
        <f>SUMIFS(Jun!$I$5:$I$619,Jun!$S$5:$S$619,"Despesa",Jun!$F$5:$F$619,Resultado!$D554)</f>
        <v>0</v>
      </c>
      <c r="K554" s="65">
        <f>SUMIFS(Jul!$I$5:$I$619,Jul!$S$5:$S$619,"Despesa",Jul!$F$5:$F$619,Resultado!$D554)</f>
        <v>0</v>
      </c>
      <c r="L554" s="65">
        <f>SUMIFS(Ago!$I$5:$I$619,Ago!$S$5:$S$619,"Despesa",Ago!$F$5:$F$619,Resultado!$D554)</f>
        <v>0</v>
      </c>
      <c r="M554" s="65">
        <f>SUMIFS(Set!$I$5:$I$619,Set!$S$5:$S$619,"Despesa",Set!$F$5:$F$619,Resultado!$D554)</f>
        <v>0</v>
      </c>
      <c r="N554" s="65">
        <f>SUMIFS(Out!$I$5:$I$619,Out!$S$5:$S$619,"Despesa",Out!$F$5:$F$619,Resultado!$D554)</f>
        <v>0</v>
      </c>
      <c r="O554" s="65">
        <f>SUMIFS(Nov!$I$5:$I$619,Nov!$S$5:$S$619,"Despesa",Nov!$F$5:$F$619,Resultado!$D554)</f>
        <v>0</v>
      </c>
      <c r="P554" s="65">
        <f>SUMIFS(Dez!$I$5:$I$619,Dez!$S$5:$S$619,"Despesa",Dez!$F$5:$F$619,Resultado!$D554)</f>
        <v>0</v>
      </c>
      <c r="Q554" s="65">
        <f t="shared" si="66"/>
        <v>0</v>
      </c>
    </row>
    <row r="555" spans="3:17" ht="28.5" customHeight="1" thickTop="1" thickBot="1" x14ac:dyDescent="0.25">
      <c r="C555" s="45" t="str">
        <f>'PC Despesas'!I35</f>
        <v>5.3.31</v>
      </c>
      <c r="D555" s="46" t="str">
        <f>VLOOKUP(C555,'PC Despesas'!$I$4:$J$103,2,FALSE)</f>
        <v>-</v>
      </c>
      <c r="E555" s="65">
        <f>SUMIFS(Jan!$I$5:$I$619,Jan!$S$5:$S$619,"Despesa",Jan!$F$5:$F$619,Resultado!$D555)</f>
        <v>0</v>
      </c>
      <c r="F555" s="65">
        <f>SUMIFS(Fev!$I$5:$I$619,Fev!$S$5:$S$619,"Despesa",Fev!$F$5:$F$619,Resultado!$D555)</f>
        <v>0</v>
      </c>
      <c r="G555" s="65">
        <f>SUMIFS(Mar!$I$5:$I$619,Mar!$S$5:$S$619,"Despesa",Mar!$F$5:$F$619,Resultado!$D555)</f>
        <v>0</v>
      </c>
      <c r="H555" s="65">
        <f>SUMIFS(Abr!$I$5:$I$619,Abr!$S$5:$S$619,"Despesa",Abr!$F$5:$F$619,Resultado!$D555)</f>
        <v>0</v>
      </c>
      <c r="I555" s="65">
        <f>SUMIFS(Mai!$I$5:$I$619,Mai!$S$5:$S$619,"Despesa",Mai!$F$5:$F$619,Resultado!$D555)</f>
        <v>0</v>
      </c>
      <c r="J555" s="65">
        <f>SUMIFS(Jun!$I$5:$I$619,Jun!$S$5:$S$619,"Despesa",Jun!$F$5:$F$619,Resultado!$D555)</f>
        <v>0</v>
      </c>
      <c r="K555" s="65">
        <f>SUMIFS(Jul!$I$5:$I$619,Jul!$S$5:$S$619,"Despesa",Jul!$F$5:$F$619,Resultado!$D555)</f>
        <v>0</v>
      </c>
      <c r="L555" s="65">
        <f>SUMIFS(Ago!$I$5:$I$619,Ago!$S$5:$S$619,"Despesa",Ago!$F$5:$F$619,Resultado!$D555)</f>
        <v>0</v>
      </c>
      <c r="M555" s="65">
        <f>SUMIFS(Set!$I$5:$I$619,Set!$S$5:$S$619,"Despesa",Set!$F$5:$F$619,Resultado!$D555)</f>
        <v>0</v>
      </c>
      <c r="N555" s="65">
        <f>SUMIFS(Out!$I$5:$I$619,Out!$S$5:$S$619,"Despesa",Out!$F$5:$F$619,Resultado!$D555)</f>
        <v>0</v>
      </c>
      <c r="O555" s="65">
        <f>SUMIFS(Nov!$I$5:$I$619,Nov!$S$5:$S$619,"Despesa",Nov!$F$5:$F$619,Resultado!$D555)</f>
        <v>0</v>
      </c>
      <c r="P555" s="65">
        <f>SUMIFS(Dez!$I$5:$I$619,Dez!$S$5:$S$619,"Despesa",Dez!$F$5:$F$619,Resultado!$D555)</f>
        <v>0</v>
      </c>
      <c r="Q555" s="65">
        <f t="shared" si="66"/>
        <v>0</v>
      </c>
    </row>
    <row r="556" spans="3:17" ht="28.5" customHeight="1" thickTop="1" thickBot="1" x14ac:dyDescent="0.25">
      <c r="C556" s="45" t="str">
        <f>'PC Despesas'!I36</f>
        <v>5.3.32</v>
      </c>
      <c r="D556" s="46" t="str">
        <f>VLOOKUP(C556,'PC Despesas'!$I$4:$J$103,2,FALSE)</f>
        <v>-</v>
      </c>
      <c r="E556" s="65">
        <f>SUMIFS(Jan!$I$5:$I$619,Jan!$S$5:$S$619,"Despesa",Jan!$F$5:$F$619,Resultado!$D556)</f>
        <v>0</v>
      </c>
      <c r="F556" s="65">
        <f>SUMIFS(Fev!$I$5:$I$619,Fev!$S$5:$S$619,"Despesa",Fev!$F$5:$F$619,Resultado!$D556)</f>
        <v>0</v>
      </c>
      <c r="G556" s="65">
        <f>SUMIFS(Mar!$I$5:$I$619,Mar!$S$5:$S$619,"Despesa",Mar!$F$5:$F$619,Resultado!$D556)</f>
        <v>0</v>
      </c>
      <c r="H556" s="65">
        <f>SUMIFS(Abr!$I$5:$I$619,Abr!$S$5:$S$619,"Despesa",Abr!$F$5:$F$619,Resultado!$D556)</f>
        <v>0</v>
      </c>
      <c r="I556" s="65">
        <f>SUMIFS(Mai!$I$5:$I$619,Mai!$S$5:$S$619,"Despesa",Mai!$F$5:$F$619,Resultado!$D556)</f>
        <v>0</v>
      </c>
      <c r="J556" s="65">
        <f>SUMIFS(Jun!$I$5:$I$619,Jun!$S$5:$S$619,"Despesa",Jun!$F$5:$F$619,Resultado!$D556)</f>
        <v>0</v>
      </c>
      <c r="K556" s="65">
        <f>SUMIFS(Jul!$I$5:$I$619,Jul!$S$5:$S$619,"Despesa",Jul!$F$5:$F$619,Resultado!$D556)</f>
        <v>0</v>
      </c>
      <c r="L556" s="65">
        <f>SUMIFS(Ago!$I$5:$I$619,Ago!$S$5:$S$619,"Despesa",Ago!$F$5:$F$619,Resultado!$D556)</f>
        <v>0</v>
      </c>
      <c r="M556" s="65">
        <f>SUMIFS(Set!$I$5:$I$619,Set!$S$5:$S$619,"Despesa",Set!$F$5:$F$619,Resultado!$D556)</f>
        <v>0</v>
      </c>
      <c r="N556" s="65">
        <f>SUMIFS(Out!$I$5:$I$619,Out!$S$5:$S$619,"Despesa",Out!$F$5:$F$619,Resultado!$D556)</f>
        <v>0</v>
      </c>
      <c r="O556" s="65">
        <f>SUMIFS(Nov!$I$5:$I$619,Nov!$S$5:$S$619,"Despesa",Nov!$F$5:$F$619,Resultado!$D556)</f>
        <v>0</v>
      </c>
      <c r="P556" s="65">
        <f>SUMIFS(Dez!$I$5:$I$619,Dez!$S$5:$S$619,"Despesa",Dez!$F$5:$F$619,Resultado!$D556)</f>
        <v>0</v>
      </c>
      <c r="Q556" s="65">
        <f t="shared" si="66"/>
        <v>0</v>
      </c>
    </row>
    <row r="557" spans="3:17" ht="28.5" customHeight="1" thickTop="1" thickBot="1" x14ac:dyDescent="0.25">
      <c r="C557" s="45" t="str">
        <f>'PC Despesas'!I37</f>
        <v>5.3.33</v>
      </c>
      <c r="D557" s="46" t="str">
        <f>VLOOKUP(C557,'PC Despesas'!$I$4:$J$103,2,FALSE)</f>
        <v>-</v>
      </c>
      <c r="E557" s="65">
        <f>SUMIFS(Jan!$I$5:$I$619,Jan!$S$5:$S$619,"Despesa",Jan!$F$5:$F$619,Resultado!$D557)</f>
        <v>0</v>
      </c>
      <c r="F557" s="65">
        <f>SUMIFS(Fev!$I$5:$I$619,Fev!$S$5:$S$619,"Despesa",Fev!$F$5:$F$619,Resultado!$D557)</f>
        <v>0</v>
      </c>
      <c r="G557" s="65">
        <f>SUMIFS(Mar!$I$5:$I$619,Mar!$S$5:$S$619,"Despesa",Mar!$F$5:$F$619,Resultado!$D557)</f>
        <v>0</v>
      </c>
      <c r="H557" s="65">
        <f>SUMIFS(Abr!$I$5:$I$619,Abr!$S$5:$S$619,"Despesa",Abr!$F$5:$F$619,Resultado!$D557)</f>
        <v>0</v>
      </c>
      <c r="I557" s="65">
        <f>SUMIFS(Mai!$I$5:$I$619,Mai!$S$5:$S$619,"Despesa",Mai!$F$5:$F$619,Resultado!$D557)</f>
        <v>0</v>
      </c>
      <c r="J557" s="65">
        <f>SUMIFS(Jun!$I$5:$I$619,Jun!$S$5:$S$619,"Despesa",Jun!$F$5:$F$619,Resultado!$D557)</f>
        <v>0</v>
      </c>
      <c r="K557" s="65">
        <f>SUMIFS(Jul!$I$5:$I$619,Jul!$S$5:$S$619,"Despesa",Jul!$F$5:$F$619,Resultado!$D557)</f>
        <v>0</v>
      </c>
      <c r="L557" s="65">
        <f>SUMIFS(Ago!$I$5:$I$619,Ago!$S$5:$S$619,"Despesa",Ago!$F$5:$F$619,Resultado!$D557)</f>
        <v>0</v>
      </c>
      <c r="M557" s="65">
        <f>SUMIFS(Set!$I$5:$I$619,Set!$S$5:$S$619,"Despesa",Set!$F$5:$F$619,Resultado!$D557)</f>
        <v>0</v>
      </c>
      <c r="N557" s="65">
        <f>SUMIFS(Out!$I$5:$I$619,Out!$S$5:$S$619,"Despesa",Out!$F$5:$F$619,Resultado!$D557)</f>
        <v>0</v>
      </c>
      <c r="O557" s="65">
        <f>SUMIFS(Nov!$I$5:$I$619,Nov!$S$5:$S$619,"Despesa",Nov!$F$5:$F$619,Resultado!$D557)</f>
        <v>0</v>
      </c>
      <c r="P557" s="65">
        <f>SUMIFS(Dez!$I$5:$I$619,Dez!$S$5:$S$619,"Despesa",Dez!$F$5:$F$619,Resultado!$D557)</f>
        <v>0</v>
      </c>
      <c r="Q557" s="65">
        <f t="shared" si="66"/>
        <v>0</v>
      </c>
    </row>
    <row r="558" spans="3:17" ht="28.5" customHeight="1" thickTop="1" thickBot="1" x14ac:dyDescent="0.25">
      <c r="C558" s="45" t="str">
        <f>'PC Despesas'!I38</f>
        <v>5.3.34</v>
      </c>
      <c r="D558" s="46" t="str">
        <f>VLOOKUP(C558,'PC Despesas'!$I$4:$J$103,2,FALSE)</f>
        <v>-</v>
      </c>
      <c r="E558" s="65">
        <f>SUMIFS(Jan!$I$5:$I$619,Jan!$S$5:$S$619,"Despesa",Jan!$F$5:$F$619,Resultado!$D558)</f>
        <v>0</v>
      </c>
      <c r="F558" s="65">
        <f>SUMIFS(Fev!$I$5:$I$619,Fev!$S$5:$S$619,"Despesa",Fev!$F$5:$F$619,Resultado!$D558)</f>
        <v>0</v>
      </c>
      <c r="G558" s="65">
        <f>SUMIFS(Mar!$I$5:$I$619,Mar!$S$5:$S$619,"Despesa",Mar!$F$5:$F$619,Resultado!$D558)</f>
        <v>0</v>
      </c>
      <c r="H558" s="65">
        <f>SUMIFS(Abr!$I$5:$I$619,Abr!$S$5:$S$619,"Despesa",Abr!$F$5:$F$619,Resultado!$D558)</f>
        <v>0</v>
      </c>
      <c r="I558" s="65">
        <f>SUMIFS(Mai!$I$5:$I$619,Mai!$S$5:$S$619,"Despesa",Mai!$F$5:$F$619,Resultado!$D558)</f>
        <v>0</v>
      </c>
      <c r="J558" s="65">
        <f>SUMIFS(Jun!$I$5:$I$619,Jun!$S$5:$S$619,"Despesa",Jun!$F$5:$F$619,Resultado!$D558)</f>
        <v>0</v>
      </c>
      <c r="K558" s="65">
        <f>SUMIFS(Jul!$I$5:$I$619,Jul!$S$5:$S$619,"Despesa",Jul!$F$5:$F$619,Resultado!$D558)</f>
        <v>0</v>
      </c>
      <c r="L558" s="65">
        <f>SUMIFS(Ago!$I$5:$I$619,Ago!$S$5:$S$619,"Despesa",Ago!$F$5:$F$619,Resultado!$D558)</f>
        <v>0</v>
      </c>
      <c r="M558" s="65">
        <f>SUMIFS(Set!$I$5:$I$619,Set!$S$5:$S$619,"Despesa",Set!$F$5:$F$619,Resultado!$D558)</f>
        <v>0</v>
      </c>
      <c r="N558" s="65">
        <f>SUMIFS(Out!$I$5:$I$619,Out!$S$5:$S$619,"Despesa",Out!$F$5:$F$619,Resultado!$D558)</f>
        <v>0</v>
      </c>
      <c r="O558" s="65">
        <f>SUMIFS(Nov!$I$5:$I$619,Nov!$S$5:$S$619,"Despesa",Nov!$F$5:$F$619,Resultado!$D558)</f>
        <v>0</v>
      </c>
      <c r="P558" s="65">
        <f>SUMIFS(Dez!$I$5:$I$619,Dez!$S$5:$S$619,"Despesa",Dez!$F$5:$F$619,Resultado!$D558)</f>
        <v>0</v>
      </c>
      <c r="Q558" s="65">
        <f t="shared" si="66"/>
        <v>0</v>
      </c>
    </row>
    <row r="559" spans="3:17" ht="28.5" customHeight="1" thickTop="1" thickBot="1" x14ac:dyDescent="0.25">
      <c r="C559" s="45" t="str">
        <f>'PC Despesas'!I39</f>
        <v>5.3.35</v>
      </c>
      <c r="D559" s="46" t="str">
        <f>VLOOKUP(C559,'PC Despesas'!$I$4:$J$103,2,FALSE)</f>
        <v>-</v>
      </c>
      <c r="E559" s="65">
        <f>SUMIFS(Jan!$I$5:$I$619,Jan!$S$5:$S$619,"Despesa",Jan!$F$5:$F$619,Resultado!$D559)</f>
        <v>0</v>
      </c>
      <c r="F559" s="65">
        <f>SUMIFS(Fev!$I$5:$I$619,Fev!$S$5:$S$619,"Despesa",Fev!$F$5:$F$619,Resultado!$D559)</f>
        <v>0</v>
      </c>
      <c r="G559" s="65">
        <f>SUMIFS(Mar!$I$5:$I$619,Mar!$S$5:$S$619,"Despesa",Mar!$F$5:$F$619,Resultado!$D559)</f>
        <v>0</v>
      </c>
      <c r="H559" s="65">
        <f>SUMIFS(Abr!$I$5:$I$619,Abr!$S$5:$S$619,"Despesa",Abr!$F$5:$F$619,Resultado!$D559)</f>
        <v>0</v>
      </c>
      <c r="I559" s="65">
        <f>SUMIFS(Mai!$I$5:$I$619,Mai!$S$5:$S$619,"Despesa",Mai!$F$5:$F$619,Resultado!$D559)</f>
        <v>0</v>
      </c>
      <c r="J559" s="65">
        <f>SUMIFS(Jun!$I$5:$I$619,Jun!$S$5:$S$619,"Despesa",Jun!$F$5:$F$619,Resultado!$D559)</f>
        <v>0</v>
      </c>
      <c r="K559" s="65">
        <f>SUMIFS(Jul!$I$5:$I$619,Jul!$S$5:$S$619,"Despesa",Jul!$F$5:$F$619,Resultado!$D559)</f>
        <v>0</v>
      </c>
      <c r="L559" s="65">
        <f>SUMIFS(Ago!$I$5:$I$619,Ago!$S$5:$S$619,"Despesa",Ago!$F$5:$F$619,Resultado!$D559)</f>
        <v>0</v>
      </c>
      <c r="M559" s="65">
        <f>SUMIFS(Set!$I$5:$I$619,Set!$S$5:$S$619,"Despesa",Set!$F$5:$F$619,Resultado!$D559)</f>
        <v>0</v>
      </c>
      <c r="N559" s="65">
        <f>SUMIFS(Out!$I$5:$I$619,Out!$S$5:$S$619,"Despesa",Out!$F$5:$F$619,Resultado!$D559)</f>
        <v>0</v>
      </c>
      <c r="O559" s="65">
        <f>SUMIFS(Nov!$I$5:$I$619,Nov!$S$5:$S$619,"Despesa",Nov!$F$5:$F$619,Resultado!$D559)</f>
        <v>0</v>
      </c>
      <c r="P559" s="65">
        <f>SUMIFS(Dez!$I$5:$I$619,Dez!$S$5:$S$619,"Despesa",Dez!$F$5:$F$619,Resultado!$D559)</f>
        <v>0</v>
      </c>
      <c r="Q559" s="65">
        <f t="shared" si="66"/>
        <v>0</v>
      </c>
    </row>
    <row r="560" spans="3:17" ht="28.5" customHeight="1" thickTop="1" thickBot="1" x14ac:dyDescent="0.25">
      <c r="C560" s="45" t="str">
        <f>'PC Despesas'!I40</f>
        <v>5.3.36</v>
      </c>
      <c r="D560" s="46" t="str">
        <f>VLOOKUP(C560,'PC Despesas'!$I$4:$J$103,2,FALSE)</f>
        <v>-</v>
      </c>
      <c r="E560" s="65">
        <f>SUMIFS(Jan!$I$5:$I$619,Jan!$S$5:$S$619,"Despesa",Jan!$F$5:$F$619,Resultado!$D560)</f>
        <v>0</v>
      </c>
      <c r="F560" s="65">
        <f>SUMIFS(Fev!$I$5:$I$619,Fev!$S$5:$S$619,"Despesa",Fev!$F$5:$F$619,Resultado!$D560)</f>
        <v>0</v>
      </c>
      <c r="G560" s="65">
        <f>SUMIFS(Mar!$I$5:$I$619,Mar!$S$5:$S$619,"Despesa",Mar!$F$5:$F$619,Resultado!$D560)</f>
        <v>0</v>
      </c>
      <c r="H560" s="65">
        <f>SUMIFS(Abr!$I$5:$I$619,Abr!$S$5:$S$619,"Despesa",Abr!$F$5:$F$619,Resultado!$D560)</f>
        <v>0</v>
      </c>
      <c r="I560" s="65">
        <f>SUMIFS(Mai!$I$5:$I$619,Mai!$S$5:$S$619,"Despesa",Mai!$F$5:$F$619,Resultado!$D560)</f>
        <v>0</v>
      </c>
      <c r="J560" s="65">
        <f>SUMIFS(Jun!$I$5:$I$619,Jun!$S$5:$S$619,"Despesa",Jun!$F$5:$F$619,Resultado!$D560)</f>
        <v>0</v>
      </c>
      <c r="K560" s="65">
        <f>SUMIFS(Jul!$I$5:$I$619,Jul!$S$5:$S$619,"Despesa",Jul!$F$5:$F$619,Resultado!$D560)</f>
        <v>0</v>
      </c>
      <c r="L560" s="65">
        <f>SUMIFS(Ago!$I$5:$I$619,Ago!$S$5:$S$619,"Despesa",Ago!$F$5:$F$619,Resultado!$D560)</f>
        <v>0</v>
      </c>
      <c r="M560" s="65">
        <f>SUMIFS(Set!$I$5:$I$619,Set!$S$5:$S$619,"Despesa",Set!$F$5:$F$619,Resultado!$D560)</f>
        <v>0</v>
      </c>
      <c r="N560" s="65">
        <f>SUMIFS(Out!$I$5:$I$619,Out!$S$5:$S$619,"Despesa",Out!$F$5:$F$619,Resultado!$D560)</f>
        <v>0</v>
      </c>
      <c r="O560" s="65">
        <f>SUMIFS(Nov!$I$5:$I$619,Nov!$S$5:$S$619,"Despesa",Nov!$F$5:$F$619,Resultado!$D560)</f>
        <v>0</v>
      </c>
      <c r="P560" s="65">
        <f>SUMIFS(Dez!$I$5:$I$619,Dez!$S$5:$S$619,"Despesa",Dez!$F$5:$F$619,Resultado!$D560)</f>
        <v>0</v>
      </c>
      <c r="Q560" s="65">
        <f t="shared" si="66"/>
        <v>0</v>
      </c>
    </row>
    <row r="561" spans="3:17" ht="28.5" customHeight="1" thickTop="1" thickBot="1" x14ac:dyDescent="0.25">
      <c r="C561" s="45" t="str">
        <f>'PC Despesas'!I41</f>
        <v>5.3.37</v>
      </c>
      <c r="D561" s="46" t="str">
        <f>VLOOKUP(C561,'PC Despesas'!$I$4:$J$103,2,FALSE)</f>
        <v>-</v>
      </c>
      <c r="E561" s="65">
        <f>SUMIFS(Jan!$I$5:$I$619,Jan!$S$5:$S$619,"Despesa",Jan!$F$5:$F$619,Resultado!$D561)</f>
        <v>0</v>
      </c>
      <c r="F561" s="65">
        <f>SUMIFS(Fev!$I$5:$I$619,Fev!$S$5:$S$619,"Despesa",Fev!$F$5:$F$619,Resultado!$D561)</f>
        <v>0</v>
      </c>
      <c r="G561" s="65">
        <f>SUMIFS(Mar!$I$5:$I$619,Mar!$S$5:$S$619,"Despesa",Mar!$F$5:$F$619,Resultado!$D561)</f>
        <v>0</v>
      </c>
      <c r="H561" s="65">
        <f>SUMIFS(Abr!$I$5:$I$619,Abr!$S$5:$S$619,"Despesa",Abr!$F$5:$F$619,Resultado!$D561)</f>
        <v>0</v>
      </c>
      <c r="I561" s="65">
        <f>SUMIFS(Mai!$I$5:$I$619,Mai!$S$5:$S$619,"Despesa",Mai!$F$5:$F$619,Resultado!$D561)</f>
        <v>0</v>
      </c>
      <c r="J561" s="65">
        <f>SUMIFS(Jun!$I$5:$I$619,Jun!$S$5:$S$619,"Despesa",Jun!$F$5:$F$619,Resultado!$D561)</f>
        <v>0</v>
      </c>
      <c r="K561" s="65">
        <f>SUMIFS(Jul!$I$5:$I$619,Jul!$S$5:$S$619,"Despesa",Jul!$F$5:$F$619,Resultado!$D561)</f>
        <v>0</v>
      </c>
      <c r="L561" s="65">
        <f>SUMIFS(Ago!$I$5:$I$619,Ago!$S$5:$S$619,"Despesa",Ago!$F$5:$F$619,Resultado!$D561)</f>
        <v>0</v>
      </c>
      <c r="M561" s="65">
        <f>SUMIFS(Set!$I$5:$I$619,Set!$S$5:$S$619,"Despesa",Set!$F$5:$F$619,Resultado!$D561)</f>
        <v>0</v>
      </c>
      <c r="N561" s="65">
        <f>SUMIFS(Out!$I$5:$I$619,Out!$S$5:$S$619,"Despesa",Out!$F$5:$F$619,Resultado!$D561)</f>
        <v>0</v>
      </c>
      <c r="O561" s="65">
        <f>SUMIFS(Nov!$I$5:$I$619,Nov!$S$5:$S$619,"Despesa",Nov!$F$5:$F$619,Resultado!$D561)</f>
        <v>0</v>
      </c>
      <c r="P561" s="65">
        <f>SUMIFS(Dez!$I$5:$I$619,Dez!$S$5:$S$619,"Despesa",Dez!$F$5:$F$619,Resultado!$D561)</f>
        <v>0</v>
      </c>
      <c r="Q561" s="65">
        <f t="shared" si="66"/>
        <v>0</v>
      </c>
    </row>
    <row r="562" spans="3:17" ht="28.5" customHeight="1" thickTop="1" thickBot="1" x14ac:dyDescent="0.25">
      <c r="C562" s="45" t="str">
        <f>'PC Despesas'!I42</f>
        <v>5.3.38</v>
      </c>
      <c r="D562" s="46" t="str">
        <f>VLOOKUP(C562,'PC Despesas'!$I$4:$J$103,2,FALSE)</f>
        <v>-</v>
      </c>
      <c r="E562" s="65">
        <f>SUMIFS(Jan!$I$5:$I$619,Jan!$S$5:$S$619,"Despesa",Jan!$F$5:$F$619,Resultado!$D562)</f>
        <v>0</v>
      </c>
      <c r="F562" s="65">
        <f>SUMIFS(Fev!$I$5:$I$619,Fev!$S$5:$S$619,"Despesa",Fev!$F$5:$F$619,Resultado!$D562)</f>
        <v>0</v>
      </c>
      <c r="G562" s="65">
        <f>SUMIFS(Mar!$I$5:$I$619,Mar!$S$5:$S$619,"Despesa",Mar!$F$5:$F$619,Resultado!$D562)</f>
        <v>0</v>
      </c>
      <c r="H562" s="65">
        <f>SUMIFS(Abr!$I$5:$I$619,Abr!$S$5:$S$619,"Despesa",Abr!$F$5:$F$619,Resultado!$D562)</f>
        <v>0</v>
      </c>
      <c r="I562" s="65">
        <f>SUMIFS(Mai!$I$5:$I$619,Mai!$S$5:$S$619,"Despesa",Mai!$F$5:$F$619,Resultado!$D562)</f>
        <v>0</v>
      </c>
      <c r="J562" s="65">
        <f>SUMIFS(Jun!$I$5:$I$619,Jun!$S$5:$S$619,"Despesa",Jun!$F$5:$F$619,Resultado!$D562)</f>
        <v>0</v>
      </c>
      <c r="K562" s="65">
        <f>SUMIFS(Jul!$I$5:$I$619,Jul!$S$5:$S$619,"Despesa",Jul!$F$5:$F$619,Resultado!$D562)</f>
        <v>0</v>
      </c>
      <c r="L562" s="65">
        <f>SUMIFS(Ago!$I$5:$I$619,Ago!$S$5:$S$619,"Despesa",Ago!$F$5:$F$619,Resultado!$D562)</f>
        <v>0</v>
      </c>
      <c r="M562" s="65">
        <f>SUMIFS(Set!$I$5:$I$619,Set!$S$5:$S$619,"Despesa",Set!$F$5:$F$619,Resultado!$D562)</f>
        <v>0</v>
      </c>
      <c r="N562" s="65">
        <f>SUMIFS(Out!$I$5:$I$619,Out!$S$5:$S$619,"Despesa",Out!$F$5:$F$619,Resultado!$D562)</f>
        <v>0</v>
      </c>
      <c r="O562" s="65">
        <f>SUMIFS(Nov!$I$5:$I$619,Nov!$S$5:$S$619,"Despesa",Nov!$F$5:$F$619,Resultado!$D562)</f>
        <v>0</v>
      </c>
      <c r="P562" s="65">
        <f>SUMIFS(Dez!$I$5:$I$619,Dez!$S$5:$S$619,"Despesa",Dez!$F$5:$F$619,Resultado!$D562)</f>
        <v>0</v>
      </c>
      <c r="Q562" s="65">
        <f t="shared" si="66"/>
        <v>0</v>
      </c>
    </row>
    <row r="563" spans="3:17" ht="28.5" customHeight="1" thickTop="1" thickBot="1" x14ac:dyDescent="0.25">
      <c r="C563" s="45" t="str">
        <f>'PC Despesas'!I43</f>
        <v>5.3.39</v>
      </c>
      <c r="D563" s="46" t="str">
        <f>VLOOKUP(C563,'PC Despesas'!$I$4:$J$103,2,FALSE)</f>
        <v>-</v>
      </c>
      <c r="E563" s="65">
        <f>SUMIFS(Jan!$I$5:$I$619,Jan!$S$5:$S$619,"Despesa",Jan!$F$5:$F$619,Resultado!$D563)</f>
        <v>0</v>
      </c>
      <c r="F563" s="65">
        <f>SUMIFS(Fev!$I$5:$I$619,Fev!$S$5:$S$619,"Despesa",Fev!$F$5:$F$619,Resultado!$D563)</f>
        <v>0</v>
      </c>
      <c r="G563" s="65">
        <f>SUMIFS(Mar!$I$5:$I$619,Mar!$S$5:$S$619,"Despesa",Mar!$F$5:$F$619,Resultado!$D563)</f>
        <v>0</v>
      </c>
      <c r="H563" s="65">
        <f>SUMIFS(Abr!$I$5:$I$619,Abr!$S$5:$S$619,"Despesa",Abr!$F$5:$F$619,Resultado!$D563)</f>
        <v>0</v>
      </c>
      <c r="I563" s="65">
        <f>SUMIFS(Mai!$I$5:$I$619,Mai!$S$5:$S$619,"Despesa",Mai!$F$5:$F$619,Resultado!$D563)</f>
        <v>0</v>
      </c>
      <c r="J563" s="65">
        <f>SUMIFS(Jun!$I$5:$I$619,Jun!$S$5:$S$619,"Despesa",Jun!$F$5:$F$619,Resultado!$D563)</f>
        <v>0</v>
      </c>
      <c r="K563" s="65">
        <f>SUMIFS(Jul!$I$5:$I$619,Jul!$S$5:$S$619,"Despesa",Jul!$F$5:$F$619,Resultado!$D563)</f>
        <v>0</v>
      </c>
      <c r="L563" s="65">
        <f>SUMIFS(Ago!$I$5:$I$619,Ago!$S$5:$S$619,"Despesa",Ago!$F$5:$F$619,Resultado!$D563)</f>
        <v>0</v>
      </c>
      <c r="M563" s="65">
        <f>SUMIFS(Set!$I$5:$I$619,Set!$S$5:$S$619,"Despesa",Set!$F$5:$F$619,Resultado!$D563)</f>
        <v>0</v>
      </c>
      <c r="N563" s="65">
        <f>SUMIFS(Out!$I$5:$I$619,Out!$S$5:$S$619,"Despesa",Out!$F$5:$F$619,Resultado!$D563)</f>
        <v>0</v>
      </c>
      <c r="O563" s="65">
        <f>SUMIFS(Nov!$I$5:$I$619,Nov!$S$5:$S$619,"Despesa",Nov!$F$5:$F$619,Resultado!$D563)</f>
        <v>0</v>
      </c>
      <c r="P563" s="65">
        <f>SUMIFS(Dez!$I$5:$I$619,Dez!$S$5:$S$619,"Despesa",Dez!$F$5:$F$619,Resultado!$D563)</f>
        <v>0</v>
      </c>
      <c r="Q563" s="65">
        <f t="shared" si="66"/>
        <v>0</v>
      </c>
    </row>
    <row r="564" spans="3:17" ht="28.5" customHeight="1" thickTop="1" thickBot="1" x14ac:dyDescent="0.25">
      <c r="C564" s="45" t="str">
        <f>'PC Despesas'!I44</f>
        <v>5.3.40</v>
      </c>
      <c r="D564" s="46" t="str">
        <f>VLOOKUP(C564,'PC Despesas'!$I$4:$J$103,2,FALSE)</f>
        <v>-</v>
      </c>
      <c r="E564" s="65">
        <f>SUMIFS(Jan!$I$5:$I$619,Jan!$S$5:$S$619,"Despesa",Jan!$F$5:$F$619,Resultado!$D564)</f>
        <v>0</v>
      </c>
      <c r="F564" s="65">
        <f>SUMIFS(Fev!$I$5:$I$619,Fev!$S$5:$S$619,"Despesa",Fev!$F$5:$F$619,Resultado!$D564)</f>
        <v>0</v>
      </c>
      <c r="G564" s="65">
        <f>SUMIFS(Mar!$I$5:$I$619,Mar!$S$5:$S$619,"Despesa",Mar!$F$5:$F$619,Resultado!$D564)</f>
        <v>0</v>
      </c>
      <c r="H564" s="65">
        <f>SUMIFS(Abr!$I$5:$I$619,Abr!$S$5:$S$619,"Despesa",Abr!$F$5:$F$619,Resultado!$D564)</f>
        <v>0</v>
      </c>
      <c r="I564" s="65">
        <f>SUMIFS(Mai!$I$5:$I$619,Mai!$S$5:$S$619,"Despesa",Mai!$F$5:$F$619,Resultado!$D564)</f>
        <v>0</v>
      </c>
      <c r="J564" s="65">
        <f>SUMIFS(Jun!$I$5:$I$619,Jun!$S$5:$S$619,"Despesa",Jun!$F$5:$F$619,Resultado!$D564)</f>
        <v>0</v>
      </c>
      <c r="K564" s="65">
        <f>SUMIFS(Jul!$I$5:$I$619,Jul!$S$5:$S$619,"Despesa",Jul!$F$5:$F$619,Resultado!$D564)</f>
        <v>0</v>
      </c>
      <c r="L564" s="65">
        <f>SUMIFS(Ago!$I$5:$I$619,Ago!$S$5:$S$619,"Despesa",Ago!$F$5:$F$619,Resultado!$D564)</f>
        <v>0</v>
      </c>
      <c r="M564" s="65">
        <f>SUMIFS(Set!$I$5:$I$619,Set!$S$5:$S$619,"Despesa",Set!$F$5:$F$619,Resultado!$D564)</f>
        <v>0</v>
      </c>
      <c r="N564" s="65">
        <f>SUMIFS(Out!$I$5:$I$619,Out!$S$5:$S$619,"Despesa",Out!$F$5:$F$619,Resultado!$D564)</f>
        <v>0</v>
      </c>
      <c r="O564" s="65">
        <f>SUMIFS(Nov!$I$5:$I$619,Nov!$S$5:$S$619,"Despesa",Nov!$F$5:$F$619,Resultado!$D564)</f>
        <v>0</v>
      </c>
      <c r="P564" s="65">
        <f>SUMIFS(Dez!$I$5:$I$619,Dez!$S$5:$S$619,"Despesa",Dez!$F$5:$F$619,Resultado!$D564)</f>
        <v>0</v>
      </c>
      <c r="Q564" s="65">
        <f t="shared" si="66"/>
        <v>0</v>
      </c>
    </row>
    <row r="565" spans="3:17" ht="28.5" customHeight="1" thickTop="1" thickBot="1" x14ac:dyDescent="0.25">
      <c r="C565" s="45" t="str">
        <f>'PC Despesas'!I45</f>
        <v>5.3.41</v>
      </c>
      <c r="D565" s="46" t="str">
        <f>VLOOKUP(C565,'PC Despesas'!$I$4:$J$103,2,FALSE)</f>
        <v>-</v>
      </c>
      <c r="E565" s="65">
        <f>SUMIFS(Jan!$I$5:$I$619,Jan!$S$5:$S$619,"Despesa",Jan!$F$5:$F$619,Resultado!$D565)</f>
        <v>0</v>
      </c>
      <c r="F565" s="65">
        <f>SUMIFS(Fev!$I$5:$I$619,Fev!$S$5:$S$619,"Despesa",Fev!$F$5:$F$619,Resultado!$D565)</f>
        <v>0</v>
      </c>
      <c r="G565" s="65">
        <f>SUMIFS(Mar!$I$5:$I$619,Mar!$S$5:$S$619,"Despesa",Mar!$F$5:$F$619,Resultado!$D565)</f>
        <v>0</v>
      </c>
      <c r="H565" s="65">
        <f>SUMIFS(Abr!$I$5:$I$619,Abr!$S$5:$S$619,"Despesa",Abr!$F$5:$F$619,Resultado!$D565)</f>
        <v>0</v>
      </c>
      <c r="I565" s="65">
        <f>SUMIFS(Mai!$I$5:$I$619,Mai!$S$5:$S$619,"Despesa",Mai!$F$5:$F$619,Resultado!$D565)</f>
        <v>0</v>
      </c>
      <c r="J565" s="65">
        <f>SUMIFS(Jun!$I$5:$I$619,Jun!$S$5:$S$619,"Despesa",Jun!$F$5:$F$619,Resultado!$D565)</f>
        <v>0</v>
      </c>
      <c r="K565" s="65">
        <f>SUMIFS(Jul!$I$5:$I$619,Jul!$S$5:$S$619,"Despesa",Jul!$F$5:$F$619,Resultado!$D565)</f>
        <v>0</v>
      </c>
      <c r="L565" s="65">
        <f>SUMIFS(Ago!$I$5:$I$619,Ago!$S$5:$S$619,"Despesa",Ago!$F$5:$F$619,Resultado!$D565)</f>
        <v>0</v>
      </c>
      <c r="M565" s="65">
        <f>SUMIFS(Set!$I$5:$I$619,Set!$S$5:$S$619,"Despesa",Set!$F$5:$F$619,Resultado!$D565)</f>
        <v>0</v>
      </c>
      <c r="N565" s="65">
        <f>SUMIFS(Out!$I$5:$I$619,Out!$S$5:$S$619,"Despesa",Out!$F$5:$F$619,Resultado!$D565)</f>
        <v>0</v>
      </c>
      <c r="O565" s="65">
        <f>SUMIFS(Nov!$I$5:$I$619,Nov!$S$5:$S$619,"Despesa",Nov!$F$5:$F$619,Resultado!$D565)</f>
        <v>0</v>
      </c>
      <c r="P565" s="65">
        <f>SUMIFS(Dez!$I$5:$I$619,Dez!$S$5:$S$619,"Despesa",Dez!$F$5:$F$619,Resultado!$D565)</f>
        <v>0</v>
      </c>
      <c r="Q565" s="65">
        <f t="shared" si="66"/>
        <v>0</v>
      </c>
    </row>
    <row r="566" spans="3:17" ht="28.5" customHeight="1" thickTop="1" thickBot="1" x14ac:dyDescent="0.25">
      <c r="C566" s="45" t="str">
        <f>'PC Despesas'!I46</f>
        <v>5.3.42</v>
      </c>
      <c r="D566" s="46" t="str">
        <f>VLOOKUP(C566,'PC Despesas'!$I$4:$J$103,2,FALSE)</f>
        <v>-</v>
      </c>
      <c r="E566" s="65">
        <f>SUMIFS(Jan!$I$5:$I$619,Jan!$S$5:$S$619,"Despesa",Jan!$F$5:$F$619,Resultado!$D566)</f>
        <v>0</v>
      </c>
      <c r="F566" s="65">
        <f>SUMIFS(Fev!$I$5:$I$619,Fev!$S$5:$S$619,"Despesa",Fev!$F$5:$F$619,Resultado!$D566)</f>
        <v>0</v>
      </c>
      <c r="G566" s="65">
        <f>SUMIFS(Mar!$I$5:$I$619,Mar!$S$5:$S$619,"Despesa",Mar!$F$5:$F$619,Resultado!$D566)</f>
        <v>0</v>
      </c>
      <c r="H566" s="65">
        <f>SUMIFS(Abr!$I$5:$I$619,Abr!$S$5:$S$619,"Despesa",Abr!$F$5:$F$619,Resultado!$D566)</f>
        <v>0</v>
      </c>
      <c r="I566" s="65">
        <f>SUMIFS(Mai!$I$5:$I$619,Mai!$S$5:$S$619,"Despesa",Mai!$F$5:$F$619,Resultado!$D566)</f>
        <v>0</v>
      </c>
      <c r="J566" s="65">
        <f>SUMIFS(Jun!$I$5:$I$619,Jun!$S$5:$S$619,"Despesa",Jun!$F$5:$F$619,Resultado!$D566)</f>
        <v>0</v>
      </c>
      <c r="K566" s="65">
        <f>SUMIFS(Jul!$I$5:$I$619,Jul!$S$5:$S$619,"Despesa",Jul!$F$5:$F$619,Resultado!$D566)</f>
        <v>0</v>
      </c>
      <c r="L566" s="65">
        <f>SUMIFS(Ago!$I$5:$I$619,Ago!$S$5:$S$619,"Despesa",Ago!$F$5:$F$619,Resultado!$D566)</f>
        <v>0</v>
      </c>
      <c r="M566" s="65">
        <f>SUMIFS(Set!$I$5:$I$619,Set!$S$5:$S$619,"Despesa",Set!$F$5:$F$619,Resultado!$D566)</f>
        <v>0</v>
      </c>
      <c r="N566" s="65">
        <f>SUMIFS(Out!$I$5:$I$619,Out!$S$5:$S$619,"Despesa",Out!$F$5:$F$619,Resultado!$D566)</f>
        <v>0</v>
      </c>
      <c r="O566" s="65">
        <f>SUMIFS(Nov!$I$5:$I$619,Nov!$S$5:$S$619,"Despesa",Nov!$F$5:$F$619,Resultado!$D566)</f>
        <v>0</v>
      </c>
      <c r="P566" s="65">
        <f>SUMIFS(Dez!$I$5:$I$619,Dez!$S$5:$S$619,"Despesa",Dez!$F$5:$F$619,Resultado!$D566)</f>
        <v>0</v>
      </c>
      <c r="Q566" s="65">
        <f t="shared" si="66"/>
        <v>0</v>
      </c>
    </row>
    <row r="567" spans="3:17" ht="28.5" customHeight="1" thickTop="1" thickBot="1" x14ac:dyDescent="0.25">
      <c r="C567" s="45" t="str">
        <f>'PC Despesas'!I47</f>
        <v>5.3.43</v>
      </c>
      <c r="D567" s="46" t="str">
        <f>VLOOKUP(C567,'PC Despesas'!$I$4:$J$103,2,FALSE)</f>
        <v>-</v>
      </c>
      <c r="E567" s="65">
        <f>SUMIFS(Jan!$I$5:$I$619,Jan!$S$5:$S$619,"Despesa",Jan!$F$5:$F$619,Resultado!$D567)</f>
        <v>0</v>
      </c>
      <c r="F567" s="65">
        <f>SUMIFS(Fev!$I$5:$I$619,Fev!$S$5:$S$619,"Despesa",Fev!$F$5:$F$619,Resultado!$D567)</f>
        <v>0</v>
      </c>
      <c r="G567" s="65">
        <f>SUMIFS(Mar!$I$5:$I$619,Mar!$S$5:$S$619,"Despesa",Mar!$F$5:$F$619,Resultado!$D567)</f>
        <v>0</v>
      </c>
      <c r="H567" s="65">
        <f>SUMIFS(Abr!$I$5:$I$619,Abr!$S$5:$S$619,"Despesa",Abr!$F$5:$F$619,Resultado!$D567)</f>
        <v>0</v>
      </c>
      <c r="I567" s="65">
        <f>SUMIFS(Mai!$I$5:$I$619,Mai!$S$5:$S$619,"Despesa",Mai!$F$5:$F$619,Resultado!$D567)</f>
        <v>0</v>
      </c>
      <c r="J567" s="65">
        <f>SUMIFS(Jun!$I$5:$I$619,Jun!$S$5:$S$619,"Despesa",Jun!$F$5:$F$619,Resultado!$D567)</f>
        <v>0</v>
      </c>
      <c r="K567" s="65">
        <f>SUMIFS(Jul!$I$5:$I$619,Jul!$S$5:$S$619,"Despesa",Jul!$F$5:$F$619,Resultado!$D567)</f>
        <v>0</v>
      </c>
      <c r="L567" s="65">
        <f>SUMIFS(Ago!$I$5:$I$619,Ago!$S$5:$S$619,"Despesa",Ago!$F$5:$F$619,Resultado!$D567)</f>
        <v>0</v>
      </c>
      <c r="M567" s="65">
        <f>SUMIFS(Set!$I$5:$I$619,Set!$S$5:$S$619,"Despesa",Set!$F$5:$F$619,Resultado!$D567)</f>
        <v>0</v>
      </c>
      <c r="N567" s="65">
        <f>SUMIFS(Out!$I$5:$I$619,Out!$S$5:$S$619,"Despesa",Out!$F$5:$F$619,Resultado!$D567)</f>
        <v>0</v>
      </c>
      <c r="O567" s="65">
        <f>SUMIFS(Nov!$I$5:$I$619,Nov!$S$5:$S$619,"Despesa",Nov!$F$5:$F$619,Resultado!$D567)</f>
        <v>0</v>
      </c>
      <c r="P567" s="65">
        <f>SUMIFS(Dez!$I$5:$I$619,Dez!$S$5:$S$619,"Despesa",Dez!$F$5:$F$619,Resultado!$D567)</f>
        <v>0</v>
      </c>
      <c r="Q567" s="65">
        <f t="shared" si="66"/>
        <v>0</v>
      </c>
    </row>
    <row r="568" spans="3:17" ht="28.5" customHeight="1" thickTop="1" thickBot="1" x14ac:dyDescent="0.25">
      <c r="C568" s="45" t="str">
        <f>'PC Despesas'!I48</f>
        <v>5.3.44</v>
      </c>
      <c r="D568" s="46" t="str">
        <f>VLOOKUP(C568,'PC Despesas'!$I$4:$J$103,2,FALSE)</f>
        <v>-</v>
      </c>
      <c r="E568" s="65">
        <f>SUMIFS(Jan!$I$5:$I$619,Jan!$S$5:$S$619,"Despesa",Jan!$F$5:$F$619,Resultado!$D568)</f>
        <v>0</v>
      </c>
      <c r="F568" s="65">
        <f>SUMIFS(Fev!$I$5:$I$619,Fev!$S$5:$S$619,"Despesa",Fev!$F$5:$F$619,Resultado!$D568)</f>
        <v>0</v>
      </c>
      <c r="G568" s="65">
        <f>SUMIFS(Mar!$I$5:$I$619,Mar!$S$5:$S$619,"Despesa",Mar!$F$5:$F$619,Resultado!$D568)</f>
        <v>0</v>
      </c>
      <c r="H568" s="65">
        <f>SUMIFS(Abr!$I$5:$I$619,Abr!$S$5:$S$619,"Despesa",Abr!$F$5:$F$619,Resultado!$D568)</f>
        <v>0</v>
      </c>
      <c r="I568" s="65">
        <f>SUMIFS(Mai!$I$5:$I$619,Mai!$S$5:$S$619,"Despesa",Mai!$F$5:$F$619,Resultado!$D568)</f>
        <v>0</v>
      </c>
      <c r="J568" s="65">
        <f>SUMIFS(Jun!$I$5:$I$619,Jun!$S$5:$S$619,"Despesa",Jun!$F$5:$F$619,Resultado!$D568)</f>
        <v>0</v>
      </c>
      <c r="K568" s="65">
        <f>SUMIFS(Jul!$I$5:$I$619,Jul!$S$5:$S$619,"Despesa",Jul!$F$5:$F$619,Resultado!$D568)</f>
        <v>0</v>
      </c>
      <c r="L568" s="65">
        <f>SUMIFS(Ago!$I$5:$I$619,Ago!$S$5:$S$619,"Despesa",Ago!$F$5:$F$619,Resultado!$D568)</f>
        <v>0</v>
      </c>
      <c r="M568" s="65">
        <f>SUMIFS(Set!$I$5:$I$619,Set!$S$5:$S$619,"Despesa",Set!$F$5:$F$619,Resultado!$D568)</f>
        <v>0</v>
      </c>
      <c r="N568" s="65">
        <f>SUMIFS(Out!$I$5:$I$619,Out!$S$5:$S$619,"Despesa",Out!$F$5:$F$619,Resultado!$D568)</f>
        <v>0</v>
      </c>
      <c r="O568" s="65">
        <f>SUMIFS(Nov!$I$5:$I$619,Nov!$S$5:$S$619,"Despesa",Nov!$F$5:$F$619,Resultado!$D568)</f>
        <v>0</v>
      </c>
      <c r="P568" s="65">
        <f>SUMIFS(Dez!$I$5:$I$619,Dez!$S$5:$S$619,"Despesa",Dez!$F$5:$F$619,Resultado!$D568)</f>
        <v>0</v>
      </c>
      <c r="Q568" s="65">
        <f t="shared" si="66"/>
        <v>0</v>
      </c>
    </row>
    <row r="569" spans="3:17" ht="28.5" customHeight="1" thickTop="1" thickBot="1" x14ac:dyDescent="0.25">
      <c r="C569" s="45" t="str">
        <f>'PC Despesas'!I49</f>
        <v>5.3.45</v>
      </c>
      <c r="D569" s="46" t="str">
        <f>VLOOKUP(C569,'PC Despesas'!$I$4:$J$103,2,FALSE)</f>
        <v>-</v>
      </c>
      <c r="E569" s="65">
        <f>SUMIFS(Jan!$I$5:$I$619,Jan!$S$5:$S$619,"Despesa",Jan!$F$5:$F$619,Resultado!$D569)</f>
        <v>0</v>
      </c>
      <c r="F569" s="65">
        <f>SUMIFS(Fev!$I$5:$I$619,Fev!$S$5:$S$619,"Despesa",Fev!$F$5:$F$619,Resultado!$D569)</f>
        <v>0</v>
      </c>
      <c r="G569" s="65">
        <f>SUMIFS(Mar!$I$5:$I$619,Mar!$S$5:$S$619,"Despesa",Mar!$F$5:$F$619,Resultado!$D569)</f>
        <v>0</v>
      </c>
      <c r="H569" s="65">
        <f>SUMIFS(Abr!$I$5:$I$619,Abr!$S$5:$S$619,"Despesa",Abr!$F$5:$F$619,Resultado!$D569)</f>
        <v>0</v>
      </c>
      <c r="I569" s="65">
        <f>SUMIFS(Mai!$I$5:$I$619,Mai!$S$5:$S$619,"Despesa",Mai!$F$5:$F$619,Resultado!$D569)</f>
        <v>0</v>
      </c>
      <c r="J569" s="65">
        <f>SUMIFS(Jun!$I$5:$I$619,Jun!$S$5:$S$619,"Despesa",Jun!$F$5:$F$619,Resultado!$D569)</f>
        <v>0</v>
      </c>
      <c r="K569" s="65">
        <f>SUMIFS(Jul!$I$5:$I$619,Jul!$S$5:$S$619,"Despesa",Jul!$F$5:$F$619,Resultado!$D569)</f>
        <v>0</v>
      </c>
      <c r="L569" s="65">
        <f>SUMIFS(Ago!$I$5:$I$619,Ago!$S$5:$S$619,"Despesa",Ago!$F$5:$F$619,Resultado!$D569)</f>
        <v>0</v>
      </c>
      <c r="M569" s="65">
        <f>SUMIFS(Set!$I$5:$I$619,Set!$S$5:$S$619,"Despesa",Set!$F$5:$F$619,Resultado!$D569)</f>
        <v>0</v>
      </c>
      <c r="N569" s="65">
        <f>SUMIFS(Out!$I$5:$I$619,Out!$S$5:$S$619,"Despesa",Out!$F$5:$F$619,Resultado!$D569)</f>
        <v>0</v>
      </c>
      <c r="O569" s="65">
        <f>SUMIFS(Nov!$I$5:$I$619,Nov!$S$5:$S$619,"Despesa",Nov!$F$5:$F$619,Resultado!$D569)</f>
        <v>0</v>
      </c>
      <c r="P569" s="65">
        <f>SUMIFS(Dez!$I$5:$I$619,Dez!$S$5:$S$619,"Despesa",Dez!$F$5:$F$619,Resultado!$D569)</f>
        <v>0</v>
      </c>
      <c r="Q569" s="65">
        <f t="shared" si="66"/>
        <v>0</v>
      </c>
    </row>
    <row r="570" spans="3:17" ht="28.5" customHeight="1" thickTop="1" thickBot="1" x14ac:dyDescent="0.25">
      <c r="C570" s="45" t="str">
        <f>'PC Despesas'!I50</f>
        <v>5.3.46</v>
      </c>
      <c r="D570" s="46" t="str">
        <f>VLOOKUP(C570,'PC Despesas'!$I$4:$J$103,2,FALSE)</f>
        <v>-</v>
      </c>
      <c r="E570" s="65">
        <f>SUMIFS(Jan!$I$5:$I$619,Jan!$S$5:$S$619,"Despesa",Jan!$F$5:$F$619,Resultado!$D570)</f>
        <v>0</v>
      </c>
      <c r="F570" s="65">
        <f>SUMIFS(Fev!$I$5:$I$619,Fev!$S$5:$S$619,"Despesa",Fev!$F$5:$F$619,Resultado!$D570)</f>
        <v>0</v>
      </c>
      <c r="G570" s="65">
        <f>SUMIFS(Mar!$I$5:$I$619,Mar!$S$5:$S$619,"Despesa",Mar!$F$5:$F$619,Resultado!$D570)</f>
        <v>0</v>
      </c>
      <c r="H570" s="65">
        <f>SUMIFS(Abr!$I$5:$I$619,Abr!$S$5:$S$619,"Despesa",Abr!$F$5:$F$619,Resultado!$D570)</f>
        <v>0</v>
      </c>
      <c r="I570" s="65">
        <f>SUMIFS(Mai!$I$5:$I$619,Mai!$S$5:$S$619,"Despesa",Mai!$F$5:$F$619,Resultado!$D570)</f>
        <v>0</v>
      </c>
      <c r="J570" s="65">
        <f>SUMIFS(Jun!$I$5:$I$619,Jun!$S$5:$S$619,"Despesa",Jun!$F$5:$F$619,Resultado!$D570)</f>
        <v>0</v>
      </c>
      <c r="K570" s="65">
        <f>SUMIFS(Jul!$I$5:$I$619,Jul!$S$5:$S$619,"Despesa",Jul!$F$5:$F$619,Resultado!$D570)</f>
        <v>0</v>
      </c>
      <c r="L570" s="65">
        <f>SUMIFS(Ago!$I$5:$I$619,Ago!$S$5:$S$619,"Despesa",Ago!$F$5:$F$619,Resultado!$D570)</f>
        <v>0</v>
      </c>
      <c r="M570" s="65">
        <f>SUMIFS(Set!$I$5:$I$619,Set!$S$5:$S$619,"Despesa",Set!$F$5:$F$619,Resultado!$D570)</f>
        <v>0</v>
      </c>
      <c r="N570" s="65">
        <f>SUMIFS(Out!$I$5:$I$619,Out!$S$5:$S$619,"Despesa",Out!$F$5:$F$619,Resultado!$D570)</f>
        <v>0</v>
      </c>
      <c r="O570" s="65">
        <f>SUMIFS(Nov!$I$5:$I$619,Nov!$S$5:$S$619,"Despesa",Nov!$F$5:$F$619,Resultado!$D570)</f>
        <v>0</v>
      </c>
      <c r="P570" s="65">
        <f>SUMIFS(Dez!$I$5:$I$619,Dez!$S$5:$S$619,"Despesa",Dez!$F$5:$F$619,Resultado!$D570)</f>
        <v>0</v>
      </c>
      <c r="Q570" s="65">
        <f t="shared" si="66"/>
        <v>0</v>
      </c>
    </row>
    <row r="571" spans="3:17" ht="28.5" customHeight="1" thickTop="1" thickBot="1" x14ac:dyDescent="0.25">
      <c r="C571" s="45" t="str">
        <f>'PC Despesas'!I51</f>
        <v>5.3.47</v>
      </c>
      <c r="D571" s="46" t="str">
        <f>VLOOKUP(C571,'PC Despesas'!$I$4:$J$103,2,FALSE)</f>
        <v>-</v>
      </c>
      <c r="E571" s="65">
        <f>SUMIFS(Jan!$I$5:$I$619,Jan!$S$5:$S$619,"Despesa",Jan!$F$5:$F$619,Resultado!$D571)</f>
        <v>0</v>
      </c>
      <c r="F571" s="65">
        <f>SUMIFS(Fev!$I$5:$I$619,Fev!$S$5:$S$619,"Despesa",Fev!$F$5:$F$619,Resultado!$D571)</f>
        <v>0</v>
      </c>
      <c r="G571" s="65">
        <f>SUMIFS(Mar!$I$5:$I$619,Mar!$S$5:$S$619,"Despesa",Mar!$F$5:$F$619,Resultado!$D571)</f>
        <v>0</v>
      </c>
      <c r="H571" s="65">
        <f>SUMIFS(Abr!$I$5:$I$619,Abr!$S$5:$S$619,"Despesa",Abr!$F$5:$F$619,Resultado!$D571)</f>
        <v>0</v>
      </c>
      <c r="I571" s="65">
        <f>SUMIFS(Mai!$I$5:$I$619,Mai!$S$5:$S$619,"Despesa",Mai!$F$5:$F$619,Resultado!$D571)</f>
        <v>0</v>
      </c>
      <c r="J571" s="65">
        <f>SUMIFS(Jun!$I$5:$I$619,Jun!$S$5:$S$619,"Despesa",Jun!$F$5:$F$619,Resultado!$D571)</f>
        <v>0</v>
      </c>
      <c r="K571" s="65">
        <f>SUMIFS(Jul!$I$5:$I$619,Jul!$S$5:$S$619,"Despesa",Jul!$F$5:$F$619,Resultado!$D571)</f>
        <v>0</v>
      </c>
      <c r="L571" s="65">
        <f>SUMIFS(Ago!$I$5:$I$619,Ago!$S$5:$S$619,"Despesa",Ago!$F$5:$F$619,Resultado!$D571)</f>
        <v>0</v>
      </c>
      <c r="M571" s="65">
        <f>SUMIFS(Set!$I$5:$I$619,Set!$S$5:$S$619,"Despesa",Set!$F$5:$F$619,Resultado!$D571)</f>
        <v>0</v>
      </c>
      <c r="N571" s="65">
        <f>SUMIFS(Out!$I$5:$I$619,Out!$S$5:$S$619,"Despesa",Out!$F$5:$F$619,Resultado!$D571)</f>
        <v>0</v>
      </c>
      <c r="O571" s="65">
        <f>SUMIFS(Nov!$I$5:$I$619,Nov!$S$5:$S$619,"Despesa",Nov!$F$5:$F$619,Resultado!$D571)</f>
        <v>0</v>
      </c>
      <c r="P571" s="65">
        <f>SUMIFS(Dez!$I$5:$I$619,Dez!$S$5:$S$619,"Despesa",Dez!$F$5:$F$619,Resultado!$D571)</f>
        <v>0</v>
      </c>
      <c r="Q571" s="65">
        <f t="shared" si="66"/>
        <v>0</v>
      </c>
    </row>
    <row r="572" spans="3:17" ht="28.5" customHeight="1" thickTop="1" thickBot="1" x14ac:dyDescent="0.25">
      <c r="C572" s="45" t="str">
        <f>'PC Despesas'!I52</f>
        <v>5.3.48</v>
      </c>
      <c r="D572" s="46" t="str">
        <f>VLOOKUP(C572,'PC Despesas'!$I$4:$J$103,2,FALSE)</f>
        <v>-</v>
      </c>
      <c r="E572" s="65">
        <f>SUMIFS(Jan!$I$5:$I$619,Jan!$S$5:$S$619,"Despesa",Jan!$F$5:$F$619,Resultado!$D572)</f>
        <v>0</v>
      </c>
      <c r="F572" s="65">
        <f>SUMIFS(Fev!$I$5:$I$619,Fev!$S$5:$S$619,"Despesa",Fev!$F$5:$F$619,Resultado!$D572)</f>
        <v>0</v>
      </c>
      <c r="G572" s="65">
        <f>SUMIFS(Mar!$I$5:$I$619,Mar!$S$5:$S$619,"Despesa",Mar!$F$5:$F$619,Resultado!$D572)</f>
        <v>0</v>
      </c>
      <c r="H572" s="65">
        <f>SUMIFS(Abr!$I$5:$I$619,Abr!$S$5:$S$619,"Despesa",Abr!$F$5:$F$619,Resultado!$D572)</f>
        <v>0</v>
      </c>
      <c r="I572" s="65">
        <f>SUMIFS(Mai!$I$5:$I$619,Mai!$S$5:$S$619,"Despesa",Mai!$F$5:$F$619,Resultado!$D572)</f>
        <v>0</v>
      </c>
      <c r="J572" s="65">
        <f>SUMIFS(Jun!$I$5:$I$619,Jun!$S$5:$S$619,"Despesa",Jun!$F$5:$F$619,Resultado!$D572)</f>
        <v>0</v>
      </c>
      <c r="K572" s="65">
        <f>SUMIFS(Jul!$I$5:$I$619,Jul!$S$5:$S$619,"Despesa",Jul!$F$5:$F$619,Resultado!$D572)</f>
        <v>0</v>
      </c>
      <c r="L572" s="65">
        <f>SUMIFS(Ago!$I$5:$I$619,Ago!$S$5:$S$619,"Despesa",Ago!$F$5:$F$619,Resultado!$D572)</f>
        <v>0</v>
      </c>
      <c r="M572" s="65">
        <f>SUMIFS(Set!$I$5:$I$619,Set!$S$5:$S$619,"Despesa",Set!$F$5:$F$619,Resultado!$D572)</f>
        <v>0</v>
      </c>
      <c r="N572" s="65">
        <f>SUMIFS(Out!$I$5:$I$619,Out!$S$5:$S$619,"Despesa",Out!$F$5:$F$619,Resultado!$D572)</f>
        <v>0</v>
      </c>
      <c r="O572" s="65">
        <f>SUMIFS(Nov!$I$5:$I$619,Nov!$S$5:$S$619,"Despesa",Nov!$F$5:$F$619,Resultado!$D572)</f>
        <v>0</v>
      </c>
      <c r="P572" s="65">
        <f>SUMIFS(Dez!$I$5:$I$619,Dez!$S$5:$S$619,"Despesa",Dez!$F$5:$F$619,Resultado!$D572)</f>
        <v>0</v>
      </c>
      <c r="Q572" s="65">
        <f t="shared" si="66"/>
        <v>0</v>
      </c>
    </row>
    <row r="573" spans="3:17" ht="28.5" customHeight="1" thickTop="1" thickBot="1" x14ac:dyDescent="0.25">
      <c r="C573" s="45" t="str">
        <f>'PC Despesas'!I53</f>
        <v>5.3.49</v>
      </c>
      <c r="D573" s="46" t="str">
        <f>VLOOKUP(C573,'PC Despesas'!$I$4:$J$103,2,FALSE)</f>
        <v>-</v>
      </c>
      <c r="E573" s="65">
        <f>SUMIFS(Jan!$I$5:$I$619,Jan!$S$5:$S$619,"Despesa",Jan!$F$5:$F$619,Resultado!$D573)</f>
        <v>0</v>
      </c>
      <c r="F573" s="65">
        <f>SUMIFS(Fev!$I$5:$I$619,Fev!$S$5:$S$619,"Despesa",Fev!$F$5:$F$619,Resultado!$D573)</f>
        <v>0</v>
      </c>
      <c r="G573" s="65">
        <f>SUMIFS(Mar!$I$5:$I$619,Mar!$S$5:$S$619,"Despesa",Mar!$F$5:$F$619,Resultado!$D573)</f>
        <v>0</v>
      </c>
      <c r="H573" s="65">
        <f>SUMIFS(Abr!$I$5:$I$619,Abr!$S$5:$S$619,"Despesa",Abr!$F$5:$F$619,Resultado!$D573)</f>
        <v>0</v>
      </c>
      <c r="I573" s="65">
        <f>SUMIFS(Mai!$I$5:$I$619,Mai!$S$5:$S$619,"Despesa",Mai!$F$5:$F$619,Resultado!$D573)</f>
        <v>0</v>
      </c>
      <c r="J573" s="65">
        <f>SUMIFS(Jun!$I$5:$I$619,Jun!$S$5:$S$619,"Despesa",Jun!$F$5:$F$619,Resultado!$D573)</f>
        <v>0</v>
      </c>
      <c r="K573" s="65">
        <f>SUMIFS(Jul!$I$5:$I$619,Jul!$S$5:$S$619,"Despesa",Jul!$F$5:$F$619,Resultado!$D573)</f>
        <v>0</v>
      </c>
      <c r="L573" s="65">
        <f>SUMIFS(Ago!$I$5:$I$619,Ago!$S$5:$S$619,"Despesa",Ago!$F$5:$F$619,Resultado!$D573)</f>
        <v>0</v>
      </c>
      <c r="M573" s="65">
        <f>SUMIFS(Set!$I$5:$I$619,Set!$S$5:$S$619,"Despesa",Set!$F$5:$F$619,Resultado!$D573)</f>
        <v>0</v>
      </c>
      <c r="N573" s="65">
        <f>SUMIFS(Out!$I$5:$I$619,Out!$S$5:$S$619,"Despesa",Out!$F$5:$F$619,Resultado!$D573)</f>
        <v>0</v>
      </c>
      <c r="O573" s="65">
        <f>SUMIFS(Nov!$I$5:$I$619,Nov!$S$5:$S$619,"Despesa",Nov!$F$5:$F$619,Resultado!$D573)</f>
        <v>0</v>
      </c>
      <c r="P573" s="65">
        <f>SUMIFS(Dez!$I$5:$I$619,Dez!$S$5:$S$619,"Despesa",Dez!$F$5:$F$619,Resultado!$D573)</f>
        <v>0</v>
      </c>
      <c r="Q573" s="65">
        <f t="shared" si="66"/>
        <v>0</v>
      </c>
    </row>
    <row r="574" spans="3:17" ht="28.5" customHeight="1" thickTop="1" thickBot="1" x14ac:dyDescent="0.25">
      <c r="C574" s="45" t="str">
        <f>'PC Despesas'!I54</f>
        <v>5.3.50</v>
      </c>
      <c r="D574" s="46" t="str">
        <f>VLOOKUP(C574,'PC Despesas'!$I$4:$J$103,2,FALSE)</f>
        <v>-</v>
      </c>
      <c r="E574" s="65">
        <f>SUMIFS(Jan!$I$5:$I$619,Jan!$S$5:$S$619,"Despesa",Jan!$F$5:$F$619,Resultado!$D574)</f>
        <v>0</v>
      </c>
      <c r="F574" s="65">
        <f>SUMIFS(Fev!$I$5:$I$619,Fev!$S$5:$S$619,"Despesa",Fev!$F$5:$F$619,Resultado!$D574)</f>
        <v>0</v>
      </c>
      <c r="G574" s="65">
        <f>SUMIFS(Mar!$I$5:$I$619,Mar!$S$5:$S$619,"Despesa",Mar!$F$5:$F$619,Resultado!$D574)</f>
        <v>0</v>
      </c>
      <c r="H574" s="65">
        <f>SUMIFS(Abr!$I$5:$I$619,Abr!$S$5:$S$619,"Despesa",Abr!$F$5:$F$619,Resultado!$D574)</f>
        <v>0</v>
      </c>
      <c r="I574" s="65">
        <f>SUMIFS(Mai!$I$5:$I$619,Mai!$S$5:$S$619,"Despesa",Mai!$F$5:$F$619,Resultado!$D574)</f>
        <v>0</v>
      </c>
      <c r="J574" s="65">
        <f>SUMIFS(Jun!$I$5:$I$619,Jun!$S$5:$S$619,"Despesa",Jun!$F$5:$F$619,Resultado!$D574)</f>
        <v>0</v>
      </c>
      <c r="K574" s="65">
        <f>SUMIFS(Jul!$I$5:$I$619,Jul!$S$5:$S$619,"Despesa",Jul!$F$5:$F$619,Resultado!$D574)</f>
        <v>0</v>
      </c>
      <c r="L574" s="65">
        <f>SUMIFS(Ago!$I$5:$I$619,Ago!$S$5:$S$619,"Despesa",Ago!$F$5:$F$619,Resultado!$D574)</f>
        <v>0</v>
      </c>
      <c r="M574" s="65">
        <f>SUMIFS(Set!$I$5:$I$619,Set!$S$5:$S$619,"Despesa",Set!$F$5:$F$619,Resultado!$D574)</f>
        <v>0</v>
      </c>
      <c r="N574" s="65">
        <f>SUMIFS(Out!$I$5:$I$619,Out!$S$5:$S$619,"Despesa",Out!$F$5:$F$619,Resultado!$D574)</f>
        <v>0</v>
      </c>
      <c r="O574" s="65">
        <f>SUMIFS(Nov!$I$5:$I$619,Nov!$S$5:$S$619,"Despesa",Nov!$F$5:$F$619,Resultado!$D574)</f>
        <v>0</v>
      </c>
      <c r="P574" s="65">
        <f>SUMIFS(Dez!$I$5:$I$619,Dez!$S$5:$S$619,"Despesa",Dez!$F$5:$F$619,Resultado!$D574)</f>
        <v>0</v>
      </c>
      <c r="Q574" s="65">
        <f t="shared" si="66"/>
        <v>0</v>
      </c>
    </row>
    <row r="575" spans="3:17" ht="28.5" customHeight="1" thickTop="1" thickBot="1" x14ac:dyDescent="0.25">
      <c r="C575" s="45" t="str">
        <f>'PC Despesas'!I55</f>
        <v>5.3.51</v>
      </c>
      <c r="D575" s="46" t="str">
        <f>VLOOKUP(C575,'PC Despesas'!$I$4:$J$103,2,FALSE)</f>
        <v>-</v>
      </c>
      <c r="E575" s="65">
        <f>SUMIFS(Jan!$I$5:$I$619,Jan!$S$5:$S$619,"Despesa",Jan!$F$5:$F$619,Resultado!$D575)</f>
        <v>0</v>
      </c>
      <c r="F575" s="65">
        <f>SUMIFS(Fev!$I$5:$I$619,Fev!$S$5:$S$619,"Despesa",Fev!$F$5:$F$619,Resultado!$D575)</f>
        <v>0</v>
      </c>
      <c r="G575" s="65">
        <f>SUMIFS(Mar!$I$5:$I$619,Mar!$S$5:$S$619,"Despesa",Mar!$F$5:$F$619,Resultado!$D575)</f>
        <v>0</v>
      </c>
      <c r="H575" s="65">
        <f>SUMIFS(Abr!$I$5:$I$619,Abr!$S$5:$S$619,"Despesa",Abr!$F$5:$F$619,Resultado!$D575)</f>
        <v>0</v>
      </c>
      <c r="I575" s="65">
        <f>SUMIFS(Mai!$I$5:$I$619,Mai!$S$5:$S$619,"Despesa",Mai!$F$5:$F$619,Resultado!$D575)</f>
        <v>0</v>
      </c>
      <c r="J575" s="65">
        <f>SUMIFS(Jun!$I$5:$I$619,Jun!$S$5:$S$619,"Despesa",Jun!$F$5:$F$619,Resultado!$D575)</f>
        <v>0</v>
      </c>
      <c r="K575" s="65">
        <f>SUMIFS(Jul!$I$5:$I$619,Jul!$S$5:$S$619,"Despesa",Jul!$F$5:$F$619,Resultado!$D575)</f>
        <v>0</v>
      </c>
      <c r="L575" s="65">
        <f>SUMIFS(Ago!$I$5:$I$619,Ago!$S$5:$S$619,"Despesa",Ago!$F$5:$F$619,Resultado!$D575)</f>
        <v>0</v>
      </c>
      <c r="M575" s="65">
        <f>SUMIFS(Set!$I$5:$I$619,Set!$S$5:$S$619,"Despesa",Set!$F$5:$F$619,Resultado!$D575)</f>
        <v>0</v>
      </c>
      <c r="N575" s="65">
        <f>SUMIFS(Out!$I$5:$I$619,Out!$S$5:$S$619,"Despesa",Out!$F$5:$F$619,Resultado!$D575)</f>
        <v>0</v>
      </c>
      <c r="O575" s="65">
        <f>SUMIFS(Nov!$I$5:$I$619,Nov!$S$5:$S$619,"Despesa",Nov!$F$5:$F$619,Resultado!$D575)</f>
        <v>0</v>
      </c>
      <c r="P575" s="65">
        <f>SUMIFS(Dez!$I$5:$I$619,Dez!$S$5:$S$619,"Despesa",Dez!$F$5:$F$619,Resultado!$D575)</f>
        <v>0</v>
      </c>
      <c r="Q575" s="65">
        <f t="shared" si="66"/>
        <v>0</v>
      </c>
    </row>
    <row r="576" spans="3:17" ht="28.5" customHeight="1" thickTop="1" thickBot="1" x14ac:dyDescent="0.25">
      <c r="C576" s="45" t="str">
        <f>'PC Despesas'!I56</f>
        <v>5.3.52</v>
      </c>
      <c r="D576" s="46" t="str">
        <f>VLOOKUP(C576,'PC Despesas'!$I$4:$J$103,2,FALSE)</f>
        <v>-</v>
      </c>
      <c r="E576" s="65">
        <f>SUMIFS(Jan!$I$5:$I$619,Jan!$S$5:$S$619,"Despesa",Jan!$F$5:$F$619,Resultado!$D576)</f>
        <v>0</v>
      </c>
      <c r="F576" s="65">
        <f>SUMIFS(Fev!$I$5:$I$619,Fev!$S$5:$S$619,"Despesa",Fev!$F$5:$F$619,Resultado!$D576)</f>
        <v>0</v>
      </c>
      <c r="G576" s="65">
        <f>SUMIFS(Mar!$I$5:$I$619,Mar!$S$5:$S$619,"Despesa",Mar!$F$5:$F$619,Resultado!$D576)</f>
        <v>0</v>
      </c>
      <c r="H576" s="65">
        <f>SUMIFS(Abr!$I$5:$I$619,Abr!$S$5:$S$619,"Despesa",Abr!$F$5:$F$619,Resultado!$D576)</f>
        <v>0</v>
      </c>
      <c r="I576" s="65">
        <f>SUMIFS(Mai!$I$5:$I$619,Mai!$S$5:$S$619,"Despesa",Mai!$F$5:$F$619,Resultado!$D576)</f>
        <v>0</v>
      </c>
      <c r="J576" s="65">
        <f>SUMIFS(Jun!$I$5:$I$619,Jun!$S$5:$S$619,"Despesa",Jun!$F$5:$F$619,Resultado!$D576)</f>
        <v>0</v>
      </c>
      <c r="K576" s="65">
        <f>SUMIFS(Jul!$I$5:$I$619,Jul!$S$5:$S$619,"Despesa",Jul!$F$5:$F$619,Resultado!$D576)</f>
        <v>0</v>
      </c>
      <c r="L576" s="65">
        <f>SUMIFS(Ago!$I$5:$I$619,Ago!$S$5:$S$619,"Despesa",Ago!$F$5:$F$619,Resultado!$D576)</f>
        <v>0</v>
      </c>
      <c r="M576" s="65">
        <f>SUMIFS(Set!$I$5:$I$619,Set!$S$5:$S$619,"Despesa",Set!$F$5:$F$619,Resultado!$D576)</f>
        <v>0</v>
      </c>
      <c r="N576" s="65">
        <f>SUMIFS(Out!$I$5:$I$619,Out!$S$5:$S$619,"Despesa",Out!$F$5:$F$619,Resultado!$D576)</f>
        <v>0</v>
      </c>
      <c r="O576" s="65">
        <f>SUMIFS(Nov!$I$5:$I$619,Nov!$S$5:$S$619,"Despesa",Nov!$F$5:$F$619,Resultado!$D576)</f>
        <v>0</v>
      </c>
      <c r="P576" s="65">
        <f>SUMIFS(Dez!$I$5:$I$619,Dez!$S$5:$S$619,"Despesa",Dez!$F$5:$F$619,Resultado!$D576)</f>
        <v>0</v>
      </c>
      <c r="Q576" s="65">
        <f t="shared" si="66"/>
        <v>0</v>
      </c>
    </row>
    <row r="577" spans="3:17" ht="28.5" customHeight="1" thickTop="1" thickBot="1" x14ac:dyDescent="0.25">
      <c r="C577" s="45" t="str">
        <f>'PC Despesas'!I57</f>
        <v>5.3.53</v>
      </c>
      <c r="D577" s="46" t="str">
        <f>VLOOKUP(C577,'PC Despesas'!$I$4:$J$103,2,FALSE)</f>
        <v>-</v>
      </c>
      <c r="E577" s="65">
        <f>SUMIFS(Jan!$I$5:$I$619,Jan!$S$5:$S$619,"Despesa",Jan!$F$5:$F$619,Resultado!$D577)</f>
        <v>0</v>
      </c>
      <c r="F577" s="65">
        <f>SUMIFS(Fev!$I$5:$I$619,Fev!$S$5:$S$619,"Despesa",Fev!$F$5:$F$619,Resultado!$D577)</f>
        <v>0</v>
      </c>
      <c r="G577" s="65">
        <f>SUMIFS(Mar!$I$5:$I$619,Mar!$S$5:$S$619,"Despesa",Mar!$F$5:$F$619,Resultado!$D577)</f>
        <v>0</v>
      </c>
      <c r="H577" s="65">
        <f>SUMIFS(Abr!$I$5:$I$619,Abr!$S$5:$S$619,"Despesa",Abr!$F$5:$F$619,Resultado!$D577)</f>
        <v>0</v>
      </c>
      <c r="I577" s="65">
        <f>SUMIFS(Mai!$I$5:$I$619,Mai!$S$5:$S$619,"Despesa",Mai!$F$5:$F$619,Resultado!$D577)</f>
        <v>0</v>
      </c>
      <c r="J577" s="65">
        <f>SUMIFS(Jun!$I$5:$I$619,Jun!$S$5:$S$619,"Despesa",Jun!$F$5:$F$619,Resultado!$D577)</f>
        <v>0</v>
      </c>
      <c r="K577" s="65">
        <f>SUMIFS(Jul!$I$5:$I$619,Jul!$S$5:$S$619,"Despesa",Jul!$F$5:$F$619,Resultado!$D577)</f>
        <v>0</v>
      </c>
      <c r="L577" s="65">
        <f>SUMIFS(Ago!$I$5:$I$619,Ago!$S$5:$S$619,"Despesa",Ago!$F$5:$F$619,Resultado!$D577)</f>
        <v>0</v>
      </c>
      <c r="M577" s="65">
        <f>SUMIFS(Set!$I$5:$I$619,Set!$S$5:$S$619,"Despesa",Set!$F$5:$F$619,Resultado!$D577)</f>
        <v>0</v>
      </c>
      <c r="N577" s="65">
        <f>SUMIFS(Out!$I$5:$I$619,Out!$S$5:$S$619,"Despesa",Out!$F$5:$F$619,Resultado!$D577)</f>
        <v>0</v>
      </c>
      <c r="O577" s="65">
        <f>SUMIFS(Nov!$I$5:$I$619,Nov!$S$5:$S$619,"Despesa",Nov!$F$5:$F$619,Resultado!$D577)</f>
        <v>0</v>
      </c>
      <c r="P577" s="65">
        <f>SUMIFS(Dez!$I$5:$I$619,Dez!$S$5:$S$619,"Despesa",Dez!$F$5:$F$619,Resultado!$D577)</f>
        <v>0</v>
      </c>
      <c r="Q577" s="65">
        <f t="shared" si="66"/>
        <v>0</v>
      </c>
    </row>
    <row r="578" spans="3:17" ht="28.5" customHeight="1" thickTop="1" thickBot="1" x14ac:dyDescent="0.25">
      <c r="C578" s="45" t="str">
        <f>'PC Despesas'!I58</f>
        <v>5.3.54</v>
      </c>
      <c r="D578" s="46" t="str">
        <f>VLOOKUP(C578,'PC Despesas'!$I$4:$J$103,2,FALSE)</f>
        <v>-</v>
      </c>
      <c r="E578" s="65">
        <f>SUMIFS(Jan!$I$5:$I$619,Jan!$S$5:$S$619,"Despesa",Jan!$F$5:$F$619,Resultado!$D578)</f>
        <v>0</v>
      </c>
      <c r="F578" s="65">
        <f>SUMIFS(Fev!$I$5:$I$619,Fev!$S$5:$S$619,"Despesa",Fev!$F$5:$F$619,Resultado!$D578)</f>
        <v>0</v>
      </c>
      <c r="G578" s="65">
        <f>SUMIFS(Mar!$I$5:$I$619,Mar!$S$5:$S$619,"Despesa",Mar!$F$5:$F$619,Resultado!$D578)</f>
        <v>0</v>
      </c>
      <c r="H578" s="65">
        <f>SUMIFS(Abr!$I$5:$I$619,Abr!$S$5:$S$619,"Despesa",Abr!$F$5:$F$619,Resultado!$D578)</f>
        <v>0</v>
      </c>
      <c r="I578" s="65">
        <f>SUMIFS(Mai!$I$5:$I$619,Mai!$S$5:$S$619,"Despesa",Mai!$F$5:$F$619,Resultado!$D578)</f>
        <v>0</v>
      </c>
      <c r="J578" s="65">
        <f>SUMIFS(Jun!$I$5:$I$619,Jun!$S$5:$S$619,"Despesa",Jun!$F$5:$F$619,Resultado!$D578)</f>
        <v>0</v>
      </c>
      <c r="K578" s="65">
        <f>SUMIFS(Jul!$I$5:$I$619,Jul!$S$5:$S$619,"Despesa",Jul!$F$5:$F$619,Resultado!$D578)</f>
        <v>0</v>
      </c>
      <c r="L578" s="65">
        <f>SUMIFS(Ago!$I$5:$I$619,Ago!$S$5:$S$619,"Despesa",Ago!$F$5:$F$619,Resultado!$D578)</f>
        <v>0</v>
      </c>
      <c r="M578" s="65">
        <f>SUMIFS(Set!$I$5:$I$619,Set!$S$5:$S$619,"Despesa",Set!$F$5:$F$619,Resultado!$D578)</f>
        <v>0</v>
      </c>
      <c r="N578" s="65">
        <f>SUMIFS(Out!$I$5:$I$619,Out!$S$5:$S$619,"Despesa",Out!$F$5:$F$619,Resultado!$D578)</f>
        <v>0</v>
      </c>
      <c r="O578" s="65">
        <f>SUMIFS(Nov!$I$5:$I$619,Nov!$S$5:$S$619,"Despesa",Nov!$F$5:$F$619,Resultado!$D578)</f>
        <v>0</v>
      </c>
      <c r="P578" s="65">
        <f>SUMIFS(Dez!$I$5:$I$619,Dez!$S$5:$S$619,"Despesa",Dez!$F$5:$F$619,Resultado!$D578)</f>
        <v>0</v>
      </c>
      <c r="Q578" s="65">
        <f t="shared" si="66"/>
        <v>0</v>
      </c>
    </row>
    <row r="579" spans="3:17" ht="28.5" customHeight="1" thickTop="1" thickBot="1" x14ac:dyDescent="0.25">
      <c r="C579" s="45" t="str">
        <f>'PC Despesas'!I59</f>
        <v>5.3.55</v>
      </c>
      <c r="D579" s="46" t="str">
        <f>VLOOKUP(C579,'PC Despesas'!$I$4:$J$103,2,FALSE)</f>
        <v>-</v>
      </c>
      <c r="E579" s="65">
        <f>SUMIFS(Jan!$I$5:$I$619,Jan!$S$5:$S$619,"Despesa",Jan!$F$5:$F$619,Resultado!$D579)</f>
        <v>0</v>
      </c>
      <c r="F579" s="65">
        <f>SUMIFS(Fev!$I$5:$I$619,Fev!$S$5:$S$619,"Despesa",Fev!$F$5:$F$619,Resultado!$D579)</f>
        <v>0</v>
      </c>
      <c r="G579" s="65">
        <f>SUMIFS(Mar!$I$5:$I$619,Mar!$S$5:$S$619,"Despesa",Mar!$F$5:$F$619,Resultado!$D579)</f>
        <v>0</v>
      </c>
      <c r="H579" s="65">
        <f>SUMIFS(Abr!$I$5:$I$619,Abr!$S$5:$S$619,"Despesa",Abr!$F$5:$F$619,Resultado!$D579)</f>
        <v>0</v>
      </c>
      <c r="I579" s="65">
        <f>SUMIFS(Mai!$I$5:$I$619,Mai!$S$5:$S$619,"Despesa",Mai!$F$5:$F$619,Resultado!$D579)</f>
        <v>0</v>
      </c>
      <c r="J579" s="65">
        <f>SUMIFS(Jun!$I$5:$I$619,Jun!$S$5:$S$619,"Despesa",Jun!$F$5:$F$619,Resultado!$D579)</f>
        <v>0</v>
      </c>
      <c r="K579" s="65">
        <f>SUMIFS(Jul!$I$5:$I$619,Jul!$S$5:$S$619,"Despesa",Jul!$F$5:$F$619,Resultado!$D579)</f>
        <v>0</v>
      </c>
      <c r="L579" s="65">
        <f>SUMIFS(Ago!$I$5:$I$619,Ago!$S$5:$S$619,"Despesa",Ago!$F$5:$F$619,Resultado!$D579)</f>
        <v>0</v>
      </c>
      <c r="M579" s="65">
        <f>SUMIFS(Set!$I$5:$I$619,Set!$S$5:$S$619,"Despesa",Set!$F$5:$F$619,Resultado!$D579)</f>
        <v>0</v>
      </c>
      <c r="N579" s="65">
        <f>SUMIFS(Out!$I$5:$I$619,Out!$S$5:$S$619,"Despesa",Out!$F$5:$F$619,Resultado!$D579)</f>
        <v>0</v>
      </c>
      <c r="O579" s="65">
        <f>SUMIFS(Nov!$I$5:$I$619,Nov!$S$5:$S$619,"Despesa",Nov!$F$5:$F$619,Resultado!$D579)</f>
        <v>0</v>
      </c>
      <c r="P579" s="65">
        <f>SUMIFS(Dez!$I$5:$I$619,Dez!$S$5:$S$619,"Despesa",Dez!$F$5:$F$619,Resultado!$D579)</f>
        <v>0</v>
      </c>
      <c r="Q579" s="65">
        <f t="shared" si="66"/>
        <v>0</v>
      </c>
    </row>
    <row r="580" spans="3:17" ht="28.5" customHeight="1" thickTop="1" thickBot="1" x14ac:dyDescent="0.25">
      <c r="C580" s="45" t="str">
        <f>'PC Despesas'!I60</f>
        <v>5.3.56</v>
      </c>
      <c r="D580" s="46" t="str">
        <f>VLOOKUP(C580,'PC Despesas'!$I$4:$J$103,2,FALSE)</f>
        <v>-</v>
      </c>
      <c r="E580" s="65">
        <f>SUMIFS(Jan!$I$5:$I$619,Jan!$S$5:$S$619,"Despesa",Jan!$F$5:$F$619,Resultado!$D580)</f>
        <v>0</v>
      </c>
      <c r="F580" s="65">
        <f>SUMIFS(Fev!$I$5:$I$619,Fev!$S$5:$S$619,"Despesa",Fev!$F$5:$F$619,Resultado!$D580)</f>
        <v>0</v>
      </c>
      <c r="G580" s="65">
        <f>SUMIFS(Mar!$I$5:$I$619,Mar!$S$5:$S$619,"Despesa",Mar!$F$5:$F$619,Resultado!$D580)</f>
        <v>0</v>
      </c>
      <c r="H580" s="65">
        <f>SUMIFS(Abr!$I$5:$I$619,Abr!$S$5:$S$619,"Despesa",Abr!$F$5:$F$619,Resultado!$D580)</f>
        <v>0</v>
      </c>
      <c r="I580" s="65">
        <f>SUMIFS(Mai!$I$5:$I$619,Mai!$S$5:$S$619,"Despesa",Mai!$F$5:$F$619,Resultado!$D580)</f>
        <v>0</v>
      </c>
      <c r="J580" s="65">
        <f>SUMIFS(Jun!$I$5:$I$619,Jun!$S$5:$S$619,"Despesa",Jun!$F$5:$F$619,Resultado!$D580)</f>
        <v>0</v>
      </c>
      <c r="K580" s="65">
        <f>SUMIFS(Jul!$I$5:$I$619,Jul!$S$5:$S$619,"Despesa",Jul!$F$5:$F$619,Resultado!$D580)</f>
        <v>0</v>
      </c>
      <c r="L580" s="65">
        <f>SUMIFS(Ago!$I$5:$I$619,Ago!$S$5:$S$619,"Despesa",Ago!$F$5:$F$619,Resultado!$D580)</f>
        <v>0</v>
      </c>
      <c r="M580" s="65">
        <f>SUMIFS(Set!$I$5:$I$619,Set!$S$5:$S$619,"Despesa",Set!$F$5:$F$619,Resultado!$D580)</f>
        <v>0</v>
      </c>
      <c r="N580" s="65">
        <f>SUMIFS(Out!$I$5:$I$619,Out!$S$5:$S$619,"Despesa",Out!$F$5:$F$619,Resultado!$D580)</f>
        <v>0</v>
      </c>
      <c r="O580" s="65">
        <f>SUMIFS(Nov!$I$5:$I$619,Nov!$S$5:$S$619,"Despesa",Nov!$F$5:$F$619,Resultado!$D580)</f>
        <v>0</v>
      </c>
      <c r="P580" s="65">
        <f>SUMIFS(Dez!$I$5:$I$619,Dez!$S$5:$S$619,"Despesa",Dez!$F$5:$F$619,Resultado!$D580)</f>
        <v>0</v>
      </c>
      <c r="Q580" s="65">
        <f t="shared" si="66"/>
        <v>0</v>
      </c>
    </row>
    <row r="581" spans="3:17" ht="28.5" customHeight="1" thickTop="1" thickBot="1" x14ac:dyDescent="0.25">
      <c r="C581" s="45" t="str">
        <f>'PC Despesas'!I61</f>
        <v>5.3.57</v>
      </c>
      <c r="D581" s="46" t="str">
        <f>VLOOKUP(C581,'PC Despesas'!$I$4:$J$103,2,FALSE)</f>
        <v>-</v>
      </c>
      <c r="E581" s="65">
        <f>SUMIFS(Jan!$I$5:$I$619,Jan!$S$5:$S$619,"Despesa",Jan!$F$5:$F$619,Resultado!$D581)</f>
        <v>0</v>
      </c>
      <c r="F581" s="65">
        <f>SUMIFS(Fev!$I$5:$I$619,Fev!$S$5:$S$619,"Despesa",Fev!$F$5:$F$619,Resultado!$D581)</f>
        <v>0</v>
      </c>
      <c r="G581" s="65">
        <f>SUMIFS(Mar!$I$5:$I$619,Mar!$S$5:$S$619,"Despesa",Mar!$F$5:$F$619,Resultado!$D581)</f>
        <v>0</v>
      </c>
      <c r="H581" s="65">
        <f>SUMIFS(Abr!$I$5:$I$619,Abr!$S$5:$S$619,"Despesa",Abr!$F$5:$F$619,Resultado!$D581)</f>
        <v>0</v>
      </c>
      <c r="I581" s="65">
        <f>SUMIFS(Mai!$I$5:$I$619,Mai!$S$5:$S$619,"Despesa",Mai!$F$5:$F$619,Resultado!$D581)</f>
        <v>0</v>
      </c>
      <c r="J581" s="65">
        <f>SUMIFS(Jun!$I$5:$I$619,Jun!$S$5:$S$619,"Despesa",Jun!$F$5:$F$619,Resultado!$D581)</f>
        <v>0</v>
      </c>
      <c r="K581" s="65">
        <f>SUMIFS(Jul!$I$5:$I$619,Jul!$S$5:$S$619,"Despesa",Jul!$F$5:$F$619,Resultado!$D581)</f>
        <v>0</v>
      </c>
      <c r="L581" s="65">
        <f>SUMIFS(Ago!$I$5:$I$619,Ago!$S$5:$S$619,"Despesa",Ago!$F$5:$F$619,Resultado!$D581)</f>
        <v>0</v>
      </c>
      <c r="M581" s="65">
        <f>SUMIFS(Set!$I$5:$I$619,Set!$S$5:$S$619,"Despesa",Set!$F$5:$F$619,Resultado!$D581)</f>
        <v>0</v>
      </c>
      <c r="N581" s="65">
        <f>SUMIFS(Out!$I$5:$I$619,Out!$S$5:$S$619,"Despesa",Out!$F$5:$F$619,Resultado!$D581)</f>
        <v>0</v>
      </c>
      <c r="O581" s="65">
        <f>SUMIFS(Nov!$I$5:$I$619,Nov!$S$5:$S$619,"Despesa",Nov!$F$5:$F$619,Resultado!$D581)</f>
        <v>0</v>
      </c>
      <c r="P581" s="65">
        <f>SUMIFS(Dez!$I$5:$I$619,Dez!$S$5:$S$619,"Despesa",Dez!$F$5:$F$619,Resultado!$D581)</f>
        <v>0</v>
      </c>
      <c r="Q581" s="65">
        <f t="shared" si="66"/>
        <v>0</v>
      </c>
    </row>
    <row r="582" spans="3:17" ht="28.5" customHeight="1" thickTop="1" thickBot="1" x14ac:dyDescent="0.25">
      <c r="C582" s="45" t="str">
        <f>'PC Despesas'!I62</f>
        <v>5.3.58</v>
      </c>
      <c r="D582" s="46" t="str">
        <f>VLOOKUP(C582,'PC Despesas'!$I$4:$J$103,2,FALSE)</f>
        <v>-</v>
      </c>
      <c r="E582" s="65">
        <f>SUMIFS(Jan!$I$5:$I$619,Jan!$S$5:$S$619,"Despesa",Jan!$F$5:$F$619,Resultado!$D582)</f>
        <v>0</v>
      </c>
      <c r="F582" s="65">
        <f>SUMIFS(Fev!$I$5:$I$619,Fev!$S$5:$S$619,"Despesa",Fev!$F$5:$F$619,Resultado!$D582)</f>
        <v>0</v>
      </c>
      <c r="G582" s="65">
        <f>SUMIFS(Mar!$I$5:$I$619,Mar!$S$5:$S$619,"Despesa",Mar!$F$5:$F$619,Resultado!$D582)</f>
        <v>0</v>
      </c>
      <c r="H582" s="65">
        <f>SUMIFS(Abr!$I$5:$I$619,Abr!$S$5:$S$619,"Despesa",Abr!$F$5:$F$619,Resultado!$D582)</f>
        <v>0</v>
      </c>
      <c r="I582" s="65">
        <f>SUMIFS(Mai!$I$5:$I$619,Mai!$S$5:$S$619,"Despesa",Mai!$F$5:$F$619,Resultado!$D582)</f>
        <v>0</v>
      </c>
      <c r="J582" s="65">
        <f>SUMIFS(Jun!$I$5:$I$619,Jun!$S$5:$S$619,"Despesa",Jun!$F$5:$F$619,Resultado!$D582)</f>
        <v>0</v>
      </c>
      <c r="K582" s="65">
        <f>SUMIFS(Jul!$I$5:$I$619,Jul!$S$5:$S$619,"Despesa",Jul!$F$5:$F$619,Resultado!$D582)</f>
        <v>0</v>
      </c>
      <c r="L582" s="65">
        <f>SUMIFS(Ago!$I$5:$I$619,Ago!$S$5:$S$619,"Despesa",Ago!$F$5:$F$619,Resultado!$D582)</f>
        <v>0</v>
      </c>
      <c r="M582" s="65">
        <f>SUMIFS(Set!$I$5:$I$619,Set!$S$5:$S$619,"Despesa",Set!$F$5:$F$619,Resultado!$D582)</f>
        <v>0</v>
      </c>
      <c r="N582" s="65">
        <f>SUMIFS(Out!$I$5:$I$619,Out!$S$5:$S$619,"Despesa",Out!$F$5:$F$619,Resultado!$D582)</f>
        <v>0</v>
      </c>
      <c r="O582" s="65">
        <f>SUMIFS(Nov!$I$5:$I$619,Nov!$S$5:$S$619,"Despesa",Nov!$F$5:$F$619,Resultado!$D582)</f>
        <v>0</v>
      </c>
      <c r="P582" s="65">
        <f>SUMIFS(Dez!$I$5:$I$619,Dez!$S$5:$S$619,"Despesa",Dez!$F$5:$F$619,Resultado!$D582)</f>
        <v>0</v>
      </c>
      <c r="Q582" s="65">
        <f t="shared" si="66"/>
        <v>0</v>
      </c>
    </row>
    <row r="583" spans="3:17" ht="28.5" customHeight="1" thickTop="1" thickBot="1" x14ac:dyDescent="0.25">
      <c r="C583" s="45" t="str">
        <f>'PC Despesas'!I63</f>
        <v>5.3.59</v>
      </c>
      <c r="D583" s="46" t="str">
        <f>VLOOKUP(C583,'PC Despesas'!$I$4:$J$103,2,FALSE)</f>
        <v>-</v>
      </c>
      <c r="E583" s="65">
        <f>SUMIFS(Jan!$I$5:$I$619,Jan!$S$5:$S$619,"Despesa",Jan!$F$5:$F$619,Resultado!$D583)</f>
        <v>0</v>
      </c>
      <c r="F583" s="65">
        <f>SUMIFS(Fev!$I$5:$I$619,Fev!$S$5:$S$619,"Despesa",Fev!$F$5:$F$619,Resultado!$D583)</f>
        <v>0</v>
      </c>
      <c r="G583" s="65">
        <f>SUMIFS(Mar!$I$5:$I$619,Mar!$S$5:$S$619,"Despesa",Mar!$F$5:$F$619,Resultado!$D583)</f>
        <v>0</v>
      </c>
      <c r="H583" s="65">
        <f>SUMIFS(Abr!$I$5:$I$619,Abr!$S$5:$S$619,"Despesa",Abr!$F$5:$F$619,Resultado!$D583)</f>
        <v>0</v>
      </c>
      <c r="I583" s="65">
        <f>SUMIFS(Mai!$I$5:$I$619,Mai!$S$5:$S$619,"Despesa",Mai!$F$5:$F$619,Resultado!$D583)</f>
        <v>0</v>
      </c>
      <c r="J583" s="65">
        <f>SUMIFS(Jun!$I$5:$I$619,Jun!$S$5:$S$619,"Despesa",Jun!$F$5:$F$619,Resultado!$D583)</f>
        <v>0</v>
      </c>
      <c r="K583" s="65">
        <f>SUMIFS(Jul!$I$5:$I$619,Jul!$S$5:$S$619,"Despesa",Jul!$F$5:$F$619,Resultado!$D583)</f>
        <v>0</v>
      </c>
      <c r="L583" s="65">
        <f>SUMIFS(Ago!$I$5:$I$619,Ago!$S$5:$S$619,"Despesa",Ago!$F$5:$F$619,Resultado!$D583)</f>
        <v>0</v>
      </c>
      <c r="M583" s="65">
        <f>SUMIFS(Set!$I$5:$I$619,Set!$S$5:$S$619,"Despesa",Set!$F$5:$F$619,Resultado!$D583)</f>
        <v>0</v>
      </c>
      <c r="N583" s="65">
        <f>SUMIFS(Out!$I$5:$I$619,Out!$S$5:$S$619,"Despesa",Out!$F$5:$F$619,Resultado!$D583)</f>
        <v>0</v>
      </c>
      <c r="O583" s="65">
        <f>SUMIFS(Nov!$I$5:$I$619,Nov!$S$5:$S$619,"Despesa",Nov!$F$5:$F$619,Resultado!$D583)</f>
        <v>0</v>
      </c>
      <c r="P583" s="65">
        <f>SUMIFS(Dez!$I$5:$I$619,Dez!$S$5:$S$619,"Despesa",Dez!$F$5:$F$619,Resultado!$D583)</f>
        <v>0</v>
      </c>
      <c r="Q583" s="65">
        <f t="shared" si="66"/>
        <v>0</v>
      </c>
    </row>
    <row r="584" spans="3:17" ht="28.5" customHeight="1" thickTop="1" thickBot="1" x14ac:dyDescent="0.25">
      <c r="C584" s="45" t="str">
        <f>'PC Despesas'!I64</f>
        <v>5.3.60</v>
      </c>
      <c r="D584" s="46" t="str">
        <f>VLOOKUP(C584,'PC Despesas'!$I$4:$J$103,2,FALSE)</f>
        <v>-</v>
      </c>
      <c r="E584" s="65">
        <f>SUMIFS(Jan!$I$5:$I$619,Jan!$S$5:$S$619,"Despesa",Jan!$F$5:$F$619,Resultado!$D584)</f>
        <v>0</v>
      </c>
      <c r="F584" s="65">
        <f>SUMIFS(Fev!$I$5:$I$619,Fev!$S$5:$S$619,"Despesa",Fev!$F$5:$F$619,Resultado!$D584)</f>
        <v>0</v>
      </c>
      <c r="G584" s="65">
        <f>SUMIFS(Mar!$I$5:$I$619,Mar!$S$5:$S$619,"Despesa",Mar!$F$5:$F$619,Resultado!$D584)</f>
        <v>0</v>
      </c>
      <c r="H584" s="65">
        <f>SUMIFS(Abr!$I$5:$I$619,Abr!$S$5:$S$619,"Despesa",Abr!$F$5:$F$619,Resultado!$D584)</f>
        <v>0</v>
      </c>
      <c r="I584" s="65">
        <f>SUMIFS(Mai!$I$5:$I$619,Mai!$S$5:$S$619,"Despesa",Mai!$F$5:$F$619,Resultado!$D584)</f>
        <v>0</v>
      </c>
      <c r="J584" s="65">
        <f>SUMIFS(Jun!$I$5:$I$619,Jun!$S$5:$S$619,"Despesa",Jun!$F$5:$F$619,Resultado!$D584)</f>
        <v>0</v>
      </c>
      <c r="K584" s="65">
        <f>SUMIFS(Jul!$I$5:$I$619,Jul!$S$5:$S$619,"Despesa",Jul!$F$5:$F$619,Resultado!$D584)</f>
        <v>0</v>
      </c>
      <c r="L584" s="65">
        <f>SUMIFS(Ago!$I$5:$I$619,Ago!$S$5:$S$619,"Despesa",Ago!$F$5:$F$619,Resultado!$D584)</f>
        <v>0</v>
      </c>
      <c r="M584" s="65">
        <f>SUMIFS(Set!$I$5:$I$619,Set!$S$5:$S$619,"Despesa",Set!$F$5:$F$619,Resultado!$D584)</f>
        <v>0</v>
      </c>
      <c r="N584" s="65">
        <f>SUMIFS(Out!$I$5:$I$619,Out!$S$5:$S$619,"Despesa",Out!$F$5:$F$619,Resultado!$D584)</f>
        <v>0</v>
      </c>
      <c r="O584" s="65">
        <f>SUMIFS(Nov!$I$5:$I$619,Nov!$S$5:$S$619,"Despesa",Nov!$F$5:$F$619,Resultado!$D584)</f>
        <v>0</v>
      </c>
      <c r="P584" s="65">
        <f>SUMIFS(Dez!$I$5:$I$619,Dez!$S$5:$S$619,"Despesa",Dez!$F$5:$F$619,Resultado!$D584)</f>
        <v>0</v>
      </c>
      <c r="Q584" s="65">
        <f t="shared" si="66"/>
        <v>0</v>
      </c>
    </row>
    <row r="585" spans="3:17" ht="28.5" customHeight="1" thickTop="1" thickBot="1" x14ac:dyDescent="0.25">
      <c r="C585" s="45" t="str">
        <f>'PC Despesas'!I65</f>
        <v>5.3.61</v>
      </c>
      <c r="D585" s="46" t="str">
        <f>VLOOKUP(C585,'PC Despesas'!$I$4:$J$103,2,FALSE)</f>
        <v>-</v>
      </c>
      <c r="E585" s="65">
        <f>SUMIFS(Jan!$I$5:$I$619,Jan!$S$5:$S$619,"Despesa",Jan!$F$5:$F$619,Resultado!$D585)</f>
        <v>0</v>
      </c>
      <c r="F585" s="65">
        <f>SUMIFS(Fev!$I$5:$I$619,Fev!$S$5:$S$619,"Despesa",Fev!$F$5:$F$619,Resultado!$D585)</f>
        <v>0</v>
      </c>
      <c r="G585" s="65">
        <f>SUMIFS(Mar!$I$5:$I$619,Mar!$S$5:$S$619,"Despesa",Mar!$F$5:$F$619,Resultado!$D585)</f>
        <v>0</v>
      </c>
      <c r="H585" s="65">
        <f>SUMIFS(Abr!$I$5:$I$619,Abr!$S$5:$S$619,"Despesa",Abr!$F$5:$F$619,Resultado!$D585)</f>
        <v>0</v>
      </c>
      <c r="I585" s="65">
        <f>SUMIFS(Mai!$I$5:$I$619,Mai!$S$5:$S$619,"Despesa",Mai!$F$5:$F$619,Resultado!$D585)</f>
        <v>0</v>
      </c>
      <c r="J585" s="65">
        <f>SUMIFS(Jun!$I$5:$I$619,Jun!$S$5:$S$619,"Despesa",Jun!$F$5:$F$619,Resultado!$D585)</f>
        <v>0</v>
      </c>
      <c r="K585" s="65">
        <f>SUMIFS(Jul!$I$5:$I$619,Jul!$S$5:$S$619,"Despesa",Jul!$F$5:$F$619,Resultado!$D585)</f>
        <v>0</v>
      </c>
      <c r="L585" s="65">
        <f>SUMIFS(Ago!$I$5:$I$619,Ago!$S$5:$S$619,"Despesa",Ago!$F$5:$F$619,Resultado!$D585)</f>
        <v>0</v>
      </c>
      <c r="M585" s="65">
        <f>SUMIFS(Set!$I$5:$I$619,Set!$S$5:$S$619,"Despesa",Set!$F$5:$F$619,Resultado!$D585)</f>
        <v>0</v>
      </c>
      <c r="N585" s="65">
        <f>SUMIFS(Out!$I$5:$I$619,Out!$S$5:$S$619,"Despesa",Out!$F$5:$F$619,Resultado!$D585)</f>
        <v>0</v>
      </c>
      <c r="O585" s="65">
        <f>SUMIFS(Nov!$I$5:$I$619,Nov!$S$5:$S$619,"Despesa",Nov!$F$5:$F$619,Resultado!$D585)</f>
        <v>0</v>
      </c>
      <c r="P585" s="65">
        <f>SUMIFS(Dez!$I$5:$I$619,Dez!$S$5:$S$619,"Despesa",Dez!$F$5:$F$619,Resultado!$D585)</f>
        <v>0</v>
      </c>
      <c r="Q585" s="65">
        <f t="shared" si="66"/>
        <v>0</v>
      </c>
    </row>
    <row r="586" spans="3:17" ht="28.5" customHeight="1" thickTop="1" thickBot="1" x14ac:dyDescent="0.25">
      <c r="C586" s="45" t="str">
        <f>'PC Despesas'!I66</f>
        <v>5.3.62</v>
      </c>
      <c r="D586" s="46" t="str">
        <f>VLOOKUP(C586,'PC Despesas'!$I$4:$J$103,2,FALSE)</f>
        <v>-</v>
      </c>
      <c r="E586" s="65">
        <f>SUMIFS(Jan!$I$5:$I$619,Jan!$S$5:$S$619,"Despesa",Jan!$F$5:$F$619,Resultado!$D586)</f>
        <v>0</v>
      </c>
      <c r="F586" s="65">
        <f>SUMIFS(Fev!$I$5:$I$619,Fev!$S$5:$S$619,"Despesa",Fev!$F$5:$F$619,Resultado!$D586)</f>
        <v>0</v>
      </c>
      <c r="G586" s="65">
        <f>SUMIFS(Mar!$I$5:$I$619,Mar!$S$5:$S$619,"Despesa",Mar!$F$5:$F$619,Resultado!$D586)</f>
        <v>0</v>
      </c>
      <c r="H586" s="65">
        <f>SUMIFS(Abr!$I$5:$I$619,Abr!$S$5:$S$619,"Despesa",Abr!$F$5:$F$619,Resultado!$D586)</f>
        <v>0</v>
      </c>
      <c r="I586" s="65">
        <f>SUMIFS(Mai!$I$5:$I$619,Mai!$S$5:$S$619,"Despesa",Mai!$F$5:$F$619,Resultado!$D586)</f>
        <v>0</v>
      </c>
      <c r="J586" s="65">
        <f>SUMIFS(Jun!$I$5:$I$619,Jun!$S$5:$S$619,"Despesa",Jun!$F$5:$F$619,Resultado!$D586)</f>
        <v>0</v>
      </c>
      <c r="K586" s="65">
        <f>SUMIFS(Jul!$I$5:$I$619,Jul!$S$5:$S$619,"Despesa",Jul!$F$5:$F$619,Resultado!$D586)</f>
        <v>0</v>
      </c>
      <c r="L586" s="65">
        <f>SUMIFS(Ago!$I$5:$I$619,Ago!$S$5:$S$619,"Despesa",Ago!$F$5:$F$619,Resultado!$D586)</f>
        <v>0</v>
      </c>
      <c r="M586" s="65">
        <f>SUMIFS(Set!$I$5:$I$619,Set!$S$5:$S$619,"Despesa",Set!$F$5:$F$619,Resultado!$D586)</f>
        <v>0</v>
      </c>
      <c r="N586" s="65">
        <f>SUMIFS(Out!$I$5:$I$619,Out!$S$5:$S$619,"Despesa",Out!$F$5:$F$619,Resultado!$D586)</f>
        <v>0</v>
      </c>
      <c r="O586" s="65">
        <f>SUMIFS(Nov!$I$5:$I$619,Nov!$S$5:$S$619,"Despesa",Nov!$F$5:$F$619,Resultado!$D586)</f>
        <v>0</v>
      </c>
      <c r="P586" s="65">
        <f>SUMIFS(Dez!$I$5:$I$619,Dez!$S$5:$S$619,"Despesa",Dez!$F$5:$F$619,Resultado!$D586)</f>
        <v>0</v>
      </c>
      <c r="Q586" s="65">
        <f t="shared" si="66"/>
        <v>0</v>
      </c>
    </row>
    <row r="587" spans="3:17" ht="28.5" customHeight="1" thickTop="1" thickBot="1" x14ac:dyDescent="0.25">
      <c r="C587" s="45" t="str">
        <f>'PC Despesas'!I67</f>
        <v>5.3.63</v>
      </c>
      <c r="D587" s="46" t="str">
        <f>VLOOKUP(C587,'PC Despesas'!$I$4:$J$103,2,FALSE)</f>
        <v>-</v>
      </c>
      <c r="E587" s="65">
        <f>SUMIFS(Jan!$I$5:$I$619,Jan!$S$5:$S$619,"Despesa",Jan!$F$5:$F$619,Resultado!$D587)</f>
        <v>0</v>
      </c>
      <c r="F587" s="65">
        <f>SUMIFS(Fev!$I$5:$I$619,Fev!$S$5:$S$619,"Despesa",Fev!$F$5:$F$619,Resultado!$D587)</f>
        <v>0</v>
      </c>
      <c r="G587" s="65">
        <f>SUMIFS(Mar!$I$5:$I$619,Mar!$S$5:$S$619,"Despesa",Mar!$F$5:$F$619,Resultado!$D587)</f>
        <v>0</v>
      </c>
      <c r="H587" s="65">
        <f>SUMIFS(Abr!$I$5:$I$619,Abr!$S$5:$S$619,"Despesa",Abr!$F$5:$F$619,Resultado!$D587)</f>
        <v>0</v>
      </c>
      <c r="I587" s="65">
        <f>SUMIFS(Mai!$I$5:$I$619,Mai!$S$5:$S$619,"Despesa",Mai!$F$5:$F$619,Resultado!$D587)</f>
        <v>0</v>
      </c>
      <c r="J587" s="65">
        <f>SUMIFS(Jun!$I$5:$I$619,Jun!$S$5:$S$619,"Despesa",Jun!$F$5:$F$619,Resultado!$D587)</f>
        <v>0</v>
      </c>
      <c r="K587" s="65">
        <f>SUMIFS(Jul!$I$5:$I$619,Jul!$S$5:$S$619,"Despesa",Jul!$F$5:$F$619,Resultado!$D587)</f>
        <v>0</v>
      </c>
      <c r="L587" s="65">
        <f>SUMIFS(Ago!$I$5:$I$619,Ago!$S$5:$S$619,"Despesa",Ago!$F$5:$F$619,Resultado!$D587)</f>
        <v>0</v>
      </c>
      <c r="M587" s="65">
        <f>SUMIFS(Set!$I$5:$I$619,Set!$S$5:$S$619,"Despesa",Set!$F$5:$F$619,Resultado!$D587)</f>
        <v>0</v>
      </c>
      <c r="N587" s="65">
        <f>SUMIFS(Out!$I$5:$I$619,Out!$S$5:$S$619,"Despesa",Out!$F$5:$F$619,Resultado!$D587)</f>
        <v>0</v>
      </c>
      <c r="O587" s="65">
        <f>SUMIFS(Nov!$I$5:$I$619,Nov!$S$5:$S$619,"Despesa",Nov!$F$5:$F$619,Resultado!$D587)</f>
        <v>0</v>
      </c>
      <c r="P587" s="65">
        <f>SUMIFS(Dez!$I$5:$I$619,Dez!$S$5:$S$619,"Despesa",Dez!$F$5:$F$619,Resultado!$D587)</f>
        <v>0</v>
      </c>
      <c r="Q587" s="65">
        <f t="shared" si="66"/>
        <v>0</v>
      </c>
    </row>
    <row r="588" spans="3:17" ht="28.5" customHeight="1" thickTop="1" thickBot="1" x14ac:dyDescent="0.25">
      <c r="C588" s="45" t="str">
        <f>'PC Despesas'!I68</f>
        <v>5.3.64</v>
      </c>
      <c r="D588" s="46" t="str">
        <f>VLOOKUP(C588,'PC Despesas'!$I$4:$J$103,2,FALSE)</f>
        <v>-</v>
      </c>
      <c r="E588" s="65">
        <f>SUMIFS(Jan!$I$5:$I$619,Jan!$S$5:$S$619,"Despesa",Jan!$F$5:$F$619,Resultado!$D588)</f>
        <v>0</v>
      </c>
      <c r="F588" s="65">
        <f>SUMIFS(Fev!$I$5:$I$619,Fev!$S$5:$S$619,"Despesa",Fev!$F$5:$F$619,Resultado!$D588)</f>
        <v>0</v>
      </c>
      <c r="G588" s="65">
        <f>SUMIFS(Mar!$I$5:$I$619,Mar!$S$5:$S$619,"Despesa",Mar!$F$5:$F$619,Resultado!$D588)</f>
        <v>0</v>
      </c>
      <c r="H588" s="65">
        <f>SUMIFS(Abr!$I$5:$I$619,Abr!$S$5:$S$619,"Despesa",Abr!$F$5:$F$619,Resultado!$D588)</f>
        <v>0</v>
      </c>
      <c r="I588" s="65">
        <f>SUMIFS(Mai!$I$5:$I$619,Mai!$S$5:$S$619,"Despesa",Mai!$F$5:$F$619,Resultado!$D588)</f>
        <v>0</v>
      </c>
      <c r="J588" s="65">
        <f>SUMIFS(Jun!$I$5:$I$619,Jun!$S$5:$S$619,"Despesa",Jun!$F$5:$F$619,Resultado!$D588)</f>
        <v>0</v>
      </c>
      <c r="K588" s="65">
        <f>SUMIFS(Jul!$I$5:$I$619,Jul!$S$5:$S$619,"Despesa",Jul!$F$5:$F$619,Resultado!$D588)</f>
        <v>0</v>
      </c>
      <c r="L588" s="65">
        <f>SUMIFS(Ago!$I$5:$I$619,Ago!$S$5:$S$619,"Despesa",Ago!$F$5:$F$619,Resultado!$D588)</f>
        <v>0</v>
      </c>
      <c r="M588" s="65">
        <f>SUMIFS(Set!$I$5:$I$619,Set!$S$5:$S$619,"Despesa",Set!$F$5:$F$619,Resultado!$D588)</f>
        <v>0</v>
      </c>
      <c r="N588" s="65">
        <f>SUMIFS(Out!$I$5:$I$619,Out!$S$5:$S$619,"Despesa",Out!$F$5:$F$619,Resultado!$D588)</f>
        <v>0</v>
      </c>
      <c r="O588" s="65">
        <f>SUMIFS(Nov!$I$5:$I$619,Nov!$S$5:$S$619,"Despesa",Nov!$F$5:$F$619,Resultado!$D588)</f>
        <v>0</v>
      </c>
      <c r="P588" s="65">
        <f>SUMIFS(Dez!$I$5:$I$619,Dez!$S$5:$S$619,"Despesa",Dez!$F$5:$F$619,Resultado!$D588)</f>
        <v>0</v>
      </c>
      <c r="Q588" s="65">
        <f t="shared" si="66"/>
        <v>0</v>
      </c>
    </row>
    <row r="589" spans="3:17" ht="28.5" customHeight="1" thickTop="1" thickBot="1" x14ac:dyDescent="0.25">
      <c r="C589" s="45" t="str">
        <f>'PC Despesas'!I69</f>
        <v>5.3.65</v>
      </c>
      <c r="D589" s="46" t="str">
        <f>VLOOKUP(C589,'PC Despesas'!$I$4:$J$103,2,FALSE)</f>
        <v>-</v>
      </c>
      <c r="E589" s="65">
        <f>SUMIFS(Jan!$I$5:$I$619,Jan!$S$5:$S$619,"Despesa",Jan!$F$5:$F$619,Resultado!$D589)</f>
        <v>0</v>
      </c>
      <c r="F589" s="65">
        <f>SUMIFS(Fev!$I$5:$I$619,Fev!$S$5:$S$619,"Despesa",Fev!$F$5:$F$619,Resultado!$D589)</f>
        <v>0</v>
      </c>
      <c r="G589" s="65">
        <f>SUMIFS(Mar!$I$5:$I$619,Mar!$S$5:$S$619,"Despesa",Mar!$F$5:$F$619,Resultado!$D589)</f>
        <v>0</v>
      </c>
      <c r="H589" s="65">
        <f>SUMIFS(Abr!$I$5:$I$619,Abr!$S$5:$S$619,"Despesa",Abr!$F$5:$F$619,Resultado!$D589)</f>
        <v>0</v>
      </c>
      <c r="I589" s="65">
        <f>SUMIFS(Mai!$I$5:$I$619,Mai!$S$5:$S$619,"Despesa",Mai!$F$5:$F$619,Resultado!$D589)</f>
        <v>0</v>
      </c>
      <c r="J589" s="65">
        <f>SUMIFS(Jun!$I$5:$I$619,Jun!$S$5:$S$619,"Despesa",Jun!$F$5:$F$619,Resultado!$D589)</f>
        <v>0</v>
      </c>
      <c r="K589" s="65">
        <f>SUMIFS(Jul!$I$5:$I$619,Jul!$S$5:$S$619,"Despesa",Jul!$F$5:$F$619,Resultado!$D589)</f>
        <v>0</v>
      </c>
      <c r="L589" s="65">
        <f>SUMIFS(Ago!$I$5:$I$619,Ago!$S$5:$S$619,"Despesa",Ago!$F$5:$F$619,Resultado!$D589)</f>
        <v>0</v>
      </c>
      <c r="M589" s="65">
        <f>SUMIFS(Set!$I$5:$I$619,Set!$S$5:$S$619,"Despesa",Set!$F$5:$F$619,Resultado!$D589)</f>
        <v>0</v>
      </c>
      <c r="N589" s="65">
        <f>SUMIFS(Out!$I$5:$I$619,Out!$S$5:$S$619,"Despesa",Out!$F$5:$F$619,Resultado!$D589)</f>
        <v>0</v>
      </c>
      <c r="O589" s="65">
        <f>SUMIFS(Nov!$I$5:$I$619,Nov!$S$5:$S$619,"Despesa",Nov!$F$5:$F$619,Resultado!$D589)</f>
        <v>0</v>
      </c>
      <c r="P589" s="65">
        <f>SUMIFS(Dez!$I$5:$I$619,Dez!$S$5:$S$619,"Despesa",Dez!$F$5:$F$619,Resultado!$D589)</f>
        <v>0</v>
      </c>
      <c r="Q589" s="65">
        <f t="shared" si="66"/>
        <v>0</v>
      </c>
    </row>
    <row r="590" spans="3:17" ht="28.5" customHeight="1" thickTop="1" thickBot="1" x14ac:dyDescent="0.25">
      <c r="C590" s="45" t="str">
        <f>'PC Despesas'!I70</f>
        <v>5.3.66</v>
      </c>
      <c r="D590" s="46" t="str">
        <f>VLOOKUP(C590,'PC Despesas'!$I$4:$J$103,2,FALSE)</f>
        <v>-</v>
      </c>
      <c r="E590" s="65">
        <f>SUMIFS(Jan!$I$5:$I$619,Jan!$S$5:$S$619,"Despesa",Jan!$F$5:$F$619,Resultado!$D590)</f>
        <v>0</v>
      </c>
      <c r="F590" s="65">
        <f>SUMIFS(Fev!$I$5:$I$619,Fev!$S$5:$S$619,"Despesa",Fev!$F$5:$F$619,Resultado!$D590)</f>
        <v>0</v>
      </c>
      <c r="G590" s="65">
        <f>SUMIFS(Mar!$I$5:$I$619,Mar!$S$5:$S$619,"Despesa",Mar!$F$5:$F$619,Resultado!$D590)</f>
        <v>0</v>
      </c>
      <c r="H590" s="65">
        <f>SUMIFS(Abr!$I$5:$I$619,Abr!$S$5:$S$619,"Despesa",Abr!$F$5:$F$619,Resultado!$D590)</f>
        <v>0</v>
      </c>
      <c r="I590" s="65">
        <f>SUMIFS(Mai!$I$5:$I$619,Mai!$S$5:$S$619,"Despesa",Mai!$F$5:$F$619,Resultado!$D590)</f>
        <v>0</v>
      </c>
      <c r="J590" s="65">
        <f>SUMIFS(Jun!$I$5:$I$619,Jun!$S$5:$S$619,"Despesa",Jun!$F$5:$F$619,Resultado!$D590)</f>
        <v>0</v>
      </c>
      <c r="K590" s="65">
        <f>SUMIFS(Jul!$I$5:$I$619,Jul!$S$5:$S$619,"Despesa",Jul!$F$5:$F$619,Resultado!$D590)</f>
        <v>0</v>
      </c>
      <c r="L590" s="65">
        <f>SUMIFS(Ago!$I$5:$I$619,Ago!$S$5:$S$619,"Despesa",Ago!$F$5:$F$619,Resultado!$D590)</f>
        <v>0</v>
      </c>
      <c r="M590" s="65">
        <f>SUMIFS(Set!$I$5:$I$619,Set!$S$5:$S$619,"Despesa",Set!$F$5:$F$619,Resultado!$D590)</f>
        <v>0</v>
      </c>
      <c r="N590" s="65">
        <f>SUMIFS(Out!$I$5:$I$619,Out!$S$5:$S$619,"Despesa",Out!$F$5:$F$619,Resultado!$D590)</f>
        <v>0</v>
      </c>
      <c r="O590" s="65">
        <f>SUMIFS(Nov!$I$5:$I$619,Nov!$S$5:$S$619,"Despesa",Nov!$F$5:$F$619,Resultado!$D590)</f>
        <v>0</v>
      </c>
      <c r="P590" s="65">
        <f>SUMIFS(Dez!$I$5:$I$619,Dez!$S$5:$S$619,"Despesa",Dez!$F$5:$F$619,Resultado!$D590)</f>
        <v>0</v>
      </c>
      <c r="Q590" s="65">
        <f t="shared" ref="Q590:Q623" si="67">SUM(E590:P590)</f>
        <v>0</v>
      </c>
    </row>
    <row r="591" spans="3:17" ht="28.5" customHeight="1" thickTop="1" thickBot="1" x14ac:dyDescent="0.25">
      <c r="C591" s="45" t="str">
        <f>'PC Despesas'!I71</f>
        <v>5.3.67</v>
      </c>
      <c r="D591" s="46" t="str">
        <f>VLOOKUP(C591,'PC Despesas'!$I$4:$J$103,2,FALSE)</f>
        <v>-</v>
      </c>
      <c r="E591" s="65">
        <f>SUMIFS(Jan!$I$5:$I$619,Jan!$S$5:$S$619,"Despesa",Jan!$F$5:$F$619,Resultado!$D591)</f>
        <v>0</v>
      </c>
      <c r="F591" s="65">
        <f>SUMIFS(Fev!$I$5:$I$619,Fev!$S$5:$S$619,"Despesa",Fev!$F$5:$F$619,Resultado!$D591)</f>
        <v>0</v>
      </c>
      <c r="G591" s="65">
        <f>SUMIFS(Mar!$I$5:$I$619,Mar!$S$5:$S$619,"Despesa",Mar!$F$5:$F$619,Resultado!$D591)</f>
        <v>0</v>
      </c>
      <c r="H591" s="65">
        <f>SUMIFS(Abr!$I$5:$I$619,Abr!$S$5:$S$619,"Despesa",Abr!$F$5:$F$619,Resultado!$D591)</f>
        <v>0</v>
      </c>
      <c r="I591" s="65">
        <f>SUMIFS(Mai!$I$5:$I$619,Mai!$S$5:$S$619,"Despesa",Mai!$F$5:$F$619,Resultado!$D591)</f>
        <v>0</v>
      </c>
      <c r="J591" s="65">
        <f>SUMIFS(Jun!$I$5:$I$619,Jun!$S$5:$S$619,"Despesa",Jun!$F$5:$F$619,Resultado!$D591)</f>
        <v>0</v>
      </c>
      <c r="K591" s="65">
        <f>SUMIFS(Jul!$I$5:$I$619,Jul!$S$5:$S$619,"Despesa",Jul!$F$5:$F$619,Resultado!$D591)</f>
        <v>0</v>
      </c>
      <c r="L591" s="65">
        <f>SUMIFS(Ago!$I$5:$I$619,Ago!$S$5:$S$619,"Despesa",Ago!$F$5:$F$619,Resultado!$D591)</f>
        <v>0</v>
      </c>
      <c r="M591" s="65">
        <f>SUMIFS(Set!$I$5:$I$619,Set!$S$5:$S$619,"Despesa",Set!$F$5:$F$619,Resultado!$D591)</f>
        <v>0</v>
      </c>
      <c r="N591" s="65">
        <f>SUMIFS(Out!$I$5:$I$619,Out!$S$5:$S$619,"Despesa",Out!$F$5:$F$619,Resultado!$D591)</f>
        <v>0</v>
      </c>
      <c r="O591" s="65">
        <f>SUMIFS(Nov!$I$5:$I$619,Nov!$S$5:$S$619,"Despesa",Nov!$F$5:$F$619,Resultado!$D591)</f>
        <v>0</v>
      </c>
      <c r="P591" s="65">
        <f>SUMIFS(Dez!$I$5:$I$619,Dez!$S$5:$S$619,"Despesa",Dez!$F$5:$F$619,Resultado!$D591)</f>
        <v>0</v>
      </c>
      <c r="Q591" s="65">
        <f t="shared" si="67"/>
        <v>0</v>
      </c>
    </row>
    <row r="592" spans="3:17" ht="28.5" customHeight="1" thickTop="1" thickBot="1" x14ac:dyDescent="0.25">
      <c r="C592" s="45" t="str">
        <f>'PC Despesas'!I72</f>
        <v>5.3.68</v>
      </c>
      <c r="D592" s="46" t="str">
        <f>VLOOKUP(C592,'PC Despesas'!$I$4:$J$103,2,FALSE)</f>
        <v>-</v>
      </c>
      <c r="E592" s="65">
        <f>SUMIFS(Jan!$I$5:$I$619,Jan!$S$5:$S$619,"Despesa",Jan!$F$5:$F$619,Resultado!$D592)</f>
        <v>0</v>
      </c>
      <c r="F592" s="65">
        <f>SUMIFS(Fev!$I$5:$I$619,Fev!$S$5:$S$619,"Despesa",Fev!$F$5:$F$619,Resultado!$D592)</f>
        <v>0</v>
      </c>
      <c r="G592" s="65">
        <f>SUMIFS(Mar!$I$5:$I$619,Mar!$S$5:$S$619,"Despesa",Mar!$F$5:$F$619,Resultado!$D592)</f>
        <v>0</v>
      </c>
      <c r="H592" s="65">
        <f>SUMIFS(Abr!$I$5:$I$619,Abr!$S$5:$S$619,"Despesa",Abr!$F$5:$F$619,Resultado!$D592)</f>
        <v>0</v>
      </c>
      <c r="I592" s="65">
        <f>SUMIFS(Mai!$I$5:$I$619,Mai!$S$5:$S$619,"Despesa",Mai!$F$5:$F$619,Resultado!$D592)</f>
        <v>0</v>
      </c>
      <c r="J592" s="65">
        <f>SUMIFS(Jun!$I$5:$I$619,Jun!$S$5:$S$619,"Despesa",Jun!$F$5:$F$619,Resultado!$D592)</f>
        <v>0</v>
      </c>
      <c r="K592" s="65">
        <f>SUMIFS(Jul!$I$5:$I$619,Jul!$S$5:$S$619,"Despesa",Jul!$F$5:$F$619,Resultado!$D592)</f>
        <v>0</v>
      </c>
      <c r="L592" s="65">
        <f>SUMIFS(Ago!$I$5:$I$619,Ago!$S$5:$S$619,"Despesa",Ago!$F$5:$F$619,Resultado!$D592)</f>
        <v>0</v>
      </c>
      <c r="M592" s="65">
        <f>SUMIFS(Set!$I$5:$I$619,Set!$S$5:$S$619,"Despesa",Set!$F$5:$F$619,Resultado!$D592)</f>
        <v>0</v>
      </c>
      <c r="N592" s="65">
        <f>SUMIFS(Out!$I$5:$I$619,Out!$S$5:$S$619,"Despesa",Out!$F$5:$F$619,Resultado!$D592)</f>
        <v>0</v>
      </c>
      <c r="O592" s="65">
        <f>SUMIFS(Nov!$I$5:$I$619,Nov!$S$5:$S$619,"Despesa",Nov!$F$5:$F$619,Resultado!$D592)</f>
        <v>0</v>
      </c>
      <c r="P592" s="65">
        <f>SUMIFS(Dez!$I$5:$I$619,Dez!$S$5:$S$619,"Despesa",Dez!$F$5:$F$619,Resultado!$D592)</f>
        <v>0</v>
      </c>
      <c r="Q592" s="65">
        <f t="shared" si="67"/>
        <v>0</v>
      </c>
    </row>
    <row r="593" spans="3:17" ht="28.5" customHeight="1" thickTop="1" thickBot="1" x14ac:dyDescent="0.25">
      <c r="C593" s="45" t="str">
        <f>'PC Despesas'!I73</f>
        <v>5.3.69</v>
      </c>
      <c r="D593" s="46" t="str">
        <f>VLOOKUP(C593,'PC Despesas'!$I$4:$J$103,2,FALSE)</f>
        <v>-</v>
      </c>
      <c r="E593" s="65">
        <f>SUMIFS(Jan!$I$5:$I$619,Jan!$S$5:$S$619,"Despesa",Jan!$F$5:$F$619,Resultado!$D593)</f>
        <v>0</v>
      </c>
      <c r="F593" s="65">
        <f>SUMIFS(Fev!$I$5:$I$619,Fev!$S$5:$S$619,"Despesa",Fev!$F$5:$F$619,Resultado!$D593)</f>
        <v>0</v>
      </c>
      <c r="G593" s="65">
        <f>SUMIFS(Mar!$I$5:$I$619,Mar!$S$5:$S$619,"Despesa",Mar!$F$5:$F$619,Resultado!$D593)</f>
        <v>0</v>
      </c>
      <c r="H593" s="65">
        <f>SUMIFS(Abr!$I$5:$I$619,Abr!$S$5:$S$619,"Despesa",Abr!$F$5:$F$619,Resultado!$D593)</f>
        <v>0</v>
      </c>
      <c r="I593" s="65">
        <f>SUMIFS(Mai!$I$5:$I$619,Mai!$S$5:$S$619,"Despesa",Mai!$F$5:$F$619,Resultado!$D593)</f>
        <v>0</v>
      </c>
      <c r="J593" s="65">
        <f>SUMIFS(Jun!$I$5:$I$619,Jun!$S$5:$S$619,"Despesa",Jun!$F$5:$F$619,Resultado!$D593)</f>
        <v>0</v>
      </c>
      <c r="K593" s="65">
        <f>SUMIFS(Jul!$I$5:$I$619,Jul!$S$5:$S$619,"Despesa",Jul!$F$5:$F$619,Resultado!$D593)</f>
        <v>0</v>
      </c>
      <c r="L593" s="65">
        <f>SUMIFS(Ago!$I$5:$I$619,Ago!$S$5:$S$619,"Despesa",Ago!$F$5:$F$619,Resultado!$D593)</f>
        <v>0</v>
      </c>
      <c r="M593" s="65">
        <f>SUMIFS(Set!$I$5:$I$619,Set!$S$5:$S$619,"Despesa",Set!$F$5:$F$619,Resultado!$D593)</f>
        <v>0</v>
      </c>
      <c r="N593" s="65">
        <f>SUMIFS(Out!$I$5:$I$619,Out!$S$5:$S$619,"Despesa",Out!$F$5:$F$619,Resultado!$D593)</f>
        <v>0</v>
      </c>
      <c r="O593" s="65">
        <f>SUMIFS(Nov!$I$5:$I$619,Nov!$S$5:$S$619,"Despesa",Nov!$F$5:$F$619,Resultado!$D593)</f>
        <v>0</v>
      </c>
      <c r="P593" s="65">
        <f>SUMIFS(Dez!$I$5:$I$619,Dez!$S$5:$S$619,"Despesa",Dez!$F$5:$F$619,Resultado!$D593)</f>
        <v>0</v>
      </c>
      <c r="Q593" s="65">
        <f t="shared" si="67"/>
        <v>0</v>
      </c>
    </row>
    <row r="594" spans="3:17" ht="28.5" customHeight="1" thickTop="1" thickBot="1" x14ac:dyDescent="0.25">
      <c r="C594" s="45" t="str">
        <f>'PC Despesas'!I74</f>
        <v>5.3.70</v>
      </c>
      <c r="D594" s="46" t="str">
        <f>VLOOKUP(C594,'PC Despesas'!$I$4:$J$103,2,FALSE)</f>
        <v>-</v>
      </c>
      <c r="E594" s="65">
        <f>SUMIFS(Jan!$I$5:$I$619,Jan!$S$5:$S$619,"Despesa",Jan!$F$5:$F$619,Resultado!$D594)</f>
        <v>0</v>
      </c>
      <c r="F594" s="65">
        <f>SUMIFS(Fev!$I$5:$I$619,Fev!$S$5:$S$619,"Despesa",Fev!$F$5:$F$619,Resultado!$D594)</f>
        <v>0</v>
      </c>
      <c r="G594" s="65">
        <f>SUMIFS(Mar!$I$5:$I$619,Mar!$S$5:$S$619,"Despesa",Mar!$F$5:$F$619,Resultado!$D594)</f>
        <v>0</v>
      </c>
      <c r="H594" s="65">
        <f>SUMIFS(Abr!$I$5:$I$619,Abr!$S$5:$S$619,"Despesa",Abr!$F$5:$F$619,Resultado!$D594)</f>
        <v>0</v>
      </c>
      <c r="I594" s="65">
        <f>SUMIFS(Mai!$I$5:$I$619,Mai!$S$5:$S$619,"Despesa",Mai!$F$5:$F$619,Resultado!$D594)</f>
        <v>0</v>
      </c>
      <c r="J594" s="65">
        <f>SUMIFS(Jun!$I$5:$I$619,Jun!$S$5:$S$619,"Despesa",Jun!$F$5:$F$619,Resultado!$D594)</f>
        <v>0</v>
      </c>
      <c r="K594" s="65">
        <f>SUMIFS(Jul!$I$5:$I$619,Jul!$S$5:$S$619,"Despesa",Jul!$F$5:$F$619,Resultado!$D594)</f>
        <v>0</v>
      </c>
      <c r="L594" s="65">
        <f>SUMIFS(Ago!$I$5:$I$619,Ago!$S$5:$S$619,"Despesa",Ago!$F$5:$F$619,Resultado!$D594)</f>
        <v>0</v>
      </c>
      <c r="M594" s="65">
        <f>SUMIFS(Set!$I$5:$I$619,Set!$S$5:$S$619,"Despesa",Set!$F$5:$F$619,Resultado!$D594)</f>
        <v>0</v>
      </c>
      <c r="N594" s="65">
        <f>SUMIFS(Out!$I$5:$I$619,Out!$S$5:$S$619,"Despesa",Out!$F$5:$F$619,Resultado!$D594)</f>
        <v>0</v>
      </c>
      <c r="O594" s="65">
        <f>SUMIFS(Nov!$I$5:$I$619,Nov!$S$5:$S$619,"Despesa",Nov!$F$5:$F$619,Resultado!$D594)</f>
        <v>0</v>
      </c>
      <c r="P594" s="65">
        <f>SUMIFS(Dez!$I$5:$I$619,Dez!$S$5:$S$619,"Despesa",Dez!$F$5:$F$619,Resultado!$D594)</f>
        <v>0</v>
      </c>
      <c r="Q594" s="65">
        <f t="shared" si="67"/>
        <v>0</v>
      </c>
    </row>
    <row r="595" spans="3:17" ht="28.5" customHeight="1" thickTop="1" thickBot="1" x14ac:dyDescent="0.25">
      <c r="C595" s="45" t="str">
        <f>'PC Despesas'!I75</f>
        <v>5.3.71</v>
      </c>
      <c r="D595" s="46" t="str">
        <f>VLOOKUP(C595,'PC Despesas'!$I$4:$J$103,2,FALSE)</f>
        <v>-</v>
      </c>
      <c r="E595" s="65">
        <f>SUMIFS(Jan!$I$5:$I$619,Jan!$S$5:$S$619,"Despesa",Jan!$F$5:$F$619,Resultado!$D595)</f>
        <v>0</v>
      </c>
      <c r="F595" s="65">
        <f>SUMIFS(Fev!$I$5:$I$619,Fev!$S$5:$S$619,"Despesa",Fev!$F$5:$F$619,Resultado!$D595)</f>
        <v>0</v>
      </c>
      <c r="G595" s="65">
        <f>SUMIFS(Mar!$I$5:$I$619,Mar!$S$5:$S$619,"Despesa",Mar!$F$5:$F$619,Resultado!$D595)</f>
        <v>0</v>
      </c>
      <c r="H595" s="65">
        <f>SUMIFS(Abr!$I$5:$I$619,Abr!$S$5:$S$619,"Despesa",Abr!$F$5:$F$619,Resultado!$D595)</f>
        <v>0</v>
      </c>
      <c r="I595" s="65">
        <f>SUMIFS(Mai!$I$5:$I$619,Mai!$S$5:$S$619,"Despesa",Mai!$F$5:$F$619,Resultado!$D595)</f>
        <v>0</v>
      </c>
      <c r="J595" s="65">
        <f>SUMIFS(Jun!$I$5:$I$619,Jun!$S$5:$S$619,"Despesa",Jun!$F$5:$F$619,Resultado!$D595)</f>
        <v>0</v>
      </c>
      <c r="K595" s="65">
        <f>SUMIFS(Jul!$I$5:$I$619,Jul!$S$5:$S$619,"Despesa",Jul!$F$5:$F$619,Resultado!$D595)</f>
        <v>0</v>
      </c>
      <c r="L595" s="65">
        <f>SUMIFS(Ago!$I$5:$I$619,Ago!$S$5:$S$619,"Despesa",Ago!$F$5:$F$619,Resultado!$D595)</f>
        <v>0</v>
      </c>
      <c r="M595" s="65">
        <f>SUMIFS(Set!$I$5:$I$619,Set!$S$5:$S$619,"Despesa",Set!$F$5:$F$619,Resultado!$D595)</f>
        <v>0</v>
      </c>
      <c r="N595" s="65">
        <f>SUMIFS(Out!$I$5:$I$619,Out!$S$5:$S$619,"Despesa",Out!$F$5:$F$619,Resultado!$D595)</f>
        <v>0</v>
      </c>
      <c r="O595" s="65">
        <f>SUMIFS(Nov!$I$5:$I$619,Nov!$S$5:$S$619,"Despesa",Nov!$F$5:$F$619,Resultado!$D595)</f>
        <v>0</v>
      </c>
      <c r="P595" s="65">
        <f>SUMIFS(Dez!$I$5:$I$619,Dez!$S$5:$S$619,"Despesa",Dez!$F$5:$F$619,Resultado!$D595)</f>
        <v>0</v>
      </c>
      <c r="Q595" s="65">
        <f t="shared" si="67"/>
        <v>0</v>
      </c>
    </row>
    <row r="596" spans="3:17" ht="28.5" customHeight="1" thickTop="1" thickBot="1" x14ac:dyDescent="0.25">
      <c r="C596" s="45" t="str">
        <f>'PC Despesas'!I76</f>
        <v>5.3.72</v>
      </c>
      <c r="D596" s="46" t="str">
        <f>VLOOKUP(C596,'PC Despesas'!$I$4:$J$103,2,FALSE)</f>
        <v>-</v>
      </c>
      <c r="E596" s="65">
        <f>SUMIFS(Jan!$I$5:$I$619,Jan!$S$5:$S$619,"Despesa",Jan!$F$5:$F$619,Resultado!$D596)</f>
        <v>0</v>
      </c>
      <c r="F596" s="65">
        <f>SUMIFS(Fev!$I$5:$I$619,Fev!$S$5:$S$619,"Despesa",Fev!$F$5:$F$619,Resultado!$D596)</f>
        <v>0</v>
      </c>
      <c r="G596" s="65">
        <f>SUMIFS(Mar!$I$5:$I$619,Mar!$S$5:$S$619,"Despesa",Mar!$F$5:$F$619,Resultado!$D596)</f>
        <v>0</v>
      </c>
      <c r="H596" s="65">
        <f>SUMIFS(Abr!$I$5:$I$619,Abr!$S$5:$S$619,"Despesa",Abr!$F$5:$F$619,Resultado!$D596)</f>
        <v>0</v>
      </c>
      <c r="I596" s="65">
        <f>SUMIFS(Mai!$I$5:$I$619,Mai!$S$5:$S$619,"Despesa",Mai!$F$5:$F$619,Resultado!$D596)</f>
        <v>0</v>
      </c>
      <c r="J596" s="65">
        <f>SUMIFS(Jun!$I$5:$I$619,Jun!$S$5:$S$619,"Despesa",Jun!$F$5:$F$619,Resultado!$D596)</f>
        <v>0</v>
      </c>
      <c r="K596" s="65">
        <f>SUMIFS(Jul!$I$5:$I$619,Jul!$S$5:$S$619,"Despesa",Jul!$F$5:$F$619,Resultado!$D596)</f>
        <v>0</v>
      </c>
      <c r="L596" s="65">
        <f>SUMIFS(Ago!$I$5:$I$619,Ago!$S$5:$S$619,"Despesa",Ago!$F$5:$F$619,Resultado!$D596)</f>
        <v>0</v>
      </c>
      <c r="M596" s="65">
        <f>SUMIFS(Set!$I$5:$I$619,Set!$S$5:$S$619,"Despesa",Set!$F$5:$F$619,Resultado!$D596)</f>
        <v>0</v>
      </c>
      <c r="N596" s="65">
        <f>SUMIFS(Out!$I$5:$I$619,Out!$S$5:$S$619,"Despesa",Out!$F$5:$F$619,Resultado!$D596)</f>
        <v>0</v>
      </c>
      <c r="O596" s="65">
        <f>SUMIFS(Nov!$I$5:$I$619,Nov!$S$5:$S$619,"Despesa",Nov!$F$5:$F$619,Resultado!$D596)</f>
        <v>0</v>
      </c>
      <c r="P596" s="65">
        <f>SUMIFS(Dez!$I$5:$I$619,Dez!$S$5:$S$619,"Despesa",Dez!$F$5:$F$619,Resultado!$D596)</f>
        <v>0</v>
      </c>
      <c r="Q596" s="65">
        <f t="shared" si="67"/>
        <v>0</v>
      </c>
    </row>
    <row r="597" spans="3:17" ht="28.5" customHeight="1" thickTop="1" thickBot="1" x14ac:dyDescent="0.25">
      <c r="C597" s="45" t="str">
        <f>'PC Despesas'!I77</f>
        <v>5.3.73</v>
      </c>
      <c r="D597" s="46" t="str">
        <f>VLOOKUP(C597,'PC Despesas'!$I$4:$J$103,2,FALSE)</f>
        <v>-</v>
      </c>
      <c r="E597" s="65">
        <f>SUMIFS(Jan!$I$5:$I$619,Jan!$S$5:$S$619,"Despesa",Jan!$F$5:$F$619,Resultado!$D597)</f>
        <v>0</v>
      </c>
      <c r="F597" s="65">
        <f>SUMIFS(Fev!$I$5:$I$619,Fev!$S$5:$S$619,"Despesa",Fev!$F$5:$F$619,Resultado!$D597)</f>
        <v>0</v>
      </c>
      <c r="G597" s="65">
        <f>SUMIFS(Mar!$I$5:$I$619,Mar!$S$5:$S$619,"Despesa",Mar!$F$5:$F$619,Resultado!$D597)</f>
        <v>0</v>
      </c>
      <c r="H597" s="65">
        <f>SUMIFS(Abr!$I$5:$I$619,Abr!$S$5:$S$619,"Despesa",Abr!$F$5:$F$619,Resultado!$D597)</f>
        <v>0</v>
      </c>
      <c r="I597" s="65">
        <f>SUMIFS(Mai!$I$5:$I$619,Mai!$S$5:$S$619,"Despesa",Mai!$F$5:$F$619,Resultado!$D597)</f>
        <v>0</v>
      </c>
      <c r="J597" s="65">
        <f>SUMIFS(Jun!$I$5:$I$619,Jun!$S$5:$S$619,"Despesa",Jun!$F$5:$F$619,Resultado!$D597)</f>
        <v>0</v>
      </c>
      <c r="K597" s="65">
        <f>SUMIFS(Jul!$I$5:$I$619,Jul!$S$5:$S$619,"Despesa",Jul!$F$5:$F$619,Resultado!$D597)</f>
        <v>0</v>
      </c>
      <c r="L597" s="65">
        <f>SUMIFS(Ago!$I$5:$I$619,Ago!$S$5:$S$619,"Despesa",Ago!$F$5:$F$619,Resultado!$D597)</f>
        <v>0</v>
      </c>
      <c r="M597" s="65">
        <f>SUMIFS(Set!$I$5:$I$619,Set!$S$5:$S$619,"Despesa",Set!$F$5:$F$619,Resultado!$D597)</f>
        <v>0</v>
      </c>
      <c r="N597" s="65">
        <f>SUMIFS(Out!$I$5:$I$619,Out!$S$5:$S$619,"Despesa",Out!$F$5:$F$619,Resultado!$D597)</f>
        <v>0</v>
      </c>
      <c r="O597" s="65">
        <f>SUMIFS(Nov!$I$5:$I$619,Nov!$S$5:$S$619,"Despesa",Nov!$F$5:$F$619,Resultado!$D597)</f>
        <v>0</v>
      </c>
      <c r="P597" s="65">
        <f>SUMIFS(Dez!$I$5:$I$619,Dez!$S$5:$S$619,"Despesa",Dez!$F$5:$F$619,Resultado!$D597)</f>
        <v>0</v>
      </c>
      <c r="Q597" s="65">
        <f t="shared" si="67"/>
        <v>0</v>
      </c>
    </row>
    <row r="598" spans="3:17" ht="28.5" customHeight="1" thickTop="1" thickBot="1" x14ac:dyDescent="0.25">
      <c r="C598" s="45" t="str">
        <f>'PC Despesas'!I78</f>
        <v>5.3.74</v>
      </c>
      <c r="D598" s="46" t="str">
        <f>VLOOKUP(C598,'PC Despesas'!$I$4:$J$103,2,FALSE)</f>
        <v>-</v>
      </c>
      <c r="E598" s="65">
        <f>SUMIFS(Jan!$I$5:$I$619,Jan!$S$5:$S$619,"Despesa",Jan!$F$5:$F$619,Resultado!$D598)</f>
        <v>0</v>
      </c>
      <c r="F598" s="65">
        <f>SUMIFS(Fev!$I$5:$I$619,Fev!$S$5:$S$619,"Despesa",Fev!$F$5:$F$619,Resultado!$D598)</f>
        <v>0</v>
      </c>
      <c r="G598" s="65">
        <f>SUMIFS(Mar!$I$5:$I$619,Mar!$S$5:$S$619,"Despesa",Mar!$F$5:$F$619,Resultado!$D598)</f>
        <v>0</v>
      </c>
      <c r="H598" s="65">
        <f>SUMIFS(Abr!$I$5:$I$619,Abr!$S$5:$S$619,"Despesa",Abr!$F$5:$F$619,Resultado!$D598)</f>
        <v>0</v>
      </c>
      <c r="I598" s="65">
        <f>SUMIFS(Mai!$I$5:$I$619,Mai!$S$5:$S$619,"Despesa",Mai!$F$5:$F$619,Resultado!$D598)</f>
        <v>0</v>
      </c>
      <c r="J598" s="65">
        <f>SUMIFS(Jun!$I$5:$I$619,Jun!$S$5:$S$619,"Despesa",Jun!$F$5:$F$619,Resultado!$D598)</f>
        <v>0</v>
      </c>
      <c r="K598" s="65">
        <f>SUMIFS(Jul!$I$5:$I$619,Jul!$S$5:$S$619,"Despesa",Jul!$F$5:$F$619,Resultado!$D598)</f>
        <v>0</v>
      </c>
      <c r="L598" s="65">
        <f>SUMIFS(Ago!$I$5:$I$619,Ago!$S$5:$S$619,"Despesa",Ago!$F$5:$F$619,Resultado!$D598)</f>
        <v>0</v>
      </c>
      <c r="M598" s="65">
        <f>SUMIFS(Set!$I$5:$I$619,Set!$S$5:$S$619,"Despesa",Set!$F$5:$F$619,Resultado!$D598)</f>
        <v>0</v>
      </c>
      <c r="N598" s="65">
        <f>SUMIFS(Out!$I$5:$I$619,Out!$S$5:$S$619,"Despesa",Out!$F$5:$F$619,Resultado!$D598)</f>
        <v>0</v>
      </c>
      <c r="O598" s="65">
        <f>SUMIFS(Nov!$I$5:$I$619,Nov!$S$5:$S$619,"Despesa",Nov!$F$5:$F$619,Resultado!$D598)</f>
        <v>0</v>
      </c>
      <c r="P598" s="65">
        <f>SUMIFS(Dez!$I$5:$I$619,Dez!$S$5:$S$619,"Despesa",Dez!$F$5:$F$619,Resultado!$D598)</f>
        <v>0</v>
      </c>
      <c r="Q598" s="65">
        <f t="shared" si="67"/>
        <v>0</v>
      </c>
    </row>
    <row r="599" spans="3:17" ht="28.5" customHeight="1" thickTop="1" thickBot="1" x14ac:dyDescent="0.25">
      <c r="C599" s="45" t="str">
        <f>'PC Despesas'!I79</f>
        <v>5.3.75</v>
      </c>
      <c r="D599" s="46" t="str">
        <f>VLOOKUP(C599,'PC Despesas'!$I$4:$J$103,2,FALSE)</f>
        <v>-</v>
      </c>
      <c r="E599" s="65">
        <f>SUMIFS(Jan!$I$5:$I$619,Jan!$S$5:$S$619,"Despesa",Jan!$F$5:$F$619,Resultado!$D599)</f>
        <v>0</v>
      </c>
      <c r="F599" s="65">
        <f>SUMIFS(Fev!$I$5:$I$619,Fev!$S$5:$S$619,"Despesa",Fev!$F$5:$F$619,Resultado!$D599)</f>
        <v>0</v>
      </c>
      <c r="G599" s="65">
        <f>SUMIFS(Mar!$I$5:$I$619,Mar!$S$5:$S$619,"Despesa",Mar!$F$5:$F$619,Resultado!$D599)</f>
        <v>0</v>
      </c>
      <c r="H599" s="65">
        <f>SUMIFS(Abr!$I$5:$I$619,Abr!$S$5:$S$619,"Despesa",Abr!$F$5:$F$619,Resultado!$D599)</f>
        <v>0</v>
      </c>
      <c r="I599" s="65">
        <f>SUMIFS(Mai!$I$5:$I$619,Mai!$S$5:$S$619,"Despesa",Mai!$F$5:$F$619,Resultado!$D599)</f>
        <v>0</v>
      </c>
      <c r="J599" s="65">
        <f>SUMIFS(Jun!$I$5:$I$619,Jun!$S$5:$S$619,"Despesa",Jun!$F$5:$F$619,Resultado!$D599)</f>
        <v>0</v>
      </c>
      <c r="K599" s="65">
        <f>SUMIFS(Jul!$I$5:$I$619,Jul!$S$5:$S$619,"Despesa",Jul!$F$5:$F$619,Resultado!$D599)</f>
        <v>0</v>
      </c>
      <c r="L599" s="65">
        <f>SUMIFS(Ago!$I$5:$I$619,Ago!$S$5:$S$619,"Despesa",Ago!$F$5:$F$619,Resultado!$D599)</f>
        <v>0</v>
      </c>
      <c r="M599" s="65">
        <f>SUMIFS(Set!$I$5:$I$619,Set!$S$5:$S$619,"Despesa",Set!$F$5:$F$619,Resultado!$D599)</f>
        <v>0</v>
      </c>
      <c r="N599" s="65">
        <f>SUMIFS(Out!$I$5:$I$619,Out!$S$5:$S$619,"Despesa",Out!$F$5:$F$619,Resultado!$D599)</f>
        <v>0</v>
      </c>
      <c r="O599" s="65">
        <f>SUMIFS(Nov!$I$5:$I$619,Nov!$S$5:$S$619,"Despesa",Nov!$F$5:$F$619,Resultado!$D599)</f>
        <v>0</v>
      </c>
      <c r="P599" s="65">
        <f>SUMIFS(Dez!$I$5:$I$619,Dez!$S$5:$S$619,"Despesa",Dez!$F$5:$F$619,Resultado!$D599)</f>
        <v>0</v>
      </c>
      <c r="Q599" s="65">
        <f t="shared" si="67"/>
        <v>0</v>
      </c>
    </row>
    <row r="600" spans="3:17" ht="28.5" customHeight="1" thickTop="1" thickBot="1" x14ac:dyDescent="0.25">
      <c r="C600" s="45" t="str">
        <f>'PC Despesas'!I80</f>
        <v>5.3.76</v>
      </c>
      <c r="D600" s="46" t="str">
        <f>VLOOKUP(C600,'PC Despesas'!$I$4:$J$103,2,FALSE)</f>
        <v>-</v>
      </c>
      <c r="E600" s="65">
        <f>SUMIFS(Jan!$I$5:$I$619,Jan!$S$5:$S$619,"Despesa",Jan!$F$5:$F$619,Resultado!$D600)</f>
        <v>0</v>
      </c>
      <c r="F600" s="65">
        <f>SUMIFS(Fev!$I$5:$I$619,Fev!$S$5:$S$619,"Despesa",Fev!$F$5:$F$619,Resultado!$D600)</f>
        <v>0</v>
      </c>
      <c r="G600" s="65">
        <f>SUMIFS(Mar!$I$5:$I$619,Mar!$S$5:$S$619,"Despesa",Mar!$F$5:$F$619,Resultado!$D600)</f>
        <v>0</v>
      </c>
      <c r="H600" s="65">
        <f>SUMIFS(Abr!$I$5:$I$619,Abr!$S$5:$S$619,"Despesa",Abr!$F$5:$F$619,Resultado!$D600)</f>
        <v>0</v>
      </c>
      <c r="I600" s="65">
        <f>SUMIFS(Mai!$I$5:$I$619,Mai!$S$5:$S$619,"Despesa",Mai!$F$5:$F$619,Resultado!$D600)</f>
        <v>0</v>
      </c>
      <c r="J600" s="65">
        <f>SUMIFS(Jun!$I$5:$I$619,Jun!$S$5:$S$619,"Despesa",Jun!$F$5:$F$619,Resultado!$D600)</f>
        <v>0</v>
      </c>
      <c r="K600" s="65">
        <f>SUMIFS(Jul!$I$5:$I$619,Jul!$S$5:$S$619,"Despesa",Jul!$F$5:$F$619,Resultado!$D600)</f>
        <v>0</v>
      </c>
      <c r="L600" s="65">
        <f>SUMIFS(Ago!$I$5:$I$619,Ago!$S$5:$S$619,"Despesa",Ago!$F$5:$F$619,Resultado!$D600)</f>
        <v>0</v>
      </c>
      <c r="M600" s="65">
        <f>SUMIFS(Set!$I$5:$I$619,Set!$S$5:$S$619,"Despesa",Set!$F$5:$F$619,Resultado!$D600)</f>
        <v>0</v>
      </c>
      <c r="N600" s="65">
        <f>SUMIFS(Out!$I$5:$I$619,Out!$S$5:$S$619,"Despesa",Out!$F$5:$F$619,Resultado!$D600)</f>
        <v>0</v>
      </c>
      <c r="O600" s="65">
        <f>SUMIFS(Nov!$I$5:$I$619,Nov!$S$5:$S$619,"Despesa",Nov!$F$5:$F$619,Resultado!$D600)</f>
        <v>0</v>
      </c>
      <c r="P600" s="65">
        <f>SUMIFS(Dez!$I$5:$I$619,Dez!$S$5:$S$619,"Despesa",Dez!$F$5:$F$619,Resultado!$D600)</f>
        <v>0</v>
      </c>
      <c r="Q600" s="65">
        <f t="shared" si="67"/>
        <v>0</v>
      </c>
    </row>
    <row r="601" spans="3:17" ht="28.5" customHeight="1" thickTop="1" thickBot="1" x14ac:dyDescent="0.25">
      <c r="C601" s="45" t="str">
        <f>'PC Despesas'!I81</f>
        <v>5.3.77</v>
      </c>
      <c r="D601" s="46" t="str">
        <f>VLOOKUP(C601,'PC Despesas'!$I$4:$J$103,2,FALSE)</f>
        <v>-</v>
      </c>
      <c r="E601" s="65">
        <f>SUMIFS(Jan!$I$5:$I$619,Jan!$S$5:$S$619,"Despesa",Jan!$F$5:$F$619,Resultado!$D601)</f>
        <v>0</v>
      </c>
      <c r="F601" s="65">
        <f>SUMIFS(Fev!$I$5:$I$619,Fev!$S$5:$S$619,"Despesa",Fev!$F$5:$F$619,Resultado!$D601)</f>
        <v>0</v>
      </c>
      <c r="G601" s="65">
        <f>SUMIFS(Mar!$I$5:$I$619,Mar!$S$5:$S$619,"Despesa",Mar!$F$5:$F$619,Resultado!$D601)</f>
        <v>0</v>
      </c>
      <c r="H601" s="65">
        <f>SUMIFS(Abr!$I$5:$I$619,Abr!$S$5:$S$619,"Despesa",Abr!$F$5:$F$619,Resultado!$D601)</f>
        <v>0</v>
      </c>
      <c r="I601" s="65">
        <f>SUMIFS(Mai!$I$5:$I$619,Mai!$S$5:$S$619,"Despesa",Mai!$F$5:$F$619,Resultado!$D601)</f>
        <v>0</v>
      </c>
      <c r="J601" s="65">
        <f>SUMIFS(Jun!$I$5:$I$619,Jun!$S$5:$S$619,"Despesa",Jun!$F$5:$F$619,Resultado!$D601)</f>
        <v>0</v>
      </c>
      <c r="K601" s="65">
        <f>SUMIFS(Jul!$I$5:$I$619,Jul!$S$5:$S$619,"Despesa",Jul!$F$5:$F$619,Resultado!$D601)</f>
        <v>0</v>
      </c>
      <c r="L601" s="65">
        <f>SUMIFS(Ago!$I$5:$I$619,Ago!$S$5:$S$619,"Despesa",Ago!$F$5:$F$619,Resultado!$D601)</f>
        <v>0</v>
      </c>
      <c r="M601" s="65">
        <f>SUMIFS(Set!$I$5:$I$619,Set!$S$5:$S$619,"Despesa",Set!$F$5:$F$619,Resultado!$D601)</f>
        <v>0</v>
      </c>
      <c r="N601" s="65">
        <f>SUMIFS(Out!$I$5:$I$619,Out!$S$5:$S$619,"Despesa",Out!$F$5:$F$619,Resultado!$D601)</f>
        <v>0</v>
      </c>
      <c r="O601" s="65">
        <f>SUMIFS(Nov!$I$5:$I$619,Nov!$S$5:$S$619,"Despesa",Nov!$F$5:$F$619,Resultado!$D601)</f>
        <v>0</v>
      </c>
      <c r="P601" s="65">
        <f>SUMIFS(Dez!$I$5:$I$619,Dez!$S$5:$S$619,"Despesa",Dez!$F$5:$F$619,Resultado!$D601)</f>
        <v>0</v>
      </c>
      <c r="Q601" s="65">
        <f t="shared" si="67"/>
        <v>0</v>
      </c>
    </row>
    <row r="602" spans="3:17" ht="28.5" customHeight="1" thickTop="1" thickBot="1" x14ac:dyDescent="0.25">
      <c r="C602" s="45" t="str">
        <f>'PC Despesas'!I82</f>
        <v>5.3.78</v>
      </c>
      <c r="D602" s="46" t="str">
        <f>VLOOKUP(C602,'PC Despesas'!$I$4:$J$103,2,FALSE)</f>
        <v>-</v>
      </c>
      <c r="E602" s="65">
        <f>SUMIFS(Jan!$I$5:$I$619,Jan!$S$5:$S$619,"Despesa",Jan!$F$5:$F$619,Resultado!$D602)</f>
        <v>0</v>
      </c>
      <c r="F602" s="65">
        <f>SUMIFS(Fev!$I$5:$I$619,Fev!$S$5:$S$619,"Despesa",Fev!$F$5:$F$619,Resultado!$D602)</f>
        <v>0</v>
      </c>
      <c r="G602" s="65">
        <f>SUMIFS(Mar!$I$5:$I$619,Mar!$S$5:$S$619,"Despesa",Mar!$F$5:$F$619,Resultado!$D602)</f>
        <v>0</v>
      </c>
      <c r="H602" s="65">
        <f>SUMIFS(Abr!$I$5:$I$619,Abr!$S$5:$S$619,"Despesa",Abr!$F$5:$F$619,Resultado!$D602)</f>
        <v>0</v>
      </c>
      <c r="I602" s="65">
        <f>SUMIFS(Mai!$I$5:$I$619,Mai!$S$5:$S$619,"Despesa",Mai!$F$5:$F$619,Resultado!$D602)</f>
        <v>0</v>
      </c>
      <c r="J602" s="65">
        <f>SUMIFS(Jun!$I$5:$I$619,Jun!$S$5:$S$619,"Despesa",Jun!$F$5:$F$619,Resultado!$D602)</f>
        <v>0</v>
      </c>
      <c r="K602" s="65">
        <f>SUMIFS(Jul!$I$5:$I$619,Jul!$S$5:$S$619,"Despesa",Jul!$F$5:$F$619,Resultado!$D602)</f>
        <v>0</v>
      </c>
      <c r="L602" s="65">
        <f>SUMIFS(Ago!$I$5:$I$619,Ago!$S$5:$S$619,"Despesa",Ago!$F$5:$F$619,Resultado!$D602)</f>
        <v>0</v>
      </c>
      <c r="M602" s="65">
        <f>SUMIFS(Set!$I$5:$I$619,Set!$S$5:$S$619,"Despesa",Set!$F$5:$F$619,Resultado!$D602)</f>
        <v>0</v>
      </c>
      <c r="N602" s="65">
        <f>SUMIFS(Out!$I$5:$I$619,Out!$S$5:$S$619,"Despesa",Out!$F$5:$F$619,Resultado!$D602)</f>
        <v>0</v>
      </c>
      <c r="O602" s="65">
        <f>SUMIFS(Nov!$I$5:$I$619,Nov!$S$5:$S$619,"Despesa",Nov!$F$5:$F$619,Resultado!$D602)</f>
        <v>0</v>
      </c>
      <c r="P602" s="65">
        <f>SUMIFS(Dez!$I$5:$I$619,Dez!$S$5:$S$619,"Despesa",Dez!$F$5:$F$619,Resultado!$D602)</f>
        <v>0</v>
      </c>
      <c r="Q602" s="65">
        <f t="shared" si="67"/>
        <v>0</v>
      </c>
    </row>
    <row r="603" spans="3:17" ht="28.5" customHeight="1" thickTop="1" thickBot="1" x14ac:dyDescent="0.25">
      <c r="C603" s="45" t="str">
        <f>'PC Despesas'!I83</f>
        <v>5.3.79</v>
      </c>
      <c r="D603" s="46" t="str">
        <f>VLOOKUP(C603,'PC Despesas'!$I$4:$J$103,2,FALSE)</f>
        <v>-</v>
      </c>
      <c r="E603" s="65">
        <f>SUMIFS(Jan!$I$5:$I$619,Jan!$S$5:$S$619,"Despesa",Jan!$F$5:$F$619,Resultado!$D603)</f>
        <v>0</v>
      </c>
      <c r="F603" s="65">
        <f>SUMIFS(Fev!$I$5:$I$619,Fev!$S$5:$S$619,"Despesa",Fev!$F$5:$F$619,Resultado!$D603)</f>
        <v>0</v>
      </c>
      <c r="G603" s="65">
        <f>SUMIFS(Mar!$I$5:$I$619,Mar!$S$5:$S$619,"Despesa",Mar!$F$5:$F$619,Resultado!$D603)</f>
        <v>0</v>
      </c>
      <c r="H603" s="65">
        <f>SUMIFS(Abr!$I$5:$I$619,Abr!$S$5:$S$619,"Despesa",Abr!$F$5:$F$619,Resultado!$D603)</f>
        <v>0</v>
      </c>
      <c r="I603" s="65">
        <f>SUMIFS(Mai!$I$5:$I$619,Mai!$S$5:$S$619,"Despesa",Mai!$F$5:$F$619,Resultado!$D603)</f>
        <v>0</v>
      </c>
      <c r="J603" s="65">
        <f>SUMIFS(Jun!$I$5:$I$619,Jun!$S$5:$S$619,"Despesa",Jun!$F$5:$F$619,Resultado!$D603)</f>
        <v>0</v>
      </c>
      <c r="K603" s="65">
        <f>SUMIFS(Jul!$I$5:$I$619,Jul!$S$5:$S$619,"Despesa",Jul!$F$5:$F$619,Resultado!$D603)</f>
        <v>0</v>
      </c>
      <c r="L603" s="65">
        <f>SUMIFS(Ago!$I$5:$I$619,Ago!$S$5:$S$619,"Despesa",Ago!$F$5:$F$619,Resultado!$D603)</f>
        <v>0</v>
      </c>
      <c r="M603" s="65">
        <f>SUMIFS(Set!$I$5:$I$619,Set!$S$5:$S$619,"Despesa",Set!$F$5:$F$619,Resultado!$D603)</f>
        <v>0</v>
      </c>
      <c r="N603" s="65">
        <f>SUMIFS(Out!$I$5:$I$619,Out!$S$5:$S$619,"Despesa",Out!$F$5:$F$619,Resultado!$D603)</f>
        <v>0</v>
      </c>
      <c r="O603" s="65">
        <f>SUMIFS(Nov!$I$5:$I$619,Nov!$S$5:$S$619,"Despesa",Nov!$F$5:$F$619,Resultado!$D603)</f>
        <v>0</v>
      </c>
      <c r="P603" s="65">
        <f>SUMIFS(Dez!$I$5:$I$619,Dez!$S$5:$S$619,"Despesa",Dez!$F$5:$F$619,Resultado!$D603)</f>
        <v>0</v>
      </c>
      <c r="Q603" s="65">
        <f t="shared" si="67"/>
        <v>0</v>
      </c>
    </row>
    <row r="604" spans="3:17" ht="28.5" customHeight="1" thickTop="1" thickBot="1" x14ac:dyDescent="0.25">
      <c r="C604" s="45" t="str">
        <f>'PC Despesas'!I84</f>
        <v>5.3.80</v>
      </c>
      <c r="D604" s="46" t="str">
        <f>VLOOKUP(C604,'PC Despesas'!$I$4:$J$103,2,FALSE)</f>
        <v>-</v>
      </c>
      <c r="E604" s="65">
        <f>SUMIFS(Jan!$I$5:$I$619,Jan!$S$5:$S$619,"Despesa",Jan!$F$5:$F$619,Resultado!$D604)</f>
        <v>0</v>
      </c>
      <c r="F604" s="65">
        <f>SUMIFS(Fev!$I$5:$I$619,Fev!$S$5:$S$619,"Despesa",Fev!$F$5:$F$619,Resultado!$D604)</f>
        <v>0</v>
      </c>
      <c r="G604" s="65">
        <f>SUMIFS(Mar!$I$5:$I$619,Mar!$S$5:$S$619,"Despesa",Mar!$F$5:$F$619,Resultado!$D604)</f>
        <v>0</v>
      </c>
      <c r="H604" s="65">
        <f>SUMIFS(Abr!$I$5:$I$619,Abr!$S$5:$S$619,"Despesa",Abr!$F$5:$F$619,Resultado!$D604)</f>
        <v>0</v>
      </c>
      <c r="I604" s="65">
        <f>SUMIFS(Mai!$I$5:$I$619,Mai!$S$5:$S$619,"Despesa",Mai!$F$5:$F$619,Resultado!$D604)</f>
        <v>0</v>
      </c>
      <c r="J604" s="65">
        <f>SUMIFS(Jun!$I$5:$I$619,Jun!$S$5:$S$619,"Despesa",Jun!$F$5:$F$619,Resultado!$D604)</f>
        <v>0</v>
      </c>
      <c r="K604" s="65">
        <f>SUMIFS(Jul!$I$5:$I$619,Jul!$S$5:$S$619,"Despesa",Jul!$F$5:$F$619,Resultado!$D604)</f>
        <v>0</v>
      </c>
      <c r="L604" s="65">
        <f>SUMIFS(Ago!$I$5:$I$619,Ago!$S$5:$S$619,"Despesa",Ago!$F$5:$F$619,Resultado!$D604)</f>
        <v>0</v>
      </c>
      <c r="M604" s="65">
        <f>SUMIFS(Set!$I$5:$I$619,Set!$S$5:$S$619,"Despesa",Set!$F$5:$F$619,Resultado!$D604)</f>
        <v>0</v>
      </c>
      <c r="N604" s="65">
        <f>SUMIFS(Out!$I$5:$I$619,Out!$S$5:$S$619,"Despesa",Out!$F$5:$F$619,Resultado!$D604)</f>
        <v>0</v>
      </c>
      <c r="O604" s="65">
        <f>SUMIFS(Nov!$I$5:$I$619,Nov!$S$5:$S$619,"Despesa",Nov!$F$5:$F$619,Resultado!$D604)</f>
        <v>0</v>
      </c>
      <c r="P604" s="65">
        <f>SUMIFS(Dez!$I$5:$I$619,Dez!$S$5:$S$619,"Despesa",Dez!$F$5:$F$619,Resultado!$D604)</f>
        <v>0</v>
      </c>
      <c r="Q604" s="65">
        <f t="shared" si="67"/>
        <v>0</v>
      </c>
    </row>
    <row r="605" spans="3:17" ht="28.5" customHeight="1" thickTop="1" thickBot="1" x14ac:dyDescent="0.25">
      <c r="C605" s="45" t="str">
        <f>'PC Despesas'!I85</f>
        <v>5.3.81</v>
      </c>
      <c r="D605" s="46" t="str">
        <f>VLOOKUP(C605,'PC Despesas'!$I$4:$J$103,2,FALSE)</f>
        <v>-</v>
      </c>
      <c r="E605" s="65">
        <f>SUMIFS(Jan!$I$5:$I$619,Jan!$S$5:$S$619,"Despesa",Jan!$F$5:$F$619,Resultado!$D605)</f>
        <v>0</v>
      </c>
      <c r="F605" s="65">
        <f>SUMIFS(Fev!$I$5:$I$619,Fev!$S$5:$S$619,"Despesa",Fev!$F$5:$F$619,Resultado!$D605)</f>
        <v>0</v>
      </c>
      <c r="G605" s="65">
        <f>SUMIFS(Mar!$I$5:$I$619,Mar!$S$5:$S$619,"Despesa",Mar!$F$5:$F$619,Resultado!$D605)</f>
        <v>0</v>
      </c>
      <c r="H605" s="65">
        <f>SUMIFS(Abr!$I$5:$I$619,Abr!$S$5:$S$619,"Despesa",Abr!$F$5:$F$619,Resultado!$D605)</f>
        <v>0</v>
      </c>
      <c r="I605" s="65">
        <f>SUMIFS(Mai!$I$5:$I$619,Mai!$S$5:$S$619,"Despesa",Mai!$F$5:$F$619,Resultado!$D605)</f>
        <v>0</v>
      </c>
      <c r="J605" s="65">
        <f>SUMIFS(Jun!$I$5:$I$619,Jun!$S$5:$S$619,"Despesa",Jun!$F$5:$F$619,Resultado!$D605)</f>
        <v>0</v>
      </c>
      <c r="K605" s="65">
        <f>SUMIFS(Jul!$I$5:$I$619,Jul!$S$5:$S$619,"Despesa",Jul!$F$5:$F$619,Resultado!$D605)</f>
        <v>0</v>
      </c>
      <c r="L605" s="65">
        <f>SUMIFS(Ago!$I$5:$I$619,Ago!$S$5:$S$619,"Despesa",Ago!$F$5:$F$619,Resultado!$D605)</f>
        <v>0</v>
      </c>
      <c r="M605" s="65">
        <f>SUMIFS(Set!$I$5:$I$619,Set!$S$5:$S$619,"Despesa",Set!$F$5:$F$619,Resultado!$D605)</f>
        <v>0</v>
      </c>
      <c r="N605" s="65">
        <f>SUMIFS(Out!$I$5:$I$619,Out!$S$5:$S$619,"Despesa",Out!$F$5:$F$619,Resultado!$D605)</f>
        <v>0</v>
      </c>
      <c r="O605" s="65">
        <f>SUMIFS(Nov!$I$5:$I$619,Nov!$S$5:$S$619,"Despesa",Nov!$F$5:$F$619,Resultado!$D605)</f>
        <v>0</v>
      </c>
      <c r="P605" s="65">
        <f>SUMIFS(Dez!$I$5:$I$619,Dez!$S$5:$S$619,"Despesa",Dez!$F$5:$F$619,Resultado!$D605)</f>
        <v>0</v>
      </c>
      <c r="Q605" s="65">
        <f t="shared" si="67"/>
        <v>0</v>
      </c>
    </row>
    <row r="606" spans="3:17" ht="28.5" customHeight="1" thickTop="1" thickBot="1" x14ac:dyDescent="0.25">
      <c r="C606" s="45" t="str">
        <f>'PC Despesas'!I86</f>
        <v>5.3.82</v>
      </c>
      <c r="D606" s="46" t="str">
        <f>VLOOKUP(C606,'PC Despesas'!$I$4:$J$103,2,FALSE)</f>
        <v>-</v>
      </c>
      <c r="E606" s="65">
        <f>SUMIFS(Jan!$I$5:$I$619,Jan!$S$5:$S$619,"Despesa",Jan!$F$5:$F$619,Resultado!$D606)</f>
        <v>0</v>
      </c>
      <c r="F606" s="65">
        <f>SUMIFS(Fev!$I$5:$I$619,Fev!$S$5:$S$619,"Despesa",Fev!$F$5:$F$619,Resultado!$D606)</f>
        <v>0</v>
      </c>
      <c r="G606" s="65">
        <f>SUMIFS(Mar!$I$5:$I$619,Mar!$S$5:$S$619,"Despesa",Mar!$F$5:$F$619,Resultado!$D606)</f>
        <v>0</v>
      </c>
      <c r="H606" s="65">
        <f>SUMIFS(Abr!$I$5:$I$619,Abr!$S$5:$S$619,"Despesa",Abr!$F$5:$F$619,Resultado!$D606)</f>
        <v>0</v>
      </c>
      <c r="I606" s="65">
        <f>SUMIFS(Mai!$I$5:$I$619,Mai!$S$5:$S$619,"Despesa",Mai!$F$5:$F$619,Resultado!$D606)</f>
        <v>0</v>
      </c>
      <c r="J606" s="65">
        <f>SUMIFS(Jun!$I$5:$I$619,Jun!$S$5:$S$619,"Despesa",Jun!$F$5:$F$619,Resultado!$D606)</f>
        <v>0</v>
      </c>
      <c r="K606" s="65">
        <f>SUMIFS(Jul!$I$5:$I$619,Jul!$S$5:$S$619,"Despesa",Jul!$F$5:$F$619,Resultado!$D606)</f>
        <v>0</v>
      </c>
      <c r="L606" s="65">
        <f>SUMIFS(Ago!$I$5:$I$619,Ago!$S$5:$S$619,"Despesa",Ago!$F$5:$F$619,Resultado!$D606)</f>
        <v>0</v>
      </c>
      <c r="M606" s="65">
        <f>SUMIFS(Set!$I$5:$I$619,Set!$S$5:$S$619,"Despesa",Set!$F$5:$F$619,Resultado!$D606)</f>
        <v>0</v>
      </c>
      <c r="N606" s="65">
        <f>SUMIFS(Out!$I$5:$I$619,Out!$S$5:$S$619,"Despesa",Out!$F$5:$F$619,Resultado!$D606)</f>
        <v>0</v>
      </c>
      <c r="O606" s="65">
        <f>SUMIFS(Nov!$I$5:$I$619,Nov!$S$5:$S$619,"Despesa",Nov!$F$5:$F$619,Resultado!$D606)</f>
        <v>0</v>
      </c>
      <c r="P606" s="65">
        <f>SUMIFS(Dez!$I$5:$I$619,Dez!$S$5:$S$619,"Despesa",Dez!$F$5:$F$619,Resultado!$D606)</f>
        <v>0</v>
      </c>
      <c r="Q606" s="65">
        <f t="shared" si="67"/>
        <v>0</v>
      </c>
    </row>
    <row r="607" spans="3:17" ht="28.5" customHeight="1" thickTop="1" thickBot="1" x14ac:dyDescent="0.25">
      <c r="C607" s="45" t="str">
        <f>'PC Despesas'!I87</f>
        <v>5.3.83</v>
      </c>
      <c r="D607" s="46" t="str">
        <f>VLOOKUP(C607,'PC Despesas'!$I$4:$J$103,2,FALSE)</f>
        <v>-</v>
      </c>
      <c r="E607" s="65">
        <f>SUMIFS(Jan!$I$5:$I$619,Jan!$S$5:$S$619,"Despesa",Jan!$F$5:$F$619,Resultado!$D607)</f>
        <v>0</v>
      </c>
      <c r="F607" s="65">
        <f>SUMIFS(Fev!$I$5:$I$619,Fev!$S$5:$S$619,"Despesa",Fev!$F$5:$F$619,Resultado!$D607)</f>
        <v>0</v>
      </c>
      <c r="G607" s="65">
        <f>SUMIFS(Mar!$I$5:$I$619,Mar!$S$5:$S$619,"Despesa",Mar!$F$5:$F$619,Resultado!$D607)</f>
        <v>0</v>
      </c>
      <c r="H607" s="65">
        <f>SUMIFS(Abr!$I$5:$I$619,Abr!$S$5:$S$619,"Despesa",Abr!$F$5:$F$619,Resultado!$D607)</f>
        <v>0</v>
      </c>
      <c r="I607" s="65">
        <f>SUMIFS(Mai!$I$5:$I$619,Mai!$S$5:$S$619,"Despesa",Mai!$F$5:$F$619,Resultado!$D607)</f>
        <v>0</v>
      </c>
      <c r="J607" s="65">
        <f>SUMIFS(Jun!$I$5:$I$619,Jun!$S$5:$S$619,"Despesa",Jun!$F$5:$F$619,Resultado!$D607)</f>
        <v>0</v>
      </c>
      <c r="K607" s="65">
        <f>SUMIFS(Jul!$I$5:$I$619,Jul!$S$5:$S$619,"Despesa",Jul!$F$5:$F$619,Resultado!$D607)</f>
        <v>0</v>
      </c>
      <c r="L607" s="65">
        <f>SUMIFS(Ago!$I$5:$I$619,Ago!$S$5:$S$619,"Despesa",Ago!$F$5:$F$619,Resultado!$D607)</f>
        <v>0</v>
      </c>
      <c r="M607" s="65">
        <f>SUMIFS(Set!$I$5:$I$619,Set!$S$5:$S$619,"Despesa",Set!$F$5:$F$619,Resultado!$D607)</f>
        <v>0</v>
      </c>
      <c r="N607" s="65">
        <f>SUMIFS(Out!$I$5:$I$619,Out!$S$5:$S$619,"Despesa",Out!$F$5:$F$619,Resultado!$D607)</f>
        <v>0</v>
      </c>
      <c r="O607" s="65">
        <f>SUMIFS(Nov!$I$5:$I$619,Nov!$S$5:$S$619,"Despesa",Nov!$F$5:$F$619,Resultado!$D607)</f>
        <v>0</v>
      </c>
      <c r="P607" s="65">
        <f>SUMIFS(Dez!$I$5:$I$619,Dez!$S$5:$S$619,"Despesa",Dez!$F$5:$F$619,Resultado!$D607)</f>
        <v>0</v>
      </c>
      <c r="Q607" s="65">
        <f t="shared" si="67"/>
        <v>0</v>
      </c>
    </row>
    <row r="608" spans="3:17" ht="28.5" customHeight="1" thickTop="1" thickBot="1" x14ac:dyDescent="0.25">
      <c r="C608" s="45" t="str">
        <f>'PC Despesas'!I88</f>
        <v>5.3.84</v>
      </c>
      <c r="D608" s="46" t="str">
        <f>VLOOKUP(C608,'PC Despesas'!$I$4:$J$103,2,FALSE)</f>
        <v>-</v>
      </c>
      <c r="E608" s="65">
        <f>SUMIFS(Jan!$I$5:$I$619,Jan!$S$5:$S$619,"Despesa",Jan!$F$5:$F$619,Resultado!$D608)</f>
        <v>0</v>
      </c>
      <c r="F608" s="65">
        <f>SUMIFS(Fev!$I$5:$I$619,Fev!$S$5:$S$619,"Despesa",Fev!$F$5:$F$619,Resultado!$D608)</f>
        <v>0</v>
      </c>
      <c r="G608" s="65">
        <f>SUMIFS(Mar!$I$5:$I$619,Mar!$S$5:$S$619,"Despesa",Mar!$F$5:$F$619,Resultado!$D608)</f>
        <v>0</v>
      </c>
      <c r="H608" s="65">
        <f>SUMIFS(Abr!$I$5:$I$619,Abr!$S$5:$S$619,"Despesa",Abr!$F$5:$F$619,Resultado!$D608)</f>
        <v>0</v>
      </c>
      <c r="I608" s="65">
        <f>SUMIFS(Mai!$I$5:$I$619,Mai!$S$5:$S$619,"Despesa",Mai!$F$5:$F$619,Resultado!$D608)</f>
        <v>0</v>
      </c>
      <c r="J608" s="65">
        <f>SUMIFS(Jun!$I$5:$I$619,Jun!$S$5:$S$619,"Despesa",Jun!$F$5:$F$619,Resultado!$D608)</f>
        <v>0</v>
      </c>
      <c r="K608" s="65">
        <f>SUMIFS(Jul!$I$5:$I$619,Jul!$S$5:$S$619,"Despesa",Jul!$F$5:$F$619,Resultado!$D608)</f>
        <v>0</v>
      </c>
      <c r="L608" s="65">
        <f>SUMIFS(Ago!$I$5:$I$619,Ago!$S$5:$S$619,"Despesa",Ago!$F$5:$F$619,Resultado!$D608)</f>
        <v>0</v>
      </c>
      <c r="M608" s="65">
        <f>SUMIFS(Set!$I$5:$I$619,Set!$S$5:$S$619,"Despesa",Set!$F$5:$F$619,Resultado!$D608)</f>
        <v>0</v>
      </c>
      <c r="N608" s="65">
        <f>SUMIFS(Out!$I$5:$I$619,Out!$S$5:$S$619,"Despesa",Out!$F$5:$F$619,Resultado!$D608)</f>
        <v>0</v>
      </c>
      <c r="O608" s="65">
        <f>SUMIFS(Nov!$I$5:$I$619,Nov!$S$5:$S$619,"Despesa",Nov!$F$5:$F$619,Resultado!$D608)</f>
        <v>0</v>
      </c>
      <c r="P608" s="65">
        <f>SUMIFS(Dez!$I$5:$I$619,Dez!$S$5:$S$619,"Despesa",Dez!$F$5:$F$619,Resultado!$D608)</f>
        <v>0</v>
      </c>
      <c r="Q608" s="65">
        <f t="shared" si="67"/>
        <v>0</v>
      </c>
    </row>
    <row r="609" spans="3:17" ht="28.5" customHeight="1" thickTop="1" thickBot="1" x14ac:dyDescent="0.25">
      <c r="C609" s="45" t="str">
        <f>'PC Despesas'!I89</f>
        <v>5.3.85</v>
      </c>
      <c r="D609" s="46" t="str">
        <f>VLOOKUP(C609,'PC Despesas'!$I$4:$J$103,2,FALSE)</f>
        <v>-</v>
      </c>
      <c r="E609" s="65">
        <f>SUMIFS(Jan!$I$5:$I$619,Jan!$S$5:$S$619,"Despesa",Jan!$F$5:$F$619,Resultado!$D609)</f>
        <v>0</v>
      </c>
      <c r="F609" s="65">
        <f>SUMIFS(Fev!$I$5:$I$619,Fev!$S$5:$S$619,"Despesa",Fev!$F$5:$F$619,Resultado!$D609)</f>
        <v>0</v>
      </c>
      <c r="G609" s="65">
        <f>SUMIFS(Mar!$I$5:$I$619,Mar!$S$5:$S$619,"Despesa",Mar!$F$5:$F$619,Resultado!$D609)</f>
        <v>0</v>
      </c>
      <c r="H609" s="65">
        <f>SUMIFS(Abr!$I$5:$I$619,Abr!$S$5:$S$619,"Despesa",Abr!$F$5:$F$619,Resultado!$D609)</f>
        <v>0</v>
      </c>
      <c r="I609" s="65">
        <f>SUMIFS(Mai!$I$5:$I$619,Mai!$S$5:$S$619,"Despesa",Mai!$F$5:$F$619,Resultado!$D609)</f>
        <v>0</v>
      </c>
      <c r="J609" s="65">
        <f>SUMIFS(Jun!$I$5:$I$619,Jun!$S$5:$S$619,"Despesa",Jun!$F$5:$F$619,Resultado!$D609)</f>
        <v>0</v>
      </c>
      <c r="K609" s="65">
        <f>SUMIFS(Jul!$I$5:$I$619,Jul!$S$5:$S$619,"Despesa",Jul!$F$5:$F$619,Resultado!$D609)</f>
        <v>0</v>
      </c>
      <c r="L609" s="65">
        <f>SUMIFS(Ago!$I$5:$I$619,Ago!$S$5:$S$619,"Despesa",Ago!$F$5:$F$619,Resultado!$D609)</f>
        <v>0</v>
      </c>
      <c r="M609" s="65">
        <f>SUMIFS(Set!$I$5:$I$619,Set!$S$5:$S$619,"Despesa",Set!$F$5:$F$619,Resultado!$D609)</f>
        <v>0</v>
      </c>
      <c r="N609" s="65">
        <f>SUMIFS(Out!$I$5:$I$619,Out!$S$5:$S$619,"Despesa",Out!$F$5:$F$619,Resultado!$D609)</f>
        <v>0</v>
      </c>
      <c r="O609" s="65">
        <f>SUMIFS(Nov!$I$5:$I$619,Nov!$S$5:$S$619,"Despesa",Nov!$F$5:$F$619,Resultado!$D609)</f>
        <v>0</v>
      </c>
      <c r="P609" s="65">
        <f>SUMIFS(Dez!$I$5:$I$619,Dez!$S$5:$S$619,"Despesa",Dez!$F$5:$F$619,Resultado!$D609)</f>
        <v>0</v>
      </c>
      <c r="Q609" s="65">
        <f t="shared" si="67"/>
        <v>0</v>
      </c>
    </row>
    <row r="610" spans="3:17" ht="27.75" customHeight="1" thickTop="1" thickBot="1" x14ac:dyDescent="0.25">
      <c r="C610" s="45" t="str">
        <f>'PC Despesas'!I90</f>
        <v>5.3.86</v>
      </c>
      <c r="D610" s="46" t="str">
        <f>VLOOKUP(C610,'PC Despesas'!$I$4:$J$103,2,FALSE)</f>
        <v>-</v>
      </c>
      <c r="E610" s="65">
        <f>SUMIFS(Jan!$I$5:$I$619,Jan!$S$5:$S$619,"Despesa",Jan!$F$5:$F$619,Resultado!$D610)</f>
        <v>0</v>
      </c>
      <c r="F610" s="65">
        <f>SUMIFS(Fev!$I$5:$I$619,Fev!$S$5:$S$619,"Despesa",Fev!$F$5:$F$619,Resultado!$D610)</f>
        <v>0</v>
      </c>
      <c r="G610" s="65">
        <f>SUMIFS(Mar!$I$5:$I$619,Mar!$S$5:$S$619,"Despesa",Mar!$F$5:$F$619,Resultado!$D610)</f>
        <v>0</v>
      </c>
      <c r="H610" s="65">
        <f>SUMIFS(Abr!$I$5:$I$619,Abr!$S$5:$S$619,"Despesa",Abr!$F$5:$F$619,Resultado!$D610)</f>
        <v>0</v>
      </c>
      <c r="I610" s="65">
        <f>SUMIFS(Mai!$I$5:$I$619,Mai!$S$5:$S$619,"Despesa",Mai!$F$5:$F$619,Resultado!$D610)</f>
        <v>0</v>
      </c>
      <c r="J610" s="65">
        <f>SUMIFS(Jun!$I$5:$I$619,Jun!$S$5:$S$619,"Despesa",Jun!$F$5:$F$619,Resultado!$D610)</f>
        <v>0</v>
      </c>
      <c r="K610" s="65">
        <f>SUMIFS(Jul!$I$5:$I$619,Jul!$S$5:$S$619,"Despesa",Jul!$F$5:$F$619,Resultado!$D610)</f>
        <v>0</v>
      </c>
      <c r="L610" s="65">
        <f>SUMIFS(Ago!$I$5:$I$619,Ago!$S$5:$S$619,"Despesa",Ago!$F$5:$F$619,Resultado!$D610)</f>
        <v>0</v>
      </c>
      <c r="M610" s="65">
        <f>SUMIFS(Set!$I$5:$I$619,Set!$S$5:$S$619,"Despesa",Set!$F$5:$F$619,Resultado!$D610)</f>
        <v>0</v>
      </c>
      <c r="N610" s="65">
        <f>SUMIFS(Out!$I$5:$I$619,Out!$S$5:$S$619,"Despesa",Out!$F$5:$F$619,Resultado!$D610)</f>
        <v>0</v>
      </c>
      <c r="O610" s="65">
        <f>SUMIFS(Nov!$I$5:$I$619,Nov!$S$5:$S$619,"Despesa",Nov!$F$5:$F$619,Resultado!$D610)</f>
        <v>0</v>
      </c>
      <c r="P610" s="65">
        <f>SUMIFS(Dez!$I$5:$I$619,Dez!$S$5:$S$619,"Despesa",Dez!$F$5:$F$619,Resultado!$D610)</f>
        <v>0</v>
      </c>
      <c r="Q610" s="65">
        <f t="shared" si="67"/>
        <v>0</v>
      </c>
    </row>
    <row r="611" spans="3:17" ht="27.75" customHeight="1" thickTop="1" thickBot="1" x14ac:dyDescent="0.25">
      <c r="C611" s="45" t="str">
        <f>'PC Despesas'!I91</f>
        <v>5.3.87</v>
      </c>
      <c r="D611" s="46" t="str">
        <f>VLOOKUP(C611,'PC Despesas'!$I$4:$J$103,2,FALSE)</f>
        <v>-</v>
      </c>
      <c r="E611" s="65">
        <f>SUMIFS(Jan!$I$5:$I$619,Jan!$S$5:$S$619,"Despesa",Jan!$F$5:$F$619,Resultado!$D611)</f>
        <v>0</v>
      </c>
      <c r="F611" s="65">
        <f>SUMIFS(Fev!$I$5:$I$619,Fev!$S$5:$S$619,"Despesa",Fev!$F$5:$F$619,Resultado!$D611)</f>
        <v>0</v>
      </c>
      <c r="G611" s="65">
        <f>SUMIFS(Mar!$I$5:$I$619,Mar!$S$5:$S$619,"Despesa",Mar!$F$5:$F$619,Resultado!$D611)</f>
        <v>0</v>
      </c>
      <c r="H611" s="65">
        <f>SUMIFS(Abr!$I$5:$I$619,Abr!$S$5:$S$619,"Despesa",Abr!$F$5:$F$619,Resultado!$D611)</f>
        <v>0</v>
      </c>
      <c r="I611" s="65">
        <f>SUMIFS(Mai!$I$5:$I$619,Mai!$S$5:$S$619,"Despesa",Mai!$F$5:$F$619,Resultado!$D611)</f>
        <v>0</v>
      </c>
      <c r="J611" s="65">
        <f>SUMIFS(Jun!$I$5:$I$619,Jun!$S$5:$S$619,"Despesa",Jun!$F$5:$F$619,Resultado!$D611)</f>
        <v>0</v>
      </c>
      <c r="K611" s="65">
        <f>SUMIFS(Jul!$I$5:$I$619,Jul!$S$5:$S$619,"Despesa",Jul!$F$5:$F$619,Resultado!$D611)</f>
        <v>0</v>
      </c>
      <c r="L611" s="65">
        <f>SUMIFS(Ago!$I$5:$I$619,Ago!$S$5:$S$619,"Despesa",Ago!$F$5:$F$619,Resultado!$D611)</f>
        <v>0</v>
      </c>
      <c r="M611" s="65">
        <f>SUMIFS(Set!$I$5:$I$619,Set!$S$5:$S$619,"Despesa",Set!$F$5:$F$619,Resultado!$D611)</f>
        <v>0</v>
      </c>
      <c r="N611" s="65">
        <f>SUMIFS(Out!$I$5:$I$619,Out!$S$5:$S$619,"Despesa",Out!$F$5:$F$619,Resultado!$D611)</f>
        <v>0</v>
      </c>
      <c r="O611" s="65">
        <f>SUMIFS(Nov!$I$5:$I$619,Nov!$S$5:$S$619,"Despesa",Nov!$F$5:$F$619,Resultado!$D611)</f>
        <v>0</v>
      </c>
      <c r="P611" s="65">
        <f>SUMIFS(Dez!$I$5:$I$619,Dez!$S$5:$S$619,"Despesa",Dez!$F$5:$F$619,Resultado!$D611)</f>
        <v>0</v>
      </c>
      <c r="Q611" s="65">
        <f t="shared" si="67"/>
        <v>0</v>
      </c>
    </row>
    <row r="612" spans="3:17" ht="27.75" customHeight="1" thickTop="1" thickBot="1" x14ac:dyDescent="0.25">
      <c r="C612" s="45" t="str">
        <f>'PC Despesas'!I92</f>
        <v>5.3.88</v>
      </c>
      <c r="D612" s="46" t="str">
        <f>VLOOKUP(C612,'PC Despesas'!$I$4:$J$103,2,FALSE)</f>
        <v>-</v>
      </c>
      <c r="E612" s="65">
        <f>SUMIFS(Jan!$I$5:$I$619,Jan!$S$5:$S$619,"Despesa",Jan!$F$5:$F$619,Resultado!$D612)</f>
        <v>0</v>
      </c>
      <c r="F612" s="65">
        <f>SUMIFS(Fev!$I$5:$I$619,Fev!$S$5:$S$619,"Despesa",Fev!$F$5:$F$619,Resultado!$D612)</f>
        <v>0</v>
      </c>
      <c r="G612" s="65">
        <f>SUMIFS(Mar!$I$5:$I$619,Mar!$S$5:$S$619,"Despesa",Mar!$F$5:$F$619,Resultado!$D612)</f>
        <v>0</v>
      </c>
      <c r="H612" s="65">
        <f>SUMIFS(Abr!$I$5:$I$619,Abr!$S$5:$S$619,"Despesa",Abr!$F$5:$F$619,Resultado!$D612)</f>
        <v>0</v>
      </c>
      <c r="I612" s="65">
        <f>SUMIFS(Mai!$I$5:$I$619,Mai!$S$5:$S$619,"Despesa",Mai!$F$5:$F$619,Resultado!$D612)</f>
        <v>0</v>
      </c>
      <c r="J612" s="65">
        <f>SUMIFS(Jun!$I$5:$I$619,Jun!$S$5:$S$619,"Despesa",Jun!$F$5:$F$619,Resultado!$D612)</f>
        <v>0</v>
      </c>
      <c r="K612" s="65">
        <f>SUMIFS(Jul!$I$5:$I$619,Jul!$S$5:$S$619,"Despesa",Jul!$F$5:$F$619,Resultado!$D612)</f>
        <v>0</v>
      </c>
      <c r="L612" s="65">
        <f>SUMIFS(Ago!$I$5:$I$619,Ago!$S$5:$S$619,"Despesa",Ago!$F$5:$F$619,Resultado!$D612)</f>
        <v>0</v>
      </c>
      <c r="M612" s="65">
        <f>SUMIFS(Set!$I$5:$I$619,Set!$S$5:$S$619,"Despesa",Set!$F$5:$F$619,Resultado!$D612)</f>
        <v>0</v>
      </c>
      <c r="N612" s="65">
        <f>SUMIFS(Out!$I$5:$I$619,Out!$S$5:$S$619,"Despesa",Out!$F$5:$F$619,Resultado!$D612)</f>
        <v>0</v>
      </c>
      <c r="O612" s="65">
        <f>SUMIFS(Nov!$I$5:$I$619,Nov!$S$5:$S$619,"Despesa",Nov!$F$5:$F$619,Resultado!$D612)</f>
        <v>0</v>
      </c>
      <c r="P612" s="65">
        <f>SUMIFS(Dez!$I$5:$I$619,Dez!$S$5:$S$619,"Despesa",Dez!$F$5:$F$619,Resultado!$D612)</f>
        <v>0</v>
      </c>
      <c r="Q612" s="65">
        <f t="shared" si="67"/>
        <v>0</v>
      </c>
    </row>
    <row r="613" spans="3:17" ht="27.75" customHeight="1" thickTop="1" thickBot="1" x14ac:dyDescent="0.25">
      <c r="C613" s="45" t="str">
        <f>'PC Despesas'!I93</f>
        <v>5.3.89</v>
      </c>
      <c r="D613" s="46" t="str">
        <f>VLOOKUP(C613,'PC Despesas'!$I$4:$J$103,2,FALSE)</f>
        <v>-</v>
      </c>
      <c r="E613" s="65">
        <f>SUMIFS(Jan!$I$5:$I$619,Jan!$S$5:$S$619,"Despesa",Jan!$F$5:$F$619,Resultado!$D613)</f>
        <v>0</v>
      </c>
      <c r="F613" s="65">
        <f>SUMIFS(Fev!$I$5:$I$619,Fev!$S$5:$S$619,"Despesa",Fev!$F$5:$F$619,Resultado!$D613)</f>
        <v>0</v>
      </c>
      <c r="G613" s="65">
        <f>SUMIFS(Mar!$I$5:$I$619,Mar!$S$5:$S$619,"Despesa",Mar!$F$5:$F$619,Resultado!$D613)</f>
        <v>0</v>
      </c>
      <c r="H613" s="65">
        <f>SUMIFS(Abr!$I$5:$I$619,Abr!$S$5:$S$619,"Despesa",Abr!$F$5:$F$619,Resultado!$D613)</f>
        <v>0</v>
      </c>
      <c r="I613" s="65">
        <f>SUMIFS(Mai!$I$5:$I$619,Mai!$S$5:$S$619,"Despesa",Mai!$F$5:$F$619,Resultado!$D613)</f>
        <v>0</v>
      </c>
      <c r="J613" s="65">
        <f>SUMIFS(Jun!$I$5:$I$619,Jun!$S$5:$S$619,"Despesa",Jun!$F$5:$F$619,Resultado!$D613)</f>
        <v>0</v>
      </c>
      <c r="K613" s="65">
        <f>SUMIFS(Jul!$I$5:$I$619,Jul!$S$5:$S$619,"Despesa",Jul!$F$5:$F$619,Resultado!$D613)</f>
        <v>0</v>
      </c>
      <c r="L613" s="65">
        <f>SUMIFS(Ago!$I$5:$I$619,Ago!$S$5:$S$619,"Despesa",Ago!$F$5:$F$619,Resultado!$D613)</f>
        <v>0</v>
      </c>
      <c r="M613" s="65">
        <f>SUMIFS(Set!$I$5:$I$619,Set!$S$5:$S$619,"Despesa",Set!$F$5:$F$619,Resultado!$D613)</f>
        <v>0</v>
      </c>
      <c r="N613" s="65">
        <f>SUMIFS(Out!$I$5:$I$619,Out!$S$5:$S$619,"Despesa",Out!$F$5:$F$619,Resultado!$D613)</f>
        <v>0</v>
      </c>
      <c r="O613" s="65">
        <f>SUMIFS(Nov!$I$5:$I$619,Nov!$S$5:$S$619,"Despesa",Nov!$F$5:$F$619,Resultado!$D613)</f>
        <v>0</v>
      </c>
      <c r="P613" s="65">
        <f>SUMIFS(Dez!$I$5:$I$619,Dez!$S$5:$S$619,"Despesa",Dez!$F$5:$F$619,Resultado!$D613)</f>
        <v>0</v>
      </c>
      <c r="Q613" s="65">
        <f t="shared" si="67"/>
        <v>0</v>
      </c>
    </row>
    <row r="614" spans="3:17" ht="27.75" customHeight="1" thickTop="1" thickBot="1" x14ac:dyDescent="0.25">
      <c r="C614" s="45" t="str">
        <f>'PC Despesas'!I94</f>
        <v>5.3.90</v>
      </c>
      <c r="D614" s="46" t="str">
        <f>VLOOKUP(C614,'PC Despesas'!$I$4:$J$103,2,FALSE)</f>
        <v>-</v>
      </c>
      <c r="E614" s="65">
        <f>SUMIFS(Jan!$I$5:$I$619,Jan!$S$5:$S$619,"Despesa",Jan!$F$5:$F$619,Resultado!$D614)</f>
        <v>0</v>
      </c>
      <c r="F614" s="65">
        <f>SUMIFS(Fev!$I$5:$I$619,Fev!$S$5:$S$619,"Despesa",Fev!$F$5:$F$619,Resultado!$D614)</f>
        <v>0</v>
      </c>
      <c r="G614" s="65">
        <f>SUMIFS(Mar!$I$5:$I$619,Mar!$S$5:$S$619,"Despesa",Mar!$F$5:$F$619,Resultado!$D614)</f>
        <v>0</v>
      </c>
      <c r="H614" s="65">
        <f>SUMIFS(Abr!$I$5:$I$619,Abr!$S$5:$S$619,"Despesa",Abr!$F$5:$F$619,Resultado!$D614)</f>
        <v>0</v>
      </c>
      <c r="I614" s="65">
        <f>SUMIFS(Mai!$I$5:$I$619,Mai!$S$5:$S$619,"Despesa",Mai!$F$5:$F$619,Resultado!$D614)</f>
        <v>0</v>
      </c>
      <c r="J614" s="65">
        <f>SUMIFS(Jun!$I$5:$I$619,Jun!$S$5:$S$619,"Despesa",Jun!$F$5:$F$619,Resultado!$D614)</f>
        <v>0</v>
      </c>
      <c r="K614" s="65">
        <f>SUMIFS(Jul!$I$5:$I$619,Jul!$S$5:$S$619,"Despesa",Jul!$F$5:$F$619,Resultado!$D614)</f>
        <v>0</v>
      </c>
      <c r="L614" s="65">
        <f>SUMIFS(Ago!$I$5:$I$619,Ago!$S$5:$S$619,"Despesa",Ago!$F$5:$F$619,Resultado!$D614)</f>
        <v>0</v>
      </c>
      <c r="M614" s="65">
        <f>SUMIFS(Set!$I$5:$I$619,Set!$S$5:$S$619,"Despesa",Set!$F$5:$F$619,Resultado!$D614)</f>
        <v>0</v>
      </c>
      <c r="N614" s="65">
        <f>SUMIFS(Out!$I$5:$I$619,Out!$S$5:$S$619,"Despesa",Out!$F$5:$F$619,Resultado!$D614)</f>
        <v>0</v>
      </c>
      <c r="O614" s="65">
        <f>SUMIFS(Nov!$I$5:$I$619,Nov!$S$5:$S$619,"Despesa",Nov!$F$5:$F$619,Resultado!$D614)</f>
        <v>0</v>
      </c>
      <c r="P614" s="65">
        <f>SUMIFS(Dez!$I$5:$I$619,Dez!$S$5:$S$619,"Despesa",Dez!$F$5:$F$619,Resultado!$D614)</f>
        <v>0</v>
      </c>
      <c r="Q614" s="65">
        <f t="shared" si="67"/>
        <v>0</v>
      </c>
    </row>
    <row r="615" spans="3:17" ht="27.75" customHeight="1" thickTop="1" thickBot="1" x14ac:dyDescent="0.25">
      <c r="C615" s="45" t="str">
        <f>'PC Despesas'!I95</f>
        <v>5.3.91</v>
      </c>
      <c r="D615" s="46" t="str">
        <f>VLOOKUP(C615,'PC Despesas'!$I$4:$J$103,2,FALSE)</f>
        <v>-</v>
      </c>
      <c r="E615" s="65">
        <f>SUMIFS(Jan!$I$5:$I$619,Jan!$S$5:$S$619,"Despesa",Jan!$F$5:$F$619,Resultado!$D615)</f>
        <v>0</v>
      </c>
      <c r="F615" s="65">
        <f>SUMIFS(Fev!$I$5:$I$619,Fev!$S$5:$S$619,"Despesa",Fev!$F$5:$F$619,Resultado!$D615)</f>
        <v>0</v>
      </c>
      <c r="G615" s="65">
        <f>SUMIFS(Mar!$I$5:$I$619,Mar!$S$5:$S$619,"Despesa",Mar!$F$5:$F$619,Resultado!$D615)</f>
        <v>0</v>
      </c>
      <c r="H615" s="65">
        <f>SUMIFS(Abr!$I$5:$I$619,Abr!$S$5:$S$619,"Despesa",Abr!$F$5:$F$619,Resultado!$D615)</f>
        <v>0</v>
      </c>
      <c r="I615" s="65">
        <f>SUMIFS(Mai!$I$5:$I$619,Mai!$S$5:$S$619,"Despesa",Mai!$F$5:$F$619,Resultado!$D615)</f>
        <v>0</v>
      </c>
      <c r="J615" s="65">
        <f>SUMIFS(Jun!$I$5:$I$619,Jun!$S$5:$S$619,"Despesa",Jun!$F$5:$F$619,Resultado!$D615)</f>
        <v>0</v>
      </c>
      <c r="K615" s="65">
        <f>SUMIFS(Jul!$I$5:$I$619,Jul!$S$5:$S$619,"Despesa",Jul!$F$5:$F$619,Resultado!$D615)</f>
        <v>0</v>
      </c>
      <c r="L615" s="65">
        <f>SUMIFS(Ago!$I$5:$I$619,Ago!$S$5:$S$619,"Despesa",Ago!$F$5:$F$619,Resultado!$D615)</f>
        <v>0</v>
      </c>
      <c r="M615" s="65">
        <f>SUMIFS(Set!$I$5:$I$619,Set!$S$5:$S$619,"Despesa",Set!$F$5:$F$619,Resultado!$D615)</f>
        <v>0</v>
      </c>
      <c r="N615" s="65">
        <f>SUMIFS(Out!$I$5:$I$619,Out!$S$5:$S$619,"Despesa",Out!$F$5:$F$619,Resultado!$D615)</f>
        <v>0</v>
      </c>
      <c r="O615" s="65">
        <f>SUMIFS(Nov!$I$5:$I$619,Nov!$S$5:$S$619,"Despesa",Nov!$F$5:$F$619,Resultado!$D615)</f>
        <v>0</v>
      </c>
      <c r="P615" s="65">
        <f>SUMIFS(Dez!$I$5:$I$619,Dez!$S$5:$S$619,"Despesa",Dez!$F$5:$F$619,Resultado!$D615)</f>
        <v>0</v>
      </c>
      <c r="Q615" s="65">
        <f t="shared" si="67"/>
        <v>0</v>
      </c>
    </row>
    <row r="616" spans="3:17" ht="27.75" customHeight="1" thickTop="1" thickBot="1" x14ac:dyDescent="0.25">
      <c r="C616" s="45" t="str">
        <f>'PC Despesas'!I96</f>
        <v>5.3.92</v>
      </c>
      <c r="D616" s="46" t="str">
        <f>VLOOKUP(C616,'PC Despesas'!$I$4:$J$103,2,FALSE)</f>
        <v>-</v>
      </c>
      <c r="E616" s="65">
        <f>SUMIFS(Jan!$I$5:$I$619,Jan!$S$5:$S$619,"Despesa",Jan!$F$5:$F$619,Resultado!$D616)</f>
        <v>0</v>
      </c>
      <c r="F616" s="65">
        <f>SUMIFS(Fev!$I$5:$I$619,Fev!$S$5:$S$619,"Despesa",Fev!$F$5:$F$619,Resultado!$D616)</f>
        <v>0</v>
      </c>
      <c r="G616" s="65">
        <f>SUMIFS(Mar!$I$5:$I$619,Mar!$S$5:$S$619,"Despesa",Mar!$F$5:$F$619,Resultado!$D616)</f>
        <v>0</v>
      </c>
      <c r="H616" s="65">
        <f>SUMIFS(Abr!$I$5:$I$619,Abr!$S$5:$S$619,"Despesa",Abr!$F$5:$F$619,Resultado!$D616)</f>
        <v>0</v>
      </c>
      <c r="I616" s="65">
        <f>SUMIFS(Mai!$I$5:$I$619,Mai!$S$5:$S$619,"Despesa",Mai!$F$5:$F$619,Resultado!$D616)</f>
        <v>0</v>
      </c>
      <c r="J616" s="65">
        <f>SUMIFS(Jun!$I$5:$I$619,Jun!$S$5:$S$619,"Despesa",Jun!$F$5:$F$619,Resultado!$D616)</f>
        <v>0</v>
      </c>
      <c r="K616" s="65">
        <f>SUMIFS(Jul!$I$5:$I$619,Jul!$S$5:$S$619,"Despesa",Jul!$F$5:$F$619,Resultado!$D616)</f>
        <v>0</v>
      </c>
      <c r="L616" s="65">
        <f>SUMIFS(Ago!$I$5:$I$619,Ago!$S$5:$S$619,"Despesa",Ago!$F$5:$F$619,Resultado!$D616)</f>
        <v>0</v>
      </c>
      <c r="M616" s="65">
        <f>SUMIFS(Set!$I$5:$I$619,Set!$S$5:$S$619,"Despesa",Set!$F$5:$F$619,Resultado!$D616)</f>
        <v>0</v>
      </c>
      <c r="N616" s="65">
        <f>SUMIFS(Out!$I$5:$I$619,Out!$S$5:$S$619,"Despesa",Out!$F$5:$F$619,Resultado!$D616)</f>
        <v>0</v>
      </c>
      <c r="O616" s="65">
        <f>SUMIFS(Nov!$I$5:$I$619,Nov!$S$5:$S$619,"Despesa",Nov!$F$5:$F$619,Resultado!$D616)</f>
        <v>0</v>
      </c>
      <c r="P616" s="65">
        <f>SUMIFS(Dez!$I$5:$I$619,Dez!$S$5:$S$619,"Despesa",Dez!$F$5:$F$619,Resultado!$D616)</f>
        <v>0</v>
      </c>
      <c r="Q616" s="65">
        <f t="shared" si="67"/>
        <v>0</v>
      </c>
    </row>
    <row r="617" spans="3:17" ht="27.75" customHeight="1" thickTop="1" thickBot="1" x14ac:dyDescent="0.25">
      <c r="C617" s="45" t="str">
        <f>'PC Despesas'!I97</f>
        <v>5.3.93</v>
      </c>
      <c r="D617" s="46" t="str">
        <f>VLOOKUP(C617,'PC Despesas'!$I$4:$J$103,2,FALSE)</f>
        <v>-</v>
      </c>
      <c r="E617" s="65">
        <f>SUMIFS(Jan!$I$5:$I$619,Jan!$S$5:$S$619,"Despesa",Jan!$F$5:$F$619,Resultado!$D617)</f>
        <v>0</v>
      </c>
      <c r="F617" s="65">
        <f>SUMIFS(Fev!$I$5:$I$619,Fev!$S$5:$S$619,"Despesa",Fev!$F$5:$F$619,Resultado!$D617)</f>
        <v>0</v>
      </c>
      <c r="G617" s="65">
        <f>SUMIFS(Mar!$I$5:$I$619,Mar!$S$5:$S$619,"Despesa",Mar!$F$5:$F$619,Resultado!$D617)</f>
        <v>0</v>
      </c>
      <c r="H617" s="65">
        <f>SUMIFS(Abr!$I$5:$I$619,Abr!$S$5:$S$619,"Despesa",Abr!$F$5:$F$619,Resultado!$D617)</f>
        <v>0</v>
      </c>
      <c r="I617" s="65">
        <f>SUMIFS(Mai!$I$5:$I$619,Mai!$S$5:$S$619,"Despesa",Mai!$F$5:$F$619,Resultado!$D617)</f>
        <v>0</v>
      </c>
      <c r="J617" s="65">
        <f>SUMIFS(Jun!$I$5:$I$619,Jun!$S$5:$S$619,"Despesa",Jun!$F$5:$F$619,Resultado!$D617)</f>
        <v>0</v>
      </c>
      <c r="K617" s="65">
        <f>SUMIFS(Jul!$I$5:$I$619,Jul!$S$5:$S$619,"Despesa",Jul!$F$5:$F$619,Resultado!$D617)</f>
        <v>0</v>
      </c>
      <c r="L617" s="65">
        <f>SUMIFS(Ago!$I$5:$I$619,Ago!$S$5:$S$619,"Despesa",Ago!$F$5:$F$619,Resultado!$D617)</f>
        <v>0</v>
      </c>
      <c r="M617" s="65">
        <f>SUMIFS(Set!$I$5:$I$619,Set!$S$5:$S$619,"Despesa",Set!$F$5:$F$619,Resultado!$D617)</f>
        <v>0</v>
      </c>
      <c r="N617" s="65">
        <f>SUMIFS(Out!$I$5:$I$619,Out!$S$5:$S$619,"Despesa",Out!$F$5:$F$619,Resultado!$D617)</f>
        <v>0</v>
      </c>
      <c r="O617" s="65">
        <f>SUMIFS(Nov!$I$5:$I$619,Nov!$S$5:$S$619,"Despesa",Nov!$F$5:$F$619,Resultado!$D617)</f>
        <v>0</v>
      </c>
      <c r="P617" s="65">
        <f>SUMIFS(Dez!$I$5:$I$619,Dez!$S$5:$S$619,"Despesa",Dez!$F$5:$F$619,Resultado!$D617)</f>
        <v>0</v>
      </c>
      <c r="Q617" s="65">
        <f t="shared" si="67"/>
        <v>0</v>
      </c>
    </row>
    <row r="618" spans="3:17" ht="27.75" customHeight="1" thickTop="1" thickBot="1" x14ac:dyDescent="0.25">
      <c r="C618" s="45" t="str">
        <f>'PC Despesas'!I98</f>
        <v>5.3.94</v>
      </c>
      <c r="D618" s="46" t="str">
        <f>VLOOKUP(C618,'PC Despesas'!$I$4:$J$103,2,FALSE)</f>
        <v>-</v>
      </c>
      <c r="E618" s="65">
        <f>SUMIFS(Jan!$I$5:$I$619,Jan!$S$5:$S$619,"Despesa",Jan!$F$5:$F$619,Resultado!$D618)</f>
        <v>0</v>
      </c>
      <c r="F618" s="65">
        <f>SUMIFS(Fev!$I$5:$I$619,Fev!$S$5:$S$619,"Despesa",Fev!$F$5:$F$619,Resultado!$D618)</f>
        <v>0</v>
      </c>
      <c r="G618" s="65">
        <f>SUMIFS(Mar!$I$5:$I$619,Mar!$S$5:$S$619,"Despesa",Mar!$F$5:$F$619,Resultado!$D618)</f>
        <v>0</v>
      </c>
      <c r="H618" s="65">
        <f>SUMIFS(Abr!$I$5:$I$619,Abr!$S$5:$S$619,"Despesa",Abr!$F$5:$F$619,Resultado!$D618)</f>
        <v>0</v>
      </c>
      <c r="I618" s="65">
        <f>SUMIFS(Mai!$I$5:$I$619,Mai!$S$5:$S$619,"Despesa",Mai!$F$5:$F$619,Resultado!$D618)</f>
        <v>0</v>
      </c>
      <c r="J618" s="65">
        <f>SUMIFS(Jun!$I$5:$I$619,Jun!$S$5:$S$619,"Despesa",Jun!$F$5:$F$619,Resultado!$D618)</f>
        <v>0</v>
      </c>
      <c r="K618" s="65">
        <f>SUMIFS(Jul!$I$5:$I$619,Jul!$S$5:$S$619,"Despesa",Jul!$F$5:$F$619,Resultado!$D618)</f>
        <v>0</v>
      </c>
      <c r="L618" s="65">
        <f>SUMIFS(Ago!$I$5:$I$619,Ago!$S$5:$S$619,"Despesa",Ago!$F$5:$F$619,Resultado!$D618)</f>
        <v>0</v>
      </c>
      <c r="M618" s="65">
        <f>SUMIFS(Set!$I$5:$I$619,Set!$S$5:$S$619,"Despesa",Set!$F$5:$F$619,Resultado!$D618)</f>
        <v>0</v>
      </c>
      <c r="N618" s="65">
        <f>SUMIFS(Out!$I$5:$I$619,Out!$S$5:$S$619,"Despesa",Out!$F$5:$F$619,Resultado!$D618)</f>
        <v>0</v>
      </c>
      <c r="O618" s="65">
        <f>SUMIFS(Nov!$I$5:$I$619,Nov!$S$5:$S$619,"Despesa",Nov!$F$5:$F$619,Resultado!$D618)</f>
        <v>0</v>
      </c>
      <c r="P618" s="65">
        <f>SUMIFS(Dez!$I$5:$I$619,Dez!$S$5:$S$619,"Despesa",Dez!$F$5:$F$619,Resultado!$D618)</f>
        <v>0</v>
      </c>
      <c r="Q618" s="65">
        <f t="shared" si="67"/>
        <v>0</v>
      </c>
    </row>
    <row r="619" spans="3:17" ht="27.75" customHeight="1" thickTop="1" thickBot="1" x14ac:dyDescent="0.25">
      <c r="C619" s="45" t="str">
        <f>'PC Despesas'!I99</f>
        <v>5.3.95</v>
      </c>
      <c r="D619" s="46" t="str">
        <f>VLOOKUP(C619,'PC Despesas'!$I$4:$J$103,2,FALSE)</f>
        <v>-</v>
      </c>
      <c r="E619" s="65">
        <f>SUMIFS(Jan!$I$5:$I$619,Jan!$S$5:$S$619,"Despesa",Jan!$F$5:$F$619,Resultado!$D619)</f>
        <v>0</v>
      </c>
      <c r="F619" s="65">
        <f>SUMIFS(Fev!$I$5:$I$619,Fev!$S$5:$S$619,"Despesa",Fev!$F$5:$F$619,Resultado!$D619)</f>
        <v>0</v>
      </c>
      <c r="G619" s="65">
        <f>SUMIFS(Mar!$I$5:$I$619,Mar!$S$5:$S$619,"Despesa",Mar!$F$5:$F$619,Resultado!$D619)</f>
        <v>0</v>
      </c>
      <c r="H619" s="65">
        <f>SUMIFS(Abr!$I$5:$I$619,Abr!$S$5:$S$619,"Despesa",Abr!$F$5:$F$619,Resultado!$D619)</f>
        <v>0</v>
      </c>
      <c r="I619" s="65">
        <f>SUMIFS(Mai!$I$5:$I$619,Mai!$S$5:$S$619,"Despesa",Mai!$F$5:$F$619,Resultado!$D619)</f>
        <v>0</v>
      </c>
      <c r="J619" s="65">
        <f>SUMIFS(Jun!$I$5:$I$619,Jun!$S$5:$S$619,"Despesa",Jun!$F$5:$F$619,Resultado!$D619)</f>
        <v>0</v>
      </c>
      <c r="K619" s="65">
        <f>SUMIFS(Jul!$I$5:$I$619,Jul!$S$5:$S$619,"Despesa",Jul!$F$5:$F$619,Resultado!$D619)</f>
        <v>0</v>
      </c>
      <c r="L619" s="65">
        <f>SUMIFS(Ago!$I$5:$I$619,Ago!$S$5:$S$619,"Despesa",Ago!$F$5:$F$619,Resultado!$D619)</f>
        <v>0</v>
      </c>
      <c r="M619" s="65">
        <f>SUMIFS(Set!$I$5:$I$619,Set!$S$5:$S$619,"Despesa",Set!$F$5:$F$619,Resultado!$D619)</f>
        <v>0</v>
      </c>
      <c r="N619" s="65">
        <f>SUMIFS(Out!$I$5:$I$619,Out!$S$5:$S$619,"Despesa",Out!$F$5:$F$619,Resultado!$D619)</f>
        <v>0</v>
      </c>
      <c r="O619" s="65">
        <f>SUMIFS(Nov!$I$5:$I$619,Nov!$S$5:$S$619,"Despesa",Nov!$F$5:$F$619,Resultado!$D619)</f>
        <v>0</v>
      </c>
      <c r="P619" s="65">
        <f>SUMIFS(Dez!$I$5:$I$619,Dez!$S$5:$S$619,"Despesa",Dez!$F$5:$F$619,Resultado!$D619)</f>
        <v>0</v>
      </c>
      <c r="Q619" s="65">
        <f t="shared" si="67"/>
        <v>0</v>
      </c>
    </row>
    <row r="620" spans="3:17" ht="28.5" customHeight="1" thickTop="1" thickBot="1" x14ac:dyDescent="0.25">
      <c r="C620" s="45" t="str">
        <f>'PC Despesas'!I100</f>
        <v>5.3.96</v>
      </c>
      <c r="D620" s="46" t="str">
        <f>VLOOKUP(C620,'PC Despesas'!$I$4:$J$103,2,FALSE)</f>
        <v>-</v>
      </c>
      <c r="E620" s="65">
        <f>SUMIFS(Jan!$I$5:$I$619,Jan!$S$5:$S$619,"Despesa",Jan!$F$5:$F$619,Resultado!$D620)</f>
        <v>0</v>
      </c>
      <c r="F620" s="65">
        <f>SUMIFS(Fev!$I$5:$I$619,Fev!$S$5:$S$619,"Despesa",Fev!$F$5:$F$619,Resultado!$D620)</f>
        <v>0</v>
      </c>
      <c r="G620" s="65">
        <f>SUMIFS(Mar!$I$5:$I$619,Mar!$S$5:$S$619,"Despesa",Mar!$F$5:$F$619,Resultado!$D620)</f>
        <v>0</v>
      </c>
      <c r="H620" s="65">
        <f>SUMIFS(Abr!$I$5:$I$619,Abr!$S$5:$S$619,"Despesa",Abr!$F$5:$F$619,Resultado!$D620)</f>
        <v>0</v>
      </c>
      <c r="I620" s="65">
        <f>SUMIFS(Mai!$I$5:$I$619,Mai!$S$5:$S$619,"Despesa",Mai!$F$5:$F$619,Resultado!$D620)</f>
        <v>0</v>
      </c>
      <c r="J620" s="65">
        <f>SUMIFS(Jun!$I$5:$I$619,Jun!$S$5:$S$619,"Despesa",Jun!$F$5:$F$619,Resultado!$D620)</f>
        <v>0</v>
      </c>
      <c r="K620" s="65">
        <f>SUMIFS(Jul!$I$5:$I$619,Jul!$S$5:$S$619,"Despesa",Jul!$F$5:$F$619,Resultado!$D620)</f>
        <v>0</v>
      </c>
      <c r="L620" s="65">
        <f>SUMIFS(Ago!$I$5:$I$619,Ago!$S$5:$S$619,"Despesa",Ago!$F$5:$F$619,Resultado!$D620)</f>
        <v>0</v>
      </c>
      <c r="M620" s="65">
        <f>SUMIFS(Set!$I$5:$I$619,Set!$S$5:$S$619,"Despesa",Set!$F$5:$F$619,Resultado!$D620)</f>
        <v>0</v>
      </c>
      <c r="N620" s="65">
        <f>SUMIFS(Out!$I$5:$I$619,Out!$S$5:$S$619,"Despesa",Out!$F$5:$F$619,Resultado!$D620)</f>
        <v>0</v>
      </c>
      <c r="O620" s="65">
        <f>SUMIFS(Nov!$I$5:$I$619,Nov!$S$5:$S$619,"Despesa",Nov!$F$5:$F$619,Resultado!$D620)</f>
        <v>0</v>
      </c>
      <c r="P620" s="65">
        <f>SUMIFS(Dez!$I$5:$I$619,Dez!$S$5:$S$619,"Despesa",Dez!$F$5:$F$619,Resultado!$D620)</f>
        <v>0</v>
      </c>
      <c r="Q620" s="65">
        <f t="shared" si="67"/>
        <v>0</v>
      </c>
    </row>
    <row r="621" spans="3:17" ht="28.5" customHeight="1" thickTop="1" thickBot="1" x14ac:dyDescent="0.25">
      <c r="C621" s="45" t="str">
        <f>'PC Despesas'!I101</f>
        <v>5.3.97</v>
      </c>
      <c r="D621" s="46" t="str">
        <f>VLOOKUP(C621,'PC Despesas'!$I$4:$J$103,2,FALSE)</f>
        <v>-</v>
      </c>
      <c r="E621" s="65">
        <f>SUMIFS(Jan!$I$5:$I$619,Jan!$S$5:$S$619,"Despesa",Jan!$F$5:$F$619,Resultado!$D621)</f>
        <v>0</v>
      </c>
      <c r="F621" s="65">
        <f>SUMIFS(Fev!$I$5:$I$619,Fev!$S$5:$S$619,"Despesa",Fev!$F$5:$F$619,Resultado!$D621)</f>
        <v>0</v>
      </c>
      <c r="G621" s="65">
        <f>SUMIFS(Mar!$I$5:$I$619,Mar!$S$5:$S$619,"Despesa",Mar!$F$5:$F$619,Resultado!$D621)</f>
        <v>0</v>
      </c>
      <c r="H621" s="65">
        <f>SUMIFS(Abr!$I$5:$I$619,Abr!$S$5:$S$619,"Despesa",Abr!$F$5:$F$619,Resultado!$D621)</f>
        <v>0</v>
      </c>
      <c r="I621" s="65">
        <f>SUMIFS(Mai!$I$5:$I$619,Mai!$S$5:$S$619,"Despesa",Mai!$F$5:$F$619,Resultado!$D621)</f>
        <v>0</v>
      </c>
      <c r="J621" s="65">
        <f>SUMIFS(Jun!$I$5:$I$619,Jun!$S$5:$S$619,"Despesa",Jun!$F$5:$F$619,Resultado!$D621)</f>
        <v>0</v>
      </c>
      <c r="K621" s="65">
        <f>SUMIFS(Jul!$I$5:$I$619,Jul!$S$5:$S$619,"Despesa",Jul!$F$5:$F$619,Resultado!$D621)</f>
        <v>0</v>
      </c>
      <c r="L621" s="65">
        <f>SUMIFS(Ago!$I$5:$I$619,Ago!$S$5:$S$619,"Despesa",Ago!$F$5:$F$619,Resultado!$D621)</f>
        <v>0</v>
      </c>
      <c r="M621" s="65">
        <f>SUMIFS(Set!$I$5:$I$619,Set!$S$5:$S$619,"Despesa",Set!$F$5:$F$619,Resultado!$D621)</f>
        <v>0</v>
      </c>
      <c r="N621" s="65">
        <f>SUMIFS(Out!$I$5:$I$619,Out!$S$5:$S$619,"Despesa",Out!$F$5:$F$619,Resultado!$D621)</f>
        <v>0</v>
      </c>
      <c r="O621" s="65">
        <f>SUMIFS(Nov!$I$5:$I$619,Nov!$S$5:$S$619,"Despesa",Nov!$F$5:$F$619,Resultado!$D621)</f>
        <v>0</v>
      </c>
      <c r="P621" s="65">
        <f>SUMIFS(Dez!$I$5:$I$619,Dez!$S$5:$S$619,"Despesa",Dez!$F$5:$F$619,Resultado!$D621)</f>
        <v>0</v>
      </c>
      <c r="Q621" s="65">
        <f t="shared" si="67"/>
        <v>0</v>
      </c>
    </row>
    <row r="622" spans="3:17" ht="28.5" customHeight="1" thickTop="1" thickBot="1" x14ac:dyDescent="0.25">
      <c r="C622" s="45" t="str">
        <f>'PC Despesas'!I102</f>
        <v>5.3.98</v>
      </c>
      <c r="D622" s="46" t="str">
        <f>VLOOKUP(C622,'PC Despesas'!$I$4:$J$103,2,FALSE)</f>
        <v>-</v>
      </c>
      <c r="E622" s="65">
        <f>SUMIFS(Jan!$I$5:$I$619,Jan!$S$5:$S$619,"Despesa",Jan!$F$5:$F$619,Resultado!$D622)</f>
        <v>0</v>
      </c>
      <c r="F622" s="65">
        <f>SUMIFS(Fev!$I$5:$I$619,Fev!$S$5:$S$619,"Despesa",Fev!$F$5:$F$619,Resultado!$D622)</f>
        <v>0</v>
      </c>
      <c r="G622" s="65">
        <f>SUMIFS(Mar!$I$5:$I$619,Mar!$S$5:$S$619,"Despesa",Mar!$F$5:$F$619,Resultado!$D622)</f>
        <v>0</v>
      </c>
      <c r="H622" s="65">
        <f>SUMIFS(Abr!$I$5:$I$619,Abr!$S$5:$S$619,"Despesa",Abr!$F$5:$F$619,Resultado!$D622)</f>
        <v>0</v>
      </c>
      <c r="I622" s="65">
        <f>SUMIFS(Mai!$I$5:$I$619,Mai!$S$5:$S$619,"Despesa",Mai!$F$5:$F$619,Resultado!$D622)</f>
        <v>0</v>
      </c>
      <c r="J622" s="65">
        <f>SUMIFS(Jun!$I$5:$I$619,Jun!$S$5:$S$619,"Despesa",Jun!$F$5:$F$619,Resultado!$D622)</f>
        <v>0</v>
      </c>
      <c r="K622" s="65">
        <f>SUMIFS(Jul!$I$5:$I$619,Jul!$S$5:$S$619,"Despesa",Jul!$F$5:$F$619,Resultado!$D622)</f>
        <v>0</v>
      </c>
      <c r="L622" s="65">
        <f>SUMIFS(Ago!$I$5:$I$619,Ago!$S$5:$S$619,"Despesa",Ago!$F$5:$F$619,Resultado!$D622)</f>
        <v>0</v>
      </c>
      <c r="M622" s="65">
        <f>SUMIFS(Set!$I$5:$I$619,Set!$S$5:$S$619,"Despesa",Set!$F$5:$F$619,Resultado!$D622)</f>
        <v>0</v>
      </c>
      <c r="N622" s="65">
        <f>SUMIFS(Out!$I$5:$I$619,Out!$S$5:$S$619,"Despesa",Out!$F$5:$F$619,Resultado!$D622)</f>
        <v>0</v>
      </c>
      <c r="O622" s="65">
        <f>SUMIFS(Nov!$I$5:$I$619,Nov!$S$5:$S$619,"Despesa",Nov!$F$5:$F$619,Resultado!$D622)</f>
        <v>0</v>
      </c>
      <c r="P622" s="65">
        <f>SUMIFS(Dez!$I$5:$I$619,Dez!$S$5:$S$619,"Despesa",Dez!$F$5:$F$619,Resultado!$D622)</f>
        <v>0</v>
      </c>
      <c r="Q622" s="65">
        <f t="shared" si="67"/>
        <v>0</v>
      </c>
    </row>
    <row r="623" spans="3:17" ht="28.5" customHeight="1" thickTop="1" thickBot="1" x14ac:dyDescent="0.25">
      <c r="C623" s="45" t="str">
        <f>'PC Despesas'!I103</f>
        <v>5.3.99</v>
      </c>
      <c r="D623" s="46" t="str">
        <f>VLOOKUP(C623,'PC Despesas'!$I$4:$J$103,2,FALSE)</f>
        <v>OUTRAS DESPESAS COM SAÚDE</v>
      </c>
      <c r="E623" s="65">
        <f>SUMIFS(Jan!$I$5:$I$619,Jan!$S$5:$S$619,"Despesa",Jan!$F$5:$F$619,Resultado!$D623)</f>
        <v>0</v>
      </c>
      <c r="F623" s="65">
        <f>SUMIFS(Fev!$I$5:$I$619,Fev!$S$5:$S$619,"Despesa",Fev!$F$5:$F$619,Resultado!$D623)</f>
        <v>0</v>
      </c>
      <c r="G623" s="65">
        <f>SUMIFS(Mar!$I$5:$I$619,Mar!$S$5:$S$619,"Despesa",Mar!$F$5:$F$619,Resultado!$D623)</f>
        <v>0</v>
      </c>
      <c r="H623" s="65">
        <f>SUMIFS(Abr!$I$5:$I$619,Abr!$S$5:$S$619,"Despesa",Abr!$F$5:$F$619,Resultado!$D623)</f>
        <v>0</v>
      </c>
      <c r="I623" s="65">
        <f>SUMIFS(Mai!$I$5:$I$619,Mai!$S$5:$S$619,"Despesa",Mai!$F$5:$F$619,Resultado!$D623)</f>
        <v>0</v>
      </c>
      <c r="J623" s="65">
        <f>SUMIFS(Jun!$I$5:$I$619,Jun!$S$5:$S$619,"Despesa",Jun!$F$5:$F$619,Resultado!$D623)</f>
        <v>0</v>
      </c>
      <c r="K623" s="65">
        <f>SUMIFS(Jul!$I$5:$I$619,Jul!$S$5:$S$619,"Despesa",Jul!$F$5:$F$619,Resultado!$D623)</f>
        <v>0</v>
      </c>
      <c r="L623" s="65">
        <f>SUMIFS(Ago!$I$5:$I$619,Ago!$S$5:$S$619,"Despesa",Ago!$F$5:$F$619,Resultado!$D623)</f>
        <v>0</v>
      </c>
      <c r="M623" s="65">
        <f>SUMIFS(Set!$I$5:$I$619,Set!$S$5:$S$619,"Despesa",Set!$F$5:$F$619,Resultado!$D623)</f>
        <v>0</v>
      </c>
      <c r="N623" s="65">
        <f>SUMIFS(Out!$I$5:$I$619,Out!$S$5:$S$619,"Despesa",Out!$F$5:$F$619,Resultado!$D623)</f>
        <v>0</v>
      </c>
      <c r="O623" s="65">
        <f>SUMIFS(Nov!$I$5:$I$619,Nov!$S$5:$S$619,"Despesa",Nov!$F$5:$F$619,Resultado!$D623)</f>
        <v>0</v>
      </c>
      <c r="P623" s="65">
        <f>SUMIFS(Dez!$I$5:$I$619,Dez!$S$5:$S$619,"Despesa",Dez!$F$5:$F$619,Resultado!$D623)</f>
        <v>0</v>
      </c>
      <c r="Q623" s="65">
        <f t="shared" si="67"/>
        <v>0</v>
      </c>
    </row>
    <row r="624" spans="3:17" ht="12.75" customHeight="1" thickTop="1" thickBot="1" x14ac:dyDescent="0.25">
      <c r="E624" s="223"/>
      <c r="F624" s="223"/>
      <c r="G624" s="223"/>
      <c r="H624" s="223"/>
      <c r="I624" s="223"/>
      <c r="J624" s="223"/>
      <c r="K624" s="223"/>
      <c r="L624" s="223"/>
      <c r="M624" s="223"/>
      <c r="N624" s="223"/>
      <c r="O624" s="223"/>
      <c r="P624" s="223"/>
      <c r="Q624" s="223"/>
    </row>
    <row r="625" spans="3:17" ht="35.25" customHeight="1" thickTop="1" thickBot="1" x14ac:dyDescent="0.25">
      <c r="C625" s="153" t="str">
        <f>'PC Despesas'!L4</f>
        <v>5.4</v>
      </c>
      <c r="D625" s="42" t="str">
        <f>VLOOKUP(C625,'PC Despesas'!$L$4:$M$103,2,FALSE)</f>
        <v>DESPESAS COM TRANSPORTES</v>
      </c>
      <c r="E625" s="221">
        <f>SUM(E626:E724)</f>
        <v>0</v>
      </c>
      <c r="F625" s="221">
        <f t="shared" ref="F625" si="68">SUM(F626:F724)</f>
        <v>0</v>
      </c>
      <c r="G625" s="221">
        <f t="shared" ref="G625" si="69">SUM(G626:G724)</f>
        <v>0</v>
      </c>
      <c r="H625" s="221">
        <f t="shared" ref="H625" si="70">SUM(H626:H724)</f>
        <v>0</v>
      </c>
      <c r="I625" s="221">
        <f t="shared" ref="I625" si="71">SUM(I626:I724)</f>
        <v>0</v>
      </c>
      <c r="J625" s="221">
        <f t="shared" ref="J625" si="72">SUM(J626:J724)</f>
        <v>0</v>
      </c>
      <c r="K625" s="221">
        <f t="shared" ref="K625" si="73">SUM(K626:K724)</f>
        <v>0</v>
      </c>
      <c r="L625" s="221">
        <f t="shared" ref="L625" si="74">SUM(L626:L724)</f>
        <v>0</v>
      </c>
      <c r="M625" s="221">
        <f t="shared" ref="M625" si="75">SUM(M626:M724)</f>
        <v>0</v>
      </c>
      <c r="N625" s="221">
        <f t="shared" ref="N625" si="76">SUM(N626:N724)</f>
        <v>0</v>
      </c>
      <c r="O625" s="221">
        <f t="shared" ref="O625" si="77">SUM(O626:O724)</f>
        <v>0</v>
      </c>
      <c r="P625" s="221">
        <f>SUM(P626:P724)</f>
        <v>0</v>
      </c>
      <c r="Q625" s="221">
        <f>SUM(Q626:Q724)</f>
        <v>0</v>
      </c>
    </row>
    <row r="626" spans="3:17" ht="28.5" customHeight="1" thickTop="1" thickBot="1" x14ac:dyDescent="0.25">
      <c r="C626" s="45" t="str">
        <f>'PC Despesas'!L5</f>
        <v>5.4.1</v>
      </c>
      <c r="D626" s="46" t="str">
        <f>VLOOKUP(C626,'PC Despesas'!$L$4:$M$103,2,FALSE)</f>
        <v>Combustível</v>
      </c>
      <c r="E626" s="65">
        <f>SUMIFS(Jan!$I$5:$I$619,Jan!$S$5:$S$619,"Despesa",Jan!$F$5:$F$619,Resultado!$D626)</f>
        <v>0</v>
      </c>
      <c r="F626" s="65">
        <f>SUMIFS(Fev!$I$5:$I$619,Fev!$S$5:$S$619,"Despesa",Fev!$F$5:$F$619,Resultado!$D626)</f>
        <v>0</v>
      </c>
      <c r="G626" s="65">
        <f>SUMIFS(Mar!$I$5:$I$619,Mar!$S$5:$S$619,"Despesa",Mar!$F$5:$F$619,Resultado!$D626)</f>
        <v>0</v>
      </c>
      <c r="H626" s="65">
        <f>SUMIFS(Abr!$I$5:$I$619,Abr!$S$5:$S$619,"Despesa",Abr!$F$5:$F$619,Resultado!$D626)</f>
        <v>0</v>
      </c>
      <c r="I626" s="65">
        <f>SUMIFS(Mai!$I$5:$I$619,Mai!$S$5:$S$619,"Despesa",Mai!$F$5:$F$619,Resultado!$D626)</f>
        <v>0</v>
      </c>
      <c r="J626" s="65">
        <f>SUMIFS(Jun!$I$5:$I$619,Jun!$S$5:$S$619,"Despesa",Jun!$F$5:$F$619,Resultado!$D626)</f>
        <v>0</v>
      </c>
      <c r="K626" s="65">
        <f>SUMIFS(Jul!$I$5:$I$619,Jul!$S$5:$S$619,"Despesa",Jul!$F$5:$F$619,Resultado!$D626)</f>
        <v>0</v>
      </c>
      <c r="L626" s="65">
        <f>SUMIFS(Ago!$I$5:$I$619,Ago!$S$5:$S$619,"Despesa",Ago!$F$5:$F$619,Resultado!$D626)</f>
        <v>0</v>
      </c>
      <c r="M626" s="65">
        <f>SUMIFS(Set!$I$5:$I$619,Set!$S$5:$S$619,"Despesa",Set!$F$5:$F$619,Resultado!$D626)</f>
        <v>0</v>
      </c>
      <c r="N626" s="65">
        <f>SUMIFS(Out!$I$5:$I$619,Out!$S$5:$S$619,"Despesa",Out!$F$5:$F$619,Resultado!$D626)</f>
        <v>0</v>
      </c>
      <c r="O626" s="65">
        <f>SUMIFS(Nov!$I$5:$I$619,Nov!$S$5:$S$619,"Despesa",Nov!$F$5:$F$619,Resultado!$D626)</f>
        <v>0</v>
      </c>
      <c r="P626" s="65">
        <f>SUMIFS(Dez!$I$5:$I$619,Dez!$S$5:$S$619,"Despesa",Dez!$F$5:$F$619,Resultado!$D626)</f>
        <v>0</v>
      </c>
      <c r="Q626" s="65">
        <f>SUM(E626:P626)</f>
        <v>0</v>
      </c>
    </row>
    <row r="627" spans="3:17" ht="28.5" customHeight="1" thickTop="1" thickBot="1" x14ac:dyDescent="0.25">
      <c r="C627" s="45" t="str">
        <f>'PC Despesas'!L6</f>
        <v>5.4.2</v>
      </c>
      <c r="D627" s="46" t="str">
        <f>VLOOKUP(C627,'PC Despesas'!$L$4:$M$103,2,FALSE)</f>
        <v>-</v>
      </c>
      <c r="E627" s="65">
        <f>SUMIFS(Jan!$I$5:$I$619,Jan!$S$5:$S$619,"Despesa",Jan!$F$5:$F$619,Resultado!$D627)</f>
        <v>0</v>
      </c>
      <c r="F627" s="65">
        <f>SUMIFS(Fev!$I$5:$I$619,Fev!$S$5:$S$619,"Despesa",Fev!$F$5:$F$619,Resultado!$D627)</f>
        <v>0</v>
      </c>
      <c r="G627" s="65">
        <f>SUMIFS(Mar!$I$5:$I$619,Mar!$S$5:$S$619,"Despesa",Mar!$F$5:$F$619,Resultado!$D627)</f>
        <v>0</v>
      </c>
      <c r="H627" s="65">
        <f>SUMIFS(Abr!$I$5:$I$619,Abr!$S$5:$S$619,"Despesa",Abr!$F$5:$F$619,Resultado!$D627)</f>
        <v>0</v>
      </c>
      <c r="I627" s="65">
        <f>SUMIFS(Mai!$I$5:$I$619,Mai!$S$5:$S$619,"Despesa",Mai!$F$5:$F$619,Resultado!$D627)</f>
        <v>0</v>
      </c>
      <c r="J627" s="65">
        <f>SUMIFS(Jun!$I$5:$I$619,Jun!$S$5:$S$619,"Despesa",Jun!$F$5:$F$619,Resultado!$D627)</f>
        <v>0</v>
      </c>
      <c r="K627" s="65">
        <f>SUMIFS(Jul!$I$5:$I$619,Jul!$S$5:$S$619,"Despesa",Jul!$F$5:$F$619,Resultado!$D627)</f>
        <v>0</v>
      </c>
      <c r="L627" s="65">
        <f>SUMIFS(Ago!$I$5:$I$619,Ago!$S$5:$S$619,"Despesa",Ago!$F$5:$F$619,Resultado!$D627)</f>
        <v>0</v>
      </c>
      <c r="M627" s="65">
        <f>SUMIFS(Set!$I$5:$I$619,Set!$S$5:$S$619,"Despesa",Set!$F$5:$F$619,Resultado!$D627)</f>
        <v>0</v>
      </c>
      <c r="N627" s="65">
        <f>SUMIFS(Out!$I$5:$I$619,Out!$S$5:$S$619,"Despesa",Out!$F$5:$F$619,Resultado!$D627)</f>
        <v>0</v>
      </c>
      <c r="O627" s="65">
        <f>SUMIFS(Nov!$I$5:$I$619,Nov!$S$5:$S$619,"Despesa",Nov!$F$5:$F$619,Resultado!$D627)</f>
        <v>0</v>
      </c>
      <c r="P627" s="65">
        <f>SUMIFS(Dez!$I$5:$I$619,Dez!$S$5:$S$619,"Despesa",Dez!$F$5:$F$619,Resultado!$D627)</f>
        <v>0</v>
      </c>
      <c r="Q627" s="65">
        <f t="shared" ref="Q627:Q690" si="78">SUM(E627:P627)</f>
        <v>0</v>
      </c>
    </row>
    <row r="628" spans="3:17" ht="28.5" customHeight="1" thickTop="1" thickBot="1" x14ac:dyDescent="0.25">
      <c r="C628" s="45" t="str">
        <f>'PC Despesas'!L7</f>
        <v>5.4.3</v>
      </c>
      <c r="D628" s="46" t="str">
        <f>VLOOKUP(C628,'PC Despesas'!$L$4:$M$103,2,FALSE)</f>
        <v>-</v>
      </c>
      <c r="E628" s="65">
        <f>SUMIFS(Jan!$I$5:$I$619,Jan!$S$5:$S$619,"Despesa",Jan!$F$5:$F$619,Resultado!$D628)</f>
        <v>0</v>
      </c>
      <c r="F628" s="65">
        <f>SUMIFS(Fev!$I$5:$I$619,Fev!$S$5:$S$619,"Despesa",Fev!$F$5:$F$619,Resultado!$D628)</f>
        <v>0</v>
      </c>
      <c r="G628" s="65">
        <f>SUMIFS(Mar!$I$5:$I$619,Mar!$S$5:$S$619,"Despesa",Mar!$F$5:$F$619,Resultado!$D628)</f>
        <v>0</v>
      </c>
      <c r="H628" s="65">
        <f>SUMIFS(Abr!$I$5:$I$619,Abr!$S$5:$S$619,"Despesa",Abr!$F$5:$F$619,Resultado!$D628)</f>
        <v>0</v>
      </c>
      <c r="I628" s="65">
        <f>SUMIFS(Mai!$I$5:$I$619,Mai!$S$5:$S$619,"Despesa",Mai!$F$5:$F$619,Resultado!$D628)</f>
        <v>0</v>
      </c>
      <c r="J628" s="65">
        <f>SUMIFS(Jun!$I$5:$I$619,Jun!$S$5:$S$619,"Despesa",Jun!$F$5:$F$619,Resultado!$D628)</f>
        <v>0</v>
      </c>
      <c r="K628" s="65">
        <f>SUMIFS(Jul!$I$5:$I$619,Jul!$S$5:$S$619,"Despesa",Jul!$F$5:$F$619,Resultado!$D628)</f>
        <v>0</v>
      </c>
      <c r="L628" s="65">
        <f>SUMIFS(Ago!$I$5:$I$619,Ago!$S$5:$S$619,"Despesa",Ago!$F$5:$F$619,Resultado!$D628)</f>
        <v>0</v>
      </c>
      <c r="M628" s="65">
        <f>SUMIFS(Set!$I$5:$I$619,Set!$S$5:$S$619,"Despesa",Set!$F$5:$F$619,Resultado!$D628)</f>
        <v>0</v>
      </c>
      <c r="N628" s="65">
        <f>SUMIFS(Out!$I$5:$I$619,Out!$S$5:$S$619,"Despesa",Out!$F$5:$F$619,Resultado!$D628)</f>
        <v>0</v>
      </c>
      <c r="O628" s="65">
        <f>SUMIFS(Nov!$I$5:$I$619,Nov!$S$5:$S$619,"Despesa",Nov!$F$5:$F$619,Resultado!$D628)</f>
        <v>0</v>
      </c>
      <c r="P628" s="65">
        <f>SUMIFS(Dez!$I$5:$I$619,Dez!$S$5:$S$619,"Despesa",Dez!$F$5:$F$619,Resultado!$D628)</f>
        <v>0</v>
      </c>
      <c r="Q628" s="65">
        <f t="shared" si="78"/>
        <v>0</v>
      </c>
    </row>
    <row r="629" spans="3:17" ht="28.5" customHeight="1" thickTop="1" thickBot="1" x14ac:dyDescent="0.25">
      <c r="C629" s="45" t="str">
        <f>'PC Despesas'!L8</f>
        <v>5.4.4</v>
      </c>
      <c r="D629" s="46" t="str">
        <f>VLOOKUP(C629,'PC Despesas'!$L$4:$M$103,2,FALSE)</f>
        <v>-</v>
      </c>
      <c r="E629" s="65">
        <f>SUMIFS(Jan!$I$5:$I$619,Jan!$S$5:$S$619,"Despesa",Jan!$F$5:$F$619,Resultado!$D629)</f>
        <v>0</v>
      </c>
      <c r="F629" s="65">
        <f>SUMIFS(Fev!$I$5:$I$619,Fev!$S$5:$S$619,"Despesa",Fev!$F$5:$F$619,Resultado!$D629)</f>
        <v>0</v>
      </c>
      <c r="G629" s="65">
        <f>SUMIFS(Mar!$I$5:$I$619,Mar!$S$5:$S$619,"Despesa",Mar!$F$5:$F$619,Resultado!$D629)</f>
        <v>0</v>
      </c>
      <c r="H629" s="65">
        <f>SUMIFS(Abr!$I$5:$I$619,Abr!$S$5:$S$619,"Despesa",Abr!$F$5:$F$619,Resultado!$D629)</f>
        <v>0</v>
      </c>
      <c r="I629" s="65">
        <f>SUMIFS(Mai!$I$5:$I$619,Mai!$S$5:$S$619,"Despesa",Mai!$F$5:$F$619,Resultado!$D629)</f>
        <v>0</v>
      </c>
      <c r="J629" s="65">
        <f>SUMIFS(Jun!$I$5:$I$619,Jun!$S$5:$S$619,"Despesa",Jun!$F$5:$F$619,Resultado!$D629)</f>
        <v>0</v>
      </c>
      <c r="K629" s="65">
        <f>SUMIFS(Jul!$I$5:$I$619,Jul!$S$5:$S$619,"Despesa",Jul!$F$5:$F$619,Resultado!$D629)</f>
        <v>0</v>
      </c>
      <c r="L629" s="65">
        <f>SUMIFS(Ago!$I$5:$I$619,Ago!$S$5:$S$619,"Despesa",Ago!$F$5:$F$619,Resultado!$D629)</f>
        <v>0</v>
      </c>
      <c r="M629" s="65">
        <f>SUMIFS(Set!$I$5:$I$619,Set!$S$5:$S$619,"Despesa",Set!$F$5:$F$619,Resultado!$D629)</f>
        <v>0</v>
      </c>
      <c r="N629" s="65">
        <f>SUMIFS(Out!$I$5:$I$619,Out!$S$5:$S$619,"Despesa",Out!$F$5:$F$619,Resultado!$D629)</f>
        <v>0</v>
      </c>
      <c r="O629" s="65">
        <f>SUMIFS(Nov!$I$5:$I$619,Nov!$S$5:$S$619,"Despesa",Nov!$F$5:$F$619,Resultado!$D629)</f>
        <v>0</v>
      </c>
      <c r="P629" s="65">
        <f>SUMIFS(Dez!$I$5:$I$619,Dez!$S$5:$S$619,"Despesa",Dez!$F$5:$F$619,Resultado!$D629)</f>
        <v>0</v>
      </c>
      <c r="Q629" s="65">
        <f t="shared" si="78"/>
        <v>0</v>
      </c>
    </row>
    <row r="630" spans="3:17" ht="28.5" customHeight="1" thickTop="1" thickBot="1" x14ac:dyDescent="0.25">
      <c r="C630" s="45" t="str">
        <f>'PC Despesas'!L9</f>
        <v>5.4.5</v>
      </c>
      <c r="D630" s="46" t="str">
        <f>VLOOKUP(C630,'PC Despesas'!$L$4:$M$103,2,FALSE)</f>
        <v>-</v>
      </c>
      <c r="E630" s="65">
        <f>SUMIFS(Jan!$I$5:$I$619,Jan!$S$5:$S$619,"Despesa",Jan!$F$5:$F$619,Resultado!$D630)</f>
        <v>0</v>
      </c>
      <c r="F630" s="65">
        <f>SUMIFS(Fev!$I$5:$I$619,Fev!$S$5:$S$619,"Despesa",Fev!$F$5:$F$619,Resultado!$D630)</f>
        <v>0</v>
      </c>
      <c r="G630" s="65">
        <f>SUMIFS(Mar!$I$5:$I$619,Mar!$S$5:$S$619,"Despesa",Mar!$F$5:$F$619,Resultado!$D630)</f>
        <v>0</v>
      </c>
      <c r="H630" s="65">
        <f>SUMIFS(Abr!$I$5:$I$619,Abr!$S$5:$S$619,"Despesa",Abr!$F$5:$F$619,Resultado!$D630)</f>
        <v>0</v>
      </c>
      <c r="I630" s="65">
        <f>SUMIFS(Mai!$I$5:$I$619,Mai!$S$5:$S$619,"Despesa",Mai!$F$5:$F$619,Resultado!$D630)</f>
        <v>0</v>
      </c>
      <c r="J630" s="65">
        <f>SUMIFS(Jun!$I$5:$I$619,Jun!$S$5:$S$619,"Despesa",Jun!$F$5:$F$619,Resultado!$D630)</f>
        <v>0</v>
      </c>
      <c r="K630" s="65">
        <f>SUMIFS(Jul!$I$5:$I$619,Jul!$S$5:$S$619,"Despesa",Jul!$F$5:$F$619,Resultado!$D630)</f>
        <v>0</v>
      </c>
      <c r="L630" s="65">
        <f>SUMIFS(Ago!$I$5:$I$619,Ago!$S$5:$S$619,"Despesa",Ago!$F$5:$F$619,Resultado!$D630)</f>
        <v>0</v>
      </c>
      <c r="M630" s="65">
        <f>SUMIFS(Set!$I$5:$I$619,Set!$S$5:$S$619,"Despesa",Set!$F$5:$F$619,Resultado!$D630)</f>
        <v>0</v>
      </c>
      <c r="N630" s="65">
        <f>SUMIFS(Out!$I$5:$I$619,Out!$S$5:$S$619,"Despesa",Out!$F$5:$F$619,Resultado!$D630)</f>
        <v>0</v>
      </c>
      <c r="O630" s="65">
        <f>SUMIFS(Nov!$I$5:$I$619,Nov!$S$5:$S$619,"Despesa",Nov!$F$5:$F$619,Resultado!$D630)</f>
        <v>0</v>
      </c>
      <c r="P630" s="65">
        <f>SUMIFS(Dez!$I$5:$I$619,Dez!$S$5:$S$619,"Despesa",Dez!$F$5:$F$619,Resultado!$D630)</f>
        <v>0</v>
      </c>
      <c r="Q630" s="65">
        <f t="shared" si="78"/>
        <v>0</v>
      </c>
    </row>
    <row r="631" spans="3:17" ht="28.5" customHeight="1" thickTop="1" thickBot="1" x14ac:dyDescent="0.25">
      <c r="C631" s="45" t="str">
        <f>'PC Despesas'!L10</f>
        <v>5.4.6</v>
      </c>
      <c r="D631" s="46" t="str">
        <f>VLOOKUP(C631,'PC Despesas'!$L$4:$M$103,2,FALSE)</f>
        <v>-</v>
      </c>
      <c r="E631" s="65">
        <f>SUMIFS(Jan!$I$5:$I$619,Jan!$S$5:$S$619,"Despesa",Jan!$F$5:$F$619,Resultado!$D631)</f>
        <v>0</v>
      </c>
      <c r="F631" s="65">
        <f>SUMIFS(Fev!$I$5:$I$619,Fev!$S$5:$S$619,"Despesa",Fev!$F$5:$F$619,Resultado!$D631)</f>
        <v>0</v>
      </c>
      <c r="G631" s="65">
        <f>SUMIFS(Mar!$I$5:$I$619,Mar!$S$5:$S$619,"Despesa",Mar!$F$5:$F$619,Resultado!$D631)</f>
        <v>0</v>
      </c>
      <c r="H631" s="65">
        <f>SUMIFS(Abr!$I$5:$I$619,Abr!$S$5:$S$619,"Despesa",Abr!$F$5:$F$619,Resultado!$D631)</f>
        <v>0</v>
      </c>
      <c r="I631" s="65">
        <f>SUMIFS(Mai!$I$5:$I$619,Mai!$S$5:$S$619,"Despesa",Mai!$F$5:$F$619,Resultado!$D631)</f>
        <v>0</v>
      </c>
      <c r="J631" s="65">
        <f>SUMIFS(Jun!$I$5:$I$619,Jun!$S$5:$S$619,"Despesa",Jun!$F$5:$F$619,Resultado!$D631)</f>
        <v>0</v>
      </c>
      <c r="K631" s="65">
        <f>SUMIFS(Jul!$I$5:$I$619,Jul!$S$5:$S$619,"Despesa",Jul!$F$5:$F$619,Resultado!$D631)</f>
        <v>0</v>
      </c>
      <c r="L631" s="65">
        <f>SUMIFS(Ago!$I$5:$I$619,Ago!$S$5:$S$619,"Despesa",Ago!$F$5:$F$619,Resultado!$D631)</f>
        <v>0</v>
      </c>
      <c r="M631" s="65">
        <f>SUMIFS(Set!$I$5:$I$619,Set!$S$5:$S$619,"Despesa",Set!$F$5:$F$619,Resultado!$D631)</f>
        <v>0</v>
      </c>
      <c r="N631" s="65">
        <f>SUMIFS(Out!$I$5:$I$619,Out!$S$5:$S$619,"Despesa",Out!$F$5:$F$619,Resultado!$D631)</f>
        <v>0</v>
      </c>
      <c r="O631" s="65">
        <f>SUMIFS(Nov!$I$5:$I$619,Nov!$S$5:$S$619,"Despesa",Nov!$F$5:$F$619,Resultado!$D631)</f>
        <v>0</v>
      </c>
      <c r="P631" s="65">
        <f>SUMIFS(Dez!$I$5:$I$619,Dez!$S$5:$S$619,"Despesa",Dez!$F$5:$F$619,Resultado!$D631)</f>
        <v>0</v>
      </c>
      <c r="Q631" s="65">
        <f t="shared" si="78"/>
        <v>0</v>
      </c>
    </row>
    <row r="632" spans="3:17" ht="28.5" customHeight="1" thickTop="1" thickBot="1" x14ac:dyDescent="0.25">
      <c r="C632" s="45" t="str">
        <f>'PC Despesas'!L11</f>
        <v>5.4.7</v>
      </c>
      <c r="D632" s="46" t="str">
        <f>VLOOKUP(C632,'PC Despesas'!$L$4:$M$103,2,FALSE)</f>
        <v>-</v>
      </c>
      <c r="E632" s="65">
        <f>SUMIFS(Jan!$I$5:$I$619,Jan!$S$5:$S$619,"Despesa",Jan!$F$5:$F$619,Resultado!$D632)</f>
        <v>0</v>
      </c>
      <c r="F632" s="65">
        <f>SUMIFS(Fev!$I$5:$I$619,Fev!$S$5:$S$619,"Despesa",Fev!$F$5:$F$619,Resultado!$D632)</f>
        <v>0</v>
      </c>
      <c r="G632" s="65">
        <f>SUMIFS(Mar!$I$5:$I$619,Mar!$S$5:$S$619,"Despesa",Mar!$F$5:$F$619,Resultado!$D632)</f>
        <v>0</v>
      </c>
      <c r="H632" s="65">
        <f>SUMIFS(Abr!$I$5:$I$619,Abr!$S$5:$S$619,"Despesa",Abr!$F$5:$F$619,Resultado!$D632)</f>
        <v>0</v>
      </c>
      <c r="I632" s="65">
        <f>SUMIFS(Mai!$I$5:$I$619,Mai!$S$5:$S$619,"Despesa",Mai!$F$5:$F$619,Resultado!$D632)</f>
        <v>0</v>
      </c>
      <c r="J632" s="65">
        <f>SUMIFS(Jun!$I$5:$I$619,Jun!$S$5:$S$619,"Despesa",Jun!$F$5:$F$619,Resultado!$D632)</f>
        <v>0</v>
      </c>
      <c r="K632" s="65">
        <f>SUMIFS(Jul!$I$5:$I$619,Jul!$S$5:$S$619,"Despesa",Jul!$F$5:$F$619,Resultado!$D632)</f>
        <v>0</v>
      </c>
      <c r="L632" s="65">
        <f>SUMIFS(Ago!$I$5:$I$619,Ago!$S$5:$S$619,"Despesa",Ago!$F$5:$F$619,Resultado!$D632)</f>
        <v>0</v>
      </c>
      <c r="M632" s="65">
        <f>SUMIFS(Set!$I$5:$I$619,Set!$S$5:$S$619,"Despesa",Set!$F$5:$F$619,Resultado!$D632)</f>
        <v>0</v>
      </c>
      <c r="N632" s="65">
        <f>SUMIFS(Out!$I$5:$I$619,Out!$S$5:$S$619,"Despesa",Out!$F$5:$F$619,Resultado!$D632)</f>
        <v>0</v>
      </c>
      <c r="O632" s="65">
        <f>SUMIFS(Nov!$I$5:$I$619,Nov!$S$5:$S$619,"Despesa",Nov!$F$5:$F$619,Resultado!$D632)</f>
        <v>0</v>
      </c>
      <c r="P632" s="65">
        <f>SUMIFS(Dez!$I$5:$I$619,Dez!$S$5:$S$619,"Despesa",Dez!$F$5:$F$619,Resultado!$D632)</f>
        <v>0</v>
      </c>
      <c r="Q632" s="65">
        <f t="shared" si="78"/>
        <v>0</v>
      </c>
    </row>
    <row r="633" spans="3:17" ht="28.5" customHeight="1" thickTop="1" thickBot="1" x14ac:dyDescent="0.25">
      <c r="C633" s="45" t="str">
        <f>'PC Despesas'!L12</f>
        <v>5.4.8</v>
      </c>
      <c r="D633" s="46" t="str">
        <f>VLOOKUP(C633,'PC Despesas'!$L$4:$M$103,2,FALSE)</f>
        <v>-</v>
      </c>
      <c r="E633" s="65">
        <f>SUMIFS(Jan!$I$5:$I$619,Jan!$S$5:$S$619,"Despesa",Jan!$F$5:$F$619,Resultado!$D633)</f>
        <v>0</v>
      </c>
      <c r="F633" s="65">
        <f>SUMIFS(Fev!$I$5:$I$619,Fev!$S$5:$S$619,"Despesa",Fev!$F$5:$F$619,Resultado!$D633)</f>
        <v>0</v>
      </c>
      <c r="G633" s="65">
        <f>SUMIFS(Mar!$I$5:$I$619,Mar!$S$5:$S$619,"Despesa",Mar!$F$5:$F$619,Resultado!$D633)</f>
        <v>0</v>
      </c>
      <c r="H633" s="65">
        <f>SUMIFS(Abr!$I$5:$I$619,Abr!$S$5:$S$619,"Despesa",Abr!$F$5:$F$619,Resultado!$D633)</f>
        <v>0</v>
      </c>
      <c r="I633" s="65">
        <f>SUMIFS(Mai!$I$5:$I$619,Mai!$S$5:$S$619,"Despesa",Mai!$F$5:$F$619,Resultado!$D633)</f>
        <v>0</v>
      </c>
      <c r="J633" s="65">
        <f>SUMIFS(Jun!$I$5:$I$619,Jun!$S$5:$S$619,"Despesa",Jun!$F$5:$F$619,Resultado!$D633)</f>
        <v>0</v>
      </c>
      <c r="K633" s="65">
        <f>SUMIFS(Jul!$I$5:$I$619,Jul!$S$5:$S$619,"Despesa",Jul!$F$5:$F$619,Resultado!$D633)</f>
        <v>0</v>
      </c>
      <c r="L633" s="65">
        <f>SUMIFS(Ago!$I$5:$I$619,Ago!$S$5:$S$619,"Despesa",Ago!$F$5:$F$619,Resultado!$D633)</f>
        <v>0</v>
      </c>
      <c r="M633" s="65">
        <f>SUMIFS(Set!$I$5:$I$619,Set!$S$5:$S$619,"Despesa",Set!$F$5:$F$619,Resultado!$D633)</f>
        <v>0</v>
      </c>
      <c r="N633" s="65">
        <f>SUMIFS(Out!$I$5:$I$619,Out!$S$5:$S$619,"Despesa",Out!$F$5:$F$619,Resultado!$D633)</f>
        <v>0</v>
      </c>
      <c r="O633" s="65">
        <f>SUMIFS(Nov!$I$5:$I$619,Nov!$S$5:$S$619,"Despesa",Nov!$F$5:$F$619,Resultado!$D633)</f>
        <v>0</v>
      </c>
      <c r="P633" s="65">
        <f>SUMIFS(Dez!$I$5:$I$619,Dez!$S$5:$S$619,"Despesa",Dez!$F$5:$F$619,Resultado!$D633)</f>
        <v>0</v>
      </c>
      <c r="Q633" s="65">
        <f t="shared" si="78"/>
        <v>0</v>
      </c>
    </row>
    <row r="634" spans="3:17" ht="28.5" customHeight="1" thickTop="1" thickBot="1" x14ac:dyDescent="0.25">
      <c r="C634" s="45" t="str">
        <f>'PC Despesas'!L13</f>
        <v>5.4.9</v>
      </c>
      <c r="D634" s="46" t="str">
        <f>VLOOKUP(C634,'PC Despesas'!$L$4:$M$103,2,FALSE)</f>
        <v>-</v>
      </c>
      <c r="E634" s="65">
        <f>SUMIFS(Jan!$I$5:$I$619,Jan!$S$5:$S$619,"Despesa",Jan!$F$5:$F$619,Resultado!$D634)</f>
        <v>0</v>
      </c>
      <c r="F634" s="65">
        <f>SUMIFS(Fev!$I$5:$I$619,Fev!$S$5:$S$619,"Despesa",Fev!$F$5:$F$619,Resultado!$D634)</f>
        <v>0</v>
      </c>
      <c r="G634" s="65">
        <f>SUMIFS(Mar!$I$5:$I$619,Mar!$S$5:$S$619,"Despesa",Mar!$F$5:$F$619,Resultado!$D634)</f>
        <v>0</v>
      </c>
      <c r="H634" s="65">
        <f>SUMIFS(Abr!$I$5:$I$619,Abr!$S$5:$S$619,"Despesa",Abr!$F$5:$F$619,Resultado!$D634)</f>
        <v>0</v>
      </c>
      <c r="I634" s="65">
        <f>SUMIFS(Mai!$I$5:$I$619,Mai!$S$5:$S$619,"Despesa",Mai!$F$5:$F$619,Resultado!$D634)</f>
        <v>0</v>
      </c>
      <c r="J634" s="65">
        <f>SUMIFS(Jun!$I$5:$I$619,Jun!$S$5:$S$619,"Despesa",Jun!$F$5:$F$619,Resultado!$D634)</f>
        <v>0</v>
      </c>
      <c r="K634" s="65">
        <f>SUMIFS(Jul!$I$5:$I$619,Jul!$S$5:$S$619,"Despesa",Jul!$F$5:$F$619,Resultado!$D634)</f>
        <v>0</v>
      </c>
      <c r="L634" s="65">
        <f>SUMIFS(Ago!$I$5:$I$619,Ago!$S$5:$S$619,"Despesa",Ago!$F$5:$F$619,Resultado!$D634)</f>
        <v>0</v>
      </c>
      <c r="M634" s="65">
        <f>SUMIFS(Set!$I$5:$I$619,Set!$S$5:$S$619,"Despesa",Set!$F$5:$F$619,Resultado!$D634)</f>
        <v>0</v>
      </c>
      <c r="N634" s="65">
        <f>SUMIFS(Out!$I$5:$I$619,Out!$S$5:$S$619,"Despesa",Out!$F$5:$F$619,Resultado!$D634)</f>
        <v>0</v>
      </c>
      <c r="O634" s="65">
        <f>SUMIFS(Nov!$I$5:$I$619,Nov!$S$5:$S$619,"Despesa",Nov!$F$5:$F$619,Resultado!$D634)</f>
        <v>0</v>
      </c>
      <c r="P634" s="65">
        <f>SUMIFS(Dez!$I$5:$I$619,Dez!$S$5:$S$619,"Despesa",Dez!$F$5:$F$619,Resultado!$D634)</f>
        <v>0</v>
      </c>
      <c r="Q634" s="65">
        <f t="shared" si="78"/>
        <v>0</v>
      </c>
    </row>
    <row r="635" spans="3:17" ht="28.5" customHeight="1" thickTop="1" thickBot="1" x14ac:dyDescent="0.25">
      <c r="C635" s="45" t="str">
        <f>'PC Despesas'!L14</f>
        <v>5.4.10</v>
      </c>
      <c r="D635" s="46" t="str">
        <f>VLOOKUP(C635,'PC Despesas'!$L$4:$M$103,2,FALSE)</f>
        <v>-</v>
      </c>
      <c r="E635" s="65">
        <f>SUMIFS(Jan!$I$5:$I$619,Jan!$S$5:$S$619,"Despesa",Jan!$F$5:$F$619,Resultado!$D635)</f>
        <v>0</v>
      </c>
      <c r="F635" s="65">
        <f>SUMIFS(Fev!$I$5:$I$619,Fev!$S$5:$S$619,"Despesa",Fev!$F$5:$F$619,Resultado!$D635)</f>
        <v>0</v>
      </c>
      <c r="G635" s="65">
        <f>SUMIFS(Mar!$I$5:$I$619,Mar!$S$5:$S$619,"Despesa",Mar!$F$5:$F$619,Resultado!$D635)</f>
        <v>0</v>
      </c>
      <c r="H635" s="65">
        <f>SUMIFS(Abr!$I$5:$I$619,Abr!$S$5:$S$619,"Despesa",Abr!$F$5:$F$619,Resultado!$D635)</f>
        <v>0</v>
      </c>
      <c r="I635" s="65">
        <f>SUMIFS(Mai!$I$5:$I$619,Mai!$S$5:$S$619,"Despesa",Mai!$F$5:$F$619,Resultado!$D635)</f>
        <v>0</v>
      </c>
      <c r="J635" s="65">
        <f>SUMIFS(Jun!$I$5:$I$619,Jun!$S$5:$S$619,"Despesa",Jun!$F$5:$F$619,Resultado!$D635)</f>
        <v>0</v>
      </c>
      <c r="K635" s="65">
        <f>SUMIFS(Jul!$I$5:$I$619,Jul!$S$5:$S$619,"Despesa",Jul!$F$5:$F$619,Resultado!$D635)</f>
        <v>0</v>
      </c>
      <c r="L635" s="65">
        <f>SUMIFS(Ago!$I$5:$I$619,Ago!$S$5:$S$619,"Despesa",Ago!$F$5:$F$619,Resultado!$D635)</f>
        <v>0</v>
      </c>
      <c r="M635" s="65">
        <f>SUMIFS(Set!$I$5:$I$619,Set!$S$5:$S$619,"Despesa",Set!$F$5:$F$619,Resultado!$D635)</f>
        <v>0</v>
      </c>
      <c r="N635" s="65">
        <f>SUMIFS(Out!$I$5:$I$619,Out!$S$5:$S$619,"Despesa",Out!$F$5:$F$619,Resultado!$D635)</f>
        <v>0</v>
      </c>
      <c r="O635" s="65">
        <f>SUMIFS(Nov!$I$5:$I$619,Nov!$S$5:$S$619,"Despesa",Nov!$F$5:$F$619,Resultado!$D635)</f>
        <v>0</v>
      </c>
      <c r="P635" s="65">
        <f>SUMIFS(Dez!$I$5:$I$619,Dez!$S$5:$S$619,"Despesa",Dez!$F$5:$F$619,Resultado!$D635)</f>
        <v>0</v>
      </c>
      <c r="Q635" s="65">
        <f t="shared" si="78"/>
        <v>0</v>
      </c>
    </row>
    <row r="636" spans="3:17" ht="28.5" customHeight="1" thickTop="1" thickBot="1" x14ac:dyDescent="0.25">
      <c r="C636" s="45" t="str">
        <f>'PC Despesas'!L15</f>
        <v>5.4.11</v>
      </c>
      <c r="D636" s="46" t="str">
        <f>VLOOKUP(C636,'PC Despesas'!$L$4:$M$103,2,FALSE)</f>
        <v>-</v>
      </c>
      <c r="E636" s="65">
        <f>SUMIFS(Jan!$I$5:$I$619,Jan!$S$5:$S$619,"Despesa",Jan!$F$5:$F$619,Resultado!$D636)</f>
        <v>0</v>
      </c>
      <c r="F636" s="65">
        <f>SUMIFS(Fev!$I$5:$I$619,Fev!$S$5:$S$619,"Despesa",Fev!$F$5:$F$619,Resultado!$D636)</f>
        <v>0</v>
      </c>
      <c r="G636" s="65">
        <f>SUMIFS(Mar!$I$5:$I$619,Mar!$S$5:$S$619,"Despesa",Mar!$F$5:$F$619,Resultado!$D636)</f>
        <v>0</v>
      </c>
      <c r="H636" s="65">
        <f>SUMIFS(Abr!$I$5:$I$619,Abr!$S$5:$S$619,"Despesa",Abr!$F$5:$F$619,Resultado!$D636)</f>
        <v>0</v>
      </c>
      <c r="I636" s="65">
        <f>SUMIFS(Mai!$I$5:$I$619,Mai!$S$5:$S$619,"Despesa",Mai!$F$5:$F$619,Resultado!$D636)</f>
        <v>0</v>
      </c>
      <c r="J636" s="65">
        <f>SUMIFS(Jun!$I$5:$I$619,Jun!$S$5:$S$619,"Despesa",Jun!$F$5:$F$619,Resultado!$D636)</f>
        <v>0</v>
      </c>
      <c r="K636" s="65">
        <f>SUMIFS(Jul!$I$5:$I$619,Jul!$S$5:$S$619,"Despesa",Jul!$F$5:$F$619,Resultado!$D636)</f>
        <v>0</v>
      </c>
      <c r="L636" s="65">
        <f>SUMIFS(Ago!$I$5:$I$619,Ago!$S$5:$S$619,"Despesa",Ago!$F$5:$F$619,Resultado!$D636)</f>
        <v>0</v>
      </c>
      <c r="M636" s="65">
        <f>SUMIFS(Set!$I$5:$I$619,Set!$S$5:$S$619,"Despesa",Set!$F$5:$F$619,Resultado!$D636)</f>
        <v>0</v>
      </c>
      <c r="N636" s="65">
        <f>SUMIFS(Out!$I$5:$I$619,Out!$S$5:$S$619,"Despesa",Out!$F$5:$F$619,Resultado!$D636)</f>
        <v>0</v>
      </c>
      <c r="O636" s="65">
        <f>SUMIFS(Nov!$I$5:$I$619,Nov!$S$5:$S$619,"Despesa",Nov!$F$5:$F$619,Resultado!$D636)</f>
        <v>0</v>
      </c>
      <c r="P636" s="65">
        <f>SUMIFS(Dez!$I$5:$I$619,Dez!$S$5:$S$619,"Despesa",Dez!$F$5:$F$619,Resultado!$D636)</f>
        <v>0</v>
      </c>
      <c r="Q636" s="65">
        <f t="shared" si="78"/>
        <v>0</v>
      </c>
    </row>
    <row r="637" spans="3:17" ht="28.5" customHeight="1" thickTop="1" thickBot="1" x14ac:dyDescent="0.25">
      <c r="C637" s="45" t="str">
        <f>'PC Despesas'!L16</f>
        <v>5.4.12</v>
      </c>
      <c r="D637" s="46" t="str">
        <f>VLOOKUP(C637,'PC Despesas'!$L$4:$M$103,2,FALSE)</f>
        <v>-</v>
      </c>
      <c r="E637" s="65">
        <f>SUMIFS(Jan!$I$5:$I$619,Jan!$S$5:$S$619,"Despesa",Jan!$F$5:$F$619,Resultado!$D637)</f>
        <v>0</v>
      </c>
      <c r="F637" s="65">
        <f>SUMIFS(Fev!$I$5:$I$619,Fev!$S$5:$S$619,"Despesa",Fev!$F$5:$F$619,Resultado!$D637)</f>
        <v>0</v>
      </c>
      <c r="G637" s="65">
        <f>SUMIFS(Mar!$I$5:$I$619,Mar!$S$5:$S$619,"Despesa",Mar!$F$5:$F$619,Resultado!$D637)</f>
        <v>0</v>
      </c>
      <c r="H637" s="65">
        <f>SUMIFS(Abr!$I$5:$I$619,Abr!$S$5:$S$619,"Despesa",Abr!$F$5:$F$619,Resultado!$D637)</f>
        <v>0</v>
      </c>
      <c r="I637" s="65">
        <f>SUMIFS(Mai!$I$5:$I$619,Mai!$S$5:$S$619,"Despesa",Mai!$F$5:$F$619,Resultado!$D637)</f>
        <v>0</v>
      </c>
      <c r="J637" s="65">
        <f>SUMIFS(Jun!$I$5:$I$619,Jun!$S$5:$S$619,"Despesa",Jun!$F$5:$F$619,Resultado!$D637)</f>
        <v>0</v>
      </c>
      <c r="K637" s="65">
        <f>SUMIFS(Jul!$I$5:$I$619,Jul!$S$5:$S$619,"Despesa",Jul!$F$5:$F$619,Resultado!$D637)</f>
        <v>0</v>
      </c>
      <c r="L637" s="65">
        <f>SUMIFS(Ago!$I$5:$I$619,Ago!$S$5:$S$619,"Despesa",Ago!$F$5:$F$619,Resultado!$D637)</f>
        <v>0</v>
      </c>
      <c r="M637" s="65">
        <f>SUMIFS(Set!$I$5:$I$619,Set!$S$5:$S$619,"Despesa",Set!$F$5:$F$619,Resultado!$D637)</f>
        <v>0</v>
      </c>
      <c r="N637" s="65">
        <f>SUMIFS(Out!$I$5:$I$619,Out!$S$5:$S$619,"Despesa",Out!$F$5:$F$619,Resultado!$D637)</f>
        <v>0</v>
      </c>
      <c r="O637" s="65">
        <f>SUMIFS(Nov!$I$5:$I$619,Nov!$S$5:$S$619,"Despesa",Nov!$F$5:$F$619,Resultado!$D637)</f>
        <v>0</v>
      </c>
      <c r="P637" s="65">
        <f>SUMIFS(Dez!$I$5:$I$619,Dez!$S$5:$S$619,"Despesa",Dez!$F$5:$F$619,Resultado!$D637)</f>
        <v>0</v>
      </c>
      <c r="Q637" s="65">
        <f t="shared" si="78"/>
        <v>0</v>
      </c>
    </row>
    <row r="638" spans="3:17" ht="28.5" customHeight="1" thickTop="1" thickBot="1" x14ac:dyDescent="0.25">
      <c r="C638" s="45" t="str">
        <f>'PC Despesas'!L17</f>
        <v>5.4.13</v>
      </c>
      <c r="D638" s="46" t="str">
        <f>VLOOKUP(C638,'PC Despesas'!$L$4:$M$103,2,FALSE)</f>
        <v>-</v>
      </c>
      <c r="E638" s="65">
        <f>SUMIFS(Jan!$I$5:$I$619,Jan!$S$5:$S$619,"Despesa",Jan!$F$5:$F$619,Resultado!$D638)</f>
        <v>0</v>
      </c>
      <c r="F638" s="65">
        <f>SUMIFS(Fev!$I$5:$I$619,Fev!$S$5:$S$619,"Despesa",Fev!$F$5:$F$619,Resultado!$D638)</f>
        <v>0</v>
      </c>
      <c r="G638" s="65">
        <f>SUMIFS(Mar!$I$5:$I$619,Mar!$S$5:$S$619,"Despesa",Mar!$F$5:$F$619,Resultado!$D638)</f>
        <v>0</v>
      </c>
      <c r="H638" s="65">
        <f>SUMIFS(Abr!$I$5:$I$619,Abr!$S$5:$S$619,"Despesa",Abr!$F$5:$F$619,Resultado!$D638)</f>
        <v>0</v>
      </c>
      <c r="I638" s="65">
        <f>SUMIFS(Mai!$I$5:$I$619,Mai!$S$5:$S$619,"Despesa",Mai!$F$5:$F$619,Resultado!$D638)</f>
        <v>0</v>
      </c>
      <c r="J638" s="65">
        <f>SUMIFS(Jun!$I$5:$I$619,Jun!$S$5:$S$619,"Despesa",Jun!$F$5:$F$619,Resultado!$D638)</f>
        <v>0</v>
      </c>
      <c r="K638" s="65">
        <f>SUMIFS(Jul!$I$5:$I$619,Jul!$S$5:$S$619,"Despesa",Jul!$F$5:$F$619,Resultado!$D638)</f>
        <v>0</v>
      </c>
      <c r="L638" s="65">
        <f>SUMIFS(Ago!$I$5:$I$619,Ago!$S$5:$S$619,"Despesa",Ago!$F$5:$F$619,Resultado!$D638)</f>
        <v>0</v>
      </c>
      <c r="M638" s="65">
        <f>SUMIFS(Set!$I$5:$I$619,Set!$S$5:$S$619,"Despesa",Set!$F$5:$F$619,Resultado!$D638)</f>
        <v>0</v>
      </c>
      <c r="N638" s="65">
        <f>SUMIFS(Out!$I$5:$I$619,Out!$S$5:$S$619,"Despesa",Out!$F$5:$F$619,Resultado!$D638)</f>
        <v>0</v>
      </c>
      <c r="O638" s="65">
        <f>SUMIFS(Nov!$I$5:$I$619,Nov!$S$5:$S$619,"Despesa",Nov!$F$5:$F$619,Resultado!$D638)</f>
        <v>0</v>
      </c>
      <c r="P638" s="65">
        <f>SUMIFS(Dez!$I$5:$I$619,Dez!$S$5:$S$619,"Despesa",Dez!$F$5:$F$619,Resultado!$D638)</f>
        <v>0</v>
      </c>
      <c r="Q638" s="65">
        <f t="shared" si="78"/>
        <v>0</v>
      </c>
    </row>
    <row r="639" spans="3:17" ht="28.5" customHeight="1" thickTop="1" thickBot="1" x14ac:dyDescent="0.25">
      <c r="C639" s="45" t="str">
        <f>'PC Despesas'!L18</f>
        <v>5.4.14</v>
      </c>
      <c r="D639" s="46" t="str">
        <f>VLOOKUP(C639,'PC Despesas'!$L$4:$M$103,2,FALSE)</f>
        <v>-</v>
      </c>
      <c r="E639" s="65">
        <f>SUMIFS(Jan!$I$5:$I$619,Jan!$S$5:$S$619,"Despesa",Jan!$F$5:$F$619,Resultado!$D639)</f>
        <v>0</v>
      </c>
      <c r="F639" s="65">
        <f>SUMIFS(Fev!$I$5:$I$619,Fev!$S$5:$S$619,"Despesa",Fev!$F$5:$F$619,Resultado!$D639)</f>
        <v>0</v>
      </c>
      <c r="G639" s="65">
        <f>SUMIFS(Mar!$I$5:$I$619,Mar!$S$5:$S$619,"Despesa",Mar!$F$5:$F$619,Resultado!$D639)</f>
        <v>0</v>
      </c>
      <c r="H639" s="65">
        <f>SUMIFS(Abr!$I$5:$I$619,Abr!$S$5:$S$619,"Despesa",Abr!$F$5:$F$619,Resultado!$D639)</f>
        <v>0</v>
      </c>
      <c r="I639" s="65">
        <f>SUMIFS(Mai!$I$5:$I$619,Mai!$S$5:$S$619,"Despesa",Mai!$F$5:$F$619,Resultado!$D639)</f>
        <v>0</v>
      </c>
      <c r="J639" s="65">
        <f>SUMIFS(Jun!$I$5:$I$619,Jun!$S$5:$S$619,"Despesa",Jun!$F$5:$F$619,Resultado!$D639)</f>
        <v>0</v>
      </c>
      <c r="K639" s="65">
        <f>SUMIFS(Jul!$I$5:$I$619,Jul!$S$5:$S$619,"Despesa",Jul!$F$5:$F$619,Resultado!$D639)</f>
        <v>0</v>
      </c>
      <c r="L639" s="65">
        <f>SUMIFS(Ago!$I$5:$I$619,Ago!$S$5:$S$619,"Despesa",Ago!$F$5:$F$619,Resultado!$D639)</f>
        <v>0</v>
      </c>
      <c r="M639" s="65">
        <f>SUMIFS(Set!$I$5:$I$619,Set!$S$5:$S$619,"Despesa",Set!$F$5:$F$619,Resultado!$D639)</f>
        <v>0</v>
      </c>
      <c r="N639" s="65">
        <f>SUMIFS(Out!$I$5:$I$619,Out!$S$5:$S$619,"Despesa",Out!$F$5:$F$619,Resultado!$D639)</f>
        <v>0</v>
      </c>
      <c r="O639" s="65">
        <f>SUMIFS(Nov!$I$5:$I$619,Nov!$S$5:$S$619,"Despesa",Nov!$F$5:$F$619,Resultado!$D639)</f>
        <v>0</v>
      </c>
      <c r="P639" s="65">
        <f>SUMIFS(Dez!$I$5:$I$619,Dez!$S$5:$S$619,"Despesa",Dez!$F$5:$F$619,Resultado!$D639)</f>
        <v>0</v>
      </c>
      <c r="Q639" s="65">
        <f t="shared" si="78"/>
        <v>0</v>
      </c>
    </row>
    <row r="640" spans="3:17" ht="28.5" customHeight="1" thickTop="1" thickBot="1" x14ac:dyDescent="0.25">
      <c r="C640" s="45" t="str">
        <f>'PC Despesas'!L19</f>
        <v>5.4.15</v>
      </c>
      <c r="D640" s="46" t="str">
        <f>VLOOKUP(C640,'PC Despesas'!$L$4:$M$103,2,FALSE)</f>
        <v>-</v>
      </c>
      <c r="E640" s="65">
        <f>SUMIFS(Jan!$I$5:$I$619,Jan!$S$5:$S$619,"Despesa",Jan!$F$5:$F$619,Resultado!$D640)</f>
        <v>0</v>
      </c>
      <c r="F640" s="65">
        <f>SUMIFS(Fev!$I$5:$I$619,Fev!$S$5:$S$619,"Despesa",Fev!$F$5:$F$619,Resultado!$D640)</f>
        <v>0</v>
      </c>
      <c r="G640" s="65">
        <f>SUMIFS(Mar!$I$5:$I$619,Mar!$S$5:$S$619,"Despesa",Mar!$F$5:$F$619,Resultado!$D640)</f>
        <v>0</v>
      </c>
      <c r="H640" s="65">
        <f>SUMIFS(Abr!$I$5:$I$619,Abr!$S$5:$S$619,"Despesa",Abr!$F$5:$F$619,Resultado!$D640)</f>
        <v>0</v>
      </c>
      <c r="I640" s="65">
        <f>SUMIFS(Mai!$I$5:$I$619,Mai!$S$5:$S$619,"Despesa",Mai!$F$5:$F$619,Resultado!$D640)</f>
        <v>0</v>
      </c>
      <c r="J640" s="65">
        <f>SUMIFS(Jun!$I$5:$I$619,Jun!$S$5:$S$619,"Despesa",Jun!$F$5:$F$619,Resultado!$D640)</f>
        <v>0</v>
      </c>
      <c r="K640" s="65">
        <f>SUMIFS(Jul!$I$5:$I$619,Jul!$S$5:$S$619,"Despesa",Jul!$F$5:$F$619,Resultado!$D640)</f>
        <v>0</v>
      </c>
      <c r="L640" s="65">
        <f>SUMIFS(Ago!$I$5:$I$619,Ago!$S$5:$S$619,"Despesa",Ago!$F$5:$F$619,Resultado!$D640)</f>
        <v>0</v>
      </c>
      <c r="M640" s="65">
        <f>SUMIFS(Set!$I$5:$I$619,Set!$S$5:$S$619,"Despesa",Set!$F$5:$F$619,Resultado!$D640)</f>
        <v>0</v>
      </c>
      <c r="N640" s="65">
        <f>SUMIFS(Out!$I$5:$I$619,Out!$S$5:$S$619,"Despesa",Out!$F$5:$F$619,Resultado!$D640)</f>
        <v>0</v>
      </c>
      <c r="O640" s="65">
        <f>SUMIFS(Nov!$I$5:$I$619,Nov!$S$5:$S$619,"Despesa",Nov!$F$5:$F$619,Resultado!$D640)</f>
        <v>0</v>
      </c>
      <c r="P640" s="65">
        <f>SUMIFS(Dez!$I$5:$I$619,Dez!$S$5:$S$619,"Despesa",Dez!$F$5:$F$619,Resultado!$D640)</f>
        <v>0</v>
      </c>
      <c r="Q640" s="65">
        <f t="shared" si="78"/>
        <v>0</v>
      </c>
    </row>
    <row r="641" spans="3:17" ht="28.5" customHeight="1" thickTop="1" thickBot="1" x14ac:dyDescent="0.25">
      <c r="C641" s="45" t="str">
        <f>'PC Despesas'!L20</f>
        <v>5.4.16</v>
      </c>
      <c r="D641" s="46" t="str">
        <f>VLOOKUP(C641,'PC Despesas'!$L$4:$M$103,2,FALSE)</f>
        <v>-</v>
      </c>
      <c r="E641" s="65">
        <f>SUMIFS(Jan!$I$5:$I$619,Jan!$S$5:$S$619,"Despesa",Jan!$F$5:$F$619,Resultado!$D641)</f>
        <v>0</v>
      </c>
      <c r="F641" s="65">
        <f>SUMIFS(Fev!$I$5:$I$619,Fev!$S$5:$S$619,"Despesa",Fev!$F$5:$F$619,Resultado!$D641)</f>
        <v>0</v>
      </c>
      <c r="G641" s="65">
        <f>SUMIFS(Mar!$I$5:$I$619,Mar!$S$5:$S$619,"Despesa",Mar!$F$5:$F$619,Resultado!$D641)</f>
        <v>0</v>
      </c>
      <c r="H641" s="65">
        <f>SUMIFS(Abr!$I$5:$I$619,Abr!$S$5:$S$619,"Despesa",Abr!$F$5:$F$619,Resultado!$D641)</f>
        <v>0</v>
      </c>
      <c r="I641" s="65">
        <f>SUMIFS(Mai!$I$5:$I$619,Mai!$S$5:$S$619,"Despesa",Mai!$F$5:$F$619,Resultado!$D641)</f>
        <v>0</v>
      </c>
      <c r="J641" s="65">
        <f>SUMIFS(Jun!$I$5:$I$619,Jun!$S$5:$S$619,"Despesa",Jun!$F$5:$F$619,Resultado!$D641)</f>
        <v>0</v>
      </c>
      <c r="K641" s="65">
        <f>SUMIFS(Jul!$I$5:$I$619,Jul!$S$5:$S$619,"Despesa",Jul!$F$5:$F$619,Resultado!$D641)</f>
        <v>0</v>
      </c>
      <c r="L641" s="65">
        <f>SUMIFS(Ago!$I$5:$I$619,Ago!$S$5:$S$619,"Despesa",Ago!$F$5:$F$619,Resultado!$D641)</f>
        <v>0</v>
      </c>
      <c r="M641" s="65">
        <f>SUMIFS(Set!$I$5:$I$619,Set!$S$5:$S$619,"Despesa",Set!$F$5:$F$619,Resultado!$D641)</f>
        <v>0</v>
      </c>
      <c r="N641" s="65">
        <f>SUMIFS(Out!$I$5:$I$619,Out!$S$5:$S$619,"Despesa",Out!$F$5:$F$619,Resultado!$D641)</f>
        <v>0</v>
      </c>
      <c r="O641" s="65">
        <f>SUMIFS(Nov!$I$5:$I$619,Nov!$S$5:$S$619,"Despesa",Nov!$F$5:$F$619,Resultado!$D641)</f>
        <v>0</v>
      </c>
      <c r="P641" s="65">
        <f>SUMIFS(Dez!$I$5:$I$619,Dez!$S$5:$S$619,"Despesa",Dez!$F$5:$F$619,Resultado!$D641)</f>
        <v>0</v>
      </c>
      <c r="Q641" s="65">
        <f t="shared" si="78"/>
        <v>0</v>
      </c>
    </row>
    <row r="642" spans="3:17" ht="28.5" customHeight="1" thickTop="1" thickBot="1" x14ac:dyDescent="0.25">
      <c r="C642" s="45" t="str">
        <f>'PC Despesas'!L21</f>
        <v>5.4.17</v>
      </c>
      <c r="D642" s="46" t="str">
        <f>VLOOKUP(C642,'PC Despesas'!$L$4:$M$103,2,FALSE)</f>
        <v>-</v>
      </c>
      <c r="E642" s="65">
        <f>SUMIFS(Jan!$I$5:$I$619,Jan!$S$5:$S$619,"Despesa",Jan!$F$5:$F$619,Resultado!$D642)</f>
        <v>0</v>
      </c>
      <c r="F642" s="65">
        <f>SUMIFS(Fev!$I$5:$I$619,Fev!$S$5:$S$619,"Despesa",Fev!$F$5:$F$619,Resultado!$D642)</f>
        <v>0</v>
      </c>
      <c r="G642" s="65">
        <f>SUMIFS(Mar!$I$5:$I$619,Mar!$S$5:$S$619,"Despesa",Mar!$F$5:$F$619,Resultado!$D642)</f>
        <v>0</v>
      </c>
      <c r="H642" s="65">
        <f>SUMIFS(Abr!$I$5:$I$619,Abr!$S$5:$S$619,"Despesa",Abr!$F$5:$F$619,Resultado!$D642)</f>
        <v>0</v>
      </c>
      <c r="I642" s="65">
        <f>SUMIFS(Mai!$I$5:$I$619,Mai!$S$5:$S$619,"Despesa",Mai!$F$5:$F$619,Resultado!$D642)</f>
        <v>0</v>
      </c>
      <c r="J642" s="65">
        <f>SUMIFS(Jun!$I$5:$I$619,Jun!$S$5:$S$619,"Despesa",Jun!$F$5:$F$619,Resultado!$D642)</f>
        <v>0</v>
      </c>
      <c r="K642" s="65">
        <f>SUMIFS(Jul!$I$5:$I$619,Jul!$S$5:$S$619,"Despesa",Jul!$F$5:$F$619,Resultado!$D642)</f>
        <v>0</v>
      </c>
      <c r="L642" s="65">
        <f>SUMIFS(Ago!$I$5:$I$619,Ago!$S$5:$S$619,"Despesa",Ago!$F$5:$F$619,Resultado!$D642)</f>
        <v>0</v>
      </c>
      <c r="M642" s="65">
        <f>SUMIFS(Set!$I$5:$I$619,Set!$S$5:$S$619,"Despesa",Set!$F$5:$F$619,Resultado!$D642)</f>
        <v>0</v>
      </c>
      <c r="N642" s="65">
        <f>SUMIFS(Out!$I$5:$I$619,Out!$S$5:$S$619,"Despesa",Out!$F$5:$F$619,Resultado!$D642)</f>
        <v>0</v>
      </c>
      <c r="O642" s="65">
        <f>SUMIFS(Nov!$I$5:$I$619,Nov!$S$5:$S$619,"Despesa",Nov!$F$5:$F$619,Resultado!$D642)</f>
        <v>0</v>
      </c>
      <c r="P642" s="65">
        <f>SUMIFS(Dez!$I$5:$I$619,Dez!$S$5:$S$619,"Despesa",Dez!$F$5:$F$619,Resultado!$D642)</f>
        <v>0</v>
      </c>
      <c r="Q642" s="65">
        <f t="shared" si="78"/>
        <v>0</v>
      </c>
    </row>
    <row r="643" spans="3:17" ht="28.5" customHeight="1" thickTop="1" thickBot="1" x14ac:dyDescent="0.25">
      <c r="C643" s="45" t="str">
        <f>'PC Despesas'!L22</f>
        <v>5.4.18</v>
      </c>
      <c r="D643" s="46" t="str">
        <f>VLOOKUP(C643,'PC Despesas'!$L$4:$M$103,2,FALSE)</f>
        <v>-</v>
      </c>
      <c r="E643" s="65">
        <f>SUMIFS(Jan!$I$5:$I$619,Jan!$S$5:$S$619,"Despesa",Jan!$F$5:$F$619,Resultado!$D643)</f>
        <v>0</v>
      </c>
      <c r="F643" s="65">
        <f>SUMIFS(Fev!$I$5:$I$619,Fev!$S$5:$S$619,"Despesa",Fev!$F$5:$F$619,Resultado!$D643)</f>
        <v>0</v>
      </c>
      <c r="G643" s="65">
        <f>SUMIFS(Mar!$I$5:$I$619,Mar!$S$5:$S$619,"Despesa",Mar!$F$5:$F$619,Resultado!$D643)</f>
        <v>0</v>
      </c>
      <c r="H643" s="65">
        <f>SUMIFS(Abr!$I$5:$I$619,Abr!$S$5:$S$619,"Despesa",Abr!$F$5:$F$619,Resultado!$D643)</f>
        <v>0</v>
      </c>
      <c r="I643" s="65">
        <f>SUMIFS(Mai!$I$5:$I$619,Mai!$S$5:$S$619,"Despesa",Mai!$F$5:$F$619,Resultado!$D643)</f>
        <v>0</v>
      </c>
      <c r="J643" s="65">
        <f>SUMIFS(Jun!$I$5:$I$619,Jun!$S$5:$S$619,"Despesa",Jun!$F$5:$F$619,Resultado!$D643)</f>
        <v>0</v>
      </c>
      <c r="K643" s="65">
        <f>SUMIFS(Jul!$I$5:$I$619,Jul!$S$5:$S$619,"Despesa",Jul!$F$5:$F$619,Resultado!$D643)</f>
        <v>0</v>
      </c>
      <c r="L643" s="65">
        <f>SUMIFS(Ago!$I$5:$I$619,Ago!$S$5:$S$619,"Despesa",Ago!$F$5:$F$619,Resultado!$D643)</f>
        <v>0</v>
      </c>
      <c r="M643" s="65">
        <f>SUMIFS(Set!$I$5:$I$619,Set!$S$5:$S$619,"Despesa",Set!$F$5:$F$619,Resultado!$D643)</f>
        <v>0</v>
      </c>
      <c r="N643" s="65">
        <f>SUMIFS(Out!$I$5:$I$619,Out!$S$5:$S$619,"Despesa",Out!$F$5:$F$619,Resultado!$D643)</f>
        <v>0</v>
      </c>
      <c r="O643" s="65">
        <f>SUMIFS(Nov!$I$5:$I$619,Nov!$S$5:$S$619,"Despesa",Nov!$F$5:$F$619,Resultado!$D643)</f>
        <v>0</v>
      </c>
      <c r="P643" s="65">
        <f>SUMIFS(Dez!$I$5:$I$619,Dez!$S$5:$S$619,"Despesa",Dez!$F$5:$F$619,Resultado!$D643)</f>
        <v>0</v>
      </c>
      <c r="Q643" s="65">
        <f t="shared" si="78"/>
        <v>0</v>
      </c>
    </row>
    <row r="644" spans="3:17" ht="28.5" customHeight="1" thickTop="1" thickBot="1" x14ac:dyDescent="0.25">
      <c r="C644" s="45" t="str">
        <f>'PC Despesas'!L23</f>
        <v>5.4.19</v>
      </c>
      <c r="D644" s="46" t="str">
        <f>VLOOKUP(C644,'PC Despesas'!$L$4:$M$103,2,FALSE)</f>
        <v>-</v>
      </c>
      <c r="E644" s="65">
        <f>SUMIFS(Jan!$I$5:$I$619,Jan!$S$5:$S$619,"Despesa",Jan!$F$5:$F$619,Resultado!$D644)</f>
        <v>0</v>
      </c>
      <c r="F644" s="65">
        <f>SUMIFS(Fev!$I$5:$I$619,Fev!$S$5:$S$619,"Despesa",Fev!$F$5:$F$619,Resultado!$D644)</f>
        <v>0</v>
      </c>
      <c r="G644" s="65">
        <f>SUMIFS(Mar!$I$5:$I$619,Mar!$S$5:$S$619,"Despesa",Mar!$F$5:$F$619,Resultado!$D644)</f>
        <v>0</v>
      </c>
      <c r="H644" s="65">
        <f>SUMIFS(Abr!$I$5:$I$619,Abr!$S$5:$S$619,"Despesa",Abr!$F$5:$F$619,Resultado!$D644)</f>
        <v>0</v>
      </c>
      <c r="I644" s="65">
        <f>SUMIFS(Mai!$I$5:$I$619,Mai!$S$5:$S$619,"Despesa",Mai!$F$5:$F$619,Resultado!$D644)</f>
        <v>0</v>
      </c>
      <c r="J644" s="65">
        <f>SUMIFS(Jun!$I$5:$I$619,Jun!$S$5:$S$619,"Despesa",Jun!$F$5:$F$619,Resultado!$D644)</f>
        <v>0</v>
      </c>
      <c r="K644" s="65">
        <f>SUMIFS(Jul!$I$5:$I$619,Jul!$S$5:$S$619,"Despesa",Jul!$F$5:$F$619,Resultado!$D644)</f>
        <v>0</v>
      </c>
      <c r="L644" s="65">
        <f>SUMIFS(Ago!$I$5:$I$619,Ago!$S$5:$S$619,"Despesa",Ago!$F$5:$F$619,Resultado!$D644)</f>
        <v>0</v>
      </c>
      <c r="M644" s="65">
        <f>SUMIFS(Set!$I$5:$I$619,Set!$S$5:$S$619,"Despesa",Set!$F$5:$F$619,Resultado!$D644)</f>
        <v>0</v>
      </c>
      <c r="N644" s="65">
        <f>SUMIFS(Out!$I$5:$I$619,Out!$S$5:$S$619,"Despesa",Out!$F$5:$F$619,Resultado!$D644)</f>
        <v>0</v>
      </c>
      <c r="O644" s="65">
        <f>SUMIFS(Nov!$I$5:$I$619,Nov!$S$5:$S$619,"Despesa",Nov!$F$5:$F$619,Resultado!$D644)</f>
        <v>0</v>
      </c>
      <c r="P644" s="65">
        <f>SUMIFS(Dez!$I$5:$I$619,Dez!$S$5:$S$619,"Despesa",Dez!$F$5:$F$619,Resultado!$D644)</f>
        <v>0</v>
      </c>
      <c r="Q644" s="65">
        <f t="shared" si="78"/>
        <v>0</v>
      </c>
    </row>
    <row r="645" spans="3:17" ht="28.5" customHeight="1" thickTop="1" thickBot="1" x14ac:dyDescent="0.25">
      <c r="C645" s="45" t="str">
        <f>'PC Despesas'!L24</f>
        <v>5.4.20</v>
      </c>
      <c r="D645" s="46" t="str">
        <f>VLOOKUP(C645,'PC Despesas'!$L$4:$M$103,2,FALSE)</f>
        <v>-</v>
      </c>
      <c r="E645" s="65">
        <f>SUMIFS(Jan!$I$5:$I$619,Jan!$S$5:$S$619,"Despesa",Jan!$F$5:$F$619,Resultado!$D645)</f>
        <v>0</v>
      </c>
      <c r="F645" s="65">
        <f>SUMIFS(Fev!$I$5:$I$619,Fev!$S$5:$S$619,"Despesa",Fev!$F$5:$F$619,Resultado!$D645)</f>
        <v>0</v>
      </c>
      <c r="G645" s="65">
        <f>SUMIFS(Mar!$I$5:$I$619,Mar!$S$5:$S$619,"Despesa",Mar!$F$5:$F$619,Resultado!$D645)</f>
        <v>0</v>
      </c>
      <c r="H645" s="65">
        <f>SUMIFS(Abr!$I$5:$I$619,Abr!$S$5:$S$619,"Despesa",Abr!$F$5:$F$619,Resultado!$D645)</f>
        <v>0</v>
      </c>
      <c r="I645" s="65">
        <f>SUMIFS(Mai!$I$5:$I$619,Mai!$S$5:$S$619,"Despesa",Mai!$F$5:$F$619,Resultado!$D645)</f>
        <v>0</v>
      </c>
      <c r="J645" s="65">
        <f>SUMIFS(Jun!$I$5:$I$619,Jun!$S$5:$S$619,"Despesa",Jun!$F$5:$F$619,Resultado!$D645)</f>
        <v>0</v>
      </c>
      <c r="K645" s="65">
        <f>SUMIFS(Jul!$I$5:$I$619,Jul!$S$5:$S$619,"Despesa",Jul!$F$5:$F$619,Resultado!$D645)</f>
        <v>0</v>
      </c>
      <c r="L645" s="65">
        <f>SUMIFS(Ago!$I$5:$I$619,Ago!$S$5:$S$619,"Despesa",Ago!$F$5:$F$619,Resultado!$D645)</f>
        <v>0</v>
      </c>
      <c r="M645" s="65">
        <f>SUMIFS(Set!$I$5:$I$619,Set!$S$5:$S$619,"Despesa",Set!$F$5:$F$619,Resultado!$D645)</f>
        <v>0</v>
      </c>
      <c r="N645" s="65">
        <f>SUMIFS(Out!$I$5:$I$619,Out!$S$5:$S$619,"Despesa",Out!$F$5:$F$619,Resultado!$D645)</f>
        <v>0</v>
      </c>
      <c r="O645" s="65">
        <f>SUMIFS(Nov!$I$5:$I$619,Nov!$S$5:$S$619,"Despesa",Nov!$F$5:$F$619,Resultado!$D645)</f>
        <v>0</v>
      </c>
      <c r="P645" s="65">
        <f>SUMIFS(Dez!$I$5:$I$619,Dez!$S$5:$S$619,"Despesa",Dez!$F$5:$F$619,Resultado!$D645)</f>
        <v>0</v>
      </c>
      <c r="Q645" s="65">
        <f t="shared" si="78"/>
        <v>0</v>
      </c>
    </row>
    <row r="646" spans="3:17" ht="28.5" customHeight="1" thickTop="1" thickBot="1" x14ac:dyDescent="0.25">
      <c r="C646" s="45" t="str">
        <f>'PC Despesas'!L25</f>
        <v>5.4.21</v>
      </c>
      <c r="D646" s="46" t="str">
        <f>VLOOKUP(C646,'PC Despesas'!$L$4:$M$103,2,FALSE)</f>
        <v>-</v>
      </c>
      <c r="E646" s="65">
        <f>SUMIFS(Jan!$I$5:$I$619,Jan!$S$5:$S$619,"Despesa",Jan!$F$5:$F$619,Resultado!$D646)</f>
        <v>0</v>
      </c>
      <c r="F646" s="65">
        <f>SUMIFS(Fev!$I$5:$I$619,Fev!$S$5:$S$619,"Despesa",Fev!$F$5:$F$619,Resultado!$D646)</f>
        <v>0</v>
      </c>
      <c r="G646" s="65">
        <f>SUMIFS(Mar!$I$5:$I$619,Mar!$S$5:$S$619,"Despesa",Mar!$F$5:$F$619,Resultado!$D646)</f>
        <v>0</v>
      </c>
      <c r="H646" s="65">
        <f>SUMIFS(Abr!$I$5:$I$619,Abr!$S$5:$S$619,"Despesa",Abr!$F$5:$F$619,Resultado!$D646)</f>
        <v>0</v>
      </c>
      <c r="I646" s="65">
        <f>SUMIFS(Mai!$I$5:$I$619,Mai!$S$5:$S$619,"Despesa",Mai!$F$5:$F$619,Resultado!$D646)</f>
        <v>0</v>
      </c>
      <c r="J646" s="65">
        <f>SUMIFS(Jun!$I$5:$I$619,Jun!$S$5:$S$619,"Despesa",Jun!$F$5:$F$619,Resultado!$D646)</f>
        <v>0</v>
      </c>
      <c r="K646" s="65">
        <f>SUMIFS(Jul!$I$5:$I$619,Jul!$S$5:$S$619,"Despesa",Jul!$F$5:$F$619,Resultado!$D646)</f>
        <v>0</v>
      </c>
      <c r="L646" s="65">
        <f>SUMIFS(Ago!$I$5:$I$619,Ago!$S$5:$S$619,"Despesa",Ago!$F$5:$F$619,Resultado!$D646)</f>
        <v>0</v>
      </c>
      <c r="M646" s="65">
        <f>SUMIFS(Set!$I$5:$I$619,Set!$S$5:$S$619,"Despesa",Set!$F$5:$F$619,Resultado!$D646)</f>
        <v>0</v>
      </c>
      <c r="N646" s="65">
        <f>SUMIFS(Out!$I$5:$I$619,Out!$S$5:$S$619,"Despesa",Out!$F$5:$F$619,Resultado!$D646)</f>
        <v>0</v>
      </c>
      <c r="O646" s="65">
        <f>SUMIFS(Nov!$I$5:$I$619,Nov!$S$5:$S$619,"Despesa",Nov!$F$5:$F$619,Resultado!$D646)</f>
        <v>0</v>
      </c>
      <c r="P646" s="65">
        <f>SUMIFS(Dez!$I$5:$I$619,Dez!$S$5:$S$619,"Despesa",Dez!$F$5:$F$619,Resultado!$D646)</f>
        <v>0</v>
      </c>
      <c r="Q646" s="65">
        <f t="shared" si="78"/>
        <v>0</v>
      </c>
    </row>
    <row r="647" spans="3:17" ht="28.5" customHeight="1" thickTop="1" thickBot="1" x14ac:dyDescent="0.25">
      <c r="C647" s="45" t="str">
        <f>'PC Despesas'!L26</f>
        <v>5.4.22</v>
      </c>
      <c r="D647" s="46" t="str">
        <f>VLOOKUP(C647,'PC Despesas'!$L$4:$M$103,2,FALSE)</f>
        <v>-</v>
      </c>
      <c r="E647" s="65">
        <f>SUMIFS(Jan!$I$5:$I$619,Jan!$S$5:$S$619,"Despesa",Jan!$F$5:$F$619,Resultado!$D647)</f>
        <v>0</v>
      </c>
      <c r="F647" s="65">
        <f>SUMIFS(Fev!$I$5:$I$619,Fev!$S$5:$S$619,"Despesa",Fev!$F$5:$F$619,Resultado!$D647)</f>
        <v>0</v>
      </c>
      <c r="G647" s="65">
        <f>SUMIFS(Mar!$I$5:$I$619,Mar!$S$5:$S$619,"Despesa",Mar!$F$5:$F$619,Resultado!$D647)</f>
        <v>0</v>
      </c>
      <c r="H647" s="65">
        <f>SUMIFS(Abr!$I$5:$I$619,Abr!$S$5:$S$619,"Despesa",Abr!$F$5:$F$619,Resultado!$D647)</f>
        <v>0</v>
      </c>
      <c r="I647" s="65">
        <f>SUMIFS(Mai!$I$5:$I$619,Mai!$S$5:$S$619,"Despesa",Mai!$F$5:$F$619,Resultado!$D647)</f>
        <v>0</v>
      </c>
      <c r="J647" s="65">
        <f>SUMIFS(Jun!$I$5:$I$619,Jun!$S$5:$S$619,"Despesa",Jun!$F$5:$F$619,Resultado!$D647)</f>
        <v>0</v>
      </c>
      <c r="K647" s="65">
        <f>SUMIFS(Jul!$I$5:$I$619,Jul!$S$5:$S$619,"Despesa",Jul!$F$5:$F$619,Resultado!$D647)</f>
        <v>0</v>
      </c>
      <c r="L647" s="65">
        <f>SUMIFS(Ago!$I$5:$I$619,Ago!$S$5:$S$619,"Despesa",Ago!$F$5:$F$619,Resultado!$D647)</f>
        <v>0</v>
      </c>
      <c r="M647" s="65">
        <f>SUMIFS(Set!$I$5:$I$619,Set!$S$5:$S$619,"Despesa",Set!$F$5:$F$619,Resultado!$D647)</f>
        <v>0</v>
      </c>
      <c r="N647" s="65">
        <f>SUMIFS(Out!$I$5:$I$619,Out!$S$5:$S$619,"Despesa",Out!$F$5:$F$619,Resultado!$D647)</f>
        <v>0</v>
      </c>
      <c r="O647" s="65">
        <f>SUMIFS(Nov!$I$5:$I$619,Nov!$S$5:$S$619,"Despesa",Nov!$F$5:$F$619,Resultado!$D647)</f>
        <v>0</v>
      </c>
      <c r="P647" s="65">
        <f>SUMIFS(Dez!$I$5:$I$619,Dez!$S$5:$S$619,"Despesa",Dez!$F$5:$F$619,Resultado!$D647)</f>
        <v>0</v>
      </c>
      <c r="Q647" s="65">
        <f t="shared" si="78"/>
        <v>0</v>
      </c>
    </row>
    <row r="648" spans="3:17" ht="28.5" customHeight="1" thickTop="1" thickBot="1" x14ac:dyDescent="0.25">
      <c r="C648" s="45" t="str">
        <f>'PC Despesas'!L27</f>
        <v>5.4.23</v>
      </c>
      <c r="D648" s="46" t="str">
        <f>VLOOKUP(C648,'PC Despesas'!$L$4:$M$103,2,FALSE)</f>
        <v>-</v>
      </c>
      <c r="E648" s="65">
        <f>SUMIFS(Jan!$I$5:$I$619,Jan!$S$5:$S$619,"Despesa",Jan!$F$5:$F$619,Resultado!$D648)</f>
        <v>0</v>
      </c>
      <c r="F648" s="65">
        <f>SUMIFS(Fev!$I$5:$I$619,Fev!$S$5:$S$619,"Despesa",Fev!$F$5:$F$619,Resultado!$D648)</f>
        <v>0</v>
      </c>
      <c r="G648" s="65">
        <f>SUMIFS(Mar!$I$5:$I$619,Mar!$S$5:$S$619,"Despesa",Mar!$F$5:$F$619,Resultado!$D648)</f>
        <v>0</v>
      </c>
      <c r="H648" s="65">
        <f>SUMIFS(Abr!$I$5:$I$619,Abr!$S$5:$S$619,"Despesa",Abr!$F$5:$F$619,Resultado!$D648)</f>
        <v>0</v>
      </c>
      <c r="I648" s="65">
        <f>SUMIFS(Mai!$I$5:$I$619,Mai!$S$5:$S$619,"Despesa",Mai!$F$5:$F$619,Resultado!$D648)</f>
        <v>0</v>
      </c>
      <c r="J648" s="65">
        <f>SUMIFS(Jun!$I$5:$I$619,Jun!$S$5:$S$619,"Despesa",Jun!$F$5:$F$619,Resultado!$D648)</f>
        <v>0</v>
      </c>
      <c r="K648" s="65">
        <f>SUMIFS(Jul!$I$5:$I$619,Jul!$S$5:$S$619,"Despesa",Jul!$F$5:$F$619,Resultado!$D648)</f>
        <v>0</v>
      </c>
      <c r="L648" s="65">
        <f>SUMIFS(Ago!$I$5:$I$619,Ago!$S$5:$S$619,"Despesa",Ago!$F$5:$F$619,Resultado!$D648)</f>
        <v>0</v>
      </c>
      <c r="M648" s="65">
        <f>SUMIFS(Set!$I$5:$I$619,Set!$S$5:$S$619,"Despesa",Set!$F$5:$F$619,Resultado!$D648)</f>
        <v>0</v>
      </c>
      <c r="N648" s="65">
        <f>SUMIFS(Out!$I$5:$I$619,Out!$S$5:$S$619,"Despesa",Out!$F$5:$F$619,Resultado!$D648)</f>
        <v>0</v>
      </c>
      <c r="O648" s="65">
        <f>SUMIFS(Nov!$I$5:$I$619,Nov!$S$5:$S$619,"Despesa",Nov!$F$5:$F$619,Resultado!$D648)</f>
        <v>0</v>
      </c>
      <c r="P648" s="65">
        <f>SUMIFS(Dez!$I$5:$I$619,Dez!$S$5:$S$619,"Despesa",Dez!$F$5:$F$619,Resultado!$D648)</f>
        <v>0</v>
      </c>
      <c r="Q648" s="65">
        <f t="shared" si="78"/>
        <v>0</v>
      </c>
    </row>
    <row r="649" spans="3:17" ht="28.5" customHeight="1" thickTop="1" thickBot="1" x14ac:dyDescent="0.25">
      <c r="C649" s="45" t="str">
        <f>'PC Despesas'!L28</f>
        <v>5.4.24</v>
      </c>
      <c r="D649" s="46" t="str">
        <f>VLOOKUP(C649,'PC Despesas'!$L$4:$M$103,2,FALSE)</f>
        <v>-</v>
      </c>
      <c r="E649" s="65">
        <f>SUMIFS(Jan!$I$5:$I$619,Jan!$S$5:$S$619,"Despesa",Jan!$F$5:$F$619,Resultado!$D649)</f>
        <v>0</v>
      </c>
      <c r="F649" s="65">
        <f>SUMIFS(Fev!$I$5:$I$619,Fev!$S$5:$S$619,"Despesa",Fev!$F$5:$F$619,Resultado!$D649)</f>
        <v>0</v>
      </c>
      <c r="G649" s="65">
        <f>SUMIFS(Mar!$I$5:$I$619,Mar!$S$5:$S$619,"Despesa",Mar!$F$5:$F$619,Resultado!$D649)</f>
        <v>0</v>
      </c>
      <c r="H649" s="65">
        <f>SUMIFS(Abr!$I$5:$I$619,Abr!$S$5:$S$619,"Despesa",Abr!$F$5:$F$619,Resultado!$D649)</f>
        <v>0</v>
      </c>
      <c r="I649" s="65">
        <f>SUMIFS(Mai!$I$5:$I$619,Mai!$S$5:$S$619,"Despesa",Mai!$F$5:$F$619,Resultado!$D649)</f>
        <v>0</v>
      </c>
      <c r="J649" s="65">
        <f>SUMIFS(Jun!$I$5:$I$619,Jun!$S$5:$S$619,"Despesa",Jun!$F$5:$F$619,Resultado!$D649)</f>
        <v>0</v>
      </c>
      <c r="K649" s="65">
        <f>SUMIFS(Jul!$I$5:$I$619,Jul!$S$5:$S$619,"Despesa",Jul!$F$5:$F$619,Resultado!$D649)</f>
        <v>0</v>
      </c>
      <c r="L649" s="65">
        <f>SUMIFS(Ago!$I$5:$I$619,Ago!$S$5:$S$619,"Despesa",Ago!$F$5:$F$619,Resultado!$D649)</f>
        <v>0</v>
      </c>
      <c r="M649" s="65">
        <f>SUMIFS(Set!$I$5:$I$619,Set!$S$5:$S$619,"Despesa",Set!$F$5:$F$619,Resultado!$D649)</f>
        <v>0</v>
      </c>
      <c r="N649" s="65">
        <f>SUMIFS(Out!$I$5:$I$619,Out!$S$5:$S$619,"Despesa",Out!$F$5:$F$619,Resultado!$D649)</f>
        <v>0</v>
      </c>
      <c r="O649" s="65">
        <f>SUMIFS(Nov!$I$5:$I$619,Nov!$S$5:$S$619,"Despesa",Nov!$F$5:$F$619,Resultado!$D649)</f>
        <v>0</v>
      </c>
      <c r="P649" s="65">
        <f>SUMIFS(Dez!$I$5:$I$619,Dez!$S$5:$S$619,"Despesa",Dez!$F$5:$F$619,Resultado!$D649)</f>
        <v>0</v>
      </c>
      <c r="Q649" s="65">
        <f t="shared" si="78"/>
        <v>0</v>
      </c>
    </row>
    <row r="650" spans="3:17" ht="28.5" customHeight="1" thickTop="1" thickBot="1" x14ac:dyDescent="0.25">
      <c r="C650" s="45" t="str">
        <f>'PC Despesas'!L29</f>
        <v>5.4.25</v>
      </c>
      <c r="D650" s="46" t="str">
        <f>VLOOKUP(C650,'PC Despesas'!$L$4:$M$103,2,FALSE)</f>
        <v>-</v>
      </c>
      <c r="E650" s="65">
        <f>SUMIFS(Jan!$I$5:$I$619,Jan!$S$5:$S$619,"Despesa",Jan!$F$5:$F$619,Resultado!$D650)</f>
        <v>0</v>
      </c>
      <c r="F650" s="65">
        <f>SUMIFS(Fev!$I$5:$I$619,Fev!$S$5:$S$619,"Despesa",Fev!$F$5:$F$619,Resultado!$D650)</f>
        <v>0</v>
      </c>
      <c r="G650" s="65">
        <f>SUMIFS(Mar!$I$5:$I$619,Mar!$S$5:$S$619,"Despesa",Mar!$F$5:$F$619,Resultado!$D650)</f>
        <v>0</v>
      </c>
      <c r="H650" s="65">
        <f>SUMIFS(Abr!$I$5:$I$619,Abr!$S$5:$S$619,"Despesa",Abr!$F$5:$F$619,Resultado!$D650)</f>
        <v>0</v>
      </c>
      <c r="I650" s="65">
        <f>SUMIFS(Mai!$I$5:$I$619,Mai!$S$5:$S$619,"Despesa",Mai!$F$5:$F$619,Resultado!$D650)</f>
        <v>0</v>
      </c>
      <c r="J650" s="65">
        <f>SUMIFS(Jun!$I$5:$I$619,Jun!$S$5:$S$619,"Despesa",Jun!$F$5:$F$619,Resultado!$D650)</f>
        <v>0</v>
      </c>
      <c r="K650" s="65">
        <f>SUMIFS(Jul!$I$5:$I$619,Jul!$S$5:$S$619,"Despesa",Jul!$F$5:$F$619,Resultado!$D650)</f>
        <v>0</v>
      </c>
      <c r="L650" s="65">
        <f>SUMIFS(Ago!$I$5:$I$619,Ago!$S$5:$S$619,"Despesa",Ago!$F$5:$F$619,Resultado!$D650)</f>
        <v>0</v>
      </c>
      <c r="M650" s="65">
        <f>SUMIFS(Set!$I$5:$I$619,Set!$S$5:$S$619,"Despesa",Set!$F$5:$F$619,Resultado!$D650)</f>
        <v>0</v>
      </c>
      <c r="N650" s="65">
        <f>SUMIFS(Out!$I$5:$I$619,Out!$S$5:$S$619,"Despesa",Out!$F$5:$F$619,Resultado!$D650)</f>
        <v>0</v>
      </c>
      <c r="O650" s="65">
        <f>SUMIFS(Nov!$I$5:$I$619,Nov!$S$5:$S$619,"Despesa",Nov!$F$5:$F$619,Resultado!$D650)</f>
        <v>0</v>
      </c>
      <c r="P650" s="65">
        <f>SUMIFS(Dez!$I$5:$I$619,Dez!$S$5:$S$619,"Despesa",Dez!$F$5:$F$619,Resultado!$D650)</f>
        <v>0</v>
      </c>
      <c r="Q650" s="65">
        <f t="shared" si="78"/>
        <v>0</v>
      </c>
    </row>
    <row r="651" spans="3:17" ht="28.5" customHeight="1" thickTop="1" thickBot="1" x14ac:dyDescent="0.25">
      <c r="C651" s="45" t="str">
        <f>'PC Despesas'!L30</f>
        <v>5.4.26</v>
      </c>
      <c r="D651" s="46" t="str">
        <f>VLOOKUP(C651,'PC Despesas'!$L$4:$M$103,2,FALSE)</f>
        <v>-</v>
      </c>
      <c r="E651" s="65">
        <f>SUMIFS(Jan!$I$5:$I$619,Jan!$S$5:$S$619,"Despesa",Jan!$F$5:$F$619,Resultado!$D651)</f>
        <v>0</v>
      </c>
      <c r="F651" s="65">
        <f>SUMIFS(Fev!$I$5:$I$619,Fev!$S$5:$S$619,"Despesa",Fev!$F$5:$F$619,Resultado!$D651)</f>
        <v>0</v>
      </c>
      <c r="G651" s="65">
        <f>SUMIFS(Mar!$I$5:$I$619,Mar!$S$5:$S$619,"Despesa",Mar!$F$5:$F$619,Resultado!$D651)</f>
        <v>0</v>
      </c>
      <c r="H651" s="65">
        <f>SUMIFS(Abr!$I$5:$I$619,Abr!$S$5:$S$619,"Despesa",Abr!$F$5:$F$619,Resultado!$D651)</f>
        <v>0</v>
      </c>
      <c r="I651" s="65">
        <f>SUMIFS(Mai!$I$5:$I$619,Mai!$S$5:$S$619,"Despesa",Mai!$F$5:$F$619,Resultado!$D651)</f>
        <v>0</v>
      </c>
      <c r="J651" s="65">
        <f>SUMIFS(Jun!$I$5:$I$619,Jun!$S$5:$S$619,"Despesa",Jun!$F$5:$F$619,Resultado!$D651)</f>
        <v>0</v>
      </c>
      <c r="K651" s="65">
        <f>SUMIFS(Jul!$I$5:$I$619,Jul!$S$5:$S$619,"Despesa",Jul!$F$5:$F$619,Resultado!$D651)</f>
        <v>0</v>
      </c>
      <c r="L651" s="65">
        <f>SUMIFS(Ago!$I$5:$I$619,Ago!$S$5:$S$619,"Despesa",Ago!$F$5:$F$619,Resultado!$D651)</f>
        <v>0</v>
      </c>
      <c r="M651" s="65">
        <f>SUMIFS(Set!$I$5:$I$619,Set!$S$5:$S$619,"Despesa",Set!$F$5:$F$619,Resultado!$D651)</f>
        <v>0</v>
      </c>
      <c r="N651" s="65">
        <f>SUMIFS(Out!$I$5:$I$619,Out!$S$5:$S$619,"Despesa",Out!$F$5:$F$619,Resultado!$D651)</f>
        <v>0</v>
      </c>
      <c r="O651" s="65">
        <f>SUMIFS(Nov!$I$5:$I$619,Nov!$S$5:$S$619,"Despesa",Nov!$F$5:$F$619,Resultado!$D651)</f>
        <v>0</v>
      </c>
      <c r="P651" s="65">
        <f>SUMIFS(Dez!$I$5:$I$619,Dez!$S$5:$S$619,"Despesa",Dez!$F$5:$F$619,Resultado!$D651)</f>
        <v>0</v>
      </c>
      <c r="Q651" s="65">
        <f t="shared" si="78"/>
        <v>0</v>
      </c>
    </row>
    <row r="652" spans="3:17" ht="28.5" customHeight="1" thickTop="1" thickBot="1" x14ac:dyDescent="0.25">
      <c r="C652" s="45" t="str">
        <f>'PC Despesas'!L31</f>
        <v>5.4.27</v>
      </c>
      <c r="D652" s="46" t="str">
        <f>VLOOKUP(C652,'PC Despesas'!$L$4:$M$103,2,FALSE)</f>
        <v>-</v>
      </c>
      <c r="E652" s="65">
        <f>SUMIFS(Jan!$I$5:$I$619,Jan!$S$5:$S$619,"Despesa",Jan!$F$5:$F$619,Resultado!$D652)</f>
        <v>0</v>
      </c>
      <c r="F652" s="65">
        <f>SUMIFS(Fev!$I$5:$I$619,Fev!$S$5:$S$619,"Despesa",Fev!$F$5:$F$619,Resultado!$D652)</f>
        <v>0</v>
      </c>
      <c r="G652" s="65">
        <f>SUMIFS(Mar!$I$5:$I$619,Mar!$S$5:$S$619,"Despesa",Mar!$F$5:$F$619,Resultado!$D652)</f>
        <v>0</v>
      </c>
      <c r="H652" s="65">
        <f>SUMIFS(Abr!$I$5:$I$619,Abr!$S$5:$S$619,"Despesa",Abr!$F$5:$F$619,Resultado!$D652)</f>
        <v>0</v>
      </c>
      <c r="I652" s="65">
        <f>SUMIFS(Mai!$I$5:$I$619,Mai!$S$5:$S$619,"Despesa",Mai!$F$5:$F$619,Resultado!$D652)</f>
        <v>0</v>
      </c>
      <c r="J652" s="65">
        <f>SUMIFS(Jun!$I$5:$I$619,Jun!$S$5:$S$619,"Despesa",Jun!$F$5:$F$619,Resultado!$D652)</f>
        <v>0</v>
      </c>
      <c r="K652" s="65">
        <f>SUMIFS(Jul!$I$5:$I$619,Jul!$S$5:$S$619,"Despesa",Jul!$F$5:$F$619,Resultado!$D652)</f>
        <v>0</v>
      </c>
      <c r="L652" s="65">
        <f>SUMIFS(Ago!$I$5:$I$619,Ago!$S$5:$S$619,"Despesa",Ago!$F$5:$F$619,Resultado!$D652)</f>
        <v>0</v>
      </c>
      <c r="M652" s="65">
        <f>SUMIFS(Set!$I$5:$I$619,Set!$S$5:$S$619,"Despesa",Set!$F$5:$F$619,Resultado!$D652)</f>
        <v>0</v>
      </c>
      <c r="N652" s="65">
        <f>SUMIFS(Out!$I$5:$I$619,Out!$S$5:$S$619,"Despesa",Out!$F$5:$F$619,Resultado!$D652)</f>
        <v>0</v>
      </c>
      <c r="O652" s="65">
        <f>SUMIFS(Nov!$I$5:$I$619,Nov!$S$5:$S$619,"Despesa",Nov!$F$5:$F$619,Resultado!$D652)</f>
        <v>0</v>
      </c>
      <c r="P652" s="65">
        <f>SUMIFS(Dez!$I$5:$I$619,Dez!$S$5:$S$619,"Despesa",Dez!$F$5:$F$619,Resultado!$D652)</f>
        <v>0</v>
      </c>
      <c r="Q652" s="65">
        <f t="shared" si="78"/>
        <v>0</v>
      </c>
    </row>
    <row r="653" spans="3:17" ht="28.5" customHeight="1" thickTop="1" thickBot="1" x14ac:dyDescent="0.25">
      <c r="C653" s="45" t="str">
        <f>'PC Despesas'!L32</f>
        <v>5.4.28</v>
      </c>
      <c r="D653" s="46" t="str">
        <f>VLOOKUP(C653,'PC Despesas'!$L$4:$M$103,2,FALSE)</f>
        <v>-</v>
      </c>
      <c r="E653" s="65">
        <f>SUMIFS(Jan!$I$5:$I$619,Jan!$S$5:$S$619,"Despesa",Jan!$F$5:$F$619,Resultado!$D653)</f>
        <v>0</v>
      </c>
      <c r="F653" s="65">
        <f>SUMIFS(Fev!$I$5:$I$619,Fev!$S$5:$S$619,"Despesa",Fev!$F$5:$F$619,Resultado!$D653)</f>
        <v>0</v>
      </c>
      <c r="G653" s="65">
        <f>SUMIFS(Mar!$I$5:$I$619,Mar!$S$5:$S$619,"Despesa",Mar!$F$5:$F$619,Resultado!$D653)</f>
        <v>0</v>
      </c>
      <c r="H653" s="65">
        <f>SUMIFS(Abr!$I$5:$I$619,Abr!$S$5:$S$619,"Despesa",Abr!$F$5:$F$619,Resultado!$D653)</f>
        <v>0</v>
      </c>
      <c r="I653" s="65">
        <f>SUMIFS(Mai!$I$5:$I$619,Mai!$S$5:$S$619,"Despesa",Mai!$F$5:$F$619,Resultado!$D653)</f>
        <v>0</v>
      </c>
      <c r="J653" s="65">
        <f>SUMIFS(Jun!$I$5:$I$619,Jun!$S$5:$S$619,"Despesa",Jun!$F$5:$F$619,Resultado!$D653)</f>
        <v>0</v>
      </c>
      <c r="K653" s="65">
        <f>SUMIFS(Jul!$I$5:$I$619,Jul!$S$5:$S$619,"Despesa",Jul!$F$5:$F$619,Resultado!$D653)</f>
        <v>0</v>
      </c>
      <c r="L653" s="65">
        <f>SUMIFS(Ago!$I$5:$I$619,Ago!$S$5:$S$619,"Despesa",Ago!$F$5:$F$619,Resultado!$D653)</f>
        <v>0</v>
      </c>
      <c r="M653" s="65">
        <f>SUMIFS(Set!$I$5:$I$619,Set!$S$5:$S$619,"Despesa",Set!$F$5:$F$619,Resultado!$D653)</f>
        <v>0</v>
      </c>
      <c r="N653" s="65">
        <f>SUMIFS(Out!$I$5:$I$619,Out!$S$5:$S$619,"Despesa",Out!$F$5:$F$619,Resultado!$D653)</f>
        <v>0</v>
      </c>
      <c r="O653" s="65">
        <f>SUMIFS(Nov!$I$5:$I$619,Nov!$S$5:$S$619,"Despesa",Nov!$F$5:$F$619,Resultado!$D653)</f>
        <v>0</v>
      </c>
      <c r="P653" s="65">
        <f>SUMIFS(Dez!$I$5:$I$619,Dez!$S$5:$S$619,"Despesa",Dez!$F$5:$F$619,Resultado!$D653)</f>
        <v>0</v>
      </c>
      <c r="Q653" s="65">
        <f t="shared" si="78"/>
        <v>0</v>
      </c>
    </row>
    <row r="654" spans="3:17" ht="28.5" customHeight="1" thickTop="1" thickBot="1" x14ac:dyDescent="0.25">
      <c r="C654" s="45" t="str">
        <f>'PC Despesas'!L33</f>
        <v>5.4.29</v>
      </c>
      <c r="D654" s="46" t="str">
        <f>VLOOKUP(C654,'PC Despesas'!$L$4:$M$103,2,FALSE)</f>
        <v>-</v>
      </c>
      <c r="E654" s="65">
        <f>SUMIFS(Jan!$I$5:$I$619,Jan!$S$5:$S$619,"Despesa",Jan!$F$5:$F$619,Resultado!$D654)</f>
        <v>0</v>
      </c>
      <c r="F654" s="65">
        <f>SUMIFS(Fev!$I$5:$I$619,Fev!$S$5:$S$619,"Despesa",Fev!$F$5:$F$619,Resultado!$D654)</f>
        <v>0</v>
      </c>
      <c r="G654" s="65">
        <f>SUMIFS(Mar!$I$5:$I$619,Mar!$S$5:$S$619,"Despesa",Mar!$F$5:$F$619,Resultado!$D654)</f>
        <v>0</v>
      </c>
      <c r="H654" s="65">
        <f>SUMIFS(Abr!$I$5:$I$619,Abr!$S$5:$S$619,"Despesa",Abr!$F$5:$F$619,Resultado!$D654)</f>
        <v>0</v>
      </c>
      <c r="I654" s="65">
        <f>SUMIFS(Mai!$I$5:$I$619,Mai!$S$5:$S$619,"Despesa",Mai!$F$5:$F$619,Resultado!$D654)</f>
        <v>0</v>
      </c>
      <c r="J654" s="65">
        <f>SUMIFS(Jun!$I$5:$I$619,Jun!$S$5:$S$619,"Despesa",Jun!$F$5:$F$619,Resultado!$D654)</f>
        <v>0</v>
      </c>
      <c r="K654" s="65">
        <f>SUMIFS(Jul!$I$5:$I$619,Jul!$S$5:$S$619,"Despesa",Jul!$F$5:$F$619,Resultado!$D654)</f>
        <v>0</v>
      </c>
      <c r="L654" s="65">
        <f>SUMIFS(Ago!$I$5:$I$619,Ago!$S$5:$S$619,"Despesa",Ago!$F$5:$F$619,Resultado!$D654)</f>
        <v>0</v>
      </c>
      <c r="M654" s="65">
        <f>SUMIFS(Set!$I$5:$I$619,Set!$S$5:$S$619,"Despesa",Set!$F$5:$F$619,Resultado!$D654)</f>
        <v>0</v>
      </c>
      <c r="N654" s="65">
        <f>SUMIFS(Out!$I$5:$I$619,Out!$S$5:$S$619,"Despesa",Out!$F$5:$F$619,Resultado!$D654)</f>
        <v>0</v>
      </c>
      <c r="O654" s="65">
        <f>SUMIFS(Nov!$I$5:$I$619,Nov!$S$5:$S$619,"Despesa",Nov!$F$5:$F$619,Resultado!$D654)</f>
        <v>0</v>
      </c>
      <c r="P654" s="65">
        <f>SUMIFS(Dez!$I$5:$I$619,Dez!$S$5:$S$619,"Despesa",Dez!$F$5:$F$619,Resultado!$D654)</f>
        <v>0</v>
      </c>
      <c r="Q654" s="65">
        <f t="shared" si="78"/>
        <v>0</v>
      </c>
    </row>
    <row r="655" spans="3:17" ht="28.5" customHeight="1" thickTop="1" thickBot="1" x14ac:dyDescent="0.25">
      <c r="C655" s="45" t="str">
        <f>'PC Despesas'!L34</f>
        <v>5.4.30</v>
      </c>
      <c r="D655" s="46" t="str">
        <f>VLOOKUP(C655,'PC Despesas'!$L$4:$M$103,2,FALSE)</f>
        <v>-</v>
      </c>
      <c r="E655" s="65">
        <f>SUMIFS(Jan!$I$5:$I$619,Jan!$S$5:$S$619,"Despesa",Jan!$F$5:$F$619,Resultado!$D655)</f>
        <v>0</v>
      </c>
      <c r="F655" s="65">
        <f>SUMIFS(Fev!$I$5:$I$619,Fev!$S$5:$S$619,"Despesa",Fev!$F$5:$F$619,Resultado!$D655)</f>
        <v>0</v>
      </c>
      <c r="G655" s="65">
        <f>SUMIFS(Mar!$I$5:$I$619,Mar!$S$5:$S$619,"Despesa",Mar!$F$5:$F$619,Resultado!$D655)</f>
        <v>0</v>
      </c>
      <c r="H655" s="65">
        <f>SUMIFS(Abr!$I$5:$I$619,Abr!$S$5:$S$619,"Despesa",Abr!$F$5:$F$619,Resultado!$D655)</f>
        <v>0</v>
      </c>
      <c r="I655" s="65">
        <f>SUMIFS(Mai!$I$5:$I$619,Mai!$S$5:$S$619,"Despesa",Mai!$F$5:$F$619,Resultado!$D655)</f>
        <v>0</v>
      </c>
      <c r="J655" s="65">
        <f>SUMIFS(Jun!$I$5:$I$619,Jun!$S$5:$S$619,"Despesa",Jun!$F$5:$F$619,Resultado!$D655)</f>
        <v>0</v>
      </c>
      <c r="K655" s="65">
        <f>SUMIFS(Jul!$I$5:$I$619,Jul!$S$5:$S$619,"Despesa",Jul!$F$5:$F$619,Resultado!$D655)</f>
        <v>0</v>
      </c>
      <c r="L655" s="65">
        <f>SUMIFS(Ago!$I$5:$I$619,Ago!$S$5:$S$619,"Despesa",Ago!$F$5:$F$619,Resultado!$D655)</f>
        <v>0</v>
      </c>
      <c r="M655" s="65">
        <f>SUMIFS(Set!$I$5:$I$619,Set!$S$5:$S$619,"Despesa",Set!$F$5:$F$619,Resultado!$D655)</f>
        <v>0</v>
      </c>
      <c r="N655" s="65">
        <f>SUMIFS(Out!$I$5:$I$619,Out!$S$5:$S$619,"Despesa",Out!$F$5:$F$619,Resultado!$D655)</f>
        <v>0</v>
      </c>
      <c r="O655" s="65">
        <f>SUMIFS(Nov!$I$5:$I$619,Nov!$S$5:$S$619,"Despesa",Nov!$F$5:$F$619,Resultado!$D655)</f>
        <v>0</v>
      </c>
      <c r="P655" s="65">
        <f>SUMIFS(Dez!$I$5:$I$619,Dez!$S$5:$S$619,"Despesa",Dez!$F$5:$F$619,Resultado!$D655)</f>
        <v>0</v>
      </c>
      <c r="Q655" s="65">
        <f t="shared" si="78"/>
        <v>0</v>
      </c>
    </row>
    <row r="656" spans="3:17" ht="28.5" customHeight="1" thickTop="1" thickBot="1" x14ac:dyDescent="0.25">
      <c r="C656" s="45" t="str">
        <f>'PC Despesas'!L35</f>
        <v>5.4.31</v>
      </c>
      <c r="D656" s="46" t="str">
        <f>VLOOKUP(C656,'PC Despesas'!$L$4:$M$103,2,FALSE)</f>
        <v>-</v>
      </c>
      <c r="E656" s="65">
        <f>SUMIFS(Jan!$I$5:$I$619,Jan!$S$5:$S$619,"Despesa",Jan!$F$5:$F$619,Resultado!$D656)</f>
        <v>0</v>
      </c>
      <c r="F656" s="65">
        <f>SUMIFS(Fev!$I$5:$I$619,Fev!$S$5:$S$619,"Despesa",Fev!$F$5:$F$619,Resultado!$D656)</f>
        <v>0</v>
      </c>
      <c r="G656" s="65">
        <f>SUMIFS(Mar!$I$5:$I$619,Mar!$S$5:$S$619,"Despesa",Mar!$F$5:$F$619,Resultado!$D656)</f>
        <v>0</v>
      </c>
      <c r="H656" s="65">
        <f>SUMIFS(Abr!$I$5:$I$619,Abr!$S$5:$S$619,"Despesa",Abr!$F$5:$F$619,Resultado!$D656)</f>
        <v>0</v>
      </c>
      <c r="I656" s="65">
        <f>SUMIFS(Mai!$I$5:$I$619,Mai!$S$5:$S$619,"Despesa",Mai!$F$5:$F$619,Resultado!$D656)</f>
        <v>0</v>
      </c>
      <c r="J656" s="65">
        <f>SUMIFS(Jun!$I$5:$I$619,Jun!$S$5:$S$619,"Despesa",Jun!$F$5:$F$619,Resultado!$D656)</f>
        <v>0</v>
      </c>
      <c r="K656" s="65">
        <f>SUMIFS(Jul!$I$5:$I$619,Jul!$S$5:$S$619,"Despesa",Jul!$F$5:$F$619,Resultado!$D656)</f>
        <v>0</v>
      </c>
      <c r="L656" s="65">
        <f>SUMIFS(Ago!$I$5:$I$619,Ago!$S$5:$S$619,"Despesa",Ago!$F$5:$F$619,Resultado!$D656)</f>
        <v>0</v>
      </c>
      <c r="M656" s="65">
        <f>SUMIFS(Set!$I$5:$I$619,Set!$S$5:$S$619,"Despesa",Set!$F$5:$F$619,Resultado!$D656)</f>
        <v>0</v>
      </c>
      <c r="N656" s="65">
        <f>SUMIFS(Out!$I$5:$I$619,Out!$S$5:$S$619,"Despesa",Out!$F$5:$F$619,Resultado!$D656)</f>
        <v>0</v>
      </c>
      <c r="O656" s="65">
        <f>SUMIFS(Nov!$I$5:$I$619,Nov!$S$5:$S$619,"Despesa",Nov!$F$5:$F$619,Resultado!$D656)</f>
        <v>0</v>
      </c>
      <c r="P656" s="65">
        <f>SUMIFS(Dez!$I$5:$I$619,Dez!$S$5:$S$619,"Despesa",Dez!$F$5:$F$619,Resultado!$D656)</f>
        <v>0</v>
      </c>
      <c r="Q656" s="65">
        <f t="shared" si="78"/>
        <v>0</v>
      </c>
    </row>
    <row r="657" spans="3:17" ht="28.5" customHeight="1" thickTop="1" thickBot="1" x14ac:dyDescent="0.25">
      <c r="C657" s="45" t="str">
        <f>'PC Despesas'!L36</f>
        <v>5.4.32</v>
      </c>
      <c r="D657" s="46" t="str">
        <f>VLOOKUP(C657,'PC Despesas'!$L$4:$M$103,2,FALSE)</f>
        <v>-</v>
      </c>
      <c r="E657" s="65">
        <f>SUMIFS(Jan!$I$5:$I$619,Jan!$S$5:$S$619,"Despesa",Jan!$F$5:$F$619,Resultado!$D657)</f>
        <v>0</v>
      </c>
      <c r="F657" s="65">
        <f>SUMIFS(Fev!$I$5:$I$619,Fev!$S$5:$S$619,"Despesa",Fev!$F$5:$F$619,Resultado!$D657)</f>
        <v>0</v>
      </c>
      <c r="G657" s="65">
        <f>SUMIFS(Mar!$I$5:$I$619,Mar!$S$5:$S$619,"Despesa",Mar!$F$5:$F$619,Resultado!$D657)</f>
        <v>0</v>
      </c>
      <c r="H657" s="65">
        <f>SUMIFS(Abr!$I$5:$I$619,Abr!$S$5:$S$619,"Despesa",Abr!$F$5:$F$619,Resultado!$D657)</f>
        <v>0</v>
      </c>
      <c r="I657" s="65">
        <f>SUMIFS(Mai!$I$5:$I$619,Mai!$S$5:$S$619,"Despesa",Mai!$F$5:$F$619,Resultado!$D657)</f>
        <v>0</v>
      </c>
      <c r="J657" s="65">
        <f>SUMIFS(Jun!$I$5:$I$619,Jun!$S$5:$S$619,"Despesa",Jun!$F$5:$F$619,Resultado!$D657)</f>
        <v>0</v>
      </c>
      <c r="K657" s="65">
        <f>SUMIFS(Jul!$I$5:$I$619,Jul!$S$5:$S$619,"Despesa",Jul!$F$5:$F$619,Resultado!$D657)</f>
        <v>0</v>
      </c>
      <c r="L657" s="65">
        <f>SUMIFS(Ago!$I$5:$I$619,Ago!$S$5:$S$619,"Despesa",Ago!$F$5:$F$619,Resultado!$D657)</f>
        <v>0</v>
      </c>
      <c r="M657" s="65">
        <f>SUMIFS(Set!$I$5:$I$619,Set!$S$5:$S$619,"Despesa",Set!$F$5:$F$619,Resultado!$D657)</f>
        <v>0</v>
      </c>
      <c r="N657" s="65">
        <f>SUMIFS(Out!$I$5:$I$619,Out!$S$5:$S$619,"Despesa",Out!$F$5:$F$619,Resultado!$D657)</f>
        <v>0</v>
      </c>
      <c r="O657" s="65">
        <f>SUMIFS(Nov!$I$5:$I$619,Nov!$S$5:$S$619,"Despesa",Nov!$F$5:$F$619,Resultado!$D657)</f>
        <v>0</v>
      </c>
      <c r="P657" s="65">
        <f>SUMIFS(Dez!$I$5:$I$619,Dez!$S$5:$S$619,"Despesa",Dez!$F$5:$F$619,Resultado!$D657)</f>
        <v>0</v>
      </c>
      <c r="Q657" s="65">
        <f t="shared" si="78"/>
        <v>0</v>
      </c>
    </row>
    <row r="658" spans="3:17" ht="28.5" customHeight="1" thickTop="1" thickBot="1" x14ac:dyDescent="0.25">
      <c r="C658" s="45" t="str">
        <f>'PC Despesas'!L37</f>
        <v>5.4.33</v>
      </c>
      <c r="D658" s="46" t="str">
        <f>VLOOKUP(C658,'PC Despesas'!$L$4:$M$103,2,FALSE)</f>
        <v>-</v>
      </c>
      <c r="E658" s="65">
        <f>SUMIFS(Jan!$I$5:$I$619,Jan!$S$5:$S$619,"Despesa",Jan!$F$5:$F$619,Resultado!$D658)</f>
        <v>0</v>
      </c>
      <c r="F658" s="65">
        <f>SUMIFS(Fev!$I$5:$I$619,Fev!$S$5:$S$619,"Despesa",Fev!$F$5:$F$619,Resultado!$D658)</f>
        <v>0</v>
      </c>
      <c r="G658" s="65">
        <f>SUMIFS(Mar!$I$5:$I$619,Mar!$S$5:$S$619,"Despesa",Mar!$F$5:$F$619,Resultado!$D658)</f>
        <v>0</v>
      </c>
      <c r="H658" s="65">
        <f>SUMIFS(Abr!$I$5:$I$619,Abr!$S$5:$S$619,"Despesa",Abr!$F$5:$F$619,Resultado!$D658)</f>
        <v>0</v>
      </c>
      <c r="I658" s="65">
        <f>SUMIFS(Mai!$I$5:$I$619,Mai!$S$5:$S$619,"Despesa",Mai!$F$5:$F$619,Resultado!$D658)</f>
        <v>0</v>
      </c>
      <c r="J658" s="65">
        <f>SUMIFS(Jun!$I$5:$I$619,Jun!$S$5:$S$619,"Despesa",Jun!$F$5:$F$619,Resultado!$D658)</f>
        <v>0</v>
      </c>
      <c r="K658" s="65">
        <f>SUMIFS(Jul!$I$5:$I$619,Jul!$S$5:$S$619,"Despesa",Jul!$F$5:$F$619,Resultado!$D658)</f>
        <v>0</v>
      </c>
      <c r="L658" s="65">
        <f>SUMIFS(Ago!$I$5:$I$619,Ago!$S$5:$S$619,"Despesa",Ago!$F$5:$F$619,Resultado!$D658)</f>
        <v>0</v>
      </c>
      <c r="M658" s="65">
        <f>SUMIFS(Set!$I$5:$I$619,Set!$S$5:$S$619,"Despesa",Set!$F$5:$F$619,Resultado!$D658)</f>
        <v>0</v>
      </c>
      <c r="N658" s="65">
        <f>SUMIFS(Out!$I$5:$I$619,Out!$S$5:$S$619,"Despesa",Out!$F$5:$F$619,Resultado!$D658)</f>
        <v>0</v>
      </c>
      <c r="O658" s="65">
        <f>SUMIFS(Nov!$I$5:$I$619,Nov!$S$5:$S$619,"Despesa",Nov!$F$5:$F$619,Resultado!$D658)</f>
        <v>0</v>
      </c>
      <c r="P658" s="65">
        <f>SUMIFS(Dez!$I$5:$I$619,Dez!$S$5:$S$619,"Despesa",Dez!$F$5:$F$619,Resultado!$D658)</f>
        <v>0</v>
      </c>
      <c r="Q658" s="65">
        <f t="shared" si="78"/>
        <v>0</v>
      </c>
    </row>
    <row r="659" spans="3:17" ht="28.5" customHeight="1" thickTop="1" thickBot="1" x14ac:dyDescent="0.25">
      <c r="C659" s="45" t="str">
        <f>'PC Despesas'!L38</f>
        <v>5.4.34</v>
      </c>
      <c r="D659" s="46" t="str">
        <f>VLOOKUP(C659,'PC Despesas'!$L$4:$M$103,2,FALSE)</f>
        <v>-</v>
      </c>
      <c r="E659" s="65">
        <f>SUMIFS(Jan!$I$5:$I$619,Jan!$S$5:$S$619,"Despesa",Jan!$F$5:$F$619,Resultado!$D659)</f>
        <v>0</v>
      </c>
      <c r="F659" s="65">
        <f>SUMIFS(Fev!$I$5:$I$619,Fev!$S$5:$S$619,"Despesa",Fev!$F$5:$F$619,Resultado!$D659)</f>
        <v>0</v>
      </c>
      <c r="G659" s="65">
        <f>SUMIFS(Mar!$I$5:$I$619,Mar!$S$5:$S$619,"Despesa",Mar!$F$5:$F$619,Resultado!$D659)</f>
        <v>0</v>
      </c>
      <c r="H659" s="65">
        <f>SUMIFS(Abr!$I$5:$I$619,Abr!$S$5:$S$619,"Despesa",Abr!$F$5:$F$619,Resultado!$D659)</f>
        <v>0</v>
      </c>
      <c r="I659" s="65">
        <f>SUMIFS(Mai!$I$5:$I$619,Mai!$S$5:$S$619,"Despesa",Mai!$F$5:$F$619,Resultado!$D659)</f>
        <v>0</v>
      </c>
      <c r="J659" s="65">
        <f>SUMIFS(Jun!$I$5:$I$619,Jun!$S$5:$S$619,"Despesa",Jun!$F$5:$F$619,Resultado!$D659)</f>
        <v>0</v>
      </c>
      <c r="K659" s="65">
        <f>SUMIFS(Jul!$I$5:$I$619,Jul!$S$5:$S$619,"Despesa",Jul!$F$5:$F$619,Resultado!$D659)</f>
        <v>0</v>
      </c>
      <c r="L659" s="65">
        <f>SUMIFS(Ago!$I$5:$I$619,Ago!$S$5:$S$619,"Despesa",Ago!$F$5:$F$619,Resultado!$D659)</f>
        <v>0</v>
      </c>
      <c r="M659" s="65">
        <f>SUMIFS(Set!$I$5:$I$619,Set!$S$5:$S$619,"Despesa",Set!$F$5:$F$619,Resultado!$D659)</f>
        <v>0</v>
      </c>
      <c r="N659" s="65">
        <f>SUMIFS(Out!$I$5:$I$619,Out!$S$5:$S$619,"Despesa",Out!$F$5:$F$619,Resultado!$D659)</f>
        <v>0</v>
      </c>
      <c r="O659" s="65">
        <f>SUMIFS(Nov!$I$5:$I$619,Nov!$S$5:$S$619,"Despesa",Nov!$F$5:$F$619,Resultado!$D659)</f>
        <v>0</v>
      </c>
      <c r="P659" s="65">
        <f>SUMIFS(Dez!$I$5:$I$619,Dez!$S$5:$S$619,"Despesa",Dez!$F$5:$F$619,Resultado!$D659)</f>
        <v>0</v>
      </c>
      <c r="Q659" s="65">
        <f t="shared" si="78"/>
        <v>0</v>
      </c>
    </row>
    <row r="660" spans="3:17" ht="28.5" customHeight="1" thickTop="1" thickBot="1" x14ac:dyDescent="0.25">
      <c r="C660" s="45" t="str">
        <f>'PC Despesas'!L39</f>
        <v>5.4.35</v>
      </c>
      <c r="D660" s="46" t="str">
        <f>VLOOKUP(C660,'PC Despesas'!$L$4:$M$103,2,FALSE)</f>
        <v>-</v>
      </c>
      <c r="E660" s="65">
        <f>SUMIFS(Jan!$I$5:$I$619,Jan!$S$5:$S$619,"Despesa",Jan!$F$5:$F$619,Resultado!$D660)</f>
        <v>0</v>
      </c>
      <c r="F660" s="65">
        <f>SUMIFS(Fev!$I$5:$I$619,Fev!$S$5:$S$619,"Despesa",Fev!$F$5:$F$619,Resultado!$D660)</f>
        <v>0</v>
      </c>
      <c r="G660" s="65">
        <f>SUMIFS(Mar!$I$5:$I$619,Mar!$S$5:$S$619,"Despesa",Mar!$F$5:$F$619,Resultado!$D660)</f>
        <v>0</v>
      </c>
      <c r="H660" s="65">
        <f>SUMIFS(Abr!$I$5:$I$619,Abr!$S$5:$S$619,"Despesa",Abr!$F$5:$F$619,Resultado!$D660)</f>
        <v>0</v>
      </c>
      <c r="I660" s="65">
        <f>SUMIFS(Mai!$I$5:$I$619,Mai!$S$5:$S$619,"Despesa",Mai!$F$5:$F$619,Resultado!$D660)</f>
        <v>0</v>
      </c>
      <c r="J660" s="65">
        <f>SUMIFS(Jun!$I$5:$I$619,Jun!$S$5:$S$619,"Despesa",Jun!$F$5:$F$619,Resultado!$D660)</f>
        <v>0</v>
      </c>
      <c r="K660" s="65">
        <f>SUMIFS(Jul!$I$5:$I$619,Jul!$S$5:$S$619,"Despesa",Jul!$F$5:$F$619,Resultado!$D660)</f>
        <v>0</v>
      </c>
      <c r="L660" s="65">
        <f>SUMIFS(Ago!$I$5:$I$619,Ago!$S$5:$S$619,"Despesa",Ago!$F$5:$F$619,Resultado!$D660)</f>
        <v>0</v>
      </c>
      <c r="M660" s="65">
        <f>SUMIFS(Set!$I$5:$I$619,Set!$S$5:$S$619,"Despesa",Set!$F$5:$F$619,Resultado!$D660)</f>
        <v>0</v>
      </c>
      <c r="N660" s="65">
        <f>SUMIFS(Out!$I$5:$I$619,Out!$S$5:$S$619,"Despesa",Out!$F$5:$F$619,Resultado!$D660)</f>
        <v>0</v>
      </c>
      <c r="O660" s="65">
        <f>SUMIFS(Nov!$I$5:$I$619,Nov!$S$5:$S$619,"Despesa",Nov!$F$5:$F$619,Resultado!$D660)</f>
        <v>0</v>
      </c>
      <c r="P660" s="65">
        <f>SUMIFS(Dez!$I$5:$I$619,Dez!$S$5:$S$619,"Despesa",Dez!$F$5:$F$619,Resultado!$D660)</f>
        <v>0</v>
      </c>
      <c r="Q660" s="65">
        <f t="shared" si="78"/>
        <v>0</v>
      </c>
    </row>
    <row r="661" spans="3:17" ht="28.5" customHeight="1" thickTop="1" thickBot="1" x14ac:dyDescent="0.25">
      <c r="C661" s="45" t="str">
        <f>'PC Despesas'!L40</f>
        <v>5.4.36</v>
      </c>
      <c r="D661" s="46" t="str">
        <f>VLOOKUP(C661,'PC Despesas'!$L$4:$M$103,2,FALSE)</f>
        <v>-</v>
      </c>
      <c r="E661" s="65">
        <f>SUMIFS(Jan!$I$5:$I$619,Jan!$S$5:$S$619,"Despesa",Jan!$F$5:$F$619,Resultado!$D661)</f>
        <v>0</v>
      </c>
      <c r="F661" s="65">
        <f>SUMIFS(Fev!$I$5:$I$619,Fev!$S$5:$S$619,"Despesa",Fev!$F$5:$F$619,Resultado!$D661)</f>
        <v>0</v>
      </c>
      <c r="G661" s="65">
        <f>SUMIFS(Mar!$I$5:$I$619,Mar!$S$5:$S$619,"Despesa",Mar!$F$5:$F$619,Resultado!$D661)</f>
        <v>0</v>
      </c>
      <c r="H661" s="65">
        <f>SUMIFS(Abr!$I$5:$I$619,Abr!$S$5:$S$619,"Despesa",Abr!$F$5:$F$619,Resultado!$D661)</f>
        <v>0</v>
      </c>
      <c r="I661" s="65">
        <f>SUMIFS(Mai!$I$5:$I$619,Mai!$S$5:$S$619,"Despesa",Mai!$F$5:$F$619,Resultado!$D661)</f>
        <v>0</v>
      </c>
      <c r="J661" s="65">
        <f>SUMIFS(Jun!$I$5:$I$619,Jun!$S$5:$S$619,"Despesa",Jun!$F$5:$F$619,Resultado!$D661)</f>
        <v>0</v>
      </c>
      <c r="K661" s="65">
        <f>SUMIFS(Jul!$I$5:$I$619,Jul!$S$5:$S$619,"Despesa",Jul!$F$5:$F$619,Resultado!$D661)</f>
        <v>0</v>
      </c>
      <c r="L661" s="65">
        <f>SUMIFS(Ago!$I$5:$I$619,Ago!$S$5:$S$619,"Despesa",Ago!$F$5:$F$619,Resultado!$D661)</f>
        <v>0</v>
      </c>
      <c r="M661" s="65">
        <f>SUMIFS(Set!$I$5:$I$619,Set!$S$5:$S$619,"Despesa",Set!$F$5:$F$619,Resultado!$D661)</f>
        <v>0</v>
      </c>
      <c r="N661" s="65">
        <f>SUMIFS(Out!$I$5:$I$619,Out!$S$5:$S$619,"Despesa",Out!$F$5:$F$619,Resultado!$D661)</f>
        <v>0</v>
      </c>
      <c r="O661" s="65">
        <f>SUMIFS(Nov!$I$5:$I$619,Nov!$S$5:$S$619,"Despesa",Nov!$F$5:$F$619,Resultado!$D661)</f>
        <v>0</v>
      </c>
      <c r="P661" s="65">
        <f>SUMIFS(Dez!$I$5:$I$619,Dez!$S$5:$S$619,"Despesa",Dez!$F$5:$F$619,Resultado!$D661)</f>
        <v>0</v>
      </c>
      <c r="Q661" s="65">
        <f t="shared" si="78"/>
        <v>0</v>
      </c>
    </row>
    <row r="662" spans="3:17" ht="28.5" customHeight="1" thickTop="1" thickBot="1" x14ac:dyDescent="0.25">
      <c r="C662" s="45" t="str">
        <f>'PC Despesas'!L41</f>
        <v>5.4.37</v>
      </c>
      <c r="D662" s="46" t="str">
        <f>VLOOKUP(C662,'PC Despesas'!$L$4:$M$103,2,FALSE)</f>
        <v>-</v>
      </c>
      <c r="E662" s="65">
        <f>SUMIFS(Jan!$I$5:$I$619,Jan!$S$5:$S$619,"Despesa",Jan!$F$5:$F$619,Resultado!$D662)</f>
        <v>0</v>
      </c>
      <c r="F662" s="65">
        <f>SUMIFS(Fev!$I$5:$I$619,Fev!$S$5:$S$619,"Despesa",Fev!$F$5:$F$619,Resultado!$D662)</f>
        <v>0</v>
      </c>
      <c r="G662" s="65">
        <f>SUMIFS(Mar!$I$5:$I$619,Mar!$S$5:$S$619,"Despesa",Mar!$F$5:$F$619,Resultado!$D662)</f>
        <v>0</v>
      </c>
      <c r="H662" s="65">
        <f>SUMIFS(Abr!$I$5:$I$619,Abr!$S$5:$S$619,"Despesa",Abr!$F$5:$F$619,Resultado!$D662)</f>
        <v>0</v>
      </c>
      <c r="I662" s="65">
        <f>SUMIFS(Mai!$I$5:$I$619,Mai!$S$5:$S$619,"Despesa",Mai!$F$5:$F$619,Resultado!$D662)</f>
        <v>0</v>
      </c>
      <c r="J662" s="65">
        <f>SUMIFS(Jun!$I$5:$I$619,Jun!$S$5:$S$619,"Despesa",Jun!$F$5:$F$619,Resultado!$D662)</f>
        <v>0</v>
      </c>
      <c r="K662" s="65">
        <f>SUMIFS(Jul!$I$5:$I$619,Jul!$S$5:$S$619,"Despesa",Jul!$F$5:$F$619,Resultado!$D662)</f>
        <v>0</v>
      </c>
      <c r="L662" s="65">
        <f>SUMIFS(Ago!$I$5:$I$619,Ago!$S$5:$S$619,"Despesa",Ago!$F$5:$F$619,Resultado!$D662)</f>
        <v>0</v>
      </c>
      <c r="M662" s="65">
        <f>SUMIFS(Set!$I$5:$I$619,Set!$S$5:$S$619,"Despesa",Set!$F$5:$F$619,Resultado!$D662)</f>
        <v>0</v>
      </c>
      <c r="N662" s="65">
        <f>SUMIFS(Out!$I$5:$I$619,Out!$S$5:$S$619,"Despesa",Out!$F$5:$F$619,Resultado!$D662)</f>
        <v>0</v>
      </c>
      <c r="O662" s="65">
        <f>SUMIFS(Nov!$I$5:$I$619,Nov!$S$5:$S$619,"Despesa",Nov!$F$5:$F$619,Resultado!$D662)</f>
        <v>0</v>
      </c>
      <c r="P662" s="65">
        <f>SUMIFS(Dez!$I$5:$I$619,Dez!$S$5:$S$619,"Despesa",Dez!$F$5:$F$619,Resultado!$D662)</f>
        <v>0</v>
      </c>
      <c r="Q662" s="65">
        <f t="shared" si="78"/>
        <v>0</v>
      </c>
    </row>
    <row r="663" spans="3:17" ht="28.5" customHeight="1" thickTop="1" thickBot="1" x14ac:dyDescent="0.25">
      <c r="C663" s="45" t="str">
        <f>'PC Despesas'!L42</f>
        <v>5.4.38</v>
      </c>
      <c r="D663" s="46" t="str">
        <f>VLOOKUP(C663,'PC Despesas'!$L$4:$M$103,2,FALSE)</f>
        <v>-</v>
      </c>
      <c r="E663" s="65">
        <f>SUMIFS(Jan!$I$5:$I$619,Jan!$S$5:$S$619,"Despesa",Jan!$F$5:$F$619,Resultado!$D663)</f>
        <v>0</v>
      </c>
      <c r="F663" s="65">
        <f>SUMIFS(Fev!$I$5:$I$619,Fev!$S$5:$S$619,"Despesa",Fev!$F$5:$F$619,Resultado!$D663)</f>
        <v>0</v>
      </c>
      <c r="G663" s="65">
        <f>SUMIFS(Mar!$I$5:$I$619,Mar!$S$5:$S$619,"Despesa",Mar!$F$5:$F$619,Resultado!$D663)</f>
        <v>0</v>
      </c>
      <c r="H663" s="65">
        <f>SUMIFS(Abr!$I$5:$I$619,Abr!$S$5:$S$619,"Despesa",Abr!$F$5:$F$619,Resultado!$D663)</f>
        <v>0</v>
      </c>
      <c r="I663" s="65">
        <f>SUMIFS(Mai!$I$5:$I$619,Mai!$S$5:$S$619,"Despesa",Mai!$F$5:$F$619,Resultado!$D663)</f>
        <v>0</v>
      </c>
      <c r="J663" s="65">
        <f>SUMIFS(Jun!$I$5:$I$619,Jun!$S$5:$S$619,"Despesa",Jun!$F$5:$F$619,Resultado!$D663)</f>
        <v>0</v>
      </c>
      <c r="K663" s="65">
        <f>SUMIFS(Jul!$I$5:$I$619,Jul!$S$5:$S$619,"Despesa",Jul!$F$5:$F$619,Resultado!$D663)</f>
        <v>0</v>
      </c>
      <c r="L663" s="65">
        <f>SUMIFS(Ago!$I$5:$I$619,Ago!$S$5:$S$619,"Despesa",Ago!$F$5:$F$619,Resultado!$D663)</f>
        <v>0</v>
      </c>
      <c r="M663" s="65">
        <f>SUMIFS(Set!$I$5:$I$619,Set!$S$5:$S$619,"Despesa",Set!$F$5:$F$619,Resultado!$D663)</f>
        <v>0</v>
      </c>
      <c r="N663" s="65">
        <f>SUMIFS(Out!$I$5:$I$619,Out!$S$5:$S$619,"Despesa",Out!$F$5:$F$619,Resultado!$D663)</f>
        <v>0</v>
      </c>
      <c r="O663" s="65">
        <f>SUMIFS(Nov!$I$5:$I$619,Nov!$S$5:$S$619,"Despesa",Nov!$F$5:$F$619,Resultado!$D663)</f>
        <v>0</v>
      </c>
      <c r="P663" s="65">
        <f>SUMIFS(Dez!$I$5:$I$619,Dez!$S$5:$S$619,"Despesa",Dez!$F$5:$F$619,Resultado!$D663)</f>
        <v>0</v>
      </c>
      <c r="Q663" s="65">
        <f t="shared" si="78"/>
        <v>0</v>
      </c>
    </row>
    <row r="664" spans="3:17" ht="28.5" customHeight="1" thickTop="1" thickBot="1" x14ac:dyDescent="0.25">
      <c r="C664" s="45" t="str">
        <f>'PC Despesas'!L43</f>
        <v>5.4.39</v>
      </c>
      <c r="D664" s="46" t="str">
        <f>VLOOKUP(C664,'PC Despesas'!$L$4:$M$103,2,FALSE)</f>
        <v>-</v>
      </c>
      <c r="E664" s="65">
        <f>SUMIFS(Jan!$I$5:$I$619,Jan!$S$5:$S$619,"Despesa",Jan!$F$5:$F$619,Resultado!$D664)</f>
        <v>0</v>
      </c>
      <c r="F664" s="65">
        <f>SUMIFS(Fev!$I$5:$I$619,Fev!$S$5:$S$619,"Despesa",Fev!$F$5:$F$619,Resultado!$D664)</f>
        <v>0</v>
      </c>
      <c r="G664" s="65">
        <f>SUMIFS(Mar!$I$5:$I$619,Mar!$S$5:$S$619,"Despesa",Mar!$F$5:$F$619,Resultado!$D664)</f>
        <v>0</v>
      </c>
      <c r="H664" s="65">
        <f>SUMIFS(Abr!$I$5:$I$619,Abr!$S$5:$S$619,"Despesa",Abr!$F$5:$F$619,Resultado!$D664)</f>
        <v>0</v>
      </c>
      <c r="I664" s="65">
        <f>SUMIFS(Mai!$I$5:$I$619,Mai!$S$5:$S$619,"Despesa",Mai!$F$5:$F$619,Resultado!$D664)</f>
        <v>0</v>
      </c>
      <c r="J664" s="65">
        <f>SUMIFS(Jun!$I$5:$I$619,Jun!$S$5:$S$619,"Despesa",Jun!$F$5:$F$619,Resultado!$D664)</f>
        <v>0</v>
      </c>
      <c r="K664" s="65">
        <f>SUMIFS(Jul!$I$5:$I$619,Jul!$S$5:$S$619,"Despesa",Jul!$F$5:$F$619,Resultado!$D664)</f>
        <v>0</v>
      </c>
      <c r="L664" s="65">
        <f>SUMIFS(Ago!$I$5:$I$619,Ago!$S$5:$S$619,"Despesa",Ago!$F$5:$F$619,Resultado!$D664)</f>
        <v>0</v>
      </c>
      <c r="M664" s="65">
        <f>SUMIFS(Set!$I$5:$I$619,Set!$S$5:$S$619,"Despesa",Set!$F$5:$F$619,Resultado!$D664)</f>
        <v>0</v>
      </c>
      <c r="N664" s="65">
        <f>SUMIFS(Out!$I$5:$I$619,Out!$S$5:$S$619,"Despesa",Out!$F$5:$F$619,Resultado!$D664)</f>
        <v>0</v>
      </c>
      <c r="O664" s="65">
        <f>SUMIFS(Nov!$I$5:$I$619,Nov!$S$5:$S$619,"Despesa",Nov!$F$5:$F$619,Resultado!$D664)</f>
        <v>0</v>
      </c>
      <c r="P664" s="65">
        <f>SUMIFS(Dez!$I$5:$I$619,Dez!$S$5:$S$619,"Despesa",Dez!$F$5:$F$619,Resultado!$D664)</f>
        <v>0</v>
      </c>
      <c r="Q664" s="65">
        <f t="shared" si="78"/>
        <v>0</v>
      </c>
    </row>
    <row r="665" spans="3:17" ht="28.5" customHeight="1" thickTop="1" thickBot="1" x14ac:dyDescent="0.25">
      <c r="C665" s="45" t="str">
        <f>'PC Despesas'!L44</f>
        <v>5.4.40</v>
      </c>
      <c r="D665" s="46" t="str">
        <f>VLOOKUP(C665,'PC Despesas'!$L$4:$M$103,2,FALSE)</f>
        <v>-</v>
      </c>
      <c r="E665" s="65">
        <f>SUMIFS(Jan!$I$5:$I$619,Jan!$S$5:$S$619,"Despesa",Jan!$F$5:$F$619,Resultado!$D665)</f>
        <v>0</v>
      </c>
      <c r="F665" s="65">
        <f>SUMIFS(Fev!$I$5:$I$619,Fev!$S$5:$S$619,"Despesa",Fev!$F$5:$F$619,Resultado!$D665)</f>
        <v>0</v>
      </c>
      <c r="G665" s="65">
        <f>SUMIFS(Mar!$I$5:$I$619,Mar!$S$5:$S$619,"Despesa",Mar!$F$5:$F$619,Resultado!$D665)</f>
        <v>0</v>
      </c>
      <c r="H665" s="65">
        <f>SUMIFS(Abr!$I$5:$I$619,Abr!$S$5:$S$619,"Despesa",Abr!$F$5:$F$619,Resultado!$D665)</f>
        <v>0</v>
      </c>
      <c r="I665" s="65">
        <f>SUMIFS(Mai!$I$5:$I$619,Mai!$S$5:$S$619,"Despesa",Mai!$F$5:$F$619,Resultado!$D665)</f>
        <v>0</v>
      </c>
      <c r="J665" s="65">
        <f>SUMIFS(Jun!$I$5:$I$619,Jun!$S$5:$S$619,"Despesa",Jun!$F$5:$F$619,Resultado!$D665)</f>
        <v>0</v>
      </c>
      <c r="K665" s="65">
        <f>SUMIFS(Jul!$I$5:$I$619,Jul!$S$5:$S$619,"Despesa",Jul!$F$5:$F$619,Resultado!$D665)</f>
        <v>0</v>
      </c>
      <c r="L665" s="65">
        <f>SUMIFS(Ago!$I$5:$I$619,Ago!$S$5:$S$619,"Despesa",Ago!$F$5:$F$619,Resultado!$D665)</f>
        <v>0</v>
      </c>
      <c r="M665" s="65">
        <f>SUMIFS(Set!$I$5:$I$619,Set!$S$5:$S$619,"Despesa",Set!$F$5:$F$619,Resultado!$D665)</f>
        <v>0</v>
      </c>
      <c r="N665" s="65">
        <f>SUMIFS(Out!$I$5:$I$619,Out!$S$5:$S$619,"Despesa",Out!$F$5:$F$619,Resultado!$D665)</f>
        <v>0</v>
      </c>
      <c r="O665" s="65">
        <f>SUMIFS(Nov!$I$5:$I$619,Nov!$S$5:$S$619,"Despesa",Nov!$F$5:$F$619,Resultado!$D665)</f>
        <v>0</v>
      </c>
      <c r="P665" s="65">
        <f>SUMIFS(Dez!$I$5:$I$619,Dez!$S$5:$S$619,"Despesa",Dez!$F$5:$F$619,Resultado!$D665)</f>
        <v>0</v>
      </c>
      <c r="Q665" s="65">
        <f t="shared" si="78"/>
        <v>0</v>
      </c>
    </row>
    <row r="666" spans="3:17" ht="28.5" customHeight="1" thickTop="1" thickBot="1" x14ac:dyDescent="0.25">
      <c r="C666" s="45" t="str">
        <f>'PC Despesas'!L45</f>
        <v>5.4.41</v>
      </c>
      <c r="D666" s="46" t="str">
        <f>VLOOKUP(C666,'PC Despesas'!$L$4:$M$103,2,FALSE)</f>
        <v>-</v>
      </c>
      <c r="E666" s="65">
        <f>SUMIFS(Jan!$I$5:$I$619,Jan!$S$5:$S$619,"Despesa",Jan!$F$5:$F$619,Resultado!$D666)</f>
        <v>0</v>
      </c>
      <c r="F666" s="65">
        <f>SUMIFS(Fev!$I$5:$I$619,Fev!$S$5:$S$619,"Despesa",Fev!$F$5:$F$619,Resultado!$D666)</f>
        <v>0</v>
      </c>
      <c r="G666" s="65">
        <f>SUMIFS(Mar!$I$5:$I$619,Mar!$S$5:$S$619,"Despesa",Mar!$F$5:$F$619,Resultado!$D666)</f>
        <v>0</v>
      </c>
      <c r="H666" s="65">
        <f>SUMIFS(Abr!$I$5:$I$619,Abr!$S$5:$S$619,"Despesa",Abr!$F$5:$F$619,Resultado!$D666)</f>
        <v>0</v>
      </c>
      <c r="I666" s="65">
        <f>SUMIFS(Mai!$I$5:$I$619,Mai!$S$5:$S$619,"Despesa",Mai!$F$5:$F$619,Resultado!$D666)</f>
        <v>0</v>
      </c>
      <c r="J666" s="65">
        <f>SUMIFS(Jun!$I$5:$I$619,Jun!$S$5:$S$619,"Despesa",Jun!$F$5:$F$619,Resultado!$D666)</f>
        <v>0</v>
      </c>
      <c r="K666" s="65">
        <f>SUMIFS(Jul!$I$5:$I$619,Jul!$S$5:$S$619,"Despesa",Jul!$F$5:$F$619,Resultado!$D666)</f>
        <v>0</v>
      </c>
      <c r="L666" s="65">
        <f>SUMIFS(Ago!$I$5:$I$619,Ago!$S$5:$S$619,"Despesa",Ago!$F$5:$F$619,Resultado!$D666)</f>
        <v>0</v>
      </c>
      <c r="M666" s="65">
        <f>SUMIFS(Set!$I$5:$I$619,Set!$S$5:$S$619,"Despesa",Set!$F$5:$F$619,Resultado!$D666)</f>
        <v>0</v>
      </c>
      <c r="N666" s="65">
        <f>SUMIFS(Out!$I$5:$I$619,Out!$S$5:$S$619,"Despesa",Out!$F$5:$F$619,Resultado!$D666)</f>
        <v>0</v>
      </c>
      <c r="O666" s="65">
        <f>SUMIFS(Nov!$I$5:$I$619,Nov!$S$5:$S$619,"Despesa",Nov!$F$5:$F$619,Resultado!$D666)</f>
        <v>0</v>
      </c>
      <c r="P666" s="65">
        <f>SUMIFS(Dez!$I$5:$I$619,Dez!$S$5:$S$619,"Despesa",Dez!$F$5:$F$619,Resultado!$D666)</f>
        <v>0</v>
      </c>
      <c r="Q666" s="65">
        <f t="shared" si="78"/>
        <v>0</v>
      </c>
    </row>
    <row r="667" spans="3:17" ht="28.5" customHeight="1" thickTop="1" thickBot="1" x14ac:dyDescent="0.25">
      <c r="C667" s="45" t="str">
        <f>'PC Despesas'!L46</f>
        <v>5.4.42</v>
      </c>
      <c r="D667" s="46" t="str">
        <f>VLOOKUP(C667,'PC Despesas'!$L$4:$M$103,2,FALSE)</f>
        <v>-</v>
      </c>
      <c r="E667" s="65">
        <f>SUMIFS(Jan!$I$5:$I$619,Jan!$S$5:$S$619,"Despesa",Jan!$F$5:$F$619,Resultado!$D667)</f>
        <v>0</v>
      </c>
      <c r="F667" s="65">
        <f>SUMIFS(Fev!$I$5:$I$619,Fev!$S$5:$S$619,"Despesa",Fev!$F$5:$F$619,Resultado!$D667)</f>
        <v>0</v>
      </c>
      <c r="G667" s="65">
        <f>SUMIFS(Mar!$I$5:$I$619,Mar!$S$5:$S$619,"Despesa",Mar!$F$5:$F$619,Resultado!$D667)</f>
        <v>0</v>
      </c>
      <c r="H667" s="65">
        <f>SUMIFS(Abr!$I$5:$I$619,Abr!$S$5:$S$619,"Despesa",Abr!$F$5:$F$619,Resultado!$D667)</f>
        <v>0</v>
      </c>
      <c r="I667" s="65">
        <f>SUMIFS(Mai!$I$5:$I$619,Mai!$S$5:$S$619,"Despesa",Mai!$F$5:$F$619,Resultado!$D667)</f>
        <v>0</v>
      </c>
      <c r="J667" s="65">
        <f>SUMIFS(Jun!$I$5:$I$619,Jun!$S$5:$S$619,"Despesa",Jun!$F$5:$F$619,Resultado!$D667)</f>
        <v>0</v>
      </c>
      <c r="K667" s="65">
        <f>SUMIFS(Jul!$I$5:$I$619,Jul!$S$5:$S$619,"Despesa",Jul!$F$5:$F$619,Resultado!$D667)</f>
        <v>0</v>
      </c>
      <c r="L667" s="65">
        <f>SUMIFS(Ago!$I$5:$I$619,Ago!$S$5:$S$619,"Despesa",Ago!$F$5:$F$619,Resultado!$D667)</f>
        <v>0</v>
      </c>
      <c r="M667" s="65">
        <f>SUMIFS(Set!$I$5:$I$619,Set!$S$5:$S$619,"Despesa",Set!$F$5:$F$619,Resultado!$D667)</f>
        <v>0</v>
      </c>
      <c r="N667" s="65">
        <f>SUMIFS(Out!$I$5:$I$619,Out!$S$5:$S$619,"Despesa",Out!$F$5:$F$619,Resultado!$D667)</f>
        <v>0</v>
      </c>
      <c r="O667" s="65">
        <f>SUMIFS(Nov!$I$5:$I$619,Nov!$S$5:$S$619,"Despesa",Nov!$F$5:$F$619,Resultado!$D667)</f>
        <v>0</v>
      </c>
      <c r="P667" s="65">
        <f>SUMIFS(Dez!$I$5:$I$619,Dez!$S$5:$S$619,"Despesa",Dez!$F$5:$F$619,Resultado!$D667)</f>
        <v>0</v>
      </c>
      <c r="Q667" s="65">
        <f t="shared" si="78"/>
        <v>0</v>
      </c>
    </row>
    <row r="668" spans="3:17" ht="28.5" customHeight="1" thickTop="1" thickBot="1" x14ac:dyDescent="0.25">
      <c r="C668" s="45" t="str">
        <f>'PC Despesas'!L47</f>
        <v>5.4.43</v>
      </c>
      <c r="D668" s="46" t="str">
        <f>VLOOKUP(C668,'PC Despesas'!$L$4:$M$103,2,FALSE)</f>
        <v>-</v>
      </c>
      <c r="E668" s="65">
        <f>SUMIFS(Jan!$I$5:$I$619,Jan!$S$5:$S$619,"Despesa",Jan!$F$5:$F$619,Resultado!$D668)</f>
        <v>0</v>
      </c>
      <c r="F668" s="65">
        <f>SUMIFS(Fev!$I$5:$I$619,Fev!$S$5:$S$619,"Despesa",Fev!$F$5:$F$619,Resultado!$D668)</f>
        <v>0</v>
      </c>
      <c r="G668" s="65">
        <f>SUMIFS(Mar!$I$5:$I$619,Mar!$S$5:$S$619,"Despesa",Mar!$F$5:$F$619,Resultado!$D668)</f>
        <v>0</v>
      </c>
      <c r="H668" s="65">
        <f>SUMIFS(Abr!$I$5:$I$619,Abr!$S$5:$S$619,"Despesa",Abr!$F$5:$F$619,Resultado!$D668)</f>
        <v>0</v>
      </c>
      <c r="I668" s="65">
        <f>SUMIFS(Mai!$I$5:$I$619,Mai!$S$5:$S$619,"Despesa",Mai!$F$5:$F$619,Resultado!$D668)</f>
        <v>0</v>
      </c>
      <c r="J668" s="65">
        <f>SUMIFS(Jun!$I$5:$I$619,Jun!$S$5:$S$619,"Despesa",Jun!$F$5:$F$619,Resultado!$D668)</f>
        <v>0</v>
      </c>
      <c r="K668" s="65">
        <f>SUMIFS(Jul!$I$5:$I$619,Jul!$S$5:$S$619,"Despesa",Jul!$F$5:$F$619,Resultado!$D668)</f>
        <v>0</v>
      </c>
      <c r="L668" s="65">
        <f>SUMIFS(Ago!$I$5:$I$619,Ago!$S$5:$S$619,"Despesa",Ago!$F$5:$F$619,Resultado!$D668)</f>
        <v>0</v>
      </c>
      <c r="M668" s="65">
        <f>SUMIFS(Set!$I$5:$I$619,Set!$S$5:$S$619,"Despesa",Set!$F$5:$F$619,Resultado!$D668)</f>
        <v>0</v>
      </c>
      <c r="N668" s="65">
        <f>SUMIFS(Out!$I$5:$I$619,Out!$S$5:$S$619,"Despesa",Out!$F$5:$F$619,Resultado!$D668)</f>
        <v>0</v>
      </c>
      <c r="O668" s="65">
        <f>SUMIFS(Nov!$I$5:$I$619,Nov!$S$5:$S$619,"Despesa",Nov!$F$5:$F$619,Resultado!$D668)</f>
        <v>0</v>
      </c>
      <c r="P668" s="65">
        <f>SUMIFS(Dez!$I$5:$I$619,Dez!$S$5:$S$619,"Despesa",Dez!$F$5:$F$619,Resultado!$D668)</f>
        <v>0</v>
      </c>
      <c r="Q668" s="65">
        <f t="shared" si="78"/>
        <v>0</v>
      </c>
    </row>
    <row r="669" spans="3:17" ht="28.5" customHeight="1" thickTop="1" thickBot="1" x14ac:dyDescent="0.25">
      <c r="C669" s="45" t="str">
        <f>'PC Despesas'!L48</f>
        <v>5.4.44</v>
      </c>
      <c r="D669" s="46" t="str">
        <f>VLOOKUP(C669,'PC Despesas'!$L$4:$M$103,2,FALSE)</f>
        <v>-</v>
      </c>
      <c r="E669" s="65">
        <f>SUMIFS(Jan!$I$5:$I$619,Jan!$S$5:$S$619,"Despesa",Jan!$F$5:$F$619,Resultado!$D669)</f>
        <v>0</v>
      </c>
      <c r="F669" s="65">
        <f>SUMIFS(Fev!$I$5:$I$619,Fev!$S$5:$S$619,"Despesa",Fev!$F$5:$F$619,Resultado!$D669)</f>
        <v>0</v>
      </c>
      <c r="G669" s="65">
        <f>SUMIFS(Mar!$I$5:$I$619,Mar!$S$5:$S$619,"Despesa",Mar!$F$5:$F$619,Resultado!$D669)</f>
        <v>0</v>
      </c>
      <c r="H669" s="65">
        <f>SUMIFS(Abr!$I$5:$I$619,Abr!$S$5:$S$619,"Despesa",Abr!$F$5:$F$619,Resultado!$D669)</f>
        <v>0</v>
      </c>
      <c r="I669" s="65">
        <f>SUMIFS(Mai!$I$5:$I$619,Mai!$S$5:$S$619,"Despesa",Mai!$F$5:$F$619,Resultado!$D669)</f>
        <v>0</v>
      </c>
      <c r="J669" s="65">
        <f>SUMIFS(Jun!$I$5:$I$619,Jun!$S$5:$S$619,"Despesa",Jun!$F$5:$F$619,Resultado!$D669)</f>
        <v>0</v>
      </c>
      <c r="K669" s="65">
        <f>SUMIFS(Jul!$I$5:$I$619,Jul!$S$5:$S$619,"Despesa",Jul!$F$5:$F$619,Resultado!$D669)</f>
        <v>0</v>
      </c>
      <c r="L669" s="65">
        <f>SUMIFS(Ago!$I$5:$I$619,Ago!$S$5:$S$619,"Despesa",Ago!$F$5:$F$619,Resultado!$D669)</f>
        <v>0</v>
      </c>
      <c r="M669" s="65">
        <f>SUMIFS(Set!$I$5:$I$619,Set!$S$5:$S$619,"Despesa",Set!$F$5:$F$619,Resultado!$D669)</f>
        <v>0</v>
      </c>
      <c r="N669" s="65">
        <f>SUMIFS(Out!$I$5:$I$619,Out!$S$5:$S$619,"Despesa",Out!$F$5:$F$619,Resultado!$D669)</f>
        <v>0</v>
      </c>
      <c r="O669" s="65">
        <f>SUMIFS(Nov!$I$5:$I$619,Nov!$S$5:$S$619,"Despesa",Nov!$F$5:$F$619,Resultado!$D669)</f>
        <v>0</v>
      </c>
      <c r="P669" s="65">
        <f>SUMIFS(Dez!$I$5:$I$619,Dez!$S$5:$S$619,"Despesa",Dez!$F$5:$F$619,Resultado!$D669)</f>
        <v>0</v>
      </c>
      <c r="Q669" s="65">
        <f t="shared" si="78"/>
        <v>0</v>
      </c>
    </row>
    <row r="670" spans="3:17" ht="28.5" customHeight="1" thickTop="1" thickBot="1" x14ac:dyDescent="0.25">
      <c r="C670" s="45" t="str">
        <f>'PC Despesas'!L49</f>
        <v>5.4.45</v>
      </c>
      <c r="D670" s="46" t="str">
        <f>VLOOKUP(C670,'PC Despesas'!$L$4:$M$103,2,FALSE)</f>
        <v>-</v>
      </c>
      <c r="E670" s="65">
        <f>SUMIFS(Jan!$I$5:$I$619,Jan!$S$5:$S$619,"Despesa",Jan!$F$5:$F$619,Resultado!$D670)</f>
        <v>0</v>
      </c>
      <c r="F670" s="65">
        <f>SUMIFS(Fev!$I$5:$I$619,Fev!$S$5:$S$619,"Despesa",Fev!$F$5:$F$619,Resultado!$D670)</f>
        <v>0</v>
      </c>
      <c r="G670" s="65">
        <f>SUMIFS(Mar!$I$5:$I$619,Mar!$S$5:$S$619,"Despesa",Mar!$F$5:$F$619,Resultado!$D670)</f>
        <v>0</v>
      </c>
      <c r="H670" s="65">
        <f>SUMIFS(Abr!$I$5:$I$619,Abr!$S$5:$S$619,"Despesa",Abr!$F$5:$F$619,Resultado!$D670)</f>
        <v>0</v>
      </c>
      <c r="I670" s="65">
        <f>SUMIFS(Mai!$I$5:$I$619,Mai!$S$5:$S$619,"Despesa",Mai!$F$5:$F$619,Resultado!$D670)</f>
        <v>0</v>
      </c>
      <c r="J670" s="65">
        <f>SUMIFS(Jun!$I$5:$I$619,Jun!$S$5:$S$619,"Despesa",Jun!$F$5:$F$619,Resultado!$D670)</f>
        <v>0</v>
      </c>
      <c r="K670" s="65">
        <f>SUMIFS(Jul!$I$5:$I$619,Jul!$S$5:$S$619,"Despesa",Jul!$F$5:$F$619,Resultado!$D670)</f>
        <v>0</v>
      </c>
      <c r="L670" s="65">
        <f>SUMIFS(Ago!$I$5:$I$619,Ago!$S$5:$S$619,"Despesa",Ago!$F$5:$F$619,Resultado!$D670)</f>
        <v>0</v>
      </c>
      <c r="M670" s="65">
        <f>SUMIFS(Set!$I$5:$I$619,Set!$S$5:$S$619,"Despesa",Set!$F$5:$F$619,Resultado!$D670)</f>
        <v>0</v>
      </c>
      <c r="N670" s="65">
        <f>SUMIFS(Out!$I$5:$I$619,Out!$S$5:$S$619,"Despesa",Out!$F$5:$F$619,Resultado!$D670)</f>
        <v>0</v>
      </c>
      <c r="O670" s="65">
        <f>SUMIFS(Nov!$I$5:$I$619,Nov!$S$5:$S$619,"Despesa",Nov!$F$5:$F$619,Resultado!$D670)</f>
        <v>0</v>
      </c>
      <c r="P670" s="65">
        <f>SUMIFS(Dez!$I$5:$I$619,Dez!$S$5:$S$619,"Despesa",Dez!$F$5:$F$619,Resultado!$D670)</f>
        <v>0</v>
      </c>
      <c r="Q670" s="65">
        <f t="shared" si="78"/>
        <v>0</v>
      </c>
    </row>
    <row r="671" spans="3:17" ht="28.5" customHeight="1" thickTop="1" thickBot="1" x14ac:dyDescent="0.25">
      <c r="C671" s="45" t="str">
        <f>'PC Despesas'!L50</f>
        <v>5.4.46</v>
      </c>
      <c r="D671" s="46" t="str">
        <f>VLOOKUP(C671,'PC Despesas'!$L$4:$M$103,2,FALSE)</f>
        <v>-</v>
      </c>
      <c r="E671" s="65">
        <f>SUMIFS(Jan!$I$5:$I$619,Jan!$S$5:$S$619,"Despesa",Jan!$F$5:$F$619,Resultado!$D671)</f>
        <v>0</v>
      </c>
      <c r="F671" s="65">
        <f>SUMIFS(Fev!$I$5:$I$619,Fev!$S$5:$S$619,"Despesa",Fev!$F$5:$F$619,Resultado!$D671)</f>
        <v>0</v>
      </c>
      <c r="G671" s="65">
        <f>SUMIFS(Mar!$I$5:$I$619,Mar!$S$5:$S$619,"Despesa",Mar!$F$5:$F$619,Resultado!$D671)</f>
        <v>0</v>
      </c>
      <c r="H671" s="65">
        <f>SUMIFS(Abr!$I$5:$I$619,Abr!$S$5:$S$619,"Despesa",Abr!$F$5:$F$619,Resultado!$D671)</f>
        <v>0</v>
      </c>
      <c r="I671" s="65">
        <f>SUMIFS(Mai!$I$5:$I$619,Mai!$S$5:$S$619,"Despesa",Mai!$F$5:$F$619,Resultado!$D671)</f>
        <v>0</v>
      </c>
      <c r="J671" s="65">
        <f>SUMIFS(Jun!$I$5:$I$619,Jun!$S$5:$S$619,"Despesa",Jun!$F$5:$F$619,Resultado!$D671)</f>
        <v>0</v>
      </c>
      <c r="K671" s="65">
        <f>SUMIFS(Jul!$I$5:$I$619,Jul!$S$5:$S$619,"Despesa",Jul!$F$5:$F$619,Resultado!$D671)</f>
        <v>0</v>
      </c>
      <c r="L671" s="65">
        <f>SUMIFS(Ago!$I$5:$I$619,Ago!$S$5:$S$619,"Despesa",Ago!$F$5:$F$619,Resultado!$D671)</f>
        <v>0</v>
      </c>
      <c r="M671" s="65">
        <f>SUMIFS(Set!$I$5:$I$619,Set!$S$5:$S$619,"Despesa",Set!$F$5:$F$619,Resultado!$D671)</f>
        <v>0</v>
      </c>
      <c r="N671" s="65">
        <f>SUMIFS(Out!$I$5:$I$619,Out!$S$5:$S$619,"Despesa",Out!$F$5:$F$619,Resultado!$D671)</f>
        <v>0</v>
      </c>
      <c r="O671" s="65">
        <f>SUMIFS(Nov!$I$5:$I$619,Nov!$S$5:$S$619,"Despesa",Nov!$F$5:$F$619,Resultado!$D671)</f>
        <v>0</v>
      </c>
      <c r="P671" s="65">
        <f>SUMIFS(Dez!$I$5:$I$619,Dez!$S$5:$S$619,"Despesa",Dez!$F$5:$F$619,Resultado!$D671)</f>
        <v>0</v>
      </c>
      <c r="Q671" s="65">
        <f t="shared" si="78"/>
        <v>0</v>
      </c>
    </row>
    <row r="672" spans="3:17" ht="28.5" customHeight="1" thickTop="1" thickBot="1" x14ac:dyDescent="0.25">
      <c r="C672" s="45" t="str">
        <f>'PC Despesas'!L51</f>
        <v>5.4.47</v>
      </c>
      <c r="D672" s="46" t="str">
        <f>VLOOKUP(C672,'PC Despesas'!$L$4:$M$103,2,FALSE)</f>
        <v>-</v>
      </c>
      <c r="E672" s="65">
        <f>SUMIFS(Jan!$I$5:$I$619,Jan!$S$5:$S$619,"Despesa",Jan!$F$5:$F$619,Resultado!$D672)</f>
        <v>0</v>
      </c>
      <c r="F672" s="65">
        <f>SUMIFS(Fev!$I$5:$I$619,Fev!$S$5:$S$619,"Despesa",Fev!$F$5:$F$619,Resultado!$D672)</f>
        <v>0</v>
      </c>
      <c r="G672" s="65">
        <f>SUMIFS(Mar!$I$5:$I$619,Mar!$S$5:$S$619,"Despesa",Mar!$F$5:$F$619,Resultado!$D672)</f>
        <v>0</v>
      </c>
      <c r="H672" s="65">
        <f>SUMIFS(Abr!$I$5:$I$619,Abr!$S$5:$S$619,"Despesa",Abr!$F$5:$F$619,Resultado!$D672)</f>
        <v>0</v>
      </c>
      <c r="I672" s="65">
        <f>SUMIFS(Mai!$I$5:$I$619,Mai!$S$5:$S$619,"Despesa",Mai!$F$5:$F$619,Resultado!$D672)</f>
        <v>0</v>
      </c>
      <c r="J672" s="65">
        <f>SUMIFS(Jun!$I$5:$I$619,Jun!$S$5:$S$619,"Despesa",Jun!$F$5:$F$619,Resultado!$D672)</f>
        <v>0</v>
      </c>
      <c r="K672" s="65">
        <f>SUMIFS(Jul!$I$5:$I$619,Jul!$S$5:$S$619,"Despesa",Jul!$F$5:$F$619,Resultado!$D672)</f>
        <v>0</v>
      </c>
      <c r="L672" s="65">
        <f>SUMIFS(Ago!$I$5:$I$619,Ago!$S$5:$S$619,"Despesa",Ago!$F$5:$F$619,Resultado!$D672)</f>
        <v>0</v>
      </c>
      <c r="M672" s="65">
        <f>SUMIFS(Set!$I$5:$I$619,Set!$S$5:$S$619,"Despesa",Set!$F$5:$F$619,Resultado!$D672)</f>
        <v>0</v>
      </c>
      <c r="N672" s="65">
        <f>SUMIFS(Out!$I$5:$I$619,Out!$S$5:$S$619,"Despesa",Out!$F$5:$F$619,Resultado!$D672)</f>
        <v>0</v>
      </c>
      <c r="O672" s="65">
        <f>SUMIFS(Nov!$I$5:$I$619,Nov!$S$5:$S$619,"Despesa",Nov!$F$5:$F$619,Resultado!$D672)</f>
        <v>0</v>
      </c>
      <c r="P672" s="65">
        <f>SUMIFS(Dez!$I$5:$I$619,Dez!$S$5:$S$619,"Despesa",Dez!$F$5:$F$619,Resultado!$D672)</f>
        <v>0</v>
      </c>
      <c r="Q672" s="65">
        <f t="shared" si="78"/>
        <v>0</v>
      </c>
    </row>
    <row r="673" spans="3:17" ht="28.5" customHeight="1" thickTop="1" thickBot="1" x14ac:dyDescent="0.25">
      <c r="C673" s="45" t="str">
        <f>'PC Despesas'!L52</f>
        <v>5.4.48</v>
      </c>
      <c r="D673" s="46" t="str">
        <f>VLOOKUP(C673,'PC Despesas'!$L$4:$M$103,2,FALSE)</f>
        <v>-</v>
      </c>
      <c r="E673" s="65">
        <f>SUMIFS(Jan!$I$5:$I$619,Jan!$S$5:$S$619,"Despesa",Jan!$F$5:$F$619,Resultado!$D673)</f>
        <v>0</v>
      </c>
      <c r="F673" s="65">
        <f>SUMIFS(Fev!$I$5:$I$619,Fev!$S$5:$S$619,"Despesa",Fev!$F$5:$F$619,Resultado!$D673)</f>
        <v>0</v>
      </c>
      <c r="G673" s="65">
        <f>SUMIFS(Mar!$I$5:$I$619,Mar!$S$5:$S$619,"Despesa",Mar!$F$5:$F$619,Resultado!$D673)</f>
        <v>0</v>
      </c>
      <c r="H673" s="65">
        <f>SUMIFS(Abr!$I$5:$I$619,Abr!$S$5:$S$619,"Despesa",Abr!$F$5:$F$619,Resultado!$D673)</f>
        <v>0</v>
      </c>
      <c r="I673" s="65">
        <f>SUMIFS(Mai!$I$5:$I$619,Mai!$S$5:$S$619,"Despesa",Mai!$F$5:$F$619,Resultado!$D673)</f>
        <v>0</v>
      </c>
      <c r="J673" s="65">
        <f>SUMIFS(Jun!$I$5:$I$619,Jun!$S$5:$S$619,"Despesa",Jun!$F$5:$F$619,Resultado!$D673)</f>
        <v>0</v>
      </c>
      <c r="K673" s="65">
        <f>SUMIFS(Jul!$I$5:$I$619,Jul!$S$5:$S$619,"Despesa",Jul!$F$5:$F$619,Resultado!$D673)</f>
        <v>0</v>
      </c>
      <c r="L673" s="65">
        <f>SUMIFS(Ago!$I$5:$I$619,Ago!$S$5:$S$619,"Despesa",Ago!$F$5:$F$619,Resultado!$D673)</f>
        <v>0</v>
      </c>
      <c r="M673" s="65">
        <f>SUMIFS(Set!$I$5:$I$619,Set!$S$5:$S$619,"Despesa",Set!$F$5:$F$619,Resultado!$D673)</f>
        <v>0</v>
      </c>
      <c r="N673" s="65">
        <f>SUMIFS(Out!$I$5:$I$619,Out!$S$5:$S$619,"Despesa",Out!$F$5:$F$619,Resultado!$D673)</f>
        <v>0</v>
      </c>
      <c r="O673" s="65">
        <f>SUMIFS(Nov!$I$5:$I$619,Nov!$S$5:$S$619,"Despesa",Nov!$F$5:$F$619,Resultado!$D673)</f>
        <v>0</v>
      </c>
      <c r="P673" s="65">
        <f>SUMIFS(Dez!$I$5:$I$619,Dez!$S$5:$S$619,"Despesa",Dez!$F$5:$F$619,Resultado!$D673)</f>
        <v>0</v>
      </c>
      <c r="Q673" s="65">
        <f t="shared" si="78"/>
        <v>0</v>
      </c>
    </row>
    <row r="674" spans="3:17" ht="28.5" customHeight="1" thickTop="1" thickBot="1" x14ac:dyDescent="0.25">
      <c r="C674" s="45" t="str">
        <f>'PC Despesas'!L53</f>
        <v>5.4.49</v>
      </c>
      <c r="D674" s="46" t="str">
        <f>VLOOKUP(C674,'PC Despesas'!$L$4:$M$103,2,FALSE)</f>
        <v>-</v>
      </c>
      <c r="E674" s="65">
        <f>SUMIFS(Jan!$I$5:$I$619,Jan!$S$5:$S$619,"Despesa",Jan!$F$5:$F$619,Resultado!$D674)</f>
        <v>0</v>
      </c>
      <c r="F674" s="65">
        <f>SUMIFS(Fev!$I$5:$I$619,Fev!$S$5:$S$619,"Despesa",Fev!$F$5:$F$619,Resultado!$D674)</f>
        <v>0</v>
      </c>
      <c r="G674" s="65">
        <f>SUMIFS(Mar!$I$5:$I$619,Mar!$S$5:$S$619,"Despesa",Mar!$F$5:$F$619,Resultado!$D674)</f>
        <v>0</v>
      </c>
      <c r="H674" s="65">
        <f>SUMIFS(Abr!$I$5:$I$619,Abr!$S$5:$S$619,"Despesa",Abr!$F$5:$F$619,Resultado!$D674)</f>
        <v>0</v>
      </c>
      <c r="I674" s="65">
        <f>SUMIFS(Mai!$I$5:$I$619,Mai!$S$5:$S$619,"Despesa",Mai!$F$5:$F$619,Resultado!$D674)</f>
        <v>0</v>
      </c>
      <c r="J674" s="65">
        <f>SUMIFS(Jun!$I$5:$I$619,Jun!$S$5:$S$619,"Despesa",Jun!$F$5:$F$619,Resultado!$D674)</f>
        <v>0</v>
      </c>
      <c r="K674" s="65">
        <f>SUMIFS(Jul!$I$5:$I$619,Jul!$S$5:$S$619,"Despesa",Jul!$F$5:$F$619,Resultado!$D674)</f>
        <v>0</v>
      </c>
      <c r="L674" s="65">
        <f>SUMIFS(Ago!$I$5:$I$619,Ago!$S$5:$S$619,"Despesa",Ago!$F$5:$F$619,Resultado!$D674)</f>
        <v>0</v>
      </c>
      <c r="M674" s="65">
        <f>SUMIFS(Set!$I$5:$I$619,Set!$S$5:$S$619,"Despesa",Set!$F$5:$F$619,Resultado!$D674)</f>
        <v>0</v>
      </c>
      <c r="N674" s="65">
        <f>SUMIFS(Out!$I$5:$I$619,Out!$S$5:$S$619,"Despesa",Out!$F$5:$F$619,Resultado!$D674)</f>
        <v>0</v>
      </c>
      <c r="O674" s="65">
        <f>SUMIFS(Nov!$I$5:$I$619,Nov!$S$5:$S$619,"Despesa",Nov!$F$5:$F$619,Resultado!$D674)</f>
        <v>0</v>
      </c>
      <c r="P674" s="65">
        <f>SUMIFS(Dez!$I$5:$I$619,Dez!$S$5:$S$619,"Despesa",Dez!$F$5:$F$619,Resultado!$D674)</f>
        <v>0</v>
      </c>
      <c r="Q674" s="65">
        <f t="shared" si="78"/>
        <v>0</v>
      </c>
    </row>
    <row r="675" spans="3:17" ht="28.5" customHeight="1" thickTop="1" thickBot="1" x14ac:dyDescent="0.25">
      <c r="C675" s="45" t="str">
        <f>'PC Despesas'!L54</f>
        <v>5.4.50</v>
      </c>
      <c r="D675" s="46" t="str">
        <f>VLOOKUP(C675,'PC Despesas'!$L$4:$M$103,2,FALSE)</f>
        <v>-</v>
      </c>
      <c r="E675" s="65">
        <f>SUMIFS(Jan!$I$5:$I$619,Jan!$S$5:$S$619,"Despesa",Jan!$F$5:$F$619,Resultado!$D675)</f>
        <v>0</v>
      </c>
      <c r="F675" s="65">
        <f>SUMIFS(Fev!$I$5:$I$619,Fev!$S$5:$S$619,"Despesa",Fev!$F$5:$F$619,Resultado!$D675)</f>
        <v>0</v>
      </c>
      <c r="G675" s="65">
        <f>SUMIFS(Mar!$I$5:$I$619,Mar!$S$5:$S$619,"Despesa",Mar!$F$5:$F$619,Resultado!$D675)</f>
        <v>0</v>
      </c>
      <c r="H675" s="65">
        <f>SUMIFS(Abr!$I$5:$I$619,Abr!$S$5:$S$619,"Despesa",Abr!$F$5:$F$619,Resultado!$D675)</f>
        <v>0</v>
      </c>
      <c r="I675" s="65">
        <f>SUMIFS(Mai!$I$5:$I$619,Mai!$S$5:$S$619,"Despesa",Mai!$F$5:$F$619,Resultado!$D675)</f>
        <v>0</v>
      </c>
      <c r="J675" s="65">
        <f>SUMIFS(Jun!$I$5:$I$619,Jun!$S$5:$S$619,"Despesa",Jun!$F$5:$F$619,Resultado!$D675)</f>
        <v>0</v>
      </c>
      <c r="K675" s="65">
        <f>SUMIFS(Jul!$I$5:$I$619,Jul!$S$5:$S$619,"Despesa",Jul!$F$5:$F$619,Resultado!$D675)</f>
        <v>0</v>
      </c>
      <c r="L675" s="65">
        <f>SUMIFS(Ago!$I$5:$I$619,Ago!$S$5:$S$619,"Despesa",Ago!$F$5:$F$619,Resultado!$D675)</f>
        <v>0</v>
      </c>
      <c r="M675" s="65">
        <f>SUMIFS(Set!$I$5:$I$619,Set!$S$5:$S$619,"Despesa",Set!$F$5:$F$619,Resultado!$D675)</f>
        <v>0</v>
      </c>
      <c r="N675" s="65">
        <f>SUMIFS(Out!$I$5:$I$619,Out!$S$5:$S$619,"Despesa",Out!$F$5:$F$619,Resultado!$D675)</f>
        <v>0</v>
      </c>
      <c r="O675" s="65">
        <f>SUMIFS(Nov!$I$5:$I$619,Nov!$S$5:$S$619,"Despesa",Nov!$F$5:$F$619,Resultado!$D675)</f>
        <v>0</v>
      </c>
      <c r="P675" s="65">
        <f>SUMIFS(Dez!$I$5:$I$619,Dez!$S$5:$S$619,"Despesa",Dez!$F$5:$F$619,Resultado!$D675)</f>
        <v>0</v>
      </c>
      <c r="Q675" s="65">
        <f t="shared" si="78"/>
        <v>0</v>
      </c>
    </row>
    <row r="676" spans="3:17" ht="28.5" customHeight="1" thickTop="1" thickBot="1" x14ac:dyDescent="0.25">
      <c r="C676" s="45" t="str">
        <f>'PC Despesas'!L55</f>
        <v>5.4.51</v>
      </c>
      <c r="D676" s="46" t="str">
        <f>VLOOKUP(C676,'PC Despesas'!$L$4:$M$103,2,FALSE)</f>
        <v>-</v>
      </c>
      <c r="E676" s="65">
        <f>SUMIFS(Jan!$I$5:$I$619,Jan!$S$5:$S$619,"Despesa",Jan!$F$5:$F$619,Resultado!$D676)</f>
        <v>0</v>
      </c>
      <c r="F676" s="65">
        <f>SUMIFS(Fev!$I$5:$I$619,Fev!$S$5:$S$619,"Despesa",Fev!$F$5:$F$619,Resultado!$D676)</f>
        <v>0</v>
      </c>
      <c r="G676" s="65">
        <f>SUMIFS(Mar!$I$5:$I$619,Mar!$S$5:$S$619,"Despesa",Mar!$F$5:$F$619,Resultado!$D676)</f>
        <v>0</v>
      </c>
      <c r="H676" s="65">
        <f>SUMIFS(Abr!$I$5:$I$619,Abr!$S$5:$S$619,"Despesa",Abr!$F$5:$F$619,Resultado!$D676)</f>
        <v>0</v>
      </c>
      <c r="I676" s="65">
        <f>SUMIFS(Mai!$I$5:$I$619,Mai!$S$5:$S$619,"Despesa",Mai!$F$5:$F$619,Resultado!$D676)</f>
        <v>0</v>
      </c>
      <c r="J676" s="65">
        <f>SUMIFS(Jun!$I$5:$I$619,Jun!$S$5:$S$619,"Despesa",Jun!$F$5:$F$619,Resultado!$D676)</f>
        <v>0</v>
      </c>
      <c r="K676" s="65">
        <f>SUMIFS(Jul!$I$5:$I$619,Jul!$S$5:$S$619,"Despesa",Jul!$F$5:$F$619,Resultado!$D676)</f>
        <v>0</v>
      </c>
      <c r="L676" s="65">
        <f>SUMIFS(Ago!$I$5:$I$619,Ago!$S$5:$S$619,"Despesa",Ago!$F$5:$F$619,Resultado!$D676)</f>
        <v>0</v>
      </c>
      <c r="M676" s="65">
        <f>SUMIFS(Set!$I$5:$I$619,Set!$S$5:$S$619,"Despesa",Set!$F$5:$F$619,Resultado!$D676)</f>
        <v>0</v>
      </c>
      <c r="N676" s="65">
        <f>SUMIFS(Out!$I$5:$I$619,Out!$S$5:$S$619,"Despesa",Out!$F$5:$F$619,Resultado!$D676)</f>
        <v>0</v>
      </c>
      <c r="O676" s="65">
        <f>SUMIFS(Nov!$I$5:$I$619,Nov!$S$5:$S$619,"Despesa",Nov!$F$5:$F$619,Resultado!$D676)</f>
        <v>0</v>
      </c>
      <c r="P676" s="65">
        <f>SUMIFS(Dez!$I$5:$I$619,Dez!$S$5:$S$619,"Despesa",Dez!$F$5:$F$619,Resultado!$D676)</f>
        <v>0</v>
      </c>
      <c r="Q676" s="65">
        <f t="shared" si="78"/>
        <v>0</v>
      </c>
    </row>
    <row r="677" spans="3:17" ht="28.5" customHeight="1" thickTop="1" thickBot="1" x14ac:dyDescent="0.25">
      <c r="C677" s="45" t="str">
        <f>'PC Despesas'!L56</f>
        <v>5.4.52</v>
      </c>
      <c r="D677" s="46" t="str">
        <f>VLOOKUP(C677,'PC Despesas'!$L$4:$M$103,2,FALSE)</f>
        <v>-</v>
      </c>
      <c r="E677" s="65">
        <f>SUMIFS(Jan!$I$5:$I$619,Jan!$S$5:$S$619,"Despesa",Jan!$F$5:$F$619,Resultado!$D677)</f>
        <v>0</v>
      </c>
      <c r="F677" s="65">
        <f>SUMIFS(Fev!$I$5:$I$619,Fev!$S$5:$S$619,"Despesa",Fev!$F$5:$F$619,Resultado!$D677)</f>
        <v>0</v>
      </c>
      <c r="G677" s="65">
        <f>SUMIFS(Mar!$I$5:$I$619,Mar!$S$5:$S$619,"Despesa",Mar!$F$5:$F$619,Resultado!$D677)</f>
        <v>0</v>
      </c>
      <c r="H677" s="65">
        <f>SUMIFS(Abr!$I$5:$I$619,Abr!$S$5:$S$619,"Despesa",Abr!$F$5:$F$619,Resultado!$D677)</f>
        <v>0</v>
      </c>
      <c r="I677" s="65">
        <f>SUMIFS(Mai!$I$5:$I$619,Mai!$S$5:$S$619,"Despesa",Mai!$F$5:$F$619,Resultado!$D677)</f>
        <v>0</v>
      </c>
      <c r="J677" s="65">
        <f>SUMIFS(Jun!$I$5:$I$619,Jun!$S$5:$S$619,"Despesa",Jun!$F$5:$F$619,Resultado!$D677)</f>
        <v>0</v>
      </c>
      <c r="K677" s="65">
        <f>SUMIFS(Jul!$I$5:$I$619,Jul!$S$5:$S$619,"Despesa",Jul!$F$5:$F$619,Resultado!$D677)</f>
        <v>0</v>
      </c>
      <c r="L677" s="65">
        <f>SUMIFS(Ago!$I$5:$I$619,Ago!$S$5:$S$619,"Despesa",Ago!$F$5:$F$619,Resultado!$D677)</f>
        <v>0</v>
      </c>
      <c r="M677" s="65">
        <f>SUMIFS(Set!$I$5:$I$619,Set!$S$5:$S$619,"Despesa",Set!$F$5:$F$619,Resultado!$D677)</f>
        <v>0</v>
      </c>
      <c r="N677" s="65">
        <f>SUMIFS(Out!$I$5:$I$619,Out!$S$5:$S$619,"Despesa",Out!$F$5:$F$619,Resultado!$D677)</f>
        <v>0</v>
      </c>
      <c r="O677" s="65">
        <f>SUMIFS(Nov!$I$5:$I$619,Nov!$S$5:$S$619,"Despesa",Nov!$F$5:$F$619,Resultado!$D677)</f>
        <v>0</v>
      </c>
      <c r="P677" s="65">
        <f>SUMIFS(Dez!$I$5:$I$619,Dez!$S$5:$S$619,"Despesa",Dez!$F$5:$F$619,Resultado!$D677)</f>
        <v>0</v>
      </c>
      <c r="Q677" s="65">
        <f t="shared" si="78"/>
        <v>0</v>
      </c>
    </row>
    <row r="678" spans="3:17" ht="28.5" customHeight="1" thickTop="1" thickBot="1" x14ac:dyDescent="0.25">
      <c r="C678" s="45" t="str">
        <f>'PC Despesas'!L57</f>
        <v>5.4.53</v>
      </c>
      <c r="D678" s="46" t="str">
        <f>VLOOKUP(C678,'PC Despesas'!$L$4:$M$103,2,FALSE)</f>
        <v>-</v>
      </c>
      <c r="E678" s="65">
        <f>SUMIFS(Jan!$I$5:$I$619,Jan!$S$5:$S$619,"Despesa",Jan!$F$5:$F$619,Resultado!$D678)</f>
        <v>0</v>
      </c>
      <c r="F678" s="65">
        <f>SUMIFS(Fev!$I$5:$I$619,Fev!$S$5:$S$619,"Despesa",Fev!$F$5:$F$619,Resultado!$D678)</f>
        <v>0</v>
      </c>
      <c r="G678" s="65">
        <f>SUMIFS(Mar!$I$5:$I$619,Mar!$S$5:$S$619,"Despesa",Mar!$F$5:$F$619,Resultado!$D678)</f>
        <v>0</v>
      </c>
      <c r="H678" s="65">
        <f>SUMIFS(Abr!$I$5:$I$619,Abr!$S$5:$S$619,"Despesa",Abr!$F$5:$F$619,Resultado!$D678)</f>
        <v>0</v>
      </c>
      <c r="I678" s="65">
        <f>SUMIFS(Mai!$I$5:$I$619,Mai!$S$5:$S$619,"Despesa",Mai!$F$5:$F$619,Resultado!$D678)</f>
        <v>0</v>
      </c>
      <c r="J678" s="65">
        <f>SUMIFS(Jun!$I$5:$I$619,Jun!$S$5:$S$619,"Despesa",Jun!$F$5:$F$619,Resultado!$D678)</f>
        <v>0</v>
      </c>
      <c r="K678" s="65">
        <f>SUMIFS(Jul!$I$5:$I$619,Jul!$S$5:$S$619,"Despesa",Jul!$F$5:$F$619,Resultado!$D678)</f>
        <v>0</v>
      </c>
      <c r="L678" s="65">
        <f>SUMIFS(Ago!$I$5:$I$619,Ago!$S$5:$S$619,"Despesa",Ago!$F$5:$F$619,Resultado!$D678)</f>
        <v>0</v>
      </c>
      <c r="M678" s="65">
        <f>SUMIFS(Set!$I$5:$I$619,Set!$S$5:$S$619,"Despesa",Set!$F$5:$F$619,Resultado!$D678)</f>
        <v>0</v>
      </c>
      <c r="N678" s="65">
        <f>SUMIFS(Out!$I$5:$I$619,Out!$S$5:$S$619,"Despesa",Out!$F$5:$F$619,Resultado!$D678)</f>
        <v>0</v>
      </c>
      <c r="O678" s="65">
        <f>SUMIFS(Nov!$I$5:$I$619,Nov!$S$5:$S$619,"Despesa",Nov!$F$5:$F$619,Resultado!$D678)</f>
        <v>0</v>
      </c>
      <c r="P678" s="65">
        <f>SUMIFS(Dez!$I$5:$I$619,Dez!$S$5:$S$619,"Despesa",Dez!$F$5:$F$619,Resultado!$D678)</f>
        <v>0</v>
      </c>
      <c r="Q678" s="65">
        <f t="shared" si="78"/>
        <v>0</v>
      </c>
    </row>
    <row r="679" spans="3:17" ht="28.5" customHeight="1" thickTop="1" thickBot="1" x14ac:dyDescent="0.25">
      <c r="C679" s="45" t="str">
        <f>'PC Despesas'!L58</f>
        <v>5.4.54</v>
      </c>
      <c r="D679" s="46" t="str">
        <f>VLOOKUP(C679,'PC Despesas'!$L$4:$M$103,2,FALSE)</f>
        <v>-</v>
      </c>
      <c r="E679" s="65">
        <f>SUMIFS(Jan!$I$5:$I$619,Jan!$S$5:$S$619,"Despesa",Jan!$F$5:$F$619,Resultado!$D679)</f>
        <v>0</v>
      </c>
      <c r="F679" s="65">
        <f>SUMIFS(Fev!$I$5:$I$619,Fev!$S$5:$S$619,"Despesa",Fev!$F$5:$F$619,Resultado!$D679)</f>
        <v>0</v>
      </c>
      <c r="G679" s="65">
        <f>SUMIFS(Mar!$I$5:$I$619,Mar!$S$5:$S$619,"Despesa",Mar!$F$5:$F$619,Resultado!$D679)</f>
        <v>0</v>
      </c>
      <c r="H679" s="65">
        <f>SUMIFS(Abr!$I$5:$I$619,Abr!$S$5:$S$619,"Despesa",Abr!$F$5:$F$619,Resultado!$D679)</f>
        <v>0</v>
      </c>
      <c r="I679" s="65">
        <f>SUMIFS(Mai!$I$5:$I$619,Mai!$S$5:$S$619,"Despesa",Mai!$F$5:$F$619,Resultado!$D679)</f>
        <v>0</v>
      </c>
      <c r="J679" s="65">
        <f>SUMIFS(Jun!$I$5:$I$619,Jun!$S$5:$S$619,"Despesa",Jun!$F$5:$F$619,Resultado!$D679)</f>
        <v>0</v>
      </c>
      <c r="K679" s="65">
        <f>SUMIFS(Jul!$I$5:$I$619,Jul!$S$5:$S$619,"Despesa",Jul!$F$5:$F$619,Resultado!$D679)</f>
        <v>0</v>
      </c>
      <c r="L679" s="65">
        <f>SUMIFS(Ago!$I$5:$I$619,Ago!$S$5:$S$619,"Despesa",Ago!$F$5:$F$619,Resultado!$D679)</f>
        <v>0</v>
      </c>
      <c r="M679" s="65">
        <f>SUMIFS(Set!$I$5:$I$619,Set!$S$5:$S$619,"Despesa",Set!$F$5:$F$619,Resultado!$D679)</f>
        <v>0</v>
      </c>
      <c r="N679" s="65">
        <f>SUMIFS(Out!$I$5:$I$619,Out!$S$5:$S$619,"Despesa",Out!$F$5:$F$619,Resultado!$D679)</f>
        <v>0</v>
      </c>
      <c r="O679" s="65">
        <f>SUMIFS(Nov!$I$5:$I$619,Nov!$S$5:$S$619,"Despesa",Nov!$F$5:$F$619,Resultado!$D679)</f>
        <v>0</v>
      </c>
      <c r="P679" s="65">
        <f>SUMIFS(Dez!$I$5:$I$619,Dez!$S$5:$S$619,"Despesa",Dez!$F$5:$F$619,Resultado!$D679)</f>
        <v>0</v>
      </c>
      <c r="Q679" s="65">
        <f t="shared" si="78"/>
        <v>0</v>
      </c>
    </row>
    <row r="680" spans="3:17" ht="28.5" customHeight="1" thickTop="1" thickBot="1" x14ac:dyDescent="0.25">
      <c r="C680" s="45" t="str">
        <f>'PC Despesas'!L59</f>
        <v>5.4.55</v>
      </c>
      <c r="D680" s="46" t="str">
        <f>VLOOKUP(C680,'PC Despesas'!$L$4:$M$103,2,FALSE)</f>
        <v>-</v>
      </c>
      <c r="E680" s="65">
        <f>SUMIFS(Jan!$I$5:$I$619,Jan!$S$5:$S$619,"Despesa",Jan!$F$5:$F$619,Resultado!$D680)</f>
        <v>0</v>
      </c>
      <c r="F680" s="65">
        <f>SUMIFS(Fev!$I$5:$I$619,Fev!$S$5:$S$619,"Despesa",Fev!$F$5:$F$619,Resultado!$D680)</f>
        <v>0</v>
      </c>
      <c r="G680" s="65">
        <f>SUMIFS(Mar!$I$5:$I$619,Mar!$S$5:$S$619,"Despesa",Mar!$F$5:$F$619,Resultado!$D680)</f>
        <v>0</v>
      </c>
      <c r="H680" s="65">
        <f>SUMIFS(Abr!$I$5:$I$619,Abr!$S$5:$S$619,"Despesa",Abr!$F$5:$F$619,Resultado!$D680)</f>
        <v>0</v>
      </c>
      <c r="I680" s="65">
        <f>SUMIFS(Mai!$I$5:$I$619,Mai!$S$5:$S$619,"Despesa",Mai!$F$5:$F$619,Resultado!$D680)</f>
        <v>0</v>
      </c>
      <c r="J680" s="65">
        <f>SUMIFS(Jun!$I$5:$I$619,Jun!$S$5:$S$619,"Despesa",Jun!$F$5:$F$619,Resultado!$D680)</f>
        <v>0</v>
      </c>
      <c r="K680" s="65">
        <f>SUMIFS(Jul!$I$5:$I$619,Jul!$S$5:$S$619,"Despesa",Jul!$F$5:$F$619,Resultado!$D680)</f>
        <v>0</v>
      </c>
      <c r="L680" s="65">
        <f>SUMIFS(Ago!$I$5:$I$619,Ago!$S$5:$S$619,"Despesa",Ago!$F$5:$F$619,Resultado!$D680)</f>
        <v>0</v>
      </c>
      <c r="M680" s="65">
        <f>SUMIFS(Set!$I$5:$I$619,Set!$S$5:$S$619,"Despesa",Set!$F$5:$F$619,Resultado!$D680)</f>
        <v>0</v>
      </c>
      <c r="N680" s="65">
        <f>SUMIFS(Out!$I$5:$I$619,Out!$S$5:$S$619,"Despesa",Out!$F$5:$F$619,Resultado!$D680)</f>
        <v>0</v>
      </c>
      <c r="O680" s="65">
        <f>SUMIFS(Nov!$I$5:$I$619,Nov!$S$5:$S$619,"Despesa",Nov!$F$5:$F$619,Resultado!$D680)</f>
        <v>0</v>
      </c>
      <c r="P680" s="65">
        <f>SUMIFS(Dez!$I$5:$I$619,Dez!$S$5:$S$619,"Despesa",Dez!$F$5:$F$619,Resultado!$D680)</f>
        <v>0</v>
      </c>
      <c r="Q680" s="65">
        <f t="shared" si="78"/>
        <v>0</v>
      </c>
    </row>
    <row r="681" spans="3:17" ht="28.5" customHeight="1" thickTop="1" thickBot="1" x14ac:dyDescent="0.25">
      <c r="C681" s="45" t="str">
        <f>'PC Despesas'!L60</f>
        <v>5.4.56</v>
      </c>
      <c r="D681" s="46" t="str">
        <f>VLOOKUP(C681,'PC Despesas'!$L$4:$M$103,2,FALSE)</f>
        <v>-</v>
      </c>
      <c r="E681" s="65">
        <f>SUMIFS(Jan!$I$5:$I$619,Jan!$S$5:$S$619,"Despesa",Jan!$F$5:$F$619,Resultado!$D681)</f>
        <v>0</v>
      </c>
      <c r="F681" s="65">
        <f>SUMIFS(Fev!$I$5:$I$619,Fev!$S$5:$S$619,"Despesa",Fev!$F$5:$F$619,Resultado!$D681)</f>
        <v>0</v>
      </c>
      <c r="G681" s="65">
        <f>SUMIFS(Mar!$I$5:$I$619,Mar!$S$5:$S$619,"Despesa",Mar!$F$5:$F$619,Resultado!$D681)</f>
        <v>0</v>
      </c>
      <c r="H681" s="65">
        <f>SUMIFS(Abr!$I$5:$I$619,Abr!$S$5:$S$619,"Despesa",Abr!$F$5:$F$619,Resultado!$D681)</f>
        <v>0</v>
      </c>
      <c r="I681" s="65">
        <f>SUMIFS(Mai!$I$5:$I$619,Mai!$S$5:$S$619,"Despesa",Mai!$F$5:$F$619,Resultado!$D681)</f>
        <v>0</v>
      </c>
      <c r="J681" s="65">
        <f>SUMIFS(Jun!$I$5:$I$619,Jun!$S$5:$S$619,"Despesa",Jun!$F$5:$F$619,Resultado!$D681)</f>
        <v>0</v>
      </c>
      <c r="K681" s="65">
        <f>SUMIFS(Jul!$I$5:$I$619,Jul!$S$5:$S$619,"Despesa",Jul!$F$5:$F$619,Resultado!$D681)</f>
        <v>0</v>
      </c>
      <c r="L681" s="65">
        <f>SUMIFS(Ago!$I$5:$I$619,Ago!$S$5:$S$619,"Despesa",Ago!$F$5:$F$619,Resultado!$D681)</f>
        <v>0</v>
      </c>
      <c r="M681" s="65">
        <f>SUMIFS(Set!$I$5:$I$619,Set!$S$5:$S$619,"Despesa",Set!$F$5:$F$619,Resultado!$D681)</f>
        <v>0</v>
      </c>
      <c r="N681" s="65">
        <f>SUMIFS(Out!$I$5:$I$619,Out!$S$5:$S$619,"Despesa",Out!$F$5:$F$619,Resultado!$D681)</f>
        <v>0</v>
      </c>
      <c r="O681" s="65">
        <f>SUMIFS(Nov!$I$5:$I$619,Nov!$S$5:$S$619,"Despesa",Nov!$F$5:$F$619,Resultado!$D681)</f>
        <v>0</v>
      </c>
      <c r="P681" s="65">
        <f>SUMIFS(Dez!$I$5:$I$619,Dez!$S$5:$S$619,"Despesa",Dez!$F$5:$F$619,Resultado!$D681)</f>
        <v>0</v>
      </c>
      <c r="Q681" s="65">
        <f t="shared" si="78"/>
        <v>0</v>
      </c>
    </row>
    <row r="682" spans="3:17" ht="28.5" customHeight="1" thickTop="1" thickBot="1" x14ac:dyDescent="0.25">
      <c r="C682" s="45" t="str">
        <f>'PC Despesas'!L61</f>
        <v>5.4.57</v>
      </c>
      <c r="D682" s="46" t="str">
        <f>VLOOKUP(C682,'PC Despesas'!$L$4:$M$103,2,FALSE)</f>
        <v>-</v>
      </c>
      <c r="E682" s="65">
        <f>SUMIFS(Jan!$I$5:$I$619,Jan!$S$5:$S$619,"Despesa",Jan!$F$5:$F$619,Resultado!$D682)</f>
        <v>0</v>
      </c>
      <c r="F682" s="65">
        <f>SUMIFS(Fev!$I$5:$I$619,Fev!$S$5:$S$619,"Despesa",Fev!$F$5:$F$619,Resultado!$D682)</f>
        <v>0</v>
      </c>
      <c r="G682" s="65">
        <f>SUMIFS(Mar!$I$5:$I$619,Mar!$S$5:$S$619,"Despesa",Mar!$F$5:$F$619,Resultado!$D682)</f>
        <v>0</v>
      </c>
      <c r="H682" s="65">
        <f>SUMIFS(Abr!$I$5:$I$619,Abr!$S$5:$S$619,"Despesa",Abr!$F$5:$F$619,Resultado!$D682)</f>
        <v>0</v>
      </c>
      <c r="I682" s="65">
        <f>SUMIFS(Mai!$I$5:$I$619,Mai!$S$5:$S$619,"Despesa",Mai!$F$5:$F$619,Resultado!$D682)</f>
        <v>0</v>
      </c>
      <c r="J682" s="65">
        <f>SUMIFS(Jun!$I$5:$I$619,Jun!$S$5:$S$619,"Despesa",Jun!$F$5:$F$619,Resultado!$D682)</f>
        <v>0</v>
      </c>
      <c r="K682" s="65">
        <f>SUMIFS(Jul!$I$5:$I$619,Jul!$S$5:$S$619,"Despesa",Jul!$F$5:$F$619,Resultado!$D682)</f>
        <v>0</v>
      </c>
      <c r="L682" s="65">
        <f>SUMIFS(Ago!$I$5:$I$619,Ago!$S$5:$S$619,"Despesa",Ago!$F$5:$F$619,Resultado!$D682)</f>
        <v>0</v>
      </c>
      <c r="M682" s="65">
        <f>SUMIFS(Set!$I$5:$I$619,Set!$S$5:$S$619,"Despesa",Set!$F$5:$F$619,Resultado!$D682)</f>
        <v>0</v>
      </c>
      <c r="N682" s="65">
        <f>SUMIFS(Out!$I$5:$I$619,Out!$S$5:$S$619,"Despesa",Out!$F$5:$F$619,Resultado!$D682)</f>
        <v>0</v>
      </c>
      <c r="O682" s="65">
        <f>SUMIFS(Nov!$I$5:$I$619,Nov!$S$5:$S$619,"Despesa",Nov!$F$5:$F$619,Resultado!$D682)</f>
        <v>0</v>
      </c>
      <c r="P682" s="65">
        <f>SUMIFS(Dez!$I$5:$I$619,Dez!$S$5:$S$619,"Despesa",Dez!$F$5:$F$619,Resultado!$D682)</f>
        <v>0</v>
      </c>
      <c r="Q682" s="65">
        <f t="shared" si="78"/>
        <v>0</v>
      </c>
    </row>
    <row r="683" spans="3:17" ht="28.5" customHeight="1" thickTop="1" thickBot="1" x14ac:dyDescent="0.25">
      <c r="C683" s="45" t="str">
        <f>'PC Despesas'!L62</f>
        <v>5.4.58</v>
      </c>
      <c r="D683" s="46" t="str">
        <f>VLOOKUP(C683,'PC Despesas'!$L$4:$M$103,2,FALSE)</f>
        <v>-</v>
      </c>
      <c r="E683" s="65">
        <f>SUMIFS(Jan!$I$5:$I$619,Jan!$S$5:$S$619,"Despesa",Jan!$F$5:$F$619,Resultado!$D683)</f>
        <v>0</v>
      </c>
      <c r="F683" s="65">
        <f>SUMIFS(Fev!$I$5:$I$619,Fev!$S$5:$S$619,"Despesa",Fev!$F$5:$F$619,Resultado!$D683)</f>
        <v>0</v>
      </c>
      <c r="G683" s="65">
        <f>SUMIFS(Mar!$I$5:$I$619,Mar!$S$5:$S$619,"Despesa",Mar!$F$5:$F$619,Resultado!$D683)</f>
        <v>0</v>
      </c>
      <c r="H683" s="65">
        <f>SUMIFS(Abr!$I$5:$I$619,Abr!$S$5:$S$619,"Despesa",Abr!$F$5:$F$619,Resultado!$D683)</f>
        <v>0</v>
      </c>
      <c r="I683" s="65">
        <f>SUMIFS(Mai!$I$5:$I$619,Mai!$S$5:$S$619,"Despesa",Mai!$F$5:$F$619,Resultado!$D683)</f>
        <v>0</v>
      </c>
      <c r="J683" s="65">
        <f>SUMIFS(Jun!$I$5:$I$619,Jun!$S$5:$S$619,"Despesa",Jun!$F$5:$F$619,Resultado!$D683)</f>
        <v>0</v>
      </c>
      <c r="K683" s="65">
        <f>SUMIFS(Jul!$I$5:$I$619,Jul!$S$5:$S$619,"Despesa",Jul!$F$5:$F$619,Resultado!$D683)</f>
        <v>0</v>
      </c>
      <c r="L683" s="65">
        <f>SUMIFS(Ago!$I$5:$I$619,Ago!$S$5:$S$619,"Despesa",Ago!$F$5:$F$619,Resultado!$D683)</f>
        <v>0</v>
      </c>
      <c r="M683" s="65">
        <f>SUMIFS(Set!$I$5:$I$619,Set!$S$5:$S$619,"Despesa",Set!$F$5:$F$619,Resultado!$D683)</f>
        <v>0</v>
      </c>
      <c r="N683" s="65">
        <f>SUMIFS(Out!$I$5:$I$619,Out!$S$5:$S$619,"Despesa",Out!$F$5:$F$619,Resultado!$D683)</f>
        <v>0</v>
      </c>
      <c r="O683" s="65">
        <f>SUMIFS(Nov!$I$5:$I$619,Nov!$S$5:$S$619,"Despesa",Nov!$F$5:$F$619,Resultado!$D683)</f>
        <v>0</v>
      </c>
      <c r="P683" s="65">
        <f>SUMIFS(Dez!$I$5:$I$619,Dez!$S$5:$S$619,"Despesa",Dez!$F$5:$F$619,Resultado!$D683)</f>
        <v>0</v>
      </c>
      <c r="Q683" s="65">
        <f t="shared" si="78"/>
        <v>0</v>
      </c>
    </row>
    <row r="684" spans="3:17" ht="28.5" customHeight="1" thickTop="1" thickBot="1" x14ac:dyDescent="0.25">
      <c r="C684" s="45" t="str">
        <f>'PC Despesas'!L63</f>
        <v>5.4.59</v>
      </c>
      <c r="D684" s="46" t="str">
        <f>VLOOKUP(C684,'PC Despesas'!$L$4:$M$103,2,FALSE)</f>
        <v>-</v>
      </c>
      <c r="E684" s="65">
        <f>SUMIFS(Jan!$I$5:$I$619,Jan!$S$5:$S$619,"Despesa",Jan!$F$5:$F$619,Resultado!$D684)</f>
        <v>0</v>
      </c>
      <c r="F684" s="65">
        <f>SUMIFS(Fev!$I$5:$I$619,Fev!$S$5:$S$619,"Despesa",Fev!$F$5:$F$619,Resultado!$D684)</f>
        <v>0</v>
      </c>
      <c r="G684" s="65">
        <f>SUMIFS(Mar!$I$5:$I$619,Mar!$S$5:$S$619,"Despesa",Mar!$F$5:$F$619,Resultado!$D684)</f>
        <v>0</v>
      </c>
      <c r="H684" s="65">
        <f>SUMIFS(Abr!$I$5:$I$619,Abr!$S$5:$S$619,"Despesa",Abr!$F$5:$F$619,Resultado!$D684)</f>
        <v>0</v>
      </c>
      <c r="I684" s="65">
        <f>SUMIFS(Mai!$I$5:$I$619,Mai!$S$5:$S$619,"Despesa",Mai!$F$5:$F$619,Resultado!$D684)</f>
        <v>0</v>
      </c>
      <c r="J684" s="65">
        <f>SUMIFS(Jun!$I$5:$I$619,Jun!$S$5:$S$619,"Despesa",Jun!$F$5:$F$619,Resultado!$D684)</f>
        <v>0</v>
      </c>
      <c r="K684" s="65">
        <f>SUMIFS(Jul!$I$5:$I$619,Jul!$S$5:$S$619,"Despesa",Jul!$F$5:$F$619,Resultado!$D684)</f>
        <v>0</v>
      </c>
      <c r="L684" s="65">
        <f>SUMIFS(Ago!$I$5:$I$619,Ago!$S$5:$S$619,"Despesa",Ago!$F$5:$F$619,Resultado!$D684)</f>
        <v>0</v>
      </c>
      <c r="M684" s="65">
        <f>SUMIFS(Set!$I$5:$I$619,Set!$S$5:$S$619,"Despesa",Set!$F$5:$F$619,Resultado!$D684)</f>
        <v>0</v>
      </c>
      <c r="N684" s="65">
        <f>SUMIFS(Out!$I$5:$I$619,Out!$S$5:$S$619,"Despesa",Out!$F$5:$F$619,Resultado!$D684)</f>
        <v>0</v>
      </c>
      <c r="O684" s="65">
        <f>SUMIFS(Nov!$I$5:$I$619,Nov!$S$5:$S$619,"Despesa",Nov!$F$5:$F$619,Resultado!$D684)</f>
        <v>0</v>
      </c>
      <c r="P684" s="65">
        <f>SUMIFS(Dez!$I$5:$I$619,Dez!$S$5:$S$619,"Despesa",Dez!$F$5:$F$619,Resultado!$D684)</f>
        <v>0</v>
      </c>
      <c r="Q684" s="65">
        <f t="shared" si="78"/>
        <v>0</v>
      </c>
    </row>
    <row r="685" spans="3:17" ht="28.5" customHeight="1" thickTop="1" thickBot="1" x14ac:dyDescent="0.25">
      <c r="C685" s="45" t="str">
        <f>'PC Despesas'!L64</f>
        <v>5.4.60</v>
      </c>
      <c r="D685" s="46" t="str">
        <f>VLOOKUP(C685,'PC Despesas'!$L$4:$M$103,2,FALSE)</f>
        <v>-</v>
      </c>
      <c r="E685" s="65">
        <f>SUMIFS(Jan!$I$5:$I$619,Jan!$S$5:$S$619,"Despesa",Jan!$F$5:$F$619,Resultado!$D685)</f>
        <v>0</v>
      </c>
      <c r="F685" s="65">
        <f>SUMIFS(Fev!$I$5:$I$619,Fev!$S$5:$S$619,"Despesa",Fev!$F$5:$F$619,Resultado!$D685)</f>
        <v>0</v>
      </c>
      <c r="G685" s="65">
        <f>SUMIFS(Mar!$I$5:$I$619,Mar!$S$5:$S$619,"Despesa",Mar!$F$5:$F$619,Resultado!$D685)</f>
        <v>0</v>
      </c>
      <c r="H685" s="65">
        <f>SUMIFS(Abr!$I$5:$I$619,Abr!$S$5:$S$619,"Despesa",Abr!$F$5:$F$619,Resultado!$D685)</f>
        <v>0</v>
      </c>
      <c r="I685" s="65">
        <f>SUMIFS(Mai!$I$5:$I$619,Mai!$S$5:$S$619,"Despesa",Mai!$F$5:$F$619,Resultado!$D685)</f>
        <v>0</v>
      </c>
      <c r="J685" s="65">
        <f>SUMIFS(Jun!$I$5:$I$619,Jun!$S$5:$S$619,"Despesa",Jun!$F$5:$F$619,Resultado!$D685)</f>
        <v>0</v>
      </c>
      <c r="K685" s="65">
        <f>SUMIFS(Jul!$I$5:$I$619,Jul!$S$5:$S$619,"Despesa",Jul!$F$5:$F$619,Resultado!$D685)</f>
        <v>0</v>
      </c>
      <c r="L685" s="65">
        <f>SUMIFS(Ago!$I$5:$I$619,Ago!$S$5:$S$619,"Despesa",Ago!$F$5:$F$619,Resultado!$D685)</f>
        <v>0</v>
      </c>
      <c r="M685" s="65">
        <f>SUMIFS(Set!$I$5:$I$619,Set!$S$5:$S$619,"Despesa",Set!$F$5:$F$619,Resultado!$D685)</f>
        <v>0</v>
      </c>
      <c r="N685" s="65">
        <f>SUMIFS(Out!$I$5:$I$619,Out!$S$5:$S$619,"Despesa",Out!$F$5:$F$619,Resultado!$D685)</f>
        <v>0</v>
      </c>
      <c r="O685" s="65">
        <f>SUMIFS(Nov!$I$5:$I$619,Nov!$S$5:$S$619,"Despesa",Nov!$F$5:$F$619,Resultado!$D685)</f>
        <v>0</v>
      </c>
      <c r="P685" s="65">
        <f>SUMIFS(Dez!$I$5:$I$619,Dez!$S$5:$S$619,"Despesa",Dez!$F$5:$F$619,Resultado!$D685)</f>
        <v>0</v>
      </c>
      <c r="Q685" s="65">
        <f t="shared" si="78"/>
        <v>0</v>
      </c>
    </row>
    <row r="686" spans="3:17" ht="28.5" customHeight="1" thickTop="1" thickBot="1" x14ac:dyDescent="0.25">
      <c r="C686" s="45" t="str">
        <f>'PC Despesas'!L65</f>
        <v>5.4.61</v>
      </c>
      <c r="D686" s="46" t="str">
        <f>VLOOKUP(C686,'PC Despesas'!$L$4:$M$103,2,FALSE)</f>
        <v>-</v>
      </c>
      <c r="E686" s="65">
        <f>SUMIFS(Jan!$I$5:$I$619,Jan!$S$5:$S$619,"Despesa",Jan!$F$5:$F$619,Resultado!$D686)</f>
        <v>0</v>
      </c>
      <c r="F686" s="65">
        <f>SUMIFS(Fev!$I$5:$I$619,Fev!$S$5:$S$619,"Despesa",Fev!$F$5:$F$619,Resultado!$D686)</f>
        <v>0</v>
      </c>
      <c r="G686" s="65">
        <f>SUMIFS(Mar!$I$5:$I$619,Mar!$S$5:$S$619,"Despesa",Mar!$F$5:$F$619,Resultado!$D686)</f>
        <v>0</v>
      </c>
      <c r="H686" s="65">
        <f>SUMIFS(Abr!$I$5:$I$619,Abr!$S$5:$S$619,"Despesa",Abr!$F$5:$F$619,Resultado!$D686)</f>
        <v>0</v>
      </c>
      <c r="I686" s="65">
        <f>SUMIFS(Mai!$I$5:$I$619,Mai!$S$5:$S$619,"Despesa",Mai!$F$5:$F$619,Resultado!$D686)</f>
        <v>0</v>
      </c>
      <c r="J686" s="65">
        <f>SUMIFS(Jun!$I$5:$I$619,Jun!$S$5:$S$619,"Despesa",Jun!$F$5:$F$619,Resultado!$D686)</f>
        <v>0</v>
      </c>
      <c r="K686" s="65">
        <f>SUMIFS(Jul!$I$5:$I$619,Jul!$S$5:$S$619,"Despesa",Jul!$F$5:$F$619,Resultado!$D686)</f>
        <v>0</v>
      </c>
      <c r="L686" s="65">
        <f>SUMIFS(Ago!$I$5:$I$619,Ago!$S$5:$S$619,"Despesa",Ago!$F$5:$F$619,Resultado!$D686)</f>
        <v>0</v>
      </c>
      <c r="M686" s="65">
        <f>SUMIFS(Set!$I$5:$I$619,Set!$S$5:$S$619,"Despesa",Set!$F$5:$F$619,Resultado!$D686)</f>
        <v>0</v>
      </c>
      <c r="N686" s="65">
        <f>SUMIFS(Out!$I$5:$I$619,Out!$S$5:$S$619,"Despesa",Out!$F$5:$F$619,Resultado!$D686)</f>
        <v>0</v>
      </c>
      <c r="O686" s="65">
        <f>SUMIFS(Nov!$I$5:$I$619,Nov!$S$5:$S$619,"Despesa",Nov!$F$5:$F$619,Resultado!$D686)</f>
        <v>0</v>
      </c>
      <c r="P686" s="65">
        <f>SUMIFS(Dez!$I$5:$I$619,Dez!$S$5:$S$619,"Despesa",Dez!$F$5:$F$619,Resultado!$D686)</f>
        <v>0</v>
      </c>
      <c r="Q686" s="65">
        <f t="shared" si="78"/>
        <v>0</v>
      </c>
    </row>
    <row r="687" spans="3:17" ht="28.5" customHeight="1" thickTop="1" thickBot="1" x14ac:dyDescent="0.25">
      <c r="C687" s="45" t="str">
        <f>'PC Despesas'!L66</f>
        <v>5.4.62</v>
      </c>
      <c r="D687" s="46" t="str">
        <f>VLOOKUP(C687,'PC Despesas'!$L$4:$M$103,2,FALSE)</f>
        <v>-</v>
      </c>
      <c r="E687" s="65">
        <f>SUMIFS(Jan!$I$5:$I$619,Jan!$S$5:$S$619,"Despesa",Jan!$F$5:$F$619,Resultado!$D687)</f>
        <v>0</v>
      </c>
      <c r="F687" s="65">
        <f>SUMIFS(Fev!$I$5:$I$619,Fev!$S$5:$S$619,"Despesa",Fev!$F$5:$F$619,Resultado!$D687)</f>
        <v>0</v>
      </c>
      <c r="G687" s="65">
        <f>SUMIFS(Mar!$I$5:$I$619,Mar!$S$5:$S$619,"Despesa",Mar!$F$5:$F$619,Resultado!$D687)</f>
        <v>0</v>
      </c>
      <c r="H687" s="65">
        <f>SUMIFS(Abr!$I$5:$I$619,Abr!$S$5:$S$619,"Despesa",Abr!$F$5:$F$619,Resultado!$D687)</f>
        <v>0</v>
      </c>
      <c r="I687" s="65">
        <f>SUMIFS(Mai!$I$5:$I$619,Mai!$S$5:$S$619,"Despesa",Mai!$F$5:$F$619,Resultado!$D687)</f>
        <v>0</v>
      </c>
      <c r="J687" s="65">
        <f>SUMIFS(Jun!$I$5:$I$619,Jun!$S$5:$S$619,"Despesa",Jun!$F$5:$F$619,Resultado!$D687)</f>
        <v>0</v>
      </c>
      <c r="K687" s="65">
        <f>SUMIFS(Jul!$I$5:$I$619,Jul!$S$5:$S$619,"Despesa",Jul!$F$5:$F$619,Resultado!$D687)</f>
        <v>0</v>
      </c>
      <c r="L687" s="65">
        <f>SUMIFS(Ago!$I$5:$I$619,Ago!$S$5:$S$619,"Despesa",Ago!$F$5:$F$619,Resultado!$D687)</f>
        <v>0</v>
      </c>
      <c r="M687" s="65">
        <f>SUMIFS(Set!$I$5:$I$619,Set!$S$5:$S$619,"Despesa",Set!$F$5:$F$619,Resultado!$D687)</f>
        <v>0</v>
      </c>
      <c r="N687" s="65">
        <f>SUMIFS(Out!$I$5:$I$619,Out!$S$5:$S$619,"Despesa",Out!$F$5:$F$619,Resultado!$D687)</f>
        <v>0</v>
      </c>
      <c r="O687" s="65">
        <f>SUMIFS(Nov!$I$5:$I$619,Nov!$S$5:$S$619,"Despesa",Nov!$F$5:$F$619,Resultado!$D687)</f>
        <v>0</v>
      </c>
      <c r="P687" s="65">
        <f>SUMIFS(Dez!$I$5:$I$619,Dez!$S$5:$S$619,"Despesa",Dez!$F$5:$F$619,Resultado!$D687)</f>
        <v>0</v>
      </c>
      <c r="Q687" s="65">
        <f t="shared" si="78"/>
        <v>0</v>
      </c>
    </row>
    <row r="688" spans="3:17" ht="28.5" customHeight="1" thickTop="1" thickBot="1" x14ac:dyDescent="0.25">
      <c r="C688" s="45" t="str">
        <f>'PC Despesas'!L67</f>
        <v>5.4.63</v>
      </c>
      <c r="D688" s="46" t="str">
        <f>VLOOKUP(C688,'PC Despesas'!$L$4:$M$103,2,FALSE)</f>
        <v>-</v>
      </c>
      <c r="E688" s="65">
        <f>SUMIFS(Jan!$I$5:$I$619,Jan!$S$5:$S$619,"Despesa",Jan!$F$5:$F$619,Resultado!$D688)</f>
        <v>0</v>
      </c>
      <c r="F688" s="65">
        <f>SUMIFS(Fev!$I$5:$I$619,Fev!$S$5:$S$619,"Despesa",Fev!$F$5:$F$619,Resultado!$D688)</f>
        <v>0</v>
      </c>
      <c r="G688" s="65">
        <f>SUMIFS(Mar!$I$5:$I$619,Mar!$S$5:$S$619,"Despesa",Mar!$F$5:$F$619,Resultado!$D688)</f>
        <v>0</v>
      </c>
      <c r="H688" s="65">
        <f>SUMIFS(Abr!$I$5:$I$619,Abr!$S$5:$S$619,"Despesa",Abr!$F$5:$F$619,Resultado!$D688)</f>
        <v>0</v>
      </c>
      <c r="I688" s="65">
        <f>SUMIFS(Mai!$I$5:$I$619,Mai!$S$5:$S$619,"Despesa",Mai!$F$5:$F$619,Resultado!$D688)</f>
        <v>0</v>
      </c>
      <c r="J688" s="65">
        <f>SUMIFS(Jun!$I$5:$I$619,Jun!$S$5:$S$619,"Despesa",Jun!$F$5:$F$619,Resultado!$D688)</f>
        <v>0</v>
      </c>
      <c r="K688" s="65">
        <f>SUMIFS(Jul!$I$5:$I$619,Jul!$S$5:$S$619,"Despesa",Jul!$F$5:$F$619,Resultado!$D688)</f>
        <v>0</v>
      </c>
      <c r="L688" s="65">
        <f>SUMIFS(Ago!$I$5:$I$619,Ago!$S$5:$S$619,"Despesa",Ago!$F$5:$F$619,Resultado!$D688)</f>
        <v>0</v>
      </c>
      <c r="M688" s="65">
        <f>SUMIFS(Set!$I$5:$I$619,Set!$S$5:$S$619,"Despesa",Set!$F$5:$F$619,Resultado!$D688)</f>
        <v>0</v>
      </c>
      <c r="N688" s="65">
        <f>SUMIFS(Out!$I$5:$I$619,Out!$S$5:$S$619,"Despesa",Out!$F$5:$F$619,Resultado!$D688)</f>
        <v>0</v>
      </c>
      <c r="O688" s="65">
        <f>SUMIFS(Nov!$I$5:$I$619,Nov!$S$5:$S$619,"Despesa",Nov!$F$5:$F$619,Resultado!$D688)</f>
        <v>0</v>
      </c>
      <c r="P688" s="65">
        <f>SUMIFS(Dez!$I$5:$I$619,Dez!$S$5:$S$619,"Despesa",Dez!$F$5:$F$619,Resultado!$D688)</f>
        <v>0</v>
      </c>
      <c r="Q688" s="65">
        <f t="shared" si="78"/>
        <v>0</v>
      </c>
    </row>
    <row r="689" spans="3:17" ht="28.5" customHeight="1" thickTop="1" thickBot="1" x14ac:dyDescent="0.25">
      <c r="C689" s="45" t="str">
        <f>'PC Despesas'!L68</f>
        <v>5.4.64</v>
      </c>
      <c r="D689" s="46" t="str">
        <f>VLOOKUP(C689,'PC Despesas'!$L$4:$M$103,2,FALSE)</f>
        <v>-</v>
      </c>
      <c r="E689" s="65">
        <f>SUMIFS(Jan!$I$5:$I$619,Jan!$S$5:$S$619,"Despesa",Jan!$F$5:$F$619,Resultado!$D689)</f>
        <v>0</v>
      </c>
      <c r="F689" s="65">
        <f>SUMIFS(Fev!$I$5:$I$619,Fev!$S$5:$S$619,"Despesa",Fev!$F$5:$F$619,Resultado!$D689)</f>
        <v>0</v>
      </c>
      <c r="G689" s="65">
        <f>SUMIFS(Mar!$I$5:$I$619,Mar!$S$5:$S$619,"Despesa",Mar!$F$5:$F$619,Resultado!$D689)</f>
        <v>0</v>
      </c>
      <c r="H689" s="65">
        <f>SUMIFS(Abr!$I$5:$I$619,Abr!$S$5:$S$619,"Despesa",Abr!$F$5:$F$619,Resultado!$D689)</f>
        <v>0</v>
      </c>
      <c r="I689" s="65">
        <f>SUMIFS(Mai!$I$5:$I$619,Mai!$S$5:$S$619,"Despesa",Mai!$F$5:$F$619,Resultado!$D689)</f>
        <v>0</v>
      </c>
      <c r="J689" s="65">
        <f>SUMIFS(Jun!$I$5:$I$619,Jun!$S$5:$S$619,"Despesa",Jun!$F$5:$F$619,Resultado!$D689)</f>
        <v>0</v>
      </c>
      <c r="K689" s="65">
        <f>SUMIFS(Jul!$I$5:$I$619,Jul!$S$5:$S$619,"Despesa",Jul!$F$5:$F$619,Resultado!$D689)</f>
        <v>0</v>
      </c>
      <c r="L689" s="65">
        <f>SUMIFS(Ago!$I$5:$I$619,Ago!$S$5:$S$619,"Despesa",Ago!$F$5:$F$619,Resultado!$D689)</f>
        <v>0</v>
      </c>
      <c r="M689" s="65">
        <f>SUMIFS(Set!$I$5:$I$619,Set!$S$5:$S$619,"Despesa",Set!$F$5:$F$619,Resultado!$D689)</f>
        <v>0</v>
      </c>
      <c r="N689" s="65">
        <f>SUMIFS(Out!$I$5:$I$619,Out!$S$5:$S$619,"Despesa",Out!$F$5:$F$619,Resultado!$D689)</f>
        <v>0</v>
      </c>
      <c r="O689" s="65">
        <f>SUMIFS(Nov!$I$5:$I$619,Nov!$S$5:$S$619,"Despesa",Nov!$F$5:$F$619,Resultado!$D689)</f>
        <v>0</v>
      </c>
      <c r="P689" s="65">
        <f>SUMIFS(Dez!$I$5:$I$619,Dez!$S$5:$S$619,"Despesa",Dez!$F$5:$F$619,Resultado!$D689)</f>
        <v>0</v>
      </c>
      <c r="Q689" s="65">
        <f t="shared" si="78"/>
        <v>0</v>
      </c>
    </row>
    <row r="690" spans="3:17" ht="28.5" customHeight="1" thickTop="1" thickBot="1" x14ac:dyDescent="0.25">
      <c r="C690" s="45" t="str">
        <f>'PC Despesas'!L69</f>
        <v>5.4.65</v>
      </c>
      <c r="D690" s="46" t="str">
        <f>VLOOKUP(C690,'PC Despesas'!$L$4:$M$103,2,FALSE)</f>
        <v>-</v>
      </c>
      <c r="E690" s="65">
        <f>SUMIFS(Jan!$I$5:$I$619,Jan!$S$5:$S$619,"Despesa",Jan!$F$5:$F$619,Resultado!$D690)</f>
        <v>0</v>
      </c>
      <c r="F690" s="65">
        <f>SUMIFS(Fev!$I$5:$I$619,Fev!$S$5:$S$619,"Despesa",Fev!$F$5:$F$619,Resultado!$D690)</f>
        <v>0</v>
      </c>
      <c r="G690" s="65">
        <f>SUMIFS(Mar!$I$5:$I$619,Mar!$S$5:$S$619,"Despesa",Mar!$F$5:$F$619,Resultado!$D690)</f>
        <v>0</v>
      </c>
      <c r="H690" s="65">
        <f>SUMIFS(Abr!$I$5:$I$619,Abr!$S$5:$S$619,"Despesa",Abr!$F$5:$F$619,Resultado!$D690)</f>
        <v>0</v>
      </c>
      <c r="I690" s="65">
        <f>SUMIFS(Mai!$I$5:$I$619,Mai!$S$5:$S$619,"Despesa",Mai!$F$5:$F$619,Resultado!$D690)</f>
        <v>0</v>
      </c>
      <c r="J690" s="65">
        <f>SUMIFS(Jun!$I$5:$I$619,Jun!$S$5:$S$619,"Despesa",Jun!$F$5:$F$619,Resultado!$D690)</f>
        <v>0</v>
      </c>
      <c r="K690" s="65">
        <f>SUMIFS(Jul!$I$5:$I$619,Jul!$S$5:$S$619,"Despesa",Jul!$F$5:$F$619,Resultado!$D690)</f>
        <v>0</v>
      </c>
      <c r="L690" s="65">
        <f>SUMIFS(Ago!$I$5:$I$619,Ago!$S$5:$S$619,"Despesa",Ago!$F$5:$F$619,Resultado!$D690)</f>
        <v>0</v>
      </c>
      <c r="M690" s="65">
        <f>SUMIFS(Set!$I$5:$I$619,Set!$S$5:$S$619,"Despesa",Set!$F$5:$F$619,Resultado!$D690)</f>
        <v>0</v>
      </c>
      <c r="N690" s="65">
        <f>SUMIFS(Out!$I$5:$I$619,Out!$S$5:$S$619,"Despesa",Out!$F$5:$F$619,Resultado!$D690)</f>
        <v>0</v>
      </c>
      <c r="O690" s="65">
        <f>SUMIFS(Nov!$I$5:$I$619,Nov!$S$5:$S$619,"Despesa",Nov!$F$5:$F$619,Resultado!$D690)</f>
        <v>0</v>
      </c>
      <c r="P690" s="65">
        <f>SUMIFS(Dez!$I$5:$I$619,Dez!$S$5:$S$619,"Despesa",Dez!$F$5:$F$619,Resultado!$D690)</f>
        <v>0</v>
      </c>
      <c r="Q690" s="65">
        <f t="shared" si="78"/>
        <v>0</v>
      </c>
    </row>
    <row r="691" spans="3:17" ht="28.5" customHeight="1" thickTop="1" thickBot="1" x14ac:dyDescent="0.25">
      <c r="C691" s="45" t="str">
        <f>'PC Despesas'!L70</f>
        <v>5.4.66</v>
      </c>
      <c r="D691" s="46" t="str">
        <f>VLOOKUP(C691,'PC Despesas'!$L$4:$M$103,2,FALSE)</f>
        <v>-</v>
      </c>
      <c r="E691" s="65">
        <f>SUMIFS(Jan!$I$5:$I$619,Jan!$S$5:$S$619,"Despesa",Jan!$F$5:$F$619,Resultado!$D691)</f>
        <v>0</v>
      </c>
      <c r="F691" s="65">
        <f>SUMIFS(Fev!$I$5:$I$619,Fev!$S$5:$S$619,"Despesa",Fev!$F$5:$F$619,Resultado!$D691)</f>
        <v>0</v>
      </c>
      <c r="G691" s="65">
        <f>SUMIFS(Mar!$I$5:$I$619,Mar!$S$5:$S$619,"Despesa",Mar!$F$5:$F$619,Resultado!$D691)</f>
        <v>0</v>
      </c>
      <c r="H691" s="65">
        <f>SUMIFS(Abr!$I$5:$I$619,Abr!$S$5:$S$619,"Despesa",Abr!$F$5:$F$619,Resultado!$D691)</f>
        <v>0</v>
      </c>
      <c r="I691" s="65">
        <f>SUMIFS(Mai!$I$5:$I$619,Mai!$S$5:$S$619,"Despesa",Mai!$F$5:$F$619,Resultado!$D691)</f>
        <v>0</v>
      </c>
      <c r="J691" s="65">
        <f>SUMIFS(Jun!$I$5:$I$619,Jun!$S$5:$S$619,"Despesa",Jun!$F$5:$F$619,Resultado!$D691)</f>
        <v>0</v>
      </c>
      <c r="K691" s="65">
        <f>SUMIFS(Jul!$I$5:$I$619,Jul!$S$5:$S$619,"Despesa",Jul!$F$5:$F$619,Resultado!$D691)</f>
        <v>0</v>
      </c>
      <c r="L691" s="65">
        <f>SUMIFS(Ago!$I$5:$I$619,Ago!$S$5:$S$619,"Despesa",Ago!$F$5:$F$619,Resultado!$D691)</f>
        <v>0</v>
      </c>
      <c r="M691" s="65">
        <f>SUMIFS(Set!$I$5:$I$619,Set!$S$5:$S$619,"Despesa",Set!$F$5:$F$619,Resultado!$D691)</f>
        <v>0</v>
      </c>
      <c r="N691" s="65">
        <f>SUMIFS(Out!$I$5:$I$619,Out!$S$5:$S$619,"Despesa",Out!$F$5:$F$619,Resultado!$D691)</f>
        <v>0</v>
      </c>
      <c r="O691" s="65">
        <f>SUMIFS(Nov!$I$5:$I$619,Nov!$S$5:$S$619,"Despesa",Nov!$F$5:$F$619,Resultado!$D691)</f>
        <v>0</v>
      </c>
      <c r="P691" s="65">
        <f>SUMIFS(Dez!$I$5:$I$619,Dez!$S$5:$S$619,"Despesa",Dez!$F$5:$F$619,Resultado!$D691)</f>
        <v>0</v>
      </c>
      <c r="Q691" s="65">
        <f t="shared" ref="Q691:Q724" si="79">SUM(E691:P691)</f>
        <v>0</v>
      </c>
    </row>
    <row r="692" spans="3:17" ht="28.5" customHeight="1" thickTop="1" thickBot="1" x14ac:dyDescent="0.25">
      <c r="C692" s="45" t="str">
        <f>'PC Despesas'!L71</f>
        <v>5.4.67</v>
      </c>
      <c r="D692" s="46" t="str">
        <f>VLOOKUP(C692,'PC Despesas'!$L$4:$M$103,2,FALSE)</f>
        <v>-</v>
      </c>
      <c r="E692" s="65">
        <f>SUMIFS(Jan!$I$5:$I$619,Jan!$S$5:$S$619,"Despesa",Jan!$F$5:$F$619,Resultado!$D692)</f>
        <v>0</v>
      </c>
      <c r="F692" s="65">
        <f>SUMIFS(Fev!$I$5:$I$619,Fev!$S$5:$S$619,"Despesa",Fev!$F$5:$F$619,Resultado!$D692)</f>
        <v>0</v>
      </c>
      <c r="G692" s="65">
        <f>SUMIFS(Mar!$I$5:$I$619,Mar!$S$5:$S$619,"Despesa",Mar!$F$5:$F$619,Resultado!$D692)</f>
        <v>0</v>
      </c>
      <c r="H692" s="65">
        <f>SUMIFS(Abr!$I$5:$I$619,Abr!$S$5:$S$619,"Despesa",Abr!$F$5:$F$619,Resultado!$D692)</f>
        <v>0</v>
      </c>
      <c r="I692" s="65">
        <f>SUMIFS(Mai!$I$5:$I$619,Mai!$S$5:$S$619,"Despesa",Mai!$F$5:$F$619,Resultado!$D692)</f>
        <v>0</v>
      </c>
      <c r="J692" s="65">
        <f>SUMIFS(Jun!$I$5:$I$619,Jun!$S$5:$S$619,"Despesa",Jun!$F$5:$F$619,Resultado!$D692)</f>
        <v>0</v>
      </c>
      <c r="K692" s="65">
        <f>SUMIFS(Jul!$I$5:$I$619,Jul!$S$5:$S$619,"Despesa",Jul!$F$5:$F$619,Resultado!$D692)</f>
        <v>0</v>
      </c>
      <c r="L692" s="65">
        <f>SUMIFS(Ago!$I$5:$I$619,Ago!$S$5:$S$619,"Despesa",Ago!$F$5:$F$619,Resultado!$D692)</f>
        <v>0</v>
      </c>
      <c r="M692" s="65">
        <f>SUMIFS(Set!$I$5:$I$619,Set!$S$5:$S$619,"Despesa",Set!$F$5:$F$619,Resultado!$D692)</f>
        <v>0</v>
      </c>
      <c r="N692" s="65">
        <f>SUMIFS(Out!$I$5:$I$619,Out!$S$5:$S$619,"Despesa",Out!$F$5:$F$619,Resultado!$D692)</f>
        <v>0</v>
      </c>
      <c r="O692" s="65">
        <f>SUMIFS(Nov!$I$5:$I$619,Nov!$S$5:$S$619,"Despesa",Nov!$F$5:$F$619,Resultado!$D692)</f>
        <v>0</v>
      </c>
      <c r="P692" s="65">
        <f>SUMIFS(Dez!$I$5:$I$619,Dez!$S$5:$S$619,"Despesa",Dez!$F$5:$F$619,Resultado!$D692)</f>
        <v>0</v>
      </c>
      <c r="Q692" s="65">
        <f t="shared" si="79"/>
        <v>0</v>
      </c>
    </row>
    <row r="693" spans="3:17" ht="28.5" customHeight="1" thickTop="1" thickBot="1" x14ac:dyDescent="0.25">
      <c r="C693" s="45" t="str">
        <f>'PC Despesas'!L72</f>
        <v>5.4.68</v>
      </c>
      <c r="D693" s="46" t="str">
        <f>VLOOKUP(C693,'PC Despesas'!$L$4:$M$103,2,FALSE)</f>
        <v>-</v>
      </c>
      <c r="E693" s="65">
        <f>SUMIFS(Jan!$I$5:$I$619,Jan!$S$5:$S$619,"Despesa",Jan!$F$5:$F$619,Resultado!$D693)</f>
        <v>0</v>
      </c>
      <c r="F693" s="65">
        <f>SUMIFS(Fev!$I$5:$I$619,Fev!$S$5:$S$619,"Despesa",Fev!$F$5:$F$619,Resultado!$D693)</f>
        <v>0</v>
      </c>
      <c r="G693" s="65">
        <f>SUMIFS(Mar!$I$5:$I$619,Mar!$S$5:$S$619,"Despesa",Mar!$F$5:$F$619,Resultado!$D693)</f>
        <v>0</v>
      </c>
      <c r="H693" s="65">
        <f>SUMIFS(Abr!$I$5:$I$619,Abr!$S$5:$S$619,"Despesa",Abr!$F$5:$F$619,Resultado!$D693)</f>
        <v>0</v>
      </c>
      <c r="I693" s="65">
        <f>SUMIFS(Mai!$I$5:$I$619,Mai!$S$5:$S$619,"Despesa",Mai!$F$5:$F$619,Resultado!$D693)</f>
        <v>0</v>
      </c>
      <c r="J693" s="65">
        <f>SUMIFS(Jun!$I$5:$I$619,Jun!$S$5:$S$619,"Despesa",Jun!$F$5:$F$619,Resultado!$D693)</f>
        <v>0</v>
      </c>
      <c r="K693" s="65">
        <f>SUMIFS(Jul!$I$5:$I$619,Jul!$S$5:$S$619,"Despesa",Jul!$F$5:$F$619,Resultado!$D693)</f>
        <v>0</v>
      </c>
      <c r="L693" s="65">
        <f>SUMIFS(Ago!$I$5:$I$619,Ago!$S$5:$S$619,"Despesa",Ago!$F$5:$F$619,Resultado!$D693)</f>
        <v>0</v>
      </c>
      <c r="M693" s="65">
        <f>SUMIFS(Set!$I$5:$I$619,Set!$S$5:$S$619,"Despesa",Set!$F$5:$F$619,Resultado!$D693)</f>
        <v>0</v>
      </c>
      <c r="N693" s="65">
        <f>SUMIFS(Out!$I$5:$I$619,Out!$S$5:$S$619,"Despesa",Out!$F$5:$F$619,Resultado!$D693)</f>
        <v>0</v>
      </c>
      <c r="O693" s="65">
        <f>SUMIFS(Nov!$I$5:$I$619,Nov!$S$5:$S$619,"Despesa",Nov!$F$5:$F$619,Resultado!$D693)</f>
        <v>0</v>
      </c>
      <c r="P693" s="65">
        <f>SUMIFS(Dez!$I$5:$I$619,Dez!$S$5:$S$619,"Despesa",Dez!$F$5:$F$619,Resultado!$D693)</f>
        <v>0</v>
      </c>
      <c r="Q693" s="65">
        <f t="shared" si="79"/>
        <v>0</v>
      </c>
    </row>
    <row r="694" spans="3:17" ht="28.5" customHeight="1" thickTop="1" thickBot="1" x14ac:dyDescent="0.25">
      <c r="C694" s="45" t="str">
        <f>'PC Despesas'!L73</f>
        <v>5.4.69</v>
      </c>
      <c r="D694" s="46" t="str">
        <f>VLOOKUP(C694,'PC Despesas'!$L$4:$M$103,2,FALSE)</f>
        <v>-</v>
      </c>
      <c r="E694" s="65">
        <f>SUMIFS(Jan!$I$5:$I$619,Jan!$S$5:$S$619,"Despesa",Jan!$F$5:$F$619,Resultado!$D694)</f>
        <v>0</v>
      </c>
      <c r="F694" s="65">
        <f>SUMIFS(Fev!$I$5:$I$619,Fev!$S$5:$S$619,"Despesa",Fev!$F$5:$F$619,Resultado!$D694)</f>
        <v>0</v>
      </c>
      <c r="G694" s="65">
        <f>SUMIFS(Mar!$I$5:$I$619,Mar!$S$5:$S$619,"Despesa",Mar!$F$5:$F$619,Resultado!$D694)</f>
        <v>0</v>
      </c>
      <c r="H694" s="65">
        <f>SUMIFS(Abr!$I$5:$I$619,Abr!$S$5:$S$619,"Despesa",Abr!$F$5:$F$619,Resultado!$D694)</f>
        <v>0</v>
      </c>
      <c r="I694" s="65">
        <f>SUMIFS(Mai!$I$5:$I$619,Mai!$S$5:$S$619,"Despesa",Mai!$F$5:$F$619,Resultado!$D694)</f>
        <v>0</v>
      </c>
      <c r="J694" s="65">
        <f>SUMIFS(Jun!$I$5:$I$619,Jun!$S$5:$S$619,"Despesa",Jun!$F$5:$F$619,Resultado!$D694)</f>
        <v>0</v>
      </c>
      <c r="K694" s="65">
        <f>SUMIFS(Jul!$I$5:$I$619,Jul!$S$5:$S$619,"Despesa",Jul!$F$5:$F$619,Resultado!$D694)</f>
        <v>0</v>
      </c>
      <c r="L694" s="65">
        <f>SUMIFS(Ago!$I$5:$I$619,Ago!$S$5:$S$619,"Despesa",Ago!$F$5:$F$619,Resultado!$D694)</f>
        <v>0</v>
      </c>
      <c r="M694" s="65">
        <f>SUMIFS(Set!$I$5:$I$619,Set!$S$5:$S$619,"Despesa",Set!$F$5:$F$619,Resultado!$D694)</f>
        <v>0</v>
      </c>
      <c r="N694" s="65">
        <f>SUMIFS(Out!$I$5:$I$619,Out!$S$5:$S$619,"Despesa",Out!$F$5:$F$619,Resultado!$D694)</f>
        <v>0</v>
      </c>
      <c r="O694" s="65">
        <f>SUMIFS(Nov!$I$5:$I$619,Nov!$S$5:$S$619,"Despesa",Nov!$F$5:$F$619,Resultado!$D694)</f>
        <v>0</v>
      </c>
      <c r="P694" s="65">
        <f>SUMIFS(Dez!$I$5:$I$619,Dez!$S$5:$S$619,"Despesa",Dez!$F$5:$F$619,Resultado!$D694)</f>
        <v>0</v>
      </c>
      <c r="Q694" s="65">
        <f t="shared" si="79"/>
        <v>0</v>
      </c>
    </row>
    <row r="695" spans="3:17" ht="28.5" customHeight="1" thickTop="1" thickBot="1" x14ac:dyDescent="0.25">
      <c r="C695" s="45" t="str">
        <f>'PC Despesas'!L74</f>
        <v>5.4.70</v>
      </c>
      <c r="D695" s="46" t="str">
        <f>VLOOKUP(C695,'PC Despesas'!$L$4:$M$103,2,FALSE)</f>
        <v>-</v>
      </c>
      <c r="E695" s="65">
        <f>SUMIFS(Jan!$I$5:$I$619,Jan!$S$5:$S$619,"Despesa",Jan!$F$5:$F$619,Resultado!$D695)</f>
        <v>0</v>
      </c>
      <c r="F695" s="65">
        <f>SUMIFS(Fev!$I$5:$I$619,Fev!$S$5:$S$619,"Despesa",Fev!$F$5:$F$619,Resultado!$D695)</f>
        <v>0</v>
      </c>
      <c r="G695" s="65">
        <f>SUMIFS(Mar!$I$5:$I$619,Mar!$S$5:$S$619,"Despesa",Mar!$F$5:$F$619,Resultado!$D695)</f>
        <v>0</v>
      </c>
      <c r="H695" s="65">
        <f>SUMIFS(Abr!$I$5:$I$619,Abr!$S$5:$S$619,"Despesa",Abr!$F$5:$F$619,Resultado!$D695)</f>
        <v>0</v>
      </c>
      <c r="I695" s="65">
        <f>SUMIFS(Mai!$I$5:$I$619,Mai!$S$5:$S$619,"Despesa",Mai!$F$5:$F$619,Resultado!$D695)</f>
        <v>0</v>
      </c>
      <c r="J695" s="65">
        <f>SUMIFS(Jun!$I$5:$I$619,Jun!$S$5:$S$619,"Despesa",Jun!$F$5:$F$619,Resultado!$D695)</f>
        <v>0</v>
      </c>
      <c r="K695" s="65">
        <f>SUMIFS(Jul!$I$5:$I$619,Jul!$S$5:$S$619,"Despesa",Jul!$F$5:$F$619,Resultado!$D695)</f>
        <v>0</v>
      </c>
      <c r="L695" s="65">
        <f>SUMIFS(Ago!$I$5:$I$619,Ago!$S$5:$S$619,"Despesa",Ago!$F$5:$F$619,Resultado!$D695)</f>
        <v>0</v>
      </c>
      <c r="M695" s="65">
        <f>SUMIFS(Set!$I$5:$I$619,Set!$S$5:$S$619,"Despesa",Set!$F$5:$F$619,Resultado!$D695)</f>
        <v>0</v>
      </c>
      <c r="N695" s="65">
        <f>SUMIFS(Out!$I$5:$I$619,Out!$S$5:$S$619,"Despesa",Out!$F$5:$F$619,Resultado!$D695)</f>
        <v>0</v>
      </c>
      <c r="O695" s="65">
        <f>SUMIFS(Nov!$I$5:$I$619,Nov!$S$5:$S$619,"Despesa",Nov!$F$5:$F$619,Resultado!$D695)</f>
        <v>0</v>
      </c>
      <c r="P695" s="65">
        <f>SUMIFS(Dez!$I$5:$I$619,Dez!$S$5:$S$619,"Despesa",Dez!$F$5:$F$619,Resultado!$D695)</f>
        <v>0</v>
      </c>
      <c r="Q695" s="65">
        <f t="shared" si="79"/>
        <v>0</v>
      </c>
    </row>
    <row r="696" spans="3:17" ht="28.5" customHeight="1" thickTop="1" thickBot="1" x14ac:dyDescent="0.25">
      <c r="C696" s="45" t="str">
        <f>'PC Despesas'!L75</f>
        <v>5.4.71</v>
      </c>
      <c r="D696" s="46" t="str">
        <f>VLOOKUP(C696,'PC Despesas'!$L$4:$M$103,2,FALSE)</f>
        <v>-</v>
      </c>
      <c r="E696" s="65">
        <f>SUMIFS(Jan!$I$5:$I$619,Jan!$S$5:$S$619,"Despesa",Jan!$F$5:$F$619,Resultado!$D696)</f>
        <v>0</v>
      </c>
      <c r="F696" s="65">
        <f>SUMIFS(Fev!$I$5:$I$619,Fev!$S$5:$S$619,"Despesa",Fev!$F$5:$F$619,Resultado!$D696)</f>
        <v>0</v>
      </c>
      <c r="G696" s="65">
        <f>SUMIFS(Mar!$I$5:$I$619,Mar!$S$5:$S$619,"Despesa",Mar!$F$5:$F$619,Resultado!$D696)</f>
        <v>0</v>
      </c>
      <c r="H696" s="65">
        <f>SUMIFS(Abr!$I$5:$I$619,Abr!$S$5:$S$619,"Despesa",Abr!$F$5:$F$619,Resultado!$D696)</f>
        <v>0</v>
      </c>
      <c r="I696" s="65">
        <f>SUMIFS(Mai!$I$5:$I$619,Mai!$S$5:$S$619,"Despesa",Mai!$F$5:$F$619,Resultado!$D696)</f>
        <v>0</v>
      </c>
      <c r="J696" s="65">
        <f>SUMIFS(Jun!$I$5:$I$619,Jun!$S$5:$S$619,"Despesa",Jun!$F$5:$F$619,Resultado!$D696)</f>
        <v>0</v>
      </c>
      <c r="K696" s="65">
        <f>SUMIFS(Jul!$I$5:$I$619,Jul!$S$5:$S$619,"Despesa",Jul!$F$5:$F$619,Resultado!$D696)</f>
        <v>0</v>
      </c>
      <c r="L696" s="65">
        <f>SUMIFS(Ago!$I$5:$I$619,Ago!$S$5:$S$619,"Despesa",Ago!$F$5:$F$619,Resultado!$D696)</f>
        <v>0</v>
      </c>
      <c r="M696" s="65">
        <f>SUMIFS(Set!$I$5:$I$619,Set!$S$5:$S$619,"Despesa",Set!$F$5:$F$619,Resultado!$D696)</f>
        <v>0</v>
      </c>
      <c r="N696" s="65">
        <f>SUMIFS(Out!$I$5:$I$619,Out!$S$5:$S$619,"Despesa",Out!$F$5:$F$619,Resultado!$D696)</f>
        <v>0</v>
      </c>
      <c r="O696" s="65">
        <f>SUMIFS(Nov!$I$5:$I$619,Nov!$S$5:$S$619,"Despesa",Nov!$F$5:$F$619,Resultado!$D696)</f>
        <v>0</v>
      </c>
      <c r="P696" s="65">
        <f>SUMIFS(Dez!$I$5:$I$619,Dez!$S$5:$S$619,"Despesa",Dez!$F$5:$F$619,Resultado!$D696)</f>
        <v>0</v>
      </c>
      <c r="Q696" s="65">
        <f t="shared" si="79"/>
        <v>0</v>
      </c>
    </row>
    <row r="697" spans="3:17" ht="28.5" customHeight="1" thickTop="1" thickBot="1" x14ac:dyDescent="0.25">
      <c r="C697" s="45" t="str">
        <f>'PC Despesas'!L76</f>
        <v>5.4.72</v>
      </c>
      <c r="D697" s="46" t="str">
        <f>VLOOKUP(C697,'PC Despesas'!$L$4:$M$103,2,FALSE)</f>
        <v>-</v>
      </c>
      <c r="E697" s="65">
        <f>SUMIFS(Jan!$I$5:$I$619,Jan!$S$5:$S$619,"Despesa",Jan!$F$5:$F$619,Resultado!$D697)</f>
        <v>0</v>
      </c>
      <c r="F697" s="65">
        <f>SUMIFS(Fev!$I$5:$I$619,Fev!$S$5:$S$619,"Despesa",Fev!$F$5:$F$619,Resultado!$D697)</f>
        <v>0</v>
      </c>
      <c r="G697" s="65">
        <f>SUMIFS(Mar!$I$5:$I$619,Mar!$S$5:$S$619,"Despesa",Mar!$F$5:$F$619,Resultado!$D697)</f>
        <v>0</v>
      </c>
      <c r="H697" s="65">
        <f>SUMIFS(Abr!$I$5:$I$619,Abr!$S$5:$S$619,"Despesa",Abr!$F$5:$F$619,Resultado!$D697)</f>
        <v>0</v>
      </c>
      <c r="I697" s="65">
        <f>SUMIFS(Mai!$I$5:$I$619,Mai!$S$5:$S$619,"Despesa",Mai!$F$5:$F$619,Resultado!$D697)</f>
        <v>0</v>
      </c>
      <c r="J697" s="65">
        <f>SUMIFS(Jun!$I$5:$I$619,Jun!$S$5:$S$619,"Despesa",Jun!$F$5:$F$619,Resultado!$D697)</f>
        <v>0</v>
      </c>
      <c r="K697" s="65">
        <f>SUMIFS(Jul!$I$5:$I$619,Jul!$S$5:$S$619,"Despesa",Jul!$F$5:$F$619,Resultado!$D697)</f>
        <v>0</v>
      </c>
      <c r="L697" s="65">
        <f>SUMIFS(Ago!$I$5:$I$619,Ago!$S$5:$S$619,"Despesa",Ago!$F$5:$F$619,Resultado!$D697)</f>
        <v>0</v>
      </c>
      <c r="M697" s="65">
        <f>SUMIFS(Set!$I$5:$I$619,Set!$S$5:$S$619,"Despesa",Set!$F$5:$F$619,Resultado!$D697)</f>
        <v>0</v>
      </c>
      <c r="N697" s="65">
        <f>SUMIFS(Out!$I$5:$I$619,Out!$S$5:$S$619,"Despesa",Out!$F$5:$F$619,Resultado!$D697)</f>
        <v>0</v>
      </c>
      <c r="O697" s="65">
        <f>SUMIFS(Nov!$I$5:$I$619,Nov!$S$5:$S$619,"Despesa",Nov!$F$5:$F$619,Resultado!$D697)</f>
        <v>0</v>
      </c>
      <c r="P697" s="65">
        <f>SUMIFS(Dez!$I$5:$I$619,Dez!$S$5:$S$619,"Despesa",Dez!$F$5:$F$619,Resultado!$D697)</f>
        <v>0</v>
      </c>
      <c r="Q697" s="65">
        <f t="shared" si="79"/>
        <v>0</v>
      </c>
    </row>
    <row r="698" spans="3:17" ht="28.5" customHeight="1" thickTop="1" thickBot="1" x14ac:dyDescent="0.25">
      <c r="C698" s="45" t="str">
        <f>'PC Despesas'!L77</f>
        <v>5.4.73</v>
      </c>
      <c r="D698" s="46" t="str">
        <f>VLOOKUP(C698,'PC Despesas'!$L$4:$M$103,2,FALSE)</f>
        <v>-</v>
      </c>
      <c r="E698" s="65">
        <f>SUMIFS(Jan!$I$5:$I$619,Jan!$S$5:$S$619,"Despesa",Jan!$F$5:$F$619,Resultado!$D698)</f>
        <v>0</v>
      </c>
      <c r="F698" s="65">
        <f>SUMIFS(Fev!$I$5:$I$619,Fev!$S$5:$S$619,"Despesa",Fev!$F$5:$F$619,Resultado!$D698)</f>
        <v>0</v>
      </c>
      <c r="G698" s="65">
        <f>SUMIFS(Mar!$I$5:$I$619,Mar!$S$5:$S$619,"Despesa",Mar!$F$5:$F$619,Resultado!$D698)</f>
        <v>0</v>
      </c>
      <c r="H698" s="65">
        <f>SUMIFS(Abr!$I$5:$I$619,Abr!$S$5:$S$619,"Despesa",Abr!$F$5:$F$619,Resultado!$D698)</f>
        <v>0</v>
      </c>
      <c r="I698" s="65">
        <f>SUMIFS(Mai!$I$5:$I$619,Mai!$S$5:$S$619,"Despesa",Mai!$F$5:$F$619,Resultado!$D698)</f>
        <v>0</v>
      </c>
      <c r="J698" s="65">
        <f>SUMIFS(Jun!$I$5:$I$619,Jun!$S$5:$S$619,"Despesa",Jun!$F$5:$F$619,Resultado!$D698)</f>
        <v>0</v>
      </c>
      <c r="K698" s="65">
        <f>SUMIFS(Jul!$I$5:$I$619,Jul!$S$5:$S$619,"Despesa",Jul!$F$5:$F$619,Resultado!$D698)</f>
        <v>0</v>
      </c>
      <c r="L698" s="65">
        <f>SUMIFS(Ago!$I$5:$I$619,Ago!$S$5:$S$619,"Despesa",Ago!$F$5:$F$619,Resultado!$D698)</f>
        <v>0</v>
      </c>
      <c r="M698" s="65">
        <f>SUMIFS(Set!$I$5:$I$619,Set!$S$5:$S$619,"Despesa",Set!$F$5:$F$619,Resultado!$D698)</f>
        <v>0</v>
      </c>
      <c r="N698" s="65">
        <f>SUMIFS(Out!$I$5:$I$619,Out!$S$5:$S$619,"Despesa",Out!$F$5:$F$619,Resultado!$D698)</f>
        <v>0</v>
      </c>
      <c r="O698" s="65">
        <f>SUMIFS(Nov!$I$5:$I$619,Nov!$S$5:$S$619,"Despesa",Nov!$F$5:$F$619,Resultado!$D698)</f>
        <v>0</v>
      </c>
      <c r="P698" s="65">
        <f>SUMIFS(Dez!$I$5:$I$619,Dez!$S$5:$S$619,"Despesa",Dez!$F$5:$F$619,Resultado!$D698)</f>
        <v>0</v>
      </c>
      <c r="Q698" s="65">
        <f t="shared" si="79"/>
        <v>0</v>
      </c>
    </row>
    <row r="699" spans="3:17" ht="28.5" customHeight="1" thickTop="1" thickBot="1" x14ac:dyDescent="0.25">
      <c r="C699" s="45" t="str">
        <f>'PC Despesas'!L78</f>
        <v>5.4.74</v>
      </c>
      <c r="D699" s="46" t="str">
        <f>VLOOKUP(C699,'PC Despesas'!$L$4:$M$103,2,FALSE)</f>
        <v>-</v>
      </c>
      <c r="E699" s="65">
        <f>SUMIFS(Jan!$I$5:$I$619,Jan!$S$5:$S$619,"Despesa",Jan!$F$5:$F$619,Resultado!$D699)</f>
        <v>0</v>
      </c>
      <c r="F699" s="65">
        <f>SUMIFS(Fev!$I$5:$I$619,Fev!$S$5:$S$619,"Despesa",Fev!$F$5:$F$619,Resultado!$D699)</f>
        <v>0</v>
      </c>
      <c r="G699" s="65">
        <f>SUMIFS(Mar!$I$5:$I$619,Mar!$S$5:$S$619,"Despesa",Mar!$F$5:$F$619,Resultado!$D699)</f>
        <v>0</v>
      </c>
      <c r="H699" s="65">
        <f>SUMIFS(Abr!$I$5:$I$619,Abr!$S$5:$S$619,"Despesa",Abr!$F$5:$F$619,Resultado!$D699)</f>
        <v>0</v>
      </c>
      <c r="I699" s="65">
        <f>SUMIFS(Mai!$I$5:$I$619,Mai!$S$5:$S$619,"Despesa",Mai!$F$5:$F$619,Resultado!$D699)</f>
        <v>0</v>
      </c>
      <c r="J699" s="65">
        <f>SUMIFS(Jun!$I$5:$I$619,Jun!$S$5:$S$619,"Despesa",Jun!$F$5:$F$619,Resultado!$D699)</f>
        <v>0</v>
      </c>
      <c r="K699" s="65">
        <f>SUMIFS(Jul!$I$5:$I$619,Jul!$S$5:$S$619,"Despesa",Jul!$F$5:$F$619,Resultado!$D699)</f>
        <v>0</v>
      </c>
      <c r="L699" s="65">
        <f>SUMIFS(Ago!$I$5:$I$619,Ago!$S$5:$S$619,"Despesa",Ago!$F$5:$F$619,Resultado!$D699)</f>
        <v>0</v>
      </c>
      <c r="M699" s="65">
        <f>SUMIFS(Set!$I$5:$I$619,Set!$S$5:$S$619,"Despesa",Set!$F$5:$F$619,Resultado!$D699)</f>
        <v>0</v>
      </c>
      <c r="N699" s="65">
        <f>SUMIFS(Out!$I$5:$I$619,Out!$S$5:$S$619,"Despesa",Out!$F$5:$F$619,Resultado!$D699)</f>
        <v>0</v>
      </c>
      <c r="O699" s="65">
        <f>SUMIFS(Nov!$I$5:$I$619,Nov!$S$5:$S$619,"Despesa",Nov!$F$5:$F$619,Resultado!$D699)</f>
        <v>0</v>
      </c>
      <c r="P699" s="65">
        <f>SUMIFS(Dez!$I$5:$I$619,Dez!$S$5:$S$619,"Despesa",Dez!$F$5:$F$619,Resultado!$D699)</f>
        <v>0</v>
      </c>
      <c r="Q699" s="65">
        <f t="shared" si="79"/>
        <v>0</v>
      </c>
    </row>
    <row r="700" spans="3:17" ht="28.5" customHeight="1" thickTop="1" thickBot="1" x14ac:dyDescent="0.25">
      <c r="C700" s="45" t="str">
        <f>'PC Despesas'!L79</f>
        <v>5.4.75</v>
      </c>
      <c r="D700" s="46" t="str">
        <f>VLOOKUP(C700,'PC Despesas'!$L$4:$M$103,2,FALSE)</f>
        <v>-</v>
      </c>
      <c r="E700" s="65">
        <f>SUMIFS(Jan!$I$5:$I$619,Jan!$S$5:$S$619,"Despesa",Jan!$F$5:$F$619,Resultado!$D700)</f>
        <v>0</v>
      </c>
      <c r="F700" s="65">
        <f>SUMIFS(Fev!$I$5:$I$619,Fev!$S$5:$S$619,"Despesa",Fev!$F$5:$F$619,Resultado!$D700)</f>
        <v>0</v>
      </c>
      <c r="G700" s="65">
        <f>SUMIFS(Mar!$I$5:$I$619,Mar!$S$5:$S$619,"Despesa",Mar!$F$5:$F$619,Resultado!$D700)</f>
        <v>0</v>
      </c>
      <c r="H700" s="65">
        <f>SUMIFS(Abr!$I$5:$I$619,Abr!$S$5:$S$619,"Despesa",Abr!$F$5:$F$619,Resultado!$D700)</f>
        <v>0</v>
      </c>
      <c r="I700" s="65">
        <f>SUMIFS(Mai!$I$5:$I$619,Mai!$S$5:$S$619,"Despesa",Mai!$F$5:$F$619,Resultado!$D700)</f>
        <v>0</v>
      </c>
      <c r="J700" s="65">
        <f>SUMIFS(Jun!$I$5:$I$619,Jun!$S$5:$S$619,"Despesa",Jun!$F$5:$F$619,Resultado!$D700)</f>
        <v>0</v>
      </c>
      <c r="K700" s="65">
        <f>SUMIFS(Jul!$I$5:$I$619,Jul!$S$5:$S$619,"Despesa",Jul!$F$5:$F$619,Resultado!$D700)</f>
        <v>0</v>
      </c>
      <c r="L700" s="65">
        <f>SUMIFS(Ago!$I$5:$I$619,Ago!$S$5:$S$619,"Despesa",Ago!$F$5:$F$619,Resultado!$D700)</f>
        <v>0</v>
      </c>
      <c r="M700" s="65">
        <f>SUMIFS(Set!$I$5:$I$619,Set!$S$5:$S$619,"Despesa",Set!$F$5:$F$619,Resultado!$D700)</f>
        <v>0</v>
      </c>
      <c r="N700" s="65">
        <f>SUMIFS(Out!$I$5:$I$619,Out!$S$5:$S$619,"Despesa",Out!$F$5:$F$619,Resultado!$D700)</f>
        <v>0</v>
      </c>
      <c r="O700" s="65">
        <f>SUMIFS(Nov!$I$5:$I$619,Nov!$S$5:$S$619,"Despesa",Nov!$F$5:$F$619,Resultado!$D700)</f>
        <v>0</v>
      </c>
      <c r="P700" s="65">
        <f>SUMIFS(Dez!$I$5:$I$619,Dez!$S$5:$S$619,"Despesa",Dez!$F$5:$F$619,Resultado!$D700)</f>
        <v>0</v>
      </c>
      <c r="Q700" s="65">
        <f t="shared" si="79"/>
        <v>0</v>
      </c>
    </row>
    <row r="701" spans="3:17" ht="28.5" customHeight="1" thickTop="1" thickBot="1" x14ac:dyDescent="0.25">
      <c r="C701" s="45" t="str">
        <f>'PC Despesas'!L80</f>
        <v>5.4.76</v>
      </c>
      <c r="D701" s="46" t="str">
        <f>VLOOKUP(C701,'PC Despesas'!$L$4:$M$103,2,FALSE)</f>
        <v>-</v>
      </c>
      <c r="E701" s="65">
        <f>SUMIFS(Jan!$I$5:$I$619,Jan!$S$5:$S$619,"Despesa",Jan!$F$5:$F$619,Resultado!$D701)</f>
        <v>0</v>
      </c>
      <c r="F701" s="65">
        <f>SUMIFS(Fev!$I$5:$I$619,Fev!$S$5:$S$619,"Despesa",Fev!$F$5:$F$619,Resultado!$D701)</f>
        <v>0</v>
      </c>
      <c r="G701" s="65">
        <f>SUMIFS(Mar!$I$5:$I$619,Mar!$S$5:$S$619,"Despesa",Mar!$F$5:$F$619,Resultado!$D701)</f>
        <v>0</v>
      </c>
      <c r="H701" s="65">
        <f>SUMIFS(Abr!$I$5:$I$619,Abr!$S$5:$S$619,"Despesa",Abr!$F$5:$F$619,Resultado!$D701)</f>
        <v>0</v>
      </c>
      <c r="I701" s="65">
        <f>SUMIFS(Mai!$I$5:$I$619,Mai!$S$5:$S$619,"Despesa",Mai!$F$5:$F$619,Resultado!$D701)</f>
        <v>0</v>
      </c>
      <c r="J701" s="65">
        <f>SUMIFS(Jun!$I$5:$I$619,Jun!$S$5:$S$619,"Despesa",Jun!$F$5:$F$619,Resultado!$D701)</f>
        <v>0</v>
      </c>
      <c r="K701" s="65">
        <f>SUMIFS(Jul!$I$5:$I$619,Jul!$S$5:$S$619,"Despesa",Jul!$F$5:$F$619,Resultado!$D701)</f>
        <v>0</v>
      </c>
      <c r="L701" s="65">
        <f>SUMIFS(Ago!$I$5:$I$619,Ago!$S$5:$S$619,"Despesa",Ago!$F$5:$F$619,Resultado!$D701)</f>
        <v>0</v>
      </c>
      <c r="M701" s="65">
        <f>SUMIFS(Set!$I$5:$I$619,Set!$S$5:$S$619,"Despesa",Set!$F$5:$F$619,Resultado!$D701)</f>
        <v>0</v>
      </c>
      <c r="N701" s="65">
        <f>SUMIFS(Out!$I$5:$I$619,Out!$S$5:$S$619,"Despesa",Out!$F$5:$F$619,Resultado!$D701)</f>
        <v>0</v>
      </c>
      <c r="O701" s="65">
        <f>SUMIFS(Nov!$I$5:$I$619,Nov!$S$5:$S$619,"Despesa",Nov!$F$5:$F$619,Resultado!$D701)</f>
        <v>0</v>
      </c>
      <c r="P701" s="65">
        <f>SUMIFS(Dez!$I$5:$I$619,Dez!$S$5:$S$619,"Despesa",Dez!$F$5:$F$619,Resultado!$D701)</f>
        <v>0</v>
      </c>
      <c r="Q701" s="65">
        <f t="shared" si="79"/>
        <v>0</v>
      </c>
    </row>
    <row r="702" spans="3:17" ht="28.5" customHeight="1" thickTop="1" thickBot="1" x14ac:dyDescent="0.25">
      <c r="C702" s="45" t="str">
        <f>'PC Despesas'!L81</f>
        <v>5.4.77</v>
      </c>
      <c r="D702" s="46" t="str">
        <f>VLOOKUP(C702,'PC Despesas'!$L$4:$M$103,2,FALSE)</f>
        <v>-</v>
      </c>
      <c r="E702" s="65">
        <f>SUMIFS(Jan!$I$5:$I$619,Jan!$S$5:$S$619,"Despesa",Jan!$F$5:$F$619,Resultado!$D702)</f>
        <v>0</v>
      </c>
      <c r="F702" s="65">
        <f>SUMIFS(Fev!$I$5:$I$619,Fev!$S$5:$S$619,"Despesa",Fev!$F$5:$F$619,Resultado!$D702)</f>
        <v>0</v>
      </c>
      <c r="G702" s="65">
        <f>SUMIFS(Mar!$I$5:$I$619,Mar!$S$5:$S$619,"Despesa",Mar!$F$5:$F$619,Resultado!$D702)</f>
        <v>0</v>
      </c>
      <c r="H702" s="65">
        <f>SUMIFS(Abr!$I$5:$I$619,Abr!$S$5:$S$619,"Despesa",Abr!$F$5:$F$619,Resultado!$D702)</f>
        <v>0</v>
      </c>
      <c r="I702" s="65">
        <f>SUMIFS(Mai!$I$5:$I$619,Mai!$S$5:$S$619,"Despesa",Mai!$F$5:$F$619,Resultado!$D702)</f>
        <v>0</v>
      </c>
      <c r="J702" s="65">
        <f>SUMIFS(Jun!$I$5:$I$619,Jun!$S$5:$S$619,"Despesa",Jun!$F$5:$F$619,Resultado!$D702)</f>
        <v>0</v>
      </c>
      <c r="K702" s="65">
        <f>SUMIFS(Jul!$I$5:$I$619,Jul!$S$5:$S$619,"Despesa",Jul!$F$5:$F$619,Resultado!$D702)</f>
        <v>0</v>
      </c>
      <c r="L702" s="65">
        <f>SUMIFS(Ago!$I$5:$I$619,Ago!$S$5:$S$619,"Despesa",Ago!$F$5:$F$619,Resultado!$D702)</f>
        <v>0</v>
      </c>
      <c r="M702" s="65">
        <f>SUMIFS(Set!$I$5:$I$619,Set!$S$5:$S$619,"Despesa",Set!$F$5:$F$619,Resultado!$D702)</f>
        <v>0</v>
      </c>
      <c r="N702" s="65">
        <f>SUMIFS(Out!$I$5:$I$619,Out!$S$5:$S$619,"Despesa",Out!$F$5:$F$619,Resultado!$D702)</f>
        <v>0</v>
      </c>
      <c r="O702" s="65">
        <f>SUMIFS(Nov!$I$5:$I$619,Nov!$S$5:$S$619,"Despesa",Nov!$F$5:$F$619,Resultado!$D702)</f>
        <v>0</v>
      </c>
      <c r="P702" s="65">
        <f>SUMIFS(Dez!$I$5:$I$619,Dez!$S$5:$S$619,"Despesa",Dez!$F$5:$F$619,Resultado!$D702)</f>
        <v>0</v>
      </c>
      <c r="Q702" s="65">
        <f t="shared" si="79"/>
        <v>0</v>
      </c>
    </row>
    <row r="703" spans="3:17" ht="28.5" customHeight="1" thickTop="1" thickBot="1" x14ac:dyDescent="0.25">
      <c r="C703" s="45" t="str">
        <f>'PC Despesas'!L82</f>
        <v>5.4.78</v>
      </c>
      <c r="D703" s="46" t="str">
        <f>VLOOKUP(C703,'PC Despesas'!$L$4:$M$103,2,FALSE)</f>
        <v>-</v>
      </c>
      <c r="E703" s="65">
        <f>SUMIFS(Jan!$I$5:$I$619,Jan!$S$5:$S$619,"Despesa",Jan!$F$5:$F$619,Resultado!$D703)</f>
        <v>0</v>
      </c>
      <c r="F703" s="65">
        <f>SUMIFS(Fev!$I$5:$I$619,Fev!$S$5:$S$619,"Despesa",Fev!$F$5:$F$619,Resultado!$D703)</f>
        <v>0</v>
      </c>
      <c r="G703" s="65">
        <f>SUMIFS(Mar!$I$5:$I$619,Mar!$S$5:$S$619,"Despesa",Mar!$F$5:$F$619,Resultado!$D703)</f>
        <v>0</v>
      </c>
      <c r="H703" s="65">
        <f>SUMIFS(Abr!$I$5:$I$619,Abr!$S$5:$S$619,"Despesa",Abr!$F$5:$F$619,Resultado!$D703)</f>
        <v>0</v>
      </c>
      <c r="I703" s="65">
        <f>SUMIFS(Mai!$I$5:$I$619,Mai!$S$5:$S$619,"Despesa",Mai!$F$5:$F$619,Resultado!$D703)</f>
        <v>0</v>
      </c>
      <c r="J703" s="65">
        <f>SUMIFS(Jun!$I$5:$I$619,Jun!$S$5:$S$619,"Despesa",Jun!$F$5:$F$619,Resultado!$D703)</f>
        <v>0</v>
      </c>
      <c r="K703" s="65">
        <f>SUMIFS(Jul!$I$5:$I$619,Jul!$S$5:$S$619,"Despesa",Jul!$F$5:$F$619,Resultado!$D703)</f>
        <v>0</v>
      </c>
      <c r="L703" s="65">
        <f>SUMIFS(Ago!$I$5:$I$619,Ago!$S$5:$S$619,"Despesa",Ago!$F$5:$F$619,Resultado!$D703)</f>
        <v>0</v>
      </c>
      <c r="M703" s="65">
        <f>SUMIFS(Set!$I$5:$I$619,Set!$S$5:$S$619,"Despesa",Set!$F$5:$F$619,Resultado!$D703)</f>
        <v>0</v>
      </c>
      <c r="N703" s="65">
        <f>SUMIFS(Out!$I$5:$I$619,Out!$S$5:$S$619,"Despesa",Out!$F$5:$F$619,Resultado!$D703)</f>
        <v>0</v>
      </c>
      <c r="O703" s="65">
        <f>SUMIFS(Nov!$I$5:$I$619,Nov!$S$5:$S$619,"Despesa",Nov!$F$5:$F$619,Resultado!$D703)</f>
        <v>0</v>
      </c>
      <c r="P703" s="65">
        <f>SUMIFS(Dez!$I$5:$I$619,Dez!$S$5:$S$619,"Despesa",Dez!$F$5:$F$619,Resultado!$D703)</f>
        <v>0</v>
      </c>
      <c r="Q703" s="65">
        <f t="shared" si="79"/>
        <v>0</v>
      </c>
    </row>
    <row r="704" spans="3:17" ht="28.5" customHeight="1" thickTop="1" thickBot="1" x14ac:dyDescent="0.25">
      <c r="C704" s="45" t="str">
        <f>'PC Despesas'!L83</f>
        <v>5.4.79</v>
      </c>
      <c r="D704" s="46" t="str">
        <f>VLOOKUP(C704,'PC Despesas'!$L$4:$M$103,2,FALSE)</f>
        <v>-</v>
      </c>
      <c r="E704" s="65">
        <f>SUMIFS(Jan!$I$5:$I$619,Jan!$S$5:$S$619,"Despesa",Jan!$F$5:$F$619,Resultado!$D704)</f>
        <v>0</v>
      </c>
      <c r="F704" s="65">
        <f>SUMIFS(Fev!$I$5:$I$619,Fev!$S$5:$S$619,"Despesa",Fev!$F$5:$F$619,Resultado!$D704)</f>
        <v>0</v>
      </c>
      <c r="G704" s="65">
        <f>SUMIFS(Mar!$I$5:$I$619,Mar!$S$5:$S$619,"Despesa",Mar!$F$5:$F$619,Resultado!$D704)</f>
        <v>0</v>
      </c>
      <c r="H704" s="65">
        <f>SUMIFS(Abr!$I$5:$I$619,Abr!$S$5:$S$619,"Despesa",Abr!$F$5:$F$619,Resultado!$D704)</f>
        <v>0</v>
      </c>
      <c r="I704" s="65">
        <f>SUMIFS(Mai!$I$5:$I$619,Mai!$S$5:$S$619,"Despesa",Mai!$F$5:$F$619,Resultado!$D704)</f>
        <v>0</v>
      </c>
      <c r="J704" s="65">
        <f>SUMIFS(Jun!$I$5:$I$619,Jun!$S$5:$S$619,"Despesa",Jun!$F$5:$F$619,Resultado!$D704)</f>
        <v>0</v>
      </c>
      <c r="K704" s="65">
        <f>SUMIFS(Jul!$I$5:$I$619,Jul!$S$5:$S$619,"Despesa",Jul!$F$5:$F$619,Resultado!$D704)</f>
        <v>0</v>
      </c>
      <c r="L704" s="65">
        <f>SUMIFS(Ago!$I$5:$I$619,Ago!$S$5:$S$619,"Despesa",Ago!$F$5:$F$619,Resultado!$D704)</f>
        <v>0</v>
      </c>
      <c r="M704" s="65">
        <f>SUMIFS(Set!$I$5:$I$619,Set!$S$5:$S$619,"Despesa",Set!$F$5:$F$619,Resultado!$D704)</f>
        <v>0</v>
      </c>
      <c r="N704" s="65">
        <f>SUMIFS(Out!$I$5:$I$619,Out!$S$5:$S$619,"Despesa",Out!$F$5:$F$619,Resultado!$D704)</f>
        <v>0</v>
      </c>
      <c r="O704" s="65">
        <f>SUMIFS(Nov!$I$5:$I$619,Nov!$S$5:$S$619,"Despesa",Nov!$F$5:$F$619,Resultado!$D704)</f>
        <v>0</v>
      </c>
      <c r="P704" s="65">
        <f>SUMIFS(Dez!$I$5:$I$619,Dez!$S$5:$S$619,"Despesa",Dez!$F$5:$F$619,Resultado!$D704)</f>
        <v>0</v>
      </c>
      <c r="Q704" s="65">
        <f t="shared" si="79"/>
        <v>0</v>
      </c>
    </row>
    <row r="705" spans="3:17" ht="28.5" customHeight="1" thickTop="1" thickBot="1" x14ac:dyDescent="0.25">
      <c r="C705" s="45" t="str">
        <f>'PC Despesas'!L84</f>
        <v>5.4.80</v>
      </c>
      <c r="D705" s="46" t="str">
        <f>VLOOKUP(C705,'PC Despesas'!$L$4:$M$103,2,FALSE)</f>
        <v>-</v>
      </c>
      <c r="E705" s="65">
        <f>SUMIFS(Jan!$I$5:$I$619,Jan!$S$5:$S$619,"Despesa",Jan!$F$5:$F$619,Resultado!$D705)</f>
        <v>0</v>
      </c>
      <c r="F705" s="65">
        <f>SUMIFS(Fev!$I$5:$I$619,Fev!$S$5:$S$619,"Despesa",Fev!$F$5:$F$619,Resultado!$D705)</f>
        <v>0</v>
      </c>
      <c r="G705" s="65">
        <f>SUMIFS(Mar!$I$5:$I$619,Mar!$S$5:$S$619,"Despesa",Mar!$F$5:$F$619,Resultado!$D705)</f>
        <v>0</v>
      </c>
      <c r="H705" s="65">
        <f>SUMIFS(Abr!$I$5:$I$619,Abr!$S$5:$S$619,"Despesa",Abr!$F$5:$F$619,Resultado!$D705)</f>
        <v>0</v>
      </c>
      <c r="I705" s="65">
        <f>SUMIFS(Mai!$I$5:$I$619,Mai!$S$5:$S$619,"Despesa",Mai!$F$5:$F$619,Resultado!$D705)</f>
        <v>0</v>
      </c>
      <c r="J705" s="65">
        <f>SUMIFS(Jun!$I$5:$I$619,Jun!$S$5:$S$619,"Despesa",Jun!$F$5:$F$619,Resultado!$D705)</f>
        <v>0</v>
      </c>
      <c r="K705" s="65">
        <f>SUMIFS(Jul!$I$5:$I$619,Jul!$S$5:$S$619,"Despesa",Jul!$F$5:$F$619,Resultado!$D705)</f>
        <v>0</v>
      </c>
      <c r="L705" s="65">
        <f>SUMIFS(Ago!$I$5:$I$619,Ago!$S$5:$S$619,"Despesa",Ago!$F$5:$F$619,Resultado!$D705)</f>
        <v>0</v>
      </c>
      <c r="M705" s="65">
        <f>SUMIFS(Set!$I$5:$I$619,Set!$S$5:$S$619,"Despesa",Set!$F$5:$F$619,Resultado!$D705)</f>
        <v>0</v>
      </c>
      <c r="N705" s="65">
        <f>SUMIFS(Out!$I$5:$I$619,Out!$S$5:$S$619,"Despesa",Out!$F$5:$F$619,Resultado!$D705)</f>
        <v>0</v>
      </c>
      <c r="O705" s="65">
        <f>SUMIFS(Nov!$I$5:$I$619,Nov!$S$5:$S$619,"Despesa",Nov!$F$5:$F$619,Resultado!$D705)</f>
        <v>0</v>
      </c>
      <c r="P705" s="65">
        <f>SUMIFS(Dez!$I$5:$I$619,Dez!$S$5:$S$619,"Despesa",Dez!$F$5:$F$619,Resultado!$D705)</f>
        <v>0</v>
      </c>
      <c r="Q705" s="65">
        <f t="shared" si="79"/>
        <v>0</v>
      </c>
    </row>
    <row r="706" spans="3:17" ht="28.5" customHeight="1" thickTop="1" thickBot="1" x14ac:dyDescent="0.25">
      <c r="C706" s="45" t="str">
        <f>'PC Despesas'!L85</f>
        <v>5.4.81</v>
      </c>
      <c r="D706" s="46" t="str">
        <f>VLOOKUP(C706,'PC Despesas'!$L$4:$M$103,2,FALSE)</f>
        <v>-</v>
      </c>
      <c r="E706" s="65">
        <f>SUMIFS(Jan!$I$5:$I$619,Jan!$S$5:$S$619,"Despesa",Jan!$F$5:$F$619,Resultado!$D706)</f>
        <v>0</v>
      </c>
      <c r="F706" s="65">
        <f>SUMIFS(Fev!$I$5:$I$619,Fev!$S$5:$S$619,"Despesa",Fev!$F$5:$F$619,Resultado!$D706)</f>
        <v>0</v>
      </c>
      <c r="G706" s="65">
        <f>SUMIFS(Mar!$I$5:$I$619,Mar!$S$5:$S$619,"Despesa",Mar!$F$5:$F$619,Resultado!$D706)</f>
        <v>0</v>
      </c>
      <c r="H706" s="65">
        <f>SUMIFS(Abr!$I$5:$I$619,Abr!$S$5:$S$619,"Despesa",Abr!$F$5:$F$619,Resultado!$D706)</f>
        <v>0</v>
      </c>
      <c r="I706" s="65">
        <f>SUMIFS(Mai!$I$5:$I$619,Mai!$S$5:$S$619,"Despesa",Mai!$F$5:$F$619,Resultado!$D706)</f>
        <v>0</v>
      </c>
      <c r="J706" s="65">
        <f>SUMIFS(Jun!$I$5:$I$619,Jun!$S$5:$S$619,"Despesa",Jun!$F$5:$F$619,Resultado!$D706)</f>
        <v>0</v>
      </c>
      <c r="K706" s="65">
        <f>SUMIFS(Jul!$I$5:$I$619,Jul!$S$5:$S$619,"Despesa",Jul!$F$5:$F$619,Resultado!$D706)</f>
        <v>0</v>
      </c>
      <c r="L706" s="65">
        <f>SUMIFS(Ago!$I$5:$I$619,Ago!$S$5:$S$619,"Despesa",Ago!$F$5:$F$619,Resultado!$D706)</f>
        <v>0</v>
      </c>
      <c r="M706" s="65">
        <f>SUMIFS(Set!$I$5:$I$619,Set!$S$5:$S$619,"Despesa",Set!$F$5:$F$619,Resultado!$D706)</f>
        <v>0</v>
      </c>
      <c r="N706" s="65">
        <f>SUMIFS(Out!$I$5:$I$619,Out!$S$5:$S$619,"Despesa",Out!$F$5:$F$619,Resultado!$D706)</f>
        <v>0</v>
      </c>
      <c r="O706" s="65">
        <f>SUMIFS(Nov!$I$5:$I$619,Nov!$S$5:$S$619,"Despesa",Nov!$F$5:$F$619,Resultado!$D706)</f>
        <v>0</v>
      </c>
      <c r="P706" s="65">
        <f>SUMIFS(Dez!$I$5:$I$619,Dez!$S$5:$S$619,"Despesa",Dez!$F$5:$F$619,Resultado!$D706)</f>
        <v>0</v>
      </c>
      <c r="Q706" s="65">
        <f t="shared" si="79"/>
        <v>0</v>
      </c>
    </row>
    <row r="707" spans="3:17" ht="28.5" customHeight="1" thickTop="1" thickBot="1" x14ac:dyDescent="0.25">
      <c r="C707" s="45" t="str">
        <f>'PC Despesas'!L86</f>
        <v>5.4.82</v>
      </c>
      <c r="D707" s="46" t="str">
        <f>VLOOKUP(C707,'PC Despesas'!$L$4:$M$103,2,FALSE)</f>
        <v>-</v>
      </c>
      <c r="E707" s="65">
        <f>SUMIFS(Jan!$I$5:$I$619,Jan!$S$5:$S$619,"Despesa",Jan!$F$5:$F$619,Resultado!$D707)</f>
        <v>0</v>
      </c>
      <c r="F707" s="65">
        <f>SUMIFS(Fev!$I$5:$I$619,Fev!$S$5:$S$619,"Despesa",Fev!$F$5:$F$619,Resultado!$D707)</f>
        <v>0</v>
      </c>
      <c r="G707" s="65">
        <f>SUMIFS(Mar!$I$5:$I$619,Mar!$S$5:$S$619,"Despesa",Mar!$F$5:$F$619,Resultado!$D707)</f>
        <v>0</v>
      </c>
      <c r="H707" s="65">
        <f>SUMIFS(Abr!$I$5:$I$619,Abr!$S$5:$S$619,"Despesa",Abr!$F$5:$F$619,Resultado!$D707)</f>
        <v>0</v>
      </c>
      <c r="I707" s="65">
        <f>SUMIFS(Mai!$I$5:$I$619,Mai!$S$5:$S$619,"Despesa",Mai!$F$5:$F$619,Resultado!$D707)</f>
        <v>0</v>
      </c>
      <c r="J707" s="65">
        <f>SUMIFS(Jun!$I$5:$I$619,Jun!$S$5:$S$619,"Despesa",Jun!$F$5:$F$619,Resultado!$D707)</f>
        <v>0</v>
      </c>
      <c r="K707" s="65">
        <f>SUMIFS(Jul!$I$5:$I$619,Jul!$S$5:$S$619,"Despesa",Jul!$F$5:$F$619,Resultado!$D707)</f>
        <v>0</v>
      </c>
      <c r="L707" s="65">
        <f>SUMIFS(Ago!$I$5:$I$619,Ago!$S$5:$S$619,"Despesa",Ago!$F$5:$F$619,Resultado!$D707)</f>
        <v>0</v>
      </c>
      <c r="M707" s="65">
        <f>SUMIFS(Set!$I$5:$I$619,Set!$S$5:$S$619,"Despesa",Set!$F$5:$F$619,Resultado!$D707)</f>
        <v>0</v>
      </c>
      <c r="N707" s="65">
        <f>SUMIFS(Out!$I$5:$I$619,Out!$S$5:$S$619,"Despesa",Out!$F$5:$F$619,Resultado!$D707)</f>
        <v>0</v>
      </c>
      <c r="O707" s="65">
        <f>SUMIFS(Nov!$I$5:$I$619,Nov!$S$5:$S$619,"Despesa",Nov!$F$5:$F$619,Resultado!$D707)</f>
        <v>0</v>
      </c>
      <c r="P707" s="65">
        <f>SUMIFS(Dez!$I$5:$I$619,Dez!$S$5:$S$619,"Despesa",Dez!$F$5:$F$619,Resultado!$D707)</f>
        <v>0</v>
      </c>
      <c r="Q707" s="65">
        <f t="shared" si="79"/>
        <v>0</v>
      </c>
    </row>
    <row r="708" spans="3:17" ht="28.5" customHeight="1" thickTop="1" thickBot="1" x14ac:dyDescent="0.25">
      <c r="C708" s="45" t="str">
        <f>'PC Despesas'!L87</f>
        <v>5.4.83</v>
      </c>
      <c r="D708" s="46" t="str">
        <f>VLOOKUP(C708,'PC Despesas'!$L$4:$M$103,2,FALSE)</f>
        <v>-</v>
      </c>
      <c r="E708" s="65">
        <f>SUMIFS(Jan!$I$5:$I$619,Jan!$S$5:$S$619,"Despesa",Jan!$F$5:$F$619,Resultado!$D708)</f>
        <v>0</v>
      </c>
      <c r="F708" s="65">
        <f>SUMIFS(Fev!$I$5:$I$619,Fev!$S$5:$S$619,"Despesa",Fev!$F$5:$F$619,Resultado!$D708)</f>
        <v>0</v>
      </c>
      <c r="G708" s="65">
        <f>SUMIFS(Mar!$I$5:$I$619,Mar!$S$5:$S$619,"Despesa",Mar!$F$5:$F$619,Resultado!$D708)</f>
        <v>0</v>
      </c>
      <c r="H708" s="65">
        <f>SUMIFS(Abr!$I$5:$I$619,Abr!$S$5:$S$619,"Despesa",Abr!$F$5:$F$619,Resultado!$D708)</f>
        <v>0</v>
      </c>
      <c r="I708" s="65">
        <f>SUMIFS(Mai!$I$5:$I$619,Mai!$S$5:$S$619,"Despesa",Mai!$F$5:$F$619,Resultado!$D708)</f>
        <v>0</v>
      </c>
      <c r="J708" s="65">
        <f>SUMIFS(Jun!$I$5:$I$619,Jun!$S$5:$S$619,"Despesa",Jun!$F$5:$F$619,Resultado!$D708)</f>
        <v>0</v>
      </c>
      <c r="K708" s="65">
        <f>SUMIFS(Jul!$I$5:$I$619,Jul!$S$5:$S$619,"Despesa",Jul!$F$5:$F$619,Resultado!$D708)</f>
        <v>0</v>
      </c>
      <c r="L708" s="65">
        <f>SUMIFS(Ago!$I$5:$I$619,Ago!$S$5:$S$619,"Despesa",Ago!$F$5:$F$619,Resultado!$D708)</f>
        <v>0</v>
      </c>
      <c r="M708" s="65">
        <f>SUMIFS(Set!$I$5:$I$619,Set!$S$5:$S$619,"Despesa",Set!$F$5:$F$619,Resultado!$D708)</f>
        <v>0</v>
      </c>
      <c r="N708" s="65">
        <f>SUMIFS(Out!$I$5:$I$619,Out!$S$5:$S$619,"Despesa",Out!$F$5:$F$619,Resultado!$D708)</f>
        <v>0</v>
      </c>
      <c r="O708" s="65">
        <f>SUMIFS(Nov!$I$5:$I$619,Nov!$S$5:$S$619,"Despesa",Nov!$F$5:$F$619,Resultado!$D708)</f>
        <v>0</v>
      </c>
      <c r="P708" s="65">
        <f>SUMIFS(Dez!$I$5:$I$619,Dez!$S$5:$S$619,"Despesa",Dez!$F$5:$F$619,Resultado!$D708)</f>
        <v>0</v>
      </c>
      <c r="Q708" s="65">
        <f t="shared" si="79"/>
        <v>0</v>
      </c>
    </row>
    <row r="709" spans="3:17" ht="28.5" customHeight="1" thickTop="1" thickBot="1" x14ac:dyDescent="0.25">
      <c r="C709" s="45" t="str">
        <f>'PC Despesas'!L88</f>
        <v>5.4.84</v>
      </c>
      <c r="D709" s="46" t="str">
        <f>VLOOKUP(C709,'PC Despesas'!$L$4:$M$103,2,FALSE)</f>
        <v>-</v>
      </c>
      <c r="E709" s="65">
        <f>SUMIFS(Jan!$I$5:$I$619,Jan!$S$5:$S$619,"Despesa",Jan!$F$5:$F$619,Resultado!$D709)</f>
        <v>0</v>
      </c>
      <c r="F709" s="65">
        <f>SUMIFS(Fev!$I$5:$I$619,Fev!$S$5:$S$619,"Despesa",Fev!$F$5:$F$619,Resultado!$D709)</f>
        <v>0</v>
      </c>
      <c r="G709" s="65">
        <f>SUMIFS(Mar!$I$5:$I$619,Mar!$S$5:$S$619,"Despesa",Mar!$F$5:$F$619,Resultado!$D709)</f>
        <v>0</v>
      </c>
      <c r="H709" s="65">
        <f>SUMIFS(Abr!$I$5:$I$619,Abr!$S$5:$S$619,"Despesa",Abr!$F$5:$F$619,Resultado!$D709)</f>
        <v>0</v>
      </c>
      <c r="I709" s="65">
        <f>SUMIFS(Mai!$I$5:$I$619,Mai!$S$5:$S$619,"Despesa",Mai!$F$5:$F$619,Resultado!$D709)</f>
        <v>0</v>
      </c>
      <c r="J709" s="65">
        <f>SUMIFS(Jun!$I$5:$I$619,Jun!$S$5:$S$619,"Despesa",Jun!$F$5:$F$619,Resultado!$D709)</f>
        <v>0</v>
      </c>
      <c r="K709" s="65">
        <f>SUMIFS(Jul!$I$5:$I$619,Jul!$S$5:$S$619,"Despesa",Jul!$F$5:$F$619,Resultado!$D709)</f>
        <v>0</v>
      </c>
      <c r="L709" s="65">
        <f>SUMIFS(Ago!$I$5:$I$619,Ago!$S$5:$S$619,"Despesa",Ago!$F$5:$F$619,Resultado!$D709)</f>
        <v>0</v>
      </c>
      <c r="M709" s="65">
        <f>SUMIFS(Set!$I$5:$I$619,Set!$S$5:$S$619,"Despesa",Set!$F$5:$F$619,Resultado!$D709)</f>
        <v>0</v>
      </c>
      <c r="N709" s="65">
        <f>SUMIFS(Out!$I$5:$I$619,Out!$S$5:$S$619,"Despesa",Out!$F$5:$F$619,Resultado!$D709)</f>
        <v>0</v>
      </c>
      <c r="O709" s="65">
        <f>SUMIFS(Nov!$I$5:$I$619,Nov!$S$5:$S$619,"Despesa",Nov!$F$5:$F$619,Resultado!$D709)</f>
        <v>0</v>
      </c>
      <c r="P709" s="65">
        <f>SUMIFS(Dez!$I$5:$I$619,Dez!$S$5:$S$619,"Despesa",Dez!$F$5:$F$619,Resultado!$D709)</f>
        <v>0</v>
      </c>
      <c r="Q709" s="65">
        <f t="shared" si="79"/>
        <v>0</v>
      </c>
    </row>
    <row r="710" spans="3:17" ht="28.5" customHeight="1" thickTop="1" thickBot="1" x14ac:dyDescent="0.25">
      <c r="C710" s="45" t="str">
        <f>'PC Despesas'!L89</f>
        <v>5.4.85</v>
      </c>
      <c r="D710" s="46" t="str">
        <f>VLOOKUP(C710,'PC Despesas'!$L$4:$M$103,2,FALSE)</f>
        <v>-</v>
      </c>
      <c r="E710" s="65">
        <f>SUMIFS(Jan!$I$5:$I$619,Jan!$S$5:$S$619,"Despesa",Jan!$F$5:$F$619,Resultado!$D710)</f>
        <v>0</v>
      </c>
      <c r="F710" s="65">
        <f>SUMIFS(Fev!$I$5:$I$619,Fev!$S$5:$S$619,"Despesa",Fev!$F$5:$F$619,Resultado!$D710)</f>
        <v>0</v>
      </c>
      <c r="G710" s="65">
        <f>SUMIFS(Mar!$I$5:$I$619,Mar!$S$5:$S$619,"Despesa",Mar!$F$5:$F$619,Resultado!$D710)</f>
        <v>0</v>
      </c>
      <c r="H710" s="65">
        <f>SUMIFS(Abr!$I$5:$I$619,Abr!$S$5:$S$619,"Despesa",Abr!$F$5:$F$619,Resultado!$D710)</f>
        <v>0</v>
      </c>
      <c r="I710" s="65">
        <f>SUMIFS(Mai!$I$5:$I$619,Mai!$S$5:$S$619,"Despesa",Mai!$F$5:$F$619,Resultado!$D710)</f>
        <v>0</v>
      </c>
      <c r="J710" s="65">
        <f>SUMIFS(Jun!$I$5:$I$619,Jun!$S$5:$S$619,"Despesa",Jun!$F$5:$F$619,Resultado!$D710)</f>
        <v>0</v>
      </c>
      <c r="K710" s="65">
        <f>SUMIFS(Jul!$I$5:$I$619,Jul!$S$5:$S$619,"Despesa",Jul!$F$5:$F$619,Resultado!$D710)</f>
        <v>0</v>
      </c>
      <c r="L710" s="65">
        <f>SUMIFS(Ago!$I$5:$I$619,Ago!$S$5:$S$619,"Despesa",Ago!$F$5:$F$619,Resultado!$D710)</f>
        <v>0</v>
      </c>
      <c r="M710" s="65">
        <f>SUMIFS(Set!$I$5:$I$619,Set!$S$5:$S$619,"Despesa",Set!$F$5:$F$619,Resultado!$D710)</f>
        <v>0</v>
      </c>
      <c r="N710" s="65">
        <f>SUMIFS(Out!$I$5:$I$619,Out!$S$5:$S$619,"Despesa",Out!$F$5:$F$619,Resultado!$D710)</f>
        <v>0</v>
      </c>
      <c r="O710" s="65">
        <f>SUMIFS(Nov!$I$5:$I$619,Nov!$S$5:$S$619,"Despesa",Nov!$F$5:$F$619,Resultado!$D710)</f>
        <v>0</v>
      </c>
      <c r="P710" s="65">
        <f>SUMIFS(Dez!$I$5:$I$619,Dez!$S$5:$S$619,"Despesa",Dez!$F$5:$F$619,Resultado!$D710)</f>
        <v>0</v>
      </c>
      <c r="Q710" s="65">
        <f t="shared" si="79"/>
        <v>0</v>
      </c>
    </row>
    <row r="711" spans="3:17" ht="28.5" customHeight="1" thickTop="1" thickBot="1" x14ac:dyDescent="0.25">
      <c r="C711" s="45" t="str">
        <f>'PC Despesas'!L90</f>
        <v>5.4.86</v>
      </c>
      <c r="D711" s="46" t="str">
        <f>VLOOKUP(C711,'PC Despesas'!$L$4:$M$103,2,FALSE)</f>
        <v>-</v>
      </c>
      <c r="E711" s="65">
        <f>SUMIFS(Jan!$I$5:$I$619,Jan!$S$5:$S$619,"Despesa",Jan!$F$5:$F$619,Resultado!$D711)</f>
        <v>0</v>
      </c>
      <c r="F711" s="65">
        <f>SUMIFS(Fev!$I$5:$I$619,Fev!$S$5:$S$619,"Despesa",Fev!$F$5:$F$619,Resultado!$D711)</f>
        <v>0</v>
      </c>
      <c r="G711" s="65">
        <f>SUMIFS(Mar!$I$5:$I$619,Mar!$S$5:$S$619,"Despesa",Mar!$F$5:$F$619,Resultado!$D711)</f>
        <v>0</v>
      </c>
      <c r="H711" s="65">
        <f>SUMIFS(Abr!$I$5:$I$619,Abr!$S$5:$S$619,"Despesa",Abr!$F$5:$F$619,Resultado!$D711)</f>
        <v>0</v>
      </c>
      <c r="I711" s="65">
        <f>SUMIFS(Mai!$I$5:$I$619,Mai!$S$5:$S$619,"Despesa",Mai!$F$5:$F$619,Resultado!$D711)</f>
        <v>0</v>
      </c>
      <c r="J711" s="65">
        <f>SUMIFS(Jun!$I$5:$I$619,Jun!$S$5:$S$619,"Despesa",Jun!$F$5:$F$619,Resultado!$D711)</f>
        <v>0</v>
      </c>
      <c r="K711" s="65">
        <f>SUMIFS(Jul!$I$5:$I$619,Jul!$S$5:$S$619,"Despesa",Jul!$F$5:$F$619,Resultado!$D711)</f>
        <v>0</v>
      </c>
      <c r="L711" s="65">
        <f>SUMIFS(Ago!$I$5:$I$619,Ago!$S$5:$S$619,"Despesa",Ago!$F$5:$F$619,Resultado!$D711)</f>
        <v>0</v>
      </c>
      <c r="M711" s="65">
        <f>SUMIFS(Set!$I$5:$I$619,Set!$S$5:$S$619,"Despesa",Set!$F$5:$F$619,Resultado!$D711)</f>
        <v>0</v>
      </c>
      <c r="N711" s="65">
        <f>SUMIFS(Out!$I$5:$I$619,Out!$S$5:$S$619,"Despesa",Out!$F$5:$F$619,Resultado!$D711)</f>
        <v>0</v>
      </c>
      <c r="O711" s="65">
        <f>SUMIFS(Nov!$I$5:$I$619,Nov!$S$5:$S$619,"Despesa",Nov!$F$5:$F$619,Resultado!$D711)</f>
        <v>0</v>
      </c>
      <c r="P711" s="65">
        <f>SUMIFS(Dez!$I$5:$I$619,Dez!$S$5:$S$619,"Despesa",Dez!$F$5:$F$619,Resultado!$D711)</f>
        <v>0</v>
      </c>
      <c r="Q711" s="65">
        <f t="shared" si="79"/>
        <v>0</v>
      </c>
    </row>
    <row r="712" spans="3:17" ht="28.5" customHeight="1" thickTop="1" thickBot="1" x14ac:dyDescent="0.25">
      <c r="C712" s="45" t="str">
        <f>'PC Despesas'!L91</f>
        <v>5.4.87</v>
      </c>
      <c r="D712" s="46" t="str">
        <f>VLOOKUP(C712,'PC Despesas'!$L$4:$M$103,2,FALSE)</f>
        <v>-</v>
      </c>
      <c r="E712" s="65">
        <f>SUMIFS(Jan!$I$5:$I$619,Jan!$S$5:$S$619,"Despesa",Jan!$F$5:$F$619,Resultado!$D712)</f>
        <v>0</v>
      </c>
      <c r="F712" s="65">
        <f>SUMIFS(Fev!$I$5:$I$619,Fev!$S$5:$S$619,"Despesa",Fev!$F$5:$F$619,Resultado!$D712)</f>
        <v>0</v>
      </c>
      <c r="G712" s="65">
        <f>SUMIFS(Mar!$I$5:$I$619,Mar!$S$5:$S$619,"Despesa",Mar!$F$5:$F$619,Resultado!$D712)</f>
        <v>0</v>
      </c>
      <c r="H712" s="65">
        <f>SUMIFS(Abr!$I$5:$I$619,Abr!$S$5:$S$619,"Despesa",Abr!$F$5:$F$619,Resultado!$D712)</f>
        <v>0</v>
      </c>
      <c r="I712" s="65">
        <f>SUMIFS(Mai!$I$5:$I$619,Mai!$S$5:$S$619,"Despesa",Mai!$F$5:$F$619,Resultado!$D712)</f>
        <v>0</v>
      </c>
      <c r="J712" s="65">
        <f>SUMIFS(Jun!$I$5:$I$619,Jun!$S$5:$S$619,"Despesa",Jun!$F$5:$F$619,Resultado!$D712)</f>
        <v>0</v>
      </c>
      <c r="K712" s="65">
        <f>SUMIFS(Jul!$I$5:$I$619,Jul!$S$5:$S$619,"Despesa",Jul!$F$5:$F$619,Resultado!$D712)</f>
        <v>0</v>
      </c>
      <c r="L712" s="65">
        <f>SUMIFS(Ago!$I$5:$I$619,Ago!$S$5:$S$619,"Despesa",Ago!$F$5:$F$619,Resultado!$D712)</f>
        <v>0</v>
      </c>
      <c r="M712" s="65">
        <f>SUMIFS(Set!$I$5:$I$619,Set!$S$5:$S$619,"Despesa",Set!$F$5:$F$619,Resultado!$D712)</f>
        <v>0</v>
      </c>
      <c r="N712" s="65">
        <f>SUMIFS(Out!$I$5:$I$619,Out!$S$5:$S$619,"Despesa",Out!$F$5:$F$619,Resultado!$D712)</f>
        <v>0</v>
      </c>
      <c r="O712" s="65">
        <f>SUMIFS(Nov!$I$5:$I$619,Nov!$S$5:$S$619,"Despesa",Nov!$F$5:$F$619,Resultado!$D712)</f>
        <v>0</v>
      </c>
      <c r="P712" s="65">
        <f>SUMIFS(Dez!$I$5:$I$619,Dez!$S$5:$S$619,"Despesa",Dez!$F$5:$F$619,Resultado!$D712)</f>
        <v>0</v>
      </c>
      <c r="Q712" s="65">
        <f t="shared" si="79"/>
        <v>0</v>
      </c>
    </row>
    <row r="713" spans="3:17" ht="28.5" customHeight="1" thickTop="1" thickBot="1" x14ac:dyDescent="0.25">
      <c r="C713" s="45" t="str">
        <f>'PC Despesas'!L92</f>
        <v>5.4.88</v>
      </c>
      <c r="D713" s="46" t="str">
        <f>VLOOKUP(C713,'PC Despesas'!$L$4:$M$103,2,FALSE)</f>
        <v>-</v>
      </c>
      <c r="E713" s="65">
        <f>SUMIFS(Jan!$I$5:$I$619,Jan!$S$5:$S$619,"Despesa",Jan!$F$5:$F$619,Resultado!$D713)</f>
        <v>0</v>
      </c>
      <c r="F713" s="65">
        <f>SUMIFS(Fev!$I$5:$I$619,Fev!$S$5:$S$619,"Despesa",Fev!$F$5:$F$619,Resultado!$D713)</f>
        <v>0</v>
      </c>
      <c r="G713" s="65">
        <f>SUMIFS(Mar!$I$5:$I$619,Mar!$S$5:$S$619,"Despesa",Mar!$F$5:$F$619,Resultado!$D713)</f>
        <v>0</v>
      </c>
      <c r="H713" s="65">
        <f>SUMIFS(Abr!$I$5:$I$619,Abr!$S$5:$S$619,"Despesa",Abr!$F$5:$F$619,Resultado!$D713)</f>
        <v>0</v>
      </c>
      <c r="I713" s="65">
        <f>SUMIFS(Mai!$I$5:$I$619,Mai!$S$5:$S$619,"Despesa",Mai!$F$5:$F$619,Resultado!$D713)</f>
        <v>0</v>
      </c>
      <c r="J713" s="65">
        <f>SUMIFS(Jun!$I$5:$I$619,Jun!$S$5:$S$619,"Despesa",Jun!$F$5:$F$619,Resultado!$D713)</f>
        <v>0</v>
      </c>
      <c r="K713" s="65">
        <f>SUMIFS(Jul!$I$5:$I$619,Jul!$S$5:$S$619,"Despesa",Jul!$F$5:$F$619,Resultado!$D713)</f>
        <v>0</v>
      </c>
      <c r="L713" s="65">
        <f>SUMIFS(Ago!$I$5:$I$619,Ago!$S$5:$S$619,"Despesa",Ago!$F$5:$F$619,Resultado!$D713)</f>
        <v>0</v>
      </c>
      <c r="M713" s="65">
        <f>SUMIFS(Set!$I$5:$I$619,Set!$S$5:$S$619,"Despesa",Set!$F$5:$F$619,Resultado!$D713)</f>
        <v>0</v>
      </c>
      <c r="N713" s="65">
        <f>SUMIFS(Out!$I$5:$I$619,Out!$S$5:$S$619,"Despesa",Out!$F$5:$F$619,Resultado!$D713)</f>
        <v>0</v>
      </c>
      <c r="O713" s="65">
        <f>SUMIFS(Nov!$I$5:$I$619,Nov!$S$5:$S$619,"Despesa",Nov!$F$5:$F$619,Resultado!$D713)</f>
        <v>0</v>
      </c>
      <c r="P713" s="65">
        <f>SUMIFS(Dez!$I$5:$I$619,Dez!$S$5:$S$619,"Despesa",Dez!$F$5:$F$619,Resultado!$D713)</f>
        <v>0</v>
      </c>
      <c r="Q713" s="65">
        <f t="shared" si="79"/>
        <v>0</v>
      </c>
    </row>
    <row r="714" spans="3:17" ht="28.5" customHeight="1" thickTop="1" thickBot="1" x14ac:dyDescent="0.25">
      <c r="C714" s="45" t="str">
        <f>'PC Despesas'!L93</f>
        <v>5.4.89</v>
      </c>
      <c r="D714" s="46" t="str">
        <f>VLOOKUP(C714,'PC Despesas'!$L$4:$M$103,2,FALSE)</f>
        <v>-</v>
      </c>
      <c r="E714" s="65">
        <f>SUMIFS(Jan!$I$5:$I$619,Jan!$S$5:$S$619,"Despesa",Jan!$F$5:$F$619,Resultado!$D714)</f>
        <v>0</v>
      </c>
      <c r="F714" s="65">
        <f>SUMIFS(Fev!$I$5:$I$619,Fev!$S$5:$S$619,"Despesa",Fev!$F$5:$F$619,Resultado!$D714)</f>
        <v>0</v>
      </c>
      <c r="G714" s="65">
        <f>SUMIFS(Mar!$I$5:$I$619,Mar!$S$5:$S$619,"Despesa",Mar!$F$5:$F$619,Resultado!$D714)</f>
        <v>0</v>
      </c>
      <c r="H714" s="65">
        <f>SUMIFS(Abr!$I$5:$I$619,Abr!$S$5:$S$619,"Despesa",Abr!$F$5:$F$619,Resultado!$D714)</f>
        <v>0</v>
      </c>
      <c r="I714" s="65">
        <f>SUMIFS(Mai!$I$5:$I$619,Mai!$S$5:$S$619,"Despesa",Mai!$F$5:$F$619,Resultado!$D714)</f>
        <v>0</v>
      </c>
      <c r="J714" s="65">
        <f>SUMIFS(Jun!$I$5:$I$619,Jun!$S$5:$S$619,"Despesa",Jun!$F$5:$F$619,Resultado!$D714)</f>
        <v>0</v>
      </c>
      <c r="K714" s="65">
        <f>SUMIFS(Jul!$I$5:$I$619,Jul!$S$5:$S$619,"Despesa",Jul!$F$5:$F$619,Resultado!$D714)</f>
        <v>0</v>
      </c>
      <c r="L714" s="65">
        <f>SUMIFS(Ago!$I$5:$I$619,Ago!$S$5:$S$619,"Despesa",Ago!$F$5:$F$619,Resultado!$D714)</f>
        <v>0</v>
      </c>
      <c r="M714" s="65">
        <f>SUMIFS(Set!$I$5:$I$619,Set!$S$5:$S$619,"Despesa",Set!$F$5:$F$619,Resultado!$D714)</f>
        <v>0</v>
      </c>
      <c r="N714" s="65">
        <f>SUMIFS(Out!$I$5:$I$619,Out!$S$5:$S$619,"Despesa",Out!$F$5:$F$619,Resultado!$D714)</f>
        <v>0</v>
      </c>
      <c r="O714" s="65">
        <f>SUMIFS(Nov!$I$5:$I$619,Nov!$S$5:$S$619,"Despesa",Nov!$F$5:$F$619,Resultado!$D714)</f>
        <v>0</v>
      </c>
      <c r="P714" s="65">
        <f>SUMIFS(Dez!$I$5:$I$619,Dez!$S$5:$S$619,"Despesa",Dez!$F$5:$F$619,Resultado!$D714)</f>
        <v>0</v>
      </c>
      <c r="Q714" s="65">
        <f t="shared" si="79"/>
        <v>0</v>
      </c>
    </row>
    <row r="715" spans="3:17" ht="28.5" customHeight="1" thickTop="1" thickBot="1" x14ac:dyDescent="0.25">
      <c r="C715" s="45" t="str">
        <f>'PC Despesas'!L94</f>
        <v>5.4.90</v>
      </c>
      <c r="D715" s="46" t="str">
        <f>VLOOKUP(C715,'PC Despesas'!$L$4:$M$103,2,FALSE)</f>
        <v>-</v>
      </c>
      <c r="E715" s="65">
        <f>SUMIFS(Jan!$I$5:$I$619,Jan!$S$5:$S$619,"Despesa",Jan!$F$5:$F$619,Resultado!$D715)</f>
        <v>0</v>
      </c>
      <c r="F715" s="65">
        <f>SUMIFS(Fev!$I$5:$I$619,Fev!$S$5:$S$619,"Despesa",Fev!$F$5:$F$619,Resultado!$D715)</f>
        <v>0</v>
      </c>
      <c r="G715" s="65">
        <f>SUMIFS(Mar!$I$5:$I$619,Mar!$S$5:$S$619,"Despesa",Mar!$F$5:$F$619,Resultado!$D715)</f>
        <v>0</v>
      </c>
      <c r="H715" s="65">
        <f>SUMIFS(Abr!$I$5:$I$619,Abr!$S$5:$S$619,"Despesa",Abr!$F$5:$F$619,Resultado!$D715)</f>
        <v>0</v>
      </c>
      <c r="I715" s="65">
        <f>SUMIFS(Mai!$I$5:$I$619,Mai!$S$5:$S$619,"Despesa",Mai!$F$5:$F$619,Resultado!$D715)</f>
        <v>0</v>
      </c>
      <c r="J715" s="65">
        <f>SUMIFS(Jun!$I$5:$I$619,Jun!$S$5:$S$619,"Despesa",Jun!$F$5:$F$619,Resultado!$D715)</f>
        <v>0</v>
      </c>
      <c r="K715" s="65">
        <f>SUMIFS(Jul!$I$5:$I$619,Jul!$S$5:$S$619,"Despesa",Jul!$F$5:$F$619,Resultado!$D715)</f>
        <v>0</v>
      </c>
      <c r="L715" s="65">
        <f>SUMIFS(Ago!$I$5:$I$619,Ago!$S$5:$S$619,"Despesa",Ago!$F$5:$F$619,Resultado!$D715)</f>
        <v>0</v>
      </c>
      <c r="M715" s="65">
        <f>SUMIFS(Set!$I$5:$I$619,Set!$S$5:$S$619,"Despesa",Set!$F$5:$F$619,Resultado!$D715)</f>
        <v>0</v>
      </c>
      <c r="N715" s="65">
        <f>SUMIFS(Out!$I$5:$I$619,Out!$S$5:$S$619,"Despesa",Out!$F$5:$F$619,Resultado!$D715)</f>
        <v>0</v>
      </c>
      <c r="O715" s="65">
        <f>SUMIFS(Nov!$I$5:$I$619,Nov!$S$5:$S$619,"Despesa",Nov!$F$5:$F$619,Resultado!$D715)</f>
        <v>0</v>
      </c>
      <c r="P715" s="65">
        <f>SUMIFS(Dez!$I$5:$I$619,Dez!$S$5:$S$619,"Despesa",Dez!$F$5:$F$619,Resultado!$D715)</f>
        <v>0</v>
      </c>
      <c r="Q715" s="65">
        <f t="shared" si="79"/>
        <v>0</v>
      </c>
    </row>
    <row r="716" spans="3:17" ht="28.5" customHeight="1" thickTop="1" thickBot="1" x14ac:dyDescent="0.25">
      <c r="C716" s="45" t="str">
        <f>'PC Despesas'!L95</f>
        <v>5.4.91</v>
      </c>
      <c r="D716" s="46" t="str">
        <f>VLOOKUP(C716,'PC Despesas'!$L$4:$M$103,2,FALSE)</f>
        <v>-</v>
      </c>
      <c r="E716" s="65">
        <f>SUMIFS(Jan!$I$5:$I$619,Jan!$S$5:$S$619,"Despesa",Jan!$F$5:$F$619,Resultado!$D716)</f>
        <v>0</v>
      </c>
      <c r="F716" s="65">
        <f>SUMIFS(Fev!$I$5:$I$619,Fev!$S$5:$S$619,"Despesa",Fev!$F$5:$F$619,Resultado!$D716)</f>
        <v>0</v>
      </c>
      <c r="G716" s="65">
        <f>SUMIFS(Mar!$I$5:$I$619,Mar!$S$5:$S$619,"Despesa",Mar!$F$5:$F$619,Resultado!$D716)</f>
        <v>0</v>
      </c>
      <c r="H716" s="65">
        <f>SUMIFS(Abr!$I$5:$I$619,Abr!$S$5:$S$619,"Despesa",Abr!$F$5:$F$619,Resultado!$D716)</f>
        <v>0</v>
      </c>
      <c r="I716" s="65">
        <f>SUMIFS(Mai!$I$5:$I$619,Mai!$S$5:$S$619,"Despesa",Mai!$F$5:$F$619,Resultado!$D716)</f>
        <v>0</v>
      </c>
      <c r="J716" s="65">
        <f>SUMIFS(Jun!$I$5:$I$619,Jun!$S$5:$S$619,"Despesa",Jun!$F$5:$F$619,Resultado!$D716)</f>
        <v>0</v>
      </c>
      <c r="K716" s="65">
        <f>SUMIFS(Jul!$I$5:$I$619,Jul!$S$5:$S$619,"Despesa",Jul!$F$5:$F$619,Resultado!$D716)</f>
        <v>0</v>
      </c>
      <c r="L716" s="65">
        <f>SUMIFS(Ago!$I$5:$I$619,Ago!$S$5:$S$619,"Despesa",Ago!$F$5:$F$619,Resultado!$D716)</f>
        <v>0</v>
      </c>
      <c r="M716" s="65">
        <f>SUMIFS(Set!$I$5:$I$619,Set!$S$5:$S$619,"Despesa",Set!$F$5:$F$619,Resultado!$D716)</f>
        <v>0</v>
      </c>
      <c r="N716" s="65">
        <f>SUMIFS(Out!$I$5:$I$619,Out!$S$5:$S$619,"Despesa",Out!$F$5:$F$619,Resultado!$D716)</f>
        <v>0</v>
      </c>
      <c r="O716" s="65">
        <f>SUMIFS(Nov!$I$5:$I$619,Nov!$S$5:$S$619,"Despesa",Nov!$F$5:$F$619,Resultado!$D716)</f>
        <v>0</v>
      </c>
      <c r="P716" s="65">
        <f>SUMIFS(Dez!$I$5:$I$619,Dez!$S$5:$S$619,"Despesa",Dez!$F$5:$F$619,Resultado!$D716)</f>
        <v>0</v>
      </c>
      <c r="Q716" s="65">
        <f t="shared" si="79"/>
        <v>0</v>
      </c>
    </row>
    <row r="717" spans="3:17" ht="28.5" customHeight="1" thickTop="1" thickBot="1" x14ac:dyDescent="0.25">
      <c r="C717" s="45" t="str">
        <f>'PC Despesas'!L96</f>
        <v>5.4.92</v>
      </c>
      <c r="D717" s="46" t="str">
        <f>VLOOKUP(C717,'PC Despesas'!$L$4:$M$103,2,FALSE)</f>
        <v>-</v>
      </c>
      <c r="E717" s="65">
        <f>SUMIFS(Jan!$I$5:$I$619,Jan!$S$5:$S$619,"Despesa",Jan!$F$5:$F$619,Resultado!$D717)</f>
        <v>0</v>
      </c>
      <c r="F717" s="65">
        <f>SUMIFS(Fev!$I$5:$I$619,Fev!$S$5:$S$619,"Despesa",Fev!$F$5:$F$619,Resultado!$D717)</f>
        <v>0</v>
      </c>
      <c r="G717" s="65">
        <f>SUMIFS(Mar!$I$5:$I$619,Mar!$S$5:$S$619,"Despesa",Mar!$F$5:$F$619,Resultado!$D717)</f>
        <v>0</v>
      </c>
      <c r="H717" s="65">
        <f>SUMIFS(Abr!$I$5:$I$619,Abr!$S$5:$S$619,"Despesa",Abr!$F$5:$F$619,Resultado!$D717)</f>
        <v>0</v>
      </c>
      <c r="I717" s="65">
        <f>SUMIFS(Mai!$I$5:$I$619,Mai!$S$5:$S$619,"Despesa",Mai!$F$5:$F$619,Resultado!$D717)</f>
        <v>0</v>
      </c>
      <c r="J717" s="65">
        <f>SUMIFS(Jun!$I$5:$I$619,Jun!$S$5:$S$619,"Despesa",Jun!$F$5:$F$619,Resultado!$D717)</f>
        <v>0</v>
      </c>
      <c r="K717" s="65">
        <f>SUMIFS(Jul!$I$5:$I$619,Jul!$S$5:$S$619,"Despesa",Jul!$F$5:$F$619,Resultado!$D717)</f>
        <v>0</v>
      </c>
      <c r="L717" s="65">
        <f>SUMIFS(Ago!$I$5:$I$619,Ago!$S$5:$S$619,"Despesa",Ago!$F$5:$F$619,Resultado!$D717)</f>
        <v>0</v>
      </c>
      <c r="M717" s="65">
        <f>SUMIFS(Set!$I$5:$I$619,Set!$S$5:$S$619,"Despesa",Set!$F$5:$F$619,Resultado!$D717)</f>
        <v>0</v>
      </c>
      <c r="N717" s="65">
        <f>SUMIFS(Out!$I$5:$I$619,Out!$S$5:$S$619,"Despesa",Out!$F$5:$F$619,Resultado!$D717)</f>
        <v>0</v>
      </c>
      <c r="O717" s="65">
        <f>SUMIFS(Nov!$I$5:$I$619,Nov!$S$5:$S$619,"Despesa",Nov!$F$5:$F$619,Resultado!$D717)</f>
        <v>0</v>
      </c>
      <c r="P717" s="65">
        <f>SUMIFS(Dez!$I$5:$I$619,Dez!$S$5:$S$619,"Despesa",Dez!$F$5:$F$619,Resultado!$D717)</f>
        <v>0</v>
      </c>
      <c r="Q717" s="65">
        <f t="shared" si="79"/>
        <v>0</v>
      </c>
    </row>
    <row r="718" spans="3:17" ht="28.5" customHeight="1" thickTop="1" thickBot="1" x14ac:dyDescent="0.25">
      <c r="C718" s="45" t="str">
        <f>'PC Despesas'!L97</f>
        <v>5.4.93</v>
      </c>
      <c r="D718" s="46" t="str">
        <f>VLOOKUP(C718,'PC Despesas'!$L$4:$M$103,2,FALSE)</f>
        <v>-</v>
      </c>
      <c r="E718" s="65">
        <f>SUMIFS(Jan!$I$5:$I$619,Jan!$S$5:$S$619,"Despesa",Jan!$F$5:$F$619,Resultado!$D718)</f>
        <v>0</v>
      </c>
      <c r="F718" s="65">
        <f>SUMIFS(Fev!$I$5:$I$619,Fev!$S$5:$S$619,"Despesa",Fev!$F$5:$F$619,Resultado!$D718)</f>
        <v>0</v>
      </c>
      <c r="G718" s="65">
        <f>SUMIFS(Mar!$I$5:$I$619,Mar!$S$5:$S$619,"Despesa",Mar!$F$5:$F$619,Resultado!$D718)</f>
        <v>0</v>
      </c>
      <c r="H718" s="65">
        <f>SUMIFS(Abr!$I$5:$I$619,Abr!$S$5:$S$619,"Despesa",Abr!$F$5:$F$619,Resultado!$D718)</f>
        <v>0</v>
      </c>
      <c r="I718" s="65">
        <f>SUMIFS(Mai!$I$5:$I$619,Mai!$S$5:$S$619,"Despesa",Mai!$F$5:$F$619,Resultado!$D718)</f>
        <v>0</v>
      </c>
      <c r="J718" s="65">
        <f>SUMIFS(Jun!$I$5:$I$619,Jun!$S$5:$S$619,"Despesa",Jun!$F$5:$F$619,Resultado!$D718)</f>
        <v>0</v>
      </c>
      <c r="K718" s="65">
        <f>SUMIFS(Jul!$I$5:$I$619,Jul!$S$5:$S$619,"Despesa",Jul!$F$5:$F$619,Resultado!$D718)</f>
        <v>0</v>
      </c>
      <c r="L718" s="65">
        <f>SUMIFS(Ago!$I$5:$I$619,Ago!$S$5:$S$619,"Despesa",Ago!$F$5:$F$619,Resultado!$D718)</f>
        <v>0</v>
      </c>
      <c r="M718" s="65">
        <f>SUMIFS(Set!$I$5:$I$619,Set!$S$5:$S$619,"Despesa",Set!$F$5:$F$619,Resultado!$D718)</f>
        <v>0</v>
      </c>
      <c r="N718" s="65">
        <f>SUMIFS(Out!$I$5:$I$619,Out!$S$5:$S$619,"Despesa",Out!$F$5:$F$619,Resultado!$D718)</f>
        <v>0</v>
      </c>
      <c r="O718" s="65">
        <f>SUMIFS(Nov!$I$5:$I$619,Nov!$S$5:$S$619,"Despesa",Nov!$F$5:$F$619,Resultado!$D718)</f>
        <v>0</v>
      </c>
      <c r="P718" s="65">
        <f>SUMIFS(Dez!$I$5:$I$619,Dez!$S$5:$S$619,"Despesa",Dez!$F$5:$F$619,Resultado!$D718)</f>
        <v>0</v>
      </c>
      <c r="Q718" s="65">
        <f t="shared" si="79"/>
        <v>0</v>
      </c>
    </row>
    <row r="719" spans="3:17" ht="28.5" customHeight="1" thickTop="1" thickBot="1" x14ac:dyDescent="0.25">
      <c r="C719" s="45" t="str">
        <f>'PC Despesas'!L98</f>
        <v>5.4.94</v>
      </c>
      <c r="D719" s="46" t="str">
        <f>VLOOKUP(C719,'PC Despesas'!$L$4:$M$103,2,FALSE)</f>
        <v>-</v>
      </c>
      <c r="E719" s="65">
        <f>SUMIFS(Jan!$I$5:$I$619,Jan!$S$5:$S$619,"Despesa",Jan!$F$5:$F$619,Resultado!$D719)</f>
        <v>0</v>
      </c>
      <c r="F719" s="65">
        <f>SUMIFS(Fev!$I$5:$I$619,Fev!$S$5:$S$619,"Despesa",Fev!$F$5:$F$619,Resultado!$D719)</f>
        <v>0</v>
      </c>
      <c r="G719" s="65">
        <f>SUMIFS(Mar!$I$5:$I$619,Mar!$S$5:$S$619,"Despesa",Mar!$F$5:$F$619,Resultado!$D719)</f>
        <v>0</v>
      </c>
      <c r="H719" s="65">
        <f>SUMIFS(Abr!$I$5:$I$619,Abr!$S$5:$S$619,"Despesa",Abr!$F$5:$F$619,Resultado!$D719)</f>
        <v>0</v>
      </c>
      <c r="I719" s="65">
        <f>SUMIFS(Mai!$I$5:$I$619,Mai!$S$5:$S$619,"Despesa",Mai!$F$5:$F$619,Resultado!$D719)</f>
        <v>0</v>
      </c>
      <c r="J719" s="65">
        <f>SUMIFS(Jun!$I$5:$I$619,Jun!$S$5:$S$619,"Despesa",Jun!$F$5:$F$619,Resultado!$D719)</f>
        <v>0</v>
      </c>
      <c r="K719" s="65">
        <f>SUMIFS(Jul!$I$5:$I$619,Jul!$S$5:$S$619,"Despesa",Jul!$F$5:$F$619,Resultado!$D719)</f>
        <v>0</v>
      </c>
      <c r="L719" s="65">
        <f>SUMIFS(Ago!$I$5:$I$619,Ago!$S$5:$S$619,"Despesa",Ago!$F$5:$F$619,Resultado!$D719)</f>
        <v>0</v>
      </c>
      <c r="M719" s="65">
        <f>SUMIFS(Set!$I$5:$I$619,Set!$S$5:$S$619,"Despesa",Set!$F$5:$F$619,Resultado!$D719)</f>
        <v>0</v>
      </c>
      <c r="N719" s="65">
        <f>SUMIFS(Out!$I$5:$I$619,Out!$S$5:$S$619,"Despesa",Out!$F$5:$F$619,Resultado!$D719)</f>
        <v>0</v>
      </c>
      <c r="O719" s="65">
        <f>SUMIFS(Nov!$I$5:$I$619,Nov!$S$5:$S$619,"Despesa",Nov!$F$5:$F$619,Resultado!$D719)</f>
        <v>0</v>
      </c>
      <c r="P719" s="65">
        <f>SUMIFS(Dez!$I$5:$I$619,Dez!$S$5:$S$619,"Despesa",Dez!$F$5:$F$619,Resultado!$D719)</f>
        <v>0</v>
      </c>
      <c r="Q719" s="65">
        <f t="shared" si="79"/>
        <v>0</v>
      </c>
    </row>
    <row r="720" spans="3:17" ht="28.5" customHeight="1" thickTop="1" thickBot="1" x14ac:dyDescent="0.25">
      <c r="C720" s="45" t="str">
        <f>'PC Despesas'!L99</f>
        <v>5.4.95</v>
      </c>
      <c r="D720" s="46" t="str">
        <f>VLOOKUP(C720,'PC Despesas'!$L$4:$M$103,2,FALSE)</f>
        <v>-</v>
      </c>
      <c r="E720" s="65">
        <f>SUMIFS(Jan!$I$5:$I$619,Jan!$S$5:$S$619,"Despesa",Jan!$F$5:$F$619,Resultado!$D720)</f>
        <v>0</v>
      </c>
      <c r="F720" s="65">
        <f>SUMIFS(Fev!$I$5:$I$619,Fev!$S$5:$S$619,"Despesa",Fev!$F$5:$F$619,Resultado!$D720)</f>
        <v>0</v>
      </c>
      <c r="G720" s="65">
        <f>SUMIFS(Mar!$I$5:$I$619,Mar!$S$5:$S$619,"Despesa",Mar!$F$5:$F$619,Resultado!$D720)</f>
        <v>0</v>
      </c>
      <c r="H720" s="65">
        <f>SUMIFS(Abr!$I$5:$I$619,Abr!$S$5:$S$619,"Despesa",Abr!$F$5:$F$619,Resultado!$D720)</f>
        <v>0</v>
      </c>
      <c r="I720" s="65">
        <f>SUMIFS(Mai!$I$5:$I$619,Mai!$S$5:$S$619,"Despesa",Mai!$F$5:$F$619,Resultado!$D720)</f>
        <v>0</v>
      </c>
      <c r="J720" s="65">
        <f>SUMIFS(Jun!$I$5:$I$619,Jun!$S$5:$S$619,"Despesa",Jun!$F$5:$F$619,Resultado!$D720)</f>
        <v>0</v>
      </c>
      <c r="K720" s="65">
        <f>SUMIFS(Jul!$I$5:$I$619,Jul!$S$5:$S$619,"Despesa",Jul!$F$5:$F$619,Resultado!$D720)</f>
        <v>0</v>
      </c>
      <c r="L720" s="65">
        <f>SUMIFS(Ago!$I$5:$I$619,Ago!$S$5:$S$619,"Despesa",Ago!$F$5:$F$619,Resultado!$D720)</f>
        <v>0</v>
      </c>
      <c r="M720" s="65">
        <f>SUMIFS(Set!$I$5:$I$619,Set!$S$5:$S$619,"Despesa",Set!$F$5:$F$619,Resultado!$D720)</f>
        <v>0</v>
      </c>
      <c r="N720" s="65">
        <f>SUMIFS(Out!$I$5:$I$619,Out!$S$5:$S$619,"Despesa",Out!$F$5:$F$619,Resultado!$D720)</f>
        <v>0</v>
      </c>
      <c r="O720" s="65">
        <f>SUMIFS(Nov!$I$5:$I$619,Nov!$S$5:$S$619,"Despesa",Nov!$F$5:$F$619,Resultado!$D720)</f>
        <v>0</v>
      </c>
      <c r="P720" s="65">
        <f>SUMIFS(Dez!$I$5:$I$619,Dez!$S$5:$S$619,"Despesa",Dez!$F$5:$F$619,Resultado!$D720)</f>
        <v>0</v>
      </c>
      <c r="Q720" s="65">
        <f t="shared" si="79"/>
        <v>0</v>
      </c>
    </row>
    <row r="721" spans="3:17" ht="28.5" customHeight="1" thickTop="1" thickBot="1" x14ac:dyDescent="0.25">
      <c r="C721" s="45" t="str">
        <f>'PC Despesas'!L100</f>
        <v>5.4.96</v>
      </c>
      <c r="D721" s="46" t="str">
        <f>VLOOKUP(C721,'PC Despesas'!$L$4:$M$103,2,FALSE)</f>
        <v>-</v>
      </c>
      <c r="E721" s="65">
        <f>SUMIFS(Jan!$I$5:$I$619,Jan!$S$5:$S$619,"Despesa",Jan!$F$5:$F$619,Resultado!$D721)</f>
        <v>0</v>
      </c>
      <c r="F721" s="65">
        <f>SUMIFS(Fev!$I$5:$I$619,Fev!$S$5:$S$619,"Despesa",Fev!$F$5:$F$619,Resultado!$D721)</f>
        <v>0</v>
      </c>
      <c r="G721" s="65">
        <f>SUMIFS(Mar!$I$5:$I$619,Mar!$S$5:$S$619,"Despesa",Mar!$F$5:$F$619,Resultado!$D721)</f>
        <v>0</v>
      </c>
      <c r="H721" s="65">
        <f>SUMIFS(Abr!$I$5:$I$619,Abr!$S$5:$S$619,"Despesa",Abr!$F$5:$F$619,Resultado!$D721)</f>
        <v>0</v>
      </c>
      <c r="I721" s="65">
        <f>SUMIFS(Mai!$I$5:$I$619,Mai!$S$5:$S$619,"Despesa",Mai!$F$5:$F$619,Resultado!$D721)</f>
        <v>0</v>
      </c>
      <c r="J721" s="65">
        <f>SUMIFS(Jun!$I$5:$I$619,Jun!$S$5:$S$619,"Despesa",Jun!$F$5:$F$619,Resultado!$D721)</f>
        <v>0</v>
      </c>
      <c r="K721" s="65">
        <f>SUMIFS(Jul!$I$5:$I$619,Jul!$S$5:$S$619,"Despesa",Jul!$F$5:$F$619,Resultado!$D721)</f>
        <v>0</v>
      </c>
      <c r="L721" s="65">
        <f>SUMIFS(Ago!$I$5:$I$619,Ago!$S$5:$S$619,"Despesa",Ago!$F$5:$F$619,Resultado!$D721)</f>
        <v>0</v>
      </c>
      <c r="M721" s="65">
        <f>SUMIFS(Set!$I$5:$I$619,Set!$S$5:$S$619,"Despesa",Set!$F$5:$F$619,Resultado!$D721)</f>
        <v>0</v>
      </c>
      <c r="N721" s="65">
        <f>SUMIFS(Out!$I$5:$I$619,Out!$S$5:$S$619,"Despesa",Out!$F$5:$F$619,Resultado!$D721)</f>
        <v>0</v>
      </c>
      <c r="O721" s="65">
        <f>SUMIFS(Nov!$I$5:$I$619,Nov!$S$5:$S$619,"Despesa",Nov!$F$5:$F$619,Resultado!$D721)</f>
        <v>0</v>
      </c>
      <c r="P721" s="65">
        <f>SUMIFS(Dez!$I$5:$I$619,Dez!$S$5:$S$619,"Despesa",Dez!$F$5:$F$619,Resultado!$D721)</f>
        <v>0</v>
      </c>
      <c r="Q721" s="65">
        <f t="shared" si="79"/>
        <v>0</v>
      </c>
    </row>
    <row r="722" spans="3:17" ht="28.5" customHeight="1" thickTop="1" thickBot="1" x14ac:dyDescent="0.25">
      <c r="C722" s="45" t="str">
        <f>'PC Despesas'!L101</f>
        <v>5.4.97</v>
      </c>
      <c r="D722" s="46" t="str">
        <f>VLOOKUP(C722,'PC Despesas'!$L$4:$M$103,2,FALSE)</f>
        <v>-</v>
      </c>
      <c r="E722" s="65">
        <f>SUMIFS(Jan!$I$5:$I$619,Jan!$S$5:$S$619,"Despesa",Jan!$F$5:$F$619,Resultado!$D722)</f>
        <v>0</v>
      </c>
      <c r="F722" s="65">
        <f>SUMIFS(Fev!$I$5:$I$619,Fev!$S$5:$S$619,"Despesa",Fev!$F$5:$F$619,Resultado!$D722)</f>
        <v>0</v>
      </c>
      <c r="G722" s="65">
        <f>SUMIFS(Mar!$I$5:$I$619,Mar!$S$5:$S$619,"Despesa",Mar!$F$5:$F$619,Resultado!$D722)</f>
        <v>0</v>
      </c>
      <c r="H722" s="65">
        <f>SUMIFS(Abr!$I$5:$I$619,Abr!$S$5:$S$619,"Despesa",Abr!$F$5:$F$619,Resultado!$D722)</f>
        <v>0</v>
      </c>
      <c r="I722" s="65">
        <f>SUMIFS(Mai!$I$5:$I$619,Mai!$S$5:$S$619,"Despesa",Mai!$F$5:$F$619,Resultado!$D722)</f>
        <v>0</v>
      </c>
      <c r="J722" s="65">
        <f>SUMIFS(Jun!$I$5:$I$619,Jun!$S$5:$S$619,"Despesa",Jun!$F$5:$F$619,Resultado!$D722)</f>
        <v>0</v>
      </c>
      <c r="K722" s="65">
        <f>SUMIFS(Jul!$I$5:$I$619,Jul!$S$5:$S$619,"Despesa",Jul!$F$5:$F$619,Resultado!$D722)</f>
        <v>0</v>
      </c>
      <c r="L722" s="65">
        <f>SUMIFS(Ago!$I$5:$I$619,Ago!$S$5:$S$619,"Despesa",Ago!$F$5:$F$619,Resultado!$D722)</f>
        <v>0</v>
      </c>
      <c r="M722" s="65">
        <f>SUMIFS(Set!$I$5:$I$619,Set!$S$5:$S$619,"Despesa",Set!$F$5:$F$619,Resultado!$D722)</f>
        <v>0</v>
      </c>
      <c r="N722" s="65">
        <f>SUMIFS(Out!$I$5:$I$619,Out!$S$5:$S$619,"Despesa",Out!$F$5:$F$619,Resultado!$D722)</f>
        <v>0</v>
      </c>
      <c r="O722" s="65">
        <f>SUMIFS(Nov!$I$5:$I$619,Nov!$S$5:$S$619,"Despesa",Nov!$F$5:$F$619,Resultado!$D722)</f>
        <v>0</v>
      </c>
      <c r="P722" s="65">
        <f>SUMIFS(Dez!$I$5:$I$619,Dez!$S$5:$S$619,"Despesa",Dez!$F$5:$F$619,Resultado!$D722)</f>
        <v>0</v>
      </c>
      <c r="Q722" s="65">
        <f t="shared" si="79"/>
        <v>0</v>
      </c>
    </row>
    <row r="723" spans="3:17" ht="28.5" customHeight="1" thickTop="1" thickBot="1" x14ac:dyDescent="0.25">
      <c r="C723" s="45" t="str">
        <f>'PC Despesas'!L102</f>
        <v>5.4.98</v>
      </c>
      <c r="D723" s="46" t="str">
        <f>VLOOKUP(C723,'PC Despesas'!$L$4:$M$103,2,FALSE)</f>
        <v>-</v>
      </c>
      <c r="E723" s="65">
        <f>SUMIFS(Jan!$I$5:$I$619,Jan!$S$5:$S$619,"Despesa",Jan!$F$5:$F$619,Resultado!$D723)</f>
        <v>0</v>
      </c>
      <c r="F723" s="65">
        <f>SUMIFS(Fev!$I$5:$I$619,Fev!$S$5:$S$619,"Despesa",Fev!$F$5:$F$619,Resultado!$D723)</f>
        <v>0</v>
      </c>
      <c r="G723" s="65">
        <f>SUMIFS(Mar!$I$5:$I$619,Mar!$S$5:$S$619,"Despesa",Mar!$F$5:$F$619,Resultado!$D723)</f>
        <v>0</v>
      </c>
      <c r="H723" s="65">
        <f>SUMIFS(Abr!$I$5:$I$619,Abr!$S$5:$S$619,"Despesa",Abr!$F$5:$F$619,Resultado!$D723)</f>
        <v>0</v>
      </c>
      <c r="I723" s="65">
        <f>SUMIFS(Mai!$I$5:$I$619,Mai!$S$5:$S$619,"Despesa",Mai!$F$5:$F$619,Resultado!$D723)</f>
        <v>0</v>
      </c>
      <c r="J723" s="65">
        <f>SUMIFS(Jun!$I$5:$I$619,Jun!$S$5:$S$619,"Despesa",Jun!$F$5:$F$619,Resultado!$D723)</f>
        <v>0</v>
      </c>
      <c r="K723" s="65">
        <f>SUMIFS(Jul!$I$5:$I$619,Jul!$S$5:$S$619,"Despesa",Jul!$F$5:$F$619,Resultado!$D723)</f>
        <v>0</v>
      </c>
      <c r="L723" s="65">
        <f>SUMIFS(Ago!$I$5:$I$619,Ago!$S$5:$S$619,"Despesa",Ago!$F$5:$F$619,Resultado!$D723)</f>
        <v>0</v>
      </c>
      <c r="M723" s="65">
        <f>SUMIFS(Set!$I$5:$I$619,Set!$S$5:$S$619,"Despesa",Set!$F$5:$F$619,Resultado!$D723)</f>
        <v>0</v>
      </c>
      <c r="N723" s="65">
        <f>SUMIFS(Out!$I$5:$I$619,Out!$S$5:$S$619,"Despesa",Out!$F$5:$F$619,Resultado!$D723)</f>
        <v>0</v>
      </c>
      <c r="O723" s="65">
        <f>SUMIFS(Nov!$I$5:$I$619,Nov!$S$5:$S$619,"Despesa",Nov!$F$5:$F$619,Resultado!$D723)</f>
        <v>0</v>
      </c>
      <c r="P723" s="65">
        <f>SUMIFS(Dez!$I$5:$I$619,Dez!$S$5:$S$619,"Despesa",Dez!$F$5:$F$619,Resultado!$D723)</f>
        <v>0</v>
      </c>
      <c r="Q723" s="65">
        <f t="shared" si="79"/>
        <v>0</v>
      </c>
    </row>
    <row r="724" spans="3:17" ht="27.75" customHeight="1" thickTop="1" thickBot="1" x14ac:dyDescent="0.25">
      <c r="C724" s="45" t="str">
        <f>'PC Despesas'!L103</f>
        <v>5.4.99</v>
      </c>
      <c r="D724" s="46" t="str">
        <f>VLOOKUP(C724,'PC Despesas'!$L$4:$M$103,2,FALSE)</f>
        <v>OUTRAS DESPESAS COM TRANSPORTES</v>
      </c>
      <c r="E724" s="65">
        <f>SUMIFS(Jan!$I$5:$I$619,Jan!$S$5:$S$619,"Despesa",Jan!$F$5:$F$619,Resultado!$D724)</f>
        <v>0</v>
      </c>
      <c r="F724" s="65">
        <f>SUMIFS(Fev!$I$5:$I$619,Fev!$S$5:$S$619,"Despesa",Fev!$F$5:$F$619,Resultado!$D724)</f>
        <v>0</v>
      </c>
      <c r="G724" s="65">
        <f>SUMIFS(Mar!$I$5:$I$619,Mar!$S$5:$S$619,"Despesa",Mar!$F$5:$F$619,Resultado!$D724)</f>
        <v>0</v>
      </c>
      <c r="H724" s="65">
        <f>SUMIFS(Abr!$I$5:$I$619,Abr!$S$5:$S$619,"Despesa",Abr!$F$5:$F$619,Resultado!$D724)</f>
        <v>0</v>
      </c>
      <c r="I724" s="65">
        <f>SUMIFS(Mai!$I$5:$I$619,Mai!$S$5:$S$619,"Despesa",Mai!$F$5:$F$619,Resultado!$D724)</f>
        <v>0</v>
      </c>
      <c r="J724" s="65">
        <f>SUMIFS(Jun!$I$5:$I$619,Jun!$S$5:$S$619,"Despesa",Jun!$F$5:$F$619,Resultado!$D724)</f>
        <v>0</v>
      </c>
      <c r="K724" s="65">
        <f>SUMIFS(Jul!$I$5:$I$619,Jul!$S$5:$S$619,"Despesa",Jul!$F$5:$F$619,Resultado!$D724)</f>
        <v>0</v>
      </c>
      <c r="L724" s="65">
        <f>SUMIFS(Ago!$I$5:$I$619,Ago!$S$5:$S$619,"Despesa",Ago!$F$5:$F$619,Resultado!$D724)</f>
        <v>0</v>
      </c>
      <c r="M724" s="65">
        <f>SUMIFS(Set!$I$5:$I$619,Set!$S$5:$S$619,"Despesa",Set!$F$5:$F$619,Resultado!$D724)</f>
        <v>0</v>
      </c>
      <c r="N724" s="65">
        <f>SUMIFS(Out!$I$5:$I$619,Out!$S$5:$S$619,"Despesa",Out!$F$5:$F$619,Resultado!$D724)</f>
        <v>0</v>
      </c>
      <c r="O724" s="65">
        <f>SUMIFS(Nov!$I$5:$I$619,Nov!$S$5:$S$619,"Despesa",Nov!$F$5:$F$619,Resultado!$D724)</f>
        <v>0</v>
      </c>
      <c r="P724" s="65">
        <f>SUMIFS(Dez!$I$5:$I$619,Dez!$S$5:$S$619,"Despesa",Dez!$F$5:$F$619,Resultado!$D724)</f>
        <v>0</v>
      </c>
      <c r="Q724" s="65">
        <f t="shared" si="79"/>
        <v>0</v>
      </c>
    </row>
    <row r="725" spans="3:17" ht="34.5" customHeight="1" thickTop="1" thickBot="1" x14ac:dyDescent="0.25">
      <c r="C725" s="153" t="s">
        <v>134</v>
      </c>
      <c r="D725" s="42" t="str">
        <f>VLOOKUP(C725,'PC Despesas'!$O$4:$P$103,2,FALSE)</f>
        <v>DESPESAS COM LAZER E INFORMAÇÃO</v>
      </c>
      <c r="E725" s="221">
        <f>SUM(E726:E824)</f>
        <v>900</v>
      </c>
      <c r="F725" s="221">
        <f t="shared" ref="F725" si="80">SUM(F726:F824)</f>
        <v>900</v>
      </c>
      <c r="G725" s="221">
        <f t="shared" ref="G725" si="81">SUM(G726:G824)</f>
        <v>600</v>
      </c>
      <c r="H725" s="221">
        <f t="shared" ref="H725" si="82">SUM(H726:H824)</f>
        <v>900</v>
      </c>
      <c r="I725" s="221">
        <f t="shared" ref="I725" si="83">SUM(I726:I824)</f>
        <v>4500</v>
      </c>
      <c r="J725" s="221">
        <f t="shared" ref="J725" si="84">SUM(J726:J824)</f>
        <v>2100</v>
      </c>
      <c r="K725" s="221">
        <f t="shared" ref="K725" si="85">SUM(K726:K824)</f>
        <v>2400</v>
      </c>
      <c r="L725" s="221">
        <f t="shared" ref="L725" si="86">SUM(L726:L824)</f>
        <v>0</v>
      </c>
      <c r="M725" s="221">
        <f t="shared" ref="M725" si="87">SUM(M726:M824)</f>
        <v>0</v>
      </c>
      <c r="N725" s="221">
        <f t="shared" ref="N725" si="88">SUM(N726:N824)</f>
        <v>0</v>
      </c>
      <c r="O725" s="221">
        <f t="shared" ref="O725" si="89">SUM(O726:O824)</f>
        <v>0</v>
      </c>
      <c r="P725" s="221">
        <f>SUM(P726:P824)</f>
        <v>0</v>
      </c>
      <c r="Q725" s="221">
        <f>SUM(Q726:Q824)</f>
        <v>12300</v>
      </c>
    </row>
    <row r="726" spans="3:17" ht="27.75" customHeight="1" thickTop="1" thickBot="1" x14ac:dyDescent="0.25">
      <c r="C726" s="45" t="str">
        <f>'PC Despesas'!O5</f>
        <v>5.5.1</v>
      </c>
      <c r="D726" s="46" t="str">
        <f>VLOOKUP(C726,'PC Despesas'!$O$5:$P$103,2,FALSE)</f>
        <v xml:space="preserve"> - </v>
      </c>
      <c r="E726" s="65">
        <f>SUMIFS(Jan!$I$5:$I$619,Jan!$S$5:$S$619,"Despesa",Jan!$F$5:$F$619,Resultado!$D726)</f>
        <v>900</v>
      </c>
      <c r="F726" s="65">
        <f>SUMIFS(Fev!$I$5:$I$619,Fev!$S$5:$S$619,"Despesa",Fev!$F$5:$F$619,Resultado!$D726)</f>
        <v>900</v>
      </c>
      <c r="G726" s="65">
        <f>SUMIFS(Mar!$I$5:$I$619,Mar!$S$5:$S$619,"Despesa",Mar!$F$5:$F$619,Resultado!$D726)</f>
        <v>600</v>
      </c>
      <c r="H726" s="65">
        <f>SUMIFS(Abr!$I$5:$I$619,Abr!$S$5:$S$619,"Despesa",Abr!$F$5:$F$619,Resultado!$D726)</f>
        <v>900</v>
      </c>
      <c r="I726" s="65">
        <f>SUMIFS(Mai!$I$5:$I$619,Mai!$S$5:$S$619,"Despesa",Mai!$F$5:$F$619,Resultado!$D726)</f>
        <v>4500</v>
      </c>
      <c r="J726" s="65">
        <f>SUMIFS(Jun!$I$5:$I$619,Jun!$S$5:$S$619,"Despesa",Jun!$F$5:$F$619,Resultado!$D726)</f>
        <v>2100</v>
      </c>
      <c r="K726" s="65">
        <f>SUMIFS(Jul!$I$5:$I$619,Jul!$S$5:$S$619,"Despesa",Jul!$F$5:$F$619,Resultado!$D726)</f>
        <v>2400</v>
      </c>
      <c r="L726" s="65">
        <f>SUMIFS(Ago!$I$5:$I$619,Ago!$S$5:$S$619,"Despesa",Ago!$F$5:$F$619,Resultado!$D726)</f>
        <v>0</v>
      </c>
      <c r="M726" s="65">
        <f>SUMIFS(Set!$I$5:$I$619,Set!$S$5:$S$619,"Despesa",Set!$F$5:$F$619,Resultado!$D726)</f>
        <v>0</v>
      </c>
      <c r="N726" s="65">
        <f>SUMIFS(Out!$I$5:$I$619,Out!$S$5:$S$619,"Despesa",Out!$F$5:$F$619,Resultado!$D726)</f>
        <v>0</v>
      </c>
      <c r="O726" s="65">
        <f>SUMIFS(Nov!$I$5:$I$619,Nov!$S$5:$S$619,"Despesa",Nov!$F$5:$F$619,Resultado!$D726)</f>
        <v>0</v>
      </c>
      <c r="P726" s="65">
        <f>SUMIFS(Dez!$I$5:$I$619,Dez!$S$5:$S$619,"Despesa",Dez!$F$5:$F$619,Resultado!$D726)</f>
        <v>0</v>
      </c>
      <c r="Q726" s="65">
        <f>SUM(E726:P726)</f>
        <v>12300</v>
      </c>
    </row>
    <row r="727" spans="3:17" ht="28.5" customHeight="1" thickTop="1" thickBot="1" x14ac:dyDescent="0.25">
      <c r="C727" s="45" t="str">
        <f>'PC Despesas'!O6</f>
        <v>5.5.2</v>
      </c>
      <c r="D727" s="46" t="str">
        <f>VLOOKUP(C727,'PC Despesas'!$O$5:$P$103,2,FALSE)</f>
        <v>-</v>
      </c>
      <c r="E727" s="65">
        <f>SUMIFS(Jan!$I$5:$I$619,Jan!$S$5:$S$619,"Despesa",Jan!$F$5:$F$619,Resultado!$D727)</f>
        <v>0</v>
      </c>
      <c r="F727" s="65">
        <f>SUMIFS(Fev!$I$5:$I$619,Fev!$S$5:$S$619,"Despesa",Fev!$F$5:$F$619,Resultado!$D727)</f>
        <v>0</v>
      </c>
      <c r="G727" s="65">
        <f>SUMIFS(Mar!$I$5:$I$619,Mar!$S$5:$S$619,"Despesa",Mar!$F$5:$F$619,Resultado!$D727)</f>
        <v>0</v>
      </c>
      <c r="H727" s="65">
        <f>SUMIFS(Abr!$I$5:$I$619,Abr!$S$5:$S$619,"Despesa",Abr!$F$5:$F$619,Resultado!$D727)</f>
        <v>0</v>
      </c>
      <c r="I727" s="65">
        <f>SUMIFS(Mai!$I$5:$I$619,Mai!$S$5:$S$619,"Despesa",Mai!$F$5:$F$619,Resultado!$D727)</f>
        <v>0</v>
      </c>
      <c r="J727" s="65">
        <f>SUMIFS(Jun!$I$5:$I$619,Jun!$S$5:$S$619,"Despesa",Jun!$F$5:$F$619,Resultado!$D727)</f>
        <v>0</v>
      </c>
      <c r="K727" s="65">
        <f>SUMIFS(Jul!$I$5:$I$619,Jul!$S$5:$S$619,"Despesa",Jul!$F$5:$F$619,Resultado!$D727)</f>
        <v>0</v>
      </c>
      <c r="L727" s="65">
        <f>SUMIFS(Ago!$I$5:$I$619,Ago!$S$5:$S$619,"Despesa",Ago!$F$5:$F$619,Resultado!$D727)</f>
        <v>0</v>
      </c>
      <c r="M727" s="65">
        <f>SUMIFS(Set!$I$5:$I$619,Set!$S$5:$S$619,"Despesa",Set!$F$5:$F$619,Resultado!$D727)</f>
        <v>0</v>
      </c>
      <c r="N727" s="65">
        <f>SUMIFS(Out!$I$5:$I$619,Out!$S$5:$S$619,"Despesa",Out!$F$5:$F$619,Resultado!$D727)</f>
        <v>0</v>
      </c>
      <c r="O727" s="65">
        <f>SUMIFS(Nov!$I$5:$I$619,Nov!$S$5:$S$619,"Despesa",Nov!$F$5:$F$619,Resultado!$D727)</f>
        <v>0</v>
      </c>
      <c r="P727" s="65">
        <f>SUMIFS(Dez!$I$5:$I$619,Dez!$S$5:$S$619,"Despesa",Dez!$F$5:$F$619,Resultado!$D727)</f>
        <v>0</v>
      </c>
      <c r="Q727" s="65">
        <f t="shared" ref="Q727:Q790" si="90">SUM(E727:P727)</f>
        <v>0</v>
      </c>
    </row>
    <row r="728" spans="3:17" ht="28.5" customHeight="1" thickTop="1" thickBot="1" x14ac:dyDescent="0.25">
      <c r="C728" s="45" t="str">
        <f>'PC Despesas'!O7</f>
        <v>5.5.3</v>
      </c>
      <c r="D728" s="46" t="str">
        <f>VLOOKUP(C728,'PC Despesas'!$O$5:$P$103,2,FALSE)</f>
        <v>-</v>
      </c>
      <c r="E728" s="65">
        <f>SUMIFS(Jan!$I$5:$I$619,Jan!$S$5:$S$619,"Despesa",Jan!$F$5:$F$619,Resultado!$D728)</f>
        <v>0</v>
      </c>
      <c r="F728" s="65">
        <f>SUMIFS(Fev!$I$5:$I$619,Fev!$S$5:$S$619,"Despesa",Fev!$F$5:$F$619,Resultado!$D728)</f>
        <v>0</v>
      </c>
      <c r="G728" s="65">
        <f>SUMIFS(Mar!$I$5:$I$619,Mar!$S$5:$S$619,"Despesa",Mar!$F$5:$F$619,Resultado!$D728)</f>
        <v>0</v>
      </c>
      <c r="H728" s="65">
        <f>SUMIFS(Abr!$I$5:$I$619,Abr!$S$5:$S$619,"Despesa",Abr!$F$5:$F$619,Resultado!$D728)</f>
        <v>0</v>
      </c>
      <c r="I728" s="65">
        <f>SUMIFS(Mai!$I$5:$I$619,Mai!$S$5:$S$619,"Despesa",Mai!$F$5:$F$619,Resultado!$D728)</f>
        <v>0</v>
      </c>
      <c r="J728" s="65">
        <f>SUMIFS(Jun!$I$5:$I$619,Jun!$S$5:$S$619,"Despesa",Jun!$F$5:$F$619,Resultado!$D728)</f>
        <v>0</v>
      </c>
      <c r="K728" s="65">
        <f>SUMIFS(Jul!$I$5:$I$619,Jul!$S$5:$S$619,"Despesa",Jul!$F$5:$F$619,Resultado!$D728)</f>
        <v>0</v>
      </c>
      <c r="L728" s="65">
        <f>SUMIFS(Ago!$I$5:$I$619,Ago!$S$5:$S$619,"Despesa",Ago!$F$5:$F$619,Resultado!$D728)</f>
        <v>0</v>
      </c>
      <c r="M728" s="65">
        <f>SUMIFS(Set!$I$5:$I$619,Set!$S$5:$S$619,"Despesa",Set!$F$5:$F$619,Resultado!$D728)</f>
        <v>0</v>
      </c>
      <c r="N728" s="65">
        <f>SUMIFS(Out!$I$5:$I$619,Out!$S$5:$S$619,"Despesa",Out!$F$5:$F$619,Resultado!$D728)</f>
        <v>0</v>
      </c>
      <c r="O728" s="65">
        <f>SUMIFS(Nov!$I$5:$I$619,Nov!$S$5:$S$619,"Despesa",Nov!$F$5:$F$619,Resultado!$D728)</f>
        <v>0</v>
      </c>
      <c r="P728" s="65">
        <f>SUMIFS(Dez!$I$5:$I$619,Dez!$S$5:$S$619,"Despesa",Dez!$F$5:$F$619,Resultado!$D728)</f>
        <v>0</v>
      </c>
      <c r="Q728" s="65">
        <f t="shared" si="90"/>
        <v>0</v>
      </c>
    </row>
    <row r="729" spans="3:17" ht="28.5" customHeight="1" thickTop="1" thickBot="1" x14ac:dyDescent="0.25">
      <c r="C729" s="45" t="str">
        <f>'PC Despesas'!O8</f>
        <v>5.5.4</v>
      </c>
      <c r="D729" s="46" t="str">
        <f>VLOOKUP(C729,'PC Despesas'!$O$5:$P$103,2,FALSE)</f>
        <v>-</v>
      </c>
      <c r="E729" s="65">
        <f>SUMIFS(Jan!$I$5:$I$619,Jan!$S$5:$S$619,"Despesa",Jan!$F$5:$F$619,Resultado!$D729)</f>
        <v>0</v>
      </c>
      <c r="F729" s="65">
        <f>SUMIFS(Fev!$I$5:$I$619,Fev!$S$5:$S$619,"Despesa",Fev!$F$5:$F$619,Resultado!$D729)</f>
        <v>0</v>
      </c>
      <c r="G729" s="65">
        <f>SUMIFS(Mar!$I$5:$I$619,Mar!$S$5:$S$619,"Despesa",Mar!$F$5:$F$619,Resultado!$D729)</f>
        <v>0</v>
      </c>
      <c r="H729" s="65">
        <f>SUMIFS(Abr!$I$5:$I$619,Abr!$S$5:$S$619,"Despesa",Abr!$F$5:$F$619,Resultado!$D729)</f>
        <v>0</v>
      </c>
      <c r="I729" s="65">
        <f>SUMIFS(Mai!$I$5:$I$619,Mai!$S$5:$S$619,"Despesa",Mai!$F$5:$F$619,Resultado!$D729)</f>
        <v>0</v>
      </c>
      <c r="J729" s="65">
        <f>SUMIFS(Jun!$I$5:$I$619,Jun!$S$5:$S$619,"Despesa",Jun!$F$5:$F$619,Resultado!$D729)</f>
        <v>0</v>
      </c>
      <c r="K729" s="65">
        <f>SUMIFS(Jul!$I$5:$I$619,Jul!$S$5:$S$619,"Despesa",Jul!$F$5:$F$619,Resultado!$D729)</f>
        <v>0</v>
      </c>
      <c r="L729" s="65">
        <f>SUMIFS(Ago!$I$5:$I$619,Ago!$S$5:$S$619,"Despesa",Ago!$F$5:$F$619,Resultado!$D729)</f>
        <v>0</v>
      </c>
      <c r="M729" s="65">
        <f>SUMIFS(Set!$I$5:$I$619,Set!$S$5:$S$619,"Despesa",Set!$F$5:$F$619,Resultado!$D729)</f>
        <v>0</v>
      </c>
      <c r="N729" s="65">
        <f>SUMIFS(Out!$I$5:$I$619,Out!$S$5:$S$619,"Despesa",Out!$F$5:$F$619,Resultado!$D729)</f>
        <v>0</v>
      </c>
      <c r="O729" s="65">
        <f>SUMIFS(Nov!$I$5:$I$619,Nov!$S$5:$S$619,"Despesa",Nov!$F$5:$F$619,Resultado!$D729)</f>
        <v>0</v>
      </c>
      <c r="P729" s="65">
        <f>SUMIFS(Dez!$I$5:$I$619,Dez!$S$5:$S$619,"Despesa",Dez!$F$5:$F$619,Resultado!$D729)</f>
        <v>0</v>
      </c>
      <c r="Q729" s="65">
        <f t="shared" si="90"/>
        <v>0</v>
      </c>
    </row>
    <row r="730" spans="3:17" ht="28.5" customHeight="1" thickTop="1" thickBot="1" x14ac:dyDescent="0.25">
      <c r="C730" s="45" t="str">
        <f>'PC Despesas'!O9</f>
        <v>5.5.5</v>
      </c>
      <c r="D730" s="46" t="str">
        <f>VLOOKUP(C730,'PC Despesas'!$O$5:$P$103,2,FALSE)</f>
        <v>-</v>
      </c>
      <c r="E730" s="65">
        <f>SUMIFS(Jan!$I$5:$I$619,Jan!$S$5:$S$619,"Despesa",Jan!$F$5:$F$619,Resultado!$D730)</f>
        <v>0</v>
      </c>
      <c r="F730" s="65">
        <f>SUMIFS(Fev!$I$5:$I$619,Fev!$S$5:$S$619,"Despesa",Fev!$F$5:$F$619,Resultado!$D730)</f>
        <v>0</v>
      </c>
      <c r="G730" s="65">
        <f>SUMIFS(Mar!$I$5:$I$619,Mar!$S$5:$S$619,"Despesa",Mar!$F$5:$F$619,Resultado!$D730)</f>
        <v>0</v>
      </c>
      <c r="H730" s="65">
        <f>SUMIFS(Abr!$I$5:$I$619,Abr!$S$5:$S$619,"Despesa",Abr!$F$5:$F$619,Resultado!$D730)</f>
        <v>0</v>
      </c>
      <c r="I730" s="65">
        <f>SUMIFS(Mai!$I$5:$I$619,Mai!$S$5:$S$619,"Despesa",Mai!$F$5:$F$619,Resultado!$D730)</f>
        <v>0</v>
      </c>
      <c r="J730" s="65">
        <f>SUMIFS(Jun!$I$5:$I$619,Jun!$S$5:$S$619,"Despesa",Jun!$F$5:$F$619,Resultado!$D730)</f>
        <v>0</v>
      </c>
      <c r="K730" s="65">
        <f>SUMIFS(Jul!$I$5:$I$619,Jul!$S$5:$S$619,"Despesa",Jul!$F$5:$F$619,Resultado!$D730)</f>
        <v>0</v>
      </c>
      <c r="L730" s="65">
        <f>SUMIFS(Ago!$I$5:$I$619,Ago!$S$5:$S$619,"Despesa",Ago!$F$5:$F$619,Resultado!$D730)</f>
        <v>0</v>
      </c>
      <c r="M730" s="65">
        <f>SUMIFS(Set!$I$5:$I$619,Set!$S$5:$S$619,"Despesa",Set!$F$5:$F$619,Resultado!$D730)</f>
        <v>0</v>
      </c>
      <c r="N730" s="65">
        <f>SUMIFS(Out!$I$5:$I$619,Out!$S$5:$S$619,"Despesa",Out!$F$5:$F$619,Resultado!$D730)</f>
        <v>0</v>
      </c>
      <c r="O730" s="65">
        <f>SUMIFS(Nov!$I$5:$I$619,Nov!$S$5:$S$619,"Despesa",Nov!$F$5:$F$619,Resultado!$D730)</f>
        <v>0</v>
      </c>
      <c r="P730" s="65">
        <f>SUMIFS(Dez!$I$5:$I$619,Dez!$S$5:$S$619,"Despesa",Dez!$F$5:$F$619,Resultado!$D730)</f>
        <v>0</v>
      </c>
      <c r="Q730" s="65">
        <f t="shared" si="90"/>
        <v>0</v>
      </c>
    </row>
    <row r="731" spans="3:17" ht="28.5" customHeight="1" thickTop="1" thickBot="1" x14ac:dyDescent="0.25">
      <c r="C731" s="45" t="str">
        <f>'PC Despesas'!O10</f>
        <v>5.5.6</v>
      </c>
      <c r="D731" s="46" t="str">
        <f>VLOOKUP(C731,'PC Despesas'!$O$5:$P$103,2,FALSE)</f>
        <v>-</v>
      </c>
      <c r="E731" s="65">
        <f>SUMIFS(Jan!$I$5:$I$619,Jan!$S$5:$S$619,"Despesa",Jan!$F$5:$F$619,Resultado!$D731)</f>
        <v>0</v>
      </c>
      <c r="F731" s="65">
        <f>SUMIFS(Fev!$I$5:$I$619,Fev!$S$5:$S$619,"Despesa",Fev!$F$5:$F$619,Resultado!$D731)</f>
        <v>0</v>
      </c>
      <c r="G731" s="65">
        <f>SUMIFS(Mar!$I$5:$I$619,Mar!$S$5:$S$619,"Despesa",Mar!$F$5:$F$619,Resultado!$D731)</f>
        <v>0</v>
      </c>
      <c r="H731" s="65">
        <f>SUMIFS(Abr!$I$5:$I$619,Abr!$S$5:$S$619,"Despesa",Abr!$F$5:$F$619,Resultado!$D731)</f>
        <v>0</v>
      </c>
      <c r="I731" s="65">
        <f>SUMIFS(Mai!$I$5:$I$619,Mai!$S$5:$S$619,"Despesa",Mai!$F$5:$F$619,Resultado!$D731)</f>
        <v>0</v>
      </c>
      <c r="J731" s="65">
        <f>SUMIFS(Jun!$I$5:$I$619,Jun!$S$5:$S$619,"Despesa",Jun!$F$5:$F$619,Resultado!$D731)</f>
        <v>0</v>
      </c>
      <c r="K731" s="65">
        <f>SUMIFS(Jul!$I$5:$I$619,Jul!$S$5:$S$619,"Despesa",Jul!$F$5:$F$619,Resultado!$D731)</f>
        <v>0</v>
      </c>
      <c r="L731" s="65">
        <f>SUMIFS(Ago!$I$5:$I$619,Ago!$S$5:$S$619,"Despesa",Ago!$F$5:$F$619,Resultado!$D731)</f>
        <v>0</v>
      </c>
      <c r="M731" s="65">
        <f>SUMIFS(Set!$I$5:$I$619,Set!$S$5:$S$619,"Despesa",Set!$F$5:$F$619,Resultado!$D731)</f>
        <v>0</v>
      </c>
      <c r="N731" s="65">
        <f>SUMIFS(Out!$I$5:$I$619,Out!$S$5:$S$619,"Despesa",Out!$F$5:$F$619,Resultado!$D731)</f>
        <v>0</v>
      </c>
      <c r="O731" s="65">
        <f>SUMIFS(Nov!$I$5:$I$619,Nov!$S$5:$S$619,"Despesa",Nov!$F$5:$F$619,Resultado!$D731)</f>
        <v>0</v>
      </c>
      <c r="P731" s="65">
        <f>SUMIFS(Dez!$I$5:$I$619,Dez!$S$5:$S$619,"Despesa",Dez!$F$5:$F$619,Resultado!$D731)</f>
        <v>0</v>
      </c>
      <c r="Q731" s="65">
        <f t="shared" si="90"/>
        <v>0</v>
      </c>
    </row>
    <row r="732" spans="3:17" ht="28.5" customHeight="1" thickTop="1" thickBot="1" x14ac:dyDescent="0.25">
      <c r="C732" s="45" t="str">
        <f>'PC Despesas'!O11</f>
        <v>5.5.7</v>
      </c>
      <c r="D732" s="46" t="str">
        <f>VLOOKUP(C732,'PC Despesas'!$O$5:$P$103,2,FALSE)</f>
        <v>-</v>
      </c>
      <c r="E732" s="65">
        <f>SUMIFS(Jan!$I$5:$I$619,Jan!$S$5:$S$619,"Despesa",Jan!$F$5:$F$619,Resultado!$D732)</f>
        <v>0</v>
      </c>
      <c r="F732" s="65">
        <f>SUMIFS(Fev!$I$5:$I$619,Fev!$S$5:$S$619,"Despesa",Fev!$F$5:$F$619,Resultado!$D732)</f>
        <v>0</v>
      </c>
      <c r="G732" s="65">
        <f>SUMIFS(Mar!$I$5:$I$619,Mar!$S$5:$S$619,"Despesa",Mar!$F$5:$F$619,Resultado!$D732)</f>
        <v>0</v>
      </c>
      <c r="H732" s="65">
        <f>SUMIFS(Abr!$I$5:$I$619,Abr!$S$5:$S$619,"Despesa",Abr!$F$5:$F$619,Resultado!$D732)</f>
        <v>0</v>
      </c>
      <c r="I732" s="65">
        <f>SUMIFS(Mai!$I$5:$I$619,Mai!$S$5:$S$619,"Despesa",Mai!$F$5:$F$619,Resultado!$D732)</f>
        <v>0</v>
      </c>
      <c r="J732" s="65">
        <f>SUMIFS(Jun!$I$5:$I$619,Jun!$S$5:$S$619,"Despesa",Jun!$F$5:$F$619,Resultado!$D732)</f>
        <v>0</v>
      </c>
      <c r="K732" s="65">
        <f>SUMIFS(Jul!$I$5:$I$619,Jul!$S$5:$S$619,"Despesa",Jul!$F$5:$F$619,Resultado!$D732)</f>
        <v>0</v>
      </c>
      <c r="L732" s="65">
        <f>SUMIFS(Ago!$I$5:$I$619,Ago!$S$5:$S$619,"Despesa",Ago!$F$5:$F$619,Resultado!$D732)</f>
        <v>0</v>
      </c>
      <c r="M732" s="65">
        <f>SUMIFS(Set!$I$5:$I$619,Set!$S$5:$S$619,"Despesa",Set!$F$5:$F$619,Resultado!$D732)</f>
        <v>0</v>
      </c>
      <c r="N732" s="65">
        <f>SUMIFS(Out!$I$5:$I$619,Out!$S$5:$S$619,"Despesa",Out!$F$5:$F$619,Resultado!$D732)</f>
        <v>0</v>
      </c>
      <c r="O732" s="65">
        <f>SUMIFS(Nov!$I$5:$I$619,Nov!$S$5:$S$619,"Despesa",Nov!$F$5:$F$619,Resultado!$D732)</f>
        <v>0</v>
      </c>
      <c r="P732" s="65">
        <f>SUMIFS(Dez!$I$5:$I$619,Dez!$S$5:$S$619,"Despesa",Dez!$F$5:$F$619,Resultado!$D732)</f>
        <v>0</v>
      </c>
      <c r="Q732" s="65">
        <f t="shared" si="90"/>
        <v>0</v>
      </c>
    </row>
    <row r="733" spans="3:17" ht="28.5" customHeight="1" thickTop="1" thickBot="1" x14ac:dyDescent="0.25">
      <c r="C733" s="45" t="str">
        <f>'PC Despesas'!O12</f>
        <v>5.5.8</v>
      </c>
      <c r="D733" s="46" t="str">
        <f>VLOOKUP(C733,'PC Despesas'!$O$5:$P$103,2,FALSE)</f>
        <v>-</v>
      </c>
      <c r="E733" s="65">
        <f>SUMIFS(Jan!$I$5:$I$619,Jan!$S$5:$S$619,"Despesa",Jan!$F$5:$F$619,Resultado!$D733)</f>
        <v>0</v>
      </c>
      <c r="F733" s="65">
        <f>SUMIFS(Fev!$I$5:$I$619,Fev!$S$5:$S$619,"Despesa",Fev!$F$5:$F$619,Resultado!$D733)</f>
        <v>0</v>
      </c>
      <c r="G733" s="65">
        <f>SUMIFS(Mar!$I$5:$I$619,Mar!$S$5:$S$619,"Despesa",Mar!$F$5:$F$619,Resultado!$D733)</f>
        <v>0</v>
      </c>
      <c r="H733" s="65">
        <f>SUMIFS(Abr!$I$5:$I$619,Abr!$S$5:$S$619,"Despesa",Abr!$F$5:$F$619,Resultado!$D733)</f>
        <v>0</v>
      </c>
      <c r="I733" s="65">
        <f>SUMIFS(Mai!$I$5:$I$619,Mai!$S$5:$S$619,"Despesa",Mai!$F$5:$F$619,Resultado!$D733)</f>
        <v>0</v>
      </c>
      <c r="J733" s="65">
        <f>SUMIFS(Jun!$I$5:$I$619,Jun!$S$5:$S$619,"Despesa",Jun!$F$5:$F$619,Resultado!$D733)</f>
        <v>0</v>
      </c>
      <c r="K733" s="65">
        <f>SUMIFS(Jul!$I$5:$I$619,Jul!$S$5:$S$619,"Despesa",Jul!$F$5:$F$619,Resultado!$D733)</f>
        <v>0</v>
      </c>
      <c r="L733" s="65">
        <f>SUMIFS(Ago!$I$5:$I$619,Ago!$S$5:$S$619,"Despesa",Ago!$F$5:$F$619,Resultado!$D733)</f>
        <v>0</v>
      </c>
      <c r="M733" s="65">
        <f>SUMIFS(Set!$I$5:$I$619,Set!$S$5:$S$619,"Despesa",Set!$F$5:$F$619,Resultado!$D733)</f>
        <v>0</v>
      </c>
      <c r="N733" s="65">
        <f>SUMIFS(Out!$I$5:$I$619,Out!$S$5:$S$619,"Despesa",Out!$F$5:$F$619,Resultado!$D733)</f>
        <v>0</v>
      </c>
      <c r="O733" s="65">
        <f>SUMIFS(Nov!$I$5:$I$619,Nov!$S$5:$S$619,"Despesa",Nov!$F$5:$F$619,Resultado!$D733)</f>
        <v>0</v>
      </c>
      <c r="P733" s="65">
        <f>SUMIFS(Dez!$I$5:$I$619,Dez!$S$5:$S$619,"Despesa",Dez!$F$5:$F$619,Resultado!$D733)</f>
        <v>0</v>
      </c>
      <c r="Q733" s="65">
        <f t="shared" si="90"/>
        <v>0</v>
      </c>
    </row>
    <row r="734" spans="3:17" ht="28.5" customHeight="1" thickTop="1" thickBot="1" x14ac:dyDescent="0.25">
      <c r="C734" s="45" t="str">
        <f>'PC Despesas'!O13</f>
        <v>5.5.9</v>
      </c>
      <c r="D734" s="46" t="str">
        <f>VLOOKUP(C734,'PC Despesas'!$O$5:$P$103,2,FALSE)</f>
        <v>-</v>
      </c>
      <c r="E734" s="65">
        <f>SUMIFS(Jan!$I$5:$I$619,Jan!$S$5:$S$619,"Despesa",Jan!$F$5:$F$619,Resultado!$D734)</f>
        <v>0</v>
      </c>
      <c r="F734" s="65">
        <f>SUMIFS(Fev!$I$5:$I$619,Fev!$S$5:$S$619,"Despesa",Fev!$F$5:$F$619,Resultado!$D734)</f>
        <v>0</v>
      </c>
      <c r="G734" s="65">
        <f>SUMIFS(Mar!$I$5:$I$619,Mar!$S$5:$S$619,"Despesa",Mar!$F$5:$F$619,Resultado!$D734)</f>
        <v>0</v>
      </c>
      <c r="H734" s="65">
        <f>SUMIFS(Abr!$I$5:$I$619,Abr!$S$5:$S$619,"Despesa",Abr!$F$5:$F$619,Resultado!$D734)</f>
        <v>0</v>
      </c>
      <c r="I734" s="65">
        <f>SUMIFS(Mai!$I$5:$I$619,Mai!$S$5:$S$619,"Despesa",Mai!$F$5:$F$619,Resultado!$D734)</f>
        <v>0</v>
      </c>
      <c r="J734" s="65">
        <f>SUMIFS(Jun!$I$5:$I$619,Jun!$S$5:$S$619,"Despesa",Jun!$F$5:$F$619,Resultado!$D734)</f>
        <v>0</v>
      </c>
      <c r="K734" s="65">
        <f>SUMIFS(Jul!$I$5:$I$619,Jul!$S$5:$S$619,"Despesa",Jul!$F$5:$F$619,Resultado!$D734)</f>
        <v>0</v>
      </c>
      <c r="L734" s="65">
        <f>SUMIFS(Ago!$I$5:$I$619,Ago!$S$5:$S$619,"Despesa",Ago!$F$5:$F$619,Resultado!$D734)</f>
        <v>0</v>
      </c>
      <c r="M734" s="65">
        <f>SUMIFS(Set!$I$5:$I$619,Set!$S$5:$S$619,"Despesa",Set!$F$5:$F$619,Resultado!$D734)</f>
        <v>0</v>
      </c>
      <c r="N734" s="65">
        <f>SUMIFS(Out!$I$5:$I$619,Out!$S$5:$S$619,"Despesa",Out!$F$5:$F$619,Resultado!$D734)</f>
        <v>0</v>
      </c>
      <c r="O734" s="65">
        <f>SUMIFS(Nov!$I$5:$I$619,Nov!$S$5:$S$619,"Despesa",Nov!$F$5:$F$619,Resultado!$D734)</f>
        <v>0</v>
      </c>
      <c r="P734" s="65">
        <f>SUMIFS(Dez!$I$5:$I$619,Dez!$S$5:$S$619,"Despesa",Dez!$F$5:$F$619,Resultado!$D734)</f>
        <v>0</v>
      </c>
      <c r="Q734" s="65">
        <f t="shared" si="90"/>
        <v>0</v>
      </c>
    </row>
    <row r="735" spans="3:17" ht="28.5" customHeight="1" thickTop="1" thickBot="1" x14ac:dyDescent="0.25">
      <c r="C735" s="45" t="str">
        <f>'PC Despesas'!O14</f>
        <v>5.5.10</v>
      </c>
      <c r="D735" s="46" t="str">
        <f>VLOOKUP(C735,'PC Despesas'!$O$5:$P$103,2,FALSE)</f>
        <v>-</v>
      </c>
      <c r="E735" s="65">
        <f>SUMIFS(Jan!$I$5:$I$619,Jan!$S$5:$S$619,"Despesa",Jan!$F$5:$F$619,Resultado!$D735)</f>
        <v>0</v>
      </c>
      <c r="F735" s="65">
        <f>SUMIFS(Fev!$I$5:$I$619,Fev!$S$5:$S$619,"Despesa",Fev!$F$5:$F$619,Resultado!$D735)</f>
        <v>0</v>
      </c>
      <c r="G735" s="65">
        <f>SUMIFS(Mar!$I$5:$I$619,Mar!$S$5:$S$619,"Despesa",Mar!$F$5:$F$619,Resultado!$D735)</f>
        <v>0</v>
      </c>
      <c r="H735" s="65">
        <f>SUMIFS(Abr!$I$5:$I$619,Abr!$S$5:$S$619,"Despesa",Abr!$F$5:$F$619,Resultado!$D735)</f>
        <v>0</v>
      </c>
      <c r="I735" s="65">
        <f>SUMIFS(Mai!$I$5:$I$619,Mai!$S$5:$S$619,"Despesa",Mai!$F$5:$F$619,Resultado!$D735)</f>
        <v>0</v>
      </c>
      <c r="J735" s="65">
        <f>SUMIFS(Jun!$I$5:$I$619,Jun!$S$5:$S$619,"Despesa",Jun!$F$5:$F$619,Resultado!$D735)</f>
        <v>0</v>
      </c>
      <c r="K735" s="65">
        <f>SUMIFS(Jul!$I$5:$I$619,Jul!$S$5:$S$619,"Despesa",Jul!$F$5:$F$619,Resultado!$D735)</f>
        <v>0</v>
      </c>
      <c r="L735" s="65">
        <f>SUMIFS(Ago!$I$5:$I$619,Ago!$S$5:$S$619,"Despesa",Ago!$F$5:$F$619,Resultado!$D735)</f>
        <v>0</v>
      </c>
      <c r="M735" s="65">
        <f>SUMIFS(Set!$I$5:$I$619,Set!$S$5:$S$619,"Despesa",Set!$F$5:$F$619,Resultado!$D735)</f>
        <v>0</v>
      </c>
      <c r="N735" s="65">
        <f>SUMIFS(Out!$I$5:$I$619,Out!$S$5:$S$619,"Despesa",Out!$F$5:$F$619,Resultado!$D735)</f>
        <v>0</v>
      </c>
      <c r="O735" s="65">
        <f>SUMIFS(Nov!$I$5:$I$619,Nov!$S$5:$S$619,"Despesa",Nov!$F$5:$F$619,Resultado!$D735)</f>
        <v>0</v>
      </c>
      <c r="P735" s="65">
        <f>SUMIFS(Dez!$I$5:$I$619,Dez!$S$5:$S$619,"Despesa",Dez!$F$5:$F$619,Resultado!$D735)</f>
        <v>0</v>
      </c>
      <c r="Q735" s="65">
        <f t="shared" si="90"/>
        <v>0</v>
      </c>
    </row>
    <row r="736" spans="3:17" ht="28.5" customHeight="1" thickTop="1" thickBot="1" x14ac:dyDescent="0.25">
      <c r="C736" s="45" t="str">
        <f>'PC Despesas'!O15</f>
        <v>5.5.11</v>
      </c>
      <c r="D736" s="46" t="str">
        <f>VLOOKUP(C736,'PC Despesas'!$O$5:$P$103,2,FALSE)</f>
        <v>-</v>
      </c>
      <c r="E736" s="65">
        <f>SUMIFS(Jan!$I$5:$I$619,Jan!$S$5:$S$619,"Despesa",Jan!$F$5:$F$619,Resultado!$D736)</f>
        <v>0</v>
      </c>
      <c r="F736" s="65">
        <f>SUMIFS(Fev!$I$5:$I$619,Fev!$S$5:$S$619,"Despesa",Fev!$F$5:$F$619,Resultado!$D736)</f>
        <v>0</v>
      </c>
      <c r="G736" s="65">
        <f>SUMIFS(Mar!$I$5:$I$619,Mar!$S$5:$S$619,"Despesa",Mar!$F$5:$F$619,Resultado!$D736)</f>
        <v>0</v>
      </c>
      <c r="H736" s="65">
        <f>SUMIFS(Abr!$I$5:$I$619,Abr!$S$5:$S$619,"Despesa",Abr!$F$5:$F$619,Resultado!$D736)</f>
        <v>0</v>
      </c>
      <c r="I736" s="65">
        <f>SUMIFS(Mai!$I$5:$I$619,Mai!$S$5:$S$619,"Despesa",Mai!$F$5:$F$619,Resultado!$D736)</f>
        <v>0</v>
      </c>
      <c r="J736" s="65">
        <f>SUMIFS(Jun!$I$5:$I$619,Jun!$S$5:$S$619,"Despesa",Jun!$F$5:$F$619,Resultado!$D736)</f>
        <v>0</v>
      </c>
      <c r="K736" s="65">
        <f>SUMIFS(Jul!$I$5:$I$619,Jul!$S$5:$S$619,"Despesa",Jul!$F$5:$F$619,Resultado!$D736)</f>
        <v>0</v>
      </c>
      <c r="L736" s="65">
        <f>SUMIFS(Ago!$I$5:$I$619,Ago!$S$5:$S$619,"Despesa",Ago!$F$5:$F$619,Resultado!$D736)</f>
        <v>0</v>
      </c>
      <c r="M736" s="65">
        <f>SUMIFS(Set!$I$5:$I$619,Set!$S$5:$S$619,"Despesa",Set!$F$5:$F$619,Resultado!$D736)</f>
        <v>0</v>
      </c>
      <c r="N736" s="65">
        <f>SUMIFS(Out!$I$5:$I$619,Out!$S$5:$S$619,"Despesa",Out!$F$5:$F$619,Resultado!$D736)</f>
        <v>0</v>
      </c>
      <c r="O736" s="65">
        <f>SUMIFS(Nov!$I$5:$I$619,Nov!$S$5:$S$619,"Despesa",Nov!$F$5:$F$619,Resultado!$D736)</f>
        <v>0</v>
      </c>
      <c r="P736" s="65">
        <f>SUMIFS(Dez!$I$5:$I$619,Dez!$S$5:$S$619,"Despesa",Dez!$F$5:$F$619,Resultado!$D736)</f>
        <v>0</v>
      </c>
      <c r="Q736" s="65">
        <f t="shared" si="90"/>
        <v>0</v>
      </c>
    </row>
    <row r="737" spans="3:17" ht="28.5" customHeight="1" thickTop="1" thickBot="1" x14ac:dyDescent="0.25">
      <c r="C737" s="45" t="str">
        <f>'PC Despesas'!O16</f>
        <v>5.5.12</v>
      </c>
      <c r="D737" s="46" t="str">
        <f>VLOOKUP(C737,'PC Despesas'!$O$5:$P$103,2,FALSE)</f>
        <v>-</v>
      </c>
      <c r="E737" s="65">
        <f>SUMIFS(Jan!$I$5:$I$619,Jan!$S$5:$S$619,"Despesa",Jan!$F$5:$F$619,Resultado!$D737)</f>
        <v>0</v>
      </c>
      <c r="F737" s="65">
        <f>SUMIFS(Fev!$I$5:$I$619,Fev!$S$5:$S$619,"Despesa",Fev!$F$5:$F$619,Resultado!$D737)</f>
        <v>0</v>
      </c>
      <c r="G737" s="65">
        <f>SUMIFS(Mar!$I$5:$I$619,Mar!$S$5:$S$619,"Despesa",Mar!$F$5:$F$619,Resultado!$D737)</f>
        <v>0</v>
      </c>
      <c r="H737" s="65">
        <f>SUMIFS(Abr!$I$5:$I$619,Abr!$S$5:$S$619,"Despesa",Abr!$F$5:$F$619,Resultado!$D737)</f>
        <v>0</v>
      </c>
      <c r="I737" s="65">
        <f>SUMIFS(Mai!$I$5:$I$619,Mai!$S$5:$S$619,"Despesa",Mai!$F$5:$F$619,Resultado!$D737)</f>
        <v>0</v>
      </c>
      <c r="J737" s="65">
        <f>SUMIFS(Jun!$I$5:$I$619,Jun!$S$5:$S$619,"Despesa",Jun!$F$5:$F$619,Resultado!$D737)</f>
        <v>0</v>
      </c>
      <c r="K737" s="65">
        <f>SUMIFS(Jul!$I$5:$I$619,Jul!$S$5:$S$619,"Despesa",Jul!$F$5:$F$619,Resultado!$D737)</f>
        <v>0</v>
      </c>
      <c r="L737" s="65">
        <f>SUMIFS(Ago!$I$5:$I$619,Ago!$S$5:$S$619,"Despesa",Ago!$F$5:$F$619,Resultado!$D737)</f>
        <v>0</v>
      </c>
      <c r="M737" s="65">
        <f>SUMIFS(Set!$I$5:$I$619,Set!$S$5:$S$619,"Despesa",Set!$F$5:$F$619,Resultado!$D737)</f>
        <v>0</v>
      </c>
      <c r="N737" s="65">
        <f>SUMIFS(Out!$I$5:$I$619,Out!$S$5:$S$619,"Despesa",Out!$F$5:$F$619,Resultado!$D737)</f>
        <v>0</v>
      </c>
      <c r="O737" s="65">
        <f>SUMIFS(Nov!$I$5:$I$619,Nov!$S$5:$S$619,"Despesa",Nov!$F$5:$F$619,Resultado!$D737)</f>
        <v>0</v>
      </c>
      <c r="P737" s="65">
        <f>SUMIFS(Dez!$I$5:$I$619,Dez!$S$5:$S$619,"Despesa",Dez!$F$5:$F$619,Resultado!$D737)</f>
        <v>0</v>
      </c>
      <c r="Q737" s="65">
        <f t="shared" si="90"/>
        <v>0</v>
      </c>
    </row>
    <row r="738" spans="3:17" ht="28.5" customHeight="1" thickTop="1" thickBot="1" x14ac:dyDescent="0.25">
      <c r="C738" s="45" t="str">
        <f>'PC Despesas'!O17</f>
        <v>5.5.13</v>
      </c>
      <c r="D738" s="46" t="str">
        <f>VLOOKUP(C738,'PC Despesas'!$O$5:$P$103,2,FALSE)</f>
        <v>-</v>
      </c>
      <c r="E738" s="65">
        <f>SUMIFS(Jan!$I$5:$I$619,Jan!$S$5:$S$619,"Despesa",Jan!$F$5:$F$619,Resultado!$D738)</f>
        <v>0</v>
      </c>
      <c r="F738" s="65">
        <f>SUMIFS(Fev!$I$5:$I$619,Fev!$S$5:$S$619,"Despesa",Fev!$F$5:$F$619,Resultado!$D738)</f>
        <v>0</v>
      </c>
      <c r="G738" s="65">
        <f>SUMIFS(Mar!$I$5:$I$619,Mar!$S$5:$S$619,"Despesa",Mar!$F$5:$F$619,Resultado!$D738)</f>
        <v>0</v>
      </c>
      <c r="H738" s="65">
        <f>SUMIFS(Abr!$I$5:$I$619,Abr!$S$5:$S$619,"Despesa",Abr!$F$5:$F$619,Resultado!$D738)</f>
        <v>0</v>
      </c>
      <c r="I738" s="65">
        <f>SUMIFS(Mai!$I$5:$I$619,Mai!$S$5:$S$619,"Despesa",Mai!$F$5:$F$619,Resultado!$D738)</f>
        <v>0</v>
      </c>
      <c r="J738" s="65">
        <f>SUMIFS(Jun!$I$5:$I$619,Jun!$S$5:$S$619,"Despesa",Jun!$F$5:$F$619,Resultado!$D738)</f>
        <v>0</v>
      </c>
      <c r="K738" s="65">
        <f>SUMIFS(Jul!$I$5:$I$619,Jul!$S$5:$S$619,"Despesa",Jul!$F$5:$F$619,Resultado!$D738)</f>
        <v>0</v>
      </c>
      <c r="L738" s="65">
        <f>SUMIFS(Ago!$I$5:$I$619,Ago!$S$5:$S$619,"Despesa",Ago!$F$5:$F$619,Resultado!$D738)</f>
        <v>0</v>
      </c>
      <c r="M738" s="65">
        <f>SUMIFS(Set!$I$5:$I$619,Set!$S$5:$S$619,"Despesa",Set!$F$5:$F$619,Resultado!$D738)</f>
        <v>0</v>
      </c>
      <c r="N738" s="65">
        <f>SUMIFS(Out!$I$5:$I$619,Out!$S$5:$S$619,"Despesa",Out!$F$5:$F$619,Resultado!$D738)</f>
        <v>0</v>
      </c>
      <c r="O738" s="65">
        <f>SUMIFS(Nov!$I$5:$I$619,Nov!$S$5:$S$619,"Despesa",Nov!$F$5:$F$619,Resultado!$D738)</f>
        <v>0</v>
      </c>
      <c r="P738" s="65">
        <f>SUMIFS(Dez!$I$5:$I$619,Dez!$S$5:$S$619,"Despesa",Dez!$F$5:$F$619,Resultado!$D738)</f>
        <v>0</v>
      </c>
      <c r="Q738" s="65">
        <f t="shared" si="90"/>
        <v>0</v>
      </c>
    </row>
    <row r="739" spans="3:17" ht="28.5" customHeight="1" thickTop="1" thickBot="1" x14ac:dyDescent="0.25">
      <c r="C739" s="45" t="str">
        <f>'PC Despesas'!O18</f>
        <v>5.5.14</v>
      </c>
      <c r="D739" s="46" t="str">
        <f>VLOOKUP(C739,'PC Despesas'!$O$5:$P$103,2,FALSE)</f>
        <v>-</v>
      </c>
      <c r="E739" s="65">
        <f>SUMIFS(Jan!$I$5:$I$619,Jan!$S$5:$S$619,"Despesa",Jan!$F$5:$F$619,Resultado!$D739)</f>
        <v>0</v>
      </c>
      <c r="F739" s="65">
        <f>SUMIFS(Fev!$I$5:$I$619,Fev!$S$5:$S$619,"Despesa",Fev!$F$5:$F$619,Resultado!$D739)</f>
        <v>0</v>
      </c>
      <c r="G739" s="65">
        <f>SUMIFS(Mar!$I$5:$I$619,Mar!$S$5:$S$619,"Despesa",Mar!$F$5:$F$619,Resultado!$D739)</f>
        <v>0</v>
      </c>
      <c r="H739" s="65">
        <f>SUMIFS(Abr!$I$5:$I$619,Abr!$S$5:$S$619,"Despesa",Abr!$F$5:$F$619,Resultado!$D739)</f>
        <v>0</v>
      </c>
      <c r="I739" s="65">
        <f>SUMIFS(Mai!$I$5:$I$619,Mai!$S$5:$S$619,"Despesa",Mai!$F$5:$F$619,Resultado!$D739)</f>
        <v>0</v>
      </c>
      <c r="J739" s="65">
        <f>SUMIFS(Jun!$I$5:$I$619,Jun!$S$5:$S$619,"Despesa",Jun!$F$5:$F$619,Resultado!$D739)</f>
        <v>0</v>
      </c>
      <c r="K739" s="65">
        <f>SUMIFS(Jul!$I$5:$I$619,Jul!$S$5:$S$619,"Despesa",Jul!$F$5:$F$619,Resultado!$D739)</f>
        <v>0</v>
      </c>
      <c r="L739" s="65">
        <f>SUMIFS(Ago!$I$5:$I$619,Ago!$S$5:$S$619,"Despesa",Ago!$F$5:$F$619,Resultado!$D739)</f>
        <v>0</v>
      </c>
      <c r="M739" s="65">
        <f>SUMIFS(Set!$I$5:$I$619,Set!$S$5:$S$619,"Despesa",Set!$F$5:$F$619,Resultado!$D739)</f>
        <v>0</v>
      </c>
      <c r="N739" s="65">
        <f>SUMIFS(Out!$I$5:$I$619,Out!$S$5:$S$619,"Despesa",Out!$F$5:$F$619,Resultado!$D739)</f>
        <v>0</v>
      </c>
      <c r="O739" s="65">
        <f>SUMIFS(Nov!$I$5:$I$619,Nov!$S$5:$S$619,"Despesa",Nov!$F$5:$F$619,Resultado!$D739)</f>
        <v>0</v>
      </c>
      <c r="P739" s="65">
        <f>SUMIFS(Dez!$I$5:$I$619,Dez!$S$5:$S$619,"Despesa",Dez!$F$5:$F$619,Resultado!$D739)</f>
        <v>0</v>
      </c>
      <c r="Q739" s="65">
        <f t="shared" si="90"/>
        <v>0</v>
      </c>
    </row>
    <row r="740" spans="3:17" ht="28.5" customHeight="1" thickTop="1" thickBot="1" x14ac:dyDescent="0.25">
      <c r="C740" s="45" t="str">
        <f>'PC Despesas'!O19</f>
        <v>5.5.15</v>
      </c>
      <c r="D740" s="46" t="str">
        <f>VLOOKUP(C740,'PC Despesas'!$O$5:$P$103,2,FALSE)</f>
        <v>-</v>
      </c>
      <c r="E740" s="65">
        <f>SUMIFS(Jan!$I$5:$I$619,Jan!$S$5:$S$619,"Despesa",Jan!$F$5:$F$619,Resultado!$D740)</f>
        <v>0</v>
      </c>
      <c r="F740" s="65">
        <f>SUMIFS(Fev!$I$5:$I$619,Fev!$S$5:$S$619,"Despesa",Fev!$F$5:$F$619,Resultado!$D740)</f>
        <v>0</v>
      </c>
      <c r="G740" s="65">
        <f>SUMIFS(Mar!$I$5:$I$619,Mar!$S$5:$S$619,"Despesa",Mar!$F$5:$F$619,Resultado!$D740)</f>
        <v>0</v>
      </c>
      <c r="H740" s="65">
        <f>SUMIFS(Abr!$I$5:$I$619,Abr!$S$5:$S$619,"Despesa",Abr!$F$5:$F$619,Resultado!$D740)</f>
        <v>0</v>
      </c>
      <c r="I740" s="65">
        <f>SUMIFS(Mai!$I$5:$I$619,Mai!$S$5:$S$619,"Despesa",Mai!$F$5:$F$619,Resultado!$D740)</f>
        <v>0</v>
      </c>
      <c r="J740" s="65">
        <f>SUMIFS(Jun!$I$5:$I$619,Jun!$S$5:$S$619,"Despesa",Jun!$F$5:$F$619,Resultado!$D740)</f>
        <v>0</v>
      </c>
      <c r="K740" s="65">
        <f>SUMIFS(Jul!$I$5:$I$619,Jul!$S$5:$S$619,"Despesa",Jul!$F$5:$F$619,Resultado!$D740)</f>
        <v>0</v>
      </c>
      <c r="L740" s="65">
        <f>SUMIFS(Ago!$I$5:$I$619,Ago!$S$5:$S$619,"Despesa",Ago!$F$5:$F$619,Resultado!$D740)</f>
        <v>0</v>
      </c>
      <c r="M740" s="65">
        <f>SUMIFS(Set!$I$5:$I$619,Set!$S$5:$S$619,"Despesa",Set!$F$5:$F$619,Resultado!$D740)</f>
        <v>0</v>
      </c>
      <c r="N740" s="65">
        <f>SUMIFS(Out!$I$5:$I$619,Out!$S$5:$S$619,"Despesa",Out!$F$5:$F$619,Resultado!$D740)</f>
        <v>0</v>
      </c>
      <c r="O740" s="65">
        <f>SUMIFS(Nov!$I$5:$I$619,Nov!$S$5:$S$619,"Despesa",Nov!$F$5:$F$619,Resultado!$D740)</f>
        <v>0</v>
      </c>
      <c r="P740" s="65">
        <f>SUMIFS(Dez!$I$5:$I$619,Dez!$S$5:$S$619,"Despesa",Dez!$F$5:$F$619,Resultado!$D740)</f>
        <v>0</v>
      </c>
      <c r="Q740" s="65">
        <f t="shared" si="90"/>
        <v>0</v>
      </c>
    </row>
    <row r="741" spans="3:17" ht="28.5" customHeight="1" thickTop="1" thickBot="1" x14ac:dyDescent="0.25">
      <c r="C741" s="45" t="str">
        <f>'PC Despesas'!O20</f>
        <v>5.5.16</v>
      </c>
      <c r="D741" s="46" t="str">
        <f>VLOOKUP(C741,'PC Despesas'!$O$5:$P$103,2,FALSE)</f>
        <v>-</v>
      </c>
      <c r="E741" s="65">
        <f>SUMIFS(Jan!$I$5:$I$619,Jan!$S$5:$S$619,"Despesa",Jan!$F$5:$F$619,Resultado!$D741)</f>
        <v>0</v>
      </c>
      <c r="F741" s="65">
        <f>SUMIFS(Fev!$I$5:$I$619,Fev!$S$5:$S$619,"Despesa",Fev!$F$5:$F$619,Resultado!$D741)</f>
        <v>0</v>
      </c>
      <c r="G741" s="65">
        <f>SUMIFS(Mar!$I$5:$I$619,Mar!$S$5:$S$619,"Despesa",Mar!$F$5:$F$619,Resultado!$D741)</f>
        <v>0</v>
      </c>
      <c r="H741" s="65">
        <f>SUMIFS(Abr!$I$5:$I$619,Abr!$S$5:$S$619,"Despesa",Abr!$F$5:$F$619,Resultado!$D741)</f>
        <v>0</v>
      </c>
      <c r="I741" s="65">
        <f>SUMIFS(Mai!$I$5:$I$619,Mai!$S$5:$S$619,"Despesa",Mai!$F$5:$F$619,Resultado!$D741)</f>
        <v>0</v>
      </c>
      <c r="J741" s="65">
        <f>SUMIFS(Jun!$I$5:$I$619,Jun!$S$5:$S$619,"Despesa",Jun!$F$5:$F$619,Resultado!$D741)</f>
        <v>0</v>
      </c>
      <c r="K741" s="65">
        <f>SUMIFS(Jul!$I$5:$I$619,Jul!$S$5:$S$619,"Despesa",Jul!$F$5:$F$619,Resultado!$D741)</f>
        <v>0</v>
      </c>
      <c r="L741" s="65">
        <f>SUMIFS(Ago!$I$5:$I$619,Ago!$S$5:$S$619,"Despesa",Ago!$F$5:$F$619,Resultado!$D741)</f>
        <v>0</v>
      </c>
      <c r="M741" s="65">
        <f>SUMIFS(Set!$I$5:$I$619,Set!$S$5:$S$619,"Despesa",Set!$F$5:$F$619,Resultado!$D741)</f>
        <v>0</v>
      </c>
      <c r="N741" s="65">
        <f>SUMIFS(Out!$I$5:$I$619,Out!$S$5:$S$619,"Despesa",Out!$F$5:$F$619,Resultado!$D741)</f>
        <v>0</v>
      </c>
      <c r="O741" s="65">
        <f>SUMIFS(Nov!$I$5:$I$619,Nov!$S$5:$S$619,"Despesa",Nov!$F$5:$F$619,Resultado!$D741)</f>
        <v>0</v>
      </c>
      <c r="P741" s="65">
        <f>SUMIFS(Dez!$I$5:$I$619,Dez!$S$5:$S$619,"Despesa",Dez!$F$5:$F$619,Resultado!$D741)</f>
        <v>0</v>
      </c>
      <c r="Q741" s="65">
        <f t="shared" si="90"/>
        <v>0</v>
      </c>
    </row>
    <row r="742" spans="3:17" ht="28.5" customHeight="1" thickTop="1" thickBot="1" x14ac:dyDescent="0.25">
      <c r="C742" s="45" t="str">
        <f>'PC Despesas'!O21</f>
        <v>5.5.17</v>
      </c>
      <c r="D742" s="46" t="str">
        <f>VLOOKUP(C742,'PC Despesas'!$O$5:$P$103,2,FALSE)</f>
        <v>-</v>
      </c>
      <c r="E742" s="65">
        <f>SUMIFS(Jan!$I$5:$I$619,Jan!$S$5:$S$619,"Despesa",Jan!$F$5:$F$619,Resultado!$D742)</f>
        <v>0</v>
      </c>
      <c r="F742" s="65">
        <f>SUMIFS(Fev!$I$5:$I$619,Fev!$S$5:$S$619,"Despesa",Fev!$F$5:$F$619,Resultado!$D742)</f>
        <v>0</v>
      </c>
      <c r="G742" s="65">
        <f>SUMIFS(Mar!$I$5:$I$619,Mar!$S$5:$S$619,"Despesa",Mar!$F$5:$F$619,Resultado!$D742)</f>
        <v>0</v>
      </c>
      <c r="H742" s="65">
        <f>SUMIFS(Abr!$I$5:$I$619,Abr!$S$5:$S$619,"Despesa",Abr!$F$5:$F$619,Resultado!$D742)</f>
        <v>0</v>
      </c>
      <c r="I742" s="65">
        <f>SUMIFS(Mai!$I$5:$I$619,Mai!$S$5:$S$619,"Despesa",Mai!$F$5:$F$619,Resultado!$D742)</f>
        <v>0</v>
      </c>
      <c r="J742" s="65">
        <f>SUMIFS(Jun!$I$5:$I$619,Jun!$S$5:$S$619,"Despesa",Jun!$F$5:$F$619,Resultado!$D742)</f>
        <v>0</v>
      </c>
      <c r="K742" s="65">
        <f>SUMIFS(Jul!$I$5:$I$619,Jul!$S$5:$S$619,"Despesa",Jul!$F$5:$F$619,Resultado!$D742)</f>
        <v>0</v>
      </c>
      <c r="L742" s="65">
        <f>SUMIFS(Ago!$I$5:$I$619,Ago!$S$5:$S$619,"Despesa",Ago!$F$5:$F$619,Resultado!$D742)</f>
        <v>0</v>
      </c>
      <c r="M742" s="65">
        <f>SUMIFS(Set!$I$5:$I$619,Set!$S$5:$S$619,"Despesa",Set!$F$5:$F$619,Resultado!$D742)</f>
        <v>0</v>
      </c>
      <c r="N742" s="65">
        <f>SUMIFS(Out!$I$5:$I$619,Out!$S$5:$S$619,"Despesa",Out!$F$5:$F$619,Resultado!$D742)</f>
        <v>0</v>
      </c>
      <c r="O742" s="65">
        <f>SUMIFS(Nov!$I$5:$I$619,Nov!$S$5:$S$619,"Despesa",Nov!$F$5:$F$619,Resultado!$D742)</f>
        <v>0</v>
      </c>
      <c r="P742" s="65">
        <f>SUMIFS(Dez!$I$5:$I$619,Dez!$S$5:$S$619,"Despesa",Dez!$F$5:$F$619,Resultado!$D742)</f>
        <v>0</v>
      </c>
      <c r="Q742" s="65">
        <f t="shared" si="90"/>
        <v>0</v>
      </c>
    </row>
    <row r="743" spans="3:17" ht="28.5" customHeight="1" thickTop="1" thickBot="1" x14ac:dyDescent="0.25">
      <c r="C743" s="45" t="str">
        <f>'PC Despesas'!O22</f>
        <v>5.5.18</v>
      </c>
      <c r="D743" s="46" t="str">
        <f>VLOOKUP(C743,'PC Despesas'!$O$5:$P$103,2,FALSE)</f>
        <v>-</v>
      </c>
      <c r="E743" s="65">
        <f>SUMIFS(Jan!$I$5:$I$619,Jan!$S$5:$S$619,"Despesa",Jan!$F$5:$F$619,Resultado!$D743)</f>
        <v>0</v>
      </c>
      <c r="F743" s="65">
        <f>SUMIFS(Fev!$I$5:$I$619,Fev!$S$5:$S$619,"Despesa",Fev!$F$5:$F$619,Resultado!$D743)</f>
        <v>0</v>
      </c>
      <c r="G743" s="65">
        <f>SUMIFS(Mar!$I$5:$I$619,Mar!$S$5:$S$619,"Despesa",Mar!$F$5:$F$619,Resultado!$D743)</f>
        <v>0</v>
      </c>
      <c r="H743" s="65">
        <f>SUMIFS(Abr!$I$5:$I$619,Abr!$S$5:$S$619,"Despesa",Abr!$F$5:$F$619,Resultado!$D743)</f>
        <v>0</v>
      </c>
      <c r="I743" s="65">
        <f>SUMIFS(Mai!$I$5:$I$619,Mai!$S$5:$S$619,"Despesa",Mai!$F$5:$F$619,Resultado!$D743)</f>
        <v>0</v>
      </c>
      <c r="J743" s="65">
        <f>SUMIFS(Jun!$I$5:$I$619,Jun!$S$5:$S$619,"Despesa",Jun!$F$5:$F$619,Resultado!$D743)</f>
        <v>0</v>
      </c>
      <c r="K743" s="65">
        <f>SUMIFS(Jul!$I$5:$I$619,Jul!$S$5:$S$619,"Despesa",Jul!$F$5:$F$619,Resultado!$D743)</f>
        <v>0</v>
      </c>
      <c r="L743" s="65">
        <f>SUMIFS(Ago!$I$5:$I$619,Ago!$S$5:$S$619,"Despesa",Ago!$F$5:$F$619,Resultado!$D743)</f>
        <v>0</v>
      </c>
      <c r="M743" s="65">
        <f>SUMIFS(Set!$I$5:$I$619,Set!$S$5:$S$619,"Despesa",Set!$F$5:$F$619,Resultado!$D743)</f>
        <v>0</v>
      </c>
      <c r="N743" s="65">
        <f>SUMIFS(Out!$I$5:$I$619,Out!$S$5:$S$619,"Despesa",Out!$F$5:$F$619,Resultado!$D743)</f>
        <v>0</v>
      </c>
      <c r="O743" s="65">
        <f>SUMIFS(Nov!$I$5:$I$619,Nov!$S$5:$S$619,"Despesa",Nov!$F$5:$F$619,Resultado!$D743)</f>
        <v>0</v>
      </c>
      <c r="P743" s="65">
        <f>SUMIFS(Dez!$I$5:$I$619,Dez!$S$5:$S$619,"Despesa",Dez!$F$5:$F$619,Resultado!$D743)</f>
        <v>0</v>
      </c>
      <c r="Q743" s="65">
        <f t="shared" si="90"/>
        <v>0</v>
      </c>
    </row>
    <row r="744" spans="3:17" ht="28.5" customHeight="1" thickTop="1" thickBot="1" x14ac:dyDescent="0.25">
      <c r="C744" s="45" t="str">
        <f>'PC Despesas'!O23</f>
        <v>5.5.19</v>
      </c>
      <c r="D744" s="46" t="str">
        <f>VLOOKUP(C744,'PC Despesas'!$O$5:$P$103,2,FALSE)</f>
        <v>-</v>
      </c>
      <c r="E744" s="65">
        <f>SUMIFS(Jan!$I$5:$I$619,Jan!$S$5:$S$619,"Despesa",Jan!$F$5:$F$619,Resultado!$D744)</f>
        <v>0</v>
      </c>
      <c r="F744" s="65">
        <f>SUMIFS(Fev!$I$5:$I$619,Fev!$S$5:$S$619,"Despesa",Fev!$F$5:$F$619,Resultado!$D744)</f>
        <v>0</v>
      </c>
      <c r="G744" s="65">
        <f>SUMIFS(Mar!$I$5:$I$619,Mar!$S$5:$S$619,"Despesa",Mar!$F$5:$F$619,Resultado!$D744)</f>
        <v>0</v>
      </c>
      <c r="H744" s="65">
        <f>SUMIFS(Abr!$I$5:$I$619,Abr!$S$5:$S$619,"Despesa",Abr!$F$5:$F$619,Resultado!$D744)</f>
        <v>0</v>
      </c>
      <c r="I744" s="65">
        <f>SUMIFS(Mai!$I$5:$I$619,Mai!$S$5:$S$619,"Despesa",Mai!$F$5:$F$619,Resultado!$D744)</f>
        <v>0</v>
      </c>
      <c r="J744" s="65">
        <f>SUMIFS(Jun!$I$5:$I$619,Jun!$S$5:$S$619,"Despesa",Jun!$F$5:$F$619,Resultado!$D744)</f>
        <v>0</v>
      </c>
      <c r="K744" s="65">
        <f>SUMIFS(Jul!$I$5:$I$619,Jul!$S$5:$S$619,"Despesa",Jul!$F$5:$F$619,Resultado!$D744)</f>
        <v>0</v>
      </c>
      <c r="L744" s="65">
        <f>SUMIFS(Ago!$I$5:$I$619,Ago!$S$5:$S$619,"Despesa",Ago!$F$5:$F$619,Resultado!$D744)</f>
        <v>0</v>
      </c>
      <c r="M744" s="65">
        <f>SUMIFS(Set!$I$5:$I$619,Set!$S$5:$S$619,"Despesa",Set!$F$5:$F$619,Resultado!$D744)</f>
        <v>0</v>
      </c>
      <c r="N744" s="65">
        <f>SUMIFS(Out!$I$5:$I$619,Out!$S$5:$S$619,"Despesa",Out!$F$5:$F$619,Resultado!$D744)</f>
        <v>0</v>
      </c>
      <c r="O744" s="65">
        <f>SUMIFS(Nov!$I$5:$I$619,Nov!$S$5:$S$619,"Despesa",Nov!$F$5:$F$619,Resultado!$D744)</f>
        <v>0</v>
      </c>
      <c r="P744" s="65">
        <f>SUMIFS(Dez!$I$5:$I$619,Dez!$S$5:$S$619,"Despesa",Dez!$F$5:$F$619,Resultado!$D744)</f>
        <v>0</v>
      </c>
      <c r="Q744" s="65">
        <f t="shared" si="90"/>
        <v>0</v>
      </c>
    </row>
    <row r="745" spans="3:17" ht="28.5" customHeight="1" thickTop="1" thickBot="1" x14ac:dyDescent="0.25">
      <c r="C745" s="45" t="str">
        <f>'PC Despesas'!O24</f>
        <v>5.5.20</v>
      </c>
      <c r="D745" s="46" t="str">
        <f>VLOOKUP(C745,'PC Despesas'!$O$5:$P$103,2,FALSE)</f>
        <v>-</v>
      </c>
      <c r="E745" s="65">
        <f>SUMIFS(Jan!$I$5:$I$619,Jan!$S$5:$S$619,"Despesa",Jan!$F$5:$F$619,Resultado!$D745)</f>
        <v>0</v>
      </c>
      <c r="F745" s="65">
        <f>SUMIFS(Fev!$I$5:$I$619,Fev!$S$5:$S$619,"Despesa",Fev!$F$5:$F$619,Resultado!$D745)</f>
        <v>0</v>
      </c>
      <c r="G745" s="65">
        <f>SUMIFS(Mar!$I$5:$I$619,Mar!$S$5:$S$619,"Despesa",Mar!$F$5:$F$619,Resultado!$D745)</f>
        <v>0</v>
      </c>
      <c r="H745" s="65">
        <f>SUMIFS(Abr!$I$5:$I$619,Abr!$S$5:$S$619,"Despesa",Abr!$F$5:$F$619,Resultado!$D745)</f>
        <v>0</v>
      </c>
      <c r="I745" s="65">
        <f>SUMIFS(Mai!$I$5:$I$619,Mai!$S$5:$S$619,"Despesa",Mai!$F$5:$F$619,Resultado!$D745)</f>
        <v>0</v>
      </c>
      <c r="J745" s="65">
        <f>SUMIFS(Jun!$I$5:$I$619,Jun!$S$5:$S$619,"Despesa",Jun!$F$5:$F$619,Resultado!$D745)</f>
        <v>0</v>
      </c>
      <c r="K745" s="65">
        <f>SUMIFS(Jul!$I$5:$I$619,Jul!$S$5:$S$619,"Despesa",Jul!$F$5:$F$619,Resultado!$D745)</f>
        <v>0</v>
      </c>
      <c r="L745" s="65">
        <f>SUMIFS(Ago!$I$5:$I$619,Ago!$S$5:$S$619,"Despesa",Ago!$F$5:$F$619,Resultado!$D745)</f>
        <v>0</v>
      </c>
      <c r="M745" s="65">
        <f>SUMIFS(Set!$I$5:$I$619,Set!$S$5:$S$619,"Despesa",Set!$F$5:$F$619,Resultado!$D745)</f>
        <v>0</v>
      </c>
      <c r="N745" s="65">
        <f>SUMIFS(Out!$I$5:$I$619,Out!$S$5:$S$619,"Despesa",Out!$F$5:$F$619,Resultado!$D745)</f>
        <v>0</v>
      </c>
      <c r="O745" s="65">
        <f>SUMIFS(Nov!$I$5:$I$619,Nov!$S$5:$S$619,"Despesa",Nov!$F$5:$F$619,Resultado!$D745)</f>
        <v>0</v>
      </c>
      <c r="P745" s="65">
        <f>SUMIFS(Dez!$I$5:$I$619,Dez!$S$5:$S$619,"Despesa",Dez!$F$5:$F$619,Resultado!$D745)</f>
        <v>0</v>
      </c>
      <c r="Q745" s="65">
        <f t="shared" si="90"/>
        <v>0</v>
      </c>
    </row>
    <row r="746" spans="3:17" ht="28.5" customHeight="1" thickTop="1" thickBot="1" x14ac:dyDescent="0.25">
      <c r="C746" s="45" t="str">
        <f>'PC Despesas'!O25</f>
        <v>5.5.21</v>
      </c>
      <c r="D746" s="46" t="str">
        <f>VLOOKUP(C746,'PC Despesas'!$O$5:$P$103,2,FALSE)</f>
        <v>-</v>
      </c>
      <c r="E746" s="65">
        <f>SUMIFS(Jan!$I$5:$I$619,Jan!$S$5:$S$619,"Despesa",Jan!$F$5:$F$619,Resultado!$D746)</f>
        <v>0</v>
      </c>
      <c r="F746" s="65">
        <f>SUMIFS(Fev!$I$5:$I$619,Fev!$S$5:$S$619,"Despesa",Fev!$F$5:$F$619,Resultado!$D746)</f>
        <v>0</v>
      </c>
      <c r="G746" s="65">
        <f>SUMIFS(Mar!$I$5:$I$619,Mar!$S$5:$S$619,"Despesa",Mar!$F$5:$F$619,Resultado!$D746)</f>
        <v>0</v>
      </c>
      <c r="H746" s="65">
        <f>SUMIFS(Abr!$I$5:$I$619,Abr!$S$5:$S$619,"Despesa",Abr!$F$5:$F$619,Resultado!$D746)</f>
        <v>0</v>
      </c>
      <c r="I746" s="65">
        <f>SUMIFS(Mai!$I$5:$I$619,Mai!$S$5:$S$619,"Despesa",Mai!$F$5:$F$619,Resultado!$D746)</f>
        <v>0</v>
      </c>
      <c r="J746" s="65">
        <f>SUMIFS(Jun!$I$5:$I$619,Jun!$S$5:$S$619,"Despesa",Jun!$F$5:$F$619,Resultado!$D746)</f>
        <v>0</v>
      </c>
      <c r="K746" s="65">
        <f>SUMIFS(Jul!$I$5:$I$619,Jul!$S$5:$S$619,"Despesa",Jul!$F$5:$F$619,Resultado!$D746)</f>
        <v>0</v>
      </c>
      <c r="L746" s="65">
        <f>SUMIFS(Ago!$I$5:$I$619,Ago!$S$5:$S$619,"Despesa",Ago!$F$5:$F$619,Resultado!$D746)</f>
        <v>0</v>
      </c>
      <c r="M746" s="65">
        <f>SUMIFS(Set!$I$5:$I$619,Set!$S$5:$S$619,"Despesa",Set!$F$5:$F$619,Resultado!$D746)</f>
        <v>0</v>
      </c>
      <c r="N746" s="65">
        <f>SUMIFS(Out!$I$5:$I$619,Out!$S$5:$S$619,"Despesa",Out!$F$5:$F$619,Resultado!$D746)</f>
        <v>0</v>
      </c>
      <c r="O746" s="65">
        <f>SUMIFS(Nov!$I$5:$I$619,Nov!$S$5:$S$619,"Despesa",Nov!$F$5:$F$619,Resultado!$D746)</f>
        <v>0</v>
      </c>
      <c r="P746" s="65">
        <f>SUMIFS(Dez!$I$5:$I$619,Dez!$S$5:$S$619,"Despesa",Dez!$F$5:$F$619,Resultado!$D746)</f>
        <v>0</v>
      </c>
      <c r="Q746" s="65">
        <f t="shared" si="90"/>
        <v>0</v>
      </c>
    </row>
    <row r="747" spans="3:17" ht="28.5" customHeight="1" thickTop="1" thickBot="1" x14ac:dyDescent="0.25">
      <c r="C747" s="45" t="str">
        <f>'PC Despesas'!O26</f>
        <v>5.5.22</v>
      </c>
      <c r="D747" s="46" t="str">
        <f>VLOOKUP(C747,'PC Despesas'!$O$5:$P$103,2,FALSE)</f>
        <v>-</v>
      </c>
      <c r="E747" s="65">
        <f>SUMIFS(Jan!$I$5:$I$619,Jan!$S$5:$S$619,"Despesa",Jan!$F$5:$F$619,Resultado!$D747)</f>
        <v>0</v>
      </c>
      <c r="F747" s="65">
        <f>SUMIFS(Fev!$I$5:$I$619,Fev!$S$5:$S$619,"Despesa",Fev!$F$5:$F$619,Resultado!$D747)</f>
        <v>0</v>
      </c>
      <c r="G747" s="65">
        <f>SUMIFS(Mar!$I$5:$I$619,Mar!$S$5:$S$619,"Despesa",Mar!$F$5:$F$619,Resultado!$D747)</f>
        <v>0</v>
      </c>
      <c r="H747" s="65">
        <f>SUMIFS(Abr!$I$5:$I$619,Abr!$S$5:$S$619,"Despesa",Abr!$F$5:$F$619,Resultado!$D747)</f>
        <v>0</v>
      </c>
      <c r="I747" s="65">
        <f>SUMIFS(Mai!$I$5:$I$619,Mai!$S$5:$S$619,"Despesa",Mai!$F$5:$F$619,Resultado!$D747)</f>
        <v>0</v>
      </c>
      <c r="J747" s="65">
        <f>SUMIFS(Jun!$I$5:$I$619,Jun!$S$5:$S$619,"Despesa",Jun!$F$5:$F$619,Resultado!$D747)</f>
        <v>0</v>
      </c>
      <c r="K747" s="65">
        <f>SUMIFS(Jul!$I$5:$I$619,Jul!$S$5:$S$619,"Despesa",Jul!$F$5:$F$619,Resultado!$D747)</f>
        <v>0</v>
      </c>
      <c r="L747" s="65">
        <f>SUMIFS(Ago!$I$5:$I$619,Ago!$S$5:$S$619,"Despesa",Ago!$F$5:$F$619,Resultado!$D747)</f>
        <v>0</v>
      </c>
      <c r="M747" s="65">
        <f>SUMIFS(Set!$I$5:$I$619,Set!$S$5:$S$619,"Despesa",Set!$F$5:$F$619,Resultado!$D747)</f>
        <v>0</v>
      </c>
      <c r="N747" s="65">
        <f>SUMIFS(Out!$I$5:$I$619,Out!$S$5:$S$619,"Despesa",Out!$F$5:$F$619,Resultado!$D747)</f>
        <v>0</v>
      </c>
      <c r="O747" s="65">
        <f>SUMIFS(Nov!$I$5:$I$619,Nov!$S$5:$S$619,"Despesa",Nov!$F$5:$F$619,Resultado!$D747)</f>
        <v>0</v>
      </c>
      <c r="P747" s="65">
        <f>SUMIFS(Dez!$I$5:$I$619,Dez!$S$5:$S$619,"Despesa",Dez!$F$5:$F$619,Resultado!$D747)</f>
        <v>0</v>
      </c>
      <c r="Q747" s="65">
        <f t="shared" si="90"/>
        <v>0</v>
      </c>
    </row>
    <row r="748" spans="3:17" ht="28.5" customHeight="1" thickTop="1" thickBot="1" x14ac:dyDescent="0.25">
      <c r="C748" s="45" t="str">
        <f>'PC Despesas'!O27</f>
        <v>5.5.23</v>
      </c>
      <c r="D748" s="46" t="str">
        <f>VLOOKUP(C748,'PC Despesas'!$O$5:$P$103,2,FALSE)</f>
        <v>-</v>
      </c>
      <c r="E748" s="65">
        <f>SUMIFS(Jan!$I$5:$I$619,Jan!$S$5:$S$619,"Despesa",Jan!$F$5:$F$619,Resultado!$D748)</f>
        <v>0</v>
      </c>
      <c r="F748" s="65">
        <f>SUMIFS(Fev!$I$5:$I$619,Fev!$S$5:$S$619,"Despesa",Fev!$F$5:$F$619,Resultado!$D748)</f>
        <v>0</v>
      </c>
      <c r="G748" s="65">
        <f>SUMIFS(Mar!$I$5:$I$619,Mar!$S$5:$S$619,"Despesa",Mar!$F$5:$F$619,Resultado!$D748)</f>
        <v>0</v>
      </c>
      <c r="H748" s="65">
        <f>SUMIFS(Abr!$I$5:$I$619,Abr!$S$5:$S$619,"Despesa",Abr!$F$5:$F$619,Resultado!$D748)</f>
        <v>0</v>
      </c>
      <c r="I748" s="65">
        <f>SUMIFS(Mai!$I$5:$I$619,Mai!$S$5:$S$619,"Despesa",Mai!$F$5:$F$619,Resultado!$D748)</f>
        <v>0</v>
      </c>
      <c r="J748" s="65">
        <f>SUMIFS(Jun!$I$5:$I$619,Jun!$S$5:$S$619,"Despesa",Jun!$F$5:$F$619,Resultado!$D748)</f>
        <v>0</v>
      </c>
      <c r="K748" s="65">
        <f>SUMIFS(Jul!$I$5:$I$619,Jul!$S$5:$S$619,"Despesa",Jul!$F$5:$F$619,Resultado!$D748)</f>
        <v>0</v>
      </c>
      <c r="L748" s="65">
        <f>SUMIFS(Ago!$I$5:$I$619,Ago!$S$5:$S$619,"Despesa",Ago!$F$5:$F$619,Resultado!$D748)</f>
        <v>0</v>
      </c>
      <c r="M748" s="65">
        <f>SUMIFS(Set!$I$5:$I$619,Set!$S$5:$S$619,"Despesa",Set!$F$5:$F$619,Resultado!$D748)</f>
        <v>0</v>
      </c>
      <c r="N748" s="65">
        <f>SUMIFS(Out!$I$5:$I$619,Out!$S$5:$S$619,"Despesa",Out!$F$5:$F$619,Resultado!$D748)</f>
        <v>0</v>
      </c>
      <c r="O748" s="65">
        <f>SUMIFS(Nov!$I$5:$I$619,Nov!$S$5:$S$619,"Despesa",Nov!$F$5:$F$619,Resultado!$D748)</f>
        <v>0</v>
      </c>
      <c r="P748" s="65">
        <f>SUMIFS(Dez!$I$5:$I$619,Dez!$S$5:$S$619,"Despesa",Dez!$F$5:$F$619,Resultado!$D748)</f>
        <v>0</v>
      </c>
      <c r="Q748" s="65">
        <f t="shared" si="90"/>
        <v>0</v>
      </c>
    </row>
    <row r="749" spans="3:17" ht="28.5" customHeight="1" thickTop="1" thickBot="1" x14ac:dyDescent="0.25">
      <c r="C749" s="45" t="str">
        <f>'PC Despesas'!O28</f>
        <v>5.5.24</v>
      </c>
      <c r="D749" s="46" t="str">
        <f>VLOOKUP(C749,'PC Despesas'!$O$5:$P$103,2,FALSE)</f>
        <v>-</v>
      </c>
      <c r="E749" s="65">
        <f>SUMIFS(Jan!$I$5:$I$619,Jan!$S$5:$S$619,"Despesa",Jan!$F$5:$F$619,Resultado!$D749)</f>
        <v>0</v>
      </c>
      <c r="F749" s="65">
        <f>SUMIFS(Fev!$I$5:$I$619,Fev!$S$5:$S$619,"Despesa",Fev!$F$5:$F$619,Resultado!$D749)</f>
        <v>0</v>
      </c>
      <c r="G749" s="65">
        <f>SUMIFS(Mar!$I$5:$I$619,Mar!$S$5:$S$619,"Despesa",Mar!$F$5:$F$619,Resultado!$D749)</f>
        <v>0</v>
      </c>
      <c r="H749" s="65">
        <f>SUMIFS(Abr!$I$5:$I$619,Abr!$S$5:$S$619,"Despesa",Abr!$F$5:$F$619,Resultado!$D749)</f>
        <v>0</v>
      </c>
      <c r="I749" s="65">
        <f>SUMIFS(Mai!$I$5:$I$619,Mai!$S$5:$S$619,"Despesa",Mai!$F$5:$F$619,Resultado!$D749)</f>
        <v>0</v>
      </c>
      <c r="J749" s="65">
        <f>SUMIFS(Jun!$I$5:$I$619,Jun!$S$5:$S$619,"Despesa",Jun!$F$5:$F$619,Resultado!$D749)</f>
        <v>0</v>
      </c>
      <c r="K749" s="65">
        <f>SUMIFS(Jul!$I$5:$I$619,Jul!$S$5:$S$619,"Despesa",Jul!$F$5:$F$619,Resultado!$D749)</f>
        <v>0</v>
      </c>
      <c r="L749" s="65">
        <f>SUMIFS(Ago!$I$5:$I$619,Ago!$S$5:$S$619,"Despesa",Ago!$F$5:$F$619,Resultado!$D749)</f>
        <v>0</v>
      </c>
      <c r="M749" s="65">
        <f>SUMIFS(Set!$I$5:$I$619,Set!$S$5:$S$619,"Despesa",Set!$F$5:$F$619,Resultado!$D749)</f>
        <v>0</v>
      </c>
      <c r="N749" s="65">
        <f>SUMIFS(Out!$I$5:$I$619,Out!$S$5:$S$619,"Despesa",Out!$F$5:$F$619,Resultado!$D749)</f>
        <v>0</v>
      </c>
      <c r="O749" s="65">
        <f>SUMIFS(Nov!$I$5:$I$619,Nov!$S$5:$S$619,"Despesa",Nov!$F$5:$F$619,Resultado!$D749)</f>
        <v>0</v>
      </c>
      <c r="P749" s="65">
        <f>SUMIFS(Dez!$I$5:$I$619,Dez!$S$5:$S$619,"Despesa",Dez!$F$5:$F$619,Resultado!$D749)</f>
        <v>0</v>
      </c>
      <c r="Q749" s="65">
        <f t="shared" si="90"/>
        <v>0</v>
      </c>
    </row>
    <row r="750" spans="3:17" ht="28.5" customHeight="1" thickTop="1" thickBot="1" x14ac:dyDescent="0.25">
      <c r="C750" s="45" t="str">
        <f>'PC Despesas'!O29</f>
        <v>5.5.25</v>
      </c>
      <c r="D750" s="46" t="str">
        <f>VLOOKUP(C750,'PC Despesas'!$O$5:$P$103,2,FALSE)</f>
        <v>-</v>
      </c>
      <c r="E750" s="65">
        <f>SUMIFS(Jan!$I$5:$I$619,Jan!$S$5:$S$619,"Despesa",Jan!$F$5:$F$619,Resultado!$D750)</f>
        <v>0</v>
      </c>
      <c r="F750" s="65">
        <f>SUMIFS(Fev!$I$5:$I$619,Fev!$S$5:$S$619,"Despesa",Fev!$F$5:$F$619,Resultado!$D750)</f>
        <v>0</v>
      </c>
      <c r="G750" s="65">
        <f>SUMIFS(Mar!$I$5:$I$619,Mar!$S$5:$S$619,"Despesa",Mar!$F$5:$F$619,Resultado!$D750)</f>
        <v>0</v>
      </c>
      <c r="H750" s="65">
        <f>SUMIFS(Abr!$I$5:$I$619,Abr!$S$5:$S$619,"Despesa",Abr!$F$5:$F$619,Resultado!$D750)</f>
        <v>0</v>
      </c>
      <c r="I750" s="65">
        <f>SUMIFS(Mai!$I$5:$I$619,Mai!$S$5:$S$619,"Despesa",Mai!$F$5:$F$619,Resultado!$D750)</f>
        <v>0</v>
      </c>
      <c r="J750" s="65">
        <f>SUMIFS(Jun!$I$5:$I$619,Jun!$S$5:$S$619,"Despesa",Jun!$F$5:$F$619,Resultado!$D750)</f>
        <v>0</v>
      </c>
      <c r="K750" s="65">
        <f>SUMIFS(Jul!$I$5:$I$619,Jul!$S$5:$S$619,"Despesa",Jul!$F$5:$F$619,Resultado!$D750)</f>
        <v>0</v>
      </c>
      <c r="L750" s="65">
        <f>SUMIFS(Ago!$I$5:$I$619,Ago!$S$5:$S$619,"Despesa",Ago!$F$5:$F$619,Resultado!$D750)</f>
        <v>0</v>
      </c>
      <c r="M750" s="65">
        <f>SUMIFS(Set!$I$5:$I$619,Set!$S$5:$S$619,"Despesa",Set!$F$5:$F$619,Resultado!$D750)</f>
        <v>0</v>
      </c>
      <c r="N750" s="65">
        <f>SUMIFS(Out!$I$5:$I$619,Out!$S$5:$S$619,"Despesa",Out!$F$5:$F$619,Resultado!$D750)</f>
        <v>0</v>
      </c>
      <c r="O750" s="65">
        <f>SUMIFS(Nov!$I$5:$I$619,Nov!$S$5:$S$619,"Despesa",Nov!$F$5:$F$619,Resultado!$D750)</f>
        <v>0</v>
      </c>
      <c r="P750" s="65">
        <f>SUMIFS(Dez!$I$5:$I$619,Dez!$S$5:$S$619,"Despesa",Dez!$F$5:$F$619,Resultado!$D750)</f>
        <v>0</v>
      </c>
      <c r="Q750" s="65">
        <f t="shared" si="90"/>
        <v>0</v>
      </c>
    </row>
    <row r="751" spans="3:17" ht="28.5" customHeight="1" thickTop="1" thickBot="1" x14ac:dyDescent="0.25">
      <c r="C751" s="45" t="str">
        <f>'PC Despesas'!O30</f>
        <v>5.5.26</v>
      </c>
      <c r="D751" s="46" t="str">
        <f>VLOOKUP(C751,'PC Despesas'!$O$5:$P$103,2,FALSE)</f>
        <v>-</v>
      </c>
      <c r="E751" s="65">
        <f>SUMIFS(Jan!$I$5:$I$619,Jan!$S$5:$S$619,"Despesa",Jan!$F$5:$F$619,Resultado!$D751)</f>
        <v>0</v>
      </c>
      <c r="F751" s="65">
        <f>SUMIFS(Fev!$I$5:$I$619,Fev!$S$5:$S$619,"Despesa",Fev!$F$5:$F$619,Resultado!$D751)</f>
        <v>0</v>
      </c>
      <c r="G751" s="65">
        <f>SUMIFS(Mar!$I$5:$I$619,Mar!$S$5:$S$619,"Despesa",Mar!$F$5:$F$619,Resultado!$D751)</f>
        <v>0</v>
      </c>
      <c r="H751" s="65">
        <f>SUMIFS(Abr!$I$5:$I$619,Abr!$S$5:$S$619,"Despesa",Abr!$F$5:$F$619,Resultado!$D751)</f>
        <v>0</v>
      </c>
      <c r="I751" s="65">
        <f>SUMIFS(Mai!$I$5:$I$619,Mai!$S$5:$S$619,"Despesa",Mai!$F$5:$F$619,Resultado!$D751)</f>
        <v>0</v>
      </c>
      <c r="J751" s="65">
        <f>SUMIFS(Jun!$I$5:$I$619,Jun!$S$5:$S$619,"Despesa",Jun!$F$5:$F$619,Resultado!$D751)</f>
        <v>0</v>
      </c>
      <c r="K751" s="65">
        <f>SUMIFS(Jul!$I$5:$I$619,Jul!$S$5:$S$619,"Despesa",Jul!$F$5:$F$619,Resultado!$D751)</f>
        <v>0</v>
      </c>
      <c r="L751" s="65">
        <f>SUMIFS(Ago!$I$5:$I$619,Ago!$S$5:$S$619,"Despesa",Ago!$F$5:$F$619,Resultado!$D751)</f>
        <v>0</v>
      </c>
      <c r="M751" s="65">
        <f>SUMIFS(Set!$I$5:$I$619,Set!$S$5:$S$619,"Despesa",Set!$F$5:$F$619,Resultado!$D751)</f>
        <v>0</v>
      </c>
      <c r="N751" s="65">
        <f>SUMIFS(Out!$I$5:$I$619,Out!$S$5:$S$619,"Despesa",Out!$F$5:$F$619,Resultado!$D751)</f>
        <v>0</v>
      </c>
      <c r="O751" s="65">
        <f>SUMIFS(Nov!$I$5:$I$619,Nov!$S$5:$S$619,"Despesa",Nov!$F$5:$F$619,Resultado!$D751)</f>
        <v>0</v>
      </c>
      <c r="P751" s="65">
        <f>SUMIFS(Dez!$I$5:$I$619,Dez!$S$5:$S$619,"Despesa",Dez!$F$5:$F$619,Resultado!$D751)</f>
        <v>0</v>
      </c>
      <c r="Q751" s="65">
        <f t="shared" si="90"/>
        <v>0</v>
      </c>
    </row>
    <row r="752" spans="3:17" ht="28.5" customHeight="1" thickTop="1" thickBot="1" x14ac:dyDescent="0.25">
      <c r="C752" s="45" t="str">
        <f>'PC Despesas'!O31</f>
        <v>5.5.27</v>
      </c>
      <c r="D752" s="46" t="str">
        <f>VLOOKUP(C752,'PC Despesas'!$O$5:$P$103,2,FALSE)</f>
        <v>-</v>
      </c>
      <c r="E752" s="65">
        <f>SUMIFS(Jan!$I$5:$I$619,Jan!$S$5:$S$619,"Despesa",Jan!$F$5:$F$619,Resultado!$D752)</f>
        <v>0</v>
      </c>
      <c r="F752" s="65">
        <f>SUMIFS(Fev!$I$5:$I$619,Fev!$S$5:$S$619,"Despesa",Fev!$F$5:$F$619,Resultado!$D752)</f>
        <v>0</v>
      </c>
      <c r="G752" s="65">
        <f>SUMIFS(Mar!$I$5:$I$619,Mar!$S$5:$S$619,"Despesa",Mar!$F$5:$F$619,Resultado!$D752)</f>
        <v>0</v>
      </c>
      <c r="H752" s="65">
        <f>SUMIFS(Abr!$I$5:$I$619,Abr!$S$5:$S$619,"Despesa",Abr!$F$5:$F$619,Resultado!$D752)</f>
        <v>0</v>
      </c>
      <c r="I752" s="65">
        <f>SUMIFS(Mai!$I$5:$I$619,Mai!$S$5:$S$619,"Despesa",Mai!$F$5:$F$619,Resultado!$D752)</f>
        <v>0</v>
      </c>
      <c r="J752" s="65">
        <f>SUMIFS(Jun!$I$5:$I$619,Jun!$S$5:$S$619,"Despesa",Jun!$F$5:$F$619,Resultado!$D752)</f>
        <v>0</v>
      </c>
      <c r="K752" s="65">
        <f>SUMIFS(Jul!$I$5:$I$619,Jul!$S$5:$S$619,"Despesa",Jul!$F$5:$F$619,Resultado!$D752)</f>
        <v>0</v>
      </c>
      <c r="L752" s="65">
        <f>SUMIFS(Ago!$I$5:$I$619,Ago!$S$5:$S$619,"Despesa",Ago!$F$5:$F$619,Resultado!$D752)</f>
        <v>0</v>
      </c>
      <c r="M752" s="65">
        <f>SUMIFS(Set!$I$5:$I$619,Set!$S$5:$S$619,"Despesa",Set!$F$5:$F$619,Resultado!$D752)</f>
        <v>0</v>
      </c>
      <c r="N752" s="65">
        <f>SUMIFS(Out!$I$5:$I$619,Out!$S$5:$S$619,"Despesa",Out!$F$5:$F$619,Resultado!$D752)</f>
        <v>0</v>
      </c>
      <c r="O752" s="65">
        <f>SUMIFS(Nov!$I$5:$I$619,Nov!$S$5:$S$619,"Despesa",Nov!$F$5:$F$619,Resultado!$D752)</f>
        <v>0</v>
      </c>
      <c r="P752" s="65">
        <f>SUMIFS(Dez!$I$5:$I$619,Dez!$S$5:$S$619,"Despesa",Dez!$F$5:$F$619,Resultado!$D752)</f>
        <v>0</v>
      </c>
      <c r="Q752" s="65">
        <f t="shared" si="90"/>
        <v>0</v>
      </c>
    </row>
    <row r="753" spans="3:17" ht="28.5" customHeight="1" thickTop="1" thickBot="1" x14ac:dyDescent="0.25">
      <c r="C753" s="45" t="str">
        <f>'PC Despesas'!O32</f>
        <v>5.5.28</v>
      </c>
      <c r="D753" s="46" t="str">
        <f>VLOOKUP(C753,'PC Despesas'!$O$5:$P$103,2,FALSE)</f>
        <v>-</v>
      </c>
      <c r="E753" s="65">
        <f>SUMIFS(Jan!$I$5:$I$619,Jan!$S$5:$S$619,"Despesa",Jan!$F$5:$F$619,Resultado!$D753)</f>
        <v>0</v>
      </c>
      <c r="F753" s="65">
        <f>SUMIFS(Fev!$I$5:$I$619,Fev!$S$5:$S$619,"Despesa",Fev!$F$5:$F$619,Resultado!$D753)</f>
        <v>0</v>
      </c>
      <c r="G753" s="65">
        <f>SUMIFS(Mar!$I$5:$I$619,Mar!$S$5:$S$619,"Despesa",Mar!$F$5:$F$619,Resultado!$D753)</f>
        <v>0</v>
      </c>
      <c r="H753" s="65">
        <f>SUMIFS(Abr!$I$5:$I$619,Abr!$S$5:$S$619,"Despesa",Abr!$F$5:$F$619,Resultado!$D753)</f>
        <v>0</v>
      </c>
      <c r="I753" s="65">
        <f>SUMIFS(Mai!$I$5:$I$619,Mai!$S$5:$S$619,"Despesa",Mai!$F$5:$F$619,Resultado!$D753)</f>
        <v>0</v>
      </c>
      <c r="J753" s="65">
        <f>SUMIFS(Jun!$I$5:$I$619,Jun!$S$5:$S$619,"Despesa",Jun!$F$5:$F$619,Resultado!$D753)</f>
        <v>0</v>
      </c>
      <c r="K753" s="65">
        <f>SUMIFS(Jul!$I$5:$I$619,Jul!$S$5:$S$619,"Despesa",Jul!$F$5:$F$619,Resultado!$D753)</f>
        <v>0</v>
      </c>
      <c r="L753" s="65">
        <f>SUMIFS(Ago!$I$5:$I$619,Ago!$S$5:$S$619,"Despesa",Ago!$F$5:$F$619,Resultado!$D753)</f>
        <v>0</v>
      </c>
      <c r="M753" s="65">
        <f>SUMIFS(Set!$I$5:$I$619,Set!$S$5:$S$619,"Despesa",Set!$F$5:$F$619,Resultado!$D753)</f>
        <v>0</v>
      </c>
      <c r="N753" s="65">
        <f>SUMIFS(Out!$I$5:$I$619,Out!$S$5:$S$619,"Despesa",Out!$F$5:$F$619,Resultado!$D753)</f>
        <v>0</v>
      </c>
      <c r="O753" s="65">
        <f>SUMIFS(Nov!$I$5:$I$619,Nov!$S$5:$S$619,"Despesa",Nov!$F$5:$F$619,Resultado!$D753)</f>
        <v>0</v>
      </c>
      <c r="P753" s="65">
        <f>SUMIFS(Dez!$I$5:$I$619,Dez!$S$5:$S$619,"Despesa",Dez!$F$5:$F$619,Resultado!$D753)</f>
        <v>0</v>
      </c>
      <c r="Q753" s="65">
        <f t="shared" si="90"/>
        <v>0</v>
      </c>
    </row>
    <row r="754" spans="3:17" ht="28.5" customHeight="1" thickTop="1" thickBot="1" x14ac:dyDescent="0.25">
      <c r="C754" s="45" t="str">
        <f>'PC Despesas'!O33</f>
        <v>5.5.29</v>
      </c>
      <c r="D754" s="46" t="str">
        <f>VLOOKUP(C754,'PC Despesas'!$O$5:$P$103,2,FALSE)</f>
        <v>-</v>
      </c>
      <c r="E754" s="65">
        <f>SUMIFS(Jan!$I$5:$I$619,Jan!$S$5:$S$619,"Despesa",Jan!$F$5:$F$619,Resultado!$D754)</f>
        <v>0</v>
      </c>
      <c r="F754" s="65">
        <f>SUMIFS(Fev!$I$5:$I$619,Fev!$S$5:$S$619,"Despesa",Fev!$F$5:$F$619,Resultado!$D754)</f>
        <v>0</v>
      </c>
      <c r="G754" s="65">
        <f>SUMIFS(Mar!$I$5:$I$619,Mar!$S$5:$S$619,"Despesa",Mar!$F$5:$F$619,Resultado!$D754)</f>
        <v>0</v>
      </c>
      <c r="H754" s="65">
        <f>SUMIFS(Abr!$I$5:$I$619,Abr!$S$5:$S$619,"Despesa",Abr!$F$5:$F$619,Resultado!$D754)</f>
        <v>0</v>
      </c>
      <c r="I754" s="65">
        <f>SUMIFS(Mai!$I$5:$I$619,Mai!$S$5:$S$619,"Despesa",Mai!$F$5:$F$619,Resultado!$D754)</f>
        <v>0</v>
      </c>
      <c r="J754" s="65">
        <f>SUMIFS(Jun!$I$5:$I$619,Jun!$S$5:$S$619,"Despesa",Jun!$F$5:$F$619,Resultado!$D754)</f>
        <v>0</v>
      </c>
      <c r="K754" s="65">
        <f>SUMIFS(Jul!$I$5:$I$619,Jul!$S$5:$S$619,"Despesa",Jul!$F$5:$F$619,Resultado!$D754)</f>
        <v>0</v>
      </c>
      <c r="L754" s="65">
        <f>SUMIFS(Ago!$I$5:$I$619,Ago!$S$5:$S$619,"Despesa",Ago!$F$5:$F$619,Resultado!$D754)</f>
        <v>0</v>
      </c>
      <c r="M754" s="65">
        <f>SUMIFS(Set!$I$5:$I$619,Set!$S$5:$S$619,"Despesa",Set!$F$5:$F$619,Resultado!$D754)</f>
        <v>0</v>
      </c>
      <c r="N754" s="65">
        <f>SUMIFS(Out!$I$5:$I$619,Out!$S$5:$S$619,"Despesa",Out!$F$5:$F$619,Resultado!$D754)</f>
        <v>0</v>
      </c>
      <c r="O754" s="65">
        <f>SUMIFS(Nov!$I$5:$I$619,Nov!$S$5:$S$619,"Despesa",Nov!$F$5:$F$619,Resultado!$D754)</f>
        <v>0</v>
      </c>
      <c r="P754" s="65">
        <f>SUMIFS(Dez!$I$5:$I$619,Dez!$S$5:$S$619,"Despesa",Dez!$F$5:$F$619,Resultado!$D754)</f>
        <v>0</v>
      </c>
      <c r="Q754" s="65">
        <f t="shared" si="90"/>
        <v>0</v>
      </c>
    </row>
    <row r="755" spans="3:17" ht="28.5" customHeight="1" thickTop="1" thickBot="1" x14ac:dyDescent="0.25">
      <c r="C755" s="45" t="str">
        <f>'PC Despesas'!O34</f>
        <v>5.5.30</v>
      </c>
      <c r="D755" s="46" t="str">
        <f>VLOOKUP(C755,'PC Despesas'!$O$5:$P$103,2,FALSE)</f>
        <v>-</v>
      </c>
      <c r="E755" s="65">
        <f>SUMIFS(Jan!$I$5:$I$619,Jan!$S$5:$S$619,"Despesa",Jan!$F$5:$F$619,Resultado!$D755)</f>
        <v>0</v>
      </c>
      <c r="F755" s="65">
        <f>SUMIFS(Fev!$I$5:$I$619,Fev!$S$5:$S$619,"Despesa",Fev!$F$5:$F$619,Resultado!$D755)</f>
        <v>0</v>
      </c>
      <c r="G755" s="65">
        <f>SUMIFS(Mar!$I$5:$I$619,Mar!$S$5:$S$619,"Despesa",Mar!$F$5:$F$619,Resultado!$D755)</f>
        <v>0</v>
      </c>
      <c r="H755" s="65">
        <f>SUMIFS(Abr!$I$5:$I$619,Abr!$S$5:$S$619,"Despesa",Abr!$F$5:$F$619,Resultado!$D755)</f>
        <v>0</v>
      </c>
      <c r="I755" s="65">
        <f>SUMIFS(Mai!$I$5:$I$619,Mai!$S$5:$S$619,"Despesa",Mai!$F$5:$F$619,Resultado!$D755)</f>
        <v>0</v>
      </c>
      <c r="J755" s="65">
        <f>SUMIFS(Jun!$I$5:$I$619,Jun!$S$5:$S$619,"Despesa",Jun!$F$5:$F$619,Resultado!$D755)</f>
        <v>0</v>
      </c>
      <c r="K755" s="65">
        <f>SUMIFS(Jul!$I$5:$I$619,Jul!$S$5:$S$619,"Despesa",Jul!$F$5:$F$619,Resultado!$D755)</f>
        <v>0</v>
      </c>
      <c r="L755" s="65">
        <f>SUMIFS(Ago!$I$5:$I$619,Ago!$S$5:$S$619,"Despesa",Ago!$F$5:$F$619,Resultado!$D755)</f>
        <v>0</v>
      </c>
      <c r="M755" s="65">
        <f>SUMIFS(Set!$I$5:$I$619,Set!$S$5:$S$619,"Despesa",Set!$F$5:$F$619,Resultado!$D755)</f>
        <v>0</v>
      </c>
      <c r="N755" s="65">
        <f>SUMIFS(Out!$I$5:$I$619,Out!$S$5:$S$619,"Despesa",Out!$F$5:$F$619,Resultado!$D755)</f>
        <v>0</v>
      </c>
      <c r="O755" s="65">
        <f>SUMIFS(Nov!$I$5:$I$619,Nov!$S$5:$S$619,"Despesa",Nov!$F$5:$F$619,Resultado!$D755)</f>
        <v>0</v>
      </c>
      <c r="P755" s="65">
        <f>SUMIFS(Dez!$I$5:$I$619,Dez!$S$5:$S$619,"Despesa",Dez!$F$5:$F$619,Resultado!$D755)</f>
        <v>0</v>
      </c>
      <c r="Q755" s="65">
        <f t="shared" si="90"/>
        <v>0</v>
      </c>
    </row>
    <row r="756" spans="3:17" ht="28.5" customHeight="1" thickTop="1" thickBot="1" x14ac:dyDescent="0.25">
      <c r="C756" s="45" t="str">
        <f>'PC Despesas'!O35</f>
        <v>5.5.31</v>
      </c>
      <c r="D756" s="46" t="str">
        <f>VLOOKUP(C756,'PC Despesas'!$O$5:$P$103,2,FALSE)</f>
        <v>-</v>
      </c>
      <c r="E756" s="65">
        <f>SUMIFS(Jan!$I$5:$I$619,Jan!$S$5:$S$619,"Despesa",Jan!$F$5:$F$619,Resultado!$D756)</f>
        <v>0</v>
      </c>
      <c r="F756" s="65">
        <f>SUMIFS(Fev!$I$5:$I$619,Fev!$S$5:$S$619,"Despesa",Fev!$F$5:$F$619,Resultado!$D756)</f>
        <v>0</v>
      </c>
      <c r="G756" s="65">
        <f>SUMIFS(Mar!$I$5:$I$619,Mar!$S$5:$S$619,"Despesa",Mar!$F$5:$F$619,Resultado!$D756)</f>
        <v>0</v>
      </c>
      <c r="H756" s="65">
        <f>SUMIFS(Abr!$I$5:$I$619,Abr!$S$5:$S$619,"Despesa",Abr!$F$5:$F$619,Resultado!$D756)</f>
        <v>0</v>
      </c>
      <c r="I756" s="65">
        <f>SUMIFS(Mai!$I$5:$I$619,Mai!$S$5:$S$619,"Despesa",Mai!$F$5:$F$619,Resultado!$D756)</f>
        <v>0</v>
      </c>
      <c r="J756" s="65">
        <f>SUMIFS(Jun!$I$5:$I$619,Jun!$S$5:$S$619,"Despesa",Jun!$F$5:$F$619,Resultado!$D756)</f>
        <v>0</v>
      </c>
      <c r="K756" s="65">
        <f>SUMIFS(Jul!$I$5:$I$619,Jul!$S$5:$S$619,"Despesa",Jul!$F$5:$F$619,Resultado!$D756)</f>
        <v>0</v>
      </c>
      <c r="L756" s="65">
        <f>SUMIFS(Ago!$I$5:$I$619,Ago!$S$5:$S$619,"Despesa",Ago!$F$5:$F$619,Resultado!$D756)</f>
        <v>0</v>
      </c>
      <c r="M756" s="65">
        <f>SUMIFS(Set!$I$5:$I$619,Set!$S$5:$S$619,"Despesa",Set!$F$5:$F$619,Resultado!$D756)</f>
        <v>0</v>
      </c>
      <c r="N756" s="65">
        <f>SUMIFS(Out!$I$5:$I$619,Out!$S$5:$S$619,"Despesa",Out!$F$5:$F$619,Resultado!$D756)</f>
        <v>0</v>
      </c>
      <c r="O756" s="65">
        <f>SUMIFS(Nov!$I$5:$I$619,Nov!$S$5:$S$619,"Despesa",Nov!$F$5:$F$619,Resultado!$D756)</f>
        <v>0</v>
      </c>
      <c r="P756" s="65">
        <f>SUMIFS(Dez!$I$5:$I$619,Dez!$S$5:$S$619,"Despesa",Dez!$F$5:$F$619,Resultado!$D756)</f>
        <v>0</v>
      </c>
      <c r="Q756" s="65">
        <f t="shared" si="90"/>
        <v>0</v>
      </c>
    </row>
    <row r="757" spans="3:17" ht="28.5" customHeight="1" thickTop="1" thickBot="1" x14ac:dyDescent="0.25">
      <c r="C757" s="45" t="str">
        <f>'PC Despesas'!O36</f>
        <v>5.5.32</v>
      </c>
      <c r="D757" s="46" t="str">
        <f>VLOOKUP(C757,'PC Despesas'!$O$5:$P$103,2,FALSE)</f>
        <v>-</v>
      </c>
      <c r="E757" s="65">
        <f>SUMIFS(Jan!$I$5:$I$619,Jan!$S$5:$S$619,"Despesa",Jan!$F$5:$F$619,Resultado!$D757)</f>
        <v>0</v>
      </c>
      <c r="F757" s="65">
        <f>SUMIFS(Fev!$I$5:$I$619,Fev!$S$5:$S$619,"Despesa",Fev!$F$5:$F$619,Resultado!$D757)</f>
        <v>0</v>
      </c>
      <c r="G757" s="65">
        <f>SUMIFS(Mar!$I$5:$I$619,Mar!$S$5:$S$619,"Despesa",Mar!$F$5:$F$619,Resultado!$D757)</f>
        <v>0</v>
      </c>
      <c r="H757" s="65">
        <f>SUMIFS(Abr!$I$5:$I$619,Abr!$S$5:$S$619,"Despesa",Abr!$F$5:$F$619,Resultado!$D757)</f>
        <v>0</v>
      </c>
      <c r="I757" s="65">
        <f>SUMIFS(Mai!$I$5:$I$619,Mai!$S$5:$S$619,"Despesa",Mai!$F$5:$F$619,Resultado!$D757)</f>
        <v>0</v>
      </c>
      <c r="J757" s="65">
        <f>SUMIFS(Jun!$I$5:$I$619,Jun!$S$5:$S$619,"Despesa",Jun!$F$5:$F$619,Resultado!$D757)</f>
        <v>0</v>
      </c>
      <c r="K757" s="65">
        <f>SUMIFS(Jul!$I$5:$I$619,Jul!$S$5:$S$619,"Despesa",Jul!$F$5:$F$619,Resultado!$D757)</f>
        <v>0</v>
      </c>
      <c r="L757" s="65">
        <f>SUMIFS(Ago!$I$5:$I$619,Ago!$S$5:$S$619,"Despesa",Ago!$F$5:$F$619,Resultado!$D757)</f>
        <v>0</v>
      </c>
      <c r="M757" s="65">
        <f>SUMIFS(Set!$I$5:$I$619,Set!$S$5:$S$619,"Despesa",Set!$F$5:$F$619,Resultado!$D757)</f>
        <v>0</v>
      </c>
      <c r="N757" s="65">
        <f>SUMIFS(Out!$I$5:$I$619,Out!$S$5:$S$619,"Despesa",Out!$F$5:$F$619,Resultado!$D757)</f>
        <v>0</v>
      </c>
      <c r="O757" s="65">
        <f>SUMIFS(Nov!$I$5:$I$619,Nov!$S$5:$S$619,"Despesa",Nov!$F$5:$F$619,Resultado!$D757)</f>
        <v>0</v>
      </c>
      <c r="P757" s="65">
        <f>SUMIFS(Dez!$I$5:$I$619,Dez!$S$5:$S$619,"Despesa",Dez!$F$5:$F$619,Resultado!$D757)</f>
        <v>0</v>
      </c>
      <c r="Q757" s="65">
        <f t="shared" si="90"/>
        <v>0</v>
      </c>
    </row>
    <row r="758" spans="3:17" ht="28.5" customHeight="1" thickTop="1" thickBot="1" x14ac:dyDescent="0.25">
      <c r="C758" s="45" t="str">
        <f>'PC Despesas'!O37</f>
        <v>5.5.33</v>
      </c>
      <c r="D758" s="46" t="str">
        <f>VLOOKUP(C758,'PC Despesas'!$O$5:$P$103,2,FALSE)</f>
        <v>-</v>
      </c>
      <c r="E758" s="65">
        <f>SUMIFS(Jan!$I$5:$I$619,Jan!$S$5:$S$619,"Despesa",Jan!$F$5:$F$619,Resultado!$D758)</f>
        <v>0</v>
      </c>
      <c r="F758" s="65">
        <f>SUMIFS(Fev!$I$5:$I$619,Fev!$S$5:$S$619,"Despesa",Fev!$F$5:$F$619,Resultado!$D758)</f>
        <v>0</v>
      </c>
      <c r="G758" s="65">
        <f>SUMIFS(Mar!$I$5:$I$619,Mar!$S$5:$S$619,"Despesa",Mar!$F$5:$F$619,Resultado!$D758)</f>
        <v>0</v>
      </c>
      <c r="H758" s="65">
        <f>SUMIFS(Abr!$I$5:$I$619,Abr!$S$5:$S$619,"Despesa",Abr!$F$5:$F$619,Resultado!$D758)</f>
        <v>0</v>
      </c>
      <c r="I758" s="65">
        <f>SUMIFS(Mai!$I$5:$I$619,Mai!$S$5:$S$619,"Despesa",Mai!$F$5:$F$619,Resultado!$D758)</f>
        <v>0</v>
      </c>
      <c r="J758" s="65">
        <f>SUMIFS(Jun!$I$5:$I$619,Jun!$S$5:$S$619,"Despesa",Jun!$F$5:$F$619,Resultado!$D758)</f>
        <v>0</v>
      </c>
      <c r="K758" s="65">
        <f>SUMIFS(Jul!$I$5:$I$619,Jul!$S$5:$S$619,"Despesa",Jul!$F$5:$F$619,Resultado!$D758)</f>
        <v>0</v>
      </c>
      <c r="L758" s="65">
        <f>SUMIFS(Ago!$I$5:$I$619,Ago!$S$5:$S$619,"Despesa",Ago!$F$5:$F$619,Resultado!$D758)</f>
        <v>0</v>
      </c>
      <c r="M758" s="65">
        <f>SUMIFS(Set!$I$5:$I$619,Set!$S$5:$S$619,"Despesa",Set!$F$5:$F$619,Resultado!$D758)</f>
        <v>0</v>
      </c>
      <c r="N758" s="65">
        <f>SUMIFS(Out!$I$5:$I$619,Out!$S$5:$S$619,"Despesa",Out!$F$5:$F$619,Resultado!$D758)</f>
        <v>0</v>
      </c>
      <c r="O758" s="65">
        <f>SUMIFS(Nov!$I$5:$I$619,Nov!$S$5:$S$619,"Despesa",Nov!$F$5:$F$619,Resultado!$D758)</f>
        <v>0</v>
      </c>
      <c r="P758" s="65">
        <f>SUMIFS(Dez!$I$5:$I$619,Dez!$S$5:$S$619,"Despesa",Dez!$F$5:$F$619,Resultado!$D758)</f>
        <v>0</v>
      </c>
      <c r="Q758" s="65">
        <f t="shared" si="90"/>
        <v>0</v>
      </c>
    </row>
    <row r="759" spans="3:17" ht="28.5" customHeight="1" thickTop="1" thickBot="1" x14ac:dyDescent="0.25">
      <c r="C759" s="45" t="str">
        <f>'PC Despesas'!O38</f>
        <v>5.5.34</v>
      </c>
      <c r="D759" s="46" t="str">
        <f>VLOOKUP(C759,'PC Despesas'!$O$5:$P$103,2,FALSE)</f>
        <v>-</v>
      </c>
      <c r="E759" s="65">
        <f>SUMIFS(Jan!$I$5:$I$619,Jan!$S$5:$S$619,"Despesa",Jan!$F$5:$F$619,Resultado!$D759)</f>
        <v>0</v>
      </c>
      <c r="F759" s="65">
        <f>SUMIFS(Fev!$I$5:$I$619,Fev!$S$5:$S$619,"Despesa",Fev!$F$5:$F$619,Resultado!$D759)</f>
        <v>0</v>
      </c>
      <c r="G759" s="65">
        <f>SUMIFS(Mar!$I$5:$I$619,Mar!$S$5:$S$619,"Despesa",Mar!$F$5:$F$619,Resultado!$D759)</f>
        <v>0</v>
      </c>
      <c r="H759" s="65">
        <f>SUMIFS(Abr!$I$5:$I$619,Abr!$S$5:$S$619,"Despesa",Abr!$F$5:$F$619,Resultado!$D759)</f>
        <v>0</v>
      </c>
      <c r="I759" s="65">
        <f>SUMIFS(Mai!$I$5:$I$619,Mai!$S$5:$S$619,"Despesa",Mai!$F$5:$F$619,Resultado!$D759)</f>
        <v>0</v>
      </c>
      <c r="J759" s="65">
        <f>SUMIFS(Jun!$I$5:$I$619,Jun!$S$5:$S$619,"Despesa",Jun!$F$5:$F$619,Resultado!$D759)</f>
        <v>0</v>
      </c>
      <c r="K759" s="65">
        <f>SUMIFS(Jul!$I$5:$I$619,Jul!$S$5:$S$619,"Despesa",Jul!$F$5:$F$619,Resultado!$D759)</f>
        <v>0</v>
      </c>
      <c r="L759" s="65">
        <f>SUMIFS(Ago!$I$5:$I$619,Ago!$S$5:$S$619,"Despesa",Ago!$F$5:$F$619,Resultado!$D759)</f>
        <v>0</v>
      </c>
      <c r="M759" s="65">
        <f>SUMIFS(Set!$I$5:$I$619,Set!$S$5:$S$619,"Despesa",Set!$F$5:$F$619,Resultado!$D759)</f>
        <v>0</v>
      </c>
      <c r="N759" s="65">
        <f>SUMIFS(Out!$I$5:$I$619,Out!$S$5:$S$619,"Despesa",Out!$F$5:$F$619,Resultado!$D759)</f>
        <v>0</v>
      </c>
      <c r="O759" s="65">
        <f>SUMIFS(Nov!$I$5:$I$619,Nov!$S$5:$S$619,"Despesa",Nov!$F$5:$F$619,Resultado!$D759)</f>
        <v>0</v>
      </c>
      <c r="P759" s="65">
        <f>SUMIFS(Dez!$I$5:$I$619,Dez!$S$5:$S$619,"Despesa",Dez!$F$5:$F$619,Resultado!$D759)</f>
        <v>0</v>
      </c>
      <c r="Q759" s="65">
        <f t="shared" si="90"/>
        <v>0</v>
      </c>
    </row>
    <row r="760" spans="3:17" ht="28.5" customHeight="1" thickTop="1" thickBot="1" x14ac:dyDescent="0.25">
      <c r="C760" s="45" t="str">
        <f>'PC Despesas'!O39</f>
        <v>5.5.35</v>
      </c>
      <c r="D760" s="46" t="str">
        <f>VLOOKUP(C760,'PC Despesas'!$O$5:$P$103,2,FALSE)</f>
        <v>-</v>
      </c>
      <c r="E760" s="65">
        <f>SUMIFS(Jan!$I$5:$I$619,Jan!$S$5:$S$619,"Despesa",Jan!$F$5:$F$619,Resultado!$D760)</f>
        <v>0</v>
      </c>
      <c r="F760" s="65">
        <f>SUMIFS(Fev!$I$5:$I$619,Fev!$S$5:$S$619,"Despesa",Fev!$F$5:$F$619,Resultado!$D760)</f>
        <v>0</v>
      </c>
      <c r="G760" s="65">
        <f>SUMIFS(Mar!$I$5:$I$619,Mar!$S$5:$S$619,"Despesa",Mar!$F$5:$F$619,Resultado!$D760)</f>
        <v>0</v>
      </c>
      <c r="H760" s="65">
        <f>SUMIFS(Abr!$I$5:$I$619,Abr!$S$5:$S$619,"Despesa",Abr!$F$5:$F$619,Resultado!$D760)</f>
        <v>0</v>
      </c>
      <c r="I760" s="65">
        <f>SUMIFS(Mai!$I$5:$I$619,Mai!$S$5:$S$619,"Despesa",Mai!$F$5:$F$619,Resultado!$D760)</f>
        <v>0</v>
      </c>
      <c r="J760" s="65">
        <f>SUMIFS(Jun!$I$5:$I$619,Jun!$S$5:$S$619,"Despesa",Jun!$F$5:$F$619,Resultado!$D760)</f>
        <v>0</v>
      </c>
      <c r="K760" s="65">
        <f>SUMIFS(Jul!$I$5:$I$619,Jul!$S$5:$S$619,"Despesa",Jul!$F$5:$F$619,Resultado!$D760)</f>
        <v>0</v>
      </c>
      <c r="L760" s="65">
        <f>SUMIFS(Ago!$I$5:$I$619,Ago!$S$5:$S$619,"Despesa",Ago!$F$5:$F$619,Resultado!$D760)</f>
        <v>0</v>
      </c>
      <c r="M760" s="65">
        <f>SUMIFS(Set!$I$5:$I$619,Set!$S$5:$S$619,"Despesa",Set!$F$5:$F$619,Resultado!$D760)</f>
        <v>0</v>
      </c>
      <c r="N760" s="65">
        <f>SUMIFS(Out!$I$5:$I$619,Out!$S$5:$S$619,"Despesa",Out!$F$5:$F$619,Resultado!$D760)</f>
        <v>0</v>
      </c>
      <c r="O760" s="65">
        <f>SUMIFS(Nov!$I$5:$I$619,Nov!$S$5:$S$619,"Despesa",Nov!$F$5:$F$619,Resultado!$D760)</f>
        <v>0</v>
      </c>
      <c r="P760" s="65">
        <f>SUMIFS(Dez!$I$5:$I$619,Dez!$S$5:$S$619,"Despesa",Dez!$F$5:$F$619,Resultado!$D760)</f>
        <v>0</v>
      </c>
      <c r="Q760" s="65">
        <f t="shared" si="90"/>
        <v>0</v>
      </c>
    </row>
    <row r="761" spans="3:17" ht="28.5" customHeight="1" thickTop="1" thickBot="1" x14ac:dyDescent="0.25">
      <c r="C761" s="45" t="str">
        <f>'PC Despesas'!O40</f>
        <v>5.5.36</v>
      </c>
      <c r="D761" s="46" t="str">
        <f>VLOOKUP(C761,'PC Despesas'!$O$5:$P$103,2,FALSE)</f>
        <v>-</v>
      </c>
      <c r="E761" s="65">
        <f>SUMIFS(Jan!$I$5:$I$619,Jan!$S$5:$S$619,"Despesa",Jan!$F$5:$F$619,Resultado!$D761)</f>
        <v>0</v>
      </c>
      <c r="F761" s="65">
        <f>SUMIFS(Fev!$I$5:$I$619,Fev!$S$5:$S$619,"Despesa",Fev!$F$5:$F$619,Resultado!$D761)</f>
        <v>0</v>
      </c>
      <c r="G761" s="65">
        <f>SUMIFS(Mar!$I$5:$I$619,Mar!$S$5:$S$619,"Despesa",Mar!$F$5:$F$619,Resultado!$D761)</f>
        <v>0</v>
      </c>
      <c r="H761" s="65">
        <f>SUMIFS(Abr!$I$5:$I$619,Abr!$S$5:$S$619,"Despesa",Abr!$F$5:$F$619,Resultado!$D761)</f>
        <v>0</v>
      </c>
      <c r="I761" s="65">
        <f>SUMIFS(Mai!$I$5:$I$619,Mai!$S$5:$S$619,"Despesa",Mai!$F$5:$F$619,Resultado!$D761)</f>
        <v>0</v>
      </c>
      <c r="J761" s="65">
        <f>SUMIFS(Jun!$I$5:$I$619,Jun!$S$5:$S$619,"Despesa",Jun!$F$5:$F$619,Resultado!$D761)</f>
        <v>0</v>
      </c>
      <c r="K761" s="65">
        <f>SUMIFS(Jul!$I$5:$I$619,Jul!$S$5:$S$619,"Despesa",Jul!$F$5:$F$619,Resultado!$D761)</f>
        <v>0</v>
      </c>
      <c r="L761" s="65">
        <f>SUMIFS(Ago!$I$5:$I$619,Ago!$S$5:$S$619,"Despesa",Ago!$F$5:$F$619,Resultado!$D761)</f>
        <v>0</v>
      </c>
      <c r="M761" s="65">
        <f>SUMIFS(Set!$I$5:$I$619,Set!$S$5:$S$619,"Despesa",Set!$F$5:$F$619,Resultado!$D761)</f>
        <v>0</v>
      </c>
      <c r="N761" s="65">
        <f>SUMIFS(Out!$I$5:$I$619,Out!$S$5:$S$619,"Despesa",Out!$F$5:$F$619,Resultado!$D761)</f>
        <v>0</v>
      </c>
      <c r="O761" s="65">
        <f>SUMIFS(Nov!$I$5:$I$619,Nov!$S$5:$S$619,"Despesa",Nov!$F$5:$F$619,Resultado!$D761)</f>
        <v>0</v>
      </c>
      <c r="P761" s="65">
        <f>SUMIFS(Dez!$I$5:$I$619,Dez!$S$5:$S$619,"Despesa",Dez!$F$5:$F$619,Resultado!$D761)</f>
        <v>0</v>
      </c>
      <c r="Q761" s="65">
        <f t="shared" si="90"/>
        <v>0</v>
      </c>
    </row>
    <row r="762" spans="3:17" ht="28.5" customHeight="1" thickTop="1" thickBot="1" x14ac:dyDescent="0.25">
      <c r="C762" s="45" t="str">
        <f>'PC Despesas'!O41</f>
        <v>5.5.37</v>
      </c>
      <c r="D762" s="46" t="str">
        <f>VLOOKUP(C762,'PC Despesas'!$O$5:$P$103,2,FALSE)</f>
        <v>-</v>
      </c>
      <c r="E762" s="65">
        <f>SUMIFS(Jan!$I$5:$I$619,Jan!$S$5:$S$619,"Despesa",Jan!$F$5:$F$619,Resultado!$D762)</f>
        <v>0</v>
      </c>
      <c r="F762" s="65">
        <f>SUMIFS(Fev!$I$5:$I$619,Fev!$S$5:$S$619,"Despesa",Fev!$F$5:$F$619,Resultado!$D762)</f>
        <v>0</v>
      </c>
      <c r="G762" s="65">
        <f>SUMIFS(Mar!$I$5:$I$619,Mar!$S$5:$S$619,"Despesa",Mar!$F$5:$F$619,Resultado!$D762)</f>
        <v>0</v>
      </c>
      <c r="H762" s="65">
        <f>SUMIFS(Abr!$I$5:$I$619,Abr!$S$5:$S$619,"Despesa",Abr!$F$5:$F$619,Resultado!$D762)</f>
        <v>0</v>
      </c>
      <c r="I762" s="65">
        <f>SUMIFS(Mai!$I$5:$I$619,Mai!$S$5:$S$619,"Despesa",Mai!$F$5:$F$619,Resultado!$D762)</f>
        <v>0</v>
      </c>
      <c r="J762" s="65">
        <f>SUMIFS(Jun!$I$5:$I$619,Jun!$S$5:$S$619,"Despesa",Jun!$F$5:$F$619,Resultado!$D762)</f>
        <v>0</v>
      </c>
      <c r="K762" s="65">
        <f>SUMIFS(Jul!$I$5:$I$619,Jul!$S$5:$S$619,"Despesa",Jul!$F$5:$F$619,Resultado!$D762)</f>
        <v>0</v>
      </c>
      <c r="L762" s="65">
        <f>SUMIFS(Ago!$I$5:$I$619,Ago!$S$5:$S$619,"Despesa",Ago!$F$5:$F$619,Resultado!$D762)</f>
        <v>0</v>
      </c>
      <c r="M762" s="65">
        <f>SUMIFS(Set!$I$5:$I$619,Set!$S$5:$S$619,"Despesa",Set!$F$5:$F$619,Resultado!$D762)</f>
        <v>0</v>
      </c>
      <c r="N762" s="65">
        <f>SUMIFS(Out!$I$5:$I$619,Out!$S$5:$S$619,"Despesa",Out!$F$5:$F$619,Resultado!$D762)</f>
        <v>0</v>
      </c>
      <c r="O762" s="65">
        <f>SUMIFS(Nov!$I$5:$I$619,Nov!$S$5:$S$619,"Despesa",Nov!$F$5:$F$619,Resultado!$D762)</f>
        <v>0</v>
      </c>
      <c r="P762" s="65">
        <f>SUMIFS(Dez!$I$5:$I$619,Dez!$S$5:$S$619,"Despesa",Dez!$F$5:$F$619,Resultado!$D762)</f>
        <v>0</v>
      </c>
      <c r="Q762" s="65">
        <f t="shared" si="90"/>
        <v>0</v>
      </c>
    </row>
    <row r="763" spans="3:17" ht="28.5" customHeight="1" thickTop="1" thickBot="1" x14ac:dyDescent="0.25">
      <c r="C763" s="45" t="str">
        <f>'PC Despesas'!O42</f>
        <v>5.5.38</v>
      </c>
      <c r="D763" s="46" t="str">
        <f>VLOOKUP(C763,'PC Despesas'!$O$5:$P$103,2,FALSE)</f>
        <v>-</v>
      </c>
      <c r="E763" s="65">
        <f>SUMIFS(Jan!$I$5:$I$619,Jan!$S$5:$S$619,"Despesa",Jan!$F$5:$F$619,Resultado!$D763)</f>
        <v>0</v>
      </c>
      <c r="F763" s="65">
        <f>SUMIFS(Fev!$I$5:$I$619,Fev!$S$5:$S$619,"Despesa",Fev!$F$5:$F$619,Resultado!$D763)</f>
        <v>0</v>
      </c>
      <c r="G763" s="65">
        <f>SUMIFS(Mar!$I$5:$I$619,Mar!$S$5:$S$619,"Despesa",Mar!$F$5:$F$619,Resultado!$D763)</f>
        <v>0</v>
      </c>
      <c r="H763" s="65">
        <f>SUMIFS(Abr!$I$5:$I$619,Abr!$S$5:$S$619,"Despesa",Abr!$F$5:$F$619,Resultado!$D763)</f>
        <v>0</v>
      </c>
      <c r="I763" s="65">
        <f>SUMIFS(Mai!$I$5:$I$619,Mai!$S$5:$S$619,"Despesa",Mai!$F$5:$F$619,Resultado!$D763)</f>
        <v>0</v>
      </c>
      <c r="J763" s="65">
        <f>SUMIFS(Jun!$I$5:$I$619,Jun!$S$5:$S$619,"Despesa",Jun!$F$5:$F$619,Resultado!$D763)</f>
        <v>0</v>
      </c>
      <c r="K763" s="65">
        <f>SUMIFS(Jul!$I$5:$I$619,Jul!$S$5:$S$619,"Despesa",Jul!$F$5:$F$619,Resultado!$D763)</f>
        <v>0</v>
      </c>
      <c r="L763" s="65">
        <f>SUMIFS(Ago!$I$5:$I$619,Ago!$S$5:$S$619,"Despesa",Ago!$F$5:$F$619,Resultado!$D763)</f>
        <v>0</v>
      </c>
      <c r="M763" s="65">
        <f>SUMIFS(Set!$I$5:$I$619,Set!$S$5:$S$619,"Despesa",Set!$F$5:$F$619,Resultado!$D763)</f>
        <v>0</v>
      </c>
      <c r="N763" s="65">
        <f>SUMIFS(Out!$I$5:$I$619,Out!$S$5:$S$619,"Despesa",Out!$F$5:$F$619,Resultado!$D763)</f>
        <v>0</v>
      </c>
      <c r="O763" s="65">
        <f>SUMIFS(Nov!$I$5:$I$619,Nov!$S$5:$S$619,"Despesa",Nov!$F$5:$F$619,Resultado!$D763)</f>
        <v>0</v>
      </c>
      <c r="P763" s="65">
        <f>SUMIFS(Dez!$I$5:$I$619,Dez!$S$5:$S$619,"Despesa",Dez!$F$5:$F$619,Resultado!$D763)</f>
        <v>0</v>
      </c>
      <c r="Q763" s="65">
        <f t="shared" si="90"/>
        <v>0</v>
      </c>
    </row>
    <row r="764" spans="3:17" ht="28.5" customHeight="1" thickTop="1" thickBot="1" x14ac:dyDescent="0.25">
      <c r="C764" s="45" t="str">
        <f>'PC Despesas'!O43</f>
        <v>5.5.39</v>
      </c>
      <c r="D764" s="46" t="str">
        <f>VLOOKUP(C764,'PC Despesas'!$O$5:$P$103,2,FALSE)</f>
        <v>-</v>
      </c>
      <c r="E764" s="65">
        <f>SUMIFS(Jan!$I$5:$I$619,Jan!$S$5:$S$619,"Despesa",Jan!$F$5:$F$619,Resultado!$D764)</f>
        <v>0</v>
      </c>
      <c r="F764" s="65">
        <f>SUMIFS(Fev!$I$5:$I$619,Fev!$S$5:$S$619,"Despesa",Fev!$F$5:$F$619,Resultado!$D764)</f>
        <v>0</v>
      </c>
      <c r="G764" s="65">
        <f>SUMIFS(Mar!$I$5:$I$619,Mar!$S$5:$S$619,"Despesa",Mar!$F$5:$F$619,Resultado!$D764)</f>
        <v>0</v>
      </c>
      <c r="H764" s="65">
        <f>SUMIFS(Abr!$I$5:$I$619,Abr!$S$5:$S$619,"Despesa",Abr!$F$5:$F$619,Resultado!$D764)</f>
        <v>0</v>
      </c>
      <c r="I764" s="65">
        <f>SUMIFS(Mai!$I$5:$I$619,Mai!$S$5:$S$619,"Despesa",Mai!$F$5:$F$619,Resultado!$D764)</f>
        <v>0</v>
      </c>
      <c r="J764" s="65">
        <f>SUMIFS(Jun!$I$5:$I$619,Jun!$S$5:$S$619,"Despesa",Jun!$F$5:$F$619,Resultado!$D764)</f>
        <v>0</v>
      </c>
      <c r="K764" s="65">
        <f>SUMIFS(Jul!$I$5:$I$619,Jul!$S$5:$S$619,"Despesa",Jul!$F$5:$F$619,Resultado!$D764)</f>
        <v>0</v>
      </c>
      <c r="L764" s="65">
        <f>SUMIFS(Ago!$I$5:$I$619,Ago!$S$5:$S$619,"Despesa",Ago!$F$5:$F$619,Resultado!$D764)</f>
        <v>0</v>
      </c>
      <c r="M764" s="65">
        <f>SUMIFS(Set!$I$5:$I$619,Set!$S$5:$S$619,"Despesa",Set!$F$5:$F$619,Resultado!$D764)</f>
        <v>0</v>
      </c>
      <c r="N764" s="65">
        <f>SUMIFS(Out!$I$5:$I$619,Out!$S$5:$S$619,"Despesa",Out!$F$5:$F$619,Resultado!$D764)</f>
        <v>0</v>
      </c>
      <c r="O764" s="65">
        <f>SUMIFS(Nov!$I$5:$I$619,Nov!$S$5:$S$619,"Despesa",Nov!$F$5:$F$619,Resultado!$D764)</f>
        <v>0</v>
      </c>
      <c r="P764" s="65">
        <f>SUMIFS(Dez!$I$5:$I$619,Dez!$S$5:$S$619,"Despesa",Dez!$F$5:$F$619,Resultado!$D764)</f>
        <v>0</v>
      </c>
      <c r="Q764" s="65">
        <f t="shared" si="90"/>
        <v>0</v>
      </c>
    </row>
    <row r="765" spans="3:17" ht="28.5" customHeight="1" thickTop="1" thickBot="1" x14ac:dyDescent="0.25">
      <c r="C765" s="45" t="str">
        <f>'PC Despesas'!O44</f>
        <v>5.5.40</v>
      </c>
      <c r="D765" s="46" t="str">
        <f>VLOOKUP(C765,'PC Despesas'!$O$5:$P$103,2,FALSE)</f>
        <v>-</v>
      </c>
      <c r="E765" s="65">
        <f>SUMIFS(Jan!$I$5:$I$619,Jan!$S$5:$S$619,"Despesa",Jan!$F$5:$F$619,Resultado!$D765)</f>
        <v>0</v>
      </c>
      <c r="F765" s="65">
        <f>SUMIFS(Fev!$I$5:$I$619,Fev!$S$5:$S$619,"Despesa",Fev!$F$5:$F$619,Resultado!$D765)</f>
        <v>0</v>
      </c>
      <c r="G765" s="65">
        <f>SUMIFS(Mar!$I$5:$I$619,Mar!$S$5:$S$619,"Despesa",Mar!$F$5:$F$619,Resultado!$D765)</f>
        <v>0</v>
      </c>
      <c r="H765" s="65">
        <f>SUMIFS(Abr!$I$5:$I$619,Abr!$S$5:$S$619,"Despesa",Abr!$F$5:$F$619,Resultado!$D765)</f>
        <v>0</v>
      </c>
      <c r="I765" s="65">
        <f>SUMIFS(Mai!$I$5:$I$619,Mai!$S$5:$S$619,"Despesa",Mai!$F$5:$F$619,Resultado!$D765)</f>
        <v>0</v>
      </c>
      <c r="J765" s="65">
        <f>SUMIFS(Jun!$I$5:$I$619,Jun!$S$5:$S$619,"Despesa",Jun!$F$5:$F$619,Resultado!$D765)</f>
        <v>0</v>
      </c>
      <c r="K765" s="65">
        <f>SUMIFS(Jul!$I$5:$I$619,Jul!$S$5:$S$619,"Despesa",Jul!$F$5:$F$619,Resultado!$D765)</f>
        <v>0</v>
      </c>
      <c r="L765" s="65">
        <f>SUMIFS(Ago!$I$5:$I$619,Ago!$S$5:$S$619,"Despesa",Ago!$F$5:$F$619,Resultado!$D765)</f>
        <v>0</v>
      </c>
      <c r="M765" s="65">
        <f>SUMIFS(Set!$I$5:$I$619,Set!$S$5:$S$619,"Despesa",Set!$F$5:$F$619,Resultado!$D765)</f>
        <v>0</v>
      </c>
      <c r="N765" s="65">
        <f>SUMIFS(Out!$I$5:$I$619,Out!$S$5:$S$619,"Despesa",Out!$F$5:$F$619,Resultado!$D765)</f>
        <v>0</v>
      </c>
      <c r="O765" s="65">
        <f>SUMIFS(Nov!$I$5:$I$619,Nov!$S$5:$S$619,"Despesa",Nov!$F$5:$F$619,Resultado!$D765)</f>
        <v>0</v>
      </c>
      <c r="P765" s="65">
        <f>SUMIFS(Dez!$I$5:$I$619,Dez!$S$5:$S$619,"Despesa",Dez!$F$5:$F$619,Resultado!$D765)</f>
        <v>0</v>
      </c>
      <c r="Q765" s="65">
        <f t="shared" si="90"/>
        <v>0</v>
      </c>
    </row>
    <row r="766" spans="3:17" ht="28.5" customHeight="1" thickTop="1" thickBot="1" x14ac:dyDescent="0.25">
      <c r="C766" s="45" t="str">
        <f>'PC Despesas'!O45</f>
        <v>5.5.41</v>
      </c>
      <c r="D766" s="46" t="str">
        <f>VLOOKUP(C766,'PC Despesas'!$O$5:$P$103,2,FALSE)</f>
        <v>-</v>
      </c>
      <c r="E766" s="65">
        <f>SUMIFS(Jan!$I$5:$I$619,Jan!$S$5:$S$619,"Despesa",Jan!$F$5:$F$619,Resultado!$D766)</f>
        <v>0</v>
      </c>
      <c r="F766" s="65">
        <f>SUMIFS(Fev!$I$5:$I$619,Fev!$S$5:$S$619,"Despesa",Fev!$F$5:$F$619,Resultado!$D766)</f>
        <v>0</v>
      </c>
      <c r="G766" s="65">
        <f>SUMIFS(Mar!$I$5:$I$619,Mar!$S$5:$S$619,"Despesa",Mar!$F$5:$F$619,Resultado!$D766)</f>
        <v>0</v>
      </c>
      <c r="H766" s="65">
        <f>SUMIFS(Abr!$I$5:$I$619,Abr!$S$5:$S$619,"Despesa",Abr!$F$5:$F$619,Resultado!$D766)</f>
        <v>0</v>
      </c>
      <c r="I766" s="65">
        <f>SUMIFS(Mai!$I$5:$I$619,Mai!$S$5:$S$619,"Despesa",Mai!$F$5:$F$619,Resultado!$D766)</f>
        <v>0</v>
      </c>
      <c r="J766" s="65">
        <f>SUMIFS(Jun!$I$5:$I$619,Jun!$S$5:$S$619,"Despesa",Jun!$F$5:$F$619,Resultado!$D766)</f>
        <v>0</v>
      </c>
      <c r="K766" s="65">
        <f>SUMIFS(Jul!$I$5:$I$619,Jul!$S$5:$S$619,"Despesa",Jul!$F$5:$F$619,Resultado!$D766)</f>
        <v>0</v>
      </c>
      <c r="L766" s="65">
        <f>SUMIFS(Ago!$I$5:$I$619,Ago!$S$5:$S$619,"Despesa",Ago!$F$5:$F$619,Resultado!$D766)</f>
        <v>0</v>
      </c>
      <c r="M766" s="65">
        <f>SUMIFS(Set!$I$5:$I$619,Set!$S$5:$S$619,"Despesa",Set!$F$5:$F$619,Resultado!$D766)</f>
        <v>0</v>
      </c>
      <c r="N766" s="65">
        <f>SUMIFS(Out!$I$5:$I$619,Out!$S$5:$S$619,"Despesa",Out!$F$5:$F$619,Resultado!$D766)</f>
        <v>0</v>
      </c>
      <c r="O766" s="65">
        <f>SUMIFS(Nov!$I$5:$I$619,Nov!$S$5:$S$619,"Despesa",Nov!$F$5:$F$619,Resultado!$D766)</f>
        <v>0</v>
      </c>
      <c r="P766" s="65">
        <f>SUMIFS(Dez!$I$5:$I$619,Dez!$S$5:$S$619,"Despesa",Dez!$F$5:$F$619,Resultado!$D766)</f>
        <v>0</v>
      </c>
      <c r="Q766" s="65">
        <f t="shared" si="90"/>
        <v>0</v>
      </c>
    </row>
    <row r="767" spans="3:17" ht="28.5" customHeight="1" thickTop="1" thickBot="1" x14ac:dyDescent="0.25">
      <c r="C767" s="45" t="str">
        <f>'PC Despesas'!O46</f>
        <v>5.5.42</v>
      </c>
      <c r="D767" s="46" t="str">
        <f>VLOOKUP(C767,'PC Despesas'!$O$5:$P$103,2,FALSE)</f>
        <v>-</v>
      </c>
      <c r="E767" s="65">
        <f>SUMIFS(Jan!$I$5:$I$619,Jan!$S$5:$S$619,"Despesa",Jan!$F$5:$F$619,Resultado!$D767)</f>
        <v>0</v>
      </c>
      <c r="F767" s="65">
        <f>SUMIFS(Fev!$I$5:$I$619,Fev!$S$5:$S$619,"Despesa",Fev!$F$5:$F$619,Resultado!$D767)</f>
        <v>0</v>
      </c>
      <c r="G767" s="65">
        <f>SUMIFS(Mar!$I$5:$I$619,Mar!$S$5:$S$619,"Despesa",Mar!$F$5:$F$619,Resultado!$D767)</f>
        <v>0</v>
      </c>
      <c r="H767" s="65">
        <f>SUMIFS(Abr!$I$5:$I$619,Abr!$S$5:$S$619,"Despesa",Abr!$F$5:$F$619,Resultado!$D767)</f>
        <v>0</v>
      </c>
      <c r="I767" s="65">
        <f>SUMIFS(Mai!$I$5:$I$619,Mai!$S$5:$S$619,"Despesa",Mai!$F$5:$F$619,Resultado!$D767)</f>
        <v>0</v>
      </c>
      <c r="J767" s="65">
        <f>SUMIFS(Jun!$I$5:$I$619,Jun!$S$5:$S$619,"Despesa",Jun!$F$5:$F$619,Resultado!$D767)</f>
        <v>0</v>
      </c>
      <c r="K767" s="65">
        <f>SUMIFS(Jul!$I$5:$I$619,Jul!$S$5:$S$619,"Despesa",Jul!$F$5:$F$619,Resultado!$D767)</f>
        <v>0</v>
      </c>
      <c r="L767" s="65">
        <f>SUMIFS(Ago!$I$5:$I$619,Ago!$S$5:$S$619,"Despesa",Ago!$F$5:$F$619,Resultado!$D767)</f>
        <v>0</v>
      </c>
      <c r="M767" s="65">
        <f>SUMIFS(Set!$I$5:$I$619,Set!$S$5:$S$619,"Despesa",Set!$F$5:$F$619,Resultado!$D767)</f>
        <v>0</v>
      </c>
      <c r="N767" s="65">
        <f>SUMIFS(Out!$I$5:$I$619,Out!$S$5:$S$619,"Despesa",Out!$F$5:$F$619,Resultado!$D767)</f>
        <v>0</v>
      </c>
      <c r="O767" s="65">
        <f>SUMIFS(Nov!$I$5:$I$619,Nov!$S$5:$S$619,"Despesa",Nov!$F$5:$F$619,Resultado!$D767)</f>
        <v>0</v>
      </c>
      <c r="P767" s="65">
        <f>SUMIFS(Dez!$I$5:$I$619,Dez!$S$5:$S$619,"Despesa",Dez!$F$5:$F$619,Resultado!$D767)</f>
        <v>0</v>
      </c>
      <c r="Q767" s="65">
        <f t="shared" si="90"/>
        <v>0</v>
      </c>
    </row>
    <row r="768" spans="3:17" ht="28.5" customHeight="1" thickTop="1" thickBot="1" x14ac:dyDescent="0.25">
      <c r="C768" s="45" t="str">
        <f>'PC Despesas'!O47</f>
        <v>5.5.43</v>
      </c>
      <c r="D768" s="46" t="str">
        <f>VLOOKUP(C768,'PC Despesas'!$O$5:$P$103,2,FALSE)</f>
        <v>-</v>
      </c>
      <c r="E768" s="65">
        <f>SUMIFS(Jan!$I$5:$I$619,Jan!$S$5:$S$619,"Despesa",Jan!$F$5:$F$619,Resultado!$D768)</f>
        <v>0</v>
      </c>
      <c r="F768" s="65">
        <f>SUMIFS(Fev!$I$5:$I$619,Fev!$S$5:$S$619,"Despesa",Fev!$F$5:$F$619,Resultado!$D768)</f>
        <v>0</v>
      </c>
      <c r="G768" s="65">
        <f>SUMIFS(Mar!$I$5:$I$619,Mar!$S$5:$S$619,"Despesa",Mar!$F$5:$F$619,Resultado!$D768)</f>
        <v>0</v>
      </c>
      <c r="H768" s="65">
        <f>SUMIFS(Abr!$I$5:$I$619,Abr!$S$5:$S$619,"Despesa",Abr!$F$5:$F$619,Resultado!$D768)</f>
        <v>0</v>
      </c>
      <c r="I768" s="65">
        <f>SUMIFS(Mai!$I$5:$I$619,Mai!$S$5:$S$619,"Despesa",Mai!$F$5:$F$619,Resultado!$D768)</f>
        <v>0</v>
      </c>
      <c r="J768" s="65">
        <f>SUMIFS(Jun!$I$5:$I$619,Jun!$S$5:$S$619,"Despesa",Jun!$F$5:$F$619,Resultado!$D768)</f>
        <v>0</v>
      </c>
      <c r="K768" s="65">
        <f>SUMIFS(Jul!$I$5:$I$619,Jul!$S$5:$S$619,"Despesa",Jul!$F$5:$F$619,Resultado!$D768)</f>
        <v>0</v>
      </c>
      <c r="L768" s="65">
        <f>SUMIFS(Ago!$I$5:$I$619,Ago!$S$5:$S$619,"Despesa",Ago!$F$5:$F$619,Resultado!$D768)</f>
        <v>0</v>
      </c>
      <c r="M768" s="65">
        <f>SUMIFS(Set!$I$5:$I$619,Set!$S$5:$S$619,"Despesa",Set!$F$5:$F$619,Resultado!$D768)</f>
        <v>0</v>
      </c>
      <c r="N768" s="65">
        <f>SUMIFS(Out!$I$5:$I$619,Out!$S$5:$S$619,"Despesa",Out!$F$5:$F$619,Resultado!$D768)</f>
        <v>0</v>
      </c>
      <c r="O768" s="65">
        <f>SUMIFS(Nov!$I$5:$I$619,Nov!$S$5:$S$619,"Despesa",Nov!$F$5:$F$619,Resultado!$D768)</f>
        <v>0</v>
      </c>
      <c r="P768" s="65">
        <f>SUMIFS(Dez!$I$5:$I$619,Dez!$S$5:$S$619,"Despesa",Dez!$F$5:$F$619,Resultado!$D768)</f>
        <v>0</v>
      </c>
      <c r="Q768" s="65">
        <f t="shared" si="90"/>
        <v>0</v>
      </c>
    </row>
    <row r="769" spans="3:17" ht="28.5" customHeight="1" thickTop="1" thickBot="1" x14ac:dyDescent="0.25">
      <c r="C769" s="45" t="str">
        <f>'PC Despesas'!O48</f>
        <v>5.5.44</v>
      </c>
      <c r="D769" s="46" t="str">
        <f>VLOOKUP(C769,'PC Despesas'!$O$5:$P$103,2,FALSE)</f>
        <v>-</v>
      </c>
      <c r="E769" s="65">
        <f>SUMIFS(Jan!$I$5:$I$619,Jan!$S$5:$S$619,"Despesa",Jan!$F$5:$F$619,Resultado!$D769)</f>
        <v>0</v>
      </c>
      <c r="F769" s="65">
        <f>SUMIFS(Fev!$I$5:$I$619,Fev!$S$5:$S$619,"Despesa",Fev!$F$5:$F$619,Resultado!$D769)</f>
        <v>0</v>
      </c>
      <c r="G769" s="65">
        <f>SUMIFS(Mar!$I$5:$I$619,Mar!$S$5:$S$619,"Despesa",Mar!$F$5:$F$619,Resultado!$D769)</f>
        <v>0</v>
      </c>
      <c r="H769" s="65">
        <f>SUMIFS(Abr!$I$5:$I$619,Abr!$S$5:$S$619,"Despesa",Abr!$F$5:$F$619,Resultado!$D769)</f>
        <v>0</v>
      </c>
      <c r="I769" s="65">
        <f>SUMIFS(Mai!$I$5:$I$619,Mai!$S$5:$S$619,"Despesa",Mai!$F$5:$F$619,Resultado!$D769)</f>
        <v>0</v>
      </c>
      <c r="J769" s="65">
        <f>SUMIFS(Jun!$I$5:$I$619,Jun!$S$5:$S$619,"Despesa",Jun!$F$5:$F$619,Resultado!$D769)</f>
        <v>0</v>
      </c>
      <c r="K769" s="65">
        <f>SUMIFS(Jul!$I$5:$I$619,Jul!$S$5:$S$619,"Despesa",Jul!$F$5:$F$619,Resultado!$D769)</f>
        <v>0</v>
      </c>
      <c r="L769" s="65">
        <f>SUMIFS(Ago!$I$5:$I$619,Ago!$S$5:$S$619,"Despesa",Ago!$F$5:$F$619,Resultado!$D769)</f>
        <v>0</v>
      </c>
      <c r="M769" s="65">
        <f>SUMIFS(Set!$I$5:$I$619,Set!$S$5:$S$619,"Despesa",Set!$F$5:$F$619,Resultado!$D769)</f>
        <v>0</v>
      </c>
      <c r="N769" s="65">
        <f>SUMIFS(Out!$I$5:$I$619,Out!$S$5:$S$619,"Despesa",Out!$F$5:$F$619,Resultado!$D769)</f>
        <v>0</v>
      </c>
      <c r="O769" s="65">
        <f>SUMIFS(Nov!$I$5:$I$619,Nov!$S$5:$S$619,"Despesa",Nov!$F$5:$F$619,Resultado!$D769)</f>
        <v>0</v>
      </c>
      <c r="P769" s="65">
        <f>SUMIFS(Dez!$I$5:$I$619,Dez!$S$5:$S$619,"Despesa",Dez!$F$5:$F$619,Resultado!$D769)</f>
        <v>0</v>
      </c>
      <c r="Q769" s="65">
        <f t="shared" si="90"/>
        <v>0</v>
      </c>
    </row>
    <row r="770" spans="3:17" ht="28.5" customHeight="1" thickTop="1" thickBot="1" x14ac:dyDescent="0.25">
      <c r="C770" s="45" t="str">
        <f>'PC Despesas'!O49</f>
        <v>5.5.45</v>
      </c>
      <c r="D770" s="46" t="str">
        <f>VLOOKUP(C770,'PC Despesas'!$O$5:$P$103,2,FALSE)</f>
        <v>-</v>
      </c>
      <c r="E770" s="65">
        <f>SUMIFS(Jan!$I$5:$I$619,Jan!$S$5:$S$619,"Despesa",Jan!$F$5:$F$619,Resultado!$D770)</f>
        <v>0</v>
      </c>
      <c r="F770" s="65">
        <f>SUMIFS(Fev!$I$5:$I$619,Fev!$S$5:$S$619,"Despesa",Fev!$F$5:$F$619,Resultado!$D770)</f>
        <v>0</v>
      </c>
      <c r="G770" s="65">
        <f>SUMIFS(Mar!$I$5:$I$619,Mar!$S$5:$S$619,"Despesa",Mar!$F$5:$F$619,Resultado!$D770)</f>
        <v>0</v>
      </c>
      <c r="H770" s="65">
        <f>SUMIFS(Abr!$I$5:$I$619,Abr!$S$5:$S$619,"Despesa",Abr!$F$5:$F$619,Resultado!$D770)</f>
        <v>0</v>
      </c>
      <c r="I770" s="65">
        <f>SUMIFS(Mai!$I$5:$I$619,Mai!$S$5:$S$619,"Despesa",Mai!$F$5:$F$619,Resultado!$D770)</f>
        <v>0</v>
      </c>
      <c r="J770" s="65">
        <f>SUMIFS(Jun!$I$5:$I$619,Jun!$S$5:$S$619,"Despesa",Jun!$F$5:$F$619,Resultado!$D770)</f>
        <v>0</v>
      </c>
      <c r="K770" s="65">
        <f>SUMIFS(Jul!$I$5:$I$619,Jul!$S$5:$S$619,"Despesa",Jul!$F$5:$F$619,Resultado!$D770)</f>
        <v>0</v>
      </c>
      <c r="L770" s="65">
        <f>SUMIFS(Ago!$I$5:$I$619,Ago!$S$5:$S$619,"Despesa",Ago!$F$5:$F$619,Resultado!$D770)</f>
        <v>0</v>
      </c>
      <c r="M770" s="65">
        <f>SUMIFS(Set!$I$5:$I$619,Set!$S$5:$S$619,"Despesa",Set!$F$5:$F$619,Resultado!$D770)</f>
        <v>0</v>
      </c>
      <c r="N770" s="65">
        <f>SUMIFS(Out!$I$5:$I$619,Out!$S$5:$S$619,"Despesa",Out!$F$5:$F$619,Resultado!$D770)</f>
        <v>0</v>
      </c>
      <c r="O770" s="65">
        <f>SUMIFS(Nov!$I$5:$I$619,Nov!$S$5:$S$619,"Despesa",Nov!$F$5:$F$619,Resultado!$D770)</f>
        <v>0</v>
      </c>
      <c r="P770" s="65">
        <f>SUMIFS(Dez!$I$5:$I$619,Dez!$S$5:$S$619,"Despesa",Dez!$F$5:$F$619,Resultado!$D770)</f>
        <v>0</v>
      </c>
      <c r="Q770" s="65">
        <f t="shared" si="90"/>
        <v>0</v>
      </c>
    </row>
    <row r="771" spans="3:17" ht="28.5" customHeight="1" thickTop="1" thickBot="1" x14ac:dyDescent="0.25">
      <c r="C771" s="45" t="str">
        <f>'PC Despesas'!O50</f>
        <v>5.5.46</v>
      </c>
      <c r="D771" s="46" t="str">
        <f>VLOOKUP(C771,'PC Despesas'!$O$5:$P$103,2,FALSE)</f>
        <v>-</v>
      </c>
      <c r="E771" s="65">
        <f>SUMIFS(Jan!$I$5:$I$619,Jan!$S$5:$S$619,"Despesa",Jan!$F$5:$F$619,Resultado!$D771)</f>
        <v>0</v>
      </c>
      <c r="F771" s="65">
        <f>SUMIFS(Fev!$I$5:$I$619,Fev!$S$5:$S$619,"Despesa",Fev!$F$5:$F$619,Resultado!$D771)</f>
        <v>0</v>
      </c>
      <c r="G771" s="65">
        <f>SUMIFS(Mar!$I$5:$I$619,Mar!$S$5:$S$619,"Despesa",Mar!$F$5:$F$619,Resultado!$D771)</f>
        <v>0</v>
      </c>
      <c r="H771" s="65">
        <f>SUMIFS(Abr!$I$5:$I$619,Abr!$S$5:$S$619,"Despesa",Abr!$F$5:$F$619,Resultado!$D771)</f>
        <v>0</v>
      </c>
      <c r="I771" s="65">
        <f>SUMIFS(Mai!$I$5:$I$619,Mai!$S$5:$S$619,"Despesa",Mai!$F$5:$F$619,Resultado!$D771)</f>
        <v>0</v>
      </c>
      <c r="J771" s="65">
        <f>SUMIFS(Jun!$I$5:$I$619,Jun!$S$5:$S$619,"Despesa",Jun!$F$5:$F$619,Resultado!$D771)</f>
        <v>0</v>
      </c>
      <c r="K771" s="65">
        <f>SUMIFS(Jul!$I$5:$I$619,Jul!$S$5:$S$619,"Despesa",Jul!$F$5:$F$619,Resultado!$D771)</f>
        <v>0</v>
      </c>
      <c r="L771" s="65">
        <f>SUMIFS(Ago!$I$5:$I$619,Ago!$S$5:$S$619,"Despesa",Ago!$F$5:$F$619,Resultado!$D771)</f>
        <v>0</v>
      </c>
      <c r="M771" s="65">
        <f>SUMIFS(Set!$I$5:$I$619,Set!$S$5:$S$619,"Despesa",Set!$F$5:$F$619,Resultado!$D771)</f>
        <v>0</v>
      </c>
      <c r="N771" s="65">
        <f>SUMIFS(Out!$I$5:$I$619,Out!$S$5:$S$619,"Despesa",Out!$F$5:$F$619,Resultado!$D771)</f>
        <v>0</v>
      </c>
      <c r="O771" s="65">
        <f>SUMIFS(Nov!$I$5:$I$619,Nov!$S$5:$S$619,"Despesa",Nov!$F$5:$F$619,Resultado!$D771)</f>
        <v>0</v>
      </c>
      <c r="P771" s="65">
        <f>SUMIFS(Dez!$I$5:$I$619,Dez!$S$5:$S$619,"Despesa",Dez!$F$5:$F$619,Resultado!$D771)</f>
        <v>0</v>
      </c>
      <c r="Q771" s="65">
        <f t="shared" si="90"/>
        <v>0</v>
      </c>
    </row>
    <row r="772" spans="3:17" ht="28.5" customHeight="1" thickTop="1" thickBot="1" x14ac:dyDescent="0.25">
      <c r="C772" s="45" t="str">
        <f>'PC Despesas'!O51</f>
        <v>5.5.47</v>
      </c>
      <c r="D772" s="46" t="str">
        <f>VLOOKUP(C772,'PC Despesas'!$O$5:$P$103,2,FALSE)</f>
        <v>-</v>
      </c>
      <c r="E772" s="65">
        <f>SUMIFS(Jan!$I$5:$I$619,Jan!$S$5:$S$619,"Despesa",Jan!$F$5:$F$619,Resultado!$D772)</f>
        <v>0</v>
      </c>
      <c r="F772" s="65">
        <f>SUMIFS(Fev!$I$5:$I$619,Fev!$S$5:$S$619,"Despesa",Fev!$F$5:$F$619,Resultado!$D772)</f>
        <v>0</v>
      </c>
      <c r="G772" s="65">
        <f>SUMIFS(Mar!$I$5:$I$619,Mar!$S$5:$S$619,"Despesa",Mar!$F$5:$F$619,Resultado!$D772)</f>
        <v>0</v>
      </c>
      <c r="H772" s="65">
        <f>SUMIFS(Abr!$I$5:$I$619,Abr!$S$5:$S$619,"Despesa",Abr!$F$5:$F$619,Resultado!$D772)</f>
        <v>0</v>
      </c>
      <c r="I772" s="65">
        <f>SUMIFS(Mai!$I$5:$I$619,Mai!$S$5:$S$619,"Despesa",Mai!$F$5:$F$619,Resultado!$D772)</f>
        <v>0</v>
      </c>
      <c r="J772" s="65">
        <f>SUMIFS(Jun!$I$5:$I$619,Jun!$S$5:$S$619,"Despesa",Jun!$F$5:$F$619,Resultado!$D772)</f>
        <v>0</v>
      </c>
      <c r="K772" s="65">
        <f>SUMIFS(Jul!$I$5:$I$619,Jul!$S$5:$S$619,"Despesa",Jul!$F$5:$F$619,Resultado!$D772)</f>
        <v>0</v>
      </c>
      <c r="L772" s="65">
        <f>SUMIFS(Ago!$I$5:$I$619,Ago!$S$5:$S$619,"Despesa",Ago!$F$5:$F$619,Resultado!$D772)</f>
        <v>0</v>
      </c>
      <c r="M772" s="65">
        <f>SUMIFS(Set!$I$5:$I$619,Set!$S$5:$S$619,"Despesa",Set!$F$5:$F$619,Resultado!$D772)</f>
        <v>0</v>
      </c>
      <c r="N772" s="65">
        <f>SUMIFS(Out!$I$5:$I$619,Out!$S$5:$S$619,"Despesa",Out!$F$5:$F$619,Resultado!$D772)</f>
        <v>0</v>
      </c>
      <c r="O772" s="65">
        <f>SUMIFS(Nov!$I$5:$I$619,Nov!$S$5:$S$619,"Despesa",Nov!$F$5:$F$619,Resultado!$D772)</f>
        <v>0</v>
      </c>
      <c r="P772" s="65">
        <f>SUMIFS(Dez!$I$5:$I$619,Dez!$S$5:$S$619,"Despesa",Dez!$F$5:$F$619,Resultado!$D772)</f>
        <v>0</v>
      </c>
      <c r="Q772" s="65">
        <f t="shared" si="90"/>
        <v>0</v>
      </c>
    </row>
    <row r="773" spans="3:17" ht="28.5" customHeight="1" thickTop="1" thickBot="1" x14ac:dyDescent="0.25">
      <c r="C773" s="45" t="str">
        <f>'PC Despesas'!O52</f>
        <v>5.5.48</v>
      </c>
      <c r="D773" s="46" t="str">
        <f>VLOOKUP(C773,'PC Despesas'!$O$5:$P$103,2,FALSE)</f>
        <v>-</v>
      </c>
      <c r="E773" s="65">
        <f>SUMIFS(Jan!$I$5:$I$619,Jan!$S$5:$S$619,"Despesa",Jan!$F$5:$F$619,Resultado!$D773)</f>
        <v>0</v>
      </c>
      <c r="F773" s="65">
        <f>SUMIFS(Fev!$I$5:$I$619,Fev!$S$5:$S$619,"Despesa",Fev!$F$5:$F$619,Resultado!$D773)</f>
        <v>0</v>
      </c>
      <c r="G773" s="65">
        <f>SUMIFS(Mar!$I$5:$I$619,Mar!$S$5:$S$619,"Despesa",Mar!$F$5:$F$619,Resultado!$D773)</f>
        <v>0</v>
      </c>
      <c r="H773" s="65">
        <f>SUMIFS(Abr!$I$5:$I$619,Abr!$S$5:$S$619,"Despesa",Abr!$F$5:$F$619,Resultado!$D773)</f>
        <v>0</v>
      </c>
      <c r="I773" s="65">
        <f>SUMIFS(Mai!$I$5:$I$619,Mai!$S$5:$S$619,"Despesa",Mai!$F$5:$F$619,Resultado!$D773)</f>
        <v>0</v>
      </c>
      <c r="J773" s="65">
        <f>SUMIFS(Jun!$I$5:$I$619,Jun!$S$5:$S$619,"Despesa",Jun!$F$5:$F$619,Resultado!$D773)</f>
        <v>0</v>
      </c>
      <c r="K773" s="65">
        <f>SUMIFS(Jul!$I$5:$I$619,Jul!$S$5:$S$619,"Despesa",Jul!$F$5:$F$619,Resultado!$D773)</f>
        <v>0</v>
      </c>
      <c r="L773" s="65">
        <f>SUMIFS(Ago!$I$5:$I$619,Ago!$S$5:$S$619,"Despesa",Ago!$F$5:$F$619,Resultado!$D773)</f>
        <v>0</v>
      </c>
      <c r="M773" s="65">
        <f>SUMIFS(Set!$I$5:$I$619,Set!$S$5:$S$619,"Despesa",Set!$F$5:$F$619,Resultado!$D773)</f>
        <v>0</v>
      </c>
      <c r="N773" s="65">
        <f>SUMIFS(Out!$I$5:$I$619,Out!$S$5:$S$619,"Despesa",Out!$F$5:$F$619,Resultado!$D773)</f>
        <v>0</v>
      </c>
      <c r="O773" s="65">
        <f>SUMIFS(Nov!$I$5:$I$619,Nov!$S$5:$S$619,"Despesa",Nov!$F$5:$F$619,Resultado!$D773)</f>
        <v>0</v>
      </c>
      <c r="P773" s="65">
        <f>SUMIFS(Dez!$I$5:$I$619,Dez!$S$5:$S$619,"Despesa",Dez!$F$5:$F$619,Resultado!$D773)</f>
        <v>0</v>
      </c>
      <c r="Q773" s="65">
        <f t="shared" si="90"/>
        <v>0</v>
      </c>
    </row>
    <row r="774" spans="3:17" ht="28.5" customHeight="1" thickTop="1" thickBot="1" x14ac:dyDescent="0.25">
      <c r="C774" s="45" t="str">
        <f>'PC Despesas'!O53</f>
        <v>5.5.49</v>
      </c>
      <c r="D774" s="46" t="str">
        <f>VLOOKUP(C774,'PC Despesas'!$O$5:$P$103,2,FALSE)</f>
        <v>-</v>
      </c>
      <c r="E774" s="65">
        <f>SUMIFS(Jan!$I$5:$I$619,Jan!$S$5:$S$619,"Despesa",Jan!$F$5:$F$619,Resultado!$D774)</f>
        <v>0</v>
      </c>
      <c r="F774" s="65">
        <f>SUMIFS(Fev!$I$5:$I$619,Fev!$S$5:$S$619,"Despesa",Fev!$F$5:$F$619,Resultado!$D774)</f>
        <v>0</v>
      </c>
      <c r="G774" s="65">
        <f>SUMIFS(Mar!$I$5:$I$619,Mar!$S$5:$S$619,"Despesa",Mar!$F$5:$F$619,Resultado!$D774)</f>
        <v>0</v>
      </c>
      <c r="H774" s="65">
        <f>SUMIFS(Abr!$I$5:$I$619,Abr!$S$5:$S$619,"Despesa",Abr!$F$5:$F$619,Resultado!$D774)</f>
        <v>0</v>
      </c>
      <c r="I774" s="65">
        <f>SUMIFS(Mai!$I$5:$I$619,Mai!$S$5:$S$619,"Despesa",Mai!$F$5:$F$619,Resultado!$D774)</f>
        <v>0</v>
      </c>
      <c r="J774" s="65">
        <f>SUMIFS(Jun!$I$5:$I$619,Jun!$S$5:$S$619,"Despesa",Jun!$F$5:$F$619,Resultado!$D774)</f>
        <v>0</v>
      </c>
      <c r="K774" s="65">
        <f>SUMIFS(Jul!$I$5:$I$619,Jul!$S$5:$S$619,"Despesa",Jul!$F$5:$F$619,Resultado!$D774)</f>
        <v>0</v>
      </c>
      <c r="L774" s="65">
        <f>SUMIFS(Ago!$I$5:$I$619,Ago!$S$5:$S$619,"Despesa",Ago!$F$5:$F$619,Resultado!$D774)</f>
        <v>0</v>
      </c>
      <c r="M774" s="65">
        <f>SUMIFS(Set!$I$5:$I$619,Set!$S$5:$S$619,"Despesa",Set!$F$5:$F$619,Resultado!$D774)</f>
        <v>0</v>
      </c>
      <c r="N774" s="65">
        <f>SUMIFS(Out!$I$5:$I$619,Out!$S$5:$S$619,"Despesa",Out!$F$5:$F$619,Resultado!$D774)</f>
        <v>0</v>
      </c>
      <c r="O774" s="65">
        <f>SUMIFS(Nov!$I$5:$I$619,Nov!$S$5:$S$619,"Despesa",Nov!$F$5:$F$619,Resultado!$D774)</f>
        <v>0</v>
      </c>
      <c r="P774" s="65">
        <f>SUMIFS(Dez!$I$5:$I$619,Dez!$S$5:$S$619,"Despesa",Dez!$F$5:$F$619,Resultado!$D774)</f>
        <v>0</v>
      </c>
      <c r="Q774" s="65">
        <f t="shared" si="90"/>
        <v>0</v>
      </c>
    </row>
    <row r="775" spans="3:17" ht="28.5" customHeight="1" thickTop="1" thickBot="1" x14ac:dyDescent="0.25">
      <c r="C775" s="45" t="str">
        <f>'PC Despesas'!O54</f>
        <v>5.5.50</v>
      </c>
      <c r="D775" s="46" t="str">
        <f>VLOOKUP(C775,'PC Despesas'!$O$5:$P$103,2,FALSE)</f>
        <v>-</v>
      </c>
      <c r="E775" s="65">
        <f>SUMIFS(Jan!$I$5:$I$619,Jan!$S$5:$S$619,"Despesa",Jan!$F$5:$F$619,Resultado!$D775)</f>
        <v>0</v>
      </c>
      <c r="F775" s="65">
        <f>SUMIFS(Fev!$I$5:$I$619,Fev!$S$5:$S$619,"Despesa",Fev!$F$5:$F$619,Resultado!$D775)</f>
        <v>0</v>
      </c>
      <c r="G775" s="65">
        <f>SUMIFS(Mar!$I$5:$I$619,Mar!$S$5:$S$619,"Despesa",Mar!$F$5:$F$619,Resultado!$D775)</f>
        <v>0</v>
      </c>
      <c r="H775" s="65">
        <f>SUMIFS(Abr!$I$5:$I$619,Abr!$S$5:$S$619,"Despesa",Abr!$F$5:$F$619,Resultado!$D775)</f>
        <v>0</v>
      </c>
      <c r="I775" s="65">
        <f>SUMIFS(Mai!$I$5:$I$619,Mai!$S$5:$S$619,"Despesa",Mai!$F$5:$F$619,Resultado!$D775)</f>
        <v>0</v>
      </c>
      <c r="J775" s="65">
        <f>SUMIFS(Jun!$I$5:$I$619,Jun!$S$5:$S$619,"Despesa",Jun!$F$5:$F$619,Resultado!$D775)</f>
        <v>0</v>
      </c>
      <c r="K775" s="65">
        <f>SUMIFS(Jul!$I$5:$I$619,Jul!$S$5:$S$619,"Despesa",Jul!$F$5:$F$619,Resultado!$D775)</f>
        <v>0</v>
      </c>
      <c r="L775" s="65">
        <f>SUMIFS(Ago!$I$5:$I$619,Ago!$S$5:$S$619,"Despesa",Ago!$F$5:$F$619,Resultado!$D775)</f>
        <v>0</v>
      </c>
      <c r="M775" s="65">
        <f>SUMIFS(Set!$I$5:$I$619,Set!$S$5:$S$619,"Despesa",Set!$F$5:$F$619,Resultado!$D775)</f>
        <v>0</v>
      </c>
      <c r="N775" s="65">
        <f>SUMIFS(Out!$I$5:$I$619,Out!$S$5:$S$619,"Despesa",Out!$F$5:$F$619,Resultado!$D775)</f>
        <v>0</v>
      </c>
      <c r="O775" s="65">
        <f>SUMIFS(Nov!$I$5:$I$619,Nov!$S$5:$S$619,"Despesa",Nov!$F$5:$F$619,Resultado!$D775)</f>
        <v>0</v>
      </c>
      <c r="P775" s="65">
        <f>SUMIFS(Dez!$I$5:$I$619,Dez!$S$5:$S$619,"Despesa",Dez!$F$5:$F$619,Resultado!$D775)</f>
        <v>0</v>
      </c>
      <c r="Q775" s="65">
        <f t="shared" si="90"/>
        <v>0</v>
      </c>
    </row>
    <row r="776" spans="3:17" ht="28.5" customHeight="1" thickTop="1" thickBot="1" x14ac:dyDescent="0.25">
      <c r="C776" s="45" t="str">
        <f>'PC Despesas'!O55</f>
        <v>5.5.51</v>
      </c>
      <c r="D776" s="46" t="str">
        <f>VLOOKUP(C776,'PC Despesas'!$O$5:$P$103,2,FALSE)</f>
        <v>-</v>
      </c>
      <c r="E776" s="65">
        <f>SUMIFS(Jan!$I$5:$I$619,Jan!$S$5:$S$619,"Despesa",Jan!$F$5:$F$619,Resultado!$D776)</f>
        <v>0</v>
      </c>
      <c r="F776" s="65">
        <f>SUMIFS(Fev!$I$5:$I$619,Fev!$S$5:$S$619,"Despesa",Fev!$F$5:$F$619,Resultado!$D776)</f>
        <v>0</v>
      </c>
      <c r="G776" s="65">
        <f>SUMIFS(Mar!$I$5:$I$619,Mar!$S$5:$S$619,"Despesa",Mar!$F$5:$F$619,Resultado!$D776)</f>
        <v>0</v>
      </c>
      <c r="H776" s="65">
        <f>SUMIFS(Abr!$I$5:$I$619,Abr!$S$5:$S$619,"Despesa",Abr!$F$5:$F$619,Resultado!$D776)</f>
        <v>0</v>
      </c>
      <c r="I776" s="65">
        <f>SUMIFS(Mai!$I$5:$I$619,Mai!$S$5:$S$619,"Despesa",Mai!$F$5:$F$619,Resultado!$D776)</f>
        <v>0</v>
      </c>
      <c r="J776" s="65">
        <f>SUMIFS(Jun!$I$5:$I$619,Jun!$S$5:$S$619,"Despesa",Jun!$F$5:$F$619,Resultado!$D776)</f>
        <v>0</v>
      </c>
      <c r="K776" s="65">
        <f>SUMIFS(Jul!$I$5:$I$619,Jul!$S$5:$S$619,"Despesa",Jul!$F$5:$F$619,Resultado!$D776)</f>
        <v>0</v>
      </c>
      <c r="L776" s="65">
        <f>SUMIFS(Ago!$I$5:$I$619,Ago!$S$5:$S$619,"Despesa",Ago!$F$5:$F$619,Resultado!$D776)</f>
        <v>0</v>
      </c>
      <c r="M776" s="65">
        <f>SUMIFS(Set!$I$5:$I$619,Set!$S$5:$S$619,"Despesa",Set!$F$5:$F$619,Resultado!$D776)</f>
        <v>0</v>
      </c>
      <c r="N776" s="65">
        <f>SUMIFS(Out!$I$5:$I$619,Out!$S$5:$S$619,"Despesa",Out!$F$5:$F$619,Resultado!$D776)</f>
        <v>0</v>
      </c>
      <c r="O776" s="65">
        <f>SUMIFS(Nov!$I$5:$I$619,Nov!$S$5:$S$619,"Despesa",Nov!$F$5:$F$619,Resultado!$D776)</f>
        <v>0</v>
      </c>
      <c r="P776" s="65">
        <f>SUMIFS(Dez!$I$5:$I$619,Dez!$S$5:$S$619,"Despesa",Dez!$F$5:$F$619,Resultado!$D776)</f>
        <v>0</v>
      </c>
      <c r="Q776" s="65">
        <f t="shared" si="90"/>
        <v>0</v>
      </c>
    </row>
    <row r="777" spans="3:17" ht="28.5" customHeight="1" thickTop="1" thickBot="1" x14ac:dyDescent="0.25">
      <c r="C777" s="45" t="str">
        <f>'PC Despesas'!O56</f>
        <v>5.5.52</v>
      </c>
      <c r="D777" s="46" t="str">
        <f>VLOOKUP(C777,'PC Despesas'!$O$5:$P$103,2,FALSE)</f>
        <v>-</v>
      </c>
      <c r="E777" s="65">
        <f>SUMIFS(Jan!$I$5:$I$619,Jan!$S$5:$S$619,"Despesa",Jan!$F$5:$F$619,Resultado!$D777)</f>
        <v>0</v>
      </c>
      <c r="F777" s="65">
        <f>SUMIFS(Fev!$I$5:$I$619,Fev!$S$5:$S$619,"Despesa",Fev!$F$5:$F$619,Resultado!$D777)</f>
        <v>0</v>
      </c>
      <c r="G777" s="65">
        <f>SUMIFS(Mar!$I$5:$I$619,Mar!$S$5:$S$619,"Despesa",Mar!$F$5:$F$619,Resultado!$D777)</f>
        <v>0</v>
      </c>
      <c r="H777" s="65">
        <f>SUMIFS(Abr!$I$5:$I$619,Abr!$S$5:$S$619,"Despesa",Abr!$F$5:$F$619,Resultado!$D777)</f>
        <v>0</v>
      </c>
      <c r="I777" s="65">
        <f>SUMIFS(Mai!$I$5:$I$619,Mai!$S$5:$S$619,"Despesa",Mai!$F$5:$F$619,Resultado!$D777)</f>
        <v>0</v>
      </c>
      <c r="J777" s="65">
        <f>SUMIFS(Jun!$I$5:$I$619,Jun!$S$5:$S$619,"Despesa",Jun!$F$5:$F$619,Resultado!$D777)</f>
        <v>0</v>
      </c>
      <c r="K777" s="65">
        <f>SUMIFS(Jul!$I$5:$I$619,Jul!$S$5:$S$619,"Despesa",Jul!$F$5:$F$619,Resultado!$D777)</f>
        <v>0</v>
      </c>
      <c r="L777" s="65">
        <f>SUMIFS(Ago!$I$5:$I$619,Ago!$S$5:$S$619,"Despesa",Ago!$F$5:$F$619,Resultado!$D777)</f>
        <v>0</v>
      </c>
      <c r="M777" s="65">
        <f>SUMIFS(Set!$I$5:$I$619,Set!$S$5:$S$619,"Despesa",Set!$F$5:$F$619,Resultado!$D777)</f>
        <v>0</v>
      </c>
      <c r="N777" s="65">
        <f>SUMIFS(Out!$I$5:$I$619,Out!$S$5:$S$619,"Despesa",Out!$F$5:$F$619,Resultado!$D777)</f>
        <v>0</v>
      </c>
      <c r="O777" s="65">
        <f>SUMIFS(Nov!$I$5:$I$619,Nov!$S$5:$S$619,"Despesa",Nov!$F$5:$F$619,Resultado!$D777)</f>
        <v>0</v>
      </c>
      <c r="P777" s="65">
        <f>SUMIFS(Dez!$I$5:$I$619,Dez!$S$5:$S$619,"Despesa",Dez!$F$5:$F$619,Resultado!$D777)</f>
        <v>0</v>
      </c>
      <c r="Q777" s="65">
        <f t="shared" si="90"/>
        <v>0</v>
      </c>
    </row>
    <row r="778" spans="3:17" ht="28.5" customHeight="1" thickTop="1" thickBot="1" x14ac:dyDescent="0.25">
      <c r="C778" s="45" t="str">
        <f>'PC Despesas'!O57</f>
        <v>5.5.53</v>
      </c>
      <c r="D778" s="46" t="str">
        <f>VLOOKUP(C778,'PC Despesas'!$O$5:$P$103,2,FALSE)</f>
        <v>-</v>
      </c>
      <c r="E778" s="65">
        <f>SUMIFS(Jan!$I$5:$I$619,Jan!$S$5:$S$619,"Despesa",Jan!$F$5:$F$619,Resultado!$D778)</f>
        <v>0</v>
      </c>
      <c r="F778" s="65">
        <f>SUMIFS(Fev!$I$5:$I$619,Fev!$S$5:$S$619,"Despesa",Fev!$F$5:$F$619,Resultado!$D778)</f>
        <v>0</v>
      </c>
      <c r="G778" s="65">
        <f>SUMIFS(Mar!$I$5:$I$619,Mar!$S$5:$S$619,"Despesa",Mar!$F$5:$F$619,Resultado!$D778)</f>
        <v>0</v>
      </c>
      <c r="H778" s="65">
        <f>SUMIFS(Abr!$I$5:$I$619,Abr!$S$5:$S$619,"Despesa",Abr!$F$5:$F$619,Resultado!$D778)</f>
        <v>0</v>
      </c>
      <c r="I778" s="65">
        <f>SUMIFS(Mai!$I$5:$I$619,Mai!$S$5:$S$619,"Despesa",Mai!$F$5:$F$619,Resultado!$D778)</f>
        <v>0</v>
      </c>
      <c r="J778" s="65">
        <f>SUMIFS(Jun!$I$5:$I$619,Jun!$S$5:$S$619,"Despesa",Jun!$F$5:$F$619,Resultado!$D778)</f>
        <v>0</v>
      </c>
      <c r="K778" s="65">
        <f>SUMIFS(Jul!$I$5:$I$619,Jul!$S$5:$S$619,"Despesa",Jul!$F$5:$F$619,Resultado!$D778)</f>
        <v>0</v>
      </c>
      <c r="L778" s="65">
        <f>SUMIFS(Ago!$I$5:$I$619,Ago!$S$5:$S$619,"Despesa",Ago!$F$5:$F$619,Resultado!$D778)</f>
        <v>0</v>
      </c>
      <c r="M778" s="65">
        <f>SUMIFS(Set!$I$5:$I$619,Set!$S$5:$S$619,"Despesa",Set!$F$5:$F$619,Resultado!$D778)</f>
        <v>0</v>
      </c>
      <c r="N778" s="65">
        <f>SUMIFS(Out!$I$5:$I$619,Out!$S$5:$S$619,"Despesa",Out!$F$5:$F$619,Resultado!$D778)</f>
        <v>0</v>
      </c>
      <c r="O778" s="65">
        <f>SUMIFS(Nov!$I$5:$I$619,Nov!$S$5:$S$619,"Despesa",Nov!$F$5:$F$619,Resultado!$D778)</f>
        <v>0</v>
      </c>
      <c r="P778" s="65">
        <f>SUMIFS(Dez!$I$5:$I$619,Dez!$S$5:$S$619,"Despesa",Dez!$F$5:$F$619,Resultado!$D778)</f>
        <v>0</v>
      </c>
      <c r="Q778" s="65">
        <f t="shared" si="90"/>
        <v>0</v>
      </c>
    </row>
    <row r="779" spans="3:17" ht="28.5" customHeight="1" thickTop="1" thickBot="1" x14ac:dyDescent="0.25">
      <c r="C779" s="45" t="str">
        <f>'PC Despesas'!O58</f>
        <v>5.5.54</v>
      </c>
      <c r="D779" s="46" t="str">
        <f>VLOOKUP(C779,'PC Despesas'!$O$5:$P$103,2,FALSE)</f>
        <v>-</v>
      </c>
      <c r="E779" s="65">
        <f>SUMIFS(Jan!$I$5:$I$619,Jan!$S$5:$S$619,"Despesa",Jan!$F$5:$F$619,Resultado!$D779)</f>
        <v>0</v>
      </c>
      <c r="F779" s="65">
        <f>SUMIFS(Fev!$I$5:$I$619,Fev!$S$5:$S$619,"Despesa",Fev!$F$5:$F$619,Resultado!$D779)</f>
        <v>0</v>
      </c>
      <c r="G779" s="65">
        <f>SUMIFS(Mar!$I$5:$I$619,Mar!$S$5:$S$619,"Despesa",Mar!$F$5:$F$619,Resultado!$D779)</f>
        <v>0</v>
      </c>
      <c r="H779" s="65">
        <f>SUMIFS(Abr!$I$5:$I$619,Abr!$S$5:$S$619,"Despesa",Abr!$F$5:$F$619,Resultado!$D779)</f>
        <v>0</v>
      </c>
      <c r="I779" s="65">
        <f>SUMIFS(Mai!$I$5:$I$619,Mai!$S$5:$S$619,"Despesa",Mai!$F$5:$F$619,Resultado!$D779)</f>
        <v>0</v>
      </c>
      <c r="J779" s="65">
        <f>SUMIFS(Jun!$I$5:$I$619,Jun!$S$5:$S$619,"Despesa",Jun!$F$5:$F$619,Resultado!$D779)</f>
        <v>0</v>
      </c>
      <c r="K779" s="65">
        <f>SUMIFS(Jul!$I$5:$I$619,Jul!$S$5:$S$619,"Despesa",Jul!$F$5:$F$619,Resultado!$D779)</f>
        <v>0</v>
      </c>
      <c r="L779" s="65">
        <f>SUMIFS(Ago!$I$5:$I$619,Ago!$S$5:$S$619,"Despesa",Ago!$F$5:$F$619,Resultado!$D779)</f>
        <v>0</v>
      </c>
      <c r="M779" s="65">
        <f>SUMIFS(Set!$I$5:$I$619,Set!$S$5:$S$619,"Despesa",Set!$F$5:$F$619,Resultado!$D779)</f>
        <v>0</v>
      </c>
      <c r="N779" s="65">
        <f>SUMIFS(Out!$I$5:$I$619,Out!$S$5:$S$619,"Despesa",Out!$F$5:$F$619,Resultado!$D779)</f>
        <v>0</v>
      </c>
      <c r="O779" s="65">
        <f>SUMIFS(Nov!$I$5:$I$619,Nov!$S$5:$S$619,"Despesa",Nov!$F$5:$F$619,Resultado!$D779)</f>
        <v>0</v>
      </c>
      <c r="P779" s="65">
        <f>SUMIFS(Dez!$I$5:$I$619,Dez!$S$5:$S$619,"Despesa",Dez!$F$5:$F$619,Resultado!$D779)</f>
        <v>0</v>
      </c>
      <c r="Q779" s="65">
        <f t="shared" si="90"/>
        <v>0</v>
      </c>
    </row>
    <row r="780" spans="3:17" ht="28.5" customHeight="1" thickTop="1" thickBot="1" x14ac:dyDescent="0.25">
      <c r="C780" s="45" t="str">
        <f>'PC Despesas'!O59</f>
        <v>5.5.55</v>
      </c>
      <c r="D780" s="46" t="str">
        <f>VLOOKUP(C780,'PC Despesas'!$O$5:$P$103,2,FALSE)</f>
        <v>-</v>
      </c>
      <c r="E780" s="65">
        <f>SUMIFS(Jan!$I$5:$I$619,Jan!$S$5:$S$619,"Despesa",Jan!$F$5:$F$619,Resultado!$D780)</f>
        <v>0</v>
      </c>
      <c r="F780" s="65">
        <f>SUMIFS(Fev!$I$5:$I$619,Fev!$S$5:$S$619,"Despesa",Fev!$F$5:$F$619,Resultado!$D780)</f>
        <v>0</v>
      </c>
      <c r="G780" s="65">
        <f>SUMIFS(Mar!$I$5:$I$619,Mar!$S$5:$S$619,"Despesa",Mar!$F$5:$F$619,Resultado!$D780)</f>
        <v>0</v>
      </c>
      <c r="H780" s="65">
        <f>SUMIFS(Abr!$I$5:$I$619,Abr!$S$5:$S$619,"Despesa",Abr!$F$5:$F$619,Resultado!$D780)</f>
        <v>0</v>
      </c>
      <c r="I780" s="65">
        <f>SUMIFS(Mai!$I$5:$I$619,Mai!$S$5:$S$619,"Despesa",Mai!$F$5:$F$619,Resultado!$D780)</f>
        <v>0</v>
      </c>
      <c r="J780" s="65">
        <f>SUMIFS(Jun!$I$5:$I$619,Jun!$S$5:$S$619,"Despesa",Jun!$F$5:$F$619,Resultado!$D780)</f>
        <v>0</v>
      </c>
      <c r="K780" s="65">
        <f>SUMIFS(Jul!$I$5:$I$619,Jul!$S$5:$S$619,"Despesa",Jul!$F$5:$F$619,Resultado!$D780)</f>
        <v>0</v>
      </c>
      <c r="L780" s="65">
        <f>SUMIFS(Ago!$I$5:$I$619,Ago!$S$5:$S$619,"Despesa",Ago!$F$5:$F$619,Resultado!$D780)</f>
        <v>0</v>
      </c>
      <c r="M780" s="65">
        <f>SUMIFS(Set!$I$5:$I$619,Set!$S$5:$S$619,"Despesa",Set!$F$5:$F$619,Resultado!$D780)</f>
        <v>0</v>
      </c>
      <c r="N780" s="65">
        <f>SUMIFS(Out!$I$5:$I$619,Out!$S$5:$S$619,"Despesa",Out!$F$5:$F$619,Resultado!$D780)</f>
        <v>0</v>
      </c>
      <c r="O780" s="65">
        <f>SUMIFS(Nov!$I$5:$I$619,Nov!$S$5:$S$619,"Despesa",Nov!$F$5:$F$619,Resultado!$D780)</f>
        <v>0</v>
      </c>
      <c r="P780" s="65">
        <f>SUMIFS(Dez!$I$5:$I$619,Dez!$S$5:$S$619,"Despesa",Dez!$F$5:$F$619,Resultado!$D780)</f>
        <v>0</v>
      </c>
      <c r="Q780" s="65">
        <f t="shared" si="90"/>
        <v>0</v>
      </c>
    </row>
    <row r="781" spans="3:17" ht="28.5" customHeight="1" thickTop="1" thickBot="1" x14ac:dyDescent="0.25">
      <c r="C781" s="45" t="str">
        <f>'PC Despesas'!O60</f>
        <v>5.5.56</v>
      </c>
      <c r="D781" s="46" t="str">
        <f>VLOOKUP(C781,'PC Despesas'!$O$5:$P$103,2,FALSE)</f>
        <v>-</v>
      </c>
      <c r="E781" s="65">
        <f>SUMIFS(Jan!$I$5:$I$619,Jan!$S$5:$S$619,"Despesa",Jan!$F$5:$F$619,Resultado!$D781)</f>
        <v>0</v>
      </c>
      <c r="F781" s="65">
        <f>SUMIFS(Fev!$I$5:$I$619,Fev!$S$5:$S$619,"Despesa",Fev!$F$5:$F$619,Resultado!$D781)</f>
        <v>0</v>
      </c>
      <c r="G781" s="65">
        <f>SUMIFS(Mar!$I$5:$I$619,Mar!$S$5:$S$619,"Despesa",Mar!$F$5:$F$619,Resultado!$D781)</f>
        <v>0</v>
      </c>
      <c r="H781" s="65">
        <f>SUMIFS(Abr!$I$5:$I$619,Abr!$S$5:$S$619,"Despesa",Abr!$F$5:$F$619,Resultado!$D781)</f>
        <v>0</v>
      </c>
      <c r="I781" s="65">
        <f>SUMIFS(Mai!$I$5:$I$619,Mai!$S$5:$S$619,"Despesa",Mai!$F$5:$F$619,Resultado!$D781)</f>
        <v>0</v>
      </c>
      <c r="J781" s="65">
        <f>SUMIFS(Jun!$I$5:$I$619,Jun!$S$5:$S$619,"Despesa",Jun!$F$5:$F$619,Resultado!$D781)</f>
        <v>0</v>
      </c>
      <c r="K781" s="65">
        <f>SUMIFS(Jul!$I$5:$I$619,Jul!$S$5:$S$619,"Despesa",Jul!$F$5:$F$619,Resultado!$D781)</f>
        <v>0</v>
      </c>
      <c r="L781" s="65">
        <f>SUMIFS(Ago!$I$5:$I$619,Ago!$S$5:$S$619,"Despesa",Ago!$F$5:$F$619,Resultado!$D781)</f>
        <v>0</v>
      </c>
      <c r="M781" s="65">
        <f>SUMIFS(Set!$I$5:$I$619,Set!$S$5:$S$619,"Despesa",Set!$F$5:$F$619,Resultado!$D781)</f>
        <v>0</v>
      </c>
      <c r="N781" s="65">
        <f>SUMIFS(Out!$I$5:$I$619,Out!$S$5:$S$619,"Despesa",Out!$F$5:$F$619,Resultado!$D781)</f>
        <v>0</v>
      </c>
      <c r="O781" s="65">
        <f>SUMIFS(Nov!$I$5:$I$619,Nov!$S$5:$S$619,"Despesa",Nov!$F$5:$F$619,Resultado!$D781)</f>
        <v>0</v>
      </c>
      <c r="P781" s="65">
        <f>SUMIFS(Dez!$I$5:$I$619,Dez!$S$5:$S$619,"Despesa",Dez!$F$5:$F$619,Resultado!$D781)</f>
        <v>0</v>
      </c>
      <c r="Q781" s="65">
        <f t="shared" si="90"/>
        <v>0</v>
      </c>
    </row>
    <row r="782" spans="3:17" ht="28.5" customHeight="1" thickTop="1" thickBot="1" x14ac:dyDescent="0.25">
      <c r="C782" s="45" t="str">
        <f>'PC Despesas'!O61</f>
        <v>5.5.57</v>
      </c>
      <c r="D782" s="46" t="str">
        <f>VLOOKUP(C782,'PC Despesas'!$O$5:$P$103,2,FALSE)</f>
        <v>-</v>
      </c>
      <c r="E782" s="65">
        <f>SUMIFS(Jan!$I$5:$I$619,Jan!$S$5:$S$619,"Despesa",Jan!$F$5:$F$619,Resultado!$D782)</f>
        <v>0</v>
      </c>
      <c r="F782" s="65">
        <f>SUMIFS(Fev!$I$5:$I$619,Fev!$S$5:$S$619,"Despesa",Fev!$F$5:$F$619,Resultado!$D782)</f>
        <v>0</v>
      </c>
      <c r="G782" s="65">
        <f>SUMIFS(Mar!$I$5:$I$619,Mar!$S$5:$S$619,"Despesa",Mar!$F$5:$F$619,Resultado!$D782)</f>
        <v>0</v>
      </c>
      <c r="H782" s="65">
        <f>SUMIFS(Abr!$I$5:$I$619,Abr!$S$5:$S$619,"Despesa",Abr!$F$5:$F$619,Resultado!$D782)</f>
        <v>0</v>
      </c>
      <c r="I782" s="65">
        <f>SUMIFS(Mai!$I$5:$I$619,Mai!$S$5:$S$619,"Despesa",Mai!$F$5:$F$619,Resultado!$D782)</f>
        <v>0</v>
      </c>
      <c r="J782" s="65">
        <f>SUMIFS(Jun!$I$5:$I$619,Jun!$S$5:$S$619,"Despesa",Jun!$F$5:$F$619,Resultado!$D782)</f>
        <v>0</v>
      </c>
      <c r="K782" s="65">
        <f>SUMIFS(Jul!$I$5:$I$619,Jul!$S$5:$S$619,"Despesa",Jul!$F$5:$F$619,Resultado!$D782)</f>
        <v>0</v>
      </c>
      <c r="L782" s="65">
        <f>SUMIFS(Ago!$I$5:$I$619,Ago!$S$5:$S$619,"Despesa",Ago!$F$5:$F$619,Resultado!$D782)</f>
        <v>0</v>
      </c>
      <c r="M782" s="65">
        <f>SUMIFS(Set!$I$5:$I$619,Set!$S$5:$S$619,"Despesa",Set!$F$5:$F$619,Resultado!$D782)</f>
        <v>0</v>
      </c>
      <c r="N782" s="65">
        <f>SUMIFS(Out!$I$5:$I$619,Out!$S$5:$S$619,"Despesa",Out!$F$5:$F$619,Resultado!$D782)</f>
        <v>0</v>
      </c>
      <c r="O782" s="65">
        <f>SUMIFS(Nov!$I$5:$I$619,Nov!$S$5:$S$619,"Despesa",Nov!$F$5:$F$619,Resultado!$D782)</f>
        <v>0</v>
      </c>
      <c r="P782" s="65">
        <f>SUMIFS(Dez!$I$5:$I$619,Dez!$S$5:$S$619,"Despesa",Dez!$F$5:$F$619,Resultado!$D782)</f>
        <v>0</v>
      </c>
      <c r="Q782" s="65">
        <f t="shared" si="90"/>
        <v>0</v>
      </c>
    </row>
    <row r="783" spans="3:17" ht="28.5" customHeight="1" thickTop="1" thickBot="1" x14ac:dyDescent="0.25">
      <c r="C783" s="45" t="str">
        <f>'PC Despesas'!O62</f>
        <v>5.5.58</v>
      </c>
      <c r="D783" s="46" t="str">
        <f>VLOOKUP(C783,'PC Despesas'!$O$5:$P$103,2,FALSE)</f>
        <v>-</v>
      </c>
      <c r="E783" s="65">
        <f>SUMIFS(Jan!$I$5:$I$619,Jan!$S$5:$S$619,"Despesa",Jan!$F$5:$F$619,Resultado!$D783)</f>
        <v>0</v>
      </c>
      <c r="F783" s="65">
        <f>SUMIFS(Fev!$I$5:$I$619,Fev!$S$5:$S$619,"Despesa",Fev!$F$5:$F$619,Resultado!$D783)</f>
        <v>0</v>
      </c>
      <c r="G783" s="65">
        <f>SUMIFS(Mar!$I$5:$I$619,Mar!$S$5:$S$619,"Despesa",Mar!$F$5:$F$619,Resultado!$D783)</f>
        <v>0</v>
      </c>
      <c r="H783" s="65">
        <f>SUMIFS(Abr!$I$5:$I$619,Abr!$S$5:$S$619,"Despesa",Abr!$F$5:$F$619,Resultado!$D783)</f>
        <v>0</v>
      </c>
      <c r="I783" s="65">
        <f>SUMIFS(Mai!$I$5:$I$619,Mai!$S$5:$S$619,"Despesa",Mai!$F$5:$F$619,Resultado!$D783)</f>
        <v>0</v>
      </c>
      <c r="J783" s="65">
        <f>SUMIFS(Jun!$I$5:$I$619,Jun!$S$5:$S$619,"Despesa",Jun!$F$5:$F$619,Resultado!$D783)</f>
        <v>0</v>
      </c>
      <c r="K783" s="65">
        <f>SUMIFS(Jul!$I$5:$I$619,Jul!$S$5:$S$619,"Despesa",Jul!$F$5:$F$619,Resultado!$D783)</f>
        <v>0</v>
      </c>
      <c r="L783" s="65">
        <f>SUMIFS(Ago!$I$5:$I$619,Ago!$S$5:$S$619,"Despesa",Ago!$F$5:$F$619,Resultado!$D783)</f>
        <v>0</v>
      </c>
      <c r="M783" s="65">
        <f>SUMIFS(Set!$I$5:$I$619,Set!$S$5:$S$619,"Despesa",Set!$F$5:$F$619,Resultado!$D783)</f>
        <v>0</v>
      </c>
      <c r="N783" s="65">
        <f>SUMIFS(Out!$I$5:$I$619,Out!$S$5:$S$619,"Despesa",Out!$F$5:$F$619,Resultado!$D783)</f>
        <v>0</v>
      </c>
      <c r="O783" s="65">
        <f>SUMIFS(Nov!$I$5:$I$619,Nov!$S$5:$S$619,"Despesa",Nov!$F$5:$F$619,Resultado!$D783)</f>
        <v>0</v>
      </c>
      <c r="P783" s="65">
        <f>SUMIFS(Dez!$I$5:$I$619,Dez!$S$5:$S$619,"Despesa",Dez!$F$5:$F$619,Resultado!$D783)</f>
        <v>0</v>
      </c>
      <c r="Q783" s="65">
        <f t="shared" si="90"/>
        <v>0</v>
      </c>
    </row>
    <row r="784" spans="3:17" ht="28.5" customHeight="1" thickTop="1" thickBot="1" x14ac:dyDescent="0.25">
      <c r="C784" s="45" t="str">
        <f>'PC Despesas'!O63</f>
        <v>5.5.59</v>
      </c>
      <c r="D784" s="46" t="str">
        <f>VLOOKUP(C784,'PC Despesas'!$O$5:$P$103,2,FALSE)</f>
        <v>-</v>
      </c>
      <c r="E784" s="65">
        <f>SUMIFS(Jan!$I$5:$I$619,Jan!$S$5:$S$619,"Despesa",Jan!$F$5:$F$619,Resultado!$D784)</f>
        <v>0</v>
      </c>
      <c r="F784" s="65">
        <f>SUMIFS(Fev!$I$5:$I$619,Fev!$S$5:$S$619,"Despesa",Fev!$F$5:$F$619,Resultado!$D784)</f>
        <v>0</v>
      </c>
      <c r="G784" s="65">
        <f>SUMIFS(Mar!$I$5:$I$619,Mar!$S$5:$S$619,"Despesa",Mar!$F$5:$F$619,Resultado!$D784)</f>
        <v>0</v>
      </c>
      <c r="H784" s="65">
        <f>SUMIFS(Abr!$I$5:$I$619,Abr!$S$5:$S$619,"Despesa",Abr!$F$5:$F$619,Resultado!$D784)</f>
        <v>0</v>
      </c>
      <c r="I784" s="65">
        <f>SUMIFS(Mai!$I$5:$I$619,Mai!$S$5:$S$619,"Despesa",Mai!$F$5:$F$619,Resultado!$D784)</f>
        <v>0</v>
      </c>
      <c r="J784" s="65">
        <f>SUMIFS(Jun!$I$5:$I$619,Jun!$S$5:$S$619,"Despesa",Jun!$F$5:$F$619,Resultado!$D784)</f>
        <v>0</v>
      </c>
      <c r="K784" s="65">
        <f>SUMIFS(Jul!$I$5:$I$619,Jul!$S$5:$S$619,"Despesa",Jul!$F$5:$F$619,Resultado!$D784)</f>
        <v>0</v>
      </c>
      <c r="L784" s="65">
        <f>SUMIFS(Ago!$I$5:$I$619,Ago!$S$5:$S$619,"Despesa",Ago!$F$5:$F$619,Resultado!$D784)</f>
        <v>0</v>
      </c>
      <c r="M784" s="65">
        <f>SUMIFS(Set!$I$5:$I$619,Set!$S$5:$S$619,"Despesa",Set!$F$5:$F$619,Resultado!$D784)</f>
        <v>0</v>
      </c>
      <c r="N784" s="65">
        <f>SUMIFS(Out!$I$5:$I$619,Out!$S$5:$S$619,"Despesa",Out!$F$5:$F$619,Resultado!$D784)</f>
        <v>0</v>
      </c>
      <c r="O784" s="65">
        <f>SUMIFS(Nov!$I$5:$I$619,Nov!$S$5:$S$619,"Despesa",Nov!$F$5:$F$619,Resultado!$D784)</f>
        <v>0</v>
      </c>
      <c r="P784" s="65">
        <f>SUMIFS(Dez!$I$5:$I$619,Dez!$S$5:$S$619,"Despesa",Dez!$F$5:$F$619,Resultado!$D784)</f>
        <v>0</v>
      </c>
      <c r="Q784" s="65">
        <f t="shared" si="90"/>
        <v>0</v>
      </c>
    </row>
    <row r="785" spans="3:17" ht="28.5" customHeight="1" thickTop="1" thickBot="1" x14ac:dyDescent="0.25">
      <c r="C785" s="45" t="str">
        <f>'PC Despesas'!O64</f>
        <v>5.5.60</v>
      </c>
      <c r="D785" s="46" t="str">
        <f>VLOOKUP(C785,'PC Despesas'!$O$5:$P$103,2,FALSE)</f>
        <v>-</v>
      </c>
      <c r="E785" s="65">
        <f>SUMIFS(Jan!$I$5:$I$619,Jan!$S$5:$S$619,"Despesa",Jan!$F$5:$F$619,Resultado!$D785)</f>
        <v>0</v>
      </c>
      <c r="F785" s="65">
        <f>SUMIFS(Fev!$I$5:$I$619,Fev!$S$5:$S$619,"Despesa",Fev!$F$5:$F$619,Resultado!$D785)</f>
        <v>0</v>
      </c>
      <c r="G785" s="65">
        <f>SUMIFS(Mar!$I$5:$I$619,Mar!$S$5:$S$619,"Despesa",Mar!$F$5:$F$619,Resultado!$D785)</f>
        <v>0</v>
      </c>
      <c r="H785" s="65">
        <f>SUMIFS(Abr!$I$5:$I$619,Abr!$S$5:$S$619,"Despesa",Abr!$F$5:$F$619,Resultado!$D785)</f>
        <v>0</v>
      </c>
      <c r="I785" s="65">
        <f>SUMIFS(Mai!$I$5:$I$619,Mai!$S$5:$S$619,"Despesa",Mai!$F$5:$F$619,Resultado!$D785)</f>
        <v>0</v>
      </c>
      <c r="J785" s="65">
        <f>SUMIFS(Jun!$I$5:$I$619,Jun!$S$5:$S$619,"Despesa",Jun!$F$5:$F$619,Resultado!$D785)</f>
        <v>0</v>
      </c>
      <c r="K785" s="65">
        <f>SUMIFS(Jul!$I$5:$I$619,Jul!$S$5:$S$619,"Despesa",Jul!$F$5:$F$619,Resultado!$D785)</f>
        <v>0</v>
      </c>
      <c r="L785" s="65">
        <f>SUMIFS(Ago!$I$5:$I$619,Ago!$S$5:$S$619,"Despesa",Ago!$F$5:$F$619,Resultado!$D785)</f>
        <v>0</v>
      </c>
      <c r="M785" s="65">
        <f>SUMIFS(Set!$I$5:$I$619,Set!$S$5:$S$619,"Despesa",Set!$F$5:$F$619,Resultado!$D785)</f>
        <v>0</v>
      </c>
      <c r="N785" s="65">
        <f>SUMIFS(Out!$I$5:$I$619,Out!$S$5:$S$619,"Despesa",Out!$F$5:$F$619,Resultado!$D785)</f>
        <v>0</v>
      </c>
      <c r="O785" s="65">
        <f>SUMIFS(Nov!$I$5:$I$619,Nov!$S$5:$S$619,"Despesa",Nov!$F$5:$F$619,Resultado!$D785)</f>
        <v>0</v>
      </c>
      <c r="P785" s="65">
        <f>SUMIFS(Dez!$I$5:$I$619,Dez!$S$5:$S$619,"Despesa",Dez!$F$5:$F$619,Resultado!$D785)</f>
        <v>0</v>
      </c>
      <c r="Q785" s="65">
        <f t="shared" si="90"/>
        <v>0</v>
      </c>
    </row>
    <row r="786" spans="3:17" ht="28.5" customHeight="1" thickTop="1" thickBot="1" x14ac:dyDescent="0.25">
      <c r="C786" s="45" t="str">
        <f>'PC Despesas'!O65</f>
        <v>5.5.61</v>
      </c>
      <c r="D786" s="46" t="str">
        <f>VLOOKUP(C786,'PC Despesas'!$O$5:$P$103,2,FALSE)</f>
        <v>-</v>
      </c>
      <c r="E786" s="65">
        <f>SUMIFS(Jan!$I$5:$I$619,Jan!$S$5:$S$619,"Despesa",Jan!$F$5:$F$619,Resultado!$D786)</f>
        <v>0</v>
      </c>
      <c r="F786" s="65">
        <f>SUMIFS(Fev!$I$5:$I$619,Fev!$S$5:$S$619,"Despesa",Fev!$F$5:$F$619,Resultado!$D786)</f>
        <v>0</v>
      </c>
      <c r="G786" s="65">
        <f>SUMIFS(Mar!$I$5:$I$619,Mar!$S$5:$S$619,"Despesa",Mar!$F$5:$F$619,Resultado!$D786)</f>
        <v>0</v>
      </c>
      <c r="H786" s="65">
        <f>SUMIFS(Abr!$I$5:$I$619,Abr!$S$5:$S$619,"Despesa",Abr!$F$5:$F$619,Resultado!$D786)</f>
        <v>0</v>
      </c>
      <c r="I786" s="65">
        <f>SUMIFS(Mai!$I$5:$I$619,Mai!$S$5:$S$619,"Despesa",Mai!$F$5:$F$619,Resultado!$D786)</f>
        <v>0</v>
      </c>
      <c r="J786" s="65">
        <f>SUMIFS(Jun!$I$5:$I$619,Jun!$S$5:$S$619,"Despesa",Jun!$F$5:$F$619,Resultado!$D786)</f>
        <v>0</v>
      </c>
      <c r="K786" s="65">
        <f>SUMIFS(Jul!$I$5:$I$619,Jul!$S$5:$S$619,"Despesa",Jul!$F$5:$F$619,Resultado!$D786)</f>
        <v>0</v>
      </c>
      <c r="L786" s="65">
        <f>SUMIFS(Ago!$I$5:$I$619,Ago!$S$5:$S$619,"Despesa",Ago!$F$5:$F$619,Resultado!$D786)</f>
        <v>0</v>
      </c>
      <c r="M786" s="65">
        <f>SUMIFS(Set!$I$5:$I$619,Set!$S$5:$S$619,"Despesa",Set!$F$5:$F$619,Resultado!$D786)</f>
        <v>0</v>
      </c>
      <c r="N786" s="65">
        <f>SUMIFS(Out!$I$5:$I$619,Out!$S$5:$S$619,"Despesa",Out!$F$5:$F$619,Resultado!$D786)</f>
        <v>0</v>
      </c>
      <c r="O786" s="65">
        <f>SUMIFS(Nov!$I$5:$I$619,Nov!$S$5:$S$619,"Despesa",Nov!$F$5:$F$619,Resultado!$D786)</f>
        <v>0</v>
      </c>
      <c r="P786" s="65">
        <f>SUMIFS(Dez!$I$5:$I$619,Dez!$S$5:$S$619,"Despesa",Dez!$F$5:$F$619,Resultado!$D786)</f>
        <v>0</v>
      </c>
      <c r="Q786" s="65">
        <f t="shared" si="90"/>
        <v>0</v>
      </c>
    </row>
    <row r="787" spans="3:17" ht="28.5" customHeight="1" thickTop="1" thickBot="1" x14ac:dyDescent="0.25">
      <c r="C787" s="45" t="str">
        <f>'PC Despesas'!O66</f>
        <v>5.5.62</v>
      </c>
      <c r="D787" s="46" t="str">
        <f>VLOOKUP(C787,'PC Despesas'!$O$5:$P$103,2,FALSE)</f>
        <v>-</v>
      </c>
      <c r="E787" s="65">
        <f>SUMIFS(Jan!$I$5:$I$619,Jan!$S$5:$S$619,"Despesa",Jan!$F$5:$F$619,Resultado!$D787)</f>
        <v>0</v>
      </c>
      <c r="F787" s="65">
        <f>SUMIFS(Fev!$I$5:$I$619,Fev!$S$5:$S$619,"Despesa",Fev!$F$5:$F$619,Resultado!$D787)</f>
        <v>0</v>
      </c>
      <c r="G787" s="65">
        <f>SUMIFS(Mar!$I$5:$I$619,Mar!$S$5:$S$619,"Despesa",Mar!$F$5:$F$619,Resultado!$D787)</f>
        <v>0</v>
      </c>
      <c r="H787" s="65">
        <f>SUMIFS(Abr!$I$5:$I$619,Abr!$S$5:$S$619,"Despesa",Abr!$F$5:$F$619,Resultado!$D787)</f>
        <v>0</v>
      </c>
      <c r="I787" s="65">
        <f>SUMIFS(Mai!$I$5:$I$619,Mai!$S$5:$S$619,"Despesa",Mai!$F$5:$F$619,Resultado!$D787)</f>
        <v>0</v>
      </c>
      <c r="J787" s="65">
        <f>SUMIFS(Jun!$I$5:$I$619,Jun!$S$5:$S$619,"Despesa",Jun!$F$5:$F$619,Resultado!$D787)</f>
        <v>0</v>
      </c>
      <c r="K787" s="65">
        <f>SUMIFS(Jul!$I$5:$I$619,Jul!$S$5:$S$619,"Despesa",Jul!$F$5:$F$619,Resultado!$D787)</f>
        <v>0</v>
      </c>
      <c r="L787" s="65">
        <f>SUMIFS(Ago!$I$5:$I$619,Ago!$S$5:$S$619,"Despesa",Ago!$F$5:$F$619,Resultado!$D787)</f>
        <v>0</v>
      </c>
      <c r="M787" s="65">
        <f>SUMIFS(Set!$I$5:$I$619,Set!$S$5:$S$619,"Despesa",Set!$F$5:$F$619,Resultado!$D787)</f>
        <v>0</v>
      </c>
      <c r="N787" s="65">
        <f>SUMIFS(Out!$I$5:$I$619,Out!$S$5:$S$619,"Despesa",Out!$F$5:$F$619,Resultado!$D787)</f>
        <v>0</v>
      </c>
      <c r="O787" s="65">
        <f>SUMIFS(Nov!$I$5:$I$619,Nov!$S$5:$S$619,"Despesa",Nov!$F$5:$F$619,Resultado!$D787)</f>
        <v>0</v>
      </c>
      <c r="P787" s="65">
        <f>SUMIFS(Dez!$I$5:$I$619,Dez!$S$5:$S$619,"Despesa",Dez!$F$5:$F$619,Resultado!$D787)</f>
        <v>0</v>
      </c>
      <c r="Q787" s="65">
        <f t="shared" si="90"/>
        <v>0</v>
      </c>
    </row>
    <row r="788" spans="3:17" ht="28.5" customHeight="1" thickTop="1" thickBot="1" x14ac:dyDescent="0.25">
      <c r="C788" s="45" t="str">
        <f>'PC Despesas'!O67</f>
        <v>5.5.63</v>
      </c>
      <c r="D788" s="46" t="str">
        <f>VLOOKUP(C788,'PC Despesas'!$O$5:$P$103,2,FALSE)</f>
        <v>-</v>
      </c>
      <c r="E788" s="65">
        <f>SUMIFS(Jan!$I$5:$I$619,Jan!$S$5:$S$619,"Despesa",Jan!$F$5:$F$619,Resultado!$D788)</f>
        <v>0</v>
      </c>
      <c r="F788" s="65">
        <f>SUMIFS(Fev!$I$5:$I$619,Fev!$S$5:$S$619,"Despesa",Fev!$F$5:$F$619,Resultado!$D788)</f>
        <v>0</v>
      </c>
      <c r="G788" s="65">
        <f>SUMIFS(Mar!$I$5:$I$619,Mar!$S$5:$S$619,"Despesa",Mar!$F$5:$F$619,Resultado!$D788)</f>
        <v>0</v>
      </c>
      <c r="H788" s="65">
        <f>SUMIFS(Abr!$I$5:$I$619,Abr!$S$5:$S$619,"Despesa",Abr!$F$5:$F$619,Resultado!$D788)</f>
        <v>0</v>
      </c>
      <c r="I788" s="65">
        <f>SUMIFS(Mai!$I$5:$I$619,Mai!$S$5:$S$619,"Despesa",Mai!$F$5:$F$619,Resultado!$D788)</f>
        <v>0</v>
      </c>
      <c r="J788" s="65">
        <f>SUMIFS(Jun!$I$5:$I$619,Jun!$S$5:$S$619,"Despesa",Jun!$F$5:$F$619,Resultado!$D788)</f>
        <v>0</v>
      </c>
      <c r="K788" s="65">
        <f>SUMIFS(Jul!$I$5:$I$619,Jul!$S$5:$S$619,"Despesa",Jul!$F$5:$F$619,Resultado!$D788)</f>
        <v>0</v>
      </c>
      <c r="L788" s="65">
        <f>SUMIFS(Ago!$I$5:$I$619,Ago!$S$5:$S$619,"Despesa",Ago!$F$5:$F$619,Resultado!$D788)</f>
        <v>0</v>
      </c>
      <c r="M788" s="65">
        <f>SUMIFS(Set!$I$5:$I$619,Set!$S$5:$S$619,"Despesa",Set!$F$5:$F$619,Resultado!$D788)</f>
        <v>0</v>
      </c>
      <c r="N788" s="65">
        <f>SUMIFS(Out!$I$5:$I$619,Out!$S$5:$S$619,"Despesa",Out!$F$5:$F$619,Resultado!$D788)</f>
        <v>0</v>
      </c>
      <c r="O788" s="65">
        <f>SUMIFS(Nov!$I$5:$I$619,Nov!$S$5:$S$619,"Despesa",Nov!$F$5:$F$619,Resultado!$D788)</f>
        <v>0</v>
      </c>
      <c r="P788" s="65">
        <f>SUMIFS(Dez!$I$5:$I$619,Dez!$S$5:$S$619,"Despesa",Dez!$F$5:$F$619,Resultado!$D788)</f>
        <v>0</v>
      </c>
      <c r="Q788" s="65">
        <f t="shared" si="90"/>
        <v>0</v>
      </c>
    </row>
    <row r="789" spans="3:17" ht="28.5" customHeight="1" thickTop="1" thickBot="1" x14ac:dyDescent="0.25">
      <c r="C789" s="45" t="str">
        <f>'PC Despesas'!O68</f>
        <v>5.5.64</v>
      </c>
      <c r="D789" s="46" t="str">
        <f>VLOOKUP(C789,'PC Despesas'!$O$5:$P$103,2,FALSE)</f>
        <v>-</v>
      </c>
      <c r="E789" s="65">
        <f>SUMIFS(Jan!$I$5:$I$619,Jan!$S$5:$S$619,"Despesa",Jan!$F$5:$F$619,Resultado!$D789)</f>
        <v>0</v>
      </c>
      <c r="F789" s="65">
        <f>SUMIFS(Fev!$I$5:$I$619,Fev!$S$5:$S$619,"Despesa",Fev!$F$5:$F$619,Resultado!$D789)</f>
        <v>0</v>
      </c>
      <c r="G789" s="65">
        <f>SUMIFS(Mar!$I$5:$I$619,Mar!$S$5:$S$619,"Despesa",Mar!$F$5:$F$619,Resultado!$D789)</f>
        <v>0</v>
      </c>
      <c r="H789" s="65">
        <f>SUMIFS(Abr!$I$5:$I$619,Abr!$S$5:$S$619,"Despesa",Abr!$F$5:$F$619,Resultado!$D789)</f>
        <v>0</v>
      </c>
      <c r="I789" s="65">
        <f>SUMIFS(Mai!$I$5:$I$619,Mai!$S$5:$S$619,"Despesa",Mai!$F$5:$F$619,Resultado!$D789)</f>
        <v>0</v>
      </c>
      <c r="J789" s="65">
        <f>SUMIFS(Jun!$I$5:$I$619,Jun!$S$5:$S$619,"Despesa",Jun!$F$5:$F$619,Resultado!$D789)</f>
        <v>0</v>
      </c>
      <c r="K789" s="65">
        <f>SUMIFS(Jul!$I$5:$I$619,Jul!$S$5:$S$619,"Despesa",Jul!$F$5:$F$619,Resultado!$D789)</f>
        <v>0</v>
      </c>
      <c r="L789" s="65">
        <f>SUMIFS(Ago!$I$5:$I$619,Ago!$S$5:$S$619,"Despesa",Ago!$F$5:$F$619,Resultado!$D789)</f>
        <v>0</v>
      </c>
      <c r="M789" s="65">
        <f>SUMIFS(Set!$I$5:$I$619,Set!$S$5:$S$619,"Despesa",Set!$F$5:$F$619,Resultado!$D789)</f>
        <v>0</v>
      </c>
      <c r="N789" s="65">
        <f>SUMIFS(Out!$I$5:$I$619,Out!$S$5:$S$619,"Despesa",Out!$F$5:$F$619,Resultado!$D789)</f>
        <v>0</v>
      </c>
      <c r="O789" s="65">
        <f>SUMIFS(Nov!$I$5:$I$619,Nov!$S$5:$S$619,"Despesa",Nov!$F$5:$F$619,Resultado!$D789)</f>
        <v>0</v>
      </c>
      <c r="P789" s="65">
        <f>SUMIFS(Dez!$I$5:$I$619,Dez!$S$5:$S$619,"Despesa",Dez!$F$5:$F$619,Resultado!$D789)</f>
        <v>0</v>
      </c>
      <c r="Q789" s="65">
        <f t="shared" si="90"/>
        <v>0</v>
      </c>
    </row>
    <row r="790" spans="3:17" ht="28.5" customHeight="1" thickTop="1" thickBot="1" x14ac:dyDescent="0.25">
      <c r="C790" s="45" t="str">
        <f>'PC Despesas'!O69</f>
        <v>5.5.65</v>
      </c>
      <c r="D790" s="46" t="str">
        <f>VLOOKUP(C790,'PC Despesas'!$O$5:$P$103,2,FALSE)</f>
        <v>-</v>
      </c>
      <c r="E790" s="65">
        <f>SUMIFS(Jan!$I$5:$I$619,Jan!$S$5:$S$619,"Despesa",Jan!$F$5:$F$619,Resultado!$D790)</f>
        <v>0</v>
      </c>
      <c r="F790" s="65">
        <f>SUMIFS(Fev!$I$5:$I$619,Fev!$S$5:$S$619,"Despesa",Fev!$F$5:$F$619,Resultado!$D790)</f>
        <v>0</v>
      </c>
      <c r="G790" s="65">
        <f>SUMIFS(Mar!$I$5:$I$619,Mar!$S$5:$S$619,"Despesa",Mar!$F$5:$F$619,Resultado!$D790)</f>
        <v>0</v>
      </c>
      <c r="H790" s="65">
        <f>SUMIFS(Abr!$I$5:$I$619,Abr!$S$5:$S$619,"Despesa",Abr!$F$5:$F$619,Resultado!$D790)</f>
        <v>0</v>
      </c>
      <c r="I790" s="65">
        <f>SUMIFS(Mai!$I$5:$I$619,Mai!$S$5:$S$619,"Despesa",Mai!$F$5:$F$619,Resultado!$D790)</f>
        <v>0</v>
      </c>
      <c r="J790" s="65">
        <f>SUMIFS(Jun!$I$5:$I$619,Jun!$S$5:$S$619,"Despesa",Jun!$F$5:$F$619,Resultado!$D790)</f>
        <v>0</v>
      </c>
      <c r="K790" s="65">
        <f>SUMIFS(Jul!$I$5:$I$619,Jul!$S$5:$S$619,"Despesa",Jul!$F$5:$F$619,Resultado!$D790)</f>
        <v>0</v>
      </c>
      <c r="L790" s="65">
        <f>SUMIFS(Ago!$I$5:$I$619,Ago!$S$5:$S$619,"Despesa",Ago!$F$5:$F$619,Resultado!$D790)</f>
        <v>0</v>
      </c>
      <c r="M790" s="65">
        <f>SUMIFS(Set!$I$5:$I$619,Set!$S$5:$S$619,"Despesa",Set!$F$5:$F$619,Resultado!$D790)</f>
        <v>0</v>
      </c>
      <c r="N790" s="65">
        <f>SUMIFS(Out!$I$5:$I$619,Out!$S$5:$S$619,"Despesa",Out!$F$5:$F$619,Resultado!$D790)</f>
        <v>0</v>
      </c>
      <c r="O790" s="65">
        <f>SUMIFS(Nov!$I$5:$I$619,Nov!$S$5:$S$619,"Despesa",Nov!$F$5:$F$619,Resultado!$D790)</f>
        <v>0</v>
      </c>
      <c r="P790" s="65">
        <f>SUMIFS(Dez!$I$5:$I$619,Dez!$S$5:$S$619,"Despesa",Dez!$F$5:$F$619,Resultado!$D790)</f>
        <v>0</v>
      </c>
      <c r="Q790" s="65">
        <f t="shared" si="90"/>
        <v>0</v>
      </c>
    </row>
    <row r="791" spans="3:17" ht="28.5" customHeight="1" thickTop="1" thickBot="1" x14ac:dyDescent="0.25">
      <c r="C791" s="45" t="str">
        <f>'PC Despesas'!O70</f>
        <v>5.5.66</v>
      </c>
      <c r="D791" s="46" t="str">
        <f>VLOOKUP(C791,'PC Despesas'!$O$5:$P$103,2,FALSE)</f>
        <v>-</v>
      </c>
      <c r="E791" s="65">
        <f>SUMIFS(Jan!$I$5:$I$619,Jan!$S$5:$S$619,"Despesa",Jan!$F$5:$F$619,Resultado!$D791)</f>
        <v>0</v>
      </c>
      <c r="F791" s="65">
        <f>SUMIFS(Fev!$I$5:$I$619,Fev!$S$5:$S$619,"Despesa",Fev!$F$5:$F$619,Resultado!$D791)</f>
        <v>0</v>
      </c>
      <c r="G791" s="65">
        <f>SUMIFS(Mar!$I$5:$I$619,Mar!$S$5:$S$619,"Despesa",Mar!$F$5:$F$619,Resultado!$D791)</f>
        <v>0</v>
      </c>
      <c r="H791" s="65">
        <f>SUMIFS(Abr!$I$5:$I$619,Abr!$S$5:$S$619,"Despesa",Abr!$F$5:$F$619,Resultado!$D791)</f>
        <v>0</v>
      </c>
      <c r="I791" s="65">
        <f>SUMIFS(Mai!$I$5:$I$619,Mai!$S$5:$S$619,"Despesa",Mai!$F$5:$F$619,Resultado!$D791)</f>
        <v>0</v>
      </c>
      <c r="J791" s="65">
        <f>SUMIFS(Jun!$I$5:$I$619,Jun!$S$5:$S$619,"Despesa",Jun!$F$5:$F$619,Resultado!$D791)</f>
        <v>0</v>
      </c>
      <c r="K791" s="65">
        <f>SUMIFS(Jul!$I$5:$I$619,Jul!$S$5:$S$619,"Despesa",Jul!$F$5:$F$619,Resultado!$D791)</f>
        <v>0</v>
      </c>
      <c r="L791" s="65">
        <f>SUMIFS(Ago!$I$5:$I$619,Ago!$S$5:$S$619,"Despesa",Ago!$F$5:$F$619,Resultado!$D791)</f>
        <v>0</v>
      </c>
      <c r="M791" s="65">
        <f>SUMIFS(Set!$I$5:$I$619,Set!$S$5:$S$619,"Despesa",Set!$F$5:$F$619,Resultado!$D791)</f>
        <v>0</v>
      </c>
      <c r="N791" s="65">
        <f>SUMIFS(Out!$I$5:$I$619,Out!$S$5:$S$619,"Despesa",Out!$F$5:$F$619,Resultado!$D791)</f>
        <v>0</v>
      </c>
      <c r="O791" s="65">
        <f>SUMIFS(Nov!$I$5:$I$619,Nov!$S$5:$S$619,"Despesa",Nov!$F$5:$F$619,Resultado!$D791)</f>
        <v>0</v>
      </c>
      <c r="P791" s="65">
        <f>SUMIFS(Dez!$I$5:$I$619,Dez!$S$5:$S$619,"Despesa",Dez!$F$5:$F$619,Resultado!$D791)</f>
        <v>0</v>
      </c>
      <c r="Q791" s="65">
        <f t="shared" ref="Q791:Q824" si="91">SUM(E791:P791)</f>
        <v>0</v>
      </c>
    </row>
    <row r="792" spans="3:17" ht="28.5" customHeight="1" thickTop="1" thickBot="1" x14ac:dyDescent="0.25">
      <c r="C792" s="45" t="str">
        <f>'PC Despesas'!O71</f>
        <v>5.5.67</v>
      </c>
      <c r="D792" s="46" t="str">
        <f>VLOOKUP(C792,'PC Despesas'!$O$5:$P$103,2,FALSE)</f>
        <v>-</v>
      </c>
      <c r="E792" s="65">
        <f>SUMIFS(Jan!$I$5:$I$619,Jan!$S$5:$S$619,"Despesa",Jan!$F$5:$F$619,Resultado!$D792)</f>
        <v>0</v>
      </c>
      <c r="F792" s="65">
        <f>SUMIFS(Fev!$I$5:$I$619,Fev!$S$5:$S$619,"Despesa",Fev!$F$5:$F$619,Resultado!$D792)</f>
        <v>0</v>
      </c>
      <c r="G792" s="65">
        <f>SUMIFS(Mar!$I$5:$I$619,Mar!$S$5:$S$619,"Despesa",Mar!$F$5:$F$619,Resultado!$D792)</f>
        <v>0</v>
      </c>
      <c r="H792" s="65">
        <f>SUMIFS(Abr!$I$5:$I$619,Abr!$S$5:$S$619,"Despesa",Abr!$F$5:$F$619,Resultado!$D792)</f>
        <v>0</v>
      </c>
      <c r="I792" s="65">
        <f>SUMIFS(Mai!$I$5:$I$619,Mai!$S$5:$S$619,"Despesa",Mai!$F$5:$F$619,Resultado!$D792)</f>
        <v>0</v>
      </c>
      <c r="J792" s="65">
        <f>SUMIFS(Jun!$I$5:$I$619,Jun!$S$5:$S$619,"Despesa",Jun!$F$5:$F$619,Resultado!$D792)</f>
        <v>0</v>
      </c>
      <c r="K792" s="65">
        <f>SUMIFS(Jul!$I$5:$I$619,Jul!$S$5:$S$619,"Despesa",Jul!$F$5:$F$619,Resultado!$D792)</f>
        <v>0</v>
      </c>
      <c r="L792" s="65">
        <f>SUMIFS(Ago!$I$5:$I$619,Ago!$S$5:$S$619,"Despesa",Ago!$F$5:$F$619,Resultado!$D792)</f>
        <v>0</v>
      </c>
      <c r="M792" s="65">
        <f>SUMIFS(Set!$I$5:$I$619,Set!$S$5:$S$619,"Despesa",Set!$F$5:$F$619,Resultado!$D792)</f>
        <v>0</v>
      </c>
      <c r="N792" s="65">
        <f>SUMIFS(Out!$I$5:$I$619,Out!$S$5:$S$619,"Despesa",Out!$F$5:$F$619,Resultado!$D792)</f>
        <v>0</v>
      </c>
      <c r="O792" s="65">
        <f>SUMIFS(Nov!$I$5:$I$619,Nov!$S$5:$S$619,"Despesa",Nov!$F$5:$F$619,Resultado!$D792)</f>
        <v>0</v>
      </c>
      <c r="P792" s="65">
        <f>SUMIFS(Dez!$I$5:$I$619,Dez!$S$5:$S$619,"Despesa",Dez!$F$5:$F$619,Resultado!$D792)</f>
        <v>0</v>
      </c>
      <c r="Q792" s="65">
        <f t="shared" si="91"/>
        <v>0</v>
      </c>
    </row>
    <row r="793" spans="3:17" ht="28.5" customHeight="1" thickTop="1" thickBot="1" x14ac:dyDescent="0.25">
      <c r="C793" s="45" t="str">
        <f>'PC Despesas'!O72</f>
        <v>5.5.68</v>
      </c>
      <c r="D793" s="46" t="str">
        <f>VLOOKUP(C793,'PC Despesas'!$O$5:$P$103,2,FALSE)</f>
        <v>-</v>
      </c>
      <c r="E793" s="65">
        <f>SUMIFS(Jan!$I$5:$I$619,Jan!$S$5:$S$619,"Despesa",Jan!$F$5:$F$619,Resultado!$D793)</f>
        <v>0</v>
      </c>
      <c r="F793" s="65">
        <f>SUMIFS(Fev!$I$5:$I$619,Fev!$S$5:$S$619,"Despesa",Fev!$F$5:$F$619,Resultado!$D793)</f>
        <v>0</v>
      </c>
      <c r="G793" s="65">
        <f>SUMIFS(Mar!$I$5:$I$619,Mar!$S$5:$S$619,"Despesa",Mar!$F$5:$F$619,Resultado!$D793)</f>
        <v>0</v>
      </c>
      <c r="H793" s="65">
        <f>SUMIFS(Abr!$I$5:$I$619,Abr!$S$5:$S$619,"Despesa",Abr!$F$5:$F$619,Resultado!$D793)</f>
        <v>0</v>
      </c>
      <c r="I793" s="65">
        <f>SUMIFS(Mai!$I$5:$I$619,Mai!$S$5:$S$619,"Despesa",Mai!$F$5:$F$619,Resultado!$D793)</f>
        <v>0</v>
      </c>
      <c r="J793" s="65">
        <f>SUMIFS(Jun!$I$5:$I$619,Jun!$S$5:$S$619,"Despesa",Jun!$F$5:$F$619,Resultado!$D793)</f>
        <v>0</v>
      </c>
      <c r="K793" s="65">
        <f>SUMIFS(Jul!$I$5:$I$619,Jul!$S$5:$S$619,"Despesa",Jul!$F$5:$F$619,Resultado!$D793)</f>
        <v>0</v>
      </c>
      <c r="L793" s="65">
        <f>SUMIFS(Ago!$I$5:$I$619,Ago!$S$5:$S$619,"Despesa",Ago!$F$5:$F$619,Resultado!$D793)</f>
        <v>0</v>
      </c>
      <c r="M793" s="65">
        <f>SUMIFS(Set!$I$5:$I$619,Set!$S$5:$S$619,"Despesa",Set!$F$5:$F$619,Resultado!$D793)</f>
        <v>0</v>
      </c>
      <c r="N793" s="65">
        <f>SUMIFS(Out!$I$5:$I$619,Out!$S$5:$S$619,"Despesa",Out!$F$5:$F$619,Resultado!$D793)</f>
        <v>0</v>
      </c>
      <c r="O793" s="65">
        <f>SUMIFS(Nov!$I$5:$I$619,Nov!$S$5:$S$619,"Despesa",Nov!$F$5:$F$619,Resultado!$D793)</f>
        <v>0</v>
      </c>
      <c r="P793" s="65">
        <f>SUMIFS(Dez!$I$5:$I$619,Dez!$S$5:$S$619,"Despesa",Dez!$F$5:$F$619,Resultado!$D793)</f>
        <v>0</v>
      </c>
      <c r="Q793" s="65">
        <f t="shared" si="91"/>
        <v>0</v>
      </c>
    </row>
    <row r="794" spans="3:17" ht="28.5" customHeight="1" thickTop="1" thickBot="1" x14ac:dyDescent="0.25">
      <c r="C794" s="45" t="str">
        <f>'PC Despesas'!O73</f>
        <v>5.5.69</v>
      </c>
      <c r="D794" s="46" t="str">
        <f>VLOOKUP(C794,'PC Despesas'!$O$5:$P$103,2,FALSE)</f>
        <v>-</v>
      </c>
      <c r="E794" s="65">
        <f>SUMIFS(Jan!$I$5:$I$619,Jan!$S$5:$S$619,"Despesa",Jan!$F$5:$F$619,Resultado!$D794)</f>
        <v>0</v>
      </c>
      <c r="F794" s="65">
        <f>SUMIFS(Fev!$I$5:$I$619,Fev!$S$5:$S$619,"Despesa",Fev!$F$5:$F$619,Resultado!$D794)</f>
        <v>0</v>
      </c>
      <c r="G794" s="65">
        <f>SUMIFS(Mar!$I$5:$I$619,Mar!$S$5:$S$619,"Despesa",Mar!$F$5:$F$619,Resultado!$D794)</f>
        <v>0</v>
      </c>
      <c r="H794" s="65">
        <f>SUMIFS(Abr!$I$5:$I$619,Abr!$S$5:$S$619,"Despesa",Abr!$F$5:$F$619,Resultado!$D794)</f>
        <v>0</v>
      </c>
      <c r="I794" s="65">
        <f>SUMIFS(Mai!$I$5:$I$619,Mai!$S$5:$S$619,"Despesa",Mai!$F$5:$F$619,Resultado!$D794)</f>
        <v>0</v>
      </c>
      <c r="J794" s="65">
        <f>SUMIFS(Jun!$I$5:$I$619,Jun!$S$5:$S$619,"Despesa",Jun!$F$5:$F$619,Resultado!$D794)</f>
        <v>0</v>
      </c>
      <c r="K794" s="65">
        <f>SUMIFS(Jul!$I$5:$I$619,Jul!$S$5:$S$619,"Despesa",Jul!$F$5:$F$619,Resultado!$D794)</f>
        <v>0</v>
      </c>
      <c r="L794" s="65">
        <f>SUMIFS(Ago!$I$5:$I$619,Ago!$S$5:$S$619,"Despesa",Ago!$F$5:$F$619,Resultado!$D794)</f>
        <v>0</v>
      </c>
      <c r="M794" s="65">
        <f>SUMIFS(Set!$I$5:$I$619,Set!$S$5:$S$619,"Despesa",Set!$F$5:$F$619,Resultado!$D794)</f>
        <v>0</v>
      </c>
      <c r="N794" s="65">
        <f>SUMIFS(Out!$I$5:$I$619,Out!$S$5:$S$619,"Despesa",Out!$F$5:$F$619,Resultado!$D794)</f>
        <v>0</v>
      </c>
      <c r="O794" s="65">
        <f>SUMIFS(Nov!$I$5:$I$619,Nov!$S$5:$S$619,"Despesa",Nov!$F$5:$F$619,Resultado!$D794)</f>
        <v>0</v>
      </c>
      <c r="P794" s="65">
        <f>SUMIFS(Dez!$I$5:$I$619,Dez!$S$5:$S$619,"Despesa",Dez!$F$5:$F$619,Resultado!$D794)</f>
        <v>0</v>
      </c>
      <c r="Q794" s="65">
        <f t="shared" si="91"/>
        <v>0</v>
      </c>
    </row>
    <row r="795" spans="3:17" ht="28.5" customHeight="1" thickTop="1" thickBot="1" x14ac:dyDescent="0.25">
      <c r="C795" s="45" t="str">
        <f>'PC Despesas'!O74</f>
        <v>5.5.70</v>
      </c>
      <c r="D795" s="46" t="str">
        <f>VLOOKUP(C795,'PC Despesas'!$O$5:$P$103,2,FALSE)</f>
        <v>-</v>
      </c>
      <c r="E795" s="65">
        <f>SUMIFS(Jan!$I$5:$I$619,Jan!$S$5:$S$619,"Despesa",Jan!$F$5:$F$619,Resultado!$D795)</f>
        <v>0</v>
      </c>
      <c r="F795" s="65">
        <f>SUMIFS(Fev!$I$5:$I$619,Fev!$S$5:$S$619,"Despesa",Fev!$F$5:$F$619,Resultado!$D795)</f>
        <v>0</v>
      </c>
      <c r="G795" s="65">
        <f>SUMIFS(Mar!$I$5:$I$619,Mar!$S$5:$S$619,"Despesa",Mar!$F$5:$F$619,Resultado!$D795)</f>
        <v>0</v>
      </c>
      <c r="H795" s="65">
        <f>SUMIFS(Abr!$I$5:$I$619,Abr!$S$5:$S$619,"Despesa",Abr!$F$5:$F$619,Resultado!$D795)</f>
        <v>0</v>
      </c>
      <c r="I795" s="65">
        <f>SUMIFS(Mai!$I$5:$I$619,Mai!$S$5:$S$619,"Despesa",Mai!$F$5:$F$619,Resultado!$D795)</f>
        <v>0</v>
      </c>
      <c r="J795" s="65">
        <f>SUMIFS(Jun!$I$5:$I$619,Jun!$S$5:$S$619,"Despesa",Jun!$F$5:$F$619,Resultado!$D795)</f>
        <v>0</v>
      </c>
      <c r="K795" s="65">
        <f>SUMIFS(Jul!$I$5:$I$619,Jul!$S$5:$S$619,"Despesa",Jul!$F$5:$F$619,Resultado!$D795)</f>
        <v>0</v>
      </c>
      <c r="L795" s="65">
        <f>SUMIFS(Ago!$I$5:$I$619,Ago!$S$5:$S$619,"Despesa",Ago!$F$5:$F$619,Resultado!$D795)</f>
        <v>0</v>
      </c>
      <c r="M795" s="65">
        <f>SUMIFS(Set!$I$5:$I$619,Set!$S$5:$S$619,"Despesa",Set!$F$5:$F$619,Resultado!$D795)</f>
        <v>0</v>
      </c>
      <c r="N795" s="65">
        <f>SUMIFS(Out!$I$5:$I$619,Out!$S$5:$S$619,"Despesa",Out!$F$5:$F$619,Resultado!$D795)</f>
        <v>0</v>
      </c>
      <c r="O795" s="65">
        <f>SUMIFS(Nov!$I$5:$I$619,Nov!$S$5:$S$619,"Despesa",Nov!$F$5:$F$619,Resultado!$D795)</f>
        <v>0</v>
      </c>
      <c r="P795" s="65">
        <f>SUMIFS(Dez!$I$5:$I$619,Dez!$S$5:$S$619,"Despesa",Dez!$F$5:$F$619,Resultado!$D795)</f>
        <v>0</v>
      </c>
      <c r="Q795" s="65">
        <f t="shared" si="91"/>
        <v>0</v>
      </c>
    </row>
    <row r="796" spans="3:17" ht="28.5" customHeight="1" thickTop="1" thickBot="1" x14ac:dyDescent="0.25">
      <c r="C796" s="45" t="str">
        <f>'PC Despesas'!O75</f>
        <v>5.5.71</v>
      </c>
      <c r="D796" s="46" t="str">
        <f>VLOOKUP(C796,'PC Despesas'!$O$5:$P$103,2,FALSE)</f>
        <v>-</v>
      </c>
      <c r="E796" s="65">
        <f>SUMIFS(Jan!$I$5:$I$619,Jan!$S$5:$S$619,"Despesa",Jan!$F$5:$F$619,Resultado!$D796)</f>
        <v>0</v>
      </c>
      <c r="F796" s="65">
        <f>SUMIFS(Fev!$I$5:$I$619,Fev!$S$5:$S$619,"Despesa",Fev!$F$5:$F$619,Resultado!$D796)</f>
        <v>0</v>
      </c>
      <c r="G796" s="65">
        <f>SUMIFS(Mar!$I$5:$I$619,Mar!$S$5:$S$619,"Despesa",Mar!$F$5:$F$619,Resultado!$D796)</f>
        <v>0</v>
      </c>
      <c r="H796" s="65">
        <f>SUMIFS(Abr!$I$5:$I$619,Abr!$S$5:$S$619,"Despesa",Abr!$F$5:$F$619,Resultado!$D796)</f>
        <v>0</v>
      </c>
      <c r="I796" s="65">
        <f>SUMIFS(Mai!$I$5:$I$619,Mai!$S$5:$S$619,"Despesa",Mai!$F$5:$F$619,Resultado!$D796)</f>
        <v>0</v>
      </c>
      <c r="J796" s="65">
        <f>SUMIFS(Jun!$I$5:$I$619,Jun!$S$5:$S$619,"Despesa",Jun!$F$5:$F$619,Resultado!$D796)</f>
        <v>0</v>
      </c>
      <c r="K796" s="65">
        <f>SUMIFS(Jul!$I$5:$I$619,Jul!$S$5:$S$619,"Despesa",Jul!$F$5:$F$619,Resultado!$D796)</f>
        <v>0</v>
      </c>
      <c r="L796" s="65">
        <f>SUMIFS(Ago!$I$5:$I$619,Ago!$S$5:$S$619,"Despesa",Ago!$F$5:$F$619,Resultado!$D796)</f>
        <v>0</v>
      </c>
      <c r="M796" s="65">
        <f>SUMIFS(Set!$I$5:$I$619,Set!$S$5:$S$619,"Despesa",Set!$F$5:$F$619,Resultado!$D796)</f>
        <v>0</v>
      </c>
      <c r="N796" s="65">
        <f>SUMIFS(Out!$I$5:$I$619,Out!$S$5:$S$619,"Despesa",Out!$F$5:$F$619,Resultado!$D796)</f>
        <v>0</v>
      </c>
      <c r="O796" s="65">
        <f>SUMIFS(Nov!$I$5:$I$619,Nov!$S$5:$S$619,"Despesa",Nov!$F$5:$F$619,Resultado!$D796)</f>
        <v>0</v>
      </c>
      <c r="P796" s="65">
        <f>SUMIFS(Dez!$I$5:$I$619,Dez!$S$5:$S$619,"Despesa",Dez!$F$5:$F$619,Resultado!$D796)</f>
        <v>0</v>
      </c>
      <c r="Q796" s="65">
        <f t="shared" si="91"/>
        <v>0</v>
      </c>
    </row>
    <row r="797" spans="3:17" ht="28.5" customHeight="1" thickTop="1" thickBot="1" x14ac:dyDescent="0.25">
      <c r="C797" s="45" t="str">
        <f>'PC Despesas'!O76</f>
        <v>5.5.72</v>
      </c>
      <c r="D797" s="46" t="str">
        <f>VLOOKUP(C797,'PC Despesas'!$O$5:$P$103,2,FALSE)</f>
        <v>-</v>
      </c>
      <c r="E797" s="65">
        <f>SUMIFS(Jan!$I$5:$I$619,Jan!$S$5:$S$619,"Despesa",Jan!$F$5:$F$619,Resultado!$D797)</f>
        <v>0</v>
      </c>
      <c r="F797" s="65">
        <f>SUMIFS(Fev!$I$5:$I$619,Fev!$S$5:$S$619,"Despesa",Fev!$F$5:$F$619,Resultado!$D797)</f>
        <v>0</v>
      </c>
      <c r="G797" s="65">
        <f>SUMIFS(Mar!$I$5:$I$619,Mar!$S$5:$S$619,"Despesa",Mar!$F$5:$F$619,Resultado!$D797)</f>
        <v>0</v>
      </c>
      <c r="H797" s="65">
        <f>SUMIFS(Abr!$I$5:$I$619,Abr!$S$5:$S$619,"Despesa",Abr!$F$5:$F$619,Resultado!$D797)</f>
        <v>0</v>
      </c>
      <c r="I797" s="65">
        <f>SUMIFS(Mai!$I$5:$I$619,Mai!$S$5:$S$619,"Despesa",Mai!$F$5:$F$619,Resultado!$D797)</f>
        <v>0</v>
      </c>
      <c r="J797" s="65">
        <f>SUMIFS(Jun!$I$5:$I$619,Jun!$S$5:$S$619,"Despesa",Jun!$F$5:$F$619,Resultado!$D797)</f>
        <v>0</v>
      </c>
      <c r="K797" s="65">
        <f>SUMIFS(Jul!$I$5:$I$619,Jul!$S$5:$S$619,"Despesa",Jul!$F$5:$F$619,Resultado!$D797)</f>
        <v>0</v>
      </c>
      <c r="L797" s="65">
        <f>SUMIFS(Ago!$I$5:$I$619,Ago!$S$5:$S$619,"Despesa",Ago!$F$5:$F$619,Resultado!$D797)</f>
        <v>0</v>
      </c>
      <c r="M797" s="65">
        <f>SUMIFS(Set!$I$5:$I$619,Set!$S$5:$S$619,"Despesa",Set!$F$5:$F$619,Resultado!$D797)</f>
        <v>0</v>
      </c>
      <c r="N797" s="65">
        <f>SUMIFS(Out!$I$5:$I$619,Out!$S$5:$S$619,"Despesa",Out!$F$5:$F$619,Resultado!$D797)</f>
        <v>0</v>
      </c>
      <c r="O797" s="65">
        <f>SUMIFS(Nov!$I$5:$I$619,Nov!$S$5:$S$619,"Despesa",Nov!$F$5:$F$619,Resultado!$D797)</f>
        <v>0</v>
      </c>
      <c r="P797" s="65">
        <f>SUMIFS(Dez!$I$5:$I$619,Dez!$S$5:$S$619,"Despesa",Dez!$F$5:$F$619,Resultado!$D797)</f>
        <v>0</v>
      </c>
      <c r="Q797" s="65">
        <f t="shared" si="91"/>
        <v>0</v>
      </c>
    </row>
    <row r="798" spans="3:17" ht="28.5" customHeight="1" thickTop="1" thickBot="1" x14ac:dyDescent="0.25">
      <c r="C798" s="45" t="str">
        <f>'PC Despesas'!O77</f>
        <v>5.5.73</v>
      </c>
      <c r="D798" s="46" t="str">
        <f>VLOOKUP(C798,'PC Despesas'!$O$5:$P$103,2,FALSE)</f>
        <v>-</v>
      </c>
      <c r="E798" s="65">
        <f>SUMIFS(Jan!$I$5:$I$619,Jan!$S$5:$S$619,"Despesa",Jan!$F$5:$F$619,Resultado!$D798)</f>
        <v>0</v>
      </c>
      <c r="F798" s="65">
        <f>SUMIFS(Fev!$I$5:$I$619,Fev!$S$5:$S$619,"Despesa",Fev!$F$5:$F$619,Resultado!$D798)</f>
        <v>0</v>
      </c>
      <c r="G798" s="65">
        <f>SUMIFS(Mar!$I$5:$I$619,Mar!$S$5:$S$619,"Despesa",Mar!$F$5:$F$619,Resultado!$D798)</f>
        <v>0</v>
      </c>
      <c r="H798" s="65">
        <f>SUMIFS(Abr!$I$5:$I$619,Abr!$S$5:$S$619,"Despesa",Abr!$F$5:$F$619,Resultado!$D798)</f>
        <v>0</v>
      </c>
      <c r="I798" s="65">
        <f>SUMIFS(Mai!$I$5:$I$619,Mai!$S$5:$S$619,"Despesa",Mai!$F$5:$F$619,Resultado!$D798)</f>
        <v>0</v>
      </c>
      <c r="J798" s="65">
        <f>SUMIFS(Jun!$I$5:$I$619,Jun!$S$5:$S$619,"Despesa",Jun!$F$5:$F$619,Resultado!$D798)</f>
        <v>0</v>
      </c>
      <c r="K798" s="65">
        <f>SUMIFS(Jul!$I$5:$I$619,Jul!$S$5:$S$619,"Despesa",Jul!$F$5:$F$619,Resultado!$D798)</f>
        <v>0</v>
      </c>
      <c r="L798" s="65">
        <f>SUMIFS(Ago!$I$5:$I$619,Ago!$S$5:$S$619,"Despesa",Ago!$F$5:$F$619,Resultado!$D798)</f>
        <v>0</v>
      </c>
      <c r="M798" s="65">
        <f>SUMIFS(Set!$I$5:$I$619,Set!$S$5:$S$619,"Despesa",Set!$F$5:$F$619,Resultado!$D798)</f>
        <v>0</v>
      </c>
      <c r="N798" s="65">
        <f>SUMIFS(Out!$I$5:$I$619,Out!$S$5:$S$619,"Despesa",Out!$F$5:$F$619,Resultado!$D798)</f>
        <v>0</v>
      </c>
      <c r="O798" s="65">
        <f>SUMIFS(Nov!$I$5:$I$619,Nov!$S$5:$S$619,"Despesa",Nov!$F$5:$F$619,Resultado!$D798)</f>
        <v>0</v>
      </c>
      <c r="P798" s="65">
        <f>SUMIFS(Dez!$I$5:$I$619,Dez!$S$5:$S$619,"Despesa",Dez!$F$5:$F$619,Resultado!$D798)</f>
        <v>0</v>
      </c>
      <c r="Q798" s="65">
        <f t="shared" si="91"/>
        <v>0</v>
      </c>
    </row>
    <row r="799" spans="3:17" ht="28.5" customHeight="1" thickTop="1" thickBot="1" x14ac:dyDescent="0.25">
      <c r="C799" s="45" t="str">
        <f>'PC Despesas'!O78</f>
        <v>5.5.74</v>
      </c>
      <c r="D799" s="46" t="str">
        <f>VLOOKUP(C799,'PC Despesas'!$O$5:$P$103,2,FALSE)</f>
        <v>-</v>
      </c>
      <c r="E799" s="65">
        <f>SUMIFS(Jan!$I$5:$I$619,Jan!$S$5:$S$619,"Despesa",Jan!$F$5:$F$619,Resultado!$D799)</f>
        <v>0</v>
      </c>
      <c r="F799" s="65">
        <f>SUMIFS(Fev!$I$5:$I$619,Fev!$S$5:$S$619,"Despesa",Fev!$F$5:$F$619,Resultado!$D799)</f>
        <v>0</v>
      </c>
      <c r="G799" s="65">
        <f>SUMIFS(Mar!$I$5:$I$619,Mar!$S$5:$S$619,"Despesa",Mar!$F$5:$F$619,Resultado!$D799)</f>
        <v>0</v>
      </c>
      <c r="H799" s="65">
        <f>SUMIFS(Abr!$I$5:$I$619,Abr!$S$5:$S$619,"Despesa",Abr!$F$5:$F$619,Resultado!$D799)</f>
        <v>0</v>
      </c>
      <c r="I799" s="65">
        <f>SUMIFS(Mai!$I$5:$I$619,Mai!$S$5:$S$619,"Despesa",Mai!$F$5:$F$619,Resultado!$D799)</f>
        <v>0</v>
      </c>
      <c r="J799" s="65">
        <f>SUMIFS(Jun!$I$5:$I$619,Jun!$S$5:$S$619,"Despesa",Jun!$F$5:$F$619,Resultado!$D799)</f>
        <v>0</v>
      </c>
      <c r="K799" s="65">
        <f>SUMIFS(Jul!$I$5:$I$619,Jul!$S$5:$S$619,"Despesa",Jul!$F$5:$F$619,Resultado!$D799)</f>
        <v>0</v>
      </c>
      <c r="L799" s="65">
        <f>SUMIFS(Ago!$I$5:$I$619,Ago!$S$5:$S$619,"Despesa",Ago!$F$5:$F$619,Resultado!$D799)</f>
        <v>0</v>
      </c>
      <c r="M799" s="65">
        <f>SUMIFS(Set!$I$5:$I$619,Set!$S$5:$S$619,"Despesa",Set!$F$5:$F$619,Resultado!$D799)</f>
        <v>0</v>
      </c>
      <c r="N799" s="65">
        <f>SUMIFS(Out!$I$5:$I$619,Out!$S$5:$S$619,"Despesa",Out!$F$5:$F$619,Resultado!$D799)</f>
        <v>0</v>
      </c>
      <c r="O799" s="65">
        <f>SUMIFS(Nov!$I$5:$I$619,Nov!$S$5:$S$619,"Despesa",Nov!$F$5:$F$619,Resultado!$D799)</f>
        <v>0</v>
      </c>
      <c r="P799" s="65">
        <f>SUMIFS(Dez!$I$5:$I$619,Dez!$S$5:$S$619,"Despesa",Dez!$F$5:$F$619,Resultado!$D799)</f>
        <v>0</v>
      </c>
      <c r="Q799" s="65">
        <f t="shared" si="91"/>
        <v>0</v>
      </c>
    </row>
    <row r="800" spans="3:17" ht="28.5" customHeight="1" thickTop="1" thickBot="1" x14ac:dyDescent="0.25">
      <c r="C800" s="45" t="str">
        <f>'PC Despesas'!O79</f>
        <v>5.5.75</v>
      </c>
      <c r="D800" s="46" t="str">
        <f>VLOOKUP(C800,'PC Despesas'!$O$5:$P$103,2,FALSE)</f>
        <v>-</v>
      </c>
      <c r="E800" s="65">
        <f>SUMIFS(Jan!$I$5:$I$619,Jan!$S$5:$S$619,"Despesa",Jan!$F$5:$F$619,Resultado!$D800)</f>
        <v>0</v>
      </c>
      <c r="F800" s="65">
        <f>SUMIFS(Fev!$I$5:$I$619,Fev!$S$5:$S$619,"Despesa",Fev!$F$5:$F$619,Resultado!$D800)</f>
        <v>0</v>
      </c>
      <c r="G800" s="65">
        <f>SUMIFS(Mar!$I$5:$I$619,Mar!$S$5:$S$619,"Despesa",Mar!$F$5:$F$619,Resultado!$D800)</f>
        <v>0</v>
      </c>
      <c r="H800" s="65">
        <f>SUMIFS(Abr!$I$5:$I$619,Abr!$S$5:$S$619,"Despesa",Abr!$F$5:$F$619,Resultado!$D800)</f>
        <v>0</v>
      </c>
      <c r="I800" s="65">
        <f>SUMIFS(Mai!$I$5:$I$619,Mai!$S$5:$S$619,"Despesa",Mai!$F$5:$F$619,Resultado!$D800)</f>
        <v>0</v>
      </c>
      <c r="J800" s="65">
        <f>SUMIFS(Jun!$I$5:$I$619,Jun!$S$5:$S$619,"Despesa",Jun!$F$5:$F$619,Resultado!$D800)</f>
        <v>0</v>
      </c>
      <c r="K800" s="65">
        <f>SUMIFS(Jul!$I$5:$I$619,Jul!$S$5:$S$619,"Despesa",Jul!$F$5:$F$619,Resultado!$D800)</f>
        <v>0</v>
      </c>
      <c r="L800" s="65">
        <f>SUMIFS(Ago!$I$5:$I$619,Ago!$S$5:$S$619,"Despesa",Ago!$F$5:$F$619,Resultado!$D800)</f>
        <v>0</v>
      </c>
      <c r="M800" s="65">
        <f>SUMIFS(Set!$I$5:$I$619,Set!$S$5:$S$619,"Despesa",Set!$F$5:$F$619,Resultado!$D800)</f>
        <v>0</v>
      </c>
      <c r="N800" s="65">
        <f>SUMIFS(Out!$I$5:$I$619,Out!$S$5:$S$619,"Despesa",Out!$F$5:$F$619,Resultado!$D800)</f>
        <v>0</v>
      </c>
      <c r="O800" s="65">
        <f>SUMIFS(Nov!$I$5:$I$619,Nov!$S$5:$S$619,"Despesa",Nov!$F$5:$F$619,Resultado!$D800)</f>
        <v>0</v>
      </c>
      <c r="P800" s="65">
        <f>SUMIFS(Dez!$I$5:$I$619,Dez!$S$5:$S$619,"Despesa",Dez!$F$5:$F$619,Resultado!$D800)</f>
        <v>0</v>
      </c>
      <c r="Q800" s="65">
        <f t="shared" si="91"/>
        <v>0</v>
      </c>
    </row>
    <row r="801" spans="3:17" ht="28.5" customHeight="1" thickTop="1" thickBot="1" x14ac:dyDescent="0.25">
      <c r="C801" s="45" t="str">
        <f>'PC Despesas'!O80</f>
        <v>5.5.76</v>
      </c>
      <c r="D801" s="46" t="str">
        <f>VLOOKUP(C801,'PC Despesas'!$O$5:$P$103,2,FALSE)</f>
        <v>-</v>
      </c>
      <c r="E801" s="65">
        <f>SUMIFS(Jan!$I$5:$I$619,Jan!$S$5:$S$619,"Despesa",Jan!$F$5:$F$619,Resultado!$D801)</f>
        <v>0</v>
      </c>
      <c r="F801" s="65">
        <f>SUMIFS(Fev!$I$5:$I$619,Fev!$S$5:$S$619,"Despesa",Fev!$F$5:$F$619,Resultado!$D801)</f>
        <v>0</v>
      </c>
      <c r="G801" s="65">
        <f>SUMIFS(Mar!$I$5:$I$619,Mar!$S$5:$S$619,"Despesa",Mar!$F$5:$F$619,Resultado!$D801)</f>
        <v>0</v>
      </c>
      <c r="H801" s="65">
        <f>SUMIFS(Abr!$I$5:$I$619,Abr!$S$5:$S$619,"Despesa",Abr!$F$5:$F$619,Resultado!$D801)</f>
        <v>0</v>
      </c>
      <c r="I801" s="65">
        <f>SUMIFS(Mai!$I$5:$I$619,Mai!$S$5:$S$619,"Despesa",Mai!$F$5:$F$619,Resultado!$D801)</f>
        <v>0</v>
      </c>
      <c r="J801" s="65">
        <f>SUMIFS(Jun!$I$5:$I$619,Jun!$S$5:$S$619,"Despesa",Jun!$F$5:$F$619,Resultado!$D801)</f>
        <v>0</v>
      </c>
      <c r="K801" s="65">
        <f>SUMIFS(Jul!$I$5:$I$619,Jul!$S$5:$S$619,"Despesa",Jul!$F$5:$F$619,Resultado!$D801)</f>
        <v>0</v>
      </c>
      <c r="L801" s="65">
        <f>SUMIFS(Ago!$I$5:$I$619,Ago!$S$5:$S$619,"Despesa",Ago!$F$5:$F$619,Resultado!$D801)</f>
        <v>0</v>
      </c>
      <c r="M801" s="65">
        <f>SUMIFS(Set!$I$5:$I$619,Set!$S$5:$S$619,"Despesa",Set!$F$5:$F$619,Resultado!$D801)</f>
        <v>0</v>
      </c>
      <c r="N801" s="65">
        <f>SUMIFS(Out!$I$5:$I$619,Out!$S$5:$S$619,"Despesa",Out!$F$5:$F$619,Resultado!$D801)</f>
        <v>0</v>
      </c>
      <c r="O801" s="65">
        <f>SUMIFS(Nov!$I$5:$I$619,Nov!$S$5:$S$619,"Despesa",Nov!$F$5:$F$619,Resultado!$D801)</f>
        <v>0</v>
      </c>
      <c r="P801" s="65">
        <f>SUMIFS(Dez!$I$5:$I$619,Dez!$S$5:$S$619,"Despesa",Dez!$F$5:$F$619,Resultado!$D801)</f>
        <v>0</v>
      </c>
      <c r="Q801" s="65">
        <f t="shared" si="91"/>
        <v>0</v>
      </c>
    </row>
    <row r="802" spans="3:17" ht="28.5" customHeight="1" thickTop="1" thickBot="1" x14ac:dyDescent="0.25">
      <c r="C802" s="45" t="str">
        <f>'PC Despesas'!O81</f>
        <v>5.5.77</v>
      </c>
      <c r="D802" s="46" t="str">
        <f>VLOOKUP(C802,'PC Despesas'!$O$5:$P$103,2,FALSE)</f>
        <v>-</v>
      </c>
      <c r="E802" s="65">
        <f>SUMIFS(Jan!$I$5:$I$619,Jan!$S$5:$S$619,"Despesa",Jan!$F$5:$F$619,Resultado!$D802)</f>
        <v>0</v>
      </c>
      <c r="F802" s="65">
        <f>SUMIFS(Fev!$I$5:$I$619,Fev!$S$5:$S$619,"Despesa",Fev!$F$5:$F$619,Resultado!$D802)</f>
        <v>0</v>
      </c>
      <c r="G802" s="65">
        <f>SUMIFS(Mar!$I$5:$I$619,Mar!$S$5:$S$619,"Despesa",Mar!$F$5:$F$619,Resultado!$D802)</f>
        <v>0</v>
      </c>
      <c r="H802" s="65">
        <f>SUMIFS(Abr!$I$5:$I$619,Abr!$S$5:$S$619,"Despesa",Abr!$F$5:$F$619,Resultado!$D802)</f>
        <v>0</v>
      </c>
      <c r="I802" s="65">
        <f>SUMIFS(Mai!$I$5:$I$619,Mai!$S$5:$S$619,"Despesa",Mai!$F$5:$F$619,Resultado!$D802)</f>
        <v>0</v>
      </c>
      <c r="J802" s="65">
        <f>SUMIFS(Jun!$I$5:$I$619,Jun!$S$5:$S$619,"Despesa",Jun!$F$5:$F$619,Resultado!$D802)</f>
        <v>0</v>
      </c>
      <c r="K802" s="65">
        <f>SUMIFS(Jul!$I$5:$I$619,Jul!$S$5:$S$619,"Despesa",Jul!$F$5:$F$619,Resultado!$D802)</f>
        <v>0</v>
      </c>
      <c r="L802" s="65">
        <f>SUMIFS(Ago!$I$5:$I$619,Ago!$S$5:$S$619,"Despesa",Ago!$F$5:$F$619,Resultado!$D802)</f>
        <v>0</v>
      </c>
      <c r="M802" s="65">
        <f>SUMIFS(Set!$I$5:$I$619,Set!$S$5:$S$619,"Despesa",Set!$F$5:$F$619,Resultado!$D802)</f>
        <v>0</v>
      </c>
      <c r="N802" s="65">
        <f>SUMIFS(Out!$I$5:$I$619,Out!$S$5:$S$619,"Despesa",Out!$F$5:$F$619,Resultado!$D802)</f>
        <v>0</v>
      </c>
      <c r="O802" s="65">
        <f>SUMIFS(Nov!$I$5:$I$619,Nov!$S$5:$S$619,"Despesa",Nov!$F$5:$F$619,Resultado!$D802)</f>
        <v>0</v>
      </c>
      <c r="P802" s="65">
        <f>SUMIFS(Dez!$I$5:$I$619,Dez!$S$5:$S$619,"Despesa",Dez!$F$5:$F$619,Resultado!$D802)</f>
        <v>0</v>
      </c>
      <c r="Q802" s="65">
        <f t="shared" si="91"/>
        <v>0</v>
      </c>
    </row>
    <row r="803" spans="3:17" ht="28.5" customHeight="1" thickTop="1" thickBot="1" x14ac:dyDescent="0.25">
      <c r="C803" s="45" t="str">
        <f>'PC Despesas'!O82</f>
        <v>5.5.78</v>
      </c>
      <c r="D803" s="46" t="str">
        <f>VLOOKUP(C803,'PC Despesas'!$O$5:$P$103,2,FALSE)</f>
        <v>-</v>
      </c>
      <c r="E803" s="65">
        <f>SUMIFS(Jan!$I$5:$I$619,Jan!$S$5:$S$619,"Despesa",Jan!$F$5:$F$619,Resultado!$D803)</f>
        <v>0</v>
      </c>
      <c r="F803" s="65">
        <f>SUMIFS(Fev!$I$5:$I$619,Fev!$S$5:$S$619,"Despesa",Fev!$F$5:$F$619,Resultado!$D803)</f>
        <v>0</v>
      </c>
      <c r="G803" s="65">
        <f>SUMIFS(Mar!$I$5:$I$619,Mar!$S$5:$S$619,"Despesa",Mar!$F$5:$F$619,Resultado!$D803)</f>
        <v>0</v>
      </c>
      <c r="H803" s="65">
        <f>SUMIFS(Abr!$I$5:$I$619,Abr!$S$5:$S$619,"Despesa",Abr!$F$5:$F$619,Resultado!$D803)</f>
        <v>0</v>
      </c>
      <c r="I803" s="65">
        <f>SUMIFS(Mai!$I$5:$I$619,Mai!$S$5:$S$619,"Despesa",Mai!$F$5:$F$619,Resultado!$D803)</f>
        <v>0</v>
      </c>
      <c r="J803" s="65">
        <f>SUMIFS(Jun!$I$5:$I$619,Jun!$S$5:$S$619,"Despesa",Jun!$F$5:$F$619,Resultado!$D803)</f>
        <v>0</v>
      </c>
      <c r="K803" s="65">
        <f>SUMIFS(Jul!$I$5:$I$619,Jul!$S$5:$S$619,"Despesa",Jul!$F$5:$F$619,Resultado!$D803)</f>
        <v>0</v>
      </c>
      <c r="L803" s="65">
        <f>SUMIFS(Ago!$I$5:$I$619,Ago!$S$5:$S$619,"Despesa",Ago!$F$5:$F$619,Resultado!$D803)</f>
        <v>0</v>
      </c>
      <c r="M803" s="65">
        <f>SUMIFS(Set!$I$5:$I$619,Set!$S$5:$S$619,"Despesa",Set!$F$5:$F$619,Resultado!$D803)</f>
        <v>0</v>
      </c>
      <c r="N803" s="65">
        <f>SUMIFS(Out!$I$5:$I$619,Out!$S$5:$S$619,"Despesa",Out!$F$5:$F$619,Resultado!$D803)</f>
        <v>0</v>
      </c>
      <c r="O803" s="65">
        <f>SUMIFS(Nov!$I$5:$I$619,Nov!$S$5:$S$619,"Despesa",Nov!$F$5:$F$619,Resultado!$D803)</f>
        <v>0</v>
      </c>
      <c r="P803" s="65">
        <f>SUMIFS(Dez!$I$5:$I$619,Dez!$S$5:$S$619,"Despesa",Dez!$F$5:$F$619,Resultado!$D803)</f>
        <v>0</v>
      </c>
      <c r="Q803" s="65">
        <f t="shared" si="91"/>
        <v>0</v>
      </c>
    </row>
    <row r="804" spans="3:17" ht="28.5" customHeight="1" thickTop="1" thickBot="1" x14ac:dyDescent="0.25">
      <c r="C804" s="45" t="str">
        <f>'PC Despesas'!O83</f>
        <v>5.5.79</v>
      </c>
      <c r="D804" s="46" t="str">
        <f>VLOOKUP(C804,'PC Despesas'!$O$5:$P$103,2,FALSE)</f>
        <v>-</v>
      </c>
      <c r="E804" s="65">
        <f>SUMIFS(Jan!$I$5:$I$619,Jan!$S$5:$S$619,"Despesa",Jan!$F$5:$F$619,Resultado!$D804)</f>
        <v>0</v>
      </c>
      <c r="F804" s="65">
        <f>SUMIFS(Fev!$I$5:$I$619,Fev!$S$5:$S$619,"Despesa",Fev!$F$5:$F$619,Resultado!$D804)</f>
        <v>0</v>
      </c>
      <c r="G804" s="65">
        <f>SUMIFS(Mar!$I$5:$I$619,Mar!$S$5:$S$619,"Despesa",Mar!$F$5:$F$619,Resultado!$D804)</f>
        <v>0</v>
      </c>
      <c r="H804" s="65">
        <f>SUMIFS(Abr!$I$5:$I$619,Abr!$S$5:$S$619,"Despesa",Abr!$F$5:$F$619,Resultado!$D804)</f>
        <v>0</v>
      </c>
      <c r="I804" s="65">
        <f>SUMIFS(Mai!$I$5:$I$619,Mai!$S$5:$S$619,"Despesa",Mai!$F$5:$F$619,Resultado!$D804)</f>
        <v>0</v>
      </c>
      <c r="J804" s="65">
        <f>SUMIFS(Jun!$I$5:$I$619,Jun!$S$5:$S$619,"Despesa",Jun!$F$5:$F$619,Resultado!$D804)</f>
        <v>0</v>
      </c>
      <c r="K804" s="65">
        <f>SUMIFS(Jul!$I$5:$I$619,Jul!$S$5:$S$619,"Despesa",Jul!$F$5:$F$619,Resultado!$D804)</f>
        <v>0</v>
      </c>
      <c r="L804" s="65">
        <f>SUMIFS(Ago!$I$5:$I$619,Ago!$S$5:$S$619,"Despesa",Ago!$F$5:$F$619,Resultado!$D804)</f>
        <v>0</v>
      </c>
      <c r="M804" s="65">
        <f>SUMIFS(Set!$I$5:$I$619,Set!$S$5:$S$619,"Despesa",Set!$F$5:$F$619,Resultado!$D804)</f>
        <v>0</v>
      </c>
      <c r="N804" s="65">
        <f>SUMIFS(Out!$I$5:$I$619,Out!$S$5:$S$619,"Despesa",Out!$F$5:$F$619,Resultado!$D804)</f>
        <v>0</v>
      </c>
      <c r="O804" s="65">
        <f>SUMIFS(Nov!$I$5:$I$619,Nov!$S$5:$S$619,"Despesa",Nov!$F$5:$F$619,Resultado!$D804)</f>
        <v>0</v>
      </c>
      <c r="P804" s="65">
        <f>SUMIFS(Dez!$I$5:$I$619,Dez!$S$5:$S$619,"Despesa",Dez!$F$5:$F$619,Resultado!$D804)</f>
        <v>0</v>
      </c>
      <c r="Q804" s="65">
        <f t="shared" si="91"/>
        <v>0</v>
      </c>
    </row>
    <row r="805" spans="3:17" ht="28.5" customHeight="1" thickTop="1" thickBot="1" x14ac:dyDescent="0.25">
      <c r="C805" s="45" t="str">
        <f>'PC Despesas'!O84</f>
        <v>5.5.80</v>
      </c>
      <c r="D805" s="46" t="str">
        <f>VLOOKUP(C805,'PC Despesas'!$O$5:$P$103,2,FALSE)</f>
        <v>-</v>
      </c>
      <c r="E805" s="65">
        <f>SUMIFS(Jan!$I$5:$I$619,Jan!$S$5:$S$619,"Despesa",Jan!$F$5:$F$619,Resultado!$D805)</f>
        <v>0</v>
      </c>
      <c r="F805" s="65">
        <f>SUMIFS(Fev!$I$5:$I$619,Fev!$S$5:$S$619,"Despesa",Fev!$F$5:$F$619,Resultado!$D805)</f>
        <v>0</v>
      </c>
      <c r="G805" s="65">
        <f>SUMIFS(Mar!$I$5:$I$619,Mar!$S$5:$S$619,"Despesa",Mar!$F$5:$F$619,Resultado!$D805)</f>
        <v>0</v>
      </c>
      <c r="H805" s="65">
        <f>SUMIFS(Abr!$I$5:$I$619,Abr!$S$5:$S$619,"Despesa",Abr!$F$5:$F$619,Resultado!$D805)</f>
        <v>0</v>
      </c>
      <c r="I805" s="65">
        <f>SUMIFS(Mai!$I$5:$I$619,Mai!$S$5:$S$619,"Despesa",Mai!$F$5:$F$619,Resultado!$D805)</f>
        <v>0</v>
      </c>
      <c r="J805" s="65">
        <f>SUMIFS(Jun!$I$5:$I$619,Jun!$S$5:$S$619,"Despesa",Jun!$F$5:$F$619,Resultado!$D805)</f>
        <v>0</v>
      </c>
      <c r="K805" s="65">
        <f>SUMIFS(Jul!$I$5:$I$619,Jul!$S$5:$S$619,"Despesa",Jul!$F$5:$F$619,Resultado!$D805)</f>
        <v>0</v>
      </c>
      <c r="L805" s="65">
        <f>SUMIFS(Ago!$I$5:$I$619,Ago!$S$5:$S$619,"Despesa",Ago!$F$5:$F$619,Resultado!$D805)</f>
        <v>0</v>
      </c>
      <c r="M805" s="65">
        <f>SUMIFS(Set!$I$5:$I$619,Set!$S$5:$S$619,"Despesa",Set!$F$5:$F$619,Resultado!$D805)</f>
        <v>0</v>
      </c>
      <c r="N805" s="65">
        <f>SUMIFS(Out!$I$5:$I$619,Out!$S$5:$S$619,"Despesa",Out!$F$5:$F$619,Resultado!$D805)</f>
        <v>0</v>
      </c>
      <c r="O805" s="65">
        <f>SUMIFS(Nov!$I$5:$I$619,Nov!$S$5:$S$619,"Despesa",Nov!$F$5:$F$619,Resultado!$D805)</f>
        <v>0</v>
      </c>
      <c r="P805" s="65">
        <f>SUMIFS(Dez!$I$5:$I$619,Dez!$S$5:$S$619,"Despesa",Dez!$F$5:$F$619,Resultado!$D805)</f>
        <v>0</v>
      </c>
      <c r="Q805" s="65">
        <f t="shared" si="91"/>
        <v>0</v>
      </c>
    </row>
    <row r="806" spans="3:17" ht="28.5" customHeight="1" thickTop="1" thickBot="1" x14ac:dyDescent="0.25">
      <c r="C806" s="45" t="str">
        <f>'PC Despesas'!O85</f>
        <v>5.5.81</v>
      </c>
      <c r="D806" s="46" t="str">
        <f>VLOOKUP(C806,'PC Despesas'!$O$5:$P$103,2,FALSE)</f>
        <v>-</v>
      </c>
      <c r="E806" s="65">
        <f>SUMIFS(Jan!$I$5:$I$619,Jan!$S$5:$S$619,"Despesa",Jan!$F$5:$F$619,Resultado!$D806)</f>
        <v>0</v>
      </c>
      <c r="F806" s="65">
        <f>SUMIFS(Fev!$I$5:$I$619,Fev!$S$5:$S$619,"Despesa",Fev!$F$5:$F$619,Resultado!$D806)</f>
        <v>0</v>
      </c>
      <c r="G806" s="65">
        <f>SUMIFS(Mar!$I$5:$I$619,Mar!$S$5:$S$619,"Despesa",Mar!$F$5:$F$619,Resultado!$D806)</f>
        <v>0</v>
      </c>
      <c r="H806" s="65">
        <f>SUMIFS(Abr!$I$5:$I$619,Abr!$S$5:$S$619,"Despesa",Abr!$F$5:$F$619,Resultado!$D806)</f>
        <v>0</v>
      </c>
      <c r="I806" s="65">
        <f>SUMIFS(Mai!$I$5:$I$619,Mai!$S$5:$S$619,"Despesa",Mai!$F$5:$F$619,Resultado!$D806)</f>
        <v>0</v>
      </c>
      <c r="J806" s="65">
        <f>SUMIFS(Jun!$I$5:$I$619,Jun!$S$5:$S$619,"Despesa",Jun!$F$5:$F$619,Resultado!$D806)</f>
        <v>0</v>
      </c>
      <c r="K806" s="65">
        <f>SUMIFS(Jul!$I$5:$I$619,Jul!$S$5:$S$619,"Despesa",Jul!$F$5:$F$619,Resultado!$D806)</f>
        <v>0</v>
      </c>
      <c r="L806" s="65">
        <f>SUMIFS(Ago!$I$5:$I$619,Ago!$S$5:$S$619,"Despesa",Ago!$F$5:$F$619,Resultado!$D806)</f>
        <v>0</v>
      </c>
      <c r="M806" s="65">
        <f>SUMIFS(Set!$I$5:$I$619,Set!$S$5:$S$619,"Despesa",Set!$F$5:$F$619,Resultado!$D806)</f>
        <v>0</v>
      </c>
      <c r="N806" s="65">
        <f>SUMIFS(Out!$I$5:$I$619,Out!$S$5:$S$619,"Despesa",Out!$F$5:$F$619,Resultado!$D806)</f>
        <v>0</v>
      </c>
      <c r="O806" s="65">
        <f>SUMIFS(Nov!$I$5:$I$619,Nov!$S$5:$S$619,"Despesa",Nov!$F$5:$F$619,Resultado!$D806)</f>
        <v>0</v>
      </c>
      <c r="P806" s="65">
        <f>SUMIFS(Dez!$I$5:$I$619,Dez!$S$5:$S$619,"Despesa",Dez!$F$5:$F$619,Resultado!$D806)</f>
        <v>0</v>
      </c>
      <c r="Q806" s="65">
        <f t="shared" si="91"/>
        <v>0</v>
      </c>
    </row>
    <row r="807" spans="3:17" ht="28.5" customHeight="1" thickTop="1" thickBot="1" x14ac:dyDescent="0.25">
      <c r="C807" s="45" t="str">
        <f>'PC Despesas'!O86</f>
        <v>5.5.82</v>
      </c>
      <c r="D807" s="46" t="str">
        <f>VLOOKUP(C807,'PC Despesas'!$O$5:$P$103,2,FALSE)</f>
        <v>-</v>
      </c>
      <c r="E807" s="65">
        <f>SUMIFS(Jan!$I$5:$I$619,Jan!$S$5:$S$619,"Despesa",Jan!$F$5:$F$619,Resultado!$D807)</f>
        <v>0</v>
      </c>
      <c r="F807" s="65">
        <f>SUMIFS(Fev!$I$5:$I$619,Fev!$S$5:$S$619,"Despesa",Fev!$F$5:$F$619,Resultado!$D807)</f>
        <v>0</v>
      </c>
      <c r="G807" s="65">
        <f>SUMIFS(Mar!$I$5:$I$619,Mar!$S$5:$S$619,"Despesa",Mar!$F$5:$F$619,Resultado!$D807)</f>
        <v>0</v>
      </c>
      <c r="H807" s="65">
        <f>SUMIFS(Abr!$I$5:$I$619,Abr!$S$5:$S$619,"Despesa",Abr!$F$5:$F$619,Resultado!$D807)</f>
        <v>0</v>
      </c>
      <c r="I807" s="65">
        <f>SUMIFS(Mai!$I$5:$I$619,Mai!$S$5:$S$619,"Despesa",Mai!$F$5:$F$619,Resultado!$D807)</f>
        <v>0</v>
      </c>
      <c r="J807" s="65">
        <f>SUMIFS(Jun!$I$5:$I$619,Jun!$S$5:$S$619,"Despesa",Jun!$F$5:$F$619,Resultado!$D807)</f>
        <v>0</v>
      </c>
      <c r="K807" s="65">
        <f>SUMIFS(Jul!$I$5:$I$619,Jul!$S$5:$S$619,"Despesa",Jul!$F$5:$F$619,Resultado!$D807)</f>
        <v>0</v>
      </c>
      <c r="L807" s="65">
        <f>SUMIFS(Ago!$I$5:$I$619,Ago!$S$5:$S$619,"Despesa",Ago!$F$5:$F$619,Resultado!$D807)</f>
        <v>0</v>
      </c>
      <c r="M807" s="65">
        <f>SUMIFS(Set!$I$5:$I$619,Set!$S$5:$S$619,"Despesa",Set!$F$5:$F$619,Resultado!$D807)</f>
        <v>0</v>
      </c>
      <c r="N807" s="65">
        <f>SUMIFS(Out!$I$5:$I$619,Out!$S$5:$S$619,"Despesa",Out!$F$5:$F$619,Resultado!$D807)</f>
        <v>0</v>
      </c>
      <c r="O807" s="65">
        <f>SUMIFS(Nov!$I$5:$I$619,Nov!$S$5:$S$619,"Despesa",Nov!$F$5:$F$619,Resultado!$D807)</f>
        <v>0</v>
      </c>
      <c r="P807" s="65">
        <f>SUMIFS(Dez!$I$5:$I$619,Dez!$S$5:$S$619,"Despesa",Dez!$F$5:$F$619,Resultado!$D807)</f>
        <v>0</v>
      </c>
      <c r="Q807" s="65">
        <f t="shared" si="91"/>
        <v>0</v>
      </c>
    </row>
    <row r="808" spans="3:17" ht="28.5" customHeight="1" thickTop="1" thickBot="1" x14ac:dyDescent="0.25">
      <c r="C808" s="45" t="str">
        <f>'PC Despesas'!O87</f>
        <v>5.5.83</v>
      </c>
      <c r="D808" s="46" t="str">
        <f>VLOOKUP(C808,'PC Despesas'!$O$5:$P$103,2,FALSE)</f>
        <v>-</v>
      </c>
      <c r="E808" s="65">
        <f>SUMIFS(Jan!$I$5:$I$619,Jan!$S$5:$S$619,"Despesa",Jan!$F$5:$F$619,Resultado!$D808)</f>
        <v>0</v>
      </c>
      <c r="F808" s="65">
        <f>SUMIFS(Fev!$I$5:$I$619,Fev!$S$5:$S$619,"Despesa",Fev!$F$5:$F$619,Resultado!$D808)</f>
        <v>0</v>
      </c>
      <c r="G808" s="65">
        <f>SUMIFS(Mar!$I$5:$I$619,Mar!$S$5:$S$619,"Despesa",Mar!$F$5:$F$619,Resultado!$D808)</f>
        <v>0</v>
      </c>
      <c r="H808" s="65">
        <f>SUMIFS(Abr!$I$5:$I$619,Abr!$S$5:$S$619,"Despesa",Abr!$F$5:$F$619,Resultado!$D808)</f>
        <v>0</v>
      </c>
      <c r="I808" s="65">
        <f>SUMIFS(Mai!$I$5:$I$619,Mai!$S$5:$S$619,"Despesa",Mai!$F$5:$F$619,Resultado!$D808)</f>
        <v>0</v>
      </c>
      <c r="J808" s="65">
        <f>SUMIFS(Jun!$I$5:$I$619,Jun!$S$5:$S$619,"Despesa",Jun!$F$5:$F$619,Resultado!$D808)</f>
        <v>0</v>
      </c>
      <c r="K808" s="65">
        <f>SUMIFS(Jul!$I$5:$I$619,Jul!$S$5:$S$619,"Despesa",Jul!$F$5:$F$619,Resultado!$D808)</f>
        <v>0</v>
      </c>
      <c r="L808" s="65">
        <f>SUMIFS(Ago!$I$5:$I$619,Ago!$S$5:$S$619,"Despesa",Ago!$F$5:$F$619,Resultado!$D808)</f>
        <v>0</v>
      </c>
      <c r="M808" s="65">
        <f>SUMIFS(Set!$I$5:$I$619,Set!$S$5:$S$619,"Despesa",Set!$F$5:$F$619,Resultado!$D808)</f>
        <v>0</v>
      </c>
      <c r="N808" s="65">
        <f>SUMIFS(Out!$I$5:$I$619,Out!$S$5:$S$619,"Despesa",Out!$F$5:$F$619,Resultado!$D808)</f>
        <v>0</v>
      </c>
      <c r="O808" s="65">
        <f>SUMIFS(Nov!$I$5:$I$619,Nov!$S$5:$S$619,"Despesa",Nov!$F$5:$F$619,Resultado!$D808)</f>
        <v>0</v>
      </c>
      <c r="P808" s="65">
        <f>SUMIFS(Dez!$I$5:$I$619,Dez!$S$5:$S$619,"Despesa",Dez!$F$5:$F$619,Resultado!$D808)</f>
        <v>0</v>
      </c>
      <c r="Q808" s="65">
        <f t="shared" si="91"/>
        <v>0</v>
      </c>
    </row>
    <row r="809" spans="3:17" ht="28.5" customHeight="1" thickTop="1" thickBot="1" x14ac:dyDescent="0.25">
      <c r="C809" s="45" t="str">
        <f>'PC Despesas'!O88</f>
        <v>5.5.84</v>
      </c>
      <c r="D809" s="46" t="str">
        <f>VLOOKUP(C809,'PC Despesas'!$O$5:$P$103,2,FALSE)</f>
        <v>-</v>
      </c>
      <c r="E809" s="65">
        <f>SUMIFS(Jan!$I$5:$I$619,Jan!$S$5:$S$619,"Despesa",Jan!$F$5:$F$619,Resultado!$D809)</f>
        <v>0</v>
      </c>
      <c r="F809" s="65">
        <f>SUMIFS(Fev!$I$5:$I$619,Fev!$S$5:$S$619,"Despesa",Fev!$F$5:$F$619,Resultado!$D809)</f>
        <v>0</v>
      </c>
      <c r="G809" s="65">
        <f>SUMIFS(Mar!$I$5:$I$619,Mar!$S$5:$S$619,"Despesa",Mar!$F$5:$F$619,Resultado!$D809)</f>
        <v>0</v>
      </c>
      <c r="H809" s="65">
        <f>SUMIFS(Abr!$I$5:$I$619,Abr!$S$5:$S$619,"Despesa",Abr!$F$5:$F$619,Resultado!$D809)</f>
        <v>0</v>
      </c>
      <c r="I809" s="65">
        <f>SUMIFS(Mai!$I$5:$I$619,Mai!$S$5:$S$619,"Despesa",Mai!$F$5:$F$619,Resultado!$D809)</f>
        <v>0</v>
      </c>
      <c r="J809" s="65">
        <f>SUMIFS(Jun!$I$5:$I$619,Jun!$S$5:$S$619,"Despesa",Jun!$F$5:$F$619,Resultado!$D809)</f>
        <v>0</v>
      </c>
      <c r="K809" s="65">
        <f>SUMIFS(Jul!$I$5:$I$619,Jul!$S$5:$S$619,"Despesa",Jul!$F$5:$F$619,Resultado!$D809)</f>
        <v>0</v>
      </c>
      <c r="L809" s="65">
        <f>SUMIFS(Ago!$I$5:$I$619,Ago!$S$5:$S$619,"Despesa",Ago!$F$5:$F$619,Resultado!$D809)</f>
        <v>0</v>
      </c>
      <c r="M809" s="65">
        <f>SUMIFS(Set!$I$5:$I$619,Set!$S$5:$S$619,"Despesa",Set!$F$5:$F$619,Resultado!$D809)</f>
        <v>0</v>
      </c>
      <c r="N809" s="65">
        <f>SUMIFS(Out!$I$5:$I$619,Out!$S$5:$S$619,"Despesa",Out!$F$5:$F$619,Resultado!$D809)</f>
        <v>0</v>
      </c>
      <c r="O809" s="65">
        <f>SUMIFS(Nov!$I$5:$I$619,Nov!$S$5:$S$619,"Despesa",Nov!$F$5:$F$619,Resultado!$D809)</f>
        <v>0</v>
      </c>
      <c r="P809" s="65">
        <f>SUMIFS(Dez!$I$5:$I$619,Dez!$S$5:$S$619,"Despesa",Dez!$F$5:$F$619,Resultado!$D809)</f>
        <v>0</v>
      </c>
      <c r="Q809" s="65">
        <f t="shared" si="91"/>
        <v>0</v>
      </c>
    </row>
    <row r="810" spans="3:17" ht="28.5" customHeight="1" thickTop="1" thickBot="1" x14ac:dyDescent="0.25">
      <c r="C810" s="45" t="str">
        <f>'PC Despesas'!O89</f>
        <v>5.5.85</v>
      </c>
      <c r="D810" s="46" t="str">
        <f>VLOOKUP(C810,'PC Despesas'!$O$5:$P$103,2,FALSE)</f>
        <v>-</v>
      </c>
      <c r="E810" s="65">
        <f>SUMIFS(Jan!$I$5:$I$619,Jan!$S$5:$S$619,"Despesa",Jan!$F$5:$F$619,Resultado!$D810)</f>
        <v>0</v>
      </c>
      <c r="F810" s="65">
        <f>SUMIFS(Fev!$I$5:$I$619,Fev!$S$5:$S$619,"Despesa",Fev!$F$5:$F$619,Resultado!$D810)</f>
        <v>0</v>
      </c>
      <c r="G810" s="65">
        <f>SUMIFS(Mar!$I$5:$I$619,Mar!$S$5:$S$619,"Despesa",Mar!$F$5:$F$619,Resultado!$D810)</f>
        <v>0</v>
      </c>
      <c r="H810" s="65">
        <f>SUMIFS(Abr!$I$5:$I$619,Abr!$S$5:$S$619,"Despesa",Abr!$F$5:$F$619,Resultado!$D810)</f>
        <v>0</v>
      </c>
      <c r="I810" s="65">
        <f>SUMIFS(Mai!$I$5:$I$619,Mai!$S$5:$S$619,"Despesa",Mai!$F$5:$F$619,Resultado!$D810)</f>
        <v>0</v>
      </c>
      <c r="J810" s="65">
        <f>SUMIFS(Jun!$I$5:$I$619,Jun!$S$5:$S$619,"Despesa",Jun!$F$5:$F$619,Resultado!$D810)</f>
        <v>0</v>
      </c>
      <c r="K810" s="65">
        <f>SUMIFS(Jul!$I$5:$I$619,Jul!$S$5:$S$619,"Despesa",Jul!$F$5:$F$619,Resultado!$D810)</f>
        <v>0</v>
      </c>
      <c r="L810" s="65">
        <f>SUMIFS(Ago!$I$5:$I$619,Ago!$S$5:$S$619,"Despesa",Ago!$F$5:$F$619,Resultado!$D810)</f>
        <v>0</v>
      </c>
      <c r="M810" s="65">
        <f>SUMIFS(Set!$I$5:$I$619,Set!$S$5:$S$619,"Despesa",Set!$F$5:$F$619,Resultado!$D810)</f>
        <v>0</v>
      </c>
      <c r="N810" s="65">
        <f>SUMIFS(Out!$I$5:$I$619,Out!$S$5:$S$619,"Despesa",Out!$F$5:$F$619,Resultado!$D810)</f>
        <v>0</v>
      </c>
      <c r="O810" s="65">
        <f>SUMIFS(Nov!$I$5:$I$619,Nov!$S$5:$S$619,"Despesa",Nov!$F$5:$F$619,Resultado!$D810)</f>
        <v>0</v>
      </c>
      <c r="P810" s="65">
        <f>SUMIFS(Dez!$I$5:$I$619,Dez!$S$5:$S$619,"Despesa",Dez!$F$5:$F$619,Resultado!$D810)</f>
        <v>0</v>
      </c>
      <c r="Q810" s="65">
        <f t="shared" si="91"/>
        <v>0</v>
      </c>
    </row>
    <row r="811" spans="3:17" ht="27.75" customHeight="1" thickTop="1" thickBot="1" x14ac:dyDescent="0.25">
      <c r="C811" s="45" t="str">
        <f>'PC Despesas'!O90</f>
        <v>5.5.86</v>
      </c>
      <c r="D811" s="46" t="str">
        <f>VLOOKUP(C811,'PC Despesas'!$O$5:$P$103,2,FALSE)</f>
        <v>-</v>
      </c>
      <c r="E811" s="65">
        <f>SUMIFS(Jan!$I$5:$I$619,Jan!$S$5:$S$619,"Despesa",Jan!$F$5:$F$619,Resultado!$D811)</f>
        <v>0</v>
      </c>
      <c r="F811" s="65">
        <f>SUMIFS(Fev!$I$5:$I$619,Fev!$S$5:$S$619,"Despesa",Fev!$F$5:$F$619,Resultado!$D811)</f>
        <v>0</v>
      </c>
      <c r="G811" s="65">
        <f>SUMIFS(Mar!$I$5:$I$619,Mar!$S$5:$S$619,"Despesa",Mar!$F$5:$F$619,Resultado!$D811)</f>
        <v>0</v>
      </c>
      <c r="H811" s="65">
        <f>SUMIFS(Abr!$I$5:$I$619,Abr!$S$5:$S$619,"Despesa",Abr!$F$5:$F$619,Resultado!$D811)</f>
        <v>0</v>
      </c>
      <c r="I811" s="65">
        <f>SUMIFS(Mai!$I$5:$I$619,Mai!$S$5:$S$619,"Despesa",Mai!$F$5:$F$619,Resultado!$D811)</f>
        <v>0</v>
      </c>
      <c r="J811" s="65">
        <f>SUMIFS(Jun!$I$5:$I$619,Jun!$S$5:$S$619,"Despesa",Jun!$F$5:$F$619,Resultado!$D811)</f>
        <v>0</v>
      </c>
      <c r="K811" s="65">
        <f>SUMIFS(Jul!$I$5:$I$619,Jul!$S$5:$S$619,"Despesa",Jul!$F$5:$F$619,Resultado!$D811)</f>
        <v>0</v>
      </c>
      <c r="L811" s="65">
        <f>SUMIFS(Ago!$I$5:$I$619,Ago!$S$5:$S$619,"Despesa",Ago!$F$5:$F$619,Resultado!$D811)</f>
        <v>0</v>
      </c>
      <c r="M811" s="65">
        <f>SUMIFS(Set!$I$5:$I$619,Set!$S$5:$S$619,"Despesa",Set!$F$5:$F$619,Resultado!$D811)</f>
        <v>0</v>
      </c>
      <c r="N811" s="65">
        <f>SUMIFS(Out!$I$5:$I$619,Out!$S$5:$S$619,"Despesa",Out!$F$5:$F$619,Resultado!$D811)</f>
        <v>0</v>
      </c>
      <c r="O811" s="65">
        <f>SUMIFS(Nov!$I$5:$I$619,Nov!$S$5:$S$619,"Despesa",Nov!$F$5:$F$619,Resultado!$D811)</f>
        <v>0</v>
      </c>
      <c r="P811" s="65">
        <f>SUMIFS(Dez!$I$5:$I$619,Dez!$S$5:$S$619,"Despesa",Dez!$F$5:$F$619,Resultado!$D811)</f>
        <v>0</v>
      </c>
      <c r="Q811" s="65">
        <f t="shared" si="91"/>
        <v>0</v>
      </c>
    </row>
    <row r="812" spans="3:17" ht="27.75" customHeight="1" thickTop="1" thickBot="1" x14ac:dyDescent="0.25">
      <c r="C812" s="45" t="str">
        <f>'PC Despesas'!O91</f>
        <v>5.5.87</v>
      </c>
      <c r="D812" s="46" t="str">
        <f>VLOOKUP(C812,'PC Despesas'!$O$5:$P$103,2,FALSE)</f>
        <v>-</v>
      </c>
      <c r="E812" s="65">
        <f>SUMIFS(Jan!$I$5:$I$619,Jan!$S$5:$S$619,"Despesa",Jan!$F$5:$F$619,Resultado!$D812)</f>
        <v>0</v>
      </c>
      <c r="F812" s="65">
        <f>SUMIFS(Fev!$I$5:$I$619,Fev!$S$5:$S$619,"Despesa",Fev!$F$5:$F$619,Resultado!$D812)</f>
        <v>0</v>
      </c>
      <c r="G812" s="65">
        <f>SUMIFS(Mar!$I$5:$I$619,Mar!$S$5:$S$619,"Despesa",Mar!$F$5:$F$619,Resultado!$D812)</f>
        <v>0</v>
      </c>
      <c r="H812" s="65">
        <f>SUMIFS(Abr!$I$5:$I$619,Abr!$S$5:$S$619,"Despesa",Abr!$F$5:$F$619,Resultado!$D812)</f>
        <v>0</v>
      </c>
      <c r="I812" s="65">
        <f>SUMIFS(Mai!$I$5:$I$619,Mai!$S$5:$S$619,"Despesa",Mai!$F$5:$F$619,Resultado!$D812)</f>
        <v>0</v>
      </c>
      <c r="J812" s="65">
        <f>SUMIFS(Jun!$I$5:$I$619,Jun!$S$5:$S$619,"Despesa",Jun!$F$5:$F$619,Resultado!$D812)</f>
        <v>0</v>
      </c>
      <c r="K812" s="65">
        <f>SUMIFS(Jul!$I$5:$I$619,Jul!$S$5:$S$619,"Despesa",Jul!$F$5:$F$619,Resultado!$D812)</f>
        <v>0</v>
      </c>
      <c r="L812" s="65">
        <f>SUMIFS(Ago!$I$5:$I$619,Ago!$S$5:$S$619,"Despesa",Ago!$F$5:$F$619,Resultado!$D812)</f>
        <v>0</v>
      </c>
      <c r="M812" s="65">
        <f>SUMIFS(Set!$I$5:$I$619,Set!$S$5:$S$619,"Despesa",Set!$F$5:$F$619,Resultado!$D812)</f>
        <v>0</v>
      </c>
      <c r="N812" s="65">
        <f>SUMIFS(Out!$I$5:$I$619,Out!$S$5:$S$619,"Despesa",Out!$F$5:$F$619,Resultado!$D812)</f>
        <v>0</v>
      </c>
      <c r="O812" s="65">
        <f>SUMIFS(Nov!$I$5:$I$619,Nov!$S$5:$S$619,"Despesa",Nov!$F$5:$F$619,Resultado!$D812)</f>
        <v>0</v>
      </c>
      <c r="P812" s="65">
        <f>SUMIFS(Dez!$I$5:$I$619,Dez!$S$5:$S$619,"Despesa",Dez!$F$5:$F$619,Resultado!$D812)</f>
        <v>0</v>
      </c>
      <c r="Q812" s="65">
        <f t="shared" si="91"/>
        <v>0</v>
      </c>
    </row>
    <row r="813" spans="3:17" ht="27.75" customHeight="1" thickTop="1" thickBot="1" x14ac:dyDescent="0.25">
      <c r="C813" s="45" t="str">
        <f>'PC Despesas'!O92</f>
        <v>5.5.88</v>
      </c>
      <c r="D813" s="46" t="str">
        <f>VLOOKUP(C813,'PC Despesas'!$O$5:$P$103,2,FALSE)</f>
        <v>-</v>
      </c>
      <c r="E813" s="65">
        <f>SUMIFS(Jan!$I$5:$I$619,Jan!$S$5:$S$619,"Despesa",Jan!$F$5:$F$619,Resultado!$D813)</f>
        <v>0</v>
      </c>
      <c r="F813" s="65">
        <f>SUMIFS(Fev!$I$5:$I$619,Fev!$S$5:$S$619,"Despesa",Fev!$F$5:$F$619,Resultado!$D813)</f>
        <v>0</v>
      </c>
      <c r="G813" s="65">
        <f>SUMIFS(Mar!$I$5:$I$619,Mar!$S$5:$S$619,"Despesa",Mar!$F$5:$F$619,Resultado!$D813)</f>
        <v>0</v>
      </c>
      <c r="H813" s="65">
        <f>SUMIFS(Abr!$I$5:$I$619,Abr!$S$5:$S$619,"Despesa",Abr!$F$5:$F$619,Resultado!$D813)</f>
        <v>0</v>
      </c>
      <c r="I813" s="65">
        <f>SUMIFS(Mai!$I$5:$I$619,Mai!$S$5:$S$619,"Despesa",Mai!$F$5:$F$619,Resultado!$D813)</f>
        <v>0</v>
      </c>
      <c r="J813" s="65">
        <f>SUMIFS(Jun!$I$5:$I$619,Jun!$S$5:$S$619,"Despesa",Jun!$F$5:$F$619,Resultado!$D813)</f>
        <v>0</v>
      </c>
      <c r="K813" s="65">
        <f>SUMIFS(Jul!$I$5:$I$619,Jul!$S$5:$S$619,"Despesa",Jul!$F$5:$F$619,Resultado!$D813)</f>
        <v>0</v>
      </c>
      <c r="L813" s="65">
        <f>SUMIFS(Ago!$I$5:$I$619,Ago!$S$5:$S$619,"Despesa",Ago!$F$5:$F$619,Resultado!$D813)</f>
        <v>0</v>
      </c>
      <c r="M813" s="65">
        <f>SUMIFS(Set!$I$5:$I$619,Set!$S$5:$S$619,"Despesa",Set!$F$5:$F$619,Resultado!$D813)</f>
        <v>0</v>
      </c>
      <c r="N813" s="65">
        <f>SUMIFS(Out!$I$5:$I$619,Out!$S$5:$S$619,"Despesa",Out!$F$5:$F$619,Resultado!$D813)</f>
        <v>0</v>
      </c>
      <c r="O813" s="65">
        <f>SUMIFS(Nov!$I$5:$I$619,Nov!$S$5:$S$619,"Despesa",Nov!$F$5:$F$619,Resultado!$D813)</f>
        <v>0</v>
      </c>
      <c r="P813" s="65">
        <f>SUMIFS(Dez!$I$5:$I$619,Dez!$S$5:$S$619,"Despesa",Dez!$F$5:$F$619,Resultado!$D813)</f>
        <v>0</v>
      </c>
      <c r="Q813" s="65">
        <f t="shared" si="91"/>
        <v>0</v>
      </c>
    </row>
    <row r="814" spans="3:17" ht="27.75" customHeight="1" thickTop="1" thickBot="1" x14ac:dyDescent="0.25">
      <c r="C814" s="45" t="str">
        <f>'PC Despesas'!O93</f>
        <v>5.5.89</v>
      </c>
      <c r="D814" s="46" t="str">
        <f>VLOOKUP(C814,'PC Despesas'!$O$5:$P$103,2,FALSE)</f>
        <v>-</v>
      </c>
      <c r="E814" s="65">
        <f>SUMIFS(Jan!$I$5:$I$619,Jan!$S$5:$S$619,"Despesa",Jan!$F$5:$F$619,Resultado!$D814)</f>
        <v>0</v>
      </c>
      <c r="F814" s="65">
        <f>SUMIFS(Fev!$I$5:$I$619,Fev!$S$5:$S$619,"Despesa",Fev!$F$5:$F$619,Resultado!$D814)</f>
        <v>0</v>
      </c>
      <c r="G814" s="65">
        <f>SUMIFS(Mar!$I$5:$I$619,Mar!$S$5:$S$619,"Despesa",Mar!$F$5:$F$619,Resultado!$D814)</f>
        <v>0</v>
      </c>
      <c r="H814" s="65">
        <f>SUMIFS(Abr!$I$5:$I$619,Abr!$S$5:$S$619,"Despesa",Abr!$F$5:$F$619,Resultado!$D814)</f>
        <v>0</v>
      </c>
      <c r="I814" s="65">
        <f>SUMIFS(Mai!$I$5:$I$619,Mai!$S$5:$S$619,"Despesa",Mai!$F$5:$F$619,Resultado!$D814)</f>
        <v>0</v>
      </c>
      <c r="J814" s="65">
        <f>SUMIFS(Jun!$I$5:$I$619,Jun!$S$5:$S$619,"Despesa",Jun!$F$5:$F$619,Resultado!$D814)</f>
        <v>0</v>
      </c>
      <c r="K814" s="65">
        <f>SUMIFS(Jul!$I$5:$I$619,Jul!$S$5:$S$619,"Despesa",Jul!$F$5:$F$619,Resultado!$D814)</f>
        <v>0</v>
      </c>
      <c r="L814" s="65">
        <f>SUMIFS(Ago!$I$5:$I$619,Ago!$S$5:$S$619,"Despesa",Ago!$F$5:$F$619,Resultado!$D814)</f>
        <v>0</v>
      </c>
      <c r="M814" s="65">
        <f>SUMIFS(Set!$I$5:$I$619,Set!$S$5:$S$619,"Despesa",Set!$F$5:$F$619,Resultado!$D814)</f>
        <v>0</v>
      </c>
      <c r="N814" s="65">
        <f>SUMIFS(Out!$I$5:$I$619,Out!$S$5:$S$619,"Despesa",Out!$F$5:$F$619,Resultado!$D814)</f>
        <v>0</v>
      </c>
      <c r="O814" s="65">
        <f>SUMIFS(Nov!$I$5:$I$619,Nov!$S$5:$S$619,"Despesa",Nov!$F$5:$F$619,Resultado!$D814)</f>
        <v>0</v>
      </c>
      <c r="P814" s="65">
        <f>SUMIFS(Dez!$I$5:$I$619,Dez!$S$5:$S$619,"Despesa",Dez!$F$5:$F$619,Resultado!$D814)</f>
        <v>0</v>
      </c>
      <c r="Q814" s="65">
        <f t="shared" si="91"/>
        <v>0</v>
      </c>
    </row>
    <row r="815" spans="3:17" ht="27.75" customHeight="1" thickTop="1" thickBot="1" x14ac:dyDescent="0.25">
      <c r="C815" s="45" t="str">
        <f>'PC Despesas'!O94</f>
        <v>5.5.90</v>
      </c>
      <c r="D815" s="46" t="str">
        <f>VLOOKUP(C815,'PC Despesas'!$O$5:$P$103,2,FALSE)</f>
        <v>-</v>
      </c>
      <c r="E815" s="65">
        <f>SUMIFS(Jan!$I$5:$I$619,Jan!$S$5:$S$619,"Despesa",Jan!$F$5:$F$619,Resultado!$D815)</f>
        <v>0</v>
      </c>
      <c r="F815" s="65">
        <f>SUMIFS(Fev!$I$5:$I$619,Fev!$S$5:$S$619,"Despesa",Fev!$F$5:$F$619,Resultado!$D815)</f>
        <v>0</v>
      </c>
      <c r="G815" s="65">
        <f>SUMIFS(Mar!$I$5:$I$619,Mar!$S$5:$S$619,"Despesa",Mar!$F$5:$F$619,Resultado!$D815)</f>
        <v>0</v>
      </c>
      <c r="H815" s="65">
        <f>SUMIFS(Abr!$I$5:$I$619,Abr!$S$5:$S$619,"Despesa",Abr!$F$5:$F$619,Resultado!$D815)</f>
        <v>0</v>
      </c>
      <c r="I815" s="65">
        <f>SUMIFS(Mai!$I$5:$I$619,Mai!$S$5:$S$619,"Despesa",Mai!$F$5:$F$619,Resultado!$D815)</f>
        <v>0</v>
      </c>
      <c r="J815" s="65">
        <f>SUMIFS(Jun!$I$5:$I$619,Jun!$S$5:$S$619,"Despesa",Jun!$F$5:$F$619,Resultado!$D815)</f>
        <v>0</v>
      </c>
      <c r="K815" s="65">
        <f>SUMIFS(Jul!$I$5:$I$619,Jul!$S$5:$S$619,"Despesa",Jul!$F$5:$F$619,Resultado!$D815)</f>
        <v>0</v>
      </c>
      <c r="L815" s="65">
        <f>SUMIFS(Ago!$I$5:$I$619,Ago!$S$5:$S$619,"Despesa",Ago!$F$5:$F$619,Resultado!$D815)</f>
        <v>0</v>
      </c>
      <c r="M815" s="65">
        <f>SUMIFS(Set!$I$5:$I$619,Set!$S$5:$S$619,"Despesa",Set!$F$5:$F$619,Resultado!$D815)</f>
        <v>0</v>
      </c>
      <c r="N815" s="65">
        <f>SUMIFS(Out!$I$5:$I$619,Out!$S$5:$S$619,"Despesa",Out!$F$5:$F$619,Resultado!$D815)</f>
        <v>0</v>
      </c>
      <c r="O815" s="65">
        <f>SUMIFS(Nov!$I$5:$I$619,Nov!$S$5:$S$619,"Despesa",Nov!$F$5:$F$619,Resultado!$D815)</f>
        <v>0</v>
      </c>
      <c r="P815" s="65">
        <f>SUMIFS(Dez!$I$5:$I$619,Dez!$S$5:$S$619,"Despesa",Dez!$F$5:$F$619,Resultado!$D815)</f>
        <v>0</v>
      </c>
      <c r="Q815" s="65">
        <f t="shared" si="91"/>
        <v>0</v>
      </c>
    </row>
    <row r="816" spans="3:17" ht="27.75" customHeight="1" thickTop="1" thickBot="1" x14ac:dyDescent="0.25">
      <c r="C816" s="45" t="str">
        <f>'PC Despesas'!O95</f>
        <v>5.5.91</v>
      </c>
      <c r="D816" s="46" t="str">
        <f>VLOOKUP(C816,'PC Despesas'!$O$5:$P$103,2,FALSE)</f>
        <v>-</v>
      </c>
      <c r="E816" s="65">
        <f>SUMIFS(Jan!$I$5:$I$619,Jan!$S$5:$S$619,"Despesa",Jan!$F$5:$F$619,Resultado!$D816)</f>
        <v>0</v>
      </c>
      <c r="F816" s="65">
        <f>SUMIFS(Fev!$I$5:$I$619,Fev!$S$5:$S$619,"Despesa",Fev!$F$5:$F$619,Resultado!$D816)</f>
        <v>0</v>
      </c>
      <c r="G816" s="65">
        <f>SUMIFS(Mar!$I$5:$I$619,Mar!$S$5:$S$619,"Despesa",Mar!$F$5:$F$619,Resultado!$D816)</f>
        <v>0</v>
      </c>
      <c r="H816" s="65">
        <f>SUMIFS(Abr!$I$5:$I$619,Abr!$S$5:$S$619,"Despesa",Abr!$F$5:$F$619,Resultado!$D816)</f>
        <v>0</v>
      </c>
      <c r="I816" s="65">
        <f>SUMIFS(Mai!$I$5:$I$619,Mai!$S$5:$S$619,"Despesa",Mai!$F$5:$F$619,Resultado!$D816)</f>
        <v>0</v>
      </c>
      <c r="J816" s="65">
        <f>SUMIFS(Jun!$I$5:$I$619,Jun!$S$5:$S$619,"Despesa",Jun!$F$5:$F$619,Resultado!$D816)</f>
        <v>0</v>
      </c>
      <c r="K816" s="65">
        <f>SUMIFS(Jul!$I$5:$I$619,Jul!$S$5:$S$619,"Despesa",Jul!$F$5:$F$619,Resultado!$D816)</f>
        <v>0</v>
      </c>
      <c r="L816" s="65">
        <f>SUMIFS(Ago!$I$5:$I$619,Ago!$S$5:$S$619,"Despesa",Ago!$F$5:$F$619,Resultado!$D816)</f>
        <v>0</v>
      </c>
      <c r="M816" s="65">
        <f>SUMIFS(Set!$I$5:$I$619,Set!$S$5:$S$619,"Despesa",Set!$F$5:$F$619,Resultado!$D816)</f>
        <v>0</v>
      </c>
      <c r="N816" s="65">
        <f>SUMIFS(Out!$I$5:$I$619,Out!$S$5:$S$619,"Despesa",Out!$F$5:$F$619,Resultado!$D816)</f>
        <v>0</v>
      </c>
      <c r="O816" s="65">
        <f>SUMIFS(Nov!$I$5:$I$619,Nov!$S$5:$S$619,"Despesa",Nov!$F$5:$F$619,Resultado!$D816)</f>
        <v>0</v>
      </c>
      <c r="P816" s="65">
        <f>SUMIFS(Dez!$I$5:$I$619,Dez!$S$5:$S$619,"Despesa",Dez!$F$5:$F$619,Resultado!$D816)</f>
        <v>0</v>
      </c>
      <c r="Q816" s="65">
        <f t="shared" si="91"/>
        <v>0</v>
      </c>
    </row>
    <row r="817" spans="3:17" ht="27.75" customHeight="1" thickTop="1" thickBot="1" x14ac:dyDescent="0.25">
      <c r="C817" s="45" t="str">
        <f>'PC Despesas'!O96</f>
        <v>5.5.92</v>
      </c>
      <c r="D817" s="46" t="str">
        <f>VLOOKUP(C817,'PC Despesas'!$O$5:$P$103,2,FALSE)</f>
        <v>-</v>
      </c>
      <c r="E817" s="65">
        <f>SUMIFS(Jan!$I$5:$I$619,Jan!$S$5:$S$619,"Despesa",Jan!$F$5:$F$619,Resultado!$D817)</f>
        <v>0</v>
      </c>
      <c r="F817" s="65">
        <f>SUMIFS(Fev!$I$5:$I$619,Fev!$S$5:$S$619,"Despesa",Fev!$F$5:$F$619,Resultado!$D817)</f>
        <v>0</v>
      </c>
      <c r="G817" s="65">
        <f>SUMIFS(Mar!$I$5:$I$619,Mar!$S$5:$S$619,"Despesa",Mar!$F$5:$F$619,Resultado!$D817)</f>
        <v>0</v>
      </c>
      <c r="H817" s="65">
        <f>SUMIFS(Abr!$I$5:$I$619,Abr!$S$5:$S$619,"Despesa",Abr!$F$5:$F$619,Resultado!$D817)</f>
        <v>0</v>
      </c>
      <c r="I817" s="65">
        <f>SUMIFS(Mai!$I$5:$I$619,Mai!$S$5:$S$619,"Despesa",Mai!$F$5:$F$619,Resultado!$D817)</f>
        <v>0</v>
      </c>
      <c r="J817" s="65">
        <f>SUMIFS(Jun!$I$5:$I$619,Jun!$S$5:$S$619,"Despesa",Jun!$F$5:$F$619,Resultado!$D817)</f>
        <v>0</v>
      </c>
      <c r="K817" s="65">
        <f>SUMIFS(Jul!$I$5:$I$619,Jul!$S$5:$S$619,"Despesa",Jul!$F$5:$F$619,Resultado!$D817)</f>
        <v>0</v>
      </c>
      <c r="L817" s="65">
        <f>SUMIFS(Ago!$I$5:$I$619,Ago!$S$5:$S$619,"Despesa",Ago!$F$5:$F$619,Resultado!$D817)</f>
        <v>0</v>
      </c>
      <c r="M817" s="65">
        <f>SUMIFS(Set!$I$5:$I$619,Set!$S$5:$S$619,"Despesa",Set!$F$5:$F$619,Resultado!$D817)</f>
        <v>0</v>
      </c>
      <c r="N817" s="65">
        <f>SUMIFS(Out!$I$5:$I$619,Out!$S$5:$S$619,"Despesa",Out!$F$5:$F$619,Resultado!$D817)</f>
        <v>0</v>
      </c>
      <c r="O817" s="65">
        <f>SUMIFS(Nov!$I$5:$I$619,Nov!$S$5:$S$619,"Despesa",Nov!$F$5:$F$619,Resultado!$D817)</f>
        <v>0</v>
      </c>
      <c r="P817" s="65">
        <f>SUMIFS(Dez!$I$5:$I$619,Dez!$S$5:$S$619,"Despesa",Dez!$F$5:$F$619,Resultado!$D817)</f>
        <v>0</v>
      </c>
      <c r="Q817" s="65">
        <f t="shared" si="91"/>
        <v>0</v>
      </c>
    </row>
    <row r="818" spans="3:17" ht="27.75" customHeight="1" thickTop="1" thickBot="1" x14ac:dyDescent="0.25">
      <c r="C818" s="45" t="str">
        <f>'PC Despesas'!O97</f>
        <v>5.5.93</v>
      </c>
      <c r="D818" s="46" t="str">
        <f>VLOOKUP(C818,'PC Despesas'!$O$5:$P$103,2,FALSE)</f>
        <v>-</v>
      </c>
      <c r="E818" s="65">
        <f>SUMIFS(Jan!$I$5:$I$619,Jan!$S$5:$S$619,"Despesa",Jan!$F$5:$F$619,Resultado!$D818)</f>
        <v>0</v>
      </c>
      <c r="F818" s="65">
        <f>SUMIFS(Fev!$I$5:$I$619,Fev!$S$5:$S$619,"Despesa",Fev!$F$5:$F$619,Resultado!$D818)</f>
        <v>0</v>
      </c>
      <c r="G818" s="65">
        <f>SUMIFS(Mar!$I$5:$I$619,Mar!$S$5:$S$619,"Despesa",Mar!$F$5:$F$619,Resultado!$D818)</f>
        <v>0</v>
      </c>
      <c r="H818" s="65">
        <f>SUMIFS(Abr!$I$5:$I$619,Abr!$S$5:$S$619,"Despesa",Abr!$F$5:$F$619,Resultado!$D818)</f>
        <v>0</v>
      </c>
      <c r="I818" s="65">
        <f>SUMIFS(Mai!$I$5:$I$619,Mai!$S$5:$S$619,"Despesa",Mai!$F$5:$F$619,Resultado!$D818)</f>
        <v>0</v>
      </c>
      <c r="J818" s="65">
        <f>SUMIFS(Jun!$I$5:$I$619,Jun!$S$5:$S$619,"Despesa",Jun!$F$5:$F$619,Resultado!$D818)</f>
        <v>0</v>
      </c>
      <c r="K818" s="65">
        <f>SUMIFS(Jul!$I$5:$I$619,Jul!$S$5:$S$619,"Despesa",Jul!$F$5:$F$619,Resultado!$D818)</f>
        <v>0</v>
      </c>
      <c r="L818" s="65">
        <f>SUMIFS(Ago!$I$5:$I$619,Ago!$S$5:$S$619,"Despesa",Ago!$F$5:$F$619,Resultado!$D818)</f>
        <v>0</v>
      </c>
      <c r="M818" s="65">
        <f>SUMIFS(Set!$I$5:$I$619,Set!$S$5:$S$619,"Despesa",Set!$F$5:$F$619,Resultado!$D818)</f>
        <v>0</v>
      </c>
      <c r="N818" s="65">
        <f>SUMIFS(Out!$I$5:$I$619,Out!$S$5:$S$619,"Despesa",Out!$F$5:$F$619,Resultado!$D818)</f>
        <v>0</v>
      </c>
      <c r="O818" s="65">
        <f>SUMIFS(Nov!$I$5:$I$619,Nov!$S$5:$S$619,"Despesa",Nov!$F$5:$F$619,Resultado!$D818)</f>
        <v>0</v>
      </c>
      <c r="P818" s="65">
        <f>SUMIFS(Dez!$I$5:$I$619,Dez!$S$5:$S$619,"Despesa",Dez!$F$5:$F$619,Resultado!$D818)</f>
        <v>0</v>
      </c>
      <c r="Q818" s="65">
        <f t="shared" si="91"/>
        <v>0</v>
      </c>
    </row>
    <row r="819" spans="3:17" ht="27.75" customHeight="1" thickTop="1" thickBot="1" x14ac:dyDescent="0.25">
      <c r="C819" s="45" t="str">
        <f>'PC Despesas'!O98</f>
        <v>5.5.94</v>
      </c>
      <c r="D819" s="46" t="str">
        <f>VLOOKUP(C819,'PC Despesas'!$O$5:$P$103,2,FALSE)</f>
        <v>-</v>
      </c>
      <c r="E819" s="65">
        <f>SUMIFS(Jan!$I$5:$I$619,Jan!$S$5:$S$619,"Despesa",Jan!$F$5:$F$619,Resultado!$D819)</f>
        <v>0</v>
      </c>
      <c r="F819" s="65">
        <f>SUMIFS(Fev!$I$5:$I$619,Fev!$S$5:$S$619,"Despesa",Fev!$F$5:$F$619,Resultado!$D819)</f>
        <v>0</v>
      </c>
      <c r="G819" s="65">
        <f>SUMIFS(Mar!$I$5:$I$619,Mar!$S$5:$S$619,"Despesa",Mar!$F$5:$F$619,Resultado!$D819)</f>
        <v>0</v>
      </c>
      <c r="H819" s="65">
        <f>SUMIFS(Abr!$I$5:$I$619,Abr!$S$5:$S$619,"Despesa",Abr!$F$5:$F$619,Resultado!$D819)</f>
        <v>0</v>
      </c>
      <c r="I819" s="65">
        <f>SUMIFS(Mai!$I$5:$I$619,Mai!$S$5:$S$619,"Despesa",Mai!$F$5:$F$619,Resultado!$D819)</f>
        <v>0</v>
      </c>
      <c r="J819" s="65">
        <f>SUMIFS(Jun!$I$5:$I$619,Jun!$S$5:$S$619,"Despesa",Jun!$F$5:$F$619,Resultado!$D819)</f>
        <v>0</v>
      </c>
      <c r="K819" s="65">
        <f>SUMIFS(Jul!$I$5:$I$619,Jul!$S$5:$S$619,"Despesa",Jul!$F$5:$F$619,Resultado!$D819)</f>
        <v>0</v>
      </c>
      <c r="L819" s="65">
        <f>SUMIFS(Ago!$I$5:$I$619,Ago!$S$5:$S$619,"Despesa",Ago!$F$5:$F$619,Resultado!$D819)</f>
        <v>0</v>
      </c>
      <c r="M819" s="65">
        <f>SUMIFS(Set!$I$5:$I$619,Set!$S$5:$S$619,"Despesa",Set!$F$5:$F$619,Resultado!$D819)</f>
        <v>0</v>
      </c>
      <c r="N819" s="65">
        <f>SUMIFS(Out!$I$5:$I$619,Out!$S$5:$S$619,"Despesa",Out!$F$5:$F$619,Resultado!$D819)</f>
        <v>0</v>
      </c>
      <c r="O819" s="65">
        <f>SUMIFS(Nov!$I$5:$I$619,Nov!$S$5:$S$619,"Despesa",Nov!$F$5:$F$619,Resultado!$D819)</f>
        <v>0</v>
      </c>
      <c r="P819" s="65">
        <f>SUMIFS(Dez!$I$5:$I$619,Dez!$S$5:$S$619,"Despesa",Dez!$F$5:$F$619,Resultado!$D819)</f>
        <v>0</v>
      </c>
      <c r="Q819" s="65">
        <f t="shared" si="91"/>
        <v>0</v>
      </c>
    </row>
    <row r="820" spans="3:17" ht="27.75" customHeight="1" thickTop="1" thickBot="1" x14ac:dyDescent="0.25">
      <c r="C820" s="45" t="str">
        <f>'PC Despesas'!O99</f>
        <v>5.5.95</v>
      </c>
      <c r="D820" s="46" t="str">
        <f>VLOOKUP(C820,'PC Despesas'!$O$5:$P$103,2,FALSE)</f>
        <v>-</v>
      </c>
      <c r="E820" s="65">
        <f>SUMIFS(Jan!$I$5:$I$619,Jan!$S$5:$S$619,"Despesa",Jan!$F$5:$F$619,Resultado!$D820)</f>
        <v>0</v>
      </c>
      <c r="F820" s="65">
        <f>SUMIFS(Fev!$I$5:$I$619,Fev!$S$5:$S$619,"Despesa",Fev!$F$5:$F$619,Resultado!$D820)</f>
        <v>0</v>
      </c>
      <c r="G820" s="65">
        <f>SUMIFS(Mar!$I$5:$I$619,Mar!$S$5:$S$619,"Despesa",Mar!$F$5:$F$619,Resultado!$D820)</f>
        <v>0</v>
      </c>
      <c r="H820" s="65">
        <f>SUMIFS(Abr!$I$5:$I$619,Abr!$S$5:$S$619,"Despesa",Abr!$F$5:$F$619,Resultado!$D820)</f>
        <v>0</v>
      </c>
      <c r="I820" s="65">
        <f>SUMIFS(Mai!$I$5:$I$619,Mai!$S$5:$S$619,"Despesa",Mai!$F$5:$F$619,Resultado!$D820)</f>
        <v>0</v>
      </c>
      <c r="J820" s="65">
        <f>SUMIFS(Jun!$I$5:$I$619,Jun!$S$5:$S$619,"Despesa",Jun!$F$5:$F$619,Resultado!$D820)</f>
        <v>0</v>
      </c>
      <c r="K820" s="65">
        <f>SUMIFS(Jul!$I$5:$I$619,Jul!$S$5:$S$619,"Despesa",Jul!$F$5:$F$619,Resultado!$D820)</f>
        <v>0</v>
      </c>
      <c r="L820" s="65">
        <f>SUMIFS(Ago!$I$5:$I$619,Ago!$S$5:$S$619,"Despesa",Ago!$F$5:$F$619,Resultado!$D820)</f>
        <v>0</v>
      </c>
      <c r="M820" s="65">
        <f>SUMIFS(Set!$I$5:$I$619,Set!$S$5:$S$619,"Despesa",Set!$F$5:$F$619,Resultado!$D820)</f>
        <v>0</v>
      </c>
      <c r="N820" s="65">
        <f>SUMIFS(Out!$I$5:$I$619,Out!$S$5:$S$619,"Despesa",Out!$F$5:$F$619,Resultado!$D820)</f>
        <v>0</v>
      </c>
      <c r="O820" s="65">
        <f>SUMIFS(Nov!$I$5:$I$619,Nov!$S$5:$S$619,"Despesa",Nov!$F$5:$F$619,Resultado!$D820)</f>
        <v>0</v>
      </c>
      <c r="P820" s="65">
        <f>SUMIFS(Dez!$I$5:$I$619,Dez!$S$5:$S$619,"Despesa",Dez!$F$5:$F$619,Resultado!$D820)</f>
        <v>0</v>
      </c>
      <c r="Q820" s="65">
        <f t="shared" si="91"/>
        <v>0</v>
      </c>
    </row>
    <row r="821" spans="3:17" ht="27.75" customHeight="1" thickTop="1" thickBot="1" x14ac:dyDescent="0.25">
      <c r="C821" s="45" t="str">
        <f>'PC Despesas'!O100</f>
        <v>5.5.96</v>
      </c>
      <c r="D821" s="46" t="str">
        <f>VLOOKUP(C821,'PC Despesas'!$O$5:$P$103,2,FALSE)</f>
        <v>-</v>
      </c>
      <c r="E821" s="65">
        <f>SUMIFS(Jan!$I$5:$I$619,Jan!$S$5:$S$619,"Despesa",Jan!$F$5:$F$619,Resultado!$D821)</f>
        <v>0</v>
      </c>
      <c r="F821" s="65">
        <f>SUMIFS(Fev!$I$5:$I$619,Fev!$S$5:$S$619,"Despesa",Fev!$F$5:$F$619,Resultado!$D821)</f>
        <v>0</v>
      </c>
      <c r="G821" s="65">
        <f>SUMIFS(Mar!$I$5:$I$619,Mar!$S$5:$S$619,"Despesa",Mar!$F$5:$F$619,Resultado!$D821)</f>
        <v>0</v>
      </c>
      <c r="H821" s="65">
        <f>SUMIFS(Abr!$I$5:$I$619,Abr!$S$5:$S$619,"Despesa",Abr!$F$5:$F$619,Resultado!$D821)</f>
        <v>0</v>
      </c>
      <c r="I821" s="65">
        <f>SUMIFS(Mai!$I$5:$I$619,Mai!$S$5:$S$619,"Despesa",Mai!$F$5:$F$619,Resultado!$D821)</f>
        <v>0</v>
      </c>
      <c r="J821" s="65">
        <f>SUMIFS(Jun!$I$5:$I$619,Jun!$S$5:$S$619,"Despesa",Jun!$F$5:$F$619,Resultado!$D821)</f>
        <v>0</v>
      </c>
      <c r="K821" s="65">
        <f>SUMIFS(Jul!$I$5:$I$619,Jul!$S$5:$S$619,"Despesa",Jul!$F$5:$F$619,Resultado!$D821)</f>
        <v>0</v>
      </c>
      <c r="L821" s="65">
        <f>SUMIFS(Ago!$I$5:$I$619,Ago!$S$5:$S$619,"Despesa",Ago!$F$5:$F$619,Resultado!$D821)</f>
        <v>0</v>
      </c>
      <c r="M821" s="65">
        <f>SUMIFS(Set!$I$5:$I$619,Set!$S$5:$S$619,"Despesa",Set!$F$5:$F$619,Resultado!$D821)</f>
        <v>0</v>
      </c>
      <c r="N821" s="65">
        <f>SUMIFS(Out!$I$5:$I$619,Out!$S$5:$S$619,"Despesa",Out!$F$5:$F$619,Resultado!$D821)</f>
        <v>0</v>
      </c>
      <c r="O821" s="65">
        <f>SUMIFS(Nov!$I$5:$I$619,Nov!$S$5:$S$619,"Despesa",Nov!$F$5:$F$619,Resultado!$D821)</f>
        <v>0</v>
      </c>
      <c r="P821" s="65">
        <f>SUMIFS(Dez!$I$5:$I$619,Dez!$S$5:$S$619,"Despesa",Dez!$F$5:$F$619,Resultado!$D821)</f>
        <v>0</v>
      </c>
      <c r="Q821" s="65">
        <f t="shared" si="91"/>
        <v>0</v>
      </c>
    </row>
    <row r="822" spans="3:17" ht="27.75" customHeight="1" thickTop="1" thickBot="1" x14ac:dyDescent="0.25">
      <c r="C822" s="45" t="str">
        <f>'PC Despesas'!O101</f>
        <v>5.5.97</v>
      </c>
      <c r="D822" s="46" t="str">
        <f>VLOOKUP(C822,'PC Despesas'!$O$5:$P$103,2,FALSE)</f>
        <v>-</v>
      </c>
      <c r="E822" s="65">
        <f>SUMIFS(Jan!$I$5:$I$619,Jan!$S$5:$S$619,"Despesa",Jan!$F$5:$F$619,Resultado!$D822)</f>
        <v>0</v>
      </c>
      <c r="F822" s="65">
        <f>SUMIFS(Fev!$I$5:$I$619,Fev!$S$5:$S$619,"Despesa",Fev!$F$5:$F$619,Resultado!$D822)</f>
        <v>0</v>
      </c>
      <c r="G822" s="65">
        <f>SUMIFS(Mar!$I$5:$I$619,Mar!$S$5:$S$619,"Despesa",Mar!$F$5:$F$619,Resultado!$D822)</f>
        <v>0</v>
      </c>
      <c r="H822" s="65">
        <f>SUMIFS(Abr!$I$5:$I$619,Abr!$S$5:$S$619,"Despesa",Abr!$F$5:$F$619,Resultado!$D822)</f>
        <v>0</v>
      </c>
      <c r="I822" s="65">
        <f>SUMIFS(Mai!$I$5:$I$619,Mai!$S$5:$S$619,"Despesa",Mai!$F$5:$F$619,Resultado!$D822)</f>
        <v>0</v>
      </c>
      <c r="J822" s="65">
        <f>SUMIFS(Jun!$I$5:$I$619,Jun!$S$5:$S$619,"Despesa",Jun!$F$5:$F$619,Resultado!$D822)</f>
        <v>0</v>
      </c>
      <c r="K822" s="65">
        <f>SUMIFS(Jul!$I$5:$I$619,Jul!$S$5:$S$619,"Despesa",Jul!$F$5:$F$619,Resultado!$D822)</f>
        <v>0</v>
      </c>
      <c r="L822" s="65">
        <f>SUMIFS(Ago!$I$5:$I$619,Ago!$S$5:$S$619,"Despesa",Ago!$F$5:$F$619,Resultado!$D822)</f>
        <v>0</v>
      </c>
      <c r="M822" s="65">
        <f>SUMIFS(Set!$I$5:$I$619,Set!$S$5:$S$619,"Despesa",Set!$F$5:$F$619,Resultado!$D822)</f>
        <v>0</v>
      </c>
      <c r="N822" s="65">
        <f>SUMIFS(Out!$I$5:$I$619,Out!$S$5:$S$619,"Despesa",Out!$F$5:$F$619,Resultado!$D822)</f>
        <v>0</v>
      </c>
      <c r="O822" s="65">
        <f>SUMIFS(Nov!$I$5:$I$619,Nov!$S$5:$S$619,"Despesa",Nov!$F$5:$F$619,Resultado!$D822)</f>
        <v>0</v>
      </c>
      <c r="P822" s="65">
        <f>SUMIFS(Dez!$I$5:$I$619,Dez!$S$5:$S$619,"Despesa",Dez!$F$5:$F$619,Resultado!$D822)</f>
        <v>0</v>
      </c>
      <c r="Q822" s="65">
        <f t="shared" si="91"/>
        <v>0</v>
      </c>
    </row>
    <row r="823" spans="3:17" ht="27.75" customHeight="1" thickTop="1" thickBot="1" x14ac:dyDescent="0.25">
      <c r="C823" s="45" t="str">
        <f>'PC Despesas'!O102</f>
        <v>5.5.98</v>
      </c>
      <c r="D823" s="46" t="str">
        <f>VLOOKUP(C823,'PC Despesas'!$O$5:$P$103,2,FALSE)</f>
        <v>-</v>
      </c>
      <c r="E823" s="65">
        <f>SUMIFS(Jan!$I$5:$I$619,Jan!$S$5:$S$619,"Despesa",Jan!$F$5:$F$619,Resultado!$D823)</f>
        <v>0</v>
      </c>
      <c r="F823" s="65">
        <f>SUMIFS(Fev!$I$5:$I$619,Fev!$S$5:$S$619,"Despesa",Fev!$F$5:$F$619,Resultado!$D823)</f>
        <v>0</v>
      </c>
      <c r="G823" s="65">
        <f>SUMIFS(Mar!$I$5:$I$619,Mar!$S$5:$S$619,"Despesa",Mar!$F$5:$F$619,Resultado!$D823)</f>
        <v>0</v>
      </c>
      <c r="H823" s="65">
        <f>SUMIFS(Abr!$I$5:$I$619,Abr!$S$5:$S$619,"Despesa",Abr!$F$5:$F$619,Resultado!$D823)</f>
        <v>0</v>
      </c>
      <c r="I823" s="65">
        <f>SUMIFS(Mai!$I$5:$I$619,Mai!$S$5:$S$619,"Despesa",Mai!$F$5:$F$619,Resultado!$D823)</f>
        <v>0</v>
      </c>
      <c r="J823" s="65">
        <f>SUMIFS(Jun!$I$5:$I$619,Jun!$S$5:$S$619,"Despesa",Jun!$F$5:$F$619,Resultado!$D823)</f>
        <v>0</v>
      </c>
      <c r="K823" s="65">
        <f>SUMIFS(Jul!$I$5:$I$619,Jul!$S$5:$S$619,"Despesa",Jul!$F$5:$F$619,Resultado!$D823)</f>
        <v>0</v>
      </c>
      <c r="L823" s="65">
        <f>SUMIFS(Ago!$I$5:$I$619,Ago!$S$5:$S$619,"Despesa",Ago!$F$5:$F$619,Resultado!$D823)</f>
        <v>0</v>
      </c>
      <c r="M823" s="65">
        <f>SUMIFS(Set!$I$5:$I$619,Set!$S$5:$S$619,"Despesa",Set!$F$5:$F$619,Resultado!$D823)</f>
        <v>0</v>
      </c>
      <c r="N823" s="65">
        <f>SUMIFS(Out!$I$5:$I$619,Out!$S$5:$S$619,"Despesa",Out!$F$5:$F$619,Resultado!$D823)</f>
        <v>0</v>
      </c>
      <c r="O823" s="65">
        <f>SUMIFS(Nov!$I$5:$I$619,Nov!$S$5:$S$619,"Despesa",Nov!$F$5:$F$619,Resultado!$D823)</f>
        <v>0</v>
      </c>
      <c r="P823" s="65">
        <f>SUMIFS(Dez!$I$5:$I$619,Dez!$S$5:$S$619,"Despesa",Dez!$F$5:$F$619,Resultado!$D823)</f>
        <v>0</v>
      </c>
      <c r="Q823" s="65">
        <f t="shared" si="91"/>
        <v>0</v>
      </c>
    </row>
    <row r="824" spans="3:17" ht="27.75" customHeight="1" thickTop="1" thickBot="1" x14ac:dyDescent="0.25">
      <c r="C824" s="45" t="str">
        <f>'PC Despesas'!O103</f>
        <v>5.5.99</v>
      </c>
      <c r="D824" s="46" t="str">
        <f>VLOOKUP(C824,'PC Despesas'!$O$5:$P$103,2,FALSE)</f>
        <v>OUTRAS DESPESAS COM LAZER E INFORMAÇÃO</v>
      </c>
      <c r="E824" s="65">
        <f>SUMIFS(Jan!$I$5:$I$619,Jan!$S$5:$S$619,"Despesa",Jan!$F$5:$F$619,Resultado!$D824)</f>
        <v>0</v>
      </c>
      <c r="F824" s="65">
        <f>SUMIFS(Fev!$I$5:$I$619,Fev!$S$5:$S$619,"Despesa",Fev!$F$5:$F$619,Resultado!$D824)</f>
        <v>0</v>
      </c>
      <c r="G824" s="65">
        <f>SUMIFS(Mar!$I$5:$I$619,Mar!$S$5:$S$619,"Despesa",Mar!$F$5:$F$619,Resultado!$D824)</f>
        <v>0</v>
      </c>
      <c r="H824" s="65">
        <f>SUMIFS(Abr!$I$5:$I$619,Abr!$S$5:$S$619,"Despesa",Abr!$F$5:$F$619,Resultado!$D824)</f>
        <v>0</v>
      </c>
      <c r="I824" s="65">
        <f>SUMIFS(Mai!$I$5:$I$619,Mai!$S$5:$S$619,"Despesa",Mai!$F$5:$F$619,Resultado!$D824)</f>
        <v>0</v>
      </c>
      <c r="J824" s="65">
        <f>SUMIFS(Jun!$I$5:$I$619,Jun!$S$5:$S$619,"Despesa",Jun!$F$5:$F$619,Resultado!$D824)</f>
        <v>0</v>
      </c>
      <c r="K824" s="65">
        <f>SUMIFS(Jul!$I$5:$I$619,Jul!$S$5:$S$619,"Despesa",Jul!$F$5:$F$619,Resultado!$D824)</f>
        <v>0</v>
      </c>
      <c r="L824" s="65">
        <f>SUMIFS(Ago!$I$5:$I$619,Ago!$S$5:$S$619,"Despesa",Ago!$F$5:$F$619,Resultado!$D824)</f>
        <v>0</v>
      </c>
      <c r="M824" s="65">
        <f>SUMIFS(Set!$I$5:$I$619,Set!$S$5:$S$619,"Despesa",Set!$F$5:$F$619,Resultado!$D824)</f>
        <v>0</v>
      </c>
      <c r="N824" s="65">
        <f>SUMIFS(Out!$I$5:$I$619,Out!$S$5:$S$619,"Despesa",Out!$F$5:$F$619,Resultado!$D824)</f>
        <v>0</v>
      </c>
      <c r="O824" s="65">
        <f>SUMIFS(Nov!$I$5:$I$619,Nov!$S$5:$S$619,"Despesa",Nov!$F$5:$F$619,Resultado!$D824)</f>
        <v>0</v>
      </c>
      <c r="P824" s="65">
        <f>SUMIFS(Dez!$I$5:$I$619,Dez!$S$5:$S$619,"Despesa",Dez!$F$5:$F$619,Resultado!$D824)</f>
        <v>0</v>
      </c>
      <c r="Q824" s="65">
        <f t="shared" si="91"/>
        <v>0</v>
      </c>
    </row>
    <row r="825" spans="3:17" ht="35.25" customHeight="1" thickTop="1" thickBot="1" x14ac:dyDescent="0.25">
      <c r="C825" s="153" t="s">
        <v>135</v>
      </c>
      <c r="D825" s="42" t="str">
        <f>VLOOKUP(C825,'PC Despesas'!$R$4:$S$103,2,FALSE)</f>
        <v>OUTRAS DESPESAS</v>
      </c>
      <c r="E825" s="221">
        <f>SUM(E826:E924)</f>
        <v>0</v>
      </c>
      <c r="F825" s="221">
        <f t="shared" ref="F825" si="92">SUM(F826:F924)</f>
        <v>0</v>
      </c>
      <c r="G825" s="221">
        <f t="shared" ref="G825" si="93">SUM(G826:G924)</f>
        <v>0</v>
      </c>
      <c r="H825" s="221">
        <f t="shared" ref="H825" si="94">SUM(H826:H924)</f>
        <v>0</v>
      </c>
      <c r="I825" s="221">
        <f t="shared" ref="I825" si="95">SUM(I826:I924)</f>
        <v>0</v>
      </c>
      <c r="J825" s="221">
        <f t="shared" ref="J825" si="96">SUM(J826:J924)</f>
        <v>0</v>
      </c>
      <c r="K825" s="221">
        <f t="shared" ref="K825" si="97">SUM(K826:K924)</f>
        <v>0</v>
      </c>
      <c r="L825" s="221">
        <f t="shared" ref="L825" si="98">SUM(L826:L924)</f>
        <v>0</v>
      </c>
      <c r="M825" s="221">
        <f t="shared" ref="M825" si="99">SUM(M826:M924)</f>
        <v>0</v>
      </c>
      <c r="N825" s="221">
        <f t="shared" ref="N825" si="100">SUM(N826:N924)</f>
        <v>0</v>
      </c>
      <c r="O825" s="221">
        <f t="shared" ref="O825" si="101">SUM(O826:O924)</f>
        <v>0</v>
      </c>
      <c r="P825" s="221">
        <f>SUM(P826:P924)</f>
        <v>0</v>
      </c>
      <c r="Q825" s="221">
        <f>SUM(Q826:Q924)</f>
        <v>0</v>
      </c>
    </row>
    <row r="826" spans="3:17" ht="27.75" customHeight="1" thickTop="1" thickBot="1" x14ac:dyDescent="0.25">
      <c r="C826" s="45" t="str">
        <f>'PC Despesas'!R5</f>
        <v>5.6.1</v>
      </c>
      <c r="D826" s="46" t="str">
        <f>VLOOKUP(C826,'PC Despesas'!$R$5:$S$103,2,FALSE)</f>
        <v>Faculdade</v>
      </c>
      <c r="E826" s="65">
        <f>SUMIFS(Jan!$I$5:$I$619,Jan!$S$5:$S$619,"Despesa",Jan!$F$5:$F$619,Resultado!$D826)</f>
        <v>0</v>
      </c>
      <c r="F826" s="65">
        <f>SUMIFS(Fev!$I$5:$I$619,Fev!$S$5:$S$619,"Despesa",Fev!$F$5:$F$619,Resultado!$D826)</f>
        <v>0</v>
      </c>
      <c r="G826" s="65">
        <f>SUMIFS(Mar!$I$5:$I$619,Mar!$S$5:$S$619,"Despesa",Mar!$F$5:$F$619,Resultado!$D826)</f>
        <v>0</v>
      </c>
      <c r="H826" s="65">
        <f>SUMIFS(Abr!$I$5:$I$619,Abr!$S$5:$S$619,"Despesa",Abr!$F$5:$F$619,Resultado!$D826)</f>
        <v>0</v>
      </c>
      <c r="I826" s="65">
        <f>SUMIFS(Mai!$I$5:$I$619,Mai!$S$5:$S$619,"Despesa",Mai!$F$5:$F$619,Resultado!$D826)</f>
        <v>0</v>
      </c>
      <c r="J826" s="65">
        <f>SUMIFS(Jun!$I$5:$I$619,Jun!$S$5:$S$619,"Despesa",Jun!$F$5:$F$619,Resultado!$D826)</f>
        <v>0</v>
      </c>
      <c r="K826" s="65">
        <f>SUMIFS(Jul!$I$5:$I$619,Jul!$S$5:$S$619,"Despesa",Jul!$F$5:$F$619,Resultado!$D826)</f>
        <v>0</v>
      </c>
      <c r="L826" s="65">
        <f>SUMIFS(Ago!$I$5:$I$619,Ago!$S$5:$S$619,"Despesa",Ago!$F$5:$F$619,Resultado!$D826)</f>
        <v>0</v>
      </c>
      <c r="M826" s="65">
        <f>SUMIFS(Set!$I$5:$I$619,Set!$S$5:$S$619,"Despesa",Set!$F$5:$F$619,Resultado!$D826)</f>
        <v>0</v>
      </c>
      <c r="N826" s="65">
        <f>SUMIFS(Out!$I$5:$I$619,Out!$S$5:$S$619,"Despesa",Out!$F$5:$F$619,Resultado!$D826)</f>
        <v>0</v>
      </c>
      <c r="O826" s="65">
        <f>SUMIFS(Nov!$I$5:$I$619,Nov!$S$5:$S$619,"Despesa",Nov!$F$5:$F$619,Resultado!$D826)</f>
        <v>0</v>
      </c>
      <c r="P826" s="65">
        <f>SUMIFS(Dez!$I$5:$I$619,Dez!$S$5:$S$619,"Despesa",Dez!$F$5:$F$619,Resultado!$D826)</f>
        <v>0</v>
      </c>
      <c r="Q826" s="65">
        <f>SUM(E826:P826)</f>
        <v>0</v>
      </c>
    </row>
    <row r="827" spans="3:17" ht="28.5" customHeight="1" thickTop="1" thickBot="1" x14ac:dyDescent="0.25">
      <c r="C827" s="45" t="str">
        <f>'PC Despesas'!R6</f>
        <v>5.6.2</v>
      </c>
      <c r="D827" s="46" t="str">
        <f>VLOOKUP(C827,'PC Despesas'!$R$5:$S$103,2,FALSE)</f>
        <v>-</v>
      </c>
      <c r="E827" s="65">
        <f>SUMIFS(Jan!$I$5:$I$619,Jan!$S$5:$S$619,"Despesa",Jan!$F$5:$F$619,Resultado!$D827)</f>
        <v>0</v>
      </c>
      <c r="F827" s="65">
        <f>SUMIFS(Fev!$I$5:$I$619,Fev!$S$5:$S$619,"Despesa",Fev!$F$5:$F$619,Resultado!$D827)</f>
        <v>0</v>
      </c>
      <c r="G827" s="65">
        <f>SUMIFS(Mar!$I$5:$I$619,Mar!$S$5:$S$619,"Despesa",Mar!$F$5:$F$619,Resultado!$D827)</f>
        <v>0</v>
      </c>
      <c r="H827" s="65">
        <f>SUMIFS(Abr!$I$5:$I$619,Abr!$S$5:$S$619,"Despesa",Abr!$F$5:$F$619,Resultado!$D827)</f>
        <v>0</v>
      </c>
      <c r="I827" s="65">
        <f>SUMIFS(Mai!$I$5:$I$619,Mai!$S$5:$S$619,"Despesa",Mai!$F$5:$F$619,Resultado!$D827)</f>
        <v>0</v>
      </c>
      <c r="J827" s="65">
        <f>SUMIFS(Jun!$I$5:$I$619,Jun!$S$5:$S$619,"Despesa",Jun!$F$5:$F$619,Resultado!$D827)</f>
        <v>0</v>
      </c>
      <c r="K827" s="65">
        <f>SUMIFS(Jul!$I$5:$I$619,Jul!$S$5:$S$619,"Despesa",Jul!$F$5:$F$619,Resultado!$D827)</f>
        <v>0</v>
      </c>
      <c r="L827" s="65">
        <f>SUMIFS(Ago!$I$5:$I$619,Ago!$S$5:$S$619,"Despesa",Ago!$F$5:$F$619,Resultado!$D827)</f>
        <v>0</v>
      </c>
      <c r="M827" s="65">
        <f>SUMIFS(Set!$I$5:$I$619,Set!$S$5:$S$619,"Despesa",Set!$F$5:$F$619,Resultado!$D827)</f>
        <v>0</v>
      </c>
      <c r="N827" s="65">
        <f>SUMIFS(Out!$I$5:$I$619,Out!$S$5:$S$619,"Despesa",Out!$F$5:$F$619,Resultado!$D827)</f>
        <v>0</v>
      </c>
      <c r="O827" s="65">
        <f>SUMIFS(Nov!$I$5:$I$619,Nov!$S$5:$S$619,"Despesa",Nov!$F$5:$F$619,Resultado!$D827)</f>
        <v>0</v>
      </c>
      <c r="P827" s="65">
        <f>SUMIFS(Dez!$I$5:$I$619,Dez!$S$5:$S$619,"Despesa",Dez!$F$5:$F$619,Resultado!$D827)</f>
        <v>0</v>
      </c>
      <c r="Q827" s="65">
        <f t="shared" ref="Q827:Q890" si="102">SUM(E827:P827)</f>
        <v>0</v>
      </c>
    </row>
    <row r="828" spans="3:17" ht="28.5" customHeight="1" thickTop="1" thickBot="1" x14ac:dyDescent="0.25">
      <c r="C828" s="45" t="str">
        <f>'PC Despesas'!R7</f>
        <v>5.6.3</v>
      </c>
      <c r="D828" s="46" t="str">
        <f>VLOOKUP(C828,'PC Despesas'!$R$5:$S$103,2,FALSE)</f>
        <v>-</v>
      </c>
      <c r="E828" s="65">
        <f>SUMIFS(Jan!$I$5:$I$619,Jan!$S$5:$S$619,"Despesa",Jan!$F$5:$F$619,Resultado!$D828)</f>
        <v>0</v>
      </c>
      <c r="F828" s="65">
        <f>SUMIFS(Fev!$I$5:$I$619,Fev!$S$5:$S$619,"Despesa",Fev!$F$5:$F$619,Resultado!$D828)</f>
        <v>0</v>
      </c>
      <c r="G828" s="65">
        <f>SUMIFS(Mar!$I$5:$I$619,Mar!$S$5:$S$619,"Despesa",Mar!$F$5:$F$619,Resultado!$D828)</f>
        <v>0</v>
      </c>
      <c r="H828" s="65">
        <f>SUMIFS(Abr!$I$5:$I$619,Abr!$S$5:$S$619,"Despesa",Abr!$F$5:$F$619,Resultado!$D828)</f>
        <v>0</v>
      </c>
      <c r="I828" s="65">
        <f>SUMIFS(Mai!$I$5:$I$619,Mai!$S$5:$S$619,"Despesa",Mai!$F$5:$F$619,Resultado!$D828)</f>
        <v>0</v>
      </c>
      <c r="J828" s="65">
        <f>SUMIFS(Jun!$I$5:$I$619,Jun!$S$5:$S$619,"Despesa",Jun!$F$5:$F$619,Resultado!$D828)</f>
        <v>0</v>
      </c>
      <c r="K828" s="65">
        <f>SUMIFS(Jul!$I$5:$I$619,Jul!$S$5:$S$619,"Despesa",Jul!$F$5:$F$619,Resultado!$D828)</f>
        <v>0</v>
      </c>
      <c r="L828" s="65">
        <f>SUMIFS(Ago!$I$5:$I$619,Ago!$S$5:$S$619,"Despesa",Ago!$F$5:$F$619,Resultado!$D828)</f>
        <v>0</v>
      </c>
      <c r="M828" s="65">
        <f>SUMIFS(Set!$I$5:$I$619,Set!$S$5:$S$619,"Despesa",Set!$F$5:$F$619,Resultado!$D828)</f>
        <v>0</v>
      </c>
      <c r="N828" s="65">
        <f>SUMIFS(Out!$I$5:$I$619,Out!$S$5:$S$619,"Despesa",Out!$F$5:$F$619,Resultado!$D828)</f>
        <v>0</v>
      </c>
      <c r="O828" s="65">
        <f>SUMIFS(Nov!$I$5:$I$619,Nov!$S$5:$S$619,"Despesa",Nov!$F$5:$F$619,Resultado!$D828)</f>
        <v>0</v>
      </c>
      <c r="P828" s="65">
        <f>SUMIFS(Dez!$I$5:$I$619,Dez!$S$5:$S$619,"Despesa",Dez!$F$5:$F$619,Resultado!$D828)</f>
        <v>0</v>
      </c>
      <c r="Q828" s="65">
        <f t="shared" si="102"/>
        <v>0</v>
      </c>
    </row>
    <row r="829" spans="3:17" ht="28.5" customHeight="1" thickTop="1" thickBot="1" x14ac:dyDescent="0.25">
      <c r="C829" s="45" t="str">
        <f>'PC Despesas'!R8</f>
        <v>5.6.4</v>
      </c>
      <c r="D829" s="46" t="str">
        <f>VLOOKUP(C829,'PC Despesas'!$R$5:$S$103,2,FALSE)</f>
        <v>-</v>
      </c>
      <c r="E829" s="65">
        <f>SUMIFS(Jan!$I$5:$I$619,Jan!$S$5:$S$619,"Despesa",Jan!$F$5:$F$619,Resultado!$D829)</f>
        <v>0</v>
      </c>
      <c r="F829" s="65">
        <f>SUMIFS(Fev!$I$5:$I$619,Fev!$S$5:$S$619,"Despesa",Fev!$F$5:$F$619,Resultado!$D829)</f>
        <v>0</v>
      </c>
      <c r="G829" s="65">
        <f>SUMIFS(Mar!$I$5:$I$619,Mar!$S$5:$S$619,"Despesa",Mar!$F$5:$F$619,Resultado!$D829)</f>
        <v>0</v>
      </c>
      <c r="H829" s="65">
        <f>SUMIFS(Abr!$I$5:$I$619,Abr!$S$5:$S$619,"Despesa",Abr!$F$5:$F$619,Resultado!$D829)</f>
        <v>0</v>
      </c>
      <c r="I829" s="65">
        <f>SUMIFS(Mai!$I$5:$I$619,Mai!$S$5:$S$619,"Despesa",Mai!$F$5:$F$619,Resultado!$D829)</f>
        <v>0</v>
      </c>
      <c r="J829" s="65">
        <f>SUMIFS(Jun!$I$5:$I$619,Jun!$S$5:$S$619,"Despesa",Jun!$F$5:$F$619,Resultado!$D829)</f>
        <v>0</v>
      </c>
      <c r="K829" s="65">
        <f>SUMIFS(Jul!$I$5:$I$619,Jul!$S$5:$S$619,"Despesa",Jul!$F$5:$F$619,Resultado!$D829)</f>
        <v>0</v>
      </c>
      <c r="L829" s="65">
        <f>SUMIFS(Ago!$I$5:$I$619,Ago!$S$5:$S$619,"Despesa",Ago!$F$5:$F$619,Resultado!$D829)</f>
        <v>0</v>
      </c>
      <c r="M829" s="65">
        <f>SUMIFS(Set!$I$5:$I$619,Set!$S$5:$S$619,"Despesa",Set!$F$5:$F$619,Resultado!$D829)</f>
        <v>0</v>
      </c>
      <c r="N829" s="65">
        <f>SUMIFS(Out!$I$5:$I$619,Out!$S$5:$S$619,"Despesa",Out!$F$5:$F$619,Resultado!$D829)</f>
        <v>0</v>
      </c>
      <c r="O829" s="65">
        <f>SUMIFS(Nov!$I$5:$I$619,Nov!$S$5:$S$619,"Despesa",Nov!$F$5:$F$619,Resultado!$D829)</f>
        <v>0</v>
      </c>
      <c r="P829" s="65">
        <f>SUMIFS(Dez!$I$5:$I$619,Dez!$S$5:$S$619,"Despesa",Dez!$F$5:$F$619,Resultado!$D829)</f>
        <v>0</v>
      </c>
      <c r="Q829" s="65">
        <f t="shared" si="102"/>
        <v>0</v>
      </c>
    </row>
    <row r="830" spans="3:17" ht="28.5" customHeight="1" thickTop="1" thickBot="1" x14ac:dyDescent="0.25">
      <c r="C830" s="45" t="str">
        <f>'PC Despesas'!R9</f>
        <v>5.6.5</v>
      </c>
      <c r="D830" s="46" t="str">
        <f>VLOOKUP(C830,'PC Despesas'!$R$5:$S$103,2,FALSE)</f>
        <v>-</v>
      </c>
      <c r="E830" s="65">
        <f>SUMIFS(Jan!$I$5:$I$619,Jan!$S$5:$S$619,"Despesa",Jan!$F$5:$F$619,Resultado!$D830)</f>
        <v>0</v>
      </c>
      <c r="F830" s="65">
        <f>SUMIFS(Fev!$I$5:$I$619,Fev!$S$5:$S$619,"Despesa",Fev!$F$5:$F$619,Resultado!$D830)</f>
        <v>0</v>
      </c>
      <c r="G830" s="65">
        <f>SUMIFS(Mar!$I$5:$I$619,Mar!$S$5:$S$619,"Despesa",Mar!$F$5:$F$619,Resultado!$D830)</f>
        <v>0</v>
      </c>
      <c r="H830" s="65">
        <f>SUMIFS(Abr!$I$5:$I$619,Abr!$S$5:$S$619,"Despesa",Abr!$F$5:$F$619,Resultado!$D830)</f>
        <v>0</v>
      </c>
      <c r="I830" s="65">
        <f>SUMIFS(Mai!$I$5:$I$619,Mai!$S$5:$S$619,"Despesa",Mai!$F$5:$F$619,Resultado!$D830)</f>
        <v>0</v>
      </c>
      <c r="J830" s="65">
        <f>SUMIFS(Jun!$I$5:$I$619,Jun!$S$5:$S$619,"Despesa",Jun!$F$5:$F$619,Resultado!$D830)</f>
        <v>0</v>
      </c>
      <c r="K830" s="65">
        <f>SUMIFS(Jul!$I$5:$I$619,Jul!$S$5:$S$619,"Despesa",Jul!$F$5:$F$619,Resultado!$D830)</f>
        <v>0</v>
      </c>
      <c r="L830" s="65">
        <f>SUMIFS(Ago!$I$5:$I$619,Ago!$S$5:$S$619,"Despesa",Ago!$F$5:$F$619,Resultado!$D830)</f>
        <v>0</v>
      </c>
      <c r="M830" s="65">
        <f>SUMIFS(Set!$I$5:$I$619,Set!$S$5:$S$619,"Despesa",Set!$F$5:$F$619,Resultado!$D830)</f>
        <v>0</v>
      </c>
      <c r="N830" s="65">
        <f>SUMIFS(Out!$I$5:$I$619,Out!$S$5:$S$619,"Despesa",Out!$F$5:$F$619,Resultado!$D830)</f>
        <v>0</v>
      </c>
      <c r="O830" s="65">
        <f>SUMIFS(Nov!$I$5:$I$619,Nov!$S$5:$S$619,"Despesa",Nov!$F$5:$F$619,Resultado!$D830)</f>
        <v>0</v>
      </c>
      <c r="P830" s="65">
        <f>SUMIFS(Dez!$I$5:$I$619,Dez!$S$5:$S$619,"Despesa",Dez!$F$5:$F$619,Resultado!$D830)</f>
        <v>0</v>
      </c>
      <c r="Q830" s="65">
        <f t="shared" si="102"/>
        <v>0</v>
      </c>
    </row>
    <row r="831" spans="3:17" ht="28.5" customHeight="1" thickTop="1" thickBot="1" x14ac:dyDescent="0.25">
      <c r="C831" s="45" t="str">
        <f>'PC Despesas'!R10</f>
        <v>5.6.6</v>
      </c>
      <c r="D831" s="46" t="str">
        <f>VLOOKUP(C831,'PC Despesas'!$R$5:$S$103,2,FALSE)</f>
        <v>-</v>
      </c>
      <c r="E831" s="65">
        <f>SUMIFS(Jan!$I$5:$I$619,Jan!$S$5:$S$619,"Despesa",Jan!$F$5:$F$619,Resultado!$D831)</f>
        <v>0</v>
      </c>
      <c r="F831" s="65">
        <f>SUMIFS(Fev!$I$5:$I$619,Fev!$S$5:$S$619,"Despesa",Fev!$F$5:$F$619,Resultado!$D831)</f>
        <v>0</v>
      </c>
      <c r="G831" s="65">
        <f>SUMIFS(Mar!$I$5:$I$619,Mar!$S$5:$S$619,"Despesa",Mar!$F$5:$F$619,Resultado!$D831)</f>
        <v>0</v>
      </c>
      <c r="H831" s="65">
        <f>SUMIFS(Abr!$I$5:$I$619,Abr!$S$5:$S$619,"Despesa",Abr!$F$5:$F$619,Resultado!$D831)</f>
        <v>0</v>
      </c>
      <c r="I831" s="65">
        <f>SUMIFS(Mai!$I$5:$I$619,Mai!$S$5:$S$619,"Despesa",Mai!$F$5:$F$619,Resultado!$D831)</f>
        <v>0</v>
      </c>
      <c r="J831" s="65">
        <f>SUMIFS(Jun!$I$5:$I$619,Jun!$S$5:$S$619,"Despesa",Jun!$F$5:$F$619,Resultado!$D831)</f>
        <v>0</v>
      </c>
      <c r="K831" s="65">
        <f>SUMIFS(Jul!$I$5:$I$619,Jul!$S$5:$S$619,"Despesa",Jul!$F$5:$F$619,Resultado!$D831)</f>
        <v>0</v>
      </c>
      <c r="L831" s="65">
        <f>SUMIFS(Ago!$I$5:$I$619,Ago!$S$5:$S$619,"Despesa",Ago!$F$5:$F$619,Resultado!$D831)</f>
        <v>0</v>
      </c>
      <c r="M831" s="65">
        <f>SUMIFS(Set!$I$5:$I$619,Set!$S$5:$S$619,"Despesa",Set!$F$5:$F$619,Resultado!$D831)</f>
        <v>0</v>
      </c>
      <c r="N831" s="65">
        <f>SUMIFS(Out!$I$5:$I$619,Out!$S$5:$S$619,"Despesa",Out!$F$5:$F$619,Resultado!$D831)</f>
        <v>0</v>
      </c>
      <c r="O831" s="65">
        <f>SUMIFS(Nov!$I$5:$I$619,Nov!$S$5:$S$619,"Despesa",Nov!$F$5:$F$619,Resultado!$D831)</f>
        <v>0</v>
      </c>
      <c r="P831" s="65">
        <f>SUMIFS(Dez!$I$5:$I$619,Dez!$S$5:$S$619,"Despesa",Dez!$F$5:$F$619,Resultado!$D831)</f>
        <v>0</v>
      </c>
      <c r="Q831" s="65">
        <f t="shared" si="102"/>
        <v>0</v>
      </c>
    </row>
    <row r="832" spans="3:17" ht="28.5" customHeight="1" thickTop="1" thickBot="1" x14ac:dyDescent="0.25">
      <c r="C832" s="45" t="str">
        <f>'PC Despesas'!R11</f>
        <v>5.6.7</v>
      </c>
      <c r="D832" s="46" t="str">
        <f>VLOOKUP(C832,'PC Despesas'!$R$5:$S$103,2,FALSE)</f>
        <v>-</v>
      </c>
      <c r="E832" s="65">
        <f>SUMIFS(Jan!$I$5:$I$619,Jan!$S$5:$S$619,"Despesa",Jan!$F$5:$F$619,Resultado!$D832)</f>
        <v>0</v>
      </c>
      <c r="F832" s="65">
        <f>SUMIFS(Fev!$I$5:$I$619,Fev!$S$5:$S$619,"Despesa",Fev!$F$5:$F$619,Resultado!$D832)</f>
        <v>0</v>
      </c>
      <c r="G832" s="65">
        <f>SUMIFS(Mar!$I$5:$I$619,Mar!$S$5:$S$619,"Despesa",Mar!$F$5:$F$619,Resultado!$D832)</f>
        <v>0</v>
      </c>
      <c r="H832" s="65">
        <f>SUMIFS(Abr!$I$5:$I$619,Abr!$S$5:$S$619,"Despesa",Abr!$F$5:$F$619,Resultado!$D832)</f>
        <v>0</v>
      </c>
      <c r="I832" s="65">
        <f>SUMIFS(Mai!$I$5:$I$619,Mai!$S$5:$S$619,"Despesa",Mai!$F$5:$F$619,Resultado!$D832)</f>
        <v>0</v>
      </c>
      <c r="J832" s="65">
        <f>SUMIFS(Jun!$I$5:$I$619,Jun!$S$5:$S$619,"Despesa",Jun!$F$5:$F$619,Resultado!$D832)</f>
        <v>0</v>
      </c>
      <c r="K832" s="65">
        <f>SUMIFS(Jul!$I$5:$I$619,Jul!$S$5:$S$619,"Despesa",Jul!$F$5:$F$619,Resultado!$D832)</f>
        <v>0</v>
      </c>
      <c r="L832" s="65">
        <f>SUMIFS(Ago!$I$5:$I$619,Ago!$S$5:$S$619,"Despesa",Ago!$F$5:$F$619,Resultado!$D832)</f>
        <v>0</v>
      </c>
      <c r="M832" s="65">
        <f>SUMIFS(Set!$I$5:$I$619,Set!$S$5:$S$619,"Despesa",Set!$F$5:$F$619,Resultado!$D832)</f>
        <v>0</v>
      </c>
      <c r="N832" s="65">
        <f>SUMIFS(Out!$I$5:$I$619,Out!$S$5:$S$619,"Despesa",Out!$F$5:$F$619,Resultado!$D832)</f>
        <v>0</v>
      </c>
      <c r="O832" s="65">
        <f>SUMIFS(Nov!$I$5:$I$619,Nov!$S$5:$S$619,"Despesa",Nov!$F$5:$F$619,Resultado!$D832)</f>
        <v>0</v>
      </c>
      <c r="P832" s="65">
        <f>SUMIFS(Dez!$I$5:$I$619,Dez!$S$5:$S$619,"Despesa",Dez!$F$5:$F$619,Resultado!$D832)</f>
        <v>0</v>
      </c>
      <c r="Q832" s="65">
        <f t="shared" si="102"/>
        <v>0</v>
      </c>
    </row>
    <row r="833" spans="3:17" ht="28.5" customHeight="1" thickTop="1" thickBot="1" x14ac:dyDescent="0.25">
      <c r="C833" s="45" t="str">
        <f>'PC Despesas'!R12</f>
        <v>5.6.8</v>
      </c>
      <c r="D833" s="46" t="str">
        <f>VLOOKUP(C833,'PC Despesas'!$R$5:$S$103,2,FALSE)</f>
        <v>-</v>
      </c>
      <c r="E833" s="65">
        <f>SUMIFS(Jan!$I$5:$I$619,Jan!$S$5:$S$619,"Despesa",Jan!$F$5:$F$619,Resultado!$D833)</f>
        <v>0</v>
      </c>
      <c r="F833" s="65">
        <f>SUMIFS(Fev!$I$5:$I$619,Fev!$S$5:$S$619,"Despesa",Fev!$F$5:$F$619,Resultado!$D833)</f>
        <v>0</v>
      </c>
      <c r="G833" s="65">
        <f>SUMIFS(Mar!$I$5:$I$619,Mar!$S$5:$S$619,"Despesa",Mar!$F$5:$F$619,Resultado!$D833)</f>
        <v>0</v>
      </c>
      <c r="H833" s="65">
        <f>SUMIFS(Abr!$I$5:$I$619,Abr!$S$5:$S$619,"Despesa",Abr!$F$5:$F$619,Resultado!$D833)</f>
        <v>0</v>
      </c>
      <c r="I833" s="65">
        <f>SUMIFS(Mai!$I$5:$I$619,Mai!$S$5:$S$619,"Despesa",Mai!$F$5:$F$619,Resultado!$D833)</f>
        <v>0</v>
      </c>
      <c r="J833" s="65">
        <f>SUMIFS(Jun!$I$5:$I$619,Jun!$S$5:$S$619,"Despesa",Jun!$F$5:$F$619,Resultado!$D833)</f>
        <v>0</v>
      </c>
      <c r="K833" s="65">
        <f>SUMIFS(Jul!$I$5:$I$619,Jul!$S$5:$S$619,"Despesa",Jul!$F$5:$F$619,Resultado!$D833)</f>
        <v>0</v>
      </c>
      <c r="L833" s="65">
        <f>SUMIFS(Ago!$I$5:$I$619,Ago!$S$5:$S$619,"Despesa",Ago!$F$5:$F$619,Resultado!$D833)</f>
        <v>0</v>
      </c>
      <c r="M833" s="65">
        <f>SUMIFS(Set!$I$5:$I$619,Set!$S$5:$S$619,"Despesa",Set!$F$5:$F$619,Resultado!$D833)</f>
        <v>0</v>
      </c>
      <c r="N833" s="65">
        <f>SUMIFS(Out!$I$5:$I$619,Out!$S$5:$S$619,"Despesa",Out!$F$5:$F$619,Resultado!$D833)</f>
        <v>0</v>
      </c>
      <c r="O833" s="65">
        <f>SUMIFS(Nov!$I$5:$I$619,Nov!$S$5:$S$619,"Despesa",Nov!$F$5:$F$619,Resultado!$D833)</f>
        <v>0</v>
      </c>
      <c r="P833" s="65">
        <f>SUMIFS(Dez!$I$5:$I$619,Dez!$S$5:$S$619,"Despesa",Dez!$F$5:$F$619,Resultado!$D833)</f>
        <v>0</v>
      </c>
      <c r="Q833" s="65">
        <f t="shared" si="102"/>
        <v>0</v>
      </c>
    </row>
    <row r="834" spans="3:17" ht="28.5" customHeight="1" thickTop="1" thickBot="1" x14ac:dyDescent="0.25">
      <c r="C834" s="45" t="str">
        <f>'PC Despesas'!R13</f>
        <v>5.6.9</v>
      </c>
      <c r="D834" s="46" t="str">
        <f>VLOOKUP(C834,'PC Despesas'!$R$5:$S$103,2,FALSE)</f>
        <v>-</v>
      </c>
      <c r="E834" s="65">
        <f>SUMIFS(Jan!$I$5:$I$619,Jan!$S$5:$S$619,"Despesa",Jan!$F$5:$F$619,Resultado!$D834)</f>
        <v>0</v>
      </c>
      <c r="F834" s="65">
        <f>SUMIFS(Fev!$I$5:$I$619,Fev!$S$5:$S$619,"Despesa",Fev!$F$5:$F$619,Resultado!$D834)</f>
        <v>0</v>
      </c>
      <c r="G834" s="65">
        <f>SUMIFS(Mar!$I$5:$I$619,Mar!$S$5:$S$619,"Despesa",Mar!$F$5:$F$619,Resultado!$D834)</f>
        <v>0</v>
      </c>
      <c r="H834" s="65">
        <f>SUMIFS(Abr!$I$5:$I$619,Abr!$S$5:$S$619,"Despesa",Abr!$F$5:$F$619,Resultado!$D834)</f>
        <v>0</v>
      </c>
      <c r="I834" s="65">
        <f>SUMIFS(Mai!$I$5:$I$619,Mai!$S$5:$S$619,"Despesa",Mai!$F$5:$F$619,Resultado!$D834)</f>
        <v>0</v>
      </c>
      <c r="J834" s="65">
        <f>SUMIFS(Jun!$I$5:$I$619,Jun!$S$5:$S$619,"Despesa",Jun!$F$5:$F$619,Resultado!$D834)</f>
        <v>0</v>
      </c>
      <c r="K834" s="65">
        <f>SUMIFS(Jul!$I$5:$I$619,Jul!$S$5:$S$619,"Despesa",Jul!$F$5:$F$619,Resultado!$D834)</f>
        <v>0</v>
      </c>
      <c r="L834" s="65">
        <f>SUMIFS(Ago!$I$5:$I$619,Ago!$S$5:$S$619,"Despesa",Ago!$F$5:$F$619,Resultado!$D834)</f>
        <v>0</v>
      </c>
      <c r="M834" s="65">
        <f>SUMIFS(Set!$I$5:$I$619,Set!$S$5:$S$619,"Despesa",Set!$F$5:$F$619,Resultado!$D834)</f>
        <v>0</v>
      </c>
      <c r="N834" s="65">
        <f>SUMIFS(Out!$I$5:$I$619,Out!$S$5:$S$619,"Despesa",Out!$F$5:$F$619,Resultado!$D834)</f>
        <v>0</v>
      </c>
      <c r="O834" s="65">
        <f>SUMIFS(Nov!$I$5:$I$619,Nov!$S$5:$S$619,"Despesa",Nov!$F$5:$F$619,Resultado!$D834)</f>
        <v>0</v>
      </c>
      <c r="P834" s="65">
        <f>SUMIFS(Dez!$I$5:$I$619,Dez!$S$5:$S$619,"Despesa",Dez!$F$5:$F$619,Resultado!$D834)</f>
        <v>0</v>
      </c>
      <c r="Q834" s="65">
        <f t="shared" si="102"/>
        <v>0</v>
      </c>
    </row>
    <row r="835" spans="3:17" ht="28.5" customHeight="1" thickTop="1" thickBot="1" x14ac:dyDescent="0.25">
      <c r="C835" s="45" t="str">
        <f>'PC Despesas'!R14</f>
        <v>5.6.10</v>
      </c>
      <c r="D835" s="46" t="str">
        <f>VLOOKUP(C835,'PC Despesas'!$R$5:$S$103,2,FALSE)</f>
        <v>-</v>
      </c>
      <c r="E835" s="65">
        <f>SUMIFS(Jan!$I$5:$I$619,Jan!$S$5:$S$619,"Despesa",Jan!$F$5:$F$619,Resultado!$D835)</f>
        <v>0</v>
      </c>
      <c r="F835" s="65">
        <f>SUMIFS(Fev!$I$5:$I$619,Fev!$S$5:$S$619,"Despesa",Fev!$F$5:$F$619,Resultado!$D835)</f>
        <v>0</v>
      </c>
      <c r="G835" s="65">
        <f>SUMIFS(Mar!$I$5:$I$619,Mar!$S$5:$S$619,"Despesa",Mar!$F$5:$F$619,Resultado!$D835)</f>
        <v>0</v>
      </c>
      <c r="H835" s="65">
        <f>SUMIFS(Abr!$I$5:$I$619,Abr!$S$5:$S$619,"Despesa",Abr!$F$5:$F$619,Resultado!$D835)</f>
        <v>0</v>
      </c>
      <c r="I835" s="65">
        <f>SUMIFS(Mai!$I$5:$I$619,Mai!$S$5:$S$619,"Despesa",Mai!$F$5:$F$619,Resultado!$D835)</f>
        <v>0</v>
      </c>
      <c r="J835" s="65">
        <f>SUMIFS(Jun!$I$5:$I$619,Jun!$S$5:$S$619,"Despesa",Jun!$F$5:$F$619,Resultado!$D835)</f>
        <v>0</v>
      </c>
      <c r="K835" s="65">
        <f>SUMIFS(Jul!$I$5:$I$619,Jul!$S$5:$S$619,"Despesa",Jul!$F$5:$F$619,Resultado!$D835)</f>
        <v>0</v>
      </c>
      <c r="L835" s="65">
        <f>SUMIFS(Ago!$I$5:$I$619,Ago!$S$5:$S$619,"Despesa",Ago!$F$5:$F$619,Resultado!$D835)</f>
        <v>0</v>
      </c>
      <c r="M835" s="65">
        <f>SUMIFS(Set!$I$5:$I$619,Set!$S$5:$S$619,"Despesa",Set!$F$5:$F$619,Resultado!$D835)</f>
        <v>0</v>
      </c>
      <c r="N835" s="65">
        <f>SUMIFS(Out!$I$5:$I$619,Out!$S$5:$S$619,"Despesa",Out!$F$5:$F$619,Resultado!$D835)</f>
        <v>0</v>
      </c>
      <c r="O835" s="65">
        <f>SUMIFS(Nov!$I$5:$I$619,Nov!$S$5:$S$619,"Despesa",Nov!$F$5:$F$619,Resultado!$D835)</f>
        <v>0</v>
      </c>
      <c r="P835" s="65">
        <f>SUMIFS(Dez!$I$5:$I$619,Dez!$S$5:$S$619,"Despesa",Dez!$F$5:$F$619,Resultado!$D835)</f>
        <v>0</v>
      </c>
      <c r="Q835" s="65">
        <f t="shared" si="102"/>
        <v>0</v>
      </c>
    </row>
    <row r="836" spans="3:17" ht="28.5" customHeight="1" thickTop="1" thickBot="1" x14ac:dyDescent="0.25">
      <c r="C836" s="45" t="str">
        <f>'PC Despesas'!R15</f>
        <v>5.6.11</v>
      </c>
      <c r="D836" s="46" t="str">
        <f>VLOOKUP(C836,'PC Despesas'!$R$5:$S$103,2,FALSE)</f>
        <v>-</v>
      </c>
      <c r="E836" s="65">
        <f>SUMIFS(Jan!$I$5:$I$619,Jan!$S$5:$S$619,"Despesa",Jan!$F$5:$F$619,Resultado!$D836)</f>
        <v>0</v>
      </c>
      <c r="F836" s="65">
        <f>SUMIFS(Fev!$I$5:$I$619,Fev!$S$5:$S$619,"Despesa",Fev!$F$5:$F$619,Resultado!$D836)</f>
        <v>0</v>
      </c>
      <c r="G836" s="65">
        <f>SUMIFS(Mar!$I$5:$I$619,Mar!$S$5:$S$619,"Despesa",Mar!$F$5:$F$619,Resultado!$D836)</f>
        <v>0</v>
      </c>
      <c r="H836" s="65">
        <f>SUMIFS(Abr!$I$5:$I$619,Abr!$S$5:$S$619,"Despesa",Abr!$F$5:$F$619,Resultado!$D836)</f>
        <v>0</v>
      </c>
      <c r="I836" s="65">
        <f>SUMIFS(Mai!$I$5:$I$619,Mai!$S$5:$S$619,"Despesa",Mai!$F$5:$F$619,Resultado!$D836)</f>
        <v>0</v>
      </c>
      <c r="J836" s="65">
        <f>SUMIFS(Jun!$I$5:$I$619,Jun!$S$5:$S$619,"Despesa",Jun!$F$5:$F$619,Resultado!$D836)</f>
        <v>0</v>
      </c>
      <c r="K836" s="65">
        <f>SUMIFS(Jul!$I$5:$I$619,Jul!$S$5:$S$619,"Despesa",Jul!$F$5:$F$619,Resultado!$D836)</f>
        <v>0</v>
      </c>
      <c r="L836" s="65">
        <f>SUMIFS(Ago!$I$5:$I$619,Ago!$S$5:$S$619,"Despesa",Ago!$F$5:$F$619,Resultado!$D836)</f>
        <v>0</v>
      </c>
      <c r="M836" s="65">
        <f>SUMIFS(Set!$I$5:$I$619,Set!$S$5:$S$619,"Despesa",Set!$F$5:$F$619,Resultado!$D836)</f>
        <v>0</v>
      </c>
      <c r="N836" s="65">
        <f>SUMIFS(Out!$I$5:$I$619,Out!$S$5:$S$619,"Despesa",Out!$F$5:$F$619,Resultado!$D836)</f>
        <v>0</v>
      </c>
      <c r="O836" s="65">
        <f>SUMIFS(Nov!$I$5:$I$619,Nov!$S$5:$S$619,"Despesa",Nov!$F$5:$F$619,Resultado!$D836)</f>
        <v>0</v>
      </c>
      <c r="P836" s="65">
        <f>SUMIFS(Dez!$I$5:$I$619,Dez!$S$5:$S$619,"Despesa",Dez!$F$5:$F$619,Resultado!$D836)</f>
        <v>0</v>
      </c>
      <c r="Q836" s="65">
        <f t="shared" si="102"/>
        <v>0</v>
      </c>
    </row>
    <row r="837" spans="3:17" ht="28.5" customHeight="1" thickTop="1" thickBot="1" x14ac:dyDescent="0.25">
      <c r="C837" s="45" t="str">
        <f>'PC Despesas'!R16</f>
        <v>5.6.12</v>
      </c>
      <c r="D837" s="46" t="str">
        <f>VLOOKUP(C837,'PC Despesas'!$R$5:$S$103,2,FALSE)</f>
        <v>-</v>
      </c>
      <c r="E837" s="65">
        <f>SUMIFS(Jan!$I$5:$I$619,Jan!$S$5:$S$619,"Despesa",Jan!$F$5:$F$619,Resultado!$D837)</f>
        <v>0</v>
      </c>
      <c r="F837" s="65">
        <f>SUMIFS(Fev!$I$5:$I$619,Fev!$S$5:$S$619,"Despesa",Fev!$F$5:$F$619,Resultado!$D837)</f>
        <v>0</v>
      </c>
      <c r="G837" s="65">
        <f>SUMIFS(Mar!$I$5:$I$619,Mar!$S$5:$S$619,"Despesa",Mar!$F$5:$F$619,Resultado!$D837)</f>
        <v>0</v>
      </c>
      <c r="H837" s="65">
        <f>SUMIFS(Abr!$I$5:$I$619,Abr!$S$5:$S$619,"Despesa",Abr!$F$5:$F$619,Resultado!$D837)</f>
        <v>0</v>
      </c>
      <c r="I837" s="65">
        <f>SUMIFS(Mai!$I$5:$I$619,Mai!$S$5:$S$619,"Despesa",Mai!$F$5:$F$619,Resultado!$D837)</f>
        <v>0</v>
      </c>
      <c r="J837" s="65">
        <f>SUMIFS(Jun!$I$5:$I$619,Jun!$S$5:$S$619,"Despesa",Jun!$F$5:$F$619,Resultado!$D837)</f>
        <v>0</v>
      </c>
      <c r="K837" s="65">
        <f>SUMIFS(Jul!$I$5:$I$619,Jul!$S$5:$S$619,"Despesa",Jul!$F$5:$F$619,Resultado!$D837)</f>
        <v>0</v>
      </c>
      <c r="L837" s="65">
        <f>SUMIFS(Ago!$I$5:$I$619,Ago!$S$5:$S$619,"Despesa",Ago!$F$5:$F$619,Resultado!$D837)</f>
        <v>0</v>
      </c>
      <c r="M837" s="65">
        <f>SUMIFS(Set!$I$5:$I$619,Set!$S$5:$S$619,"Despesa",Set!$F$5:$F$619,Resultado!$D837)</f>
        <v>0</v>
      </c>
      <c r="N837" s="65">
        <f>SUMIFS(Out!$I$5:$I$619,Out!$S$5:$S$619,"Despesa",Out!$F$5:$F$619,Resultado!$D837)</f>
        <v>0</v>
      </c>
      <c r="O837" s="65">
        <f>SUMIFS(Nov!$I$5:$I$619,Nov!$S$5:$S$619,"Despesa",Nov!$F$5:$F$619,Resultado!$D837)</f>
        <v>0</v>
      </c>
      <c r="P837" s="65">
        <f>SUMIFS(Dez!$I$5:$I$619,Dez!$S$5:$S$619,"Despesa",Dez!$F$5:$F$619,Resultado!$D837)</f>
        <v>0</v>
      </c>
      <c r="Q837" s="65">
        <f t="shared" si="102"/>
        <v>0</v>
      </c>
    </row>
    <row r="838" spans="3:17" ht="28.5" customHeight="1" thickTop="1" thickBot="1" x14ac:dyDescent="0.25">
      <c r="C838" s="45" t="str">
        <f>'PC Despesas'!R17</f>
        <v>5.6.13</v>
      </c>
      <c r="D838" s="46" t="str">
        <f>VLOOKUP(C838,'PC Despesas'!$R$5:$S$103,2,FALSE)</f>
        <v>-</v>
      </c>
      <c r="E838" s="65">
        <f>SUMIFS(Jan!$I$5:$I$619,Jan!$S$5:$S$619,"Despesa",Jan!$F$5:$F$619,Resultado!$D838)</f>
        <v>0</v>
      </c>
      <c r="F838" s="65">
        <f>SUMIFS(Fev!$I$5:$I$619,Fev!$S$5:$S$619,"Despesa",Fev!$F$5:$F$619,Resultado!$D838)</f>
        <v>0</v>
      </c>
      <c r="G838" s="65">
        <f>SUMIFS(Mar!$I$5:$I$619,Mar!$S$5:$S$619,"Despesa",Mar!$F$5:$F$619,Resultado!$D838)</f>
        <v>0</v>
      </c>
      <c r="H838" s="65">
        <f>SUMIFS(Abr!$I$5:$I$619,Abr!$S$5:$S$619,"Despesa",Abr!$F$5:$F$619,Resultado!$D838)</f>
        <v>0</v>
      </c>
      <c r="I838" s="65">
        <f>SUMIFS(Mai!$I$5:$I$619,Mai!$S$5:$S$619,"Despesa",Mai!$F$5:$F$619,Resultado!$D838)</f>
        <v>0</v>
      </c>
      <c r="J838" s="65">
        <f>SUMIFS(Jun!$I$5:$I$619,Jun!$S$5:$S$619,"Despesa",Jun!$F$5:$F$619,Resultado!$D838)</f>
        <v>0</v>
      </c>
      <c r="K838" s="65">
        <f>SUMIFS(Jul!$I$5:$I$619,Jul!$S$5:$S$619,"Despesa",Jul!$F$5:$F$619,Resultado!$D838)</f>
        <v>0</v>
      </c>
      <c r="L838" s="65">
        <f>SUMIFS(Ago!$I$5:$I$619,Ago!$S$5:$S$619,"Despesa",Ago!$F$5:$F$619,Resultado!$D838)</f>
        <v>0</v>
      </c>
      <c r="M838" s="65">
        <f>SUMIFS(Set!$I$5:$I$619,Set!$S$5:$S$619,"Despesa",Set!$F$5:$F$619,Resultado!$D838)</f>
        <v>0</v>
      </c>
      <c r="N838" s="65">
        <f>SUMIFS(Out!$I$5:$I$619,Out!$S$5:$S$619,"Despesa",Out!$F$5:$F$619,Resultado!$D838)</f>
        <v>0</v>
      </c>
      <c r="O838" s="65">
        <f>SUMIFS(Nov!$I$5:$I$619,Nov!$S$5:$S$619,"Despesa",Nov!$F$5:$F$619,Resultado!$D838)</f>
        <v>0</v>
      </c>
      <c r="P838" s="65">
        <f>SUMIFS(Dez!$I$5:$I$619,Dez!$S$5:$S$619,"Despesa",Dez!$F$5:$F$619,Resultado!$D838)</f>
        <v>0</v>
      </c>
      <c r="Q838" s="65">
        <f t="shared" si="102"/>
        <v>0</v>
      </c>
    </row>
    <row r="839" spans="3:17" ht="28.5" customHeight="1" thickTop="1" thickBot="1" x14ac:dyDescent="0.25">
      <c r="C839" s="45" t="str">
        <f>'PC Despesas'!R18</f>
        <v>5.6.14</v>
      </c>
      <c r="D839" s="46" t="str">
        <f>VLOOKUP(C839,'PC Despesas'!$R$5:$S$103,2,FALSE)</f>
        <v>-</v>
      </c>
      <c r="E839" s="65">
        <f>SUMIFS(Jan!$I$5:$I$619,Jan!$S$5:$S$619,"Despesa",Jan!$F$5:$F$619,Resultado!$D839)</f>
        <v>0</v>
      </c>
      <c r="F839" s="65">
        <f>SUMIFS(Fev!$I$5:$I$619,Fev!$S$5:$S$619,"Despesa",Fev!$F$5:$F$619,Resultado!$D839)</f>
        <v>0</v>
      </c>
      <c r="G839" s="65">
        <f>SUMIFS(Mar!$I$5:$I$619,Mar!$S$5:$S$619,"Despesa",Mar!$F$5:$F$619,Resultado!$D839)</f>
        <v>0</v>
      </c>
      <c r="H839" s="65">
        <f>SUMIFS(Abr!$I$5:$I$619,Abr!$S$5:$S$619,"Despesa",Abr!$F$5:$F$619,Resultado!$D839)</f>
        <v>0</v>
      </c>
      <c r="I839" s="65">
        <f>SUMIFS(Mai!$I$5:$I$619,Mai!$S$5:$S$619,"Despesa",Mai!$F$5:$F$619,Resultado!$D839)</f>
        <v>0</v>
      </c>
      <c r="J839" s="65">
        <f>SUMIFS(Jun!$I$5:$I$619,Jun!$S$5:$S$619,"Despesa",Jun!$F$5:$F$619,Resultado!$D839)</f>
        <v>0</v>
      </c>
      <c r="K839" s="65">
        <f>SUMIFS(Jul!$I$5:$I$619,Jul!$S$5:$S$619,"Despesa",Jul!$F$5:$F$619,Resultado!$D839)</f>
        <v>0</v>
      </c>
      <c r="L839" s="65">
        <f>SUMIFS(Ago!$I$5:$I$619,Ago!$S$5:$S$619,"Despesa",Ago!$F$5:$F$619,Resultado!$D839)</f>
        <v>0</v>
      </c>
      <c r="M839" s="65">
        <f>SUMIFS(Set!$I$5:$I$619,Set!$S$5:$S$619,"Despesa",Set!$F$5:$F$619,Resultado!$D839)</f>
        <v>0</v>
      </c>
      <c r="N839" s="65">
        <f>SUMIFS(Out!$I$5:$I$619,Out!$S$5:$S$619,"Despesa",Out!$F$5:$F$619,Resultado!$D839)</f>
        <v>0</v>
      </c>
      <c r="O839" s="65">
        <f>SUMIFS(Nov!$I$5:$I$619,Nov!$S$5:$S$619,"Despesa",Nov!$F$5:$F$619,Resultado!$D839)</f>
        <v>0</v>
      </c>
      <c r="P839" s="65">
        <f>SUMIFS(Dez!$I$5:$I$619,Dez!$S$5:$S$619,"Despesa",Dez!$F$5:$F$619,Resultado!$D839)</f>
        <v>0</v>
      </c>
      <c r="Q839" s="65">
        <f t="shared" si="102"/>
        <v>0</v>
      </c>
    </row>
    <row r="840" spans="3:17" ht="28.5" customHeight="1" thickTop="1" thickBot="1" x14ac:dyDescent="0.25">
      <c r="C840" s="45" t="str">
        <f>'PC Despesas'!R19</f>
        <v>5.6.15</v>
      </c>
      <c r="D840" s="46" t="str">
        <f>VLOOKUP(C840,'PC Despesas'!$R$5:$S$103,2,FALSE)</f>
        <v>-</v>
      </c>
      <c r="E840" s="65">
        <f>SUMIFS(Jan!$I$5:$I$619,Jan!$S$5:$S$619,"Despesa",Jan!$F$5:$F$619,Resultado!$D840)</f>
        <v>0</v>
      </c>
      <c r="F840" s="65">
        <f>SUMIFS(Fev!$I$5:$I$619,Fev!$S$5:$S$619,"Despesa",Fev!$F$5:$F$619,Resultado!$D840)</f>
        <v>0</v>
      </c>
      <c r="G840" s="65">
        <f>SUMIFS(Mar!$I$5:$I$619,Mar!$S$5:$S$619,"Despesa",Mar!$F$5:$F$619,Resultado!$D840)</f>
        <v>0</v>
      </c>
      <c r="H840" s="65">
        <f>SUMIFS(Abr!$I$5:$I$619,Abr!$S$5:$S$619,"Despesa",Abr!$F$5:$F$619,Resultado!$D840)</f>
        <v>0</v>
      </c>
      <c r="I840" s="65">
        <f>SUMIFS(Mai!$I$5:$I$619,Mai!$S$5:$S$619,"Despesa",Mai!$F$5:$F$619,Resultado!$D840)</f>
        <v>0</v>
      </c>
      <c r="J840" s="65">
        <f>SUMIFS(Jun!$I$5:$I$619,Jun!$S$5:$S$619,"Despesa",Jun!$F$5:$F$619,Resultado!$D840)</f>
        <v>0</v>
      </c>
      <c r="K840" s="65">
        <f>SUMIFS(Jul!$I$5:$I$619,Jul!$S$5:$S$619,"Despesa",Jul!$F$5:$F$619,Resultado!$D840)</f>
        <v>0</v>
      </c>
      <c r="L840" s="65">
        <f>SUMIFS(Ago!$I$5:$I$619,Ago!$S$5:$S$619,"Despesa",Ago!$F$5:$F$619,Resultado!$D840)</f>
        <v>0</v>
      </c>
      <c r="M840" s="65">
        <f>SUMIFS(Set!$I$5:$I$619,Set!$S$5:$S$619,"Despesa",Set!$F$5:$F$619,Resultado!$D840)</f>
        <v>0</v>
      </c>
      <c r="N840" s="65">
        <f>SUMIFS(Out!$I$5:$I$619,Out!$S$5:$S$619,"Despesa",Out!$F$5:$F$619,Resultado!$D840)</f>
        <v>0</v>
      </c>
      <c r="O840" s="65">
        <f>SUMIFS(Nov!$I$5:$I$619,Nov!$S$5:$S$619,"Despesa",Nov!$F$5:$F$619,Resultado!$D840)</f>
        <v>0</v>
      </c>
      <c r="P840" s="65">
        <f>SUMIFS(Dez!$I$5:$I$619,Dez!$S$5:$S$619,"Despesa",Dez!$F$5:$F$619,Resultado!$D840)</f>
        <v>0</v>
      </c>
      <c r="Q840" s="65">
        <f t="shared" si="102"/>
        <v>0</v>
      </c>
    </row>
    <row r="841" spans="3:17" ht="28.5" customHeight="1" thickTop="1" thickBot="1" x14ac:dyDescent="0.25">
      <c r="C841" s="45" t="str">
        <f>'PC Despesas'!R20</f>
        <v>5.6.16</v>
      </c>
      <c r="D841" s="46" t="str">
        <f>VLOOKUP(C841,'PC Despesas'!$R$5:$S$103,2,FALSE)</f>
        <v>-</v>
      </c>
      <c r="E841" s="65">
        <f>SUMIFS(Jan!$I$5:$I$619,Jan!$S$5:$S$619,"Despesa",Jan!$F$5:$F$619,Resultado!$D841)</f>
        <v>0</v>
      </c>
      <c r="F841" s="65">
        <f>SUMIFS(Fev!$I$5:$I$619,Fev!$S$5:$S$619,"Despesa",Fev!$F$5:$F$619,Resultado!$D841)</f>
        <v>0</v>
      </c>
      <c r="G841" s="65">
        <f>SUMIFS(Mar!$I$5:$I$619,Mar!$S$5:$S$619,"Despesa",Mar!$F$5:$F$619,Resultado!$D841)</f>
        <v>0</v>
      </c>
      <c r="H841" s="65">
        <f>SUMIFS(Abr!$I$5:$I$619,Abr!$S$5:$S$619,"Despesa",Abr!$F$5:$F$619,Resultado!$D841)</f>
        <v>0</v>
      </c>
      <c r="I841" s="65">
        <f>SUMIFS(Mai!$I$5:$I$619,Mai!$S$5:$S$619,"Despesa",Mai!$F$5:$F$619,Resultado!$D841)</f>
        <v>0</v>
      </c>
      <c r="J841" s="65">
        <f>SUMIFS(Jun!$I$5:$I$619,Jun!$S$5:$S$619,"Despesa",Jun!$F$5:$F$619,Resultado!$D841)</f>
        <v>0</v>
      </c>
      <c r="K841" s="65">
        <f>SUMIFS(Jul!$I$5:$I$619,Jul!$S$5:$S$619,"Despesa",Jul!$F$5:$F$619,Resultado!$D841)</f>
        <v>0</v>
      </c>
      <c r="L841" s="65">
        <f>SUMIFS(Ago!$I$5:$I$619,Ago!$S$5:$S$619,"Despesa",Ago!$F$5:$F$619,Resultado!$D841)</f>
        <v>0</v>
      </c>
      <c r="M841" s="65">
        <f>SUMIFS(Set!$I$5:$I$619,Set!$S$5:$S$619,"Despesa",Set!$F$5:$F$619,Resultado!$D841)</f>
        <v>0</v>
      </c>
      <c r="N841" s="65">
        <f>SUMIFS(Out!$I$5:$I$619,Out!$S$5:$S$619,"Despesa",Out!$F$5:$F$619,Resultado!$D841)</f>
        <v>0</v>
      </c>
      <c r="O841" s="65">
        <f>SUMIFS(Nov!$I$5:$I$619,Nov!$S$5:$S$619,"Despesa",Nov!$F$5:$F$619,Resultado!$D841)</f>
        <v>0</v>
      </c>
      <c r="P841" s="65">
        <f>SUMIFS(Dez!$I$5:$I$619,Dez!$S$5:$S$619,"Despesa",Dez!$F$5:$F$619,Resultado!$D841)</f>
        <v>0</v>
      </c>
      <c r="Q841" s="65">
        <f t="shared" si="102"/>
        <v>0</v>
      </c>
    </row>
    <row r="842" spans="3:17" ht="28.5" customHeight="1" thickTop="1" thickBot="1" x14ac:dyDescent="0.25">
      <c r="C842" s="45" t="str">
        <f>'PC Despesas'!R21</f>
        <v>5.6.17</v>
      </c>
      <c r="D842" s="46" t="str">
        <f>VLOOKUP(C842,'PC Despesas'!$R$5:$S$103,2,FALSE)</f>
        <v>-</v>
      </c>
      <c r="E842" s="65">
        <f>SUMIFS(Jan!$I$5:$I$619,Jan!$S$5:$S$619,"Despesa",Jan!$F$5:$F$619,Resultado!$D842)</f>
        <v>0</v>
      </c>
      <c r="F842" s="65">
        <f>SUMIFS(Fev!$I$5:$I$619,Fev!$S$5:$S$619,"Despesa",Fev!$F$5:$F$619,Resultado!$D842)</f>
        <v>0</v>
      </c>
      <c r="G842" s="65">
        <f>SUMIFS(Mar!$I$5:$I$619,Mar!$S$5:$S$619,"Despesa",Mar!$F$5:$F$619,Resultado!$D842)</f>
        <v>0</v>
      </c>
      <c r="H842" s="65">
        <f>SUMIFS(Abr!$I$5:$I$619,Abr!$S$5:$S$619,"Despesa",Abr!$F$5:$F$619,Resultado!$D842)</f>
        <v>0</v>
      </c>
      <c r="I842" s="65">
        <f>SUMIFS(Mai!$I$5:$I$619,Mai!$S$5:$S$619,"Despesa",Mai!$F$5:$F$619,Resultado!$D842)</f>
        <v>0</v>
      </c>
      <c r="J842" s="65">
        <f>SUMIFS(Jun!$I$5:$I$619,Jun!$S$5:$S$619,"Despesa",Jun!$F$5:$F$619,Resultado!$D842)</f>
        <v>0</v>
      </c>
      <c r="K842" s="65">
        <f>SUMIFS(Jul!$I$5:$I$619,Jul!$S$5:$S$619,"Despesa",Jul!$F$5:$F$619,Resultado!$D842)</f>
        <v>0</v>
      </c>
      <c r="L842" s="65">
        <f>SUMIFS(Ago!$I$5:$I$619,Ago!$S$5:$S$619,"Despesa",Ago!$F$5:$F$619,Resultado!$D842)</f>
        <v>0</v>
      </c>
      <c r="M842" s="65">
        <f>SUMIFS(Set!$I$5:$I$619,Set!$S$5:$S$619,"Despesa",Set!$F$5:$F$619,Resultado!$D842)</f>
        <v>0</v>
      </c>
      <c r="N842" s="65">
        <f>SUMIFS(Out!$I$5:$I$619,Out!$S$5:$S$619,"Despesa",Out!$F$5:$F$619,Resultado!$D842)</f>
        <v>0</v>
      </c>
      <c r="O842" s="65">
        <f>SUMIFS(Nov!$I$5:$I$619,Nov!$S$5:$S$619,"Despesa",Nov!$F$5:$F$619,Resultado!$D842)</f>
        <v>0</v>
      </c>
      <c r="P842" s="65">
        <f>SUMIFS(Dez!$I$5:$I$619,Dez!$S$5:$S$619,"Despesa",Dez!$F$5:$F$619,Resultado!$D842)</f>
        <v>0</v>
      </c>
      <c r="Q842" s="65">
        <f t="shared" si="102"/>
        <v>0</v>
      </c>
    </row>
    <row r="843" spans="3:17" ht="28.5" customHeight="1" thickTop="1" thickBot="1" x14ac:dyDescent="0.25">
      <c r="C843" s="45" t="str">
        <f>'PC Despesas'!R22</f>
        <v>5.6.18</v>
      </c>
      <c r="D843" s="46" t="str">
        <f>VLOOKUP(C843,'PC Despesas'!$R$5:$S$103,2,FALSE)</f>
        <v>-</v>
      </c>
      <c r="E843" s="65">
        <f>SUMIFS(Jan!$I$5:$I$619,Jan!$S$5:$S$619,"Despesa",Jan!$F$5:$F$619,Resultado!$D843)</f>
        <v>0</v>
      </c>
      <c r="F843" s="65">
        <f>SUMIFS(Fev!$I$5:$I$619,Fev!$S$5:$S$619,"Despesa",Fev!$F$5:$F$619,Resultado!$D843)</f>
        <v>0</v>
      </c>
      <c r="G843" s="65">
        <f>SUMIFS(Mar!$I$5:$I$619,Mar!$S$5:$S$619,"Despesa",Mar!$F$5:$F$619,Resultado!$D843)</f>
        <v>0</v>
      </c>
      <c r="H843" s="65">
        <f>SUMIFS(Abr!$I$5:$I$619,Abr!$S$5:$S$619,"Despesa",Abr!$F$5:$F$619,Resultado!$D843)</f>
        <v>0</v>
      </c>
      <c r="I843" s="65">
        <f>SUMIFS(Mai!$I$5:$I$619,Mai!$S$5:$S$619,"Despesa",Mai!$F$5:$F$619,Resultado!$D843)</f>
        <v>0</v>
      </c>
      <c r="J843" s="65">
        <f>SUMIFS(Jun!$I$5:$I$619,Jun!$S$5:$S$619,"Despesa",Jun!$F$5:$F$619,Resultado!$D843)</f>
        <v>0</v>
      </c>
      <c r="K843" s="65">
        <f>SUMIFS(Jul!$I$5:$I$619,Jul!$S$5:$S$619,"Despesa",Jul!$F$5:$F$619,Resultado!$D843)</f>
        <v>0</v>
      </c>
      <c r="L843" s="65">
        <f>SUMIFS(Ago!$I$5:$I$619,Ago!$S$5:$S$619,"Despesa",Ago!$F$5:$F$619,Resultado!$D843)</f>
        <v>0</v>
      </c>
      <c r="M843" s="65">
        <f>SUMIFS(Set!$I$5:$I$619,Set!$S$5:$S$619,"Despesa",Set!$F$5:$F$619,Resultado!$D843)</f>
        <v>0</v>
      </c>
      <c r="N843" s="65">
        <f>SUMIFS(Out!$I$5:$I$619,Out!$S$5:$S$619,"Despesa",Out!$F$5:$F$619,Resultado!$D843)</f>
        <v>0</v>
      </c>
      <c r="O843" s="65">
        <f>SUMIFS(Nov!$I$5:$I$619,Nov!$S$5:$S$619,"Despesa",Nov!$F$5:$F$619,Resultado!$D843)</f>
        <v>0</v>
      </c>
      <c r="P843" s="65">
        <f>SUMIFS(Dez!$I$5:$I$619,Dez!$S$5:$S$619,"Despesa",Dez!$F$5:$F$619,Resultado!$D843)</f>
        <v>0</v>
      </c>
      <c r="Q843" s="65">
        <f t="shared" si="102"/>
        <v>0</v>
      </c>
    </row>
    <row r="844" spans="3:17" ht="28.5" customHeight="1" thickTop="1" thickBot="1" x14ac:dyDescent="0.25">
      <c r="C844" s="45" t="str">
        <f>'PC Despesas'!R23</f>
        <v>5.6.19</v>
      </c>
      <c r="D844" s="46" t="str">
        <f>VLOOKUP(C844,'PC Despesas'!$R$5:$S$103,2,FALSE)</f>
        <v>-</v>
      </c>
      <c r="E844" s="65">
        <f>SUMIFS(Jan!$I$5:$I$619,Jan!$S$5:$S$619,"Despesa",Jan!$F$5:$F$619,Resultado!$D844)</f>
        <v>0</v>
      </c>
      <c r="F844" s="65">
        <f>SUMIFS(Fev!$I$5:$I$619,Fev!$S$5:$S$619,"Despesa",Fev!$F$5:$F$619,Resultado!$D844)</f>
        <v>0</v>
      </c>
      <c r="G844" s="65">
        <f>SUMIFS(Mar!$I$5:$I$619,Mar!$S$5:$S$619,"Despesa",Mar!$F$5:$F$619,Resultado!$D844)</f>
        <v>0</v>
      </c>
      <c r="H844" s="65">
        <f>SUMIFS(Abr!$I$5:$I$619,Abr!$S$5:$S$619,"Despesa",Abr!$F$5:$F$619,Resultado!$D844)</f>
        <v>0</v>
      </c>
      <c r="I844" s="65">
        <f>SUMIFS(Mai!$I$5:$I$619,Mai!$S$5:$S$619,"Despesa",Mai!$F$5:$F$619,Resultado!$D844)</f>
        <v>0</v>
      </c>
      <c r="J844" s="65">
        <f>SUMIFS(Jun!$I$5:$I$619,Jun!$S$5:$S$619,"Despesa",Jun!$F$5:$F$619,Resultado!$D844)</f>
        <v>0</v>
      </c>
      <c r="K844" s="65">
        <f>SUMIFS(Jul!$I$5:$I$619,Jul!$S$5:$S$619,"Despesa",Jul!$F$5:$F$619,Resultado!$D844)</f>
        <v>0</v>
      </c>
      <c r="L844" s="65">
        <f>SUMIFS(Ago!$I$5:$I$619,Ago!$S$5:$S$619,"Despesa",Ago!$F$5:$F$619,Resultado!$D844)</f>
        <v>0</v>
      </c>
      <c r="M844" s="65">
        <f>SUMIFS(Set!$I$5:$I$619,Set!$S$5:$S$619,"Despesa",Set!$F$5:$F$619,Resultado!$D844)</f>
        <v>0</v>
      </c>
      <c r="N844" s="65">
        <f>SUMIFS(Out!$I$5:$I$619,Out!$S$5:$S$619,"Despesa",Out!$F$5:$F$619,Resultado!$D844)</f>
        <v>0</v>
      </c>
      <c r="O844" s="65">
        <f>SUMIFS(Nov!$I$5:$I$619,Nov!$S$5:$S$619,"Despesa",Nov!$F$5:$F$619,Resultado!$D844)</f>
        <v>0</v>
      </c>
      <c r="P844" s="65">
        <f>SUMIFS(Dez!$I$5:$I$619,Dez!$S$5:$S$619,"Despesa",Dez!$F$5:$F$619,Resultado!$D844)</f>
        <v>0</v>
      </c>
      <c r="Q844" s="65">
        <f t="shared" si="102"/>
        <v>0</v>
      </c>
    </row>
    <row r="845" spans="3:17" ht="28.5" customHeight="1" thickTop="1" thickBot="1" x14ac:dyDescent="0.25">
      <c r="C845" s="45" t="str">
        <f>'PC Despesas'!R24</f>
        <v>5.6.20</v>
      </c>
      <c r="D845" s="46" t="str">
        <f>VLOOKUP(C845,'PC Despesas'!$R$5:$S$103,2,FALSE)</f>
        <v>-</v>
      </c>
      <c r="E845" s="65">
        <f>SUMIFS(Jan!$I$5:$I$619,Jan!$S$5:$S$619,"Despesa",Jan!$F$5:$F$619,Resultado!$D845)</f>
        <v>0</v>
      </c>
      <c r="F845" s="65">
        <f>SUMIFS(Fev!$I$5:$I$619,Fev!$S$5:$S$619,"Despesa",Fev!$F$5:$F$619,Resultado!$D845)</f>
        <v>0</v>
      </c>
      <c r="G845" s="65">
        <f>SUMIFS(Mar!$I$5:$I$619,Mar!$S$5:$S$619,"Despesa",Mar!$F$5:$F$619,Resultado!$D845)</f>
        <v>0</v>
      </c>
      <c r="H845" s="65">
        <f>SUMIFS(Abr!$I$5:$I$619,Abr!$S$5:$S$619,"Despesa",Abr!$F$5:$F$619,Resultado!$D845)</f>
        <v>0</v>
      </c>
      <c r="I845" s="65">
        <f>SUMIFS(Mai!$I$5:$I$619,Mai!$S$5:$S$619,"Despesa",Mai!$F$5:$F$619,Resultado!$D845)</f>
        <v>0</v>
      </c>
      <c r="J845" s="65">
        <f>SUMIFS(Jun!$I$5:$I$619,Jun!$S$5:$S$619,"Despesa",Jun!$F$5:$F$619,Resultado!$D845)</f>
        <v>0</v>
      </c>
      <c r="K845" s="65">
        <f>SUMIFS(Jul!$I$5:$I$619,Jul!$S$5:$S$619,"Despesa",Jul!$F$5:$F$619,Resultado!$D845)</f>
        <v>0</v>
      </c>
      <c r="L845" s="65">
        <f>SUMIFS(Ago!$I$5:$I$619,Ago!$S$5:$S$619,"Despesa",Ago!$F$5:$F$619,Resultado!$D845)</f>
        <v>0</v>
      </c>
      <c r="M845" s="65">
        <f>SUMIFS(Set!$I$5:$I$619,Set!$S$5:$S$619,"Despesa",Set!$F$5:$F$619,Resultado!$D845)</f>
        <v>0</v>
      </c>
      <c r="N845" s="65">
        <f>SUMIFS(Out!$I$5:$I$619,Out!$S$5:$S$619,"Despesa",Out!$F$5:$F$619,Resultado!$D845)</f>
        <v>0</v>
      </c>
      <c r="O845" s="65">
        <f>SUMIFS(Nov!$I$5:$I$619,Nov!$S$5:$S$619,"Despesa",Nov!$F$5:$F$619,Resultado!$D845)</f>
        <v>0</v>
      </c>
      <c r="P845" s="65">
        <f>SUMIFS(Dez!$I$5:$I$619,Dez!$S$5:$S$619,"Despesa",Dez!$F$5:$F$619,Resultado!$D845)</f>
        <v>0</v>
      </c>
      <c r="Q845" s="65">
        <f t="shared" si="102"/>
        <v>0</v>
      </c>
    </row>
    <row r="846" spans="3:17" ht="28.5" customHeight="1" thickTop="1" thickBot="1" x14ac:dyDescent="0.25">
      <c r="C846" s="45" t="str">
        <f>'PC Despesas'!R25</f>
        <v>5.6.21</v>
      </c>
      <c r="D846" s="46" t="str">
        <f>VLOOKUP(C846,'PC Despesas'!$R$5:$S$103,2,FALSE)</f>
        <v>-</v>
      </c>
      <c r="E846" s="65">
        <f>SUMIFS(Jan!$I$5:$I$619,Jan!$S$5:$S$619,"Despesa",Jan!$F$5:$F$619,Resultado!$D846)</f>
        <v>0</v>
      </c>
      <c r="F846" s="65">
        <f>SUMIFS(Fev!$I$5:$I$619,Fev!$S$5:$S$619,"Despesa",Fev!$F$5:$F$619,Resultado!$D846)</f>
        <v>0</v>
      </c>
      <c r="G846" s="65">
        <f>SUMIFS(Mar!$I$5:$I$619,Mar!$S$5:$S$619,"Despesa",Mar!$F$5:$F$619,Resultado!$D846)</f>
        <v>0</v>
      </c>
      <c r="H846" s="65">
        <f>SUMIFS(Abr!$I$5:$I$619,Abr!$S$5:$S$619,"Despesa",Abr!$F$5:$F$619,Resultado!$D846)</f>
        <v>0</v>
      </c>
      <c r="I846" s="65">
        <f>SUMIFS(Mai!$I$5:$I$619,Mai!$S$5:$S$619,"Despesa",Mai!$F$5:$F$619,Resultado!$D846)</f>
        <v>0</v>
      </c>
      <c r="J846" s="65">
        <f>SUMIFS(Jun!$I$5:$I$619,Jun!$S$5:$S$619,"Despesa",Jun!$F$5:$F$619,Resultado!$D846)</f>
        <v>0</v>
      </c>
      <c r="K846" s="65">
        <f>SUMIFS(Jul!$I$5:$I$619,Jul!$S$5:$S$619,"Despesa",Jul!$F$5:$F$619,Resultado!$D846)</f>
        <v>0</v>
      </c>
      <c r="L846" s="65">
        <f>SUMIFS(Ago!$I$5:$I$619,Ago!$S$5:$S$619,"Despesa",Ago!$F$5:$F$619,Resultado!$D846)</f>
        <v>0</v>
      </c>
      <c r="M846" s="65">
        <f>SUMIFS(Set!$I$5:$I$619,Set!$S$5:$S$619,"Despesa",Set!$F$5:$F$619,Resultado!$D846)</f>
        <v>0</v>
      </c>
      <c r="N846" s="65">
        <f>SUMIFS(Out!$I$5:$I$619,Out!$S$5:$S$619,"Despesa",Out!$F$5:$F$619,Resultado!$D846)</f>
        <v>0</v>
      </c>
      <c r="O846" s="65">
        <f>SUMIFS(Nov!$I$5:$I$619,Nov!$S$5:$S$619,"Despesa",Nov!$F$5:$F$619,Resultado!$D846)</f>
        <v>0</v>
      </c>
      <c r="P846" s="65">
        <f>SUMIFS(Dez!$I$5:$I$619,Dez!$S$5:$S$619,"Despesa",Dez!$F$5:$F$619,Resultado!$D846)</f>
        <v>0</v>
      </c>
      <c r="Q846" s="65">
        <f t="shared" si="102"/>
        <v>0</v>
      </c>
    </row>
    <row r="847" spans="3:17" ht="28.5" customHeight="1" thickTop="1" thickBot="1" x14ac:dyDescent="0.25">
      <c r="C847" s="45" t="str">
        <f>'PC Despesas'!R26</f>
        <v>5.6.22</v>
      </c>
      <c r="D847" s="46" t="str">
        <f>VLOOKUP(C847,'PC Despesas'!$R$5:$S$103,2,FALSE)</f>
        <v>-</v>
      </c>
      <c r="E847" s="65">
        <f>SUMIFS(Jan!$I$5:$I$619,Jan!$S$5:$S$619,"Despesa",Jan!$F$5:$F$619,Resultado!$D847)</f>
        <v>0</v>
      </c>
      <c r="F847" s="65">
        <f>SUMIFS(Fev!$I$5:$I$619,Fev!$S$5:$S$619,"Despesa",Fev!$F$5:$F$619,Resultado!$D847)</f>
        <v>0</v>
      </c>
      <c r="G847" s="65">
        <f>SUMIFS(Mar!$I$5:$I$619,Mar!$S$5:$S$619,"Despesa",Mar!$F$5:$F$619,Resultado!$D847)</f>
        <v>0</v>
      </c>
      <c r="H847" s="65">
        <f>SUMIFS(Abr!$I$5:$I$619,Abr!$S$5:$S$619,"Despesa",Abr!$F$5:$F$619,Resultado!$D847)</f>
        <v>0</v>
      </c>
      <c r="I847" s="65">
        <f>SUMIFS(Mai!$I$5:$I$619,Mai!$S$5:$S$619,"Despesa",Mai!$F$5:$F$619,Resultado!$D847)</f>
        <v>0</v>
      </c>
      <c r="J847" s="65">
        <f>SUMIFS(Jun!$I$5:$I$619,Jun!$S$5:$S$619,"Despesa",Jun!$F$5:$F$619,Resultado!$D847)</f>
        <v>0</v>
      </c>
      <c r="K847" s="65">
        <f>SUMIFS(Jul!$I$5:$I$619,Jul!$S$5:$S$619,"Despesa",Jul!$F$5:$F$619,Resultado!$D847)</f>
        <v>0</v>
      </c>
      <c r="L847" s="65">
        <f>SUMIFS(Ago!$I$5:$I$619,Ago!$S$5:$S$619,"Despesa",Ago!$F$5:$F$619,Resultado!$D847)</f>
        <v>0</v>
      </c>
      <c r="M847" s="65">
        <f>SUMIFS(Set!$I$5:$I$619,Set!$S$5:$S$619,"Despesa",Set!$F$5:$F$619,Resultado!$D847)</f>
        <v>0</v>
      </c>
      <c r="N847" s="65">
        <f>SUMIFS(Out!$I$5:$I$619,Out!$S$5:$S$619,"Despesa",Out!$F$5:$F$619,Resultado!$D847)</f>
        <v>0</v>
      </c>
      <c r="O847" s="65">
        <f>SUMIFS(Nov!$I$5:$I$619,Nov!$S$5:$S$619,"Despesa",Nov!$F$5:$F$619,Resultado!$D847)</f>
        <v>0</v>
      </c>
      <c r="P847" s="65">
        <f>SUMIFS(Dez!$I$5:$I$619,Dez!$S$5:$S$619,"Despesa",Dez!$F$5:$F$619,Resultado!$D847)</f>
        <v>0</v>
      </c>
      <c r="Q847" s="65">
        <f t="shared" si="102"/>
        <v>0</v>
      </c>
    </row>
    <row r="848" spans="3:17" ht="28.5" customHeight="1" thickTop="1" thickBot="1" x14ac:dyDescent="0.25">
      <c r="C848" s="45" t="str">
        <f>'PC Despesas'!R27</f>
        <v>5.6.23</v>
      </c>
      <c r="D848" s="46" t="str">
        <f>VLOOKUP(C848,'PC Despesas'!$R$5:$S$103,2,FALSE)</f>
        <v>-</v>
      </c>
      <c r="E848" s="65">
        <f>SUMIFS(Jan!$I$5:$I$619,Jan!$S$5:$S$619,"Despesa",Jan!$F$5:$F$619,Resultado!$D848)</f>
        <v>0</v>
      </c>
      <c r="F848" s="65">
        <f>SUMIFS(Fev!$I$5:$I$619,Fev!$S$5:$S$619,"Despesa",Fev!$F$5:$F$619,Resultado!$D848)</f>
        <v>0</v>
      </c>
      <c r="G848" s="65">
        <f>SUMIFS(Mar!$I$5:$I$619,Mar!$S$5:$S$619,"Despesa",Mar!$F$5:$F$619,Resultado!$D848)</f>
        <v>0</v>
      </c>
      <c r="H848" s="65">
        <f>SUMIFS(Abr!$I$5:$I$619,Abr!$S$5:$S$619,"Despesa",Abr!$F$5:$F$619,Resultado!$D848)</f>
        <v>0</v>
      </c>
      <c r="I848" s="65">
        <f>SUMIFS(Mai!$I$5:$I$619,Mai!$S$5:$S$619,"Despesa",Mai!$F$5:$F$619,Resultado!$D848)</f>
        <v>0</v>
      </c>
      <c r="J848" s="65">
        <f>SUMIFS(Jun!$I$5:$I$619,Jun!$S$5:$S$619,"Despesa",Jun!$F$5:$F$619,Resultado!$D848)</f>
        <v>0</v>
      </c>
      <c r="K848" s="65">
        <f>SUMIFS(Jul!$I$5:$I$619,Jul!$S$5:$S$619,"Despesa",Jul!$F$5:$F$619,Resultado!$D848)</f>
        <v>0</v>
      </c>
      <c r="L848" s="65">
        <f>SUMIFS(Ago!$I$5:$I$619,Ago!$S$5:$S$619,"Despesa",Ago!$F$5:$F$619,Resultado!$D848)</f>
        <v>0</v>
      </c>
      <c r="M848" s="65">
        <f>SUMIFS(Set!$I$5:$I$619,Set!$S$5:$S$619,"Despesa",Set!$F$5:$F$619,Resultado!$D848)</f>
        <v>0</v>
      </c>
      <c r="N848" s="65">
        <f>SUMIFS(Out!$I$5:$I$619,Out!$S$5:$S$619,"Despesa",Out!$F$5:$F$619,Resultado!$D848)</f>
        <v>0</v>
      </c>
      <c r="O848" s="65">
        <f>SUMIFS(Nov!$I$5:$I$619,Nov!$S$5:$S$619,"Despesa",Nov!$F$5:$F$619,Resultado!$D848)</f>
        <v>0</v>
      </c>
      <c r="P848" s="65">
        <f>SUMIFS(Dez!$I$5:$I$619,Dez!$S$5:$S$619,"Despesa",Dez!$F$5:$F$619,Resultado!$D848)</f>
        <v>0</v>
      </c>
      <c r="Q848" s="65">
        <f t="shared" si="102"/>
        <v>0</v>
      </c>
    </row>
    <row r="849" spans="3:17" ht="28.5" customHeight="1" thickTop="1" thickBot="1" x14ac:dyDescent="0.25">
      <c r="C849" s="45" t="str">
        <f>'PC Despesas'!R28</f>
        <v>5.6.24</v>
      </c>
      <c r="D849" s="46" t="str">
        <f>VLOOKUP(C849,'PC Despesas'!$R$5:$S$103,2,FALSE)</f>
        <v>-</v>
      </c>
      <c r="E849" s="65">
        <f>SUMIFS(Jan!$I$5:$I$619,Jan!$S$5:$S$619,"Despesa",Jan!$F$5:$F$619,Resultado!$D849)</f>
        <v>0</v>
      </c>
      <c r="F849" s="65">
        <f>SUMIFS(Fev!$I$5:$I$619,Fev!$S$5:$S$619,"Despesa",Fev!$F$5:$F$619,Resultado!$D849)</f>
        <v>0</v>
      </c>
      <c r="G849" s="65">
        <f>SUMIFS(Mar!$I$5:$I$619,Mar!$S$5:$S$619,"Despesa",Mar!$F$5:$F$619,Resultado!$D849)</f>
        <v>0</v>
      </c>
      <c r="H849" s="65">
        <f>SUMIFS(Abr!$I$5:$I$619,Abr!$S$5:$S$619,"Despesa",Abr!$F$5:$F$619,Resultado!$D849)</f>
        <v>0</v>
      </c>
      <c r="I849" s="65">
        <f>SUMIFS(Mai!$I$5:$I$619,Mai!$S$5:$S$619,"Despesa",Mai!$F$5:$F$619,Resultado!$D849)</f>
        <v>0</v>
      </c>
      <c r="J849" s="65">
        <f>SUMIFS(Jun!$I$5:$I$619,Jun!$S$5:$S$619,"Despesa",Jun!$F$5:$F$619,Resultado!$D849)</f>
        <v>0</v>
      </c>
      <c r="K849" s="65">
        <f>SUMIFS(Jul!$I$5:$I$619,Jul!$S$5:$S$619,"Despesa",Jul!$F$5:$F$619,Resultado!$D849)</f>
        <v>0</v>
      </c>
      <c r="L849" s="65">
        <f>SUMIFS(Ago!$I$5:$I$619,Ago!$S$5:$S$619,"Despesa",Ago!$F$5:$F$619,Resultado!$D849)</f>
        <v>0</v>
      </c>
      <c r="M849" s="65">
        <f>SUMIFS(Set!$I$5:$I$619,Set!$S$5:$S$619,"Despesa",Set!$F$5:$F$619,Resultado!$D849)</f>
        <v>0</v>
      </c>
      <c r="N849" s="65">
        <f>SUMIFS(Out!$I$5:$I$619,Out!$S$5:$S$619,"Despesa",Out!$F$5:$F$619,Resultado!$D849)</f>
        <v>0</v>
      </c>
      <c r="O849" s="65">
        <f>SUMIFS(Nov!$I$5:$I$619,Nov!$S$5:$S$619,"Despesa",Nov!$F$5:$F$619,Resultado!$D849)</f>
        <v>0</v>
      </c>
      <c r="P849" s="65">
        <f>SUMIFS(Dez!$I$5:$I$619,Dez!$S$5:$S$619,"Despesa",Dez!$F$5:$F$619,Resultado!$D849)</f>
        <v>0</v>
      </c>
      <c r="Q849" s="65">
        <f t="shared" si="102"/>
        <v>0</v>
      </c>
    </row>
    <row r="850" spans="3:17" ht="28.5" customHeight="1" thickTop="1" thickBot="1" x14ac:dyDescent="0.25">
      <c r="C850" s="45" t="str">
        <f>'PC Despesas'!R29</f>
        <v>5.6.25</v>
      </c>
      <c r="D850" s="46" t="str">
        <f>VLOOKUP(C850,'PC Despesas'!$R$5:$S$103,2,FALSE)</f>
        <v>-</v>
      </c>
      <c r="E850" s="65">
        <f>SUMIFS(Jan!$I$5:$I$619,Jan!$S$5:$S$619,"Despesa",Jan!$F$5:$F$619,Resultado!$D850)</f>
        <v>0</v>
      </c>
      <c r="F850" s="65">
        <f>SUMIFS(Fev!$I$5:$I$619,Fev!$S$5:$S$619,"Despesa",Fev!$F$5:$F$619,Resultado!$D850)</f>
        <v>0</v>
      </c>
      <c r="G850" s="65">
        <f>SUMIFS(Mar!$I$5:$I$619,Mar!$S$5:$S$619,"Despesa",Mar!$F$5:$F$619,Resultado!$D850)</f>
        <v>0</v>
      </c>
      <c r="H850" s="65">
        <f>SUMIFS(Abr!$I$5:$I$619,Abr!$S$5:$S$619,"Despesa",Abr!$F$5:$F$619,Resultado!$D850)</f>
        <v>0</v>
      </c>
      <c r="I850" s="65">
        <f>SUMIFS(Mai!$I$5:$I$619,Mai!$S$5:$S$619,"Despesa",Mai!$F$5:$F$619,Resultado!$D850)</f>
        <v>0</v>
      </c>
      <c r="J850" s="65">
        <f>SUMIFS(Jun!$I$5:$I$619,Jun!$S$5:$S$619,"Despesa",Jun!$F$5:$F$619,Resultado!$D850)</f>
        <v>0</v>
      </c>
      <c r="K850" s="65">
        <f>SUMIFS(Jul!$I$5:$I$619,Jul!$S$5:$S$619,"Despesa",Jul!$F$5:$F$619,Resultado!$D850)</f>
        <v>0</v>
      </c>
      <c r="L850" s="65">
        <f>SUMIFS(Ago!$I$5:$I$619,Ago!$S$5:$S$619,"Despesa",Ago!$F$5:$F$619,Resultado!$D850)</f>
        <v>0</v>
      </c>
      <c r="M850" s="65">
        <f>SUMIFS(Set!$I$5:$I$619,Set!$S$5:$S$619,"Despesa",Set!$F$5:$F$619,Resultado!$D850)</f>
        <v>0</v>
      </c>
      <c r="N850" s="65">
        <f>SUMIFS(Out!$I$5:$I$619,Out!$S$5:$S$619,"Despesa",Out!$F$5:$F$619,Resultado!$D850)</f>
        <v>0</v>
      </c>
      <c r="O850" s="65">
        <f>SUMIFS(Nov!$I$5:$I$619,Nov!$S$5:$S$619,"Despesa",Nov!$F$5:$F$619,Resultado!$D850)</f>
        <v>0</v>
      </c>
      <c r="P850" s="65">
        <f>SUMIFS(Dez!$I$5:$I$619,Dez!$S$5:$S$619,"Despesa",Dez!$F$5:$F$619,Resultado!$D850)</f>
        <v>0</v>
      </c>
      <c r="Q850" s="65">
        <f t="shared" si="102"/>
        <v>0</v>
      </c>
    </row>
    <row r="851" spans="3:17" ht="28.5" customHeight="1" thickTop="1" thickBot="1" x14ac:dyDescent="0.25">
      <c r="C851" s="45" t="str">
        <f>'PC Despesas'!R30</f>
        <v>5.6.26</v>
      </c>
      <c r="D851" s="46" t="str">
        <f>VLOOKUP(C851,'PC Despesas'!$R$5:$S$103,2,FALSE)</f>
        <v>-</v>
      </c>
      <c r="E851" s="65">
        <f>SUMIFS(Jan!$I$5:$I$619,Jan!$S$5:$S$619,"Despesa",Jan!$F$5:$F$619,Resultado!$D851)</f>
        <v>0</v>
      </c>
      <c r="F851" s="65">
        <f>SUMIFS(Fev!$I$5:$I$619,Fev!$S$5:$S$619,"Despesa",Fev!$F$5:$F$619,Resultado!$D851)</f>
        <v>0</v>
      </c>
      <c r="G851" s="65">
        <f>SUMIFS(Mar!$I$5:$I$619,Mar!$S$5:$S$619,"Despesa",Mar!$F$5:$F$619,Resultado!$D851)</f>
        <v>0</v>
      </c>
      <c r="H851" s="65">
        <f>SUMIFS(Abr!$I$5:$I$619,Abr!$S$5:$S$619,"Despesa",Abr!$F$5:$F$619,Resultado!$D851)</f>
        <v>0</v>
      </c>
      <c r="I851" s="65">
        <f>SUMIFS(Mai!$I$5:$I$619,Mai!$S$5:$S$619,"Despesa",Mai!$F$5:$F$619,Resultado!$D851)</f>
        <v>0</v>
      </c>
      <c r="J851" s="65">
        <f>SUMIFS(Jun!$I$5:$I$619,Jun!$S$5:$S$619,"Despesa",Jun!$F$5:$F$619,Resultado!$D851)</f>
        <v>0</v>
      </c>
      <c r="K851" s="65">
        <f>SUMIFS(Jul!$I$5:$I$619,Jul!$S$5:$S$619,"Despesa",Jul!$F$5:$F$619,Resultado!$D851)</f>
        <v>0</v>
      </c>
      <c r="L851" s="65">
        <f>SUMIFS(Ago!$I$5:$I$619,Ago!$S$5:$S$619,"Despesa",Ago!$F$5:$F$619,Resultado!$D851)</f>
        <v>0</v>
      </c>
      <c r="M851" s="65">
        <f>SUMIFS(Set!$I$5:$I$619,Set!$S$5:$S$619,"Despesa",Set!$F$5:$F$619,Resultado!$D851)</f>
        <v>0</v>
      </c>
      <c r="N851" s="65">
        <f>SUMIFS(Out!$I$5:$I$619,Out!$S$5:$S$619,"Despesa",Out!$F$5:$F$619,Resultado!$D851)</f>
        <v>0</v>
      </c>
      <c r="O851" s="65">
        <f>SUMIFS(Nov!$I$5:$I$619,Nov!$S$5:$S$619,"Despesa",Nov!$F$5:$F$619,Resultado!$D851)</f>
        <v>0</v>
      </c>
      <c r="P851" s="65">
        <f>SUMIFS(Dez!$I$5:$I$619,Dez!$S$5:$S$619,"Despesa",Dez!$F$5:$F$619,Resultado!$D851)</f>
        <v>0</v>
      </c>
      <c r="Q851" s="65">
        <f t="shared" si="102"/>
        <v>0</v>
      </c>
    </row>
    <row r="852" spans="3:17" ht="28.5" customHeight="1" thickTop="1" thickBot="1" x14ac:dyDescent="0.25">
      <c r="C852" s="45" t="str">
        <f>'PC Despesas'!R31</f>
        <v>5.6.27</v>
      </c>
      <c r="D852" s="46" t="str">
        <f>VLOOKUP(C852,'PC Despesas'!$R$5:$S$103,2,FALSE)</f>
        <v>-</v>
      </c>
      <c r="E852" s="65">
        <f>SUMIFS(Jan!$I$5:$I$619,Jan!$S$5:$S$619,"Despesa",Jan!$F$5:$F$619,Resultado!$D852)</f>
        <v>0</v>
      </c>
      <c r="F852" s="65">
        <f>SUMIFS(Fev!$I$5:$I$619,Fev!$S$5:$S$619,"Despesa",Fev!$F$5:$F$619,Resultado!$D852)</f>
        <v>0</v>
      </c>
      <c r="G852" s="65">
        <f>SUMIFS(Mar!$I$5:$I$619,Mar!$S$5:$S$619,"Despesa",Mar!$F$5:$F$619,Resultado!$D852)</f>
        <v>0</v>
      </c>
      <c r="H852" s="65">
        <f>SUMIFS(Abr!$I$5:$I$619,Abr!$S$5:$S$619,"Despesa",Abr!$F$5:$F$619,Resultado!$D852)</f>
        <v>0</v>
      </c>
      <c r="I852" s="65">
        <f>SUMIFS(Mai!$I$5:$I$619,Mai!$S$5:$S$619,"Despesa",Mai!$F$5:$F$619,Resultado!$D852)</f>
        <v>0</v>
      </c>
      <c r="J852" s="65">
        <f>SUMIFS(Jun!$I$5:$I$619,Jun!$S$5:$S$619,"Despesa",Jun!$F$5:$F$619,Resultado!$D852)</f>
        <v>0</v>
      </c>
      <c r="K852" s="65">
        <f>SUMIFS(Jul!$I$5:$I$619,Jul!$S$5:$S$619,"Despesa",Jul!$F$5:$F$619,Resultado!$D852)</f>
        <v>0</v>
      </c>
      <c r="L852" s="65">
        <f>SUMIFS(Ago!$I$5:$I$619,Ago!$S$5:$S$619,"Despesa",Ago!$F$5:$F$619,Resultado!$D852)</f>
        <v>0</v>
      </c>
      <c r="M852" s="65">
        <f>SUMIFS(Set!$I$5:$I$619,Set!$S$5:$S$619,"Despesa",Set!$F$5:$F$619,Resultado!$D852)</f>
        <v>0</v>
      </c>
      <c r="N852" s="65">
        <f>SUMIFS(Out!$I$5:$I$619,Out!$S$5:$S$619,"Despesa",Out!$F$5:$F$619,Resultado!$D852)</f>
        <v>0</v>
      </c>
      <c r="O852" s="65">
        <f>SUMIFS(Nov!$I$5:$I$619,Nov!$S$5:$S$619,"Despesa",Nov!$F$5:$F$619,Resultado!$D852)</f>
        <v>0</v>
      </c>
      <c r="P852" s="65">
        <f>SUMIFS(Dez!$I$5:$I$619,Dez!$S$5:$S$619,"Despesa",Dez!$F$5:$F$619,Resultado!$D852)</f>
        <v>0</v>
      </c>
      <c r="Q852" s="65">
        <f t="shared" si="102"/>
        <v>0</v>
      </c>
    </row>
    <row r="853" spans="3:17" ht="28.5" customHeight="1" thickTop="1" thickBot="1" x14ac:dyDescent="0.25">
      <c r="C853" s="45" t="str">
        <f>'PC Despesas'!R32</f>
        <v>5.6.28</v>
      </c>
      <c r="D853" s="46" t="str">
        <f>VLOOKUP(C853,'PC Despesas'!$R$5:$S$103,2,FALSE)</f>
        <v>-</v>
      </c>
      <c r="E853" s="65">
        <f>SUMIFS(Jan!$I$5:$I$619,Jan!$S$5:$S$619,"Despesa",Jan!$F$5:$F$619,Resultado!$D853)</f>
        <v>0</v>
      </c>
      <c r="F853" s="65">
        <f>SUMIFS(Fev!$I$5:$I$619,Fev!$S$5:$S$619,"Despesa",Fev!$F$5:$F$619,Resultado!$D853)</f>
        <v>0</v>
      </c>
      <c r="G853" s="65">
        <f>SUMIFS(Mar!$I$5:$I$619,Mar!$S$5:$S$619,"Despesa",Mar!$F$5:$F$619,Resultado!$D853)</f>
        <v>0</v>
      </c>
      <c r="H853" s="65">
        <f>SUMIFS(Abr!$I$5:$I$619,Abr!$S$5:$S$619,"Despesa",Abr!$F$5:$F$619,Resultado!$D853)</f>
        <v>0</v>
      </c>
      <c r="I853" s="65">
        <f>SUMIFS(Mai!$I$5:$I$619,Mai!$S$5:$S$619,"Despesa",Mai!$F$5:$F$619,Resultado!$D853)</f>
        <v>0</v>
      </c>
      <c r="J853" s="65">
        <f>SUMIFS(Jun!$I$5:$I$619,Jun!$S$5:$S$619,"Despesa",Jun!$F$5:$F$619,Resultado!$D853)</f>
        <v>0</v>
      </c>
      <c r="K853" s="65">
        <f>SUMIFS(Jul!$I$5:$I$619,Jul!$S$5:$S$619,"Despesa",Jul!$F$5:$F$619,Resultado!$D853)</f>
        <v>0</v>
      </c>
      <c r="L853" s="65">
        <f>SUMIFS(Ago!$I$5:$I$619,Ago!$S$5:$S$619,"Despesa",Ago!$F$5:$F$619,Resultado!$D853)</f>
        <v>0</v>
      </c>
      <c r="M853" s="65">
        <f>SUMIFS(Set!$I$5:$I$619,Set!$S$5:$S$619,"Despesa",Set!$F$5:$F$619,Resultado!$D853)</f>
        <v>0</v>
      </c>
      <c r="N853" s="65">
        <f>SUMIFS(Out!$I$5:$I$619,Out!$S$5:$S$619,"Despesa",Out!$F$5:$F$619,Resultado!$D853)</f>
        <v>0</v>
      </c>
      <c r="O853" s="65">
        <f>SUMIFS(Nov!$I$5:$I$619,Nov!$S$5:$S$619,"Despesa",Nov!$F$5:$F$619,Resultado!$D853)</f>
        <v>0</v>
      </c>
      <c r="P853" s="65">
        <f>SUMIFS(Dez!$I$5:$I$619,Dez!$S$5:$S$619,"Despesa",Dez!$F$5:$F$619,Resultado!$D853)</f>
        <v>0</v>
      </c>
      <c r="Q853" s="65">
        <f t="shared" si="102"/>
        <v>0</v>
      </c>
    </row>
    <row r="854" spans="3:17" ht="28.5" customHeight="1" thickTop="1" thickBot="1" x14ac:dyDescent="0.25">
      <c r="C854" s="45" t="str">
        <f>'PC Despesas'!R33</f>
        <v>5.6.29</v>
      </c>
      <c r="D854" s="46" t="str">
        <f>VLOOKUP(C854,'PC Despesas'!$R$5:$S$103,2,FALSE)</f>
        <v>-</v>
      </c>
      <c r="E854" s="65">
        <f>SUMIFS(Jan!$I$5:$I$619,Jan!$S$5:$S$619,"Despesa",Jan!$F$5:$F$619,Resultado!$D854)</f>
        <v>0</v>
      </c>
      <c r="F854" s="65">
        <f>SUMIFS(Fev!$I$5:$I$619,Fev!$S$5:$S$619,"Despesa",Fev!$F$5:$F$619,Resultado!$D854)</f>
        <v>0</v>
      </c>
      <c r="G854" s="65">
        <f>SUMIFS(Mar!$I$5:$I$619,Mar!$S$5:$S$619,"Despesa",Mar!$F$5:$F$619,Resultado!$D854)</f>
        <v>0</v>
      </c>
      <c r="H854" s="65">
        <f>SUMIFS(Abr!$I$5:$I$619,Abr!$S$5:$S$619,"Despesa",Abr!$F$5:$F$619,Resultado!$D854)</f>
        <v>0</v>
      </c>
      <c r="I854" s="65">
        <f>SUMIFS(Mai!$I$5:$I$619,Mai!$S$5:$S$619,"Despesa",Mai!$F$5:$F$619,Resultado!$D854)</f>
        <v>0</v>
      </c>
      <c r="J854" s="65">
        <f>SUMIFS(Jun!$I$5:$I$619,Jun!$S$5:$S$619,"Despesa",Jun!$F$5:$F$619,Resultado!$D854)</f>
        <v>0</v>
      </c>
      <c r="K854" s="65">
        <f>SUMIFS(Jul!$I$5:$I$619,Jul!$S$5:$S$619,"Despesa",Jul!$F$5:$F$619,Resultado!$D854)</f>
        <v>0</v>
      </c>
      <c r="L854" s="65">
        <f>SUMIFS(Ago!$I$5:$I$619,Ago!$S$5:$S$619,"Despesa",Ago!$F$5:$F$619,Resultado!$D854)</f>
        <v>0</v>
      </c>
      <c r="M854" s="65">
        <f>SUMIFS(Set!$I$5:$I$619,Set!$S$5:$S$619,"Despesa",Set!$F$5:$F$619,Resultado!$D854)</f>
        <v>0</v>
      </c>
      <c r="N854" s="65">
        <f>SUMIFS(Out!$I$5:$I$619,Out!$S$5:$S$619,"Despesa",Out!$F$5:$F$619,Resultado!$D854)</f>
        <v>0</v>
      </c>
      <c r="O854" s="65">
        <f>SUMIFS(Nov!$I$5:$I$619,Nov!$S$5:$S$619,"Despesa",Nov!$F$5:$F$619,Resultado!$D854)</f>
        <v>0</v>
      </c>
      <c r="P854" s="65">
        <f>SUMIFS(Dez!$I$5:$I$619,Dez!$S$5:$S$619,"Despesa",Dez!$F$5:$F$619,Resultado!$D854)</f>
        <v>0</v>
      </c>
      <c r="Q854" s="65">
        <f t="shared" si="102"/>
        <v>0</v>
      </c>
    </row>
    <row r="855" spans="3:17" ht="28.5" customHeight="1" thickTop="1" thickBot="1" x14ac:dyDescent="0.25">
      <c r="C855" s="45" t="str">
        <f>'PC Despesas'!R34</f>
        <v>5.6.30</v>
      </c>
      <c r="D855" s="46" t="str">
        <f>VLOOKUP(C855,'PC Despesas'!$R$5:$S$103,2,FALSE)</f>
        <v>-</v>
      </c>
      <c r="E855" s="65">
        <f>SUMIFS(Jan!$I$5:$I$619,Jan!$S$5:$S$619,"Despesa",Jan!$F$5:$F$619,Resultado!$D855)</f>
        <v>0</v>
      </c>
      <c r="F855" s="65">
        <f>SUMIFS(Fev!$I$5:$I$619,Fev!$S$5:$S$619,"Despesa",Fev!$F$5:$F$619,Resultado!$D855)</f>
        <v>0</v>
      </c>
      <c r="G855" s="65">
        <f>SUMIFS(Mar!$I$5:$I$619,Mar!$S$5:$S$619,"Despesa",Mar!$F$5:$F$619,Resultado!$D855)</f>
        <v>0</v>
      </c>
      <c r="H855" s="65">
        <f>SUMIFS(Abr!$I$5:$I$619,Abr!$S$5:$S$619,"Despesa",Abr!$F$5:$F$619,Resultado!$D855)</f>
        <v>0</v>
      </c>
      <c r="I855" s="65">
        <f>SUMIFS(Mai!$I$5:$I$619,Mai!$S$5:$S$619,"Despesa",Mai!$F$5:$F$619,Resultado!$D855)</f>
        <v>0</v>
      </c>
      <c r="J855" s="65">
        <f>SUMIFS(Jun!$I$5:$I$619,Jun!$S$5:$S$619,"Despesa",Jun!$F$5:$F$619,Resultado!$D855)</f>
        <v>0</v>
      </c>
      <c r="K855" s="65">
        <f>SUMIFS(Jul!$I$5:$I$619,Jul!$S$5:$S$619,"Despesa",Jul!$F$5:$F$619,Resultado!$D855)</f>
        <v>0</v>
      </c>
      <c r="L855" s="65">
        <f>SUMIFS(Ago!$I$5:$I$619,Ago!$S$5:$S$619,"Despesa",Ago!$F$5:$F$619,Resultado!$D855)</f>
        <v>0</v>
      </c>
      <c r="M855" s="65">
        <f>SUMIFS(Set!$I$5:$I$619,Set!$S$5:$S$619,"Despesa",Set!$F$5:$F$619,Resultado!$D855)</f>
        <v>0</v>
      </c>
      <c r="N855" s="65">
        <f>SUMIFS(Out!$I$5:$I$619,Out!$S$5:$S$619,"Despesa",Out!$F$5:$F$619,Resultado!$D855)</f>
        <v>0</v>
      </c>
      <c r="O855" s="65">
        <f>SUMIFS(Nov!$I$5:$I$619,Nov!$S$5:$S$619,"Despesa",Nov!$F$5:$F$619,Resultado!$D855)</f>
        <v>0</v>
      </c>
      <c r="P855" s="65">
        <f>SUMIFS(Dez!$I$5:$I$619,Dez!$S$5:$S$619,"Despesa",Dez!$F$5:$F$619,Resultado!$D855)</f>
        <v>0</v>
      </c>
      <c r="Q855" s="65">
        <f t="shared" si="102"/>
        <v>0</v>
      </c>
    </row>
    <row r="856" spans="3:17" ht="28.5" customHeight="1" thickTop="1" thickBot="1" x14ac:dyDescent="0.25">
      <c r="C856" s="45" t="str">
        <f>'PC Despesas'!R35</f>
        <v>5.6.31</v>
      </c>
      <c r="D856" s="46" t="str">
        <f>VLOOKUP(C856,'PC Despesas'!$R$5:$S$103,2,FALSE)</f>
        <v>-</v>
      </c>
      <c r="E856" s="65">
        <f>SUMIFS(Jan!$I$5:$I$619,Jan!$S$5:$S$619,"Despesa",Jan!$F$5:$F$619,Resultado!$D856)</f>
        <v>0</v>
      </c>
      <c r="F856" s="65">
        <f>SUMIFS(Fev!$I$5:$I$619,Fev!$S$5:$S$619,"Despesa",Fev!$F$5:$F$619,Resultado!$D856)</f>
        <v>0</v>
      </c>
      <c r="G856" s="65">
        <f>SUMIFS(Mar!$I$5:$I$619,Mar!$S$5:$S$619,"Despesa",Mar!$F$5:$F$619,Resultado!$D856)</f>
        <v>0</v>
      </c>
      <c r="H856" s="65">
        <f>SUMIFS(Abr!$I$5:$I$619,Abr!$S$5:$S$619,"Despesa",Abr!$F$5:$F$619,Resultado!$D856)</f>
        <v>0</v>
      </c>
      <c r="I856" s="65">
        <f>SUMIFS(Mai!$I$5:$I$619,Mai!$S$5:$S$619,"Despesa",Mai!$F$5:$F$619,Resultado!$D856)</f>
        <v>0</v>
      </c>
      <c r="J856" s="65">
        <f>SUMIFS(Jun!$I$5:$I$619,Jun!$S$5:$S$619,"Despesa",Jun!$F$5:$F$619,Resultado!$D856)</f>
        <v>0</v>
      </c>
      <c r="K856" s="65">
        <f>SUMIFS(Jul!$I$5:$I$619,Jul!$S$5:$S$619,"Despesa",Jul!$F$5:$F$619,Resultado!$D856)</f>
        <v>0</v>
      </c>
      <c r="L856" s="65">
        <f>SUMIFS(Ago!$I$5:$I$619,Ago!$S$5:$S$619,"Despesa",Ago!$F$5:$F$619,Resultado!$D856)</f>
        <v>0</v>
      </c>
      <c r="M856" s="65">
        <f>SUMIFS(Set!$I$5:$I$619,Set!$S$5:$S$619,"Despesa",Set!$F$5:$F$619,Resultado!$D856)</f>
        <v>0</v>
      </c>
      <c r="N856" s="65">
        <f>SUMIFS(Out!$I$5:$I$619,Out!$S$5:$S$619,"Despesa",Out!$F$5:$F$619,Resultado!$D856)</f>
        <v>0</v>
      </c>
      <c r="O856" s="65">
        <f>SUMIFS(Nov!$I$5:$I$619,Nov!$S$5:$S$619,"Despesa",Nov!$F$5:$F$619,Resultado!$D856)</f>
        <v>0</v>
      </c>
      <c r="P856" s="65">
        <f>SUMIFS(Dez!$I$5:$I$619,Dez!$S$5:$S$619,"Despesa",Dez!$F$5:$F$619,Resultado!$D856)</f>
        <v>0</v>
      </c>
      <c r="Q856" s="65">
        <f t="shared" si="102"/>
        <v>0</v>
      </c>
    </row>
    <row r="857" spans="3:17" ht="28.5" customHeight="1" thickTop="1" thickBot="1" x14ac:dyDescent="0.25">
      <c r="C857" s="45" t="str">
        <f>'PC Despesas'!R36</f>
        <v>5.6.32</v>
      </c>
      <c r="D857" s="46" t="str">
        <f>VLOOKUP(C857,'PC Despesas'!$R$5:$S$103,2,FALSE)</f>
        <v>-</v>
      </c>
      <c r="E857" s="65">
        <f>SUMIFS(Jan!$I$5:$I$619,Jan!$S$5:$S$619,"Despesa",Jan!$F$5:$F$619,Resultado!$D857)</f>
        <v>0</v>
      </c>
      <c r="F857" s="65">
        <f>SUMIFS(Fev!$I$5:$I$619,Fev!$S$5:$S$619,"Despesa",Fev!$F$5:$F$619,Resultado!$D857)</f>
        <v>0</v>
      </c>
      <c r="G857" s="65">
        <f>SUMIFS(Mar!$I$5:$I$619,Mar!$S$5:$S$619,"Despesa",Mar!$F$5:$F$619,Resultado!$D857)</f>
        <v>0</v>
      </c>
      <c r="H857" s="65">
        <f>SUMIFS(Abr!$I$5:$I$619,Abr!$S$5:$S$619,"Despesa",Abr!$F$5:$F$619,Resultado!$D857)</f>
        <v>0</v>
      </c>
      <c r="I857" s="65">
        <f>SUMIFS(Mai!$I$5:$I$619,Mai!$S$5:$S$619,"Despesa",Mai!$F$5:$F$619,Resultado!$D857)</f>
        <v>0</v>
      </c>
      <c r="J857" s="65">
        <f>SUMIFS(Jun!$I$5:$I$619,Jun!$S$5:$S$619,"Despesa",Jun!$F$5:$F$619,Resultado!$D857)</f>
        <v>0</v>
      </c>
      <c r="K857" s="65">
        <f>SUMIFS(Jul!$I$5:$I$619,Jul!$S$5:$S$619,"Despesa",Jul!$F$5:$F$619,Resultado!$D857)</f>
        <v>0</v>
      </c>
      <c r="L857" s="65">
        <f>SUMIFS(Ago!$I$5:$I$619,Ago!$S$5:$S$619,"Despesa",Ago!$F$5:$F$619,Resultado!$D857)</f>
        <v>0</v>
      </c>
      <c r="M857" s="65">
        <f>SUMIFS(Set!$I$5:$I$619,Set!$S$5:$S$619,"Despesa",Set!$F$5:$F$619,Resultado!$D857)</f>
        <v>0</v>
      </c>
      <c r="N857" s="65">
        <f>SUMIFS(Out!$I$5:$I$619,Out!$S$5:$S$619,"Despesa",Out!$F$5:$F$619,Resultado!$D857)</f>
        <v>0</v>
      </c>
      <c r="O857" s="65">
        <f>SUMIFS(Nov!$I$5:$I$619,Nov!$S$5:$S$619,"Despesa",Nov!$F$5:$F$619,Resultado!$D857)</f>
        <v>0</v>
      </c>
      <c r="P857" s="65">
        <f>SUMIFS(Dez!$I$5:$I$619,Dez!$S$5:$S$619,"Despesa",Dez!$F$5:$F$619,Resultado!$D857)</f>
        <v>0</v>
      </c>
      <c r="Q857" s="65">
        <f t="shared" si="102"/>
        <v>0</v>
      </c>
    </row>
    <row r="858" spans="3:17" ht="28.5" customHeight="1" thickTop="1" thickBot="1" x14ac:dyDescent="0.25">
      <c r="C858" s="45" t="str">
        <f>'PC Despesas'!R37</f>
        <v>5.6.33</v>
      </c>
      <c r="D858" s="46" t="str">
        <f>VLOOKUP(C858,'PC Despesas'!$R$5:$S$103,2,FALSE)</f>
        <v>-</v>
      </c>
      <c r="E858" s="65">
        <f>SUMIFS(Jan!$I$5:$I$619,Jan!$S$5:$S$619,"Despesa",Jan!$F$5:$F$619,Resultado!$D858)</f>
        <v>0</v>
      </c>
      <c r="F858" s="65">
        <f>SUMIFS(Fev!$I$5:$I$619,Fev!$S$5:$S$619,"Despesa",Fev!$F$5:$F$619,Resultado!$D858)</f>
        <v>0</v>
      </c>
      <c r="G858" s="65">
        <f>SUMIFS(Mar!$I$5:$I$619,Mar!$S$5:$S$619,"Despesa",Mar!$F$5:$F$619,Resultado!$D858)</f>
        <v>0</v>
      </c>
      <c r="H858" s="65">
        <f>SUMIFS(Abr!$I$5:$I$619,Abr!$S$5:$S$619,"Despesa",Abr!$F$5:$F$619,Resultado!$D858)</f>
        <v>0</v>
      </c>
      <c r="I858" s="65">
        <f>SUMIFS(Mai!$I$5:$I$619,Mai!$S$5:$S$619,"Despesa",Mai!$F$5:$F$619,Resultado!$D858)</f>
        <v>0</v>
      </c>
      <c r="J858" s="65">
        <f>SUMIFS(Jun!$I$5:$I$619,Jun!$S$5:$S$619,"Despesa",Jun!$F$5:$F$619,Resultado!$D858)</f>
        <v>0</v>
      </c>
      <c r="K858" s="65">
        <f>SUMIFS(Jul!$I$5:$I$619,Jul!$S$5:$S$619,"Despesa",Jul!$F$5:$F$619,Resultado!$D858)</f>
        <v>0</v>
      </c>
      <c r="L858" s="65">
        <f>SUMIFS(Ago!$I$5:$I$619,Ago!$S$5:$S$619,"Despesa",Ago!$F$5:$F$619,Resultado!$D858)</f>
        <v>0</v>
      </c>
      <c r="M858" s="65">
        <f>SUMIFS(Set!$I$5:$I$619,Set!$S$5:$S$619,"Despesa",Set!$F$5:$F$619,Resultado!$D858)</f>
        <v>0</v>
      </c>
      <c r="N858" s="65">
        <f>SUMIFS(Out!$I$5:$I$619,Out!$S$5:$S$619,"Despesa",Out!$F$5:$F$619,Resultado!$D858)</f>
        <v>0</v>
      </c>
      <c r="O858" s="65">
        <f>SUMIFS(Nov!$I$5:$I$619,Nov!$S$5:$S$619,"Despesa",Nov!$F$5:$F$619,Resultado!$D858)</f>
        <v>0</v>
      </c>
      <c r="P858" s="65">
        <f>SUMIFS(Dez!$I$5:$I$619,Dez!$S$5:$S$619,"Despesa",Dez!$F$5:$F$619,Resultado!$D858)</f>
        <v>0</v>
      </c>
      <c r="Q858" s="65">
        <f t="shared" si="102"/>
        <v>0</v>
      </c>
    </row>
    <row r="859" spans="3:17" ht="28.5" customHeight="1" thickTop="1" thickBot="1" x14ac:dyDescent="0.25">
      <c r="C859" s="45" t="str">
        <f>'PC Despesas'!R38</f>
        <v>5.6.34</v>
      </c>
      <c r="D859" s="46" t="str">
        <f>VLOOKUP(C859,'PC Despesas'!$R$5:$S$103,2,FALSE)</f>
        <v>-</v>
      </c>
      <c r="E859" s="65">
        <f>SUMIFS(Jan!$I$5:$I$619,Jan!$S$5:$S$619,"Despesa",Jan!$F$5:$F$619,Resultado!$D859)</f>
        <v>0</v>
      </c>
      <c r="F859" s="65">
        <f>SUMIFS(Fev!$I$5:$I$619,Fev!$S$5:$S$619,"Despesa",Fev!$F$5:$F$619,Resultado!$D859)</f>
        <v>0</v>
      </c>
      <c r="G859" s="65">
        <f>SUMIFS(Mar!$I$5:$I$619,Mar!$S$5:$S$619,"Despesa",Mar!$F$5:$F$619,Resultado!$D859)</f>
        <v>0</v>
      </c>
      <c r="H859" s="65">
        <f>SUMIFS(Abr!$I$5:$I$619,Abr!$S$5:$S$619,"Despesa",Abr!$F$5:$F$619,Resultado!$D859)</f>
        <v>0</v>
      </c>
      <c r="I859" s="65">
        <f>SUMIFS(Mai!$I$5:$I$619,Mai!$S$5:$S$619,"Despesa",Mai!$F$5:$F$619,Resultado!$D859)</f>
        <v>0</v>
      </c>
      <c r="J859" s="65">
        <f>SUMIFS(Jun!$I$5:$I$619,Jun!$S$5:$S$619,"Despesa",Jun!$F$5:$F$619,Resultado!$D859)</f>
        <v>0</v>
      </c>
      <c r="K859" s="65">
        <f>SUMIFS(Jul!$I$5:$I$619,Jul!$S$5:$S$619,"Despesa",Jul!$F$5:$F$619,Resultado!$D859)</f>
        <v>0</v>
      </c>
      <c r="L859" s="65">
        <f>SUMIFS(Ago!$I$5:$I$619,Ago!$S$5:$S$619,"Despesa",Ago!$F$5:$F$619,Resultado!$D859)</f>
        <v>0</v>
      </c>
      <c r="M859" s="65">
        <f>SUMIFS(Set!$I$5:$I$619,Set!$S$5:$S$619,"Despesa",Set!$F$5:$F$619,Resultado!$D859)</f>
        <v>0</v>
      </c>
      <c r="N859" s="65">
        <f>SUMIFS(Out!$I$5:$I$619,Out!$S$5:$S$619,"Despesa",Out!$F$5:$F$619,Resultado!$D859)</f>
        <v>0</v>
      </c>
      <c r="O859" s="65">
        <f>SUMIFS(Nov!$I$5:$I$619,Nov!$S$5:$S$619,"Despesa",Nov!$F$5:$F$619,Resultado!$D859)</f>
        <v>0</v>
      </c>
      <c r="P859" s="65">
        <f>SUMIFS(Dez!$I$5:$I$619,Dez!$S$5:$S$619,"Despesa",Dez!$F$5:$F$619,Resultado!$D859)</f>
        <v>0</v>
      </c>
      <c r="Q859" s="65">
        <f t="shared" si="102"/>
        <v>0</v>
      </c>
    </row>
    <row r="860" spans="3:17" ht="28.5" customHeight="1" thickTop="1" thickBot="1" x14ac:dyDescent="0.25">
      <c r="C860" s="45" t="str">
        <f>'PC Despesas'!R39</f>
        <v>5.6.35</v>
      </c>
      <c r="D860" s="46" t="str">
        <f>VLOOKUP(C860,'PC Despesas'!$R$5:$S$103,2,FALSE)</f>
        <v>-</v>
      </c>
      <c r="E860" s="65">
        <f>SUMIFS(Jan!$I$5:$I$619,Jan!$S$5:$S$619,"Despesa",Jan!$F$5:$F$619,Resultado!$D860)</f>
        <v>0</v>
      </c>
      <c r="F860" s="65">
        <f>SUMIFS(Fev!$I$5:$I$619,Fev!$S$5:$S$619,"Despesa",Fev!$F$5:$F$619,Resultado!$D860)</f>
        <v>0</v>
      </c>
      <c r="G860" s="65">
        <f>SUMIFS(Mar!$I$5:$I$619,Mar!$S$5:$S$619,"Despesa",Mar!$F$5:$F$619,Resultado!$D860)</f>
        <v>0</v>
      </c>
      <c r="H860" s="65">
        <f>SUMIFS(Abr!$I$5:$I$619,Abr!$S$5:$S$619,"Despesa",Abr!$F$5:$F$619,Resultado!$D860)</f>
        <v>0</v>
      </c>
      <c r="I860" s="65">
        <f>SUMIFS(Mai!$I$5:$I$619,Mai!$S$5:$S$619,"Despesa",Mai!$F$5:$F$619,Resultado!$D860)</f>
        <v>0</v>
      </c>
      <c r="J860" s="65">
        <f>SUMIFS(Jun!$I$5:$I$619,Jun!$S$5:$S$619,"Despesa",Jun!$F$5:$F$619,Resultado!$D860)</f>
        <v>0</v>
      </c>
      <c r="K860" s="65">
        <f>SUMIFS(Jul!$I$5:$I$619,Jul!$S$5:$S$619,"Despesa",Jul!$F$5:$F$619,Resultado!$D860)</f>
        <v>0</v>
      </c>
      <c r="L860" s="65">
        <f>SUMIFS(Ago!$I$5:$I$619,Ago!$S$5:$S$619,"Despesa",Ago!$F$5:$F$619,Resultado!$D860)</f>
        <v>0</v>
      </c>
      <c r="M860" s="65">
        <f>SUMIFS(Set!$I$5:$I$619,Set!$S$5:$S$619,"Despesa",Set!$F$5:$F$619,Resultado!$D860)</f>
        <v>0</v>
      </c>
      <c r="N860" s="65">
        <f>SUMIFS(Out!$I$5:$I$619,Out!$S$5:$S$619,"Despesa",Out!$F$5:$F$619,Resultado!$D860)</f>
        <v>0</v>
      </c>
      <c r="O860" s="65">
        <f>SUMIFS(Nov!$I$5:$I$619,Nov!$S$5:$S$619,"Despesa",Nov!$F$5:$F$619,Resultado!$D860)</f>
        <v>0</v>
      </c>
      <c r="P860" s="65">
        <f>SUMIFS(Dez!$I$5:$I$619,Dez!$S$5:$S$619,"Despesa",Dez!$F$5:$F$619,Resultado!$D860)</f>
        <v>0</v>
      </c>
      <c r="Q860" s="65">
        <f t="shared" si="102"/>
        <v>0</v>
      </c>
    </row>
    <row r="861" spans="3:17" ht="28.5" customHeight="1" thickTop="1" thickBot="1" x14ac:dyDescent="0.25">
      <c r="C861" s="45" t="str">
        <f>'PC Despesas'!R40</f>
        <v>5.6.36</v>
      </c>
      <c r="D861" s="46" t="str">
        <f>VLOOKUP(C861,'PC Despesas'!$R$5:$S$103,2,FALSE)</f>
        <v>-</v>
      </c>
      <c r="E861" s="65">
        <f>SUMIFS(Jan!$I$5:$I$619,Jan!$S$5:$S$619,"Despesa",Jan!$F$5:$F$619,Resultado!$D861)</f>
        <v>0</v>
      </c>
      <c r="F861" s="65">
        <f>SUMIFS(Fev!$I$5:$I$619,Fev!$S$5:$S$619,"Despesa",Fev!$F$5:$F$619,Resultado!$D861)</f>
        <v>0</v>
      </c>
      <c r="G861" s="65">
        <f>SUMIFS(Mar!$I$5:$I$619,Mar!$S$5:$S$619,"Despesa",Mar!$F$5:$F$619,Resultado!$D861)</f>
        <v>0</v>
      </c>
      <c r="H861" s="65">
        <f>SUMIFS(Abr!$I$5:$I$619,Abr!$S$5:$S$619,"Despesa",Abr!$F$5:$F$619,Resultado!$D861)</f>
        <v>0</v>
      </c>
      <c r="I861" s="65">
        <f>SUMIFS(Mai!$I$5:$I$619,Mai!$S$5:$S$619,"Despesa",Mai!$F$5:$F$619,Resultado!$D861)</f>
        <v>0</v>
      </c>
      <c r="J861" s="65">
        <f>SUMIFS(Jun!$I$5:$I$619,Jun!$S$5:$S$619,"Despesa",Jun!$F$5:$F$619,Resultado!$D861)</f>
        <v>0</v>
      </c>
      <c r="K861" s="65">
        <f>SUMIFS(Jul!$I$5:$I$619,Jul!$S$5:$S$619,"Despesa",Jul!$F$5:$F$619,Resultado!$D861)</f>
        <v>0</v>
      </c>
      <c r="L861" s="65">
        <f>SUMIFS(Ago!$I$5:$I$619,Ago!$S$5:$S$619,"Despesa",Ago!$F$5:$F$619,Resultado!$D861)</f>
        <v>0</v>
      </c>
      <c r="M861" s="65">
        <f>SUMIFS(Set!$I$5:$I$619,Set!$S$5:$S$619,"Despesa",Set!$F$5:$F$619,Resultado!$D861)</f>
        <v>0</v>
      </c>
      <c r="N861" s="65">
        <f>SUMIFS(Out!$I$5:$I$619,Out!$S$5:$S$619,"Despesa",Out!$F$5:$F$619,Resultado!$D861)</f>
        <v>0</v>
      </c>
      <c r="O861" s="65">
        <f>SUMIFS(Nov!$I$5:$I$619,Nov!$S$5:$S$619,"Despesa",Nov!$F$5:$F$619,Resultado!$D861)</f>
        <v>0</v>
      </c>
      <c r="P861" s="65">
        <f>SUMIFS(Dez!$I$5:$I$619,Dez!$S$5:$S$619,"Despesa",Dez!$F$5:$F$619,Resultado!$D861)</f>
        <v>0</v>
      </c>
      <c r="Q861" s="65">
        <f t="shared" si="102"/>
        <v>0</v>
      </c>
    </row>
    <row r="862" spans="3:17" ht="28.5" customHeight="1" thickTop="1" thickBot="1" x14ac:dyDescent="0.25">
      <c r="C862" s="45" t="str">
        <f>'PC Despesas'!R41</f>
        <v>5.6.37</v>
      </c>
      <c r="D862" s="46" t="str">
        <f>VLOOKUP(C862,'PC Despesas'!$R$5:$S$103,2,FALSE)</f>
        <v>-</v>
      </c>
      <c r="E862" s="65">
        <f>SUMIFS(Jan!$I$5:$I$619,Jan!$S$5:$S$619,"Despesa",Jan!$F$5:$F$619,Resultado!$D862)</f>
        <v>0</v>
      </c>
      <c r="F862" s="65">
        <f>SUMIFS(Fev!$I$5:$I$619,Fev!$S$5:$S$619,"Despesa",Fev!$F$5:$F$619,Resultado!$D862)</f>
        <v>0</v>
      </c>
      <c r="G862" s="65">
        <f>SUMIFS(Mar!$I$5:$I$619,Mar!$S$5:$S$619,"Despesa",Mar!$F$5:$F$619,Resultado!$D862)</f>
        <v>0</v>
      </c>
      <c r="H862" s="65">
        <f>SUMIFS(Abr!$I$5:$I$619,Abr!$S$5:$S$619,"Despesa",Abr!$F$5:$F$619,Resultado!$D862)</f>
        <v>0</v>
      </c>
      <c r="I862" s="65">
        <f>SUMIFS(Mai!$I$5:$I$619,Mai!$S$5:$S$619,"Despesa",Mai!$F$5:$F$619,Resultado!$D862)</f>
        <v>0</v>
      </c>
      <c r="J862" s="65">
        <f>SUMIFS(Jun!$I$5:$I$619,Jun!$S$5:$S$619,"Despesa",Jun!$F$5:$F$619,Resultado!$D862)</f>
        <v>0</v>
      </c>
      <c r="K862" s="65">
        <f>SUMIFS(Jul!$I$5:$I$619,Jul!$S$5:$S$619,"Despesa",Jul!$F$5:$F$619,Resultado!$D862)</f>
        <v>0</v>
      </c>
      <c r="L862" s="65">
        <f>SUMIFS(Ago!$I$5:$I$619,Ago!$S$5:$S$619,"Despesa",Ago!$F$5:$F$619,Resultado!$D862)</f>
        <v>0</v>
      </c>
      <c r="M862" s="65">
        <f>SUMIFS(Set!$I$5:$I$619,Set!$S$5:$S$619,"Despesa",Set!$F$5:$F$619,Resultado!$D862)</f>
        <v>0</v>
      </c>
      <c r="N862" s="65">
        <f>SUMIFS(Out!$I$5:$I$619,Out!$S$5:$S$619,"Despesa",Out!$F$5:$F$619,Resultado!$D862)</f>
        <v>0</v>
      </c>
      <c r="O862" s="65">
        <f>SUMIFS(Nov!$I$5:$I$619,Nov!$S$5:$S$619,"Despesa",Nov!$F$5:$F$619,Resultado!$D862)</f>
        <v>0</v>
      </c>
      <c r="P862" s="65">
        <f>SUMIFS(Dez!$I$5:$I$619,Dez!$S$5:$S$619,"Despesa",Dez!$F$5:$F$619,Resultado!$D862)</f>
        <v>0</v>
      </c>
      <c r="Q862" s="65">
        <f t="shared" si="102"/>
        <v>0</v>
      </c>
    </row>
    <row r="863" spans="3:17" ht="28.5" customHeight="1" thickTop="1" thickBot="1" x14ac:dyDescent="0.25">
      <c r="C863" s="45" t="str">
        <f>'PC Despesas'!R42</f>
        <v>5.6.38</v>
      </c>
      <c r="D863" s="46" t="str">
        <f>VLOOKUP(C863,'PC Despesas'!$R$5:$S$103,2,FALSE)</f>
        <v>-</v>
      </c>
      <c r="E863" s="65">
        <f>SUMIFS(Jan!$I$5:$I$619,Jan!$S$5:$S$619,"Despesa",Jan!$F$5:$F$619,Resultado!$D863)</f>
        <v>0</v>
      </c>
      <c r="F863" s="65">
        <f>SUMIFS(Fev!$I$5:$I$619,Fev!$S$5:$S$619,"Despesa",Fev!$F$5:$F$619,Resultado!$D863)</f>
        <v>0</v>
      </c>
      <c r="G863" s="65">
        <f>SUMIFS(Mar!$I$5:$I$619,Mar!$S$5:$S$619,"Despesa",Mar!$F$5:$F$619,Resultado!$D863)</f>
        <v>0</v>
      </c>
      <c r="H863" s="65">
        <f>SUMIFS(Abr!$I$5:$I$619,Abr!$S$5:$S$619,"Despesa",Abr!$F$5:$F$619,Resultado!$D863)</f>
        <v>0</v>
      </c>
      <c r="I863" s="65">
        <f>SUMIFS(Mai!$I$5:$I$619,Mai!$S$5:$S$619,"Despesa",Mai!$F$5:$F$619,Resultado!$D863)</f>
        <v>0</v>
      </c>
      <c r="J863" s="65">
        <f>SUMIFS(Jun!$I$5:$I$619,Jun!$S$5:$S$619,"Despesa",Jun!$F$5:$F$619,Resultado!$D863)</f>
        <v>0</v>
      </c>
      <c r="K863" s="65">
        <f>SUMIFS(Jul!$I$5:$I$619,Jul!$S$5:$S$619,"Despesa",Jul!$F$5:$F$619,Resultado!$D863)</f>
        <v>0</v>
      </c>
      <c r="L863" s="65">
        <f>SUMIFS(Ago!$I$5:$I$619,Ago!$S$5:$S$619,"Despesa",Ago!$F$5:$F$619,Resultado!$D863)</f>
        <v>0</v>
      </c>
      <c r="M863" s="65">
        <f>SUMIFS(Set!$I$5:$I$619,Set!$S$5:$S$619,"Despesa",Set!$F$5:$F$619,Resultado!$D863)</f>
        <v>0</v>
      </c>
      <c r="N863" s="65">
        <f>SUMIFS(Out!$I$5:$I$619,Out!$S$5:$S$619,"Despesa",Out!$F$5:$F$619,Resultado!$D863)</f>
        <v>0</v>
      </c>
      <c r="O863" s="65">
        <f>SUMIFS(Nov!$I$5:$I$619,Nov!$S$5:$S$619,"Despesa",Nov!$F$5:$F$619,Resultado!$D863)</f>
        <v>0</v>
      </c>
      <c r="P863" s="65">
        <f>SUMIFS(Dez!$I$5:$I$619,Dez!$S$5:$S$619,"Despesa",Dez!$F$5:$F$619,Resultado!$D863)</f>
        <v>0</v>
      </c>
      <c r="Q863" s="65">
        <f t="shared" si="102"/>
        <v>0</v>
      </c>
    </row>
    <row r="864" spans="3:17" ht="28.5" customHeight="1" thickTop="1" thickBot="1" x14ac:dyDescent="0.25">
      <c r="C864" s="45" t="str">
        <f>'PC Despesas'!R43</f>
        <v>5.6.39</v>
      </c>
      <c r="D864" s="46" t="str">
        <f>VLOOKUP(C864,'PC Despesas'!$R$5:$S$103,2,FALSE)</f>
        <v>-</v>
      </c>
      <c r="E864" s="65">
        <f>SUMIFS(Jan!$I$5:$I$619,Jan!$S$5:$S$619,"Despesa",Jan!$F$5:$F$619,Resultado!$D864)</f>
        <v>0</v>
      </c>
      <c r="F864" s="65">
        <f>SUMIFS(Fev!$I$5:$I$619,Fev!$S$5:$S$619,"Despesa",Fev!$F$5:$F$619,Resultado!$D864)</f>
        <v>0</v>
      </c>
      <c r="G864" s="65">
        <f>SUMIFS(Mar!$I$5:$I$619,Mar!$S$5:$S$619,"Despesa",Mar!$F$5:$F$619,Resultado!$D864)</f>
        <v>0</v>
      </c>
      <c r="H864" s="65">
        <f>SUMIFS(Abr!$I$5:$I$619,Abr!$S$5:$S$619,"Despesa",Abr!$F$5:$F$619,Resultado!$D864)</f>
        <v>0</v>
      </c>
      <c r="I864" s="65">
        <f>SUMIFS(Mai!$I$5:$I$619,Mai!$S$5:$S$619,"Despesa",Mai!$F$5:$F$619,Resultado!$D864)</f>
        <v>0</v>
      </c>
      <c r="J864" s="65">
        <f>SUMIFS(Jun!$I$5:$I$619,Jun!$S$5:$S$619,"Despesa",Jun!$F$5:$F$619,Resultado!$D864)</f>
        <v>0</v>
      </c>
      <c r="K864" s="65">
        <f>SUMIFS(Jul!$I$5:$I$619,Jul!$S$5:$S$619,"Despesa",Jul!$F$5:$F$619,Resultado!$D864)</f>
        <v>0</v>
      </c>
      <c r="L864" s="65">
        <f>SUMIFS(Ago!$I$5:$I$619,Ago!$S$5:$S$619,"Despesa",Ago!$F$5:$F$619,Resultado!$D864)</f>
        <v>0</v>
      </c>
      <c r="M864" s="65">
        <f>SUMIFS(Set!$I$5:$I$619,Set!$S$5:$S$619,"Despesa",Set!$F$5:$F$619,Resultado!$D864)</f>
        <v>0</v>
      </c>
      <c r="N864" s="65">
        <f>SUMIFS(Out!$I$5:$I$619,Out!$S$5:$S$619,"Despesa",Out!$F$5:$F$619,Resultado!$D864)</f>
        <v>0</v>
      </c>
      <c r="O864" s="65">
        <f>SUMIFS(Nov!$I$5:$I$619,Nov!$S$5:$S$619,"Despesa",Nov!$F$5:$F$619,Resultado!$D864)</f>
        <v>0</v>
      </c>
      <c r="P864" s="65">
        <f>SUMIFS(Dez!$I$5:$I$619,Dez!$S$5:$S$619,"Despesa",Dez!$F$5:$F$619,Resultado!$D864)</f>
        <v>0</v>
      </c>
      <c r="Q864" s="65">
        <f t="shared" si="102"/>
        <v>0</v>
      </c>
    </row>
    <row r="865" spans="3:17" ht="28.5" customHeight="1" thickTop="1" thickBot="1" x14ac:dyDescent="0.25">
      <c r="C865" s="45" t="str">
        <f>'PC Despesas'!R44</f>
        <v>5.6.40</v>
      </c>
      <c r="D865" s="46" t="str">
        <f>VLOOKUP(C865,'PC Despesas'!$R$5:$S$103,2,FALSE)</f>
        <v>-</v>
      </c>
      <c r="E865" s="65">
        <f>SUMIFS(Jan!$I$5:$I$619,Jan!$S$5:$S$619,"Despesa",Jan!$F$5:$F$619,Resultado!$D865)</f>
        <v>0</v>
      </c>
      <c r="F865" s="65">
        <f>SUMIFS(Fev!$I$5:$I$619,Fev!$S$5:$S$619,"Despesa",Fev!$F$5:$F$619,Resultado!$D865)</f>
        <v>0</v>
      </c>
      <c r="G865" s="65">
        <f>SUMIFS(Mar!$I$5:$I$619,Mar!$S$5:$S$619,"Despesa",Mar!$F$5:$F$619,Resultado!$D865)</f>
        <v>0</v>
      </c>
      <c r="H865" s="65">
        <f>SUMIFS(Abr!$I$5:$I$619,Abr!$S$5:$S$619,"Despesa",Abr!$F$5:$F$619,Resultado!$D865)</f>
        <v>0</v>
      </c>
      <c r="I865" s="65">
        <f>SUMIFS(Mai!$I$5:$I$619,Mai!$S$5:$S$619,"Despesa",Mai!$F$5:$F$619,Resultado!$D865)</f>
        <v>0</v>
      </c>
      <c r="J865" s="65">
        <f>SUMIFS(Jun!$I$5:$I$619,Jun!$S$5:$S$619,"Despesa",Jun!$F$5:$F$619,Resultado!$D865)</f>
        <v>0</v>
      </c>
      <c r="K865" s="65">
        <f>SUMIFS(Jul!$I$5:$I$619,Jul!$S$5:$S$619,"Despesa",Jul!$F$5:$F$619,Resultado!$D865)</f>
        <v>0</v>
      </c>
      <c r="L865" s="65">
        <f>SUMIFS(Ago!$I$5:$I$619,Ago!$S$5:$S$619,"Despesa",Ago!$F$5:$F$619,Resultado!$D865)</f>
        <v>0</v>
      </c>
      <c r="M865" s="65">
        <f>SUMIFS(Set!$I$5:$I$619,Set!$S$5:$S$619,"Despesa",Set!$F$5:$F$619,Resultado!$D865)</f>
        <v>0</v>
      </c>
      <c r="N865" s="65">
        <f>SUMIFS(Out!$I$5:$I$619,Out!$S$5:$S$619,"Despesa",Out!$F$5:$F$619,Resultado!$D865)</f>
        <v>0</v>
      </c>
      <c r="O865" s="65">
        <f>SUMIFS(Nov!$I$5:$I$619,Nov!$S$5:$S$619,"Despesa",Nov!$F$5:$F$619,Resultado!$D865)</f>
        <v>0</v>
      </c>
      <c r="P865" s="65">
        <f>SUMIFS(Dez!$I$5:$I$619,Dez!$S$5:$S$619,"Despesa",Dez!$F$5:$F$619,Resultado!$D865)</f>
        <v>0</v>
      </c>
      <c r="Q865" s="65">
        <f t="shared" si="102"/>
        <v>0</v>
      </c>
    </row>
    <row r="866" spans="3:17" ht="28.5" customHeight="1" thickTop="1" thickBot="1" x14ac:dyDescent="0.25">
      <c r="C866" s="45" t="str">
        <f>'PC Despesas'!R45</f>
        <v>5.6.41</v>
      </c>
      <c r="D866" s="46" t="str">
        <f>VLOOKUP(C866,'PC Despesas'!$R$5:$S$103,2,FALSE)</f>
        <v>-</v>
      </c>
      <c r="E866" s="65">
        <f>SUMIFS(Jan!$I$5:$I$619,Jan!$S$5:$S$619,"Despesa",Jan!$F$5:$F$619,Resultado!$D866)</f>
        <v>0</v>
      </c>
      <c r="F866" s="65">
        <f>SUMIFS(Fev!$I$5:$I$619,Fev!$S$5:$S$619,"Despesa",Fev!$F$5:$F$619,Resultado!$D866)</f>
        <v>0</v>
      </c>
      <c r="G866" s="65">
        <f>SUMIFS(Mar!$I$5:$I$619,Mar!$S$5:$S$619,"Despesa",Mar!$F$5:$F$619,Resultado!$D866)</f>
        <v>0</v>
      </c>
      <c r="H866" s="65">
        <f>SUMIFS(Abr!$I$5:$I$619,Abr!$S$5:$S$619,"Despesa",Abr!$F$5:$F$619,Resultado!$D866)</f>
        <v>0</v>
      </c>
      <c r="I866" s="65">
        <f>SUMIFS(Mai!$I$5:$I$619,Mai!$S$5:$S$619,"Despesa",Mai!$F$5:$F$619,Resultado!$D866)</f>
        <v>0</v>
      </c>
      <c r="J866" s="65">
        <f>SUMIFS(Jun!$I$5:$I$619,Jun!$S$5:$S$619,"Despesa",Jun!$F$5:$F$619,Resultado!$D866)</f>
        <v>0</v>
      </c>
      <c r="K866" s="65">
        <f>SUMIFS(Jul!$I$5:$I$619,Jul!$S$5:$S$619,"Despesa",Jul!$F$5:$F$619,Resultado!$D866)</f>
        <v>0</v>
      </c>
      <c r="L866" s="65">
        <f>SUMIFS(Ago!$I$5:$I$619,Ago!$S$5:$S$619,"Despesa",Ago!$F$5:$F$619,Resultado!$D866)</f>
        <v>0</v>
      </c>
      <c r="M866" s="65">
        <f>SUMIFS(Set!$I$5:$I$619,Set!$S$5:$S$619,"Despesa",Set!$F$5:$F$619,Resultado!$D866)</f>
        <v>0</v>
      </c>
      <c r="N866" s="65">
        <f>SUMIFS(Out!$I$5:$I$619,Out!$S$5:$S$619,"Despesa",Out!$F$5:$F$619,Resultado!$D866)</f>
        <v>0</v>
      </c>
      <c r="O866" s="65">
        <f>SUMIFS(Nov!$I$5:$I$619,Nov!$S$5:$S$619,"Despesa",Nov!$F$5:$F$619,Resultado!$D866)</f>
        <v>0</v>
      </c>
      <c r="P866" s="65">
        <f>SUMIFS(Dez!$I$5:$I$619,Dez!$S$5:$S$619,"Despesa",Dez!$F$5:$F$619,Resultado!$D866)</f>
        <v>0</v>
      </c>
      <c r="Q866" s="65">
        <f t="shared" si="102"/>
        <v>0</v>
      </c>
    </row>
    <row r="867" spans="3:17" ht="28.5" customHeight="1" thickTop="1" thickBot="1" x14ac:dyDescent="0.25">
      <c r="C867" s="45" t="str">
        <f>'PC Despesas'!R46</f>
        <v>5.6.42</v>
      </c>
      <c r="D867" s="46" t="str">
        <f>VLOOKUP(C867,'PC Despesas'!$R$5:$S$103,2,FALSE)</f>
        <v>-</v>
      </c>
      <c r="E867" s="65">
        <f>SUMIFS(Jan!$I$5:$I$619,Jan!$S$5:$S$619,"Despesa",Jan!$F$5:$F$619,Resultado!$D867)</f>
        <v>0</v>
      </c>
      <c r="F867" s="65">
        <f>SUMIFS(Fev!$I$5:$I$619,Fev!$S$5:$S$619,"Despesa",Fev!$F$5:$F$619,Resultado!$D867)</f>
        <v>0</v>
      </c>
      <c r="G867" s="65">
        <f>SUMIFS(Mar!$I$5:$I$619,Mar!$S$5:$S$619,"Despesa",Mar!$F$5:$F$619,Resultado!$D867)</f>
        <v>0</v>
      </c>
      <c r="H867" s="65">
        <f>SUMIFS(Abr!$I$5:$I$619,Abr!$S$5:$S$619,"Despesa",Abr!$F$5:$F$619,Resultado!$D867)</f>
        <v>0</v>
      </c>
      <c r="I867" s="65">
        <f>SUMIFS(Mai!$I$5:$I$619,Mai!$S$5:$S$619,"Despesa",Mai!$F$5:$F$619,Resultado!$D867)</f>
        <v>0</v>
      </c>
      <c r="J867" s="65">
        <f>SUMIFS(Jun!$I$5:$I$619,Jun!$S$5:$S$619,"Despesa",Jun!$F$5:$F$619,Resultado!$D867)</f>
        <v>0</v>
      </c>
      <c r="K867" s="65">
        <f>SUMIFS(Jul!$I$5:$I$619,Jul!$S$5:$S$619,"Despesa",Jul!$F$5:$F$619,Resultado!$D867)</f>
        <v>0</v>
      </c>
      <c r="L867" s="65">
        <f>SUMIFS(Ago!$I$5:$I$619,Ago!$S$5:$S$619,"Despesa",Ago!$F$5:$F$619,Resultado!$D867)</f>
        <v>0</v>
      </c>
      <c r="M867" s="65">
        <f>SUMIFS(Set!$I$5:$I$619,Set!$S$5:$S$619,"Despesa",Set!$F$5:$F$619,Resultado!$D867)</f>
        <v>0</v>
      </c>
      <c r="N867" s="65">
        <f>SUMIFS(Out!$I$5:$I$619,Out!$S$5:$S$619,"Despesa",Out!$F$5:$F$619,Resultado!$D867)</f>
        <v>0</v>
      </c>
      <c r="O867" s="65">
        <f>SUMIFS(Nov!$I$5:$I$619,Nov!$S$5:$S$619,"Despesa",Nov!$F$5:$F$619,Resultado!$D867)</f>
        <v>0</v>
      </c>
      <c r="P867" s="65">
        <f>SUMIFS(Dez!$I$5:$I$619,Dez!$S$5:$S$619,"Despesa",Dez!$F$5:$F$619,Resultado!$D867)</f>
        <v>0</v>
      </c>
      <c r="Q867" s="65">
        <f t="shared" si="102"/>
        <v>0</v>
      </c>
    </row>
    <row r="868" spans="3:17" ht="28.5" customHeight="1" thickTop="1" thickBot="1" x14ac:dyDescent="0.25">
      <c r="C868" s="45" t="str">
        <f>'PC Despesas'!R47</f>
        <v>5.6.43</v>
      </c>
      <c r="D868" s="46" t="str">
        <f>VLOOKUP(C868,'PC Despesas'!$R$5:$S$103,2,FALSE)</f>
        <v>-</v>
      </c>
      <c r="E868" s="65">
        <f>SUMIFS(Jan!$I$5:$I$619,Jan!$S$5:$S$619,"Despesa",Jan!$F$5:$F$619,Resultado!$D868)</f>
        <v>0</v>
      </c>
      <c r="F868" s="65">
        <f>SUMIFS(Fev!$I$5:$I$619,Fev!$S$5:$S$619,"Despesa",Fev!$F$5:$F$619,Resultado!$D868)</f>
        <v>0</v>
      </c>
      <c r="G868" s="65">
        <f>SUMIFS(Mar!$I$5:$I$619,Mar!$S$5:$S$619,"Despesa",Mar!$F$5:$F$619,Resultado!$D868)</f>
        <v>0</v>
      </c>
      <c r="H868" s="65">
        <f>SUMIFS(Abr!$I$5:$I$619,Abr!$S$5:$S$619,"Despesa",Abr!$F$5:$F$619,Resultado!$D868)</f>
        <v>0</v>
      </c>
      <c r="I868" s="65">
        <f>SUMIFS(Mai!$I$5:$I$619,Mai!$S$5:$S$619,"Despesa",Mai!$F$5:$F$619,Resultado!$D868)</f>
        <v>0</v>
      </c>
      <c r="J868" s="65">
        <f>SUMIFS(Jun!$I$5:$I$619,Jun!$S$5:$S$619,"Despesa",Jun!$F$5:$F$619,Resultado!$D868)</f>
        <v>0</v>
      </c>
      <c r="K868" s="65">
        <f>SUMIFS(Jul!$I$5:$I$619,Jul!$S$5:$S$619,"Despesa",Jul!$F$5:$F$619,Resultado!$D868)</f>
        <v>0</v>
      </c>
      <c r="L868" s="65">
        <f>SUMIFS(Ago!$I$5:$I$619,Ago!$S$5:$S$619,"Despesa",Ago!$F$5:$F$619,Resultado!$D868)</f>
        <v>0</v>
      </c>
      <c r="M868" s="65">
        <f>SUMIFS(Set!$I$5:$I$619,Set!$S$5:$S$619,"Despesa",Set!$F$5:$F$619,Resultado!$D868)</f>
        <v>0</v>
      </c>
      <c r="N868" s="65">
        <f>SUMIFS(Out!$I$5:$I$619,Out!$S$5:$S$619,"Despesa",Out!$F$5:$F$619,Resultado!$D868)</f>
        <v>0</v>
      </c>
      <c r="O868" s="65">
        <f>SUMIFS(Nov!$I$5:$I$619,Nov!$S$5:$S$619,"Despesa",Nov!$F$5:$F$619,Resultado!$D868)</f>
        <v>0</v>
      </c>
      <c r="P868" s="65">
        <f>SUMIFS(Dez!$I$5:$I$619,Dez!$S$5:$S$619,"Despesa",Dez!$F$5:$F$619,Resultado!$D868)</f>
        <v>0</v>
      </c>
      <c r="Q868" s="65">
        <f t="shared" si="102"/>
        <v>0</v>
      </c>
    </row>
    <row r="869" spans="3:17" ht="28.5" customHeight="1" thickTop="1" thickBot="1" x14ac:dyDescent="0.25">
      <c r="C869" s="45" t="str">
        <f>'PC Despesas'!R48</f>
        <v>5.6.44</v>
      </c>
      <c r="D869" s="46" t="str">
        <f>VLOOKUP(C869,'PC Despesas'!$R$5:$S$103,2,FALSE)</f>
        <v>-</v>
      </c>
      <c r="E869" s="65">
        <f>SUMIFS(Jan!$I$5:$I$619,Jan!$S$5:$S$619,"Despesa",Jan!$F$5:$F$619,Resultado!$D869)</f>
        <v>0</v>
      </c>
      <c r="F869" s="65">
        <f>SUMIFS(Fev!$I$5:$I$619,Fev!$S$5:$S$619,"Despesa",Fev!$F$5:$F$619,Resultado!$D869)</f>
        <v>0</v>
      </c>
      <c r="G869" s="65">
        <f>SUMIFS(Mar!$I$5:$I$619,Mar!$S$5:$S$619,"Despesa",Mar!$F$5:$F$619,Resultado!$D869)</f>
        <v>0</v>
      </c>
      <c r="H869" s="65">
        <f>SUMIFS(Abr!$I$5:$I$619,Abr!$S$5:$S$619,"Despesa",Abr!$F$5:$F$619,Resultado!$D869)</f>
        <v>0</v>
      </c>
      <c r="I869" s="65">
        <f>SUMIFS(Mai!$I$5:$I$619,Mai!$S$5:$S$619,"Despesa",Mai!$F$5:$F$619,Resultado!$D869)</f>
        <v>0</v>
      </c>
      <c r="J869" s="65">
        <f>SUMIFS(Jun!$I$5:$I$619,Jun!$S$5:$S$619,"Despesa",Jun!$F$5:$F$619,Resultado!$D869)</f>
        <v>0</v>
      </c>
      <c r="K869" s="65">
        <f>SUMIFS(Jul!$I$5:$I$619,Jul!$S$5:$S$619,"Despesa",Jul!$F$5:$F$619,Resultado!$D869)</f>
        <v>0</v>
      </c>
      <c r="L869" s="65">
        <f>SUMIFS(Ago!$I$5:$I$619,Ago!$S$5:$S$619,"Despesa",Ago!$F$5:$F$619,Resultado!$D869)</f>
        <v>0</v>
      </c>
      <c r="M869" s="65">
        <f>SUMIFS(Set!$I$5:$I$619,Set!$S$5:$S$619,"Despesa",Set!$F$5:$F$619,Resultado!$D869)</f>
        <v>0</v>
      </c>
      <c r="N869" s="65">
        <f>SUMIFS(Out!$I$5:$I$619,Out!$S$5:$S$619,"Despesa",Out!$F$5:$F$619,Resultado!$D869)</f>
        <v>0</v>
      </c>
      <c r="O869" s="65">
        <f>SUMIFS(Nov!$I$5:$I$619,Nov!$S$5:$S$619,"Despesa",Nov!$F$5:$F$619,Resultado!$D869)</f>
        <v>0</v>
      </c>
      <c r="P869" s="65">
        <f>SUMIFS(Dez!$I$5:$I$619,Dez!$S$5:$S$619,"Despesa",Dez!$F$5:$F$619,Resultado!$D869)</f>
        <v>0</v>
      </c>
      <c r="Q869" s="65">
        <f t="shared" si="102"/>
        <v>0</v>
      </c>
    </row>
    <row r="870" spans="3:17" ht="28.5" customHeight="1" thickTop="1" thickBot="1" x14ac:dyDescent="0.25">
      <c r="C870" s="45" t="str">
        <f>'PC Despesas'!R49</f>
        <v>5.6.45</v>
      </c>
      <c r="D870" s="46" t="str">
        <f>VLOOKUP(C870,'PC Despesas'!$R$5:$S$103,2,FALSE)</f>
        <v>-</v>
      </c>
      <c r="E870" s="65">
        <f>SUMIFS(Jan!$I$5:$I$619,Jan!$S$5:$S$619,"Despesa",Jan!$F$5:$F$619,Resultado!$D870)</f>
        <v>0</v>
      </c>
      <c r="F870" s="65">
        <f>SUMIFS(Fev!$I$5:$I$619,Fev!$S$5:$S$619,"Despesa",Fev!$F$5:$F$619,Resultado!$D870)</f>
        <v>0</v>
      </c>
      <c r="G870" s="65">
        <f>SUMIFS(Mar!$I$5:$I$619,Mar!$S$5:$S$619,"Despesa",Mar!$F$5:$F$619,Resultado!$D870)</f>
        <v>0</v>
      </c>
      <c r="H870" s="65">
        <f>SUMIFS(Abr!$I$5:$I$619,Abr!$S$5:$S$619,"Despesa",Abr!$F$5:$F$619,Resultado!$D870)</f>
        <v>0</v>
      </c>
      <c r="I870" s="65">
        <f>SUMIFS(Mai!$I$5:$I$619,Mai!$S$5:$S$619,"Despesa",Mai!$F$5:$F$619,Resultado!$D870)</f>
        <v>0</v>
      </c>
      <c r="J870" s="65">
        <f>SUMIFS(Jun!$I$5:$I$619,Jun!$S$5:$S$619,"Despesa",Jun!$F$5:$F$619,Resultado!$D870)</f>
        <v>0</v>
      </c>
      <c r="K870" s="65">
        <f>SUMIFS(Jul!$I$5:$I$619,Jul!$S$5:$S$619,"Despesa",Jul!$F$5:$F$619,Resultado!$D870)</f>
        <v>0</v>
      </c>
      <c r="L870" s="65">
        <f>SUMIFS(Ago!$I$5:$I$619,Ago!$S$5:$S$619,"Despesa",Ago!$F$5:$F$619,Resultado!$D870)</f>
        <v>0</v>
      </c>
      <c r="M870" s="65">
        <f>SUMIFS(Set!$I$5:$I$619,Set!$S$5:$S$619,"Despesa",Set!$F$5:$F$619,Resultado!$D870)</f>
        <v>0</v>
      </c>
      <c r="N870" s="65">
        <f>SUMIFS(Out!$I$5:$I$619,Out!$S$5:$S$619,"Despesa",Out!$F$5:$F$619,Resultado!$D870)</f>
        <v>0</v>
      </c>
      <c r="O870" s="65">
        <f>SUMIFS(Nov!$I$5:$I$619,Nov!$S$5:$S$619,"Despesa",Nov!$F$5:$F$619,Resultado!$D870)</f>
        <v>0</v>
      </c>
      <c r="P870" s="65">
        <f>SUMIFS(Dez!$I$5:$I$619,Dez!$S$5:$S$619,"Despesa",Dez!$F$5:$F$619,Resultado!$D870)</f>
        <v>0</v>
      </c>
      <c r="Q870" s="65">
        <f t="shared" si="102"/>
        <v>0</v>
      </c>
    </row>
    <row r="871" spans="3:17" ht="28.5" customHeight="1" thickTop="1" thickBot="1" x14ac:dyDescent="0.25">
      <c r="C871" s="45" t="str">
        <f>'PC Despesas'!R50</f>
        <v>5.6.46</v>
      </c>
      <c r="D871" s="46" t="str">
        <f>VLOOKUP(C871,'PC Despesas'!$R$5:$S$103,2,FALSE)</f>
        <v>-</v>
      </c>
      <c r="E871" s="65">
        <f>SUMIFS(Jan!$I$5:$I$619,Jan!$S$5:$S$619,"Despesa",Jan!$F$5:$F$619,Resultado!$D871)</f>
        <v>0</v>
      </c>
      <c r="F871" s="65">
        <f>SUMIFS(Fev!$I$5:$I$619,Fev!$S$5:$S$619,"Despesa",Fev!$F$5:$F$619,Resultado!$D871)</f>
        <v>0</v>
      </c>
      <c r="G871" s="65">
        <f>SUMIFS(Mar!$I$5:$I$619,Mar!$S$5:$S$619,"Despesa",Mar!$F$5:$F$619,Resultado!$D871)</f>
        <v>0</v>
      </c>
      <c r="H871" s="65">
        <f>SUMIFS(Abr!$I$5:$I$619,Abr!$S$5:$S$619,"Despesa",Abr!$F$5:$F$619,Resultado!$D871)</f>
        <v>0</v>
      </c>
      <c r="I871" s="65">
        <f>SUMIFS(Mai!$I$5:$I$619,Mai!$S$5:$S$619,"Despesa",Mai!$F$5:$F$619,Resultado!$D871)</f>
        <v>0</v>
      </c>
      <c r="J871" s="65">
        <f>SUMIFS(Jun!$I$5:$I$619,Jun!$S$5:$S$619,"Despesa",Jun!$F$5:$F$619,Resultado!$D871)</f>
        <v>0</v>
      </c>
      <c r="K871" s="65">
        <f>SUMIFS(Jul!$I$5:$I$619,Jul!$S$5:$S$619,"Despesa",Jul!$F$5:$F$619,Resultado!$D871)</f>
        <v>0</v>
      </c>
      <c r="L871" s="65">
        <f>SUMIFS(Ago!$I$5:$I$619,Ago!$S$5:$S$619,"Despesa",Ago!$F$5:$F$619,Resultado!$D871)</f>
        <v>0</v>
      </c>
      <c r="M871" s="65">
        <f>SUMIFS(Set!$I$5:$I$619,Set!$S$5:$S$619,"Despesa",Set!$F$5:$F$619,Resultado!$D871)</f>
        <v>0</v>
      </c>
      <c r="N871" s="65">
        <f>SUMIFS(Out!$I$5:$I$619,Out!$S$5:$S$619,"Despesa",Out!$F$5:$F$619,Resultado!$D871)</f>
        <v>0</v>
      </c>
      <c r="O871" s="65">
        <f>SUMIFS(Nov!$I$5:$I$619,Nov!$S$5:$S$619,"Despesa",Nov!$F$5:$F$619,Resultado!$D871)</f>
        <v>0</v>
      </c>
      <c r="P871" s="65">
        <f>SUMIFS(Dez!$I$5:$I$619,Dez!$S$5:$S$619,"Despesa",Dez!$F$5:$F$619,Resultado!$D871)</f>
        <v>0</v>
      </c>
      <c r="Q871" s="65">
        <f t="shared" si="102"/>
        <v>0</v>
      </c>
    </row>
    <row r="872" spans="3:17" ht="28.5" customHeight="1" thickTop="1" thickBot="1" x14ac:dyDescent="0.25">
      <c r="C872" s="45" t="str">
        <f>'PC Despesas'!R51</f>
        <v>5.6.47</v>
      </c>
      <c r="D872" s="46" t="str">
        <f>VLOOKUP(C872,'PC Despesas'!$R$5:$S$103,2,FALSE)</f>
        <v>-</v>
      </c>
      <c r="E872" s="65">
        <f>SUMIFS(Jan!$I$5:$I$619,Jan!$S$5:$S$619,"Despesa",Jan!$F$5:$F$619,Resultado!$D872)</f>
        <v>0</v>
      </c>
      <c r="F872" s="65">
        <f>SUMIFS(Fev!$I$5:$I$619,Fev!$S$5:$S$619,"Despesa",Fev!$F$5:$F$619,Resultado!$D872)</f>
        <v>0</v>
      </c>
      <c r="G872" s="65">
        <f>SUMIFS(Mar!$I$5:$I$619,Mar!$S$5:$S$619,"Despesa",Mar!$F$5:$F$619,Resultado!$D872)</f>
        <v>0</v>
      </c>
      <c r="H872" s="65">
        <f>SUMIFS(Abr!$I$5:$I$619,Abr!$S$5:$S$619,"Despesa",Abr!$F$5:$F$619,Resultado!$D872)</f>
        <v>0</v>
      </c>
      <c r="I872" s="65">
        <f>SUMIFS(Mai!$I$5:$I$619,Mai!$S$5:$S$619,"Despesa",Mai!$F$5:$F$619,Resultado!$D872)</f>
        <v>0</v>
      </c>
      <c r="J872" s="65">
        <f>SUMIFS(Jun!$I$5:$I$619,Jun!$S$5:$S$619,"Despesa",Jun!$F$5:$F$619,Resultado!$D872)</f>
        <v>0</v>
      </c>
      <c r="K872" s="65">
        <f>SUMIFS(Jul!$I$5:$I$619,Jul!$S$5:$S$619,"Despesa",Jul!$F$5:$F$619,Resultado!$D872)</f>
        <v>0</v>
      </c>
      <c r="L872" s="65">
        <f>SUMIFS(Ago!$I$5:$I$619,Ago!$S$5:$S$619,"Despesa",Ago!$F$5:$F$619,Resultado!$D872)</f>
        <v>0</v>
      </c>
      <c r="M872" s="65">
        <f>SUMIFS(Set!$I$5:$I$619,Set!$S$5:$S$619,"Despesa",Set!$F$5:$F$619,Resultado!$D872)</f>
        <v>0</v>
      </c>
      <c r="N872" s="65">
        <f>SUMIFS(Out!$I$5:$I$619,Out!$S$5:$S$619,"Despesa",Out!$F$5:$F$619,Resultado!$D872)</f>
        <v>0</v>
      </c>
      <c r="O872" s="65">
        <f>SUMIFS(Nov!$I$5:$I$619,Nov!$S$5:$S$619,"Despesa",Nov!$F$5:$F$619,Resultado!$D872)</f>
        <v>0</v>
      </c>
      <c r="P872" s="65">
        <f>SUMIFS(Dez!$I$5:$I$619,Dez!$S$5:$S$619,"Despesa",Dez!$F$5:$F$619,Resultado!$D872)</f>
        <v>0</v>
      </c>
      <c r="Q872" s="65">
        <f t="shared" si="102"/>
        <v>0</v>
      </c>
    </row>
    <row r="873" spans="3:17" ht="28.5" customHeight="1" thickTop="1" thickBot="1" x14ac:dyDescent="0.25">
      <c r="C873" s="45" t="str">
        <f>'PC Despesas'!R52</f>
        <v>5.6.48</v>
      </c>
      <c r="D873" s="46" t="str">
        <f>VLOOKUP(C873,'PC Despesas'!$R$5:$S$103,2,FALSE)</f>
        <v>-</v>
      </c>
      <c r="E873" s="65">
        <f>SUMIFS(Jan!$I$5:$I$619,Jan!$S$5:$S$619,"Despesa",Jan!$F$5:$F$619,Resultado!$D873)</f>
        <v>0</v>
      </c>
      <c r="F873" s="65">
        <f>SUMIFS(Fev!$I$5:$I$619,Fev!$S$5:$S$619,"Despesa",Fev!$F$5:$F$619,Resultado!$D873)</f>
        <v>0</v>
      </c>
      <c r="G873" s="65">
        <f>SUMIFS(Mar!$I$5:$I$619,Mar!$S$5:$S$619,"Despesa",Mar!$F$5:$F$619,Resultado!$D873)</f>
        <v>0</v>
      </c>
      <c r="H873" s="65">
        <f>SUMIFS(Abr!$I$5:$I$619,Abr!$S$5:$S$619,"Despesa",Abr!$F$5:$F$619,Resultado!$D873)</f>
        <v>0</v>
      </c>
      <c r="I873" s="65">
        <f>SUMIFS(Mai!$I$5:$I$619,Mai!$S$5:$S$619,"Despesa",Mai!$F$5:$F$619,Resultado!$D873)</f>
        <v>0</v>
      </c>
      <c r="J873" s="65">
        <f>SUMIFS(Jun!$I$5:$I$619,Jun!$S$5:$S$619,"Despesa",Jun!$F$5:$F$619,Resultado!$D873)</f>
        <v>0</v>
      </c>
      <c r="K873" s="65">
        <f>SUMIFS(Jul!$I$5:$I$619,Jul!$S$5:$S$619,"Despesa",Jul!$F$5:$F$619,Resultado!$D873)</f>
        <v>0</v>
      </c>
      <c r="L873" s="65">
        <f>SUMIFS(Ago!$I$5:$I$619,Ago!$S$5:$S$619,"Despesa",Ago!$F$5:$F$619,Resultado!$D873)</f>
        <v>0</v>
      </c>
      <c r="M873" s="65">
        <f>SUMIFS(Set!$I$5:$I$619,Set!$S$5:$S$619,"Despesa",Set!$F$5:$F$619,Resultado!$D873)</f>
        <v>0</v>
      </c>
      <c r="N873" s="65">
        <f>SUMIFS(Out!$I$5:$I$619,Out!$S$5:$S$619,"Despesa",Out!$F$5:$F$619,Resultado!$D873)</f>
        <v>0</v>
      </c>
      <c r="O873" s="65">
        <f>SUMIFS(Nov!$I$5:$I$619,Nov!$S$5:$S$619,"Despesa",Nov!$F$5:$F$619,Resultado!$D873)</f>
        <v>0</v>
      </c>
      <c r="P873" s="65">
        <f>SUMIFS(Dez!$I$5:$I$619,Dez!$S$5:$S$619,"Despesa",Dez!$F$5:$F$619,Resultado!$D873)</f>
        <v>0</v>
      </c>
      <c r="Q873" s="65">
        <f t="shared" si="102"/>
        <v>0</v>
      </c>
    </row>
    <row r="874" spans="3:17" ht="28.5" customHeight="1" thickTop="1" thickBot="1" x14ac:dyDescent="0.25">
      <c r="C874" s="45" t="str">
        <f>'PC Despesas'!R53</f>
        <v>5.6.49</v>
      </c>
      <c r="D874" s="46" t="str">
        <f>VLOOKUP(C874,'PC Despesas'!$R$5:$S$103,2,FALSE)</f>
        <v>-</v>
      </c>
      <c r="E874" s="65">
        <f>SUMIFS(Jan!$I$5:$I$619,Jan!$S$5:$S$619,"Despesa",Jan!$F$5:$F$619,Resultado!$D874)</f>
        <v>0</v>
      </c>
      <c r="F874" s="65">
        <f>SUMIFS(Fev!$I$5:$I$619,Fev!$S$5:$S$619,"Despesa",Fev!$F$5:$F$619,Resultado!$D874)</f>
        <v>0</v>
      </c>
      <c r="G874" s="65">
        <f>SUMIFS(Mar!$I$5:$I$619,Mar!$S$5:$S$619,"Despesa",Mar!$F$5:$F$619,Resultado!$D874)</f>
        <v>0</v>
      </c>
      <c r="H874" s="65">
        <f>SUMIFS(Abr!$I$5:$I$619,Abr!$S$5:$S$619,"Despesa",Abr!$F$5:$F$619,Resultado!$D874)</f>
        <v>0</v>
      </c>
      <c r="I874" s="65">
        <f>SUMIFS(Mai!$I$5:$I$619,Mai!$S$5:$S$619,"Despesa",Mai!$F$5:$F$619,Resultado!$D874)</f>
        <v>0</v>
      </c>
      <c r="J874" s="65">
        <f>SUMIFS(Jun!$I$5:$I$619,Jun!$S$5:$S$619,"Despesa",Jun!$F$5:$F$619,Resultado!$D874)</f>
        <v>0</v>
      </c>
      <c r="K874" s="65">
        <f>SUMIFS(Jul!$I$5:$I$619,Jul!$S$5:$S$619,"Despesa",Jul!$F$5:$F$619,Resultado!$D874)</f>
        <v>0</v>
      </c>
      <c r="L874" s="65">
        <f>SUMIFS(Ago!$I$5:$I$619,Ago!$S$5:$S$619,"Despesa",Ago!$F$5:$F$619,Resultado!$D874)</f>
        <v>0</v>
      </c>
      <c r="M874" s="65">
        <f>SUMIFS(Set!$I$5:$I$619,Set!$S$5:$S$619,"Despesa",Set!$F$5:$F$619,Resultado!$D874)</f>
        <v>0</v>
      </c>
      <c r="N874" s="65">
        <f>SUMIFS(Out!$I$5:$I$619,Out!$S$5:$S$619,"Despesa",Out!$F$5:$F$619,Resultado!$D874)</f>
        <v>0</v>
      </c>
      <c r="O874" s="65">
        <f>SUMIFS(Nov!$I$5:$I$619,Nov!$S$5:$S$619,"Despesa",Nov!$F$5:$F$619,Resultado!$D874)</f>
        <v>0</v>
      </c>
      <c r="P874" s="65">
        <f>SUMIFS(Dez!$I$5:$I$619,Dez!$S$5:$S$619,"Despesa",Dez!$F$5:$F$619,Resultado!$D874)</f>
        <v>0</v>
      </c>
      <c r="Q874" s="65">
        <f t="shared" si="102"/>
        <v>0</v>
      </c>
    </row>
    <row r="875" spans="3:17" ht="28.5" customHeight="1" thickTop="1" thickBot="1" x14ac:dyDescent="0.25">
      <c r="C875" s="45" t="str">
        <f>'PC Despesas'!R54</f>
        <v>5.6.50</v>
      </c>
      <c r="D875" s="46" t="str">
        <f>VLOOKUP(C875,'PC Despesas'!$R$5:$S$103,2,FALSE)</f>
        <v>-</v>
      </c>
      <c r="E875" s="65">
        <f>SUMIFS(Jan!$I$5:$I$619,Jan!$S$5:$S$619,"Despesa",Jan!$F$5:$F$619,Resultado!$D875)</f>
        <v>0</v>
      </c>
      <c r="F875" s="65">
        <f>SUMIFS(Fev!$I$5:$I$619,Fev!$S$5:$S$619,"Despesa",Fev!$F$5:$F$619,Resultado!$D875)</f>
        <v>0</v>
      </c>
      <c r="G875" s="65">
        <f>SUMIFS(Mar!$I$5:$I$619,Mar!$S$5:$S$619,"Despesa",Mar!$F$5:$F$619,Resultado!$D875)</f>
        <v>0</v>
      </c>
      <c r="H875" s="65">
        <f>SUMIFS(Abr!$I$5:$I$619,Abr!$S$5:$S$619,"Despesa",Abr!$F$5:$F$619,Resultado!$D875)</f>
        <v>0</v>
      </c>
      <c r="I875" s="65">
        <f>SUMIFS(Mai!$I$5:$I$619,Mai!$S$5:$S$619,"Despesa",Mai!$F$5:$F$619,Resultado!$D875)</f>
        <v>0</v>
      </c>
      <c r="J875" s="65">
        <f>SUMIFS(Jun!$I$5:$I$619,Jun!$S$5:$S$619,"Despesa",Jun!$F$5:$F$619,Resultado!$D875)</f>
        <v>0</v>
      </c>
      <c r="K875" s="65">
        <f>SUMIFS(Jul!$I$5:$I$619,Jul!$S$5:$S$619,"Despesa",Jul!$F$5:$F$619,Resultado!$D875)</f>
        <v>0</v>
      </c>
      <c r="L875" s="65">
        <f>SUMIFS(Ago!$I$5:$I$619,Ago!$S$5:$S$619,"Despesa",Ago!$F$5:$F$619,Resultado!$D875)</f>
        <v>0</v>
      </c>
      <c r="M875" s="65">
        <f>SUMIFS(Set!$I$5:$I$619,Set!$S$5:$S$619,"Despesa",Set!$F$5:$F$619,Resultado!$D875)</f>
        <v>0</v>
      </c>
      <c r="N875" s="65">
        <f>SUMIFS(Out!$I$5:$I$619,Out!$S$5:$S$619,"Despesa",Out!$F$5:$F$619,Resultado!$D875)</f>
        <v>0</v>
      </c>
      <c r="O875" s="65">
        <f>SUMIFS(Nov!$I$5:$I$619,Nov!$S$5:$S$619,"Despesa",Nov!$F$5:$F$619,Resultado!$D875)</f>
        <v>0</v>
      </c>
      <c r="P875" s="65">
        <f>SUMIFS(Dez!$I$5:$I$619,Dez!$S$5:$S$619,"Despesa",Dez!$F$5:$F$619,Resultado!$D875)</f>
        <v>0</v>
      </c>
      <c r="Q875" s="65">
        <f t="shared" si="102"/>
        <v>0</v>
      </c>
    </row>
    <row r="876" spans="3:17" ht="28.5" customHeight="1" thickTop="1" thickBot="1" x14ac:dyDescent="0.25">
      <c r="C876" s="45" t="str">
        <f>'PC Despesas'!R55</f>
        <v>5.6.51</v>
      </c>
      <c r="D876" s="46" t="str">
        <f>VLOOKUP(C876,'PC Despesas'!$R$5:$S$103,2,FALSE)</f>
        <v>-</v>
      </c>
      <c r="E876" s="65">
        <f>SUMIFS(Jan!$I$5:$I$619,Jan!$S$5:$S$619,"Despesa",Jan!$F$5:$F$619,Resultado!$D876)</f>
        <v>0</v>
      </c>
      <c r="F876" s="65">
        <f>SUMIFS(Fev!$I$5:$I$619,Fev!$S$5:$S$619,"Despesa",Fev!$F$5:$F$619,Resultado!$D876)</f>
        <v>0</v>
      </c>
      <c r="G876" s="65">
        <f>SUMIFS(Mar!$I$5:$I$619,Mar!$S$5:$S$619,"Despesa",Mar!$F$5:$F$619,Resultado!$D876)</f>
        <v>0</v>
      </c>
      <c r="H876" s="65">
        <f>SUMIFS(Abr!$I$5:$I$619,Abr!$S$5:$S$619,"Despesa",Abr!$F$5:$F$619,Resultado!$D876)</f>
        <v>0</v>
      </c>
      <c r="I876" s="65">
        <f>SUMIFS(Mai!$I$5:$I$619,Mai!$S$5:$S$619,"Despesa",Mai!$F$5:$F$619,Resultado!$D876)</f>
        <v>0</v>
      </c>
      <c r="J876" s="65">
        <f>SUMIFS(Jun!$I$5:$I$619,Jun!$S$5:$S$619,"Despesa",Jun!$F$5:$F$619,Resultado!$D876)</f>
        <v>0</v>
      </c>
      <c r="K876" s="65">
        <f>SUMIFS(Jul!$I$5:$I$619,Jul!$S$5:$S$619,"Despesa",Jul!$F$5:$F$619,Resultado!$D876)</f>
        <v>0</v>
      </c>
      <c r="L876" s="65">
        <f>SUMIFS(Ago!$I$5:$I$619,Ago!$S$5:$S$619,"Despesa",Ago!$F$5:$F$619,Resultado!$D876)</f>
        <v>0</v>
      </c>
      <c r="M876" s="65">
        <f>SUMIFS(Set!$I$5:$I$619,Set!$S$5:$S$619,"Despesa",Set!$F$5:$F$619,Resultado!$D876)</f>
        <v>0</v>
      </c>
      <c r="N876" s="65">
        <f>SUMIFS(Out!$I$5:$I$619,Out!$S$5:$S$619,"Despesa",Out!$F$5:$F$619,Resultado!$D876)</f>
        <v>0</v>
      </c>
      <c r="O876" s="65">
        <f>SUMIFS(Nov!$I$5:$I$619,Nov!$S$5:$S$619,"Despesa",Nov!$F$5:$F$619,Resultado!$D876)</f>
        <v>0</v>
      </c>
      <c r="P876" s="65">
        <f>SUMIFS(Dez!$I$5:$I$619,Dez!$S$5:$S$619,"Despesa",Dez!$F$5:$F$619,Resultado!$D876)</f>
        <v>0</v>
      </c>
      <c r="Q876" s="65">
        <f t="shared" si="102"/>
        <v>0</v>
      </c>
    </row>
    <row r="877" spans="3:17" ht="28.5" customHeight="1" thickTop="1" thickBot="1" x14ac:dyDescent="0.25">
      <c r="C877" s="45" t="str">
        <f>'PC Despesas'!R56</f>
        <v>5.6.52</v>
      </c>
      <c r="D877" s="46" t="str">
        <f>VLOOKUP(C877,'PC Despesas'!$R$5:$S$103,2,FALSE)</f>
        <v>-</v>
      </c>
      <c r="E877" s="65">
        <f>SUMIFS(Jan!$I$5:$I$619,Jan!$S$5:$S$619,"Despesa",Jan!$F$5:$F$619,Resultado!$D877)</f>
        <v>0</v>
      </c>
      <c r="F877" s="65">
        <f>SUMIFS(Fev!$I$5:$I$619,Fev!$S$5:$S$619,"Despesa",Fev!$F$5:$F$619,Resultado!$D877)</f>
        <v>0</v>
      </c>
      <c r="G877" s="65">
        <f>SUMIFS(Mar!$I$5:$I$619,Mar!$S$5:$S$619,"Despesa",Mar!$F$5:$F$619,Resultado!$D877)</f>
        <v>0</v>
      </c>
      <c r="H877" s="65">
        <f>SUMIFS(Abr!$I$5:$I$619,Abr!$S$5:$S$619,"Despesa",Abr!$F$5:$F$619,Resultado!$D877)</f>
        <v>0</v>
      </c>
      <c r="I877" s="65">
        <f>SUMIFS(Mai!$I$5:$I$619,Mai!$S$5:$S$619,"Despesa",Mai!$F$5:$F$619,Resultado!$D877)</f>
        <v>0</v>
      </c>
      <c r="J877" s="65">
        <f>SUMIFS(Jun!$I$5:$I$619,Jun!$S$5:$S$619,"Despesa",Jun!$F$5:$F$619,Resultado!$D877)</f>
        <v>0</v>
      </c>
      <c r="K877" s="65">
        <f>SUMIFS(Jul!$I$5:$I$619,Jul!$S$5:$S$619,"Despesa",Jul!$F$5:$F$619,Resultado!$D877)</f>
        <v>0</v>
      </c>
      <c r="L877" s="65">
        <f>SUMIFS(Ago!$I$5:$I$619,Ago!$S$5:$S$619,"Despesa",Ago!$F$5:$F$619,Resultado!$D877)</f>
        <v>0</v>
      </c>
      <c r="M877" s="65">
        <f>SUMIFS(Set!$I$5:$I$619,Set!$S$5:$S$619,"Despesa",Set!$F$5:$F$619,Resultado!$D877)</f>
        <v>0</v>
      </c>
      <c r="N877" s="65">
        <f>SUMIFS(Out!$I$5:$I$619,Out!$S$5:$S$619,"Despesa",Out!$F$5:$F$619,Resultado!$D877)</f>
        <v>0</v>
      </c>
      <c r="O877" s="65">
        <f>SUMIFS(Nov!$I$5:$I$619,Nov!$S$5:$S$619,"Despesa",Nov!$F$5:$F$619,Resultado!$D877)</f>
        <v>0</v>
      </c>
      <c r="P877" s="65">
        <f>SUMIFS(Dez!$I$5:$I$619,Dez!$S$5:$S$619,"Despesa",Dez!$F$5:$F$619,Resultado!$D877)</f>
        <v>0</v>
      </c>
      <c r="Q877" s="65">
        <f t="shared" si="102"/>
        <v>0</v>
      </c>
    </row>
    <row r="878" spans="3:17" ht="28.5" customHeight="1" thickTop="1" thickBot="1" x14ac:dyDescent="0.25">
      <c r="C878" s="45" t="str">
        <f>'PC Despesas'!R57</f>
        <v>5.6.53</v>
      </c>
      <c r="D878" s="46" t="str">
        <f>VLOOKUP(C878,'PC Despesas'!$R$5:$S$103,2,FALSE)</f>
        <v>-</v>
      </c>
      <c r="E878" s="65">
        <f>SUMIFS(Jan!$I$5:$I$619,Jan!$S$5:$S$619,"Despesa",Jan!$F$5:$F$619,Resultado!$D878)</f>
        <v>0</v>
      </c>
      <c r="F878" s="65">
        <f>SUMIFS(Fev!$I$5:$I$619,Fev!$S$5:$S$619,"Despesa",Fev!$F$5:$F$619,Resultado!$D878)</f>
        <v>0</v>
      </c>
      <c r="G878" s="65">
        <f>SUMIFS(Mar!$I$5:$I$619,Mar!$S$5:$S$619,"Despesa",Mar!$F$5:$F$619,Resultado!$D878)</f>
        <v>0</v>
      </c>
      <c r="H878" s="65">
        <f>SUMIFS(Abr!$I$5:$I$619,Abr!$S$5:$S$619,"Despesa",Abr!$F$5:$F$619,Resultado!$D878)</f>
        <v>0</v>
      </c>
      <c r="I878" s="65">
        <f>SUMIFS(Mai!$I$5:$I$619,Mai!$S$5:$S$619,"Despesa",Mai!$F$5:$F$619,Resultado!$D878)</f>
        <v>0</v>
      </c>
      <c r="J878" s="65">
        <f>SUMIFS(Jun!$I$5:$I$619,Jun!$S$5:$S$619,"Despesa",Jun!$F$5:$F$619,Resultado!$D878)</f>
        <v>0</v>
      </c>
      <c r="K878" s="65">
        <f>SUMIFS(Jul!$I$5:$I$619,Jul!$S$5:$S$619,"Despesa",Jul!$F$5:$F$619,Resultado!$D878)</f>
        <v>0</v>
      </c>
      <c r="L878" s="65">
        <f>SUMIFS(Ago!$I$5:$I$619,Ago!$S$5:$S$619,"Despesa",Ago!$F$5:$F$619,Resultado!$D878)</f>
        <v>0</v>
      </c>
      <c r="M878" s="65">
        <f>SUMIFS(Set!$I$5:$I$619,Set!$S$5:$S$619,"Despesa",Set!$F$5:$F$619,Resultado!$D878)</f>
        <v>0</v>
      </c>
      <c r="N878" s="65">
        <f>SUMIFS(Out!$I$5:$I$619,Out!$S$5:$S$619,"Despesa",Out!$F$5:$F$619,Resultado!$D878)</f>
        <v>0</v>
      </c>
      <c r="O878" s="65">
        <f>SUMIFS(Nov!$I$5:$I$619,Nov!$S$5:$S$619,"Despesa",Nov!$F$5:$F$619,Resultado!$D878)</f>
        <v>0</v>
      </c>
      <c r="P878" s="65">
        <f>SUMIFS(Dez!$I$5:$I$619,Dez!$S$5:$S$619,"Despesa",Dez!$F$5:$F$619,Resultado!$D878)</f>
        <v>0</v>
      </c>
      <c r="Q878" s="65">
        <f t="shared" si="102"/>
        <v>0</v>
      </c>
    </row>
    <row r="879" spans="3:17" ht="28.5" customHeight="1" thickTop="1" thickBot="1" x14ac:dyDescent="0.25">
      <c r="C879" s="45" t="str">
        <f>'PC Despesas'!R58</f>
        <v>5.6.54</v>
      </c>
      <c r="D879" s="46" t="str">
        <f>VLOOKUP(C879,'PC Despesas'!$R$5:$S$103,2,FALSE)</f>
        <v>-</v>
      </c>
      <c r="E879" s="65">
        <f>SUMIFS(Jan!$I$5:$I$619,Jan!$S$5:$S$619,"Despesa",Jan!$F$5:$F$619,Resultado!$D879)</f>
        <v>0</v>
      </c>
      <c r="F879" s="65">
        <f>SUMIFS(Fev!$I$5:$I$619,Fev!$S$5:$S$619,"Despesa",Fev!$F$5:$F$619,Resultado!$D879)</f>
        <v>0</v>
      </c>
      <c r="G879" s="65">
        <f>SUMIFS(Mar!$I$5:$I$619,Mar!$S$5:$S$619,"Despesa",Mar!$F$5:$F$619,Resultado!$D879)</f>
        <v>0</v>
      </c>
      <c r="H879" s="65">
        <f>SUMIFS(Abr!$I$5:$I$619,Abr!$S$5:$S$619,"Despesa",Abr!$F$5:$F$619,Resultado!$D879)</f>
        <v>0</v>
      </c>
      <c r="I879" s="65">
        <f>SUMIFS(Mai!$I$5:$I$619,Mai!$S$5:$S$619,"Despesa",Mai!$F$5:$F$619,Resultado!$D879)</f>
        <v>0</v>
      </c>
      <c r="J879" s="65">
        <f>SUMIFS(Jun!$I$5:$I$619,Jun!$S$5:$S$619,"Despesa",Jun!$F$5:$F$619,Resultado!$D879)</f>
        <v>0</v>
      </c>
      <c r="K879" s="65">
        <f>SUMIFS(Jul!$I$5:$I$619,Jul!$S$5:$S$619,"Despesa",Jul!$F$5:$F$619,Resultado!$D879)</f>
        <v>0</v>
      </c>
      <c r="L879" s="65">
        <f>SUMIFS(Ago!$I$5:$I$619,Ago!$S$5:$S$619,"Despesa",Ago!$F$5:$F$619,Resultado!$D879)</f>
        <v>0</v>
      </c>
      <c r="M879" s="65">
        <f>SUMIFS(Set!$I$5:$I$619,Set!$S$5:$S$619,"Despesa",Set!$F$5:$F$619,Resultado!$D879)</f>
        <v>0</v>
      </c>
      <c r="N879" s="65">
        <f>SUMIFS(Out!$I$5:$I$619,Out!$S$5:$S$619,"Despesa",Out!$F$5:$F$619,Resultado!$D879)</f>
        <v>0</v>
      </c>
      <c r="O879" s="65">
        <f>SUMIFS(Nov!$I$5:$I$619,Nov!$S$5:$S$619,"Despesa",Nov!$F$5:$F$619,Resultado!$D879)</f>
        <v>0</v>
      </c>
      <c r="P879" s="65">
        <f>SUMIFS(Dez!$I$5:$I$619,Dez!$S$5:$S$619,"Despesa",Dez!$F$5:$F$619,Resultado!$D879)</f>
        <v>0</v>
      </c>
      <c r="Q879" s="65">
        <f t="shared" si="102"/>
        <v>0</v>
      </c>
    </row>
    <row r="880" spans="3:17" ht="28.5" customHeight="1" thickTop="1" thickBot="1" x14ac:dyDescent="0.25">
      <c r="C880" s="45" t="str">
        <f>'PC Despesas'!R59</f>
        <v>5.6.55</v>
      </c>
      <c r="D880" s="46" t="str">
        <f>VLOOKUP(C880,'PC Despesas'!$R$5:$S$103,2,FALSE)</f>
        <v>-</v>
      </c>
      <c r="E880" s="65">
        <f>SUMIFS(Jan!$I$5:$I$619,Jan!$S$5:$S$619,"Despesa",Jan!$F$5:$F$619,Resultado!$D880)</f>
        <v>0</v>
      </c>
      <c r="F880" s="65">
        <f>SUMIFS(Fev!$I$5:$I$619,Fev!$S$5:$S$619,"Despesa",Fev!$F$5:$F$619,Resultado!$D880)</f>
        <v>0</v>
      </c>
      <c r="G880" s="65">
        <f>SUMIFS(Mar!$I$5:$I$619,Mar!$S$5:$S$619,"Despesa",Mar!$F$5:$F$619,Resultado!$D880)</f>
        <v>0</v>
      </c>
      <c r="H880" s="65">
        <f>SUMIFS(Abr!$I$5:$I$619,Abr!$S$5:$S$619,"Despesa",Abr!$F$5:$F$619,Resultado!$D880)</f>
        <v>0</v>
      </c>
      <c r="I880" s="65">
        <f>SUMIFS(Mai!$I$5:$I$619,Mai!$S$5:$S$619,"Despesa",Mai!$F$5:$F$619,Resultado!$D880)</f>
        <v>0</v>
      </c>
      <c r="J880" s="65">
        <f>SUMIFS(Jun!$I$5:$I$619,Jun!$S$5:$S$619,"Despesa",Jun!$F$5:$F$619,Resultado!$D880)</f>
        <v>0</v>
      </c>
      <c r="K880" s="65">
        <f>SUMIFS(Jul!$I$5:$I$619,Jul!$S$5:$S$619,"Despesa",Jul!$F$5:$F$619,Resultado!$D880)</f>
        <v>0</v>
      </c>
      <c r="L880" s="65">
        <f>SUMIFS(Ago!$I$5:$I$619,Ago!$S$5:$S$619,"Despesa",Ago!$F$5:$F$619,Resultado!$D880)</f>
        <v>0</v>
      </c>
      <c r="M880" s="65">
        <f>SUMIFS(Set!$I$5:$I$619,Set!$S$5:$S$619,"Despesa",Set!$F$5:$F$619,Resultado!$D880)</f>
        <v>0</v>
      </c>
      <c r="N880" s="65">
        <f>SUMIFS(Out!$I$5:$I$619,Out!$S$5:$S$619,"Despesa",Out!$F$5:$F$619,Resultado!$D880)</f>
        <v>0</v>
      </c>
      <c r="O880" s="65">
        <f>SUMIFS(Nov!$I$5:$I$619,Nov!$S$5:$S$619,"Despesa",Nov!$F$5:$F$619,Resultado!$D880)</f>
        <v>0</v>
      </c>
      <c r="P880" s="65">
        <f>SUMIFS(Dez!$I$5:$I$619,Dez!$S$5:$S$619,"Despesa",Dez!$F$5:$F$619,Resultado!$D880)</f>
        <v>0</v>
      </c>
      <c r="Q880" s="65">
        <f t="shared" si="102"/>
        <v>0</v>
      </c>
    </row>
    <row r="881" spans="3:17" ht="28.5" customHeight="1" thickTop="1" thickBot="1" x14ac:dyDescent="0.25">
      <c r="C881" s="45" t="str">
        <f>'PC Despesas'!R60</f>
        <v>5.6.56</v>
      </c>
      <c r="D881" s="46" t="str">
        <f>VLOOKUP(C881,'PC Despesas'!$R$5:$S$103,2,FALSE)</f>
        <v>-</v>
      </c>
      <c r="E881" s="65">
        <f>SUMIFS(Jan!$I$5:$I$619,Jan!$S$5:$S$619,"Despesa",Jan!$F$5:$F$619,Resultado!$D881)</f>
        <v>0</v>
      </c>
      <c r="F881" s="65">
        <f>SUMIFS(Fev!$I$5:$I$619,Fev!$S$5:$S$619,"Despesa",Fev!$F$5:$F$619,Resultado!$D881)</f>
        <v>0</v>
      </c>
      <c r="G881" s="65">
        <f>SUMIFS(Mar!$I$5:$I$619,Mar!$S$5:$S$619,"Despesa",Mar!$F$5:$F$619,Resultado!$D881)</f>
        <v>0</v>
      </c>
      <c r="H881" s="65">
        <f>SUMIFS(Abr!$I$5:$I$619,Abr!$S$5:$S$619,"Despesa",Abr!$F$5:$F$619,Resultado!$D881)</f>
        <v>0</v>
      </c>
      <c r="I881" s="65">
        <f>SUMIFS(Mai!$I$5:$I$619,Mai!$S$5:$S$619,"Despesa",Mai!$F$5:$F$619,Resultado!$D881)</f>
        <v>0</v>
      </c>
      <c r="J881" s="65">
        <f>SUMIFS(Jun!$I$5:$I$619,Jun!$S$5:$S$619,"Despesa",Jun!$F$5:$F$619,Resultado!$D881)</f>
        <v>0</v>
      </c>
      <c r="K881" s="65">
        <f>SUMIFS(Jul!$I$5:$I$619,Jul!$S$5:$S$619,"Despesa",Jul!$F$5:$F$619,Resultado!$D881)</f>
        <v>0</v>
      </c>
      <c r="L881" s="65">
        <f>SUMIFS(Ago!$I$5:$I$619,Ago!$S$5:$S$619,"Despesa",Ago!$F$5:$F$619,Resultado!$D881)</f>
        <v>0</v>
      </c>
      <c r="M881" s="65">
        <f>SUMIFS(Set!$I$5:$I$619,Set!$S$5:$S$619,"Despesa",Set!$F$5:$F$619,Resultado!$D881)</f>
        <v>0</v>
      </c>
      <c r="N881" s="65">
        <f>SUMIFS(Out!$I$5:$I$619,Out!$S$5:$S$619,"Despesa",Out!$F$5:$F$619,Resultado!$D881)</f>
        <v>0</v>
      </c>
      <c r="O881" s="65">
        <f>SUMIFS(Nov!$I$5:$I$619,Nov!$S$5:$S$619,"Despesa",Nov!$F$5:$F$619,Resultado!$D881)</f>
        <v>0</v>
      </c>
      <c r="P881" s="65">
        <f>SUMIFS(Dez!$I$5:$I$619,Dez!$S$5:$S$619,"Despesa",Dez!$F$5:$F$619,Resultado!$D881)</f>
        <v>0</v>
      </c>
      <c r="Q881" s="65">
        <f t="shared" si="102"/>
        <v>0</v>
      </c>
    </row>
    <row r="882" spans="3:17" ht="28.5" customHeight="1" thickTop="1" thickBot="1" x14ac:dyDescent="0.25">
      <c r="C882" s="45" t="str">
        <f>'PC Despesas'!R61</f>
        <v>5.6.57</v>
      </c>
      <c r="D882" s="46" t="str">
        <f>VLOOKUP(C882,'PC Despesas'!$R$5:$S$103,2,FALSE)</f>
        <v>-</v>
      </c>
      <c r="E882" s="65">
        <f>SUMIFS(Jan!$I$5:$I$619,Jan!$S$5:$S$619,"Despesa",Jan!$F$5:$F$619,Resultado!$D882)</f>
        <v>0</v>
      </c>
      <c r="F882" s="65">
        <f>SUMIFS(Fev!$I$5:$I$619,Fev!$S$5:$S$619,"Despesa",Fev!$F$5:$F$619,Resultado!$D882)</f>
        <v>0</v>
      </c>
      <c r="G882" s="65">
        <f>SUMIFS(Mar!$I$5:$I$619,Mar!$S$5:$S$619,"Despesa",Mar!$F$5:$F$619,Resultado!$D882)</f>
        <v>0</v>
      </c>
      <c r="H882" s="65">
        <f>SUMIFS(Abr!$I$5:$I$619,Abr!$S$5:$S$619,"Despesa",Abr!$F$5:$F$619,Resultado!$D882)</f>
        <v>0</v>
      </c>
      <c r="I882" s="65">
        <f>SUMIFS(Mai!$I$5:$I$619,Mai!$S$5:$S$619,"Despesa",Mai!$F$5:$F$619,Resultado!$D882)</f>
        <v>0</v>
      </c>
      <c r="J882" s="65">
        <f>SUMIFS(Jun!$I$5:$I$619,Jun!$S$5:$S$619,"Despesa",Jun!$F$5:$F$619,Resultado!$D882)</f>
        <v>0</v>
      </c>
      <c r="K882" s="65">
        <f>SUMIFS(Jul!$I$5:$I$619,Jul!$S$5:$S$619,"Despesa",Jul!$F$5:$F$619,Resultado!$D882)</f>
        <v>0</v>
      </c>
      <c r="L882" s="65">
        <f>SUMIFS(Ago!$I$5:$I$619,Ago!$S$5:$S$619,"Despesa",Ago!$F$5:$F$619,Resultado!$D882)</f>
        <v>0</v>
      </c>
      <c r="M882" s="65">
        <f>SUMIFS(Set!$I$5:$I$619,Set!$S$5:$S$619,"Despesa",Set!$F$5:$F$619,Resultado!$D882)</f>
        <v>0</v>
      </c>
      <c r="N882" s="65">
        <f>SUMIFS(Out!$I$5:$I$619,Out!$S$5:$S$619,"Despesa",Out!$F$5:$F$619,Resultado!$D882)</f>
        <v>0</v>
      </c>
      <c r="O882" s="65">
        <f>SUMIFS(Nov!$I$5:$I$619,Nov!$S$5:$S$619,"Despesa",Nov!$F$5:$F$619,Resultado!$D882)</f>
        <v>0</v>
      </c>
      <c r="P882" s="65">
        <f>SUMIFS(Dez!$I$5:$I$619,Dez!$S$5:$S$619,"Despesa",Dez!$F$5:$F$619,Resultado!$D882)</f>
        <v>0</v>
      </c>
      <c r="Q882" s="65">
        <f t="shared" si="102"/>
        <v>0</v>
      </c>
    </row>
    <row r="883" spans="3:17" ht="28.5" customHeight="1" thickTop="1" thickBot="1" x14ac:dyDescent="0.25">
      <c r="C883" s="45" t="str">
        <f>'PC Despesas'!R62</f>
        <v>5.6.58</v>
      </c>
      <c r="D883" s="46" t="str">
        <f>VLOOKUP(C883,'PC Despesas'!$R$5:$S$103,2,FALSE)</f>
        <v>-</v>
      </c>
      <c r="E883" s="65">
        <f>SUMIFS(Jan!$I$5:$I$619,Jan!$S$5:$S$619,"Despesa",Jan!$F$5:$F$619,Resultado!$D883)</f>
        <v>0</v>
      </c>
      <c r="F883" s="65">
        <f>SUMIFS(Fev!$I$5:$I$619,Fev!$S$5:$S$619,"Despesa",Fev!$F$5:$F$619,Resultado!$D883)</f>
        <v>0</v>
      </c>
      <c r="G883" s="65">
        <f>SUMIFS(Mar!$I$5:$I$619,Mar!$S$5:$S$619,"Despesa",Mar!$F$5:$F$619,Resultado!$D883)</f>
        <v>0</v>
      </c>
      <c r="H883" s="65">
        <f>SUMIFS(Abr!$I$5:$I$619,Abr!$S$5:$S$619,"Despesa",Abr!$F$5:$F$619,Resultado!$D883)</f>
        <v>0</v>
      </c>
      <c r="I883" s="65">
        <f>SUMIFS(Mai!$I$5:$I$619,Mai!$S$5:$S$619,"Despesa",Mai!$F$5:$F$619,Resultado!$D883)</f>
        <v>0</v>
      </c>
      <c r="J883" s="65">
        <f>SUMIFS(Jun!$I$5:$I$619,Jun!$S$5:$S$619,"Despesa",Jun!$F$5:$F$619,Resultado!$D883)</f>
        <v>0</v>
      </c>
      <c r="K883" s="65">
        <f>SUMIFS(Jul!$I$5:$I$619,Jul!$S$5:$S$619,"Despesa",Jul!$F$5:$F$619,Resultado!$D883)</f>
        <v>0</v>
      </c>
      <c r="L883" s="65">
        <f>SUMIFS(Ago!$I$5:$I$619,Ago!$S$5:$S$619,"Despesa",Ago!$F$5:$F$619,Resultado!$D883)</f>
        <v>0</v>
      </c>
      <c r="M883" s="65">
        <f>SUMIFS(Set!$I$5:$I$619,Set!$S$5:$S$619,"Despesa",Set!$F$5:$F$619,Resultado!$D883)</f>
        <v>0</v>
      </c>
      <c r="N883" s="65">
        <f>SUMIFS(Out!$I$5:$I$619,Out!$S$5:$S$619,"Despesa",Out!$F$5:$F$619,Resultado!$D883)</f>
        <v>0</v>
      </c>
      <c r="O883" s="65">
        <f>SUMIFS(Nov!$I$5:$I$619,Nov!$S$5:$S$619,"Despesa",Nov!$F$5:$F$619,Resultado!$D883)</f>
        <v>0</v>
      </c>
      <c r="P883" s="65">
        <f>SUMIFS(Dez!$I$5:$I$619,Dez!$S$5:$S$619,"Despesa",Dez!$F$5:$F$619,Resultado!$D883)</f>
        <v>0</v>
      </c>
      <c r="Q883" s="65">
        <f t="shared" si="102"/>
        <v>0</v>
      </c>
    </row>
    <row r="884" spans="3:17" ht="28.5" customHeight="1" thickTop="1" thickBot="1" x14ac:dyDescent="0.25">
      <c r="C884" s="45" t="str">
        <f>'PC Despesas'!R63</f>
        <v>5.6.59</v>
      </c>
      <c r="D884" s="46" t="str">
        <f>VLOOKUP(C884,'PC Despesas'!$R$5:$S$103,2,FALSE)</f>
        <v>-</v>
      </c>
      <c r="E884" s="65">
        <f>SUMIFS(Jan!$I$5:$I$619,Jan!$S$5:$S$619,"Despesa",Jan!$F$5:$F$619,Resultado!$D884)</f>
        <v>0</v>
      </c>
      <c r="F884" s="65">
        <f>SUMIFS(Fev!$I$5:$I$619,Fev!$S$5:$S$619,"Despesa",Fev!$F$5:$F$619,Resultado!$D884)</f>
        <v>0</v>
      </c>
      <c r="G884" s="65">
        <f>SUMIFS(Mar!$I$5:$I$619,Mar!$S$5:$S$619,"Despesa",Mar!$F$5:$F$619,Resultado!$D884)</f>
        <v>0</v>
      </c>
      <c r="H884" s="65">
        <f>SUMIFS(Abr!$I$5:$I$619,Abr!$S$5:$S$619,"Despesa",Abr!$F$5:$F$619,Resultado!$D884)</f>
        <v>0</v>
      </c>
      <c r="I884" s="65">
        <f>SUMIFS(Mai!$I$5:$I$619,Mai!$S$5:$S$619,"Despesa",Mai!$F$5:$F$619,Resultado!$D884)</f>
        <v>0</v>
      </c>
      <c r="J884" s="65">
        <f>SUMIFS(Jun!$I$5:$I$619,Jun!$S$5:$S$619,"Despesa",Jun!$F$5:$F$619,Resultado!$D884)</f>
        <v>0</v>
      </c>
      <c r="K884" s="65">
        <f>SUMIFS(Jul!$I$5:$I$619,Jul!$S$5:$S$619,"Despesa",Jul!$F$5:$F$619,Resultado!$D884)</f>
        <v>0</v>
      </c>
      <c r="L884" s="65">
        <f>SUMIFS(Ago!$I$5:$I$619,Ago!$S$5:$S$619,"Despesa",Ago!$F$5:$F$619,Resultado!$D884)</f>
        <v>0</v>
      </c>
      <c r="M884" s="65">
        <f>SUMIFS(Set!$I$5:$I$619,Set!$S$5:$S$619,"Despesa",Set!$F$5:$F$619,Resultado!$D884)</f>
        <v>0</v>
      </c>
      <c r="N884" s="65">
        <f>SUMIFS(Out!$I$5:$I$619,Out!$S$5:$S$619,"Despesa",Out!$F$5:$F$619,Resultado!$D884)</f>
        <v>0</v>
      </c>
      <c r="O884" s="65">
        <f>SUMIFS(Nov!$I$5:$I$619,Nov!$S$5:$S$619,"Despesa",Nov!$F$5:$F$619,Resultado!$D884)</f>
        <v>0</v>
      </c>
      <c r="P884" s="65">
        <f>SUMIFS(Dez!$I$5:$I$619,Dez!$S$5:$S$619,"Despesa",Dez!$F$5:$F$619,Resultado!$D884)</f>
        <v>0</v>
      </c>
      <c r="Q884" s="65">
        <f t="shared" si="102"/>
        <v>0</v>
      </c>
    </row>
    <row r="885" spans="3:17" ht="28.5" customHeight="1" thickTop="1" thickBot="1" x14ac:dyDescent="0.25">
      <c r="C885" s="45" t="str">
        <f>'PC Despesas'!R64</f>
        <v>5.6.60</v>
      </c>
      <c r="D885" s="46" t="str">
        <f>VLOOKUP(C885,'PC Despesas'!$R$5:$S$103,2,FALSE)</f>
        <v>-</v>
      </c>
      <c r="E885" s="65">
        <f>SUMIFS(Jan!$I$5:$I$619,Jan!$S$5:$S$619,"Despesa",Jan!$F$5:$F$619,Resultado!$D885)</f>
        <v>0</v>
      </c>
      <c r="F885" s="65">
        <f>SUMIFS(Fev!$I$5:$I$619,Fev!$S$5:$S$619,"Despesa",Fev!$F$5:$F$619,Resultado!$D885)</f>
        <v>0</v>
      </c>
      <c r="G885" s="65">
        <f>SUMIFS(Mar!$I$5:$I$619,Mar!$S$5:$S$619,"Despesa",Mar!$F$5:$F$619,Resultado!$D885)</f>
        <v>0</v>
      </c>
      <c r="H885" s="65">
        <f>SUMIFS(Abr!$I$5:$I$619,Abr!$S$5:$S$619,"Despesa",Abr!$F$5:$F$619,Resultado!$D885)</f>
        <v>0</v>
      </c>
      <c r="I885" s="65">
        <f>SUMIFS(Mai!$I$5:$I$619,Mai!$S$5:$S$619,"Despesa",Mai!$F$5:$F$619,Resultado!$D885)</f>
        <v>0</v>
      </c>
      <c r="J885" s="65">
        <f>SUMIFS(Jun!$I$5:$I$619,Jun!$S$5:$S$619,"Despesa",Jun!$F$5:$F$619,Resultado!$D885)</f>
        <v>0</v>
      </c>
      <c r="K885" s="65">
        <f>SUMIFS(Jul!$I$5:$I$619,Jul!$S$5:$S$619,"Despesa",Jul!$F$5:$F$619,Resultado!$D885)</f>
        <v>0</v>
      </c>
      <c r="L885" s="65">
        <f>SUMIFS(Ago!$I$5:$I$619,Ago!$S$5:$S$619,"Despesa",Ago!$F$5:$F$619,Resultado!$D885)</f>
        <v>0</v>
      </c>
      <c r="M885" s="65">
        <f>SUMIFS(Set!$I$5:$I$619,Set!$S$5:$S$619,"Despesa",Set!$F$5:$F$619,Resultado!$D885)</f>
        <v>0</v>
      </c>
      <c r="N885" s="65">
        <f>SUMIFS(Out!$I$5:$I$619,Out!$S$5:$S$619,"Despesa",Out!$F$5:$F$619,Resultado!$D885)</f>
        <v>0</v>
      </c>
      <c r="O885" s="65">
        <f>SUMIFS(Nov!$I$5:$I$619,Nov!$S$5:$S$619,"Despesa",Nov!$F$5:$F$619,Resultado!$D885)</f>
        <v>0</v>
      </c>
      <c r="P885" s="65">
        <f>SUMIFS(Dez!$I$5:$I$619,Dez!$S$5:$S$619,"Despesa",Dez!$F$5:$F$619,Resultado!$D885)</f>
        <v>0</v>
      </c>
      <c r="Q885" s="65">
        <f t="shared" si="102"/>
        <v>0</v>
      </c>
    </row>
    <row r="886" spans="3:17" ht="28.5" customHeight="1" thickTop="1" thickBot="1" x14ac:dyDescent="0.25">
      <c r="C886" s="45" t="str">
        <f>'PC Despesas'!R65</f>
        <v>5.6.61</v>
      </c>
      <c r="D886" s="46" t="str">
        <f>VLOOKUP(C886,'PC Despesas'!$R$5:$S$103,2,FALSE)</f>
        <v>-</v>
      </c>
      <c r="E886" s="65">
        <f>SUMIFS(Jan!$I$5:$I$619,Jan!$S$5:$S$619,"Despesa",Jan!$F$5:$F$619,Resultado!$D886)</f>
        <v>0</v>
      </c>
      <c r="F886" s="65">
        <f>SUMIFS(Fev!$I$5:$I$619,Fev!$S$5:$S$619,"Despesa",Fev!$F$5:$F$619,Resultado!$D886)</f>
        <v>0</v>
      </c>
      <c r="G886" s="65">
        <f>SUMIFS(Mar!$I$5:$I$619,Mar!$S$5:$S$619,"Despesa",Mar!$F$5:$F$619,Resultado!$D886)</f>
        <v>0</v>
      </c>
      <c r="H886" s="65">
        <f>SUMIFS(Abr!$I$5:$I$619,Abr!$S$5:$S$619,"Despesa",Abr!$F$5:$F$619,Resultado!$D886)</f>
        <v>0</v>
      </c>
      <c r="I886" s="65">
        <f>SUMIFS(Mai!$I$5:$I$619,Mai!$S$5:$S$619,"Despesa",Mai!$F$5:$F$619,Resultado!$D886)</f>
        <v>0</v>
      </c>
      <c r="J886" s="65">
        <f>SUMIFS(Jun!$I$5:$I$619,Jun!$S$5:$S$619,"Despesa",Jun!$F$5:$F$619,Resultado!$D886)</f>
        <v>0</v>
      </c>
      <c r="K886" s="65">
        <f>SUMIFS(Jul!$I$5:$I$619,Jul!$S$5:$S$619,"Despesa",Jul!$F$5:$F$619,Resultado!$D886)</f>
        <v>0</v>
      </c>
      <c r="L886" s="65">
        <f>SUMIFS(Ago!$I$5:$I$619,Ago!$S$5:$S$619,"Despesa",Ago!$F$5:$F$619,Resultado!$D886)</f>
        <v>0</v>
      </c>
      <c r="M886" s="65">
        <f>SUMIFS(Set!$I$5:$I$619,Set!$S$5:$S$619,"Despesa",Set!$F$5:$F$619,Resultado!$D886)</f>
        <v>0</v>
      </c>
      <c r="N886" s="65">
        <f>SUMIFS(Out!$I$5:$I$619,Out!$S$5:$S$619,"Despesa",Out!$F$5:$F$619,Resultado!$D886)</f>
        <v>0</v>
      </c>
      <c r="O886" s="65">
        <f>SUMIFS(Nov!$I$5:$I$619,Nov!$S$5:$S$619,"Despesa",Nov!$F$5:$F$619,Resultado!$D886)</f>
        <v>0</v>
      </c>
      <c r="P886" s="65">
        <f>SUMIFS(Dez!$I$5:$I$619,Dez!$S$5:$S$619,"Despesa",Dez!$F$5:$F$619,Resultado!$D886)</f>
        <v>0</v>
      </c>
      <c r="Q886" s="65">
        <f t="shared" si="102"/>
        <v>0</v>
      </c>
    </row>
    <row r="887" spans="3:17" ht="28.5" customHeight="1" thickTop="1" thickBot="1" x14ac:dyDescent="0.25">
      <c r="C887" s="45" t="str">
        <f>'PC Despesas'!R66</f>
        <v>5.6.62</v>
      </c>
      <c r="D887" s="46" t="str">
        <f>VLOOKUP(C887,'PC Despesas'!$R$5:$S$103,2,FALSE)</f>
        <v>-</v>
      </c>
      <c r="E887" s="65">
        <f>SUMIFS(Jan!$I$5:$I$619,Jan!$S$5:$S$619,"Despesa",Jan!$F$5:$F$619,Resultado!$D887)</f>
        <v>0</v>
      </c>
      <c r="F887" s="65">
        <f>SUMIFS(Fev!$I$5:$I$619,Fev!$S$5:$S$619,"Despesa",Fev!$F$5:$F$619,Resultado!$D887)</f>
        <v>0</v>
      </c>
      <c r="G887" s="65">
        <f>SUMIFS(Mar!$I$5:$I$619,Mar!$S$5:$S$619,"Despesa",Mar!$F$5:$F$619,Resultado!$D887)</f>
        <v>0</v>
      </c>
      <c r="H887" s="65">
        <f>SUMIFS(Abr!$I$5:$I$619,Abr!$S$5:$S$619,"Despesa",Abr!$F$5:$F$619,Resultado!$D887)</f>
        <v>0</v>
      </c>
      <c r="I887" s="65">
        <f>SUMIFS(Mai!$I$5:$I$619,Mai!$S$5:$S$619,"Despesa",Mai!$F$5:$F$619,Resultado!$D887)</f>
        <v>0</v>
      </c>
      <c r="J887" s="65">
        <f>SUMIFS(Jun!$I$5:$I$619,Jun!$S$5:$S$619,"Despesa",Jun!$F$5:$F$619,Resultado!$D887)</f>
        <v>0</v>
      </c>
      <c r="K887" s="65">
        <f>SUMIFS(Jul!$I$5:$I$619,Jul!$S$5:$S$619,"Despesa",Jul!$F$5:$F$619,Resultado!$D887)</f>
        <v>0</v>
      </c>
      <c r="L887" s="65">
        <f>SUMIFS(Ago!$I$5:$I$619,Ago!$S$5:$S$619,"Despesa",Ago!$F$5:$F$619,Resultado!$D887)</f>
        <v>0</v>
      </c>
      <c r="M887" s="65">
        <f>SUMIFS(Set!$I$5:$I$619,Set!$S$5:$S$619,"Despesa",Set!$F$5:$F$619,Resultado!$D887)</f>
        <v>0</v>
      </c>
      <c r="N887" s="65">
        <f>SUMIFS(Out!$I$5:$I$619,Out!$S$5:$S$619,"Despesa",Out!$F$5:$F$619,Resultado!$D887)</f>
        <v>0</v>
      </c>
      <c r="O887" s="65">
        <f>SUMIFS(Nov!$I$5:$I$619,Nov!$S$5:$S$619,"Despesa",Nov!$F$5:$F$619,Resultado!$D887)</f>
        <v>0</v>
      </c>
      <c r="P887" s="65">
        <f>SUMIFS(Dez!$I$5:$I$619,Dez!$S$5:$S$619,"Despesa",Dez!$F$5:$F$619,Resultado!$D887)</f>
        <v>0</v>
      </c>
      <c r="Q887" s="65">
        <f t="shared" si="102"/>
        <v>0</v>
      </c>
    </row>
    <row r="888" spans="3:17" ht="28.5" customHeight="1" thickTop="1" thickBot="1" x14ac:dyDescent="0.25">
      <c r="C888" s="45" t="str">
        <f>'PC Despesas'!R67</f>
        <v>5.6.63</v>
      </c>
      <c r="D888" s="46" t="str">
        <f>VLOOKUP(C888,'PC Despesas'!$R$5:$S$103,2,FALSE)</f>
        <v>-</v>
      </c>
      <c r="E888" s="65">
        <f>SUMIFS(Jan!$I$5:$I$619,Jan!$S$5:$S$619,"Despesa",Jan!$F$5:$F$619,Resultado!$D888)</f>
        <v>0</v>
      </c>
      <c r="F888" s="65">
        <f>SUMIFS(Fev!$I$5:$I$619,Fev!$S$5:$S$619,"Despesa",Fev!$F$5:$F$619,Resultado!$D888)</f>
        <v>0</v>
      </c>
      <c r="G888" s="65">
        <f>SUMIFS(Mar!$I$5:$I$619,Mar!$S$5:$S$619,"Despesa",Mar!$F$5:$F$619,Resultado!$D888)</f>
        <v>0</v>
      </c>
      <c r="H888" s="65">
        <f>SUMIFS(Abr!$I$5:$I$619,Abr!$S$5:$S$619,"Despesa",Abr!$F$5:$F$619,Resultado!$D888)</f>
        <v>0</v>
      </c>
      <c r="I888" s="65">
        <f>SUMIFS(Mai!$I$5:$I$619,Mai!$S$5:$S$619,"Despesa",Mai!$F$5:$F$619,Resultado!$D888)</f>
        <v>0</v>
      </c>
      <c r="J888" s="65">
        <f>SUMIFS(Jun!$I$5:$I$619,Jun!$S$5:$S$619,"Despesa",Jun!$F$5:$F$619,Resultado!$D888)</f>
        <v>0</v>
      </c>
      <c r="K888" s="65">
        <f>SUMIFS(Jul!$I$5:$I$619,Jul!$S$5:$S$619,"Despesa",Jul!$F$5:$F$619,Resultado!$D888)</f>
        <v>0</v>
      </c>
      <c r="L888" s="65">
        <f>SUMIFS(Ago!$I$5:$I$619,Ago!$S$5:$S$619,"Despesa",Ago!$F$5:$F$619,Resultado!$D888)</f>
        <v>0</v>
      </c>
      <c r="M888" s="65">
        <f>SUMIFS(Set!$I$5:$I$619,Set!$S$5:$S$619,"Despesa",Set!$F$5:$F$619,Resultado!$D888)</f>
        <v>0</v>
      </c>
      <c r="N888" s="65">
        <f>SUMIFS(Out!$I$5:$I$619,Out!$S$5:$S$619,"Despesa",Out!$F$5:$F$619,Resultado!$D888)</f>
        <v>0</v>
      </c>
      <c r="O888" s="65">
        <f>SUMIFS(Nov!$I$5:$I$619,Nov!$S$5:$S$619,"Despesa",Nov!$F$5:$F$619,Resultado!$D888)</f>
        <v>0</v>
      </c>
      <c r="P888" s="65">
        <f>SUMIFS(Dez!$I$5:$I$619,Dez!$S$5:$S$619,"Despesa",Dez!$F$5:$F$619,Resultado!$D888)</f>
        <v>0</v>
      </c>
      <c r="Q888" s="65">
        <f t="shared" si="102"/>
        <v>0</v>
      </c>
    </row>
    <row r="889" spans="3:17" ht="28.5" customHeight="1" thickTop="1" thickBot="1" x14ac:dyDescent="0.25">
      <c r="C889" s="45" t="str">
        <f>'PC Despesas'!R68</f>
        <v>5.6.64</v>
      </c>
      <c r="D889" s="46" t="str">
        <f>VLOOKUP(C889,'PC Despesas'!$R$5:$S$103,2,FALSE)</f>
        <v>-</v>
      </c>
      <c r="E889" s="65">
        <f>SUMIFS(Jan!$I$5:$I$619,Jan!$S$5:$S$619,"Despesa",Jan!$F$5:$F$619,Resultado!$D889)</f>
        <v>0</v>
      </c>
      <c r="F889" s="65">
        <f>SUMIFS(Fev!$I$5:$I$619,Fev!$S$5:$S$619,"Despesa",Fev!$F$5:$F$619,Resultado!$D889)</f>
        <v>0</v>
      </c>
      <c r="G889" s="65">
        <f>SUMIFS(Mar!$I$5:$I$619,Mar!$S$5:$S$619,"Despesa",Mar!$F$5:$F$619,Resultado!$D889)</f>
        <v>0</v>
      </c>
      <c r="H889" s="65">
        <f>SUMIFS(Abr!$I$5:$I$619,Abr!$S$5:$S$619,"Despesa",Abr!$F$5:$F$619,Resultado!$D889)</f>
        <v>0</v>
      </c>
      <c r="I889" s="65">
        <f>SUMIFS(Mai!$I$5:$I$619,Mai!$S$5:$S$619,"Despesa",Mai!$F$5:$F$619,Resultado!$D889)</f>
        <v>0</v>
      </c>
      <c r="J889" s="65">
        <f>SUMIFS(Jun!$I$5:$I$619,Jun!$S$5:$S$619,"Despesa",Jun!$F$5:$F$619,Resultado!$D889)</f>
        <v>0</v>
      </c>
      <c r="K889" s="65">
        <f>SUMIFS(Jul!$I$5:$I$619,Jul!$S$5:$S$619,"Despesa",Jul!$F$5:$F$619,Resultado!$D889)</f>
        <v>0</v>
      </c>
      <c r="L889" s="65">
        <f>SUMIFS(Ago!$I$5:$I$619,Ago!$S$5:$S$619,"Despesa",Ago!$F$5:$F$619,Resultado!$D889)</f>
        <v>0</v>
      </c>
      <c r="M889" s="65">
        <f>SUMIFS(Set!$I$5:$I$619,Set!$S$5:$S$619,"Despesa",Set!$F$5:$F$619,Resultado!$D889)</f>
        <v>0</v>
      </c>
      <c r="N889" s="65">
        <f>SUMIFS(Out!$I$5:$I$619,Out!$S$5:$S$619,"Despesa",Out!$F$5:$F$619,Resultado!$D889)</f>
        <v>0</v>
      </c>
      <c r="O889" s="65">
        <f>SUMIFS(Nov!$I$5:$I$619,Nov!$S$5:$S$619,"Despesa",Nov!$F$5:$F$619,Resultado!$D889)</f>
        <v>0</v>
      </c>
      <c r="P889" s="65">
        <f>SUMIFS(Dez!$I$5:$I$619,Dez!$S$5:$S$619,"Despesa",Dez!$F$5:$F$619,Resultado!$D889)</f>
        <v>0</v>
      </c>
      <c r="Q889" s="65">
        <f t="shared" si="102"/>
        <v>0</v>
      </c>
    </row>
    <row r="890" spans="3:17" ht="28.5" customHeight="1" thickTop="1" thickBot="1" x14ac:dyDescent="0.25">
      <c r="C890" s="45" t="str">
        <f>'PC Despesas'!R69</f>
        <v>5.6.65</v>
      </c>
      <c r="D890" s="46" t="str">
        <f>VLOOKUP(C890,'PC Despesas'!$R$5:$S$103,2,FALSE)</f>
        <v>-</v>
      </c>
      <c r="E890" s="65">
        <f>SUMIFS(Jan!$I$5:$I$619,Jan!$S$5:$S$619,"Despesa",Jan!$F$5:$F$619,Resultado!$D890)</f>
        <v>0</v>
      </c>
      <c r="F890" s="65">
        <f>SUMIFS(Fev!$I$5:$I$619,Fev!$S$5:$S$619,"Despesa",Fev!$F$5:$F$619,Resultado!$D890)</f>
        <v>0</v>
      </c>
      <c r="G890" s="65">
        <f>SUMIFS(Mar!$I$5:$I$619,Mar!$S$5:$S$619,"Despesa",Mar!$F$5:$F$619,Resultado!$D890)</f>
        <v>0</v>
      </c>
      <c r="H890" s="65">
        <f>SUMIFS(Abr!$I$5:$I$619,Abr!$S$5:$S$619,"Despesa",Abr!$F$5:$F$619,Resultado!$D890)</f>
        <v>0</v>
      </c>
      <c r="I890" s="65">
        <f>SUMIFS(Mai!$I$5:$I$619,Mai!$S$5:$S$619,"Despesa",Mai!$F$5:$F$619,Resultado!$D890)</f>
        <v>0</v>
      </c>
      <c r="J890" s="65">
        <f>SUMIFS(Jun!$I$5:$I$619,Jun!$S$5:$S$619,"Despesa",Jun!$F$5:$F$619,Resultado!$D890)</f>
        <v>0</v>
      </c>
      <c r="K890" s="65">
        <f>SUMIFS(Jul!$I$5:$I$619,Jul!$S$5:$S$619,"Despesa",Jul!$F$5:$F$619,Resultado!$D890)</f>
        <v>0</v>
      </c>
      <c r="L890" s="65">
        <f>SUMIFS(Ago!$I$5:$I$619,Ago!$S$5:$S$619,"Despesa",Ago!$F$5:$F$619,Resultado!$D890)</f>
        <v>0</v>
      </c>
      <c r="M890" s="65">
        <f>SUMIFS(Set!$I$5:$I$619,Set!$S$5:$S$619,"Despesa",Set!$F$5:$F$619,Resultado!$D890)</f>
        <v>0</v>
      </c>
      <c r="N890" s="65">
        <f>SUMIFS(Out!$I$5:$I$619,Out!$S$5:$S$619,"Despesa",Out!$F$5:$F$619,Resultado!$D890)</f>
        <v>0</v>
      </c>
      <c r="O890" s="65">
        <f>SUMIFS(Nov!$I$5:$I$619,Nov!$S$5:$S$619,"Despesa",Nov!$F$5:$F$619,Resultado!$D890)</f>
        <v>0</v>
      </c>
      <c r="P890" s="65">
        <f>SUMIFS(Dez!$I$5:$I$619,Dez!$S$5:$S$619,"Despesa",Dez!$F$5:$F$619,Resultado!$D890)</f>
        <v>0</v>
      </c>
      <c r="Q890" s="65">
        <f t="shared" si="102"/>
        <v>0</v>
      </c>
    </row>
    <row r="891" spans="3:17" ht="28.5" customHeight="1" thickTop="1" thickBot="1" x14ac:dyDescent="0.25">
      <c r="C891" s="45" t="str">
        <f>'PC Despesas'!R70</f>
        <v>5.6.66</v>
      </c>
      <c r="D891" s="46" t="str">
        <f>VLOOKUP(C891,'PC Despesas'!$R$5:$S$103,2,FALSE)</f>
        <v>-</v>
      </c>
      <c r="E891" s="65">
        <f>SUMIFS(Jan!$I$5:$I$619,Jan!$S$5:$S$619,"Despesa",Jan!$F$5:$F$619,Resultado!$D891)</f>
        <v>0</v>
      </c>
      <c r="F891" s="65">
        <f>SUMIFS(Fev!$I$5:$I$619,Fev!$S$5:$S$619,"Despesa",Fev!$F$5:$F$619,Resultado!$D891)</f>
        <v>0</v>
      </c>
      <c r="G891" s="65">
        <f>SUMIFS(Mar!$I$5:$I$619,Mar!$S$5:$S$619,"Despesa",Mar!$F$5:$F$619,Resultado!$D891)</f>
        <v>0</v>
      </c>
      <c r="H891" s="65">
        <f>SUMIFS(Abr!$I$5:$I$619,Abr!$S$5:$S$619,"Despesa",Abr!$F$5:$F$619,Resultado!$D891)</f>
        <v>0</v>
      </c>
      <c r="I891" s="65">
        <f>SUMIFS(Mai!$I$5:$I$619,Mai!$S$5:$S$619,"Despesa",Mai!$F$5:$F$619,Resultado!$D891)</f>
        <v>0</v>
      </c>
      <c r="J891" s="65">
        <f>SUMIFS(Jun!$I$5:$I$619,Jun!$S$5:$S$619,"Despesa",Jun!$F$5:$F$619,Resultado!$D891)</f>
        <v>0</v>
      </c>
      <c r="K891" s="65">
        <f>SUMIFS(Jul!$I$5:$I$619,Jul!$S$5:$S$619,"Despesa",Jul!$F$5:$F$619,Resultado!$D891)</f>
        <v>0</v>
      </c>
      <c r="L891" s="65">
        <f>SUMIFS(Ago!$I$5:$I$619,Ago!$S$5:$S$619,"Despesa",Ago!$F$5:$F$619,Resultado!$D891)</f>
        <v>0</v>
      </c>
      <c r="M891" s="65">
        <f>SUMIFS(Set!$I$5:$I$619,Set!$S$5:$S$619,"Despesa",Set!$F$5:$F$619,Resultado!$D891)</f>
        <v>0</v>
      </c>
      <c r="N891" s="65">
        <f>SUMIFS(Out!$I$5:$I$619,Out!$S$5:$S$619,"Despesa",Out!$F$5:$F$619,Resultado!$D891)</f>
        <v>0</v>
      </c>
      <c r="O891" s="65">
        <f>SUMIFS(Nov!$I$5:$I$619,Nov!$S$5:$S$619,"Despesa",Nov!$F$5:$F$619,Resultado!$D891)</f>
        <v>0</v>
      </c>
      <c r="P891" s="65">
        <f>SUMIFS(Dez!$I$5:$I$619,Dez!$S$5:$S$619,"Despesa",Dez!$F$5:$F$619,Resultado!$D891)</f>
        <v>0</v>
      </c>
      <c r="Q891" s="65">
        <f t="shared" ref="Q891:Q924" si="103">SUM(E891:P891)</f>
        <v>0</v>
      </c>
    </row>
    <row r="892" spans="3:17" ht="28.5" customHeight="1" thickTop="1" thickBot="1" x14ac:dyDescent="0.25">
      <c r="C892" s="45" t="str">
        <f>'PC Despesas'!R71</f>
        <v>5.6.67</v>
      </c>
      <c r="D892" s="46" t="str">
        <f>VLOOKUP(C892,'PC Despesas'!$R$5:$S$103,2,FALSE)</f>
        <v>-</v>
      </c>
      <c r="E892" s="65">
        <f>SUMIFS(Jan!$I$5:$I$619,Jan!$S$5:$S$619,"Despesa",Jan!$F$5:$F$619,Resultado!$D892)</f>
        <v>0</v>
      </c>
      <c r="F892" s="65">
        <f>SUMIFS(Fev!$I$5:$I$619,Fev!$S$5:$S$619,"Despesa",Fev!$F$5:$F$619,Resultado!$D892)</f>
        <v>0</v>
      </c>
      <c r="G892" s="65">
        <f>SUMIFS(Mar!$I$5:$I$619,Mar!$S$5:$S$619,"Despesa",Mar!$F$5:$F$619,Resultado!$D892)</f>
        <v>0</v>
      </c>
      <c r="H892" s="65">
        <f>SUMIFS(Abr!$I$5:$I$619,Abr!$S$5:$S$619,"Despesa",Abr!$F$5:$F$619,Resultado!$D892)</f>
        <v>0</v>
      </c>
      <c r="I892" s="65">
        <f>SUMIFS(Mai!$I$5:$I$619,Mai!$S$5:$S$619,"Despesa",Mai!$F$5:$F$619,Resultado!$D892)</f>
        <v>0</v>
      </c>
      <c r="J892" s="65">
        <f>SUMIFS(Jun!$I$5:$I$619,Jun!$S$5:$S$619,"Despesa",Jun!$F$5:$F$619,Resultado!$D892)</f>
        <v>0</v>
      </c>
      <c r="K892" s="65">
        <f>SUMIFS(Jul!$I$5:$I$619,Jul!$S$5:$S$619,"Despesa",Jul!$F$5:$F$619,Resultado!$D892)</f>
        <v>0</v>
      </c>
      <c r="L892" s="65">
        <f>SUMIFS(Ago!$I$5:$I$619,Ago!$S$5:$S$619,"Despesa",Ago!$F$5:$F$619,Resultado!$D892)</f>
        <v>0</v>
      </c>
      <c r="M892" s="65">
        <f>SUMIFS(Set!$I$5:$I$619,Set!$S$5:$S$619,"Despesa",Set!$F$5:$F$619,Resultado!$D892)</f>
        <v>0</v>
      </c>
      <c r="N892" s="65">
        <f>SUMIFS(Out!$I$5:$I$619,Out!$S$5:$S$619,"Despesa",Out!$F$5:$F$619,Resultado!$D892)</f>
        <v>0</v>
      </c>
      <c r="O892" s="65">
        <f>SUMIFS(Nov!$I$5:$I$619,Nov!$S$5:$S$619,"Despesa",Nov!$F$5:$F$619,Resultado!$D892)</f>
        <v>0</v>
      </c>
      <c r="P892" s="65">
        <f>SUMIFS(Dez!$I$5:$I$619,Dez!$S$5:$S$619,"Despesa",Dez!$F$5:$F$619,Resultado!$D892)</f>
        <v>0</v>
      </c>
      <c r="Q892" s="65">
        <f t="shared" si="103"/>
        <v>0</v>
      </c>
    </row>
    <row r="893" spans="3:17" ht="28.5" customHeight="1" thickTop="1" thickBot="1" x14ac:dyDescent="0.25">
      <c r="C893" s="45" t="str">
        <f>'PC Despesas'!R72</f>
        <v>5.6.68</v>
      </c>
      <c r="D893" s="46" t="str">
        <f>VLOOKUP(C893,'PC Despesas'!$R$5:$S$103,2,FALSE)</f>
        <v>-</v>
      </c>
      <c r="E893" s="65">
        <f>SUMIFS(Jan!$I$5:$I$619,Jan!$S$5:$S$619,"Despesa",Jan!$F$5:$F$619,Resultado!$D893)</f>
        <v>0</v>
      </c>
      <c r="F893" s="65">
        <f>SUMIFS(Fev!$I$5:$I$619,Fev!$S$5:$S$619,"Despesa",Fev!$F$5:$F$619,Resultado!$D893)</f>
        <v>0</v>
      </c>
      <c r="G893" s="65">
        <f>SUMIFS(Mar!$I$5:$I$619,Mar!$S$5:$S$619,"Despesa",Mar!$F$5:$F$619,Resultado!$D893)</f>
        <v>0</v>
      </c>
      <c r="H893" s="65">
        <f>SUMIFS(Abr!$I$5:$I$619,Abr!$S$5:$S$619,"Despesa",Abr!$F$5:$F$619,Resultado!$D893)</f>
        <v>0</v>
      </c>
      <c r="I893" s="65">
        <f>SUMIFS(Mai!$I$5:$I$619,Mai!$S$5:$S$619,"Despesa",Mai!$F$5:$F$619,Resultado!$D893)</f>
        <v>0</v>
      </c>
      <c r="J893" s="65">
        <f>SUMIFS(Jun!$I$5:$I$619,Jun!$S$5:$S$619,"Despesa",Jun!$F$5:$F$619,Resultado!$D893)</f>
        <v>0</v>
      </c>
      <c r="K893" s="65">
        <f>SUMIFS(Jul!$I$5:$I$619,Jul!$S$5:$S$619,"Despesa",Jul!$F$5:$F$619,Resultado!$D893)</f>
        <v>0</v>
      </c>
      <c r="L893" s="65">
        <f>SUMIFS(Ago!$I$5:$I$619,Ago!$S$5:$S$619,"Despesa",Ago!$F$5:$F$619,Resultado!$D893)</f>
        <v>0</v>
      </c>
      <c r="M893" s="65">
        <f>SUMIFS(Set!$I$5:$I$619,Set!$S$5:$S$619,"Despesa",Set!$F$5:$F$619,Resultado!$D893)</f>
        <v>0</v>
      </c>
      <c r="N893" s="65">
        <f>SUMIFS(Out!$I$5:$I$619,Out!$S$5:$S$619,"Despesa",Out!$F$5:$F$619,Resultado!$D893)</f>
        <v>0</v>
      </c>
      <c r="O893" s="65">
        <f>SUMIFS(Nov!$I$5:$I$619,Nov!$S$5:$S$619,"Despesa",Nov!$F$5:$F$619,Resultado!$D893)</f>
        <v>0</v>
      </c>
      <c r="P893" s="65">
        <f>SUMIFS(Dez!$I$5:$I$619,Dez!$S$5:$S$619,"Despesa",Dez!$F$5:$F$619,Resultado!$D893)</f>
        <v>0</v>
      </c>
      <c r="Q893" s="65">
        <f t="shared" si="103"/>
        <v>0</v>
      </c>
    </row>
    <row r="894" spans="3:17" ht="28.5" customHeight="1" thickTop="1" thickBot="1" x14ac:dyDescent="0.25">
      <c r="C894" s="45" t="str">
        <f>'PC Despesas'!R73</f>
        <v>5.6.69</v>
      </c>
      <c r="D894" s="46" t="str">
        <f>VLOOKUP(C894,'PC Despesas'!$R$5:$S$103,2,FALSE)</f>
        <v>-</v>
      </c>
      <c r="E894" s="65">
        <f>SUMIFS(Jan!$I$5:$I$619,Jan!$S$5:$S$619,"Despesa",Jan!$F$5:$F$619,Resultado!$D894)</f>
        <v>0</v>
      </c>
      <c r="F894" s="65">
        <f>SUMIFS(Fev!$I$5:$I$619,Fev!$S$5:$S$619,"Despesa",Fev!$F$5:$F$619,Resultado!$D894)</f>
        <v>0</v>
      </c>
      <c r="G894" s="65">
        <f>SUMIFS(Mar!$I$5:$I$619,Mar!$S$5:$S$619,"Despesa",Mar!$F$5:$F$619,Resultado!$D894)</f>
        <v>0</v>
      </c>
      <c r="H894" s="65">
        <f>SUMIFS(Abr!$I$5:$I$619,Abr!$S$5:$S$619,"Despesa",Abr!$F$5:$F$619,Resultado!$D894)</f>
        <v>0</v>
      </c>
      <c r="I894" s="65">
        <f>SUMIFS(Mai!$I$5:$I$619,Mai!$S$5:$S$619,"Despesa",Mai!$F$5:$F$619,Resultado!$D894)</f>
        <v>0</v>
      </c>
      <c r="J894" s="65">
        <f>SUMIFS(Jun!$I$5:$I$619,Jun!$S$5:$S$619,"Despesa",Jun!$F$5:$F$619,Resultado!$D894)</f>
        <v>0</v>
      </c>
      <c r="K894" s="65">
        <f>SUMIFS(Jul!$I$5:$I$619,Jul!$S$5:$S$619,"Despesa",Jul!$F$5:$F$619,Resultado!$D894)</f>
        <v>0</v>
      </c>
      <c r="L894" s="65">
        <f>SUMIFS(Ago!$I$5:$I$619,Ago!$S$5:$S$619,"Despesa",Ago!$F$5:$F$619,Resultado!$D894)</f>
        <v>0</v>
      </c>
      <c r="M894" s="65">
        <f>SUMIFS(Set!$I$5:$I$619,Set!$S$5:$S$619,"Despesa",Set!$F$5:$F$619,Resultado!$D894)</f>
        <v>0</v>
      </c>
      <c r="N894" s="65">
        <f>SUMIFS(Out!$I$5:$I$619,Out!$S$5:$S$619,"Despesa",Out!$F$5:$F$619,Resultado!$D894)</f>
        <v>0</v>
      </c>
      <c r="O894" s="65">
        <f>SUMIFS(Nov!$I$5:$I$619,Nov!$S$5:$S$619,"Despesa",Nov!$F$5:$F$619,Resultado!$D894)</f>
        <v>0</v>
      </c>
      <c r="P894" s="65">
        <f>SUMIFS(Dez!$I$5:$I$619,Dez!$S$5:$S$619,"Despesa",Dez!$F$5:$F$619,Resultado!$D894)</f>
        <v>0</v>
      </c>
      <c r="Q894" s="65">
        <f t="shared" si="103"/>
        <v>0</v>
      </c>
    </row>
    <row r="895" spans="3:17" ht="28.5" customHeight="1" thickTop="1" thickBot="1" x14ac:dyDescent="0.25">
      <c r="C895" s="45" t="str">
        <f>'PC Despesas'!R74</f>
        <v>5.6.70</v>
      </c>
      <c r="D895" s="46" t="str">
        <f>VLOOKUP(C895,'PC Despesas'!$R$5:$S$103,2,FALSE)</f>
        <v>-</v>
      </c>
      <c r="E895" s="65">
        <f>SUMIFS(Jan!$I$5:$I$619,Jan!$S$5:$S$619,"Despesa",Jan!$F$5:$F$619,Resultado!$D895)</f>
        <v>0</v>
      </c>
      <c r="F895" s="65">
        <f>SUMIFS(Fev!$I$5:$I$619,Fev!$S$5:$S$619,"Despesa",Fev!$F$5:$F$619,Resultado!$D895)</f>
        <v>0</v>
      </c>
      <c r="G895" s="65">
        <f>SUMIFS(Mar!$I$5:$I$619,Mar!$S$5:$S$619,"Despesa",Mar!$F$5:$F$619,Resultado!$D895)</f>
        <v>0</v>
      </c>
      <c r="H895" s="65">
        <f>SUMIFS(Abr!$I$5:$I$619,Abr!$S$5:$S$619,"Despesa",Abr!$F$5:$F$619,Resultado!$D895)</f>
        <v>0</v>
      </c>
      <c r="I895" s="65">
        <f>SUMIFS(Mai!$I$5:$I$619,Mai!$S$5:$S$619,"Despesa",Mai!$F$5:$F$619,Resultado!$D895)</f>
        <v>0</v>
      </c>
      <c r="J895" s="65">
        <f>SUMIFS(Jun!$I$5:$I$619,Jun!$S$5:$S$619,"Despesa",Jun!$F$5:$F$619,Resultado!$D895)</f>
        <v>0</v>
      </c>
      <c r="K895" s="65">
        <f>SUMIFS(Jul!$I$5:$I$619,Jul!$S$5:$S$619,"Despesa",Jul!$F$5:$F$619,Resultado!$D895)</f>
        <v>0</v>
      </c>
      <c r="L895" s="65">
        <f>SUMIFS(Ago!$I$5:$I$619,Ago!$S$5:$S$619,"Despesa",Ago!$F$5:$F$619,Resultado!$D895)</f>
        <v>0</v>
      </c>
      <c r="M895" s="65">
        <f>SUMIFS(Set!$I$5:$I$619,Set!$S$5:$S$619,"Despesa",Set!$F$5:$F$619,Resultado!$D895)</f>
        <v>0</v>
      </c>
      <c r="N895" s="65">
        <f>SUMIFS(Out!$I$5:$I$619,Out!$S$5:$S$619,"Despesa",Out!$F$5:$F$619,Resultado!$D895)</f>
        <v>0</v>
      </c>
      <c r="O895" s="65">
        <f>SUMIFS(Nov!$I$5:$I$619,Nov!$S$5:$S$619,"Despesa",Nov!$F$5:$F$619,Resultado!$D895)</f>
        <v>0</v>
      </c>
      <c r="P895" s="65">
        <f>SUMIFS(Dez!$I$5:$I$619,Dez!$S$5:$S$619,"Despesa",Dez!$F$5:$F$619,Resultado!$D895)</f>
        <v>0</v>
      </c>
      <c r="Q895" s="65">
        <f t="shared" si="103"/>
        <v>0</v>
      </c>
    </row>
    <row r="896" spans="3:17" ht="28.5" customHeight="1" thickTop="1" thickBot="1" x14ac:dyDescent="0.25">
      <c r="C896" s="45" t="str">
        <f>'PC Despesas'!R75</f>
        <v>5.6.71</v>
      </c>
      <c r="D896" s="46" t="str">
        <f>VLOOKUP(C896,'PC Despesas'!$R$5:$S$103,2,FALSE)</f>
        <v>-</v>
      </c>
      <c r="E896" s="65">
        <f>SUMIFS(Jan!$I$5:$I$619,Jan!$S$5:$S$619,"Despesa",Jan!$F$5:$F$619,Resultado!$D896)</f>
        <v>0</v>
      </c>
      <c r="F896" s="65">
        <f>SUMIFS(Fev!$I$5:$I$619,Fev!$S$5:$S$619,"Despesa",Fev!$F$5:$F$619,Resultado!$D896)</f>
        <v>0</v>
      </c>
      <c r="G896" s="65">
        <f>SUMIFS(Mar!$I$5:$I$619,Mar!$S$5:$S$619,"Despesa",Mar!$F$5:$F$619,Resultado!$D896)</f>
        <v>0</v>
      </c>
      <c r="H896" s="65">
        <f>SUMIFS(Abr!$I$5:$I$619,Abr!$S$5:$S$619,"Despesa",Abr!$F$5:$F$619,Resultado!$D896)</f>
        <v>0</v>
      </c>
      <c r="I896" s="65">
        <f>SUMIFS(Mai!$I$5:$I$619,Mai!$S$5:$S$619,"Despesa",Mai!$F$5:$F$619,Resultado!$D896)</f>
        <v>0</v>
      </c>
      <c r="J896" s="65">
        <f>SUMIFS(Jun!$I$5:$I$619,Jun!$S$5:$S$619,"Despesa",Jun!$F$5:$F$619,Resultado!$D896)</f>
        <v>0</v>
      </c>
      <c r="K896" s="65">
        <f>SUMIFS(Jul!$I$5:$I$619,Jul!$S$5:$S$619,"Despesa",Jul!$F$5:$F$619,Resultado!$D896)</f>
        <v>0</v>
      </c>
      <c r="L896" s="65">
        <f>SUMIFS(Ago!$I$5:$I$619,Ago!$S$5:$S$619,"Despesa",Ago!$F$5:$F$619,Resultado!$D896)</f>
        <v>0</v>
      </c>
      <c r="M896" s="65">
        <f>SUMIFS(Set!$I$5:$I$619,Set!$S$5:$S$619,"Despesa",Set!$F$5:$F$619,Resultado!$D896)</f>
        <v>0</v>
      </c>
      <c r="N896" s="65">
        <f>SUMIFS(Out!$I$5:$I$619,Out!$S$5:$S$619,"Despesa",Out!$F$5:$F$619,Resultado!$D896)</f>
        <v>0</v>
      </c>
      <c r="O896" s="65">
        <f>SUMIFS(Nov!$I$5:$I$619,Nov!$S$5:$S$619,"Despesa",Nov!$F$5:$F$619,Resultado!$D896)</f>
        <v>0</v>
      </c>
      <c r="P896" s="65">
        <f>SUMIFS(Dez!$I$5:$I$619,Dez!$S$5:$S$619,"Despesa",Dez!$F$5:$F$619,Resultado!$D896)</f>
        <v>0</v>
      </c>
      <c r="Q896" s="65">
        <f t="shared" si="103"/>
        <v>0</v>
      </c>
    </row>
    <row r="897" spans="3:17" ht="28.5" customHeight="1" thickTop="1" thickBot="1" x14ac:dyDescent="0.25">
      <c r="C897" s="45" t="str">
        <f>'PC Despesas'!R76</f>
        <v>5.6.72</v>
      </c>
      <c r="D897" s="46" t="str">
        <f>VLOOKUP(C897,'PC Despesas'!$R$5:$S$103,2,FALSE)</f>
        <v>-</v>
      </c>
      <c r="E897" s="65">
        <f>SUMIFS(Jan!$I$5:$I$619,Jan!$S$5:$S$619,"Despesa",Jan!$F$5:$F$619,Resultado!$D897)</f>
        <v>0</v>
      </c>
      <c r="F897" s="65">
        <f>SUMIFS(Fev!$I$5:$I$619,Fev!$S$5:$S$619,"Despesa",Fev!$F$5:$F$619,Resultado!$D897)</f>
        <v>0</v>
      </c>
      <c r="G897" s="65">
        <f>SUMIFS(Mar!$I$5:$I$619,Mar!$S$5:$S$619,"Despesa",Mar!$F$5:$F$619,Resultado!$D897)</f>
        <v>0</v>
      </c>
      <c r="H897" s="65">
        <f>SUMIFS(Abr!$I$5:$I$619,Abr!$S$5:$S$619,"Despesa",Abr!$F$5:$F$619,Resultado!$D897)</f>
        <v>0</v>
      </c>
      <c r="I897" s="65">
        <f>SUMIFS(Mai!$I$5:$I$619,Mai!$S$5:$S$619,"Despesa",Mai!$F$5:$F$619,Resultado!$D897)</f>
        <v>0</v>
      </c>
      <c r="J897" s="65">
        <f>SUMIFS(Jun!$I$5:$I$619,Jun!$S$5:$S$619,"Despesa",Jun!$F$5:$F$619,Resultado!$D897)</f>
        <v>0</v>
      </c>
      <c r="K897" s="65">
        <f>SUMIFS(Jul!$I$5:$I$619,Jul!$S$5:$S$619,"Despesa",Jul!$F$5:$F$619,Resultado!$D897)</f>
        <v>0</v>
      </c>
      <c r="L897" s="65">
        <f>SUMIFS(Ago!$I$5:$I$619,Ago!$S$5:$S$619,"Despesa",Ago!$F$5:$F$619,Resultado!$D897)</f>
        <v>0</v>
      </c>
      <c r="M897" s="65">
        <f>SUMIFS(Set!$I$5:$I$619,Set!$S$5:$S$619,"Despesa",Set!$F$5:$F$619,Resultado!$D897)</f>
        <v>0</v>
      </c>
      <c r="N897" s="65">
        <f>SUMIFS(Out!$I$5:$I$619,Out!$S$5:$S$619,"Despesa",Out!$F$5:$F$619,Resultado!$D897)</f>
        <v>0</v>
      </c>
      <c r="O897" s="65">
        <f>SUMIFS(Nov!$I$5:$I$619,Nov!$S$5:$S$619,"Despesa",Nov!$F$5:$F$619,Resultado!$D897)</f>
        <v>0</v>
      </c>
      <c r="P897" s="65">
        <f>SUMIFS(Dez!$I$5:$I$619,Dez!$S$5:$S$619,"Despesa",Dez!$F$5:$F$619,Resultado!$D897)</f>
        <v>0</v>
      </c>
      <c r="Q897" s="65">
        <f t="shared" si="103"/>
        <v>0</v>
      </c>
    </row>
    <row r="898" spans="3:17" ht="28.5" customHeight="1" thickTop="1" thickBot="1" x14ac:dyDescent="0.25">
      <c r="C898" s="45" t="str">
        <f>'PC Despesas'!R77</f>
        <v>5.6.73</v>
      </c>
      <c r="D898" s="46" t="str">
        <f>VLOOKUP(C898,'PC Despesas'!$R$5:$S$103,2,FALSE)</f>
        <v>-</v>
      </c>
      <c r="E898" s="65">
        <f>SUMIFS(Jan!$I$5:$I$619,Jan!$S$5:$S$619,"Despesa",Jan!$F$5:$F$619,Resultado!$D898)</f>
        <v>0</v>
      </c>
      <c r="F898" s="65">
        <f>SUMIFS(Fev!$I$5:$I$619,Fev!$S$5:$S$619,"Despesa",Fev!$F$5:$F$619,Resultado!$D898)</f>
        <v>0</v>
      </c>
      <c r="G898" s="65">
        <f>SUMIFS(Mar!$I$5:$I$619,Mar!$S$5:$S$619,"Despesa",Mar!$F$5:$F$619,Resultado!$D898)</f>
        <v>0</v>
      </c>
      <c r="H898" s="65">
        <f>SUMIFS(Abr!$I$5:$I$619,Abr!$S$5:$S$619,"Despesa",Abr!$F$5:$F$619,Resultado!$D898)</f>
        <v>0</v>
      </c>
      <c r="I898" s="65">
        <f>SUMIFS(Mai!$I$5:$I$619,Mai!$S$5:$S$619,"Despesa",Mai!$F$5:$F$619,Resultado!$D898)</f>
        <v>0</v>
      </c>
      <c r="J898" s="65">
        <f>SUMIFS(Jun!$I$5:$I$619,Jun!$S$5:$S$619,"Despesa",Jun!$F$5:$F$619,Resultado!$D898)</f>
        <v>0</v>
      </c>
      <c r="K898" s="65">
        <f>SUMIFS(Jul!$I$5:$I$619,Jul!$S$5:$S$619,"Despesa",Jul!$F$5:$F$619,Resultado!$D898)</f>
        <v>0</v>
      </c>
      <c r="L898" s="65">
        <f>SUMIFS(Ago!$I$5:$I$619,Ago!$S$5:$S$619,"Despesa",Ago!$F$5:$F$619,Resultado!$D898)</f>
        <v>0</v>
      </c>
      <c r="M898" s="65">
        <f>SUMIFS(Set!$I$5:$I$619,Set!$S$5:$S$619,"Despesa",Set!$F$5:$F$619,Resultado!$D898)</f>
        <v>0</v>
      </c>
      <c r="N898" s="65">
        <f>SUMIFS(Out!$I$5:$I$619,Out!$S$5:$S$619,"Despesa",Out!$F$5:$F$619,Resultado!$D898)</f>
        <v>0</v>
      </c>
      <c r="O898" s="65">
        <f>SUMIFS(Nov!$I$5:$I$619,Nov!$S$5:$S$619,"Despesa",Nov!$F$5:$F$619,Resultado!$D898)</f>
        <v>0</v>
      </c>
      <c r="P898" s="65">
        <f>SUMIFS(Dez!$I$5:$I$619,Dez!$S$5:$S$619,"Despesa",Dez!$F$5:$F$619,Resultado!$D898)</f>
        <v>0</v>
      </c>
      <c r="Q898" s="65">
        <f t="shared" si="103"/>
        <v>0</v>
      </c>
    </row>
    <row r="899" spans="3:17" ht="28.5" customHeight="1" thickTop="1" thickBot="1" x14ac:dyDescent="0.25">
      <c r="C899" s="45" t="str">
        <f>'PC Despesas'!R78</f>
        <v>5.6.74</v>
      </c>
      <c r="D899" s="46" t="str">
        <f>VLOOKUP(C899,'PC Despesas'!$R$5:$S$103,2,FALSE)</f>
        <v>-</v>
      </c>
      <c r="E899" s="65">
        <f>SUMIFS(Jan!$I$5:$I$619,Jan!$S$5:$S$619,"Despesa",Jan!$F$5:$F$619,Resultado!$D899)</f>
        <v>0</v>
      </c>
      <c r="F899" s="65">
        <f>SUMIFS(Fev!$I$5:$I$619,Fev!$S$5:$S$619,"Despesa",Fev!$F$5:$F$619,Resultado!$D899)</f>
        <v>0</v>
      </c>
      <c r="G899" s="65">
        <f>SUMIFS(Mar!$I$5:$I$619,Mar!$S$5:$S$619,"Despesa",Mar!$F$5:$F$619,Resultado!$D899)</f>
        <v>0</v>
      </c>
      <c r="H899" s="65">
        <f>SUMIFS(Abr!$I$5:$I$619,Abr!$S$5:$S$619,"Despesa",Abr!$F$5:$F$619,Resultado!$D899)</f>
        <v>0</v>
      </c>
      <c r="I899" s="65">
        <f>SUMIFS(Mai!$I$5:$I$619,Mai!$S$5:$S$619,"Despesa",Mai!$F$5:$F$619,Resultado!$D899)</f>
        <v>0</v>
      </c>
      <c r="J899" s="65">
        <f>SUMIFS(Jun!$I$5:$I$619,Jun!$S$5:$S$619,"Despesa",Jun!$F$5:$F$619,Resultado!$D899)</f>
        <v>0</v>
      </c>
      <c r="K899" s="65">
        <f>SUMIFS(Jul!$I$5:$I$619,Jul!$S$5:$S$619,"Despesa",Jul!$F$5:$F$619,Resultado!$D899)</f>
        <v>0</v>
      </c>
      <c r="L899" s="65">
        <f>SUMIFS(Ago!$I$5:$I$619,Ago!$S$5:$S$619,"Despesa",Ago!$F$5:$F$619,Resultado!$D899)</f>
        <v>0</v>
      </c>
      <c r="M899" s="65">
        <f>SUMIFS(Set!$I$5:$I$619,Set!$S$5:$S$619,"Despesa",Set!$F$5:$F$619,Resultado!$D899)</f>
        <v>0</v>
      </c>
      <c r="N899" s="65">
        <f>SUMIFS(Out!$I$5:$I$619,Out!$S$5:$S$619,"Despesa",Out!$F$5:$F$619,Resultado!$D899)</f>
        <v>0</v>
      </c>
      <c r="O899" s="65">
        <f>SUMIFS(Nov!$I$5:$I$619,Nov!$S$5:$S$619,"Despesa",Nov!$F$5:$F$619,Resultado!$D899)</f>
        <v>0</v>
      </c>
      <c r="P899" s="65">
        <f>SUMIFS(Dez!$I$5:$I$619,Dez!$S$5:$S$619,"Despesa",Dez!$F$5:$F$619,Resultado!$D899)</f>
        <v>0</v>
      </c>
      <c r="Q899" s="65">
        <f t="shared" si="103"/>
        <v>0</v>
      </c>
    </row>
    <row r="900" spans="3:17" ht="28.5" customHeight="1" thickTop="1" thickBot="1" x14ac:dyDescent="0.25">
      <c r="C900" s="45" t="str">
        <f>'PC Despesas'!R79</f>
        <v>5.6.75</v>
      </c>
      <c r="D900" s="46" t="str">
        <f>VLOOKUP(C900,'PC Despesas'!$R$5:$S$103,2,FALSE)</f>
        <v>-</v>
      </c>
      <c r="E900" s="65">
        <f>SUMIFS(Jan!$I$5:$I$619,Jan!$S$5:$S$619,"Despesa",Jan!$F$5:$F$619,Resultado!$D900)</f>
        <v>0</v>
      </c>
      <c r="F900" s="65">
        <f>SUMIFS(Fev!$I$5:$I$619,Fev!$S$5:$S$619,"Despesa",Fev!$F$5:$F$619,Resultado!$D900)</f>
        <v>0</v>
      </c>
      <c r="G900" s="65">
        <f>SUMIFS(Mar!$I$5:$I$619,Mar!$S$5:$S$619,"Despesa",Mar!$F$5:$F$619,Resultado!$D900)</f>
        <v>0</v>
      </c>
      <c r="H900" s="65">
        <f>SUMIFS(Abr!$I$5:$I$619,Abr!$S$5:$S$619,"Despesa",Abr!$F$5:$F$619,Resultado!$D900)</f>
        <v>0</v>
      </c>
      <c r="I900" s="65">
        <f>SUMIFS(Mai!$I$5:$I$619,Mai!$S$5:$S$619,"Despesa",Mai!$F$5:$F$619,Resultado!$D900)</f>
        <v>0</v>
      </c>
      <c r="J900" s="65">
        <f>SUMIFS(Jun!$I$5:$I$619,Jun!$S$5:$S$619,"Despesa",Jun!$F$5:$F$619,Resultado!$D900)</f>
        <v>0</v>
      </c>
      <c r="K900" s="65">
        <f>SUMIFS(Jul!$I$5:$I$619,Jul!$S$5:$S$619,"Despesa",Jul!$F$5:$F$619,Resultado!$D900)</f>
        <v>0</v>
      </c>
      <c r="L900" s="65">
        <f>SUMIFS(Ago!$I$5:$I$619,Ago!$S$5:$S$619,"Despesa",Ago!$F$5:$F$619,Resultado!$D900)</f>
        <v>0</v>
      </c>
      <c r="M900" s="65">
        <f>SUMIFS(Set!$I$5:$I$619,Set!$S$5:$S$619,"Despesa",Set!$F$5:$F$619,Resultado!$D900)</f>
        <v>0</v>
      </c>
      <c r="N900" s="65">
        <f>SUMIFS(Out!$I$5:$I$619,Out!$S$5:$S$619,"Despesa",Out!$F$5:$F$619,Resultado!$D900)</f>
        <v>0</v>
      </c>
      <c r="O900" s="65">
        <f>SUMIFS(Nov!$I$5:$I$619,Nov!$S$5:$S$619,"Despesa",Nov!$F$5:$F$619,Resultado!$D900)</f>
        <v>0</v>
      </c>
      <c r="P900" s="65">
        <f>SUMIFS(Dez!$I$5:$I$619,Dez!$S$5:$S$619,"Despesa",Dez!$F$5:$F$619,Resultado!$D900)</f>
        <v>0</v>
      </c>
      <c r="Q900" s="65">
        <f t="shared" si="103"/>
        <v>0</v>
      </c>
    </row>
    <row r="901" spans="3:17" ht="28.5" customHeight="1" thickTop="1" thickBot="1" x14ac:dyDescent="0.25">
      <c r="C901" s="45" t="str">
        <f>'PC Despesas'!R80</f>
        <v>5.6.76</v>
      </c>
      <c r="D901" s="46" t="str">
        <f>VLOOKUP(C901,'PC Despesas'!$R$5:$S$103,2,FALSE)</f>
        <v>-</v>
      </c>
      <c r="E901" s="65">
        <f>SUMIFS(Jan!$I$5:$I$619,Jan!$S$5:$S$619,"Despesa",Jan!$F$5:$F$619,Resultado!$D901)</f>
        <v>0</v>
      </c>
      <c r="F901" s="65">
        <f>SUMIFS(Fev!$I$5:$I$619,Fev!$S$5:$S$619,"Despesa",Fev!$F$5:$F$619,Resultado!$D901)</f>
        <v>0</v>
      </c>
      <c r="G901" s="65">
        <f>SUMIFS(Mar!$I$5:$I$619,Mar!$S$5:$S$619,"Despesa",Mar!$F$5:$F$619,Resultado!$D901)</f>
        <v>0</v>
      </c>
      <c r="H901" s="65">
        <f>SUMIFS(Abr!$I$5:$I$619,Abr!$S$5:$S$619,"Despesa",Abr!$F$5:$F$619,Resultado!$D901)</f>
        <v>0</v>
      </c>
      <c r="I901" s="65">
        <f>SUMIFS(Mai!$I$5:$I$619,Mai!$S$5:$S$619,"Despesa",Mai!$F$5:$F$619,Resultado!$D901)</f>
        <v>0</v>
      </c>
      <c r="J901" s="65">
        <f>SUMIFS(Jun!$I$5:$I$619,Jun!$S$5:$S$619,"Despesa",Jun!$F$5:$F$619,Resultado!$D901)</f>
        <v>0</v>
      </c>
      <c r="K901" s="65">
        <f>SUMIFS(Jul!$I$5:$I$619,Jul!$S$5:$S$619,"Despesa",Jul!$F$5:$F$619,Resultado!$D901)</f>
        <v>0</v>
      </c>
      <c r="L901" s="65">
        <f>SUMIFS(Ago!$I$5:$I$619,Ago!$S$5:$S$619,"Despesa",Ago!$F$5:$F$619,Resultado!$D901)</f>
        <v>0</v>
      </c>
      <c r="M901" s="65">
        <f>SUMIFS(Set!$I$5:$I$619,Set!$S$5:$S$619,"Despesa",Set!$F$5:$F$619,Resultado!$D901)</f>
        <v>0</v>
      </c>
      <c r="N901" s="65">
        <f>SUMIFS(Out!$I$5:$I$619,Out!$S$5:$S$619,"Despesa",Out!$F$5:$F$619,Resultado!$D901)</f>
        <v>0</v>
      </c>
      <c r="O901" s="65">
        <f>SUMIFS(Nov!$I$5:$I$619,Nov!$S$5:$S$619,"Despesa",Nov!$F$5:$F$619,Resultado!$D901)</f>
        <v>0</v>
      </c>
      <c r="P901" s="65">
        <f>SUMIFS(Dez!$I$5:$I$619,Dez!$S$5:$S$619,"Despesa",Dez!$F$5:$F$619,Resultado!$D901)</f>
        <v>0</v>
      </c>
      <c r="Q901" s="65">
        <f t="shared" si="103"/>
        <v>0</v>
      </c>
    </row>
    <row r="902" spans="3:17" ht="28.5" customHeight="1" thickTop="1" thickBot="1" x14ac:dyDescent="0.25">
      <c r="C902" s="45" t="str">
        <f>'PC Despesas'!R81</f>
        <v>5.6.77</v>
      </c>
      <c r="D902" s="46" t="str">
        <f>VLOOKUP(C902,'PC Despesas'!$R$5:$S$103,2,FALSE)</f>
        <v>-</v>
      </c>
      <c r="E902" s="65">
        <f>SUMIFS(Jan!$I$5:$I$619,Jan!$S$5:$S$619,"Despesa",Jan!$F$5:$F$619,Resultado!$D902)</f>
        <v>0</v>
      </c>
      <c r="F902" s="65">
        <f>SUMIFS(Fev!$I$5:$I$619,Fev!$S$5:$S$619,"Despesa",Fev!$F$5:$F$619,Resultado!$D902)</f>
        <v>0</v>
      </c>
      <c r="G902" s="65">
        <f>SUMIFS(Mar!$I$5:$I$619,Mar!$S$5:$S$619,"Despesa",Mar!$F$5:$F$619,Resultado!$D902)</f>
        <v>0</v>
      </c>
      <c r="H902" s="65">
        <f>SUMIFS(Abr!$I$5:$I$619,Abr!$S$5:$S$619,"Despesa",Abr!$F$5:$F$619,Resultado!$D902)</f>
        <v>0</v>
      </c>
      <c r="I902" s="65">
        <f>SUMIFS(Mai!$I$5:$I$619,Mai!$S$5:$S$619,"Despesa",Mai!$F$5:$F$619,Resultado!$D902)</f>
        <v>0</v>
      </c>
      <c r="J902" s="65">
        <f>SUMIFS(Jun!$I$5:$I$619,Jun!$S$5:$S$619,"Despesa",Jun!$F$5:$F$619,Resultado!$D902)</f>
        <v>0</v>
      </c>
      <c r="K902" s="65">
        <f>SUMIFS(Jul!$I$5:$I$619,Jul!$S$5:$S$619,"Despesa",Jul!$F$5:$F$619,Resultado!$D902)</f>
        <v>0</v>
      </c>
      <c r="L902" s="65">
        <f>SUMIFS(Ago!$I$5:$I$619,Ago!$S$5:$S$619,"Despesa",Ago!$F$5:$F$619,Resultado!$D902)</f>
        <v>0</v>
      </c>
      <c r="M902" s="65">
        <f>SUMIFS(Set!$I$5:$I$619,Set!$S$5:$S$619,"Despesa",Set!$F$5:$F$619,Resultado!$D902)</f>
        <v>0</v>
      </c>
      <c r="N902" s="65">
        <f>SUMIFS(Out!$I$5:$I$619,Out!$S$5:$S$619,"Despesa",Out!$F$5:$F$619,Resultado!$D902)</f>
        <v>0</v>
      </c>
      <c r="O902" s="65">
        <f>SUMIFS(Nov!$I$5:$I$619,Nov!$S$5:$S$619,"Despesa",Nov!$F$5:$F$619,Resultado!$D902)</f>
        <v>0</v>
      </c>
      <c r="P902" s="65">
        <f>SUMIFS(Dez!$I$5:$I$619,Dez!$S$5:$S$619,"Despesa",Dez!$F$5:$F$619,Resultado!$D902)</f>
        <v>0</v>
      </c>
      <c r="Q902" s="65">
        <f t="shared" si="103"/>
        <v>0</v>
      </c>
    </row>
    <row r="903" spans="3:17" ht="28.5" customHeight="1" thickTop="1" thickBot="1" x14ac:dyDescent="0.25">
      <c r="C903" s="45" t="str">
        <f>'PC Despesas'!R82</f>
        <v>5.6.78</v>
      </c>
      <c r="D903" s="46" t="str">
        <f>VLOOKUP(C903,'PC Despesas'!$R$5:$S$103,2,FALSE)</f>
        <v>-</v>
      </c>
      <c r="E903" s="65">
        <f>SUMIFS(Jan!$I$5:$I$619,Jan!$S$5:$S$619,"Despesa",Jan!$F$5:$F$619,Resultado!$D903)</f>
        <v>0</v>
      </c>
      <c r="F903" s="65">
        <f>SUMIFS(Fev!$I$5:$I$619,Fev!$S$5:$S$619,"Despesa",Fev!$F$5:$F$619,Resultado!$D903)</f>
        <v>0</v>
      </c>
      <c r="G903" s="65">
        <f>SUMIFS(Mar!$I$5:$I$619,Mar!$S$5:$S$619,"Despesa",Mar!$F$5:$F$619,Resultado!$D903)</f>
        <v>0</v>
      </c>
      <c r="H903" s="65">
        <f>SUMIFS(Abr!$I$5:$I$619,Abr!$S$5:$S$619,"Despesa",Abr!$F$5:$F$619,Resultado!$D903)</f>
        <v>0</v>
      </c>
      <c r="I903" s="65">
        <f>SUMIFS(Mai!$I$5:$I$619,Mai!$S$5:$S$619,"Despesa",Mai!$F$5:$F$619,Resultado!$D903)</f>
        <v>0</v>
      </c>
      <c r="J903" s="65">
        <f>SUMIFS(Jun!$I$5:$I$619,Jun!$S$5:$S$619,"Despesa",Jun!$F$5:$F$619,Resultado!$D903)</f>
        <v>0</v>
      </c>
      <c r="K903" s="65">
        <f>SUMIFS(Jul!$I$5:$I$619,Jul!$S$5:$S$619,"Despesa",Jul!$F$5:$F$619,Resultado!$D903)</f>
        <v>0</v>
      </c>
      <c r="L903" s="65">
        <f>SUMIFS(Ago!$I$5:$I$619,Ago!$S$5:$S$619,"Despesa",Ago!$F$5:$F$619,Resultado!$D903)</f>
        <v>0</v>
      </c>
      <c r="M903" s="65">
        <f>SUMIFS(Set!$I$5:$I$619,Set!$S$5:$S$619,"Despesa",Set!$F$5:$F$619,Resultado!$D903)</f>
        <v>0</v>
      </c>
      <c r="N903" s="65">
        <f>SUMIFS(Out!$I$5:$I$619,Out!$S$5:$S$619,"Despesa",Out!$F$5:$F$619,Resultado!$D903)</f>
        <v>0</v>
      </c>
      <c r="O903" s="65">
        <f>SUMIFS(Nov!$I$5:$I$619,Nov!$S$5:$S$619,"Despesa",Nov!$F$5:$F$619,Resultado!$D903)</f>
        <v>0</v>
      </c>
      <c r="P903" s="65">
        <f>SUMIFS(Dez!$I$5:$I$619,Dez!$S$5:$S$619,"Despesa",Dez!$F$5:$F$619,Resultado!$D903)</f>
        <v>0</v>
      </c>
      <c r="Q903" s="65">
        <f t="shared" si="103"/>
        <v>0</v>
      </c>
    </row>
    <row r="904" spans="3:17" ht="28.5" customHeight="1" thickTop="1" thickBot="1" x14ac:dyDescent="0.25">
      <c r="C904" s="45" t="str">
        <f>'PC Despesas'!R83</f>
        <v>5.6.79</v>
      </c>
      <c r="D904" s="46" t="str">
        <f>VLOOKUP(C904,'PC Despesas'!$R$5:$S$103,2,FALSE)</f>
        <v>-</v>
      </c>
      <c r="E904" s="65">
        <f>SUMIFS(Jan!$I$5:$I$619,Jan!$S$5:$S$619,"Despesa",Jan!$F$5:$F$619,Resultado!$D904)</f>
        <v>0</v>
      </c>
      <c r="F904" s="65">
        <f>SUMIFS(Fev!$I$5:$I$619,Fev!$S$5:$S$619,"Despesa",Fev!$F$5:$F$619,Resultado!$D904)</f>
        <v>0</v>
      </c>
      <c r="G904" s="65">
        <f>SUMIFS(Mar!$I$5:$I$619,Mar!$S$5:$S$619,"Despesa",Mar!$F$5:$F$619,Resultado!$D904)</f>
        <v>0</v>
      </c>
      <c r="H904" s="65">
        <f>SUMIFS(Abr!$I$5:$I$619,Abr!$S$5:$S$619,"Despesa",Abr!$F$5:$F$619,Resultado!$D904)</f>
        <v>0</v>
      </c>
      <c r="I904" s="65">
        <f>SUMIFS(Mai!$I$5:$I$619,Mai!$S$5:$S$619,"Despesa",Mai!$F$5:$F$619,Resultado!$D904)</f>
        <v>0</v>
      </c>
      <c r="J904" s="65">
        <f>SUMIFS(Jun!$I$5:$I$619,Jun!$S$5:$S$619,"Despesa",Jun!$F$5:$F$619,Resultado!$D904)</f>
        <v>0</v>
      </c>
      <c r="K904" s="65">
        <f>SUMIFS(Jul!$I$5:$I$619,Jul!$S$5:$S$619,"Despesa",Jul!$F$5:$F$619,Resultado!$D904)</f>
        <v>0</v>
      </c>
      <c r="L904" s="65">
        <f>SUMIFS(Ago!$I$5:$I$619,Ago!$S$5:$S$619,"Despesa",Ago!$F$5:$F$619,Resultado!$D904)</f>
        <v>0</v>
      </c>
      <c r="M904" s="65">
        <f>SUMIFS(Set!$I$5:$I$619,Set!$S$5:$S$619,"Despesa",Set!$F$5:$F$619,Resultado!$D904)</f>
        <v>0</v>
      </c>
      <c r="N904" s="65">
        <f>SUMIFS(Out!$I$5:$I$619,Out!$S$5:$S$619,"Despesa",Out!$F$5:$F$619,Resultado!$D904)</f>
        <v>0</v>
      </c>
      <c r="O904" s="65">
        <f>SUMIFS(Nov!$I$5:$I$619,Nov!$S$5:$S$619,"Despesa",Nov!$F$5:$F$619,Resultado!$D904)</f>
        <v>0</v>
      </c>
      <c r="P904" s="65">
        <f>SUMIFS(Dez!$I$5:$I$619,Dez!$S$5:$S$619,"Despesa",Dez!$F$5:$F$619,Resultado!$D904)</f>
        <v>0</v>
      </c>
      <c r="Q904" s="65">
        <f t="shared" si="103"/>
        <v>0</v>
      </c>
    </row>
    <row r="905" spans="3:17" ht="28.5" customHeight="1" thickTop="1" thickBot="1" x14ac:dyDescent="0.25">
      <c r="C905" s="45" t="str">
        <f>'PC Despesas'!R84</f>
        <v>5.6.80</v>
      </c>
      <c r="D905" s="46" t="str">
        <f>VLOOKUP(C905,'PC Despesas'!$R$5:$S$103,2,FALSE)</f>
        <v>-</v>
      </c>
      <c r="E905" s="65">
        <f>SUMIFS(Jan!$I$5:$I$619,Jan!$S$5:$S$619,"Despesa",Jan!$F$5:$F$619,Resultado!$D905)</f>
        <v>0</v>
      </c>
      <c r="F905" s="65">
        <f>SUMIFS(Fev!$I$5:$I$619,Fev!$S$5:$S$619,"Despesa",Fev!$F$5:$F$619,Resultado!$D905)</f>
        <v>0</v>
      </c>
      <c r="G905" s="65">
        <f>SUMIFS(Mar!$I$5:$I$619,Mar!$S$5:$S$619,"Despesa",Mar!$F$5:$F$619,Resultado!$D905)</f>
        <v>0</v>
      </c>
      <c r="H905" s="65">
        <f>SUMIFS(Abr!$I$5:$I$619,Abr!$S$5:$S$619,"Despesa",Abr!$F$5:$F$619,Resultado!$D905)</f>
        <v>0</v>
      </c>
      <c r="I905" s="65">
        <f>SUMIFS(Mai!$I$5:$I$619,Mai!$S$5:$S$619,"Despesa",Mai!$F$5:$F$619,Resultado!$D905)</f>
        <v>0</v>
      </c>
      <c r="J905" s="65">
        <f>SUMIFS(Jun!$I$5:$I$619,Jun!$S$5:$S$619,"Despesa",Jun!$F$5:$F$619,Resultado!$D905)</f>
        <v>0</v>
      </c>
      <c r="K905" s="65">
        <f>SUMIFS(Jul!$I$5:$I$619,Jul!$S$5:$S$619,"Despesa",Jul!$F$5:$F$619,Resultado!$D905)</f>
        <v>0</v>
      </c>
      <c r="L905" s="65">
        <f>SUMIFS(Ago!$I$5:$I$619,Ago!$S$5:$S$619,"Despesa",Ago!$F$5:$F$619,Resultado!$D905)</f>
        <v>0</v>
      </c>
      <c r="M905" s="65">
        <f>SUMIFS(Set!$I$5:$I$619,Set!$S$5:$S$619,"Despesa",Set!$F$5:$F$619,Resultado!$D905)</f>
        <v>0</v>
      </c>
      <c r="N905" s="65">
        <f>SUMIFS(Out!$I$5:$I$619,Out!$S$5:$S$619,"Despesa",Out!$F$5:$F$619,Resultado!$D905)</f>
        <v>0</v>
      </c>
      <c r="O905" s="65">
        <f>SUMIFS(Nov!$I$5:$I$619,Nov!$S$5:$S$619,"Despesa",Nov!$F$5:$F$619,Resultado!$D905)</f>
        <v>0</v>
      </c>
      <c r="P905" s="65">
        <f>SUMIFS(Dez!$I$5:$I$619,Dez!$S$5:$S$619,"Despesa",Dez!$F$5:$F$619,Resultado!$D905)</f>
        <v>0</v>
      </c>
      <c r="Q905" s="65">
        <f t="shared" si="103"/>
        <v>0</v>
      </c>
    </row>
    <row r="906" spans="3:17" ht="28.5" customHeight="1" thickTop="1" thickBot="1" x14ac:dyDescent="0.25">
      <c r="C906" s="45" t="str">
        <f>'PC Despesas'!R85</f>
        <v>5.6.81</v>
      </c>
      <c r="D906" s="46" t="str">
        <f>VLOOKUP(C906,'PC Despesas'!$R$5:$S$103,2,FALSE)</f>
        <v>-</v>
      </c>
      <c r="E906" s="65">
        <f>SUMIFS(Jan!$I$5:$I$619,Jan!$S$5:$S$619,"Despesa",Jan!$F$5:$F$619,Resultado!$D906)</f>
        <v>0</v>
      </c>
      <c r="F906" s="65">
        <f>SUMIFS(Fev!$I$5:$I$619,Fev!$S$5:$S$619,"Despesa",Fev!$F$5:$F$619,Resultado!$D906)</f>
        <v>0</v>
      </c>
      <c r="G906" s="65">
        <f>SUMIFS(Mar!$I$5:$I$619,Mar!$S$5:$S$619,"Despesa",Mar!$F$5:$F$619,Resultado!$D906)</f>
        <v>0</v>
      </c>
      <c r="H906" s="65">
        <f>SUMIFS(Abr!$I$5:$I$619,Abr!$S$5:$S$619,"Despesa",Abr!$F$5:$F$619,Resultado!$D906)</f>
        <v>0</v>
      </c>
      <c r="I906" s="65">
        <f>SUMIFS(Mai!$I$5:$I$619,Mai!$S$5:$S$619,"Despesa",Mai!$F$5:$F$619,Resultado!$D906)</f>
        <v>0</v>
      </c>
      <c r="J906" s="65">
        <f>SUMIFS(Jun!$I$5:$I$619,Jun!$S$5:$S$619,"Despesa",Jun!$F$5:$F$619,Resultado!$D906)</f>
        <v>0</v>
      </c>
      <c r="K906" s="65">
        <f>SUMIFS(Jul!$I$5:$I$619,Jul!$S$5:$S$619,"Despesa",Jul!$F$5:$F$619,Resultado!$D906)</f>
        <v>0</v>
      </c>
      <c r="L906" s="65">
        <f>SUMIFS(Ago!$I$5:$I$619,Ago!$S$5:$S$619,"Despesa",Ago!$F$5:$F$619,Resultado!$D906)</f>
        <v>0</v>
      </c>
      <c r="M906" s="65">
        <f>SUMIFS(Set!$I$5:$I$619,Set!$S$5:$S$619,"Despesa",Set!$F$5:$F$619,Resultado!$D906)</f>
        <v>0</v>
      </c>
      <c r="N906" s="65">
        <f>SUMIFS(Out!$I$5:$I$619,Out!$S$5:$S$619,"Despesa",Out!$F$5:$F$619,Resultado!$D906)</f>
        <v>0</v>
      </c>
      <c r="O906" s="65">
        <f>SUMIFS(Nov!$I$5:$I$619,Nov!$S$5:$S$619,"Despesa",Nov!$F$5:$F$619,Resultado!$D906)</f>
        <v>0</v>
      </c>
      <c r="P906" s="65">
        <f>SUMIFS(Dez!$I$5:$I$619,Dez!$S$5:$S$619,"Despesa",Dez!$F$5:$F$619,Resultado!$D906)</f>
        <v>0</v>
      </c>
      <c r="Q906" s="65">
        <f t="shared" si="103"/>
        <v>0</v>
      </c>
    </row>
    <row r="907" spans="3:17" ht="28.5" customHeight="1" thickTop="1" thickBot="1" x14ac:dyDescent="0.25">
      <c r="C907" s="45" t="str">
        <f>'PC Despesas'!R86</f>
        <v>5.6.82</v>
      </c>
      <c r="D907" s="46" t="str">
        <f>VLOOKUP(C907,'PC Despesas'!$R$5:$S$103,2,FALSE)</f>
        <v>-</v>
      </c>
      <c r="E907" s="65">
        <f>SUMIFS(Jan!$I$5:$I$619,Jan!$S$5:$S$619,"Despesa",Jan!$F$5:$F$619,Resultado!$D907)</f>
        <v>0</v>
      </c>
      <c r="F907" s="65">
        <f>SUMIFS(Fev!$I$5:$I$619,Fev!$S$5:$S$619,"Despesa",Fev!$F$5:$F$619,Resultado!$D907)</f>
        <v>0</v>
      </c>
      <c r="G907" s="65">
        <f>SUMIFS(Mar!$I$5:$I$619,Mar!$S$5:$S$619,"Despesa",Mar!$F$5:$F$619,Resultado!$D907)</f>
        <v>0</v>
      </c>
      <c r="H907" s="65">
        <f>SUMIFS(Abr!$I$5:$I$619,Abr!$S$5:$S$619,"Despesa",Abr!$F$5:$F$619,Resultado!$D907)</f>
        <v>0</v>
      </c>
      <c r="I907" s="65">
        <f>SUMIFS(Mai!$I$5:$I$619,Mai!$S$5:$S$619,"Despesa",Mai!$F$5:$F$619,Resultado!$D907)</f>
        <v>0</v>
      </c>
      <c r="J907" s="65">
        <f>SUMIFS(Jun!$I$5:$I$619,Jun!$S$5:$S$619,"Despesa",Jun!$F$5:$F$619,Resultado!$D907)</f>
        <v>0</v>
      </c>
      <c r="K907" s="65">
        <f>SUMIFS(Jul!$I$5:$I$619,Jul!$S$5:$S$619,"Despesa",Jul!$F$5:$F$619,Resultado!$D907)</f>
        <v>0</v>
      </c>
      <c r="L907" s="65">
        <f>SUMIFS(Ago!$I$5:$I$619,Ago!$S$5:$S$619,"Despesa",Ago!$F$5:$F$619,Resultado!$D907)</f>
        <v>0</v>
      </c>
      <c r="M907" s="65">
        <f>SUMIFS(Set!$I$5:$I$619,Set!$S$5:$S$619,"Despesa",Set!$F$5:$F$619,Resultado!$D907)</f>
        <v>0</v>
      </c>
      <c r="N907" s="65">
        <f>SUMIFS(Out!$I$5:$I$619,Out!$S$5:$S$619,"Despesa",Out!$F$5:$F$619,Resultado!$D907)</f>
        <v>0</v>
      </c>
      <c r="O907" s="65">
        <f>SUMIFS(Nov!$I$5:$I$619,Nov!$S$5:$S$619,"Despesa",Nov!$F$5:$F$619,Resultado!$D907)</f>
        <v>0</v>
      </c>
      <c r="P907" s="65">
        <f>SUMIFS(Dez!$I$5:$I$619,Dez!$S$5:$S$619,"Despesa",Dez!$F$5:$F$619,Resultado!$D907)</f>
        <v>0</v>
      </c>
      <c r="Q907" s="65">
        <f t="shared" si="103"/>
        <v>0</v>
      </c>
    </row>
    <row r="908" spans="3:17" ht="28.5" customHeight="1" thickTop="1" thickBot="1" x14ac:dyDescent="0.25">
      <c r="C908" s="45" t="str">
        <f>'PC Despesas'!R87</f>
        <v>5.6.83</v>
      </c>
      <c r="D908" s="46" t="str">
        <f>VLOOKUP(C908,'PC Despesas'!$R$5:$S$103,2,FALSE)</f>
        <v>-</v>
      </c>
      <c r="E908" s="65">
        <f>SUMIFS(Jan!$I$5:$I$619,Jan!$S$5:$S$619,"Despesa",Jan!$F$5:$F$619,Resultado!$D908)</f>
        <v>0</v>
      </c>
      <c r="F908" s="65">
        <f>SUMIFS(Fev!$I$5:$I$619,Fev!$S$5:$S$619,"Despesa",Fev!$F$5:$F$619,Resultado!$D908)</f>
        <v>0</v>
      </c>
      <c r="G908" s="65">
        <f>SUMIFS(Mar!$I$5:$I$619,Mar!$S$5:$S$619,"Despesa",Mar!$F$5:$F$619,Resultado!$D908)</f>
        <v>0</v>
      </c>
      <c r="H908" s="65">
        <f>SUMIFS(Abr!$I$5:$I$619,Abr!$S$5:$S$619,"Despesa",Abr!$F$5:$F$619,Resultado!$D908)</f>
        <v>0</v>
      </c>
      <c r="I908" s="65">
        <f>SUMIFS(Mai!$I$5:$I$619,Mai!$S$5:$S$619,"Despesa",Mai!$F$5:$F$619,Resultado!$D908)</f>
        <v>0</v>
      </c>
      <c r="J908" s="65">
        <f>SUMIFS(Jun!$I$5:$I$619,Jun!$S$5:$S$619,"Despesa",Jun!$F$5:$F$619,Resultado!$D908)</f>
        <v>0</v>
      </c>
      <c r="K908" s="65">
        <f>SUMIFS(Jul!$I$5:$I$619,Jul!$S$5:$S$619,"Despesa",Jul!$F$5:$F$619,Resultado!$D908)</f>
        <v>0</v>
      </c>
      <c r="L908" s="65">
        <f>SUMIFS(Ago!$I$5:$I$619,Ago!$S$5:$S$619,"Despesa",Ago!$F$5:$F$619,Resultado!$D908)</f>
        <v>0</v>
      </c>
      <c r="M908" s="65">
        <f>SUMIFS(Set!$I$5:$I$619,Set!$S$5:$S$619,"Despesa",Set!$F$5:$F$619,Resultado!$D908)</f>
        <v>0</v>
      </c>
      <c r="N908" s="65">
        <f>SUMIFS(Out!$I$5:$I$619,Out!$S$5:$S$619,"Despesa",Out!$F$5:$F$619,Resultado!$D908)</f>
        <v>0</v>
      </c>
      <c r="O908" s="65">
        <f>SUMIFS(Nov!$I$5:$I$619,Nov!$S$5:$S$619,"Despesa",Nov!$F$5:$F$619,Resultado!$D908)</f>
        <v>0</v>
      </c>
      <c r="P908" s="65">
        <f>SUMIFS(Dez!$I$5:$I$619,Dez!$S$5:$S$619,"Despesa",Dez!$F$5:$F$619,Resultado!$D908)</f>
        <v>0</v>
      </c>
      <c r="Q908" s="65">
        <f t="shared" si="103"/>
        <v>0</v>
      </c>
    </row>
    <row r="909" spans="3:17" ht="28.5" customHeight="1" thickTop="1" thickBot="1" x14ac:dyDescent="0.25">
      <c r="C909" s="45" t="str">
        <f>'PC Despesas'!R88</f>
        <v>5.6.84</v>
      </c>
      <c r="D909" s="46" t="str">
        <f>VLOOKUP(C909,'PC Despesas'!$R$5:$S$103,2,FALSE)</f>
        <v>-</v>
      </c>
      <c r="E909" s="65">
        <f>SUMIFS(Jan!$I$5:$I$619,Jan!$S$5:$S$619,"Despesa",Jan!$F$5:$F$619,Resultado!$D909)</f>
        <v>0</v>
      </c>
      <c r="F909" s="65">
        <f>SUMIFS(Fev!$I$5:$I$619,Fev!$S$5:$S$619,"Despesa",Fev!$F$5:$F$619,Resultado!$D909)</f>
        <v>0</v>
      </c>
      <c r="G909" s="65">
        <f>SUMIFS(Mar!$I$5:$I$619,Mar!$S$5:$S$619,"Despesa",Mar!$F$5:$F$619,Resultado!$D909)</f>
        <v>0</v>
      </c>
      <c r="H909" s="65">
        <f>SUMIFS(Abr!$I$5:$I$619,Abr!$S$5:$S$619,"Despesa",Abr!$F$5:$F$619,Resultado!$D909)</f>
        <v>0</v>
      </c>
      <c r="I909" s="65">
        <f>SUMIFS(Mai!$I$5:$I$619,Mai!$S$5:$S$619,"Despesa",Mai!$F$5:$F$619,Resultado!$D909)</f>
        <v>0</v>
      </c>
      <c r="J909" s="65">
        <f>SUMIFS(Jun!$I$5:$I$619,Jun!$S$5:$S$619,"Despesa",Jun!$F$5:$F$619,Resultado!$D909)</f>
        <v>0</v>
      </c>
      <c r="K909" s="65">
        <f>SUMIFS(Jul!$I$5:$I$619,Jul!$S$5:$S$619,"Despesa",Jul!$F$5:$F$619,Resultado!$D909)</f>
        <v>0</v>
      </c>
      <c r="L909" s="65">
        <f>SUMIFS(Ago!$I$5:$I$619,Ago!$S$5:$S$619,"Despesa",Ago!$F$5:$F$619,Resultado!$D909)</f>
        <v>0</v>
      </c>
      <c r="M909" s="65">
        <f>SUMIFS(Set!$I$5:$I$619,Set!$S$5:$S$619,"Despesa",Set!$F$5:$F$619,Resultado!$D909)</f>
        <v>0</v>
      </c>
      <c r="N909" s="65">
        <f>SUMIFS(Out!$I$5:$I$619,Out!$S$5:$S$619,"Despesa",Out!$F$5:$F$619,Resultado!$D909)</f>
        <v>0</v>
      </c>
      <c r="O909" s="65">
        <f>SUMIFS(Nov!$I$5:$I$619,Nov!$S$5:$S$619,"Despesa",Nov!$F$5:$F$619,Resultado!$D909)</f>
        <v>0</v>
      </c>
      <c r="P909" s="65">
        <f>SUMIFS(Dez!$I$5:$I$619,Dez!$S$5:$S$619,"Despesa",Dez!$F$5:$F$619,Resultado!$D909)</f>
        <v>0</v>
      </c>
      <c r="Q909" s="65">
        <f t="shared" si="103"/>
        <v>0</v>
      </c>
    </row>
    <row r="910" spans="3:17" ht="28.5" customHeight="1" thickTop="1" thickBot="1" x14ac:dyDescent="0.25">
      <c r="C910" s="45" t="str">
        <f>'PC Despesas'!R89</f>
        <v>5.6.85</v>
      </c>
      <c r="D910" s="46" t="str">
        <f>VLOOKUP(C910,'PC Despesas'!$R$5:$S$103,2,FALSE)</f>
        <v>-</v>
      </c>
      <c r="E910" s="65">
        <f>SUMIFS(Jan!$I$5:$I$619,Jan!$S$5:$S$619,"Despesa",Jan!$F$5:$F$619,Resultado!$D910)</f>
        <v>0</v>
      </c>
      <c r="F910" s="65">
        <f>SUMIFS(Fev!$I$5:$I$619,Fev!$S$5:$S$619,"Despesa",Fev!$F$5:$F$619,Resultado!$D910)</f>
        <v>0</v>
      </c>
      <c r="G910" s="65">
        <f>SUMIFS(Mar!$I$5:$I$619,Mar!$S$5:$S$619,"Despesa",Mar!$F$5:$F$619,Resultado!$D910)</f>
        <v>0</v>
      </c>
      <c r="H910" s="65">
        <f>SUMIFS(Abr!$I$5:$I$619,Abr!$S$5:$S$619,"Despesa",Abr!$F$5:$F$619,Resultado!$D910)</f>
        <v>0</v>
      </c>
      <c r="I910" s="65">
        <f>SUMIFS(Mai!$I$5:$I$619,Mai!$S$5:$S$619,"Despesa",Mai!$F$5:$F$619,Resultado!$D910)</f>
        <v>0</v>
      </c>
      <c r="J910" s="65">
        <f>SUMIFS(Jun!$I$5:$I$619,Jun!$S$5:$S$619,"Despesa",Jun!$F$5:$F$619,Resultado!$D910)</f>
        <v>0</v>
      </c>
      <c r="K910" s="65">
        <f>SUMIFS(Jul!$I$5:$I$619,Jul!$S$5:$S$619,"Despesa",Jul!$F$5:$F$619,Resultado!$D910)</f>
        <v>0</v>
      </c>
      <c r="L910" s="65">
        <f>SUMIFS(Ago!$I$5:$I$619,Ago!$S$5:$S$619,"Despesa",Ago!$F$5:$F$619,Resultado!$D910)</f>
        <v>0</v>
      </c>
      <c r="M910" s="65">
        <f>SUMIFS(Set!$I$5:$I$619,Set!$S$5:$S$619,"Despesa",Set!$F$5:$F$619,Resultado!$D910)</f>
        <v>0</v>
      </c>
      <c r="N910" s="65">
        <f>SUMIFS(Out!$I$5:$I$619,Out!$S$5:$S$619,"Despesa",Out!$F$5:$F$619,Resultado!$D910)</f>
        <v>0</v>
      </c>
      <c r="O910" s="65">
        <f>SUMIFS(Nov!$I$5:$I$619,Nov!$S$5:$S$619,"Despesa",Nov!$F$5:$F$619,Resultado!$D910)</f>
        <v>0</v>
      </c>
      <c r="P910" s="65">
        <f>SUMIFS(Dez!$I$5:$I$619,Dez!$S$5:$S$619,"Despesa",Dez!$F$5:$F$619,Resultado!$D910)</f>
        <v>0</v>
      </c>
      <c r="Q910" s="65">
        <f t="shared" si="103"/>
        <v>0</v>
      </c>
    </row>
    <row r="911" spans="3:17" ht="27.75" customHeight="1" thickTop="1" thickBot="1" x14ac:dyDescent="0.25">
      <c r="C911" s="45" t="str">
        <f>'PC Despesas'!R90</f>
        <v>5.6.86</v>
      </c>
      <c r="D911" s="46" t="str">
        <f>VLOOKUP(C911,'PC Despesas'!$R$5:$S$103,2,FALSE)</f>
        <v>-</v>
      </c>
      <c r="E911" s="65">
        <f>SUMIFS(Jan!$I$5:$I$619,Jan!$S$5:$S$619,"Despesa",Jan!$F$5:$F$619,Resultado!$D911)</f>
        <v>0</v>
      </c>
      <c r="F911" s="65">
        <f>SUMIFS(Fev!$I$5:$I$619,Fev!$S$5:$S$619,"Despesa",Fev!$F$5:$F$619,Resultado!$D911)</f>
        <v>0</v>
      </c>
      <c r="G911" s="65">
        <f>SUMIFS(Mar!$I$5:$I$619,Mar!$S$5:$S$619,"Despesa",Mar!$F$5:$F$619,Resultado!$D911)</f>
        <v>0</v>
      </c>
      <c r="H911" s="65">
        <f>SUMIFS(Abr!$I$5:$I$619,Abr!$S$5:$S$619,"Despesa",Abr!$F$5:$F$619,Resultado!$D911)</f>
        <v>0</v>
      </c>
      <c r="I911" s="65">
        <f>SUMIFS(Mai!$I$5:$I$619,Mai!$S$5:$S$619,"Despesa",Mai!$F$5:$F$619,Resultado!$D911)</f>
        <v>0</v>
      </c>
      <c r="J911" s="65">
        <f>SUMIFS(Jun!$I$5:$I$619,Jun!$S$5:$S$619,"Despesa",Jun!$F$5:$F$619,Resultado!$D911)</f>
        <v>0</v>
      </c>
      <c r="K911" s="65">
        <f>SUMIFS(Jul!$I$5:$I$619,Jul!$S$5:$S$619,"Despesa",Jul!$F$5:$F$619,Resultado!$D911)</f>
        <v>0</v>
      </c>
      <c r="L911" s="65">
        <f>SUMIFS(Ago!$I$5:$I$619,Ago!$S$5:$S$619,"Despesa",Ago!$F$5:$F$619,Resultado!$D911)</f>
        <v>0</v>
      </c>
      <c r="M911" s="65">
        <f>SUMIFS(Set!$I$5:$I$619,Set!$S$5:$S$619,"Despesa",Set!$F$5:$F$619,Resultado!$D911)</f>
        <v>0</v>
      </c>
      <c r="N911" s="65">
        <f>SUMIFS(Out!$I$5:$I$619,Out!$S$5:$S$619,"Despesa",Out!$F$5:$F$619,Resultado!$D911)</f>
        <v>0</v>
      </c>
      <c r="O911" s="65">
        <f>SUMIFS(Nov!$I$5:$I$619,Nov!$S$5:$S$619,"Despesa",Nov!$F$5:$F$619,Resultado!$D911)</f>
        <v>0</v>
      </c>
      <c r="P911" s="65">
        <f>SUMIFS(Dez!$I$5:$I$619,Dez!$S$5:$S$619,"Despesa",Dez!$F$5:$F$619,Resultado!$D911)</f>
        <v>0</v>
      </c>
      <c r="Q911" s="65">
        <f t="shared" si="103"/>
        <v>0</v>
      </c>
    </row>
    <row r="912" spans="3:17" ht="27.75" customHeight="1" thickTop="1" thickBot="1" x14ac:dyDescent="0.25">
      <c r="C912" s="45" t="str">
        <f>'PC Despesas'!R91</f>
        <v>5.6.87</v>
      </c>
      <c r="D912" s="46" t="str">
        <f>VLOOKUP(C912,'PC Despesas'!$R$5:$S$103,2,FALSE)</f>
        <v>-</v>
      </c>
      <c r="E912" s="65">
        <f>SUMIFS(Jan!$I$5:$I$619,Jan!$S$5:$S$619,"Despesa",Jan!$F$5:$F$619,Resultado!$D912)</f>
        <v>0</v>
      </c>
      <c r="F912" s="65">
        <f>SUMIFS(Fev!$I$5:$I$619,Fev!$S$5:$S$619,"Despesa",Fev!$F$5:$F$619,Resultado!$D912)</f>
        <v>0</v>
      </c>
      <c r="G912" s="65">
        <f>SUMIFS(Mar!$I$5:$I$619,Mar!$S$5:$S$619,"Despesa",Mar!$F$5:$F$619,Resultado!$D912)</f>
        <v>0</v>
      </c>
      <c r="H912" s="65">
        <f>SUMIFS(Abr!$I$5:$I$619,Abr!$S$5:$S$619,"Despesa",Abr!$F$5:$F$619,Resultado!$D912)</f>
        <v>0</v>
      </c>
      <c r="I912" s="65">
        <f>SUMIFS(Mai!$I$5:$I$619,Mai!$S$5:$S$619,"Despesa",Mai!$F$5:$F$619,Resultado!$D912)</f>
        <v>0</v>
      </c>
      <c r="J912" s="65">
        <f>SUMIFS(Jun!$I$5:$I$619,Jun!$S$5:$S$619,"Despesa",Jun!$F$5:$F$619,Resultado!$D912)</f>
        <v>0</v>
      </c>
      <c r="K912" s="65">
        <f>SUMIFS(Jul!$I$5:$I$619,Jul!$S$5:$S$619,"Despesa",Jul!$F$5:$F$619,Resultado!$D912)</f>
        <v>0</v>
      </c>
      <c r="L912" s="65">
        <f>SUMIFS(Ago!$I$5:$I$619,Ago!$S$5:$S$619,"Despesa",Ago!$F$5:$F$619,Resultado!$D912)</f>
        <v>0</v>
      </c>
      <c r="M912" s="65">
        <f>SUMIFS(Set!$I$5:$I$619,Set!$S$5:$S$619,"Despesa",Set!$F$5:$F$619,Resultado!$D912)</f>
        <v>0</v>
      </c>
      <c r="N912" s="65">
        <f>SUMIFS(Out!$I$5:$I$619,Out!$S$5:$S$619,"Despesa",Out!$F$5:$F$619,Resultado!$D912)</f>
        <v>0</v>
      </c>
      <c r="O912" s="65">
        <f>SUMIFS(Nov!$I$5:$I$619,Nov!$S$5:$S$619,"Despesa",Nov!$F$5:$F$619,Resultado!$D912)</f>
        <v>0</v>
      </c>
      <c r="P912" s="65">
        <f>SUMIFS(Dez!$I$5:$I$619,Dez!$S$5:$S$619,"Despesa",Dez!$F$5:$F$619,Resultado!$D912)</f>
        <v>0</v>
      </c>
      <c r="Q912" s="65">
        <f t="shared" si="103"/>
        <v>0</v>
      </c>
    </row>
    <row r="913" spans="3:17" ht="27.75" customHeight="1" thickTop="1" thickBot="1" x14ac:dyDescent="0.25">
      <c r="C913" s="45" t="str">
        <f>'PC Despesas'!R92</f>
        <v>5.6.88</v>
      </c>
      <c r="D913" s="46" t="str">
        <f>VLOOKUP(C913,'PC Despesas'!$R$5:$S$103,2,FALSE)</f>
        <v>-</v>
      </c>
      <c r="E913" s="65">
        <f>SUMIFS(Jan!$I$5:$I$619,Jan!$S$5:$S$619,"Despesa",Jan!$F$5:$F$619,Resultado!$D913)</f>
        <v>0</v>
      </c>
      <c r="F913" s="65">
        <f>SUMIFS(Fev!$I$5:$I$619,Fev!$S$5:$S$619,"Despesa",Fev!$F$5:$F$619,Resultado!$D913)</f>
        <v>0</v>
      </c>
      <c r="G913" s="65">
        <f>SUMIFS(Mar!$I$5:$I$619,Mar!$S$5:$S$619,"Despesa",Mar!$F$5:$F$619,Resultado!$D913)</f>
        <v>0</v>
      </c>
      <c r="H913" s="65">
        <f>SUMIFS(Abr!$I$5:$I$619,Abr!$S$5:$S$619,"Despesa",Abr!$F$5:$F$619,Resultado!$D913)</f>
        <v>0</v>
      </c>
      <c r="I913" s="65">
        <f>SUMIFS(Mai!$I$5:$I$619,Mai!$S$5:$S$619,"Despesa",Mai!$F$5:$F$619,Resultado!$D913)</f>
        <v>0</v>
      </c>
      <c r="J913" s="65">
        <f>SUMIFS(Jun!$I$5:$I$619,Jun!$S$5:$S$619,"Despesa",Jun!$F$5:$F$619,Resultado!$D913)</f>
        <v>0</v>
      </c>
      <c r="K913" s="65">
        <f>SUMIFS(Jul!$I$5:$I$619,Jul!$S$5:$S$619,"Despesa",Jul!$F$5:$F$619,Resultado!$D913)</f>
        <v>0</v>
      </c>
      <c r="L913" s="65">
        <f>SUMIFS(Ago!$I$5:$I$619,Ago!$S$5:$S$619,"Despesa",Ago!$F$5:$F$619,Resultado!$D913)</f>
        <v>0</v>
      </c>
      <c r="M913" s="65">
        <f>SUMIFS(Set!$I$5:$I$619,Set!$S$5:$S$619,"Despesa",Set!$F$5:$F$619,Resultado!$D913)</f>
        <v>0</v>
      </c>
      <c r="N913" s="65">
        <f>SUMIFS(Out!$I$5:$I$619,Out!$S$5:$S$619,"Despesa",Out!$F$5:$F$619,Resultado!$D913)</f>
        <v>0</v>
      </c>
      <c r="O913" s="65">
        <f>SUMIFS(Nov!$I$5:$I$619,Nov!$S$5:$S$619,"Despesa",Nov!$F$5:$F$619,Resultado!$D913)</f>
        <v>0</v>
      </c>
      <c r="P913" s="65">
        <f>SUMIFS(Dez!$I$5:$I$619,Dez!$S$5:$S$619,"Despesa",Dez!$F$5:$F$619,Resultado!$D913)</f>
        <v>0</v>
      </c>
      <c r="Q913" s="65">
        <f t="shared" si="103"/>
        <v>0</v>
      </c>
    </row>
    <row r="914" spans="3:17" ht="27.75" customHeight="1" thickTop="1" thickBot="1" x14ac:dyDescent="0.25">
      <c r="C914" s="45" t="str">
        <f>'PC Despesas'!R93</f>
        <v>5.6.89</v>
      </c>
      <c r="D914" s="46" t="str">
        <f>VLOOKUP(C914,'PC Despesas'!$R$5:$S$103,2,FALSE)</f>
        <v>-</v>
      </c>
      <c r="E914" s="65">
        <f>SUMIFS(Jan!$I$5:$I$619,Jan!$S$5:$S$619,"Despesa",Jan!$F$5:$F$619,Resultado!$D914)</f>
        <v>0</v>
      </c>
      <c r="F914" s="65">
        <f>SUMIFS(Fev!$I$5:$I$619,Fev!$S$5:$S$619,"Despesa",Fev!$F$5:$F$619,Resultado!$D914)</f>
        <v>0</v>
      </c>
      <c r="G914" s="65">
        <f>SUMIFS(Mar!$I$5:$I$619,Mar!$S$5:$S$619,"Despesa",Mar!$F$5:$F$619,Resultado!$D914)</f>
        <v>0</v>
      </c>
      <c r="H914" s="65">
        <f>SUMIFS(Abr!$I$5:$I$619,Abr!$S$5:$S$619,"Despesa",Abr!$F$5:$F$619,Resultado!$D914)</f>
        <v>0</v>
      </c>
      <c r="I914" s="65">
        <f>SUMIFS(Mai!$I$5:$I$619,Mai!$S$5:$S$619,"Despesa",Mai!$F$5:$F$619,Resultado!$D914)</f>
        <v>0</v>
      </c>
      <c r="J914" s="65">
        <f>SUMIFS(Jun!$I$5:$I$619,Jun!$S$5:$S$619,"Despesa",Jun!$F$5:$F$619,Resultado!$D914)</f>
        <v>0</v>
      </c>
      <c r="K914" s="65">
        <f>SUMIFS(Jul!$I$5:$I$619,Jul!$S$5:$S$619,"Despesa",Jul!$F$5:$F$619,Resultado!$D914)</f>
        <v>0</v>
      </c>
      <c r="L914" s="65">
        <f>SUMIFS(Ago!$I$5:$I$619,Ago!$S$5:$S$619,"Despesa",Ago!$F$5:$F$619,Resultado!$D914)</f>
        <v>0</v>
      </c>
      <c r="M914" s="65">
        <f>SUMIFS(Set!$I$5:$I$619,Set!$S$5:$S$619,"Despesa",Set!$F$5:$F$619,Resultado!$D914)</f>
        <v>0</v>
      </c>
      <c r="N914" s="65">
        <f>SUMIFS(Out!$I$5:$I$619,Out!$S$5:$S$619,"Despesa",Out!$F$5:$F$619,Resultado!$D914)</f>
        <v>0</v>
      </c>
      <c r="O914" s="65">
        <f>SUMIFS(Nov!$I$5:$I$619,Nov!$S$5:$S$619,"Despesa",Nov!$F$5:$F$619,Resultado!$D914)</f>
        <v>0</v>
      </c>
      <c r="P914" s="65">
        <f>SUMIFS(Dez!$I$5:$I$619,Dez!$S$5:$S$619,"Despesa",Dez!$F$5:$F$619,Resultado!$D914)</f>
        <v>0</v>
      </c>
      <c r="Q914" s="65">
        <f t="shared" si="103"/>
        <v>0</v>
      </c>
    </row>
    <row r="915" spans="3:17" ht="27.75" customHeight="1" thickTop="1" thickBot="1" x14ac:dyDescent="0.25">
      <c r="C915" s="45" t="str">
        <f>'PC Despesas'!R94</f>
        <v>5.6.90</v>
      </c>
      <c r="D915" s="46" t="str">
        <f>VLOOKUP(C915,'PC Despesas'!$R$5:$S$103,2,FALSE)</f>
        <v>-</v>
      </c>
      <c r="E915" s="65">
        <f>SUMIFS(Jan!$I$5:$I$619,Jan!$S$5:$S$619,"Despesa",Jan!$F$5:$F$619,Resultado!$D915)</f>
        <v>0</v>
      </c>
      <c r="F915" s="65">
        <f>SUMIFS(Fev!$I$5:$I$619,Fev!$S$5:$S$619,"Despesa",Fev!$F$5:$F$619,Resultado!$D915)</f>
        <v>0</v>
      </c>
      <c r="G915" s="65">
        <f>SUMIFS(Mar!$I$5:$I$619,Mar!$S$5:$S$619,"Despesa",Mar!$F$5:$F$619,Resultado!$D915)</f>
        <v>0</v>
      </c>
      <c r="H915" s="65">
        <f>SUMIFS(Abr!$I$5:$I$619,Abr!$S$5:$S$619,"Despesa",Abr!$F$5:$F$619,Resultado!$D915)</f>
        <v>0</v>
      </c>
      <c r="I915" s="65">
        <f>SUMIFS(Mai!$I$5:$I$619,Mai!$S$5:$S$619,"Despesa",Mai!$F$5:$F$619,Resultado!$D915)</f>
        <v>0</v>
      </c>
      <c r="J915" s="65">
        <f>SUMIFS(Jun!$I$5:$I$619,Jun!$S$5:$S$619,"Despesa",Jun!$F$5:$F$619,Resultado!$D915)</f>
        <v>0</v>
      </c>
      <c r="K915" s="65">
        <f>SUMIFS(Jul!$I$5:$I$619,Jul!$S$5:$S$619,"Despesa",Jul!$F$5:$F$619,Resultado!$D915)</f>
        <v>0</v>
      </c>
      <c r="L915" s="65">
        <f>SUMIFS(Ago!$I$5:$I$619,Ago!$S$5:$S$619,"Despesa",Ago!$F$5:$F$619,Resultado!$D915)</f>
        <v>0</v>
      </c>
      <c r="M915" s="65">
        <f>SUMIFS(Set!$I$5:$I$619,Set!$S$5:$S$619,"Despesa",Set!$F$5:$F$619,Resultado!$D915)</f>
        <v>0</v>
      </c>
      <c r="N915" s="65">
        <f>SUMIFS(Out!$I$5:$I$619,Out!$S$5:$S$619,"Despesa",Out!$F$5:$F$619,Resultado!$D915)</f>
        <v>0</v>
      </c>
      <c r="O915" s="65">
        <f>SUMIFS(Nov!$I$5:$I$619,Nov!$S$5:$S$619,"Despesa",Nov!$F$5:$F$619,Resultado!$D915)</f>
        <v>0</v>
      </c>
      <c r="P915" s="65">
        <f>SUMIFS(Dez!$I$5:$I$619,Dez!$S$5:$S$619,"Despesa",Dez!$F$5:$F$619,Resultado!$D915)</f>
        <v>0</v>
      </c>
      <c r="Q915" s="65">
        <f t="shared" si="103"/>
        <v>0</v>
      </c>
    </row>
    <row r="916" spans="3:17" ht="27.75" customHeight="1" thickTop="1" thickBot="1" x14ac:dyDescent="0.25">
      <c r="C916" s="45" t="str">
        <f>'PC Despesas'!R95</f>
        <v>5.6.91</v>
      </c>
      <c r="D916" s="46" t="str">
        <f>VLOOKUP(C916,'PC Despesas'!$R$5:$S$103,2,FALSE)</f>
        <v>-</v>
      </c>
      <c r="E916" s="65">
        <f>SUMIFS(Jan!$I$5:$I$619,Jan!$S$5:$S$619,"Despesa",Jan!$F$5:$F$619,Resultado!$D916)</f>
        <v>0</v>
      </c>
      <c r="F916" s="65">
        <f>SUMIFS(Fev!$I$5:$I$619,Fev!$S$5:$S$619,"Despesa",Fev!$F$5:$F$619,Resultado!$D916)</f>
        <v>0</v>
      </c>
      <c r="G916" s="65">
        <f>SUMIFS(Mar!$I$5:$I$619,Mar!$S$5:$S$619,"Despesa",Mar!$F$5:$F$619,Resultado!$D916)</f>
        <v>0</v>
      </c>
      <c r="H916" s="65">
        <f>SUMIFS(Abr!$I$5:$I$619,Abr!$S$5:$S$619,"Despesa",Abr!$F$5:$F$619,Resultado!$D916)</f>
        <v>0</v>
      </c>
      <c r="I916" s="65">
        <f>SUMIFS(Mai!$I$5:$I$619,Mai!$S$5:$S$619,"Despesa",Mai!$F$5:$F$619,Resultado!$D916)</f>
        <v>0</v>
      </c>
      <c r="J916" s="65">
        <f>SUMIFS(Jun!$I$5:$I$619,Jun!$S$5:$S$619,"Despesa",Jun!$F$5:$F$619,Resultado!$D916)</f>
        <v>0</v>
      </c>
      <c r="K916" s="65">
        <f>SUMIFS(Jul!$I$5:$I$619,Jul!$S$5:$S$619,"Despesa",Jul!$F$5:$F$619,Resultado!$D916)</f>
        <v>0</v>
      </c>
      <c r="L916" s="65">
        <f>SUMIFS(Ago!$I$5:$I$619,Ago!$S$5:$S$619,"Despesa",Ago!$F$5:$F$619,Resultado!$D916)</f>
        <v>0</v>
      </c>
      <c r="M916" s="65">
        <f>SUMIFS(Set!$I$5:$I$619,Set!$S$5:$S$619,"Despesa",Set!$F$5:$F$619,Resultado!$D916)</f>
        <v>0</v>
      </c>
      <c r="N916" s="65">
        <f>SUMIFS(Out!$I$5:$I$619,Out!$S$5:$S$619,"Despesa",Out!$F$5:$F$619,Resultado!$D916)</f>
        <v>0</v>
      </c>
      <c r="O916" s="65">
        <f>SUMIFS(Nov!$I$5:$I$619,Nov!$S$5:$S$619,"Despesa",Nov!$F$5:$F$619,Resultado!$D916)</f>
        <v>0</v>
      </c>
      <c r="P916" s="65">
        <f>SUMIFS(Dez!$I$5:$I$619,Dez!$S$5:$S$619,"Despesa",Dez!$F$5:$F$619,Resultado!$D916)</f>
        <v>0</v>
      </c>
      <c r="Q916" s="65">
        <f t="shared" si="103"/>
        <v>0</v>
      </c>
    </row>
    <row r="917" spans="3:17" ht="27.75" customHeight="1" thickTop="1" thickBot="1" x14ac:dyDescent="0.25">
      <c r="C917" s="45" t="str">
        <f>'PC Despesas'!R96</f>
        <v>5.6.92</v>
      </c>
      <c r="D917" s="46" t="str">
        <f>VLOOKUP(C917,'PC Despesas'!$R$5:$S$103,2,FALSE)</f>
        <v>-</v>
      </c>
      <c r="E917" s="65">
        <f>SUMIFS(Jan!$I$5:$I$619,Jan!$S$5:$S$619,"Despesa",Jan!$F$5:$F$619,Resultado!$D917)</f>
        <v>0</v>
      </c>
      <c r="F917" s="65">
        <f>SUMIFS(Fev!$I$5:$I$619,Fev!$S$5:$S$619,"Despesa",Fev!$F$5:$F$619,Resultado!$D917)</f>
        <v>0</v>
      </c>
      <c r="G917" s="65">
        <f>SUMIFS(Mar!$I$5:$I$619,Mar!$S$5:$S$619,"Despesa",Mar!$F$5:$F$619,Resultado!$D917)</f>
        <v>0</v>
      </c>
      <c r="H917" s="65">
        <f>SUMIFS(Abr!$I$5:$I$619,Abr!$S$5:$S$619,"Despesa",Abr!$F$5:$F$619,Resultado!$D917)</f>
        <v>0</v>
      </c>
      <c r="I917" s="65">
        <f>SUMIFS(Mai!$I$5:$I$619,Mai!$S$5:$S$619,"Despesa",Mai!$F$5:$F$619,Resultado!$D917)</f>
        <v>0</v>
      </c>
      <c r="J917" s="65">
        <f>SUMIFS(Jun!$I$5:$I$619,Jun!$S$5:$S$619,"Despesa",Jun!$F$5:$F$619,Resultado!$D917)</f>
        <v>0</v>
      </c>
      <c r="K917" s="65">
        <f>SUMIFS(Jul!$I$5:$I$619,Jul!$S$5:$S$619,"Despesa",Jul!$F$5:$F$619,Resultado!$D917)</f>
        <v>0</v>
      </c>
      <c r="L917" s="65">
        <f>SUMIFS(Ago!$I$5:$I$619,Ago!$S$5:$S$619,"Despesa",Ago!$F$5:$F$619,Resultado!$D917)</f>
        <v>0</v>
      </c>
      <c r="M917" s="65">
        <f>SUMIFS(Set!$I$5:$I$619,Set!$S$5:$S$619,"Despesa",Set!$F$5:$F$619,Resultado!$D917)</f>
        <v>0</v>
      </c>
      <c r="N917" s="65">
        <f>SUMIFS(Out!$I$5:$I$619,Out!$S$5:$S$619,"Despesa",Out!$F$5:$F$619,Resultado!$D917)</f>
        <v>0</v>
      </c>
      <c r="O917" s="65">
        <f>SUMIFS(Nov!$I$5:$I$619,Nov!$S$5:$S$619,"Despesa",Nov!$F$5:$F$619,Resultado!$D917)</f>
        <v>0</v>
      </c>
      <c r="P917" s="65">
        <f>SUMIFS(Dez!$I$5:$I$619,Dez!$S$5:$S$619,"Despesa",Dez!$F$5:$F$619,Resultado!$D917)</f>
        <v>0</v>
      </c>
      <c r="Q917" s="65">
        <f t="shared" si="103"/>
        <v>0</v>
      </c>
    </row>
    <row r="918" spans="3:17" ht="27.75" customHeight="1" thickTop="1" thickBot="1" x14ac:dyDescent="0.25">
      <c r="C918" s="45" t="str">
        <f>'PC Despesas'!R97</f>
        <v>5.6.93</v>
      </c>
      <c r="D918" s="46" t="str">
        <f>VLOOKUP(C918,'PC Despesas'!$R$5:$S$103,2,FALSE)</f>
        <v>-</v>
      </c>
      <c r="E918" s="65">
        <f>SUMIFS(Jan!$I$5:$I$619,Jan!$S$5:$S$619,"Despesa",Jan!$F$5:$F$619,Resultado!$D918)</f>
        <v>0</v>
      </c>
      <c r="F918" s="65">
        <f>SUMIFS(Fev!$I$5:$I$619,Fev!$S$5:$S$619,"Despesa",Fev!$F$5:$F$619,Resultado!$D918)</f>
        <v>0</v>
      </c>
      <c r="G918" s="65">
        <f>SUMIFS(Mar!$I$5:$I$619,Mar!$S$5:$S$619,"Despesa",Mar!$F$5:$F$619,Resultado!$D918)</f>
        <v>0</v>
      </c>
      <c r="H918" s="65">
        <f>SUMIFS(Abr!$I$5:$I$619,Abr!$S$5:$S$619,"Despesa",Abr!$F$5:$F$619,Resultado!$D918)</f>
        <v>0</v>
      </c>
      <c r="I918" s="65">
        <f>SUMIFS(Mai!$I$5:$I$619,Mai!$S$5:$S$619,"Despesa",Mai!$F$5:$F$619,Resultado!$D918)</f>
        <v>0</v>
      </c>
      <c r="J918" s="65">
        <f>SUMIFS(Jun!$I$5:$I$619,Jun!$S$5:$S$619,"Despesa",Jun!$F$5:$F$619,Resultado!$D918)</f>
        <v>0</v>
      </c>
      <c r="K918" s="65">
        <f>SUMIFS(Jul!$I$5:$I$619,Jul!$S$5:$S$619,"Despesa",Jul!$F$5:$F$619,Resultado!$D918)</f>
        <v>0</v>
      </c>
      <c r="L918" s="65">
        <f>SUMIFS(Ago!$I$5:$I$619,Ago!$S$5:$S$619,"Despesa",Ago!$F$5:$F$619,Resultado!$D918)</f>
        <v>0</v>
      </c>
      <c r="M918" s="65">
        <f>SUMIFS(Set!$I$5:$I$619,Set!$S$5:$S$619,"Despesa",Set!$F$5:$F$619,Resultado!$D918)</f>
        <v>0</v>
      </c>
      <c r="N918" s="65">
        <f>SUMIFS(Out!$I$5:$I$619,Out!$S$5:$S$619,"Despesa",Out!$F$5:$F$619,Resultado!$D918)</f>
        <v>0</v>
      </c>
      <c r="O918" s="65">
        <f>SUMIFS(Nov!$I$5:$I$619,Nov!$S$5:$S$619,"Despesa",Nov!$F$5:$F$619,Resultado!$D918)</f>
        <v>0</v>
      </c>
      <c r="P918" s="65">
        <f>SUMIFS(Dez!$I$5:$I$619,Dez!$S$5:$S$619,"Despesa",Dez!$F$5:$F$619,Resultado!$D918)</f>
        <v>0</v>
      </c>
      <c r="Q918" s="65">
        <f t="shared" si="103"/>
        <v>0</v>
      </c>
    </row>
    <row r="919" spans="3:17" ht="27.75" customHeight="1" thickTop="1" thickBot="1" x14ac:dyDescent="0.25">
      <c r="C919" s="45" t="str">
        <f>'PC Despesas'!R98</f>
        <v>5.6.94</v>
      </c>
      <c r="D919" s="46" t="str">
        <f>VLOOKUP(C919,'PC Despesas'!$R$5:$S$103,2,FALSE)</f>
        <v>-</v>
      </c>
      <c r="E919" s="65">
        <f>SUMIFS(Jan!$I$5:$I$619,Jan!$S$5:$S$619,"Despesa",Jan!$F$5:$F$619,Resultado!$D919)</f>
        <v>0</v>
      </c>
      <c r="F919" s="65">
        <f>SUMIFS(Fev!$I$5:$I$619,Fev!$S$5:$S$619,"Despesa",Fev!$F$5:$F$619,Resultado!$D919)</f>
        <v>0</v>
      </c>
      <c r="G919" s="65">
        <f>SUMIFS(Mar!$I$5:$I$619,Mar!$S$5:$S$619,"Despesa",Mar!$F$5:$F$619,Resultado!$D919)</f>
        <v>0</v>
      </c>
      <c r="H919" s="65">
        <f>SUMIFS(Abr!$I$5:$I$619,Abr!$S$5:$S$619,"Despesa",Abr!$F$5:$F$619,Resultado!$D919)</f>
        <v>0</v>
      </c>
      <c r="I919" s="65">
        <f>SUMIFS(Mai!$I$5:$I$619,Mai!$S$5:$S$619,"Despesa",Mai!$F$5:$F$619,Resultado!$D919)</f>
        <v>0</v>
      </c>
      <c r="J919" s="65">
        <f>SUMIFS(Jun!$I$5:$I$619,Jun!$S$5:$S$619,"Despesa",Jun!$F$5:$F$619,Resultado!$D919)</f>
        <v>0</v>
      </c>
      <c r="K919" s="65">
        <f>SUMIFS(Jul!$I$5:$I$619,Jul!$S$5:$S$619,"Despesa",Jul!$F$5:$F$619,Resultado!$D919)</f>
        <v>0</v>
      </c>
      <c r="L919" s="65">
        <f>SUMIFS(Ago!$I$5:$I$619,Ago!$S$5:$S$619,"Despesa",Ago!$F$5:$F$619,Resultado!$D919)</f>
        <v>0</v>
      </c>
      <c r="M919" s="65">
        <f>SUMIFS(Set!$I$5:$I$619,Set!$S$5:$S$619,"Despesa",Set!$F$5:$F$619,Resultado!$D919)</f>
        <v>0</v>
      </c>
      <c r="N919" s="65">
        <f>SUMIFS(Out!$I$5:$I$619,Out!$S$5:$S$619,"Despesa",Out!$F$5:$F$619,Resultado!$D919)</f>
        <v>0</v>
      </c>
      <c r="O919" s="65">
        <f>SUMIFS(Nov!$I$5:$I$619,Nov!$S$5:$S$619,"Despesa",Nov!$F$5:$F$619,Resultado!$D919)</f>
        <v>0</v>
      </c>
      <c r="P919" s="65">
        <f>SUMIFS(Dez!$I$5:$I$619,Dez!$S$5:$S$619,"Despesa",Dez!$F$5:$F$619,Resultado!$D919)</f>
        <v>0</v>
      </c>
      <c r="Q919" s="65">
        <f t="shared" si="103"/>
        <v>0</v>
      </c>
    </row>
    <row r="920" spans="3:17" ht="27.75" customHeight="1" thickTop="1" thickBot="1" x14ac:dyDescent="0.25">
      <c r="C920" s="45" t="str">
        <f>'PC Despesas'!R99</f>
        <v>5.6.95</v>
      </c>
      <c r="D920" s="46" t="str">
        <f>VLOOKUP(C920,'PC Despesas'!$R$5:$S$103,2,FALSE)</f>
        <v>-</v>
      </c>
      <c r="E920" s="65">
        <f>SUMIFS(Jan!$I$5:$I$619,Jan!$S$5:$S$619,"Despesa",Jan!$F$5:$F$619,Resultado!$D920)</f>
        <v>0</v>
      </c>
      <c r="F920" s="65">
        <f>SUMIFS(Fev!$I$5:$I$619,Fev!$S$5:$S$619,"Despesa",Fev!$F$5:$F$619,Resultado!$D920)</f>
        <v>0</v>
      </c>
      <c r="G920" s="65">
        <f>SUMIFS(Mar!$I$5:$I$619,Mar!$S$5:$S$619,"Despesa",Mar!$F$5:$F$619,Resultado!$D920)</f>
        <v>0</v>
      </c>
      <c r="H920" s="65">
        <f>SUMIFS(Abr!$I$5:$I$619,Abr!$S$5:$S$619,"Despesa",Abr!$F$5:$F$619,Resultado!$D920)</f>
        <v>0</v>
      </c>
      <c r="I920" s="65">
        <f>SUMIFS(Mai!$I$5:$I$619,Mai!$S$5:$S$619,"Despesa",Mai!$F$5:$F$619,Resultado!$D920)</f>
        <v>0</v>
      </c>
      <c r="J920" s="65">
        <f>SUMIFS(Jun!$I$5:$I$619,Jun!$S$5:$S$619,"Despesa",Jun!$F$5:$F$619,Resultado!$D920)</f>
        <v>0</v>
      </c>
      <c r="K920" s="65">
        <f>SUMIFS(Jul!$I$5:$I$619,Jul!$S$5:$S$619,"Despesa",Jul!$F$5:$F$619,Resultado!$D920)</f>
        <v>0</v>
      </c>
      <c r="L920" s="65">
        <f>SUMIFS(Ago!$I$5:$I$619,Ago!$S$5:$S$619,"Despesa",Ago!$F$5:$F$619,Resultado!$D920)</f>
        <v>0</v>
      </c>
      <c r="M920" s="65">
        <f>SUMIFS(Set!$I$5:$I$619,Set!$S$5:$S$619,"Despesa",Set!$F$5:$F$619,Resultado!$D920)</f>
        <v>0</v>
      </c>
      <c r="N920" s="65">
        <f>SUMIFS(Out!$I$5:$I$619,Out!$S$5:$S$619,"Despesa",Out!$F$5:$F$619,Resultado!$D920)</f>
        <v>0</v>
      </c>
      <c r="O920" s="65">
        <f>SUMIFS(Nov!$I$5:$I$619,Nov!$S$5:$S$619,"Despesa",Nov!$F$5:$F$619,Resultado!$D920)</f>
        <v>0</v>
      </c>
      <c r="P920" s="65">
        <f>SUMIFS(Dez!$I$5:$I$619,Dez!$S$5:$S$619,"Despesa",Dez!$F$5:$F$619,Resultado!$D920)</f>
        <v>0</v>
      </c>
      <c r="Q920" s="65">
        <f t="shared" si="103"/>
        <v>0</v>
      </c>
    </row>
    <row r="921" spans="3:17" ht="27.75" customHeight="1" thickTop="1" thickBot="1" x14ac:dyDescent="0.25">
      <c r="C921" s="45" t="str">
        <f>'PC Despesas'!R100</f>
        <v>5.6.96</v>
      </c>
      <c r="D921" s="46" t="str">
        <f>VLOOKUP(C921,'PC Despesas'!$R$5:$S$103,2,FALSE)</f>
        <v>-</v>
      </c>
      <c r="E921" s="65">
        <f>SUMIFS(Jan!$I$5:$I$619,Jan!$S$5:$S$619,"Despesa",Jan!$F$5:$F$619,Resultado!$D921)</f>
        <v>0</v>
      </c>
      <c r="F921" s="65">
        <f>SUMIFS(Fev!$I$5:$I$619,Fev!$S$5:$S$619,"Despesa",Fev!$F$5:$F$619,Resultado!$D921)</f>
        <v>0</v>
      </c>
      <c r="G921" s="65">
        <f>SUMIFS(Mar!$I$5:$I$619,Mar!$S$5:$S$619,"Despesa",Mar!$F$5:$F$619,Resultado!$D921)</f>
        <v>0</v>
      </c>
      <c r="H921" s="65">
        <f>SUMIFS(Abr!$I$5:$I$619,Abr!$S$5:$S$619,"Despesa",Abr!$F$5:$F$619,Resultado!$D921)</f>
        <v>0</v>
      </c>
      <c r="I921" s="65">
        <f>SUMIFS(Mai!$I$5:$I$619,Mai!$S$5:$S$619,"Despesa",Mai!$F$5:$F$619,Resultado!$D921)</f>
        <v>0</v>
      </c>
      <c r="J921" s="65">
        <f>SUMIFS(Jun!$I$5:$I$619,Jun!$S$5:$S$619,"Despesa",Jun!$F$5:$F$619,Resultado!$D921)</f>
        <v>0</v>
      </c>
      <c r="K921" s="65">
        <f>SUMIFS(Jul!$I$5:$I$619,Jul!$S$5:$S$619,"Despesa",Jul!$F$5:$F$619,Resultado!$D921)</f>
        <v>0</v>
      </c>
      <c r="L921" s="65">
        <f>SUMIFS(Ago!$I$5:$I$619,Ago!$S$5:$S$619,"Despesa",Ago!$F$5:$F$619,Resultado!$D921)</f>
        <v>0</v>
      </c>
      <c r="M921" s="65">
        <f>SUMIFS(Set!$I$5:$I$619,Set!$S$5:$S$619,"Despesa",Set!$F$5:$F$619,Resultado!$D921)</f>
        <v>0</v>
      </c>
      <c r="N921" s="65">
        <f>SUMIFS(Out!$I$5:$I$619,Out!$S$5:$S$619,"Despesa",Out!$F$5:$F$619,Resultado!$D921)</f>
        <v>0</v>
      </c>
      <c r="O921" s="65">
        <f>SUMIFS(Nov!$I$5:$I$619,Nov!$S$5:$S$619,"Despesa",Nov!$F$5:$F$619,Resultado!$D921)</f>
        <v>0</v>
      </c>
      <c r="P921" s="65">
        <f>SUMIFS(Dez!$I$5:$I$619,Dez!$S$5:$S$619,"Despesa",Dez!$F$5:$F$619,Resultado!$D921)</f>
        <v>0</v>
      </c>
      <c r="Q921" s="65">
        <f t="shared" si="103"/>
        <v>0</v>
      </c>
    </row>
    <row r="922" spans="3:17" ht="27.75" customHeight="1" thickTop="1" thickBot="1" x14ac:dyDescent="0.25">
      <c r="C922" s="45" t="str">
        <f>'PC Despesas'!R101</f>
        <v>5.6.97</v>
      </c>
      <c r="D922" s="46" t="str">
        <f>VLOOKUP(C922,'PC Despesas'!$R$5:$S$103,2,FALSE)</f>
        <v>-</v>
      </c>
      <c r="E922" s="65">
        <f>SUMIFS(Jan!$I$5:$I$619,Jan!$S$5:$S$619,"Despesa",Jan!$F$5:$F$619,Resultado!$D922)</f>
        <v>0</v>
      </c>
      <c r="F922" s="65">
        <f>SUMIFS(Fev!$I$5:$I$619,Fev!$S$5:$S$619,"Despesa",Fev!$F$5:$F$619,Resultado!$D922)</f>
        <v>0</v>
      </c>
      <c r="G922" s="65">
        <f>SUMIFS(Mar!$I$5:$I$619,Mar!$S$5:$S$619,"Despesa",Mar!$F$5:$F$619,Resultado!$D922)</f>
        <v>0</v>
      </c>
      <c r="H922" s="65">
        <f>SUMIFS(Abr!$I$5:$I$619,Abr!$S$5:$S$619,"Despesa",Abr!$F$5:$F$619,Resultado!$D922)</f>
        <v>0</v>
      </c>
      <c r="I922" s="65">
        <f>SUMIFS(Mai!$I$5:$I$619,Mai!$S$5:$S$619,"Despesa",Mai!$F$5:$F$619,Resultado!$D922)</f>
        <v>0</v>
      </c>
      <c r="J922" s="65">
        <f>SUMIFS(Jun!$I$5:$I$619,Jun!$S$5:$S$619,"Despesa",Jun!$F$5:$F$619,Resultado!$D922)</f>
        <v>0</v>
      </c>
      <c r="K922" s="65">
        <f>SUMIFS(Jul!$I$5:$I$619,Jul!$S$5:$S$619,"Despesa",Jul!$F$5:$F$619,Resultado!$D922)</f>
        <v>0</v>
      </c>
      <c r="L922" s="65">
        <f>SUMIFS(Ago!$I$5:$I$619,Ago!$S$5:$S$619,"Despesa",Ago!$F$5:$F$619,Resultado!$D922)</f>
        <v>0</v>
      </c>
      <c r="M922" s="65">
        <f>SUMIFS(Set!$I$5:$I$619,Set!$S$5:$S$619,"Despesa",Set!$F$5:$F$619,Resultado!$D922)</f>
        <v>0</v>
      </c>
      <c r="N922" s="65">
        <f>SUMIFS(Out!$I$5:$I$619,Out!$S$5:$S$619,"Despesa",Out!$F$5:$F$619,Resultado!$D922)</f>
        <v>0</v>
      </c>
      <c r="O922" s="65">
        <f>SUMIFS(Nov!$I$5:$I$619,Nov!$S$5:$S$619,"Despesa",Nov!$F$5:$F$619,Resultado!$D922)</f>
        <v>0</v>
      </c>
      <c r="P922" s="65">
        <f>SUMIFS(Dez!$I$5:$I$619,Dez!$S$5:$S$619,"Despesa",Dez!$F$5:$F$619,Resultado!$D922)</f>
        <v>0</v>
      </c>
      <c r="Q922" s="65">
        <f t="shared" si="103"/>
        <v>0</v>
      </c>
    </row>
    <row r="923" spans="3:17" ht="27.75" customHeight="1" thickTop="1" thickBot="1" x14ac:dyDescent="0.25">
      <c r="C923" s="45" t="str">
        <f>'PC Despesas'!R102</f>
        <v>5.6.98</v>
      </c>
      <c r="D923" s="46" t="str">
        <f>VLOOKUP(C923,'PC Despesas'!$R$5:$S$103,2,FALSE)</f>
        <v>-</v>
      </c>
      <c r="E923" s="65">
        <f>SUMIFS(Jan!$I$5:$I$619,Jan!$S$5:$S$619,"Despesa",Jan!$F$5:$F$619,Resultado!$D923)</f>
        <v>0</v>
      </c>
      <c r="F923" s="65">
        <f>SUMIFS(Fev!$I$5:$I$619,Fev!$S$5:$S$619,"Despesa",Fev!$F$5:$F$619,Resultado!$D923)</f>
        <v>0</v>
      </c>
      <c r="G923" s="65">
        <f>SUMIFS(Mar!$I$5:$I$619,Mar!$S$5:$S$619,"Despesa",Mar!$F$5:$F$619,Resultado!$D923)</f>
        <v>0</v>
      </c>
      <c r="H923" s="65">
        <f>SUMIFS(Abr!$I$5:$I$619,Abr!$S$5:$S$619,"Despesa",Abr!$F$5:$F$619,Resultado!$D923)</f>
        <v>0</v>
      </c>
      <c r="I923" s="65">
        <f>SUMIFS(Mai!$I$5:$I$619,Mai!$S$5:$S$619,"Despesa",Mai!$F$5:$F$619,Resultado!$D923)</f>
        <v>0</v>
      </c>
      <c r="J923" s="65">
        <f>SUMIFS(Jun!$I$5:$I$619,Jun!$S$5:$S$619,"Despesa",Jun!$F$5:$F$619,Resultado!$D923)</f>
        <v>0</v>
      </c>
      <c r="K923" s="65">
        <f>SUMIFS(Jul!$I$5:$I$619,Jul!$S$5:$S$619,"Despesa",Jul!$F$5:$F$619,Resultado!$D923)</f>
        <v>0</v>
      </c>
      <c r="L923" s="65">
        <f>SUMIFS(Ago!$I$5:$I$619,Ago!$S$5:$S$619,"Despesa",Ago!$F$5:$F$619,Resultado!$D923)</f>
        <v>0</v>
      </c>
      <c r="M923" s="65">
        <f>SUMIFS(Set!$I$5:$I$619,Set!$S$5:$S$619,"Despesa",Set!$F$5:$F$619,Resultado!$D923)</f>
        <v>0</v>
      </c>
      <c r="N923" s="65">
        <f>SUMIFS(Out!$I$5:$I$619,Out!$S$5:$S$619,"Despesa",Out!$F$5:$F$619,Resultado!$D923)</f>
        <v>0</v>
      </c>
      <c r="O923" s="65">
        <f>SUMIFS(Nov!$I$5:$I$619,Nov!$S$5:$S$619,"Despesa",Nov!$F$5:$F$619,Resultado!$D923)</f>
        <v>0</v>
      </c>
      <c r="P923" s="65">
        <f>SUMIFS(Dez!$I$5:$I$619,Dez!$S$5:$S$619,"Despesa",Dez!$F$5:$F$619,Resultado!$D923)</f>
        <v>0</v>
      </c>
      <c r="Q923" s="65">
        <f t="shared" si="103"/>
        <v>0</v>
      </c>
    </row>
    <row r="924" spans="3:17" ht="27.75" customHeight="1" thickTop="1" thickBot="1" x14ac:dyDescent="0.25">
      <c r="C924" s="45" t="str">
        <f>'PC Despesas'!R103</f>
        <v>5.6.99</v>
      </c>
      <c r="D924" s="46" t="str">
        <f>VLOOKUP(C924,'PC Despesas'!$R$5:$S$103,2,FALSE)</f>
        <v>OUTRAS DESPESAS</v>
      </c>
      <c r="E924" s="65">
        <f>SUMIFS(Jan!$I$5:$I$619,Jan!$S$5:$S$619,"Despesa",Jan!$F$5:$F$619,Resultado!$D924)</f>
        <v>0</v>
      </c>
      <c r="F924" s="65">
        <f>SUMIFS(Fev!$I$5:$I$619,Fev!$S$5:$S$619,"Despesa",Fev!$F$5:$F$619,Resultado!$D924)</f>
        <v>0</v>
      </c>
      <c r="G924" s="65">
        <f>SUMIFS(Mar!$I$5:$I$619,Mar!$S$5:$S$619,"Despesa",Mar!$F$5:$F$619,Resultado!$D924)</f>
        <v>0</v>
      </c>
      <c r="H924" s="65">
        <f>SUMIFS(Abr!$I$5:$I$619,Abr!$S$5:$S$619,"Despesa",Abr!$F$5:$F$619,Resultado!$D924)</f>
        <v>0</v>
      </c>
      <c r="I924" s="65">
        <f>SUMIFS(Mai!$I$5:$I$619,Mai!$S$5:$S$619,"Despesa",Mai!$F$5:$F$619,Resultado!$D924)</f>
        <v>0</v>
      </c>
      <c r="J924" s="65">
        <f>SUMIFS(Jun!$I$5:$I$619,Jun!$S$5:$S$619,"Despesa",Jun!$F$5:$F$619,Resultado!$D924)</f>
        <v>0</v>
      </c>
      <c r="K924" s="65">
        <f>SUMIFS(Jul!$I$5:$I$619,Jul!$S$5:$S$619,"Despesa",Jul!$F$5:$F$619,Resultado!$D924)</f>
        <v>0</v>
      </c>
      <c r="L924" s="65">
        <f>SUMIFS(Ago!$I$5:$I$619,Ago!$S$5:$S$619,"Despesa",Ago!$F$5:$F$619,Resultado!$D924)</f>
        <v>0</v>
      </c>
      <c r="M924" s="65">
        <f>SUMIFS(Set!$I$5:$I$619,Set!$S$5:$S$619,"Despesa",Set!$F$5:$F$619,Resultado!$D924)</f>
        <v>0</v>
      </c>
      <c r="N924" s="65">
        <f>SUMIFS(Out!$I$5:$I$619,Out!$S$5:$S$619,"Despesa",Out!$F$5:$F$619,Resultado!$D924)</f>
        <v>0</v>
      </c>
      <c r="O924" s="65">
        <f>SUMIFS(Nov!$I$5:$I$619,Nov!$S$5:$S$619,"Despesa",Nov!$F$5:$F$619,Resultado!$D924)</f>
        <v>0</v>
      </c>
      <c r="P924" s="65">
        <f>SUMIFS(Dez!$I$5:$I$619,Dez!$S$5:$S$619,"Despesa",Dez!$F$5:$F$619,Resultado!$D924)</f>
        <v>0</v>
      </c>
      <c r="Q924" s="65">
        <f t="shared" si="103"/>
        <v>0</v>
      </c>
    </row>
    <row r="925" spans="3:17" ht="12.75" customHeight="1" thickTop="1" thickBot="1" x14ac:dyDescent="0.25">
      <c r="C925" s="17"/>
      <c r="D925" s="17"/>
      <c r="E925" s="222"/>
      <c r="F925" s="222"/>
      <c r="G925" s="222"/>
      <c r="H925" s="222"/>
      <c r="I925" s="222"/>
      <c r="J925" s="222"/>
      <c r="K925" s="222"/>
      <c r="L925" s="222"/>
      <c r="M925" s="222"/>
      <c r="N925" s="222"/>
      <c r="O925" s="222"/>
      <c r="P925" s="222"/>
      <c r="Q925" s="222"/>
    </row>
    <row r="926" spans="3:17" ht="12.75" customHeight="1" thickTop="1" thickBot="1" x14ac:dyDescent="0.25">
      <c r="E926" s="223"/>
      <c r="F926" s="223"/>
      <c r="G926" s="223"/>
      <c r="H926" s="223"/>
      <c r="I926" s="223"/>
      <c r="J926" s="223"/>
      <c r="K926" s="223"/>
      <c r="L926" s="223"/>
      <c r="M926" s="223"/>
      <c r="N926" s="223"/>
      <c r="O926" s="223"/>
      <c r="P926" s="223"/>
      <c r="Q926" s="223"/>
    </row>
    <row r="927" spans="3:17" ht="35.25" customHeight="1" thickTop="1" thickBot="1" x14ac:dyDescent="0.25">
      <c r="C927" s="153" t="s">
        <v>136</v>
      </c>
      <c r="D927" s="42" t="str">
        <f>VLOOKUP(C927,'PC Despesas'!$U$4:$V$103,2,FALSE)</f>
        <v>IMPOSTO DE RENDA</v>
      </c>
      <c r="E927" s="221">
        <f>SUM(E928:E1026)</f>
        <v>0</v>
      </c>
      <c r="F927" s="221">
        <f t="shared" ref="F927:O927" si="104">SUM(F928:F1026)</f>
        <v>0</v>
      </c>
      <c r="G927" s="221">
        <f t="shared" si="104"/>
        <v>0</v>
      </c>
      <c r="H927" s="221">
        <f t="shared" si="104"/>
        <v>0</v>
      </c>
      <c r="I927" s="221">
        <f t="shared" si="104"/>
        <v>0</v>
      </c>
      <c r="J927" s="221">
        <f t="shared" si="104"/>
        <v>0</v>
      </c>
      <c r="K927" s="221">
        <f t="shared" si="104"/>
        <v>0</v>
      </c>
      <c r="L927" s="221">
        <f t="shared" si="104"/>
        <v>0</v>
      </c>
      <c r="M927" s="221">
        <f t="shared" si="104"/>
        <v>0</v>
      </c>
      <c r="N927" s="221">
        <f t="shared" si="104"/>
        <v>0</v>
      </c>
      <c r="O927" s="221">
        <f t="shared" si="104"/>
        <v>0</v>
      </c>
      <c r="P927" s="221">
        <f>SUM(P928:P1026)</f>
        <v>0</v>
      </c>
      <c r="Q927" s="221">
        <f>SUM(Q928:Q1026)</f>
        <v>0</v>
      </c>
    </row>
    <row r="928" spans="3:17" ht="28.5" customHeight="1" thickTop="1" thickBot="1" x14ac:dyDescent="0.25">
      <c r="C928" s="45" t="str">
        <f>'PC Despesas'!U5</f>
        <v>5.7.1</v>
      </c>
      <c r="D928" s="46" t="str">
        <f>VLOOKUP(C928,'PC Despesas'!$U$5:$V$103,2,FALSE)</f>
        <v>-</v>
      </c>
      <c r="E928" s="65">
        <f>SUMIFS(Jan!$I$5:$I$619,Jan!$S$5:$S$619,"Despesa",Jan!$F$5:$F$619,Resultado!$D928)</f>
        <v>0</v>
      </c>
      <c r="F928" s="65">
        <f>SUMIFS(Fev!$I$5:$I$619,Fev!$S$5:$S$619,"Despesa",Fev!$F$5:$F$619,Resultado!$D928)</f>
        <v>0</v>
      </c>
      <c r="G928" s="65">
        <f>SUMIFS(Mar!$I$5:$I$619,Mar!$S$5:$S$619,"Despesa",Mar!$F$5:$F$619,Resultado!$D928)</f>
        <v>0</v>
      </c>
      <c r="H928" s="65">
        <f>SUMIFS(Abr!$I$5:$I$619,Abr!$S$5:$S$619,"Despesa",Abr!$F$5:$F$619,Resultado!$D928)</f>
        <v>0</v>
      </c>
      <c r="I928" s="65">
        <f>SUMIFS(Mai!$I$5:$I$619,Mai!$S$5:$S$619,"Despesa",Mai!$F$5:$F$619,Resultado!$D928)</f>
        <v>0</v>
      </c>
      <c r="J928" s="65">
        <f>SUMIFS(Jun!$I$5:$I$619,Jun!$S$5:$S$619,"Despesa",Jun!$F$5:$F$619,Resultado!$D928)</f>
        <v>0</v>
      </c>
      <c r="K928" s="65">
        <f>SUMIFS(Jul!$I$5:$I$619,Jul!$S$5:$S$619,"Despesa",Jul!$F$5:$F$619,Resultado!$D928)</f>
        <v>0</v>
      </c>
      <c r="L928" s="65">
        <f>SUMIFS(Ago!$I$5:$I$619,Ago!$S$5:$S$619,"Despesa",Ago!$F$5:$F$619,Resultado!$D928)</f>
        <v>0</v>
      </c>
      <c r="M928" s="65">
        <f>SUMIFS(Set!$I$5:$I$619,Set!$S$5:$S$619,"Despesa",Set!$F$5:$F$619,Resultado!$D928)</f>
        <v>0</v>
      </c>
      <c r="N928" s="65">
        <f>SUMIFS(Out!$I$5:$I$619,Out!$S$5:$S$619,"Despesa",Out!$F$5:$F$619,Resultado!$D928)</f>
        <v>0</v>
      </c>
      <c r="O928" s="65">
        <f>SUMIFS(Nov!$I$5:$I$619,Nov!$S$5:$S$619,"Despesa",Nov!$F$5:$F$619,Resultado!$D928)</f>
        <v>0</v>
      </c>
      <c r="P928" s="65">
        <f>SUMIFS(Dez!$I$5:$I$619,Dez!$S$5:$S$619,"Despesa",Dez!$F$5:$F$619,Resultado!$D928)</f>
        <v>0</v>
      </c>
      <c r="Q928" s="65">
        <f>SUM(E928:P928)</f>
        <v>0</v>
      </c>
    </row>
    <row r="929" spans="3:17" ht="28.5" customHeight="1" thickTop="1" thickBot="1" x14ac:dyDescent="0.25">
      <c r="C929" s="45" t="str">
        <f>'PC Despesas'!U6</f>
        <v>5.7.2</v>
      </c>
      <c r="D929" s="46" t="str">
        <f>VLOOKUP(C929,'PC Despesas'!$U$5:$V$103,2,FALSE)</f>
        <v>-</v>
      </c>
      <c r="E929" s="65">
        <f>SUMIFS(Jan!$I$5:$I$619,Jan!$S$5:$S$619,"Despesa",Jan!$F$5:$F$619,Resultado!$D929)</f>
        <v>0</v>
      </c>
      <c r="F929" s="65">
        <f>SUMIFS(Fev!$I$5:$I$619,Fev!$S$5:$S$619,"Despesa",Fev!$F$5:$F$619,Resultado!$D929)</f>
        <v>0</v>
      </c>
      <c r="G929" s="65">
        <f>SUMIFS(Mar!$I$5:$I$619,Mar!$S$5:$S$619,"Despesa",Mar!$F$5:$F$619,Resultado!$D929)</f>
        <v>0</v>
      </c>
      <c r="H929" s="65">
        <f>SUMIFS(Abr!$I$5:$I$619,Abr!$S$5:$S$619,"Despesa",Abr!$F$5:$F$619,Resultado!$D929)</f>
        <v>0</v>
      </c>
      <c r="I929" s="65">
        <f>SUMIFS(Mai!$I$5:$I$619,Mai!$S$5:$S$619,"Despesa",Mai!$F$5:$F$619,Resultado!$D929)</f>
        <v>0</v>
      </c>
      <c r="J929" s="65">
        <f>SUMIFS(Jun!$I$5:$I$619,Jun!$S$5:$S$619,"Despesa",Jun!$F$5:$F$619,Resultado!$D929)</f>
        <v>0</v>
      </c>
      <c r="K929" s="65">
        <f>SUMIFS(Jul!$I$5:$I$619,Jul!$S$5:$S$619,"Despesa",Jul!$F$5:$F$619,Resultado!$D929)</f>
        <v>0</v>
      </c>
      <c r="L929" s="65">
        <f>SUMIFS(Ago!$I$5:$I$619,Ago!$S$5:$S$619,"Despesa",Ago!$F$5:$F$619,Resultado!$D929)</f>
        <v>0</v>
      </c>
      <c r="M929" s="65">
        <f>SUMIFS(Set!$I$5:$I$619,Set!$S$5:$S$619,"Despesa",Set!$F$5:$F$619,Resultado!$D929)</f>
        <v>0</v>
      </c>
      <c r="N929" s="65">
        <f>SUMIFS(Out!$I$5:$I$619,Out!$S$5:$S$619,"Despesa",Out!$F$5:$F$619,Resultado!$D929)</f>
        <v>0</v>
      </c>
      <c r="O929" s="65">
        <f>SUMIFS(Nov!$I$5:$I$619,Nov!$S$5:$S$619,"Despesa",Nov!$F$5:$F$619,Resultado!$D929)</f>
        <v>0</v>
      </c>
      <c r="P929" s="65">
        <f>SUMIFS(Dez!$I$5:$I$619,Dez!$S$5:$S$619,"Despesa",Dez!$F$5:$F$619,Resultado!$D929)</f>
        <v>0</v>
      </c>
      <c r="Q929" s="65">
        <f t="shared" ref="Q929:Q992" si="105">SUM(E929:P929)</f>
        <v>0</v>
      </c>
    </row>
    <row r="930" spans="3:17" ht="28.5" customHeight="1" thickTop="1" thickBot="1" x14ac:dyDescent="0.25">
      <c r="C930" s="45" t="str">
        <f>'PC Despesas'!U7</f>
        <v>5.7.3</v>
      </c>
      <c r="D930" s="46" t="str">
        <f>VLOOKUP(C930,'PC Despesas'!$U$5:$V$103,2,FALSE)</f>
        <v>-</v>
      </c>
      <c r="E930" s="65">
        <f>SUMIFS(Jan!$I$5:$I$619,Jan!$S$5:$S$619,"Despesa",Jan!$F$5:$F$619,Resultado!$D930)</f>
        <v>0</v>
      </c>
      <c r="F930" s="65">
        <f>SUMIFS(Fev!$I$5:$I$619,Fev!$S$5:$S$619,"Despesa",Fev!$F$5:$F$619,Resultado!$D930)</f>
        <v>0</v>
      </c>
      <c r="G930" s="65">
        <f>SUMIFS(Mar!$I$5:$I$619,Mar!$S$5:$S$619,"Despesa",Mar!$F$5:$F$619,Resultado!$D930)</f>
        <v>0</v>
      </c>
      <c r="H930" s="65">
        <f>SUMIFS(Abr!$I$5:$I$619,Abr!$S$5:$S$619,"Despesa",Abr!$F$5:$F$619,Resultado!$D930)</f>
        <v>0</v>
      </c>
      <c r="I930" s="65">
        <f>SUMIFS(Mai!$I$5:$I$619,Mai!$S$5:$S$619,"Despesa",Mai!$F$5:$F$619,Resultado!$D930)</f>
        <v>0</v>
      </c>
      <c r="J930" s="65">
        <f>SUMIFS(Jun!$I$5:$I$619,Jun!$S$5:$S$619,"Despesa",Jun!$F$5:$F$619,Resultado!$D930)</f>
        <v>0</v>
      </c>
      <c r="K930" s="65">
        <f>SUMIFS(Jul!$I$5:$I$619,Jul!$S$5:$S$619,"Despesa",Jul!$F$5:$F$619,Resultado!$D930)</f>
        <v>0</v>
      </c>
      <c r="L930" s="65">
        <f>SUMIFS(Ago!$I$5:$I$619,Ago!$S$5:$S$619,"Despesa",Ago!$F$5:$F$619,Resultado!$D930)</f>
        <v>0</v>
      </c>
      <c r="M930" s="65">
        <f>SUMIFS(Set!$I$5:$I$619,Set!$S$5:$S$619,"Despesa",Set!$F$5:$F$619,Resultado!$D930)</f>
        <v>0</v>
      </c>
      <c r="N930" s="65">
        <f>SUMIFS(Out!$I$5:$I$619,Out!$S$5:$S$619,"Despesa",Out!$F$5:$F$619,Resultado!$D930)</f>
        <v>0</v>
      </c>
      <c r="O930" s="65">
        <f>SUMIFS(Nov!$I$5:$I$619,Nov!$S$5:$S$619,"Despesa",Nov!$F$5:$F$619,Resultado!$D930)</f>
        <v>0</v>
      </c>
      <c r="P930" s="65">
        <f>SUMIFS(Dez!$I$5:$I$619,Dez!$S$5:$S$619,"Despesa",Dez!$F$5:$F$619,Resultado!$D930)</f>
        <v>0</v>
      </c>
      <c r="Q930" s="65">
        <f t="shared" si="105"/>
        <v>0</v>
      </c>
    </row>
    <row r="931" spans="3:17" ht="28.5" customHeight="1" thickTop="1" thickBot="1" x14ac:dyDescent="0.25">
      <c r="C931" s="45" t="str">
        <f>'PC Despesas'!U8</f>
        <v>5.7.4</v>
      </c>
      <c r="D931" s="46" t="str">
        <f>VLOOKUP(C931,'PC Despesas'!$U$5:$V$103,2,FALSE)</f>
        <v>-</v>
      </c>
      <c r="E931" s="65">
        <f>SUMIFS(Jan!$I$5:$I$619,Jan!$S$5:$S$619,"Despesa",Jan!$F$5:$F$619,Resultado!$D931)</f>
        <v>0</v>
      </c>
      <c r="F931" s="65">
        <f>SUMIFS(Fev!$I$5:$I$619,Fev!$S$5:$S$619,"Despesa",Fev!$F$5:$F$619,Resultado!$D931)</f>
        <v>0</v>
      </c>
      <c r="G931" s="65">
        <f>SUMIFS(Mar!$I$5:$I$619,Mar!$S$5:$S$619,"Despesa",Mar!$F$5:$F$619,Resultado!$D931)</f>
        <v>0</v>
      </c>
      <c r="H931" s="65">
        <f>SUMIFS(Abr!$I$5:$I$619,Abr!$S$5:$S$619,"Despesa",Abr!$F$5:$F$619,Resultado!$D931)</f>
        <v>0</v>
      </c>
      <c r="I931" s="65">
        <f>SUMIFS(Mai!$I$5:$I$619,Mai!$S$5:$S$619,"Despesa",Mai!$F$5:$F$619,Resultado!$D931)</f>
        <v>0</v>
      </c>
      <c r="J931" s="65">
        <f>SUMIFS(Jun!$I$5:$I$619,Jun!$S$5:$S$619,"Despesa",Jun!$F$5:$F$619,Resultado!$D931)</f>
        <v>0</v>
      </c>
      <c r="K931" s="65">
        <f>SUMIFS(Jul!$I$5:$I$619,Jul!$S$5:$S$619,"Despesa",Jul!$F$5:$F$619,Resultado!$D931)</f>
        <v>0</v>
      </c>
      <c r="L931" s="65">
        <f>SUMIFS(Ago!$I$5:$I$619,Ago!$S$5:$S$619,"Despesa",Ago!$F$5:$F$619,Resultado!$D931)</f>
        <v>0</v>
      </c>
      <c r="M931" s="65">
        <f>SUMIFS(Set!$I$5:$I$619,Set!$S$5:$S$619,"Despesa",Set!$F$5:$F$619,Resultado!$D931)</f>
        <v>0</v>
      </c>
      <c r="N931" s="65">
        <f>SUMIFS(Out!$I$5:$I$619,Out!$S$5:$S$619,"Despesa",Out!$F$5:$F$619,Resultado!$D931)</f>
        <v>0</v>
      </c>
      <c r="O931" s="65">
        <f>SUMIFS(Nov!$I$5:$I$619,Nov!$S$5:$S$619,"Despesa",Nov!$F$5:$F$619,Resultado!$D931)</f>
        <v>0</v>
      </c>
      <c r="P931" s="65">
        <f>SUMIFS(Dez!$I$5:$I$619,Dez!$S$5:$S$619,"Despesa",Dez!$F$5:$F$619,Resultado!$D931)</f>
        <v>0</v>
      </c>
      <c r="Q931" s="65">
        <f t="shared" si="105"/>
        <v>0</v>
      </c>
    </row>
    <row r="932" spans="3:17" ht="28.5" customHeight="1" thickTop="1" thickBot="1" x14ac:dyDescent="0.25">
      <c r="C932" s="45" t="str">
        <f>'PC Despesas'!U9</f>
        <v>5.7.5</v>
      </c>
      <c r="D932" s="46" t="str">
        <f>VLOOKUP(C932,'PC Despesas'!$U$5:$V$103,2,FALSE)</f>
        <v>-</v>
      </c>
      <c r="E932" s="65">
        <f>SUMIFS(Jan!$I$5:$I$619,Jan!$S$5:$S$619,"Despesa",Jan!$F$5:$F$619,Resultado!$D932)</f>
        <v>0</v>
      </c>
      <c r="F932" s="65">
        <f>SUMIFS(Fev!$I$5:$I$619,Fev!$S$5:$S$619,"Despesa",Fev!$F$5:$F$619,Resultado!$D932)</f>
        <v>0</v>
      </c>
      <c r="G932" s="65">
        <f>SUMIFS(Mar!$I$5:$I$619,Mar!$S$5:$S$619,"Despesa",Mar!$F$5:$F$619,Resultado!$D932)</f>
        <v>0</v>
      </c>
      <c r="H932" s="65">
        <f>SUMIFS(Abr!$I$5:$I$619,Abr!$S$5:$S$619,"Despesa",Abr!$F$5:$F$619,Resultado!$D932)</f>
        <v>0</v>
      </c>
      <c r="I932" s="65">
        <f>SUMIFS(Mai!$I$5:$I$619,Mai!$S$5:$S$619,"Despesa",Mai!$F$5:$F$619,Resultado!$D932)</f>
        <v>0</v>
      </c>
      <c r="J932" s="65">
        <f>SUMIFS(Jun!$I$5:$I$619,Jun!$S$5:$S$619,"Despesa",Jun!$F$5:$F$619,Resultado!$D932)</f>
        <v>0</v>
      </c>
      <c r="K932" s="65">
        <f>SUMIFS(Jul!$I$5:$I$619,Jul!$S$5:$S$619,"Despesa",Jul!$F$5:$F$619,Resultado!$D932)</f>
        <v>0</v>
      </c>
      <c r="L932" s="65">
        <f>SUMIFS(Ago!$I$5:$I$619,Ago!$S$5:$S$619,"Despesa",Ago!$F$5:$F$619,Resultado!$D932)</f>
        <v>0</v>
      </c>
      <c r="M932" s="65">
        <f>SUMIFS(Set!$I$5:$I$619,Set!$S$5:$S$619,"Despesa",Set!$F$5:$F$619,Resultado!$D932)</f>
        <v>0</v>
      </c>
      <c r="N932" s="65">
        <f>SUMIFS(Out!$I$5:$I$619,Out!$S$5:$S$619,"Despesa",Out!$F$5:$F$619,Resultado!$D932)</f>
        <v>0</v>
      </c>
      <c r="O932" s="65">
        <f>SUMIFS(Nov!$I$5:$I$619,Nov!$S$5:$S$619,"Despesa",Nov!$F$5:$F$619,Resultado!$D932)</f>
        <v>0</v>
      </c>
      <c r="P932" s="65">
        <f>SUMIFS(Dez!$I$5:$I$619,Dez!$S$5:$S$619,"Despesa",Dez!$F$5:$F$619,Resultado!$D932)</f>
        <v>0</v>
      </c>
      <c r="Q932" s="65">
        <f t="shared" si="105"/>
        <v>0</v>
      </c>
    </row>
    <row r="933" spans="3:17" ht="28.5" customHeight="1" thickTop="1" thickBot="1" x14ac:dyDescent="0.25">
      <c r="C933" s="45" t="str">
        <f>'PC Despesas'!U10</f>
        <v>5.7.6</v>
      </c>
      <c r="D933" s="46" t="str">
        <f>VLOOKUP(C933,'PC Despesas'!$U$5:$V$103,2,FALSE)</f>
        <v>-</v>
      </c>
      <c r="E933" s="65">
        <f>SUMIFS(Jan!$I$5:$I$619,Jan!$S$5:$S$619,"Despesa",Jan!$F$5:$F$619,Resultado!$D933)</f>
        <v>0</v>
      </c>
      <c r="F933" s="65">
        <f>SUMIFS(Fev!$I$5:$I$619,Fev!$S$5:$S$619,"Despesa",Fev!$F$5:$F$619,Resultado!$D933)</f>
        <v>0</v>
      </c>
      <c r="G933" s="65">
        <f>SUMIFS(Mar!$I$5:$I$619,Mar!$S$5:$S$619,"Despesa",Mar!$F$5:$F$619,Resultado!$D933)</f>
        <v>0</v>
      </c>
      <c r="H933" s="65">
        <f>SUMIFS(Abr!$I$5:$I$619,Abr!$S$5:$S$619,"Despesa",Abr!$F$5:$F$619,Resultado!$D933)</f>
        <v>0</v>
      </c>
      <c r="I933" s="65">
        <f>SUMIFS(Mai!$I$5:$I$619,Mai!$S$5:$S$619,"Despesa",Mai!$F$5:$F$619,Resultado!$D933)</f>
        <v>0</v>
      </c>
      <c r="J933" s="65">
        <f>SUMIFS(Jun!$I$5:$I$619,Jun!$S$5:$S$619,"Despesa",Jun!$F$5:$F$619,Resultado!$D933)</f>
        <v>0</v>
      </c>
      <c r="K933" s="65">
        <f>SUMIFS(Jul!$I$5:$I$619,Jul!$S$5:$S$619,"Despesa",Jul!$F$5:$F$619,Resultado!$D933)</f>
        <v>0</v>
      </c>
      <c r="L933" s="65">
        <f>SUMIFS(Ago!$I$5:$I$619,Ago!$S$5:$S$619,"Despesa",Ago!$F$5:$F$619,Resultado!$D933)</f>
        <v>0</v>
      </c>
      <c r="M933" s="65">
        <f>SUMIFS(Set!$I$5:$I$619,Set!$S$5:$S$619,"Despesa",Set!$F$5:$F$619,Resultado!$D933)</f>
        <v>0</v>
      </c>
      <c r="N933" s="65">
        <f>SUMIFS(Out!$I$5:$I$619,Out!$S$5:$S$619,"Despesa",Out!$F$5:$F$619,Resultado!$D933)</f>
        <v>0</v>
      </c>
      <c r="O933" s="65">
        <f>SUMIFS(Nov!$I$5:$I$619,Nov!$S$5:$S$619,"Despesa",Nov!$F$5:$F$619,Resultado!$D933)</f>
        <v>0</v>
      </c>
      <c r="P933" s="65">
        <f>SUMIFS(Dez!$I$5:$I$619,Dez!$S$5:$S$619,"Despesa",Dez!$F$5:$F$619,Resultado!$D933)</f>
        <v>0</v>
      </c>
      <c r="Q933" s="65">
        <f t="shared" si="105"/>
        <v>0</v>
      </c>
    </row>
    <row r="934" spans="3:17" ht="28.5" customHeight="1" thickTop="1" thickBot="1" x14ac:dyDescent="0.25">
      <c r="C934" s="45" t="str">
        <f>'PC Despesas'!U11</f>
        <v>5.7.7</v>
      </c>
      <c r="D934" s="46" t="str">
        <f>VLOOKUP(C934,'PC Despesas'!$U$5:$V$103,2,FALSE)</f>
        <v>-</v>
      </c>
      <c r="E934" s="65">
        <f>SUMIFS(Jan!$I$5:$I$619,Jan!$S$5:$S$619,"Despesa",Jan!$F$5:$F$619,Resultado!$D934)</f>
        <v>0</v>
      </c>
      <c r="F934" s="65">
        <f>SUMIFS(Fev!$I$5:$I$619,Fev!$S$5:$S$619,"Despesa",Fev!$F$5:$F$619,Resultado!$D934)</f>
        <v>0</v>
      </c>
      <c r="G934" s="65">
        <f>SUMIFS(Mar!$I$5:$I$619,Mar!$S$5:$S$619,"Despesa",Mar!$F$5:$F$619,Resultado!$D934)</f>
        <v>0</v>
      </c>
      <c r="H934" s="65">
        <f>SUMIFS(Abr!$I$5:$I$619,Abr!$S$5:$S$619,"Despesa",Abr!$F$5:$F$619,Resultado!$D934)</f>
        <v>0</v>
      </c>
      <c r="I934" s="65">
        <f>SUMIFS(Mai!$I$5:$I$619,Mai!$S$5:$S$619,"Despesa",Mai!$F$5:$F$619,Resultado!$D934)</f>
        <v>0</v>
      </c>
      <c r="J934" s="65">
        <f>SUMIFS(Jun!$I$5:$I$619,Jun!$S$5:$S$619,"Despesa",Jun!$F$5:$F$619,Resultado!$D934)</f>
        <v>0</v>
      </c>
      <c r="K934" s="65">
        <f>SUMIFS(Jul!$I$5:$I$619,Jul!$S$5:$S$619,"Despesa",Jul!$F$5:$F$619,Resultado!$D934)</f>
        <v>0</v>
      </c>
      <c r="L934" s="65">
        <f>SUMIFS(Ago!$I$5:$I$619,Ago!$S$5:$S$619,"Despesa",Ago!$F$5:$F$619,Resultado!$D934)</f>
        <v>0</v>
      </c>
      <c r="M934" s="65">
        <f>SUMIFS(Set!$I$5:$I$619,Set!$S$5:$S$619,"Despesa",Set!$F$5:$F$619,Resultado!$D934)</f>
        <v>0</v>
      </c>
      <c r="N934" s="65">
        <f>SUMIFS(Out!$I$5:$I$619,Out!$S$5:$S$619,"Despesa",Out!$F$5:$F$619,Resultado!$D934)</f>
        <v>0</v>
      </c>
      <c r="O934" s="65">
        <f>SUMIFS(Nov!$I$5:$I$619,Nov!$S$5:$S$619,"Despesa",Nov!$F$5:$F$619,Resultado!$D934)</f>
        <v>0</v>
      </c>
      <c r="P934" s="65">
        <f>SUMIFS(Dez!$I$5:$I$619,Dez!$S$5:$S$619,"Despesa",Dez!$F$5:$F$619,Resultado!$D934)</f>
        <v>0</v>
      </c>
      <c r="Q934" s="65">
        <f t="shared" si="105"/>
        <v>0</v>
      </c>
    </row>
    <row r="935" spans="3:17" ht="28.5" customHeight="1" thickTop="1" thickBot="1" x14ac:dyDescent="0.25">
      <c r="C935" s="45" t="str">
        <f>'PC Despesas'!U12</f>
        <v>5.7.8</v>
      </c>
      <c r="D935" s="46" t="str">
        <f>VLOOKUP(C935,'PC Despesas'!$U$5:$V$103,2,FALSE)</f>
        <v>-</v>
      </c>
      <c r="E935" s="65">
        <f>SUMIFS(Jan!$I$5:$I$619,Jan!$S$5:$S$619,"Despesa",Jan!$F$5:$F$619,Resultado!$D935)</f>
        <v>0</v>
      </c>
      <c r="F935" s="65">
        <f>SUMIFS(Fev!$I$5:$I$619,Fev!$S$5:$S$619,"Despesa",Fev!$F$5:$F$619,Resultado!$D935)</f>
        <v>0</v>
      </c>
      <c r="G935" s="65">
        <f>SUMIFS(Mar!$I$5:$I$619,Mar!$S$5:$S$619,"Despesa",Mar!$F$5:$F$619,Resultado!$D935)</f>
        <v>0</v>
      </c>
      <c r="H935" s="65">
        <f>SUMIFS(Abr!$I$5:$I$619,Abr!$S$5:$S$619,"Despesa",Abr!$F$5:$F$619,Resultado!$D935)</f>
        <v>0</v>
      </c>
      <c r="I935" s="65">
        <f>SUMIFS(Mai!$I$5:$I$619,Mai!$S$5:$S$619,"Despesa",Mai!$F$5:$F$619,Resultado!$D935)</f>
        <v>0</v>
      </c>
      <c r="J935" s="65">
        <f>SUMIFS(Jun!$I$5:$I$619,Jun!$S$5:$S$619,"Despesa",Jun!$F$5:$F$619,Resultado!$D935)</f>
        <v>0</v>
      </c>
      <c r="K935" s="65">
        <f>SUMIFS(Jul!$I$5:$I$619,Jul!$S$5:$S$619,"Despesa",Jul!$F$5:$F$619,Resultado!$D935)</f>
        <v>0</v>
      </c>
      <c r="L935" s="65">
        <f>SUMIFS(Ago!$I$5:$I$619,Ago!$S$5:$S$619,"Despesa",Ago!$F$5:$F$619,Resultado!$D935)</f>
        <v>0</v>
      </c>
      <c r="M935" s="65">
        <f>SUMIFS(Set!$I$5:$I$619,Set!$S$5:$S$619,"Despesa",Set!$F$5:$F$619,Resultado!$D935)</f>
        <v>0</v>
      </c>
      <c r="N935" s="65">
        <f>SUMIFS(Out!$I$5:$I$619,Out!$S$5:$S$619,"Despesa",Out!$F$5:$F$619,Resultado!$D935)</f>
        <v>0</v>
      </c>
      <c r="O935" s="65">
        <f>SUMIFS(Nov!$I$5:$I$619,Nov!$S$5:$S$619,"Despesa",Nov!$F$5:$F$619,Resultado!$D935)</f>
        <v>0</v>
      </c>
      <c r="P935" s="65">
        <f>SUMIFS(Dez!$I$5:$I$619,Dez!$S$5:$S$619,"Despesa",Dez!$F$5:$F$619,Resultado!$D935)</f>
        <v>0</v>
      </c>
      <c r="Q935" s="65">
        <f t="shared" si="105"/>
        <v>0</v>
      </c>
    </row>
    <row r="936" spans="3:17" ht="28.5" customHeight="1" thickTop="1" thickBot="1" x14ac:dyDescent="0.25">
      <c r="C936" s="45" t="str">
        <f>'PC Despesas'!U13</f>
        <v>5.7.9</v>
      </c>
      <c r="D936" s="46" t="str">
        <f>VLOOKUP(C936,'PC Despesas'!$U$5:$V$103,2,FALSE)</f>
        <v>-</v>
      </c>
      <c r="E936" s="65">
        <f>SUMIFS(Jan!$I$5:$I$619,Jan!$S$5:$S$619,"Despesa",Jan!$F$5:$F$619,Resultado!$D936)</f>
        <v>0</v>
      </c>
      <c r="F936" s="65">
        <f>SUMIFS(Fev!$I$5:$I$619,Fev!$S$5:$S$619,"Despesa",Fev!$F$5:$F$619,Resultado!$D936)</f>
        <v>0</v>
      </c>
      <c r="G936" s="65">
        <f>SUMIFS(Mar!$I$5:$I$619,Mar!$S$5:$S$619,"Despesa",Mar!$F$5:$F$619,Resultado!$D936)</f>
        <v>0</v>
      </c>
      <c r="H936" s="65">
        <f>SUMIFS(Abr!$I$5:$I$619,Abr!$S$5:$S$619,"Despesa",Abr!$F$5:$F$619,Resultado!$D936)</f>
        <v>0</v>
      </c>
      <c r="I936" s="65">
        <f>SUMIFS(Mai!$I$5:$I$619,Mai!$S$5:$S$619,"Despesa",Mai!$F$5:$F$619,Resultado!$D936)</f>
        <v>0</v>
      </c>
      <c r="J936" s="65">
        <f>SUMIFS(Jun!$I$5:$I$619,Jun!$S$5:$S$619,"Despesa",Jun!$F$5:$F$619,Resultado!$D936)</f>
        <v>0</v>
      </c>
      <c r="K936" s="65">
        <f>SUMIFS(Jul!$I$5:$I$619,Jul!$S$5:$S$619,"Despesa",Jul!$F$5:$F$619,Resultado!$D936)</f>
        <v>0</v>
      </c>
      <c r="L936" s="65">
        <f>SUMIFS(Ago!$I$5:$I$619,Ago!$S$5:$S$619,"Despesa",Ago!$F$5:$F$619,Resultado!$D936)</f>
        <v>0</v>
      </c>
      <c r="M936" s="65">
        <f>SUMIFS(Set!$I$5:$I$619,Set!$S$5:$S$619,"Despesa",Set!$F$5:$F$619,Resultado!$D936)</f>
        <v>0</v>
      </c>
      <c r="N936" s="65">
        <f>SUMIFS(Out!$I$5:$I$619,Out!$S$5:$S$619,"Despesa",Out!$F$5:$F$619,Resultado!$D936)</f>
        <v>0</v>
      </c>
      <c r="O936" s="65">
        <f>SUMIFS(Nov!$I$5:$I$619,Nov!$S$5:$S$619,"Despesa",Nov!$F$5:$F$619,Resultado!$D936)</f>
        <v>0</v>
      </c>
      <c r="P936" s="65">
        <f>SUMIFS(Dez!$I$5:$I$619,Dez!$S$5:$S$619,"Despesa",Dez!$F$5:$F$619,Resultado!$D936)</f>
        <v>0</v>
      </c>
      <c r="Q936" s="65">
        <f t="shared" si="105"/>
        <v>0</v>
      </c>
    </row>
    <row r="937" spans="3:17" ht="28.5" customHeight="1" thickTop="1" thickBot="1" x14ac:dyDescent="0.25">
      <c r="C937" s="45" t="str">
        <f>'PC Despesas'!U14</f>
        <v>5.7.10</v>
      </c>
      <c r="D937" s="46" t="str">
        <f>VLOOKUP(C937,'PC Despesas'!$U$5:$V$103,2,FALSE)</f>
        <v>-</v>
      </c>
      <c r="E937" s="65">
        <f>SUMIFS(Jan!$I$5:$I$619,Jan!$S$5:$S$619,"Despesa",Jan!$F$5:$F$619,Resultado!$D937)</f>
        <v>0</v>
      </c>
      <c r="F937" s="65">
        <f>SUMIFS(Fev!$I$5:$I$619,Fev!$S$5:$S$619,"Despesa",Fev!$F$5:$F$619,Resultado!$D937)</f>
        <v>0</v>
      </c>
      <c r="G937" s="65">
        <f>SUMIFS(Mar!$I$5:$I$619,Mar!$S$5:$S$619,"Despesa",Mar!$F$5:$F$619,Resultado!$D937)</f>
        <v>0</v>
      </c>
      <c r="H937" s="65">
        <f>SUMIFS(Abr!$I$5:$I$619,Abr!$S$5:$S$619,"Despesa",Abr!$F$5:$F$619,Resultado!$D937)</f>
        <v>0</v>
      </c>
      <c r="I937" s="65">
        <f>SUMIFS(Mai!$I$5:$I$619,Mai!$S$5:$S$619,"Despesa",Mai!$F$5:$F$619,Resultado!$D937)</f>
        <v>0</v>
      </c>
      <c r="J937" s="65">
        <f>SUMIFS(Jun!$I$5:$I$619,Jun!$S$5:$S$619,"Despesa",Jun!$F$5:$F$619,Resultado!$D937)</f>
        <v>0</v>
      </c>
      <c r="K937" s="65">
        <f>SUMIFS(Jul!$I$5:$I$619,Jul!$S$5:$S$619,"Despesa",Jul!$F$5:$F$619,Resultado!$D937)</f>
        <v>0</v>
      </c>
      <c r="L937" s="65">
        <f>SUMIFS(Ago!$I$5:$I$619,Ago!$S$5:$S$619,"Despesa",Ago!$F$5:$F$619,Resultado!$D937)</f>
        <v>0</v>
      </c>
      <c r="M937" s="65">
        <f>SUMIFS(Set!$I$5:$I$619,Set!$S$5:$S$619,"Despesa",Set!$F$5:$F$619,Resultado!$D937)</f>
        <v>0</v>
      </c>
      <c r="N937" s="65">
        <f>SUMIFS(Out!$I$5:$I$619,Out!$S$5:$S$619,"Despesa",Out!$F$5:$F$619,Resultado!$D937)</f>
        <v>0</v>
      </c>
      <c r="O937" s="65">
        <f>SUMIFS(Nov!$I$5:$I$619,Nov!$S$5:$S$619,"Despesa",Nov!$F$5:$F$619,Resultado!$D937)</f>
        <v>0</v>
      </c>
      <c r="P937" s="65">
        <f>SUMIFS(Dez!$I$5:$I$619,Dez!$S$5:$S$619,"Despesa",Dez!$F$5:$F$619,Resultado!$D937)</f>
        <v>0</v>
      </c>
      <c r="Q937" s="65">
        <f t="shared" si="105"/>
        <v>0</v>
      </c>
    </row>
    <row r="938" spans="3:17" ht="28.5" customHeight="1" thickTop="1" thickBot="1" x14ac:dyDescent="0.25">
      <c r="C938" s="45" t="str">
        <f>'PC Despesas'!U15</f>
        <v>5.7.11</v>
      </c>
      <c r="D938" s="46" t="str">
        <f>VLOOKUP(C938,'PC Despesas'!$U$5:$V$103,2,FALSE)</f>
        <v>-</v>
      </c>
      <c r="E938" s="65">
        <f>SUMIFS(Jan!$I$5:$I$619,Jan!$S$5:$S$619,"Despesa",Jan!$F$5:$F$619,Resultado!$D938)</f>
        <v>0</v>
      </c>
      <c r="F938" s="65">
        <f>SUMIFS(Fev!$I$5:$I$619,Fev!$S$5:$S$619,"Despesa",Fev!$F$5:$F$619,Resultado!$D938)</f>
        <v>0</v>
      </c>
      <c r="G938" s="65">
        <f>SUMIFS(Mar!$I$5:$I$619,Mar!$S$5:$S$619,"Despesa",Mar!$F$5:$F$619,Resultado!$D938)</f>
        <v>0</v>
      </c>
      <c r="H938" s="65">
        <f>SUMIFS(Abr!$I$5:$I$619,Abr!$S$5:$S$619,"Despesa",Abr!$F$5:$F$619,Resultado!$D938)</f>
        <v>0</v>
      </c>
      <c r="I938" s="65">
        <f>SUMIFS(Mai!$I$5:$I$619,Mai!$S$5:$S$619,"Despesa",Mai!$F$5:$F$619,Resultado!$D938)</f>
        <v>0</v>
      </c>
      <c r="J938" s="65">
        <f>SUMIFS(Jun!$I$5:$I$619,Jun!$S$5:$S$619,"Despesa",Jun!$F$5:$F$619,Resultado!$D938)</f>
        <v>0</v>
      </c>
      <c r="K938" s="65">
        <f>SUMIFS(Jul!$I$5:$I$619,Jul!$S$5:$S$619,"Despesa",Jul!$F$5:$F$619,Resultado!$D938)</f>
        <v>0</v>
      </c>
      <c r="L938" s="65">
        <f>SUMIFS(Ago!$I$5:$I$619,Ago!$S$5:$S$619,"Despesa",Ago!$F$5:$F$619,Resultado!$D938)</f>
        <v>0</v>
      </c>
      <c r="M938" s="65">
        <f>SUMIFS(Set!$I$5:$I$619,Set!$S$5:$S$619,"Despesa",Set!$F$5:$F$619,Resultado!$D938)</f>
        <v>0</v>
      </c>
      <c r="N938" s="65">
        <f>SUMIFS(Out!$I$5:$I$619,Out!$S$5:$S$619,"Despesa",Out!$F$5:$F$619,Resultado!$D938)</f>
        <v>0</v>
      </c>
      <c r="O938" s="65">
        <f>SUMIFS(Nov!$I$5:$I$619,Nov!$S$5:$S$619,"Despesa",Nov!$F$5:$F$619,Resultado!$D938)</f>
        <v>0</v>
      </c>
      <c r="P938" s="65">
        <f>SUMIFS(Dez!$I$5:$I$619,Dez!$S$5:$S$619,"Despesa",Dez!$F$5:$F$619,Resultado!$D938)</f>
        <v>0</v>
      </c>
      <c r="Q938" s="65">
        <f t="shared" si="105"/>
        <v>0</v>
      </c>
    </row>
    <row r="939" spans="3:17" ht="28.5" customHeight="1" thickTop="1" thickBot="1" x14ac:dyDescent="0.25">
      <c r="C939" s="45" t="str">
        <f>'PC Despesas'!U16</f>
        <v>5.7.12</v>
      </c>
      <c r="D939" s="46" t="str">
        <f>VLOOKUP(C939,'PC Despesas'!$U$5:$V$103,2,FALSE)</f>
        <v>-</v>
      </c>
      <c r="E939" s="65">
        <f>SUMIFS(Jan!$I$5:$I$619,Jan!$S$5:$S$619,"Despesa",Jan!$F$5:$F$619,Resultado!$D939)</f>
        <v>0</v>
      </c>
      <c r="F939" s="65">
        <f>SUMIFS(Fev!$I$5:$I$619,Fev!$S$5:$S$619,"Despesa",Fev!$F$5:$F$619,Resultado!$D939)</f>
        <v>0</v>
      </c>
      <c r="G939" s="65">
        <f>SUMIFS(Mar!$I$5:$I$619,Mar!$S$5:$S$619,"Despesa",Mar!$F$5:$F$619,Resultado!$D939)</f>
        <v>0</v>
      </c>
      <c r="H939" s="65">
        <f>SUMIFS(Abr!$I$5:$I$619,Abr!$S$5:$S$619,"Despesa",Abr!$F$5:$F$619,Resultado!$D939)</f>
        <v>0</v>
      </c>
      <c r="I939" s="65">
        <f>SUMIFS(Mai!$I$5:$I$619,Mai!$S$5:$S$619,"Despesa",Mai!$F$5:$F$619,Resultado!$D939)</f>
        <v>0</v>
      </c>
      <c r="J939" s="65">
        <f>SUMIFS(Jun!$I$5:$I$619,Jun!$S$5:$S$619,"Despesa",Jun!$F$5:$F$619,Resultado!$D939)</f>
        <v>0</v>
      </c>
      <c r="K939" s="65">
        <f>SUMIFS(Jul!$I$5:$I$619,Jul!$S$5:$S$619,"Despesa",Jul!$F$5:$F$619,Resultado!$D939)</f>
        <v>0</v>
      </c>
      <c r="L939" s="65">
        <f>SUMIFS(Ago!$I$5:$I$619,Ago!$S$5:$S$619,"Despesa",Ago!$F$5:$F$619,Resultado!$D939)</f>
        <v>0</v>
      </c>
      <c r="M939" s="65">
        <f>SUMIFS(Set!$I$5:$I$619,Set!$S$5:$S$619,"Despesa",Set!$F$5:$F$619,Resultado!$D939)</f>
        <v>0</v>
      </c>
      <c r="N939" s="65">
        <f>SUMIFS(Out!$I$5:$I$619,Out!$S$5:$S$619,"Despesa",Out!$F$5:$F$619,Resultado!$D939)</f>
        <v>0</v>
      </c>
      <c r="O939" s="65">
        <f>SUMIFS(Nov!$I$5:$I$619,Nov!$S$5:$S$619,"Despesa",Nov!$F$5:$F$619,Resultado!$D939)</f>
        <v>0</v>
      </c>
      <c r="P939" s="65">
        <f>SUMIFS(Dez!$I$5:$I$619,Dez!$S$5:$S$619,"Despesa",Dez!$F$5:$F$619,Resultado!$D939)</f>
        <v>0</v>
      </c>
      <c r="Q939" s="65">
        <f t="shared" si="105"/>
        <v>0</v>
      </c>
    </row>
    <row r="940" spans="3:17" ht="28.5" customHeight="1" thickTop="1" thickBot="1" x14ac:dyDescent="0.25">
      <c r="C940" s="45" t="str">
        <f>'PC Despesas'!U17</f>
        <v>5.7.13</v>
      </c>
      <c r="D940" s="46" t="str">
        <f>VLOOKUP(C940,'PC Despesas'!$U$5:$V$103,2,FALSE)</f>
        <v>-</v>
      </c>
      <c r="E940" s="65">
        <f>SUMIFS(Jan!$I$5:$I$619,Jan!$S$5:$S$619,"Despesa",Jan!$F$5:$F$619,Resultado!$D940)</f>
        <v>0</v>
      </c>
      <c r="F940" s="65">
        <f>SUMIFS(Fev!$I$5:$I$619,Fev!$S$5:$S$619,"Despesa",Fev!$F$5:$F$619,Resultado!$D940)</f>
        <v>0</v>
      </c>
      <c r="G940" s="65">
        <f>SUMIFS(Mar!$I$5:$I$619,Mar!$S$5:$S$619,"Despesa",Mar!$F$5:$F$619,Resultado!$D940)</f>
        <v>0</v>
      </c>
      <c r="H940" s="65">
        <f>SUMIFS(Abr!$I$5:$I$619,Abr!$S$5:$S$619,"Despesa",Abr!$F$5:$F$619,Resultado!$D940)</f>
        <v>0</v>
      </c>
      <c r="I940" s="65">
        <f>SUMIFS(Mai!$I$5:$I$619,Mai!$S$5:$S$619,"Despesa",Mai!$F$5:$F$619,Resultado!$D940)</f>
        <v>0</v>
      </c>
      <c r="J940" s="65">
        <f>SUMIFS(Jun!$I$5:$I$619,Jun!$S$5:$S$619,"Despesa",Jun!$F$5:$F$619,Resultado!$D940)</f>
        <v>0</v>
      </c>
      <c r="K940" s="65">
        <f>SUMIFS(Jul!$I$5:$I$619,Jul!$S$5:$S$619,"Despesa",Jul!$F$5:$F$619,Resultado!$D940)</f>
        <v>0</v>
      </c>
      <c r="L940" s="65">
        <f>SUMIFS(Ago!$I$5:$I$619,Ago!$S$5:$S$619,"Despesa",Ago!$F$5:$F$619,Resultado!$D940)</f>
        <v>0</v>
      </c>
      <c r="M940" s="65">
        <f>SUMIFS(Set!$I$5:$I$619,Set!$S$5:$S$619,"Despesa",Set!$F$5:$F$619,Resultado!$D940)</f>
        <v>0</v>
      </c>
      <c r="N940" s="65">
        <f>SUMIFS(Out!$I$5:$I$619,Out!$S$5:$S$619,"Despesa",Out!$F$5:$F$619,Resultado!$D940)</f>
        <v>0</v>
      </c>
      <c r="O940" s="65">
        <f>SUMIFS(Nov!$I$5:$I$619,Nov!$S$5:$S$619,"Despesa",Nov!$F$5:$F$619,Resultado!$D940)</f>
        <v>0</v>
      </c>
      <c r="P940" s="65">
        <f>SUMIFS(Dez!$I$5:$I$619,Dez!$S$5:$S$619,"Despesa",Dez!$F$5:$F$619,Resultado!$D940)</f>
        <v>0</v>
      </c>
      <c r="Q940" s="65">
        <f t="shared" si="105"/>
        <v>0</v>
      </c>
    </row>
    <row r="941" spans="3:17" ht="28.5" customHeight="1" thickTop="1" thickBot="1" x14ac:dyDescent="0.25">
      <c r="C941" s="45" t="str">
        <f>'PC Despesas'!U18</f>
        <v>5.7.14</v>
      </c>
      <c r="D941" s="46" t="str">
        <f>VLOOKUP(C941,'PC Despesas'!$U$5:$V$103,2,FALSE)</f>
        <v>-</v>
      </c>
      <c r="E941" s="65">
        <f>SUMIFS(Jan!$I$5:$I$619,Jan!$S$5:$S$619,"Despesa",Jan!$F$5:$F$619,Resultado!$D941)</f>
        <v>0</v>
      </c>
      <c r="F941" s="65">
        <f>SUMIFS(Fev!$I$5:$I$619,Fev!$S$5:$S$619,"Despesa",Fev!$F$5:$F$619,Resultado!$D941)</f>
        <v>0</v>
      </c>
      <c r="G941" s="65">
        <f>SUMIFS(Mar!$I$5:$I$619,Mar!$S$5:$S$619,"Despesa",Mar!$F$5:$F$619,Resultado!$D941)</f>
        <v>0</v>
      </c>
      <c r="H941" s="65">
        <f>SUMIFS(Abr!$I$5:$I$619,Abr!$S$5:$S$619,"Despesa",Abr!$F$5:$F$619,Resultado!$D941)</f>
        <v>0</v>
      </c>
      <c r="I941" s="65">
        <f>SUMIFS(Mai!$I$5:$I$619,Mai!$S$5:$S$619,"Despesa",Mai!$F$5:$F$619,Resultado!$D941)</f>
        <v>0</v>
      </c>
      <c r="J941" s="65">
        <f>SUMIFS(Jun!$I$5:$I$619,Jun!$S$5:$S$619,"Despesa",Jun!$F$5:$F$619,Resultado!$D941)</f>
        <v>0</v>
      </c>
      <c r="K941" s="65">
        <f>SUMIFS(Jul!$I$5:$I$619,Jul!$S$5:$S$619,"Despesa",Jul!$F$5:$F$619,Resultado!$D941)</f>
        <v>0</v>
      </c>
      <c r="L941" s="65">
        <f>SUMIFS(Ago!$I$5:$I$619,Ago!$S$5:$S$619,"Despesa",Ago!$F$5:$F$619,Resultado!$D941)</f>
        <v>0</v>
      </c>
      <c r="M941" s="65">
        <f>SUMIFS(Set!$I$5:$I$619,Set!$S$5:$S$619,"Despesa",Set!$F$5:$F$619,Resultado!$D941)</f>
        <v>0</v>
      </c>
      <c r="N941" s="65">
        <f>SUMIFS(Out!$I$5:$I$619,Out!$S$5:$S$619,"Despesa",Out!$F$5:$F$619,Resultado!$D941)</f>
        <v>0</v>
      </c>
      <c r="O941" s="65">
        <f>SUMIFS(Nov!$I$5:$I$619,Nov!$S$5:$S$619,"Despesa",Nov!$F$5:$F$619,Resultado!$D941)</f>
        <v>0</v>
      </c>
      <c r="P941" s="65">
        <f>SUMIFS(Dez!$I$5:$I$619,Dez!$S$5:$S$619,"Despesa",Dez!$F$5:$F$619,Resultado!$D941)</f>
        <v>0</v>
      </c>
      <c r="Q941" s="65">
        <f t="shared" si="105"/>
        <v>0</v>
      </c>
    </row>
    <row r="942" spans="3:17" ht="28.5" customHeight="1" thickTop="1" thickBot="1" x14ac:dyDescent="0.25">
      <c r="C942" s="45" t="str">
        <f>'PC Despesas'!U19</f>
        <v>5.7.15</v>
      </c>
      <c r="D942" s="46" t="str">
        <f>VLOOKUP(C942,'PC Despesas'!$U$5:$V$103,2,FALSE)</f>
        <v>-</v>
      </c>
      <c r="E942" s="65">
        <f>SUMIFS(Jan!$I$5:$I$619,Jan!$S$5:$S$619,"Despesa",Jan!$F$5:$F$619,Resultado!$D942)</f>
        <v>0</v>
      </c>
      <c r="F942" s="65">
        <f>SUMIFS(Fev!$I$5:$I$619,Fev!$S$5:$S$619,"Despesa",Fev!$F$5:$F$619,Resultado!$D942)</f>
        <v>0</v>
      </c>
      <c r="G942" s="65">
        <f>SUMIFS(Mar!$I$5:$I$619,Mar!$S$5:$S$619,"Despesa",Mar!$F$5:$F$619,Resultado!$D942)</f>
        <v>0</v>
      </c>
      <c r="H942" s="65">
        <f>SUMIFS(Abr!$I$5:$I$619,Abr!$S$5:$S$619,"Despesa",Abr!$F$5:$F$619,Resultado!$D942)</f>
        <v>0</v>
      </c>
      <c r="I942" s="65">
        <f>SUMIFS(Mai!$I$5:$I$619,Mai!$S$5:$S$619,"Despesa",Mai!$F$5:$F$619,Resultado!$D942)</f>
        <v>0</v>
      </c>
      <c r="J942" s="65">
        <f>SUMIFS(Jun!$I$5:$I$619,Jun!$S$5:$S$619,"Despesa",Jun!$F$5:$F$619,Resultado!$D942)</f>
        <v>0</v>
      </c>
      <c r="K942" s="65">
        <f>SUMIFS(Jul!$I$5:$I$619,Jul!$S$5:$S$619,"Despesa",Jul!$F$5:$F$619,Resultado!$D942)</f>
        <v>0</v>
      </c>
      <c r="L942" s="65">
        <f>SUMIFS(Ago!$I$5:$I$619,Ago!$S$5:$S$619,"Despesa",Ago!$F$5:$F$619,Resultado!$D942)</f>
        <v>0</v>
      </c>
      <c r="M942" s="65">
        <f>SUMIFS(Set!$I$5:$I$619,Set!$S$5:$S$619,"Despesa",Set!$F$5:$F$619,Resultado!$D942)</f>
        <v>0</v>
      </c>
      <c r="N942" s="65">
        <f>SUMIFS(Out!$I$5:$I$619,Out!$S$5:$S$619,"Despesa",Out!$F$5:$F$619,Resultado!$D942)</f>
        <v>0</v>
      </c>
      <c r="O942" s="65">
        <f>SUMIFS(Nov!$I$5:$I$619,Nov!$S$5:$S$619,"Despesa",Nov!$F$5:$F$619,Resultado!$D942)</f>
        <v>0</v>
      </c>
      <c r="P942" s="65">
        <f>SUMIFS(Dez!$I$5:$I$619,Dez!$S$5:$S$619,"Despesa",Dez!$F$5:$F$619,Resultado!$D942)</f>
        <v>0</v>
      </c>
      <c r="Q942" s="65">
        <f t="shared" si="105"/>
        <v>0</v>
      </c>
    </row>
    <row r="943" spans="3:17" ht="28.5" customHeight="1" thickTop="1" thickBot="1" x14ac:dyDescent="0.25">
      <c r="C943" s="45" t="str">
        <f>'PC Despesas'!U20</f>
        <v>5.7.16</v>
      </c>
      <c r="D943" s="46" t="str">
        <f>VLOOKUP(C943,'PC Despesas'!$U$5:$V$103,2,FALSE)</f>
        <v>-</v>
      </c>
      <c r="E943" s="65">
        <f>SUMIFS(Jan!$I$5:$I$619,Jan!$S$5:$S$619,"Despesa",Jan!$F$5:$F$619,Resultado!$D943)</f>
        <v>0</v>
      </c>
      <c r="F943" s="65">
        <f>SUMIFS(Fev!$I$5:$I$619,Fev!$S$5:$S$619,"Despesa",Fev!$F$5:$F$619,Resultado!$D943)</f>
        <v>0</v>
      </c>
      <c r="G943" s="65">
        <f>SUMIFS(Mar!$I$5:$I$619,Mar!$S$5:$S$619,"Despesa",Mar!$F$5:$F$619,Resultado!$D943)</f>
        <v>0</v>
      </c>
      <c r="H943" s="65">
        <f>SUMIFS(Abr!$I$5:$I$619,Abr!$S$5:$S$619,"Despesa",Abr!$F$5:$F$619,Resultado!$D943)</f>
        <v>0</v>
      </c>
      <c r="I943" s="65">
        <f>SUMIFS(Mai!$I$5:$I$619,Mai!$S$5:$S$619,"Despesa",Mai!$F$5:$F$619,Resultado!$D943)</f>
        <v>0</v>
      </c>
      <c r="J943" s="65">
        <f>SUMIFS(Jun!$I$5:$I$619,Jun!$S$5:$S$619,"Despesa",Jun!$F$5:$F$619,Resultado!$D943)</f>
        <v>0</v>
      </c>
      <c r="K943" s="65">
        <f>SUMIFS(Jul!$I$5:$I$619,Jul!$S$5:$S$619,"Despesa",Jul!$F$5:$F$619,Resultado!$D943)</f>
        <v>0</v>
      </c>
      <c r="L943" s="65">
        <f>SUMIFS(Ago!$I$5:$I$619,Ago!$S$5:$S$619,"Despesa",Ago!$F$5:$F$619,Resultado!$D943)</f>
        <v>0</v>
      </c>
      <c r="M943" s="65">
        <f>SUMIFS(Set!$I$5:$I$619,Set!$S$5:$S$619,"Despesa",Set!$F$5:$F$619,Resultado!$D943)</f>
        <v>0</v>
      </c>
      <c r="N943" s="65">
        <f>SUMIFS(Out!$I$5:$I$619,Out!$S$5:$S$619,"Despesa",Out!$F$5:$F$619,Resultado!$D943)</f>
        <v>0</v>
      </c>
      <c r="O943" s="65">
        <f>SUMIFS(Nov!$I$5:$I$619,Nov!$S$5:$S$619,"Despesa",Nov!$F$5:$F$619,Resultado!$D943)</f>
        <v>0</v>
      </c>
      <c r="P943" s="65">
        <f>SUMIFS(Dez!$I$5:$I$619,Dez!$S$5:$S$619,"Despesa",Dez!$F$5:$F$619,Resultado!$D943)</f>
        <v>0</v>
      </c>
      <c r="Q943" s="65">
        <f t="shared" si="105"/>
        <v>0</v>
      </c>
    </row>
    <row r="944" spans="3:17" ht="28.5" customHeight="1" thickTop="1" thickBot="1" x14ac:dyDescent="0.25">
      <c r="C944" s="45" t="str">
        <f>'PC Despesas'!U21</f>
        <v>5.7.17</v>
      </c>
      <c r="D944" s="46" t="str">
        <f>VLOOKUP(C944,'PC Despesas'!$U$5:$V$103,2,FALSE)</f>
        <v>-</v>
      </c>
      <c r="E944" s="65">
        <f>SUMIFS(Jan!$I$5:$I$619,Jan!$S$5:$S$619,"Despesa",Jan!$F$5:$F$619,Resultado!$D944)</f>
        <v>0</v>
      </c>
      <c r="F944" s="65">
        <f>SUMIFS(Fev!$I$5:$I$619,Fev!$S$5:$S$619,"Despesa",Fev!$F$5:$F$619,Resultado!$D944)</f>
        <v>0</v>
      </c>
      <c r="G944" s="65">
        <f>SUMIFS(Mar!$I$5:$I$619,Mar!$S$5:$S$619,"Despesa",Mar!$F$5:$F$619,Resultado!$D944)</f>
        <v>0</v>
      </c>
      <c r="H944" s="65">
        <f>SUMIFS(Abr!$I$5:$I$619,Abr!$S$5:$S$619,"Despesa",Abr!$F$5:$F$619,Resultado!$D944)</f>
        <v>0</v>
      </c>
      <c r="I944" s="65">
        <f>SUMIFS(Mai!$I$5:$I$619,Mai!$S$5:$S$619,"Despesa",Mai!$F$5:$F$619,Resultado!$D944)</f>
        <v>0</v>
      </c>
      <c r="J944" s="65">
        <f>SUMIFS(Jun!$I$5:$I$619,Jun!$S$5:$S$619,"Despesa",Jun!$F$5:$F$619,Resultado!$D944)</f>
        <v>0</v>
      </c>
      <c r="K944" s="65">
        <f>SUMIFS(Jul!$I$5:$I$619,Jul!$S$5:$S$619,"Despesa",Jul!$F$5:$F$619,Resultado!$D944)</f>
        <v>0</v>
      </c>
      <c r="L944" s="65">
        <f>SUMIFS(Ago!$I$5:$I$619,Ago!$S$5:$S$619,"Despesa",Ago!$F$5:$F$619,Resultado!$D944)</f>
        <v>0</v>
      </c>
      <c r="M944" s="65">
        <f>SUMIFS(Set!$I$5:$I$619,Set!$S$5:$S$619,"Despesa",Set!$F$5:$F$619,Resultado!$D944)</f>
        <v>0</v>
      </c>
      <c r="N944" s="65">
        <f>SUMIFS(Out!$I$5:$I$619,Out!$S$5:$S$619,"Despesa",Out!$F$5:$F$619,Resultado!$D944)</f>
        <v>0</v>
      </c>
      <c r="O944" s="65">
        <f>SUMIFS(Nov!$I$5:$I$619,Nov!$S$5:$S$619,"Despesa",Nov!$F$5:$F$619,Resultado!$D944)</f>
        <v>0</v>
      </c>
      <c r="P944" s="65">
        <f>SUMIFS(Dez!$I$5:$I$619,Dez!$S$5:$S$619,"Despesa",Dez!$F$5:$F$619,Resultado!$D944)</f>
        <v>0</v>
      </c>
      <c r="Q944" s="65">
        <f t="shared" si="105"/>
        <v>0</v>
      </c>
    </row>
    <row r="945" spans="3:17" ht="28.5" customHeight="1" thickTop="1" thickBot="1" x14ac:dyDescent="0.25">
      <c r="C945" s="45" t="str">
        <f>'PC Despesas'!U22</f>
        <v>5.7.18</v>
      </c>
      <c r="D945" s="46" t="str">
        <f>VLOOKUP(C945,'PC Despesas'!$U$5:$V$103,2,FALSE)</f>
        <v>-</v>
      </c>
      <c r="E945" s="65">
        <f>SUMIFS(Jan!$I$5:$I$619,Jan!$S$5:$S$619,"Despesa",Jan!$F$5:$F$619,Resultado!$D945)</f>
        <v>0</v>
      </c>
      <c r="F945" s="65">
        <f>SUMIFS(Fev!$I$5:$I$619,Fev!$S$5:$S$619,"Despesa",Fev!$F$5:$F$619,Resultado!$D945)</f>
        <v>0</v>
      </c>
      <c r="G945" s="65">
        <f>SUMIFS(Mar!$I$5:$I$619,Mar!$S$5:$S$619,"Despesa",Mar!$F$5:$F$619,Resultado!$D945)</f>
        <v>0</v>
      </c>
      <c r="H945" s="65">
        <f>SUMIFS(Abr!$I$5:$I$619,Abr!$S$5:$S$619,"Despesa",Abr!$F$5:$F$619,Resultado!$D945)</f>
        <v>0</v>
      </c>
      <c r="I945" s="65">
        <f>SUMIFS(Mai!$I$5:$I$619,Mai!$S$5:$S$619,"Despesa",Mai!$F$5:$F$619,Resultado!$D945)</f>
        <v>0</v>
      </c>
      <c r="J945" s="65">
        <f>SUMIFS(Jun!$I$5:$I$619,Jun!$S$5:$S$619,"Despesa",Jun!$F$5:$F$619,Resultado!$D945)</f>
        <v>0</v>
      </c>
      <c r="K945" s="65">
        <f>SUMIFS(Jul!$I$5:$I$619,Jul!$S$5:$S$619,"Despesa",Jul!$F$5:$F$619,Resultado!$D945)</f>
        <v>0</v>
      </c>
      <c r="L945" s="65">
        <f>SUMIFS(Ago!$I$5:$I$619,Ago!$S$5:$S$619,"Despesa",Ago!$F$5:$F$619,Resultado!$D945)</f>
        <v>0</v>
      </c>
      <c r="M945" s="65">
        <f>SUMIFS(Set!$I$5:$I$619,Set!$S$5:$S$619,"Despesa",Set!$F$5:$F$619,Resultado!$D945)</f>
        <v>0</v>
      </c>
      <c r="N945" s="65">
        <f>SUMIFS(Out!$I$5:$I$619,Out!$S$5:$S$619,"Despesa",Out!$F$5:$F$619,Resultado!$D945)</f>
        <v>0</v>
      </c>
      <c r="O945" s="65">
        <f>SUMIFS(Nov!$I$5:$I$619,Nov!$S$5:$S$619,"Despesa",Nov!$F$5:$F$619,Resultado!$D945)</f>
        <v>0</v>
      </c>
      <c r="P945" s="65">
        <f>SUMIFS(Dez!$I$5:$I$619,Dez!$S$5:$S$619,"Despesa",Dez!$F$5:$F$619,Resultado!$D945)</f>
        <v>0</v>
      </c>
      <c r="Q945" s="65">
        <f t="shared" si="105"/>
        <v>0</v>
      </c>
    </row>
    <row r="946" spans="3:17" ht="28.5" customHeight="1" thickTop="1" thickBot="1" x14ac:dyDescent="0.25">
      <c r="C946" s="45" t="str">
        <f>'PC Despesas'!U23</f>
        <v>5.7.19</v>
      </c>
      <c r="D946" s="46" t="str">
        <f>VLOOKUP(C946,'PC Despesas'!$U$5:$V$103,2,FALSE)</f>
        <v>-</v>
      </c>
      <c r="E946" s="65">
        <f>SUMIFS(Jan!$I$5:$I$619,Jan!$S$5:$S$619,"Despesa",Jan!$F$5:$F$619,Resultado!$D946)</f>
        <v>0</v>
      </c>
      <c r="F946" s="65">
        <f>SUMIFS(Fev!$I$5:$I$619,Fev!$S$5:$S$619,"Despesa",Fev!$F$5:$F$619,Resultado!$D946)</f>
        <v>0</v>
      </c>
      <c r="G946" s="65">
        <f>SUMIFS(Mar!$I$5:$I$619,Mar!$S$5:$S$619,"Despesa",Mar!$F$5:$F$619,Resultado!$D946)</f>
        <v>0</v>
      </c>
      <c r="H946" s="65">
        <f>SUMIFS(Abr!$I$5:$I$619,Abr!$S$5:$S$619,"Despesa",Abr!$F$5:$F$619,Resultado!$D946)</f>
        <v>0</v>
      </c>
      <c r="I946" s="65">
        <f>SUMIFS(Mai!$I$5:$I$619,Mai!$S$5:$S$619,"Despesa",Mai!$F$5:$F$619,Resultado!$D946)</f>
        <v>0</v>
      </c>
      <c r="J946" s="65">
        <f>SUMIFS(Jun!$I$5:$I$619,Jun!$S$5:$S$619,"Despesa",Jun!$F$5:$F$619,Resultado!$D946)</f>
        <v>0</v>
      </c>
      <c r="K946" s="65">
        <f>SUMIFS(Jul!$I$5:$I$619,Jul!$S$5:$S$619,"Despesa",Jul!$F$5:$F$619,Resultado!$D946)</f>
        <v>0</v>
      </c>
      <c r="L946" s="65">
        <f>SUMIFS(Ago!$I$5:$I$619,Ago!$S$5:$S$619,"Despesa",Ago!$F$5:$F$619,Resultado!$D946)</f>
        <v>0</v>
      </c>
      <c r="M946" s="65">
        <f>SUMIFS(Set!$I$5:$I$619,Set!$S$5:$S$619,"Despesa",Set!$F$5:$F$619,Resultado!$D946)</f>
        <v>0</v>
      </c>
      <c r="N946" s="65">
        <f>SUMIFS(Out!$I$5:$I$619,Out!$S$5:$S$619,"Despesa",Out!$F$5:$F$619,Resultado!$D946)</f>
        <v>0</v>
      </c>
      <c r="O946" s="65">
        <f>SUMIFS(Nov!$I$5:$I$619,Nov!$S$5:$S$619,"Despesa",Nov!$F$5:$F$619,Resultado!$D946)</f>
        <v>0</v>
      </c>
      <c r="P946" s="65">
        <f>SUMIFS(Dez!$I$5:$I$619,Dez!$S$5:$S$619,"Despesa",Dez!$F$5:$F$619,Resultado!$D946)</f>
        <v>0</v>
      </c>
      <c r="Q946" s="65">
        <f t="shared" si="105"/>
        <v>0</v>
      </c>
    </row>
    <row r="947" spans="3:17" ht="28.5" customHeight="1" thickTop="1" thickBot="1" x14ac:dyDescent="0.25">
      <c r="C947" s="45" t="str">
        <f>'PC Despesas'!U24</f>
        <v>5.7.20</v>
      </c>
      <c r="D947" s="46" t="str">
        <f>VLOOKUP(C947,'PC Despesas'!$U$5:$V$103,2,FALSE)</f>
        <v>-</v>
      </c>
      <c r="E947" s="65">
        <f>SUMIFS(Jan!$I$5:$I$619,Jan!$S$5:$S$619,"Despesa",Jan!$F$5:$F$619,Resultado!$D947)</f>
        <v>0</v>
      </c>
      <c r="F947" s="65">
        <f>SUMIFS(Fev!$I$5:$I$619,Fev!$S$5:$S$619,"Despesa",Fev!$F$5:$F$619,Resultado!$D947)</f>
        <v>0</v>
      </c>
      <c r="G947" s="65">
        <f>SUMIFS(Mar!$I$5:$I$619,Mar!$S$5:$S$619,"Despesa",Mar!$F$5:$F$619,Resultado!$D947)</f>
        <v>0</v>
      </c>
      <c r="H947" s="65">
        <f>SUMIFS(Abr!$I$5:$I$619,Abr!$S$5:$S$619,"Despesa",Abr!$F$5:$F$619,Resultado!$D947)</f>
        <v>0</v>
      </c>
      <c r="I947" s="65">
        <f>SUMIFS(Mai!$I$5:$I$619,Mai!$S$5:$S$619,"Despesa",Mai!$F$5:$F$619,Resultado!$D947)</f>
        <v>0</v>
      </c>
      <c r="J947" s="65">
        <f>SUMIFS(Jun!$I$5:$I$619,Jun!$S$5:$S$619,"Despesa",Jun!$F$5:$F$619,Resultado!$D947)</f>
        <v>0</v>
      </c>
      <c r="K947" s="65">
        <f>SUMIFS(Jul!$I$5:$I$619,Jul!$S$5:$S$619,"Despesa",Jul!$F$5:$F$619,Resultado!$D947)</f>
        <v>0</v>
      </c>
      <c r="L947" s="65">
        <f>SUMIFS(Ago!$I$5:$I$619,Ago!$S$5:$S$619,"Despesa",Ago!$F$5:$F$619,Resultado!$D947)</f>
        <v>0</v>
      </c>
      <c r="M947" s="65">
        <f>SUMIFS(Set!$I$5:$I$619,Set!$S$5:$S$619,"Despesa",Set!$F$5:$F$619,Resultado!$D947)</f>
        <v>0</v>
      </c>
      <c r="N947" s="65">
        <f>SUMIFS(Out!$I$5:$I$619,Out!$S$5:$S$619,"Despesa",Out!$F$5:$F$619,Resultado!$D947)</f>
        <v>0</v>
      </c>
      <c r="O947" s="65">
        <f>SUMIFS(Nov!$I$5:$I$619,Nov!$S$5:$S$619,"Despesa",Nov!$F$5:$F$619,Resultado!$D947)</f>
        <v>0</v>
      </c>
      <c r="P947" s="65">
        <f>SUMIFS(Dez!$I$5:$I$619,Dez!$S$5:$S$619,"Despesa",Dez!$F$5:$F$619,Resultado!$D947)</f>
        <v>0</v>
      </c>
      <c r="Q947" s="65">
        <f t="shared" si="105"/>
        <v>0</v>
      </c>
    </row>
    <row r="948" spans="3:17" ht="28.5" customHeight="1" thickTop="1" thickBot="1" x14ac:dyDescent="0.25">
      <c r="C948" s="45" t="str">
        <f>'PC Despesas'!U25</f>
        <v>5.7.21</v>
      </c>
      <c r="D948" s="46" t="str">
        <f>VLOOKUP(C948,'PC Despesas'!$U$5:$V$103,2,FALSE)</f>
        <v>-</v>
      </c>
      <c r="E948" s="65">
        <f>SUMIFS(Jan!$I$5:$I$619,Jan!$S$5:$S$619,"Despesa",Jan!$F$5:$F$619,Resultado!$D948)</f>
        <v>0</v>
      </c>
      <c r="F948" s="65">
        <f>SUMIFS(Fev!$I$5:$I$619,Fev!$S$5:$S$619,"Despesa",Fev!$F$5:$F$619,Resultado!$D948)</f>
        <v>0</v>
      </c>
      <c r="G948" s="65">
        <f>SUMIFS(Mar!$I$5:$I$619,Mar!$S$5:$S$619,"Despesa",Mar!$F$5:$F$619,Resultado!$D948)</f>
        <v>0</v>
      </c>
      <c r="H948" s="65">
        <f>SUMIFS(Abr!$I$5:$I$619,Abr!$S$5:$S$619,"Despesa",Abr!$F$5:$F$619,Resultado!$D948)</f>
        <v>0</v>
      </c>
      <c r="I948" s="65">
        <f>SUMIFS(Mai!$I$5:$I$619,Mai!$S$5:$S$619,"Despesa",Mai!$F$5:$F$619,Resultado!$D948)</f>
        <v>0</v>
      </c>
      <c r="J948" s="65">
        <f>SUMIFS(Jun!$I$5:$I$619,Jun!$S$5:$S$619,"Despesa",Jun!$F$5:$F$619,Resultado!$D948)</f>
        <v>0</v>
      </c>
      <c r="K948" s="65">
        <f>SUMIFS(Jul!$I$5:$I$619,Jul!$S$5:$S$619,"Despesa",Jul!$F$5:$F$619,Resultado!$D948)</f>
        <v>0</v>
      </c>
      <c r="L948" s="65">
        <f>SUMIFS(Ago!$I$5:$I$619,Ago!$S$5:$S$619,"Despesa",Ago!$F$5:$F$619,Resultado!$D948)</f>
        <v>0</v>
      </c>
      <c r="M948" s="65">
        <f>SUMIFS(Set!$I$5:$I$619,Set!$S$5:$S$619,"Despesa",Set!$F$5:$F$619,Resultado!$D948)</f>
        <v>0</v>
      </c>
      <c r="N948" s="65">
        <f>SUMIFS(Out!$I$5:$I$619,Out!$S$5:$S$619,"Despesa",Out!$F$5:$F$619,Resultado!$D948)</f>
        <v>0</v>
      </c>
      <c r="O948" s="65">
        <f>SUMIFS(Nov!$I$5:$I$619,Nov!$S$5:$S$619,"Despesa",Nov!$F$5:$F$619,Resultado!$D948)</f>
        <v>0</v>
      </c>
      <c r="P948" s="65">
        <f>SUMIFS(Dez!$I$5:$I$619,Dez!$S$5:$S$619,"Despesa",Dez!$F$5:$F$619,Resultado!$D948)</f>
        <v>0</v>
      </c>
      <c r="Q948" s="65">
        <f t="shared" si="105"/>
        <v>0</v>
      </c>
    </row>
    <row r="949" spans="3:17" ht="28.5" customHeight="1" thickTop="1" thickBot="1" x14ac:dyDescent="0.25">
      <c r="C949" s="45" t="str">
        <f>'PC Despesas'!U26</f>
        <v>5.7.22</v>
      </c>
      <c r="D949" s="46" t="str">
        <f>VLOOKUP(C949,'PC Despesas'!$U$5:$V$103,2,FALSE)</f>
        <v>-</v>
      </c>
      <c r="E949" s="65">
        <f>SUMIFS(Jan!$I$5:$I$619,Jan!$S$5:$S$619,"Despesa",Jan!$F$5:$F$619,Resultado!$D949)</f>
        <v>0</v>
      </c>
      <c r="F949" s="65">
        <f>SUMIFS(Fev!$I$5:$I$619,Fev!$S$5:$S$619,"Despesa",Fev!$F$5:$F$619,Resultado!$D949)</f>
        <v>0</v>
      </c>
      <c r="G949" s="65">
        <f>SUMIFS(Mar!$I$5:$I$619,Mar!$S$5:$S$619,"Despesa",Mar!$F$5:$F$619,Resultado!$D949)</f>
        <v>0</v>
      </c>
      <c r="H949" s="65">
        <f>SUMIFS(Abr!$I$5:$I$619,Abr!$S$5:$S$619,"Despesa",Abr!$F$5:$F$619,Resultado!$D949)</f>
        <v>0</v>
      </c>
      <c r="I949" s="65">
        <f>SUMIFS(Mai!$I$5:$I$619,Mai!$S$5:$S$619,"Despesa",Mai!$F$5:$F$619,Resultado!$D949)</f>
        <v>0</v>
      </c>
      <c r="J949" s="65">
        <f>SUMIFS(Jun!$I$5:$I$619,Jun!$S$5:$S$619,"Despesa",Jun!$F$5:$F$619,Resultado!$D949)</f>
        <v>0</v>
      </c>
      <c r="K949" s="65">
        <f>SUMIFS(Jul!$I$5:$I$619,Jul!$S$5:$S$619,"Despesa",Jul!$F$5:$F$619,Resultado!$D949)</f>
        <v>0</v>
      </c>
      <c r="L949" s="65">
        <f>SUMIFS(Ago!$I$5:$I$619,Ago!$S$5:$S$619,"Despesa",Ago!$F$5:$F$619,Resultado!$D949)</f>
        <v>0</v>
      </c>
      <c r="M949" s="65">
        <f>SUMIFS(Set!$I$5:$I$619,Set!$S$5:$S$619,"Despesa",Set!$F$5:$F$619,Resultado!$D949)</f>
        <v>0</v>
      </c>
      <c r="N949" s="65">
        <f>SUMIFS(Out!$I$5:$I$619,Out!$S$5:$S$619,"Despesa",Out!$F$5:$F$619,Resultado!$D949)</f>
        <v>0</v>
      </c>
      <c r="O949" s="65">
        <f>SUMIFS(Nov!$I$5:$I$619,Nov!$S$5:$S$619,"Despesa",Nov!$F$5:$F$619,Resultado!$D949)</f>
        <v>0</v>
      </c>
      <c r="P949" s="65">
        <f>SUMIFS(Dez!$I$5:$I$619,Dez!$S$5:$S$619,"Despesa",Dez!$F$5:$F$619,Resultado!$D949)</f>
        <v>0</v>
      </c>
      <c r="Q949" s="65">
        <f t="shared" si="105"/>
        <v>0</v>
      </c>
    </row>
    <row r="950" spans="3:17" ht="28.5" customHeight="1" thickTop="1" thickBot="1" x14ac:dyDescent="0.25">
      <c r="C950" s="45" t="str">
        <f>'PC Despesas'!U27</f>
        <v>5.7.23</v>
      </c>
      <c r="D950" s="46" t="str">
        <f>VLOOKUP(C950,'PC Despesas'!$U$5:$V$103,2,FALSE)</f>
        <v>-</v>
      </c>
      <c r="E950" s="65">
        <f>SUMIFS(Jan!$I$5:$I$619,Jan!$S$5:$S$619,"Despesa",Jan!$F$5:$F$619,Resultado!$D950)</f>
        <v>0</v>
      </c>
      <c r="F950" s="65">
        <f>SUMIFS(Fev!$I$5:$I$619,Fev!$S$5:$S$619,"Despesa",Fev!$F$5:$F$619,Resultado!$D950)</f>
        <v>0</v>
      </c>
      <c r="G950" s="65">
        <f>SUMIFS(Mar!$I$5:$I$619,Mar!$S$5:$S$619,"Despesa",Mar!$F$5:$F$619,Resultado!$D950)</f>
        <v>0</v>
      </c>
      <c r="H950" s="65">
        <f>SUMIFS(Abr!$I$5:$I$619,Abr!$S$5:$S$619,"Despesa",Abr!$F$5:$F$619,Resultado!$D950)</f>
        <v>0</v>
      </c>
      <c r="I950" s="65">
        <f>SUMIFS(Mai!$I$5:$I$619,Mai!$S$5:$S$619,"Despesa",Mai!$F$5:$F$619,Resultado!$D950)</f>
        <v>0</v>
      </c>
      <c r="J950" s="65">
        <f>SUMIFS(Jun!$I$5:$I$619,Jun!$S$5:$S$619,"Despesa",Jun!$F$5:$F$619,Resultado!$D950)</f>
        <v>0</v>
      </c>
      <c r="K950" s="65">
        <f>SUMIFS(Jul!$I$5:$I$619,Jul!$S$5:$S$619,"Despesa",Jul!$F$5:$F$619,Resultado!$D950)</f>
        <v>0</v>
      </c>
      <c r="L950" s="65">
        <f>SUMIFS(Ago!$I$5:$I$619,Ago!$S$5:$S$619,"Despesa",Ago!$F$5:$F$619,Resultado!$D950)</f>
        <v>0</v>
      </c>
      <c r="M950" s="65">
        <f>SUMIFS(Set!$I$5:$I$619,Set!$S$5:$S$619,"Despesa",Set!$F$5:$F$619,Resultado!$D950)</f>
        <v>0</v>
      </c>
      <c r="N950" s="65">
        <f>SUMIFS(Out!$I$5:$I$619,Out!$S$5:$S$619,"Despesa",Out!$F$5:$F$619,Resultado!$D950)</f>
        <v>0</v>
      </c>
      <c r="O950" s="65">
        <f>SUMIFS(Nov!$I$5:$I$619,Nov!$S$5:$S$619,"Despesa",Nov!$F$5:$F$619,Resultado!$D950)</f>
        <v>0</v>
      </c>
      <c r="P950" s="65">
        <f>SUMIFS(Dez!$I$5:$I$619,Dez!$S$5:$S$619,"Despesa",Dez!$F$5:$F$619,Resultado!$D950)</f>
        <v>0</v>
      </c>
      <c r="Q950" s="65">
        <f t="shared" si="105"/>
        <v>0</v>
      </c>
    </row>
    <row r="951" spans="3:17" ht="28.5" customHeight="1" thickTop="1" thickBot="1" x14ac:dyDescent="0.25">
      <c r="C951" s="45" t="str">
        <f>'PC Despesas'!U28</f>
        <v>5.7.24</v>
      </c>
      <c r="D951" s="46" t="str">
        <f>VLOOKUP(C951,'PC Despesas'!$U$5:$V$103,2,FALSE)</f>
        <v>-</v>
      </c>
      <c r="E951" s="65">
        <f>SUMIFS(Jan!$I$5:$I$619,Jan!$S$5:$S$619,"Despesa",Jan!$F$5:$F$619,Resultado!$D951)</f>
        <v>0</v>
      </c>
      <c r="F951" s="65">
        <f>SUMIFS(Fev!$I$5:$I$619,Fev!$S$5:$S$619,"Despesa",Fev!$F$5:$F$619,Resultado!$D951)</f>
        <v>0</v>
      </c>
      <c r="G951" s="65">
        <f>SUMIFS(Mar!$I$5:$I$619,Mar!$S$5:$S$619,"Despesa",Mar!$F$5:$F$619,Resultado!$D951)</f>
        <v>0</v>
      </c>
      <c r="H951" s="65">
        <f>SUMIFS(Abr!$I$5:$I$619,Abr!$S$5:$S$619,"Despesa",Abr!$F$5:$F$619,Resultado!$D951)</f>
        <v>0</v>
      </c>
      <c r="I951" s="65">
        <f>SUMIFS(Mai!$I$5:$I$619,Mai!$S$5:$S$619,"Despesa",Mai!$F$5:$F$619,Resultado!$D951)</f>
        <v>0</v>
      </c>
      <c r="J951" s="65">
        <f>SUMIFS(Jun!$I$5:$I$619,Jun!$S$5:$S$619,"Despesa",Jun!$F$5:$F$619,Resultado!$D951)</f>
        <v>0</v>
      </c>
      <c r="K951" s="65">
        <f>SUMIFS(Jul!$I$5:$I$619,Jul!$S$5:$S$619,"Despesa",Jul!$F$5:$F$619,Resultado!$D951)</f>
        <v>0</v>
      </c>
      <c r="L951" s="65">
        <f>SUMIFS(Ago!$I$5:$I$619,Ago!$S$5:$S$619,"Despesa",Ago!$F$5:$F$619,Resultado!$D951)</f>
        <v>0</v>
      </c>
      <c r="M951" s="65">
        <f>SUMIFS(Set!$I$5:$I$619,Set!$S$5:$S$619,"Despesa",Set!$F$5:$F$619,Resultado!$D951)</f>
        <v>0</v>
      </c>
      <c r="N951" s="65">
        <f>SUMIFS(Out!$I$5:$I$619,Out!$S$5:$S$619,"Despesa",Out!$F$5:$F$619,Resultado!$D951)</f>
        <v>0</v>
      </c>
      <c r="O951" s="65">
        <f>SUMIFS(Nov!$I$5:$I$619,Nov!$S$5:$S$619,"Despesa",Nov!$F$5:$F$619,Resultado!$D951)</f>
        <v>0</v>
      </c>
      <c r="P951" s="65">
        <f>SUMIFS(Dez!$I$5:$I$619,Dez!$S$5:$S$619,"Despesa",Dez!$F$5:$F$619,Resultado!$D951)</f>
        <v>0</v>
      </c>
      <c r="Q951" s="65">
        <f t="shared" si="105"/>
        <v>0</v>
      </c>
    </row>
    <row r="952" spans="3:17" ht="28.5" customHeight="1" thickTop="1" thickBot="1" x14ac:dyDescent="0.25">
      <c r="C952" s="45" t="str">
        <f>'PC Despesas'!U29</f>
        <v>5.7.25</v>
      </c>
      <c r="D952" s="46" t="str">
        <f>VLOOKUP(C952,'PC Despesas'!$U$5:$V$103,2,FALSE)</f>
        <v>-</v>
      </c>
      <c r="E952" s="65">
        <f>SUMIFS(Jan!$I$5:$I$619,Jan!$S$5:$S$619,"Despesa",Jan!$F$5:$F$619,Resultado!$D952)</f>
        <v>0</v>
      </c>
      <c r="F952" s="65">
        <f>SUMIFS(Fev!$I$5:$I$619,Fev!$S$5:$S$619,"Despesa",Fev!$F$5:$F$619,Resultado!$D952)</f>
        <v>0</v>
      </c>
      <c r="G952" s="65">
        <f>SUMIFS(Mar!$I$5:$I$619,Mar!$S$5:$S$619,"Despesa",Mar!$F$5:$F$619,Resultado!$D952)</f>
        <v>0</v>
      </c>
      <c r="H952" s="65">
        <f>SUMIFS(Abr!$I$5:$I$619,Abr!$S$5:$S$619,"Despesa",Abr!$F$5:$F$619,Resultado!$D952)</f>
        <v>0</v>
      </c>
      <c r="I952" s="65">
        <f>SUMIFS(Mai!$I$5:$I$619,Mai!$S$5:$S$619,"Despesa",Mai!$F$5:$F$619,Resultado!$D952)</f>
        <v>0</v>
      </c>
      <c r="J952" s="65">
        <f>SUMIFS(Jun!$I$5:$I$619,Jun!$S$5:$S$619,"Despesa",Jun!$F$5:$F$619,Resultado!$D952)</f>
        <v>0</v>
      </c>
      <c r="K952" s="65">
        <f>SUMIFS(Jul!$I$5:$I$619,Jul!$S$5:$S$619,"Despesa",Jul!$F$5:$F$619,Resultado!$D952)</f>
        <v>0</v>
      </c>
      <c r="L952" s="65">
        <f>SUMIFS(Ago!$I$5:$I$619,Ago!$S$5:$S$619,"Despesa",Ago!$F$5:$F$619,Resultado!$D952)</f>
        <v>0</v>
      </c>
      <c r="M952" s="65">
        <f>SUMIFS(Set!$I$5:$I$619,Set!$S$5:$S$619,"Despesa",Set!$F$5:$F$619,Resultado!$D952)</f>
        <v>0</v>
      </c>
      <c r="N952" s="65">
        <f>SUMIFS(Out!$I$5:$I$619,Out!$S$5:$S$619,"Despesa",Out!$F$5:$F$619,Resultado!$D952)</f>
        <v>0</v>
      </c>
      <c r="O952" s="65">
        <f>SUMIFS(Nov!$I$5:$I$619,Nov!$S$5:$S$619,"Despesa",Nov!$F$5:$F$619,Resultado!$D952)</f>
        <v>0</v>
      </c>
      <c r="P952" s="65">
        <f>SUMIFS(Dez!$I$5:$I$619,Dez!$S$5:$S$619,"Despesa",Dez!$F$5:$F$619,Resultado!$D952)</f>
        <v>0</v>
      </c>
      <c r="Q952" s="65">
        <f t="shared" si="105"/>
        <v>0</v>
      </c>
    </row>
    <row r="953" spans="3:17" ht="28.5" customHeight="1" thickTop="1" thickBot="1" x14ac:dyDescent="0.25">
      <c r="C953" s="45" t="str">
        <f>'PC Despesas'!U30</f>
        <v>5.7.26</v>
      </c>
      <c r="D953" s="46" t="str">
        <f>VLOOKUP(C953,'PC Despesas'!$U$5:$V$103,2,FALSE)</f>
        <v>-</v>
      </c>
      <c r="E953" s="65">
        <f>SUMIFS(Jan!$I$5:$I$619,Jan!$S$5:$S$619,"Despesa",Jan!$F$5:$F$619,Resultado!$D953)</f>
        <v>0</v>
      </c>
      <c r="F953" s="65">
        <f>SUMIFS(Fev!$I$5:$I$619,Fev!$S$5:$S$619,"Despesa",Fev!$F$5:$F$619,Resultado!$D953)</f>
        <v>0</v>
      </c>
      <c r="G953" s="65">
        <f>SUMIFS(Mar!$I$5:$I$619,Mar!$S$5:$S$619,"Despesa",Mar!$F$5:$F$619,Resultado!$D953)</f>
        <v>0</v>
      </c>
      <c r="H953" s="65">
        <f>SUMIFS(Abr!$I$5:$I$619,Abr!$S$5:$S$619,"Despesa",Abr!$F$5:$F$619,Resultado!$D953)</f>
        <v>0</v>
      </c>
      <c r="I953" s="65">
        <f>SUMIFS(Mai!$I$5:$I$619,Mai!$S$5:$S$619,"Despesa",Mai!$F$5:$F$619,Resultado!$D953)</f>
        <v>0</v>
      </c>
      <c r="J953" s="65">
        <f>SUMIFS(Jun!$I$5:$I$619,Jun!$S$5:$S$619,"Despesa",Jun!$F$5:$F$619,Resultado!$D953)</f>
        <v>0</v>
      </c>
      <c r="K953" s="65">
        <f>SUMIFS(Jul!$I$5:$I$619,Jul!$S$5:$S$619,"Despesa",Jul!$F$5:$F$619,Resultado!$D953)</f>
        <v>0</v>
      </c>
      <c r="L953" s="65">
        <f>SUMIFS(Ago!$I$5:$I$619,Ago!$S$5:$S$619,"Despesa",Ago!$F$5:$F$619,Resultado!$D953)</f>
        <v>0</v>
      </c>
      <c r="M953" s="65">
        <f>SUMIFS(Set!$I$5:$I$619,Set!$S$5:$S$619,"Despesa",Set!$F$5:$F$619,Resultado!$D953)</f>
        <v>0</v>
      </c>
      <c r="N953" s="65">
        <f>SUMIFS(Out!$I$5:$I$619,Out!$S$5:$S$619,"Despesa",Out!$F$5:$F$619,Resultado!$D953)</f>
        <v>0</v>
      </c>
      <c r="O953" s="65">
        <f>SUMIFS(Nov!$I$5:$I$619,Nov!$S$5:$S$619,"Despesa",Nov!$F$5:$F$619,Resultado!$D953)</f>
        <v>0</v>
      </c>
      <c r="P953" s="65">
        <f>SUMIFS(Dez!$I$5:$I$619,Dez!$S$5:$S$619,"Despesa",Dez!$F$5:$F$619,Resultado!$D953)</f>
        <v>0</v>
      </c>
      <c r="Q953" s="65">
        <f t="shared" si="105"/>
        <v>0</v>
      </c>
    </row>
    <row r="954" spans="3:17" ht="28.5" customHeight="1" thickTop="1" thickBot="1" x14ac:dyDescent="0.25">
      <c r="C954" s="45" t="str">
        <f>'PC Despesas'!U31</f>
        <v>5.7.27</v>
      </c>
      <c r="D954" s="46" t="str">
        <f>VLOOKUP(C954,'PC Despesas'!$U$5:$V$103,2,FALSE)</f>
        <v>-</v>
      </c>
      <c r="E954" s="65">
        <f>SUMIFS(Jan!$I$5:$I$619,Jan!$S$5:$S$619,"Despesa",Jan!$F$5:$F$619,Resultado!$D954)</f>
        <v>0</v>
      </c>
      <c r="F954" s="65">
        <f>SUMIFS(Fev!$I$5:$I$619,Fev!$S$5:$S$619,"Despesa",Fev!$F$5:$F$619,Resultado!$D954)</f>
        <v>0</v>
      </c>
      <c r="G954" s="65">
        <f>SUMIFS(Mar!$I$5:$I$619,Mar!$S$5:$S$619,"Despesa",Mar!$F$5:$F$619,Resultado!$D954)</f>
        <v>0</v>
      </c>
      <c r="H954" s="65">
        <f>SUMIFS(Abr!$I$5:$I$619,Abr!$S$5:$S$619,"Despesa",Abr!$F$5:$F$619,Resultado!$D954)</f>
        <v>0</v>
      </c>
      <c r="I954" s="65">
        <f>SUMIFS(Mai!$I$5:$I$619,Mai!$S$5:$S$619,"Despesa",Mai!$F$5:$F$619,Resultado!$D954)</f>
        <v>0</v>
      </c>
      <c r="J954" s="65">
        <f>SUMIFS(Jun!$I$5:$I$619,Jun!$S$5:$S$619,"Despesa",Jun!$F$5:$F$619,Resultado!$D954)</f>
        <v>0</v>
      </c>
      <c r="K954" s="65">
        <f>SUMIFS(Jul!$I$5:$I$619,Jul!$S$5:$S$619,"Despesa",Jul!$F$5:$F$619,Resultado!$D954)</f>
        <v>0</v>
      </c>
      <c r="L954" s="65">
        <f>SUMIFS(Ago!$I$5:$I$619,Ago!$S$5:$S$619,"Despesa",Ago!$F$5:$F$619,Resultado!$D954)</f>
        <v>0</v>
      </c>
      <c r="M954" s="65">
        <f>SUMIFS(Set!$I$5:$I$619,Set!$S$5:$S$619,"Despesa",Set!$F$5:$F$619,Resultado!$D954)</f>
        <v>0</v>
      </c>
      <c r="N954" s="65">
        <f>SUMIFS(Out!$I$5:$I$619,Out!$S$5:$S$619,"Despesa",Out!$F$5:$F$619,Resultado!$D954)</f>
        <v>0</v>
      </c>
      <c r="O954" s="65">
        <f>SUMIFS(Nov!$I$5:$I$619,Nov!$S$5:$S$619,"Despesa",Nov!$F$5:$F$619,Resultado!$D954)</f>
        <v>0</v>
      </c>
      <c r="P954" s="65">
        <f>SUMIFS(Dez!$I$5:$I$619,Dez!$S$5:$S$619,"Despesa",Dez!$F$5:$F$619,Resultado!$D954)</f>
        <v>0</v>
      </c>
      <c r="Q954" s="65">
        <f t="shared" si="105"/>
        <v>0</v>
      </c>
    </row>
    <row r="955" spans="3:17" ht="28.5" customHeight="1" thickTop="1" thickBot="1" x14ac:dyDescent="0.25">
      <c r="C955" s="45" t="str">
        <f>'PC Despesas'!U32</f>
        <v>5.7.28</v>
      </c>
      <c r="D955" s="46" t="str">
        <f>VLOOKUP(C955,'PC Despesas'!$U$5:$V$103,2,FALSE)</f>
        <v>-</v>
      </c>
      <c r="E955" s="65">
        <f>SUMIFS(Jan!$I$5:$I$619,Jan!$S$5:$S$619,"Despesa",Jan!$F$5:$F$619,Resultado!$D955)</f>
        <v>0</v>
      </c>
      <c r="F955" s="65">
        <f>SUMIFS(Fev!$I$5:$I$619,Fev!$S$5:$S$619,"Despesa",Fev!$F$5:$F$619,Resultado!$D955)</f>
        <v>0</v>
      </c>
      <c r="G955" s="65">
        <f>SUMIFS(Mar!$I$5:$I$619,Mar!$S$5:$S$619,"Despesa",Mar!$F$5:$F$619,Resultado!$D955)</f>
        <v>0</v>
      </c>
      <c r="H955" s="65">
        <f>SUMIFS(Abr!$I$5:$I$619,Abr!$S$5:$S$619,"Despesa",Abr!$F$5:$F$619,Resultado!$D955)</f>
        <v>0</v>
      </c>
      <c r="I955" s="65">
        <f>SUMIFS(Mai!$I$5:$I$619,Mai!$S$5:$S$619,"Despesa",Mai!$F$5:$F$619,Resultado!$D955)</f>
        <v>0</v>
      </c>
      <c r="J955" s="65">
        <f>SUMIFS(Jun!$I$5:$I$619,Jun!$S$5:$S$619,"Despesa",Jun!$F$5:$F$619,Resultado!$D955)</f>
        <v>0</v>
      </c>
      <c r="K955" s="65">
        <f>SUMIFS(Jul!$I$5:$I$619,Jul!$S$5:$S$619,"Despesa",Jul!$F$5:$F$619,Resultado!$D955)</f>
        <v>0</v>
      </c>
      <c r="L955" s="65">
        <f>SUMIFS(Ago!$I$5:$I$619,Ago!$S$5:$S$619,"Despesa",Ago!$F$5:$F$619,Resultado!$D955)</f>
        <v>0</v>
      </c>
      <c r="M955" s="65">
        <f>SUMIFS(Set!$I$5:$I$619,Set!$S$5:$S$619,"Despesa",Set!$F$5:$F$619,Resultado!$D955)</f>
        <v>0</v>
      </c>
      <c r="N955" s="65">
        <f>SUMIFS(Out!$I$5:$I$619,Out!$S$5:$S$619,"Despesa",Out!$F$5:$F$619,Resultado!$D955)</f>
        <v>0</v>
      </c>
      <c r="O955" s="65">
        <f>SUMIFS(Nov!$I$5:$I$619,Nov!$S$5:$S$619,"Despesa",Nov!$F$5:$F$619,Resultado!$D955)</f>
        <v>0</v>
      </c>
      <c r="P955" s="65">
        <f>SUMIFS(Dez!$I$5:$I$619,Dez!$S$5:$S$619,"Despesa",Dez!$F$5:$F$619,Resultado!$D955)</f>
        <v>0</v>
      </c>
      <c r="Q955" s="65">
        <f t="shared" si="105"/>
        <v>0</v>
      </c>
    </row>
    <row r="956" spans="3:17" ht="28.5" customHeight="1" thickTop="1" thickBot="1" x14ac:dyDescent="0.25">
      <c r="C956" s="45" t="str">
        <f>'PC Despesas'!U33</f>
        <v>5.7.29</v>
      </c>
      <c r="D956" s="46" t="str">
        <f>VLOOKUP(C956,'PC Despesas'!$U$5:$V$103,2,FALSE)</f>
        <v>-</v>
      </c>
      <c r="E956" s="65">
        <f>SUMIFS(Jan!$I$5:$I$619,Jan!$S$5:$S$619,"Despesa",Jan!$F$5:$F$619,Resultado!$D956)</f>
        <v>0</v>
      </c>
      <c r="F956" s="65">
        <f>SUMIFS(Fev!$I$5:$I$619,Fev!$S$5:$S$619,"Despesa",Fev!$F$5:$F$619,Resultado!$D956)</f>
        <v>0</v>
      </c>
      <c r="G956" s="65">
        <f>SUMIFS(Mar!$I$5:$I$619,Mar!$S$5:$S$619,"Despesa",Mar!$F$5:$F$619,Resultado!$D956)</f>
        <v>0</v>
      </c>
      <c r="H956" s="65">
        <f>SUMIFS(Abr!$I$5:$I$619,Abr!$S$5:$S$619,"Despesa",Abr!$F$5:$F$619,Resultado!$D956)</f>
        <v>0</v>
      </c>
      <c r="I956" s="65">
        <f>SUMIFS(Mai!$I$5:$I$619,Mai!$S$5:$S$619,"Despesa",Mai!$F$5:$F$619,Resultado!$D956)</f>
        <v>0</v>
      </c>
      <c r="J956" s="65">
        <f>SUMIFS(Jun!$I$5:$I$619,Jun!$S$5:$S$619,"Despesa",Jun!$F$5:$F$619,Resultado!$D956)</f>
        <v>0</v>
      </c>
      <c r="K956" s="65">
        <f>SUMIFS(Jul!$I$5:$I$619,Jul!$S$5:$S$619,"Despesa",Jul!$F$5:$F$619,Resultado!$D956)</f>
        <v>0</v>
      </c>
      <c r="L956" s="65">
        <f>SUMIFS(Ago!$I$5:$I$619,Ago!$S$5:$S$619,"Despesa",Ago!$F$5:$F$619,Resultado!$D956)</f>
        <v>0</v>
      </c>
      <c r="M956" s="65">
        <f>SUMIFS(Set!$I$5:$I$619,Set!$S$5:$S$619,"Despesa",Set!$F$5:$F$619,Resultado!$D956)</f>
        <v>0</v>
      </c>
      <c r="N956" s="65">
        <f>SUMIFS(Out!$I$5:$I$619,Out!$S$5:$S$619,"Despesa",Out!$F$5:$F$619,Resultado!$D956)</f>
        <v>0</v>
      </c>
      <c r="O956" s="65">
        <f>SUMIFS(Nov!$I$5:$I$619,Nov!$S$5:$S$619,"Despesa",Nov!$F$5:$F$619,Resultado!$D956)</f>
        <v>0</v>
      </c>
      <c r="P956" s="65">
        <f>SUMIFS(Dez!$I$5:$I$619,Dez!$S$5:$S$619,"Despesa",Dez!$F$5:$F$619,Resultado!$D956)</f>
        <v>0</v>
      </c>
      <c r="Q956" s="65">
        <f t="shared" si="105"/>
        <v>0</v>
      </c>
    </row>
    <row r="957" spans="3:17" ht="28.5" customHeight="1" thickTop="1" thickBot="1" x14ac:dyDescent="0.25">
      <c r="C957" s="45" t="str">
        <f>'PC Despesas'!U34</f>
        <v>5.7.30</v>
      </c>
      <c r="D957" s="46" t="str">
        <f>VLOOKUP(C957,'PC Despesas'!$U$5:$V$103,2,FALSE)</f>
        <v>-</v>
      </c>
      <c r="E957" s="65">
        <f>SUMIFS(Jan!$I$5:$I$619,Jan!$S$5:$S$619,"Despesa",Jan!$F$5:$F$619,Resultado!$D957)</f>
        <v>0</v>
      </c>
      <c r="F957" s="65">
        <f>SUMIFS(Fev!$I$5:$I$619,Fev!$S$5:$S$619,"Despesa",Fev!$F$5:$F$619,Resultado!$D957)</f>
        <v>0</v>
      </c>
      <c r="G957" s="65">
        <f>SUMIFS(Mar!$I$5:$I$619,Mar!$S$5:$S$619,"Despesa",Mar!$F$5:$F$619,Resultado!$D957)</f>
        <v>0</v>
      </c>
      <c r="H957" s="65">
        <f>SUMIFS(Abr!$I$5:$I$619,Abr!$S$5:$S$619,"Despesa",Abr!$F$5:$F$619,Resultado!$D957)</f>
        <v>0</v>
      </c>
      <c r="I957" s="65">
        <f>SUMIFS(Mai!$I$5:$I$619,Mai!$S$5:$S$619,"Despesa",Mai!$F$5:$F$619,Resultado!$D957)</f>
        <v>0</v>
      </c>
      <c r="J957" s="65">
        <f>SUMIFS(Jun!$I$5:$I$619,Jun!$S$5:$S$619,"Despesa",Jun!$F$5:$F$619,Resultado!$D957)</f>
        <v>0</v>
      </c>
      <c r="K957" s="65">
        <f>SUMIFS(Jul!$I$5:$I$619,Jul!$S$5:$S$619,"Despesa",Jul!$F$5:$F$619,Resultado!$D957)</f>
        <v>0</v>
      </c>
      <c r="L957" s="65">
        <f>SUMIFS(Ago!$I$5:$I$619,Ago!$S$5:$S$619,"Despesa",Ago!$F$5:$F$619,Resultado!$D957)</f>
        <v>0</v>
      </c>
      <c r="M957" s="65">
        <f>SUMIFS(Set!$I$5:$I$619,Set!$S$5:$S$619,"Despesa",Set!$F$5:$F$619,Resultado!$D957)</f>
        <v>0</v>
      </c>
      <c r="N957" s="65">
        <f>SUMIFS(Out!$I$5:$I$619,Out!$S$5:$S$619,"Despesa",Out!$F$5:$F$619,Resultado!$D957)</f>
        <v>0</v>
      </c>
      <c r="O957" s="65">
        <f>SUMIFS(Nov!$I$5:$I$619,Nov!$S$5:$S$619,"Despesa",Nov!$F$5:$F$619,Resultado!$D957)</f>
        <v>0</v>
      </c>
      <c r="P957" s="65">
        <f>SUMIFS(Dez!$I$5:$I$619,Dez!$S$5:$S$619,"Despesa",Dez!$F$5:$F$619,Resultado!$D957)</f>
        <v>0</v>
      </c>
      <c r="Q957" s="65">
        <f t="shared" si="105"/>
        <v>0</v>
      </c>
    </row>
    <row r="958" spans="3:17" ht="28.5" customHeight="1" thickTop="1" thickBot="1" x14ac:dyDescent="0.25">
      <c r="C958" s="45" t="str">
        <f>'PC Despesas'!U35</f>
        <v>5.7.31</v>
      </c>
      <c r="D958" s="46" t="str">
        <f>VLOOKUP(C958,'PC Despesas'!$U$5:$V$103,2,FALSE)</f>
        <v>-</v>
      </c>
      <c r="E958" s="65">
        <f>SUMIFS(Jan!$I$5:$I$619,Jan!$S$5:$S$619,"Despesa",Jan!$F$5:$F$619,Resultado!$D958)</f>
        <v>0</v>
      </c>
      <c r="F958" s="65">
        <f>SUMIFS(Fev!$I$5:$I$619,Fev!$S$5:$S$619,"Despesa",Fev!$F$5:$F$619,Resultado!$D958)</f>
        <v>0</v>
      </c>
      <c r="G958" s="65">
        <f>SUMIFS(Mar!$I$5:$I$619,Mar!$S$5:$S$619,"Despesa",Mar!$F$5:$F$619,Resultado!$D958)</f>
        <v>0</v>
      </c>
      <c r="H958" s="65">
        <f>SUMIFS(Abr!$I$5:$I$619,Abr!$S$5:$S$619,"Despesa",Abr!$F$5:$F$619,Resultado!$D958)</f>
        <v>0</v>
      </c>
      <c r="I958" s="65">
        <f>SUMIFS(Mai!$I$5:$I$619,Mai!$S$5:$S$619,"Despesa",Mai!$F$5:$F$619,Resultado!$D958)</f>
        <v>0</v>
      </c>
      <c r="J958" s="65">
        <f>SUMIFS(Jun!$I$5:$I$619,Jun!$S$5:$S$619,"Despesa",Jun!$F$5:$F$619,Resultado!$D958)</f>
        <v>0</v>
      </c>
      <c r="K958" s="65">
        <f>SUMIFS(Jul!$I$5:$I$619,Jul!$S$5:$S$619,"Despesa",Jul!$F$5:$F$619,Resultado!$D958)</f>
        <v>0</v>
      </c>
      <c r="L958" s="65">
        <f>SUMIFS(Ago!$I$5:$I$619,Ago!$S$5:$S$619,"Despesa",Ago!$F$5:$F$619,Resultado!$D958)</f>
        <v>0</v>
      </c>
      <c r="M958" s="65">
        <f>SUMIFS(Set!$I$5:$I$619,Set!$S$5:$S$619,"Despesa",Set!$F$5:$F$619,Resultado!$D958)</f>
        <v>0</v>
      </c>
      <c r="N958" s="65">
        <f>SUMIFS(Out!$I$5:$I$619,Out!$S$5:$S$619,"Despesa",Out!$F$5:$F$619,Resultado!$D958)</f>
        <v>0</v>
      </c>
      <c r="O958" s="65">
        <f>SUMIFS(Nov!$I$5:$I$619,Nov!$S$5:$S$619,"Despesa",Nov!$F$5:$F$619,Resultado!$D958)</f>
        <v>0</v>
      </c>
      <c r="P958" s="65">
        <f>SUMIFS(Dez!$I$5:$I$619,Dez!$S$5:$S$619,"Despesa",Dez!$F$5:$F$619,Resultado!$D958)</f>
        <v>0</v>
      </c>
      <c r="Q958" s="65">
        <f t="shared" si="105"/>
        <v>0</v>
      </c>
    </row>
    <row r="959" spans="3:17" ht="28.5" customHeight="1" thickTop="1" thickBot="1" x14ac:dyDescent="0.25">
      <c r="C959" s="45" t="str">
        <f>'PC Despesas'!U36</f>
        <v>5.7.32</v>
      </c>
      <c r="D959" s="46" t="str">
        <f>VLOOKUP(C959,'PC Despesas'!$U$5:$V$103,2,FALSE)</f>
        <v>-</v>
      </c>
      <c r="E959" s="65">
        <f>SUMIFS(Jan!$I$5:$I$619,Jan!$S$5:$S$619,"Despesa",Jan!$F$5:$F$619,Resultado!$D959)</f>
        <v>0</v>
      </c>
      <c r="F959" s="65">
        <f>SUMIFS(Fev!$I$5:$I$619,Fev!$S$5:$S$619,"Despesa",Fev!$F$5:$F$619,Resultado!$D959)</f>
        <v>0</v>
      </c>
      <c r="G959" s="65">
        <f>SUMIFS(Mar!$I$5:$I$619,Mar!$S$5:$S$619,"Despesa",Mar!$F$5:$F$619,Resultado!$D959)</f>
        <v>0</v>
      </c>
      <c r="H959" s="65">
        <f>SUMIFS(Abr!$I$5:$I$619,Abr!$S$5:$S$619,"Despesa",Abr!$F$5:$F$619,Resultado!$D959)</f>
        <v>0</v>
      </c>
      <c r="I959" s="65">
        <f>SUMIFS(Mai!$I$5:$I$619,Mai!$S$5:$S$619,"Despesa",Mai!$F$5:$F$619,Resultado!$D959)</f>
        <v>0</v>
      </c>
      <c r="J959" s="65">
        <f>SUMIFS(Jun!$I$5:$I$619,Jun!$S$5:$S$619,"Despesa",Jun!$F$5:$F$619,Resultado!$D959)</f>
        <v>0</v>
      </c>
      <c r="K959" s="65">
        <f>SUMIFS(Jul!$I$5:$I$619,Jul!$S$5:$S$619,"Despesa",Jul!$F$5:$F$619,Resultado!$D959)</f>
        <v>0</v>
      </c>
      <c r="L959" s="65">
        <f>SUMIFS(Ago!$I$5:$I$619,Ago!$S$5:$S$619,"Despesa",Ago!$F$5:$F$619,Resultado!$D959)</f>
        <v>0</v>
      </c>
      <c r="M959" s="65">
        <f>SUMIFS(Set!$I$5:$I$619,Set!$S$5:$S$619,"Despesa",Set!$F$5:$F$619,Resultado!$D959)</f>
        <v>0</v>
      </c>
      <c r="N959" s="65">
        <f>SUMIFS(Out!$I$5:$I$619,Out!$S$5:$S$619,"Despesa",Out!$F$5:$F$619,Resultado!$D959)</f>
        <v>0</v>
      </c>
      <c r="O959" s="65">
        <f>SUMIFS(Nov!$I$5:$I$619,Nov!$S$5:$S$619,"Despesa",Nov!$F$5:$F$619,Resultado!$D959)</f>
        <v>0</v>
      </c>
      <c r="P959" s="65">
        <f>SUMIFS(Dez!$I$5:$I$619,Dez!$S$5:$S$619,"Despesa",Dez!$F$5:$F$619,Resultado!$D959)</f>
        <v>0</v>
      </c>
      <c r="Q959" s="65">
        <f t="shared" si="105"/>
        <v>0</v>
      </c>
    </row>
    <row r="960" spans="3:17" ht="28.5" customHeight="1" thickTop="1" thickBot="1" x14ac:dyDescent="0.25">
      <c r="C960" s="45" t="str">
        <f>'PC Despesas'!U37</f>
        <v>5.7.33</v>
      </c>
      <c r="D960" s="46" t="str">
        <f>VLOOKUP(C960,'PC Despesas'!$U$5:$V$103,2,FALSE)</f>
        <v>-</v>
      </c>
      <c r="E960" s="65">
        <f>SUMIFS(Jan!$I$5:$I$619,Jan!$S$5:$S$619,"Despesa",Jan!$F$5:$F$619,Resultado!$D960)</f>
        <v>0</v>
      </c>
      <c r="F960" s="65">
        <f>SUMIFS(Fev!$I$5:$I$619,Fev!$S$5:$S$619,"Despesa",Fev!$F$5:$F$619,Resultado!$D960)</f>
        <v>0</v>
      </c>
      <c r="G960" s="65">
        <f>SUMIFS(Mar!$I$5:$I$619,Mar!$S$5:$S$619,"Despesa",Mar!$F$5:$F$619,Resultado!$D960)</f>
        <v>0</v>
      </c>
      <c r="H960" s="65">
        <f>SUMIFS(Abr!$I$5:$I$619,Abr!$S$5:$S$619,"Despesa",Abr!$F$5:$F$619,Resultado!$D960)</f>
        <v>0</v>
      </c>
      <c r="I960" s="65">
        <f>SUMIFS(Mai!$I$5:$I$619,Mai!$S$5:$S$619,"Despesa",Mai!$F$5:$F$619,Resultado!$D960)</f>
        <v>0</v>
      </c>
      <c r="J960" s="65">
        <f>SUMIFS(Jun!$I$5:$I$619,Jun!$S$5:$S$619,"Despesa",Jun!$F$5:$F$619,Resultado!$D960)</f>
        <v>0</v>
      </c>
      <c r="K960" s="65">
        <f>SUMIFS(Jul!$I$5:$I$619,Jul!$S$5:$S$619,"Despesa",Jul!$F$5:$F$619,Resultado!$D960)</f>
        <v>0</v>
      </c>
      <c r="L960" s="65">
        <f>SUMIFS(Ago!$I$5:$I$619,Ago!$S$5:$S$619,"Despesa",Ago!$F$5:$F$619,Resultado!$D960)</f>
        <v>0</v>
      </c>
      <c r="M960" s="65">
        <f>SUMIFS(Set!$I$5:$I$619,Set!$S$5:$S$619,"Despesa",Set!$F$5:$F$619,Resultado!$D960)</f>
        <v>0</v>
      </c>
      <c r="N960" s="65">
        <f>SUMIFS(Out!$I$5:$I$619,Out!$S$5:$S$619,"Despesa",Out!$F$5:$F$619,Resultado!$D960)</f>
        <v>0</v>
      </c>
      <c r="O960" s="65">
        <f>SUMIFS(Nov!$I$5:$I$619,Nov!$S$5:$S$619,"Despesa",Nov!$F$5:$F$619,Resultado!$D960)</f>
        <v>0</v>
      </c>
      <c r="P960" s="65">
        <f>SUMIFS(Dez!$I$5:$I$619,Dez!$S$5:$S$619,"Despesa",Dez!$F$5:$F$619,Resultado!$D960)</f>
        <v>0</v>
      </c>
      <c r="Q960" s="65">
        <f t="shared" si="105"/>
        <v>0</v>
      </c>
    </row>
    <row r="961" spans="3:17" ht="28.5" customHeight="1" thickTop="1" thickBot="1" x14ac:dyDescent="0.25">
      <c r="C961" s="45" t="str">
        <f>'PC Despesas'!U38</f>
        <v>5.7.34</v>
      </c>
      <c r="D961" s="46" t="str">
        <f>VLOOKUP(C961,'PC Despesas'!$U$5:$V$103,2,FALSE)</f>
        <v>-</v>
      </c>
      <c r="E961" s="65">
        <f>SUMIFS(Jan!$I$5:$I$619,Jan!$S$5:$S$619,"Despesa",Jan!$F$5:$F$619,Resultado!$D961)</f>
        <v>0</v>
      </c>
      <c r="F961" s="65">
        <f>SUMIFS(Fev!$I$5:$I$619,Fev!$S$5:$S$619,"Despesa",Fev!$F$5:$F$619,Resultado!$D961)</f>
        <v>0</v>
      </c>
      <c r="G961" s="65">
        <f>SUMIFS(Mar!$I$5:$I$619,Mar!$S$5:$S$619,"Despesa",Mar!$F$5:$F$619,Resultado!$D961)</f>
        <v>0</v>
      </c>
      <c r="H961" s="65">
        <f>SUMIFS(Abr!$I$5:$I$619,Abr!$S$5:$S$619,"Despesa",Abr!$F$5:$F$619,Resultado!$D961)</f>
        <v>0</v>
      </c>
      <c r="I961" s="65">
        <f>SUMIFS(Mai!$I$5:$I$619,Mai!$S$5:$S$619,"Despesa",Mai!$F$5:$F$619,Resultado!$D961)</f>
        <v>0</v>
      </c>
      <c r="J961" s="65">
        <f>SUMIFS(Jun!$I$5:$I$619,Jun!$S$5:$S$619,"Despesa",Jun!$F$5:$F$619,Resultado!$D961)</f>
        <v>0</v>
      </c>
      <c r="K961" s="65">
        <f>SUMIFS(Jul!$I$5:$I$619,Jul!$S$5:$S$619,"Despesa",Jul!$F$5:$F$619,Resultado!$D961)</f>
        <v>0</v>
      </c>
      <c r="L961" s="65">
        <f>SUMIFS(Ago!$I$5:$I$619,Ago!$S$5:$S$619,"Despesa",Ago!$F$5:$F$619,Resultado!$D961)</f>
        <v>0</v>
      </c>
      <c r="M961" s="65">
        <f>SUMIFS(Set!$I$5:$I$619,Set!$S$5:$S$619,"Despesa",Set!$F$5:$F$619,Resultado!$D961)</f>
        <v>0</v>
      </c>
      <c r="N961" s="65">
        <f>SUMIFS(Out!$I$5:$I$619,Out!$S$5:$S$619,"Despesa",Out!$F$5:$F$619,Resultado!$D961)</f>
        <v>0</v>
      </c>
      <c r="O961" s="65">
        <f>SUMIFS(Nov!$I$5:$I$619,Nov!$S$5:$S$619,"Despesa",Nov!$F$5:$F$619,Resultado!$D961)</f>
        <v>0</v>
      </c>
      <c r="P961" s="65">
        <f>SUMIFS(Dez!$I$5:$I$619,Dez!$S$5:$S$619,"Despesa",Dez!$F$5:$F$619,Resultado!$D961)</f>
        <v>0</v>
      </c>
      <c r="Q961" s="65">
        <f t="shared" si="105"/>
        <v>0</v>
      </c>
    </row>
    <row r="962" spans="3:17" ht="28.5" customHeight="1" thickTop="1" thickBot="1" x14ac:dyDescent="0.25">
      <c r="C962" s="45" t="str">
        <f>'PC Despesas'!U39</f>
        <v>5.7.35</v>
      </c>
      <c r="D962" s="46" t="str">
        <f>VLOOKUP(C962,'PC Despesas'!$U$5:$V$103,2,FALSE)</f>
        <v>-</v>
      </c>
      <c r="E962" s="65">
        <f>SUMIFS(Jan!$I$5:$I$619,Jan!$S$5:$S$619,"Despesa",Jan!$F$5:$F$619,Resultado!$D962)</f>
        <v>0</v>
      </c>
      <c r="F962" s="65">
        <f>SUMIFS(Fev!$I$5:$I$619,Fev!$S$5:$S$619,"Despesa",Fev!$F$5:$F$619,Resultado!$D962)</f>
        <v>0</v>
      </c>
      <c r="G962" s="65">
        <f>SUMIFS(Mar!$I$5:$I$619,Mar!$S$5:$S$619,"Despesa",Mar!$F$5:$F$619,Resultado!$D962)</f>
        <v>0</v>
      </c>
      <c r="H962" s="65">
        <f>SUMIFS(Abr!$I$5:$I$619,Abr!$S$5:$S$619,"Despesa",Abr!$F$5:$F$619,Resultado!$D962)</f>
        <v>0</v>
      </c>
      <c r="I962" s="65">
        <f>SUMIFS(Mai!$I$5:$I$619,Mai!$S$5:$S$619,"Despesa",Mai!$F$5:$F$619,Resultado!$D962)</f>
        <v>0</v>
      </c>
      <c r="J962" s="65">
        <f>SUMIFS(Jun!$I$5:$I$619,Jun!$S$5:$S$619,"Despesa",Jun!$F$5:$F$619,Resultado!$D962)</f>
        <v>0</v>
      </c>
      <c r="K962" s="65">
        <f>SUMIFS(Jul!$I$5:$I$619,Jul!$S$5:$S$619,"Despesa",Jul!$F$5:$F$619,Resultado!$D962)</f>
        <v>0</v>
      </c>
      <c r="L962" s="65">
        <f>SUMIFS(Ago!$I$5:$I$619,Ago!$S$5:$S$619,"Despesa",Ago!$F$5:$F$619,Resultado!$D962)</f>
        <v>0</v>
      </c>
      <c r="M962" s="65">
        <f>SUMIFS(Set!$I$5:$I$619,Set!$S$5:$S$619,"Despesa",Set!$F$5:$F$619,Resultado!$D962)</f>
        <v>0</v>
      </c>
      <c r="N962" s="65">
        <f>SUMIFS(Out!$I$5:$I$619,Out!$S$5:$S$619,"Despesa",Out!$F$5:$F$619,Resultado!$D962)</f>
        <v>0</v>
      </c>
      <c r="O962" s="65">
        <f>SUMIFS(Nov!$I$5:$I$619,Nov!$S$5:$S$619,"Despesa",Nov!$F$5:$F$619,Resultado!$D962)</f>
        <v>0</v>
      </c>
      <c r="P962" s="65">
        <f>SUMIFS(Dez!$I$5:$I$619,Dez!$S$5:$S$619,"Despesa",Dez!$F$5:$F$619,Resultado!$D962)</f>
        <v>0</v>
      </c>
      <c r="Q962" s="65">
        <f t="shared" si="105"/>
        <v>0</v>
      </c>
    </row>
    <row r="963" spans="3:17" ht="28.5" customHeight="1" thickTop="1" thickBot="1" x14ac:dyDescent="0.25">
      <c r="C963" s="45" t="str">
        <f>'PC Despesas'!U40</f>
        <v>5.7.36</v>
      </c>
      <c r="D963" s="46" t="str">
        <f>VLOOKUP(C963,'PC Despesas'!$U$5:$V$103,2,FALSE)</f>
        <v>-</v>
      </c>
      <c r="E963" s="65">
        <f>SUMIFS(Jan!$I$5:$I$619,Jan!$S$5:$S$619,"Despesa",Jan!$F$5:$F$619,Resultado!$D963)</f>
        <v>0</v>
      </c>
      <c r="F963" s="65">
        <f>SUMIFS(Fev!$I$5:$I$619,Fev!$S$5:$S$619,"Despesa",Fev!$F$5:$F$619,Resultado!$D963)</f>
        <v>0</v>
      </c>
      <c r="G963" s="65">
        <f>SUMIFS(Mar!$I$5:$I$619,Mar!$S$5:$S$619,"Despesa",Mar!$F$5:$F$619,Resultado!$D963)</f>
        <v>0</v>
      </c>
      <c r="H963" s="65">
        <f>SUMIFS(Abr!$I$5:$I$619,Abr!$S$5:$S$619,"Despesa",Abr!$F$5:$F$619,Resultado!$D963)</f>
        <v>0</v>
      </c>
      <c r="I963" s="65">
        <f>SUMIFS(Mai!$I$5:$I$619,Mai!$S$5:$S$619,"Despesa",Mai!$F$5:$F$619,Resultado!$D963)</f>
        <v>0</v>
      </c>
      <c r="J963" s="65">
        <f>SUMIFS(Jun!$I$5:$I$619,Jun!$S$5:$S$619,"Despesa",Jun!$F$5:$F$619,Resultado!$D963)</f>
        <v>0</v>
      </c>
      <c r="K963" s="65">
        <f>SUMIFS(Jul!$I$5:$I$619,Jul!$S$5:$S$619,"Despesa",Jul!$F$5:$F$619,Resultado!$D963)</f>
        <v>0</v>
      </c>
      <c r="L963" s="65">
        <f>SUMIFS(Ago!$I$5:$I$619,Ago!$S$5:$S$619,"Despesa",Ago!$F$5:$F$619,Resultado!$D963)</f>
        <v>0</v>
      </c>
      <c r="M963" s="65">
        <f>SUMIFS(Set!$I$5:$I$619,Set!$S$5:$S$619,"Despesa",Set!$F$5:$F$619,Resultado!$D963)</f>
        <v>0</v>
      </c>
      <c r="N963" s="65">
        <f>SUMIFS(Out!$I$5:$I$619,Out!$S$5:$S$619,"Despesa",Out!$F$5:$F$619,Resultado!$D963)</f>
        <v>0</v>
      </c>
      <c r="O963" s="65">
        <f>SUMIFS(Nov!$I$5:$I$619,Nov!$S$5:$S$619,"Despesa",Nov!$F$5:$F$619,Resultado!$D963)</f>
        <v>0</v>
      </c>
      <c r="P963" s="65">
        <f>SUMIFS(Dez!$I$5:$I$619,Dez!$S$5:$S$619,"Despesa",Dez!$F$5:$F$619,Resultado!$D963)</f>
        <v>0</v>
      </c>
      <c r="Q963" s="65">
        <f t="shared" si="105"/>
        <v>0</v>
      </c>
    </row>
    <row r="964" spans="3:17" ht="28.5" customHeight="1" thickTop="1" thickBot="1" x14ac:dyDescent="0.25">
      <c r="C964" s="45" t="str">
        <f>'PC Despesas'!U41</f>
        <v>5.7.37</v>
      </c>
      <c r="D964" s="46" t="str">
        <f>VLOOKUP(C964,'PC Despesas'!$U$5:$V$103,2,FALSE)</f>
        <v>-</v>
      </c>
      <c r="E964" s="65">
        <f>SUMIFS(Jan!$I$5:$I$619,Jan!$S$5:$S$619,"Despesa",Jan!$F$5:$F$619,Resultado!$D964)</f>
        <v>0</v>
      </c>
      <c r="F964" s="65">
        <f>SUMIFS(Fev!$I$5:$I$619,Fev!$S$5:$S$619,"Despesa",Fev!$F$5:$F$619,Resultado!$D964)</f>
        <v>0</v>
      </c>
      <c r="G964" s="65">
        <f>SUMIFS(Mar!$I$5:$I$619,Mar!$S$5:$S$619,"Despesa",Mar!$F$5:$F$619,Resultado!$D964)</f>
        <v>0</v>
      </c>
      <c r="H964" s="65">
        <f>SUMIFS(Abr!$I$5:$I$619,Abr!$S$5:$S$619,"Despesa",Abr!$F$5:$F$619,Resultado!$D964)</f>
        <v>0</v>
      </c>
      <c r="I964" s="65">
        <f>SUMIFS(Mai!$I$5:$I$619,Mai!$S$5:$S$619,"Despesa",Mai!$F$5:$F$619,Resultado!$D964)</f>
        <v>0</v>
      </c>
      <c r="J964" s="65">
        <f>SUMIFS(Jun!$I$5:$I$619,Jun!$S$5:$S$619,"Despesa",Jun!$F$5:$F$619,Resultado!$D964)</f>
        <v>0</v>
      </c>
      <c r="K964" s="65">
        <f>SUMIFS(Jul!$I$5:$I$619,Jul!$S$5:$S$619,"Despesa",Jul!$F$5:$F$619,Resultado!$D964)</f>
        <v>0</v>
      </c>
      <c r="L964" s="65">
        <f>SUMIFS(Ago!$I$5:$I$619,Ago!$S$5:$S$619,"Despesa",Ago!$F$5:$F$619,Resultado!$D964)</f>
        <v>0</v>
      </c>
      <c r="M964" s="65">
        <f>SUMIFS(Set!$I$5:$I$619,Set!$S$5:$S$619,"Despesa",Set!$F$5:$F$619,Resultado!$D964)</f>
        <v>0</v>
      </c>
      <c r="N964" s="65">
        <f>SUMIFS(Out!$I$5:$I$619,Out!$S$5:$S$619,"Despesa",Out!$F$5:$F$619,Resultado!$D964)</f>
        <v>0</v>
      </c>
      <c r="O964" s="65">
        <f>SUMIFS(Nov!$I$5:$I$619,Nov!$S$5:$S$619,"Despesa",Nov!$F$5:$F$619,Resultado!$D964)</f>
        <v>0</v>
      </c>
      <c r="P964" s="65">
        <f>SUMIFS(Dez!$I$5:$I$619,Dez!$S$5:$S$619,"Despesa",Dez!$F$5:$F$619,Resultado!$D964)</f>
        <v>0</v>
      </c>
      <c r="Q964" s="65">
        <f t="shared" si="105"/>
        <v>0</v>
      </c>
    </row>
    <row r="965" spans="3:17" ht="28.5" customHeight="1" thickTop="1" thickBot="1" x14ac:dyDescent="0.25">
      <c r="C965" s="45" t="str">
        <f>'PC Despesas'!U42</f>
        <v>5.7.38</v>
      </c>
      <c r="D965" s="46" t="str">
        <f>VLOOKUP(C965,'PC Despesas'!$U$5:$V$103,2,FALSE)</f>
        <v>-</v>
      </c>
      <c r="E965" s="65">
        <f>SUMIFS(Jan!$I$5:$I$619,Jan!$S$5:$S$619,"Despesa",Jan!$F$5:$F$619,Resultado!$D965)</f>
        <v>0</v>
      </c>
      <c r="F965" s="65">
        <f>SUMIFS(Fev!$I$5:$I$619,Fev!$S$5:$S$619,"Despesa",Fev!$F$5:$F$619,Resultado!$D965)</f>
        <v>0</v>
      </c>
      <c r="G965" s="65">
        <f>SUMIFS(Mar!$I$5:$I$619,Mar!$S$5:$S$619,"Despesa",Mar!$F$5:$F$619,Resultado!$D965)</f>
        <v>0</v>
      </c>
      <c r="H965" s="65">
        <f>SUMIFS(Abr!$I$5:$I$619,Abr!$S$5:$S$619,"Despesa",Abr!$F$5:$F$619,Resultado!$D965)</f>
        <v>0</v>
      </c>
      <c r="I965" s="65">
        <f>SUMIFS(Mai!$I$5:$I$619,Mai!$S$5:$S$619,"Despesa",Mai!$F$5:$F$619,Resultado!$D965)</f>
        <v>0</v>
      </c>
      <c r="J965" s="65">
        <f>SUMIFS(Jun!$I$5:$I$619,Jun!$S$5:$S$619,"Despesa",Jun!$F$5:$F$619,Resultado!$D965)</f>
        <v>0</v>
      </c>
      <c r="K965" s="65">
        <f>SUMIFS(Jul!$I$5:$I$619,Jul!$S$5:$S$619,"Despesa",Jul!$F$5:$F$619,Resultado!$D965)</f>
        <v>0</v>
      </c>
      <c r="L965" s="65">
        <f>SUMIFS(Ago!$I$5:$I$619,Ago!$S$5:$S$619,"Despesa",Ago!$F$5:$F$619,Resultado!$D965)</f>
        <v>0</v>
      </c>
      <c r="M965" s="65">
        <f>SUMIFS(Set!$I$5:$I$619,Set!$S$5:$S$619,"Despesa",Set!$F$5:$F$619,Resultado!$D965)</f>
        <v>0</v>
      </c>
      <c r="N965" s="65">
        <f>SUMIFS(Out!$I$5:$I$619,Out!$S$5:$S$619,"Despesa",Out!$F$5:$F$619,Resultado!$D965)</f>
        <v>0</v>
      </c>
      <c r="O965" s="65">
        <f>SUMIFS(Nov!$I$5:$I$619,Nov!$S$5:$S$619,"Despesa",Nov!$F$5:$F$619,Resultado!$D965)</f>
        <v>0</v>
      </c>
      <c r="P965" s="65">
        <f>SUMIFS(Dez!$I$5:$I$619,Dez!$S$5:$S$619,"Despesa",Dez!$F$5:$F$619,Resultado!$D965)</f>
        <v>0</v>
      </c>
      <c r="Q965" s="65">
        <f t="shared" si="105"/>
        <v>0</v>
      </c>
    </row>
    <row r="966" spans="3:17" ht="28.5" customHeight="1" thickTop="1" thickBot="1" x14ac:dyDescent="0.25">
      <c r="C966" s="45" t="str">
        <f>'PC Despesas'!U43</f>
        <v>5.7.39</v>
      </c>
      <c r="D966" s="46" t="str">
        <f>VLOOKUP(C966,'PC Despesas'!$U$5:$V$103,2,FALSE)</f>
        <v>-</v>
      </c>
      <c r="E966" s="65">
        <f>SUMIFS(Jan!$I$5:$I$619,Jan!$S$5:$S$619,"Despesa",Jan!$F$5:$F$619,Resultado!$D966)</f>
        <v>0</v>
      </c>
      <c r="F966" s="65">
        <f>SUMIFS(Fev!$I$5:$I$619,Fev!$S$5:$S$619,"Despesa",Fev!$F$5:$F$619,Resultado!$D966)</f>
        <v>0</v>
      </c>
      <c r="G966" s="65">
        <f>SUMIFS(Mar!$I$5:$I$619,Mar!$S$5:$S$619,"Despesa",Mar!$F$5:$F$619,Resultado!$D966)</f>
        <v>0</v>
      </c>
      <c r="H966" s="65">
        <f>SUMIFS(Abr!$I$5:$I$619,Abr!$S$5:$S$619,"Despesa",Abr!$F$5:$F$619,Resultado!$D966)</f>
        <v>0</v>
      </c>
      <c r="I966" s="65">
        <f>SUMIFS(Mai!$I$5:$I$619,Mai!$S$5:$S$619,"Despesa",Mai!$F$5:$F$619,Resultado!$D966)</f>
        <v>0</v>
      </c>
      <c r="J966" s="65">
        <f>SUMIFS(Jun!$I$5:$I$619,Jun!$S$5:$S$619,"Despesa",Jun!$F$5:$F$619,Resultado!$D966)</f>
        <v>0</v>
      </c>
      <c r="K966" s="65">
        <f>SUMIFS(Jul!$I$5:$I$619,Jul!$S$5:$S$619,"Despesa",Jul!$F$5:$F$619,Resultado!$D966)</f>
        <v>0</v>
      </c>
      <c r="L966" s="65">
        <f>SUMIFS(Ago!$I$5:$I$619,Ago!$S$5:$S$619,"Despesa",Ago!$F$5:$F$619,Resultado!$D966)</f>
        <v>0</v>
      </c>
      <c r="M966" s="65">
        <f>SUMIFS(Set!$I$5:$I$619,Set!$S$5:$S$619,"Despesa",Set!$F$5:$F$619,Resultado!$D966)</f>
        <v>0</v>
      </c>
      <c r="N966" s="65">
        <f>SUMIFS(Out!$I$5:$I$619,Out!$S$5:$S$619,"Despesa",Out!$F$5:$F$619,Resultado!$D966)</f>
        <v>0</v>
      </c>
      <c r="O966" s="65">
        <f>SUMIFS(Nov!$I$5:$I$619,Nov!$S$5:$S$619,"Despesa",Nov!$F$5:$F$619,Resultado!$D966)</f>
        <v>0</v>
      </c>
      <c r="P966" s="65">
        <f>SUMIFS(Dez!$I$5:$I$619,Dez!$S$5:$S$619,"Despesa",Dez!$F$5:$F$619,Resultado!$D966)</f>
        <v>0</v>
      </c>
      <c r="Q966" s="65">
        <f t="shared" si="105"/>
        <v>0</v>
      </c>
    </row>
    <row r="967" spans="3:17" ht="28.5" customHeight="1" thickTop="1" thickBot="1" x14ac:dyDescent="0.25">
      <c r="C967" s="45" t="str">
        <f>'PC Despesas'!U44</f>
        <v>5.7.40</v>
      </c>
      <c r="D967" s="46" t="str">
        <f>VLOOKUP(C967,'PC Despesas'!$U$5:$V$103,2,FALSE)</f>
        <v>-</v>
      </c>
      <c r="E967" s="65">
        <f>SUMIFS(Jan!$I$5:$I$619,Jan!$S$5:$S$619,"Despesa",Jan!$F$5:$F$619,Resultado!$D967)</f>
        <v>0</v>
      </c>
      <c r="F967" s="65">
        <f>SUMIFS(Fev!$I$5:$I$619,Fev!$S$5:$S$619,"Despesa",Fev!$F$5:$F$619,Resultado!$D967)</f>
        <v>0</v>
      </c>
      <c r="G967" s="65">
        <f>SUMIFS(Mar!$I$5:$I$619,Mar!$S$5:$S$619,"Despesa",Mar!$F$5:$F$619,Resultado!$D967)</f>
        <v>0</v>
      </c>
      <c r="H967" s="65">
        <f>SUMIFS(Abr!$I$5:$I$619,Abr!$S$5:$S$619,"Despesa",Abr!$F$5:$F$619,Resultado!$D967)</f>
        <v>0</v>
      </c>
      <c r="I967" s="65">
        <f>SUMIFS(Mai!$I$5:$I$619,Mai!$S$5:$S$619,"Despesa",Mai!$F$5:$F$619,Resultado!$D967)</f>
        <v>0</v>
      </c>
      <c r="J967" s="65">
        <f>SUMIFS(Jun!$I$5:$I$619,Jun!$S$5:$S$619,"Despesa",Jun!$F$5:$F$619,Resultado!$D967)</f>
        <v>0</v>
      </c>
      <c r="K967" s="65">
        <f>SUMIFS(Jul!$I$5:$I$619,Jul!$S$5:$S$619,"Despesa",Jul!$F$5:$F$619,Resultado!$D967)</f>
        <v>0</v>
      </c>
      <c r="L967" s="65">
        <f>SUMIFS(Ago!$I$5:$I$619,Ago!$S$5:$S$619,"Despesa",Ago!$F$5:$F$619,Resultado!$D967)</f>
        <v>0</v>
      </c>
      <c r="M967" s="65">
        <f>SUMIFS(Set!$I$5:$I$619,Set!$S$5:$S$619,"Despesa",Set!$F$5:$F$619,Resultado!$D967)</f>
        <v>0</v>
      </c>
      <c r="N967" s="65">
        <f>SUMIFS(Out!$I$5:$I$619,Out!$S$5:$S$619,"Despesa",Out!$F$5:$F$619,Resultado!$D967)</f>
        <v>0</v>
      </c>
      <c r="O967" s="65">
        <f>SUMIFS(Nov!$I$5:$I$619,Nov!$S$5:$S$619,"Despesa",Nov!$F$5:$F$619,Resultado!$D967)</f>
        <v>0</v>
      </c>
      <c r="P967" s="65">
        <f>SUMIFS(Dez!$I$5:$I$619,Dez!$S$5:$S$619,"Despesa",Dez!$F$5:$F$619,Resultado!$D967)</f>
        <v>0</v>
      </c>
      <c r="Q967" s="65">
        <f t="shared" si="105"/>
        <v>0</v>
      </c>
    </row>
    <row r="968" spans="3:17" ht="28.5" customHeight="1" thickTop="1" thickBot="1" x14ac:dyDescent="0.25">
      <c r="C968" s="45" t="str">
        <f>'PC Despesas'!U45</f>
        <v>5.7.41</v>
      </c>
      <c r="D968" s="46" t="str">
        <f>VLOOKUP(C968,'PC Despesas'!$U$5:$V$103,2,FALSE)</f>
        <v>-</v>
      </c>
      <c r="E968" s="65">
        <f>SUMIFS(Jan!$I$5:$I$619,Jan!$S$5:$S$619,"Despesa",Jan!$F$5:$F$619,Resultado!$D968)</f>
        <v>0</v>
      </c>
      <c r="F968" s="65">
        <f>SUMIFS(Fev!$I$5:$I$619,Fev!$S$5:$S$619,"Despesa",Fev!$F$5:$F$619,Resultado!$D968)</f>
        <v>0</v>
      </c>
      <c r="G968" s="65">
        <f>SUMIFS(Mar!$I$5:$I$619,Mar!$S$5:$S$619,"Despesa",Mar!$F$5:$F$619,Resultado!$D968)</f>
        <v>0</v>
      </c>
      <c r="H968" s="65">
        <f>SUMIFS(Abr!$I$5:$I$619,Abr!$S$5:$S$619,"Despesa",Abr!$F$5:$F$619,Resultado!$D968)</f>
        <v>0</v>
      </c>
      <c r="I968" s="65">
        <f>SUMIFS(Mai!$I$5:$I$619,Mai!$S$5:$S$619,"Despesa",Mai!$F$5:$F$619,Resultado!$D968)</f>
        <v>0</v>
      </c>
      <c r="J968" s="65">
        <f>SUMIFS(Jun!$I$5:$I$619,Jun!$S$5:$S$619,"Despesa",Jun!$F$5:$F$619,Resultado!$D968)</f>
        <v>0</v>
      </c>
      <c r="K968" s="65">
        <f>SUMIFS(Jul!$I$5:$I$619,Jul!$S$5:$S$619,"Despesa",Jul!$F$5:$F$619,Resultado!$D968)</f>
        <v>0</v>
      </c>
      <c r="L968" s="65">
        <f>SUMIFS(Ago!$I$5:$I$619,Ago!$S$5:$S$619,"Despesa",Ago!$F$5:$F$619,Resultado!$D968)</f>
        <v>0</v>
      </c>
      <c r="M968" s="65">
        <f>SUMIFS(Set!$I$5:$I$619,Set!$S$5:$S$619,"Despesa",Set!$F$5:$F$619,Resultado!$D968)</f>
        <v>0</v>
      </c>
      <c r="N968" s="65">
        <f>SUMIFS(Out!$I$5:$I$619,Out!$S$5:$S$619,"Despesa",Out!$F$5:$F$619,Resultado!$D968)</f>
        <v>0</v>
      </c>
      <c r="O968" s="65">
        <f>SUMIFS(Nov!$I$5:$I$619,Nov!$S$5:$S$619,"Despesa",Nov!$F$5:$F$619,Resultado!$D968)</f>
        <v>0</v>
      </c>
      <c r="P968" s="65">
        <f>SUMIFS(Dez!$I$5:$I$619,Dez!$S$5:$S$619,"Despesa",Dez!$F$5:$F$619,Resultado!$D968)</f>
        <v>0</v>
      </c>
      <c r="Q968" s="65">
        <f t="shared" si="105"/>
        <v>0</v>
      </c>
    </row>
    <row r="969" spans="3:17" ht="28.5" customHeight="1" thickTop="1" thickBot="1" x14ac:dyDescent="0.25">
      <c r="C969" s="45" t="str">
        <f>'PC Despesas'!U46</f>
        <v>5.7.42</v>
      </c>
      <c r="D969" s="46" t="str">
        <f>VLOOKUP(C969,'PC Despesas'!$U$5:$V$103,2,FALSE)</f>
        <v>-</v>
      </c>
      <c r="E969" s="65">
        <f>SUMIFS(Jan!$I$5:$I$619,Jan!$S$5:$S$619,"Despesa",Jan!$F$5:$F$619,Resultado!$D969)</f>
        <v>0</v>
      </c>
      <c r="F969" s="65">
        <f>SUMIFS(Fev!$I$5:$I$619,Fev!$S$5:$S$619,"Despesa",Fev!$F$5:$F$619,Resultado!$D969)</f>
        <v>0</v>
      </c>
      <c r="G969" s="65">
        <f>SUMIFS(Mar!$I$5:$I$619,Mar!$S$5:$S$619,"Despesa",Mar!$F$5:$F$619,Resultado!$D969)</f>
        <v>0</v>
      </c>
      <c r="H969" s="65">
        <f>SUMIFS(Abr!$I$5:$I$619,Abr!$S$5:$S$619,"Despesa",Abr!$F$5:$F$619,Resultado!$D969)</f>
        <v>0</v>
      </c>
      <c r="I969" s="65">
        <f>SUMIFS(Mai!$I$5:$I$619,Mai!$S$5:$S$619,"Despesa",Mai!$F$5:$F$619,Resultado!$D969)</f>
        <v>0</v>
      </c>
      <c r="J969" s="65">
        <f>SUMIFS(Jun!$I$5:$I$619,Jun!$S$5:$S$619,"Despesa",Jun!$F$5:$F$619,Resultado!$D969)</f>
        <v>0</v>
      </c>
      <c r="K969" s="65">
        <f>SUMIFS(Jul!$I$5:$I$619,Jul!$S$5:$S$619,"Despesa",Jul!$F$5:$F$619,Resultado!$D969)</f>
        <v>0</v>
      </c>
      <c r="L969" s="65">
        <f>SUMIFS(Ago!$I$5:$I$619,Ago!$S$5:$S$619,"Despesa",Ago!$F$5:$F$619,Resultado!$D969)</f>
        <v>0</v>
      </c>
      <c r="M969" s="65">
        <f>SUMIFS(Set!$I$5:$I$619,Set!$S$5:$S$619,"Despesa",Set!$F$5:$F$619,Resultado!$D969)</f>
        <v>0</v>
      </c>
      <c r="N969" s="65">
        <f>SUMIFS(Out!$I$5:$I$619,Out!$S$5:$S$619,"Despesa",Out!$F$5:$F$619,Resultado!$D969)</f>
        <v>0</v>
      </c>
      <c r="O969" s="65">
        <f>SUMIFS(Nov!$I$5:$I$619,Nov!$S$5:$S$619,"Despesa",Nov!$F$5:$F$619,Resultado!$D969)</f>
        <v>0</v>
      </c>
      <c r="P969" s="65">
        <f>SUMIFS(Dez!$I$5:$I$619,Dez!$S$5:$S$619,"Despesa",Dez!$F$5:$F$619,Resultado!$D969)</f>
        <v>0</v>
      </c>
      <c r="Q969" s="65">
        <f t="shared" si="105"/>
        <v>0</v>
      </c>
    </row>
    <row r="970" spans="3:17" ht="28.5" customHeight="1" thickTop="1" thickBot="1" x14ac:dyDescent="0.25">
      <c r="C970" s="45" t="str">
        <f>'PC Despesas'!U47</f>
        <v>5.7.43</v>
      </c>
      <c r="D970" s="46" t="str">
        <f>VLOOKUP(C970,'PC Despesas'!$U$5:$V$103,2,FALSE)</f>
        <v>-</v>
      </c>
      <c r="E970" s="65">
        <f>SUMIFS(Jan!$I$5:$I$619,Jan!$S$5:$S$619,"Despesa",Jan!$F$5:$F$619,Resultado!$D970)</f>
        <v>0</v>
      </c>
      <c r="F970" s="65">
        <f>SUMIFS(Fev!$I$5:$I$619,Fev!$S$5:$S$619,"Despesa",Fev!$F$5:$F$619,Resultado!$D970)</f>
        <v>0</v>
      </c>
      <c r="G970" s="65">
        <f>SUMIFS(Mar!$I$5:$I$619,Mar!$S$5:$S$619,"Despesa",Mar!$F$5:$F$619,Resultado!$D970)</f>
        <v>0</v>
      </c>
      <c r="H970" s="65">
        <f>SUMIFS(Abr!$I$5:$I$619,Abr!$S$5:$S$619,"Despesa",Abr!$F$5:$F$619,Resultado!$D970)</f>
        <v>0</v>
      </c>
      <c r="I970" s="65">
        <f>SUMIFS(Mai!$I$5:$I$619,Mai!$S$5:$S$619,"Despesa",Mai!$F$5:$F$619,Resultado!$D970)</f>
        <v>0</v>
      </c>
      <c r="J970" s="65">
        <f>SUMIFS(Jun!$I$5:$I$619,Jun!$S$5:$S$619,"Despesa",Jun!$F$5:$F$619,Resultado!$D970)</f>
        <v>0</v>
      </c>
      <c r="K970" s="65">
        <f>SUMIFS(Jul!$I$5:$I$619,Jul!$S$5:$S$619,"Despesa",Jul!$F$5:$F$619,Resultado!$D970)</f>
        <v>0</v>
      </c>
      <c r="L970" s="65">
        <f>SUMIFS(Ago!$I$5:$I$619,Ago!$S$5:$S$619,"Despesa",Ago!$F$5:$F$619,Resultado!$D970)</f>
        <v>0</v>
      </c>
      <c r="M970" s="65">
        <f>SUMIFS(Set!$I$5:$I$619,Set!$S$5:$S$619,"Despesa",Set!$F$5:$F$619,Resultado!$D970)</f>
        <v>0</v>
      </c>
      <c r="N970" s="65">
        <f>SUMIFS(Out!$I$5:$I$619,Out!$S$5:$S$619,"Despesa",Out!$F$5:$F$619,Resultado!$D970)</f>
        <v>0</v>
      </c>
      <c r="O970" s="65">
        <f>SUMIFS(Nov!$I$5:$I$619,Nov!$S$5:$S$619,"Despesa",Nov!$F$5:$F$619,Resultado!$D970)</f>
        <v>0</v>
      </c>
      <c r="P970" s="65">
        <f>SUMIFS(Dez!$I$5:$I$619,Dez!$S$5:$S$619,"Despesa",Dez!$F$5:$F$619,Resultado!$D970)</f>
        <v>0</v>
      </c>
      <c r="Q970" s="65">
        <f t="shared" si="105"/>
        <v>0</v>
      </c>
    </row>
    <row r="971" spans="3:17" ht="28.5" customHeight="1" thickTop="1" thickBot="1" x14ac:dyDescent="0.25">
      <c r="C971" s="45" t="str">
        <f>'PC Despesas'!U48</f>
        <v>5.7.44</v>
      </c>
      <c r="D971" s="46" t="str">
        <f>VLOOKUP(C971,'PC Despesas'!$U$5:$V$103,2,FALSE)</f>
        <v>-</v>
      </c>
      <c r="E971" s="65">
        <f>SUMIFS(Jan!$I$5:$I$619,Jan!$S$5:$S$619,"Despesa",Jan!$F$5:$F$619,Resultado!$D971)</f>
        <v>0</v>
      </c>
      <c r="F971" s="65">
        <f>SUMIFS(Fev!$I$5:$I$619,Fev!$S$5:$S$619,"Despesa",Fev!$F$5:$F$619,Resultado!$D971)</f>
        <v>0</v>
      </c>
      <c r="G971" s="65">
        <f>SUMIFS(Mar!$I$5:$I$619,Mar!$S$5:$S$619,"Despesa",Mar!$F$5:$F$619,Resultado!$D971)</f>
        <v>0</v>
      </c>
      <c r="H971" s="65">
        <f>SUMIFS(Abr!$I$5:$I$619,Abr!$S$5:$S$619,"Despesa",Abr!$F$5:$F$619,Resultado!$D971)</f>
        <v>0</v>
      </c>
      <c r="I971" s="65">
        <f>SUMIFS(Mai!$I$5:$I$619,Mai!$S$5:$S$619,"Despesa",Mai!$F$5:$F$619,Resultado!$D971)</f>
        <v>0</v>
      </c>
      <c r="J971" s="65">
        <f>SUMIFS(Jun!$I$5:$I$619,Jun!$S$5:$S$619,"Despesa",Jun!$F$5:$F$619,Resultado!$D971)</f>
        <v>0</v>
      </c>
      <c r="K971" s="65">
        <f>SUMIFS(Jul!$I$5:$I$619,Jul!$S$5:$S$619,"Despesa",Jul!$F$5:$F$619,Resultado!$D971)</f>
        <v>0</v>
      </c>
      <c r="L971" s="65">
        <f>SUMIFS(Ago!$I$5:$I$619,Ago!$S$5:$S$619,"Despesa",Ago!$F$5:$F$619,Resultado!$D971)</f>
        <v>0</v>
      </c>
      <c r="M971" s="65">
        <f>SUMIFS(Set!$I$5:$I$619,Set!$S$5:$S$619,"Despesa",Set!$F$5:$F$619,Resultado!$D971)</f>
        <v>0</v>
      </c>
      <c r="N971" s="65">
        <f>SUMIFS(Out!$I$5:$I$619,Out!$S$5:$S$619,"Despesa",Out!$F$5:$F$619,Resultado!$D971)</f>
        <v>0</v>
      </c>
      <c r="O971" s="65">
        <f>SUMIFS(Nov!$I$5:$I$619,Nov!$S$5:$S$619,"Despesa",Nov!$F$5:$F$619,Resultado!$D971)</f>
        <v>0</v>
      </c>
      <c r="P971" s="65">
        <f>SUMIFS(Dez!$I$5:$I$619,Dez!$S$5:$S$619,"Despesa",Dez!$F$5:$F$619,Resultado!$D971)</f>
        <v>0</v>
      </c>
      <c r="Q971" s="65">
        <f t="shared" si="105"/>
        <v>0</v>
      </c>
    </row>
    <row r="972" spans="3:17" ht="28.5" customHeight="1" thickTop="1" thickBot="1" x14ac:dyDescent="0.25">
      <c r="C972" s="45" t="str">
        <f>'PC Despesas'!U49</f>
        <v>5.7.45</v>
      </c>
      <c r="D972" s="46" t="str">
        <f>VLOOKUP(C972,'PC Despesas'!$U$5:$V$103,2,FALSE)</f>
        <v>-</v>
      </c>
      <c r="E972" s="65">
        <f>SUMIFS(Jan!$I$5:$I$619,Jan!$S$5:$S$619,"Despesa",Jan!$F$5:$F$619,Resultado!$D972)</f>
        <v>0</v>
      </c>
      <c r="F972" s="65">
        <f>SUMIFS(Fev!$I$5:$I$619,Fev!$S$5:$S$619,"Despesa",Fev!$F$5:$F$619,Resultado!$D972)</f>
        <v>0</v>
      </c>
      <c r="G972" s="65">
        <f>SUMIFS(Mar!$I$5:$I$619,Mar!$S$5:$S$619,"Despesa",Mar!$F$5:$F$619,Resultado!$D972)</f>
        <v>0</v>
      </c>
      <c r="H972" s="65">
        <f>SUMIFS(Abr!$I$5:$I$619,Abr!$S$5:$S$619,"Despesa",Abr!$F$5:$F$619,Resultado!$D972)</f>
        <v>0</v>
      </c>
      <c r="I972" s="65">
        <f>SUMIFS(Mai!$I$5:$I$619,Mai!$S$5:$S$619,"Despesa",Mai!$F$5:$F$619,Resultado!$D972)</f>
        <v>0</v>
      </c>
      <c r="J972" s="65">
        <f>SUMIFS(Jun!$I$5:$I$619,Jun!$S$5:$S$619,"Despesa",Jun!$F$5:$F$619,Resultado!$D972)</f>
        <v>0</v>
      </c>
      <c r="K972" s="65">
        <f>SUMIFS(Jul!$I$5:$I$619,Jul!$S$5:$S$619,"Despesa",Jul!$F$5:$F$619,Resultado!$D972)</f>
        <v>0</v>
      </c>
      <c r="L972" s="65">
        <f>SUMIFS(Ago!$I$5:$I$619,Ago!$S$5:$S$619,"Despesa",Ago!$F$5:$F$619,Resultado!$D972)</f>
        <v>0</v>
      </c>
      <c r="M972" s="65">
        <f>SUMIFS(Set!$I$5:$I$619,Set!$S$5:$S$619,"Despesa",Set!$F$5:$F$619,Resultado!$D972)</f>
        <v>0</v>
      </c>
      <c r="N972" s="65">
        <f>SUMIFS(Out!$I$5:$I$619,Out!$S$5:$S$619,"Despesa",Out!$F$5:$F$619,Resultado!$D972)</f>
        <v>0</v>
      </c>
      <c r="O972" s="65">
        <f>SUMIFS(Nov!$I$5:$I$619,Nov!$S$5:$S$619,"Despesa",Nov!$F$5:$F$619,Resultado!$D972)</f>
        <v>0</v>
      </c>
      <c r="P972" s="65">
        <f>SUMIFS(Dez!$I$5:$I$619,Dez!$S$5:$S$619,"Despesa",Dez!$F$5:$F$619,Resultado!$D972)</f>
        <v>0</v>
      </c>
      <c r="Q972" s="65">
        <f t="shared" si="105"/>
        <v>0</v>
      </c>
    </row>
    <row r="973" spans="3:17" ht="28.5" customHeight="1" thickTop="1" thickBot="1" x14ac:dyDescent="0.25">
      <c r="C973" s="45" t="str">
        <f>'PC Despesas'!U50</f>
        <v>5.7.46</v>
      </c>
      <c r="D973" s="46" t="str">
        <f>VLOOKUP(C973,'PC Despesas'!$U$5:$V$103,2,FALSE)</f>
        <v>-</v>
      </c>
      <c r="E973" s="65">
        <f>SUMIFS(Jan!$I$5:$I$619,Jan!$S$5:$S$619,"Despesa",Jan!$F$5:$F$619,Resultado!$D973)</f>
        <v>0</v>
      </c>
      <c r="F973" s="65">
        <f>SUMIFS(Fev!$I$5:$I$619,Fev!$S$5:$S$619,"Despesa",Fev!$F$5:$F$619,Resultado!$D973)</f>
        <v>0</v>
      </c>
      <c r="G973" s="65">
        <f>SUMIFS(Mar!$I$5:$I$619,Mar!$S$5:$S$619,"Despesa",Mar!$F$5:$F$619,Resultado!$D973)</f>
        <v>0</v>
      </c>
      <c r="H973" s="65">
        <f>SUMIFS(Abr!$I$5:$I$619,Abr!$S$5:$S$619,"Despesa",Abr!$F$5:$F$619,Resultado!$D973)</f>
        <v>0</v>
      </c>
      <c r="I973" s="65">
        <f>SUMIFS(Mai!$I$5:$I$619,Mai!$S$5:$S$619,"Despesa",Mai!$F$5:$F$619,Resultado!$D973)</f>
        <v>0</v>
      </c>
      <c r="J973" s="65">
        <f>SUMIFS(Jun!$I$5:$I$619,Jun!$S$5:$S$619,"Despesa",Jun!$F$5:$F$619,Resultado!$D973)</f>
        <v>0</v>
      </c>
      <c r="K973" s="65">
        <f>SUMIFS(Jul!$I$5:$I$619,Jul!$S$5:$S$619,"Despesa",Jul!$F$5:$F$619,Resultado!$D973)</f>
        <v>0</v>
      </c>
      <c r="L973" s="65">
        <f>SUMIFS(Ago!$I$5:$I$619,Ago!$S$5:$S$619,"Despesa",Ago!$F$5:$F$619,Resultado!$D973)</f>
        <v>0</v>
      </c>
      <c r="M973" s="65">
        <f>SUMIFS(Set!$I$5:$I$619,Set!$S$5:$S$619,"Despesa",Set!$F$5:$F$619,Resultado!$D973)</f>
        <v>0</v>
      </c>
      <c r="N973" s="65">
        <f>SUMIFS(Out!$I$5:$I$619,Out!$S$5:$S$619,"Despesa",Out!$F$5:$F$619,Resultado!$D973)</f>
        <v>0</v>
      </c>
      <c r="O973" s="65">
        <f>SUMIFS(Nov!$I$5:$I$619,Nov!$S$5:$S$619,"Despesa",Nov!$F$5:$F$619,Resultado!$D973)</f>
        <v>0</v>
      </c>
      <c r="P973" s="65">
        <f>SUMIFS(Dez!$I$5:$I$619,Dez!$S$5:$S$619,"Despesa",Dez!$F$5:$F$619,Resultado!$D973)</f>
        <v>0</v>
      </c>
      <c r="Q973" s="65">
        <f t="shared" si="105"/>
        <v>0</v>
      </c>
    </row>
    <row r="974" spans="3:17" ht="28.5" customHeight="1" thickTop="1" thickBot="1" x14ac:dyDescent="0.25">
      <c r="C974" s="45" t="str">
        <f>'PC Despesas'!U51</f>
        <v>5.7.47</v>
      </c>
      <c r="D974" s="46" t="str">
        <f>VLOOKUP(C974,'PC Despesas'!$U$5:$V$103,2,FALSE)</f>
        <v>-</v>
      </c>
      <c r="E974" s="65">
        <f>SUMIFS(Jan!$I$5:$I$619,Jan!$S$5:$S$619,"Despesa",Jan!$F$5:$F$619,Resultado!$D974)</f>
        <v>0</v>
      </c>
      <c r="F974" s="65">
        <f>SUMIFS(Fev!$I$5:$I$619,Fev!$S$5:$S$619,"Despesa",Fev!$F$5:$F$619,Resultado!$D974)</f>
        <v>0</v>
      </c>
      <c r="G974" s="65">
        <f>SUMIFS(Mar!$I$5:$I$619,Mar!$S$5:$S$619,"Despesa",Mar!$F$5:$F$619,Resultado!$D974)</f>
        <v>0</v>
      </c>
      <c r="H974" s="65">
        <f>SUMIFS(Abr!$I$5:$I$619,Abr!$S$5:$S$619,"Despesa",Abr!$F$5:$F$619,Resultado!$D974)</f>
        <v>0</v>
      </c>
      <c r="I974" s="65">
        <f>SUMIFS(Mai!$I$5:$I$619,Mai!$S$5:$S$619,"Despesa",Mai!$F$5:$F$619,Resultado!$D974)</f>
        <v>0</v>
      </c>
      <c r="J974" s="65">
        <f>SUMIFS(Jun!$I$5:$I$619,Jun!$S$5:$S$619,"Despesa",Jun!$F$5:$F$619,Resultado!$D974)</f>
        <v>0</v>
      </c>
      <c r="K974" s="65">
        <f>SUMIFS(Jul!$I$5:$I$619,Jul!$S$5:$S$619,"Despesa",Jul!$F$5:$F$619,Resultado!$D974)</f>
        <v>0</v>
      </c>
      <c r="L974" s="65">
        <f>SUMIFS(Ago!$I$5:$I$619,Ago!$S$5:$S$619,"Despesa",Ago!$F$5:$F$619,Resultado!$D974)</f>
        <v>0</v>
      </c>
      <c r="M974" s="65">
        <f>SUMIFS(Set!$I$5:$I$619,Set!$S$5:$S$619,"Despesa",Set!$F$5:$F$619,Resultado!$D974)</f>
        <v>0</v>
      </c>
      <c r="N974" s="65">
        <f>SUMIFS(Out!$I$5:$I$619,Out!$S$5:$S$619,"Despesa",Out!$F$5:$F$619,Resultado!$D974)</f>
        <v>0</v>
      </c>
      <c r="O974" s="65">
        <f>SUMIFS(Nov!$I$5:$I$619,Nov!$S$5:$S$619,"Despesa",Nov!$F$5:$F$619,Resultado!$D974)</f>
        <v>0</v>
      </c>
      <c r="P974" s="65">
        <f>SUMIFS(Dez!$I$5:$I$619,Dez!$S$5:$S$619,"Despesa",Dez!$F$5:$F$619,Resultado!$D974)</f>
        <v>0</v>
      </c>
      <c r="Q974" s="65">
        <f t="shared" si="105"/>
        <v>0</v>
      </c>
    </row>
    <row r="975" spans="3:17" ht="28.5" customHeight="1" thickTop="1" thickBot="1" x14ac:dyDescent="0.25">
      <c r="C975" s="45" t="str">
        <f>'PC Despesas'!U52</f>
        <v>5.7.48</v>
      </c>
      <c r="D975" s="46" t="str">
        <f>VLOOKUP(C975,'PC Despesas'!$U$5:$V$103,2,FALSE)</f>
        <v>-</v>
      </c>
      <c r="E975" s="65">
        <f>SUMIFS(Jan!$I$5:$I$619,Jan!$S$5:$S$619,"Despesa",Jan!$F$5:$F$619,Resultado!$D975)</f>
        <v>0</v>
      </c>
      <c r="F975" s="65">
        <f>SUMIFS(Fev!$I$5:$I$619,Fev!$S$5:$S$619,"Despesa",Fev!$F$5:$F$619,Resultado!$D975)</f>
        <v>0</v>
      </c>
      <c r="G975" s="65">
        <f>SUMIFS(Mar!$I$5:$I$619,Mar!$S$5:$S$619,"Despesa",Mar!$F$5:$F$619,Resultado!$D975)</f>
        <v>0</v>
      </c>
      <c r="H975" s="65">
        <f>SUMIFS(Abr!$I$5:$I$619,Abr!$S$5:$S$619,"Despesa",Abr!$F$5:$F$619,Resultado!$D975)</f>
        <v>0</v>
      </c>
      <c r="I975" s="65">
        <f>SUMIFS(Mai!$I$5:$I$619,Mai!$S$5:$S$619,"Despesa",Mai!$F$5:$F$619,Resultado!$D975)</f>
        <v>0</v>
      </c>
      <c r="J975" s="65">
        <f>SUMIFS(Jun!$I$5:$I$619,Jun!$S$5:$S$619,"Despesa",Jun!$F$5:$F$619,Resultado!$D975)</f>
        <v>0</v>
      </c>
      <c r="K975" s="65">
        <f>SUMIFS(Jul!$I$5:$I$619,Jul!$S$5:$S$619,"Despesa",Jul!$F$5:$F$619,Resultado!$D975)</f>
        <v>0</v>
      </c>
      <c r="L975" s="65">
        <f>SUMIFS(Ago!$I$5:$I$619,Ago!$S$5:$S$619,"Despesa",Ago!$F$5:$F$619,Resultado!$D975)</f>
        <v>0</v>
      </c>
      <c r="M975" s="65">
        <f>SUMIFS(Set!$I$5:$I$619,Set!$S$5:$S$619,"Despesa",Set!$F$5:$F$619,Resultado!$D975)</f>
        <v>0</v>
      </c>
      <c r="N975" s="65">
        <f>SUMIFS(Out!$I$5:$I$619,Out!$S$5:$S$619,"Despesa",Out!$F$5:$F$619,Resultado!$D975)</f>
        <v>0</v>
      </c>
      <c r="O975" s="65">
        <f>SUMIFS(Nov!$I$5:$I$619,Nov!$S$5:$S$619,"Despesa",Nov!$F$5:$F$619,Resultado!$D975)</f>
        <v>0</v>
      </c>
      <c r="P975" s="65">
        <f>SUMIFS(Dez!$I$5:$I$619,Dez!$S$5:$S$619,"Despesa",Dez!$F$5:$F$619,Resultado!$D975)</f>
        <v>0</v>
      </c>
      <c r="Q975" s="65">
        <f t="shared" si="105"/>
        <v>0</v>
      </c>
    </row>
    <row r="976" spans="3:17" ht="28.5" customHeight="1" thickTop="1" thickBot="1" x14ac:dyDescent="0.25">
      <c r="C976" s="45" t="str">
        <f>'PC Despesas'!U53</f>
        <v>5.7.49</v>
      </c>
      <c r="D976" s="46" t="str">
        <f>VLOOKUP(C976,'PC Despesas'!$U$5:$V$103,2,FALSE)</f>
        <v>-</v>
      </c>
      <c r="E976" s="65">
        <f>SUMIFS(Jan!$I$5:$I$619,Jan!$S$5:$S$619,"Despesa",Jan!$F$5:$F$619,Resultado!$D976)</f>
        <v>0</v>
      </c>
      <c r="F976" s="65">
        <f>SUMIFS(Fev!$I$5:$I$619,Fev!$S$5:$S$619,"Despesa",Fev!$F$5:$F$619,Resultado!$D976)</f>
        <v>0</v>
      </c>
      <c r="G976" s="65">
        <f>SUMIFS(Mar!$I$5:$I$619,Mar!$S$5:$S$619,"Despesa",Mar!$F$5:$F$619,Resultado!$D976)</f>
        <v>0</v>
      </c>
      <c r="H976" s="65">
        <f>SUMIFS(Abr!$I$5:$I$619,Abr!$S$5:$S$619,"Despesa",Abr!$F$5:$F$619,Resultado!$D976)</f>
        <v>0</v>
      </c>
      <c r="I976" s="65">
        <f>SUMIFS(Mai!$I$5:$I$619,Mai!$S$5:$S$619,"Despesa",Mai!$F$5:$F$619,Resultado!$D976)</f>
        <v>0</v>
      </c>
      <c r="J976" s="65">
        <f>SUMIFS(Jun!$I$5:$I$619,Jun!$S$5:$S$619,"Despesa",Jun!$F$5:$F$619,Resultado!$D976)</f>
        <v>0</v>
      </c>
      <c r="K976" s="65">
        <f>SUMIFS(Jul!$I$5:$I$619,Jul!$S$5:$S$619,"Despesa",Jul!$F$5:$F$619,Resultado!$D976)</f>
        <v>0</v>
      </c>
      <c r="L976" s="65">
        <f>SUMIFS(Ago!$I$5:$I$619,Ago!$S$5:$S$619,"Despesa",Ago!$F$5:$F$619,Resultado!$D976)</f>
        <v>0</v>
      </c>
      <c r="M976" s="65">
        <f>SUMIFS(Set!$I$5:$I$619,Set!$S$5:$S$619,"Despesa",Set!$F$5:$F$619,Resultado!$D976)</f>
        <v>0</v>
      </c>
      <c r="N976" s="65">
        <f>SUMIFS(Out!$I$5:$I$619,Out!$S$5:$S$619,"Despesa",Out!$F$5:$F$619,Resultado!$D976)</f>
        <v>0</v>
      </c>
      <c r="O976" s="65">
        <f>SUMIFS(Nov!$I$5:$I$619,Nov!$S$5:$S$619,"Despesa",Nov!$F$5:$F$619,Resultado!$D976)</f>
        <v>0</v>
      </c>
      <c r="P976" s="65">
        <f>SUMIFS(Dez!$I$5:$I$619,Dez!$S$5:$S$619,"Despesa",Dez!$F$5:$F$619,Resultado!$D976)</f>
        <v>0</v>
      </c>
      <c r="Q976" s="65">
        <f t="shared" si="105"/>
        <v>0</v>
      </c>
    </row>
    <row r="977" spans="3:17" ht="28.5" customHeight="1" thickTop="1" thickBot="1" x14ac:dyDescent="0.25">
      <c r="C977" s="45" t="str">
        <f>'PC Despesas'!U54</f>
        <v>5.7.50</v>
      </c>
      <c r="D977" s="46" t="str">
        <f>VLOOKUP(C977,'PC Despesas'!$U$5:$V$103,2,FALSE)</f>
        <v>-</v>
      </c>
      <c r="E977" s="65">
        <f>SUMIFS(Jan!$I$5:$I$619,Jan!$S$5:$S$619,"Despesa",Jan!$F$5:$F$619,Resultado!$D977)</f>
        <v>0</v>
      </c>
      <c r="F977" s="65">
        <f>SUMIFS(Fev!$I$5:$I$619,Fev!$S$5:$S$619,"Despesa",Fev!$F$5:$F$619,Resultado!$D977)</f>
        <v>0</v>
      </c>
      <c r="G977" s="65">
        <f>SUMIFS(Mar!$I$5:$I$619,Mar!$S$5:$S$619,"Despesa",Mar!$F$5:$F$619,Resultado!$D977)</f>
        <v>0</v>
      </c>
      <c r="H977" s="65">
        <f>SUMIFS(Abr!$I$5:$I$619,Abr!$S$5:$S$619,"Despesa",Abr!$F$5:$F$619,Resultado!$D977)</f>
        <v>0</v>
      </c>
      <c r="I977" s="65">
        <f>SUMIFS(Mai!$I$5:$I$619,Mai!$S$5:$S$619,"Despesa",Mai!$F$5:$F$619,Resultado!$D977)</f>
        <v>0</v>
      </c>
      <c r="J977" s="65">
        <f>SUMIFS(Jun!$I$5:$I$619,Jun!$S$5:$S$619,"Despesa",Jun!$F$5:$F$619,Resultado!$D977)</f>
        <v>0</v>
      </c>
      <c r="K977" s="65">
        <f>SUMIFS(Jul!$I$5:$I$619,Jul!$S$5:$S$619,"Despesa",Jul!$F$5:$F$619,Resultado!$D977)</f>
        <v>0</v>
      </c>
      <c r="L977" s="65">
        <f>SUMIFS(Ago!$I$5:$I$619,Ago!$S$5:$S$619,"Despesa",Ago!$F$5:$F$619,Resultado!$D977)</f>
        <v>0</v>
      </c>
      <c r="M977" s="65">
        <f>SUMIFS(Set!$I$5:$I$619,Set!$S$5:$S$619,"Despesa",Set!$F$5:$F$619,Resultado!$D977)</f>
        <v>0</v>
      </c>
      <c r="N977" s="65">
        <f>SUMIFS(Out!$I$5:$I$619,Out!$S$5:$S$619,"Despesa",Out!$F$5:$F$619,Resultado!$D977)</f>
        <v>0</v>
      </c>
      <c r="O977" s="65">
        <f>SUMIFS(Nov!$I$5:$I$619,Nov!$S$5:$S$619,"Despesa",Nov!$F$5:$F$619,Resultado!$D977)</f>
        <v>0</v>
      </c>
      <c r="P977" s="65">
        <f>SUMIFS(Dez!$I$5:$I$619,Dez!$S$5:$S$619,"Despesa",Dez!$F$5:$F$619,Resultado!$D977)</f>
        <v>0</v>
      </c>
      <c r="Q977" s="65">
        <f t="shared" si="105"/>
        <v>0</v>
      </c>
    </row>
    <row r="978" spans="3:17" ht="28.5" customHeight="1" thickTop="1" thickBot="1" x14ac:dyDescent="0.25">
      <c r="C978" s="45" t="str">
        <f>'PC Despesas'!U55</f>
        <v>5.7.51</v>
      </c>
      <c r="D978" s="46" t="str">
        <f>VLOOKUP(C978,'PC Despesas'!$U$5:$V$103,2,FALSE)</f>
        <v>-</v>
      </c>
      <c r="E978" s="65">
        <f>SUMIFS(Jan!$I$5:$I$619,Jan!$S$5:$S$619,"Despesa",Jan!$F$5:$F$619,Resultado!$D978)</f>
        <v>0</v>
      </c>
      <c r="F978" s="65">
        <f>SUMIFS(Fev!$I$5:$I$619,Fev!$S$5:$S$619,"Despesa",Fev!$F$5:$F$619,Resultado!$D978)</f>
        <v>0</v>
      </c>
      <c r="G978" s="65">
        <f>SUMIFS(Mar!$I$5:$I$619,Mar!$S$5:$S$619,"Despesa",Mar!$F$5:$F$619,Resultado!$D978)</f>
        <v>0</v>
      </c>
      <c r="H978" s="65">
        <f>SUMIFS(Abr!$I$5:$I$619,Abr!$S$5:$S$619,"Despesa",Abr!$F$5:$F$619,Resultado!$D978)</f>
        <v>0</v>
      </c>
      <c r="I978" s="65">
        <f>SUMIFS(Mai!$I$5:$I$619,Mai!$S$5:$S$619,"Despesa",Mai!$F$5:$F$619,Resultado!$D978)</f>
        <v>0</v>
      </c>
      <c r="J978" s="65">
        <f>SUMIFS(Jun!$I$5:$I$619,Jun!$S$5:$S$619,"Despesa",Jun!$F$5:$F$619,Resultado!$D978)</f>
        <v>0</v>
      </c>
      <c r="K978" s="65">
        <f>SUMIFS(Jul!$I$5:$I$619,Jul!$S$5:$S$619,"Despesa",Jul!$F$5:$F$619,Resultado!$D978)</f>
        <v>0</v>
      </c>
      <c r="L978" s="65">
        <f>SUMIFS(Ago!$I$5:$I$619,Ago!$S$5:$S$619,"Despesa",Ago!$F$5:$F$619,Resultado!$D978)</f>
        <v>0</v>
      </c>
      <c r="M978" s="65">
        <f>SUMIFS(Set!$I$5:$I$619,Set!$S$5:$S$619,"Despesa",Set!$F$5:$F$619,Resultado!$D978)</f>
        <v>0</v>
      </c>
      <c r="N978" s="65">
        <f>SUMIFS(Out!$I$5:$I$619,Out!$S$5:$S$619,"Despesa",Out!$F$5:$F$619,Resultado!$D978)</f>
        <v>0</v>
      </c>
      <c r="O978" s="65">
        <f>SUMIFS(Nov!$I$5:$I$619,Nov!$S$5:$S$619,"Despesa",Nov!$F$5:$F$619,Resultado!$D978)</f>
        <v>0</v>
      </c>
      <c r="P978" s="65">
        <f>SUMIFS(Dez!$I$5:$I$619,Dez!$S$5:$S$619,"Despesa",Dez!$F$5:$F$619,Resultado!$D978)</f>
        <v>0</v>
      </c>
      <c r="Q978" s="65">
        <f t="shared" si="105"/>
        <v>0</v>
      </c>
    </row>
    <row r="979" spans="3:17" ht="28.5" customHeight="1" thickTop="1" thickBot="1" x14ac:dyDescent="0.25">
      <c r="C979" s="45" t="str">
        <f>'PC Despesas'!U56</f>
        <v>5.7.52</v>
      </c>
      <c r="D979" s="46" t="str">
        <f>VLOOKUP(C979,'PC Despesas'!$U$5:$V$103,2,FALSE)</f>
        <v>-</v>
      </c>
      <c r="E979" s="65">
        <f>SUMIFS(Jan!$I$5:$I$619,Jan!$S$5:$S$619,"Despesa",Jan!$F$5:$F$619,Resultado!$D979)</f>
        <v>0</v>
      </c>
      <c r="F979" s="65">
        <f>SUMIFS(Fev!$I$5:$I$619,Fev!$S$5:$S$619,"Despesa",Fev!$F$5:$F$619,Resultado!$D979)</f>
        <v>0</v>
      </c>
      <c r="G979" s="65">
        <f>SUMIFS(Mar!$I$5:$I$619,Mar!$S$5:$S$619,"Despesa",Mar!$F$5:$F$619,Resultado!$D979)</f>
        <v>0</v>
      </c>
      <c r="H979" s="65">
        <f>SUMIFS(Abr!$I$5:$I$619,Abr!$S$5:$S$619,"Despesa",Abr!$F$5:$F$619,Resultado!$D979)</f>
        <v>0</v>
      </c>
      <c r="I979" s="65">
        <f>SUMIFS(Mai!$I$5:$I$619,Mai!$S$5:$S$619,"Despesa",Mai!$F$5:$F$619,Resultado!$D979)</f>
        <v>0</v>
      </c>
      <c r="J979" s="65">
        <f>SUMIFS(Jun!$I$5:$I$619,Jun!$S$5:$S$619,"Despesa",Jun!$F$5:$F$619,Resultado!$D979)</f>
        <v>0</v>
      </c>
      <c r="K979" s="65">
        <f>SUMIFS(Jul!$I$5:$I$619,Jul!$S$5:$S$619,"Despesa",Jul!$F$5:$F$619,Resultado!$D979)</f>
        <v>0</v>
      </c>
      <c r="L979" s="65">
        <f>SUMIFS(Ago!$I$5:$I$619,Ago!$S$5:$S$619,"Despesa",Ago!$F$5:$F$619,Resultado!$D979)</f>
        <v>0</v>
      </c>
      <c r="M979" s="65">
        <f>SUMIFS(Set!$I$5:$I$619,Set!$S$5:$S$619,"Despesa",Set!$F$5:$F$619,Resultado!$D979)</f>
        <v>0</v>
      </c>
      <c r="N979" s="65">
        <f>SUMIFS(Out!$I$5:$I$619,Out!$S$5:$S$619,"Despesa",Out!$F$5:$F$619,Resultado!$D979)</f>
        <v>0</v>
      </c>
      <c r="O979" s="65">
        <f>SUMIFS(Nov!$I$5:$I$619,Nov!$S$5:$S$619,"Despesa",Nov!$F$5:$F$619,Resultado!$D979)</f>
        <v>0</v>
      </c>
      <c r="P979" s="65">
        <f>SUMIFS(Dez!$I$5:$I$619,Dez!$S$5:$S$619,"Despesa",Dez!$F$5:$F$619,Resultado!$D979)</f>
        <v>0</v>
      </c>
      <c r="Q979" s="65">
        <f t="shared" si="105"/>
        <v>0</v>
      </c>
    </row>
    <row r="980" spans="3:17" ht="28.5" customHeight="1" thickTop="1" thickBot="1" x14ac:dyDescent="0.25">
      <c r="C980" s="45" t="str">
        <f>'PC Despesas'!U57</f>
        <v>5.7.53</v>
      </c>
      <c r="D980" s="46" t="str">
        <f>VLOOKUP(C980,'PC Despesas'!$U$5:$V$103,2,FALSE)</f>
        <v>-</v>
      </c>
      <c r="E980" s="65">
        <f>SUMIFS(Jan!$I$5:$I$619,Jan!$S$5:$S$619,"Despesa",Jan!$F$5:$F$619,Resultado!$D980)</f>
        <v>0</v>
      </c>
      <c r="F980" s="65">
        <f>SUMIFS(Fev!$I$5:$I$619,Fev!$S$5:$S$619,"Despesa",Fev!$F$5:$F$619,Resultado!$D980)</f>
        <v>0</v>
      </c>
      <c r="G980" s="65">
        <f>SUMIFS(Mar!$I$5:$I$619,Mar!$S$5:$S$619,"Despesa",Mar!$F$5:$F$619,Resultado!$D980)</f>
        <v>0</v>
      </c>
      <c r="H980" s="65">
        <f>SUMIFS(Abr!$I$5:$I$619,Abr!$S$5:$S$619,"Despesa",Abr!$F$5:$F$619,Resultado!$D980)</f>
        <v>0</v>
      </c>
      <c r="I980" s="65">
        <f>SUMIFS(Mai!$I$5:$I$619,Mai!$S$5:$S$619,"Despesa",Mai!$F$5:$F$619,Resultado!$D980)</f>
        <v>0</v>
      </c>
      <c r="J980" s="65">
        <f>SUMIFS(Jun!$I$5:$I$619,Jun!$S$5:$S$619,"Despesa",Jun!$F$5:$F$619,Resultado!$D980)</f>
        <v>0</v>
      </c>
      <c r="K980" s="65">
        <f>SUMIFS(Jul!$I$5:$I$619,Jul!$S$5:$S$619,"Despesa",Jul!$F$5:$F$619,Resultado!$D980)</f>
        <v>0</v>
      </c>
      <c r="L980" s="65">
        <f>SUMIFS(Ago!$I$5:$I$619,Ago!$S$5:$S$619,"Despesa",Ago!$F$5:$F$619,Resultado!$D980)</f>
        <v>0</v>
      </c>
      <c r="M980" s="65">
        <f>SUMIFS(Set!$I$5:$I$619,Set!$S$5:$S$619,"Despesa",Set!$F$5:$F$619,Resultado!$D980)</f>
        <v>0</v>
      </c>
      <c r="N980" s="65">
        <f>SUMIFS(Out!$I$5:$I$619,Out!$S$5:$S$619,"Despesa",Out!$F$5:$F$619,Resultado!$D980)</f>
        <v>0</v>
      </c>
      <c r="O980" s="65">
        <f>SUMIFS(Nov!$I$5:$I$619,Nov!$S$5:$S$619,"Despesa",Nov!$F$5:$F$619,Resultado!$D980)</f>
        <v>0</v>
      </c>
      <c r="P980" s="65">
        <f>SUMIFS(Dez!$I$5:$I$619,Dez!$S$5:$S$619,"Despesa",Dez!$F$5:$F$619,Resultado!$D980)</f>
        <v>0</v>
      </c>
      <c r="Q980" s="65">
        <f t="shared" si="105"/>
        <v>0</v>
      </c>
    </row>
    <row r="981" spans="3:17" ht="28.5" customHeight="1" thickTop="1" thickBot="1" x14ac:dyDescent="0.25">
      <c r="C981" s="45" t="str">
        <f>'PC Despesas'!U58</f>
        <v>5.7.54</v>
      </c>
      <c r="D981" s="46" t="str">
        <f>VLOOKUP(C981,'PC Despesas'!$U$5:$V$103,2,FALSE)</f>
        <v>-</v>
      </c>
      <c r="E981" s="65">
        <f>SUMIFS(Jan!$I$5:$I$619,Jan!$S$5:$S$619,"Despesa",Jan!$F$5:$F$619,Resultado!$D981)</f>
        <v>0</v>
      </c>
      <c r="F981" s="65">
        <f>SUMIFS(Fev!$I$5:$I$619,Fev!$S$5:$S$619,"Despesa",Fev!$F$5:$F$619,Resultado!$D981)</f>
        <v>0</v>
      </c>
      <c r="G981" s="65">
        <f>SUMIFS(Mar!$I$5:$I$619,Mar!$S$5:$S$619,"Despesa",Mar!$F$5:$F$619,Resultado!$D981)</f>
        <v>0</v>
      </c>
      <c r="H981" s="65">
        <f>SUMIFS(Abr!$I$5:$I$619,Abr!$S$5:$S$619,"Despesa",Abr!$F$5:$F$619,Resultado!$D981)</f>
        <v>0</v>
      </c>
      <c r="I981" s="65">
        <f>SUMIFS(Mai!$I$5:$I$619,Mai!$S$5:$S$619,"Despesa",Mai!$F$5:$F$619,Resultado!$D981)</f>
        <v>0</v>
      </c>
      <c r="J981" s="65">
        <f>SUMIFS(Jun!$I$5:$I$619,Jun!$S$5:$S$619,"Despesa",Jun!$F$5:$F$619,Resultado!$D981)</f>
        <v>0</v>
      </c>
      <c r="K981" s="65">
        <f>SUMIFS(Jul!$I$5:$I$619,Jul!$S$5:$S$619,"Despesa",Jul!$F$5:$F$619,Resultado!$D981)</f>
        <v>0</v>
      </c>
      <c r="L981" s="65">
        <f>SUMIFS(Ago!$I$5:$I$619,Ago!$S$5:$S$619,"Despesa",Ago!$F$5:$F$619,Resultado!$D981)</f>
        <v>0</v>
      </c>
      <c r="M981" s="65">
        <f>SUMIFS(Set!$I$5:$I$619,Set!$S$5:$S$619,"Despesa",Set!$F$5:$F$619,Resultado!$D981)</f>
        <v>0</v>
      </c>
      <c r="N981" s="65">
        <f>SUMIFS(Out!$I$5:$I$619,Out!$S$5:$S$619,"Despesa",Out!$F$5:$F$619,Resultado!$D981)</f>
        <v>0</v>
      </c>
      <c r="O981" s="65">
        <f>SUMIFS(Nov!$I$5:$I$619,Nov!$S$5:$S$619,"Despesa",Nov!$F$5:$F$619,Resultado!$D981)</f>
        <v>0</v>
      </c>
      <c r="P981" s="65">
        <f>SUMIFS(Dez!$I$5:$I$619,Dez!$S$5:$S$619,"Despesa",Dez!$F$5:$F$619,Resultado!$D981)</f>
        <v>0</v>
      </c>
      <c r="Q981" s="65">
        <f t="shared" si="105"/>
        <v>0</v>
      </c>
    </row>
    <row r="982" spans="3:17" ht="28.5" customHeight="1" thickTop="1" thickBot="1" x14ac:dyDescent="0.25">
      <c r="C982" s="45" t="str">
        <f>'PC Despesas'!U59</f>
        <v>5.7.55</v>
      </c>
      <c r="D982" s="46" t="str">
        <f>VLOOKUP(C982,'PC Despesas'!$U$5:$V$103,2,FALSE)</f>
        <v>-</v>
      </c>
      <c r="E982" s="65">
        <f>SUMIFS(Jan!$I$5:$I$619,Jan!$S$5:$S$619,"Despesa",Jan!$F$5:$F$619,Resultado!$D982)</f>
        <v>0</v>
      </c>
      <c r="F982" s="65">
        <f>SUMIFS(Fev!$I$5:$I$619,Fev!$S$5:$S$619,"Despesa",Fev!$F$5:$F$619,Resultado!$D982)</f>
        <v>0</v>
      </c>
      <c r="G982" s="65">
        <f>SUMIFS(Mar!$I$5:$I$619,Mar!$S$5:$S$619,"Despesa",Mar!$F$5:$F$619,Resultado!$D982)</f>
        <v>0</v>
      </c>
      <c r="H982" s="65">
        <f>SUMIFS(Abr!$I$5:$I$619,Abr!$S$5:$S$619,"Despesa",Abr!$F$5:$F$619,Resultado!$D982)</f>
        <v>0</v>
      </c>
      <c r="I982" s="65">
        <f>SUMIFS(Mai!$I$5:$I$619,Mai!$S$5:$S$619,"Despesa",Mai!$F$5:$F$619,Resultado!$D982)</f>
        <v>0</v>
      </c>
      <c r="J982" s="65">
        <f>SUMIFS(Jun!$I$5:$I$619,Jun!$S$5:$S$619,"Despesa",Jun!$F$5:$F$619,Resultado!$D982)</f>
        <v>0</v>
      </c>
      <c r="K982" s="65">
        <f>SUMIFS(Jul!$I$5:$I$619,Jul!$S$5:$S$619,"Despesa",Jul!$F$5:$F$619,Resultado!$D982)</f>
        <v>0</v>
      </c>
      <c r="L982" s="65">
        <f>SUMIFS(Ago!$I$5:$I$619,Ago!$S$5:$S$619,"Despesa",Ago!$F$5:$F$619,Resultado!$D982)</f>
        <v>0</v>
      </c>
      <c r="M982" s="65">
        <f>SUMIFS(Set!$I$5:$I$619,Set!$S$5:$S$619,"Despesa",Set!$F$5:$F$619,Resultado!$D982)</f>
        <v>0</v>
      </c>
      <c r="N982" s="65">
        <f>SUMIFS(Out!$I$5:$I$619,Out!$S$5:$S$619,"Despesa",Out!$F$5:$F$619,Resultado!$D982)</f>
        <v>0</v>
      </c>
      <c r="O982" s="65">
        <f>SUMIFS(Nov!$I$5:$I$619,Nov!$S$5:$S$619,"Despesa",Nov!$F$5:$F$619,Resultado!$D982)</f>
        <v>0</v>
      </c>
      <c r="P982" s="65">
        <f>SUMIFS(Dez!$I$5:$I$619,Dez!$S$5:$S$619,"Despesa",Dez!$F$5:$F$619,Resultado!$D982)</f>
        <v>0</v>
      </c>
      <c r="Q982" s="65">
        <f t="shared" si="105"/>
        <v>0</v>
      </c>
    </row>
    <row r="983" spans="3:17" ht="28.5" customHeight="1" thickTop="1" thickBot="1" x14ac:dyDescent="0.25">
      <c r="C983" s="45" t="str">
        <f>'PC Despesas'!U60</f>
        <v>5.7.56</v>
      </c>
      <c r="D983" s="46" t="str">
        <f>VLOOKUP(C983,'PC Despesas'!$U$5:$V$103,2,FALSE)</f>
        <v>-</v>
      </c>
      <c r="E983" s="65">
        <f>SUMIFS(Jan!$I$5:$I$619,Jan!$S$5:$S$619,"Despesa",Jan!$F$5:$F$619,Resultado!$D983)</f>
        <v>0</v>
      </c>
      <c r="F983" s="65">
        <f>SUMIFS(Fev!$I$5:$I$619,Fev!$S$5:$S$619,"Despesa",Fev!$F$5:$F$619,Resultado!$D983)</f>
        <v>0</v>
      </c>
      <c r="G983" s="65">
        <f>SUMIFS(Mar!$I$5:$I$619,Mar!$S$5:$S$619,"Despesa",Mar!$F$5:$F$619,Resultado!$D983)</f>
        <v>0</v>
      </c>
      <c r="H983" s="65">
        <f>SUMIFS(Abr!$I$5:$I$619,Abr!$S$5:$S$619,"Despesa",Abr!$F$5:$F$619,Resultado!$D983)</f>
        <v>0</v>
      </c>
      <c r="I983" s="65">
        <f>SUMIFS(Mai!$I$5:$I$619,Mai!$S$5:$S$619,"Despesa",Mai!$F$5:$F$619,Resultado!$D983)</f>
        <v>0</v>
      </c>
      <c r="J983" s="65">
        <f>SUMIFS(Jun!$I$5:$I$619,Jun!$S$5:$S$619,"Despesa",Jun!$F$5:$F$619,Resultado!$D983)</f>
        <v>0</v>
      </c>
      <c r="K983" s="65">
        <f>SUMIFS(Jul!$I$5:$I$619,Jul!$S$5:$S$619,"Despesa",Jul!$F$5:$F$619,Resultado!$D983)</f>
        <v>0</v>
      </c>
      <c r="L983" s="65">
        <f>SUMIFS(Ago!$I$5:$I$619,Ago!$S$5:$S$619,"Despesa",Ago!$F$5:$F$619,Resultado!$D983)</f>
        <v>0</v>
      </c>
      <c r="M983" s="65">
        <f>SUMIFS(Set!$I$5:$I$619,Set!$S$5:$S$619,"Despesa",Set!$F$5:$F$619,Resultado!$D983)</f>
        <v>0</v>
      </c>
      <c r="N983" s="65">
        <f>SUMIFS(Out!$I$5:$I$619,Out!$S$5:$S$619,"Despesa",Out!$F$5:$F$619,Resultado!$D983)</f>
        <v>0</v>
      </c>
      <c r="O983" s="65">
        <f>SUMIFS(Nov!$I$5:$I$619,Nov!$S$5:$S$619,"Despesa",Nov!$F$5:$F$619,Resultado!$D983)</f>
        <v>0</v>
      </c>
      <c r="P983" s="65">
        <f>SUMIFS(Dez!$I$5:$I$619,Dez!$S$5:$S$619,"Despesa",Dez!$F$5:$F$619,Resultado!$D983)</f>
        <v>0</v>
      </c>
      <c r="Q983" s="65">
        <f t="shared" si="105"/>
        <v>0</v>
      </c>
    </row>
    <row r="984" spans="3:17" ht="28.5" customHeight="1" thickTop="1" thickBot="1" x14ac:dyDescent="0.25">
      <c r="C984" s="45" t="str">
        <f>'PC Despesas'!U61</f>
        <v>5.7.57</v>
      </c>
      <c r="D984" s="46" t="str">
        <f>VLOOKUP(C984,'PC Despesas'!$U$5:$V$103,2,FALSE)</f>
        <v>-</v>
      </c>
      <c r="E984" s="65">
        <f>SUMIFS(Jan!$I$5:$I$619,Jan!$S$5:$S$619,"Despesa",Jan!$F$5:$F$619,Resultado!$D984)</f>
        <v>0</v>
      </c>
      <c r="F984" s="65">
        <f>SUMIFS(Fev!$I$5:$I$619,Fev!$S$5:$S$619,"Despesa",Fev!$F$5:$F$619,Resultado!$D984)</f>
        <v>0</v>
      </c>
      <c r="G984" s="65">
        <f>SUMIFS(Mar!$I$5:$I$619,Mar!$S$5:$S$619,"Despesa",Mar!$F$5:$F$619,Resultado!$D984)</f>
        <v>0</v>
      </c>
      <c r="H984" s="65">
        <f>SUMIFS(Abr!$I$5:$I$619,Abr!$S$5:$S$619,"Despesa",Abr!$F$5:$F$619,Resultado!$D984)</f>
        <v>0</v>
      </c>
      <c r="I984" s="65">
        <f>SUMIFS(Mai!$I$5:$I$619,Mai!$S$5:$S$619,"Despesa",Mai!$F$5:$F$619,Resultado!$D984)</f>
        <v>0</v>
      </c>
      <c r="J984" s="65">
        <f>SUMIFS(Jun!$I$5:$I$619,Jun!$S$5:$S$619,"Despesa",Jun!$F$5:$F$619,Resultado!$D984)</f>
        <v>0</v>
      </c>
      <c r="K984" s="65">
        <f>SUMIFS(Jul!$I$5:$I$619,Jul!$S$5:$S$619,"Despesa",Jul!$F$5:$F$619,Resultado!$D984)</f>
        <v>0</v>
      </c>
      <c r="L984" s="65">
        <f>SUMIFS(Ago!$I$5:$I$619,Ago!$S$5:$S$619,"Despesa",Ago!$F$5:$F$619,Resultado!$D984)</f>
        <v>0</v>
      </c>
      <c r="M984" s="65">
        <f>SUMIFS(Set!$I$5:$I$619,Set!$S$5:$S$619,"Despesa",Set!$F$5:$F$619,Resultado!$D984)</f>
        <v>0</v>
      </c>
      <c r="N984" s="65">
        <f>SUMIFS(Out!$I$5:$I$619,Out!$S$5:$S$619,"Despesa",Out!$F$5:$F$619,Resultado!$D984)</f>
        <v>0</v>
      </c>
      <c r="O984" s="65">
        <f>SUMIFS(Nov!$I$5:$I$619,Nov!$S$5:$S$619,"Despesa",Nov!$F$5:$F$619,Resultado!$D984)</f>
        <v>0</v>
      </c>
      <c r="P984" s="65">
        <f>SUMIFS(Dez!$I$5:$I$619,Dez!$S$5:$S$619,"Despesa",Dez!$F$5:$F$619,Resultado!$D984)</f>
        <v>0</v>
      </c>
      <c r="Q984" s="65">
        <f t="shared" si="105"/>
        <v>0</v>
      </c>
    </row>
    <row r="985" spans="3:17" ht="28.5" customHeight="1" thickTop="1" thickBot="1" x14ac:dyDescent="0.25">
      <c r="C985" s="45" t="str">
        <f>'PC Despesas'!U62</f>
        <v>5.7.58</v>
      </c>
      <c r="D985" s="46" t="str">
        <f>VLOOKUP(C985,'PC Despesas'!$U$5:$V$103,2,FALSE)</f>
        <v>-</v>
      </c>
      <c r="E985" s="65">
        <f>SUMIFS(Jan!$I$5:$I$619,Jan!$S$5:$S$619,"Despesa",Jan!$F$5:$F$619,Resultado!$D985)</f>
        <v>0</v>
      </c>
      <c r="F985" s="65">
        <f>SUMIFS(Fev!$I$5:$I$619,Fev!$S$5:$S$619,"Despesa",Fev!$F$5:$F$619,Resultado!$D985)</f>
        <v>0</v>
      </c>
      <c r="G985" s="65">
        <f>SUMIFS(Mar!$I$5:$I$619,Mar!$S$5:$S$619,"Despesa",Mar!$F$5:$F$619,Resultado!$D985)</f>
        <v>0</v>
      </c>
      <c r="H985" s="65">
        <f>SUMIFS(Abr!$I$5:$I$619,Abr!$S$5:$S$619,"Despesa",Abr!$F$5:$F$619,Resultado!$D985)</f>
        <v>0</v>
      </c>
      <c r="I985" s="65">
        <f>SUMIFS(Mai!$I$5:$I$619,Mai!$S$5:$S$619,"Despesa",Mai!$F$5:$F$619,Resultado!$D985)</f>
        <v>0</v>
      </c>
      <c r="J985" s="65">
        <f>SUMIFS(Jun!$I$5:$I$619,Jun!$S$5:$S$619,"Despesa",Jun!$F$5:$F$619,Resultado!$D985)</f>
        <v>0</v>
      </c>
      <c r="K985" s="65">
        <f>SUMIFS(Jul!$I$5:$I$619,Jul!$S$5:$S$619,"Despesa",Jul!$F$5:$F$619,Resultado!$D985)</f>
        <v>0</v>
      </c>
      <c r="L985" s="65">
        <f>SUMIFS(Ago!$I$5:$I$619,Ago!$S$5:$S$619,"Despesa",Ago!$F$5:$F$619,Resultado!$D985)</f>
        <v>0</v>
      </c>
      <c r="M985" s="65">
        <f>SUMIFS(Set!$I$5:$I$619,Set!$S$5:$S$619,"Despesa",Set!$F$5:$F$619,Resultado!$D985)</f>
        <v>0</v>
      </c>
      <c r="N985" s="65">
        <f>SUMIFS(Out!$I$5:$I$619,Out!$S$5:$S$619,"Despesa",Out!$F$5:$F$619,Resultado!$D985)</f>
        <v>0</v>
      </c>
      <c r="O985" s="65">
        <f>SUMIFS(Nov!$I$5:$I$619,Nov!$S$5:$S$619,"Despesa",Nov!$F$5:$F$619,Resultado!$D985)</f>
        <v>0</v>
      </c>
      <c r="P985" s="65">
        <f>SUMIFS(Dez!$I$5:$I$619,Dez!$S$5:$S$619,"Despesa",Dez!$F$5:$F$619,Resultado!$D985)</f>
        <v>0</v>
      </c>
      <c r="Q985" s="65">
        <f t="shared" si="105"/>
        <v>0</v>
      </c>
    </row>
    <row r="986" spans="3:17" ht="28.5" customHeight="1" thickTop="1" thickBot="1" x14ac:dyDescent="0.25">
      <c r="C986" s="45" t="str">
        <f>'PC Despesas'!U63</f>
        <v>5.7.59</v>
      </c>
      <c r="D986" s="46" t="str">
        <f>VLOOKUP(C986,'PC Despesas'!$U$5:$V$103,2,FALSE)</f>
        <v>-</v>
      </c>
      <c r="E986" s="65">
        <f>SUMIFS(Jan!$I$5:$I$619,Jan!$S$5:$S$619,"Despesa",Jan!$F$5:$F$619,Resultado!$D986)</f>
        <v>0</v>
      </c>
      <c r="F986" s="65">
        <f>SUMIFS(Fev!$I$5:$I$619,Fev!$S$5:$S$619,"Despesa",Fev!$F$5:$F$619,Resultado!$D986)</f>
        <v>0</v>
      </c>
      <c r="G986" s="65">
        <f>SUMIFS(Mar!$I$5:$I$619,Mar!$S$5:$S$619,"Despesa",Mar!$F$5:$F$619,Resultado!$D986)</f>
        <v>0</v>
      </c>
      <c r="H986" s="65">
        <f>SUMIFS(Abr!$I$5:$I$619,Abr!$S$5:$S$619,"Despesa",Abr!$F$5:$F$619,Resultado!$D986)</f>
        <v>0</v>
      </c>
      <c r="I986" s="65">
        <f>SUMIFS(Mai!$I$5:$I$619,Mai!$S$5:$S$619,"Despesa",Mai!$F$5:$F$619,Resultado!$D986)</f>
        <v>0</v>
      </c>
      <c r="J986" s="65">
        <f>SUMIFS(Jun!$I$5:$I$619,Jun!$S$5:$S$619,"Despesa",Jun!$F$5:$F$619,Resultado!$D986)</f>
        <v>0</v>
      </c>
      <c r="K986" s="65">
        <f>SUMIFS(Jul!$I$5:$I$619,Jul!$S$5:$S$619,"Despesa",Jul!$F$5:$F$619,Resultado!$D986)</f>
        <v>0</v>
      </c>
      <c r="L986" s="65">
        <f>SUMIFS(Ago!$I$5:$I$619,Ago!$S$5:$S$619,"Despesa",Ago!$F$5:$F$619,Resultado!$D986)</f>
        <v>0</v>
      </c>
      <c r="M986" s="65">
        <f>SUMIFS(Set!$I$5:$I$619,Set!$S$5:$S$619,"Despesa",Set!$F$5:$F$619,Resultado!$D986)</f>
        <v>0</v>
      </c>
      <c r="N986" s="65">
        <f>SUMIFS(Out!$I$5:$I$619,Out!$S$5:$S$619,"Despesa",Out!$F$5:$F$619,Resultado!$D986)</f>
        <v>0</v>
      </c>
      <c r="O986" s="65">
        <f>SUMIFS(Nov!$I$5:$I$619,Nov!$S$5:$S$619,"Despesa",Nov!$F$5:$F$619,Resultado!$D986)</f>
        <v>0</v>
      </c>
      <c r="P986" s="65">
        <f>SUMIFS(Dez!$I$5:$I$619,Dez!$S$5:$S$619,"Despesa",Dez!$F$5:$F$619,Resultado!$D986)</f>
        <v>0</v>
      </c>
      <c r="Q986" s="65">
        <f t="shared" si="105"/>
        <v>0</v>
      </c>
    </row>
    <row r="987" spans="3:17" ht="28.5" customHeight="1" thickTop="1" thickBot="1" x14ac:dyDescent="0.25">
      <c r="C987" s="45" t="str">
        <f>'PC Despesas'!U64</f>
        <v>5.7.60</v>
      </c>
      <c r="D987" s="46" t="str">
        <f>VLOOKUP(C987,'PC Despesas'!$U$5:$V$103,2,FALSE)</f>
        <v>-</v>
      </c>
      <c r="E987" s="65">
        <f>SUMIFS(Jan!$I$5:$I$619,Jan!$S$5:$S$619,"Despesa",Jan!$F$5:$F$619,Resultado!$D987)</f>
        <v>0</v>
      </c>
      <c r="F987" s="65">
        <f>SUMIFS(Fev!$I$5:$I$619,Fev!$S$5:$S$619,"Despesa",Fev!$F$5:$F$619,Resultado!$D987)</f>
        <v>0</v>
      </c>
      <c r="G987" s="65">
        <f>SUMIFS(Mar!$I$5:$I$619,Mar!$S$5:$S$619,"Despesa",Mar!$F$5:$F$619,Resultado!$D987)</f>
        <v>0</v>
      </c>
      <c r="H987" s="65">
        <f>SUMIFS(Abr!$I$5:$I$619,Abr!$S$5:$S$619,"Despesa",Abr!$F$5:$F$619,Resultado!$D987)</f>
        <v>0</v>
      </c>
      <c r="I987" s="65">
        <f>SUMIFS(Mai!$I$5:$I$619,Mai!$S$5:$S$619,"Despesa",Mai!$F$5:$F$619,Resultado!$D987)</f>
        <v>0</v>
      </c>
      <c r="J987" s="65">
        <f>SUMIFS(Jun!$I$5:$I$619,Jun!$S$5:$S$619,"Despesa",Jun!$F$5:$F$619,Resultado!$D987)</f>
        <v>0</v>
      </c>
      <c r="K987" s="65">
        <f>SUMIFS(Jul!$I$5:$I$619,Jul!$S$5:$S$619,"Despesa",Jul!$F$5:$F$619,Resultado!$D987)</f>
        <v>0</v>
      </c>
      <c r="L987" s="65">
        <f>SUMIFS(Ago!$I$5:$I$619,Ago!$S$5:$S$619,"Despesa",Ago!$F$5:$F$619,Resultado!$D987)</f>
        <v>0</v>
      </c>
      <c r="M987" s="65">
        <f>SUMIFS(Set!$I$5:$I$619,Set!$S$5:$S$619,"Despesa",Set!$F$5:$F$619,Resultado!$D987)</f>
        <v>0</v>
      </c>
      <c r="N987" s="65">
        <f>SUMIFS(Out!$I$5:$I$619,Out!$S$5:$S$619,"Despesa",Out!$F$5:$F$619,Resultado!$D987)</f>
        <v>0</v>
      </c>
      <c r="O987" s="65">
        <f>SUMIFS(Nov!$I$5:$I$619,Nov!$S$5:$S$619,"Despesa",Nov!$F$5:$F$619,Resultado!$D987)</f>
        <v>0</v>
      </c>
      <c r="P987" s="65">
        <f>SUMIFS(Dez!$I$5:$I$619,Dez!$S$5:$S$619,"Despesa",Dez!$F$5:$F$619,Resultado!$D987)</f>
        <v>0</v>
      </c>
      <c r="Q987" s="65">
        <f t="shared" si="105"/>
        <v>0</v>
      </c>
    </row>
    <row r="988" spans="3:17" ht="28.5" customHeight="1" thickTop="1" thickBot="1" x14ac:dyDescent="0.25">
      <c r="C988" s="45" t="str">
        <f>'PC Despesas'!U65</f>
        <v>5.7.61</v>
      </c>
      <c r="D988" s="46" t="str">
        <f>VLOOKUP(C988,'PC Despesas'!$U$5:$V$103,2,FALSE)</f>
        <v>-</v>
      </c>
      <c r="E988" s="65">
        <f>SUMIFS(Jan!$I$5:$I$619,Jan!$S$5:$S$619,"Despesa",Jan!$F$5:$F$619,Resultado!$D988)</f>
        <v>0</v>
      </c>
      <c r="F988" s="65">
        <f>SUMIFS(Fev!$I$5:$I$619,Fev!$S$5:$S$619,"Despesa",Fev!$F$5:$F$619,Resultado!$D988)</f>
        <v>0</v>
      </c>
      <c r="G988" s="65">
        <f>SUMIFS(Mar!$I$5:$I$619,Mar!$S$5:$S$619,"Despesa",Mar!$F$5:$F$619,Resultado!$D988)</f>
        <v>0</v>
      </c>
      <c r="H988" s="65">
        <f>SUMIFS(Abr!$I$5:$I$619,Abr!$S$5:$S$619,"Despesa",Abr!$F$5:$F$619,Resultado!$D988)</f>
        <v>0</v>
      </c>
      <c r="I988" s="65">
        <f>SUMIFS(Mai!$I$5:$I$619,Mai!$S$5:$S$619,"Despesa",Mai!$F$5:$F$619,Resultado!$D988)</f>
        <v>0</v>
      </c>
      <c r="J988" s="65">
        <f>SUMIFS(Jun!$I$5:$I$619,Jun!$S$5:$S$619,"Despesa",Jun!$F$5:$F$619,Resultado!$D988)</f>
        <v>0</v>
      </c>
      <c r="K988" s="65">
        <f>SUMIFS(Jul!$I$5:$I$619,Jul!$S$5:$S$619,"Despesa",Jul!$F$5:$F$619,Resultado!$D988)</f>
        <v>0</v>
      </c>
      <c r="L988" s="65">
        <f>SUMIFS(Ago!$I$5:$I$619,Ago!$S$5:$S$619,"Despesa",Ago!$F$5:$F$619,Resultado!$D988)</f>
        <v>0</v>
      </c>
      <c r="M988" s="65">
        <f>SUMIFS(Set!$I$5:$I$619,Set!$S$5:$S$619,"Despesa",Set!$F$5:$F$619,Resultado!$D988)</f>
        <v>0</v>
      </c>
      <c r="N988" s="65">
        <f>SUMIFS(Out!$I$5:$I$619,Out!$S$5:$S$619,"Despesa",Out!$F$5:$F$619,Resultado!$D988)</f>
        <v>0</v>
      </c>
      <c r="O988" s="65">
        <f>SUMIFS(Nov!$I$5:$I$619,Nov!$S$5:$S$619,"Despesa",Nov!$F$5:$F$619,Resultado!$D988)</f>
        <v>0</v>
      </c>
      <c r="P988" s="65">
        <f>SUMIFS(Dez!$I$5:$I$619,Dez!$S$5:$S$619,"Despesa",Dez!$F$5:$F$619,Resultado!$D988)</f>
        <v>0</v>
      </c>
      <c r="Q988" s="65">
        <f t="shared" si="105"/>
        <v>0</v>
      </c>
    </row>
    <row r="989" spans="3:17" ht="28.5" customHeight="1" thickTop="1" thickBot="1" x14ac:dyDescent="0.25">
      <c r="C989" s="45" t="str">
        <f>'PC Despesas'!U66</f>
        <v>5.7.62</v>
      </c>
      <c r="D989" s="46" t="str">
        <f>VLOOKUP(C989,'PC Despesas'!$U$5:$V$103,2,FALSE)</f>
        <v>-</v>
      </c>
      <c r="E989" s="65">
        <f>SUMIFS(Jan!$I$5:$I$619,Jan!$S$5:$S$619,"Despesa",Jan!$F$5:$F$619,Resultado!$D989)</f>
        <v>0</v>
      </c>
      <c r="F989" s="65">
        <f>SUMIFS(Fev!$I$5:$I$619,Fev!$S$5:$S$619,"Despesa",Fev!$F$5:$F$619,Resultado!$D989)</f>
        <v>0</v>
      </c>
      <c r="G989" s="65">
        <f>SUMIFS(Mar!$I$5:$I$619,Mar!$S$5:$S$619,"Despesa",Mar!$F$5:$F$619,Resultado!$D989)</f>
        <v>0</v>
      </c>
      <c r="H989" s="65">
        <f>SUMIFS(Abr!$I$5:$I$619,Abr!$S$5:$S$619,"Despesa",Abr!$F$5:$F$619,Resultado!$D989)</f>
        <v>0</v>
      </c>
      <c r="I989" s="65">
        <f>SUMIFS(Mai!$I$5:$I$619,Mai!$S$5:$S$619,"Despesa",Mai!$F$5:$F$619,Resultado!$D989)</f>
        <v>0</v>
      </c>
      <c r="J989" s="65">
        <f>SUMIFS(Jun!$I$5:$I$619,Jun!$S$5:$S$619,"Despesa",Jun!$F$5:$F$619,Resultado!$D989)</f>
        <v>0</v>
      </c>
      <c r="K989" s="65">
        <f>SUMIFS(Jul!$I$5:$I$619,Jul!$S$5:$S$619,"Despesa",Jul!$F$5:$F$619,Resultado!$D989)</f>
        <v>0</v>
      </c>
      <c r="L989" s="65">
        <f>SUMIFS(Ago!$I$5:$I$619,Ago!$S$5:$S$619,"Despesa",Ago!$F$5:$F$619,Resultado!$D989)</f>
        <v>0</v>
      </c>
      <c r="M989" s="65">
        <f>SUMIFS(Set!$I$5:$I$619,Set!$S$5:$S$619,"Despesa",Set!$F$5:$F$619,Resultado!$D989)</f>
        <v>0</v>
      </c>
      <c r="N989" s="65">
        <f>SUMIFS(Out!$I$5:$I$619,Out!$S$5:$S$619,"Despesa",Out!$F$5:$F$619,Resultado!$D989)</f>
        <v>0</v>
      </c>
      <c r="O989" s="65">
        <f>SUMIFS(Nov!$I$5:$I$619,Nov!$S$5:$S$619,"Despesa",Nov!$F$5:$F$619,Resultado!$D989)</f>
        <v>0</v>
      </c>
      <c r="P989" s="65">
        <f>SUMIFS(Dez!$I$5:$I$619,Dez!$S$5:$S$619,"Despesa",Dez!$F$5:$F$619,Resultado!$D989)</f>
        <v>0</v>
      </c>
      <c r="Q989" s="65">
        <f t="shared" si="105"/>
        <v>0</v>
      </c>
    </row>
    <row r="990" spans="3:17" ht="28.5" customHeight="1" thickTop="1" thickBot="1" x14ac:dyDescent="0.25">
      <c r="C990" s="45" t="str">
        <f>'PC Despesas'!U67</f>
        <v>5.7.63</v>
      </c>
      <c r="D990" s="46" t="str">
        <f>VLOOKUP(C990,'PC Despesas'!$U$5:$V$103,2,FALSE)</f>
        <v>-</v>
      </c>
      <c r="E990" s="65">
        <f>SUMIFS(Jan!$I$5:$I$619,Jan!$S$5:$S$619,"Despesa",Jan!$F$5:$F$619,Resultado!$D990)</f>
        <v>0</v>
      </c>
      <c r="F990" s="65">
        <f>SUMIFS(Fev!$I$5:$I$619,Fev!$S$5:$S$619,"Despesa",Fev!$F$5:$F$619,Resultado!$D990)</f>
        <v>0</v>
      </c>
      <c r="G990" s="65">
        <f>SUMIFS(Mar!$I$5:$I$619,Mar!$S$5:$S$619,"Despesa",Mar!$F$5:$F$619,Resultado!$D990)</f>
        <v>0</v>
      </c>
      <c r="H990" s="65">
        <f>SUMIFS(Abr!$I$5:$I$619,Abr!$S$5:$S$619,"Despesa",Abr!$F$5:$F$619,Resultado!$D990)</f>
        <v>0</v>
      </c>
      <c r="I990" s="65">
        <f>SUMIFS(Mai!$I$5:$I$619,Mai!$S$5:$S$619,"Despesa",Mai!$F$5:$F$619,Resultado!$D990)</f>
        <v>0</v>
      </c>
      <c r="J990" s="65">
        <f>SUMIFS(Jun!$I$5:$I$619,Jun!$S$5:$S$619,"Despesa",Jun!$F$5:$F$619,Resultado!$D990)</f>
        <v>0</v>
      </c>
      <c r="K990" s="65">
        <f>SUMIFS(Jul!$I$5:$I$619,Jul!$S$5:$S$619,"Despesa",Jul!$F$5:$F$619,Resultado!$D990)</f>
        <v>0</v>
      </c>
      <c r="L990" s="65">
        <f>SUMIFS(Ago!$I$5:$I$619,Ago!$S$5:$S$619,"Despesa",Ago!$F$5:$F$619,Resultado!$D990)</f>
        <v>0</v>
      </c>
      <c r="M990" s="65">
        <f>SUMIFS(Set!$I$5:$I$619,Set!$S$5:$S$619,"Despesa",Set!$F$5:$F$619,Resultado!$D990)</f>
        <v>0</v>
      </c>
      <c r="N990" s="65">
        <f>SUMIFS(Out!$I$5:$I$619,Out!$S$5:$S$619,"Despesa",Out!$F$5:$F$619,Resultado!$D990)</f>
        <v>0</v>
      </c>
      <c r="O990" s="65">
        <f>SUMIFS(Nov!$I$5:$I$619,Nov!$S$5:$S$619,"Despesa",Nov!$F$5:$F$619,Resultado!$D990)</f>
        <v>0</v>
      </c>
      <c r="P990" s="65">
        <f>SUMIFS(Dez!$I$5:$I$619,Dez!$S$5:$S$619,"Despesa",Dez!$F$5:$F$619,Resultado!$D990)</f>
        <v>0</v>
      </c>
      <c r="Q990" s="65">
        <f t="shared" si="105"/>
        <v>0</v>
      </c>
    </row>
    <row r="991" spans="3:17" ht="28.5" customHeight="1" thickTop="1" thickBot="1" x14ac:dyDescent="0.25">
      <c r="C991" s="45" t="str">
        <f>'PC Despesas'!U68</f>
        <v>5.7.64</v>
      </c>
      <c r="D991" s="46" t="str">
        <f>VLOOKUP(C991,'PC Despesas'!$U$5:$V$103,2,FALSE)</f>
        <v>-</v>
      </c>
      <c r="E991" s="65">
        <f>SUMIFS(Jan!$I$5:$I$619,Jan!$S$5:$S$619,"Despesa",Jan!$F$5:$F$619,Resultado!$D991)</f>
        <v>0</v>
      </c>
      <c r="F991" s="65">
        <f>SUMIFS(Fev!$I$5:$I$619,Fev!$S$5:$S$619,"Despesa",Fev!$F$5:$F$619,Resultado!$D991)</f>
        <v>0</v>
      </c>
      <c r="G991" s="65">
        <f>SUMIFS(Mar!$I$5:$I$619,Mar!$S$5:$S$619,"Despesa",Mar!$F$5:$F$619,Resultado!$D991)</f>
        <v>0</v>
      </c>
      <c r="H991" s="65">
        <f>SUMIFS(Abr!$I$5:$I$619,Abr!$S$5:$S$619,"Despesa",Abr!$F$5:$F$619,Resultado!$D991)</f>
        <v>0</v>
      </c>
      <c r="I991" s="65">
        <f>SUMIFS(Mai!$I$5:$I$619,Mai!$S$5:$S$619,"Despesa",Mai!$F$5:$F$619,Resultado!$D991)</f>
        <v>0</v>
      </c>
      <c r="J991" s="65">
        <f>SUMIFS(Jun!$I$5:$I$619,Jun!$S$5:$S$619,"Despesa",Jun!$F$5:$F$619,Resultado!$D991)</f>
        <v>0</v>
      </c>
      <c r="K991" s="65">
        <f>SUMIFS(Jul!$I$5:$I$619,Jul!$S$5:$S$619,"Despesa",Jul!$F$5:$F$619,Resultado!$D991)</f>
        <v>0</v>
      </c>
      <c r="L991" s="65">
        <f>SUMIFS(Ago!$I$5:$I$619,Ago!$S$5:$S$619,"Despesa",Ago!$F$5:$F$619,Resultado!$D991)</f>
        <v>0</v>
      </c>
      <c r="M991" s="65">
        <f>SUMIFS(Set!$I$5:$I$619,Set!$S$5:$S$619,"Despesa",Set!$F$5:$F$619,Resultado!$D991)</f>
        <v>0</v>
      </c>
      <c r="N991" s="65">
        <f>SUMIFS(Out!$I$5:$I$619,Out!$S$5:$S$619,"Despesa",Out!$F$5:$F$619,Resultado!$D991)</f>
        <v>0</v>
      </c>
      <c r="O991" s="65">
        <f>SUMIFS(Nov!$I$5:$I$619,Nov!$S$5:$S$619,"Despesa",Nov!$F$5:$F$619,Resultado!$D991)</f>
        <v>0</v>
      </c>
      <c r="P991" s="65">
        <f>SUMIFS(Dez!$I$5:$I$619,Dez!$S$5:$S$619,"Despesa",Dez!$F$5:$F$619,Resultado!$D991)</f>
        <v>0</v>
      </c>
      <c r="Q991" s="65">
        <f t="shared" si="105"/>
        <v>0</v>
      </c>
    </row>
    <row r="992" spans="3:17" ht="28.5" customHeight="1" thickTop="1" thickBot="1" x14ac:dyDescent="0.25">
      <c r="C992" s="45" t="str">
        <f>'PC Despesas'!U69</f>
        <v>5.7.65</v>
      </c>
      <c r="D992" s="46" t="str">
        <f>VLOOKUP(C992,'PC Despesas'!$U$5:$V$103,2,FALSE)</f>
        <v>-</v>
      </c>
      <c r="E992" s="65">
        <f>SUMIFS(Jan!$I$5:$I$619,Jan!$S$5:$S$619,"Despesa",Jan!$F$5:$F$619,Resultado!$D992)</f>
        <v>0</v>
      </c>
      <c r="F992" s="65">
        <f>SUMIFS(Fev!$I$5:$I$619,Fev!$S$5:$S$619,"Despesa",Fev!$F$5:$F$619,Resultado!$D992)</f>
        <v>0</v>
      </c>
      <c r="G992" s="65">
        <f>SUMIFS(Mar!$I$5:$I$619,Mar!$S$5:$S$619,"Despesa",Mar!$F$5:$F$619,Resultado!$D992)</f>
        <v>0</v>
      </c>
      <c r="H992" s="65">
        <f>SUMIFS(Abr!$I$5:$I$619,Abr!$S$5:$S$619,"Despesa",Abr!$F$5:$F$619,Resultado!$D992)</f>
        <v>0</v>
      </c>
      <c r="I992" s="65">
        <f>SUMIFS(Mai!$I$5:$I$619,Mai!$S$5:$S$619,"Despesa",Mai!$F$5:$F$619,Resultado!$D992)</f>
        <v>0</v>
      </c>
      <c r="J992" s="65">
        <f>SUMIFS(Jun!$I$5:$I$619,Jun!$S$5:$S$619,"Despesa",Jun!$F$5:$F$619,Resultado!$D992)</f>
        <v>0</v>
      </c>
      <c r="K992" s="65">
        <f>SUMIFS(Jul!$I$5:$I$619,Jul!$S$5:$S$619,"Despesa",Jul!$F$5:$F$619,Resultado!$D992)</f>
        <v>0</v>
      </c>
      <c r="L992" s="65">
        <f>SUMIFS(Ago!$I$5:$I$619,Ago!$S$5:$S$619,"Despesa",Ago!$F$5:$F$619,Resultado!$D992)</f>
        <v>0</v>
      </c>
      <c r="M992" s="65">
        <f>SUMIFS(Set!$I$5:$I$619,Set!$S$5:$S$619,"Despesa",Set!$F$5:$F$619,Resultado!$D992)</f>
        <v>0</v>
      </c>
      <c r="N992" s="65">
        <f>SUMIFS(Out!$I$5:$I$619,Out!$S$5:$S$619,"Despesa",Out!$F$5:$F$619,Resultado!$D992)</f>
        <v>0</v>
      </c>
      <c r="O992" s="65">
        <f>SUMIFS(Nov!$I$5:$I$619,Nov!$S$5:$S$619,"Despesa",Nov!$F$5:$F$619,Resultado!$D992)</f>
        <v>0</v>
      </c>
      <c r="P992" s="65">
        <f>SUMIFS(Dez!$I$5:$I$619,Dez!$S$5:$S$619,"Despesa",Dez!$F$5:$F$619,Resultado!$D992)</f>
        <v>0</v>
      </c>
      <c r="Q992" s="65">
        <f t="shared" si="105"/>
        <v>0</v>
      </c>
    </row>
    <row r="993" spans="3:17" ht="28.5" customHeight="1" thickTop="1" thickBot="1" x14ac:dyDescent="0.25">
      <c r="C993" s="45" t="str">
        <f>'PC Despesas'!U70</f>
        <v>5.7.66</v>
      </c>
      <c r="D993" s="46" t="str">
        <f>VLOOKUP(C993,'PC Despesas'!$U$5:$V$103,2,FALSE)</f>
        <v>-</v>
      </c>
      <c r="E993" s="65">
        <f>SUMIFS(Jan!$I$5:$I$619,Jan!$S$5:$S$619,"Despesa",Jan!$F$5:$F$619,Resultado!$D993)</f>
        <v>0</v>
      </c>
      <c r="F993" s="65">
        <f>SUMIFS(Fev!$I$5:$I$619,Fev!$S$5:$S$619,"Despesa",Fev!$F$5:$F$619,Resultado!$D993)</f>
        <v>0</v>
      </c>
      <c r="G993" s="65">
        <f>SUMIFS(Mar!$I$5:$I$619,Mar!$S$5:$S$619,"Despesa",Mar!$F$5:$F$619,Resultado!$D993)</f>
        <v>0</v>
      </c>
      <c r="H993" s="65">
        <f>SUMIFS(Abr!$I$5:$I$619,Abr!$S$5:$S$619,"Despesa",Abr!$F$5:$F$619,Resultado!$D993)</f>
        <v>0</v>
      </c>
      <c r="I993" s="65">
        <f>SUMIFS(Mai!$I$5:$I$619,Mai!$S$5:$S$619,"Despesa",Mai!$F$5:$F$619,Resultado!$D993)</f>
        <v>0</v>
      </c>
      <c r="J993" s="65">
        <f>SUMIFS(Jun!$I$5:$I$619,Jun!$S$5:$S$619,"Despesa",Jun!$F$5:$F$619,Resultado!$D993)</f>
        <v>0</v>
      </c>
      <c r="K993" s="65">
        <f>SUMIFS(Jul!$I$5:$I$619,Jul!$S$5:$S$619,"Despesa",Jul!$F$5:$F$619,Resultado!$D993)</f>
        <v>0</v>
      </c>
      <c r="L993" s="65">
        <f>SUMIFS(Ago!$I$5:$I$619,Ago!$S$5:$S$619,"Despesa",Ago!$F$5:$F$619,Resultado!$D993)</f>
        <v>0</v>
      </c>
      <c r="M993" s="65">
        <f>SUMIFS(Set!$I$5:$I$619,Set!$S$5:$S$619,"Despesa",Set!$F$5:$F$619,Resultado!$D993)</f>
        <v>0</v>
      </c>
      <c r="N993" s="65">
        <f>SUMIFS(Out!$I$5:$I$619,Out!$S$5:$S$619,"Despesa",Out!$F$5:$F$619,Resultado!$D993)</f>
        <v>0</v>
      </c>
      <c r="O993" s="65">
        <f>SUMIFS(Nov!$I$5:$I$619,Nov!$S$5:$S$619,"Despesa",Nov!$F$5:$F$619,Resultado!$D993)</f>
        <v>0</v>
      </c>
      <c r="P993" s="65">
        <f>SUMIFS(Dez!$I$5:$I$619,Dez!$S$5:$S$619,"Despesa",Dez!$F$5:$F$619,Resultado!$D993)</f>
        <v>0</v>
      </c>
      <c r="Q993" s="65">
        <f t="shared" ref="Q993:Q1026" si="106">SUM(E993:P993)</f>
        <v>0</v>
      </c>
    </row>
    <row r="994" spans="3:17" ht="28.5" customHeight="1" thickTop="1" thickBot="1" x14ac:dyDescent="0.25">
      <c r="C994" s="45" t="str">
        <f>'PC Despesas'!U71</f>
        <v>5.7.67</v>
      </c>
      <c r="D994" s="46" t="str">
        <f>VLOOKUP(C994,'PC Despesas'!$U$5:$V$103,2,FALSE)</f>
        <v>-</v>
      </c>
      <c r="E994" s="65">
        <f>SUMIFS(Jan!$I$5:$I$619,Jan!$S$5:$S$619,"Despesa",Jan!$F$5:$F$619,Resultado!$D994)</f>
        <v>0</v>
      </c>
      <c r="F994" s="65">
        <f>SUMIFS(Fev!$I$5:$I$619,Fev!$S$5:$S$619,"Despesa",Fev!$F$5:$F$619,Resultado!$D994)</f>
        <v>0</v>
      </c>
      <c r="G994" s="65">
        <f>SUMIFS(Mar!$I$5:$I$619,Mar!$S$5:$S$619,"Despesa",Mar!$F$5:$F$619,Resultado!$D994)</f>
        <v>0</v>
      </c>
      <c r="H994" s="65">
        <f>SUMIFS(Abr!$I$5:$I$619,Abr!$S$5:$S$619,"Despesa",Abr!$F$5:$F$619,Resultado!$D994)</f>
        <v>0</v>
      </c>
      <c r="I994" s="65">
        <f>SUMIFS(Mai!$I$5:$I$619,Mai!$S$5:$S$619,"Despesa",Mai!$F$5:$F$619,Resultado!$D994)</f>
        <v>0</v>
      </c>
      <c r="J994" s="65">
        <f>SUMIFS(Jun!$I$5:$I$619,Jun!$S$5:$S$619,"Despesa",Jun!$F$5:$F$619,Resultado!$D994)</f>
        <v>0</v>
      </c>
      <c r="K994" s="65">
        <f>SUMIFS(Jul!$I$5:$I$619,Jul!$S$5:$S$619,"Despesa",Jul!$F$5:$F$619,Resultado!$D994)</f>
        <v>0</v>
      </c>
      <c r="L994" s="65">
        <f>SUMIFS(Ago!$I$5:$I$619,Ago!$S$5:$S$619,"Despesa",Ago!$F$5:$F$619,Resultado!$D994)</f>
        <v>0</v>
      </c>
      <c r="M994" s="65">
        <f>SUMIFS(Set!$I$5:$I$619,Set!$S$5:$S$619,"Despesa",Set!$F$5:$F$619,Resultado!$D994)</f>
        <v>0</v>
      </c>
      <c r="N994" s="65">
        <f>SUMIFS(Out!$I$5:$I$619,Out!$S$5:$S$619,"Despesa",Out!$F$5:$F$619,Resultado!$D994)</f>
        <v>0</v>
      </c>
      <c r="O994" s="65">
        <f>SUMIFS(Nov!$I$5:$I$619,Nov!$S$5:$S$619,"Despesa",Nov!$F$5:$F$619,Resultado!$D994)</f>
        <v>0</v>
      </c>
      <c r="P994" s="65">
        <f>SUMIFS(Dez!$I$5:$I$619,Dez!$S$5:$S$619,"Despesa",Dez!$F$5:$F$619,Resultado!$D994)</f>
        <v>0</v>
      </c>
      <c r="Q994" s="65">
        <f t="shared" si="106"/>
        <v>0</v>
      </c>
    </row>
    <row r="995" spans="3:17" ht="28.5" customHeight="1" thickTop="1" thickBot="1" x14ac:dyDescent="0.25">
      <c r="C995" s="45" t="str">
        <f>'PC Despesas'!U72</f>
        <v>5.7.68</v>
      </c>
      <c r="D995" s="46" t="str">
        <f>VLOOKUP(C995,'PC Despesas'!$U$5:$V$103,2,FALSE)</f>
        <v>-</v>
      </c>
      <c r="E995" s="65">
        <f>SUMIFS(Jan!$I$5:$I$619,Jan!$S$5:$S$619,"Despesa",Jan!$F$5:$F$619,Resultado!$D995)</f>
        <v>0</v>
      </c>
      <c r="F995" s="65">
        <f>SUMIFS(Fev!$I$5:$I$619,Fev!$S$5:$S$619,"Despesa",Fev!$F$5:$F$619,Resultado!$D995)</f>
        <v>0</v>
      </c>
      <c r="G995" s="65">
        <f>SUMIFS(Mar!$I$5:$I$619,Mar!$S$5:$S$619,"Despesa",Mar!$F$5:$F$619,Resultado!$D995)</f>
        <v>0</v>
      </c>
      <c r="H995" s="65">
        <f>SUMIFS(Abr!$I$5:$I$619,Abr!$S$5:$S$619,"Despesa",Abr!$F$5:$F$619,Resultado!$D995)</f>
        <v>0</v>
      </c>
      <c r="I995" s="65">
        <f>SUMIFS(Mai!$I$5:$I$619,Mai!$S$5:$S$619,"Despesa",Mai!$F$5:$F$619,Resultado!$D995)</f>
        <v>0</v>
      </c>
      <c r="J995" s="65">
        <f>SUMIFS(Jun!$I$5:$I$619,Jun!$S$5:$S$619,"Despesa",Jun!$F$5:$F$619,Resultado!$D995)</f>
        <v>0</v>
      </c>
      <c r="K995" s="65">
        <f>SUMIFS(Jul!$I$5:$I$619,Jul!$S$5:$S$619,"Despesa",Jul!$F$5:$F$619,Resultado!$D995)</f>
        <v>0</v>
      </c>
      <c r="L995" s="65">
        <f>SUMIFS(Ago!$I$5:$I$619,Ago!$S$5:$S$619,"Despesa",Ago!$F$5:$F$619,Resultado!$D995)</f>
        <v>0</v>
      </c>
      <c r="M995" s="65">
        <f>SUMIFS(Set!$I$5:$I$619,Set!$S$5:$S$619,"Despesa",Set!$F$5:$F$619,Resultado!$D995)</f>
        <v>0</v>
      </c>
      <c r="N995" s="65">
        <f>SUMIFS(Out!$I$5:$I$619,Out!$S$5:$S$619,"Despesa",Out!$F$5:$F$619,Resultado!$D995)</f>
        <v>0</v>
      </c>
      <c r="O995" s="65">
        <f>SUMIFS(Nov!$I$5:$I$619,Nov!$S$5:$S$619,"Despesa",Nov!$F$5:$F$619,Resultado!$D995)</f>
        <v>0</v>
      </c>
      <c r="P995" s="65">
        <f>SUMIFS(Dez!$I$5:$I$619,Dez!$S$5:$S$619,"Despesa",Dez!$F$5:$F$619,Resultado!$D995)</f>
        <v>0</v>
      </c>
      <c r="Q995" s="65">
        <f t="shared" si="106"/>
        <v>0</v>
      </c>
    </row>
    <row r="996" spans="3:17" ht="28.5" customHeight="1" thickTop="1" thickBot="1" x14ac:dyDescent="0.25">
      <c r="C996" s="45" t="str">
        <f>'PC Despesas'!U73</f>
        <v>5.7.69</v>
      </c>
      <c r="D996" s="46" t="str">
        <f>VLOOKUP(C996,'PC Despesas'!$U$5:$V$103,2,FALSE)</f>
        <v>-</v>
      </c>
      <c r="E996" s="65">
        <f>SUMIFS(Jan!$I$5:$I$619,Jan!$S$5:$S$619,"Despesa",Jan!$F$5:$F$619,Resultado!$D996)</f>
        <v>0</v>
      </c>
      <c r="F996" s="65">
        <f>SUMIFS(Fev!$I$5:$I$619,Fev!$S$5:$S$619,"Despesa",Fev!$F$5:$F$619,Resultado!$D996)</f>
        <v>0</v>
      </c>
      <c r="G996" s="65">
        <f>SUMIFS(Mar!$I$5:$I$619,Mar!$S$5:$S$619,"Despesa",Mar!$F$5:$F$619,Resultado!$D996)</f>
        <v>0</v>
      </c>
      <c r="H996" s="65">
        <f>SUMIFS(Abr!$I$5:$I$619,Abr!$S$5:$S$619,"Despesa",Abr!$F$5:$F$619,Resultado!$D996)</f>
        <v>0</v>
      </c>
      <c r="I996" s="65">
        <f>SUMIFS(Mai!$I$5:$I$619,Mai!$S$5:$S$619,"Despesa",Mai!$F$5:$F$619,Resultado!$D996)</f>
        <v>0</v>
      </c>
      <c r="J996" s="65">
        <f>SUMIFS(Jun!$I$5:$I$619,Jun!$S$5:$S$619,"Despesa",Jun!$F$5:$F$619,Resultado!$D996)</f>
        <v>0</v>
      </c>
      <c r="K996" s="65">
        <f>SUMIFS(Jul!$I$5:$I$619,Jul!$S$5:$S$619,"Despesa",Jul!$F$5:$F$619,Resultado!$D996)</f>
        <v>0</v>
      </c>
      <c r="L996" s="65">
        <f>SUMIFS(Ago!$I$5:$I$619,Ago!$S$5:$S$619,"Despesa",Ago!$F$5:$F$619,Resultado!$D996)</f>
        <v>0</v>
      </c>
      <c r="M996" s="65">
        <f>SUMIFS(Set!$I$5:$I$619,Set!$S$5:$S$619,"Despesa",Set!$F$5:$F$619,Resultado!$D996)</f>
        <v>0</v>
      </c>
      <c r="N996" s="65">
        <f>SUMIFS(Out!$I$5:$I$619,Out!$S$5:$S$619,"Despesa",Out!$F$5:$F$619,Resultado!$D996)</f>
        <v>0</v>
      </c>
      <c r="O996" s="65">
        <f>SUMIFS(Nov!$I$5:$I$619,Nov!$S$5:$S$619,"Despesa",Nov!$F$5:$F$619,Resultado!$D996)</f>
        <v>0</v>
      </c>
      <c r="P996" s="65">
        <f>SUMIFS(Dez!$I$5:$I$619,Dez!$S$5:$S$619,"Despesa",Dez!$F$5:$F$619,Resultado!$D996)</f>
        <v>0</v>
      </c>
      <c r="Q996" s="65">
        <f t="shared" si="106"/>
        <v>0</v>
      </c>
    </row>
    <row r="997" spans="3:17" ht="28.5" customHeight="1" thickTop="1" thickBot="1" x14ac:dyDescent="0.25">
      <c r="C997" s="45" t="str">
        <f>'PC Despesas'!U74</f>
        <v>5.7.70</v>
      </c>
      <c r="D997" s="46" t="str">
        <f>VLOOKUP(C997,'PC Despesas'!$U$5:$V$103,2,FALSE)</f>
        <v>-</v>
      </c>
      <c r="E997" s="65">
        <f>SUMIFS(Jan!$I$5:$I$619,Jan!$S$5:$S$619,"Despesa",Jan!$F$5:$F$619,Resultado!$D997)</f>
        <v>0</v>
      </c>
      <c r="F997" s="65">
        <f>SUMIFS(Fev!$I$5:$I$619,Fev!$S$5:$S$619,"Despesa",Fev!$F$5:$F$619,Resultado!$D997)</f>
        <v>0</v>
      </c>
      <c r="G997" s="65">
        <f>SUMIFS(Mar!$I$5:$I$619,Mar!$S$5:$S$619,"Despesa",Mar!$F$5:$F$619,Resultado!$D997)</f>
        <v>0</v>
      </c>
      <c r="H997" s="65">
        <f>SUMIFS(Abr!$I$5:$I$619,Abr!$S$5:$S$619,"Despesa",Abr!$F$5:$F$619,Resultado!$D997)</f>
        <v>0</v>
      </c>
      <c r="I997" s="65">
        <f>SUMIFS(Mai!$I$5:$I$619,Mai!$S$5:$S$619,"Despesa",Mai!$F$5:$F$619,Resultado!$D997)</f>
        <v>0</v>
      </c>
      <c r="J997" s="65">
        <f>SUMIFS(Jun!$I$5:$I$619,Jun!$S$5:$S$619,"Despesa",Jun!$F$5:$F$619,Resultado!$D997)</f>
        <v>0</v>
      </c>
      <c r="K997" s="65">
        <f>SUMIFS(Jul!$I$5:$I$619,Jul!$S$5:$S$619,"Despesa",Jul!$F$5:$F$619,Resultado!$D997)</f>
        <v>0</v>
      </c>
      <c r="L997" s="65">
        <f>SUMIFS(Ago!$I$5:$I$619,Ago!$S$5:$S$619,"Despesa",Ago!$F$5:$F$619,Resultado!$D997)</f>
        <v>0</v>
      </c>
      <c r="M997" s="65">
        <f>SUMIFS(Set!$I$5:$I$619,Set!$S$5:$S$619,"Despesa",Set!$F$5:$F$619,Resultado!$D997)</f>
        <v>0</v>
      </c>
      <c r="N997" s="65">
        <f>SUMIFS(Out!$I$5:$I$619,Out!$S$5:$S$619,"Despesa",Out!$F$5:$F$619,Resultado!$D997)</f>
        <v>0</v>
      </c>
      <c r="O997" s="65">
        <f>SUMIFS(Nov!$I$5:$I$619,Nov!$S$5:$S$619,"Despesa",Nov!$F$5:$F$619,Resultado!$D997)</f>
        <v>0</v>
      </c>
      <c r="P997" s="65">
        <f>SUMIFS(Dez!$I$5:$I$619,Dez!$S$5:$S$619,"Despesa",Dez!$F$5:$F$619,Resultado!$D997)</f>
        <v>0</v>
      </c>
      <c r="Q997" s="65">
        <f t="shared" si="106"/>
        <v>0</v>
      </c>
    </row>
    <row r="998" spans="3:17" ht="28.5" customHeight="1" thickTop="1" thickBot="1" x14ac:dyDescent="0.25">
      <c r="C998" s="45" t="str">
        <f>'PC Despesas'!U75</f>
        <v>5.7.71</v>
      </c>
      <c r="D998" s="46" t="str">
        <f>VLOOKUP(C998,'PC Despesas'!$U$5:$V$103,2,FALSE)</f>
        <v>-</v>
      </c>
      <c r="E998" s="65">
        <f>SUMIFS(Jan!$I$5:$I$619,Jan!$S$5:$S$619,"Despesa",Jan!$F$5:$F$619,Resultado!$D998)</f>
        <v>0</v>
      </c>
      <c r="F998" s="65">
        <f>SUMIFS(Fev!$I$5:$I$619,Fev!$S$5:$S$619,"Despesa",Fev!$F$5:$F$619,Resultado!$D998)</f>
        <v>0</v>
      </c>
      <c r="G998" s="65">
        <f>SUMIFS(Mar!$I$5:$I$619,Mar!$S$5:$S$619,"Despesa",Mar!$F$5:$F$619,Resultado!$D998)</f>
        <v>0</v>
      </c>
      <c r="H998" s="65">
        <f>SUMIFS(Abr!$I$5:$I$619,Abr!$S$5:$S$619,"Despesa",Abr!$F$5:$F$619,Resultado!$D998)</f>
        <v>0</v>
      </c>
      <c r="I998" s="65">
        <f>SUMIFS(Mai!$I$5:$I$619,Mai!$S$5:$S$619,"Despesa",Mai!$F$5:$F$619,Resultado!$D998)</f>
        <v>0</v>
      </c>
      <c r="J998" s="65">
        <f>SUMIFS(Jun!$I$5:$I$619,Jun!$S$5:$S$619,"Despesa",Jun!$F$5:$F$619,Resultado!$D998)</f>
        <v>0</v>
      </c>
      <c r="K998" s="65">
        <f>SUMIFS(Jul!$I$5:$I$619,Jul!$S$5:$S$619,"Despesa",Jul!$F$5:$F$619,Resultado!$D998)</f>
        <v>0</v>
      </c>
      <c r="L998" s="65">
        <f>SUMIFS(Ago!$I$5:$I$619,Ago!$S$5:$S$619,"Despesa",Ago!$F$5:$F$619,Resultado!$D998)</f>
        <v>0</v>
      </c>
      <c r="M998" s="65">
        <f>SUMIFS(Set!$I$5:$I$619,Set!$S$5:$S$619,"Despesa",Set!$F$5:$F$619,Resultado!$D998)</f>
        <v>0</v>
      </c>
      <c r="N998" s="65">
        <f>SUMIFS(Out!$I$5:$I$619,Out!$S$5:$S$619,"Despesa",Out!$F$5:$F$619,Resultado!$D998)</f>
        <v>0</v>
      </c>
      <c r="O998" s="65">
        <f>SUMIFS(Nov!$I$5:$I$619,Nov!$S$5:$S$619,"Despesa",Nov!$F$5:$F$619,Resultado!$D998)</f>
        <v>0</v>
      </c>
      <c r="P998" s="65">
        <f>SUMIFS(Dez!$I$5:$I$619,Dez!$S$5:$S$619,"Despesa",Dez!$F$5:$F$619,Resultado!$D998)</f>
        <v>0</v>
      </c>
      <c r="Q998" s="65">
        <f t="shared" si="106"/>
        <v>0</v>
      </c>
    </row>
    <row r="999" spans="3:17" ht="28.5" customHeight="1" thickTop="1" thickBot="1" x14ac:dyDescent="0.25">
      <c r="C999" s="45" t="str">
        <f>'PC Despesas'!U76</f>
        <v>5.7.72</v>
      </c>
      <c r="D999" s="46" t="str">
        <f>VLOOKUP(C999,'PC Despesas'!$U$5:$V$103,2,FALSE)</f>
        <v>-</v>
      </c>
      <c r="E999" s="65">
        <f>SUMIFS(Jan!$I$5:$I$619,Jan!$S$5:$S$619,"Despesa",Jan!$F$5:$F$619,Resultado!$D999)</f>
        <v>0</v>
      </c>
      <c r="F999" s="65">
        <f>SUMIFS(Fev!$I$5:$I$619,Fev!$S$5:$S$619,"Despesa",Fev!$F$5:$F$619,Resultado!$D999)</f>
        <v>0</v>
      </c>
      <c r="G999" s="65">
        <f>SUMIFS(Mar!$I$5:$I$619,Mar!$S$5:$S$619,"Despesa",Mar!$F$5:$F$619,Resultado!$D999)</f>
        <v>0</v>
      </c>
      <c r="H999" s="65">
        <f>SUMIFS(Abr!$I$5:$I$619,Abr!$S$5:$S$619,"Despesa",Abr!$F$5:$F$619,Resultado!$D999)</f>
        <v>0</v>
      </c>
      <c r="I999" s="65">
        <f>SUMIFS(Mai!$I$5:$I$619,Mai!$S$5:$S$619,"Despesa",Mai!$F$5:$F$619,Resultado!$D999)</f>
        <v>0</v>
      </c>
      <c r="J999" s="65">
        <f>SUMIFS(Jun!$I$5:$I$619,Jun!$S$5:$S$619,"Despesa",Jun!$F$5:$F$619,Resultado!$D999)</f>
        <v>0</v>
      </c>
      <c r="K999" s="65">
        <f>SUMIFS(Jul!$I$5:$I$619,Jul!$S$5:$S$619,"Despesa",Jul!$F$5:$F$619,Resultado!$D999)</f>
        <v>0</v>
      </c>
      <c r="L999" s="65">
        <f>SUMIFS(Ago!$I$5:$I$619,Ago!$S$5:$S$619,"Despesa",Ago!$F$5:$F$619,Resultado!$D999)</f>
        <v>0</v>
      </c>
      <c r="M999" s="65">
        <f>SUMIFS(Set!$I$5:$I$619,Set!$S$5:$S$619,"Despesa",Set!$F$5:$F$619,Resultado!$D999)</f>
        <v>0</v>
      </c>
      <c r="N999" s="65">
        <f>SUMIFS(Out!$I$5:$I$619,Out!$S$5:$S$619,"Despesa",Out!$F$5:$F$619,Resultado!$D999)</f>
        <v>0</v>
      </c>
      <c r="O999" s="65">
        <f>SUMIFS(Nov!$I$5:$I$619,Nov!$S$5:$S$619,"Despesa",Nov!$F$5:$F$619,Resultado!$D999)</f>
        <v>0</v>
      </c>
      <c r="P999" s="65">
        <f>SUMIFS(Dez!$I$5:$I$619,Dez!$S$5:$S$619,"Despesa",Dez!$F$5:$F$619,Resultado!$D999)</f>
        <v>0</v>
      </c>
      <c r="Q999" s="65">
        <f t="shared" si="106"/>
        <v>0</v>
      </c>
    </row>
    <row r="1000" spans="3:17" ht="28.5" customHeight="1" thickTop="1" thickBot="1" x14ac:dyDescent="0.25">
      <c r="C1000" s="45" t="str">
        <f>'PC Despesas'!U77</f>
        <v>5.7.73</v>
      </c>
      <c r="D1000" s="46" t="str">
        <f>VLOOKUP(C1000,'PC Despesas'!$U$5:$V$103,2,FALSE)</f>
        <v>-</v>
      </c>
      <c r="E1000" s="65">
        <f>SUMIFS(Jan!$I$5:$I$619,Jan!$S$5:$S$619,"Despesa",Jan!$F$5:$F$619,Resultado!$D1000)</f>
        <v>0</v>
      </c>
      <c r="F1000" s="65">
        <f>SUMIFS(Fev!$I$5:$I$619,Fev!$S$5:$S$619,"Despesa",Fev!$F$5:$F$619,Resultado!$D1000)</f>
        <v>0</v>
      </c>
      <c r="G1000" s="65">
        <f>SUMIFS(Mar!$I$5:$I$619,Mar!$S$5:$S$619,"Despesa",Mar!$F$5:$F$619,Resultado!$D1000)</f>
        <v>0</v>
      </c>
      <c r="H1000" s="65">
        <f>SUMIFS(Abr!$I$5:$I$619,Abr!$S$5:$S$619,"Despesa",Abr!$F$5:$F$619,Resultado!$D1000)</f>
        <v>0</v>
      </c>
      <c r="I1000" s="65">
        <f>SUMIFS(Mai!$I$5:$I$619,Mai!$S$5:$S$619,"Despesa",Mai!$F$5:$F$619,Resultado!$D1000)</f>
        <v>0</v>
      </c>
      <c r="J1000" s="65">
        <f>SUMIFS(Jun!$I$5:$I$619,Jun!$S$5:$S$619,"Despesa",Jun!$F$5:$F$619,Resultado!$D1000)</f>
        <v>0</v>
      </c>
      <c r="K1000" s="65">
        <f>SUMIFS(Jul!$I$5:$I$619,Jul!$S$5:$S$619,"Despesa",Jul!$F$5:$F$619,Resultado!$D1000)</f>
        <v>0</v>
      </c>
      <c r="L1000" s="65">
        <f>SUMIFS(Ago!$I$5:$I$619,Ago!$S$5:$S$619,"Despesa",Ago!$F$5:$F$619,Resultado!$D1000)</f>
        <v>0</v>
      </c>
      <c r="M1000" s="65">
        <f>SUMIFS(Set!$I$5:$I$619,Set!$S$5:$S$619,"Despesa",Set!$F$5:$F$619,Resultado!$D1000)</f>
        <v>0</v>
      </c>
      <c r="N1000" s="65">
        <f>SUMIFS(Out!$I$5:$I$619,Out!$S$5:$S$619,"Despesa",Out!$F$5:$F$619,Resultado!$D1000)</f>
        <v>0</v>
      </c>
      <c r="O1000" s="65">
        <f>SUMIFS(Nov!$I$5:$I$619,Nov!$S$5:$S$619,"Despesa",Nov!$F$5:$F$619,Resultado!$D1000)</f>
        <v>0</v>
      </c>
      <c r="P1000" s="65">
        <f>SUMIFS(Dez!$I$5:$I$619,Dez!$S$5:$S$619,"Despesa",Dez!$F$5:$F$619,Resultado!$D1000)</f>
        <v>0</v>
      </c>
      <c r="Q1000" s="65">
        <f t="shared" si="106"/>
        <v>0</v>
      </c>
    </row>
    <row r="1001" spans="3:17" ht="28.5" customHeight="1" thickTop="1" thickBot="1" x14ac:dyDescent="0.25">
      <c r="C1001" s="45" t="str">
        <f>'PC Despesas'!U78</f>
        <v>5.7.74</v>
      </c>
      <c r="D1001" s="46" t="str">
        <f>VLOOKUP(C1001,'PC Despesas'!$U$5:$V$103,2,FALSE)</f>
        <v>-</v>
      </c>
      <c r="E1001" s="65">
        <f>SUMIFS(Jan!$I$5:$I$619,Jan!$S$5:$S$619,"Despesa",Jan!$F$5:$F$619,Resultado!$D1001)</f>
        <v>0</v>
      </c>
      <c r="F1001" s="65">
        <f>SUMIFS(Fev!$I$5:$I$619,Fev!$S$5:$S$619,"Despesa",Fev!$F$5:$F$619,Resultado!$D1001)</f>
        <v>0</v>
      </c>
      <c r="G1001" s="65">
        <f>SUMIFS(Mar!$I$5:$I$619,Mar!$S$5:$S$619,"Despesa",Mar!$F$5:$F$619,Resultado!$D1001)</f>
        <v>0</v>
      </c>
      <c r="H1001" s="65">
        <f>SUMIFS(Abr!$I$5:$I$619,Abr!$S$5:$S$619,"Despesa",Abr!$F$5:$F$619,Resultado!$D1001)</f>
        <v>0</v>
      </c>
      <c r="I1001" s="65">
        <f>SUMIFS(Mai!$I$5:$I$619,Mai!$S$5:$S$619,"Despesa",Mai!$F$5:$F$619,Resultado!$D1001)</f>
        <v>0</v>
      </c>
      <c r="J1001" s="65">
        <f>SUMIFS(Jun!$I$5:$I$619,Jun!$S$5:$S$619,"Despesa",Jun!$F$5:$F$619,Resultado!$D1001)</f>
        <v>0</v>
      </c>
      <c r="K1001" s="65">
        <f>SUMIFS(Jul!$I$5:$I$619,Jul!$S$5:$S$619,"Despesa",Jul!$F$5:$F$619,Resultado!$D1001)</f>
        <v>0</v>
      </c>
      <c r="L1001" s="65">
        <f>SUMIFS(Ago!$I$5:$I$619,Ago!$S$5:$S$619,"Despesa",Ago!$F$5:$F$619,Resultado!$D1001)</f>
        <v>0</v>
      </c>
      <c r="M1001" s="65">
        <f>SUMIFS(Set!$I$5:$I$619,Set!$S$5:$S$619,"Despesa",Set!$F$5:$F$619,Resultado!$D1001)</f>
        <v>0</v>
      </c>
      <c r="N1001" s="65">
        <f>SUMIFS(Out!$I$5:$I$619,Out!$S$5:$S$619,"Despesa",Out!$F$5:$F$619,Resultado!$D1001)</f>
        <v>0</v>
      </c>
      <c r="O1001" s="65">
        <f>SUMIFS(Nov!$I$5:$I$619,Nov!$S$5:$S$619,"Despesa",Nov!$F$5:$F$619,Resultado!$D1001)</f>
        <v>0</v>
      </c>
      <c r="P1001" s="65">
        <f>SUMIFS(Dez!$I$5:$I$619,Dez!$S$5:$S$619,"Despesa",Dez!$F$5:$F$619,Resultado!$D1001)</f>
        <v>0</v>
      </c>
      <c r="Q1001" s="65">
        <f t="shared" si="106"/>
        <v>0</v>
      </c>
    </row>
    <row r="1002" spans="3:17" ht="28.5" customHeight="1" thickTop="1" thickBot="1" x14ac:dyDescent="0.25">
      <c r="C1002" s="45" t="str">
        <f>'PC Despesas'!U79</f>
        <v>5.7.75</v>
      </c>
      <c r="D1002" s="46" t="str">
        <f>VLOOKUP(C1002,'PC Despesas'!$U$5:$V$103,2,FALSE)</f>
        <v>-</v>
      </c>
      <c r="E1002" s="65">
        <f>SUMIFS(Jan!$I$5:$I$619,Jan!$S$5:$S$619,"Despesa",Jan!$F$5:$F$619,Resultado!$D1002)</f>
        <v>0</v>
      </c>
      <c r="F1002" s="65">
        <f>SUMIFS(Fev!$I$5:$I$619,Fev!$S$5:$S$619,"Despesa",Fev!$F$5:$F$619,Resultado!$D1002)</f>
        <v>0</v>
      </c>
      <c r="G1002" s="65">
        <f>SUMIFS(Mar!$I$5:$I$619,Mar!$S$5:$S$619,"Despesa",Mar!$F$5:$F$619,Resultado!$D1002)</f>
        <v>0</v>
      </c>
      <c r="H1002" s="65">
        <f>SUMIFS(Abr!$I$5:$I$619,Abr!$S$5:$S$619,"Despesa",Abr!$F$5:$F$619,Resultado!$D1002)</f>
        <v>0</v>
      </c>
      <c r="I1002" s="65">
        <f>SUMIFS(Mai!$I$5:$I$619,Mai!$S$5:$S$619,"Despesa",Mai!$F$5:$F$619,Resultado!$D1002)</f>
        <v>0</v>
      </c>
      <c r="J1002" s="65">
        <f>SUMIFS(Jun!$I$5:$I$619,Jun!$S$5:$S$619,"Despesa",Jun!$F$5:$F$619,Resultado!$D1002)</f>
        <v>0</v>
      </c>
      <c r="K1002" s="65">
        <f>SUMIFS(Jul!$I$5:$I$619,Jul!$S$5:$S$619,"Despesa",Jul!$F$5:$F$619,Resultado!$D1002)</f>
        <v>0</v>
      </c>
      <c r="L1002" s="65">
        <f>SUMIFS(Ago!$I$5:$I$619,Ago!$S$5:$S$619,"Despesa",Ago!$F$5:$F$619,Resultado!$D1002)</f>
        <v>0</v>
      </c>
      <c r="M1002" s="65">
        <f>SUMIFS(Set!$I$5:$I$619,Set!$S$5:$S$619,"Despesa",Set!$F$5:$F$619,Resultado!$D1002)</f>
        <v>0</v>
      </c>
      <c r="N1002" s="65">
        <f>SUMIFS(Out!$I$5:$I$619,Out!$S$5:$S$619,"Despesa",Out!$F$5:$F$619,Resultado!$D1002)</f>
        <v>0</v>
      </c>
      <c r="O1002" s="65">
        <f>SUMIFS(Nov!$I$5:$I$619,Nov!$S$5:$S$619,"Despesa",Nov!$F$5:$F$619,Resultado!$D1002)</f>
        <v>0</v>
      </c>
      <c r="P1002" s="65">
        <f>SUMIFS(Dez!$I$5:$I$619,Dez!$S$5:$S$619,"Despesa",Dez!$F$5:$F$619,Resultado!$D1002)</f>
        <v>0</v>
      </c>
      <c r="Q1002" s="65">
        <f t="shared" si="106"/>
        <v>0</v>
      </c>
    </row>
    <row r="1003" spans="3:17" ht="28.5" customHeight="1" thickTop="1" thickBot="1" x14ac:dyDescent="0.25">
      <c r="C1003" s="45" t="str">
        <f>'PC Despesas'!U80</f>
        <v>5.7.76</v>
      </c>
      <c r="D1003" s="46" t="str">
        <f>VLOOKUP(C1003,'PC Despesas'!$U$5:$V$103,2,FALSE)</f>
        <v>-</v>
      </c>
      <c r="E1003" s="65">
        <f>SUMIFS(Jan!$I$5:$I$619,Jan!$S$5:$S$619,"Despesa",Jan!$F$5:$F$619,Resultado!$D1003)</f>
        <v>0</v>
      </c>
      <c r="F1003" s="65">
        <f>SUMIFS(Fev!$I$5:$I$619,Fev!$S$5:$S$619,"Despesa",Fev!$F$5:$F$619,Resultado!$D1003)</f>
        <v>0</v>
      </c>
      <c r="G1003" s="65">
        <f>SUMIFS(Mar!$I$5:$I$619,Mar!$S$5:$S$619,"Despesa",Mar!$F$5:$F$619,Resultado!$D1003)</f>
        <v>0</v>
      </c>
      <c r="H1003" s="65">
        <f>SUMIFS(Abr!$I$5:$I$619,Abr!$S$5:$S$619,"Despesa",Abr!$F$5:$F$619,Resultado!$D1003)</f>
        <v>0</v>
      </c>
      <c r="I1003" s="65">
        <f>SUMIFS(Mai!$I$5:$I$619,Mai!$S$5:$S$619,"Despesa",Mai!$F$5:$F$619,Resultado!$D1003)</f>
        <v>0</v>
      </c>
      <c r="J1003" s="65">
        <f>SUMIFS(Jun!$I$5:$I$619,Jun!$S$5:$S$619,"Despesa",Jun!$F$5:$F$619,Resultado!$D1003)</f>
        <v>0</v>
      </c>
      <c r="K1003" s="65">
        <f>SUMIFS(Jul!$I$5:$I$619,Jul!$S$5:$S$619,"Despesa",Jul!$F$5:$F$619,Resultado!$D1003)</f>
        <v>0</v>
      </c>
      <c r="L1003" s="65">
        <f>SUMIFS(Ago!$I$5:$I$619,Ago!$S$5:$S$619,"Despesa",Ago!$F$5:$F$619,Resultado!$D1003)</f>
        <v>0</v>
      </c>
      <c r="M1003" s="65">
        <f>SUMIFS(Set!$I$5:$I$619,Set!$S$5:$S$619,"Despesa",Set!$F$5:$F$619,Resultado!$D1003)</f>
        <v>0</v>
      </c>
      <c r="N1003" s="65">
        <f>SUMIFS(Out!$I$5:$I$619,Out!$S$5:$S$619,"Despesa",Out!$F$5:$F$619,Resultado!$D1003)</f>
        <v>0</v>
      </c>
      <c r="O1003" s="65">
        <f>SUMIFS(Nov!$I$5:$I$619,Nov!$S$5:$S$619,"Despesa",Nov!$F$5:$F$619,Resultado!$D1003)</f>
        <v>0</v>
      </c>
      <c r="P1003" s="65">
        <f>SUMIFS(Dez!$I$5:$I$619,Dez!$S$5:$S$619,"Despesa",Dez!$F$5:$F$619,Resultado!$D1003)</f>
        <v>0</v>
      </c>
      <c r="Q1003" s="65">
        <f t="shared" si="106"/>
        <v>0</v>
      </c>
    </row>
    <row r="1004" spans="3:17" ht="28.5" customHeight="1" thickTop="1" thickBot="1" x14ac:dyDescent="0.25">
      <c r="C1004" s="45" t="str">
        <f>'PC Despesas'!U81</f>
        <v>5.7.77</v>
      </c>
      <c r="D1004" s="46" t="str">
        <f>VLOOKUP(C1004,'PC Despesas'!$U$5:$V$103,2,FALSE)</f>
        <v>-</v>
      </c>
      <c r="E1004" s="65">
        <f>SUMIFS(Jan!$I$5:$I$619,Jan!$S$5:$S$619,"Despesa",Jan!$F$5:$F$619,Resultado!$D1004)</f>
        <v>0</v>
      </c>
      <c r="F1004" s="65">
        <f>SUMIFS(Fev!$I$5:$I$619,Fev!$S$5:$S$619,"Despesa",Fev!$F$5:$F$619,Resultado!$D1004)</f>
        <v>0</v>
      </c>
      <c r="G1004" s="65">
        <f>SUMIFS(Mar!$I$5:$I$619,Mar!$S$5:$S$619,"Despesa",Mar!$F$5:$F$619,Resultado!$D1004)</f>
        <v>0</v>
      </c>
      <c r="H1004" s="65">
        <f>SUMIFS(Abr!$I$5:$I$619,Abr!$S$5:$S$619,"Despesa",Abr!$F$5:$F$619,Resultado!$D1004)</f>
        <v>0</v>
      </c>
      <c r="I1004" s="65">
        <f>SUMIFS(Mai!$I$5:$I$619,Mai!$S$5:$S$619,"Despesa",Mai!$F$5:$F$619,Resultado!$D1004)</f>
        <v>0</v>
      </c>
      <c r="J1004" s="65">
        <f>SUMIFS(Jun!$I$5:$I$619,Jun!$S$5:$S$619,"Despesa",Jun!$F$5:$F$619,Resultado!$D1004)</f>
        <v>0</v>
      </c>
      <c r="K1004" s="65">
        <f>SUMIFS(Jul!$I$5:$I$619,Jul!$S$5:$S$619,"Despesa",Jul!$F$5:$F$619,Resultado!$D1004)</f>
        <v>0</v>
      </c>
      <c r="L1004" s="65">
        <f>SUMIFS(Ago!$I$5:$I$619,Ago!$S$5:$S$619,"Despesa",Ago!$F$5:$F$619,Resultado!$D1004)</f>
        <v>0</v>
      </c>
      <c r="M1004" s="65">
        <f>SUMIFS(Set!$I$5:$I$619,Set!$S$5:$S$619,"Despesa",Set!$F$5:$F$619,Resultado!$D1004)</f>
        <v>0</v>
      </c>
      <c r="N1004" s="65">
        <f>SUMIFS(Out!$I$5:$I$619,Out!$S$5:$S$619,"Despesa",Out!$F$5:$F$619,Resultado!$D1004)</f>
        <v>0</v>
      </c>
      <c r="O1004" s="65">
        <f>SUMIFS(Nov!$I$5:$I$619,Nov!$S$5:$S$619,"Despesa",Nov!$F$5:$F$619,Resultado!$D1004)</f>
        <v>0</v>
      </c>
      <c r="P1004" s="65">
        <f>SUMIFS(Dez!$I$5:$I$619,Dez!$S$5:$S$619,"Despesa",Dez!$F$5:$F$619,Resultado!$D1004)</f>
        <v>0</v>
      </c>
      <c r="Q1004" s="65">
        <f t="shared" si="106"/>
        <v>0</v>
      </c>
    </row>
    <row r="1005" spans="3:17" ht="28.5" customHeight="1" thickTop="1" thickBot="1" x14ac:dyDescent="0.25">
      <c r="C1005" s="45" t="str">
        <f>'PC Despesas'!U82</f>
        <v>5.7.78</v>
      </c>
      <c r="D1005" s="46" t="str">
        <f>VLOOKUP(C1005,'PC Despesas'!$U$5:$V$103,2,FALSE)</f>
        <v>-</v>
      </c>
      <c r="E1005" s="65">
        <f>SUMIFS(Jan!$I$5:$I$619,Jan!$S$5:$S$619,"Despesa",Jan!$F$5:$F$619,Resultado!$D1005)</f>
        <v>0</v>
      </c>
      <c r="F1005" s="65">
        <f>SUMIFS(Fev!$I$5:$I$619,Fev!$S$5:$S$619,"Despesa",Fev!$F$5:$F$619,Resultado!$D1005)</f>
        <v>0</v>
      </c>
      <c r="G1005" s="65">
        <f>SUMIFS(Mar!$I$5:$I$619,Mar!$S$5:$S$619,"Despesa",Mar!$F$5:$F$619,Resultado!$D1005)</f>
        <v>0</v>
      </c>
      <c r="H1005" s="65">
        <f>SUMIFS(Abr!$I$5:$I$619,Abr!$S$5:$S$619,"Despesa",Abr!$F$5:$F$619,Resultado!$D1005)</f>
        <v>0</v>
      </c>
      <c r="I1005" s="65">
        <f>SUMIFS(Mai!$I$5:$I$619,Mai!$S$5:$S$619,"Despesa",Mai!$F$5:$F$619,Resultado!$D1005)</f>
        <v>0</v>
      </c>
      <c r="J1005" s="65">
        <f>SUMIFS(Jun!$I$5:$I$619,Jun!$S$5:$S$619,"Despesa",Jun!$F$5:$F$619,Resultado!$D1005)</f>
        <v>0</v>
      </c>
      <c r="K1005" s="65">
        <f>SUMIFS(Jul!$I$5:$I$619,Jul!$S$5:$S$619,"Despesa",Jul!$F$5:$F$619,Resultado!$D1005)</f>
        <v>0</v>
      </c>
      <c r="L1005" s="65">
        <f>SUMIFS(Ago!$I$5:$I$619,Ago!$S$5:$S$619,"Despesa",Ago!$F$5:$F$619,Resultado!$D1005)</f>
        <v>0</v>
      </c>
      <c r="M1005" s="65">
        <f>SUMIFS(Set!$I$5:$I$619,Set!$S$5:$S$619,"Despesa",Set!$F$5:$F$619,Resultado!$D1005)</f>
        <v>0</v>
      </c>
      <c r="N1005" s="65">
        <f>SUMIFS(Out!$I$5:$I$619,Out!$S$5:$S$619,"Despesa",Out!$F$5:$F$619,Resultado!$D1005)</f>
        <v>0</v>
      </c>
      <c r="O1005" s="65">
        <f>SUMIFS(Nov!$I$5:$I$619,Nov!$S$5:$S$619,"Despesa",Nov!$F$5:$F$619,Resultado!$D1005)</f>
        <v>0</v>
      </c>
      <c r="P1005" s="65">
        <f>SUMIFS(Dez!$I$5:$I$619,Dez!$S$5:$S$619,"Despesa",Dez!$F$5:$F$619,Resultado!$D1005)</f>
        <v>0</v>
      </c>
      <c r="Q1005" s="65">
        <f t="shared" si="106"/>
        <v>0</v>
      </c>
    </row>
    <row r="1006" spans="3:17" ht="28.5" customHeight="1" thickTop="1" thickBot="1" x14ac:dyDescent="0.25">
      <c r="C1006" s="45" t="str">
        <f>'PC Despesas'!U83</f>
        <v>5.7.79</v>
      </c>
      <c r="D1006" s="46" t="str">
        <f>VLOOKUP(C1006,'PC Despesas'!$U$5:$V$103,2,FALSE)</f>
        <v>-</v>
      </c>
      <c r="E1006" s="65">
        <f>SUMIFS(Jan!$I$5:$I$619,Jan!$S$5:$S$619,"Despesa",Jan!$F$5:$F$619,Resultado!$D1006)</f>
        <v>0</v>
      </c>
      <c r="F1006" s="65">
        <f>SUMIFS(Fev!$I$5:$I$619,Fev!$S$5:$S$619,"Despesa",Fev!$F$5:$F$619,Resultado!$D1006)</f>
        <v>0</v>
      </c>
      <c r="G1006" s="65">
        <f>SUMIFS(Mar!$I$5:$I$619,Mar!$S$5:$S$619,"Despesa",Mar!$F$5:$F$619,Resultado!$D1006)</f>
        <v>0</v>
      </c>
      <c r="H1006" s="65">
        <f>SUMIFS(Abr!$I$5:$I$619,Abr!$S$5:$S$619,"Despesa",Abr!$F$5:$F$619,Resultado!$D1006)</f>
        <v>0</v>
      </c>
      <c r="I1006" s="65">
        <f>SUMIFS(Mai!$I$5:$I$619,Mai!$S$5:$S$619,"Despesa",Mai!$F$5:$F$619,Resultado!$D1006)</f>
        <v>0</v>
      </c>
      <c r="J1006" s="65">
        <f>SUMIFS(Jun!$I$5:$I$619,Jun!$S$5:$S$619,"Despesa",Jun!$F$5:$F$619,Resultado!$D1006)</f>
        <v>0</v>
      </c>
      <c r="K1006" s="65">
        <f>SUMIFS(Jul!$I$5:$I$619,Jul!$S$5:$S$619,"Despesa",Jul!$F$5:$F$619,Resultado!$D1006)</f>
        <v>0</v>
      </c>
      <c r="L1006" s="65">
        <f>SUMIFS(Ago!$I$5:$I$619,Ago!$S$5:$S$619,"Despesa",Ago!$F$5:$F$619,Resultado!$D1006)</f>
        <v>0</v>
      </c>
      <c r="M1006" s="65">
        <f>SUMIFS(Set!$I$5:$I$619,Set!$S$5:$S$619,"Despesa",Set!$F$5:$F$619,Resultado!$D1006)</f>
        <v>0</v>
      </c>
      <c r="N1006" s="65">
        <f>SUMIFS(Out!$I$5:$I$619,Out!$S$5:$S$619,"Despesa",Out!$F$5:$F$619,Resultado!$D1006)</f>
        <v>0</v>
      </c>
      <c r="O1006" s="65">
        <f>SUMIFS(Nov!$I$5:$I$619,Nov!$S$5:$S$619,"Despesa",Nov!$F$5:$F$619,Resultado!$D1006)</f>
        <v>0</v>
      </c>
      <c r="P1006" s="65">
        <f>SUMIFS(Dez!$I$5:$I$619,Dez!$S$5:$S$619,"Despesa",Dez!$F$5:$F$619,Resultado!$D1006)</f>
        <v>0</v>
      </c>
      <c r="Q1006" s="65">
        <f t="shared" si="106"/>
        <v>0</v>
      </c>
    </row>
    <row r="1007" spans="3:17" ht="28.5" customHeight="1" thickTop="1" thickBot="1" x14ac:dyDescent="0.25">
      <c r="C1007" s="45" t="str">
        <f>'PC Despesas'!U84</f>
        <v>5.7.80</v>
      </c>
      <c r="D1007" s="46" t="str">
        <f>VLOOKUP(C1007,'PC Despesas'!$U$5:$V$103,2,FALSE)</f>
        <v>-</v>
      </c>
      <c r="E1007" s="65">
        <f>SUMIFS(Jan!$I$5:$I$619,Jan!$S$5:$S$619,"Despesa",Jan!$F$5:$F$619,Resultado!$D1007)</f>
        <v>0</v>
      </c>
      <c r="F1007" s="65">
        <f>SUMIFS(Fev!$I$5:$I$619,Fev!$S$5:$S$619,"Despesa",Fev!$F$5:$F$619,Resultado!$D1007)</f>
        <v>0</v>
      </c>
      <c r="G1007" s="65">
        <f>SUMIFS(Mar!$I$5:$I$619,Mar!$S$5:$S$619,"Despesa",Mar!$F$5:$F$619,Resultado!$D1007)</f>
        <v>0</v>
      </c>
      <c r="H1007" s="65">
        <f>SUMIFS(Abr!$I$5:$I$619,Abr!$S$5:$S$619,"Despesa",Abr!$F$5:$F$619,Resultado!$D1007)</f>
        <v>0</v>
      </c>
      <c r="I1007" s="65">
        <f>SUMIFS(Mai!$I$5:$I$619,Mai!$S$5:$S$619,"Despesa",Mai!$F$5:$F$619,Resultado!$D1007)</f>
        <v>0</v>
      </c>
      <c r="J1007" s="65">
        <f>SUMIFS(Jun!$I$5:$I$619,Jun!$S$5:$S$619,"Despesa",Jun!$F$5:$F$619,Resultado!$D1007)</f>
        <v>0</v>
      </c>
      <c r="K1007" s="65">
        <f>SUMIFS(Jul!$I$5:$I$619,Jul!$S$5:$S$619,"Despesa",Jul!$F$5:$F$619,Resultado!$D1007)</f>
        <v>0</v>
      </c>
      <c r="L1007" s="65">
        <f>SUMIFS(Ago!$I$5:$I$619,Ago!$S$5:$S$619,"Despesa",Ago!$F$5:$F$619,Resultado!$D1007)</f>
        <v>0</v>
      </c>
      <c r="M1007" s="65">
        <f>SUMIFS(Set!$I$5:$I$619,Set!$S$5:$S$619,"Despesa",Set!$F$5:$F$619,Resultado!$D1007)</f>
        <v>0</v>
      </c>
      <c r="N1007" s="65">
        <f>SUMIFS(Out!$I$5:$I$619,Out!$S$5:$S$619,"Despesa",Out!$F$5:$F$619,Resultado!$D1007)</f>
        <v>0</v>
      </c>
      <c r="O1007" s="65">
        <f>SUMIFS(Nov!$I$5:$I$619,Nov!$S$5:$S$619,"Despesa",Nov!$F$5:$F$619,Resultado!$D1007)</f>
        <v>0</v>
      </c>
      <c r="P1007" s="65">
        <f>SUMIFS(Dez!$I$5:$I$619,Dez!$S$5:$S$619,"Despesa",Dez!$F$5:$F$619,Resultado!$D1007)</f>
        <v>0</v>
      </c>
      <c r="Q1007" s="65">
        <f t="shared" si="106"/>
        <v>0</v>
      </c>
    </row>
    <row r="1008" spans="3:17" ht="28.5" customHeight="1" thickTop="1" thickBot="1" x14ac:dyDescent="0.25">
      <c r="C1008" s="45" t="str">
        <f>'PC Despesas'!U85</f>
        <v>5.7.81</v>
      </c>
      <c r="D1008" s="46" t="str">
        <f>VLOOKUP(C1008,'PC Despesas'!$U$5:$V$103,2,FALSE)</f>
        <v>-</v>
      </c>
      <c r="E1008" s="65">
        <f>SUMIFS(Jan!$I$5:$I$619,Jan!$S$5:$S$619,"Despesa",Jan!$F$5:$F$619,Resultado!$D1008)</f>
        <v>0</v>
      </c>
      <c r="F1008" s="65">
        <f>SUMIFS(Fev!$I$5:$I$619,Fev!$S$5:$S$619,"Despesa",Fev!$F$5:$F$619,Resultado!$D1008)</f>
        <v>0</v>
      </c>
      <c r="G1008" s="65">
        <f>SUMIFS(Mar!$I$5:$I$619,Mar!$S$5:$S$619,"Despesa",Mar!$F$5:$F$619,Resultado!$D1008)</f>
        <v>0</v>
      </c>
      <c r="H1008" s="65">
        <f>SUMIFS(Abr!$I$5:$I$619,Abr!$S$5:$S$619,"Despesa",Abr!$F$5:$F$619,Resultado!$D1008)</f>
        <v>0</v>
      </c>
      <c r="I1008" s="65">
        <f>SUMIFS(Mai!$I$5:$I$619,Mai!$S$5:$S$619,"Despesa",Mai!$F$5:$F$619,Resultado!$D1008)</f>
        <v>0</v>
      </c>
      <c r="J1008" s="65">
        <f>SUMIFS(Jun!$I$5:$I$619,Jun!$S$5:$S$619,"Despesa",Jun!$F$5:$F$619,Resultado!$D1008)</f>
        <v>0</v>
      </c>
      <c r="K1008" s="65">
        <f>SUMIFS(Jul!$I$5:$I$619,Jul!$S$5:$S$619,"Despesa",Jul!$F$5:$F$619,Resultado!$D1008)</f>
        <v>0</v>
      </c>
      <c r="L1008" s="65">
        <f>SUMIFS(Ago!$I$5:$I$619,Ago!$S$5:$S$619,"Despesa",Ago!$F$5:$F$619,Resultado!$D1008)</f>
        <v>0</v>
      </c>
      <c r="M1008" s="65">
        <f>SUMIFS(Set!$I$5:$I$619,Set!$S$5:$S$619,"Despesa",Set!$F$5:$F$619,Resultado!$D1008)</f>
        <v>0</v>
      </c>
      <c r="N1008" s="65">
        <f>SUMIFS(Out!$I$5:$I$619,Out!$S$5:$S$619,"Despesa",Out!$F$5:$F$619,Resultado!$D1008)</f>
        <v>0</v>
      </c>
      <c r="O1008" s="65">
        <f>SUMIFS(Nov!$I$5:$I$619,Nov!$S$5:$S$619,"Despesa",Nov!$F$5:$F$619,Resultado!$D1008)</f>
        <v>0</v>
      </c>
      <c r="P1008" s="65">
        <f>SUMIFS(Dez!$I$5:$I$619,Dez!$S$5:$S$619,"Despesa",Dez!$F$5:$F$619,Resultado!$D1008)</f>
        <v>0</v>
      </c>
      <c r="Q1008" s="65">
        <f t="shared" si="106"/>
        <v>0</v>
      </c>
    </row>
    <row r="1009" spans="3:17" ht="28.5" customHeight="1" thickTop="1" thickBot="1" x14ac:dyDescent="0.25">
      <c r="C1009" s="45" t="str">
        <f>'PC Despesas'!U86</f>
        <v>5.7.82</v>
      </c>
      <c r="D1009" s="46" t="str">
        <f>VLOOKUP(C1009,'PC Despesas'!$U$5:$V$103,2,FALSE)</f>
        <v>-</v>
      </c>
      <c r="E1009" s="65">
        <f>SUMIFS(Jan!$I$5:$I$619,Jan!$S$5:$S$619,"Despesa",Jan!$F$5:$F$619,Resultado!$D1009)</f>
        <v>0</v>
      </c>
      <c r="F1009" s="65">
        <f>SUMIFS(Fev!$I$5:$I$619,Fev!$S$5:$S$619,"Despesa",Fev!$F$5:$F$619,Resultado!$D1009)</f>
        <v>0</v>
      </c>
      <c r="G1009" s="65">
        <f>SUMIFS(Mar!$I$5:$I$619,Mar!$S$5:$S$619,"Despesa",Mar!$F$5:$F$619,Resultado!$D1009)</f>
        <v>0</v>
      </c>
      <c r="H1009" s="65">
        <f>SUMIFS(Abr!$I$5:$I$619,Abr!$S$5:$S$619,"Despesa",Abr!$F$5:$F$619,Resultado!$D1009)</f>
        <v>0</v>
      </c>
      <c r="I1009" s="65">
        <f>SUMIFS(Mai!$I$5:$I$619,Mai!$S$5:$S$619,"Despesa",Mai!$F$5:$F$619,Resultado!$D1009)</f>
        <v>0</v>
      </c>
      <c r="J1009" s="65">
        <f>SUMIFS(Jun!$I$5:$I$619,Jun!$S$5:$S$619,"Despesa",Jun!$F$5:$F$619,Resultado!$D1009)</f>
        <v>0</v>
      </c>
      <c r="K1009" s="65">
        <f>SUMIFS(Jul!$I$5:$I$619,Jul!$S$5:$S$619,"Despesa",Jul!$F$5:$F$619,Resultado!$D1009)</f>
        <v>0</v>
      </c>
      <c r="L1009" s="65">
        <f>SUMIFS(Ago!$I$5:$I$619,Ago!$S$5:$S$619,"Despesa",Ago!$F$5:$F$619,Resultado!$D1009)</f>
        <v>0</v>
      </c>
      <c r="M1009" s="65">
        <f>SUMIFS(Set!$I$5:$I$619,Set!$S$5:$S$619,"Despesa",Set!$F$5:$F$619,Resultado!$D1009)</f>
        <v>0</v>
      </c>
      <c r="N1009" s="65">
        <f>SUMIFS(Out!$I$5:$I$619,Out!$S$5:$S$619,"Despesa",Out!$F$5:$F$619,Resultado!$D1009)</f>
        <v>0</v>
      </c>
      <c r="O1009" s="65">
        <f>SUMIFS(Nov!$I$5:$I$619,Nov!$S$5:$S$619,"Despesa",Nov!$F$5:$F$619,Resultado!$D1009)</f>
        <v>0</v>
      </c>
      <c r="P1009" s="65">
        <f>SUMIFS(Dez!$I$5:$I$619,Dez!$S$5:$S$619,"Despesa",Dez!$F$5:$F$619,Resultado!$D1009)</f>
        <v>0</v>
      </c>
      <c r="Q1009" s="65">
        <f t="shared" si="106"/>
        <v>0</v>
      </c>
    </row>
    <row r="1010" spans="3:17" ht="28.5" customHeight="1" thickTop="1" thickBot="1" x14ac:dyDescent="0.25">
      <c r="C1010" s="45" t="str">
        <f>'PC Despesas'!U87</f>
        <v>5.7.83</v>
      </c>
      <c r="D1010" s="46" t="str">
        <f>VLOOKUP(C1010,'PC Despesas'!$U$5:$V$103,2,FALSE)</f>
        <v>-</v>
      </c>
      <c r="E1010" s="65">
        <f>SUMIFS(Jan!$I$5:$I$619,Jan!$S$5:$S$619,"Despesa",Jan!$F$5:$F$619,Resultado!$D1010)</f>
        <v>0</v>
      </c>
      <c r="F1010" s="65">
        <f>SUMIFS(Fev!$I$5:$I$619,Fev!$S$5:$S$619,"Despesa",Fev!$F$5:$F$619,Resultado!$D1010)</f>
        <v>0</v>
      </c>
      <c r="G1010" s="65">
        <f>SUMIFS(Mar!$I$5:$I$619,Mar!$S$5:$S$619,"Despesa",Mar!$F$5:$F$619,Resultado!$D1010)</f>
        <v>0</v>
      </c>
      <c r="H1010" s="65">
        <f>SUMIFS(Abr!$I$5:$I$619,Abr!$S$5:$S$619,"Despesa",Abr!$F$5:$F$619,Resultado!$D1010)</f>
        <v>0</v>
      </c>
      <c r="I1010" s="65">
        <f>SUMIFS(Mai!$I$5:$I$619,Mai!$S$5:$S$619,"Despesa",Mai!$F$5:$F$619,Resultado!$D1010)</f>
        <v>0</v>
      </c>
      <c r="J1010" s="65">
        <f>SUMIFS(Jun!$I$5:$I$619,Jun!$S$5:$S$619,"Despesa",Jun!$F$5:$F$619,Resultado!$D1010)</f>
        <v>0</v>
      </c>
      <c r="K1010" s="65">
        <f>SUMIFS(Jul!$I$5:$I$619,Jul!$S$5:$S$619,"Despesa",Jul!$F$5:$F$619,Resultado!$D1010)</f>
        <v>0</v>
      </c>
      <c r="L1010" s="65">
        <f>SUMIFS(Ago!$I$5:$I$619,Ago!$S$5:$S$619,"Despesa",Ago!$F$5:$F$619,Resultado!$D1010)</f>
        <v>0</v>
      </c>
      <c r="M1010" s="65">
        <f>SUMIFS(Set!$I$5:$I$619,Set!$S$5:$S$619,"Despesa",Set!$F$5:$F$619,Resultado!$D1010)</f>
        <v>0</v>
      </c>
      <c r="N1010" s="65">
        <f>SUMIFS(Out!$I$5:$I$619,Out!$S$5:$S$619,"Despesa",Out!$F$5:$F$619,Resultado!$D1010)</f>
        <v>0</v>
      </c>
      <c r="O1010" s="65">
        <f>SUMIFS(Nov!$I$5:$I$619,Nov!$S$5:$S$619,"Despesa",Nov!$F$5:$F$619,Resultado!$D1010)</f>
        <v>0</v>
      </c>
      <c r="P1010" s="65">
        <f>SUMIFS(Dez!$I$5:$I$619,Dez!$S$5:$S$619,"Despesa",Dez!$F$5:$F$619,Resultado!$D1010)</f>
        <v>0</v>
      </c>
      <c r="Q1010" s="65">
        <f t="shared" si="106"/>
        <v>0</v>
      </c>
    </row>
    <row r="1011" spans="3:17" ht="28.5" customHeight="1" thickTop="1" thickBot="1" x14ac:dyDescent="0.25">
      <c r="C1011" s="45" t="str">
        <f>'PC Despesas'!U88</f>
        <v>5.7.84</v>
      </c>
      <c r="D1011" s="46" t="str">
        <f>VLOOKUP(C1011,'PC Despesas'!$U$5:$V$103,2,FALSE)</f>
        <v>-</v>
      </c>
      <c r="E1011" s="65">
        <f>SUMIFS(Jan!$I$5:$I$619,Jan!$S$5:$S$619,"Despesa",Jan!$F$5:$F$619,Resultado!$D1011)</f>
        <v>0</v>
      </c>
      <c r="F1011" s="65">
        <f>SUMIFS(Fev!$I$5:$I$619,Fev!$S$5:$S$619,"Despesa",Fev!$F$5:$F$619,Resultado!$D1011)</f>
        <v>0</v>
      </c>
      <c r="G1011" s="65">
        <f>SUMIFS(Mar!$I$5:$I$619,Mar!$S$5:$S$619,"Despesa",Mar!$F$5:$F$619,Resultado!$D1011)</f>
        <v>0</v>
      </c>
      <c r="H1011" s="65">
        <f>SUMIFS(Abr!$I$5:$I$619,Abr!$S$5:$S$619,"Despesa",Abr!$F$5:$F$619,Resultado!$D1011)</f>
        <v>0</v>
      </c>
      <c r="I1011" s="65">
        <f>SUMIFS(Mai!$I$5:$I$619,Mai!$S$5:$S$619,"Despesa",Mai!$F$5:$F$619,Resultado!$D1011)</f>
        <v>0</v>
      </c>
      <c r="J1011" s="65">
        <f>SUMIFS(Jun!$I$5:$I$619,Jun!$S$5:$S$619,"Despesa",Jun!$F$5:$F$619,Resultado!$D1011)</f>
        <v>0</v>
      </c>
      <c r="K1011" s="65">
        <f>SUMIFS(Jul!$I$5:$I$619,Jul!$S$5:$S$619,"Despesa",Jul!$F$5:$F$619,Resultado!$D1011)</f>
        <v>0</v>
      </c>
      <c r="L1011" s="65">
        <f>SUMIFS(Ago!$I$5:$I$619,Ago!$S$5:$S$619,"Despesa",Ago!$F$5:$F$619,Resultado!$D1011)</f>
        <v>0</v>
      </c>
      <c r="M1011" s="65">
        <f>SUMIFS(Set!$I$5:$I$619,Set!$S$5:$S$619,"Despesa",Set!$F$5:$F$619,Resultado!$D1011)</f>
        <v>0</v>
      </c>
      <c r="N1011" s="65">
        <f>SUMIFS(Out!$I$5:$I$619,Out!$S$5:$S$619,"Despesa",Out!$F$5:$F$619,Resultado!$D1011)</f>
        <v>0</v>
      </c>
      <c r="O1011" s="65">
        <f>SUMIFS(Nov!$I$5:$I$619,Nov!$S$5:$S$619,"Despesa",Nov!$F$5:$F$619,Resultado!$D1011)</f>
        <v>0</v>
      </c>
      <c r="P1011" s="65">
        <f>SUMIFS(Dez!$I$5:$I$619,Dez!$S$5:$S$619,"Despesa",Dez!$F$5:$F$619,Resultado!$D1011)</f>
        <v>0</v>
      </c>
      <c r="Q1011" s="65">
        <f t="shared" si="106"/>
        <v>0</v>
      </c>
    </row>
    <row r="1012" spans="3:17" ht="28.5" customHeight="1" thickTop="1" thickBot="1" x14ac:dyDescent="0.25">
      <c r="C1012" s="45" t="str">
        <f>'PC Despesas'!U89</f>
        <v>5.7.85</v>
      </c>
      <c r="D1012" s="46" t="str">
        <f>VLOOKUP(C1012,'PC Despesas'!$U$5:$V$103,2,FALSE)</f>
        <v>-</v>
      </c>
      <c r="E1012" s="65">
        <f>SUMIFS(Jan!$I$5:$I$619,Jan!$S$5:$S$619,"Despesa",Jan!$F$5:$F$619,Resultado!$D1012)</f>
        <v>0</v>
      </c>
      <c r="F1012" s="65">
        <f>SUMIFS(Fev!$I$5:$I$619,Fev!$S$5:$S$619,"Despesa",Fev!$F$5:$F$619,Resultado!$D1012)</f>
        <v>0</v>
      </c>
      <c r="G1012" s="65">
        <f>SUMIFS(Mar!$I$5:$I$619,Mar!$S$5:$S$619,"Despesa",Mar!$F$5:$F$619,Resultado!$D1012)</f>
        <v>0</v>
      </c>
      <c r="H1012" s="65">
        <f>SUMIFS(Abr!$I$5:$I$619,Abr!$S$5:$S$619,"Despesa",Abr!$F$5:$F$619,Resultado!$D1012)</f>
        <v>0</v>
      </c>
      <c r="I1012" s="65">
        <f>SUMIFS(Mai!$I$5:$I$619,Mai!$S$5:$S$619,"Despesa",Mai!$F$5:$F$619,Resultado!$D1012)</f>
        <v>0</v>
      </c>
      <c r="J1012" s="65">
        <f>SUMIFS(Jun!$I$5:$I$619,Jun!$S$5:$S$619,"Despesa",Jun!$F$5:$F$619,Resultado!$D1012)</f>
        <v>0</v>
      </c>
      <c r="K1012" s="65">
        <f>SUMIFS(Jul!$I$5:$I$619,Jul!$S$5:$S$619,"Despesa",Jul!$F$5:$F$619,Resultado!$D1012)</f>
        <v>0</v>
      </c>
      <c r="L1012" s="65">
        <f>SUMIFS(Ago!$I$5:$I$619,Ago!$S$5:$S$619,"Despesa",Ago!$F$5:$F$619,Resultado!$D1012)</f>
        <v>0</v>
      </c>
      <c r="M1012" s="65">
        <f>SUMIFS(Set!$I$5:$I$619,Set!$S$5:$S$619,"Despesa",Set!$F$5:$F$619,Resultado!$D1012)</f>
        <v>0</v>
      </c>
      <c r="N1012" s="65">
        <f>SUMIFS(Out!$I$5:$I$619,Out!$S$5:$S$619,"Despesa",Out!$F$5:$F$619,Resultado!$D1012)</f>
        <v>0</v>
      </c>
      <c r="O1012" s="65">
        <f>SUMIFS(Nov!$I$5:$I$619,Nov!$S$5:$S$619,"Despesa",Nov!$F$5:$F$619,Resultado!$D1012)</f>
        <v>0</v>
      </c>
      <c r="P1012" s="65">
        <f>SUMIFS(Dez!$I$5:$I$619,Dez!$S$5:$S$619,"Despesa",Dez!$F$5:$F$619,Resultado!$D1012)</f>
        <v>0</v>
      </c>
      <c r="Q1012" s="65">
        <f t="shared" si="106"/>
        <v>0</v>
      </c>
    </row>
    <row r="1013" spans="3:17" ht="28.5" customHeight="1" thickTop="1" thickBot="1" x14ac:dyDescent="0.25">
      <c r="C1013" s="45" t="str">
        <f>'PC Despesas'!U90</f>
        <v>5.7.86</v>
      </c>
      <c r="D1013" s="46" t="str">
        <f>VLOOKUP(C1013,'PC Despesas'!$U$5:$V$103,2,FALSE)</f>
        <v>-</v>
      </c>
      <c r="E1013" s="65">
        <f>SUMIFS(Jan!$I$5:$I$619,Jan!$S$5:$S$619,"Despesa",Jan!$F$5:$F$619,Resultado!$D1013)</f>
        <v>0</v>
      </c>
      <c r="F1013" s="65">
        <f>SUMIFS(Fev!$I$5:$I$619,Fev!$S$5:$S$619,"Despesa",Fev!$F$5:$F$619,Resultado!$D1013)</f>
        <v>0</v>
      </c>
      <c r="G1013" s="65">
        <f>SUMIFS(Mar!$I$5:$I$619,Mar!$S$5:$S$619,"Despesa",Mar!$F$5:$F$619,Resultado!$D1013)</f>
        <v>0</v>
      </c>
      <c r="H1013" s="65">
        <f>SUMIFS(Abr!$I$5:$I$619,Abr!$S$5:$S$619,"Despesa",Abr!$F$5:$F$619,Resultado!$D1013)</f>
        <v>0</v>
      </c>
      <c r="I1013" s="65">
        <f>SUMIFS(Mai!$I$5:$I$619,Mai!$S$5:$S$619,"Despesa",Mai!$F$5:$F$619,Resultado!$D1013)</f>
        <v>0</v>
      </c>
      <c r="J1013" s="65">
        <f>SUMIFS(Jun!$I$5:$I$619,Jun!$S$5:$S$619,"Despesa",Jun!$F$5:$F$619,Resultado!$D1013)</f>
        <v>0</v>
      </c>
      <c r="K1013" s="65">
        <f>SUMIFS(Jul!$I$5:$I$619,Jul!$S$5:$S$619,"Despesa",Jul!$F$5:$F$619,Resultado!$D1013)</f>
        <v>0</v>
      </c>
      <c r="L1013" s="65">
        <f>SUMIFS(Ago!$I$5:$I$619,Ago!$S$5:$S$619,"Despesa",Ago!$F$5:$F$619,Resultado!$D1013)</f>
        <v>0</v>
      </c>
      <c r="M1013" s="65">
        <f>SUMIFS(Set!$I$5:$I$619,Set!$S$5:$S$619,"Despesa",Set!$F$5:$F$619,Resultado!$D1013)</f>
        <v>0</v>
      </c>
      <c r="N1013" s="65">
        <f>SUMIFS(Out!$I$5:$I$619,Out!$S$5:$S$619,"Despesa",Out!$F$5:$F$619,Resultado!$D1013)</f>
        <v>0</v>
      </c>
      <c r="O1013" s="65">
        <f>SUMIFS(Nov!$I$5:$I$619,Nov!$S$5:$S$619,"Despesa",Nov!$F$5:$F$619,Resultado!$D1013)</f>
        <v>0</v>
      </c>
      <c r="P1013" s="65">
        <f>SUMIFS(Dez!$I$5:$I$619,Dez!$S$5:$S$619,"Despesa",Dez!$F$5:$F$619,Resultado!$D1013)</f>
        <v>0</v>
      </c>
      <c r="Q1013" s="65">
        <f t="shared" si="106"/>
        <v>0</v>
      </c>
    </row>
    <row r="1014" spans="3:17" ht="28.5" customHeight="1" thickTop="1" thickBot="1" x14ac:dyDescent="0.25">
      <c r="C1014" s="45" t="str">
        <f>'PC Despesas'!U91</f>
        <v>5.7.87</v>
      </c>
      <c r="D1014" s="46" t="str">
        <f>VLOOKUP(C1014,'PC Despesas'!$U$5:$V$103,2,FALSE)</f>
        <v>-</v>
      </c>
      <c r="E1014" s="65">
        <f>SUMIFS(Jan!$I$5:$I$619,Jan!$S$5:$S$619,"Despesa",Jan!$F$5:$F$619,Resultado!$D1014)</f>
        <v>0</v>
      </c>
      <c r="F1014" s="65">
        <f>SUMIFS(Fev!$I$5:$I$619,Fev!$S$5:$S$619,"Despesa",Fev!$F$5:$F$619,Resultado!$D1014)</f>
        <v>0</v>
      </c>
      <c r="G1014" s="65">
        <f>SUMIFS(Mar!$I$5:$I$619,Mar!$S$5:$S$619,"Despesa",Mar!$F$5:$F$619,Resultado!$D1014)</f>
        <v>0</v>
      </c>
      <c r="H1014" s="65">
        <f>SUMIFS(Abr!$I$5:$I$619,Abr!$S$5:$S$619,"Despesa",Abr!$F$5:$F$619,Resultado!$D1014)</f>
        <v>0</v>
      </c>
      <c r="I1014" s="65">
        <f>SUMIFS(Mai!$I$5:$I$619,Mai!$S$5:$S$619,"Despesa",Mai!$F$5:$F$619,Resultado!$D1014)</f>
        <v>0</v>
      </c>
      <c r="J1014" s="65">
        <f>SUMIFS(Jun!$I$5:$I$619,Jun!$S$5:$S$619,"Despesa",Jun!$F$5:$F$619,Resultado!$D1014)</f>
        <v>0</v>
      </c>
      <c r="K1014" s="65">
        <f>SUMIFS(Jul!$I$5:$I$619,Jul!$S$5:$S$619,"Despesa",Jul!$F$5:$F$619,Resultado!$D1014)</f>
        <v>0</v>
      </c>
      <c r="L1014" s="65">
        <f>SUMIFS(Ago!$I$5:$I$619,Ago!$S$5:$S$619,"Despesa",Ago!$F$5:$F$619,Resultado!$D1014)</f>
        <v>0</v>
      </c>
      <c r="M1014" s="65">
        <f>SUMIFS(Set!$I$5:$I$619,Set!$S$5:$S$619,"Despesa",Set!$F$5:$F$619,Resultado!$D1014)</f>
        <v>0</v>
      </c>
      <c r="N1014" s="65">
        <f>SUMIFS(Out!$I$5:$I$619,Out!$S$5:$S$619,"Despesa",Out!$F$5:$F$619,Resultado!$D1014)</f>
        <v>0</v>
      </c>
      <c r="O1014" s="65">
        <f>SUMIFS(Nov!$I$5:$I$619,Nov!$S$5:$S$619,"Despesa",Nov!$F$5:$F$619,Resultado!$D1014)</f>
        <v>0</v>
      </c>
      <c r="P1014" s="65">
        <f>SUMIFS(Dez!$I$5:$I$619,Dez!$S$5:$S$619,"Despesa",Dez!$F$5:$F$619,Resultado!$D1014)</f>
        <v>0</v>
      </c>
      <c r="Q1014" s="65">
        <f t="shared" si="106"/>
        <v>0</v>
      </c>
    </row>
    <row r="1015" spans="3:17" ht="28.5" customHeight="1" thickTop="1" thickBot="1" x14ac:dyDescent="0.25">
      <c r="C1015" s="45" t="str">
        <f>'PC Despesas'!U92</f>
        <v>5.7.88</v>
      </c>
      <c r="D1015" s="46" t="str">
        <f>VLOOKUP(C1015,'PC Despesas'!$U$5:$V$103,2,FALSE)</f>
        <v>-</v>
      </c>
      <c r="E1015" s="65">
        <f>SUMIFS(Jan!$I$5:$I$619,Jan!$S$5:$S$619,"Despesa",Jan!$F$5:$F$619,Resultado!$D1015)</f>
        <v>0</v>
      </c>
      <c r="F1015" s="65">
        <f>SUMIFS(Fev!$I$5:$I$619,Fev!$S$5:$S$619,"Despesa",Fev!$F$5:$F$619,Resultado!$D1015)</f>
        <v>0</v>
      </c>
      <c r="G1015" s="65">
        <f>SUMIFS(Mar!$I$5:$I$619,Mar!$S$5:$S$619,"Despesa",Mar!$F$5:$F$619,Resultado!$D1015)</f>
        <v>0</v>
      </c>
      <c r="H1015" s="65">
        <f>SUMIFS(Abr!$I$5:$I$619,Abr!$S$5:$S$619,"Despesa",Abr!$F$5:$F$619,Resultado!$D1015)</f>
        <v>0</v>
      </c>
      <c r="I1015" s="65">
        <f>SUMIFS(Mai!$I$5:$I$619,Mai!$S$5:$S$619,"Despesa",Mai!$F$5:$F$619,Resultado!$D1015)</f>
        <v>0</v>
      </c>
      <c r="J1015" s="65">
        <f>SUMIFS(Jun!$I$5:$I$619,Jun!$S$5:$S$619,"Despesa",Jun!$F$5:$F$619,Resultado!$D1015)</f>
        <v>0</v>
      </c>
      <c r="K1015" s="65">
        <f>SUMIFS(Jul!$I$5:$I$619,Jul!$S$5:$S$619,"Despesa",Jul!$F$5:$F$619,Resultado!$D1015)</f>
        <v>0</v>
      </c>
      <c r="L1015" s="65">
        <f>SUMIFS(Ago!$I$5:$I$619,Ago!$S$5:$S$619,"Despesa",Ago!$F$5:$F$619,Resultado!$D1015)</f>
        <v>0</v>
      </c>
      <c r="M1015" s="65">
        <f>SUMIFS(Set!$I$5:$I$619,Set!$S$5:$S$619,"Despesa",Set!$F$5:$F$619,Resultado!$D1015)</f>
        <v>0</v>
      </c>
      <c r="N1015" s="65">
        <f>SUMIFS(Out!$I$5:$I$619,Out!$S$5:$S$619,"Despesa",Out!$F$5:$F$619,Resultado!$D1015)</f>
        <v>0</v>
      </c>
      <c r="O1015" s="65">
        <f>SUMIFS(Nov!$I$5:$I$619,Nov!$S$5:$S$619,"Despesa",Nov!$F$5:$F$619,Resultado!$D1015)</f>
        <v>0</v>
      </c>
      <c r="P1015" s="65">
        <f>SUMIFS(Dez!$I$5:$I$619,Dez!$S$5:$S$619,"Despesa",Dez!$F$5:$F$619,Resultado!$D1015)</f>
        <v>0</v>
      </c>
      <c r="Q1015" s="65">
        <f t="shared" si="106"/>
        <v>0</v>
      </c>
    </row>
    <row r="1016" spans="3:17" ht="28.5" customHeight="1" thickTop="1" thickBot="1" x14ac:dyDescent="0.25">
      <c r="C1016" s="45" t="str">
        <f>'PC Despesas'!U93</f>
        <v>5.7.89</v>
      </c>
      <c r="D1016" s="46" t="str">
        <f>VLOOKUP(C1016,'PC Despesas'!$U$5:$V$103,2,FALSE)</f>
        <v>-</v>
      </c>
      <c r="E1016" s="65">
        <f>SUMIFS(Jan!$I$5:$I$619,Jan!$S$5:$S$619,"Despesa",Jan!$F$5:$F$619,Resultado!$D1016)</f>
        <v>0</v>
      </c>
      <c r="F1016" s="65">
        <f>SUMIFS(Fev!$I$5:$I$619,Fev!$S$5:$S$619,"Despesa",Fev!$F$5:$F$619,Resultado!$D1016)</f>
        <v>0</v>
      </c>
      <c r="G1016" s="65">
        <f>SUMIFS(Mar!$I$5:$I$619,Mar!$S$5:$S$619,"Despesa",Mar!$F$5:$F$619,Resultado!$D1016)</f>
        <v>0</v>
      </c>
      <c r="H1016" s="65">
        <f>SUMIFS(Abr!$I$5:$I$619,Abr!$S$5:$S$619,"Despesa",Abr!$F$5:$F$619,Resultado!$D1016)</f>
        <v>0</v>
      </c>
      <c r="I1016" s="65">
        <f>SUMIFS(Mai!$I$5:$I$619,Mai!$S$5:$S$619,"Despesa",Mai!$F$5:$F$619,Resultado!$D1016)</f>
        <v>0</v>
      </c>
      <c r="J1016" s="65">
        <f>SUMIFS(Jun!$I$5:$I$619,Jun!$S$5:$S$619,"Despesa",Jun!$F$5:$F$619,Resultado!$D1016)</f>
        <v>0</v>
      </c>
      <c r="K1016" s="65">
        <f>SUMIFS(Jul!$I$5:$I$619,Jul!$S$5:$S$619,"Despesa",Jul!$F$5:$F$619,Resultado!$D1016)</f>
        <v>0</v>
      </c>
      <c r="L1016" s="65">
        <f>SUMIFS(Ago!$I$5:$I$619,Ago!$S$5:$S$619,"Despesa",Ago!$F$5:$F$619,Resultado!$D1016)</f>
        <v>0</v>
      </c>
      <c r="M1016" s="65">
        <f>SUMIFS(Set!$I$5:$I$619,Set!$S$5:$S$619,"Despesa",Set!$F$5:$F$619,Resultado!$D1016)</f>
        <v>0</v>
      </c>
      <c r="N1016" s="65">
        <f>SUMIFS(Out!$I$5:$I$619,Out!$S$5:$S$619,"Despesa",Out!$F$5:$F$619,Resultado!$D1016)</f>
        <v>0</v>
      </c>
      <c r="O1016" s="65">
        <f>SUMIFS(Nov!$I$5:$I$619,Nov!$S$5:$S$619,"Despesa",Nov!$F$5:$F$619,Resultado!$D1016)</f>
        <v>0</v>
      </c>
      <c r="P1016" s="65">
        <f>SUMIFS(Dez!$I$5:$I$619,Dez!$S$5:$S$619,"Despesa",Dez!$F$5:$F$619,Resultado!$D1016)</f>
        <v>0</v>
      </c>
      <c r="Q1016" s="65">
        <f t="shared" si="106"/>
        <v>0</v>
      </c>
    </row>
    <row r="1017" spans="3:17" ht="28.5" customHeight="1" thickTop="1" thickBot="1" x14ac:dyDescent="0.25">
      <c r="C1017" s="45" t="str">
        <f>'PC Despesas'!U94</f>
        <v>5.7.90</v>
      </c>
      <c r="D1017" s="46" t="str">
        <f>VLOOKUP(C1017,'PC Despesas'!$U$5:$V$103,2,FALSE)</f>
        <v>-</v>
      </c>
      <c r="E1017" s="65">
        <f>SUMIFS(Jan!$I$5:$I$619,Jan!$S$5:$S$619,"Despesa",Jan!$F$5:$F$619,Resultado!$D1017)</f>
        <v>0</v>
      </c>
      <c r="F1017" s="65">
        <f>SUMIFS(Fev!$I$5:$I$619,Fev!$S$5:$S$619,"Despesa",Fev!$F$5:$F$619,Resultado!$D1017)</f>
        <v>0</v>
      </c>
      <c r="G1017" s="65">
        <f>SUMIFS(Mar!$I$5:$I$619,Mar!$S$5:$S$619,"Despesa",Mar!$F$5:$F$619,Resultado!$D1017)</f>
        <v>0</v>
      </c>
      <c r="H1017" s="65">
        <f>SUMIFS(Abr!$I$5:$I$619,Abr!$S$5:$S$619,"Despesa",Abr!$F$5:$F$619,Resultado!$D1017)</f>
        <v>0</v>
      </c>
      <c r="I1017" s="65">
        <f>SUMIFS(Mai!$I$5:$I$619,Mai!$S$5:$S$619,"Despesa",Mai!$F$5:$F$619,Resultado!$D1017)</f>
        <v>0</v>
      </c>
      <c r="J1017" s="65">
        <f>SUMIFS(Jun!$I$5:$I$619,Jun!$S$5:$S$619,"Despesa",Jun!$F$5:$F$619,Resultado!$D1017)</f>
        <v>0</v>
      </c>
      <c r="K1017" s="65">
        <f>SUMIFS(Jul!$I$5:$I$619,Jul!$S$5:$S$619,"Despesa",Jul!$F$5:$F$619,Resultado!$D1017)</f>
        <v>0</v>
      </c>
      <c r="L1017" s="65">
        <f>SUMIFS(Ago!$I$5:$I$619,Ago!$S$5:$S$619,"Despesa",Ago!$F$5:$F$619,Resultado!$D1017)</f>
        <v>0</v>
      </c>
      <c r="M1017" s="65">
        <f>SUMIFS(Set!$I$5:$I$619,Set!$S$5:$S$619,"Despesa",Set!$F$5:$F$619,Resultado!$D1017)</f>
        <v>0</v>
      </c>
      <c r="N1017" s="65">
        <f>SUMIFS(Out!$I$5:$I$619,Out!$S$5:$S$619,"Despesa",Out!$F$5:$F$619,Resultado!$D1017)</f>
        <v>0</v>
      </c>
      <c r="O1017" s="65">
        <f>SUMIFS(Nov!$I$5:$I$619,Nov!$S$5:$S$619,"Despesa",Nov!$F$5:$F$619,Resultado!$D1017)</f>
        <v>0</v>
      </c>
      <c r="P1017" s="65">
        <f>SUMIFS(Dez!$I$5:$I$619,Dez!$S$5:$S$619,"Despesa",Dez!$F$5:$F$619,Resultado!$D1017)</f>
        <v>0</v>
      </c>
      <c r="Q1017" s="65">
        <f t="shared" si="106"/>
        <v>0</v>
      </c>
    </row>
    <row r="1018" spans="3:17" ht="28.5" customHeight="1" thickTop="1" thickBot="1" x14ac:dyDescent="0.25">
      <c r="C1018" s="45" t="str">
        <f>'PC Despesas'!U95</f>
        <v>5.7.91</v>
      </c>
      <c r="D1018" s="46" t="str">
        <f>VLOOKUP(C1018,'PC Despesas'!$U$5:$V$103,2,FALSE)</f>
        <v>-</v>
      </c>
      <c r="E1018" s="65">
        <f>SUMIFS(Jan!$I$5:$I$619,Jan!$S$5:$S$619,"Despesa",Jan!$F$5:$F$619,Resultado!$D1018)</f>
        <v>0</v>
      </c>
      <c r="F1018" s="65">
        <f>SUMIFS(Fev!$I$5:$I$619,Fev!$S$5:$S$619,"Despesa",Fev!$F$5:$F$619,Resultado!$D1018)</f>
        <v>0</v>
      </c>
      <c r="G1018" s="65">
        <f>SUMIFS(Mar!$I$5:$I$619,Mar!$S$5:$S$619,"Despesa",Mar!$F$5:$F$619,Resultado!$D1018)</f>
        <v>0</v>
      </c>
      <c r="H1018" s="65">
        <f>SUMIFS(Abr!$I$5:$I$619,Abr!$S$5:$S$619,"Despesa",Abr!$F$5:$F$619,Resultado!$D1018)</f>
        <v>0</v>
      </c>
      <c r="I1018" s="65">
        <f>SUMIFS(Mai!$I$5:$I$619,Mai!$S$5:$S$619,"Despesa",Mai!$F$5:$F$619,Resultado!$D1018)</f>
        <v>0</v>
      </c>
      <c r="J1018" s="65">
        <f>SUMIFS(Jun!$I$5:$I$619,Jun!$S$5:$S$619,"Despesa",Jun!$F$5:$F$619,Resultado!$D1018)</f>
        <v>0</v>
      </c>
      <c r="K1018" s="65">
        <f>SUMIFS(Jul!$I$5:$I$619,Jul!$S$5:$S$619,"Despesa",Jul!$F$5:$F$619,Resultado!$D1018)</f>
        <v>0</v>
      </c>
      <c r="L1018" s="65">
        <f>SUMIFS(Ago!$I$5:$I$619,Ago!$S$5:$S$619,"Despesa",Ago!$F$5:$F$619,Resultado!$D1018)</f>
        <v>0</v>
      </c>
      <c r="M1018" s="65">
        <f>SUMIFS(Set!$I$5:$I$619,Set!$S$5:$S$619,"Despesa",Set!$F$5:$F$619,Resultado!$D1018)</f>
        <v>0</v>
      </c>
      <c r="N1018" s="65">
        <f>SUMIFS(Out!$I$5:$I$619,Out!$S$5:$S$619,"Despesa",Out!$F$5:$F$619,Resultado!$D1018)</f>
        <v>0</v>
      </c>
      <c r="O1018" s="65">
        <f>SUMIFS(Nov!$I$5:$I$619,Nov!$S$5:$S$619,"Despesa",Nov!$F$5:$F$619,Resultado!$D1018)</f>
        <v>0</v>
      </c>
      <c r="P1018" s="65">
        <f>SUMIFS(Dez!$I$5:$I$619,Dez!$S$5:$S$619,"Despesa",Dez!$F$5:$F$619,Resultado!$D1018)</f>
        <v>0</v>
      </c>
      <c r="Q1018" s="65">
        <f t="shared" si="106"/>
        <v>0</v>
      </c>
    </row>
    <row r="1019" spans="3:17" ht="28.5" customHeight="1" thickTop="1" thickBot="1" x14ac:dyDescent="0.25">
      <c r="C1019" s="45" t="str">
        <f>'PC Despesas'!U96</f>
        <v>5.7.92</v>
      </c>
      <c r="D1019" s="46" t="str">
        <f>VLOOKUP(C1019,'PC Despesas'!$U$5:$V$103,2,FALSE)</f>
        <v>-</v>
      </c>
      <c r="E1019" s="65">
        <f>SUMIFS(Jan!$I$5:$I$619,Jan!$S$5:$S$619,"Despesa",Jan!$F$5:$F$619,Resultado!$D1019)</f>
        <v>0</v>
      </c>
      <c r="F1019" s="65">
        <f>SUMIFS(Fev!$I$5:$I$619,Fev!$S$5:$S$619,"Despesa",Fev!$F$5:$F$619,Resultado!$D1019)</f>
        <v>0</v>
      </c>
      <c r="G1019" s="65">
        <f>SUMIFS(Mar!$I$5:$I$619,Mar!$S$5:$S$619,"Despesa",Mar!$F$5:$F$619,Resultado!$D1019)</f>
        <v>0</v>
      </c>
      <c r="H1019" s="65">
        <f>SUMIFS(Abr!$I$5:$I$619,Abr!$S$5:$S$619,"Despesa",Abr!$F$5:$F$619,Resultado!$D1019)</f>
        <v>0</v>
      </c>
      <c r="I1019" s="65">
        <f>SUMIFS(Mai!$I$5:$I$619,Mai!$S$5:$S$619,"Despesa",Mai!$F$5:$F$619,Resultado!$D1019)</f>
        <v>0</v>
      </c>
      <c r="J1019" s="65">
        <f>SUMIFS(Jun!$I$5:$I$619,Jun!$S$5:$S$619,"Despesa",Jun!$F$5:$F$619,Resultado!$D1019)</f>
        <v>0</v>
      </c>
      <c r="K1019" s="65">
        <f>SUMIFS(Jul!$I$5:$I$619,Jul!$S$5:$S$619,"Despesa",Jul!$F$5:$F$619,Resultado!$D1019)</f>
        <v>0</v>
      </c>
      <c r="L1019" s="65">
        <f>SUMIFS(Ago!$I$5:$I$619,Ago!$S$5:$S$619,"Despesa",Ago!$F$5:$F$619,Resultado!$D1019)</f>
        <v>0</v>
      </c>
      <c r="M1019" s="65">
        <f>SUMIFS(Set!$I$5:$I$619,Set!$S$5:$S$619,"Despesa",Set!$F$5:$F$619,Resultado!$D1019)</f>
        <v>0</v>
      </c>
      <c r="N1019" s="65">
        <f>SUMIFS(Out!$I$5:$I$619,Out!$S$5:$S$619,"Despesa",Out!$F$5:$F$619,Resultado!$D1019)</f>
        <v>0</v>
      </c>
      <c r="O1019" s="65">
        <f>SUMIFS(Nov!$I$5:$I$619,Nov!$S$5:$S$619,"Despesa",Nov!$F$5:$F$619,Resultado!$D1019)</f>
        <v>0</v>
      </c>
      <c r="P1019" s="65">
        <f>SUMIFS(Dez!$I$5:$I$619,Dez!$S$5:$S$619,"Despesa",Dez!$F$5:$F$619,Resultado!$D1019)</f>
        <v>0</v>
      </c>
      <c r="Q1019" s="65">
        <f t="shared" si="106"/>
        <v>0</v>
      </c>
    </row>
    <row r="1020" spans="3:17" ht="28.5" customHeight="1" thickTop="1" thickBot="1" x14ac:dyDescent="0.25">
      <c r="C1020" s="45" t="str">
        <f>'PC Despesas'!U97</f>
        <v>5.7.93</v>
      </c>
      <c r="D1020" s="46" t="str">
        <f>VLOOKUP(C1020,'PC Despesas'!$U$5:$V$103,2,FALSE)</f>
        <v>-</v>
      </c>
      <c r="E1020" s="65">
        <f>SUMIFS(Jan!$I$5:$I$619,Jan!$S$5:$S$619,"Despesa",Jan!$F$5:$F$619,Resultado!$D1020)</f>
        <v>0</v>
      </c>
      <c r="F1020" s="65">
        <f>SUMIFS(Fev!$I$5:$I$619,Fev!$S$5:$S$619,"Despesa",Fev!$F$5:$F$619,Resultado!$D1020)</f>
        <v>0</v>
      </c>
      <c r="G1020" s="65">
        <f>SUMIFS(Mar!$I$5:$I$619,Mar!$S$5:$S$619,"Despesa",Mar!$F$5:$F$619,Resultado!$D1020)</f>
        <v>0</v>
      </c>
      <c r="H1020" s="65">
        <f>SUMIFS(Abr!$I$5:$I$619,Abr!$S$5:$S$619,"Despesa",Abr!$F$5:$F$619,Resultado!$D1020)</f>
        <v>0</v>
      </c>
      <c r="I1020" s="65">
        <f>SUMIFS(Mai!$I$5:$I$619,Mai!$S$5:$S$619,"Despesa",Mai!$F$5:$F$619,Resultado!$D1020)</f>
        <v>0</v>
      </c>
      <c r="J1020" s="65">
        <f>SUMIFS(Jun!$I$5:$I$619,Jun!$S$5:$S$619,"Despesa",Jun!$F$5:$F$619,Resultado!$D1020)</f>
        <v>0</v>
      </c>
      <c r="K1020" s="65">
        <f>SUMIFS(Jul!$I$5:$I$619,Jul!$S$5:$S$619,"Despesa",Jul!$F$5:$F$619,Resultado!$D1020)</f>
        <v>0</v>
      </c>
      <c r="L1020" s="65">
        <f>SUMIFS(Ago!$I$5:$I$619,Ago!$S$5:$S$619,"Despesa",Ago!$F$5:$F$619,Resultado!$D1020)</f>
        <v>0</v>
      </c>
      <c r="M1020" s="65">
        <f>SUMIFS(Set!$I$5:$I$619,Set!$S$5:$S$619,"Despesa",Set!$F$5:$F$619,Resultado!$D1020)</f>
        <v>0</v>
      </c>
      <c r="N1020" s="65">
        <f>SUMIFS(Out!$I$5:$I$619,Out!$S$5:$S$619,"Despesa",Out!$F$5:$F$619,Resultado!$D1020)</f>
        <v>0</v>
      </c>
      <c r="O1020" s="65">
        <f>SUMIFS(Nov!$I$5:$I$619,Nov!$S$5:$S$619,"Despesa",Nov!$F$5:$F$619,Resultado!$D1020)</f>
        <v>0</v>
      </c>
      <c r="P1020" s="65">
        <f>SUMIFS(Dez!$I$5:$I$619,Dez!$S$5:$S$619,"Despesa",Dez!$F$5:$F$619,Resultado!$D1020)</f>
        <v>0</v>
      </c>
      <c r="Q1020" s="65">
        <f t="shared" si="106"/>
        <v>0</v>
      </c>
    </row>
    <row r="1021" spans="3:17" ht="28.5" customHeight="1" thickTop="1" thickBot="1" x14ac:dyDescent="0.25">
      <c r="C1021" s="45" t="str">
        <f>'PC Despesas'!U98</f>
        <v>5.7.94</v>
      </c>
      <c r="D1021" s="46" t="str">
        <f>VLOOKUP(C1021,'PC Despesas'!$U$5:$V$103,2,FALSE)</f>
        <v>-</v>
      </c>
      <c r="E1021" s="65">
        <f>SUMIFS(Jan!$I$5:$I$619,Jan!$S$5:$S$619,"Despesa",Jan!$F$5:$F$619,Resultado!$D1021)</f>
        <v>0</v>
      </c>
      <c r="F1021" s="65">
        <f>SUMIFS(Fev!$I$5:$I$619,Fev!$S$5:$S$619,"Despesa",Fev!$F$5:$F$619,Resultado!$D1021)</f>
        <v>0</v>
      </c>
      <c r="G1021" s="65">
        <f>SUMIFS(Mar!$I$5:$I$619,Mar!$S$5:$S$619,"Despesa",Mar!$F$5:$F$619,Resultado!$D1021)</f>
        <v>0</v>
      </c>
      <c r="H1021" s="65">
        <f>SUMIFS(Abr!$I$5:$I$619,Abr!$S$5:$S$619,"Despesa",Abr!$F$5:$F$619,Resultado!$D1021)</f>
        <v>0</v>
      </c>
      <c r="I1021" s="65">
        <f>SUMIFS(Mai!$I$5:$I$619,Mai!$S$5:$S$619,"Despesa",Mai!$F$5:$F$619,Resultado!$D1021)</f>
        <v>0</v>
      </c>
      <c r="J1021" s="65">
        <f>SUMIFS(Jun!$I$5:$I$619,Jun!$S$5:$S$619,"Despesa",Jun!$F$5:$F$619,Resultado!$D1021)</f>
        <v>0</v>
      </c>
      <c r="K1021" s="65">
        <f>SUMIFS(Jul!$I$5:$I$619,Jul!$S$5:$S$619,"Despesa",Jul!$F$5:$F$619,Resultado!$D1021)</f>
        <v>0</v>
      </c>
      <c r="L1021" s="65">
        <f>SUMIFS(Ago!$I$5:$I$619,Ago!$S$5:$S$619,"Despesa",Ago!$F$5:$F$619,Resultado!$D1021)</f>
        <v>0</v>
      </c>
      <c r="M1021" s="65">
        <f>SUMIFS(Set!$I$5:$I$619,Set!$S$5:$S$619,"Despesa",Set!$F$5:$F$619,Resultado!$D1021)</f>
        <v>0</v>
      </c>
      <c r="N1021" s="65">
        <f>SUMIFS(Out!$I$5:$I$619,Out!$S$5:$S$619,"Despesa",Out!$F$5:$F$619,Resultado!$D1021)</f>
        <v>0</v>
      </c>
      <c r="O1021" s="65">
        <f>SUMIFS(Nov!$I$5:$I$619,Nov!$S$5:$S$619,"Despesa",Nov!$F$5:$F$619,Resultado!$D1021)</f>
        <v>0</v>
      </c>
      <c r="P1021" s="65">
        <f>SUMIFS(Dez!$I$5:$I$619,Dez!$S$5:$S$619,"Despesa",Dez!$F$5:$F$619,Resultado!$D1021)</f>
        <v>0</v>
      </c>
      <c r="Q1021" s="65">
        <f t="shared" si="106"/>
        <v>0</v>
      </c>
    </row>
    <row r="1022" spans="3:17" ht="28.5" customHeight="1" thickTop="1" thickBot="1" x14ac:dyDescent="0.25">
      <c r="C1022" s="45" t="str">
        <f>'PC Despesas'!U99</f>
        <v>5.7.95</v>
      </c>
      <c r="D1022" s="46" t="str">
        <f>VLOOKUP(C1022,'PC Despesas'!$U$5:$V$103,2,FALSE)</f>
        <v>-</v>
      </c>
      <c r="E1022" s="65">
        <f>SUMIFS(Jan!$I$5:$I$619,Jan!$S$5:$S$619,"Despesa",Jan!$F$5:$F$619,Resultado!$D1022)</f>
        <v>0</v>
      </c>
      <c r="F1022" s="65">
        <f>SUMIFS(Fev!$I$5:$I$619,Fev!$S$5:$S$619,"Despesa",Fev!$F$5:$F$619,Resultado!$D1022)</f>
        <v>0</v>
      </c>
      <c r="G1022" s="65">
        <f>SUMIFS(Mar!$I$5:$I$619,Mar!$S$5:$S$619,"Despesa",Mar!$F$5:$F$619,Resultado!$D1022)</f>
        <v>0</v>
      </c>
      <c r="H1022" s="65">
        <f>SUMIFS(Abr!$I$5:$I$619,Abr!$S$5:$S$619,"Despesa",Abr!$F$5:$F$619,Resultado!$D1022)</f>
        <v>0</v>
      </c>
      <c r="I1022" s="65">
        <f>SUMIFS(Mai!$I$5:$I$619,Mai!$S$5:$S$619,"Despesa",Mai!$F$5:$F$619,Resultado!$D1022)</f>
        <v>0</v>
      </c>
      <c r="J1022" s="65">
        <f>SUMIFS(Jun!$I$5:$I$619,Jun!$S$5:$S$619,"Despesa",Jun!$F$5:$F$619,Resultado!$D1022)</f>
        <v>0</v>
      </c>
      <c r="K1022" s="65">
        <f>SUMIFS(Jul!$I$5:$I$619,Jul!$S$5:$S$619,"Despesa",Jul!$F$5:$F$619,Resultado!$D1022)</f>
        <v>0</v>
      </c>
      <c r="L1022" s="65">
        <f>SUMIFS(Ago!$I$5:$I$619,Ago!$S$5:$S$619,"Despesa",Ago!$F$5:$F$619,Resultado!$D1022)</f>
        <v>0</v>
      </c>
      <c r="M1022" s="65">
        <f>SUMIFS(Set!$I$5:$I$619,Set!$S$5:$S$619,"Despesa",Set!$F$5:$F$619,Resultado!$D1022)</f>
        <v>0</v>
      </c>
      <c r="N1022" s="65">
        <f>SUMIFS(Out!$I$5:$I$619,Out!$S$5:$S$619,"Despesa",Out!$F$5:$F$619,Resultado!$D1022)</f>
        <v>0</v>
      </c>
      <c r="O1022" s="65">
        <f>SUMIFS(Nov!$I$5:$I$619,Nov!$S$5:$S$619,"Despesa",Nov!$F$5:$F$619,Resultado!$D1022)</f>
        <v>0</v>
      </c>
      <c r="P1022" s="65">
        <f>SUMIFS(Dez!$I$5:$I$619,Dez!$S$5:$S$619,"Despesa",Dez!$F$5:$F$619,Resultado!$D1022)</f>
        <v>0</v>
      </c>
      <c r="Q1022" s="65">
        <f t="shared" si="106"/>
        <v>0</v>
      </c>
    </row>
    <row r="1023" spans="3:17" ht="28.5" customHeight="1" thickTop="1" thickBot="1" x14ac:dyDescent="0.25">
      <c r="C1023" s="45" t="str">
        <f>'PC Despesas'!U100</f>
        <v>5.7.96</v>
      </c>
      <c r="D1023" s="46" t="str">
        <f>VLOOKUP(C1023,'PC Despesas'!$U$5:$V$103,2,FALSE)</f>
        <v>-</v>
      </c>
      <c r="E1023" s="65">
        <f>SUMIFS(Jan!$I$5:$I$619,Jan!$S$5:$S$619,"Despesa",Jan!$F$5:$F$619,Resultado!$D1023)</f>
        <v>0</v>
      </c>
      <c r="F1023" s="65">
        <f>SUMIFS(Fev!$I$5:$I$619,Fev!$S$5:$S$619,"Despesa",Fev!$F$5:$F$619,Resultado!$D1023)</f>
        <v>0</v>
      </c>
      <c r="G1023" s="65">
        <f>SUMIFS(Mar!$I$5:$I$619,Mar!$S$5:$S$619,"Despesa",Mar!$F$5:$F$619,Resultado!$D1023)</f>
        <v>0</v>
      </c>
      <c r="H1023" s="65">
        <f>SUMIFS(Abr!$I$5:$I$619,Abr!$S$5:$S$619,"Despesa",Abr!$F$5:$F$619,Resultado!$D1023)</f>
        <v>0</v>
      </c>
      <c r="I1023" s="65">
        <f>SUMIFS(Mai!$I$5:$I$619,Mai!$S$5:$S$619,"Despesa",Mai!$F$5:$F$619,Resultado!$D1023)</f>
        <v>0</v>
      </c>
      <c r="J1023" s="65">
        <f>SUMIFS(Jun!$I$5:$I$619,Jun!$S$5:$S$619,"Despesa",Jun!$F$5:$F$619,Resultado!$D1023)</f>
        <v>0</v>
      </c>
      <c r="K1023" s="65">
        <f>SUMIFS(Jul!$I$5:$I$619,Jul!$S$5:$S$619,"Despesa",Jul!$F$5:$F$619,Resultado!$D1023)</f>
        <v>0</v>
      </c>
      <c r="L1023" s="65">
        <f>SUMIFS(Ago!$I$5:$I$619,Ago!$S$5:$S$619,"Despesa",Ago!$F$5:$F$619,Resultado!$D1023)</f>
        <v>0</v>
      </c>
      <c r="M1023" s="65">
        <f>SUMIFS(Set!$I$5:$I$619,Set!$S$5:$S$619,"Despesa",Set!$F$5:$F$619,Resultado!$D1023)</f>
        <v>0</v>
      </c>
      <c r="N1023" s="65">
        <f>SUMIFS(Out!$I$5:$I$619,Out!$S$5:$S$619,"Despesa",Out!$F$5:$F$619,Resultado!$D1023)</f>
        <v>0</v>
      </c>
      <c r="O1023" s="65">
        <f>SUMIFS(Nov!$I$5:$I$619,Nov!$S$5:$S$619,"Despesa",Nov!$F$5:$F$619,Resultado!$D1023)</f>
        <v>0</v>
      </c>
      <c r="P1023" s="65">
        <f>SUMIFS(Dez!$I$5:$I$619,Dez!$S$5:$S$619,"Despesa",Dez!$F$5:$F$619,Resultado!$D1023)</f>
        <v>0</v>
      </c>
      <c r="Q1023" s="65">
        <f t="shared" si="106"/>
        <v>0</v>
      </c>
    </row>
    <row r="1024" spans="3:17" ht="28.5" customHeight="1" thickTop="1" thickBot="1" x14ac:dyDescent="0.25">
      <c r="C1024" s="45" t="str">
        <f>'PC Despesas'!U101</f>
        <v>5.7.97</v>
      </c>
      <c r="D1024" s="46" t="str">
        <f>VLOOKUP(C1024,'PC Despesas'!$U$5:$V$103,2,FALSE)</f>
        <v>-</v>
      </c>
      <c r="E1024" s="65">
        <f>SUMIFS(Jan!$I$5:$I$619,Jan!$S$5:$S$619,"Despesa",Jan!$F$5:$F$619,Resultado!$D1024)</f>
        <v>0</v>
      </c>
      <c r="F1024" s="65">
        <f>SUMIFS(Fev!$I$5:$I$619,Fev!$S$5:$S$619,"Despesa",Fev!$F$5:$F$619,Resultado!$D1024)</f>
        <v>0</v>
      </c>
      <c r="G1024" s="65">
        <f>SUMIFS(Mar!$I$5:$I$619,Mar!$S$5:$S$619,"Despesa",Mar!$F$5:$F$619,Resultado!$D1024)</f>
        <v>0</v>
      </c>
      <c r="H1024" s="65">
        <f>SUMIFS(Abr!$I$5:$I$619,Abr!$S$5:$S$619,"Despesa",Abr!$F$5:$F$619,Resultado!$D1024)</f>
        <v>0</v>
      </c>
      <c r="I1024" s="65">
        <f>SUMIFS(Mai!$I$5:$I$619,Mai!$S$5:$S$619,"Despesa",Mai!$F$5:$F$619,Resultado!$D1024)</f>
        <v>0</v>
      </c>
      <c r="J1024" s="65">
        <f>SUMIFS(Jun!$I$5:$I$619,Jun!$S$5:$S$619,"Despesa",Jun!$F$5:$F$619,Resultado!$D1024)</f>
        <v>0</v>
      </c>
      <c r="K1024" s="65">
        <f>SUMIFS(Jul!$I$5:$I$619,Jul!$S$5:$S$619,"Despesa",Jul!$F$5:$F$619,Resultado!$D1024)</f>
        <v>0</v>
      </c>
      <c r="L1024" s="65">
        <f>SUMIFS(Ago!$I$5:$I$619,Ago!$S$5:$S$619,"Despesa",Ago!$F$5:$F$619,Resultado!$D1024)</f>
        <v>0</v>
      </c>
      <c r="M1024" s="65">
        <f>SUMIFS(Set!$I$5:$I$619,Set!$S$5:$S$619,"Despesa",Set!$F$5:$F$619,Resultado!$D1024)</f>
        <v>0</v>
      </c>
      <c r="N1024" s="65">
        <f>SUMIFS(Out!$I$5:$I$619,Out!$S$5:$S$619,"Despesa",Out!$F$5:$F$619,Resultado!$D1024)</f>
        <v>0</v>
      </c>
      <c r="O1024" s="65">
        <f>SUMIFS(Nov!$I$5:$I$619,Nov!$S$5:$S$619,"Despesa",Nov!$F$5:$F$619,Resultado!$D1024)</f>
        <v>0</v>
      </c>
      <c r="P1024" s="65">
        <f>SUMIFS(Dez!$I$5:$I$619,Dez!$S$5:$S$619,"Despesa",Dez!$F$5:$F$619,Resultado!$D1024)</f>
        <v>0</v>
      </c>
      <c r="Q1024" s="65">
        <f t="shared" si="106"/>
        <v>0</v>
      </c>
    </row>
    <row r="1025" spans="3:17" ht="28.5" customHeight="1" thickTop="1" thickBot="1" x14ac:dyDescent="0.25">
      <c r="C1025" s="45" t="str">
        <f>'PC Despesas'!U102</f>
        <v>5.7.98</v>
      </c>
      <c r="D1025" s="46" t="str">
        <f>VLOOKUP(C1025,'PC Despesas'!$U$5:$V$103,2,FALSE)</f>
        <v>-</v>
      </c>
      <c r="E1025" s="65">
        <f>SUMIFS(Jan!$I$5:$I$619,Jan!$S$5:$S$619,"Despesa",Jan!$F$5:$F$619,Resultado!$D1025)</f>
        <v>0</v>
      </c>
      <c r="F1025" s="65">
        <f>SUMIFS(Fev!$I$5:$I$619,Fev!$S$5:$S$619,"Despesa",Fev!$F$5:$F$619,Resultado!$D1025)</f>
        <v>0</v>
      </c>
      <c r="G1025" s="65">
        <f>SUMIFS(Mar!$I$5:$I$619,Mar!$S$5:$S$619,"Despesa",Mar!$F$5:$F$619,Resultado!$D1025)</f>
        <v>0</v>
      </c>
      <c r="H1025" s="65">
        <f>SUMIFS(Abr!$I$5:$I$619,Abr!$S$5:$S$619,"Despesa",Abr!$F$5:$F$619,Resultado!$D1025)</f>
        <v>0</v>
      </c>
      <c r="I1025" s="65">
        <f>SUMIFS(Mai!$I$5:$I$619,Mai!$S$5:$S$619,"Despesa",Mai!$F$5:$F$619,Resultado!$D1025)</f>
        <v>0</v>
      </c>
      <c r="J1025" s="65">
        <f>SUMIFS(Jun!$I$5:$I$619,Jun!$S$5:$S$619,"Despesa",Jun!$F$5:$F$619,Resultado!$D1025)</f>
        <v>0</v>
      </c>
      <c r="K1025" s="65">
        <f>SUMIFS(Jul!$I$5:$I$619,Jul!$S$5:$S$619,"Despesa",Jul!$F$5:$F$619,Resultado!$D1025)</f>
        <v>0</v>
      </c>
      <c r="L1025" s="65">
        <f>SUMIFS(Ago!$I$5:$I$619,Ago!$S$5:$S$619,"Despesa",Ago!$F$5:$F$619,Resultado!$D1025)</f>
        <v>0</v>
      </c>
      <c r="M1025" s="65">
        <f>SUMIFS(Set!$I$5:$I$619,Set!$S$5:$S$619,"Despesa",Set!$F$5:$F$619,Resultado!$D1025)</f>
        <v>0</v>
      </c>
      <c r="N1025" s="65">
        <f>SUMIFS(Out!$I$5:$I$619,Out!$S$5:$S$619,"Despesa",Out!$F$5:$F$619,Resultado!$D1025)</f>
        <v>0</v>
      </c>
      <c r="O1025" s="65">
        <f>SUMIFS(Nov!$I$5:$I$619,Nov!$S$5:$S$619,"Despesa",Nov!$F$5:$F$619,Resultado!$D1025)</f>
        <v>0</v>
      </c>
      <c r="P1025" s="65">
        <f>SUMIFS(Dez!$I$5:$I$619,Dez!$S$5:$S$619,"Despesa",Dez!$F$5:$F$619,Resultado!$D1025)</f>
        <v>0</v>
      </c>
      <c r="Q1025" s="65">
        <f t="shared" si="106"/>
        <v>0</v>
      </c>
    </row>
    <row r="1026" spans="3:17" ht="28.5" customHeight="1" thickTop="1" thickBot="1" x14ac:dyDescent="0.25">
      <c r="C1026" s="45" t="str">
        <f>'PC Despesas'!U103</f>
        <v>5.7.99</v>
      </c>
      <c r="D1026" s="46" t="str">
        <f>VLOOKUP(C1026,'PC Despesas'!$U$5:$V$103,2,FALSE)</f>
        <v>Outros Impostos</v>
      </c>
      <c r="E1026" s="65">
        <f>SUMIFS(Jan!$I$5:$I$619,Jan!$S$5:$S$619,"Despesa",Jan!$F$5:$F$619,Resultado!$D1026)</f>
        <v>0</v>
      </c>
      <c r="F1026" s="65">
        <f>SUMIFS(Fev!$I$5:$I$619,Fev!$S$5:$S$619,"Despesa",Fev!$F$5:$F$619,Resultado!$D1026)</f>
        <v>0</v>
      </c>
      <c r="G1026" s="65">
        <f>SUMIFS(Mar!$I$5:$I$619,Mar!$S$5:$S$619,"Despesa",Mar!$F$5:$F$619,Resultado!$D1026)</f>
        <v>0</v>
      </c>
      <c r="H1026" s="65">
        <f>SUMIFS(Abr!$I$5:$I$619,Abr!$S$5:$S$619,"Despesa",Abr!$F$5:$F$619,Resultado!$D1026)</f>
        <v>0</v>
      </c>
      <c r="I1026" s="65">
        <f>SUMIFS(Mai!$I$5:$I$619,Mai!$S$5:$S$619,"Despesa",Mai!$F$5:$F$619,Resultado!$D1026)</f>
        <v>0</v>
      </c>
      <c r="J1026" s="65">
        <f>SUMIFS(Jun!$I$5:$I$619,Jun!$S$5:$S$619,"Despesa",Jun!$F$5:$F$619,Resultado!$D1026)</f>
        <v>0</v>
      </c>
      <c r="K1026" s="65">
        <f>SUMIFS(Jul!$I$5:$I$619,Jul!$S$5:$S$619,"Despesa",Jul!$F$5:$F$619,Resultado!$D1026)</f>
        <v>0</v>
      </c>
      <c r="L1026" s="65">
        <f>SUMIFS(Ago!$I$5:$I$619,Ago!$S$5:$S$619,"Despesa",Ago!$F$5:$F$619,Resultado!$D1026)</f>
        <v>0</v>
      </c>
      <c r="M1026" s="65">
        <f>SUMIFS(Set!$I$5:$I$619,Set!$S$5:$S$619,"Despesa",Set!$F$5:$F$619,Resultado!$D1026)</f>
        <v>0</v>
      </c>
      <c r="N1026" s="65">
        <f>SUMIFS(Out!$I$5:$I$619,Out!$S$5:$S$619,"Despesa",Out!$F$5:$F$619,Resultado!$D1026)</f>
        <v>0</v>
      </c>
      <c r="O1026" s="65">
        <f>SUMIFS(Nov!$I$5:$I$619,Nov!$S$5:$S$619,"Despesa",Nov!$F$5:$F$619,Resultado!$D1026)</f>
        <v>0</v>
      </c>
      <c r="P1026" s="65">
        <f>SUMIFS(Dez!$I$5:$I$619,Dez!$S$5:$S$619,"Despesa",Dez!$F$5:$F$619,Resultado!$D1026)</f>
        <v>0</v>
      </c>
      <c r="Q1026" s="65">
        <f t="shared" si="106"/>
        <v>0</v>
      </c>
    </row>
    <row r="1027" spans="3:17" ht="12.75" customHeight="1" thickTop="1" thickBot="1" x14ac:dyDescent="0.25">
      <c r="E1027" s="223"/>
      <c r="F1027" s="223"/>
      <c r="G1027" s="223"/>
      <c r="H1027" s="223"/>
      <c r="I1027" s="223"/>
      <c r="J1027" s="223"/>
      <c r="K1027" s="223"/>
      <c r="L1027" s="223"/>
      <c r="M1027" s="223"/>
      <c r="N1027" s="223"/>
      <c r="O1027" s="223"/>
      <c r="P1027" s="223"/>
      <c r="Q1027" s="223"/>
    </row>
    <row r="1028" spans="3:17" ht="34.5" customHeight="1" thickTop="1" thickBot="1" x14ac:dyDescent="0.25">
      <c r="C1028" s="293" t="s">
        <v>193</v>
      </c>
      <c r="D1028" s="294"/>
      <c r="E1028" s="219">
        <f>E18-E321</f>
        <v>36450</v>
      </c>
      <c r="F1028" s="219">
        <f t="shared" ref="F1028:Q1028" si="107">F18-F321</f>
        <v>36000</v>
      </c>
      <c r="G1028" s="219">
        <f t="shared" si="107"/>
        <v>18300</v>
      </c>
      <c r="H1028" s="219">
        <f t="shared" si="107"/>
        <v>36450</v>
      </c>
      <c r="I1028" s="219">
        <f t="shared" si="107"/>
        <v>-28850</v>
      </c>
      <c r="J1028" s="219">
        <f t="shared" si="107"/>
        <v>11750</v>
      </c>
      <c r="K1028" s="219">
        <f t="shared" si="107"/>
        <v>53750</v>
      </c>
      <c r="L1028" s="219">
        <f t="shared" si="107"/>
        <v>0</v>
      </c>
      <c r="M1028" s="219">
        <f t="shared" si="107"/>
        <v>0</v>
      </c>
      <c r="N1028" s="219">
        <f t="shared" si="107"/>
        <v>0</v>
      </c>
      <c r="O1028" s="219">
        <f t="shared" si="107"/>
        <v>0</v>
      </c>
      <c r="P1028" s="219">
        <f t="shared" si="107"/>
        <v>0</v>
      </c>
      <c r="Q1028" s="219">
        <f t="shared" si="107"/>
        <v>163850</v>
      </c>
    </row>
    <row r="1029" spans="3:17" ht="17" thickTop="1" thickBot="1" x14ac:dyDescent="0.25">
      <c r="E1029" s="224"/>
      <c r="F1029" s="224"/>
      <c r="G1029" s="224"/>
      <c r="H1029" s="224"/>
      <c r="I1029" s="224"/>
      <c r="J1029" s="224"/>
      <c r="K1029" s="224"/>
      <c r="L1029" s="224"/>
      <c r="M1029" s="224"/>
      <c r="N1029" s="224"/>
      <c r="O1029" s="224"/>
      <c r="P1029" s="224"/>
      <c r="Q1029" s="224"/>
    </row>
    <row r="1030" spans="3:17" ht="34.5" customHeight="1" thickTop="1" thickBot="1" x14ac:dyDescent="0.25">
      <c r="C1030" s="153" t="s">
        <v>256</v>
      </c>
      <c r="D1030" s="42" t="str">
        <f>VLOOKUP(C1030,'PC Despesas'!$X$4:$Y$103,2,FALSE)</f>
        <v>INVESTIMENTOS (BENS)</v>
      </c>
      <c r="E1030" s="221">
        <f>SUM(E1031:E1129)</f>
        <v>0</v>
      </c>
      <c r="F1030" s="221">
        <f t="shared" ref="F1030:O1030" si="108">SUM(F1031:F1129)</f>
        <v>0</v>
      </c>
      <c r="G1030" s="221">
        <f t="shared" si="108"/>
        <v>0</v>
      </c>
      <c r="H1030" s="221">
        <f t="shared" si="108"/>
        <v>0</v>
      </c>
      <c r="I1030" s="221">
        <f t="shared" si="108"/>
        <v>0</v>
      </c>
      <c r="J1030" s="221">
        <f t="shared" si="108"/>
        <v>0</v>
      </c>
      <c r="K1030" s="221">
        <f t="shared" si="108"/>
        <v>0</v>
      </c>
      <c r="L1030" s="221">
        <f t="shared" si="108"/>
        <v>0</v>
      </c>
      <c r="M1030" s="221">
        <f t="shared" si="108"/>
        <v>0</v>
      </c>
      <c r="N1030" s="221">
        <f t="shared" si="108"/>
        <v>0</v>
      </c>
      <c r="O1030" s="221">
        <f t="shared" si="108"/>
        <v>0</v>
      </c>
      <c r="P1030" s="221">
        <f>SUM(P1031:P1129)</f>
        <v>0</v>
      </c>
      <c r="Q1030" s="221">
        <f>SUM(Q1031:Q1129)</f>
        <v>0</v>
      </c>
    </row>
    <row r="1031" spans="3:17" ht="28.5" customHeight="1" thickTop="1" thickBot="1" x14ac:dyDescent="0.25">
      <c r="C1031" s="45" t="str">
        <f>'PC Despesas'!X5</f>
        <v>5.8.1</v>
      </c>
      <c r="D1031" s="46" t="str">
        <f>VLOOKUP(C1031,'PC Despesas'!$X$5:$Y$103,2,FALSE)</f>
        <v>-</v>
      </c>
      <c r="E1031" s="65">
        <f>SUMIFS(Jan!$I$5:$I$619,Jan!$S$5:$S$619,"Despesa",Jan!$F$5:$F$619,Resultado!$D1031)</f>
        <v>0</v>
      </c>
      <c r="F1031" s="65">
        <f>SUMIFS(Fev!$I$5:$I$619,Fev!$S$5:$S$619,"Despesa",Fev!$F$5:$F$619,Resultado!$D1031)</f>
        <v>0</v>
      </c>
      <c r="G1031" s="65">
        <f>SUMIFS(Mar!$I$5:$I$619,Mar!$S$5:$S$619,"Despesa",Mar!$F$5:$F$619,Resultado!$D1031)</f>
        <v>0</v>
      </c>
      <c r="H1031" s="65">
        <f>SUMIFS(Abr!$I$5:$I$619,Abr!$S$5:$S$619,"Despesa",Abr!$F$5:$F$619,Resultado!$D1031)</f>
        <v>0</v>
      </c>
      <c r="I1031" s="65">
        <f>SUMIFS(Mai!$I$5:$I$619,Mai!$S$5:$S$619,"Despesa",Mai!$F$5:$F$619,Resultado!$D1031)</f>
        <v>0</v>
      </c>
      <c r="J1031" s="65">
        <f>SUMIFS(Jun!$I$5:$I$619,Jun!$S$5:$S$619,"Despesa",Jun!$F$5:$F$619,Resultado!$D1031)</f>
        <v>0</v>
      </c>
      <c r="K1031" s="65">
        <f>SUMIFS(Jul!$I$5:$I$619,Jul!$S$5:$S$619,"Despesa",Jul!$F$5:$F$619,Resultado!$D1031)</f>
        <v>0</v>
      </c>
      <c r="L1031" s="65">
        <f>SUMIFS(Ago!$I$5:$I$619,Ago!$S$5:$S$619,"Despesa",Ago!$F$5:$F$619,Resultado!$D1031)</f>
        <v>0</v>
      </c>
      <c r="M1031" s="65">
        <f>SUMIFS(Set!$I$5:$I$619,Set!$S$5:$S$619,"Despesa",Set!$F$5:$F$619,Resultado!$D1031)</f>
        <v>0</v>
      </c>
      <c r="N1031" s="65">
        <f>SUMIFS(Out!$I$5:$I$619,Out!$S$5:$S$619,"Despesa",Out!$F$5:$F$619,Resultado!$D1031)</f>
        <v>0</v>
      </c>
      <c r="O1031" s="65">
        <f>SUMIFS(Nov!$I$5:$I$619,Nov!$S$5:$S$619,"Despesa",Nov!$F$5:$F$619,Resultado!$D1031)</f>
        <v>0</v>
      </c>
      <c r="P1031" s="65">
        <f>SUMIFS(Dez!$I$5:$I$619,Dez!$S$5:$S$619,"Despesa",Dez!$F$5:$F$619,Resultado!$D1031)</f>
        <v>0</v>
      </c>
      <c r="Q1031" s="65">
        <f>SUM(E1031:P1031)</f>
        <v>0</v>
      </c>
    </row>
    <row r="1032" spans="3:17" ht="28.5" customHeight="1" thickTop="1" thickBot="1" x14ac:dyDescent="0.25">
      <c r="C1032" s="45" t="str">
        <f>'PC Despesas'!X6</f>
        <v>5.8.2</v>
      </c>
      <c r="D1032" s="46" t="str">
        <f>VLOOKUP(C1032,'PC Despesas'!$X$5:$Y$103,2,FALSE)</f>
        <v>-</v>
      </c>
      <c r="E1032" s="65">
        <f>SUMIFS(Jan!$I$5:$I$619,Jan!$S$5:$S$619,"Despesa",Jan!$F$5:$F$619,Resultado!$D1032)</f>
        <v>0</v>
      </c>
      <c r="F1032" s="65">
        <f>SUMIFS(Fev!$I$5:$I$619,Fev!$S$5:$S$619,"Despesa",Fev!$F$5:$F$619,Resultado!$D1032)</f>
        <v>0</v>
      </c>
      <c r="G1032" s="65">
        <f>SUMIFS(Mar!$I$5:$I$619,Mar!$S$5:$S$619,"Despesa",Mar!$F$5:$F$619,Resultado!$D1032)</f>
        <v>0</v>
      </c>
      <c r="H1032" s="65">
        <f>SUMIFS(Abr!$I$5:$I$619,Abr!$S$5:$S$619,"Despesa",Abr!$F$5:$F$619,Resultado!$D1032)</f>
        <v>0</v>
      </c>
      <c r="I1032" s="65">
        <f>SUMIFS(Mai!$I$5:$I$619,Mai!$S$5:$S$619,"Despesa",Mai!$F$5:$F$619,Resultado!$D1032)</f>
        <v>0</v>
      </c>
      <c r="J1032" s="65">
        <f>SUMIFS(Jun!$I$5:$I$619,Jun!$S$5:$S$619,"Despesa",Jun!$F$5:$F$619,Resultado!$D1032)</f>
        <v>0</v>
      </c>
      <c r="K1032" s="65">
        <f>SUMIFS(Jul!$I$5:$I$619,Jul!$S$5:$S$619,"Despesa",Jul!$F$5:$F$619,Resultado!$D1032)</f>
        <v>0</v>
      </c>
      <c r="L1032" s="65">
        <f>SUMIFS(Ago!$I$5:$I$619,Ago!$S$5:$S$619,"Despesa",Ago!$F$5:$F$619,Resultado!$D1032)</f>
        <v>0</v>
      </c>
      <c r="M1032" s="65">
        <f>SUMIFS(Set!$I$5:$I$619,Set!$S$5:$S$619,"Despesa",Set!$F$5:$F$619,Resultado!$D1032)</f>
        <v>0</v>
      </c>
      <c r="N1032" s="65">
        <f>SUMIFS(Out!$I$5:$I$619,Out!$S$5:$S$619,"Despesa",Out!$F$5:$F$619,Resultado!$D1032)</f>
        <v>0</v>
      </c>
      <c r="O1032" s="65">
        <f>SUMIFS(Nov!$I$5:$I$619,Nov!$S$5:$S$619,"Despesa",Nov!$F$5:$F$619,Resultado!$D1032)</f>
        <v>0</v>
      </c>
      <c r="P1032" s="65">
        <f>SUMIFS(Dez!$I$5:$I$619,Dez!$S$5:$S$619,"Despesa",Dez!$F$5:$F$619,Resultado!$D1032)</f>
        <v>0</v>
      </c>
      <c r="Q1032" s="65">
        <f t="shared" ref="Q1032:Q1095" si="109">SUM(E1032:P1032)</f>
        <v>0</v>
      </c>
    </row>
    <row r="1033" spans="3:17" ht="28.5" customHeight="1" thickTop="1" thickBot="1" x14ac:dyDescent="0.25">
      <c r="C1033" s="45" t="str">
        <f>'PC Despesas'!X7</f>
        <v>5.8.3</v>
      </c>
      <c r="D1033" s="46" t="str">
        <f>VLOOKUP(C1033,'PC Despesas'!$X$5:$Y$103,2,FALSE)</f>
        <v>-</v>
      </c>
      <c r="E1033" s="65">
        <f>SUMIFS(Jan!$I$5:$I$619,Jan!$S$5:$S$619,"Despesa",Jan!$F$5:$F$619,Resultado!$D1033)</f>
        <v>0</v>
      </c>
      <c r="F1033" s="65">
        <f>SUMIFS(Fev!$I$5:$I$619,Fev!$S$5:$S$619,"Despesa",Fev!$F$5:$F$619,Resultado!$D1033)</f>
        <v>0</v>
      </c>
      <c r="G1033" s="65">
        <f>SUMIFS(Mar!$I$5:$I$619,Mar!$S$5:$S$619,"Despesa",Mar!$F$5:$F$619,Resultado!$D1033)</f>
        <v>0</v>
      </c>
      <c r="H1033" s="65">
        <f>SUMIFS(Abr!$I$5:$I$619,Abr!$S$5:$S$619,"Despesa",Abr!$F$5:$F$619,Resultado!$D1033)</f>
        <v>0</v>
      </c>
      <c r="I1033" s="65">
        <f>SUMIFS(Mai!$I$5:$I$619,Mai!$S$5:$S$619,"Despesa",Mai!$F$5:$F$619,Resultado!$D1033)</f>
        <v>0</v>
      </c>
      <c r="J1033" s="65">
        <f>SUMIFS(Jun!$I$5:$I$619,Jun!$S$5:$S$619,"Despesa",Jun!$F$5:$F$619,Resultado!$D1033)</f>
        <v>0</v>
      </c>
      <c r="K1033" s="65">
        <f>SUMIFS(Jul!$I$5:$I$619,Jul!$S$5:$S$619,"Despesa",Jul!$F$5:$F$619,Resultado!$D1033)</f>
        <v>0</v>
      </c>
      <c r="L1033" s="65">
        <f>SUMIFS(Ago!$I$5:$I$619,Ago!$S$5:$S$619,"Despesa",Ago!$F$5:$F$619,Resultado!$D1033)</f>
        <v>0</v>
      </c>
      <c r="M1033" s="65">
        <f>SUMIFS(Set!$I$5:$I$619,Set!$S$5:$S$619,"Despesa",Set!$F$5:$F$619,Resultado!$D1033)</f>
        <v>0</v>
      </c>
      <c r="N1033" s="65">
        <f>SUMIFS(Out!$I$5:$I$619,Out!$S$5:$S$619,"Despesa",Out!$F$5:$F$619,Resultado!$D1033)</f>
        <v>0</v>
      </c>
      <c r="O1033" s="65">
        <f>SUMIFS(Nov!$I$5:$I$619,Nov!$S$5:$S$619,"Despesa",Nov!$F$5:$F$619,Resultado!$D1033)</f>
        <v>0</v>
      </c>
      <c r="P1033" s="65">
        <f>SUMIFS(Dez!$I$5:$I$619,Dez!$S$5:$S$619,"Despesa",Dez!$F$5:$F$619,Resultado!$D1033)</f>
        <v>0</v>
      </c>
      <c r="Q1033" s="65">
        <f t="shared" si="109"/>
        <v>0</v>
      </c>
    </row>
    <row r="1034" spans="3:17" ht="28.5" customHeight="1" thickTop="1" thickBot="1" x14ac:dyDescent="0.25">
      <c r="C1034" s="45" t="str">
        <f>'PC Despesas'!X8</f>
        <v>5.8.4</v>
      </c>
      <c r="D1034" s="46" t="str">
        <f>VLOOKUP(C1034,'PC Despesas'!$X$5:$Y$103,2,FALSE)</f>
        <v>-</v>
      </c>
      <c r="E1034" s="65">
        <f>SUMIFS(Jan!$I$5:$I$619,Jan!$S$5:$S$619,"Despesa",Jan!$F$5:$F$619,Resultado!$D1034)</f>
        <v>0</v>
      </c>
      <c r="F1034" s="65">
        <f>SUMIFS(Fev!$I$5:$I$619,Fev!$S$5:$S$619,"Despesa",Fev!$F$5:$F$619,Resultado!$D1034)</f>
        <v>0</v>
      </c>
      <c r="G1034" s="65">
        <f>SUMIFS(Mar!$I$5:$I$619,Mar!$S$5:$S$619,"Despesa",Mar!$F$5:$F$619,Resultado!$D1034)</f>
        <v>0</v>
      </c>
      <c r="H1034" s="65">
        <f>SUMIFS(Abr!$I$5:$I$619,Abr!$S$5:$S$619,"Despesa",Abr!$F$5:$F$619,Resultado!$D1034)</f>
        <v>0</v>
      </c>
      <c r="I1034" s="65">
        <f>SUMIFS(Mai!$I$5:$I$619,Mai!$S$5:$S$619,"Despesa",Mai!$F$5:$F$619,Resultado!$D1034)</f>
        <v>0</v>
      </c>
      <c r="J1034" s="65">
        <f>SUMIFS(Jun!$I$5:$I$619,Jun!$S$5:$S$619,"Despesa",Jun!$F$5:$F$619,Resultado!$D1034)</f>
        <v>0</v>
      </c>
      <c r="K1034" s="65">
        <f>SUMIFS(Jul!$I$5:$I$619,Jul!$S$5:$S$619,"Despesa",Jul!$F$5:$F$619,Resultado!$D1034)</f>
        <v>0</v>
      </c>
      <c r="L1034" s="65">
        <f>SUMIFS(Ago!$I$5:$I$619,Ago!$S$5:$S$619,"Despesa",Ago!$F$5:$F$619,Resultado!$D1034)</f>
        <v>0</v>
      </c>
      <c r="M1034" s="65">
        <f>SUMIFS(Set!$I$5:$I$619,Set!$S$5:$S$619,"Despesa",Set!$F$5:$F$619,Resultado!$D1034)</f>
        <v>0</v>
      </c>
      <c r="N1034" s="65">
        <f>SUMIFS(Out!$I$5:$I$619,Out!$S$5:$S$619,"Despesa",Out!$F$5:$F$619,Resultado!$D1034)</f>
        <v>0</v>
      </c>
      <c r="O1034" s="65">
        <f>SUMIFS(Nov!$I$5:$I$619,Nov!$S$5:$S$619,"Despesa",Nov!$F$5:$F$619,Resultado!$D1034)</f>
        <v>0</v>
      </c>
      <c r="P1034" s="65">
        <f>SUMIFS(Dez!$I$5:$I$619,Dez!$S$5:$S$619,"Despesa",Dez!$F$5:$F$619,Resultado!$D1034)</f>
        <v>0</v>
      </c>
      <c r="Q1034" s="65">
        <f t="shared" si="109"/>
        <v>0</v>
      </c>
    </row>
    <row r="1035" spans="3:17" ht="28.5" customHeight="1" thickTop="1" thickBot="1" x14ac:dyDescent="0.25">
      <c r="C1035" s="45" t="str">
        <f>'PC Despesas'!X9</f>
        <v>5.8.5</v>
      </c>
      <c r="D1035" s="46" t="str">
        <f>VLOOKUP(C1035,'PC Despesas'!$X$5:$Y$103,2,FALSE)</f>
        <v>-</v>
      </c>
      <c r="E1035" s="65">
        <f>SUMIFS(Jan!$I$5:$I$619,Jan!$S$5:$S$619,"Despesa",Jan!$F$5:$F$619,Resultado!$D1035)</f>
        <v>0</v>
      </c>
      <c r="F1035" s="65">
        <f>SUMIFS(Fev!$I$5:$I$619,Fev!$S$5:$S$619,"Despesa",Fev!$F$5:$F$619,Resultado!$D1035)</f>
        <v>0</v>
      </c>
      <c r="G1035" s="65">
        <f>SUMIFS(Mar!$I$5:$I$619,Mar!$S$5:$S$619,"Despesa",Mar!$F$5:$F$619,Resultado!$D1035)</f>
        <v>0</v>
      </c>
      <c r="H1035" s="65">
        <f>SUMIFS(Abr!$I$5:$I$619,Abr!$S$5:$S$619,"Despesa",Abr!$F$5:$F$619,Resultado!$D1035)</f>
        <v>0</v>
      </c>
      <c r="I1035" s="65">
        <f>SUMIFS(Mai!$I$5:$I$619,Mai!$S$5:$S$619,"Despesa",Mai!$F$5:$F$619,Resultado!$D1035)</f>
        <v>0</v>
      </c>
      <c r="J1035" s="65">
        <f>SUMIFS(Jun!$I$5:$I$619,Jun!$S$5:$S$619,"Despesa",Jun!$F$5:$F$619,Resultado!$D1035)</f>
        <v>0</v>
      </c>
      <c r="K1035" s="65">
        <f>SUMIFS(Jul!$I$5:$I$619,Jul!$S$5:$S$619,"Despesa",Jul!$F$5:$F$619,Resultado!$D1035)</f>
        <v>0</v>
      </c>
      <c r="L1035" s="65">
        <f>SUMIFS(Ago!$I$5:$I$619,Ago!$S$5:$S$619,"Despesa",Ago!$F$5:$F$619,Resultado!$D1035)</f>
        <v>0</v>
      </c>
      <c r="M1035" s="65">
        <f>SUMIFS(Set!$I$5:$I$619,Set!$S$5:$S$619,"Despesa",Set!$F$5:$F$619,Resultado!$D1035)</f>
        <v>0</v>
      </c>
      <c r="N1035" s="65">
        <f>SUMIFS(Out!$I$5:$I$619,Out!$S$5:$S$619,"Despesa",Out!$F$5:$F$619,Resultado!$D1035)</f>
        <v>0</v>
      </c>
      <c r="O1035" s="65">
        <f>SUMIFS(Nov!$I$5:$I$619,Nov!$S$5:$S$619,"Despesa",Nov!$F$5:$F$619,Resultado!$D1035)</f>
        <v>0</v>
      </c>
      <c r="P1035" s="65">
        <f>SUMIFS(Dez!$I$5:$I$619,Dez!$S$5:$S$619,"Despesa",Dez!$F$5:$F$619,Resultado!$D1035)</f>
        <v>0</v>
      </c>
      <c r="Q1035" s="65">
        <f t="shared" si="109"/>
        <v>0</v>
      </c>
    </row>
    <row r="1036" spans="3:17" ht="28.5" customHeight="1" thickTop="1" thickBot="1" x14ac:dyDescent="0.25">
      <c r="C1036" s="45" t="str">
        <f>'PC Despesas'!X10</f>
        <v>5.8.6</v>
      </c>
      <c r="D1036" s="46" t="str">
        <f>VLOOKUP(C1036,'PC Despesas'!$X$5:$Y$103,2,FALSE)</f>
        <v>-</v>
      </c>
      <c r="E1036" s="65">
        <f>SUMIFS(Jan!$I$5:$I$619,Jan!$S$5:$S$619,"Despesa",Jan!$F$5:$F$619,Resultado!$D1036)</f>
        <v>0</v>
      </c>
      <c r="F1036" s="65">
        <f>SUMIFS(Fev!$I$5:$I$619,Fev!$S$5:$S$619,"Despesa",Fev!$F$5:$F$619,Resultado!$D1036)</f>
        <v>0</v>
      </c>
      <c r="G1036" s="65">
        <f>SUMIFS(Mar!$I$5:$I$619,Mar!$S$5:$S$619,"Despesa",Mar!$F$5:$F$619,Resultado!$D1036)</f>
        <v>0</v>
      </c>
      <c r="H1036" s="65">
        <f>SUMIFS(Abr!$I$5:$I$619,Abr!$S$5:$S$619,"Despesa",Abr!$F$5:$F$619,Resultado!$D1036)</f>
        <v>0</v>
      </c>
      <c r="I1036" s="65">
        <f>SUMIFS(Mai!$I$5:$I$619,Mai!$S$5:$S$619,"Despesa",Mai!$F$5:$F$619,Resultado!$D1036)</f>
        <v>0</v>
      </c>
      <c r="J1036" s="65">
        <f>SUMIFS(Jun!$I$5:$I$619,Jun!$S$5:$S$619,"Despesa",Jun!$F$5:$F$619,Resultado!$D1036)</f>
        <v>0</v>
      </c>
      <c r="K1036" s="65">
        <f>SUMIFS(Jul!$I$5:$I$619,Jul!$S$5:$S$619,"Despesa",Jul!$F$5:$F$619,Resultado!$D1036)</f>
        <v>0</v>
      </c>
      <c r="L1036" s="65">
        <f>SUMIFS(Ago!$I$5:$I$619,Ago!$S$5:$S$619,"Despesa",Ago!$F$5:$F$619,Resultado!$D1036)</f>
        <v>0</v>
      </c>
      <c r="M1036" s="65">
        <f>SUMIFS(Set!$I$5:$I$619,Set!$S$5:$S$619,"Despesa",Set!$F$5:$F$619,Resultado!$D1036)</f>
        <v>0</v>
      </c>
      <c r="N1036" s="65">
        <f>SUMIFS(Out!$I$5:$I$619,Out!$S$5:$S$619,"Despesa",Out!$F$5:$F$619,Resultado!$D1036)</f>
        <v>0</v>
      </c>
      <c r="O1036" s="65">
        <f>SUMIFS(Nov!$I$5:$I$619,Nov!$S$5:$S$619,"Despesa",Nov!$F$5:$F$619,Resultado!$D1036)</f>
        <v>0</v>
      </c>
      <c r="P1036" s="65">
        <f>SUMIFS(Dez!$I$5:$I$619,Dez!$S$5:$S$619,"Despesa",Dez!$F$5:$F$619,Resultado!$D1036)</f>
        <v>0</v>
      </c>
      <c r="Q1036" s="65">
        <f t="shared" si="109"/>
        <v>0</v>
      </c>
    </row>
    <row r="1037" spans="3:17" ht="28.5" customHeight="1" thickTop="1" thickBot="1" x14ac:dyDescent="0.25">
      <c r="C1037" s="45" t="str">
        <f>'PC Despesas'!X11</f>
        <v>5.8.7</v>
      </c>
      <c r="D1037" s="46" t="str">
        <f>VLOOKUP(C1037,'PC Despesas'!$X$5:$Y$103,2,FALSE)</f>
        <v>-</v>
      </c>
      <c r="E1037" s="65">
        <f>SUMIFS(Jan!$I$5:$I$619,Jan!$S$5:$S$619,"Despesa",Jan!$F$5:$F$619,Resultado!$D1037)</f>
        <v>0</v>
      </c>
      <c r="F1037" s="65">
        <f>SUMIFS(Fev!$I$5:$I$619,Fev!$S$5:$S$619,"Despesa",Fev!$F$5:$F$619,Resultado!$D1037)</f>
        <v>0</v>
      </c>
      <c r="G1037" s="65">
        <f>SUMIFS(Mar!$I$5:$I$619,Mar!$S$5:$S$619,"Despesa",Mar!$F$5:$F$619,Resultado!$D1037)</f>
        <v>0</v>
      </c>
      <c r="H1037" s="65">
        <f>SUMIFS(Abr!$I$5:$I$619,Abr!$S$5:$S$619,"Despesa",Abr!$F$5:$F$619,Resultado!$D1037)</f>
        <v>0</v>
      </c>
      <c r="I1037" s="65">
        <f>SUMIFS(Mai!$I$5:$I$619,Mai!$S$5:$S$619,"Despesa",Mai!$F$5:$F$619,Resultado!$D1037)</f>
        <v>0</v>
      </c>
      <c r="J1037" s="65">
        <f>SUMIFS(Jun!$I$5:$I$619,Jun!$S$5:$S$619,"Despesa",Jun!$F$5:$F$619,Resultado!$D1037)</f>
        <v>0</v>
      </c>
      <c r="K1037" s="65">
        <f>SUMIFS(Jul!$I$5:$I$619,Jul!$S$5:$S$619,"Despesa",Jul!$F$5:$F$619,Resultado!$D1037)</f>
        <v>0</v>
      </c>
      <c r="L1037" s="65">
        <f>SUMIFS(Ago!$I$5:$I$619,Ago!$S$5:$S$619,"Despesa",Ago!$F$5:$F$619,Resultado!$D1037)</f>
        <v>0</v>
      </c>
      <c r="M1037" s="65">
        <f>SUMIFS(Set!$I$5:$I$619,Set!$S$5:$S$619,"Despesa",Set!$F$5:$F$619,Resultado!$D1037)</f>
        <v>0</v>
      </c>
      <c r="N1037" s="65">
        <f>SUMIFS(Out!$I$5:$I$619,Out!$S$5:$S$619,"Despesa",Out!$F$5:$F$619,Resultado!$D1037)</f>
        <v>0</v>
      </c>
      <c r="O1037" s="65">
        <f>SUMIFS(Nov!$I$5:$I$619,Nov!$S$5:$S$619,"Despesa",Nov!$F$5:$F$619,Resultado!$D1037)</f>
        <v>0</v>
      </c>
      <c r="P1037" s="65">
        <f>SUMIFS(Dez!$I$5:$I$619,Dez!$S$5:$S$619,"Despesa",Dez!$F$5:$F$619,Resultado!$D1037)</f>
        <v>0</v>
      </c>
      <c r="Q1037" s="65">
        <f t="shared" si="109"/>
        <v>0</v>
      </c>
    </row>
    <row r="1038" spans="3:17" ht="28.5" customHeight="1" thickTop="1" thickBot="1" x14ac:dyDescent="0.25">
      <c r="C1038" s="45" t="str">
        <f>'PC Despesas'!X12</f>
        <v>5.8.8</v>
      </c>
      <c r="D1038" s="46" t="str">
        <f>VLOOKUP(C1038,'PC Despesas'!$X$5:$Y$103,2,FALSE)</f>
        <v>-</v>
      </c>
      <c r="E1038" s="65">
        <f>SUMIFS(Jan!$I$5:$I$619,Jan!$S$5:$S$619,"Despesa",Jan!$F$5:$F$619,Resultado!$D1038)</f>
        <v>0</v>
      </c>
      <c r="F1038" s="65">
        <f>SUMIFS(Fev!$I$5:$I$619,Fev!$S$5:$S$619,"Despesa",Fev!$F$5:$F$619,Resultado!$D1038)</f>
        <v>0</v>
      </c>
      <c r="G1038" s="65">
        <f>SUMIFS(Mar!$I$5:$I$619,Mar!$S$5:$S$619,"Despesa",Mar!$F$5:$F$619,Resultado!$D1038)</f>
        <v>0</v>
      </c>
      <c r="H1038" s="65">
        <f>SUMIFS(Abr!$I$5:$I$619,Abr!$S$5:$S$619,"Despesa",Abr!$F$5:$F$619,Resultado!$D1038)</f>
        <v>0</v>
      </c>
      <c r="I1038" s="65">
        <f>SUMIFS(Mai!$I$5:$I$619,Mai!$S$5:$S$619,"Despesa",Mai!$F$5:$F$619,Resultado!$D1038)</f>
        <v>0</v>
      </c>
      <c r="J1038" s="65">
        <f>SUMIFS(Jun!$I$5:$I$619,Jun!$S$5:$S$619,"Despesa",Jun!$F$5:$F$619,Resultado!$D1038)</f>
        <v>0</v>
      </c>
      <c r="K1038" s="65">
        <f>SUMIFS(Jul!$I$5:$I$619,Jul!$S$5:$S$619,"Despesa",Jul!$F$5:$F$619,Resultado!$D1038)</f>
        <v>0</v>
      </c>
      <c r="L1038" s="65">
        <f>SUMIFS(Ago!$I$5:$I$619,Ago!$S$5:$S$619,"Despesa",Ago!$F$5:$F$619,Resultado!$D1038)</f>
        <v>0</v>
      </c>
      <c r="M1038" s="65">
        <f>SUMIFS(Set!$I$5:$I$619,Set!$S$5:$S$619,"Despesa",Set!$F$5:$F$619,Resultado!$D1038)</f>
        <v>0</v>
      </c>
      <c r="N1038" s="65">
        <f>SUMIFS(Out!$I$5:$I$619,Out!$S$5:$S$619,"Despesa",Out!$F$5:$F$619,Resultado!$D1038)</f>
        <v>0</v>
      </c>
      <c r="O1038" s="65">
        <f>SUMIFS(Nov!$I$5:$I$619,Nov!$S$5:$S$619,"Despesa",Nov!$F$5:$F$619,Resultado!$D1038)</f>
        <v>0</v>
      </c>
      <c r="P1038" s="65">
        <f>SUMIFS(Dez!$I$5:$I$619,Dez!$S$5:$S$619,"Despesa",Dez!$F$5:$F$619,Resultado!$D1038)</f>
        <v>0</v>
      </c>
      <c r="Q1038" s="65">
        <f t="shared" si="109"/>
        <v>0</v>
      </c>
    </row>
    <row r="1039" spans="3:17" ht="28.5" customHeight="1" thickTop="1" thickBot="1" x14ac:dyDescent="0.25">
      <c r="C1039" s="45" t="str">
        <f>'PC Despesas'!X13</f>
        <v>5.8.9</v>
      </c>
      <c r="D1039" s="46" t="str">
        <f>VLOOKUP(C1039,'PC Despesas'!$X$5:$Y$103,2,FALSE)</f>
        <v>-</v>
      </c>
      <c r="E1039" s="65">
        <f>SUMIFS(Jan!$I$5:$I$619,Jan!$S$5:$S$619,"Despesa",Jan!$F$5:$F$619,Resultado!$D1039)</f>
        <v>0</v>
      </c>
      <c r="F1039" s="65">
        <f>SUMIFS(Fev!$I$5:$I$619,Fev!$S$5:$S$619,"Despesa",Fev!$F$5:$F$619,Resultado!$D1039)</f>
        <v>0</v>
      </c>
      <c r="G1039" s="65">
        <f>SUMIFS(Mar!$I$5:$I$619,Mar!$S$5:$S$619,"Despesa",Mar!$F$5:$F$619,Resultado!$D1039)</f>
        <v>0</v>
      </c>
      <c r="H1039" s="65">
        <f>SUMIFS(Abr!$I$5:$I$619,Abr!$S$5:$S$619,"Despesa",Abr!$F$5:$F$619,Resultado!$D1039)</f>
        <v>0</v>
      </c>
      <c r="I1039" s="65">
        <f>SUMIFS(Mai!$I$5:$I$619,Mai!$S$5:$S$619,"Despesa",Mai!$F$5:$F$619,Resultado!$D1039)</f>
        <v>0</v>
      </c>
      <c r="J1039" s="65">
        <f>SUMIFS(Jun!$I$5:$I$619,Jun!$S$5:$S$619,"Despesa",Jun!$F$5:$F$619,Resultado!$D1039)</f>
        <v>0</v>
      </c>
      <c r="K1039" s="65">
        <f>SUMIFS(Jul!$I$5:$I$619,Jul!$S$5:$S$619,"Despesa",Jul!$F$5:$F$619,Resultado!$D1039)</f>
        <v>0</v>
      </c>
      <c r="L1039" s="65">
        <f>SUMIFS(Ago!$I$5:$I$619,Ago!$S$5:$S$619,"Despesa",Ago!$F$5:$F$619,Resultado!$D1039)</f>
        <v>0</v>
      </c>
      <c r="M1039" s="65">
        <f>SUMIFS(Set!$I$5:$I$619,Set!$S$5:$S$619,"Despesa",Set!$F$5:$F$619,Resultado!$D1039)</f>
        <v>0</v>
      </c>
      <c r="N1039" s="65">
        <f>SUMIFS(Out!$I$5:$I$619,Out!$S$5:$S$619,"Despesa",Out!$F$5:$F$619,Resultado!$D1039)</f>
        <v>0</v>
      </c>
      <c r="O1039" s="65">
        <f>SUMIFS(Nov!$I$5:$I$619,Nov!$S$5:$S$619,"Despesa",Nov!$F$5:$F$619,Resultado!$D1039)</f>
        <v>0</v>
      </c>
      <c r="P1039" s="65">
        <f>SUMIFS(Dez!$I$5:$I$619,Dez!$S$5:$S$619,"Despesa",Dez!$F$5:$F$619,Resultado!$D1039)</f>
        <v>0</v>
      </c>
      <c r="Q1039" s="65">
        <f t="shared" si="109"/>
        <v>0</v>
      </c>
    </row>
    <row r="1040" spans="3:17" ht="28.5" customHeight="1" thickTop="1" thickBot="1" x14ac:dyDescent="0.25">
      <c r="C1040" s="45" t="str">
        <f>'PC Despesas'!X14</f>
        <v>5.8.10</v>
      </c>
      <c r="D1040" s="46" t="str">
        <f>VLOOKUP(C1040,'PC Despesas'!$X$5:$Y$103,2,FALSE)</f>
        <v>-</v>
      </c>
      <c r="E1040" s="65">
        <f>SUMIFS(Jan!$I$5:$I$619,Jan!$S$5:$S$619,"Despesa",Jan!$F$5:$F$619,Resultado!$D1040)</f>
        <v>0</v>
      </c>
      <c r="F1040" s="65">
        <f>SUMIFS(Fev!$I$5:$I$619,Fev!$S$5:$S$619,"Despesa",Fev!$F$5:$F$619,Resultado!$D1040)</f>
        <v>0</v>
      </c>
      <c r="G1040" s="65">
        <f>SUMIFS(Mar!$I$5:$I$619,Mar!$S$5:$S$619,"Despesa",Mar!$F$5:$F$619,Resultado!$D1040)</f>
        <v>0</v>
      </c>
      <c r="H1040" s="65">
        <f>SUMIFS(Abr!$I$5:$I$619,Abr!$S$5:$S$619,"Despesa",Abr!$F$5:$F$619,Resultado!$D1040)</f>
        <v>0</v>
      </c>
      <c r="I1040" s="65">
        <f>SUMIFS(Mai!$I$5:$I$619,Mai!$S$5:$S$619,"Despesa",Mai!$F$5:$F$619,Resultado!$D1040)</f>
        <v>0</v>
      </c>
      <c r="J1040" s="65">
        <f>SUMIFS(Jun!$I$5:$I$619,Jun!$S$5:$S$619,"Despesa",Jun!$F$5:$F$619,Resultado!$D1040)</f>
        <v>0</v>
      </c>
      <c r="K1040" s="65">
        <f>SUMIFS(Jul!$I$5:$I$619,Jul!$S$5:$S$619,"Despesa",Jul!$F$5:$F$619,Resultado!$D1040)</f>
        <v>0</v>
      </c>
      <c r="L1040" s="65">
        <f>SUMIFS(Ago!$I$5:$I$619,Ago!$S$5:$S$619,"Despesa",Ago!$F$5:$F$619,Resultado!$D1040)</f>
        <v>0</v>
      </c>
      <c r="M1040" s="65">
        <f>SUMIFS(Set!$I$5:$I$619,Set!$S$5:$S$619,"Despesa",Set!$F$5:$F$619,Resultado!$D1040)</f>
        <v>0</v>
      </c>
      <c r="N1040" s="65">
        <f>SUMIFS(Out!$I$5:$I$619,Out!$S$5:$S$619,"Despesa",Out!$F$5:$F$619,Resultado!$D1040)</f>
        <v>0</v>
      </c>
      <c r="O1040" s="65">
        <f>SUMIFS(Nov!$I$5:$I$619,Nov!$S$5:$S$619,"Despesa",Nov!$F$5:$F$619,Resultado!$D1040)</f>
        <v>0</v>
      </c>
      <c r="P1040" s="65">
        <f>SUMIFS(Dez!$I$5:$I$619,Dez!$S$5:$S$619,"Despesa",Dez!$F$5:$F$619,Resultado!$D1040)</f>
        <v>0</v>
      </c>
      <c r="Q1040" s="65">
        <f t="shared" si="109"/>
        <v>0</v>
      </c>
    </row>
    <row r="1041" spans="3:17" ht="28.5" customHeight="1" thickTop="1" thickBot="1" x14ac:dyDescent="0.25">
      <c r="C1041" s="45" t="str">
        <f>'PC Despesas'!X15</f>
        <v>5.8.11</v>
      </c>
      <c r="D1041" s="46" t="str">
        <f>VLOOKUP(C1041,'PC Despesas'!$X$5:$Y$103,2,FALSE)</f>
        <v>-</v>
      </c>
      <c r="E1041" s="65">
        <f>SUMIFS(Jan!$I$5:$I$619,Jan!$S$5:$S$619,"Despesa",Jan!$F$5:$F$619,Resultado!$D1041)</f>
        <v>0</v>
      </c>
      <c r="F1041" s="65">
        <f>SUMIFS(Fev!$I$5:$I$619,Fev!$S$5:$S$619,"Despesa",Fev!$F$5:$F$619,Resultado!$D1041)</f>
        <v>0</v>
      </c>
      <c r="G1041" s="65">
        <f>SUMIFS(Mar!$I$5:$I$619,Mar!$S$5:$S$619,"Despesa",Mar!$F$5:$F$619,Resultado!$D1041)</f>
        <v>0</v>
      </c>
      <c r="H1041" s="65">
        <f>SUMIFS(Abr!$I$5:$I$619,Abr!$S$5:$S$619,"Despesa",Abr!$F$5:$F$619,Resultado!$D1041)</f>
        <v>0</v>
      </c>
      <c r="I1041" s="65">
        <f>SUMIFS(Mai!$I$5:$I$619,Mai!$S$5:$S$619,"Despesa",Mai!$F$5:$F$619,Resultado!$D1041)</f>
        <v>0</v>
      </c>
      <c r="J1041" s="65">
        <f>SUMIFS(Jun!$I$5:$I$619,Jun!$S$5:$S$619,"Despesa",Jun!$F$5:$F$619,Resultado!$D1041)</f>
        <v>0</v>
      </c>
      <c r="K1041" s="65">
        <f>SUMIFS(Jul!$I$5:$I$619,Jul!$S$5:$S$619,"Despesa",Jul!$F$5:$F$619,Resultado!$D1041)</f>
        <v>0</v>
      </c>
      <c r="L1041" s="65">
        <f>SUMIFS(Ago!$I$5:$I$619,Ago!$S$5:$S$619,"Despesa",Ago!$F$5:$F$619,Resultado!$D1041)</f>
        <v>0</v>
      </c>
      <c r="M1041" s="65">
        <f>SUMIFS(Set!$I$5:$I$619,Set!$S$5:$S$619,"Despesa",Set!$F$5:$F$619,Resultado!$D1041)</f>
        <v>0</v>
      </c>
      <c r="N1041" s="65">
        <f>SUMIFS(Out!$I$5:$I$619,Out!$S$5:$S$619,"Despesa",Out!$F$5:$F$619,Resultado!$D1041)</f>
        <v>0</v>
      </c>
      <c r="O1041" s="65">
        <f>SUMIFS(Nov!$I$5:$I$619,Nov!$S$5:$S$619,"Despesa",Nov!$F$5:$F$619,Resultado!$D1041)</f>
        <v>0</v>
      </c>
      <c r="P1041" s="65">
        <f>SUMIFS(Dez!$I$5:$I$619,Dez!$S$5:$S$619,"Despesa",Dez!$F$5:$F$619,Resultado!$D1041)</f>
        <v>0</v>
      </c>
      <c r="Q1041" s="65">
        <f t="shared" si="109"/>
        <v>0</v>
      </c>
    </row>
    <row r="1042" spans="3:17" ht="28.5" customHeight="1" thickTop="1" thickBot="1" x14ac:dyDescent="0.25">
      <c r="C1042" s="45" t="str">
        <f>'PC Despesas'!X16</f>
        <v>5.8.12</v>
      </c>
      <c r="D1042" s="46" t="str">
        <f>VLOOKUP(C1042,'PC Despesas'!$X$5:$Y$103,2,FALSE)</f>
        <v>-</v>
      </c>
      <c r="E1042" s="65">
        <f>SUMIFS(Jan!$I$5:$I$619,Jan!$S$5:$S$619,"Despesa",Jan!$F$5:$F$619,Resultado!$D1042)</f>
        <v>0</v>
      </c>
      <c r="F1042" s="65">
        <f>SUMIFS(Fev!$I$5:$I$619,Fev!$S$5:$S$619,"Despesa",Fev!$F$5:$F$619,Resultado!$D1042)</f>
        <v>0</v>
      </c>
      <c r="G1042" s="65">
        <f>SUMIFS(Mar!$I$5:$I$619,Mar!$S$5:$S$619,"Despesa",Mar!$F$5:$F$619,Resultado!$D1042)</f>
        <v>0</v>
      </c>
      <c r="H1042" s="65">
        <f>SUMIFS(Abr!$I$5:$I$619,Abr!$S$5:$S$619,"Despesa",Abr!$F$5:$F$619,Resultado!$D1042)</f>
        <v>0</v>
      </c>
      <c r="I1042" s="65">
        <f>SUMIFS(Mai!$I$5:$I$619,Mai!$S$5:$S$619,"Despesa",Mai!$F$5:$F$619,Resultado!$D1042)</f>
        <v>0</v>
      </c>
      <c r="J1042" s="65">
        <f>SUMIFS(Jun!$I$5:$I$619,Jun!$S$5:$S$619,"Despesa",Jun!$F$5:$F$619,Resultado!$D1042)</f>
        <v>0</v>
      </c>
      <c r="K1042" s="65">
        <f>SUMIFS(Jul!$I$5:$I$619,Jul!$S$5:$S$619,"Despesa",Jul!$F$5:$F$619,Resultado!$D1042)</f>
        <v>0</v>
      </c>
      <c r="L1042" s="65">
        <f>SUMIFS(Ago!$I$5:$I$619,Ago!$S$5:$S$619,"Despesa",Ago!$F$5:$F$619,Resultado!$D1042)</f>
        <v>0</v>
      </c>
      <c r="M1042" s="65">
        <f>SUMIFS(Set!$I$5:$I$619,Set!$S$5:$S$619,"Despesa",Set!$F$5:$F$619,Resultado!$D1042)</f>
        <v>0</v>
      </c>
      <c r="N1042" s="65">
        <f>SUMIFS(Out!$I$5:$I$619,Out!$S$5:$S$619,"Despesa",Out!$F$5:$F$619,Resultado!$D1042)</f>
        <v>0</v>
      </c>
      <c r="O1042" s="65">
        <f>SUMIFS(Nov!$I$5:$I$619,Nov!$S$5:$S$619,"Despesa",Nov!$F$5:$F$619,Resultado!$D1042)</f>
        <v>0</v>
      </c>
      <c r="P1042" s="65">
        <f>SUMIFS(Dez!$I$5:$I$619,Dez!$S$5:$S$619,"Despesa",Dez!$F$5:$F$619,Resultado!$D1042)</f>
        <v>0</v>
      </c>
      <c r="Q1042" s="65">
        <f t="shared" si="109"/>
        <v>0</v>
      </c>
    </row>
    <row r="1043" spans="3:17" ht="28.5" customHeight="1" thickTop="1" thickBot="1" x14ac:dyDescent="0.25">
      <c r="C1043" s="45" t="str">
        <f>'PC Despesas'!X17</f>
        <v>5.8.13</v>
      </c>
      <c r="D1043" s="46" t="str">
        <f>VLOOKUP(C1043,'PC Despesas'!$X$5:$Y$103,2,FALSE)</f>
        <v>-</v>
      </c>
      <c r="E1043" s="65">
        <f>SUMIFS(Jan!$I$5:$I$619,Jan!$S$5:$S$619,"Despesa",Jan!$F$5:$F$619,Resultado!$D1043)</f>
        <v>0</v>
      </c>
      <c r="F1043" s="65">
        <f>SUMIFS(Fev!$I$5:$I$619,Fev!$S$5:$S$619,"Despesa",Fev!$F$5:$F$619,Resultado!$D1043)</f>
        <v>0</v>
      </c>
      <c r="G1043" s="65">
        <f>SUMIFS(Mar!$I$5:$I$619,Mar!$S$5:$S$619,"Despesa",Mar!$F$5:$F$619,Resultado!$D1043)</f>
        <v>0</v>
      </c>
      <c r="H1043" s="65">
        <f>SUMIFS(Abr!$I$5:$I$619,Abr!$S$5:$S$619,"Despesa",Abr!$F$5:$F$619,Resultado!$D1043)</f>
        <v>0</v>
      </c>
      <c r="I1043" s="65">
        <f>SUMIFS(Mai!$I$5:$I$619,Mai!$S$5:$S$619,"Despesa",Mai!$F$5:$F$619,Resultado!$D1043)</f>
        <v>0</v>
      </c>
      <c r="J1043" s="65">
        <f>SUMIFS(Jun!$I$5:$I$619,Jun!$S$5:$S$619,"Despesa",Jun!$F$5:$F$619,Resultado!$D1043)</f>
        <v>0</v>
      </c>
      <c r="K1043" s="65">
        <f>SUMIFS(Jul!$I$5:$I$619,Jul!$S$5:$S$619,"Despesa",Jul!$F$5:$F$619,Resultado!$D1043)</f>
        <v>0</v>
      </c>
      <c r="L1043" s="65">
        <f>SUMIFS(Ago!$I$5:$I$619,Ago!$S$5:$S$619,"Despesa",Ago!$F$5:$F$619,Resultado!$D1043)</f>
        <v>0</v>
      </c>
      <c r="M1043" s="65">
        <f>SUMIFS(Set!$I$5:$I$619,Set!$S$5:$S$619,"Despesa",Set!$F$5:$F$619,Resultado!$D1043)</f>
        <v>0</v>
      </c>
      <c r="N1043" s="65">
        <f>SUMIFS(Out!$I$5:$I$619,Out!$S$5:$S$619,"Despesa",Out!$F$5:$F$619,Resultado!$D1043)</f>
        <v>0</v>
      </c>
      <c r="O1043" s="65">
        <f>SUMIFS(Nov!$I$5:$I$619,Nov!$S$5:$S$619,"Despesa",Nov!$F$5:$F$619,Resultado!$D1043)</f>
        <v>0</v>
      </c>
      <c r="P1043" s="65">
        <f>SUMIFS(Dez!$I$5:$I$619,Dez!$S$5:$S$619,"Despesa",Dez!$F$5:$F$619,Resultado!$D1043)</f>
        <v>0</v>
      </c>
      <c r="Q1043" s="65">
        <f t="shared" si="109"/>
        <v>0</v>
      </c>
    </row>
    <row r="1044" spans="3:17" ht="28.5" customHeight="1" thickTop="1" thickBot="1" x14ac:dyDescent="0.25">
      <c r="C1044" s="45" t="str">
        <f>'PC Despesas'!X18</f>
        <v>5.8.14</v>
      </c>
      <c r="D1044" s="46" t="str">
        <f>VLOOKUP(C1044,'PC Despesas'!$X$5:$Y$103,2,FALSE)</f>
        <v>-</v>
      </c>
      <c r="E1044" s="65">
        <f>SUMIFS(Jan!$I$5:$I$619,Jan!$S$5:$S$619,"Despesa",Jan!$F$5:$F$619,Resultado!$D1044)</f>
        <v>0</v>
      </c>
      <c r="F1044" s="65">
        <f>SUMIFS(Fev!$I$5:$I$619,Fev!$S$5:$S$619,"Despesa",Fev!$F$5:$F$619,Resultado!$D1044)</f>
        <v>0</v>
      </c>
      <c r="G1044" s="65">
        <f>SUMIFS(Mar!$I$5:$I$619,Mar!$S$5:$S$619,"Despesa",Mar!$F$5:$F$619,Resultado!$D1044)</f>
        <v>0</v>
      </c>
      <c r="H1044" s="65">
        <f>SUMIFS(Abr!$I$5:$I$619,Abr!$S$5:$S$619,"Despesa",Abr!$F$5:$F$619,Resultado!$D1044)</f>
        <v>0</v>
      </c>
      <c r="I1044" s="65">
        <f>SUMIFS(Mai!$I$5:$I$619,Mai!$S$5:$S$619,"Despesa",Mai!$F$5:$F$619,Resultado!$D1044)</f>
        <v>0</v>
      </c>
      <c r="J1044" s="65">
        <f>SUMIFS(Jun!$I$5:$I$619,Jun!$S$5:$S$619,"Despesa",Jun!$F$5:$F$619,Resultado!$D1044)</f>
        <v>0</v>
      </c>
      <c r="K1044" s="65">
        <f>SUMIFS(Jul!$I$5:$I$619,Jul!$S$5:$S$619,"Despesa",Jul!$F$5:$F$619,Resultado!$D1044)</f>
        <v>0</v>
      </c>
      <c r="L1044" s="65">
        <f>SUMIFS(Ago!$I$5:$I$619,Ago!$S$5:$S$619,"Despesa",Ago!$F$5:$F$619,Resultado!$D1044)</f>
        <v>0</v>
      </c>
      <c r="M1044" s="65">
        <f>SUMIFS(Set!$I$5:$I$619,Set!$S$5:$S$619,"Despesa",Set!$F$5:$F$619,Resultado!$D1044)</f>
        <v>0</v>
      </c>
      <c r="N1044" s="65">
        <f>SUMIFS(Out!$I$5:$I$619,Out!$S$5:$S$619,"Despesa",Out!$F$5:$F$619,Resultado!$D1044)</f>
        <v>0</v>
      </c>
      <c r="O1044" s="65">
        <f>SUMIFS(Nov!$I$5:$I$619,Nov!$S$5:$S$619,"Despesa",Nov!$F$5:$F$619,Resultado!$D1044)</f>
        <v>0</v>
      </c>
      <c r="P1044" s="65">
        <f>SUMIFS(Dez!$I$5:$I$619,Dez!$S$5:$S$619,"Despesa",Dez!$F$5:$F$619,Resultado!$D1044)</f>
        <v>0</v>
      </c>
      <c r="Q1044" s="65">
        <f t="shared" si="109"/>
        <v>0</v>
      </c>
    </row>
    <row r="1045" spans="3:17" ht="28.5" customHeight="1" thickTop="1" thickBot="1" x14ac:dyDescent="0.25">
      <c r="C1045" s="45" t="str">
        <f>'PC Despesas'!X19</f>
        <v>5.8.15</v>
      </c>
      <c r="D1045" s="46" t="str">
        <f>VLOOKUP(C1045,'PC Despesas'!$X$5:$Y$103,2,FALSE)</f>
        <v>-</v>
      </c>
      <c r="E1045" s="65">
        <f>SUMIFS(Jan!$I$5:$I$619,Jan!$S$5:$S$619,"Despesa",Jan!$F$5:$F$619,Resultado!$D1045)</f>
        <v>0</v>
      </c>
      <c r="F1045" s="65">
        <f>SUMIFS(Fev!$I$5:$I$619,Fev!$S$5:$S$619,"Despesa",Fev!$F$5:$F$619,Resultado!$D1045)</f>
        <v>0</v>
      </c>
      <c r="G1045" s="65">
        <f>SUMIFS(Mar!$I$5:$I$619,Mar!$S$5:$S$619,"Despesa",Mar!$F$5:$F$619,Resultado!$D1045)</f>
        <v>0</v>
      </c>
      <c r="H1045" s="65">
        <f>SUMIFS(Abr!$I$5:$I$619,Abr!$S$5:$S$619,"Despesa",Abr!$F$5:$F$619,Resultado!$D1045)</f>
        <v>0</v>
      </c>
      <c r="I1045" s="65">
        <f>SUMIFS(Mai!$I$5:$I$619,Mai!$S$5:$S$619,"Despesa",Mai!$F$5:$F$619,Resultado!$D1045)</f>
        <v>0</v>
      </c>
      <c r="J1045" s="65">
        <f>SUMIFS(Jun!$I$5:$I$619,Jun!$S$5:$S$619,"Despesa",Jun!$F$5:$F$619,Resultado!$D1045)</f>
        <v>0</v>
      </c>
      <c r="K1045" s="65">
        <f>SUMIFS(Jul!$I$5:$I$619,Jul!$S$5:$S$619,"Despesa",Jul!$F$5:$F$619,Resultado!$D1045)</f>
        <v>0</v>
      </c>
      <c r="L1045" s="65">
        <f>SUMIFS(Ago!$I$5:$I$619,Ago!$S$5:$S$619,"Despesa",Ago!$F$5:$F$619,Resultado!$D1045)</f>
        <v>0</v>
      </c>
      <c r="M1045" s="65">
        <f>SUMIFS(Set!$I$5:$I$619,Set!$S$5:$S$619,"Despesa",Set!$F$5:$F$619,Resultado!$D1045)</f>
        <v>0</v>
      </c>
      <c r="N1045" s="65">
        <f>SUMIFS(Out!$I$5:$I$619,Out!$S$5:$S$619,"Despesa",Out!$F$5:$F$619,Resultado!$D1045)</f>
        <v>0</v>
      </c>
      <c r="O1045" s="65">
        <f>SUMIFS(Nov!$I$5:$I$619,Nov!$S$5:$S$619,"Despesa",Nov!$F$5:$F$619,Resultado!$D1045)</f>
        <v>0</v>
      </c>
      <c r="P1045" s="65">
        <f>SUMIFS(Dez!$I$5:$I$619,Dez!$S$5:$S$619,"Despesa",Dez!$F$5:$F$619,Resultado!$D1045)</f>
        <v>0</v>
      </c>
      <c r="Q1045" s="65">
        <f t="shared" si="109"/>
        <v>0</v>
      </c>
    </row>
    <row r="1046" spans="3:17" ht="28.5" customHeight="1" thickTop="1" thickBot="1" x14ac:dyDescent="0.25">
      <c r="C1046" s="45" t="str">
        <f>'PC Despesas'!X20</f>
        <v>5.8.16</v>
      </c>
      <c r="D1046" s="46" t="str">
        <f>VLOOKUP(C1046,'PC Despesas'!$X$5:$Y$103,2,FALSE)</f>
        <v>-</v>
      </c>
      <c r="E1046" s="65">
        <f>SUMIFS(Jan!$I$5:$I$619,Jan!$S$5:$S$619,"Despesa",Jan!$F$5:$F$619,Resultado!$D1046)</f>
        <v>0</v>
      </c>
      <c r="F1046" s="65">
        <f>SUMIFS(Fev!$I$5:$I$619,Fev!$S$5:$S$619,"Despesa",Fev!$F$5:$F$619,Resultado!$D1046)</f>
        <v>0</v>
      </c>
      <c r="G1046" s="65">
        <f>SUMIFS(Mar!$I$5:$I$619,Mar!$S$5:$S$619,"Despesa",Mar!$F$5:$F$619,Resultado!$D1046)</f>
        <v>0</v>
      </c>
      <c r="H1046" s="65">
        <f>SUMIFS(Abr!$I$5:$I$619,Abr!$S$5:$S$619,"Despesa",Abr!$F$5:$F$619,Resultado!$D1046)</f>
        <v>0</v>
      </c>
      <c r="I1046" s="65">
        <f>SUMIFS(Mai!$I$5:$I$619,Mai!$S$5:$S$619,"Despesa",Mai!$F$5:$F$619,Resultado!$D1046)</f>
        <v>0</v>
      </c>
      <c r="J1046" s="65">
        <f>SUMIFS(Jun!$I$5:$I$619,Jun!$S$5:$S$619,"Despesa",Jun!$F$5:$F$619,Resultado!$D1046)</f>
        <v>0</v>
      </c>
      <c r="K1046" s="65">
        <f>SUMIFS(Jul!$I$5:$I$619,Jul!$S$5:$S$619,"Despesa",Jul!$F$5:$F$619,Resultado!$D1046)</f>
        <v>0</v>
      </c>
      <c r="L1046" s="65">
        <f>SUMIFS(Ago!$I$5:$I$619,Ago!$S$5:$S$619,"Despesa",Ago!$F$5:$F$619,Resultado!$D1046)</f>
        <v>0</v>
      </c>
      <c r="M1046" s="65">
        <f>SUMIFS(Set!$I$5:$I$619,Set!$S$5:$S$619,"Despesa",Set!$F$5:$F$619,Resultado!$D1046)</f>
        <v>0</v>
      </c>
      <c r="N1046" s="65">
        <f>SUMIFS(Out!$I$5:$I$619,Out!$S$5:$S$619,"Despesa",Out!$F$5:$F$619,Resultado!$D1046)</f>
        <v>0</v>
      </c>
      <c r="O1046" s="65">
        <f>SUMIFS(Nov!$I$5:$I$619,Nov!$S$5:$S$619,"Despesa",Nov!$F$5:$F$619,Resultado!$D1046)</f>
        <v>0</v>
      </c>
      <c r="P1046" s="65">
        <f>SUMIFS(Dez!$I$5:$I$619,Dez!$S$5:$S$619,"Despesa",Dez!$F$5:$F$619,Resultado!$D1046)</f>
        <v>0</v>
      </c>
      <c r="Q1046" s="65">
        <f t="shared" si="109"/>
        <v>0</v>
      </c>
    </row>
    <row r="1047" spans="3:17" ht="28.5" customHeight="1" thickTop="1" thickBot="1" x14ac:dyDescent="0.25">
      <c r="C1047" s="45" t="str">
        <f>'PC Despesas'!X21</f>
        <v>5.8.17</v>
      </c>
      <c r="D1047" s="46" t="str">
        <f>VLOOKUP(C1047,'PC Despesas'!$X$5:$Y$103,2,FALSE)</f>
        <v>-</v>
      </c>
      <c r="E1047" s="65">
        <f>SUMIFS(Jan!$I$5:$I$619,Jan!$S$5:$S$619,"Despesa",Jan!$F$5:$F$619,Resultado!$D1047)</f>
        <v>0</v>
      </c>
      <c r="F1047" s="65">
        <f>SUMIFS(Fev!$I$5:$I$619,Fev!$S$5:$S$619,"Despesa",Fev!$F$5:$F$619,Resultado!$D1047)</f>
        <v>0</v>
      </c>
      <c r="G1047" s="65">
        <f>SUMIFS(Mar!$I$5:$I$619,Mar!$S$5:$S$619,"Despesa",Mar!$F$5:$F$619,Resultado!$D1047)</f>
        <v>0</v>
      </c>
      <c r="H1047" s="65">
        <f>SUMIFS(Abr!$I$5:$I$619,Abr!$S$5:$S$619,"Despesa",Abr!$F$5:$F$619,Resultado!$D1047)</f>
        <v>0</v>
      </c>
      <c r="I1047" s="65">
        <f>SUMIFS(Mai!$I$5:$I$619,Mai!$S$5:$S$619,"Despesa",Mai!$F$5:$F$619,Resultado!$D1047)</f>
        <v>0</v>
      </c>
      <c r="J1047" s="65">
        <f>SUMIFS(Jun!$I$5:$I$619,Jun!$S$5:$S$619,"Despesa",Jun!$F$5:$F$619,Resultado!$D1047)</f>
        <v>0</v>
      </c>
      <c r="K1047" s="65">
        <f>SUMIFS(Jul!$I$5:$I$619,Jul!$S$5:$S$619,"Despesa",Jul!$F$5:$F$619,Resultado!$D1047)</f>
        <v>0</v>
      </c>
      <c r="L1047" s="65">
        <f>SUMIFS(Ago!$I$5:$I$619,Ago!$S$5:$S$619,"Despesa",Ago!$F$5:$F$619,Resultado!$D1047)</f>
        <v>0</v>
      </c>
      <c r="M1047" s="65">
        <f>SUMIFS(Set!$I$5:$I$619,Set!$S$5:$S$619,"Despesa",Set!$F$5:$F$619,Resultado!$D1047)</f>
        <v>0</v>
      </c>
      <c r="N1047" s="65">
        <f>SUMIFS(Out!$I$5:$I$619,Out!$S$5:$S$619,"Despesa",Out!$F$5:$F$619,Resultado!$D1047)</f>
        <v>0</v>
      </c>
      <c r="O1047" s="65">
        <f>SUMIFS(Nov!$I$5:$I$619,Nov!$S$5:$S$619,"Despesa",Nov!$F$5:$F$619,Resultado!$D1047)</f>
        <v>0</v>
      </c>
      <c r="P1047" s="65">
        <f>SUMIFS(Dez!$I$5:$I$619,Dez!$S$5:$S$619,"Despesa",Dez!$F$5:$F$619,Resultado!$D1047)</f>
        <v>0</v>
      </c>
      <c r="Q1047" s="65">
        <f t="shared" si="109"/>
        <v>0</v>
      </c>
    </row>
    <row r="1048" spans="3:17" ht="28.5" customHeight="1" thickTop="1" thickBot="1" x14ac:dyDescent="0.25">
      <c r="C1048" s="45" t="str">
        <f>'PC Despesas'!X22</f>
        <v>5.8.18</v>
      </c>
      <c r="D1048" s="46" t="str">
        <f>VLOOKUP(C1048,'PC Despesas'!$X$5:$Y$103,2,FALSE)</f>
        <v>-</v>
      </c>
      <c r="E1048" s="65">
        <f>SUMIFS(Jan!$I$5:$I$619,Jan!$S$5:$S$619,"Despesa",Jan!$F$5:$F$619,Resultado!$D1048)</f>
        <v>0</v>
      </c>
      <c r="F1048" s="65">
        <f>SUMIFS(Fev!$I$5:$I$619,Fev!$S$5:$S$619,"Despesa",Fev!$F$5:$F$619,Resultado!$D1048)</f>
        <v>0</v>
      </c>
      <c r="G1048" s="65">
        <f>SUMIFS(Mar!$I$5:$I$619,Mar!$S$5:$S$619,"Despesa",Mar!$F$5:$F$619,Resultado!$D1048)</f>
        <v>0</v>
      </c>
      <c r="H1048" s="65">
        <f>SUMIFS(Abr!$I$5:$I$619,Abr!$S$5:$S$619,"Despesa",Abr!$F$5:$F$619,Resultado!$D1048)</f>
        <v>0</v>
      </c>
      <c r="I1048" s="65">
        <f>SUMIFS(Mai!$I$5:$I$619,Mai!$S$5:$S$619,"Despesa",Mai!$F$5:$F$619,Resultado!$D1048)</f>
        <v>0</v>
      </c>
      <c r="J1048" s="65">
        <f>SUMIFS(Jun!$I$5:$I$619,Jun!$S$5:$S$619,"Despesa",Jun!$F$5:$F$619,Resultado!$D1048)</f>
        <v>0</v>
      </c>
      <c r="K1048" s="65">
        <f>SUMIFS(Jul!$I$5:$I$619,Jul!$S$5:$S$619,"Despesa",Jul!$F$5:$F$619,Resultado!$D1048)</f>
        <v>0</v>
      </c>
      <c r="L1048" s="65">
        <f>SUMIFS(Ago!$I$5:$I$619,Ago!$S$5:$S$619,"Despesa",Ago!$F$5:$F$619,Resultado!$D1048)</f>
        <v>0</v>
      </c>
      <c r="M1048" s="65">
        <f>SUMIFS(Set!$I$5:$I$619,Set!$S$5:$S$619,"Despesa",Set!$F$5:$F$619,Resultado!$D1048)</f>
        <v>0</v>
      </c>
      <c r="N1048" s="65">
        <f>SUMIFS(Out!$I$5:$I$619,Out!$S$5:$S$619,"Despesa",Out!$F$5:$F$619,Resultado!$D1048)</f>
        <v>0</v>
      </c>
      <c r="O1048" s="65">
        <f>SUMIFS(Nov!$I$5:$I$619,Nov!$S$5:$S$619,"Despesa",Nov!$F$5:$F$619,Resultado!$D1048)</f>
        <v>0</v>
      </c>
      <c r="P1048" s="65">
        <f>SUMIFS(Dez!$I$5:$I$619,Dez!$S$5:$S$619,"Despesa",Dez!$F$5:$F$619,Resultado!$D1048)</f>
        <v>0</v>
      </c>
      <c r="Q1048" s="65">
        <f t="shared" si="109"/>
        <v>0</v>
      </c>
    </row>
    <row r="1049" spans="3:17" ht="28.5" customHeight="1" thickTop="1" thickBot="1" x14ac:dyDescent="0.25">
      <c r="C1049" s="45" t="str">
        <f>'PC Despesas'!X23</f>
        <v>5.8.19</v>
      </c>
      <c r="D1049" s="46" t="str">
        <f>VLOOKUP(C1049,'PC Despesas'!$X$5:$Y$103,2,FALSE)</f>
        <v>-</v>
      </c>
      <c r="E1049" s="65">
        <f>SUMIFS(Jan!$I$5:$I$619,Jan!$S$5:$S$619,"Despesa",Jan!$F$5:$F$619,Resultado!$D1049)</f>
        <v>0</v>
      </c>
      <c r="F1049" s="65">
        <f>SUMIFS(Fev!$I$5:$I$619,Fev!$S$5:$S$619,"Despesa",Fev!$F$5:$F$619,Resultado!$D1049)</f>
        <v>0</v>
      </c>
      <c r="G1049" s="65">
        <f>SUMIFS(Mar!$I$5:$I$619,Mar!$S$5:$S$619,"Despesa",Mar!$F$5:$F$619,Resultado!$D1049)</f>
        <v>0</v>
      </c>
      <c r="H1049" s="65">
        <f>SUMIFS(Abr!$I$5:$I$619,Abr!$S$5:$S$619,"Despesa",Abr!$F$5:$F$619,Resultado!$D1049)</f>
        <v>0</v>
      </c>
      <c r="I1049" s="65">
        <f>SUMIFS(Mai!$I$5:$I$619,Mai!$S$5:$S$619,"Despesa",Mai!$F$5:$F$619,Resultado!$D1049)</f>
        <v>0</v>
      </c>
      <c r="J1049" s="65">
        <f>SUMIFS(Jun!$I$5:$I$619,Jun!$S$5:$S$619,"Despesa",Jun!$F$5:$F$619,Resultado!$D1049)</f>
        <v>0</v>
      </c>
      <c r="K1049" s="65">
        <f>SUMIFS(Jul!$I$5:$I$619,Jul!$S$5:$S$619,"Despesa",Jul!$F$5:$F$619,Resultado!$D1049)</f>
        <v>0</v>
      </c>
      <c r="L1049" s="65">
        <f>SUMIFS(Ago!$I$5:$I$619,Ago!$S$5:$S$619,"Despesa",Ago!$F$5:$F$619,Resultado!$D1049)</f>
        <v>0</v>
      </c>
      <c r="M1049" s="65">
        <f>SUMIFS(Set!$I$5:$I$619,Set!$S$5:$S$619,"Despesa",Set!$F$5:$F$619,Resultado!$D1049)</f>
        <v>0</v>
      </c>
      <c r="N1049" s="65">
        <f>SUMIFS(Out!$I$5:$I$619,Out!$S$5:$S$619,"Despesa",Out!$F$5:$F$619,Resultado!$D1049)</f>
        <v>0</v>
      </c>
      <c r="O1049" s="65">
        <f>SUMIFS(Nov!$I$5:$I$619,Nov!$S$5:$S$619,"Despesa",Nov!$F$5:$F$619,Resultado!$D1049)</f>
        <v>0</v>
      </c>
      <c r="P1049" s="65">
        <f>SUMIFS(Dez!$I$5:$I$619,Dez!$S$5:$S$619,"Despesa",Dez!$F$5:$F$619,Resultado!$D1049)</f>
        <v>0</v>
      </c>
      <c r="Q1049" s="65">
        <f t="shared" si="109"/>
        <v>0</v>
      </c>
    </row>
    <row r="1050" spans="3:17" ht="28.5" customHeight="1" thickTop="1" thickBot="1" x14ac:dyDescent="0.25">
      <c r="C1050" s="45" t="str">
        <f>'PC Despesas'!X24</f>
        <v>5.8.20</v>
      </c>
      <c r="D1050" s="46" t="str">
        <f>VLOOKUP(C1050,'PC Despesas'!$X$5:$Y$103,2,FALSE)</f>
        <v>-</v>
      </c>
      <c r="E1050" s="65">
        <f>SUMIFS(Jan!$I$5:$I$619,Jan!$S$5:$S$619,"Despesa",Jan!$F$5:$F$619,Resultado!$D1050)</f>
        <v>0</v>
      </c>
      <c r="F1050" s="65">
        <f>SUMIFS(Fev!$I$5:$I$619,Fev!$S$5:$S$619,"Despesa",Fev!$F$5:$F$619,Resultado!$D1050)</f>
        <v>0</v>
      </c>
      <c r="G1050" s="65">
        <f>SUMIFS(Mar!$I$5:$I$619,Mar!$S$5:$S$619,"Despesa",Mar!$F$5:$F$619,Resultado!$D1050)</f>
        <v>0</v>
      </c>
      <c r="H1050" s="65">
        <f>SUMIFS(Abr!$I$5:$I$619,Abr!$S$5:$S$619,"Despesa",Abr!$F$5:$F$619,Resultado!$D1050)</f>
        <v>0</v>
      </c>
      <c r="I1050" s="65">
        <f>SUMIFS(Mai!$I$5:$I$619,Mai!$S$5:$S$619,"Despesa",Mai!$F$5:$F$619,Resultado!$D1050)</f>
        <v>0</v>
      </c>
      <c r="J1050" s="65">
        <f>SUMIFS(Jun!$I$5:$I$619,Jun!$S$5:$S$619,"Despesa",Jun!$F$5:$F$619,Resultado!$D1050)</f>
        <v>0</v>
      </c>
      <c r="K1050" s="65">
        <f>SUMIFS(Jul!$I$5:$I$619,Jul!$S$5:$S$619,"Despesa",Jul!$F$5:$F$619,Resultado!$D1050)</f>
        <v>0</v>
      </c>
      <c r="L1050" s="65">
        <f>SUMIFS(Ago!$I$5:$I$619,Ago!$S$5:$S$619,"Despesa",Ago!$F$5:$F$619,Resultado!$D1050)</f>
        <v>0</v>
      </c>
      <c r="M1050" s="65">
        <f>SUMIFS(Set!$I$5:$I$619,Set!$S$5:$S$619,"Despesa",Set!$F$5:$F$619,Resultado!$D1050)</f>
        <v>0</v>
      </c>
      <c r="N1050" s="65">
        <f>SUMIFS(Out!$I$5:$I$619,Out!$S$5:$S$619,"Despesa",Out!$F$5:$F$619,Resultado!$D1050)</f>
        <v>0</v>
      </c>
      <c r="O1050" s="65">
        <f>SUMIFS(Nov!$I$5:$I$619,Nov!$S$5:$S$619,"Despesa",Nov!$F$5:$F$619,Resultado!$D1050)</f>
        <v>0</v>
      </c>
      <c r="P1050" s="65">
        <f>SUMIFS(Dez!$I$5:$I$619,Dez!$S$5:$S$619,"Despesa",Dez!$F$5:$F$619,Resultado!$D1050)</f>
        <v>0</v>
      </c>
      <c r="Q1050" s="65">
        <f t="shared" si="109"/>
        <v>0</v>
      </c>
    </row>
    <row r="1051" spans="3:17" ht="28.5" customHeight="1" thickTop="1" thickBot="1" x14ac:dyDescent="0.25">
      <c r="C1051" s="45" t="str">
        <f>'PC Despesas'!X25</f>
        <v>5.8.21</v>
      </c>
      <c r="D1051" s="46" t="str">
        <f>VLOOKUP(C1051,'PC Despesas'!$X$5:$Y$103,2,FALSE)</f>
        <v>-</v>
      </c>
      <c r="E1051" s="65">
        <f>SUMIFS(Jan!$I$5:$I$619,Jan!$S$5:$S$619,"Despesa",Jan!$F$5:$F$619,Resultado!$D1051)</f>
        <v>0</v>
      </c>
      <c r="F1051" s="65">
        <f>SUMIFS(Fev!$I$5:$I$619,Fev!$S$5:$S$619,"Despesa",Fev!$F$5:$F$619,Resultado!$D1051)</f>
        <v>0</v>
      </c>
      <c r="G1051" s="65">
        <f>SUMIFS(Mar!$I$5:$I$619,Mar!$S$5:$S$619,"Despesa",Mar!$F$5:$F$619,Resultado!$D1051)</f>
        <v>0</v>
      </c>
      <c r="H1051" s="65">
        <f>SUMIFS(Abr!$I$5:$I$619,Abr!$S$5:$S$619,"Despesa",Abr!$F$5:$F$619,Resultado!$D1051)</f>
        <v>0</v>
      </c>
      <c r="I1051" s="65">
        <f>SUMIFS(Mai!$I$5:$I$619,Mai!$S$5:$S$619,"Despesa",Mai!$F$5:$F$619,Resultado!$D1051)</f>
        <v>0</v>
      </c>
      <c r="J1051" s="65">
        <f>SUMIFS(Jun!$I$5:$I$619,Jun!$S$5:$S$619,"Despesa",Jun!$F$5:$F$619,Resultado!$D1051)</f>
        <v>0</v>
      </c>
      <c r="K1051" s="65">
        <f>SUMIFS(Jul!$I$5:$I$619,Jul!$S$5:$S$619,"Despesa",Jul!$F$5:$F$619,Resultado!$D1051)</f>
        <v>0</v>
      </c>
      <c r="L1051" s="65">
        <f>SUMIFS(Ago!$I$5:$I$619,Ago!$S$5:$S$619,"Despesa",Ago!$F$5:$F$619,Resultado!$D1051)</f>
        <v>0</v>
      </c>
      <c r="M1051" s="65">
        <f>SUMIFS(Set!$I$5:$I$619,Set!$S$5:$S$619,"Despesa",Set!$F$5:$F$619,Resultado!$D1051)</f>
        <v>0</v>
      </c>
      <c r="N1051" s="65">
        <f>SUMIFS(Out!$I$5:$I$619,Out!$S$5:$S$619,"Despesa",Out!$F$5:$F$619,Resultado!$D1051)</f>
        <v>0</v>
      </c>
      <c r="O1051" s="65">
        <f>SUMIFS(Nov!$I$5:$I$619,Nov!$S$5:$S$619,"Despesa",Nov!$F$5:$F$619,Resultado!$D1051)</f>
        <v>0</v>
      </c>
      <c r="P1051" s="65">
        <f>SUMIFS(Dez!$I$5:$I$619,Dez!$S$5:$S$619,"Despesa",Dez!$F$5:$F$619,Resultado!$D1051)</f>
        <v>0</v>
      </c>
      <c r="Q1051" s="65">
        <f t="shared" si="109"/>
        <v>0</v>
      </c>
    </row>
    <row r="1052" spans="3:17" ht="28.5" customHeight="1" thickTop="1" thickBot="1" x14ac:dyDescent="0.25">
      <c r="C1052" s="45" t="str">
        <f>'PC Despesas'!X26</f>
        <v>5.8.22</v>
      </c>
      <c r="D1052" s="46" t="str">
        <f>VLOOKUP(C1052,'PC Despesas'!$X$5:$Y$103,2,FALSE)</f>
        <v>-</v>
      </c>
      <c r="E1052" s="65">
        <f>SUMIFS(Jan!$I$5:$I$619,Jan!$S$5:$S$619,"Despesa",Jan!$F$5:$F$619,Resultado!$D1052)</f>
        <v>0</v>
      </c>
      <c r="F1052" s="65">
        <f>SUMIFS(Fev!$I$5:$I$619,Fev!$S$5:$S$619,"Despesa",Fev!$F$5:$F$619,Resultado!$D1052)</f>
        <v>0</v>
      </c>
      <c r="G1052" s="65">
        <f>SUMIFS(Mar!$I$5:$I$619,Mar!$S$5:$S$619,"Despesa",Mar!$F$5:$F$619,Resultado!$D1052)</f>
        <v>0</v>
      </c>
      <c r="H1052" s="65">
        <f>SUMIFS(Abr!$I$5:$I$619,Abr!$S$5:$S$619,"Despesa",Abr!$F$5:$F$619,Resultado!$D1052)</f>
        <v>0</v>
      </c>
      <c r="I1052" s="65">
        <f>SUMIFS(Mai!$I$5:$I$619,Mai!$S$5:$S$619,"Despesa",Mai!$F$5:$F$619,Resultado!$D1052)</f>
        <v>0</v>
      </c>
      <c r="J1052" s="65">
        <f>SUMIFS(Jun!$I$5:$I$619,Jun!$S$5:$S$619,"Despesa",Jun!$F$5:$F$619,Resultado!$D1052)</f>
        <v>0</v>
      </c>
      <c r="K1052" s="65">
        <f>SUMIFS(Jul!$I$5:$I$619,Jul!$S$5:$S$619,"Despesa",Jul!$F$5:$F$619,Resultado!$D1052)</f>
        <v>0</v>
      </c>
      <c r="L1052" s="65">
        <f>SUMIFS(Ago!$I$5:$I$619,Ago!$S$5:$S$619,"Despesa",Ago!$F$5:$F$619,Resultado!$D1052)</f>
        <v>0</v>
      </c>
      <c r="M1052" s="65">
        <f>SUMIFS(Set!$I$5:$I$619,Set!$S$5:$S$619,"Despesa",Set!$F$5:$F$619,Resultado!$D1052)</f>
        <v>0</v>
      </c>
      <c r="N1052" s="65">
        <f>SUMIFS(Out!$I$5:$I$619,Out!$S$5:$S$619,"Despesa",Out!$F$5:$F$619,Resultado!$D1052)</f>
        <v>0</v>
      </c>
      <c r="O1052" s="65">
        <f>SUMIFS(Nov!$I$5:$I$619,Nov!$S$5:$S$619,"Despesa",Nov!$F$5:$F$619,Resultado!$D1052)</f>
        <v>0</v>
      </c>
      <c r="P1052" s="65">
        <f>SUMIFS(Dez!$I$5:$I$619,Dez!$S$5:$S$619,"Despesa",Dez!$F$5:$F$619,Resultado!$D1052)</f>
        <v>0</v>
      </c>
      <c r="Q1052" s="65">
        <f t="shared" si="109"/>
        <v>0</v>
      </c>
    </row>
    <row r="1053" spans="3:17" ht="28.5" customHeight="1" thickTop="1" thickBot="1" x14ac:dyDescent="0.25">
      <c r="C1053" s="45" t="str">
        <f>'PC Despesas'!X27</f>
        <v>5.8.23</v>
      </c>
      <c r="D1053" s="46" t="str">
        <f>VLOOKUP(C1053,'PC Despesas'!$X$5:$Y$103,2,FALSE)</f>
        <v>-</v>
      </c>
      <c r="E1053" s="65">
        <f>SUMIFS(Jan!$I$5:$I$619,Jan!$S$5:$S$619,"Despesa",Jan!$F$5:$F$619,Resultado!$D1053)</f>
        <v>0</v>
      </c>
      <c r="F1053" s="65">
        <f>SUMIFS(Fev!$I$5:$I$619,Fev!$S$5:$S$619,"Despesa",Fev!$F$5:$F$619,Resultado!$D1053)</f>
        <v>0</v>
      </c>
      <c r="G1053" s="65">
        <f>SUMIFS(Mar!$I$5:$I$619,Mar!$S$5:$S$619,"Despesa",Mar!$F$5:$F$619,Resultado!$D1053)</f>
        <v>0</v>
      </c>
      <c r="H1053" s="65">
        <f>SUMIFS(Abr!$I$5:$I$619,Abr!$S$5:$S$619,"Despesa",Abr!$F$5:$F$619,Resultado!$D1053)</f>
        <v>0</v>
      </c>
      <c r="I1053" s="65">
        <f>SUMIFS(Mai!$I$5:$I$619,Mai!$S$5:$S$619,"Despesa",Mai!$F$5:$F$619,Resultado!$D1053)</f>
        <v>0</v>
      </c>
      <c r="J1053" s="65">
        <f>SUMIFS(Jun!$I$5:$I$619,Jun!$S$5:$S$619,"Despesa",Jun!$F$5:$F$619,Resultado!$D1053)</f>
        <v>0</v>
      </c>
      <c r="K1053" s="65">
        <f>SUMIFS(Jul!$I$5:$I$619,Jul!$S$5:$S$619,"Despesa",Jul!$F$5:$F$619,Resultado!$D1053)</f>
        <v>0</v>
      </c>
      <c r="L1053" s="65">
        <f>SUMIFS(Ago!$I$5:$I$619,Ago!$S$5:$S$619,"Despesa",Ago!$F$5:$F$619,Resultado!$D1053)</f>
        <v>0</v>
      </c>
      <c r="M1053" s="65">
        <f>SUMIFS(Set!$I$5:$I$619,Set!$S$5:$S$619,"Despesa",Set!$F$5:$F$619,Resultado!$D1053)</f>
        <v>0</v>
      </c>
      <c r="N1053" s="65">
        <f>SUMIFS(Out!$I$5:$I$619,Out!$S$5:$S$619,"Despesa",Out!$F$5:$F$619,Resultado!$D1053)</f>
        <v>0</v>
      </c>
      <c r="O1053" s="65">
        <f>SUMIFS(Nov!$I$5:$I$619,Nov!$S$5:$S$619,"Despesa",Nov!$F$5:$F$619,Resultado!$D1053)</f>
        <v>0</v>
      </c>
      <c r="P1053" s="65">
        <f>SUMIFS(Dez!$I$5:$I$619,Dez!$S$5:$S$619,"Despesa",Dez!$F$5:$F$619,Resultado!$D1053)</f>
        <v>0</v>
      </c>
      <c r="Q1053" s="65">
        <f t="shared" si="109"/>
        <v>0</v>
      </c>
    </row>
    <row r="1054" spans="3:17" ht="28.5" customHeight="1" thickTop="1" thickBot="1" x14ac:dyDescent="0.25">
      <c r="C1054" s="45" t="str">
        <f>'PC Despesas'!X28</f>
        <v>5.8.24</v>
      </c>
      <c r="D1054" s="46" t="str">
        <f>VLOOKUP(C1054,'PC Despesas'!$X$5:$Y$103,2,FALSE)</f>
        <v>-</v>
      </c>
      <c r="E1054" s="65">
        <f>SUMIFS(Jan!$I$5:$I$619,Jan!$S$5:$S$619,"Despesa",Jan!$F$5:$F$619,Resultado!$D1054)</f>
        <v>0</v>
      </c>
      <c r="F1054" s="65">
        <f>SUMIFS(Fev!$I$5:$I$619,Fev!$S$5:$S$619,"Despesa",Fev!$F$5:$F$619,Resultado!$D1054)</f>
        <v>0</v>
      </c>
      <c r="G1054" s="65">
        <f>SUMIFS(Mar!$I$5:$I$619,Mar!$S$5:$S$619,"Despesa",Mar!$F$5:$F$619,Resultado!$D1054)</f>
        <v>0</v>
      </c>
      <c r="H1054" s="65">
        <f>SUMIFS(Abr!$I$5:$I$619,Abr!$S$5:$S$619,"Despesa",Abr!$F$5:$F$619,Resultado!$D1054)</f>
        <v>0</v>
      </c>
      <c r="I1054" s="65">
        <f>SUMIFS(Mai!$I$5:$I$619,Mai!$S$5:$S$619,"Despesa",Mai!$F$5:$F$619,Resultado!$D1054)</f>
        <v>0</v>
      </c>
      <c r="J1054" s="65">
        <f>SUMIFS(Jun!$I$5:$I$619,Jun!$S$5:$S$619,"Despesa",Jun!$F$5:$F$619,Resultado!$D1054)</f>
        <v>0</v>
      </c>
      <c r="K1054" s="65">
        <f>SUMIFS(Jul!$I$5:$I$619,Jul!$S$5:$S$619,"Despesa",Jul!$F$5:$F$619,Resultado!$D1054)</f>
        <v>0</v>
      </c>
      <c r="L1054" s="65">
        <f>SUMIFS(Ago!$I$5:$I$619,Ago!$S$5:$S$619,"Despesa",Ago!$F$5:$F$619,Resultado!$D1054)</f>
        <v>0</v>
      </c>
      <c r="M1054" s="65">
        <f>SUMIFS(Set!$I$5:$I$619,Set!$S$5:$S$619,"Despesa",Set!$F$5:$F$619,Resultado!$D1054)</f>
        <v>0</v>
      </c>
      <c r="N1054" s="65">
        <f>SUMIFS(Out!$I$5:$I$619,Out!$S$5:$S$619,"Despesa",Out!$F$5:$F$619,Resultado!$D1054)</f>
        <v>0</v>
      </c>
      <c r="O1054" s="65">
        <f>SUMIFS(Nov!$I$5:$I$619,Nov!$S$5:$S$619,"Despesa",Nov!$F$5:$F$619,Resultado!$D1054)</f>
        <v>0</v>
      </c>
      <c r="P1054" s="65">
        <f>SUMIFS(Dez!$I$5:$I$619,Dez!$S$5:$S$619,"Despesa",Dez!$F$5:$F$619,Resultado!$D1054)</f>
        <v>0</v>
      </c>
      <c r="Q1054" s="65">
        <f t="shared" si="109"/>
        <v>0</v>
      </c>
    </row>
    <row r="1055" spans="3:17" ht="28.5" customHeight="1" thickTop="1" thickBot="1" x14ac:dyDescent="0.25">
      <c r="C1055" s="45" t="str">
        <f>'PC Despesas'!X29</f>
        <v>5.8.25</v>
      </c>
      <c r="D1055" s="46" t="str">
        <f>VLOOKUP(C1055,'PC Despesas'!$X$5:$Y$103,2,FALSE)</f>
        <v>-</v>
      </c>
      <c r="E1055" s="65">
        <f>SUMIFS(Jan!$I$5:$I$619,Jan!$S$5:$S$619,"Despesa",Jan!$F$5:$F$619,Resultado!$D1055)</f>
        <v>0</v>
      </c>
      <c r="F1055" s="65">
        <f>SUMIFS(Fev!$I$5:$I$619,Fev!$S$5:$S$619,"Despesa",Fev!$F$5:$F$619,Resultado!$D1055)</f>
        <v>0</v>
      </c>
      <c r="G1055" s="65">
        <f>SUMIFS(Mar!$I$5:$I$619,Mar!$S$5:$S$619,"Despesa",Mar!$F$5:$F$619,Resultado!$D1055)</f>
        <v>0</v>
      </c>
      <c r="H1055" s="65">
        <f>SUMIFS(Abr!$I$5:$I$619,Abr!$S$5:$S$619,"Despesa",Abr!$F$5:$F$619,Resultado!$D1055)</f>
        <v>0</v>
      </c>
      <c r="I1055" s="65">
        <f>SUMIFS(Mai!$I$5:$I$619,Mai!$S$5:$S$619,"Despesa",Mai!$F$5:$F$619,Resultado!$D1055)</f>
        <v>0</v>
      </c>
      <c r="J1055" s="65">
        <f>SUMIFS(Jun!$I$5:$I$619,Jun!$S$5:$S$619,"Despesa",Jun!$F$5:$F$619,Resultado!$D1055)</f>
        <v>0</v>
      </c>
      <c r="K1055" s="65">
        <f>SUMIFS(Jul!$I$5:$I$619,Jul!$S$5:$S$619,"Despesa",Jul!$F$5:$F$619,Resultado!$D1055)</f>
        <v>0</v>
      </c>
      <c r="L1055" s="65">
        <f>SUMIFS(Ago!$I$5:$I$619,Ago!$S$5:$S$619,"Despesa",Ago!$F$5:$F$619,Resultado!$D1055)</f>
        <v>0</v>
      </c>
      <c r="M1055" s="65">
        <f>SUMIFS(Set!$I$5:$I$619,Set!$S$5:$S$619,"Despesa",Set!$F$5:$F$619,Resultado!$D1055)</f>
        <v>0</v>
      </c>
      <c r="N1055" s="65">
        <f>SUMIFS(Out!$I$5:$I$619,Out!$S$5:$S$619,"Despesa",Out!$F$5:$F$619,Resultado!$D1055)</f>
        <v>0</v>
      </c>
      <c r="O1055" s="65">
        <f>SUMIFS(Nov!$I$5:$I$619,Nov!$S$5:$S$619,"Despesa",Nov!$F$5:$F$619,Resultado!$D1055)</f>
        <v>0</v>
      </c>
      <c r="P1055" s="65">
        <f>SUMIFS(Dez!$I$5:$I$619,Dez!$S$5:$S$619,"Despesa",Dez!$F$5:$F$619,Resultado!$D1055)</f>
        <v>0</v>
      </c>
      <c r="Q1055" s="65">
        <f t="shared" si="109"/>
        <v>0</v>
      </c>
    </row>
    <row r="1056" spans="3:17" ht="28.5" customHeight="1" thickTop="1" thickBot="1" x14ac:dyDescent="0.25">
      <c r="C1056" s="45" t="str">
        <f>'PC Despesas'!X30</f>
        <v>5.8.26</v>
      </c>
      <c r="D1056" s="46" t="str">
        <f>VLOOKUP(C1056,'PC Despesas'!$X$5:$Y$103,2,FALSE)</f>
        <v>-</v>
      </c>
      <c r="E1056" s="65">
        <f>SUMIFS(Jan!$I$5:$I$619,Jan!$S$5:$S$619,"Despesa",Jan!$F$5:$F$619,Resultado!$D1056)</f>
        <v>0</v>
      </c>
      <c r="F1056" s="65">
        <f>SUMIFS(Fev!$I$5:$I$619,Fev!$S$5:$S$619,"Despesa",Fev!$F$5:$F$619,Resultado!$D1056)</f>
        <v>0</v>
      </c>
      <c r="G1056" s="65">
        <f>SUMIFS(Mar!$I$5:$I$619,Mar!$S$5:$S$619,"Despesa",Mar!$F$5:$F$619,Resultado!$D1056)</f>
        <v>0</v>
      </c>
      <c r="H1056" s="65">
        <f>SUMIFS(Abr!$I$5:$I$619,Abr!$S$5:$S$619,"Despesa",Abr!$F$5:$F$619,Resultado!$D1056)</f>
        <v>0</v>
      </c>
      <c r="I1056" s="65">
        <f>SUMIFS(Mai!$I$5:$I$619,Mai!$S$5:$S$619,"Despesa",Mai!$F$5:$F$619,Resultado!$D1056)</f>
        <v>0</v>
      </c>
      <c r="J1056" s="65">
        <f>SUMIFS(Jun!$I$5:$I$619,Jun!$S$5:$S$619,"Despesa",Jun!$F$5:$F$619,Resultado!$D1056)</f>
        <v>0</v>
      </c>
      <c r="K1056" s="65">
        <f>SUMIFS(Jul!$I$5:$I$619,Jul!$S$5:$S$619,"Despesa",Jul!$F$5:$F$619,Resultado!$D1056)</f>
        <v>0</v>
      </c>
      <c r="L1056" s="65">
        <f>SUMIFS(Ago!$I$5:$I$619,Ago!$S$5:$S$619,"Despesa",Ago!$F$5:$F$619,Resultado!$D1056)</f>
        <v>0</v>
      </c>
      <c r="M1056" s="65">
        <f>SUMIFS(Set!$I$5:$I$619,Set!$S$5:$S$619,"Despesa",Set!$F$5:$F$619,Resultado!$D1056)</f>
        <v>0</v>
      </c>
      <c r="N1056" s="65">
        <f>SUMIFS(Out!$I$5:$I$619,Out!$S$5:$S$619,"Despesa",Out!$F$5:$F$619,Resultado!$D1056)</f>
        <v>0</v>
      </c>
      <c r="O1056" s="65">
        <f>SUMIFS(Nov!$I$5:$I$619,Nov!$S$5:$S$619,"Despesa",Nov!$F$5:$F$619,Resultado!$D1056)</f>
        <v>0</v>
      </c>
      <c r="P1056" s="65">
        <f>SUMIFS(Dez!$I$5:$I$619,Dez!$S$5:$S$619,"Despesa",Dez!$F$5:$F$619,Resultado!$D1056)</f>
        <v>0</v>
      </c>
      <c r="Q1056" s="65">
        <f t="shared" si="109"/>
        <v>0</v>
      </c>
    </row>
    <row r="1057" spans="3:17" ht="28.5" customHeight="1" thickTop="1" thickBot="1" x14ac:dyDescent="0.25">
      <c r="C1057" s="45" t="str">
        <f>'PC Despesas'!X31</f>
        <v>5.8.27</v>
      </c>
      <c r="D1057" s="46" t="str">
        <f>VLOOKUP(C1057,'PC Despesas'!$X$5:$Y$103,2,FALSE)</f>
        <v>-</v>
      </c>
      <c r="E1057" s="65">
        <f>SUMIFS(Jan!$I$5:$I$619,Jan!$S$5:$S$619,"Despesa",Jan!$F$5:$F$619,Resultado!$D1057)</f>
        <v>0</v>
      </c>
      <c r="F1057" s="65">
        <f>SUMIFS(Fev!$I$5:$I$619,Fev!$S$5:$S$619,"Despesa",Fev!$F$5:$F$619,Resultado!$D1057)</f>
        <v>0</v>
      </c>
      <c r="G1057" s="65">
        <f>SUMIFS(Mar!$I$5:$I$619,Mar!$S$5:$S$619,"Despesa",Mar!$F$5:$F$619,Resultado!$D1057)</f>
        <v>0</v>
      </c>
      <c r="H1057" s="65">
        <f>SUMIFS(Abr!$I$5:$I$619,Abr!$S$5:$S$619,"Despesa",Abr!$F$5:$F$619,Resultado!$D1057)</f>
        <v>0</v>
      </c>
      <c r="I1057" s="65">
        <f>SUMIFS(Mai!$I$5:$I$619,Mai!$S$5:$S$619,"Despesa",Mai!$F$5:$F$619,Resultado!$D1057)</f>
        <v>0</v>
      </c>
      <c r="J1057" s="65">
        <f>SUMIFS(Jun!$I$5:$I$619,Jun!$S$5:$S$619,"Despesa",Jun!$F$5:$F$619,Resultado!$D1057)</f>
        <v>0</v>
      </c>
      <c r="K1057" s="65">
        <f>SUMIFS(Jul!$I$5:$I$619,Jul!$S$5:$S$619,"Despesa",Jul!$F$5:$F$619,Resultado!$D1057)</f>
        <v>0</v>
      </c>
      <c r="L1057" s="65">
        <f>SUMIFS(Ago!$I$5:$I$619,Ago!$S$5:$S$619,"Despesa",Ago!$F$5:$F$619,Resultado!$D1057)</f>
        <v>0</v>
      </c>
      <c r="M1057" s="65">
        <f>SUMIFS(Set!$I$5:$I$619,Set!$S$5:$S$619,"Despesa",Set!$F$5:$F$619,Resultado!$D1057)</f>
        <v>0</v>
      </c>
      <c r="N1057" s="65">
        <f>SUMIFS(Out!$I$5:$I$619,Out!$S$5:$S$619,"Despesa",Out!$F$5:$F$619,Resultado!$D1057)</f>
        <v>0</v>
      </c>
      <c r="O1057" s="65">
        <f>SUMIFS(Nov!$I$5:$I$619,Nov!$S$5:$S$619,"Despesa",Nov!$F$5:$F$619,Resultado!$D1057)</f>
        <v>0</v>
      </c>
      <c r="P1057" s="65">
        <f>SUMIFS(Dez!$I$5:$I$619,Dez!$S$5:$S$619,"Despesa",Dez!$F$5:$F$619,Resultado!$D1057)</f>
        <v>0</v>
      </c>
      <c r="Q1057" s="65">
        <f t="shared" si="109"/>
        <v>0</v>
      </c>
    </row>
    <row r="1058" spans="3:17" ht="28.5" customHeight="1" thickTop="1" thickBot="1" x14ac:dyDescent="0.25">
      <c r="C1058" s="45" t="str">
        <f>'PC Despesas'!X32</f>
        <v>5.8.28</v>
      </c>
      <c r="D1058" s="46" t="str">
        <f>VLOOKUP(C1058,'PC Despesas'!$X$5:$Y$103,2,FALSE)</f>
        <v>-</v>
      </c>
      <c r="E1058" s="65">
        <f>SUMIFS(Jan!$I$5:$I$619,Jan!$S$5:$S$619,"Despesa",Jan!$F$5:$F$619,Resultado!$D1058)</f>
        <v>0</v>
      </c>
      <c r="F1058" s="65">
        <f>SUMIFS(Fev!$I$5:$I$619,Fev!$S$5:$S$619,"Despesa",Fev!$F$5:$F$619,Resultado!$D1058)</f>
        <v>0</v>
      </c>
      <c r="G1058" s="65">
        <f>SUMIFS(Mar!$I$5:$I$619,Mar!$S$5:$S$619,"Despesa",Mar!$F$5:$F$619,Resultado!$D1058)</f>
        <v>0</v>
      </c>
      <c r="H1058" s="65">
        <f>SUMIFS(Abr!$I$5:$I$619,Abr!$S$5:$S$619,"Despesa",Abr!$F$5:$F$619,Resultado!$D1058)</f>
        <v>0</v>
      </c>
      <c r="I1058" s="65">
        <f>SUMIFS(Mai!$I$5:$I$619,Mai!$S$5:$S$619,"Despesa",Mai!$F$5:$F$619,Resultado!$D1058)</f>
        <v>0</v>
      </c>
      <c r="J1058" s="65">
        <f>SUMIFS(Jun!$I$5:$I$619,Jun!$S$5:$S$619,"Despesa",Jun!$F$5:$F$619,Resultado!$D1058)</f>
        <v>0</v>
      </c>
      <c r="K1058" s="65">
        <f>SUMIFS(Jul!$I$5:$I$619,Jul!$S$5:$S$619,"Despesa",Jul!$F$5:$F$619,Resultado!$D1058)</f>
        <v>0</v>
      </c>
      <c r="L1058" s="65">
        <f>SUMIFS(Ago!$I$5:$I$619,Ago!$S$5:$S$619,"Despesa",Ago!$F$5:$F$619,Resultado!$D1058)</f>
        <v>0</v>
      </c>
      <c r="M1058" s="65">
        <f>SUMIFS(Set!$I$5:$I$619,Set!$S$5:$S$619,"Despesa",Set!$F$5:$F$619,Resultado!$D1058)</f>
        <v>0</v>
      </c>
      <c r="N1058" s="65">
        <f>SUMIFS(Out!$I$5:$I$619,Out!$S$5:$S$619,"Despesa",Out!$F$5:$F$619,Resultado!$D1058)</f>
        <v>0</v>
      </c>
      <c r="O1058" s="65">
        <f>SUMIFS(Nov!$I$5:$I$619,Nov!$S$5:$S$619,"Despesa",Nov!$F$5:$F$619,Resultado!$D1058)</f>
        <v>0</v>
      </c>
      <c r="P1058" s="65">
        <f>SUMIFS(Dez!$I$5:$I$619,Dez!$S$5:$S$619,"Despesa",Dez!$F$5:$F$619,Resultado!$D1058)</f>
        <v>0</v>
      </c>
      <c r="Q1058" s="65">
        <f t="shared" si="109"/>
        <v>0</v>
      </c>
    </row>
    <row r="1059" spans="3:17" ht="28.5" customHeight="1" thickTop="1" thickBot="1" x14ac:dyDescent="0.25">
      <c r="C1059" s="45" t="str">
        <f>'PC Despesas'!X33</f>
        <v>5.8.29</v>
      </c>
      <c r="D1059" s="46" t="str">
        <f>VLOOKUP(C1059,'PC Despesas'!$X$5:$Y$103,2,FALSE)</f>
        <v>-</v>
      </c>
      <c r="E1059" s="65">
        <f>SUMIFS(Jan!$I$5:$I$619,Jan!$S$5:$S$619,"Despesa",Jan!$F$5:$F$619,Resultado!$D1059)</f>
        <v>0</v>
      </c>
      <c r="F1059" s="65">
        <f>SUMIFS(Fev!$I$5:$I$619,Fev!$S$5:$S$619,"Despesa",Fev!$F$5:$F$619,Resultado!$D1059)</f>
        <v>0</v>
      </c>
      <c r="G1059" s="65">
        <f>SUMIFS(Mar!$I$5:$I$619,Mar!$S$5:$S$619,"Despesa",Mar!$F$5:$F$619,Resultado!$D1059)</f>
        <v>0</v>
      </c>
      <c r="H1059" s="65">
        <f>SUMIFS(Abr!$I$5:$I$619,Abr!$S$5:$S$619,"Despesa",Abr!$F$5:$F$619,Resultado!$D1059)</f>
        <v>0</v>
      </c>
      <c r="I1059" s="65">
        <f>SUMIFS(Mai!$I$5:$I$619,Mai!$S$5:$S$619,"Despesa",Mai!$F$5:$F$619,Resultado!$D1059)</f>
        <v>0</v>
      </c>
      <c r="J1059" s="65">
        <f>SUMIFS(Jun!$I$5:$I$619,Jun!$S$5:$S$619,"Despesa",Jun!$F$5:$F$619,Resultado!$D1059)</f>
        <v>0</v>
      </c>
      <c r="K1059" s="65">
        <f>SUMIFS(Jul!$I$5:$I$619,Jul!$S$5:$S$619,"Despesa",Jul!$F$5:$F$619,Resultado!$D1059)</f>
        <v>0</v>
      </c>
      <c r="L1059" s="65">
        <f>SUMIFS(Ago!$I$5:$I$619,Ago!$S$5:$S$619,"Despesa",Ago!$F$5:$F$619,Resultado!$D1059)</f>
        <v>0</v>
      </c>
      <c r="M1059" s="65">
        <f>SUMIFS(Set!$I$5:$I$619,Set!$S$5:$S$619,"Despesa",Set!$F$5:$F$619,Resultado!$D1059)</f>
        <v>0</v>
      </c>
      <c r="N1059" s="65">
        <f>SUMIFS(Out!$I$5:$I$619,Out!$S$5:$S$619,"Despesa",Out!$F$5:$F$619,Resultado!$D1059)</f>
        <v>0</v>
      </c>
      <c r="O1059" s="65">
        <f>SUMIFS(Nov!$I$5:$I$619,Nov!$S$5:$S$619,"Despesa",Nov!$F$5:$F$619,Resultado!$D1059)</f>
        <v>0</v>
      </c>
      <c r="P1059" s="65">
        <f>SUMIFS(Dez!$I$5:$I$619,Dez!$S$5:$S$619,"Despesa",Dez!$F$5:$F$619,Resultado!$D1059)</f>
        <v>0</v>
      </c>
      <c r="Q1059" s="65">
        <f t="shared" si="109"/>
        <v>0</v>
      </c>
    </row>
    <row r="1060" spans="3:17" ht="28.5" customHeight="1" thickTop="1" thickBot="1" x14ac:dyDescent="0.25">
      <c r="C1060" s="45" t="str">
        <f>'PC Despesas'!X34</f>
        <v>5.8.30</v>
      </c>
      <c r="D1060" s="46" t="str">
        <f>VLOOKUP(C1060,'PC Despesas'!$X$5:$Y$103,2,FALSE)</f>
        <v>-</v>
      </c>
      <c r="E1060" s="65">
        <f>SUMIFS(Jan!$I$5:$I$619,Jan!$S$5:$S$619,"Despesa",Jan!$F$5:$F$619,Resultado!$D1060)</f>
        <v>0</v>
      </c>
      <c r="F1060" s="65">
        <f>SUMIFS(Fev!$I$5:$I$619,Fev!$S$5:$S$619,"Despesa",Fev!$F$5:$F$619,Resultado!$D1060)</f>
        <v>0</v>
      </c>
      <c r="G1060" s="65">
        <f>SUMIFS(Mar!$I$5:$I$619,Mar!$S$5:$S$619,"Despesa",Mar!$F$5:$F$619,Resultado!$D1060)</f>
        <v>0</v>
      </c>
      <c r="H1060" s="65">
        <f>SUMIFS(Abr!$I$5:$I$619,Abr!$S$5:$S$619,"Despesa",Abr!$F$5:$F$619,Resultado!$D1060)</f>
        <v>0</v>
      </c>
      <c r="I1060" s="65">
        <f>SUMIFS(Mai!$I$5:$I$619,Mai!$S$5:$S$619,"Despesa",Mai!$F$5:$F$619,Resultado!$D1060)</f>
        <v>0</v>
      </c>
      <c r="J1060" s="65">
        <f>SUMIFS(Jun!$I$5:$I$619,Jun!$S$5:$S$619,"Despesa",Jun!$F$5:$F$619,Resultado!$D1060)</f>
        <v>0</v>
      </c>
      <c r="K1060" s="65">
        <f>SUMIFS(Jul!$I$5:$I$619,Jul!$S$5:$S$619,"Despesa",Jul!$F$5:$F$619,Resultado!$D1060)</f>
        <v>0</v>
      </c>
      <c r="L1060" s="65">
        <f>SUMIFS(Ago!$I$5:$I$619,Ago!$S$5:$S$619,"Despesa",Ago!$F$5:$F$619,Resultado!$D1060)</f>
        <v>0</v>
      </c>
      <c r="M1060" s="65">
        <f>SUMIFS(Set!$I$5:$I$619,Set!$S$5:$S$619,"Despesa",Set!$F$5:$F$619,Resultado!$D1060)</f>
        <v>0</v>
      </c>
      <c r="N1060" s="65">
        <f>SUMIFS(Out!$I$5:$I$619,Out!$S$5:$S$619,"Despesa",Out!$F$5:$F$619,Resultado!$D1060)</f>
        <v>0</v>
      </c>
      <c r="O1060" s="65">
        <f>SUMIFS(Nov!$I$5:$I$619,Nov!$S$5:$S$619,"Despesa",Nov!$F$5:$F$619,Resultado!$D1060)</f>
        <v>0</v>
      </c>
      <c r="P1060" s="65">
        <f>SUMIFS(Dez!$I$5:$I$619,Dez!$S$5:$S$619,"Despesa",Dez!$F$5:$F$619,Resultado!$D1060)</f>
        <v>0</v>
      </c>
      <c r="Q1060" s="65">
        <f t="shared" si="109"/>
        <v>0</v>
      </c>
    </row>
    <row r="1061" spans="3:17" ht="28.5" customHeight="1" thickTop="1" thickBot="1" x14ac:dyDescent="0.25">
      <c r="C1061" s="45" t="str">
        <f>'PC Despesas'!X35</f>
        <v>5.8.31</v>
      </c>
      <c r="D1061" s="46" t="str">
        <f>VLOOKUP(C1061,'PC Despesas'!$X$5:$Y$103,2,FALSE)</f>
        <v>-</v>
      </c>
      <c r="E1061" s="65">
        <f>SUMIFS(Jan!$I$5:$I$619,Jan!$S$5:$S$619,"Despesa",Jan!$F$5:$F$619,Resultado!$D1061)</f>
        <v>0</v>
      </c>
      <c r="F1061" s="65">
        <f>SUMIFS(Fev!$I$5:$I$619,Fev!$S$5:$S$619,"Despesa",Fev!$F$5:$F$619,Resultado!$D1061)</f>
        <v>0</v>
      </c>
      <c r="G1061" s="65">
        <f>SUMIFS(Mar!$I$5:$I$619,Mar!$S$5:$S$619,"Despesa",Mar!$F$5:$F$619,Resultado!$D1061)</f>
        <v>0</v>
      </c>
      <c r="H1061" s="65">
        <f>SUMIFS(Abr!$I$5:$I$619,Abr!$S$5:$S$619,"Despesa",Abr!$F$5:$F$619,Resultado!$D1061)</f>
        <v>0</v>
      </c>
      <c r="I1061" s="65">
        <f>SUMIFS(Mai!$I$5:$I$619,Mai!$S$5:$S$619,"Despesa",Mai!$F$5:$F$619,Resultado!$D1061)</f>
        <v>0</v>
      </c>
      <c r="J1061" s="65">
        <f>SUMIFS(Jun!$I$5:$I$619,Jun!$S$5:$S$619,"Despesa",Jun!$F$5:$F$619,Resultado!$D1061)</f>
        <v>0</v>
      </c>
      <c r="K1061" s="65">
        <f>SUMIFS(Jul!$I$5:$I$619,Jul!$S$5:$S$619,"Despesa",Jul!$F$5:$F$619,Resultado!$D1061)</f>
        <v>0</v>
      </c>
      <c r="L1061" s="65">
        <f>SUMIFS(Ago!$I$5:$I$619,Ago!$S$5:$S$619,"Despesa",Ago!$F$5:$F$619,Resultado!$D1061)</f>
        <v>0</v>
      </c>
      <c r="M1061" s="65">
        <f>SUMIFS(Set!$I$5:$I$619,Set!$S$5:$S$619,"Despesa",Set!$F$5:$F$619,Resultado!$D1061)</f>
        <v>0</v>
      </c>
      <c r="N1061" s="65">
        <f>SUMIFS(Out!$I$5:$I$619,Out!$S$5:$S$619,"Despesa",Out!$F$5:$F$619,Resultado!$D1061)</f>
        <v>0</v>
      </c>
      <c r="O1061" s="65">
        <f>SUMIFS(Nov!$I$5:$I$619,Nov!$S$5:$S$619,"Despesa",Nov!$F$5:$F$619,Resultado!$D1061)</f>
        <v>0</v>
      </c>
      <c r="P1061" s="65">
        <f>SUMIFS(Dez!$I$5:$I$619,Dez!$S$5:$S$619,"Despesa",Dez!$F$5:$F$619,Resultado!$D1061)</f>
        <v>0</v>
      </c>
      <c r="Q1061" s="65">
        <f t="shared" si="109"/>
        <v>0</v>
      </c>
    </row>
    <row r="1062" spans="3:17" ht="28.5" customHeight="1" thickTop="1" thickBot="1" x14ac:dyDescent="0.25">
      <c r="C1062" s="45" t="str">
        <f>'PC Despesas'!X36</f>
        <v>5.8.32</v>
      </c>
      <c r="D1062" s="46" t="str">
        <f>VLOOKUP(C1062,'PC Despesas'!$X$5:$Y$103,2,FALSE)</f>
        <v>-</v>
      </c>
      <c r="E1062" s="65">
        <f>SUMIFS(Jan!$I$5:$I$619,Jan!$S$5:$S$619,"Despesa",Jan!$F$5:$F$619,Resultado!$D1062)</f>
        <v>0</v>
      </c>
      <c r="F1062" s="65">
        <f>SUMIFS(Fev!$I$5:$I$619,Fev!$S$5:$S$619,"Despesa",Fev!$F$5:$F$619,Resultado!$D1062)</f>
        <v>0</v>
      </c>
      <c r="G1062" s="65">
        <f>SUMIFS(Mar!$I$5:$I$619,Mar!$S$5:$S$619,"Despesa",Mar!$F$5:$F$619,Resultado!$D1062)</f>
        <v>0</v>
      </c>
      <c r="H1062" s="65">
        <f>SUMIFS(Abr!$I$5:$I$619,Abr!$S$5:$S$619,"Despesa",Abr!$F$5:$F$619,Resultado!$D1062)</f>
        <v>0</v>
      </c>
      <c r="I1062" s="65">
        <f>SUMIFS(Mai!$I$5:$I$619,Mai!$S$5:$S$619,"Despesa",Mai!$F$5:$F$619,Resultado!$D1062)</f>
        <v>0</v>
      </c>
      <c r="J1062" s="65">
        <f>SUMIFS(Jun!$I$5:$I$619,Jun!$S$5:$S$619,"Despesa",Jun!$F$5:$F$619,Resultado!$D1062)</f>
        <v>0</v>
      </c>
      <c r="K1062" s="65">
        <f>SUMIFS(Jul!$I$5:$I$619,Jul!$S$5:$S$619,"Despesa",Jul!$F$5:$F$619,Resultado!$D1062)</f>
        <v>0</v>
      </c>
      <c r="L1062" s="65">
        <f>SUMIFS(Ago!$I$5:$I$619,Ago!$S$5:$S$619,"Despesa",Ago!$F$5:$F$619,Resultado!$D1062)</f>
        <v>0</v>
      </c>
      <c r="M1062" s="65">
        <f>SUMIFS(Set!$I$5:$I$619,Set!$S$5:$S$619,"Despesa",Set!$F$5:$F$619,Resultado!$D1062)</f>
        <v>0</v>
      </c>
      <c r="N1062" s="65">
        <f>SUMIFS(Out!$I$5:$I$619,Out!$S$5:$S$619,"Despesa",Out!$F$5:$F$619,Resultado!$D1062)</f>
        <v>0</v>
      </c>
      <c r="O1062" s="65">
        <f>SUMIFS(Nov!$I$5:$I$619,Nov!$S$5:$S$619,"Despesa",Nov!$F$5:$F$619,Resultado!$D1062)</f>
        <v>0</v>
      </c>
      <c r="P1062" s="65">
        <f>SUMIFS(Dez!$I$5:$I$619,Dez!$S$5:$S$619,"Despesa",Dez!$F$5:$F$619,Resultado!$D1062)</f>
        <v>0</v>
      </c>
      <c r="Q1062" s="65">
        <f t="shared" si="109"/>
        <v>0</v>
      </c>
    </row>
    <row r="1063" spans="3:17" ht="28.5" customHeight="1" thickTop="1" thickBot="1" x14ac:dyDescent="0.25">
      <c r="C1063" s="45" t="str">
        <f>'PC Despesas'!X37</f>
        <v>5.8.33</v>
      </c>
      <c r="D1063" s="46" t="str">
        <f>VLOOKUP(C1063,'PC Despesas'!$X$5:$Y$103,2,FALSE)</f>
        <v>-</v>
      </c>
      <c r="E1063" s="65">
        <f>SUMIFS(Jan!$I$5:$I$619,Jan!$S$5:$S$619,"Despesa",Jan!$F$5:$F$619,Resultado!$D1063)</f>
        <v>0</v>
      </c>
      <c r="F1063" s="65">
        <f>SUMIFS(Fev!$I$5:$I$619,Fev!$S$5:$S$619,"Despesa",Fev!$F$5:$F$619,Resultado!$D1063)</f>
        <v>0</v>
      </c>
      <c r="G1063" s="65">
        <f>SUMIFS(Mar!$I$5:$I$619,Mar!$S$5:$S$619,"Despesa",Mar!$F$5:$F$619,Resultado!$D1063)</f>
        <v>0</v>
      </c>
      <c r="H1063" s="65">
        <f>SUMIFS(Abr!$I$5:$I$619,Abr!$S$5:$S$619,"Despesa",Abr!$F$5:$F$619,Resultado!$D1063)</f>
        <v>0</v>
      </c>
      <c r="I1063" s="65">
        <f>SUMIFS(Mai!$I$5:$I$619,Mai!$S$5:$S$619,"Despesa",Mai!$F$5:$F$619,Resultado!$D1063)</f>
        <v>0</v>
      </c>
      <c r="J1063" s="65">
        <f>SUMIFS(Jun!$I$5:$I$619,Jun!$S$5:$S$619,"Despesa",Jun!$F$5:$F$619,Resultado!$D1063)</f>
        <v>0</v>
      </c>
      <c r="K1063" s="65">
        <f>SUMIFS(Jul!$I$5:$I$619,Jul!$S$5:$S$619,"Despesa",Jul!$F$5:$F$619,Resultado!$D1063)</f>
        <v>0</v>
      </c>
      <c r="L1063" s="65">
        <f>SUMIFS(Ago!$I$5:$I$619,Ago!$S$5:$S$619,"Despesa",Ago!$F$5:$F$619,Resultado!$D1063)</f>
        <v>0</v>
      </c>
      <c r="M1063" s="65">
        <f>SUMIFS(Set!$I$5:$I$619,Set!$S$5:$S$619,"Despesa",Set!$F$5:$F$619,Resultado!$D1063)</f>
        <v>0</v>
      </c>
      <c r="N1063" s="65">
        <f>SUMIFS(Out!$I$5:$I$619,Out!$S$5:$S$619,"Despesa",Out!$F$5:$F$619,Resultado!$D1063)</f>
        <v>0</v>
      </c>
      <c r="O1063" s="65">
        <f>SUMIFS(Nov!$I$5:$I$619,Nov!$S$5:$S$619,"Despesa",Nov!$F$5:$F$619,Resultado!$D1063)</f>
        <v>0</v>
      </c>
      <c r="P1063" s="65">
        <f>SUMIFS(Dez!$I$5:$I$619,Dez!$S$5:$S$619,"Despesa",Dez!$F$5:$F$619,Resultado!$D1063)</f>
        <v>0</v>
      </c>
      <c r="Q1063" s="65">
        <f t="shared" si="109"/>
        <v>0</v>
      </c>
    </row>
    <row r="1064" spans="3:17" ht="28.5" customHeight="1" thickTop="1" thickBot="1" x14ac:dyDescent="0.25">
      <c r="C1064" s="45" t="str">
        <f>'PC Despesas'!X38</f>
        <v>5.8.34</v>
      </c>
      <c r="D1064" s="46" t="str">
        <f>VLOOKUP(C1064,'PC Despesas'!$X$5:$Y$103,2,FALSE)</f>
        <v>-</v>
      </c>
      <c r="E1064" s="65">
        <f>SUMIFS(Jan!$I$5:$I$619,Jan!$S$5:$S$619,"Despesa",Jan!$F$5:$F$619,Resultado!$D1064)</f>
        <v>0</v>
      </c>
      <c r="F1064" s="65">
        <f>SUMIFS(Fev!$I$5:$I$619,Fev!$S$5:$S$619,"Despesa",Fev!$F$5:$F$619,Resultado!$D1064)</f>
        <v>0</v>
      </c>
      <c r="G1064" s="65">
        <f>SUMIFS(Mar!$I$5:$I$619,Mar!$S$5:$S$619,"Despesa",Mar!$F$5:$F$619,Resultado!$D1064)</f>
        <v>0</v>
      </c>
      <c r="H1064" s="65">
        <f>SUMIFS(Abr!$I$5:$I$619,Abr!$S$5:$S$619,"Despesa",Abr!$F$5:$F$619,Resultado!$D1064)</f>
        <v>0</v>
      </c>
      <c r="I1064" s="65">
        <f>SUMIFS(Mai!$I$5:$I$619,Mai!$S$5:$S$619,"Despesa",Mai!$F$5:$F$619,Resultado!$D1064)</f>
        <v>0</v>
      </c>
      <c r="J1064" s="65">
        <f>SUMIFS(Jun!$I$5:$I$619,Jun!$S$5:$S$619,"Despesa",Jun!$F$5:$F$619,Resultado!$D1064)</f>
        <v>0</v>
      </c>
      <c r="K1064" s="65">
        <f>SUMIFS(Jul!$I$5:$I$619,Jul!$S$5:$S$619,"Despesa",Jul!$F$5:$F$619,Resultado!$D1064)</f>
        <v>0</v>
      </c>
      <c r="L1064" s="65">
        <f>SUMIFS(Ago!$I$5:$I$619,Ago!$S$5:$S$619,"Despesa",Ago!$F$5:$F$619,Resultado!$D1064)</f>
        <v>0</v>
      </c>
      <c r="M1064" s="65">
        <f>SUMIFS(Set!$I$5:$I$619,Set!$S$5:$S$619,"Despesa",Set!$F$5:$F$619,Resultado!$D1064)</f>
        <v>0</v>
      </c>
      <c r="N1064" s="65">
        <f>SUMIFS(Out!$I$5:$I$619,Out!$S$5:$S$619,"Despesa",Out!$F$5:$F$619,Resultado!$D1064)</f>
        <v>0</v>
      </c>
      <c r="O1064" s="65">
        <f>SUMIFS(Nov!$I$5:$I$619,Nov!$S$5:$S$619,"Despesa",Nov!$F$5:$F$619,Resultado!$D1064)</f>
        <v>0</v>
      </c>
      <c r="P1064" s="65">
        <f>SUMIFS(Dez!$I$5:$I$619,Dez!$S$5:$S$619,"Despesa",Dez!$F$5:$F$619,Resultado!$D1064)</f>
        <v>0</v>
      </c>
      <c r="Q1064" s="65">
        <f t="shared" si="109"/>
        <v>0</v>
      </c>
    </row>
    <row r="1065" spans="3:17" ht="28.5" customHeight="1" thickTop="1" thickBot="1" x14ac:dyDescent="0.25">
      <c r="C1065" s="45" t="str">
        <f>'PC Despesas'!X39</f>
        <v>5.8.35</v>
      </c>
      <c r="D1065" s="46" t="str">
        <f>VLOOKUP(C1065,'PC Despesas'!$X$5:$Y$103,2,FALSE)</f>
        <v>-</v>
      </c>
      <c r="E1065" s="65">
        <f>SUMIFS(Jan!$I$5:$I$619,Jan!$S$5:$S$619,"Despesa",Jan!$F$5:$F$619,Resultado!$D1065)</f>
        <v>0</v>
      </c>
      <c r="F1065" s="65">
        <f>SUMIFS(Fev!$I$5:$I$619,Fev!$S$5:$S$619,"Despesa",Fev!$F$5:$F$619,Resultado!$D1065)</f>
        <v>0</v>
      </c>
      <c r="G1065" s="65">
        <f>SUMIFS(Mar!$I$5:$I$619,Mar!$S$5:$S$619,"Despesa",Mar!$F$5:$F$619,Resultado!$D1065)</f>
        <v>0</v>
      </c>
      <c r="H1065" s="65">
        <f>SUMIFS(Abr!$I$5:$I$619,Abr!$S$5:$S$619,"Despesa",Abr!$F$5:$F$619,Resultado!$D1065)</f>
        <v>0</v>
      </c>
      <c r="I1065" s="65">
        <f>SUMIFS(Mai!$I$5:$I$619,Mai!$S$5:$S$619,"Despesa",Mai!$F$5:$F$619,Resultado!$D1065)</f>
        <v>0</v>
      </c>
      <c r="J1065" s="65">
        <f>SUMIFS(Jun!$I$5:$I$619,Jun!$S$5:$S$619,"Despesa",Jun!$F$5:$F$619,Resultado!$D1065)</f>
        <v>0</v>
      </c>
      <c r="K1065" s="65">
        <f>SUMIFS(Jul!$I$5:$I$619,Jul!$S$5:$S$619,"Despesa",Jul!$F$5:$F$619,Resultado!$D1065)</f>
        <v>0</v>
      </c>
      <c r="L1065" s="65">
        <f>SUMIFS(Ago!$I$5:$I$619,Ago!$S$5:$S$619,"Despesa",Ago!$F$5:$F$619,Resultado!$D1065)</f>
        <v>0</v>
      </c>
      <c r="M1065" s="65">
        <f>SUMIFS(Set!$I$5:$I$619,Set!$S$5:$S$619,"Despesa",Set!$F$5:$F$619,Resultado!$D1065)</f>
        <v>0</v>
      </c>
      <c r="N1065" s="65">
        <f>SUMIFS(Out!$I$5:$I$619,Out!$S$5:$S$619,"Despesa",Out!$F$5:$F$619,Resultado!$D1065)</f>
        <v>0</v>
      </c>
      <c r="O1065" s="65">
        <f>SUMIFS(Nov!$I$5:$I$619,Nov!$S$5:$S$619,"Despesa",Nov!$F$5:$F$619,Resultado!$D1065)</f>
        <v>0</v>
      </c>
      <c r="P1065" s="65">
        <f>SUMIFS(Dez!$I$5:$I$619,Dez!$S$5:$S$619,"Despesa",Dez!$F$5:$F$619,Resultado!$D1065)</f>
        <v>0</v>
      </c>
      <c r="Q1065" s="65">
        <f t="shared" si="109"/>
        <v>0</v>
      </c>
    </row>
    <row r="1066" spans="3:17" ht="28.5" customHeight="1" thickTop="1" thickBot="1" x14ac:dyDescent="0.25">
      <c r="C1066" s="45" t="str">
        <f>'PC Despesas'!X40</f>
        <v>5.8.36</v>
      </c>
      <c r="D1066" s="46" t="str">
        <f>VLOOKUP(C1066,'PC Despesas'!$X$5:$Y$103,2,FALSE)</f>
        <v>-</v>
      </c>
      <c r="E1066" s="65">
        <f>SUMIFS(Jan!$I$5:$I$619,Jan!$S$5:$S$619,"Despesa",Jan!$F$5:$F$619,Resultado!$D1066)</f>
        <v>0</v>
      </c>
      <c r="F1066" s="65">
        <f>SUMIFS(Fev!$I$5:$I$619,Fev!$S$5:$S$619,"Despesa",Fev!$F$5:$F$619,Resultado!$D1066)</f>
        <v>0</v>
      </c>
      <c r="G1066" s="65">
        <f>SUMIFS(Mar!$I$5:$I$619,Mar!$S$5:$S$619,"Despesa",Mar!$F$5:$F$619,Resultado!$D1066)</f>
        <v>0</v>
      </c>
      <c r="H1066" s="65">
        <f>SUMIFS(Abr!$I$5:$I$619,Abr!$S$5:$S$619,"Despesa",Abr!$F$5:$F$619,Resultado!$D1066)</f>
        <v>0</v>
      </c>
      <c r="I1066" s="65">
        <f>SUMIFS(Mai!$I$5:$I$619,Mai!$S$5:$S$619,"Despesa",Mai!$F$5:$F$619,Resultado!$D1066)</f>
        <v>0</v>
      </c>
      <c r="J1066" s="65">
        <f>SUMIFS(Jun!$I$5:$I$619,Jun!$S$5:$S$619,"Despesa",Jun!$F$5:$F$619,Resultado!$D1066)</f>
        <v>0</v>
      </c>
      <c r="K1066" s="65">
        <f>SUMIFS(Jul!$I$5:$I$619,Jul!$S$5:$S$619,"Despesa",Jul!$F$5:$F$619,Resultado!$D1066)</f>
        <v>0</v>
      </c>
      <c r="L1066" s="65">
        <f>SUMIFS(Ago!$I$5:$I$619,Ago!$S$5:$S$619,"Despesa",Ago!$F$5:$F$619,Resultado!$D1066)</f>
        <v>0</v>
      </c>
      <c r="M1066" s="65">
        <f>SUMIFS(Set!$I$5:$I$619,Set!$S$5:$S$619,"Despesa",Set!$F$5:$F$619,Resultado!$D1066)</f>
        <v>0</v>
      </c>
      <c r="N1066" s="65">
        <f>SUMIFS(Out!$I$5:$I$619,Out!$S$5:$S$619,"Despesa",Out!$F$5:$F$619,Resultado!$D1066)</f>
        <v>0</v>
      </c>
      <c r="O1066" s="65">
        <f>SUMIFS(Nov!$I$5:$I$619,Nov!$S$5:$S$619,"Despesa",Nov!$F$5:$F$619,Resultado!$D1066)</f>
        <v>0</v>
      </c>
      <c r="P1066" s="65">
        <f>SUMIFS(Dez!$I$5:$I$619,Dez!$S$5:$S$619,"Despesa",Dez!$F$5:$F$619,Resultado!$D1066)</f>
        <v>0</v>
      </c>
      <c r="Q1066" s="65">
        <f t="shared" si="109"/>
        <v>0</v>
      </c>
    </row>
    <row r="1067" spans="3:17" ht="28.5" customHeight="1" thickTop="1" thickBot="1" x14ac:dyDescent="0.25">
      <c r="C1067" s="45" t="str">
        <f>'PC Despesas'!X41</f>
        <v>5.8.37</v>
      </c>
      <c r="D1067" s="46" t="str">
        <f>VLOOKUP(C1067,'PC Despesas'!$X$5:$Y$103,2,FALSE)</f>
        <v>-</v>
      </c>
      <c r="E1067" s="65">
        <f>SUMIFS(Jan!$I$5:$I$619,Jan!$S$5:$S$619,"Despesa",Jan!$F$5:$F$619,Resultado!$D1067)</f>
        <v>0</v>
      </c>
      <c r="F1067" s="65">
        <f>SUMIFS(Fev!$I$5:$I$619,Fev!$S$5:$S$619,"Despesa",Fev!$F$5:$F$619,Resultado!$D1067)</f>
        <v>0</v>
      </c>
      <c r="G1067" s="65">
        <f>SUMIFS(Mar!$I$5:$I$619,Mar!$S$5:$S$619,"Despesa",Mar!$F$5:$F$619,Resultado!$D1067)</f>
        <v>0</v>
      </c>
      <c r="H1067" s="65">
        <f>SUMIFS(Abr!$I$5:$I$619,Abr!$S$5:$S$619,"Despesa",Abr!$F$5:$F$619,Resultado!$D1067)</f>
        <v>0</v>
      </c>
      <c r="I1067" s="65">
        <f>SUMIFS(Mai!$I$5:$I$619,Mai!$S$5:$S$619,"Despesa",Mai!$F$5:$F$619,Resultado!$D1067)</f>
        <v>0</v>
      </c>
      <c r="J1067" s="65">
        <f>SUMIFS(Jun!$I$5:$I$619,Jun!$S$5:$S$619,"Despesa",Jun!$F$5:$F$619,Resultado!$D1067)</f>
        <v>0</v>
      </c>
      <c r="K1067" s="65">
        <f>SUMIFS(Jul!$I$5:$I$619,Jul!$S$5:$S$619,"Despesa",Jul!$F$5:$F$619,Resultado!$D1067)</f>
        <v>0</v>
      </c>
      <c r="L1067" s="65">
        <f>SUMIFS(Ago!$I$5:$I$619,Ago!$S$5:$S$619,"Despesa",Ago!$F$5:$F$619,Resultado!$D1067)</f>
        <v>0</v>
      </c>
      <c r="M1067" s="65">
        <f>SUMIFS(Set!$I$5:$I$619,Set!$S$5:$S$619,"Despesa",Set!$F$5:$F$619,Resultado!$D1067)</f>
        <v>0</v>
      </c>
      <c r="N1067" s="65">
        <f>SUMIFS(Out!$I$5:$I$619,Out!$S$5:$S$619,"Despesa",Out!$F$5:$F$619,Resultado!$D1067)</f>
        <v>0</v>
      </c>
      <c r="O1067" s="65">
        <f>SUMIFS(Nov!$I$5:$I$619,Nov!$S$5:$S$619,"Despesa",Nov!$F$5:$F$619,Resultado!$D1067)</f>
        <v>0</v>
      </c>
      <c r="P1067" s="65">
        <f>SUMIFS(Dez!$I$5:$I$619,Dez!$S$5:$S$619,"Despesa",Dez!$F$5:$F$619,Resultado!$D1067)</f>
        <v>0</v>
      </c>
      <c r="Q1067" s="65">
        <f t="shared" si="109"/>
        <v>0</v>
      </c>
    </row>
    <row r="1068" spans="3:17" ht="28.5" customHeight="1" thickTop="1" thickBot="1" x14ac:dyDescent="0.25">
      <c r="C1068" s="45" t="str">
        <f>'PC Despesas'!X42</f>
        <v>5.8.38</v>
      </c>
      <c r="D1068" s="46" t="str">
        <f>VLOOKUP(C1068,'PC Despesas'!$X$5:$Y$103,2,FALSE)</f>
        <v>-</v>
      </c>
      <c r="E1068" s="65">
        <f>SUMIFS(Jan!$I$5:$I$619,Jan!$S$5:$S$619,"Despesa",Jan!$F$5:$F$619,Resultado!$D1068)</f>
        <v>0</v>
      </c>
      <c r="F1068" s="65">
        <f>SUMIFS(Fev!$I$5:$I$619,Fev!$S$5:$S$619,"Despesa",Fev!$F$5:$F$619,Resultado!$D1068)</f>
        <v>0</v>
      </c>
      <c r="G1068" s="65">
        <f>SUMIFS(Mar!$I$5:$I$619,Mar!$S$5:$S$619,"Despesa",Mar!$F$5:$F$619,Resultado!$D1068)</f>
        <v>0</v>
      </c>
      <c r="H1068" s="65">
        <f>SUMIFS(Abr!$I$5:$I$619,Abr!$S$5:$S$619,"Despesa",Abr!$F$5:$F$619,Resultado!$D1068)</f>
        <v>0</v>
      </c>
      <c r="I1068" s="65">
        <f>SUMIFS(Mai!$I$5:$I$619,Mai!$S$5:$S$619,"Despesa",Mai!$F$5:$F$619,Resultado!$D1068)</f>
        <v>0</v>
      </c>
      <c r="J1068" s="65">
        <f>SUMIFS(Jun!$I$5:$I$619,Jun!$S$5:$S$619,"Despesa",Jun!$F$5:$F$619,Resultado!$D1068)</f>
        <v>0</v>
      </c>
      <c r="K1068" s="65">
        <f>SUMIFS(Jul!$I$5:$I$619,Jul!$S$5:$S$619,"Despesa",Jul!$F$5:$F$619,Resultado!$D1068)</f>
        <v>0</v>
      </c>
      <c r="L1068" s="65">
        <f>SUMIFS(Ago!$I$5:$I$619,Ago!$S$5:$S$619,"Despesa",Ago!$F$5:$F$619,Resultado!$D1068)</f>
        <v>0</v>
      </c>
      <c r="M1068" s="65">
        <f>SUMIFS(Set!$I$5:$I$619,Set!$S$5:$S$619,"Despesa",Set!$F$5:$F$619,Resultado!$D1068)</f>
        <v>0</v>
      </c>
      <c r="N1068" s="65">
        <f>SUMIFS(Out!$I$5:$I$619,Out!$S$5:$S$619,"Despesa",Out!$F$5:$F$619,Resultado!$D1068)</f>
        <v>0</v>
      </c>
      <c r="O1068" s="65">
        <f>SUMIFS(Nov!$I$5:$I$619,Nov!$S$5:$S$619,"Despesa",Nov!$F$5:$F$619,Resultado!$D1068)</f>
        <v>0</v>
      </c>
      <c r="P1068" s="65">
        <f>SUMIFS(Dez!$I$5:$I$619,Dez!$S$5:$S$619,"Despesa",Dez!$F$5:$F$619,Resultado!$D1068)</f>
        <v>0</v>
      </c>
      <c r="Q1068" s="65">
        <f t="shared" si="109"/>
        <v>0</v>
      </c>
    </row>
    <row r="1069" spans="3:17" ht="28.5" customHeight="1" thickTop="1" thickBot="1" x14ac:dyDescent="0.25">
      <c r="C1069" s="45" t="str">
        <f>'PC Despesas'!X43</f>
        <v>5.8.39</v>
      </c>
      <c r="D1069" s="46" t="str">
        <f>VLOOKUP(C1069,'PC Despesas'!$X$5:$Y$103,2,FALSE)</f>
        <v>-</v>
      </c>
      <c r="E1069" s="65">
        <f>SUMIFS(Jan!$I$5:$I$619,Jan!$S$5:$S$619,"Despesa",Jan!$F$5:$F$619,Resultado!$D1069)</f>
        <v>0</v>
      </c>
      <c r="F1069" s="65">
        <f>SUMIFS(Fev!$I$5:$I$619,Fev!$S$5:$S$619,"Despesa",Fev!$F$5:$F$619,Resultado!$D1069)</f>
        <v>0</v>
      </c>
      <c r="G1069" s="65">
        <f>SUMIFS(Mar!$I$5:$I$619,Mar!$S$5:$S$619,"Despesa",Mar!$F$5:$F$619,Resultado!$D1069)</f>
        <v>0</v>
      </c>
      <c r="H1069" s="65">
        <f>SUMIFS(Abr!$I$5:$I$619,Abr!$S$5:$S$619,"Despesa",Abr!$F$5:$F$619,Resultado!$D1069)</f>
        <v>0</v>
      </c>
      <c r="I1069" s="65">
        <f>SUMIFS(Mai!$I$5:$I$619,Mai!$S$5:$S$619,"Despesa",Mai!$F$5:$F$619,Resultado!$D1069)</f>
        <v>0</v>
      </c>
      <c r="J1069" s="65">
        <f>SUMIFS(Jun!$I$5:$I$619,Jun!$S$5:$S$619,"Despesa",Jun!$F$5:$F$619,Resultado!$D1069)</f>
        <v>0</v>
      </c>
      <c r="K1069" s="65">
        <f>SUMIFS(Jul!$I$5:$I$619,Jul!$S$5:$S$619,"Despesa",Jul!$F$5:$F$619,Resultado!$D1069)</f>
        <v>0</v>
      </c>
      <c r="L1069" s="65">
        <f>SUMIFS(Ago!$I$5:$I$619,Ago!$S$5:$S$619,"Despesa",Ago!$F$5:$F$619,Resultado!$D1069)</f>
        <v>0</v>
      </c>
      <c r="M1069" s="65">
        <f>SUMIFS(Set!$I$5:$I$619,Set!$S$5:$S$619,"Despesa",Set!$F$5:$F$619,Resultado!$D1069)</f>
        <v>0</v>
      </c>
      <c r="N1069" s="65">
        <f>SUMIFS(Out!$I$5:$I$619,Out!$S$5:$S$619,"Despesa",Out!$F$5:$F$619,Resultado!$D1069)</f>
        <v>0</v>
      </c>
      <c r="O1069" s="65">
        <f>SUMIFS(Nov!$I$5:$I$619,Nov!$S$5:$S$619,"Despesa",Nov!$F$5:$F$619,Resultado!$D1069)</f>
        <v>0</v>
      </c>
      <c r="P1069" s="65">
        <f>SUMIFS(Dez!$I$5:$I$619,Dez!$S$5:$S$619,"Despesa",Dez!$F$5:$F$619,Resultado!$D1069)</f>
        <v>0</v>
      </c>
      <c r="Q1069" s="65">
        <f t="shared" si="109"/>
        <v>0</v>
      </c>
    </row>
    <row r="1070" spans="3:17" ht="28.5" customHeight="1" thickTop="1" thickBot="1" x14ac:dyDescent="0.25">
      <c r="C1070" s="45" t="str">
        <f>'PC Despesas'!X44</f>
        <v>5.8.40</v>
      </c>
      <c r="D1070" s="46" t="str">
        <f>VLOOKUP(C1070,'PC Despesas'!$X$5:$Y$103,2,FALSE)</f>
        <v>-</v>
      </c>
      <c r="E1070" s="65">
        <f>SUMIFS(Jan!$I$5:$I$619,Jan!$S$5:$S$619,"Despesa",Jan!$F$5:$F$619,Resultado!$D1070)</f>
        <v>0</v>
      </c>
      <c r="F1070" s="65">
        <f>SUMIFS(Fev!$I$5:$I$619,Fev!$S$5:$S$619,"Despesa",Fev!$F$5:$F$619,Resultado!$D1070)</f>
        <v>0</v>
      </c>
      <c r="G1070" s="65">
        <f>SUMIFS(Mar!$I$5:$I$619,Mar!$S$5:$S$619,"Despesa",Mar!$F$5:$F$619,Resultado!$D1070)</f>
        <v>0</v>
      </c>
      <c r="H1070" s="65">
        <f>SUMIFS(Abr!$I$5:$I$619,Abr!$S$5:$S$619,"Despesa",Abr!$F$5:$F$619,Resultado!$D1070)</f>
        <v>0</v>
      </c>
      <c r="I1070" s="65">
        <f>SUMIFS(Mai!$I$5:$I$619,Mai!$S$5:$S$619,"Despesa",Mai!$F$5:$F$619,Resultado!$D1070)</f>
        <v>0</v>
      </c>
      <c r="J1070" s="65">
        <f>SUMIFS(Jun!$I$5:$I$619,Jun!$S$5:$S$619,"Despesa",Jun!$F$5:$F$619,Resultado!$D1070)</f>
        <v>0</v>
      </c>
      <c r="K1070" s="65">
        <f>SUMIFS(Jul!$I$5:$I$619,Jul!$S$5:$S$619,"Despesa",Jul!$F$5:$F$619,Resultado!$D1070)</f>
        <v>0</v>
      </c>
      <c r="L1070" s="65">
        <f>SUMIFS(Ago!$I$5:$I$619,Ago!$S$5:$S$619,"Despesa",Ago!$F$5:$F$619,Resultado!$D1070)</f>
        <v>0</v>
      </c>
      <c r="M1070" s="65">
        <f>SUMIFS(Set!$I$5:$I$619,Set!$S$5:$S$619,"Despesa",Set!$F$5:$F$619,Resultado!$D1070)</f>
        <v>0</v>
      </c>
      <c r="N1070" s="65">
        <f>SUMIFS(Out!$I$5:$I$619,Out!$S$5:$S$619,"Despesa",Out!$F$5:$F$619,Resultado!$D1070)</f>
        <v>0</v>
      </c>
      <c r="O1070" s="65">
        <f>SUMIFS(Nov!$I$5:$I$619,Nov!$S$5:$S$619,"Despesa",Nov!$F$5:$F$619,Resultado!$D1070)</f>
        <v>0</v>
      </c>
      <c r="P1070" s="65">
        <f>SUMIFS(Dez!$I$5:$I$619,Dez!$S$5:$S$619,"Despesa",Dez!$F$5:$F$619,Resultado!$D1070)</f>
        <v>0</v>
      </c>
      <c r="Q1070" s="65">
        <f t="shared" si="109"/>
        <v>0</v>
      </c>
    </row>
    <row r="1071" spans="3:17" ht="28.5" customHeight="1" thickTop="1" thickBot="1" x14ac:dyDescent="0.25">
      <c r="C1071" s="45" t="str">
        <f>'PC Despesas'!X45</f>
        <v>5.8.41</v>
      </c>
      <c r="D1071" s="46" t="str">
        <f>VLOOKUP(C1071,'PC Despesas'!$X$5:$Y$103,2,FALSE)</f>
        <v>-</v>
      </c>
      <c r="E1071" s="65">
        <f>SUMIFS(Jan!$I$5:$I$619,Jan!$S$5:$S$619,"Despesa",Jan!$F$5:$F$619,Resultado!$D1071)</f>
        <v>0</v>
      </c>
      <c r="F1071" s="65">
        <f>SUMIFS(Fev!$I$5:$I$619,Fev!$S$5:$S$619,"Despesa",Fev!$F$5:$F$619,Resultado!$D1071)</f>
        <v>0</v>
      </c>
      <c r="G1071" s="65">
        <f>SUMIFS(Mar!$I$5:$I$619,Mar!$S$5:$S$619,"Despesa",Mar!$F$5:$F$619,Resultado!$D1071)</f>
        <v>0</v>
      </c>
      <c r="H1071" s="65">
        <f>SUMIFS(Abr!$I$5:$I$619,Abr!$S$5:$S$619,"Despesa",Abr!$F$5:$F$619,Resultado!$D1071)</f>
        <v>0</v>
      </c>
      <c r="I1071" s="65">
        <f>SUMIFS(Mai!$I$5:$I$619,Mai!$S$5:$S$619,"Despesa",Mai!$F$5:$F$619,Resultado!$D1071)</f>
        <v>0</v>
      </c>
      <c r="J1071" s="65">
        <f>SUMIFS(Jun!$I$5:$I$619,Jun!$S$5:$S$619,"Despesa",Jun!$F$5:$F$619,Resultado!$D1071)</f>
        <v>0</v>
      </c>
      <c r="K1071" s="65">
        <f>SUMIFS(Jul!$I$5:$I$619,Jul!$S$5:$S$619,"Despesa",Jul!$F$5:$F$619,Resultado!$D1071)</f>
        <v>0</v>
      </c>
      <c r="L1071" s="65">
        <f>SUMIFS(Ago!$I$5:$I$619,Ago!$S$5:$S$619,"Despesa",Ago!$F$5:$F$619,Resultado!$D1071)</f>
        <v>0</v>
      </c>
      <c r="M1071" s="65">
        <f>SUMIFS(Set!$I$5:$I$619,Set!$S$5:$S$619,"Despesa",Set!$F$5:$F$619,Resultado!$D1071)</f>
        <v>0</v>
      </c>
      <c r="N1071" s="65">
        <f>SUMIFS(Out!$I$5:$I$619,Out!$S$5:$S$619,"Despesa",Out!$F$5:$F$619,Resultado!$D1071)</f>
        <v>0</v>
      </c>
      <c r="O1071" s="65">
        <f>SUMIFS(Nov!$I$5:$I$619,Nov!$S$5:$S$619,"Despesa",Nov!$F$5:$F$619,Resultado!$D1071)</f>
        <v>0</v>
      </c>
      <c r="P1071" s="65">
        <f>SUMIFS(Dez!$I$5:$I$619,Dez!$S$5:$S$619,"Despesa",Dez!$F$5:$F$619,Resultado!$D1071)</f>
        <v>0</v>
      </c>
      <c r="Q1071" s="65">
        <f t="shared" si="109"/>
        <v>0</v>
      </c>
    </row>
    <row r="1072" spans="3:17" ht="28.5" customHeight="1" thickTop="1" thickBot="1" x14ac:dyDescent="0.25">
      <c r="C1072" s="45" t="str">
        <f>'PC Despesas'!X46</f>
        <v>5.8.42</v>
      </c>
      <c r="D1072" s="46" t="str">
        <f>VLOOKUP(C1072,'PC Despesas'!$X$5:$Y$103,2,FALSE)</f>
        <v>-</v>
      </c>
      <c r="E1072" s="65">
        <f>SUMIFS(Jan!$I$5:$I$619,Jan!$S$5:$S$619,"Despesa",Jan!$F$5:$F$619,Resultado!$D1072)</f>
        <v>0</v>
      </c>
      <c r="F1072" s="65">
        <f>SUMIFS(Fev!$I$5:$I$619,Fev!$S$5:$S$619,"Despesa",Fev!$F$5:$F$619,Resultado!$D1072)</f>
        <v>0</v>
      </c>
      <c r="G1072" s="65">
        <f>SUMIFS(Mar!$I$5:$I$619,Mar!$S$5:$S$619,"Despesa",Mar!$F$5:$F$619,Resultado!$D1072)</f>
        <v>0</v>
      </c>
      <c r="H1072" s="65">
        <f>SUMIFS(Abr!$I$5:$I$619,Abr!$S$5:$S$619,"Despesa",Abr!$F$5:$F$619,Resultado!$D1072)</f>
        <v>0</v>
      </c>
      <c r="I1072" s="65">
        <f>SUMIFS(Mai!$I$5:$I$619,Mai!$S$5:$S$619,"Despesa",Mai!$F$5:$F$619,Resultado!$D1072)</f>
        <v>0</v>
      </c>
      <c r="J1072" s="65">
        <f>SUMIFS(Jun!$I$5:$I$619,Jun!$S$5:$S$619,"Despesa",Jun!$F$5:$F$619,Resultado!$D1072)</f>
        <v>0</v>
      </c>
      <c r="K1072" s="65">
        <f>SUMIFS(Jul!$I$5:$I$619,Jul!$S$5:$S$619,"Despesa",Jul!$F$5:$F$619,Resultado!$D1072)</f>
        <v>0</v>
      </c>
      <c r="L1072" s="65">
        <f>SUMIFS(Ago!$I$5:$I$619,Ago!$S$5:$S$619,"Despesa",Ago!$F$5:$F$619,Resultado!$D1072)</f>
        <v>0</v>
      </c>
      <c r="M1072" s="65">
        <f>SUMIFS(Set!$I$5:$I$619,Set!$S$5:$S$619,"Despesa",Set!$F$5:$F$619,Resultado!$D1072)</f>
        <v>0</v>
      </c>
      <c r="N1072" s="65">
        <f>SUMIFS(Out!$I$5:$I$619,Out!$S$5:$S$619,"Despesa",Out!$F$5:$F$619,Resultado!$D1072)</f>
        <v>0</v>
      </c>
      <c r="O1072" s="65">
        <f>SUMIFS(Nov!$I$5:$I$619,Nov!$S$5:$S$619,"Despesa",Nov!$F$5:$F$619,Resultado!$D1072)</f>
        <v>0</v>
      </c>
      <c r="P1072" s="65">
        <f>SUMIFS(Dez!$I$5:$I$619,Dez!$S$5:$S$619,"Despesa",Dez!$F$5:$F$619,Resultado!$D1072)</f>
        <v>0</v>
      </c>
      <c r="Q1072" s="65">
        <f t="shared" si="109"/>
        <v>0</v>
      </c>
    </row>
    <row r="1073" spans="3:17" ht="28.5" customHeight="1" thickTop="1" thickBot="1" x14ac:dyDescent="0.25">
      <c r="C1073" s="45" t="str">
        <f>'PC Despesas'!X47</f>
        <v>5.8.43</v>
      </c>
      <c r="D1073" s="46" t="str">
        <f>VLOOKUP(C1073,'PC Despesas'!$X$5:$Y$103,2,FALSE)</f>
        <v>-</v>
      </c>
      <c r="E1073" s="65">
        <f>SUMIFS(Jan!$I$5:$I$619,Jan!$S$5:$S$619,"Despesa",Jan!$F$5:$F$619,Resultado!$D1073)</f>
        <v>0</v>
      </c>
      <c r="F1073" s="65">
        <f>SUMIFS(Fev!$I$5:$I$619,Fev!$S$5:$S$619,"Despesa",Fev!$F$5:$F$619,Resultado!$D1073)</f>
        <v>0</v>
      </c>
      <c r="G1073" s="65">
        <f>SUMIFS(Mar!$I$5:$I$619,Mar!$S$5:$S$619,"Despesa",Mar!$F$5:$F$619,Resultado!$D1073)</f>
        <v>0</v>
      </c>
      <c r="H1073" s="65">
        <f>SUMIFS(Abr!$I$5:$I$619,Abr!$S$5:$S$619,"Despesa",Abr!$F$5:$F$619,Resultado!$D1073)</f>
        <v>0</v>
      </c>
      <c r="I1073" s="65">
        <f>SUMIFS(Mai!$I$5:$I$619,Mai!$S$5:$S$619,"Despesa",Mai!$F$5:$F$619,Resultado!$D1073)</f>
        <v>0</v>
      </c>
      <c r="J1073" s="65">
        <f>SUMIFS(Jun!$I$5:$I$619,Jun!$S$5:$S$619,"Despesa",Jun!$F$5:$F$619,Resultado!$D1073)</f>
        <v>0</v>
      </c>
      <c r="K1073" s="65">
        <f>SUMIFS(Jul!$I$5:$I$619,Jul!$S$5:$S$619,"Despesa",Jul!$F$5:$F$619,Resultado!$D1073)</f>
        <v>0</v>
      </c>
      <c r="L1073" s="65">
        <f>SUMIFS(Ago!$I$5:$I$619,Ago!$S$5:$S$619,"Despesa",Ago!$F$5:$F$619,Resultado!$D1073)</f>
        <v>0</v>
      </c>
      <c r="M1073" s="65">
        <f>SUMIFS(Set!$I$5:$I$619,Set!$S$5:$S$619,"Despesa",Set!$F$5:$F$619,Resultado!$D1073)</f>
        <v>0</v>
      </c>
      <c r="N1073" s="65">
        <f>SUMIFS(Out!$I$5:$I$619,Out!$S$5:$S$619,"Despesa",Out!$F$5:$F$619,Resultado!$D1073)</f>
        <v>0</v>
      </c>
      <c r="O1073" s="65">
        <f>SUMIFS(Nov!$I$5:$I$619,Nov!$S$5:$S$619,"Despesa",Nov!$F$5:$F$619,Resultado!$D1073)</f>
        <v>0</v>
      </c>
      <c r="P1073" s="65">
        <f>SUMIFS(Dez!$I$5:$I$619,Dez!$S$5:$S$619,"Despesa",Dez!$F$5:$F$619,Resultado!$D1073)</f>
        <v>0</v>
      </c>
      <c r="Q1073" s="65">
        <f t="shared" si="109"/>
        <v>0</v>
      </c>
    </row>
    <row r="1074" spans="3:17" ht="28.5" customHeight="1" thickTop="1" thickBot="1" x14ac:dyDescent="0.25">
      <c r="C1074" s="45" t="str">
        <f>'PC Despesas'!X48</f>
        <v>5.8.44</v>
      </c>
      <c r="D1074" s="46" t="str">
        <f>VLOOKUP(C1074,'PC Despesas'!$X$5:$Y$103,2,FALSE)</f>
        <v>-</v>
      </c>
      <c r="E1074" s="65">
        <f>SUMIFS(Jan!$I$5:$I$619,Jan!$S$5:$S$619,"Despesa",Jan!$F$5:$F$619,Resultado!$D1074)</f>
        <v>0</v>
      </c>
      <c r="F1074" s="65">
        <f>SUMIFS(Fev!$I$5:$I$619,Fev!$S$5:$S$619,"Despesa",Fev!$F$5:$F$619,Resultado!$D1074)</f>
        <v>0</v>
      </c>
      <c r="G1074" s="65">
        <f>SUMIFS(Mar!$I$5:$I$619,Mar!$S$5:$S$619,"Despesa",Mar!$F$5:$F$619,Resultado!$D1074)</f>
        <v>0</v>
      </c>
      <c r="H1074" s="65">
        <f>SUMIFS(Abr!$I$5:$I$619,Abr!$S$5:$S$619,"Despesa",Abr!$F$5:$F$619,Resultado!$D1074)</f>
        <v>0</v>
      </c>
      <c r="I1074" s="65">
        <f>SUMIFS(Mai!$I$5:$I$619,Mai!$S$5:$S$619,"Despesa",Mai!$F$5:$F$619,Resultado!$D1074)</f>
        <v>0</v>
      </c>
      <c r="J1074" s="65">
        <f>SUMIFS(Jun!$I$5:$I$619,Jun!$S$5:$S$619,"Despesa",Jun!$F$5:$F$619,Resultado!$D1074)</f>
        <v>0</v>
      </c>
      <c r="K1074" s="65">
        <f>SUMIFS(Jul!$I$5:$I$619,Jul!$S$5:$S$619,"Despesa",Jul!$F$5:$F$619,Resultado!$D1074)</f>
        <v>0</v>
      </c>
      <c r="L1074" s="65">
        <f>SUMIFS(Ago!$I$5:$I$619,Ago!$S$5:$S$619,"Despesa",Ago!$F$5:$F$619,Resultado!$D1074)</f>
        <v>0</v>
      </c>
      <c r="M1074" s="65">
        <f>SUMIFS(Set!$I$5:$I$619,Set!$S$5:$S$619,"Despesa",Set!$F$5:$F$619,Resultado!$D1074)</f>
        <v>0</v>
      </c>
      <c r="N1074" s="65">
        <f>SUMIFS(Out!$I$5:$I$619,Out!$S$5:$S$619,"Despesa",Out!$F$5:$F$619,Resultado!$D1074)</f>
        <v>0</v>
      </c>
      <c r="O1074" s="65">
        <f>SUMIFS(Nov!$I$5:$I$619,Nov!$S$5:$S$619,"Despesa",Nov!$F$5:$F$619,Resultado!$D1074)</f>
        <v>0</v>
      </c>
      <c r="P1074" s="65">
        <f>SUMIFS(Dez!$I$5:$I$619,Dez!$S$5:$S$619,"Despesa",Dez!$F$5:$F$619,Resultado!$D1074)</f>
        <v>0</v>
      </c>
      <c r="Q1074" s="65">
        <f t="shared" si="109"/>
        <v>0</v>
      </c>
    </row>
    <row r="1075" spans="3:17" ht="28.5" customHeight="1" thickTop="1" thickBot="1" x14ac:dyDescent="0.25">
      <c r="C1075" s="45" t="str">
        <f>'PC Despesas'!X49</f>
        <v>5.8.45</v>
      </c>
      <c r="D1075" s="46" t="str">
        <f>VLOOKUP(C1075,'PC Despesas'!$X$5:$Y$103,2,FALSE)</f>
        <v>-</v>
      </c>
      <c r="E1075" s="65">
        <f>SUMIFS(Jan!$I$5:$I$619,Jan!$S$5:$S$619,"Despesa",Jan!$F$5:$F$619,Resultado!$D1075)</f>
        <v>0</v>
      </c>
      <c r="F1075" s="65">
        <f>SUMIFS(Fev!$I$5:$I$619,Fev!$S$5:$S$619,"Despesa",Fev!$F$5:$F$619,Resultado!$D1075)</f>
        <v>0</v>
      </c>
      <c r="G1075" s="65">
        <f>SUMIFS(Mar!$I$5:$I$619,Mar!$S$5:$S$619,"Despesa",Mar!$F$5:$F$619,Resultado!$D1075)</f>
        <v>0</v>
      </c>
      <c r="H1075" s="65">
        <f>SUMIFS(Abr!$I$5:$I$619,Abr!$S$5:$S$619,"Despesa",Abr!$F$5:$F$619,Resultado!$D1075)</f>
        <v>0</v>
      </c>
      <c r="I1075" s="65">
        <f>SUMIFS(Mai!$I$5:$I$619,Mai!$S$5:$S$619,"Despesa",Mai!$F$5:$F$619,Resultado!$D1075)</f>
        <v>0</v>
      </c>
      <c r="J1075" s="65">
        <f>SUMIFS(Jun!$I$5:$I$619,Jun!$S$5:$S$619,"Despesa",Jun!$F$5:$F$619,Resultado!$D1075)</f>
        <v>0</v>
      </c>
      <c r="K1075" s="65">
        <f>SUMIFS(Jul!$I$5:$I$619,Jul!$S$5:$S$619,"Despesa",Jul!$F$5:$F$619,Resultado!$D1075)</f>
        <v>0</v>
      </c>
      <c r="L1075" s="65">
        <f>SUMIFS(Ago!$I$5:$I$619,Ago!$S$5:$S$619,"Despesa",Ago!$F$5:$F$619,Resultado!$D1075)</f>
        <v>0</v>
      </c>
      <c r="M1075" s="65">
        <f>SUMIFS(Set!$I$5:$I$619,Set!$S$5:$S$619,"Despesa",Set!$F$5:$F$619,Resultado!$D1075)</f>
        <v>0</v>
      </c>
      <c r="N1075" s="65">
        <f>SUMIFS(Out!$I$5:$I$619,Out!$S$5:$S$619,"Despesa",Out!$F$5:$F$619,Resultado!$D1075)</f>
        <v>0</v>
      </c>
      <c r="O1075" s="65">
        <f>SUMIFS(Nov!$I$5:$I$619,Nov!$S$5:$S$619,"Despesa",Nov!$F$5:$F$619,Resultado!$D1075)</f>
        <v>0</v>
      </c>
      <c r="P1075" s="65">
        <f>SUMIFS(Dez!$I$5:$I$619,Dez!$S$5:$S$619,"Despesa",Dez!$F$5:$F$619,Resultado!$D1075)</f>
        <v>0</v>
      </c>
      <c r="Q1075" s="65">
        <f t="shared" si="109"/>
        <v>0</v>
      </c>
    </row>
    <row r="1076" spans="3:17" ht="28.5" customHeight="1" thickTop="1" thickBot="1" x14ac:dyDescent="0.25">
      <c r="C1076" s="45" t="str">
        <f>'PC Despesas'!X50</f>
        <v>5.8.46</v>
      </c>
      <c r="D1076" s="46" t="str">
        <f>VLOOKUP(C1076,'PC Despesas'!$X$5:$Y$103,2,FALSE)</f>
        <v>-</v>
      </c>
      <c r="E1076" s="65">
        <f>SUMIFS(Jan!$I$5:$I$619,Jan!$S$5:$S$619,"Despesa",Jan!$F$5:$F$619,Resultado!$D1076)</f>
        <v>0</v>
      </c>
      <c r="F1076" s="65">
        <f>SUMIFS(Fev!$I$5:$I$619,Fev!$S$5:$S$619,"Despesa",Fev!$F$5:$F$619,Resultado!$D1076)</f>
        <v>0</v>
      </c>
      <c r="G1076" s="65">
        <f>SUMIFS(Mar!$I$5:$I$619,Mar!$S$5:$S$619,"Despesa",Mar!$F$5:$F$619,Resultado!$D1076)</f>
        <v>0</v>
      </c>
      <c r="H1076" s="65">
        <f>SUMIFS(Abr!$I$5:$I$619,Abr!$S$5:$S$619,"Despesa",Abr!$F$5:$F$619,Resultado!$D1076)</f>
        <v>0</v>
      </c>
      <c r="I1076" s="65">
        <f>SUMIFS(Mai!$I$5:$I$619,Mai!$S$5:$S$619,"Despesa",Mai!$F$5:$F$619,Resultado!$D1076)</f>
        <v>0</v>
      </c>
      <c r="J1076" s="65">
        <f>SUMIFS(Jun!$I$5:$I$619,Jun!$S$5:$S$619,"Despesa",Jun!$F$5:$F$619,Resultado!$D1076)</f>
        <v>0</v>
      </c>
      <c r="K1076" s="65">
        <f>SUMIFS(Jul!$I$5:$I$619,Jul!$S$5:$S$619,"Despesa",Jul!$F$5:$F$619,Resultado!$D1076)</f>
        <v>0</v>
      </c>
      <c r="L1076" s="65">
        <f>SUMIFS(Ago!$I$5:$I$619,Ago!$S$5:$S$619,"Despesa",Ago!$F$5:$F$619,Resultado!$D1076)</f>
        <v>0</v>
      </c>
      <c r="M1076" s="65">
        <f>SUMIFS(Set!$I$5:$I$619,Set!$S$5:$S$619,"Despesa",Set!$F$5:$F$619,Resultado!$D1076)</f>
        <v>0</v>
      </c>
      <c r="N1076" s="65">
        <f>SUMIFS(Out!$I$5:$I$619,Out!$S$5:$S$619,"Despesa",Out!$F$5:$F$619,Resultado!$D1076)</f>
        <v>0</v>
      </c>
      <c r="O1076" s="65">
        <f>SUMIFS(Nov!$I$5:$I$619,Nov!$S$5:$S$619,"Despesa",Nov!$F$5:$F$619,Resultado!$D1076)</f>
        <v>0</v>
      </c>
      <c r="P1076" s="65">
        <f>SUMIFS(Dez!$I$5:$I$619,Dez!$S$5:$S$619,"Despesa",Dez!$F$5:$F$619,Resultado!$D1076)</f>
        <v>0</v>
      </c>
      <c r="Q1076" s="65">
        <f t="shared" si="109"/>
        <v>0</v>
      </c>
    </row>
    <row r="1077" spans="3:17" ht="28.5" customHeight="1" thickTop="1" thickBot="1" x14ac:dyDescent="0.25">
      <c r="C1077" s="45" t="str">
        <f>'PC Despesas'!X51</f>
        <v>5.8.47</v>
      </c>
      <c r="D1077" s="46" t="str">
        <f>VLOOKUP(C1077,'PC Despesas'!$X$5:$Y$103,2,FALSE)</f>
        <v>-</v>
      </c>
      <c r="E1077" s="65">
        <f>SUMIFS(Jan!$I$5:$I$619,Jan!$S$5:$S$619,"Despesa",Jan!$F$5:$F$619,Resultado!$D1077)</f>
        <v>0</v>
      </c>
      <c r="F1077" s="65">
        <f>SUMIFS(Fev!$I$5:$I$619,Fev!$S$5:$S$619,"Despesa",Fev!$F$5:$F$619,Resultado!$D1077)</f>
        <v>0</v>
      </c>
      <c r="G1077" s="65">
        <f>SUMIFS(Mar!$I$5:$I$619,Mar!$S$5:$S$619,"Despesa",Mar!$F$5:$F$619,Resultado!$D1077)</f>
        <v>0</v>
      </c>
      <c r="H1077" s="65">
        <f>SUMIFS(Abr!$I$5:$I$619,Abr!$S$5:$S$619,"Despesa",Abr!$F$5:$F$619,Resultado!$D1077)</f>
        <v>0</v>
      </c>
      <c r="I1077" s="65">
        <f>SUMIFS(Mai!$I$5:$I$619,Mai!$S$5:$S$619,"Despesa",Mai!$F$5:$F$619,Resultado!$D1077)</f>
        <v>0</v>
      </c>
      <c r="J1077" s="65">
        <f>SUMIFS(Jun!$I$5:$I$619,Jun!$S$5:$S$619,"Despesa",Jun!$F$5:$F$619,Resultado!$D1077)</f>
        <v>0</v>
      </c>
      <c r="K1077" s="65">
        <f>SUMIFS(Jul!$I$5:$I$619,Jul!$S$5:$S$619,"Despesa",Jul!$F$5:$F$619,Resultado!$D1077)</f>
        <v>0</v>
      </c>
      <c r="L1077" s="65">
        <f>SUMIFS(Ago!$I$5:$I$619,Ago!$S$5:$S$619,"Despesa",Ago!$F$5:$F$619,Resultado!$D1077)</f>
        <v>0</v>
      </c>
      <c r="M1077" s="65">
        <f>SUMIFS(Set!$I$5:$I$619,Set!$S$5:$S$619,"Despesa",Set!$F$5:$F$619,Resultado!$D1077)</f>
        <v>0</v>
      </c>
      <c r="N1077" s="65">
        <f>SUMIFS(Out!$I$5:$I$619,Out!$S$5:$S$619,"Despesa",Out!$F$5:$F$619,Resultado!$D1077)</f>
        <v>0</v>
      </c>
      <c r="O1077" s="65">
        <f>SUMIFS(Nov!$I$5:$I$619,Nov!$S$5:$S$619,"Despesa",Nov!$F$5:$F$619,Resultado!$D1077)</f>
        <v>0</v>
      </c>
      <c r="P1077" s="65">
        <f>SUMIFS(Dez!$I$5:$I$619,Dez!$S$5:$S$619,"Despesa",Dez!$F$5:$F$619,Resultado!$D1077)</f>
        <v>0</v>
      </c>
      <c r="Q1077" s="65">
        <f t="shared" si="109"/>
        <v>0</v>
      </c>
    </row>
    <row r="1078" spans="3:17" ht="28.5" customHeight="1" thickTop="1" thickBot="1" x14ac:dyDescent="0.25">
      <c r="C1078" s="45" t="str">
        <f>'PC Despesas'!X52</f>
        <v>5.8.48</v>
      </c>
      <c r="D1078" s="46" t="str">
        <f>VLOOKUP(C1078,'PC Despesas'!$X$5:$Y$103,2,FALSE)</f>
        <v>-</v>
      </c>
      <c r="E1078" s="65">
        <f>SUMIFS(Jan!$I$5:$I$619,Jan!$S$5:$S$619,"Despesa",Jan!$F$5:$F$619,Resultado!$D1078)</f>
        <v>0</v>
      </c>
      <c r="F1078" s="65">
        <f>SUMIFS(Fev!$I$5:$I$619,Fev!$S$5:$S$619,"Despesa",Fev!$F$5:$F$619,Resultado!$D1078)</f>
        <v>0</v>
      </c>
      <c r="G1078" s="65">
        <f>SUMIFS(Mar!$I$5:$I$619,Mar!$S$5:$S$619,"Despesa",Mar!$F$5:$F$619,Resultado!$D1078)</f>
        <v>0</v>
      </c>
      <c r="H1078" s="65">
        <f>SUMIFS(Abr!$I$5:$I$619,Abr!$S$5:$S$619,"Despesa",Abr!$F$5:$F$619,Resultado!$D1078)</f>
        <v>0</v>
      </c>
      <c r="I1078" s="65">
        <f>SUMIFS(Mai!$I$5:$I$619,Mai!$S$5:$S$619,"Despesa",Mai!$F$5:$F$619,Resultado!$D1078)</f>
        <v>0</v>
      </c>
      <c r="J1078" s="65">
        <f>SUMIFS(Jun!$I$5:$I$619,Jun!$S$5:$S$619,"Despesa",Jun!$F$5:$F$619,Resultado!$D1078)</f>
        <v>0</v>
      </c>
      <c r="K1078" s="65">
        <f>SUMIFS(Jul!$I$5:$I$619,Jul!$S$5:$S$619,"Despesa",Jul!$F$5:$F$619,Resultado!$D1078)</f>
        <v>0</v>
      </c>
      <c r="L1078" s="65">
        <f>SUMIFS(Ago!$I$5:$I$619,Ago!$S$5:$S$619,"Despesa",Ago!$F$5:$F$619,Resultado!$D1078)</f>
        <v>0</v>
      </c>
      <c r="M1078" s="65">
        <f>SUMIFS(Set!$I$5:$I$619,Set!$S$5:$S$619,"Despesa",Set!$F$5:$F$619,Resultado!$D1078)</f>
        <v>0</v>
      </c>
      <c r="N1078" s="65">
        <f>SUMIFS(Out!$I$5:$I$619,Out!$S$5:$S$619,"Despesa",Out!$F$5:$F$619,Resultado!$D1078)</f>
        <v>0</v>
      </c>
      <c r="O1078" s="65">
        <f>SUMIFS(Nov!$I$5:$I$619,Nov!$S$5:$S$619,"Despesa",Nov!$F$5:$F$619,Resultado!$D1078)</f>
        <v>0</v>
      </c>
      <c r="P1078" s="65">
        <f>SUMIFS(Dez!$I$5:$I$619,Dez!$S$5:$S$619,"Despesa",Dez!$F$5:$F$619,Resultado!$D1078)</f>
        <v>0</v>
      </c>
      <c r="Q1078" s="65">
        <f t="shared" si="109"/>
        <v>0</v>
      </c>
    </row>
    <row r="1079" spans="3:17" ht="28.5" customHeight="1" thickTop="1" thickBot="1" x14ac:dyDescent="0.25">
      <c r="C1079" s="45" t="str">
        <f>'PC Despesas'!X53</f>
        <v>5.8.49</v>
      </c>
      <c r="D1079" s="46" t="str">
        <f>VLOOKUP(C1079,'PC Despesas'!$X$5:$Y$103,2,FALSE)</f>
        <v>-</v>
      </c>
      <c r="E1079" s="65">
        <f>SUMIFS(Jan!$I$5:$I$619,Jan!$S$5:$S$619,"Despesa",Jan!$F$5:$F$619,Resultado!$D1079)</f>
        <v>0</v>
      </c>
      <c r="F1079" s="65">
        <f>SUMIFS(Fev!$I$5:$I$619,Fev!$S$5:$S$619,"Despesa",Fev!$F$5:$F$619,Resultado!$D1079)</f>
        <v>0</v>
      </c>
      <c r="G1079" s="65">
        <f>SUMIFS(Mar!$I$5:$I$619,Mar!$S$5:$S$619,"Despesa",Mar!$F$5:$F$619,Resultado!$D1079)</f>
        <v>0</v>
      </c>
      <c r="H1079" s="65">
        <f>SUMIFS(Abr!$I$5:$I$619,Abr!$S$5:$S$619,"Despesa",Abr!$F$5:$F$619,Resultado!$D1079)</f>
        <v>0</v>
      </c>
      <c r="I1079" s="65">
        <f>SUMIFS(Mai!$I$5:$I$619,Mai!$S$5:$S$619,"Despesa",Mai!$F$5:$F$619,Resultado!$D1079)</f>
        <v>0</v>
      </c>
      <c r="J1079" s="65">
        <f>SUMIFS(Jun!$I$5:$I$619,Jun!$S$5:$S$619,"Despesa",Jun!$F$5:$F$619,Resultado!$D1079)</f>
        <v>0</v>
      </c>
      <c r="K1079" s="65">
        <f>SUMIFS(Jul!$I$5:$I$619,Jul!$S$5:$S$619,"Despesa",Jul!$F$5:$F$619,Resultado!$D1079)</f>
        <v>0</v>
      </c>
      <c r="L1079" s="65">
        <f>SUMIFS(Ago!$I$5:$I$619,Ago!$S$5:$S$619,"Despesa",Ago!$F$5:$F$619,Resultado!$D1079)</f>
        <v>0</v>
      </c>
      <c r="M1079" s="65">
        <f>SUMIFS(Set!$I$5:$I$619,Set!$S$5:$S$619,"Despesa",Set!$F$5:$F$619,Resultado!$D1079)</f>
        <v>0</v>
      </c>
      <c r="N1079" s="65">
        <f>SUMIFS(Out!$I$5:$I$619,Out!$S$5:$S$619,"Despesa",Out!$F$5:$F$619,Resultado!$D1079)</f>
        <v>0</v>
      </c>
      <c r="O1079" s="65">
        <f>SUMIFS(Nov!$I$5:$I$619,Nov!$S$5:$S$619,"Despesa",Nov!$F$5:$F$619,Resultado!$D1079)</f>
        <v>0</v>
      </c>
      <c r="P1079" s="65">
        <f>SUMIFS(Dez!$I$5:$I$619,Dez!$S$5:$S$619,"Despesa",Dez!$F$5:$F$619,Resultado!$D1079)</f>
        <v>0</v>
      </c>
      <c r="Q1079" s="65">
        <f t="shared" si="109"/>
        <v>0</v>
      </c>
    </row>
    <row r="1080" spans="3:17" ht="28.5" customHeight="1" thickTop="1" thickBot="1" x14ac:dyDescent="0.25">
      <c r="C1080" s="45" t="str">
        <f>'PC Despesas'!X54</f>
        <v>5.8.50</v>
      </c>
      <c r="D1080" s="46" t="str">
        <f>VLOOKUP(C1080,'PC Despesas'!$X$5:$Y$103,2,FALSE)</f>
        <v>-</v>
      </c>
      <c r="E1080" s="65">
        <f>SUMIFS(Jan!$I$5:$I$619,Jan!$S$5:$S$619,"Despesa",Jan!$F$5:$F$619,Resultado!$D1080)</f>
        <v>0</v>
      </c>
      <c r="F1080" s="65">
        <f>SUMIFS(Fev!$I$5:$I$619,Fev!$S$5:$S$619,"Despesa",Fev!$F$5:$F$619,Resultado!$D1080)</f>
        <v>0</v>
      </c>
      <c r="G1080" s="65">
        <f>SUMIFS(Mar!$I$5:$I$619,Mar!$S$5:$S$619,"Despesa",Mar!$F$5:$F$619,Resultado!$D1080)</f>
        <v>0</v>
      </c>
      <c r="H1080" s="65">
        <f>SUMIFS(Abr!$I$5:$I$619,Abr!$S$5:$S$619,"Despesa",Abr!$F$5:$F$619,Resultado!$D1080)</f>
        <v>0</v>
      </c>
      <c r="I1080" s="65">
        <f>SUMIFS(Mai!$I$5:$I$619,Mai!$S$5:$S$619,"Despesa",Mai!$F$5:$F$619,Resultado!$D1080)</f>
        <v>0</v>
      </c>
      <c r="J1080" s="65">
        <f>SUMIFS(Jun!$I$5:$I$619,Jun!$S$5:$S$619,"Despesa",Jun!$F$5:$F$619,Resultado!$D1080)</f>
        <v>0</v>
      </c>
      <c r="K1080" s="65">
        <f>SUMIFS(Jul!$I$5:$I$619,Jul!$S$5:$S$619,"Despesa",Jul!$F$5:$F$619,Resultado!$D1080)</f>
        <v>0</v>
      </c>
      <c r="L1080" s="65">
        <f>SUMIFS(Ago!$I$5:$I$619,Ago!$S$5:$S$619,"Despesa",Ago!$F$5:$F$619,Resultado!$D1080)</f>
        <v>0</v>
      </c>
      <c r="M1080" s="65">
        <f>SUMIFS(Set!$I$5:$I$619,Set!$S$5:$S$619,"Despesa",Set!$F$5:$F$619,Resultado!$D1080)</f>
        <v>0</v>
      </c>
      <c r="N1080" s="65">
        <f>SUMIFS(Out!$I$5:$I$619,Out!$S$5:$S$619,"Despesa",Out!$F$5:$F$619,Resultado!$D1080)</f>
        <v>0</v>
      </c>
      <c r="O1080" s="65">
        <f>SUMIFS(Nov!$I$5:$I$619,Nov!$S$5:$S$619,"Despesa",Nov!$F$5:$F$619,Resultado!$D1080)</f>
        <v>0</v>
      </c>
      <c r="P1080" s="65">
        <f>SUMIFS(Dez!$I$5:$I$619,Dez!$S$5:$S$619,"Despesa",Dez!$F$5:$F$619,Resultado!$D1080)</f>
        <v>0</v>
      </c>
      <c r="Q1080" s="65">
        <f t="shared" si="109"/>
        <v>0</v>
      </c>
    </row>
    <row r="1081" spans="3:17" ht="28.5" customHeight="1" thickTop="1" thickBot="1" x14ac:dyDescent="0.25">
      <c r="C1081" s="45" t="str">
        <f>'PC Despesas'!X55</f>
        <v>5.8.51</v>
      </c>
      <c r="D1081" s="46" t="str">
        <f>VLOOKUP(C1081,'PC Despesas'!$X$5:$Y$103,2,FALSE)</f>
        <v>-</v>
      </c>
      <c r="E1081" s="65">
        <f>SUMIFS(Jan!$I$5:$I$619,Jan!$S$5:$S$619,"Despesa",Jan!$F$5:$F$619,Resultado!$D1081)</f>
        <v>0</v>
      </c>
      <c r="F1081" s="65">
        <f>SUMIFS(Fev!$I$5:$I$619,Fev!$S$5:$S$619,"Despesa",Fev!$F$5:$F$619,Resultado!$D1081)</f>
        <v>0</v>
      </c>
      <c r="G1081" s="65">
        <f>SUMIFS(Mar!$I$5:$I$619,Mar!$S$5:$S$619,"Despesa",Mar!$F$5:$F$619,Resultado!$D1081)</f>
        <v>0</v>
      </c>
      <c r="H1081" s="65">
        <f>SUMIFS(Abr!$I$5:$I$619,Abr!$S$5:$S$619,"Despesa",Abr!$F$5:$F$619,Resultado!$D1081)</f>
        <v>0</v>
      </c>
      <c r="I1081" s="65">
        <f>SUMIFS(Mai!$I$5:$I$619,Mai!$S$5:$S$619,"Despesa",Mai!$F$5:$F$619,Resultado!$D1081)</f>
        <v>0</v>
      </c>
      <c r="J1081" s="65">
        <f>SUMIFS(Jun!$I$5:$I$619,Jun!$S$5:$S$619,"Despesa",Jun!$F$5:$F$619,Resultado!$D1081)</f>
        <v>0</v>
      </c>
      <c r="K1081" s="65">
        <f>SUMIFS(Jul!$I$5:$I$619,Jul!$S$5:$S$619,"Despesa",Jul!$F$5:$F$619,Resultado!$D1081)</f>
        <v>0</v>
      </c>
      <c r="L1081" s="65">
        <f>SUMIFS(Ago!$I$5:$I$619,Ago!$S$5:$S$619,"Despesa",Ago!$F$5:$F$619,Resultado!$D1081)</f>
        <v>0</v>
      </c>
      <c r="M1081" s="65">
        <f>SUMIFS(Set!$I$5:$I$619,Set!$S$5:$S$619,"Despesa",Set!$F$5:$F$619,Resultado!$D1081)</f>
        <v>0</v>
      </c>
      <c r="N1081" s="65">
        <f>SUMIFS(Out!$I$5:$I$619,Out!$S$5:$S$619,"Despesa",Out!$F$5:$F$619,Resultado!$D1081)</f>
        <v>0</v>
      </c>
      <c r="O1081" s="65">
        <f>SUMIFS(Nov!$I$5:$I$619,Nov!$S$5:$S$619,"Despesa",Nov!$F$5:$F$619,Resultado!$D1081)</f>
        <v>0</v>
      </c>
      <c r="P1081" s="65">
        <f>SUMIFS(Dez!$I$5:$I$619,Dez!$S$5:$S$619,"Despesa",Dez!$F$5:$F$619,Resultado!$D1081)</f>
        <v>0</v>
      </c>
      <c r="Q1081" s="65">
        <f t="shared" si="109"/>
        <v>0</v>
      </c>
    </row>
    <row r="1082" spans="3:17" ht="28.5" customHeight="1" thickTop="1" thickBot="1" x14ac:dyDescent="0.25">
      <c r="C1082" s="45" t="str">
        <f>'PC Despesas'!X56</f>
        <v>5.8.52</v>
      </c>
      <c r="D1082" s="46" t="str">
        <f>VLOOKUP(C1082,'PC Despesas'!$X$5:$Y$103,2,FALSE)</f>
        <v>-</v>
      </c>
      <c r="E1082" s="65">
        <f>SUMIFS(Jan!$I$5:$I$619,Jan!$S$5:$S$619,"Despesa",Jan!$F$5:$F$619,Resultado!$D1082)</f>
        <v>0</v>
      </c>
      <c r="F1082" s="65">
        <f>SUMIFS(Fev!$I$5:$I$619,Fev!$S$5:$S$619,"Despesa",Fev!$F$5:$F$619,Resultado!$D1082)</f>
        <v>0</v>
      </c>
      <c r="G1082" s="65">
        <f>SUMIFS(Mar!$I$5:$I$619,Mar!$S$5:$S$619,"Despesa",Mar!$F$5:$F$619,Resultado!$D1082)</f>
        <v>0</v>
      </c>
      <c r="H1082" s="65">
        <f>SUMIFS(Abr!$I$5:$I$619,Abr!$S$5:$S$619,"Despesa",Abr!$F$5:$F$619,Resultado!$D1082)</f>
        <v>0</v>
      </c>
      <c r="I1082" s="65">
        <f>SUMIFS(Mai!$I$5:$I$619,Mai!$S$5:$S$619,"Despesa",Mai!$F$5:$F$619,Resultado!$D1082)</f>
        <v>0</v>
      </c>
      <c r="J1082" s="65">
        <f>SUMIFS(Jun!$I$5:$I$619,Jun!$S$5:$S$619,"Despesa",Jun!$F$5:$F$619,Resultado!$D1082)</f>
        <v>0</v>
      </c>
      <c r="K1082" s="65">
        <f>SUMIFS(Jul!$I$5:$I$619,Jul!$S$5:$S$619,"Despesa",Jul!$F$5:$F$619,Resultado!$D1082)</f>
        <v>0</v>
      </c>
      <c r="L1082" s="65">
        <f>SUMIFS(Ago!$I$5:$I$619,Ago!$S$5:$S$619,"Despesa",Ago!$F$5:$F$619,Resultado!$D1082)</f>
        <v>0</v>
      </c>
      <c r="M1082" s="65">
        <f>SUMIFS(Set!$I$5:$I$619,Set!$S$5:$S$619,"Despesa",Set!$F$5:$F$619,Resultado!$D1082)</f>
        <v>0</v>
      </c>
      <c r="N1082" s="65">
        <f>SUMIFS(Out!$I$5:$I$619,Out!$S$5:$S$619,"Despesa",Out!$F$5:$F$619,Resultado!$D1082)</f>
        <v>0</v>
      </c>
      <c r="O1082" s="65">
        <f>SUMIFS(Nov!$I$5:$I$619,Nov!$S$5:$S$619,"Despesa",Nov!$F$5:$F$619,Resultado!$D1082)</f>
        <v>0</v>
      </c>
      <c r="P1082" s="65">
        <f>SUMIFS(Dez!$I$5:$I$619,Dez!$S$5:$S$619,"Despesa",Dez!$F$5:$F$619,Resultado!$D1082)</f>
        <v>0</v>
      </c>
      <c r="Q1082" s="65">
        <f t="shared" si="109"/>
        <v>0</v>
      </c>
    </row>
    <row r="1083" spans="3:17" ht="28.5" customHeight="1" thickTop="1" thickBot="1" x14ac:dyDescent="0.25">
      <c r="C1083" s="45" t="str">
        <f>'PC Despesas'!X57</f>
        <v>5.8.53</v>
      </c>
      <c r="D1083" s="46" t="str">
        <f>VLOOKUP(C1083,'PC Despesas'!$X$5:$Y$103,2,FALSE)</f>
        <v>-</v>
      </c>
      <c r="E1083" s="65">
        <f>SUMIFS(Jan!$I$5:$I$619,Jan!$S$5:$S$619,"Despesa",Jan!$F$5:$F$619,Resultado!$D1083)</f>
        <v>0</v>
      </c>
      <c r="F1083" s="65">
        <f>SUMIFS(Fev!$I$5:$I$619,Fev!$S$5:$S$619,"Despesa",Fev!$F$5:$F$619,Resultado!$D1083)</f>
        <v>0</v>
      </c>
      <c r="G1083" s="65">
        <f>SUMIFS(Mar!$I$5:$I$619,Mar!$S$5:$S$619,"Despesa",Mar!$F$5:$F$619,Resultado!$D1083)</f>
        <v>0</v>
      </c>
      <c r="H1083" s="65">
        <f>SUMIFS(Abr!$I$5:$I$619,Abr!$S$5:$S$619,"Despesa",Abr!$F$5:$F$619,Resultado!$D1083)</f>
        <v>0</v>
      </c>
      <c r="I1083" s="65">
        <f>SUMIFS(Mai!$I$5:$I$619,Mai!$S$5:$S$619,"Despesa",Mai!$F$5:$F$619,Resultado!$D1083)</f>
        <v>0</v>
      </c>
      <c r="J1083" s="65">
        <f>SUMIFS(Jun!$I$5:$I$619,Jun!$S$5:$S$619,"Despesa",Jun!$F$5:$F$619,Resultado!$D1083)</f>
        <v>0</v>
      </c>
      <c r="K1083" s="65">
        <f>SUMIFS(Jul!$I$5:$I$619,Jul!$S$5:$S$619,"Despesa",Jul!$F$5:$F$619,Resultado!$D1083)</f>
        <v>0</v>
      </c>
      <c r="L1083" s="65">
        <f>SUMIFS(Ago!$I$5:$I$619,Ago!$S$5:$S$619,"Despesa",Ago!$F$5:$F$619,Resultado!$D1083)</f>
        <v>0</v>
      </c>
      <c r="M1083" s="65">
        <f>SUMIFS(Set!$I$5:$I$619,Set!$S$5:$S$619,"Despesa",Set!$F$5:$F$619,Resultado!$D1083)</f>
        <v>0</v>
      </c>
      <c r="N1083" s="65">
        <f>SUMIFS(Out!$I$5:$I$619,Out!$S$5:$S$619,"Despesa",Out!$F$5:$F$619,Resultado!$D1083)</f>
        <v>0</v>
      </c>
      <c r="O1083" s="65">
        <f>SUMIFS(Nov!$I$5:$I$619,Nov!$S$5:$S$619,"Despesa",Nov!$F$5:$F$619,Resultado!$D1083)</f>
        <v>0</v>
      </c>
      <c r="P1083" s="65">
        <f>SUMIFS(Dez!$I$5:$I$619,Dez!$S$5:$S$619,"Despesa",Dez!$F$5:$F$619,Resultado!$D1083)</f>
        <v>0</v>
      </c>
      <c r="Q1083" s="65">
        <f t="shared" si="109"/>
        <v>0</v>
      </c>
    </row>
    <row r="1084" spans="3:17" ht="28.5" customHeight="1" thickTop="1" thickBot="1" x14ac:dyDescent="0.25">
      <c r="C1084" s="45" t="str">
        <f>'PC Despesas'!X58</f>
        <v>5.8.54</v>
      </c>
      <c r="D1084" s="46" t="str">
        <f>VLOOKUP(C1084,'PC Despesas'!$X$5:$Y$103,2,FALSE)</f>
        <v>-</v>
      </c>
      <c r="E1084" s="65">
        <f>SUMIFS(Jan!$I$5:$I$619,Jan!$S$5:$S$619,"Despesa",Jan!$F$5:$F$619,Resultado!$D1084)</f>
        <v>0</v>
      </c>
      <c r="F1084" s="65">
        <f>SUMIFS(Fev!$I$5:$I$619,Fev!$S$5:$S$619,"Despesa",Fev!$F$5:$F$619,Resultado!$D1084)</f>
        <v>0</v>
      </c>
      <c r="G1084" s="65">
        <f>SUMIFS(Mar!$I$5:$I$619,Mar!$S$5:$S$619,"Despesa",Mar!$F$5:$F$619,Resultado!$D1084)</f>
        <v>0</v>
      </c>
      <c r="H1084" s="65">
        <f>SUMIFS(Abr!$I$5:$I$619,Abr!$S$5:$S$619,"Despesa",Abr!$F$5:$F$619,Resultado!$D1084)</f>
        <v>0</v>
      </c>
      <c r="I1084" s="65">
        <f>SUMIFS(Mai!$I$5:$I$619,Mai!$S$5:$S$619,"Despesa",Mai!$F$5:$F$619,Resultado!$D1084)</f>
        <v>0</v>
      </c>
      <c r="J1084" s="65">
        <f>SUMIFS(Jun!$I$5:$I$619,Jun!$S$5:$S$619,"Despesa",Jun!$F$5:$F$619,Resultado!$D1084)</f>
        <v>0</v>
      </c>
      <c r="K1084" s="65">
        <f>SUMIFS(Jul!$I$5:$I$619,Jul!$S$5:$S$619,"Despesa",Jul!$F$5:$F$619,Resultado!$D1084)</f>
        <v>0</v>
      </c>
      <c r="L1084" s="65">
        <f>SUMIFS(Ago!$I$5:$I$619,Ago!$S$5:$S$619,"Despesa",Ago!$F$5:$F$619,Resultado!$D1084)</f>
        <v>0</v>
      </c>
      <c r="M1084" s="65">
        <f>SUMIFS(Set!$I$5:$I$619,Set!$S$5:$S$619,"Despesa",Set!$F$5:$F$619,Resultado!$D1084)</f>
        <v>0</v>
      </c>
      <c r="N1084" s="65">
        <f>SUMIFS(Out!$I$5:$I$619,Out!$S$5:$S$619,"Despesa",Out!$F$5:$F$619,Resultado!$D1084)</f>
        <v>0</v>
      </c>
      <c r="O1084" s="65">
        <f>SUMIFS(Nov!$I$5:$I$619,Nov!$S$5:$S$619,"Despesa",Nov!$F$5:$F$619,Resultado!$D1084)</f>
        <v>0</v>
      </c>
      <c r="P1084" s="65">
        <f>SUMIFS(Dez!$I$5:$I$619,Dez!$S$5:$S$619,"Despesa",Dez!$F$5:$F$619,Resultado!$D1084)</f>
        <v>0</v>
      </c>
      <c r="Q1084" s="65">
        <f t="shared" si="109"/>
        <v>0</v>
      </c>
    </row>
    <row r="1085" spans="3:17" ht="28.5" customHeight="1" thickTop="1" thickBot="1" x14ac:dyDescent="0.25">
      <c r="C1085" s="45" t="str">
        <f>'PC Despesas'!X59</f>
        <v>5.8.55</v>
      </c>
      <c r="D1085" s="46" t="str">
        <f>VLOOKUP(C1085,'PC Despesas'!$X$5:$Y$103,2,FALSE)</f>
        <v>-</v>
      </c>
      <c r="E1085" s="65">
        <f>SUMIFS(Jan!$I$5:$I$619,Jan!$S$5:$S$619,"Despesa",Jan!$F$5:$F$619,Resultado!$D1085)</f>
        <v>0</v>
      </c>
      <c r="F1085" s="65">
        <f>SUMIFS(Fev!$I$5:$I$619,Fev!$S$5:$S$619,"Despesa",Fev!$F$5:$F$619,Resultado!$D1085)</f>
        <v>0</v>
      </c>
      <c r="G1085" s="65">
        <f>SUMIFS(Mar!$I$5:$I$619,Mar!$S$5:$S$619,"Despesa",Mar!$F$5:$F$619,Resultado!$D1085)</f>
        <v>0</v>
      </c>
      <c r="H1085" s="65">
        <f>SUMIFS(Abr!$I$5:$I$619,Abr!$S$5:$S$619,"Despesa",Abr!$F$5:$F$619,Resultado!$D1085)</f>
        <v>0</v>
      </c>
      <c r="I1085" s="65">
        <f>SUMIFS(Mai!$I$5:$I$619,Mai!$S$5:$S$619,"Despesa",Mai!$F$5:$F$619,Resultado!$D1085)</f>
        <v>0</v>
      </c>
      <c r="J1085" s="65">
        <f>SUMIFS(Jun!$I$5:$I$619,Jun!$S$5:$S$619,"Despesa",Jun!$F$5:$F$619,Resultado!$D1085)</f>
        <v>0</v>
      </c>
      <c r="K1085" s="65">
        <f>SUMIFS(Jul!$I$5:$I$619,Jul!$S$5:$S$619,"Despesa",Jul!$F$5:$F$619,Resultado!$D1085)</f>
        <v>0</v>
      </c>
      <c r="L1085" s="65">
        <f>SUMIFS(Ago!$I$5:$I$619,Ago!$S$5:$S$619,"Despesa",Ago!$F$5:$F$619,Resultado!$D1085)</f>
        <v>0</v>
      </c>
      <c r="M1085" s="65">
        <f>SUMIFS(Set!$I$5:$I$619,Set!$S$5:$S$619,"Despesa",Set!$F$5:$F$619,Resultado!$D1085)</f>
        <v>0</v>
      </c>
      <c r="N1085" s="65">
        <f>SUMIFS(Out!$I$5:$I$619,Out!$S$5:$S$619,"Despesa",Out!$F$5:$F$619,Resultado!$D1085)</f>
        <v>0</v>
      </c>
      <c r="O1085" s="65">
        <f>SUMIFS(Nov!$I$5:$I$619,Nov!$S$5:$S$619,"Despesa",Nov!$F$5:$F$619,Resultado!$D1085)</f>
        <v>0</v>
      </c>
      <c r="P1085" s="65">
        <f>SUMIFS(Dez!$I$5:$I$619,Dez!$S$5:$S$619,"Despesa",Dez!$F$5:$F$619,Resultado!$D1085)</f>
        <v>0</v>
      </c>
      <c r="Q1085" s="65">
        <f t="shared" si="109"/>
        <v>0</v>
      </c>
    </row>
    <row r="1086" spans="3:17" ht="28.5" customHeight="1" thickTop="1" thickBot="1" x14ac:dyDescent="0.25">
      <c r="C1086" s="45" t="str">
        <f>'PC Despesas'!X60</f>
        <v>5.8.56</v>
      </c>
      <c r="D1086" s="46" t="str">
        <f>VLOOKUP(C1086,'PC Despesas'!$X$5:$Y$103,2,FALSE)</f>
        <v>-</v>
      </c>
      <c r="E1086" s="65">
        <f>SUMIFS(Jan!$I$5:$I$619,Jan!$S$5:$S$619,"Despesa",Jan!$F$5:$F$619,Resultado!$D1086)</f>
        <v>0</v>
      </c>
      <c r="F1086" s="65">
        <f>SUMIFS(Fev!$I$5:$I$619,Fev!$S$5:$S$619,"Despesa",Fev!$F$5:$F$619,Resultado!$D1086)</f>
        <v>0</v>
      </c>
      <c r="G1086" s="65">
        <f>SUMIFS(Mar!$I$5:$I$619,Mar!$S$5:$S$619,"Despesa",Mar!$F$5:$F$619,Resultado!$D1086)</f>
        <v>0</v>
      </c>
      <c r="H1086" s="65">
        <f>SUMIFS(Abr!$I$5:$I$619,Abr!$S$5:$S$619,"Despesa",Abr!$F$5:$F$619,Resultado!$D1086)</f>
        <v>0</v>
      </c>
      <c r="I1086" s="65">
        <f>SUMIFS(Mai!$I$5:$I$619,Mai!$S$5:$S$619,"Despesa",Mai!$F$5:$F$619,Resultado!$D1086)</f>
        <v>0</v>
      </c>
      <c r="J1086" s="65">
        <f>SUMIFS(Jun!$I$5:$I$619,Jun!$S$5:$S$619,"Despesa",Jun!$F$5:$F$619,Resultado!$D1086)</f>
        <v>0</v>
      </c>
      <c r="K1086" s="65">
        <f>SUMIFS(Jul!$I$5:$I$619,Jul!$S$5:$S$619,"Despesa",Jul!$F$5:$F$619,Resultado!$D1086)</f>
        <v>0</v>
      </c>
      <c r="L1086" s="65">
        <f>SUMIFS(Ago!$I$5:$I$619,Ago!$S$5:$S$619,"Despesa",Ago!$F$5:$F$619,Resultado!$D1086)</f>
        <v>0</v>
      </c>
      <c r="M1086" s="65">
        <f>SUMIFS(Set!$I$5:$I$619,Set!$S$5:$S$619,"Despesa",Set!$F$5:$F$619,Resultado!$D1086)</f>
        <v>0</v>
      </c>
      <c r="N1086" s="65">
        <f>SUMIFS(Out!$I$5:$I$619,Out!$S$5:$S$619,"Despesa",Out!$F$5:$F$619,Resultado!$D1086)</f>
        <v>0</v>
      </c>
      <c r="O1086" s="65">
        <f>SUMIFS(Nov!$I$5:$I$619,Nov!$S$5:$S$619,"Despesa",Nov!$F$5:$F$619,Resultado!$D1086)</f>
        <v>0</v>
      </c>
      <c r="P1086" s="65">
        <f>SUMIFS(Dez!$I$5:$I$619,Dez!$S$5:$S$619,"Despesa",Dez!$F$5:$F$619,Resultado!$D1086)</f>
        <v>0</v>
      </c>
      <c r="Q1086" s="65">
        <f t="shared" si="109"/>
        <v>0</v>
      </c>
    </row>
    <row r="1087" spans="3:17" ht="28.5" customHeight="1" thickTop="1" thickBot="1" x14ac:dyDescent="0.25">
      <c r="C1087" s="45" t="str">
        <f>'PC Despesas'!X61</f>
        <v>5.8.57</v>
      </c>
      <c r="D1087" s="46" t="str">
        <f>VLOOKUP(C1087,'PC Despesas'!$X$5:$Y$103,2,FALSE)</f>
        <v>-</v>
      </c>
      <c r="E1087" s="65">
        <f>SUMIFS(Jan!$I$5:$I$619,Jan!$S$5:$S$619,"Despesa",Jan!$F$5:$F$619,Resultado!$D1087)</f>
        <v>0</v>
      </c>
      <c r="F1087" s="65">
        <f>SUMIFS(Fev!$I$5:$I$619,Fev!$S$5:$S$619,"Despesa",Fev!$F$5:$F$619,Resultado!$D1087)</f>
        <v>0</v>
      </c>
      <c r="G1087" s="65">
        <f>SUMIFS(Mar!$I$5:$I$619,Mar!$S$5:$S$619,"Despesa",Mar!$F$5:$F$619,Resultado!$D1087)</f>
        <v>0</v>
      </c>
      <c r="H1087" s="65">
        <f>SUMIFS(Abr!$I$5:$I$619,Abr!$S$5:$S$619,"Despesa",Abr!$F$5:$F$619,Resultado!$D1087)</f>
        <v>0</v>
      </c>
      <c r="I1087" s="65">
        <f>SUMIFS(Mai!$I$5:$I$619,Mai!$S$5:$S$619,"Despesa",Mai!$F$5:$F$619,Resultado!$D1087)</f>
        <v>0</v>
      </c>
      <c r="J1087" s="65">
        <f>SUMIFS(Jun!$I$5:$I$619,Jun!$S$5:$S$619,"Despesa",Jun!$F$5:$F$619,Resultado!$D1087)</f>
        <v>0</v>
      </c>
      <c r="K1087" s="65">
        <f>SUMIFS(Jul!$I$5:$I$619,Jul!$S$5:$S$619,"Despesa",Jul!$F$5:$F$619,Resultado!$D1087)</f>
        <v>0</v>
      </c>
      <c r="L1087" s="65">
        <f>SUMIFS(Ago!$I$5:$I$619,Ago!$S$5:$S$619,"Despesa",Ago!$F$5:$F$619,Resultado!$D1087)</f>
        <v>0</v>
      </c>
      <c r="M1087" s="65">
        <f>SUMIFS(Set!$I$5:$I$619,Set!$S$5:$S$619,"Despesa",Set!$F$5:$F$619,Resultado!$D1087)</f>
        <v>0</v>
      </c>
      <c r="N1087" s="65">
        <f>SUMIFS(Out!$I$5:$I$619,Out!$S$5:$S$619,"Despesa",Out!$F$5:$F$619,Resultado!$D1087)</f>
        <v>0</v>
      </c>
      <c r="O1087" s="65">
        <f>SUMIFS(Nov!$I$5:$I$619,Nov!$S$5:$S$619,"Despesa",Nov!$F$5:$F$619,Resultado!$D1087)</f>
        <v>0</v>
      </c>
      <c r="P1087" s="65">
        <f>SUMIFS(Dez!$I$5:$I$619,Dez!$S$5:$S$619,"Despesa",Dez!$F$5:$F$619,Resultado!$D1087)</f>
        <v>0</v>
      </c>
      <c r="Q1087" s="65">
        <f t="shared" si="109"/>
        <v>0</v>
      </c>
    </row>
    <row r="1088" spans="3:17" ht="28.5" customHeight="1" thickTop="1" thickBot="1" x14ac:dyDescent="0.25">
      <c r="C1088" s="45" t="str">
        <f>'PC Despesas'!X62</f>
        <v>5.8.58</v>
      </c>
      <c r="D1088" s="46" t="str">
        <f>VLOOKUP(C1088,'PC Despesas'!$X$5:$Y$103,2,FALSE)</f>
        <v>-</v>
      </c>
      <c r="E1088" s="65">
        <f>SUMIFS(Jan!$I$5:$I$619,Jan!$S$5:$S$619,"Despesa",Jan!$F$5:$F$619,Resultado!$D1088)</f>
        <v>0</v>
      </c>
      <c r="F1088" s="65">
        <f>SUMIFS(Fev!$I$5:$I$619,Fev!$S$5:$S$619,"Despesa",Fev!$F$5:$F$619,Resultado!$D1088)</f>
        <v>0</v>
      </c>
      <c r="G1088" s="65">
        <f>SUMIFS(Mar!$I$5:$I$619,Mar!$S$5:$S$619,"Despesa",Mar!$F$5:$F$619,Resultado!$D1088)</f>
        <v>0</v>
      </c>
      <c r="H1088" s="65">
        <f>SUMIFS(Abr!$I$5:$I$619,Abr!$S$5:$S$619,"Despesa",Abr!$F$5:$F$619,Resultado!$D1088)</f>
        <v>0</v>
      </c>
      <c r="I1088" s="65">
        <f>SUMIFS(Mai!$I$5:$I$619,Mai!$S$5:$S$619,"Despesa",Mai!$F$5:$F$619,Resultado!$D1088)</f>
        <v>0</v>
      </c>
      <c r="J1088" s="65">
        <f>SUMIFS(Jun!$I$5:$I$619,Jun!$S$5:$S$619,"Despesa",Jun!$F$5:$F$619,Resultado!$D1088)</f>
        <v>0</v>
      </c>
      <c r="K1088" s="65">
        <f>SUMIFS(Jul!$I$5:$I$619,Jul!$S$5:$S$619,"Despesa",Jul!$F$5:$F$619,Resultado!$D1088)</f>
        <v>0</v>
      </c>
      <c r="L1088" s="65">
        <f>SUMIFS(Ago!$I$5:$I$619,Ago!$S$5:$S$619,"Despesa",Ago!$F$5:$F$619,Resultado!$D1088)</f>
        <v>0</v>
      </c>
      <c r="M1088" s="65">
        <f>SUMIFS(Set!$I$5:$I$619,Set!$S$5:$S$619,"Despesa",Set!$F$5:$F$619,Resultado!$D1088)</f>
        <v>0</v>
      </c>
      <c r="N1088" s="65">
        <f>SUMIFS(Out!$I$5:$I$619,Out!$S$5:$S$619,"Despesa",Out!$F$5:$F$619,Resultado!$D1088)</f>
        <v>0</v>
      </c>
      <c r="O1088" s="65">
        <f>SUMIFS(Nov!$I$5:$I$619,Nov!$S$5:$S$619,"Despesa",Nov!$F$5:$F$619,Resultado!$D1088)</f>
        <v>0</v>
      </c>
      <c r="P1088" s="65">
        <f>SUMIFS(Dez!$I$5:$I$619,Dez!$S$5:$S$619,"Despesa",Dez!$F$5:$F$619,Resultado!$D1088)</f>
        <v>0</v>
      </c>
      <c r="Q1088" s="65">
        <f t="shared" si="109"/>
        <v>0</v>
      </c>
    </row>
    <row r="1089" spans="3:17" ht="28.5" customHeight="1" thickTop="1" thickBot="1" x14ac:dyDescent="0.25">
      <c r="C1089" s="45" t="str">
        <f>'PC Despesas'!X63</f>
        <v>5.8.59</v>
      </c>
      <c r="D1089" s="46" t="str">
        <f>VLOOKUP(C1089,'PC Despesas'!$X$5:$Y$103,2,FALSE)</f>
        <v>-</v>
      </c>
      <c r="E1089" s="65">
        <f>SUMIFS(Jan!$I$5:$I$619,Jan!$S$5:$S$619,"Despesa",Jan!$F$5:$F$619,Resultado!$D1089)</f>
        <v>0</v>
      </c>
      <c r="F1089" s="65">
        <f>SUMIFS(Fev!$I$5:$I$619,Fev!$S$5:$S$619,"Despesa",Fev!$F$5:$F$619,Resultado!$D1089)</f>
        <v>0</v>
      </c>
      <c r="G1089" s="65">
        <f>SUMIFS(Mar!$I$5:$I$619,Mar!$S$5:$S$619,"Despesa",Mar!$F$5:$F$619,Resultado!$D1089)</f>
        <v>0</v>
      </c>
      <c r="H1089" s="65">
        <f>SUMIFS(Abr!$I$5:$I$619,Abr!$S$5:$S$619,"Despesa",Abr!$F$5:$F$619,Resultado!$D1089)</f>
        <v>0</v>
      </c>
      <c r="I1089" s="65">
        <f>SUMIFS(Mai!$I$5:$I$619,Mai!$S$5:$S$619,"Despesa",Mai!$F$5:$F$619,Resultado!$D1089)</f>
        <v>0</v>
      </c>
      <c r="J1089" s="65">
        <f>SUMIFS(Jun!$I$5:$I$619,Jun!$S$5:$S$619,"Despesa",Jun!$F$5:$F$619,Resultado!$D1089)</f>
        <v>0</v>
      </c>
      <c r="K1089" s="65">
        <f>SUMIFS(Jul!$I$5:$I$619,Jul!$S$5:$S$619,"Despesa",Jul!$F$5:$F$619,Resultado!$D1089)</f>
        <v>0</v>
      </c>
      <c r="L1089" s="65">
        <f>SUMIFS(Ago!$I$5:$I$619,Ago!$S$5:$S$619,"Despesa",Ago!$F$5:$F$619,Resultado!$D1089)</f>
        <v>0</v>
      </c>
      <c r="M1089" s="65">
        <f>SUMIFS(Set!$I$5:$I$619,Set!$S$5:$S$619,"Despesa",Set!$F$5:$F$619,Resultado!$D1089)</f>
        <v>0</v>
      </c>
      <c r="N1089" s="65">
        <f>SUMIFS(Out!$I$5:$I$619,Out!$S$5:$S$619,"Despesa",Out!$F$5:$F$619,Resultado!$D1089)</f>
        <v>0</v>
      </c>
      <c r="O1089" s="65">
        <f>SUMIFS(Nov!$I$5:$I$619,Nov!$S$5:$S$619,"Despesa",Nov!$F$5:$F$619,Resultado!$D1089)</f>
        <v>0</v>
      </c>
      <c r="P1089" s="65">
        <f>SUMIFS(Dez!$I$5:$I$619,Dez!$S$5:$S$619,"Despesa",Dez!$F$5:$F$619,Resultado!$D1089)</f>
        <v>0</v>
      </c>
      <c r="Q1089" s="65">
        <f t="shared" si="109"/>
        <v>0</v>
      </c>
    </row>
    <row r="1090" spans="3:17" ht="28.5" customHeight="1" thickTop="1" thickBot="1" x14ac:dyDescent="0.25">
      <c r="C1090" s="45" t="str">
        <f>'PC Despesas'!X64</f>
        <v>5.8.60</v>
      </c>
      <c r="D1090" s="46" t="str">
        <f>VLOOKUP(C1090,'PC Despesas'!$X$5:$Y$103,2,FALSE)</f>
        <v>-</v>
      </c>
      <c r="E1090" s="65">
        <f>SUMIFS(Jan!$I$5:$I$619,Jan!$S$5:$S$619,"Despesa",Jan!$F$5:$F$619,Resultado!$D1090)</f>
        <v>0</v>
      </c>
      <c r="F1090" s="65">
        <f>SUMIFS(Fev!$I$5:$I$619,Fev!$S$5:$S$619,"Despesa",Fev!$F$5:$F$619,Resultado!$D1090)</f>
        <v>0</v>
      </c>
      <c r="G1090" s="65">
        <f>SUMIFS(Mar!$I$5:$I$619,Mar!$S$5:$S$619,"Despesa",Mar!$F$5:$F$619,Resultado!$D1090)</f>
        <v>0</v>
      </c>
      <c r="H1090" s="65">
        <f>SUMIFS(Abr!$I$5:$I$619,Abr!$S$5:$S$619,"Despesa",Abr!$F$5:$F$619,Resultado!$D1090)</f>
        <v>0</v>
      </c>
      <c r="I1090" s="65">
        <f>SUMIFS(Mai!$I$5:$I$619,Mai!$S$5:$S$619,"Despesa",Mai!$F$5:$F$619,Resultado!$D1090)</f>
        <v>0</v>
      </c>
      <c r="J1090" s="65">
        <f>SUMIFS(Jun!$I$5:$I$619,Jun!$S$5:$S$619,"Despesa",Jun!$F$5:$F$619,Resultado!$D1090)</f>
        <v>0</v>
      </c>
      <c r="K1090" s="65">
        <f>SUMIFS(Jul!$I$5:$I$619,Jul!$S$5:$S$619,"Despesa",Jul!$F$5:$F$619,Resultado!$D1090)</f>
        <v>0</v>
      </c>
      <c r="L1090" s="65">
        <f>SUMIFS(Ago!$I$5:$I$619,Ago!$S$5:$S$619,"Despesa",Ago!$F$5:$F$619,Resultado!$D1090)</f>
        <v>0</v>
      </c>
      <c r="M1090" s="65">
        <f>SUMIFS(Set!$I$5:$I$619,Set!$S$5:$S$619,"Despesa",Set!$F$5:$F$619,Resultado!$D1090)</f>
        <v>0</v>
      </c>
      <c r="N1090" s="65">
        <f>SUMIFS(Out!$I$5:$I$619,Out!$S$5:$S$619,"Despesa",Out!$F$5:$F$619,Resultado!$D1090)</f>
        <v>0</v>
      </c>
      <c r="O1090" s="65">
        <f>SUMIFS(Nov!$I$5:$I$619,Nov!$S$5:$S$619,"Despesa",Nov!$F$5:$F$619,Resultado!$D1090)</f>
        <v>0</v>
      </c>
      <c r="P1090" s="65">
        <f>SUMIFS(Dez!$I$5:$I$619,Dez!$S$5:$S$619,"Despesa",Dez!$F$5:$F$619,Resultado!$D1090)</f>
        <v>0</v>
      </c>
      <c r="Q1090" s="65">
        <f t="shared" si="109"/>
        <v>0</v>
      </c>
    </row>
    <row r="1091" spans="3:17" ht="28.5" customHeight="1" thickTop="1" thickBot="1" x14ac:dyDescent="0.25">
      <c r="C1091" s="45" t="str">
        <f>'PC Despesas'!X65</f>
        <v>5.8.61</v>
      </c>
      <c r="D1091" s="46" t="str">
        <f>VLOOKUP(C1091,'PC Despesas'!$X$5:$Y$103,2,FALSE)</f>
        <v>-</v>
      </c>
      <c r="E1091" s="65">
        <f>SUMIFS(Jan!$I$5:$I$619,Jan!$S$5:$S$619,"Despesa",Jan!$F$5:$F$619,Resultado!$D1091)</f>
        <v>0</v>
      </c>
      <c r="F1091" s="65">
        <f>SUMIFS(Fev!$I$5:$I$619,Fev!$S$5:$S$619,"Despesa",Fev!$F$5:$F$619,Resultado!$D1091)</f>
        <v>0</v>
      </c>
      <c r="G1091" s="65">
        <f>SUMIFS(Mar!$I$5:$I$619,Mar!$S$5:$S$619,"Despesa",Mar!$F$5:$F$619,Resultado!$D1091)</f>
        <v>0</v>
      </c>
      <c r="H1091" s="65">
        <f>SUMIFS(Abr!$I$5:$I$619,Abr!$S$5:$S$619,"Despesa",Abr!$F$5:$F$619,Resultado!$D1091)</f>
        <v>0</v>
      </c>
      <c r="I1091" s="65">
        <f>SUMIFS(Mai!$I$5:$I$619,Mai!$S$5:$S$619,"Despesa",Mai!$F$5:$F$619,Resultado!$D1091)</f>
        <v>0</v>
      </c>
      <c r="J1091" s="65">
        <f>SUMIFS(Jun!$I$5:$I$619,Jun!$S$5:$S$619,"Despesa",Jun!$F$5:$F$619,Resultado!$D1091)</f>
        <v>0</v>
      </c>
      <c r="K1091" s="65">
        <f>SUMIFS(Jul!$I$5:$I$619,Jul!$S$5:$S$619,"Despesa",Jul!$F$5:$F$619,Resultado!$D1091)</f>
        <v>0</v>
      </c>
      <c r="L1091" s="65">
        <f>SUMIFS(Ago!$I$5:$I$619,Ago!$S$5:$S$619,"Despesa",Ago!$F$5:$F$619,Resultado!$D1091)</f>
        <v>0</v>
      </c>
      <c r="M1091" s="65">
        <f>SUMIFS(Set!$I$5:$I$619,Set!$S$5:$S$619,"Despesa",Set!$F$5:$F$619,Resultado!$D1091)</f>
        <v>0</v>
      </c>
      <c r="N1091" s="65">
        <f>SUMIFS(Out!$I$5:$I$619,Out!$S$5:$S$619,"Despesa",Out!$F$5:$F$619,Resultado!$D1091)</f>
        <v>0</v>
      </c>
      <c r="O1091" s="65">
        <f>SUMIFS(Nov!$I$5:$I$619,Nov!$S$5:$S$619,"Despesa",Nov!$F$5:$F$619,Resultado!$D1091)</f>
        <v>0</v>
      </c>
      <c r="P1091" s="65">
        <f>SUMIFS(Dez!$I$5:$I$619,Dez!$S$5:$S$619,"Despesa",Dez!$F$5:$F$619,Resultado!$D1091)</f>
        <v>0</v>
      </c>
      <c r="Q1091" s="65">
        <f t="shared" si="109"/>
        <v>0</v>
      </c>
    </row>
    <row r="1092" spans="3:17" ht="28.5" customHeight="1" thickTop="1" thickBot="1" x14ac:dyDescent="0.25">
      <c r="C1092" s="45" t="str">
        <f>'PC Despesas'!X66</f>
        <v>5.8.62</v>
      </c>
      <c r="D1092" s="46" t="str">
        <f>VLOOKUP(C1092,'PC Despesas'!$X$5:$Y$103,2,FALSE)</f>
        <v>-</v>
      </c>
      <c r="E1092" s="65">
        <f>SUMIFS(Jan!$I$5:$I$619,Jan!$S$5:$S$619,"Despesa",Jan!$F$5:$F$619,Resultado!$D1092)</f>
        <v>0</v>
      </c>
      <c r="F1092" s="65">
        <f>SUMIFS(Fev!$I$5:$I$619,Fev!$S$5:$S$619,"Despesa",Fev!$F$5:$F$619,Resultado!$D1092)</f>
        <v>0</v>
      </c>
      <c r="G1092" s="65">
        <f>SUMIFS(Mar!$I$5:$I$619,Mar!$S$5:$S$619,"Despesa",Mar!$F$5:$F$619,Resultado!$D1092)</f>
        <v>0</v>
      </c>
      <c r="H1092" s="65">
        <f>SUMIFS(Abr!$I$5:$I$619,Abr!$S$5:$S$619,"Despesa",Abr!$F$5:$F$619,Resultado!$D1092)</f>
        <v>0</v>
      </c>
      <c r="I1092" s="65">
        <f>SUMIFS(Mai!$I$5:$I$619,Mai!$S$5:$S$619,"Despesa",Mai!$F$5:$F$619,Resultado!$D1092)</f>
        <v>0</v>
      </c>
      <c r="J1092" s="65">
        <f>SUMIFS(Jun!$I$5:$I$619,Jun!$S$5:$S$619,"Despesa",Jun!$F$5:$F$619,Resultado!$D1092)</f>
        <v>0</v>
      </c>
      <c r="K1092" s="65">
        <f>SUMIFS(Jul!$I$5:$I$619,Jul!$S$5:$S$619,"Despesa",Jul!$F$5:$F$619,Resultado!$D1092)</f>
        <v>0</v>
      </c>
      <c r="L1092" s="65">
        <f>SUMIFS(Ago!$I$5:$I$619,Ago!$S$5:$S$619,"Despesa",Ago!$F$5:$F$619,Resultado!$D1092)</f>
        <v>0</v>
      </c>
      <c r="M1092" s="65">
        <f>SUMIFS(Set!$I$5:$I$619,Set!$S$5:$S$619,"Despesa",Set!$F$5:$F$619,Resultado!$D1092)</f>
        <v>0</v>
      </c>
      <c r="N1092" s="65">
        <f>SUMIFS(Out!$I$5:$I$619,Out!$S$5:$S$619,"Despesa",Out!$F$5:$F$619,Resultado!$D1092)</f>
        <v>0</v>
      </c>
      <c r="O1092" s="65">
        <f>SUMIFS(Nov!$I$5:$I$619,Nov!$S$5:$S$619,"Despesa",Nov!$F$5:$F$619,Resultado!$D1092)</f>
        <v>0</v>
      </c>
      <c r="P1092" s="65">
        <f>SUMIFS(Dez!$I$5:$I$619,Dez!$S$5:$S$619,"Despesa",Dez!$F$5:$F$619,Resultado!$D1092)</f>
        <v>0</v>
      </c>
      <c r="Q1092" s="65">
        <f t="shared" si="109"/>
        <v>0</v>
      </c>
    </row>
    <row r="1093" spans="3:17" ht="28.5" customHeight="1" thickTop="1" thickBot="1" x14ac:dyDescent="0.25">
      <c r="C1093" s="45" t="str">
        <f>'PC Despesas'!X67</f>
        <v>5.8.63</v>
      </c>
      <c r="D1093" s="46" t="str">
        <f>VLOOKUP(C1093,'PC Despesas'!$X$5:$Y$103,2,FALSE)</f>
        <v>-</v>
      </c>
      <c r="E1093" s="65">
        <f>SUMIFS(Jan!$I$5:$I$619,Jan!$S$5:$S$619,"Despesa",Jan!$F$5:$F$619,Resultado!$D1093)</f>
        <v>0</v>
      </c>
      <c r="F1093" s="65">
        <f>SUMIFS(Fev!$I$5:$I$619,Fev!$S$5:$S$619,"Despesa",Fev!$F$5:$F$619,Resultado!$D1093)</f>
        <v>0</v>
      </c>
      <c r="G1093" s="65">
        <f>SUMIFS(Mar!$I$5:$I$619,Mar!$S$5:$S$619,"Despesa",Mar!$F$5:$F$619,Resultado!$D1093)</f>
        <v>0</v>
      </c>
      <c r="H1093" s="65">
        <f>SUMIFS(Abr!$I$5:$I$619,Abr!$S$5:$S$619,"Despesa",Abr!$F$5:$F$619,Resultado!$D1093)</f>
        <v>0</v>
      </c>
      <c r="I1093" s="65">
        <f>SUMIFS(Mai!$I$5:$I$619,Mai!$S$5:$S$619,"Despesa",Mai!$F$5:$F$619,Resultado!$D1093)</f>
        <v>0</v>
      </c>
      <c r="J1093" s="65">
        <f>SUMIFS(Jun!$I$5:$I$619,Jun!$S$5:$S$619,"Despesa",Jun!$F$5:$F$619,Resultado!$D1093)</f>
        <v>0</v>
      </c>
      <c r="K1093" s="65">
        <f>SUMIFS(Jul!$I$5:$I$619,Jul!$S$5:$S$619,"Despesa",Jul!$F$5:$F$619,Resultado!$D1093)</f>
        <v>0</v>
      </c>
      <c r="L1093" s="65">
        <f>SUMIFS(Ago!$I$5:$I$619,Ago!$S$5:$S$619,"Despesa",Ago!$F$5:$F$619,Resultado!$D1093)</f>
        <v>0</v>
      </c>
      <c r="M1093" s="65">
        <f>SUMIFS(Set!$I$5:$I$619,Set!$S$5:$S$619,"Despesa",Set!$F$5:$F$619,Resultado!$D1093)</f>
        <v>0</v>
      </c>
      <c r="N1093" s="65">
        <f>SUMIFS(Out!$I$5:$I$619,Out!$S$5:$S$619,"Despesa",Out!$F$5:$F$619,Resultado!$D1093)</f>
        <v>0</v>
      </c>
      <c r="O1093" s="65">
        <f>SUMIFS(Nov!$I$5:$I$619,Nov!$S$5:$S$619,"Despesa",Nov!$F$5:$F$619,Resultado!$D1093)</f>
        <v>0</v>
      </c>
      <c r="P1093" s="65">
        <f>SUMIFS(Dez!$I$5:$I$619,Dez!$S$5:$S$619,"Despesa",Dez!$F$5:$F$619,Resultado!$D1093)</f>
        <v>0</v>
      </c>
      <c r="Q1093" s="65">
        <f t="shared" si="109"/>
        <v>0</v>
      </c>
    </row>
    <row r="1094" spans="3:17" ht="28.5" customHeight="1" thickTop="1" thickBot="1" x14ac:dyDescent="0.25">
      <c r="C1094" s="45" t="str">
        <f>'PC Despesas'!X68</f>
        <v>5.8.64</v>
      </c>
      <c r="D1094" s="46" t="str">
        <f>VLOOKUP(C1094,'PC Despesas'!$X$5:$Y$103,2,FALSE)</f>
        <v>-</v>
      </c>
      <c r="E1094" s="65">
        <f>SUMIFS(Jan!$I$5:$I$619,Jan!$S$5:$S$619,"Despesa",Jan!$F$5:$F$619,Resultado!$D1094)</f>
        <v>0</v>
      </c>
      <c r="F1094" s="65">
        <f>SUMIFS(Fev!$I$5:$I$619,Fev!$S$5:$S$619,"Despesa",Fev!$F$5:$F$619,Resultado!$D1094)</f>
        <v>0</v>
      </c>
      <c r="G1094" s="65">
        <f>SUMIFS(Mar!$I$5:$I$619,Mar!$S$5:$S$619,"Despesa",Mar!$F$5:$F$619,Resultado!$D1094)</f>
        <v>0</v>
      </c>
      <c r="H1094" s="65">
        <f>SUMIFS(Abr!$I$5:$I$619,Abr!$S$5:$S$619,"Despesa",Abr!$F$5:$F$619,Resultado!$D1094)</f>
        <v>0</v>
      </c>
      <c r="I1094" s="65">
        <f>SUMIFS(Mai!$I$5:$I$619,Mai!$S$5:$S$619,"Despesa",Mai!$F$5:$F$619,Resultado!$D1094)</f>
        <v>0</v>
      </c>
      <c r="J1094" s="65">
        <f>SUMIFS(Jun!$I$5:$I$619,Jun!$S$5:$S$619,"Despesa",Jun!$F$5:$F$619,Resultado!$D1094)</f>
        <v>0</v>
      </c>
      <c r="K1094" s="65">
        <f>SUMIFS(Jul!$I$5:$I$619,Jul!$S$5:$S$619,"Despesa",Jul!$F$5:$F$619,Resultado!$D1094)</f>
        <v>0</v>
      </c>
      <c r="L1094" s="65">
        <f>SUMIFS(Ago!$I$5:$I$619,Ago!$S$5:$S$619,"Despesa",Ago!$F$5:$F$619,Resultado!$D1094)</f>
        <v>0</v>
      </c>
      <c r="M1094" s="65">
        <f>SUMIFS(Set!$I$5:$I$619,Set!$S$5:$S$619,"Despesa",Set!$F$5:$F$619,Resultado!$D1094)</f>
        <v>0</v>
      </c>
      <c r="N1094" s="65">
        <f>SUMIFS(Out!$I$5:$I$619,Out!$S$5:$S$619,"Despesa",Out!$F$5:$F$619,Resultado!$D1094)</f>
        <v>0</v>
      </c>
      <c r="O1094" s="65">
        <f>SUMIFS(Nov!$I$5:$I$619,Nov!$S$5:$S$619,"Despesa",Nov!$F$5:$F$619,Resultado!$D1094)</f>
        <v>0</v>
      </c>
      <c r="P1094" s="65">
        <f>SUMIFS(Dez!$I$5:$I$619,Dez!$S$5:$S$619,"Despesa",Dez!$F$5:$F$619,Resultado!$D1094)</f>
        <v>0</v>
      </c>
      <c r="Q1094" s="65">
        <f t="shared" si="109"/>
        <v>0</v>
      </c>
    </row>
    <row r="1095" spans="3:17" ht="28.5" customHeight="1" thickTop="1" thickBot="1" x14ac:dyDescent="0.25">
      <c r="C1095" s="45" t="str">
        <f>'PC Despesas'!X69</f>
        <v>5.8.65</v>
      </c>
      <c r="D1095" s="46" t="str">
        <f>VLOOKUP(C1095,'PC Despesas'!$X$5:$Y$103,2,FALSE)</f>
        <v>-</v>
      </c>
      <c r="E1095" s="65">
        <f>SUMIFS(Jan!$I$5:$I$619,Jan!$S$5:$S$619,"Despesa",Jan!$F$5:$F$619,Resultado!$D1095)</f>
        <v>0</v>
      </c>
      <c r="F1095" s="65">
        <f>SUMIFS(Fev!$I$5:$I$619,Fev!$S$5:$S$619,"Despesa",Fev!$F$5:$F$619,Resultado!$D1095)</f>
        <v>0</v>
      </c>
      <c r="G1095" s="65">
        <f>SUMIFS(Mar!$I$5:$I$619,Mar!$S$5:$S$619,"Despesa",Mar!$F$5:$F$619,Resultado!$D1095)</f>
        <v>0</v>
      </c>
      <c r="H1095" s="65">
        <f>SUMIFS(Abr!$I$5:$I$619,Abr!$S$5:$S$619,"Despesa",Abr!$F$5:$F$619,Resultado!$D1095)</f>
        <v>0</v>
      </c>
      <c r="I1095" s="65">
        <f>SUMIFS(Mai!$I$5:$I$619,Mai!$S$5:$S$619,"Despesa",Mai!$F$5:$F$619,Resultado!$D1095)</f>
        <v>0</v>
      </c>
      <c r="J1095" s="65">
        <f>SUMIFS(Jun!$I$5:$I$619,Jun!$S$5:$S$619,"Despesa",Jun!$F$5:$F$619,Resultado!$D1095)</f>
        <v>0</v>
      </c>
      <c r="K1095" s="65">
        <f>SUMIFS(Jul!$I$5:$I$619,Jul!$S$5:$S$619,"Despesa",Jul!$F$5:$F$619,Resultado!$D1095)</f>
        <v>0</v>
      </c>
      <c r="L1095" s="65">
        <f>SUMIFS(Ago!$I$5:$I$619,Ago!$S$5:$S$619,"Despesa",Ago!$F$5:$F$619,Resultado!$D1095)</f>
        <v>0</v>
      </c>
      <c r="M1095" s="65">
        <f>SUMIFS(Set!$I$5:$I$619,Set!$S$5:$S$619,"Despesa",Set!$F$5:$F$619,Resultado!$D1095)</f>
        <v>0</v>
      </c>
      <c r="N1095" s="65">
        <f>SUMIFS(Out!$I$5:$I$619,Out!$S$5:$S$619,"Despesa",Out!$F$5:$F$619,Resultado!$D1095)</f>
        <v>0</v>
      </c>
      <c r="O1095" s="65">
        <f>SUMIFS(Nov!$I$5:$I$619,Nov!$S$5:$S$619,"Despesa",Nov!$F$5:$F$619,Resultado!$D1095)</f>
        <v>0</v>
      </c>
      <c r="P1095" s="65">
        <f>SUMIFS(Dez!$I$5:$I$619,Dez!$S$5:$S$619,"Despesa",Dez!$F$5:$F$619,Resultado!$D1095)</f>
        <v>0</v>
      </c>
      <c r="Q1095" s="65">
        <f t="shared" si="109"/>
        <v>0</v>
      </c>
    </row>
    <row r="1096" spans="3:17" ht="28.5" customHeight="1" thickTop="1" thickBot="1" x14ac:dyDescent="0.25">
      <c r="C1096" s="45" t="str">
        <f>'PC Despesas'!X70</f>
        <v>5.8.66</v>
      </c>
      <c r="D1096" s="46" t="str">
        <f>VLOOKUP(C1096,'PC Despesas'!$X$5:$Y$103,2,FALSE)</f>
        <v>-</v>
      </c>
      <c r="E1096" s="65">
        <f>SUMIFS(Jan!$I$5:$I$619,Jan!$S$5:$S$619,"Despesa",Jan!$F$5:$F$619,Resultado!$D1096)</f>
        <v>0</v>
      </c>
      <c r="F1096" s="65">
        <f>SUMIFS(Fev!$I$5:$I$619,Fev!$S$5:$S$619,"Despesa",Fev!$F$5:$F$619,Resultado!$D1096)</f>
        <v>0</v>
      </c>
      <c r="G1096" s="65">
        <f>SUMIFS(Mar!$I$5:$I$619,Mar!$S$5:$S$619,"Despesa",Mar!$F$5:$F$619,Resultado!$D1096)</f>
        <v>0</v>
      </c>
      <c r="H1096" s="65">
        <f>SUMIFS(Abr!$I$5:$I$619,Abr!$S$5:$S$619,"Despesa",Abr!$F$5:$F$619,Resultado!$D1096)</f>
        <v>0</v>
      </c>
      <c r="I1096" s="65">
        <f>SUMIFS(Mai!$I$5:$I$619,Mai!$S$5:$S$619,"Despesa",Mai!$F$5:$F$619,Resultado!$D1096)</f>
        <v>0</v>
      </c>
      <c r="J1096" s="65">
        <f>SUMIFS(Jun!$I$5:$I$619,Jun!$S$5:$S$619,"Despesa",Jun!$F$5:$F$619,Resultado!$D1096)</f>
        <v>0</v>
      </c>
      <c r="K1096" s="65">
        <f>SUMIFS(Jul!$I$5:$I$619,Jul!$S$5:$S$619,"Despesa",Jul!$F$5:$F$619,Resultado!$D1096)</f>
        <v>0</v>
      </c>
      <c r="L1096" s="65">
        <f>SUMIFS(Ago!$I$5:$I$619,Ago!$S$5:$S$619,"Despesa",Ago!$F$5:$F$619,Resultado!$D1096)</f>
        <v>0</v>
      </c>
      <c r="M1096" s="65">
        <f>SUMIFS(Set!$I$5:$I$619,Set!$S$5:$S$619,"Despesa",Set!$F$5:$F$619,Resultado!$D1096)</f>
        <v>0</v>
      </c>
      <c r="N1096" s="65">
        <f>SUMIFS(Out!$I$5:$I$619,Out!$S$5:$S$619,"Despesa",Out!$F$5:$F$619,Resultado!$D1096)</f>
        <v>0</v>
      </c>
      <c r="O1096" s="65">
        <f>SUMIFS(Nov!$I$5:$I$619,Nov!$S$5:$S$619,"Despesa",Nov!$F$5:$F$619,Resultado!$D1096)</f>
        <v>0</v>
      </c>
      <c r="P1096" s="65">
        <f>SUMIFS(Dez!$I$5:$I$619,Dez!$S$5:$S$619,"Despesa",Dez!$F$5:$F$619,Resultado!$D1096)</f>
        <v>0</v>
      </c>
      <c r="Q1096" s="65">
        <f t="shared" ref="Q1096:Q1129" si="110">SUM(E1096:P1096)</f>
        <v>0</v>
      </c>
    </row>
    <row r="1097" spans="3:17" ht="28.5" customHeight="1" thickTop="1" thickBot="1" x14ac:dyDescent="0.25">
      <c r="C1097" s="45" t="str">
        <f>'PC Despesas'!X71</f>
        <v>5.8.67</v>
      </c>
      <c r="D1097" s="46" t="str">
        <f>VLOOKUP(C1097,'PC Despesas'!$X$5:$Y$103,2,FALSE)</f>
        <v>-</v>
      </c>
      <c r="E1097" s="65">
        <f>SUMIFS(Jan!$I$5:$I$619,Jan!$S$5:$S$619,"Despesa",Jan!$F$5:$F$619,Resultado!$D1097)</f>
        <v>0</v>
      </c>
      <c r="F1097" s="65">
        <f>SUMIFS(Fev!$I$5:$I$619,Fev!$S$5:$S$619,"Despesa",Fev!$F$5:$F$619,Resultado!$D1097)</f>
        <v>0</v>
      </c>
      <c r="G1097" s="65">
        <f>SUMIFS(Mar!$I$5:$I$619,Mar!$S$5:$S$619,"Despesa",Mar!$F$5:$F$619,Resultado!$D1097)</f>
        <v>0</v>
      </c>
      <c r="H1097" s="65">
        <f>SUMIFS(Abr!$I$5:$I$619,Abr!$S$5:$S$619,"Despesa",Abr!$F$5:$F$619,Resultado!$D1097)</f>
        <v>0</v>
      </c>
      <c r="I1097" s="65">
        <f>SUMIFS(Mai!$I$5:$I$619,Mai!$S$5:$S$619,"Despesa",Mai!$F$5:$F$619,Resultado!$D1097)</f>
        <v>0</v>
      </c>
      <c r="J1097" s="65">
        <f>SUMIFS(Jun!$I$5:$I$619,Jun!$S$5:$S$619,"Despesa",Jun!$F$5:$F$619,Resultado!$D1097)</f>
        <v>0</v>
      </c>
      <c r="K1097" s="65">
        <f>SUMIFS(Jul!$I$5:$I$619,Jul!$S$5:$S$619,"Despesa",Jul!$F$5:$F$619,Resultado!$D1097)</f>
        <v>0</v>
      </c>
      <c r="L1097" s="65">
        <f>SUMIFS(Ago!$I$5:$I$619,Ago!$S$5:$S$619,"Despesa",Ago!$F$5:$F$619,Resultado!$D1097)</f>
        <v>0</v>
      </c>
      <c r="M1097" s="65">
        <f>SUMIFS(Set!$I$5:$I$619,Set!$S$5:$S$619,"Despesa",Set!$F$5:$F$619,Resultado!$D1097)</f>
        <v>0</v>
      </c>
      <c r="N1097" s="65">
        <f>SUMIFS(Out!$I$5:$I$619,Out!$S$5:$S$619,"Despesa",Out!$F$5:$F$619,Resultado!$D1097)</f>
        <v>0</v>
      </c>
      <c r="O1097" s="65">
        <f>SUMIFS(Nov!$I$5:$I$619,Nov!$S$5:$S$619,"Despesa",Nov!$F$5:$F$619,Resultado!$D1097)</f>
        <v>0</v>
      </c>
      <c r="P1097" s="65">
        <f>SUMIFS(Dez!$I$5:$I$619,Dez!$S$5:$S$619,"Despesa",Dez!$F$5:$F$619,Resultado!$D1097)</f>
        <v>0</v>
      </c>
      <c r="Q1097" s="65">
        <f t="shared" si="110"/>
        <v>0</v>
      </c>
    </row>
    <row r="1098" spans="3:17" ht="28.5" customHeight="1" thickTop="1" thickBot="1" x14ac:dyDescent="0.25">
      <c r="C1098" s="45" t="str">
        <f>'PC Despesas'!X72</f>
        <v>5.8.68</v>
      </c>
      <c r="D1098" s="46" t="str">
        <f>VLOOKUP(C1098,'PC Despesas'!$X$5:$Y$103,2,FALSE)</f>
        <v>-</v>
      </c>
      <c r="E1098" s="65">
        <f>SUMIFS(Jan!$I$5:$I$619,Jan!$S$5:$S$619,"Despesa",Jan!$F$5:$F$619,Resultado!$D1098)</f>
        <v>0</v>
      </c>
      <c r="F1098" s="65">
        <f>SUMIFS(Fev!$I$5:$I$619,Fev!$S$5:$S$619,"Despesa",Fev!$F$5:$F$619,Resultado!$D1098)</f>
        <v>0</v>
      </c>
      <c r="G1098" s="65">
        <f>SUMIFS(Mar!$I$5:$I$619,Mar!$S$5:$S$619,"Despesa",Mar!$F$5:$F$619,Resultado!$D1098)</f>
        <v>0</v>
      </c>
      <c r="H1098" s="65">
        <f>SUMIFS(Abr!$I$5:$I$619,Abr!$S$5:$S$619,"Despesa",Abr!$F$5:$F$619,Resultado!$D1098)</f>
        <v>0</v>
      </c>
      <c r="I1098" s="65">
        <f>SUMIFS(Mai!$I$5:$I$619,Mai!$S$5:$S$619,"Despesa",Mai!$F$5:$F$619,Resultado!$D1098)</f>
        <v>0</v>
      </c>
      <c r="J1098" s="65">
        <f>SUMIFS(Jun!$I$5:$I$619,Jun!$S$5:$S$619,"Despesa",Jun!$F$5:$F$619,Resultado!$D1098)</f>
        <v>0</v>
      </c>
      <c r="K1098" s="65">
        <f>SUMIFS(Jul!$I$5:$I$619,Jul!$S$5:$S$619,"Despesa",Jul!$F$5:$F$619,Resultado!$D1098)</f>
        <v>0</v>
      </c>
      <c r="L1098" s="65">
        <f>SUMIFS(Ago!$I$5:$I$619,Ago!$S$5:$S$619,"Despesa",Ago!$F$5:$F$619,Resultado!$D1098)</f>
        <v>0</v>
      </c>
      <c r="M1098" s="65">
        <f>SUMIFS(Set!$I$5:$I$619,Set!$S$5:$S$619,"Despesa",Set!$F$5:$F$619,Resultado!$D1098)</f>
        <v>0</v>
      </c>
      <c r="N1098" s="65">
        <f>SUMIFS(Out!$I$5:$I$619,Out!$S$5:$S$619,"Despesa",Out!$F$5:$F$619,Resultado!$D1098)</f>
        <v>0</v>
      </c>
      <c r="O1098" s="65">
        <f>SUMIFS(Nov!$I$5:$I$619,Nov!$S$5:$S$619,"Despesa",Nov!$F$5:$F$619,Resultado!$D1098)</f>
        <v>0</v>
      </c>
      <c r="P1098" s="65">
        <f>SUMIFS(Dez!$I$5:$I$619,Dez!$S$5:$S$619,"Despesa",Dez!$F$5:$F$619,Resultado!$D1098)</f>
        <v>0</v>
      </c>
      <c r="Q1098" s="65">
        <f t="shared" si="110"/>
        <v>0</v>
      </c>
    </row>
    <row r="1099" spans="3:17" ht="28.5" customHeight="1" thickTop="1" thickBot="1" x14ac:dyDescent="0.25">
      <c r="C1099" s="45" t="str">
        <f>'PC Despesas'!X73</f>
        <v>5.8.69</v>
      </c>
      <c r="D1099" s="46" t="str">
        <f>VLOOKUP(C1099,'PC Despesas'!$X$5:$Y$103,2,FALSE)</f>
        <v>-</v>
      </c>
      <c r="E1099" s="65">
        <f>SUMIFS(Jan!$I$5:$I$619,Jan!$S$5:$S$619,"Despesa",Jan!$F$5:$F$619,Resultado!$D1099)</f>
        <v>0</v>
      </c>
      <c r="F1099" s="65">
        <f>SUMIFS(Fev!$I$5:$I$619,Fev!$S$5:$S$619,"Despesa",Fev!$F$5:$F$619,Resultado!$D1099)</f>
        <v>0</v>
      </c>
      <c r="G1099" s="65">
        <f>SUMIFS(Mar!$I$5:$I$619,Mar!$S$5:$S$619,"Despesa",Mar!$F$5:$F$619,Resultado!$D1099)</f>
        <v>0</v>
      </c>
      <c r="H1099" s="65">
        <f>SUMIFS(Abr!$I$5:$I$619,Abr!$S$5:$S$619,"Despesa",Abr!$F$5:$F$619,Resultado!$D1099)</f>
        <v>0</v>
      </c>
      <c r="I1099" s="65">
        <f>SUMIFS(Mai!$I$5:$I$619,Mai!$S$5:$S$619,"Despesa",Mai!$F$5:$F$619,Resultado!$D1099)</f>
        <v>0</v>
      </c>
      <c r="J1099" s="65">
        <f>SUMIFS(Jun!$I$5:$I$619,Jun!$S$5:$S$619,"Despesa",Jun!$F$5:$F$619,Resultado!$D1099)</f>
        <v>0</v>
      </c>
      <c r="K1099" s="65">
        <f>SUMIFS(Jul!$I$5:$I$619,Jul!$S$5:$S$619,"Despesa",Jul!$F$5:$F$619,Resultado!$D1099)</f>
        <v>0</v>
      </c>
      <c r="L1099" s="65">
        <f>SUMIFS(Ago!$I$5:$I$619,Ago!$S$5:$S$619,"Despesa",Ago!$F$5:$F$619,Resultado!$D1099)</f>
        <v>0</v>
      </c>
      <c r="M1099" s="65">
        <f>SUMIFS(Set!$I$5:$I$619,Set!$S$5:$S$619,"Despesa",Set!$F$5:$F$619,Resultado!$D1099)</f>
        <v>0</v>
      </c>
      <c r="N1099" s="65">
        <f>SUMIFS(Out!$I$5:$I$619,Out!$S$5:$S$619,"Despesa",Out!$F$5:$F$619,Resultado!$D1099)</f>
        <v>0</v>
      </c>
      <c r="O1099" s="65">
        <f>SUMIFS(Nov!$I$5:$I$619,Nov!$S$5:$S$619,"Despesa",Nov!$F$5:$F$619,Resultado!$D1099)</f>
        <v>0</v>
      </c>
      <c r="P1099" s="65">
        <f>SUMIFS(Dez!$I$5:$I$619,Dez!$S$5:$S$619,"Despesa",Dez!$F$5:$F$619,Resultado!$D1099)</f>
        <v>0</v>
      </c>
      <c r="Q1099" s="65">
        <f t="shared" si="110"/>
        <v>0</v>
      </c>
    </row>
    <row r="1100" spans="3:17" ht="28.5" customHeight="1" thickTop="1" thickBot="1" x14ac:dyDescent="0.25">
      <c r="C1100" s="45" t="str">
        <f>'PC Despesas'!X74</f>
        <v>5.8.70</v>
      </c>
      <c r="D1100" s="46" t="str">
        <f>VLOOKUP(C1100,'PC Despesas'!$X$5:$Y$103,2,FALSE)</f>
        <v>-</v>
      </c>
      <c r="E1100" s="65">
        <f>SUMIFS(Jan!$I$5:$I$619,Jan!$S$5:$S$619,"Despesa",Jan!$F$5:$F$619,Resultado!$D1100)</f>
        <v>0</v>
      </c>
      <c r="F1100" s="65">
        <f>SUMIFS(Fev!$I$5:$I$619,Fev!$S$5:$S$619,"Despesa",Fev!$F$5:$F$619,Resultado!$D1100)</f>
        <v>0</v>
      </c>
      <c r="G1100" s="65">
        <f>SUMIFS(Mar!$I$5:$I$619,Mar!$S$5:$S$619,"Despesa",Mar!$F$5:$F$619,Resultado!$D1100)</f>
        <v>0</v>
      </c>
      <c r="H1100" s="65">
        <f>SUMIFS(Abr!$I$5:$I$619,Abr!$S$5:$S$619,"Despesa",Abr!$F$5:$F$619,Resultado!$D1100)</f>
        <v>0</v>
      </c>
      <c r="I1100" s="65">
        <f>SUMIFS(Mai!$I$5:$I$619,Mai!$S$5:$S$619,"Despesa",Mai!$F$5:$F$619,Resultado!$D1100)</f>
        <v>0</v>
      </c>
      <c r="J1100" s="65">
        <f>SUMIFS(Jun!$I$5:$I$619,Jun!$S$5:$S$619,"Despesa",Jun!$F$5:$F$619,Resultado!$D1100)</f>
        <v>0</v>
      </c>
      <c r="K1100" s="65">
        <f>SUMIFS(Jul!$I$5:$I$619,Jul!$S$5:$S$619,"Despesa",Jul!$F$5:$F$619,Resultado!$D1100)</f>
        <v>0</v>
      </c>
      <c r="L1100" s="65">
        <f>SUMIFS(Ago!$I$5:$I$619,Ago!$S$5:$S$619,"Despesa",Ago!$F$5:$F$619,Resultado!$D1100)</f>
        <v>0</v>
      </c>
      <c r="M1100" s="65">
        <f>SUMIFS(Set!$I$5:$I$619,Set!$S$5:$S$619,"Despesa",Set!$F$5:$F$619,Resultado!$D1100)</f>
        <v>0</v>
      </c>
      <c r="N1100" s="65">
        <f>SUMIFS(Out!$I$5:$I$619,Out!$S$5:$S$619,"Despesa",Out!$F$5:$F$619,Resultado!$D1100)</f>
        <v>0</v>
      </c>
      <c r="O1100" s="65">
        <f>SUMIFS(Nov!$I$5:$I$619,Nov!$S$5:$S$619,"Despesa",Nov!$F$5:$F$619,Resultado!$D1100)</f>
        <v>0</v>
      </c>
      <c r="P1100" s="65">
        <f>SUMIFS(Dez!$I$5:$I$619,Dez!$S$5:$S$619,"Despesa",Dez!$F$5:$F$619,Resultado!$D1100)</f>
        <v>0</v>
      </c>
      <c r="Q1100" s="65">
        <f t="shared" si="110"/>
        <v>0</v>
      </c>
    </row>
    <row r="1101" spans="3:17" ht="28.5" customHeight="1" thickTop="1" thickBot="1" x14ac:dyDescent="0.25">
      <c r="C1101" s="45" t="str">
        <f>'PC Despesas'!X75</f>
        <v>5.8.71</v>
      </c>
      <c r="D1101" s="46" t="str">
        <f>VLOOKUP(C1101,'PC Despesas'!$X$5:$Y$103,2,FALSE)</f>
        <v>-</v>
      </c>
      <c r="E1101" s="65">
        <f>SUMIFS(Jan!$I$5:$I$619,Jan!$S$5:$S$619,"Despesa",Jan!$F$5:$F$619,Resultado!$D1101)</f>
        <v>0</v>
      </c>
      <c r="F1101" s="65">
        <f>SUMIFS(Fev!$I$5:$I$619,Fev!$S$5:$S$619,"Despesa",Fev!$F$5:$F$619,Resultado!$D1101)</f>
        <v>0</v>
      </c>
      <c r="G1101" s="65">
        <f>SUMIFS(Mar!$I$5:$I$619,Mar!$S$5:$S$619,"Despesa",Mar!$F$5:$F$619,Resultado!$D1101)</f>
        <v>0</v>
      </c>
      <c r="H1101" s="65">
        <f>SUMIFS(Abr!$I$5:$I$619,Abr!$S$5:$S$619,"Despesa",Abr!$F$5:$F$619,Resultado!$D1101)</f>
        <v>0</v>
      </c>
      <c r="I1101" s="65">
        <f>SUMIFS(Mai!$I$5:$I$619,Mai!$S$5:$S$619,"Despesa",Mai!$F$5:$F$619,Resultado!$D1101)</f>
        <v>0</v>
      </c>
      <c r="J1101" s="65">
        <f>SUMIFS(Jun!$I$5:$I$619,Jun!$S$5:$S$619,"Despesa",Jun!$F$5:$F$619,Resultado!$D1101)</f>
        <v>0</v>
      </c>
      <c r="K1101" s="65">
        <f>SUMIFS(Jul!$I$5:$I$619,Jul!$S$5:$S$619,"Despesa",Jul!$F$5:$F$619,Resultado!$D1101)</f>
        <v>0</v>
      </c>
      <c r="L1101" s="65">
        <f>SUMIFS(Ago!$I$5:$I$619,Ago!$S$5:$S$619,"Despesa",Ago!$F$5:$F$619,Resultado!$D1101)</f>
        <v>0</v>
      </c>
      <c r="M1101" s="65">
        <f>SUMIFS(Set!$I$5:$I$619,Set!$S$5:$S$619,"Despesa",Set!$F$5:$F$619,Resultado!$D1101)</f>
        <v>0</v>
      </c>
      <c r="N1101" s="65">
        <f>SUMIFS(Out!$I$5:$I$619,Out!$S$5:$S$619,"Despesa",Out!$F$5:$F$619,Resultado!$D1101)</f>
        <v>0</v>
      </c>
      <c r="O1101" s="65">
        <f>SUMIFS(Nov!$I$5:$I$619,Nov!$S$5:$S$619,"Despesa",Nov!$F$5:$F$619,Resultado!$D1101)</f>
        <v>0</v>
      </c>
      <c r="P1101" s="65">
        <f>SUMIFS(Dez!$I$5:$I$619,Dez!$S$5:$S$619,"Despesa",Dez!$F$5:$F$619,Resultado!$D1101)</f>
        <v>0</v>
      </c>
      <c r="Q1101" s="65">
        <f t="shared" si="110"/>
        <v>0</v>
      </c>
    </row>
    <row r="1102" spans="3:17" ht="28.5" customHeight="1" thickTop="1" thickBot="1" x14ac:dyDescent="0.25">
      <c r="C1102" s="45" t="str">
        <f>'PC Despesas'!X76</f>
        <v>5.8.72</v>
      </c>
      <c r="D1102" s="46" t="str">
        <f>VLOOKUP(C1102,'PC Despesas'!$X$5:$Y$103,2,FALSE)</f>
        <v>-</v>
      </c>
      <c r="E1102" s="65">
        <f>SUMIFS(Jan!$I$5:$I$619,Jan!$S$5:$S$619,"Despesa",Jan!$F$5:$F$619,Resultado!$D1102)</f>
        <v>0</v>
      </c>
      <c r="F1102" s="65">
        <f>SUMIFS(Fev!$I$5:$I$619,Fev!$S$5:$S$619,"Despesa",Fev!$F$5:$F$619,Resultado!$D1102)</f>
        <v>0</v>
      </c>
      <c r="G1102" s="65">
        <f>SUMIFS(Mar!$I$5:$I$619,Mar!$S$5:$S$619,"Despesa",Mar!$F$5:$F$619,Resultado!$D1102)</f>
        <v>0</v>
      </c>
      <c r="H1102" s="65">
        <f>SUMIFS(Abr!$I$5:$I$619,Abr!$S$5:$S$619,"Despesa",Abr!$F$5:$F$619,Resultado!$D1102)</f>
        <v>0</v>
      </c>
      <c r="I1102" s="65">
        <f>SUMIFS(Mai!$I$5:$I$619,Mai!$S$5:$S$619,"Despesa",Mai!$F$5:$F$619,Resultado!$D1102)</f>
        <v>0</v>
      </c>
      <c r="J1102" s="65">
        <f>SUMIFS(Jun!$I$5:$I$619,Jun!$S$5:$S$619,"Despesa",Jun!$F$5:$F$619,Resultado!$D1102)</f>
        <v>0</v>
      </c>
      <c r="K1102" s="65">
        <f>SUMIFS(Jul!$I$5:$I$619,Jul!$S$5:$S$619,"Despesa",Jul!$F$5:$F$619,Resultado!$D1102)</f>
        <v>0</v>
      </c>
      <c r="L1102" s="65">
        <f>SUMIFS(Ago!$I$5:$I$619,Ago!$S$5:$S$619,"Despesa",Ago!$F$5:$F$619,Resultado!$D1102)</f>
        <v>0</v>
      </c>
      <c r="M1102" s="65">
        <f>SUMIFS(Set!$I$5:$I$619,Set!$S$5:$S$619,"Despesa",Set!$F$5:$F$619,Resultado!$D1102)</f>
        <v>0</v>
      </c>
      <c r="N1102" s="65">
        <f>SUMIFS(Out!$I$5:$I$619,Out!$S$5:$S$619,"Despesa",Out!$F$5:$F$619,Resultado!$D1102)</f>
        <v>0</v>
      </c>
      <c r="O1102" s="65">
        <f>SUMIFS(Nov!$I$5:$I$619,Nov!$S$5:$S$619,"Despesa",Nov!$F$5:$F$619,Resultado!$D1102)</f>
        <v>0</v>
      </c>
      <c r="P1102" s="65">
        <f>SUMIFS(Dez!$I$5:$I$619,Dez!$S$5:$S$619,"Despesa",Dez!$F$5:$F$619,Resultado!$D1102)</f>
        <v>0</v>
      </c>
      <c r="Q1102" s="65">
        <f t="shared" si="110"/>
        <v>0</v>
      </c>
    </row>
    <row r="1103" spans="3:17" ht="28.5" customHeight="1" thickTop="1" thickBot="1" x14ac:dyDescent="0.25">
      <c r="C1103" s="45" t="str">
        <f>'PC Despesas'!X77</f>
        <v>5.8.73</v>
      </c>
      <c r="D1103" s="46" t="str">
        <f>VLOOKUP(C1103,'PC Despesas'!$X$5:$Y$103,2,FALSE)</f>
        <v>-</v>
      </c>
      <c r="E1103" s="65">
        <f>SUMIFS(Jan!$I$5:$I$619,Jan!$S$5:$S$619,"Despesa",Jan!$F$5:$F$619,Resultado!$D1103)</f>
        <v>0</v>
      </c>
      <c r="F1103" s="65">
        <f>SUMIFS(Fev!$I$5:$I$619,Fev!$S$5:$S$619,"Despesa",Fev!$F$5:$F$619,Resultado!$D1103)</f>
        <v>0</v>
      </c>
      <c r="G1103" s="65">
        <f>SUMIFS(Mar!$I$5:$I$619,Mar!$S$5:$S$619,"Despesa",Mar!$F$5:$F$619,Resultado!$D1103)</f>
        <v>0</v>
      </c>
      <c r="H1103" s="65">
        <f>SUMIFS(Abr!$I$5:$I$619,Abr!$S$5:$S$619,"Despesa",Abr!$F$5:$F$619,Resultado!$D1103)</f>
        <v>0</v>
      </c>
      <c r="I1103" s="65">
        <f>SUMIFS(Mai!$I$5:$I$619,Mai!$S$5:$S$619,"Despesa",Mai!$F$5:$F$619,Resultado!$D1103)</f>
        <v>0</v>
      </c>
      <c r="J1103" s="65">
        <f>SUMIFS(Jun!$I$5:$I$619,Jun!$S$5:$S$619,"Despesa",Jun!$F$5:$F$619,Resultado!$D1103)</f>
        <v>0</v>
      </c>
      <c r="K1103" s="65">
        <f>SUMIFS(Jul!$I$5:$I$619,Jul!$S$5:$S$619,"Despesa",Jul!$F$5:$F$619,Resultado!$D1103)</f>
        <v>0</v>
      </c>
      <c r="L1103" s="65">
        <f>SUMIFS(Ago!$I$5:$I$619,Ago!$S$5:$S$619,"Despesa",Ago!$F$5:$F$619,Resultado!$D1103)</f>
        <v>0</v>
      </c>
      <c r="M1103" s="65">
        <f>SUMIFS(Set!$I$5:$I$619,Set!$S$5:$S$619,"Despesa",Set!$F$5:$F$619,Resultado!$D1103)</f>
        <v>0</v>
      </c>
      <c r="N1103" s="65">
        <f>SUMIFS(Out!$I$5:$I$619,Out!$S$5:$S$619,"Despesa",Out!$F$5:$F$619,Resultado!$D1103)</f>
        <v>0</v>
      </c>
      <c r="O1103" s="65">
        <f>SUMIFS(Nov!$I$5:$I$619,Nov!$S$5:$S$619,"Despesa",Nov!$F$5:$F$619,Resultado!$D1103)</f>
        <v>0</v>
      </c>
      <c r="P1103" s="65">
        <f>SUMIFS(Dez!$I$5:$I$619,Dez!$S$5:$S$619,"Despesa",Dez!$F$5:$F$619,Resultado!$D1103)</f>
        <v>0</v>
      </c>
      <c r="Q1103" s="65">
        <f t="shared" si="110"/>
        <v>0</v>
      </c>
    </row>
    <row r="1104" spans="3:17" ht="28.5" customHeight="1" thickTop="1" thickBot="1" x14ac:dyDescent="0.25">
      <c r="C1104" s="45" t="str">
        <f>'PC Despesas'!X78</f>
        <v>5.8.74</v>
      </c>
      <c r="D1104" s="46" t="str">
        <f>VLOOKUP(C1104,'PC Despesas'!$X$5:$Y$103,2,FALSE)</f>
        <v>-</v>
      </c>
      <c r="E1104" s="65">
        <f>SUMIFS(Jan!$I$5:$I$619,Jan!$S$5:$S$619,"Despesa",Jan!$F$5:$F$619,Resultado!$D1104)</f>
        <v>0</v>
      </c>
      <c r="F1104" s="65">
        <f>SUMIFS(Fev!$I$5:$I$619,Fev!$S$5:$S$619,"Despesa",Fev!$F$5:$F$619,Resultado!$D1104)</f>
        <v>0</v>
      </c>
      <c r="G1104" s="65">
        <f>SUMIFS(Mar!$I$5:$I$619,Mar!$S$5:$S$619,"Despesa",Mar!$F$5:$F$619,Resultado!$D1104)</f>
        <v>0</v>
      </c>
      <c r="H1104" s="65">
        <f>SUMIFS(Abr!$I$5:$I$619,Abr!$S$5:$S$619,"Despesa",Abr!$F$5:$F$619,Resultado!$D1104)</f>
        <v>0</v>
      </c>
      <c r="I1104" s="65">
        <f>SUMIFS(Mai!$I$5:$I$619,Mai!$S$5:$S$619,"Despesa",Mai!$F$5:$F$619,Resultado!$D1104)</f>
        <v>0</v>
      </c>
      <c r="J1104" s="65">
        <f>SUMIFS(Jun!$I$5:$I$619,Jun!$S$5:$S$619,"Despesa",Jun!$F$5:$F$619,Resultado!$D1104)</f>
        <v>0</v>
      </c>
      <c r="K1104" s="65">
        <f>SUMIFS(Jul!$I$5:$I$619,Jul!$S$5:$S$619,"Despesa",Jul!$F$5:$F$619,Resultado!$D1104)</f>
        <v>0</v>
      </c>
      <c r="L1104" s="65">
        <f>SUMIFS(Ago!$I$5:$I$619,Ago!$S$5:$S$619,"Despesa",Ago!$F$5:$F$619,Resultado!$D1104)</f>
        <v>0</v>
      </c>
      <c r="M1104" s="65">
        <f>SUMIFS(Set!$I$5:$I$619,Set!$S$5:$S$619,"Despesa",Set!$F$5:$F$619,Resultado!$D1104)</f>
        <v>0</v>
      </c>
      <c r="N1104" s="65">
        <f>SUMIFS(Out!$I$5:$I$619,Out!$S$5:$S$619,"Despesa",Out!$F$5:$F$619,Resultado!$D1104)</f>
        <v>0</v>
      </c>
      <c r="O1104" s="65">
        <f>SUMIFS(Nov!$I$5:$I$619,Nov!$S$5:$S$619,"Despesa",Nov!$F$5:$F$619,Resultado!$D1104)</f>
        <v>0</v>
      </c>
      <c r="P1104" s="65">
        <f>SUMIFS(Dez!$I$5:$I$619,Dez!$S$5:$S$619,"Despesa",Dez!$F$5:$F$619,Resultado!$D1104)</f>
        <v>0</v>
      </c>
      <c r="Q1104" s="65">
        <f t="shared" si="110"/>
        <v>0</v>
      </c>
    </row>
    <row r="1105" spans="3:17" ht="28.5" customHeight="1" thickTop="1" thickBot="1" x14ac:dyDescent="0.25">
      <c r="C1105" s="45" t="str">
        <f>'PC Despesas'!X79</f>
        <v>5.8.75</v>
      </c>
      <c r="D1105" s="46" t="str">
        <f>VLOOKUP(C1105,'PC Despesas'!$X$5:$Y$103,2,FALSE)</f>
        <v>-</v>
      </c>
      <c r="E1105" s="65">
        <f>SUMIFS(Jan!$I$5:$I$619,Jan!$S$5:$S$619,"Despesa",Jan!$F$5:$F$619,Resultado!$D1105)</f>
        <v>0</v>
      </c>
      <c r="F1105" s="65">
        <f>SUMIFS(Fev!$I$5:$I$619,Fev!$S$5:$S$619,"Despesa",Fev!$F$5:$F$619,Resultado!$D1105)</f>
        <v>0</v>
      </c>
      <c r="G1105" s="65">
        <f>SUMIFS(Mar!$I$5:$I$619,Mar!$S$5:$S$619,"Despesa",Mar!$F$5:$F$619,Resultado!$D1105)</f>
        <v>0</v>
      </c>
      <c r="H1105" s="65">
        <f>SUMIFS(Abr!$I$5:$I$619,Abr!$S$5:$S$619,"Despesa",Abr!$F$5:$F$619,Resultado!$D1105)</f>
        <v>0</v>
      </c>
      <c r="I1105" s="65">
        <f>SUMIFS(Mai!$I$5:$I$619,Mai!$S$5:$S$619,"Despesa",Mai!$F$5:$F$619,Resultado!$D1105)</f>
        <v>0</v>
      </c>
      <c r="J1105" s="65">
        <f>SUMIFS(Jun!$I$5:$I$619,Jun!$S$5:$S$619,"Despesa",Jun!$F$5:$F$619,Resultado!$D1105)</f>
        <v>0</v>
      </c>
      <c r="K1105" s="65">
        <f>SUMIFS(Jul!$I$5:$I$619,Jul!$S$5:$S$619,"Despesa",Jul!$F$5:$F$619,Resultado!$D1105)</f>
        <v>0</v>
      </c>
      <c r="L1105" s="65">
        <f>SUMIFS(Ago!$I$5:$I$619,Ago!$S$5:$S$619,"Despesa",Ago!$F$5:$F$619,Resultado!$D1105)</f>
        <v>0</v>
      </c>
      <c r="M1105" s="65">
        <f>SUMIFS(Set!$I$5:$I$619,Set!$S$5:$S$619,"Despesa",Set!$F$5:$F$619,Resultado!$D1105)</f>
        <v>0</v>
      </c>
      <c r="N1105" s="65">
        <f>SUMIFS(Out!$I$5:$I$619,Out!$S$5:$S$619,"Despesa",Out!$F$5:$F$619,Resultado!$D1105)</f>
        <v>0</v>
      </c>
      <c r="O1105" s="65">
        <f>SUMIFS(Nov!$I$5:$I$619,Nov!$S$5:$S$619,"Despesa",Nov!$F$5:$F$619,Resultado!$D1105)</f>
        <v>0</v>
      </c>
      <c r="P1105" s="65">
        <f>SUMIFS(Dez!$I$5:$I$619,Dez!$S$5:$S$619,"Despesa",Dez!$F$5:$F$619,Resultado!$D1105)</f>
        <v>0</v>
      </c>
      <c r="Q1105" s="65">
        <f t="shared" si="110"/>
        <v>0</v>
      </c>
    </row>
    <row r="1106" spans="3:17" ht="28.5" customHeight="1" thickTop="1" thickBot="1" x14ac:dyDescent="0.25">
      <c r="C1106" s="45" t="str">
        <f>'PC Despesas'!X80</f>
        <v>5.8.76</v>
      </c>
      <c r="D1106" s="46" t="str">
        <f>VLOOKUP(C1106,'PC Despesas'!$X$5:$Y$103,2,FALSE)</f>
        <v>-</v>
      </c>
      <c r="E1106" s="65">
        <f>SUMIFS(Jan!$I$5:$I$619,Jan!$S$5:$S$619,"Despesa",Jan!$F$5:$F$619,Resultado!$D1106)</f>
        <v>0</v>
      </c>
      <c r="F1106" s="65">
        <f>SUMIFS(Fev!$I$5:$I$619,Fev!$S$5:$S$619,"Despesa",Fev!$F$5:$F$619,Resultado!$D1106)</f>
        <v>0</v>
      </c>
      <c r="G1106" s="65">
        <f>SUMIFS(Mar!$I$5:$I$619,Mar!$S$5:$S$619,"Despesa",Mar!$F$5:$F$619,Resultado!$D1106)</f>
        <v>0</v>
      </c>
      <c r="H1106" s="65">
        <f>SUMIFS(Abr!$I$5:$I$619,Abr!$S$5:$S$619,"Despesa",Abr!$F$5:$F$619,Resultado!$D1106)</f>
        <v>0</v>
      </c>
      <c r="I1106" s="65">
        <f>SUMIFS(Mai!$I$5:$I$619,Mai!$S$5:$S$619,"Despesa",Mai!$F$5:$F$619,Resultado!$D1106)</f>
        <v>0</v>
      </c>
      <c r="J1106" s="65">
        <f>SUMIFS(Jun!$I$5:$I$619,Jun!$S$5:$S$619,"Despesa",Jun!$F$5:$F$619,Resultado!$D1106)</f>
        <v>0</v>
      </c>
      <c r="K1106" s="65">
        <f>SUMIFS(Jul!$I$5:$I$619,Jul!$S$5:$S$619,"Despesa",Jul!$F$5:$F$619,Resultado!$D1106)</f>
        <v>0</v>
      </c>
      <c r="L1106" s="65">
        <f>SUMIFS(Ago!$I$5:$I$619,Ago!$S$5:$S$619,"Despesa",Ago!$F$5:$F$619,Resultado!$D1106)</f>
        <v>0</v>
      </c>
      <c r="M1106" s="65">
        <f>SUMIFS(Set!$I$5:$I$619,Set!$S$5:$S$619,"Despesa",Set!$F$5:$F$619,Resultado!$D1106)</f>
        <v>0</v>
      </c>
      <c r="N1106" s="65">
        <f>SUMIFS(Out!$I$5:$I$619,Out!$S$5:$S$619,"Despesa",Out!$F$5:$F$619,Resultado!$D1106)</f>
        <v>0</v>
      </c>
      <c r="O1106" s="65">
        <f>SUMIFS(Nov!$I$5:$I$619,Nov!$S$5:$S$619,"Despesa",Nov!$F$5:$F$619,Resultado!$D1106)</f>
        <v>0</v>
      </c>
      <c r="P1106" s="65">
        <f>SUMIFS(Dez!$I$5:$I$619,Dez!$S$5:$S$619,"Despesa",Dez!$F$5:$F$619,Resultado!$D1106)</f>
        <v>0</v>
      </c>
      <c r="Q1106" s="65">
        <f t="shared" si="110"/>
        <v>0</v>
      </c>
    </row>
    <row r="1107" spans="3:17" ht="28.5" customHeight="1" thickTop="1" thickBot="1" x14ac:dyDescent="0.25">
      <c r="C1107" s="45" t="str">
        <f>'PC Despesas'!X81</f>
        <v>5.8.77</v>
      </c>
      <c r="D1107" s="46" t="str">
        <f>VLOOKUP(C1107,'PC Despesas'!$X$5:$Y$103,2,FALSE)</f>
        <v>-</v>
      </c>
      <c r="E1107" s="65">
        <f>SUMIFS(Jan!$I$5:$I$619,Jan!$S$5:$S$619,"Despesa",Jan!$F$5:$F$619,Resultado!$D1107)</f>
        <v>0</v>
      </c>
      <c r="F1107" s="65">
        <f>SUMIFS(Fev!$I$5:$I$619,Fev!$S$5:$S$619,"Despesa",Fev!$F$5:$F$619,Resultado!$D1107)</f>
        <v>0</v>
      </c>
      <c r="G1107" s="65">
        <f>SUMIFS(Mar!$I$5:$I$619,Mar!$S$5:$S$619,"Despesa",Mar!$F$5:$F$619,Resultado!$D1107)</f>
        <v>0</v>
      </c>
      <c r="H1107" s="65">
        <f>SUMIFS(Abr!$I$5:$I$619,Abr!$S$5:$S$619,"Despesa",Abr!$F$5:$F$619,Resultado!$D1107)</f>
        <v>0</v>
      </c>
      <c r="I1107" s="65">
        <f>SUMIFS(Mai!$I$5:$I$619,Mai!$S$5:$S$619,"Despesa",Mai!$F$5:$F$619,Resultado!$D1107)</f>
        <v>0</v>
      </c>
      <c r="J1107" s="65">
        <f>SUMIFS(Jun!$I$5:$I$619,Jun!$S$5:$S$619,"Despesa",Jun!$F$5:$F$619,Resultado!$D1107)</f>
        <v>0</v>
      </c>
      <c r="K1107" s="65">
        <f>SUMIFS(Jul!$I$5:$I$619,Jul!$S$5:$S$619,"Despesa",Jul!$F$5:$F$619,Resultado!$D1107)</f>
        <v>0</v>
      </c>
      <c r="L1107" s="65">
        <f>SUMIFS(Ago!$I$5:$I$619,Ago!$S$5:$S$619,"Despesa",Ago!$F$5:$F$619,Resultado!$D1107)</f>
        <v>0</v>
      </c>
      <c r="M1107" s="65">
        <f>SUMIFS(Set!$I$5:$I$619,Set!$S$5:$S$619,"Despesa",Set!$F$5:$F$619,Resultado!$D1107)</f>
        <v>0</v>
      </c>
      <c r="N1107" s="65">
        <f>SUMIFS(Out!$I$5:$I$619,Out!$S$5:$S$619,"Despesa",Out!$F$5:$F$619,Resultado!$D1107)</f>
        <v>0</v>
      </c>
      <c r="O1107" s="65">
        <f>SUMIFS(Nov!$I$5:$I$619,Nov!$S$5:$S$619,"Despesa",Nov!$F$5:$F$619,Resultado!$D1107)</f>
        <v>0</v>
      </c>
      <c r="P1107" s="65">
        <f>SUMIFS(Dez!$I$5:$I$619,Dez!$S$5:$S$619,"Despesa",Dez!$F$5:$F$619,Resultado!$D1107)</f>
        <v>0</v>
      </c>
      <c r="Q1107" s="65">
        <f t="shared" si="110"/>
        <v>0</v>
      </c>
    </row>
    <row r="1108" spans="3:17" ht="28.5" customHeight="1" thickTop="1" thickBot="1" x14ac:dyDescent="0.25">
      <c r="C1108" s="45" t="str">
        <f>'PC Despesas'!X82</f>
        <v>5.8.78</v>
      </c>
      <c r="D1108" s="46" t="str">
        <f>VLOOKUP(C1108,'PC Despesas'!$X$5:$Y$103,2,FALSE)</f>
        <v>-</v>
      </c>
      <c r="E1108" s="65">
        <f>SUMIFS(Jan!$I$5:$I$619,Jan!$S$5:$S$619,"Despesa",Jan!$F$5:$F$619,Resultado!$D1108)</f>
        <v>0</v>
      </c>
      <c r="F1108" s="65">
        <f>SUMIFS(Fev!$I$5:$I$619,Fev!$S$5:$S$619,"Despesa",Fev!$F$5:$F$619,Resultado!$D1108)</f>
        <v>0</v>
      </c>
      <c r="G1108" s="65">
        <f>SUMIFS(Mar!$I$5:$I$619,Mar!$S$5:$S$619,"Despesa",Mar!$F$5:$F$619,Resultado!$D1108)</f>
        <v>0</v>
      </c>
      <c r="H1108" s="65">
        <f>SUMIFS(Abr!$I$5:$I$619,Abr!$S$5:$S$619,"Despesa",Abr!$F$5:$F$619,Resultado!$D1108)</f>
        <v>0</v>
      </c>
      <c r="I1108" s="65">
        <f>SUMIFS(Mai!$I$5:$I$619,Mai!$S$5:$S$619,"Despesa",Mai!$F$5:$F$619,Resultado!$D1108)</f>
        <v>0</v>
      </c>
      <c r="J1108" s="65">
        <f>SUMIFS(Jun!$I$5:$I$619,Jun!$S$5:$S$619,"Despesa",Jun!$F$5:$F$619,Resultado!$D1108)</f>
        <v>0</v>
      </c>
      <c r="K1108" s="65">
        <f>SUMIFS(Jul!$I$5:$I$619,Jul!$S$5:$S$619,"Despesa",Jul!$F$5:$F$619,Resultado!$D1108)</f>
        <v>0</v>
      </c>
      <c r="L1108" s="65">
        <f>SUMIFS(Ago!$I$5:$I$619,Ago!$S$5:$S$619,"Despesa",Ago!$F$5:$F$619,Resultado!$D1108)</f>
        <v>0</v>
      </c>
      <c r="M1108" s="65">
        <f>SUMIFS(Set!$I$5:$I$619,Set!$S$5:$S$619,"Despesa",Set!$F$5:$F$619,Resultado!$D1108)</f>
        <v>0</v>
      </c>
      <c r="N1108" s="65">
        <f>SUMIFS(Out!$I$5:$I$619,Out!$S$5:$S$619,"Despesa",Out!$F$5:$F$619,Resultado!$D1108)</f>
        <v>0</v>
      </c>
      <c r="O1108" s="65">
        <f>SUMIFS(Nov!$I$5:$I$619,Nov!$S$5:$S$619,"Despesa",Nov!$F$5:$F$619,Resultado!$D1108)</f>
        <v>0</v>
      </c>
      <c r="P1108" s="65">
        <f>SUMIFS(Dez!$I$5:$I$619,Dez!$S$5:$S$619,"Despesa",Dez!$F$5:$F$619,Resultado!$D1108)</f>
        <v>0</v>
      </c>
      <c r="Q1108" s="65">
        <f t="shared" si="110"/>
        <v>0</v>
      </c>
    </row>
    <row r="1109" spans="3:17" ht="28.5" customHeight="1" thickTop="1" thickBot="1" x14ac:dyDescent="0.25">
      <c r="C1109" s="45" t="str">
        <f>'PC Despesas'!X83</f>
        <v>5.8.79</v>
      </c>
      <c r="D1109" s="46" t="str">
        <f>VLOOKUP(C1109,'PC Despesas'!$X$5:$Y$103,2,FALSE)</f>
        <v>-</v>
      </c>
      <c r="E1109" s="65">
        <f>SUMIFS(Jan!$I$5:$I$619,Jan!$S$5:$S$619,"Despesa",Jan!$F$5:$F$619,Resultado!$D1109)</f>
        <v>0</v>
      </c>
      <c r="F1109" s="65">
        <f>SUMIFS(Fev!$I$5:$I$619,Fev!$S$5:$S$619,"Despesa",Fev!$F$5:$F$619,Resultado!$D1109)</f>
        <v>0</v>
      </c>
      <c r="G1109" s="65">
        <f>SUMIFS(Mar!$I$5:$I$619,Mar!$S$5:$S$619,"Despesa",Mar!$F$5:$F$619,Resultado!$D1109)</f>
        <v>0</v>
      </c>
      <c r="H1109" s="65">
        <f>SUMIFS(Abr!$I$5:$I$619,Abr!$S$5:$S$619,"Despesa",Abr!$F$5:$F$619,Resultado!$D1109)</f>
        <v>0</v>
      </c>
      <c r="I1109" s="65">
        <f>SUMIFS(Mai!$I$5:$I$619,Mai!$S$5:$S$619,"Despesa",Mai!$F$5:$F$619,Resultado!$D1109)</f>
        <v>0</v>
      </c>
      <c r="J1109" s="65">
        <f>SUMIFS(Jun!$I$5:$I$619,Jun!$S$5:$S$619,"Despesa",Jun!$F$5:$F$619,Resultado!$D1109)</f>
        <v>0</v>
      </c>
      <c r="K1109" s="65">
        <f>SUMIFS(Jul!$I$5:$I$619,Jul!$S$5:$S$619,"Despesa",Jul!$F$5:$F$619,Resultado!$D1109)</f>
        <v>0</v>
      </c>
      <c r="L1109" s="65">
        <f>SUMIFS(Ago!$I$5:$I$619,Ago!$S$5:$S$619,"Despesa",Ago!$F$5:$F$619,Resultado!$D1109)</f>
        <v>0</v>
      </c>
      <c r="M1109" s="65">
        <f>SUMIFS(Set!$I$5:$I$619,Set!$S$5:$S$619,"Despesa",Set!$F$5:$F$619,Resultado!$D1109)</f>
        <v>0</v>
      </c>
      <c r="N1109" s="65">
        <f>SUMIFS(Out!$I$5:$I$619,Out!$S$5:$S$619,"Despesa",Out!$F$5:$F$619,Resultado!$D1109)</f>
        <v>0</v>
      </c>
      <c r="O1109" s="65">
        <f>SUMIFS(Nov!$I$5:$I$619,Nov!$S$5:$S$619,"Despesa",Nov!$F$5:$F$619,Resultado!$D1109)</f>
        <v>0</v>
      </c>
      <c r="P1109" s="65">
        <f>SUMIFS(Dez!$I$5:$I$619,Dez!$S$5:$S$619,"Despesa",Dez!$F$5:$F$619,Resultado!$D1109)</f>
        <v>0</v>
      </c>
      <c r="Q1109" s="65">
        <f t="shared" si="110"/>
        <v>0</v>
      </c>
    </row>
    <row r="1110" spans="3:17" ht="28.5" customHeight="1" thickTop="1" thickBot="1" x14ac:dyDescent="0.25">
      <c r="C1110" s="45" t="str">
        <f>'PC Despesas'!X84</f>
        <v>5.8.80</v>
      </c>
      <c r="D1110" s="46" t="str">
        <f>VLOOKUP(C1110,'PC Despesas'!$X$5:$Y$103,2,FALSE)</f>
        <v>-</v>
      </c>
      <c r="E1110" s="65">
        <f>SUMIFS(Jan!$I$5:$I$619,Jan!$S$5:$S$619,"Despesa",Jan!$F$5:$F$619,Resultado!$D1110)</f>
        <v>0</v>
      </c>
      <c r="F1110" s="65">
        <f>SUMIFS(Fev!$I$5:$I$619,Fev!$S$5:$S$619,"Despesa",Fev!$F$5:$F$619,Resultado!$D1110)</f>
        <v>0</v>
      </c>
      <c r="G1110" s="65">
        <f>SUMIFS(Mar!$I$5:$I$619,Mar!$S$5:$S$619,"Despesa",Mar!$F$5:$F$619,Resultado!$D1110)</f>
        <v>0</v>
      </c>
      <c r="H1110" s="65">
        <f>SUMIFS(Abr!$I$5:$I$619,Abr!$S$5:$S$619,"Despesa",Abr!$F$5:$F$619,Resultado!$D1110)</f>
        <v>0</v>
      </c>
      <c r="I1110" s="65">
        <f>SUMIFS(Mai!$I$5:$I$619,Mai!$S$5:$S$619,"Despesa",Mai!$F$5:$F$619,Resultado!$D1110)</f>
        <v>0</v>
      </c>
      <c r="J1110" s="65">
        <f>SUMIFS(Jun!$I$5:$I$619,Jun!$S$5:$S$619,"Despesa",Jun!$F$5:$F$619,Resultado!$D1110)</f>
        <v>0</v>
      </c>
      <c r="K1110" s="65">
        <f>SUMIFS(Jul!$I$5:$I$619,Jul!$S$5:$S$619,"Despesa",Jul!$F$5:$F$619,Resultado!$D1110)</f>
        <v>0</v>
      </c>
      <c r="L1110" s="65">
        <f>SUMIFS(Ago!$I$5:$I$619,Ago!$S$5:$S$619,"Despesa",Ago!$F$5:$F$619,Resultado!$D1110)</f>
        <v>0</v>
      </c>
      <c r="M1110" s="65">
        <f>SUMIFS(Set!$I$5:$I$619,Set!$S$5:$S$619,"Despesa",Set!$F$5:$F$619,Resultado!$D1110)</f>
        <v>0</v>
      </c>
      <c r="N1110" s="65">
        <f>SUMIFS(Out!$I$5:$I$619,Out!$S$5:$S$619,"Despesa",Out!$F$5:$F$619,Resultado!$D1110)</f>
        <v>0</v>
      </c>
      <c r="O1110" s="65">
        <f>SUMIFS(Nov!$I$5:$I$619,Nov!$S$5:$S$619,"Despesa",Nov!$F$5:$F$619,Resultado!$D1110)</f>
        <v>0</v>
      </c>
      <c r="P1110" s="65">
        <f>SUMIFS(Dez!$I$5:$I$619,Dez!$S$5:$S$619,"Despesa",Dez!$F$5:$F$619,Resultado!$D1110)</f>
        <v>0</v>
      </c>
      <c r="Q1110" s="65">
        <f t="shared" si="110"/>
        <v>0</v>
      </c>
    </row>
    <row r="1111" spans="3:17" ht="28.5" customHeight="1" thickTop="1" thickBot="1" x14ac:dyDescent="0.25">
      <c r="C1111" s="45" t="str">
        <f>'PC Despesas'!X85</f>
        <v>5.8.81</v>
      </c>
      <c r="D1111" s="46" t="str">
        <f>VLOOKUP(C1111,'PC Despesas'!$X$5:$Y$103,2,FALSE)</f>
        <v>-</v>
      </c>
      <c r="E1111" s="65">
        <f>SUMIFS(Jan!$I$5:$I$619,Jan!$S$5:$S$619,"Despesa",Jan!$F$5:$F$619,Resultado!$D1111)</f>
        <v>0</v>
      </c>
      <c r="F1111" s="65">
        <f>SUMIFS(Fev!$I$5:$I$619,Fev!$S$5:$S$619,"Despesa",Fev!$F$5:$F$619,Resultado!$D1111)</f>
        <v>0</v>
      </c>
      <c r="G1111" s="65">
        <f>SUMIFS(Mar!$I$5:$I$619,Mar!$S$5:$S$619,"Despesa",Mar!$F$5:$F$619,Resultado!$D1111)</f>
        <v>0</v>
      </c>
      <c r="H1111" s="65">
        <f>SUMIFS(Abr!$I$5:$I$619,Abr!$S$5:$S$619,"Despesa",Abr!$F$5:$F$619,Resultado!$D1111)</f>
        <v>0</v>
      </c>
      <c r="I1111" s="65">
        <f>SUMIFS(Mai!$I$5:$I$619,Mai!$S$5:$S$619,"Despesa",Mai!$F$5:$F$619,Resultado!$D1111)</f>
        <v>0</v>
      </c>
      <c r="J1111" s="65">
        <f>SUMIFS(Jun!$I$5:$I$619,Jun!$S$5:$S$619,"Despesa",Jun!$F$5:$F$619,Resultado!$D1111)</f>
        <v>0</v>
      </c>
      <c r="K1111" s="65">
        <f>SUMIFS(Jul!$I$5:$I$619,Jul!$S$5:$S$619,"Despesa",Jul!$F$5:$F$619,Resultado!$D1111)</f>
        <v>0</v>
      </c>
      <c r="L1111" s="65">
        <f>SUMIFS(Ago!$I$5:$I$619,Ago!$S$5:$S$619,"Despesa",Ago!$F$5:$F$619,Resultado!$D1111)</f>
        <v>0</v>
      </c>
      <c r="M1111" s="65">
        <f>SUMIFS(Set!$I$5:$I$619,Set!$S$5:$S$619,"Despesa",Set!$F$5:$F$619,Resultado!$D1111)</f>
        <v>0</v>
      </c>
      <c r="N1111" s="65">
        <f>SUMIFS(Out!$I$5:$I$619,Out!$S$5:$S$619,"Despesa",Out!$F$5:$F$619,Resultado!$D1111)</f>
        <v>0</v>
      </c>
      <c r="O1111" s="65">
        <f>SUMIFS(Nov!$I$5:$I$619,Nov!$S$5:$S$619,"Despesa",Nov!$F$5:$F$619,Resultado!$D1111)</f>
        <v>0</v>
      </c>
      <c r="P1111" s="65">
        <f>SUMIFS(Dez!$I$5:$I$619,Dez!$S$5:$S$619,"Despesa",Dez!$F$5:$F$619,Resultado!$D1111)</f>
        <v>0</v>
      </c>
      <c r="Q1111" s="65">
        <f t="shared" si="110"/>
        <v>0</v>
      </c>
    </row>
    <row r="1112" spans="3:17" ht="28.5" customHeight="1" thickTop="1" thickBot="1" x14ac:dyDescent="0.25">
      <c r="C1112" s="45" t="str">
        <f>'PC Despesas'!X86</f>
        <v>5.8.82</v>
      </c>
      <c r="D1112" s="46" t="str">
        <f>VLOOKUP(C1112,'PC Despesas'!$X$5:$Y$103,2,FALSE)</f>
        <v>-</v>
      </c>
      <c r="E1112" s="65">
        <f>SUMIFS(Jan!$I$5:$I$619,Jan!$S$5:$S$619,"Despesa",Jan!$F$5:$F$619,Resultado!$D1112)</f>
        <v>0</v>
      </c>
      <c r="F1112" s="65">
        <f>SUMIFS(Fev!$I$5:$I$619,Fev!$S$5:$S$619,"Despesa",Fev!$F$5:$F$619,Resultado!$D1112)</f>
        <v>0</v>
      </c>
      <c r="G1112" s="65">
        <f>SUMIFS(Mar!$I$5:$I$619,Mar!$S$5:$S$619,"Despesa",Mar!$F$5:$F$619,Resultado!$D1112)</f>
        <v>0</v>
      </c>
      <c r="H1112" s="65">
        <f>SUMIFS(Abr!$I$5:$I$619,Abr!$S$5:$S$619,"Despesa",Abr!$F$5:$F$619,Resultado!$D1112)</f>
        <v>0</v>
      </c>
      <c r="I1112" s="65">
        <f>SUMIFS(Mai!$I$5:$I$619,Mai!$S$5:$S$619,"Despesa",Mai!$F$5:$F$619,Resultado!$D1112)</f>
        <v>0</v>
      </c>
      <c r="J1112" s="65">
        <f>SUMIFS(Jun!$I$5:$I$619,Jun!$S$5:$S$619,"Despesa",Jun!$F$5:$F$619,Resultado!$D1112)</f>
        <v>0</v>
      </c>
      <c r="K1112" s="65">
        <f>SUMIFS(Jul!$I$5:$I$619,Jul!$S$5:$S$619,"Despesa",Jul!$F$5:$F$619,Resultado!$D1112)</f>
        <v>0</v>
      </c>
      <c r="L1112" s="65">
        <f>SUMIFS(Ago!$I$5:$I$619,Ago!$S$5:$S$619,"Despesa",Ago!$F$5:$F$619,Resultado!$D1112)</f>
        <v>0</v>
      </c>
      <c r="M1112" s="65">
        <f>SUMIFS(Set!$I$5:$I$619,Set!$S$5:$S$619,"Despesa",Set!$F$5:$F$619,Resultado!$D1112)</f>
        <v>0</v>
      </c>
      <c r="N1112" s="65">
        <f>SUMIFS(Out!$I$5:$I$619,Out!$S$5:$S$619,"Despesa",Out!$F$5:$F$619,Resultado!$D1112)</f>
        <v>0</v>
      </c>
      <c r="O1112" s="65">
        <f>SUMIFS(Nov!$I$5:$I$619,Nov!$S$5:$S$619,"Despesa",Nov!$F$5:$F$619,Resultado!$D1112)</f>
        <v>0</v>
      </c>
      <c r="P1112" s="65">
        <f>SUMIFS(Dez!$I$5:$I$619,Dez!$S$5:$S$619,"Despesa",Dez!$F$5:$F$619,Resultado!$D1112)</f>
        <v>0</v>
      </c>
      <c r="Q1112" s="65">
        <f t="shared" si="110"/>
        <v>0</v>
      </c>
    </row>
    <row r="1113" spans="3:17" ht="28.5" customHeight="1" thickTop="1" thickBot="1" x14ac:dyDescent="0.25">
      <c r="C1113" s="45" t="str">
        <f>'PC Despesas'!X87</f>
        <v>5.8.83</v>
      </c>
      <c r="D1113" s="46" t="str">
        <f>VLOOKUP(C1113,'PC Despesas'!$X$5:$Y$103,2,FALSE)</f>
        <v>-</v>
      </c>
      <c r="E1113" s="65">
        <f>SUMIFS(Jan!$I$5:$I$619,Jan!$S$5:$S$619,"Despesa",Jan!$F$5:$F$619,Resultado!$D1113)</f>
        <v>0</v>
      </c>
      <c r="F1113" s="65">
        <f>SUMIFS(Fev!$I$5:$I$619,Fev!$S$5:$S$619,"Despesa",Fev!$F$5:$F$619,Resultado!$D1113)</f>
        <v>0</v>
      </c>
      <c r="G1113" s="65">
        <f>SUMIFS(Mar!$I$5:$I$619,Mar!$S$5:$S$619,"Despesa",Mar!$F$5:$F$619,Resultado!$D1113)</f>
        <v>0</v>
      </c>
      <c r="H1113" s="65">
        <f>SUMIFS(Abr!$I$5:$I$619,Abr!$S$5:$S$619,"Despesa",Abr!$F$5:$F$619,Resultado!$D1113)</f>
        <v>0</v>
      </c>
      <c r="I1113" s="65">
        <f>SUMIFS(Mai!$I$5:$I$619,Mai!$S$5:$S$619,"Despesa",Mai!$F$5:$F$619,Resultado!$D1113)</f>
        <v>0</v>
      </c>
      <c r="J1113" s="65">
        <f>SUMIFS(Jun!$I$5:$I$619,Jun!$S$5:$S$619,"Despesa",Jun!$F$5:$F$619,Resultado!$D1113)</f>
        <v>0</v>
      </c>
      <c r="K1113" s="65">
        <f>SUMIFS(Jul!$I$5:$I$619,Jul!$S$5:$S$619,"Despesa",Jul!$F$5:$F$619,Resultado!$D1113)</f>
        <v>0</v>
      </c>
      <c r="L1113" s="65">
        <f>SUMIFS(Ago!$I$5:$I$619,Ago!$S$5:$S$619,"Despesa",Ago!$F$5:$F$619,Resultado!$D1113)</f>
        <v>0</v>
      </c>
      <c r="M1113" s="65">
        <f>SUMIFS(Set!$I$5:$I$619,Set!$S$5:$S$619,"Despesa",Set!$F$5:$F$619,Resultado!$D1113)</f>
        <v>0</v>
      </c>
      <c r="N1113" s="65">
        <f>SUMIFS(Out!$I$5:$I$619,Out!$S$5:$S$619,"Despesa",Out!$F$5:$F$619,Resultado!$D1113)</f>
        <v>0</v>
      </c>
      <c r="O1113" s="65">
        <f>SUMIFS(Nov!$I$5:$I$619,Nov!$S$5:$S$619,"Despesa",Nov!$F$5:$F$619,Resultado!$D1113)</f>
        <v>0</v>
      </c>
      <c r="P1113" s="65">
        <f>SUMIFS(Dez!$I$5:$I$619,Dez!$S$5:$S$619,"Despesa",Dez!$F$5:$F$619,Resultado!$D1113)</f>
        <v>0</v>
      </c>
      <c r="Q1113" s="65">
        <f t="shared" si="110"/>
        <v>0</v>
      </c>
    </row>
    <row r="1114" spans="3:17" ht="28.5" customHeight="1" thickTop="1" thickBot="1" x14ac:dyDescent="0.25">
      <c r="C1114" s="45" t="str">
        <f>'PC Despesas'!X88</f>
        <v>5.8.84</v>
      </c>
      <c r="D1114" s="46" t="str">
        <f>VLOOKUP(C1114,'PC Despesas'!$X$5:$Y$103,2,FALSE)</f>
        <v>-</v>
      </c>
      <c r="E1114" s="65">
        <f>SUMIFS(Jan!$I$5:$I$619,Jan!$S$5:$S$619,"Despesa",Jan!$F$5:$F$619,Resultado!$D1114)</f>
        <v>0</v>
      </c>
      <c r="F1114" s="65">
        <f>SUMIFS(Fev!$I$5:$I$619,Fev!$S$5:$S$619,"Despesa",Fev!$F$5:$F$619,Resultado!$D1114)</f>
        <v>0</v>
      </c>
      <c r="G1114" s="65">
        <f>SUMIFS(Mar!$I$5:$I$619,Mar!$S$5:$S$619,"Despesa",Mar!$F$5:$F$619,Resultado!$D1114)</f>
        <v>0</v>
      </c>
      <c r="H1114" s="65">
        <f>SUMIFS(Abr!$I$5:$I$619,Abr!$S$5:$S$619,"Despesa",Abr!$F$5:$F$619,Resultado!$D1114)</f>
        <v>0</v>
      </c>
      <c r="I1114" s="65">
        <f>SUMIFS(Mai!$I$5:$I$619,Mai!$S$5:$S$619,"Despesa",Mai!$F$5:$F$619,Resultado!$D1114)</f>
        <v>0</v>
      </c>
      <c r="J1114" s="65">
        <f>SUMIFS(Jun!$I$5:$I$619,Jun!$S$5:$S$619,"Despesa",Jun!$F$5:$F$619,Resultado!$D1114)</f>
        <v>0</v>
      </c>
      <c r="K1114" s="65">
        <f>SUMIFS(Jul!$I$5:$I$619,Jul!$S$5:$S$619,"Despesa",Jul!$F$5:$F$619,Resultado!$D1114)</f>
        <v>0</v>
      </c>
      <c r="L1114" s="65">
        <f>SUMIFS(Ago!$I$5:$I$619,Ago!$S$5:$S$619,"Despesa",Ago!$F$5:$F$619,Resultado!$D1114)</f>
        <v>0</v>
      </c>
      <c r="M1114" s="65">
        <f>SUMIFS(Set!$I$5:$I$619,Set!$S$5:$S$619,"Despesa",Set!$F$5:$F$619,Resultado!$D1114)</f>
        <v>0</v>
      </c>
      <c r="N1114" s="65">
        <f>SUMIFS(Out!$I$5:$I$619,Out!$S$5:$S$619,"Despesa",Out!$F$5:$F$619,Resultado!$D1114)</f>
        <v>0</v>
      </c>
      <c r="O1114" s="65">
        <f>SUMIFS(Nov!$I$5:$I$619,Nov!$S$5:$S$619,"Despesa",Nov!$F$5:$F$619,Resultado!$D1114)</f>
        <v>0</v>
      </c>
      <c r="P1114" s="65">
        <f>SUMIFS(Dez!$I$5:$I$619,Dez!$S$5:$S$619,"Despesa",Dez!$F$5:$F$619,Resultado!$D1114)</f>
        <v>0</v>
      </c>
      <c r="Q1114" s="65">
        <f t="shared" si="110"/>
        <v>0</v>
      </c>
    </row>
    <row r="1115" spans="3:17" ht="28.5" customHeight="1" thickTop="1" thickBot="1" x14ac:dyDescent="0.25">
      <c r="C1115" s="45" t="str">
        <f>'PC Despesas'!X89</f>
        <v>5.8.85</v>
      </c>
      <c r="D1115" s="46" t="str">
        <f>VLOOKUP(C1115,'PC Despesas'!$X$5:$Y$103,2,FALSE)</f>
        <v>-</v>
      </c>
      <c r="E1115" s="65">
        <f>SUMIFS(Jan!$I$5:$I$619,Jan!$S$5:$S$619,"Despesa",Jan!$F$5:$F$619,Resultado!$D1115)</f>
        <v>0</v>
      </c>
      <c r="F1115" s="65">
        <f>SUMIFS(Fev!$I$5:$I$619,Fev!$S$5:$S$619,"Despesa",Fev!$F$5:$F$619,Resultado!$D1115)</f>
        <v>0</v>
      </c>
      <c r="G1115" s="65">
        <f>SUMIFS(Mar!$I$5:$I$619,Mar!$S$5:$S$619,"Despesa",Mar!$F$5:$F$619,Resultado!$D1115)</f>
        <v>0</v>
      </c>
      <c r="H1115" s="65">
        <f>SUMIFS(Abr!$I$5:$I$619,Abr!$S$5:$S$619,"Despesa",Abr!$F$5:$F$619,Resultado!$D1115)</f>
        <v>0</v>
      </c>
      <c r="I1115" s="65">
        <f>SUMIFS(Mai!$I$5:$I$619,Mai!$S$5:$S$619,"Despesa",Mai!$F$5:$F$619,Resultado!$D1115)</f>
        <v>0</v>
      </c>
      <c r="J1115" s="65">
        <f>SUMIFS(Jun!$I$5:$I$619,Jun!$S$5:$S$619,"Despesa",Jun!$F$5:$F$619,Resultado!$D1115)</f>
        <v>0</v>
      </c>
      <c r="K1115" s="65">
        <f>SUMIFS(Jul!$I$5:$I$619,Jul!$S$5:$S$619,"Despesa",Jul!$F$5:$F$619,Resultado!$D1115)</f>
        <v>0</v>
      </c>
      <c r="L1115" s="65">
        <f>SUMIFS(Ago!$I$5:$I$619,Ago!$S$5:$S$619,"Despesa",Ago!$F$5:$F$619,Resultado!$D1115)</f>
        <v>0</v>
      </c>
      <c r="M1115" s="65">
        <f>SUMIFS(Set!$I$5:$I$619,Set!$S$5:$S$619,"Despesa",Set!$F$5:$F$619,Resultado!$D1115)</f>
        <v>0</v>
      </c>
      <c r="N1115" s="65">
        <f>SUMIFS(Out!$I$5:$I$619,Out!$S$5:$S$619,"Despesa",Out!$F$5:$F$619,Resultado!$D1115)</f>
        <v>0</v>
      </c>
      <c r="O1115" s="65">
        <f>SUMIFS(Nov!$I$5:$I$619,Nov!$S$5:$S$619,"Despesa",Nov!$F$5:$F$619,Resultado!$D1115)</f>
        <v>0</v>
      </c>
      <c r="P1115" s="65">
        <f>SUMIFS(Dez!$I$5:$I$619,Dez!$S$5:$S$619,"Despesa",Dez!$F$5:$F$619,Resultado!$D1115)</f>
        <v>0</v>
      </c>
      <c r="Q1115" s="65">
        <f t="shared" si="110"/>
        <v>0</v>
      </c>
    </row>
    <row r="1116" spans="3:17" ht="28.5" customHeight="1" thickTop="1" thickBot="1" x14ac:dyDescent="0.25">
      <c r="C1116" s="45" t="str">
        <f>'PC Despesas'!X90</f>
        <v>5.8.86</v>
      </c>
      <c r="D1116" s="46" t="str">
        <f>VLOOKUP(C1116,'PC Despesas'!$X$5:$Y$103,2,FALSE)</f>
        <v>-</v>
      </c>
      <c r="E1116" s="65">
        <f>SUMIFS(Jan!$I$5:$I$619,Jan!$S$5:$S$619,"Despesa",Jan!$F$5:$F$619,Resultado!$D1116)</f>
        <v>0</v>
      </c>
      <c r="F1116" s="65">
        <f>SUMIFS(Fev!$I$5:$I$619,Fev!$S$5:$S$619,"Despesa",Fev!$F$5:$F$619,Resultado!$D1116)</f>
        <v>0</v>
      </c>
      <c r="G1116" s="65">
        <f>SUMIFS(Mar!$I$5:$I$619,Mar!$S$5:$S$619,"Despesa",Mar!$F$5:$F$619,Resultado!$D1116)</f>
        <v>0</v>
      </c>
      <c r="H1116" s="65">
        <f>SUMIFS(Abr!$I$5:$I$619,Abr!$S$5:$S$619,"Despesa",Abr!$F$5:$F$619,Resultado!$D1116)</f>
        <v>0</v>
      </c>
      <c r="I1116" s="65">
        <f>SUMIFS(Mai!$I$5:$I$619,Mai!$S$5:$S$619,"Despesa",Mai!$F$5:$F$619,Resultado!$D1116)</f>
        <v>0</v>
      </c>
      <c r="J1116" s="65">
        <f>SUMIFS(Jun!$I$5:$I$619,Jun!$S$5:$S$619,"Despesa",Jun!$F$5:$F$619,Resultado!$D1116)</f>
        <v>0</v>
      </c>
      <c r="K1116" s="65">
        <f>SUMIFS(Jul!$I$5:$I$619,Jul!$S$5:$S$619,"Despesa",Jul!$F$5:$F$619,Resultado!$D1116)</f>
        <v>0</v>
      </c>
      <c r="L1116" s="65">
        <f>SUMIFS(Ago!$I$5:$I$619,Ago!$S$5:$S$619,"Despesa",Ago!$F$5:$F$619,Resultado!$D1116)</f>
        <v>0</v>
      </c>
      <c r="M1116" s="65">
        <f>SUMIFS(Set!$I$5:$I$619,Set!$S$5:$S$619,"Despesa",Set!$F$5:$F$619,Resultado!$D1116)</f>
        <v>0</v>
      </c>
      <c r="N1116" s="65">
        <f>SUMIFS(Out!$I$5:$I$619,Out!$S$5:$S$619,"Despesa",Out!$F$5:$F$619,Resultado!$D1116)</f>
        <v>0</v>
      </c>
      <c r="O1116" s="65">
        <f>SUMIFS(Nov!$I$5:$I$619,Nov!$S$5:$S$619,"Despesa",Nov!$F$5:$F$619,Resultado!$D1116)</f>
        <v>0</v>
      </c>
      <c r="P1116" s="65">
        <f>SUMIFS(Dez!$I$5:$I$619,Dez!$S$5:$S$619,"Despesa",Dez!$F$5:$F$619,Resultado!$D1116)</f>
        <v>0</v>
      </c>
      <c r="Q1116" s="65">
        <f t="shared" si="110"/>
        <v>0</v>
      </c>
    </row>
    <row r="1117" spans="3:17" ht="28.5" customHeight="1" thickTop="1" thickBot="1" x14ac:dyDescent="0.25">
      <c r="C1117" s="45" t="str">
        <f>'PC Despesas'!X91</f>
        <v>5.8.87</v>
      </c>
      <c r="D1117" s="46" t="str">
        <f>VLOOKUP(C1117,'PC Despesas'!$X$5:$Y$103,2,FALSE)</f>
        <v>-</v>
      </c>
      <c r="E1117" s="65">
        <f>SUMIFS(Jan!$I$5:$I$619,Jan!$S$5:$S$619,"Despesa",Jan!$F$5:$F$619,Resultado!$D1117)</f>
        <v>0</v>
      </c>
      <c r="F1117" s="65">
        <f>SUMIFS(Fev!$I$5:$I$619,Fev!$S$5:$S$619,"Despesa",Fev!$F$5:$F$619,Resultado!$D1117)</f>
        <v>0</v>
      </c>
      <c r="G1117" s="65">
        <f>SUMIFS(Mar!$I$5:$I$619,Mar!$S$5:$S$619,"Despesa",Mar!$F$5:$F$619,Resultado!$D1117)</f>
        <v>0</v>
      </c>
      <c r="H1117" s="65">
        <f>SUMIFS(Abr!$I$5:$I$619,Abr!$S$5:$S$619,"Despesa",Abr!$F$5:$F$619,Resultado!$D1117)</f>
        <v>0</v>
      </c>
      <c r="I1117" s="65">
        <f>SUMIFS(Mai!$I$5:$I$619,Mai!$S$5:$S$619,"Despesa",Mai!$F$5:$F$619,Resultado!$D1117)</f>
        <v>0</v>
      </c>
      <c r="J1117" s="65">
        <f>SUMIFS(Jun!$I$5:$I$619,Jun!$S$5:$S$619,"Despesa",Jun!$F$5:$F$619,Resultado!$D1117)</f>
        <v>0</v>
      </c>
      <c r="K1117" s="65">
        <f>SUMIFS(Jul!$I$5:$I$619,Jul!$S$5:$S$619,"Despesa",Jul!$F$5:$F$619,Resultado!$D1117)</f>
        <v>0</v>
      </c>
      <c r="L1117" s="65">
        <f>SUMIFS(Ago!$I$5:$I$619,Ago!$S$5:$S$619,"Despesa",Ago!$F$5:$F$619,Resultado!$D1117)</f>
        <v>0</v>
      </c>
      <c r="M1117" s="65">
        <f>SUMIFS(Set!$I$5:$I$619,Set!$S$5:$S$619,"Despesa",Set!$F$5:$F$619,Resultado!$D1117)</f>
        <v>0</v>
      </c>
      <c r="N1117" s="65">
        <f>SUMIFS(Out!$I$5:$I$619,Out!$S$5:$S$619,"Despesa",Out!$F$5:$F$619,Resultado!$D1117)</f>
        <v>0</v>
      </c>
      <c r="O1117" s="65">
        <f>SUMIFS(Nov!$I$5:$I$619,Nov!$S$5:$S$619,"Despesa",Nov!$F$5:$F$619,Resultado!$D1117)</f>
        <v>0</v>
      </c>
      <c r="P1117" s="65">
        <f>SUMIFS(Dez!$I$5:$I$619,Dez!$S$5:$S$619,"Despesa",Dez!$F$5:$F$619,Resultado!$D1117)</f>
        <v>0</v>
      </c>
      <c r="Q1117" s="65">
        <f t="shared" si="110"/>
        <v>0</v>
      </c>
    </row>
    <row r="1118" spans="3:17" ht="28.5" customHeight="1" thickTop="1" thickBot="1" x14ac:dyDescent="0.25">
      <c r="C1118" s="45" t="str">
        <f>'PC Despesas'!X92</f>
        <v>5.8.88</v>
      </c>
      <c r="D1118" s="46" t="str">
        <f>VLOOKUP(C1118,'PC Despesas'!$X$5:$Y$103,2,FALSE)</f>
        <v>-</v>
      </c>
      <c r="E1118" s="65">
        <f>SUMIFS(Jan!$I$5:$I$619,Jan!$S$5:$S$619,"Despesa",Jan!$F$5:$F$619,Resultado!$D1118)</f>
        <v>0</v>
      </c>
      <c r="F1118" s="65">
        <f>SUMIFS(Fev!$I$5:$I$619,Fev!$S$5:$S$619,"Despesa",Fev!$F$5:$F$619,Resultado!$D1118)</f>
        <v>0</v>
      </c>
      <c r="G1118" s="65">
        <f>SUMIFS(Mar!$I$5:$I$619,Mar!$S$5:$S$619,"Despesa",Mar!$F$5:$F$619,Resultado!$D1118)</f>
        <v>0</v>
      </c>
      <c r="H1118" s="65">
        <f>SUMIFS(Abr!$I$5:$I$619,Abr!$S$5:$S$619,"Despesa",Abr!$F$5:$F$619,Resultado!$D1118)</f>
        <v>0</v>
      </c>
      <c r="I1118" s="65">
        <f>SUMIFS(Mai!$I$5:$I$619,Mai!$S$5:$S$619,"Despesa",Mai!$F$5:$F$619,Resultado!$D1118)</f>
        <v>0</v>
      </c>
      <c r="J1118" s="65">
        <f>SUMIFS(Jun!$I$5:$I$619,Jun!$S$5:$S$619,"Despesa",Jun!$F$5:$F$619,Resultado!$D1118)</f>
        <v>0</v>
      </c>
      <c r="K1118" s="65">
        <f>SUMIFS(Jul!$I$5:$I$619,Jul!$S$5:$S$619,"Despesa",Jul!$F$5:$F$619,Resultado!$D1118)</f>
        <v>0</v>
      </c>
      <c r="L1118" s="65">
        <f>SUMIFS(Ago!$I$5:$I$619,Ago!$S$5:$S$619,"Despesa",Ago!$F$5:$F$619,Resultado!$D1118)</f>
        <v>0</v>
      </c>
      <c r="M1118" s="65">
        <f>SUMIFS(Set!$I$5:$I$619,Set!$S$5:$S$619,"Despesa",Set!$F$5:$F$619,Resultado!$D1118)</f>
        <v>0</v>
      </c>
      <c r="N1118" s="65">
        <f>SUMIFS(Out!$I$5:$I$619,Out!$S$5:$S$619,"Despesa",Out!$F$5:$F$619,Resultado!$D1118)</f>
        <v>0</v>
      </c>
      <c r="O1118" s="65">
        <f>SUMIFS(Nov!$I$5:$I$619,Nov!$S$5:$S$619,"Despesa",Nov!$F$5:$F$619,Resultado!$D1118)</f>
        <v>0</v>
      </c>
      <c r="P1118" s="65">
        <f>SUMIFS(Dez!$I$5:$I$619,Dez!$S$5:$S$619,"Despesa",Dez!$F$5:$F$619,Resultado!$D1118)</f>
        <v>0</v>
      </c>
      <c r="Q1118" s="65">
        <f t="shared" si="110"/>
        <v>0</v>
      </c>
    </row>
    <row r="1119" spans="3:17" ht="28.5" customHeight="1" thickTop="1" thickBot="1" x14ac:dyDescent="0.25">
      <c r="C1119" s="45" t="str">
        <f>'PC Despesas'!X93</f>
        <v>5.8.89</v>
      </c>
      <c r="D1119" s="46" t="str">
        <f>VLOOKUP(C1119,'PC Despesas'!$X$5:$Y$103,2,FALSE)</f>
        <v>-</v>
      </c>
      <c r="E1119" s="65">
        <f>SUMIFS(Jan!$I$5:$I$619,Jan!$S$5:$S$619,"Despesa",Jan!$F$5:$F$619,Resultado!$D1119)</f>
        <v>0</v>
      </c>
      <c r="F1119" s="65">
        <f>SUMIFS(Fev!$I$5:$I$619,Fev!$S$5:$S$619,"Despesa",Fev!$F$5:$F$619,Resultado!$D1119)</f>
        <v>0</v>
      </c>
      <c r="G1119" s="65">
        <f>SUMIFS(Mar!$I$5:$I$619,Mar!$S$5:$S$619,"Despesa",Mar!$F$5:$F$619,Resultado!$D1119)</f>
        <v>0</v>
      </c>
      <c r="H1119" s="65">
        <f>SUMIFS(Abr!$I$5:$I$619,Abr!$S$5:$S$619,"Despesa",Abr!$F$5:$F$619,Resultado!$D1119)</f>
        <v>0</v>
      </c>
      <c r="I1119" s="65">
        <f>SUMIFS(Mai!$I$5:$I$619,Mai!$S$5:$S$619,"Despesa",Mai!$F$5:$F$619,Resultado!$D1119)</f>
        <v>0</v>
      </c>
      <c r="J1119" s="65">
        <f>SUMIFS(Jun!$I$5:$I$619,Jun!$S$5:$S$619,"Despesa",Jun!$F$5:$F$619,Resultado!$D1119)</f>
        <v>0</v>
      </c>
      <c r="K1119" s="65">
        <f>SUMIFS(Jul!$I$5:$I$619,Jul!$S$5:$S$619,"Despesa",Jul!$F$5:$F$619,Resultado!$D1119)</f>
        <v>0</v>
      </c>
      <c r="L1119" s="65">
        <f>SUMIFS(Ago!$I$5:$I$619,Ago!$S$5:$S$619,"Despesa",Ago!$F$5:$F$619,Resultado!$D1119)</f>
        <v>0</v>
      </c>
      <c r="M1119" s="65">
        <f>SUMIFS(Set!$I$5:$I$619,Set!$S$5:$S$619,"Despesa",Set!$F$5:$F$619,Resultado!$D1119)</f>
        <v>0</v>
      </c>
      <c r="N1119" s="65">
        <f>SUMIFS(Out!$I$5:$I$619,Out!$S$5:$S$619,"Despesa",Out!$F$5:$F$619,Resultado!$D1119)</f>
        <v>0</v>
      </c>
      <c r="O1119" s="65">
        <f>SUMIFS(Nov!$I$5:$I$619,Nov!$S$5:$S$619,"Despesa",Nov!$F$5:$F$619,Resultado!$D1119)</f>
        <v>0</v>
      </c>
      <c r="P1119" s="65">
        <f>SUMIFS(Dez!$I$5:$I$619,Dez!$S$5:$S$619,"Despesa",Dez!$F$5:$F$619,Resultado!$D1119)</f>
        <v>0</v>
      </c>
      <c r="Q1119" s="65">
        <f t="shared" si="110"/>
        <v>0</v>
      </c>
    </row>
    <row r="1120" spans="3:17" ht="28.5" customHeight="1" thickTop="1" thickBot="1" x14ac:dyDescent="0.25">
      <c r="C1120" s="45" t="str">
        <f>'PC Despesas'!X94</f>
        <v>5.8.90</v>
      </c>
      <c r="D1120" s="46" t="str">
        <f>VLOOKUP(C1120,'PC Despesas'!$X$5:$Y$103,2,FALSE)</f>
        <v>-</v>
      </c>
      <c r="E1120" s="65">
        <f>SUMIFS(Jan!$I$5:$I$619,Jan!$S$5:$S$619,"Despesa",Jan!$F$5:$F$619,Resultado!$D1120)</f>
        <v>0</v>
      </c>
      <c r="F1120" s="65">
        <f>SUMIFS(Fev!$I$5:$I$619,Fev!$S$5:$S$619,"Despesa",Fev!$F$5:$F$619,Resultado!$D1120)</f>
        <v>0</v>
      </c>
      <c r="G1120" s="65">
        <f>SUMIFS(Mar!$I$5:$I$619,Mar!$S$5:$S$619,"Despesa",Mar!$F$5:$F$619,Resultado!$D1120)</f>
        <v>0</v>
      </c>
      <c r="H1120" s="65">
        <f>SUMIFS(Abr!$I$5:$I$619,Abr!$S$5:$S$619,"Despesa",Abr!$F$5:$F$619,Resultado!$D1120)</f>
        <v>0</v>
      </c>
      <c r="I1120" s="65">
        <f>SUMIFS(Mai!$I$5:$I$619,Mai!$S$5:$S$619,"Despesa",Mai!$F$5:$F$619,Resultado!$D1120)</f>
        <v>0</v>
      </c>
      <c r="J1120" s="65">
        <f>SUMIFS(Jun!$I$5:$I$619,Jun!$S$5:$S$619,"Despesa",Jun!$F$5:$F$619,Resultado!$D1120)</f>
        <v>0</v>
      </c>
      <c r="K1120" s="65">
        <f>SUMIFS(Jul!$I$5:$I$619,Jul!$S$5:$S$619,"Despesa",Jul!$F$5:$F$619,Resultado!$D1120)</f>
        <v>0</v>
      </c>
      <c r="L1120" s="65">
        <f>SUMIFS(Ago!$I$5:$I$619,Ago!$S$5:$S$619,"Despesa",Ago!$F$5:$F$619,Resultado!$D1120)</f>
        <v>0</v>
      </c>
      <c r="M1120" s="65">
        <f>SUMIFS(Set!$I$5:$I$619,Set!$S$5:$S$619,"Despesa",Set!$F$5:$F$619,Resultado!$D1120)</f>
        <v>0</v>
      </c>
      <c r="N1120" s="65">
        <f>SUMIFS(Out!$I$5:$I$619,Out!$S$5:$S$619,"Despesa",Out!$F$5:$F$619,Resultado!$D1120)</f>
        <v>0</v>
      </c>
      <c r="O1120" s="65">
        <f>SUMIFS(Nov!$I$5:$I$619,Nov!$S$5:$S$619,"Despesa",Nov!$F$5:$F$619,Resultado!$D1120)</f>
        <v>0</v>
      </c>
      <c r="P1120" s="65">
        <f>SUMIFS(Dez!$I$5:$I$619,Dez!$S$5:$S$619,"Despesa",Dez!$F$5:$F$619,Resultado!$D1120)</f>
        <v>0</v>
      </c>
      <c r="Q1120" s="65">
        <f t="shared" si="110"/>
        <v>0</v>
      </c>
    </row>
    <row r="1121" spans="3:17" ht="28.5" customHeight="1" thickTop="1" thickBot="1" x14ac:dyDescent="0.25">
      <c r="C1121" s="45" t="str">
        <f>'PC Despesas'!X95</f>
        <v>5.8.91</v>
      </c>
      <c r="D1121" s="46" t="str">
        <f>VLOOKUP(C1121,'PC Despesas'!$X$5:$Y$103,2,FALSE)</f>
        <v>-</v>
      </c>
      <c r="E1121" s="65">
        <f>SUMIFS(Jan!$I$5:$I$619,Jan!$S$5:$S$619,"Despesa",Jan!$F$5:$F$619,Resultado!$D1121)</f>
        <v>0</v>
      </c>
      <c r="F1121" s="65">
        <f>SUMIFS(Fev!$I$5:$I$619,Fev!$S$5:$S$619,"Despesa",Fev!$F$5:$F$619,Resultado!$D1121)</f>
        <v>0</v>
      </c>
      <c r="G1121" s="65">
        <f>SUMIFS(Mar!$I$5:$I$619,Mar!$S$5:$S$619,"Despesa",Mar!$F$5:$F$619,Resultado!$D1121)</f>
        <v>0</v>
      </c>
      <c r="H1121" s="65">
        <f>SUMIFS(Abr!$I$5:$I$619,Abr!$S$5:$S$619,"Despesa",Abr!$F$5:$F$619,Resultado!$D1121)</f>
        <v>0</v>
      </c>
      <c r="I1121" s="65">
        <f>SUMIFS(Mai!$I$5:$I$619,Mai!$S$5:$S$619,"Despesa",Mai!$F$5:$F$619,Resultado!$D1121)</f>
        <v>0</v>
      </c>
      <c r="J1121" s="65">
        <f>SUMIFS(Jun!$I$5:$I$619,Jun!$S$5:$S$619,"Despesa",Jun!$F$5:$F$619,Resultado!$D1121)</f>
        <v>0</v>
      </c>
      <c r="K1121" s="65">
        <f>SUMIFS(Jul!$I$5:$I$619,Jul!$S$5:$S$619,"Despesa",Jul!$F$5:$F$619,Resultado!$D1121)</f>
        <v>0</v>
      </c>
      <c r="L1121" s="65">
        <f>SUMIFS(Ago!$I$5:$I$619,Ago!$S$5:$S$619,"Despesa",Ago!$F$5:$F$619,Resultado!$D1121)</f>
        <v>0</v>
      </c>
      <c r="M1121" s="65">
        <f>SUMIFS(Set!$I$5:$I$619,Set!$S$5:$S$619,"Despesa",Set!$F$5:$F$619,Resultado!$D1121)</f>
        <v>0</v>
      </c>
      <c r="N1121" s="65">
        <f>SUMIFS(Out!$I$5:$I$619,Out!$S$5:$S$619,"Despesa",Out!$F$5:$F$619,Resultado!$D1121)</f>
        <v>0</v>
      </c>
      <c r="O1121" s="65">
        <f>SUMIFS(Nov!$I$5:$I$619,Nov!$S$5:$S$619,"Despesa",Nov!$F$5:$F$619,Resultado!$D1121)</f>
        <v>0</v>
      </c>
      <c r="P1121" s="65">
        <f>SUMIFS(Dez!$I$5:$I$619,Dez!$S$5:$S$619,"Despesa",Dez!$F$5:$F$619,Resultado!$D1121)</f>
        <v>0</v>
      </c>
      <c r="Q1121" s="65">
        <f t="shared" si="110"/>
        <v>0</v>
      </c>
    </row>
    <row r="1122" spans="3:17" ht="28.5" customHeight="1" thickTop="1" thickBot="1" x14ac:dyDescent="0.25">
      <c r="C1122" s="45" t="str">
        <f>'PC Despesas'!X96</f>
        <v>5.8.92</v>
      </c>
      <c r="D1122" s="46" t="str">
        <f>VLOOKUP(C1122,'PC Despesas'!$X$5:$Y$103,2,FALSE)</f>
        <v>-</v>
      </c>
      <c r="E1122" s="65">
        <f>SUMIFS(Jan!$I$5:$I$619,Jan!$S$5:$S$619,"Despesa",Jan!$F$5:$F$619,Resultado!$D1122)</f>
        <v>0</v>
      </c>
      <c r="F1122" s="65">
        <f>SUMIFS(Fev!$I$5:$I$619,Fev!$S$5:$S$619,"Despesa",Fev!$F$5:$F$619,Resultado!$D1122)</f>
        <v>0</v>
      </c>
      <c r="G1122" s="65">
        <f>SUMIFS(Mar!$I$5:$I$619,Mar!$S$5:$S$619,"Despesa",Mar!$F$5:$F$619,Resultado!$D1122)</f>
        <v>0</v>
      </c>
      <c r="H1122" s="65">
        <f>SUMIFS(Abr!$I$5:$I$619,Abr!$S$5:$S$619,"Despesa",Abr!$F$5:$F$619,Resultado!$D1122)</f>
        <v>0</v>
      </c>
      <c r="I1122" s="65">
        <f>SUMIFS(Mai!$I$5:$I$619,Mai!$S$5:$S$619,"Despesa",Mai!$F$5:$F$619,Resultado!$D1122)</f>
        <v>0</v>
      </c>
      <c r="J1122" s="65">
        <f>SUMIFS(Jun!$I$5:$I$619,Jun!$S$5:$S$619,"Despesa",Jun!$F$5:$F$619,Resultado!$D1122)</f>
        <v>0</v>
      </c>
      <c r="K1122" s="65">
        <f>SUMIFS(Jul!$I$5:$I$619,Jul!$S$5:$S$619,"Despesa",Jul!$F$5:$F$619,Resultado!$D1122)</f>
        <v>0</v>
      </c>
      <c r="L1122" s="65">
        <f>SUMIFS(Ago!$I$5:$I$619,Ago!$S$5:$S$619,"Despesa",Ago!$F$5:$F$619,Resultado!$D1122)</f>
        <v>0</v>
      </c>
      <c r="M1122" s="65">
        <f>SUMIFS(Set!$I$5:$I$619,Set!$S$5:$S$619,"Despesa",Set!$F$5:$F$619,Resultado!$D1122)</f>
        <v>0</v>
      </c>
      <c r="N1122" s="65">
        <f>SUMIFS(Out!$I$5:$I$619,Out!$S$5:$S$619,"Despesa",Out!$F$5:$F$619,Resultado!$D1122)</f>
        <v>0</v>
      </c>
      <c r="O1122" s="65">
        <f>SUMIFS(Nov!$I$5:$I$619,Nov!$S$5:$S$619,"Despesa",Nov!$F$5:$F$619,Resultado!$D1122)</f>
        <v>0</v>
      </c>
      <c r="P1122" s="65">
        <f>SUMIFS(Dez!$I$5:$I$619,Dez!$S$5:$S$619,"Despesa",Dez!$F$5:$F$619,Resultado!$D1122)</f>
        <v>0</v>
      </c>
      <c r="Q1122" s="65">
        <f t="shared" si="110"/>
        <v>0</v>
      </c>
    </row>
    <row r="1123" spans="3:17" ht="28.5" customHeight="1" thickTop="1" thickBot="1" x14ac:dyDescent="0.25">
      <c r="C1123" s="45" t="str">
        <f>'PC Despesas'!X97</f>
        <v>5.8.93</v>
      </c>
      <c r="D1123" s="46" t="str">
        <f>VLOOKUP(C1123,'PC Despesas'!$X$5:$Y$103,2,FALSE)</f>
        <v>-</v>
      </c>
      <c r="E1123" s="65">
        <f>SUMIFS(Jan!$I$5:$I$619,Jan!$S$5:$S$619,"Despesa",Jan!$F$5:$F$619,Resultado!$D1123)</f>
        <v>0</v>
      </c>
      <c r="F1123" s="65">
        <f>SUMIFS(Fev!$I$5:$I$619,Fev!$S$5:$S$619,"Despesa",Fev!$F$5:$F$619,Resultado!$D1123)</f>
        <v>0</v>
      </c>
      <c r="G1123" s="65">
        <f>SUMIFS(Mar!$I$5:$I$619,Mar!$S$5:$S$619,"Despesa",Mar!$F$5:$F$619,Resultado!$D1123)</f>
        <v>0</v>
      </c>
      <c r="H1123" s="65">
        <f>SUMIFS(Abr!$I$5:$I$619,Abr!$S$5:$S$619,"Despesa",Abr!$F$5:$F$619,Resultado!$D1123)</f>
        <v>0</v>
      </c>
      <c r="I1123" s="65">
        <f>SUMIFS(Mai!$I$5:$I$619,Mai!$S$5:$S$619,"Despesa",Mai!$F$5:$F$619,Resultado!$D1123)</f>
        <v>0</v>
      </c>
      <c r="J1123" s="65">
        <f>SUMIFS(Jun!$I$5:$I$619,Jun!$S$5:$S$619,"Despesa",Jun!$F$5:$F$619,Resultado!$D1123)</f>
        <v>0</v>
      </c>
      <c r="K1123" s="65">
        <f>SUMIFS(Jul!$I$5:$I$619,Jul!$S$5:$S$619,"Despesa",Jul!$F$5:$F$619,Resultado!$D1123)</f>
        <v>0</v>
      </c>
      <c r="L1123" s="65">
        <f>SUMIFS(Ago!$I$5:$I$619,Ago!$S$5:$S$619,"Despesa",Ago!$F$5:$F$619,Resultado!$D1123)</f>
        <v>0</v>
      </c>
      <c r="M1123" s="65">
        <f>SUMIFS(Set!$I$5:$I$619,Set!$S$5:$S$619,"Despesa",Set!$F$5:$F$619,Resultado!$D1123)</f>
        <v>0</v>
      </c>
      <c r="N1123" s="65">
        <f>SUMIFS(Out!$I$5:$I$619,Out!$S$5:$S$619,"Despesa",Out!$F$5:$F$619,Resultado!$D1123)</f>
        <v>0</v>
      </c>
      <c r="O1123" s="65">
        <f>SUMIFS(Nov!$I$5:$I$619,Nov!$S$5:$S$619,"Despesa",Nov!$F$5:$F$619,Resultado!$D1123)</f>
        <v>0</v>
      </c>
      <c r="P1123" s="65">
        <f>SUMIFS(Dez!$I$5:$I$619,Dez!$S$5:$S$619,"Despesa",Dez!$F$5:$F$619,Resultado!$D1123)</f>
        <v>0</v>
      </c>
      <c r="Q1123" s="65">
        <f t="shared" si="110"/>
        <v>0</v>
      </c>
    </row>
    <row r="1124" spans="3:17" ht="28.5" customHeight="1" thickTop="1" thickBot="1" x14ac:dyDescent="0.25">
      <c r="C1124" s="45" t="str">
        <f>'PC Despesas'!X98</f>
        <v>5.8.94</v>
      </c>
      <c r="D1124" s="46" t="str">
        <f>VLOOKUP(C1124,'PC Despesas'!$X$5:$Y$103,2,FALSE)</f>
        <v>-</v>
      </c>
      <c r="E1124" s="65">
        <f>SUMIFS(Jan!$I$5:$I$619,Jan!$S$5:$S$619,"Despesa",Jan!$F$5:$F$619,Resultado!$D1124)</f>
        <v>0</v>
      </c>
      <c r="F1124" s="65">
        <f>SUMIFS(Fev!$I$5:$I$619,Fev!$S$5:$S$619,"Despesa",Fev!$F$5:$F$619,Resultado!$D1124)</f>
        <v>0</v>
      </c>
      <c r="G1124" s="65">
        <f>SUMIFS(Mar!$I$5:$I$619,Mar!$S$5:$S$619,"Despesa",Mar!$F$5:$F$619,Resultado!$D1124)</f>
        <v>0</v>
      </c>
      <c r="H1124" s="65">
        <f>SUMIFS(Abr!$I$5:$I$619,Abr!$S$5:$S$619,"Despesa",Abr!$F$5:$F$619,Resultado!$D1124)</f>
        <v>0</v>
      </c>
      <c r="I1124" s="65">
        <f>SUMIFS(Mai!$I$5:$I$619,Mai!$S$5:$S$619,"Despesa",Mai!$F$5:$F$619,Resultado!$D1124)</f>
        <v>0</v>
      </c>
      <c r="J1124" s="65">
        <f>SUMIFS(Jun!$I$5:$I$619,Jun!$S$5:$S$619,"Despesa",Jun!$F$5:$F$619,Resultado!$D1124)</f>
        <v>0</v>
      </c>
      <c r="K1124" s="65">
        <f>SUMIFS(Jul!$I$5:$I$619,Jul!$S$5:$S$619,"Despesa",Jul!$F$5:$F$619,Resultado!$D1124)</f>
        <v>0</v>
      </c>
      <c r="L1124" s="65">
        <f>SUMIFS(Ago!$I$5:$I$619,Ago!$S$5:$S$619,"Despesa",Ago!$F$5:$F$619,Resultado!$D1124)</f>
        <v>0</v>
      </c>
      <c r="M1124" s="65">
        <f>SUMIFS(Set!$I$5:$I$619,Set!$S$5:$S$619,"Despesa",Set!$F$5:$F$619,Resultado!$D1124)</f>
        <v>0</v>
      </c>
      <c r="N1124" s="65">
        <f>SUMIFS(Out!$I$5:$I$619,Out!$S$5:$S$619,"Despesa",Out!$F$5:$F$619,Resultado!$D1124)</f>
        <v>0</v>
      </c>
      <c r="O1124" s="65">
        <f>SUMIFS(Nov!$I$5:$I$619,Nov!$S$5:$S$619,"Despesa",Nov!$F$5:$F$619,Resultado!$D1124)</f>
        <v>0</v>
      </c>
      <c r="P1124" s="65">
        <f>SUMIFS(Dez!$I$5:$I$619,Dez!$S$5:$S$619,"Despesa",Dez!$F$5:$F$619,Resultado!$D1124)</f>
        <v>0</v>
      </c>
      <c r="Q1124" s="65">
        <f t="shared" si="110"/>
        <v>0</v>
      </c>
    </row>
    <row r="1125" spans="3:17" ht="28.5" customHeight="1" thickTop="1" thickBot="1" x14ac:dyDescent="0.25">
      <c r="C1125" s="45" t="str">
        <f>'PC Despesas'!X99</f>
        <v>5.8.95</v>
      </c>
      <c r="D1125" s="46" t="str">
        <f>VLOOKUP(C1125,'PC Despesas'!$X$5:$Y$103,2,FALSE)</f>
        <v>-</v>
      </c>
      <c r="E1125" s="65">
        <f>SUMIFS(Jan!$I$5:$I$619,Jan!$S$5:$S$619,"Despesa",Jan!$F$5:$F$619,Resultado!$D1125)</f>
        <v>0</v>
      </c>
      <c r="F1125" s="65">
        <f>SUMIFS(Fev!$I$5:$I$619,Fev!$S$5:$S$619,"Despesa",Fev!$F$5:$F$619,Resultado!$D1125)</f>
        <v>0</v>
      </c>
      <c r="G1125" s="65">
        <f>SUMIFS(Mar!$I$5:$I$619,Mar!$S$5:$S$619,"Despesa",Mar!$F$5:$F$619,Resultado!$D1125)</f>
        <v>0</v>
      </c>
      <c r="H1125" s="65">
        <f>SUMIFS(Abr!$I$5:$I$619,Abr!$S$5:$S$619,"Despesa",Abr!$F$5:$F$619,Resultado!$D1125)</f>
        <v>0</v>
      </c>
      <c r="I1125" s="65">
        <f>SUMIFS(Mai!$I$5:$I$619,Mai!$S$5:$S$619,"Despesa",Mai!$F$5:$F$619,Resultado!$D1125)</f>
        <v>0</v>
      </c>
      <c r="J1125" s="65">
        <f>SUMIFS(Jun!$I$5:$I$619,Jun!$S$5:$S$619,"Despesa",Jun!$F$5:$F$619,Resultado!$D1125)</f>
        <v>0</v>
      </c>
      <c r="K1125" s="65">
        <f>SUMIFS(Jul!$I$5:$I$619,Jul!$S$5:$S$619,"Despesa",Jul!$F$5:$F$619,Resultado!$D1125)</f>
        <v>0</v>
      </c>
      <c r="L1125" s="65">
        <f>SUMIFS(Ago!$I$5:$I$619,Ago!$S$5:$S$619,"Despesa",Ago!$F$5:$F$619,Resultado!$D1125)</f>
        <v>0</v>
      </c>
      <c r="M1125" s="65">
        <f>SUMIFS(Set!$I$5:$I$619,Set!$S$5:$S$619,"Despesa",Set!$F$5:$F$619,Resultado!$D1125)</f>
        <v>0</v>
      </c>
      <c r="N1125" s="65">
        <f>SUMIFS(Out!$I$5:$I$619,Out!$S$5:$S$619,"Despesa",Out!$F$5:$F$619,Resultado!$D1125)</f>
        <v>0</v>
      </c>
      <c r="O1125" s="65">
        <f>SUMIFS(Nov!$I$5:$I$619,Nov!$S$5:$S$619,"Despesa",Nov!$F$5:$F$619,Resultado!$D1125)</f>
        <v>0</v>
      </c>
      <c r="P1125" s="65">
        <f>SUMIFS(Dez!$I$5:$I$619,Dez!$S$5:$S$619,"Despesa",Dez!$F$5:$F$619,Resultado!$D1125)</f>
        <v>0</v>
      </c>
      <c r="Q1125" s="65">
        <f t="shared" si="110"/>
        <v>0</v>
      </c>
    </row>
    <row r="1126" spans="3:17" ht="28.5" customHeight="1" thickTop="1" thickBot="1" x14ac:dyDescent="0.25">
      <c r="C1126" s="45" t="str">
        <f>'PC Despesas'!X100</f>
        <v>5.8.96</v>
      </c>
      <c r="D1126" s="46" t="str">
        <f>VLOOKUP(C1126,'PC Despesas'!$X$5:$Y$103,2,FALSE)</f>
        <v>-</v>
      </c>
      <c r="E1126" s="65">
        <f>SUMIFS(Jan!$I$5:$I$619,Jan!$S$5:$S$619,"Despesa",Jan!$F$5:$F$619,Resultado!$D1126)</f>
        <v>0</v>
      </c>
      <c r="F1126" s="65">
        <f>SUMIFS(Fev!$I$5:$I$619,Fev!$S$5:$S$619,"Despesa",Fev!$F$5:$F$619,Resultado!$D1126)</f>
        <v>0</v>
      </c>
      <c r="G1126" s="65">
        <f>SUMIFS(Mar!$I$5:$I$619,Mar!$S$5:$S$619,"Despesa",Mar!$F$5:$F$619,Resultado!$D1126)</f>
        <v>0</v>
      </c>
      <c r="H1126" s="65">
        <f>SUMIFS(Abr!$I$5:$I$619,Abr!$S$5:$S$619,"Despesa",Abr!$F$5:$F$619,Resultado!$D1126)</f>
        <v>0</v>
      </c>
      <c r="I1126" s="65">
        <f>SUMIFS(Mai!$I$5:$I$619,Mai!$S$5:$S$619,"Despesa",Mai!$F$5:$F$619,Resultado!$D1126)</f>
        <v>0</v>
      </c>
      <c r="J1126" s="65">
        <f>SUMIFS(Jun!$I$5:$I$619,Jun!$S$5:$S$619,"Despesa",Jun!$F$5:$F$619,Resultado!$D1126)</f>
        <v>0</v>
      </c>
      <c r="K1126" s="65">
        <f>SUMIFS(Jul!$I$5:$I$619,Jul!$S$5:$S$619,"Despesa",Jul!$F$5:$F$619,Resultado!$D1126)</f>
        <v>0</v>
      </c>
      <c r="L1126" s="65">
        <f>SUMIFS(Ago!$I$5:$I$619,Ago!$S$5:$S$619,"Despesa",Ago!$F$5:$F$619,Resultado!$D1126)</f>
        <v>0</v>
      </c>
      <c r="M1126" s="65">
        <f>SUMIFS(Set!$I$5:$I$619,Set!$S$5:$S$619,"Despesa",Set!$F$5:$F$619,Resultado!$D1126)</f>
        <v>0</v>
      </c>
      <c r="N1126" s="65">
        <f>SUMIFS(Out!$I$5:$I$619,Out!$S$5:$S$619,"Despesa",Out!$F$5:$F$619,Resultado!$D1126)</f>
        <v>0</v>
      </c>
      <c r="O1126" s="65">
        <f>SUMIFS(Nov!$I$5:$I$619,Nov!$S$5:$S$619,"Despesa",Nov!$F$5:$F$619,Resultado!$D1126)</f>
        <v>0</v>
      </c>
      <c r="P1126" s="65">
        <f>SUMIFS(Dez!$I$5:$I$619,Dez!$S$5:$S$619,"Despesa",Dez!$F$5:$F$619,Resultado!$D1126)</f>
        <v>0</v>
      </c>
      <c r="Q1126" s="65">
        <f t="shared" si="110"/>
        <v>0</v>
      </c>
    </row>
    <row r="1127" spans="3:17" ht="28.5" customHeight="1" thickTop="1" thickBot="1" x14ac:dyDescent="0.25">
      <c r="C1127" s="45" t="str">
        <f>'PC Despesas'!X101</f>
        <v>5.8.97</v>
      </c>
      <c r="D1127" s="46" t="str">
        <f>VLOOKUP(C1127,'PC Despesas'!$X$5:$Y$103,2,FALSE)</f>
        <v>-</v>
      </c>
      <c r="E1127" s="65">
        <f>SUMIFS(Jan!$I$5:$I$619,Jan!$S$5:$S$619,"Despesa",Jan!$F$5:$F$619,Resultado!$D1127)</f>
        <v>0</v>
      </c>
      <c r="F1127" s="65">
        <f>SUMIFS(Fev!$I$5:$I$619,Fev!$S$5:$S$619,"Despesa",Fev!$F$5:$F$619,Resultado!$D1127)</f>
        <v>0</v>
      </c>
      <c r="G1127" s="65">
        <f>SUMIFS(Mar!$I$5:$I$619,Mar!$S$5:$S$619,"Despesa",Mar!$F$5:$F$619,Resultado!$D1127)</f>
        <v>0</v>
      </c>
      <c r="H1127" s="65">
        <f>SUMIFS(Abr!$I$5:$I$619,Abr!$S$5:$S$619,"Despesa",Abr!$F$5:$F$619,Resultado!$D1127)</f>
        <v>0</v>
      </c>
      <c r="I1127" s="65">
        <f>SUMIFS(Mai!$I$5:$I$619,Mai!$S$5:$S$619,"Despesa",Mai!$F$5:$F$619,Resultado!$D1127)</f>
        <v>0</v>
      </c>
      <c r="J1127" s="65">
        <f>SUMIFS(Jun!$I$5:$I$619,Jun!$S$5:$S$619,"Despesa",Jun!$F$5:$F$619,Resultado!$D1127)</f>
        <v>0</v>
      </c>
      <c r="K1127" s="65">
        <f>SUMIFS(Jul!$I$5:$I$619,Jul!$S$5:$S$619,"Despesa",Jul!$F$5:$F$619,Resultado!$D1127)</f>
        <v>0</v>
      </c>
      <c r="L1127" s="65">
        <f>SUMIFS(Ago!$I$5:$I$619,Ago!$S$5:$S$619,"Despesa",Ago!$F$5:$F$619,Resultado!$D1127)</f>
        <v>0</v>
      </c>
      <c r="M1127" s="65">
        <f>SUMIFS(Set!$I$5:$I$619,Set!$S$5:$S$619,"Despesa",Set!$F$5:$F$619,Resultado!$D1127)</f>
        <v>0</v>
      </c>
      <c r="N1127" s="65">
        <f>SUMIFS(Out!$I$5:$I$619,Out!$S$5:$S$619,"Despesa",Out!$F$5:$F$619,Resultado!$D1127)</f>
        <v>0</v>
      </c>
      <c r="O1127" s="65">
        <f>SUMIFS(Nov!$I$5:$I$619,Nov!$S$5:$S$619,"Despesa",Nov!$F$5:$F$619,Resultado!$D1127)</f>
        <v>0</v>
      </c>
      <c r="P1127" s="65">
        <f>SUMIFS(Dez!$I$5:$I$619,Dez!$S$5:$S$619,"Despesa",Dez!$F$5:$F$619,Resultado!$D1127)</f>
        <v>0</v>
      </c>
      <c r="Q1127" s="65">
        <f t="shared" si="110"/>
        <v>0</v>
      </c>
    </row>
    <row r="1128" spans="3:17" ht="28.5" customHeight="1" thickTop="1" thickBot="1" x14ac:dyDescent="0.25">
      <c r="C1128" s="45" t="str">
        <f>'PC Despesas'!X102</f>
        <v>5.8.98</v>
      </c>
      <c r="D1128" s="46" t="str">
        <f>VLOOKUP(C1128,'PC Despesas'!$X$5:$Y$103,2,FALSE)</f>
        <v>-</v>
      </c>
      <c r="E1128" s="65">
        <f>SUMIFS(Jan!$I$5:$I$619,Jan!$S$5:$S$619,"Despesa",Jan!$F$5:$F$619,Resultado!$D1128)</f>
        <v>0</v>
      </c>
      <c r="F1128" s="65">
        <f>SUMIFS(Fev!$I$5:$I$619,Fev!$S$5:$S$619,"Despesa",Fev!$F$5:$F$619,Resultado!$D1128)</f>
        <v>0</v>
      </c>
      <c r="G1128" s="65">
        <f>SUMIFS(Mar!$I$5:$I$619,Mar!$S$5:$S$619,"Despesa",Mar!$F$5:$F$619,Resultado!$D1128)</f>
        <v>0</v>
      </c>
      <c r="H1128" s="65">
        <f>SUMIFS(Abr!$I$5:$I$619,Abr!$S$5:$S$619,"Despesa",Abr!$F$5:$F$619,Resultado!$D1128)</f>
        <v>0</v>
      </c>
      <c r="I1128" s="65">
        <f>SUMIFS(Mai!$I$5:$I$619,Mai!$S$5:$S$619,"Despesa",Mai!$F$5:$F$619,Resultado!$D1128)</f>
        <v>0</v>
      </c>
      <c r="J1128" s="65">
        <f>SUMIFS(Jun!$I$5:$I$619,Jun!$S$5:$S$619,"Despesa",Jun!$F$5:$F$619,Resultado!$D1128)</f>
        <v>0</v>
      </c>
      <c r="K1128" s="65">
        <f>SUMIFS(Jul!$I$5:$I$619,Jul!$S$5:$S$619,"Despesa",Jul!$F$5:$F$619,Resultado!$D1128)</f>
        <v>0</v>
      </c>
      <c r="L1128" s="65">
        <f>SUMIFS(Ago!$I$5:$I$619,Ago!$S$5:$S$619,"Despesa",Ago!$F$5:$F$619,Resultado!$D1128)</f>
        <v>0</v>
      </c>
      <c r="M1128" s="65">
        <f>SUMIFS(Set!$I$5:$I$619,Set!$S$5:$S$619,"Despesa",Set!$F$5:$F$619,Resultado!$D1128)</f>
        <v>0</v>
      </c>
      <c r="N1128" s="65">
        <f>SUMIFS(Out!$I$5:$I$619,Out!$S$5:$S$619,"Despesa",Out!$F$5:$F$619,Resultado!$D1128)</f>
        <v>0</v>
      </c>
      <c r="O1128" s="65">
        <f>SUMIFS(Nov!$I$5:$I$619,Nov!$S$5:$S$619,"Despesa",Nov!$F$5:$F$619,Resultado!$D1128)</f>
        <v>0</v>
      </c>
      <c r="P1128" s="65">
        <f>SUMIFS(Dez!$I$5:$I$619,Dez!$S$5:$S$619,"Despesa",Dez!$F$5:$F$619,Resultado!$D1128)</f>
        <v>0</v>
      </c>
      <c r="Q1128" s="65">
        <f t="shared" si="110"/>
        <v>0</v>
      </c>
    </row>
    <row r="1129" spans="3:17" ht="28.5" customHeight="1" thickTop="1" thickBot="1" x14ac:dyDescent="0.25">
      <c r="C1129" s="45" t="str">
        <f>'PC Despesas'!X103</f>
        <v>5.8.99</v>
      </c>
      <c r="D1129" s="46" t="str">
        <f>VLOOKUP(C1129,'PC Despesas'!$X$5:$Y$103,2,FALSE)</f>
        <v>OUTROS INVESTIMENTOS (BENS)</v>
      </c>
      <c r="E1129" s="65">
        <f>SUMIFS(Jan!$I$5:$I$619,Jan!$S$5:$S$619,"Despesa",Jan!$F$5:$F$619,Resultado!$D1129)</f>
        <v>0</v>
      </c>
      <c r="F1129" s="65">
        <f>SUMIFS(Fev!$I$5:$I$619,Fev!$S$5:$S$619,"Despesa",Fev!$F$5:$F$619,Resultado!$D1129)</f>
        <v>0</v>
      </c>
      <c r="G1129" s="65">
        <f>SUMIFS(Mar!$I$5:$I$619,Mar!$S$5:$S$619,"Despesa",Mar!$F$5:$F$619,Resultado!$D1129)</f>
        <v>0</v>
      </c>
      <c r="H1129" s="65">
        <f>SUMIFS(Abr!$I$5:$I$619,Abr!$S$5:$S$619,"Despesa",Abr!$F$5:$F$619,Resultado!$D1129)</f>
        <v>0</v>
      </c>
      <c r="I1129" s="65">
        <f>SUMIFS(Mai!$I$5:$I$619,Mai!$S$5:$S$619,"Despesa",Mai!$F$5:$F$619,Resultado!$D1129)</f>
        <v>0</v>
      </c>
      <c r="J1129" s="65">
        <f>SUMIFS(Jun!$I$5:$I$619,Jun!$S$5:$S$619,"Despesa",Jun!$F$5:$F$619,Resultado!$D1129)</f>
        <v>0</v>
      </c>
      <c r="K1129" s="65">
        <f>SUMIFS(Jul!$I$5:$I$619,Jul!$S$5:$S$619,"Despesa",Jul!$F$5:$F$619,Resultado!$D1129)</f>
        <v>0</v>
      </c>
      <c r="L1129" s="65">
        <f>SUMIFS(Ago!$I$5:$I$619,Ago!$S$5:$S$619,"Despesa",Ago!$F$5:$F$619,Resultado!$D1129)</f>
        <v>0</v>
      </c>
      <c r="M1129" s="65">
        <f>SUMIFS(Set!$I$5:$I$619,Set!$S$5:$S$619,"Despesa",Set!$F$5:$F$619,Resultado!$D1129)</f>
        <v>0</v>
      </c>
      <c r="N1129" s="65">
        <f>SUMIFS(Out!$I$5:$I$619,Out!$S$5:$S$619,"Despesa",Out!$F$5:$F$619,Resultado!$D1129)</f>
        <v>0</v>
      </c>
      <c r="O1129" s="65">
        <f>SUMIFS(Nov!$I$5:$I$619,Nov!$S$5:$S$619,"Despesa",Nov!$F$5:$F$619,Resultado!$D1129)</f>
        <v>0</v>
      </c>
      <c r="P1129" s="65">
        <f>SUMIFS(Dez!$I$5:$I$619,Dez!$S$5:$S$619,"Despesa",Dez!$F$5:$F$619,Resultado!$D1129)</f>
        <v>0</v>
      </c>
      <c r="Q1129" s="65">
        <f t="shared" si="110"/>
        <v>0</v>
      </c>
    </row>
    <row r="1130" spans="3:17" ht="28.5" customHeight="1" thickTop="1" x14ac:dyDescent="0.2"/>
    <row r="1131" spans="3:17" ht="28.5" customHeight="1" x14ac:dyDescent="0.2"/>
    <row r="1132" spans="3:17" ht="28.5" hidden="1" customHeight="1" x14ac:dyDescent="0.2"/>
    <row r="1133" spans="3:17" ht="28.5" hidden="1" customHeight="1" x14ac:dyDescent="0.2"/>
    <row r="1134" spans="3:17" ht="28.5" hidden="1" customHeight="1" x14ac:dyDescent="0.2"/>
    <row r="1135" spans="3:17" ht="28.5" hidden="1" customHeight="1" x14ac:dyDescent="0.2"/>
    <row r="1136" spans="3:17" ht="28.5" hidden="1" customHeight="1" x14ac:dyDescent="0.2"/>
    <row r="1137" ht="28.5" hidden="1" customHeight="1" x14ac:dyDescent="0.2"/>
    <row r="1138" ht="28.5" hidden="1" customHeight="1" x14ac:dyDescent="0.2"/>
    <row r="1139" ht="28.5" hidden="1" customHeight="1" x14ac:dyDescent="0.2"/>
    <row r="1140" x14ac:dyDescent="0.2"/>
    <row r="1141" x14ac:dyDescent="0.2"/>
    <row r="1142" x14ac:dyDescent="0.2"/>
    <row r="1143" x14ac:dyDescent="0.2"/>
    <row r="1144" x14ac:dyDescent="0.2"/>
    <row r="1145" x14ac:dyDescent="0.2"/>
    <row r="1146" x14ac:dyDescent="0.2"/>
    <row r="1147" x14ac:dyDescent="0.2"/>
    <row r="1148" x14ac:dyDescent="0.2"/>
    <row r="1149" x14ac:dyDescent="0.2"/>
    <row r="1150" x14ac:dyDescent="0.2"/>
    <row r="1151" x14ac:dyDescent="0.2"/>
    <row r="1152" x14ac:dyDescent="0.2"/>
    <row r="1153" x14ac:dyDescent="0.2"/>
    <row r="1154" x14ac:dyDescent="0.2"/>
    <row r="1155" x14ac:dyDescent="0.2"/>
    <row r="1156" x14ac:dyDescent="0.2"/>
    <row r="1157" x14ac:dyDescent="0.2"/>
    <row r="1158" x14ac:dyDescent="0.2"/>
    <row r="1159" x14ac:dyDescent="0.2"/>
    <row r="1160" x14ac:dyDescent="0.2"/>
    <row r="1161" x14ac:dyDescent="0.2"/>
    <row r="1162" x14ac:dyDescent="0.2"/>
    <row r="1163" x14ac:dyDescent="0.2"/>
    <row r="1164" x14ac:dyDescent="0.2"/>
    <row r="1165" x14ac:dyDescent="0.2"/>
    <row r="1166" x14ac:dyDescent="0.2"/>
    <row r="1167" x14ac:dyDescent="0.2"/>
    <row r="1168" x14ac:dyDescent="0.2"/>
    <row r="1169" x14ac:dyDescent="0.2"/>
    <row r="1170" x14ac:dyDescent="0.2"/>
    <row r="1171" x14ac:dyDescent="0.2"/>
    <row r="1172" x14ac:dyDescent="0.2"/>
    <row r="1173" x14ac:dyDescent="0.2"/>
    <row r="1174" x14ac:dyDescent="0.2"/>
    <row r="1175" x14ac:dyDescent="0.2"/>
    <row r="1176" x14ac:dyDescent="0.2"/>
    <row r="1177" x14ac:dyDescent="0.2"/>
    <row r="1178" x14ac:dyDescent="0.2"/>
    <row r="1179" x14ac:dyDescent="0.2"/>
    <row r="1180" x14ac:dyDescent="0.2"/>
    <row r="1181" x14ac:dyDescent="0.2"/>
    <row r="1182" x14ac:dyDescent="0.2"/>
    <row r="1183" x14ac:dyDescent="0.2"/>
    <row r="1184" x14ac:dyDescent="0.2"/>
    <row r="1185" x14ac:dyDescent="0.2"/>
    <row r="1186" x14ac:dyDescent="0.2"/>
    <row r="1187" x14ac:dyDescent="0.2"/>
    <row r="1188" x14ac:dyDescent="0.2"/>
    <row r="1189" x14ac:dyDescent="0.2"/>
    <row r="1190" x14ac:dyDescent="0.2"/>
    <row r="1191" x14ac:dyDescent="0.2"/>
    <row r="1192" x14ac:dyDescent="0.2"/>
    <row r="1193" x14ac:dyDescent="0.2"/>
    <row r="1194" x14ac:dyDescent="0.2"/>
    <row r="1195" x14ac:dyDescent="0.2"/>
    <row r="1196" x14ac:dyDescent="0.2"/>
    <row r="1197" x14ac:dyDescent="0.2"/>
    <row r="1198" x14ac:dyDescent="0.2"/>
    <row r="1199" x14ac:dyDescent="0.2"/>
    <row r="1200" x14ac:dyDescent="0.2"/>
    <row r="1201" x14ac:dyDescent="0.2"/>
    <row r="1202" x14ac:dyDescent="0.2"/>
    <row r="1203" x14ac:dyDescent="0.2"/>
    <row r="1204" x14ac:dyDescent="0.2"/>
    <row r="1205" x14ac:dyDescent="0.2"/>
    <row r="1206" x14ac:dyDescent="0.2"/>
    <row r="1207" x14ac:dyDescent="0.2"/>
    <row r="1208" x14ac:dyDescent="0.2"/>
    <row r="1209" x14ac:dyDescent="0.2"/>
    <row r="1210" x14ac:dyDescent="0.2"/>
    <row r="1211" x14ac:dyDescent="0.2"/>
    <row r="1212" x14ac:dyDescent="0.2"/>
    <row r="1213" x14ac:dyDescent="0.2"/>
    <row r="1214" x14ac:dyDescent="0.2"/>
    <row r="1215" x14ac:dyDescent="0.2"/>
    <row r="1216" x14ac:dyDescent="0.2"/>
    <row r="1217" x14ac:dyDescent="0.2"/>
    <row r="1218" x14ac:dyDescent="0.2"/>
    <row r="1219" x14ac:dyDescent="0.2"/>
    <row r="1220" x14ac:dyDescent="0.2"/>
    <row r="1221" x14ac:dyDescent="0.2"/>
    <row r="1222" x14ac:dyDescent="0.2"/>
    <row r="1223" x14ac:dyDescent="0.2"/>
    <row r="1224" x14ac:dyDescent="0.2"/>
    <row r="1225" x14ac:dyDescent="0.2"/>
    <row r="1226" x14ac:dyDescent="0.2"/>
    <row r="1227" x14ac:dyDescent="0.2"/>
    <row r="1228" x14ac:dyDescent="0.2"/>
    <row r="1229" x14ac:dyDescent="0.2"/>
    <row r="1230" x14ac:dyDescent="0.2"/>
    <row r="1231" x14ac:dyDescent="0.2"/>
    <row r="1232" x14ac:dyDescent="0.2"/>
    <row r="1233" x14ac:dyDescent="0.2"/>
    <row r="1234" x14ac:dyDescent="0.2"/>
    <row r="1235" x14ac:dyDescent="0.2"/>
    <row r="1236" x14ac:dyDescent="0.2"/>
    <row r="1237" x14ac:dyDescent="0.2"/>
    <row r="1238" x14ac:dyDescent="0.2"/>
    <row r="1239" x14ac:dyDescent="0.2"/>
    <row r="1240" x14ac:dyDescent="0.2"/>
    <row r="1241" x14ac:dyDescent="0.2"/>
    <row r="1242" x14ac:dyDescent="0.2"/>
    <row r="1243" x14ac:dyDescent="0.2"/>
    <row r="1244" x14ac:dyDescent="0.2"/>
    <row r="1245" x14ac:dyDescent="0.2"/>
    <row r="1246" x14ac:dyDescent="0.2"/>
    <row r="1247" x14ac:dyDescent="0.2"/>
    <row r="1248" x14ac:dyDescent="0.2"/>
    <row r="1249" x14ac:dyDescent="0.2"/>
    <row r="1250" x14ac:dyDescent="0.2"/>
    <row r="1251" x14ac:dyDescent="0.2"/>
    <row r="1252" x14ac:dyDescent="0.2"/>
    <row r="1253" x14ac:dyDescent="0.2"/>
    <row r="1254" x14ac:dyDescent="0.2"/>
    <row r="1255" x14ac:dyDescent="0.2"/>
    <row r="1256" x14ac:dyDescent="0.2"/>
    <row r="1257" x14ac:dyDescent="0.2"/>
    <row r="1258" x14ac:dyDescent="0.2"/>
    <row r="1259" x14ac:dyDescent="0.2"/>
    <row r="1260" x14ac:dyDescent="0.2"/>
    <row r="1261" x14ac:dyDescent="0.2"/>
    <row r="1262" x14ac:dyDescent="0.2"/>
    <row r="1263" x14ac:dyDescent="0.2"/>
    <row r="1264" x14ac:dyDescent="0.2"/>
    <row r="1265" x14ac:dyDescent="0.2"/>
    <row r="1266" x14ac:dyDescent="0.2"/>
    <row r="1267" x14ac:dyDescent="0.2"/>
    <row r="1268" x14ac:dyDescent="0.2"/>
    <row r="1269" x14ac:dyDescent="0.2"/>
    <row r="1270" x14ac:dyDescent="0.2"/>
    <row r="1271" x14ac:dyDescent="0.2"/>
    <row r="1272" x14ac:dyDescent="0.2"/>
    <row r="1273" x14ac:dyDescent="0.2"/>
    <row r="1274" x14ac:dyDescent="0.2"/>
    <row r="1275" x14ac:dyDescent="0.2"/>
    <row r="1276" x14ac:dyDescent="0.2"/>
    <row r="1277" x14ac:dyDescent="0.2"/>
    <row r="1278" x14ac:dyDescent="0.2"/>
    <row r="1279" x14ac:dyDescent="0.2"/>
    <row r="1280" x14ac:dyDescent="0.2"/>
    <row r="1281" x14ac:dyDescent="0.2"/>
    <row r="1282" x14ac:dyDescent="0.2"/>
    <row r="1283" x14ac:dyDescent="0.2"/>
    <row r="1284" x14ac:dyDescent="0.2"/>
    <row r="1285" x14ac:dyDescent="0.2"/>
    <row r="1286" x14ac:dyDescent="0.2"/>
    <row r="1287" x14ac:dyDescent="0.2"/>
    <row r="1288" x14ac:dyDescent="0.2"/>
    <row r="1289" x14ac:dyDescent="0.2"/>
    <row r="1290" x14ac:dyDescent="0.2"/>
    <row r="1291" x14ac:dyDescent="0.2"/>
    <row r="1292" x14ac:dyDescent="0.2"/>
    <row r="1293" x14ac:dyDescent="0.2"/>
    <row r="1294" x14ac:dyDescent="0.2"/>
    <row r="1295" x14ac:dyDescent="0.2"/>
    <row r="1296" x14ac:dyDescent="0.2"/>
    <row r="1297" x14ac:dyDescent="0.2"/>
    <row r="1298" x14ac:dyDescent="0.2"/>
    <row r="1299" x14ac:dyDescent="0.2"/>
    <row r="1300" x14ac:dyDescent="0.2"/>
    <row r="1301" x14ac:dyDescent="0.2"/>
    <row r="1302" x14ac:dyDescent="0.2"/>
    <row r="1303" x14ac:dyDescent="0.2"/>
    <row r="1304" x14ac:dyDescent="0.2"/>
    <row r="1305" x14ac:dyDescent="0.2"/>
    <row r="1306" x14ac:dyDescent="0.2"/>
    <row r="1307" x14ac:dyDescent="0.2"/>
    <row r="1308" x14ac:dyDescent="0.2"/>
    <row r="1309" x14ac:dyDescent="0.2"/>
    <row r="1310" x14ac:dyDescent="0.2"/>
    <row r="1311" x14ac:dyDescent="0.2"/>
    <row r="1312" x14ac:dyDescent="0.2"/>
    <row r="1313" x14ac:dyDescent="0.2"/>
    <row r="1314" x14ac:dyDescent="0.2"/>
    <row r="1315" x14ac:dyDescent="0.2"/>
    <row r="1316" x14ac:dyDescent="0.2"/>
    <row r="1317" x14ac:dyDescent="0.2"/>
    <row r="1318" x14ac:dyDescent="0.2"/>
    <row r="1319" x14ac:dyDescent="0.2"/>
    <row r="1320" x14ac:dyDescent="0.2"/>
    <row r="1321" x14ac:dyDescent="0.2"/>
    <row r="1322" x14ac:dyDescent="0.2"/>
    <row r="1323" x14ac:dyDescent="0.2"/>
    <row r="1324" x14ac:dyDescent="0.2"/>
    <row r="1325" x14ac:dyDescent="0.2"/>
    <row r="1326" x14ac:dyDescent="0.2"/>
    <row r="1327" x14ac:dyDescent="0.2"/>
    <row r="1328" x14ac:dyDescent="0.2"/>
    <row r="1329" x14ac:dyDescent="0.2"/>
    <row r="1330" x14ac:dyDescent="0.2"/>
    <row r="1331" x14ac:dyDescent="0.2"/>
    <row r="1332" x14ac:dyDescent="0.2"/>
    <row r="1333" x14ac:dyDescent="0.2"/>
    <row r="1334" x14ac:dyDescent="0.2"/>
    <row r="1335" x14ac:dyDescent="0.2"/>
    <row r="1336" x14ac:dyDescent="0.2"/>
    <row r="1337" x14ac:dyDescent="0.2"/>
    <row r="1338" x14ac:dyDescent="0.2"/>
    <row r="1339" x14ac:dyDescent="0.2"/>
    <row r="1340" x14ac:dyDescent="0.2"/>
    <row r="1341" x14ac:dyDescent="0.2"/>
    <row r="1342" x14ac:dyDescent="0.2"/>
    <row r="1343" x14ac:dyDescent="0.2"/>
    <row r="1344" x14ac:dyDescent="0.2"/>
    <row r="1345" x14ac:dyDescent="0.2"/>
    <row r="1346" x14ac:dyDescent="0.2"/>
    <row r="1347" x14ac:dyDescent="0.2"/>
    <row r="1348" x14ac:dyDescent="0.2"/>
  </sheetData>
  <sheetProtection sheet="1" objects="1" scenarios="1" selectLockedCells="1"/>
  <mergeCells count="17">
    <mergeCell ref="C1028:D1028"/>
    <mergeCell ref="C321:D321"/>
    <mergeCell ref="C17:H17"/>
    <mergeCell ref="C18:D18"/>
    <mergeCell ref="C9:D9"/>
    <mergeCell ref="C13:D13"/>
    <mergeCell ref="C16:D16"/>
    <mergeCell ref="C11:D11"/>
    <mergeCell ref="C12:D12"/>
    <mergeCell ref="C14:D14"/>
    <mergeCell ref="C15:D15"/>
    <mergeCell ref="C1:K1"/>
    <mergeCell ref="C4:D4"/>
    <mergeCell ref="C6:D6"/>
    <mergeCell ref="C10:D10"/>
    <mergeCell ref="C8:D8"/>
    <mergeCell ref="C7:D7"/>
  </mergeCells>
  <conditionalFormatting sqref="E12:E13">
    <cfRule type="cellIs" dxfId="1079" priority="11" operator="lessThan">
      <formula>0</formula>
    </cfRule>
    <cfRule type="cellIs" dxfId="1078" priority="12" operator="greaterThan">
      <formula>0</formula>
    </cfRule>
  </conditionalFormatting>
  <conditionalFormatting sqref="E10 Q10">
    <cfRule type="cellIs" dxfId="1077" priority="7" operator="lessThan">
      <formula>0</formula>
    </cfRule>
    <cfRule type="cellIs" dxfId="1076" priority="8" operator="greaterThan">
      <formula>0</formula>
    </cfRule>
  </conditionalFormatting>
  <conditionalFormatting sqref="E15:Q15">
    <cfRule type="cellIs" dxfId="1075" priority="5" operator="lessThan">
      <formula>0</formula>
    </cfRule>
    <cfRule type="cellIs" dxfId="1074" priority="6" operator="greaterThan">
      <formula>0</formula>
    </cfRule>
  </conditionalFormatting>
  <conditionalFormatting sqref="F12:P13">
    <cfRule type="cellIs" dxfId="1073" priority="3" operator="lessThan">
      <formula>0</formula>
    </cfRule>
    <cfRule type="cellIs" dxfId="1072" priority="4" operator="greaterThan">
      <formula>0</formula>
    </cfRule>
  </conditionalFormatting>
  <conditionalFormatting sqref="F10:P10">
    <cfRule type="cellIs" dxfId="1071" priority="1" operator="lessThan">
      <formula>0</formula>
    </cfRule>
    <cfRule type="cellIs" dxfId="1070" priority="2" operator="greaterThan">
      <formula>0</formula>
    </cfRule>
  </conditionalFormatting>
  <pageMargins left="0.51181102362204722" right="0.51181102362204722" top="0.78740157480314965" bottom="0.78740157480314965" header="0.31496062992125984" footer="0.31496062992125984"/>
  <rowBreaks count="1" manualBreakCount="1">
    <brk id="523" min="2" max="16" man="1"/>
  </rowBreaks>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318"/>
  <sheetViews>
    <sheetView showGridLines="0" zoomScale="90" zoomScaleNormal="90" zoomScalePageLayoutView="90" workbookViewId="0"/>
  </sheetViews>
  <sheetFormatPr baseColWidth="10" defaultColWidth="0" defaultRowHeight="15" zeroHeight="1" x14ac:dyDescent="0.2"/>
  <cols>
    <col min="1" max="1" width="27.5" style="75" customWidth="1"/>
    <col min="2" max="2" width="3.6640625" customWidth="1"/>
    <col min="3" max="3" width="9.1640625" customWidth="1"/>
    <col min="4" max="4" width="21" customWidth="1"/>
    <col min="5" max="17" width="11.5" customWidth="1"/>
    <col min="18" max="26" width="8.6640625" customWidth="1"/>
    <col min="27" max="16384" width="8.6640625" hidden="1"/>
  </cols>
  <sheetData>
    <row r="1" spans="1:17" s="21" customFormat="1" ht="34.25" customHeight="1" x14ac:dyDescent="0.3">
      <c r="A1" s="227" t="s">
        <v>1425</v>
      </c>
      <c r="C1" s="115" t="s">
        <v>98</v>
      </c>
      <c r="D1" s="115"/>
      <c r="E1" s="115"/>
      <c r="F1" s="115"/>
      <c r="G1" s="115"/>
      <c r="H1" s="115"/>
      <c r="I1" s="115"/>
      <c r="J1" s="115"/>
      <c r="K1" s="115"/>
    </row>
    <row r="2" spans="1:17" s="21" customFormat="1" ht="37.5" customHeight="1" x14ac:dyDescent="0.2">
      <c r="A2" s="74"/>
      <c r="C2" s="22"/>
      <c r="D2" s="22"/>
      <c r="E2" s="22"/>
      <c r="F2" s="22"/>
      <c r="G2" s="22"/>
      <c r="H2" s="22"/>
      <c r="I2" s="22"/>
      <c r="J2" s="22"/>
      <c r="K2" s="22"/>
      <c r="L2" s="22"/>
      <c r="M2" s="22"/>
      <c r="N2" s="22"/>
      <c r="O2" s="22"/>
      <c r="P2" s="22"/>
    </row>
    <row r="3" spans="1:17" ht="15" customHeight="1" thickBot="1" x14ac:dyDescent="0.25">
      <c r="G3" s="14"/>
    </row>
    <row r="4" spans="1:17" ht="25.5" customHeight="1" thickTop="1" thickBot="1" x14ac:dyDescent="0.25">
      <c r="C4" s="302" t="s">
        <v>78</v>
      </c>
      <c r="D4" s="300"/>
      <c r="E4" s="38" t="s">
        <v>59</v>
      </c>
      <c r="F4" s="38" t="s">
        <v>60</v>
      </c>
      <c r="G4" s="38" t="s">
        <v>61</v>
      </c>
      <c r="H4" s="38" t="s">
        <v>62</v>
      </c>
      <c r="I4" s="38" t="s">
        <v>63</v>
      </c>
      <c r="J4" s="38" t="s">
        <v>64</v>
      </c>
      <c r="K4" s="38" t="s">
        <v>65</v>
      </c>
      <c r="L4" s="38" t="s">
        <v>66</v>
      </c>
      <c r="M4" s="38" t="s">
        <v>67</v>
      </c>
      <c r="N4" s="38" t="s">
        <v>68</v>
      </c>
      <c r="O4" s="38" t="s">
        <v>69</v>
      </c>
      <c r="P4" s="38" t="s">
        <v>70</v>
      </c>
      <c r="Q4" s="38" t="s">
        <v>71</v>
      </c>
    </row>
    <row r="5" spans="1:17" ht="7.5" customHeight="1" thickTop="1" thickBot="1" x14ac:dyDescent="0.25">
      <c r="C5" s="16"/>
      <c r="D5" s="11"/>
      <c r="E5" s="12"/>
      <c r="F5" s="11"/>
      <c r="G5" s="11"/>
      <c r="H5" s="11"/>
      <c r="I5" s="11"/>
      <c r="J5" s="12"/>
      <c r="K5" s="12"/>
      <c r="L5" s="12"/>
      <c r="M5" s="12"/>
      <c r="N5" s="12"/>
      <c r="O5" s="12"/>
      <c r="P5" s="12"/>
      <c r="Q5" s="12"/>
    </row>
    <row r="6" spans="1:17" ht="25.5" customHeight="1" thickTop="1" thickBot="1" x14ac:dyDescent="0.25">
      <c r="C6" s="300" t="s">
        <v>82</v>
      </c>
      <c r="D6" s="300"/>
      <c r="E6" s="70">
        <f>E8+E108+E208</f>
        <v>0</v>
      </c>
      <c r="F6" s="70">
        <f t="shared" ref="F6:Q6" si="0">F8+F108+F208</f>
        <v>0</v>
      </c>
      <c r="G6" s="70">
        <f t="shared" si="0"/>
        <v>0</v>
      </c>
      <c r="H6" s="70">
        <f t="shared" si="0"/>
        <v>0</v>
      </c>
      <c r="I6" s="70">
        <f t="shared" si="0"/>
        <v>0</v>
      </c>
      <c r="J6" s="70">
        <f t="shared" si="0"/>
        <v>0</v>
      </c>
      <c r="K6" s="70">
        <f t="shared" si="0"/>
        <v>0</v>
      </c>
      <c r="L6" s="70">
        <f t="shared" si="0"/>
        <v>0</v>
      </c>
      <c r="M6" s="70">
        <f t="shared" si="0"/>
        <v>0</v>
      </c>
      <c r="N6" s="70">
        <f t="shared" si="0"/>
        <v>0</v>
      </c>
      <c r="O6" s="70">
        <f t="shared" si="0"/>
        <v>0</v>
      </c>
      <c r="P6" s="70">
        <f t="shared" si="0"/>
        <v>0</v>
      </c>
      <c r="Q6" s="70">
        <f t="shared" si="0"/>
        <v>0</v>
      </c>
    </row>
    <row r="7" spans="1:17" ht="15" customHeight="1" thickTop="1" thickBot="1" x14ac:dyDescent="0.25">
      <c r="C7" s="301"/>
      <c r="D7" s="301"/>
      <c r="E7" s="71"/>
      <c r="F7" s="71"/>
      <c r="G7" s="71"/>
      <c r="H7" s="71"/>
      <c r="I7" s="71"/>
      <c r="J7" s="71"/>
      <c r="K7" s="71"/>
      <c r="L7" s="71"/>
      <c r="M7" s="71"/>
      <c r="N7" s="71"/>
      <c r="O7" s="71"/>
      <c r="P7" s="71"/>
      <c r="Q7" s="71"/>
    </row>
    <row r="8" spans="1:17" ht="30.75" customHeight="1" thickTop="1" thickBot="1" x14ac:dyDescent="0.25">
      <c r="C8" s="95" t="str">
        <f>'PC Receitas'!C4</f>
        <v>4.1</v>
      </c>
      <c r="D8" s="96" t="str">
        <f>VLOOKUP(C8,'PC Receitas'!C4:D103,2,FALSE)</f>
        <v>RENDA FAMILIAR</v>
      </c>
      <c r="E8" s="97">
        <f>SUM(E9:E107)</f>
        <v>0</v>
      </c>
      <c r="F8" s="97">
        <f t="shared" ref="F8:P8" si="1">SUM(F9:F107)</f>
        <v>0</v>
      </c>
      <c r="G8" s="97">
        <f t="shared" si="1"/>
        <v>0</v>
      </c>
      <c r="H8" s="97">
        <f t="shared" si="1"/>
        <v>0</v>
      </c>
      <c r="I8" s="97">
        <f t="shared" si="1"/>
        <v>0</v>
      </c>
      <c r="J8" s="97">
        <f t="shared" si="1"/>
        <v>0</v>
      </c>
      <c r="K8" s="97">
        <f t="shared" si="1"/>
        <v>0</v>
      </c>
      <c r="L8" s="97">
        <f t="shared" si="1"/>
        <v>0</v>
      </c>
      <c r="M8" s="97">
        <f t="shared" si="1"/>
        <v>0</v>
      </c>
      <c r="N8" s="97">
        <f t="shared" si="1"/>
        <v>0</v>
      </c>
      <c r="O8" s="97">
        <f t="shared" si="1"/>
        <v>0</v>
      </c>
      <c r="P8" s="97">
        <f t="shared" si="1"/>
        <v>0</v>
      </c>
      <c r="Q8" s="97">
        <f>SUM(E8:P8)</f>
        <v>0</v>
      </c>
    </row>
    <row r="9" spans="1:17" ht="28.5" customHeight="1" thickTop="1" thickBot="1" x14ac:dyDescent="0.25">
      <c r="C9" s="45" t="str">
        <f>'PC Receitas'!C5</f>
        <v>4.1.1</v>
      </c>
      <c r="D9" s="46" t="str">
        <f>VLOOKUP(C9,'PC Receitas'!$C$4:$D$103,2,FALSE)</f>
        <v>Comissões</v>
      </c>
      <c r="E9" s="65">
        <f>SUMIFS(Jan!$I$5:$I$619,Jan!$S$5:$S$619,"Receita",Jan!$F$5:$F$619,CReceber!$D9,Jan!$J$5:$J$619,"Não Pago")</f>
        <v>0</v>
      </c>
      <c r="F9" s="65">
        <f>SUMIFS(Fev!$I$5:$I$619,Fev!$S$5:$S$619,"Receita",Fev!$F$5:$F$619,CReceber!$D9,Fev!$J$5:$J$619,"Não Pago")</f>
        <v>0</v>
      </c>
      <c r="G9" s="65">
        <f>SUMIFS(Mar!$I$5:$I$619,Mar!$S$5:$S$619,"Receita",Mar!$F$5:$F$619,CReceber!$D9,Mar!$J$5:$J$619,"Não Pago")</f>
        <v>0</v>
      </c>
      <c r="H9" s="65">
        <f>SUMIFS(Abr!$I$5:$I$619,Abr!$S$5:$S$619,"Receita",Abr!$F$5:$F$619,CReceber!$D9,Abr!$J$5:$J$619,"Não Pago")</f>
        <v>0</v>
      </c>
      <c r="I9" s="65">
        <f>SUMIFS(Mai!$I$5:$I$619,Mai!$S$5:$S$619,"Receita",Mai!$F$5:$F$619,CReceber!$D9,Mai!$J$5:$J$619,"Não Pago")</f>
        <v>0</v>
      </c>
      <c r="J9" s="65">
        <f>SUMIFS(Jun!$I$5:$I$619,Jun!$S$5:$S$619,"Receita",Jun!$F$5:$F$619,CReceber!$D9,Jun!$J$5:$J$619,"Não Pago")</f>
        <v>0</v>
      </c>
      <c r="K9" s="65">
        <f>SUMIFS(Jul!$I$5:$I$619,Jul!$S$5:$S$619,"Receita",Jul!$F$5:$F$619,CReceber!$D9,Jul!$J$5:$J$619,"Não Pago")</f>
        <v>0</v>
      </c>
      <c r="L9" s="65">
        <f>SUMIFS(Ago!$I$5:$I$619,Ago!$S$5:$S$619,"Receita",Ago!$F$5:$F$619,CReceber!$D9,Ago!$J$5:$J$619,"Não Pago")</f>
        <v>0</v>
      </c>
      <c r="M9" s="65">
        <f>SUMIFS(Set!$I$5:$I$619,Set!$S$5:$S$619,"Receita",Set!$F$5:$F$619,CReceber!$D9,Set!$J$5:$J$619,"Não Pago")</f>
        <v>0</v>
      </c>
      <c r="N9" s="65">
        <f>SUMIFS(Out!$I$5:$I$619,Out!$S$5:$S$619,"Receita",Out!$F$5:$F$619,CReceber!$D9,Out!$J$5:$J$619,"Não Pago")</f>
        <v>0</v>
      </c>
      <c r="O9" s="65">
        <f>SUMIFS(Nov!$I$5:$I$619,Nov!$S$5:$S$619,"Receita",Nov!$F$5:$F$619,CReceber!$D9,Nov!$J$5:$J$619,"Não Pago")</f>
        <v>0</v>
      </c>
      <c r="P9" s="65">
        <f>SUMIFS(Dez!$I$5:$I$619,Dez!$S$5:$S$619,"Receita",Dez!$F$5:$F$619,CReceber!$D9,Dez!$J$5:$J$619,"Não Pago")</f>
        <v>0</v>
      </c>
      <c r="Q9" s="62">
        <f>SUM(E9:P9)</f>
        <v>0</v>
      </c>
    </row>
    <row r="10" spans="1:17" ht="28.5" customHeight="1" thickTop="1" thickBot="1" x14ac:dyDescent="0.25">
      <c r="C10" s="45" t="str">
        <f>'PC Receitas'!C6</f>
        <v>4.1.2</v>
      </c>
      <c r="D10" s="46" t="str">
        <f>VLOOKUP(C10,'PC Receitas'!$C$4:$D$103,2,FALSE)</f>
        <v>Lucro Projetos</v>
      </c>
      <c r="E10" s="65">
        <f>SUMIFS(Jan!$I$5:$I$619,Jan!$S$5:$S$619,"Receita",Jan!$F$5:$F$619,CReceber!$D10,Jan!$J$5:$J$619,"Não Pago")</f>
        <v>0</v>
      </c>
      <c r="F10" s="65">
        <f>SUMIFS(Fev!$I$5:$I$619,Fev!$S$5:$S$619,"Receita",Fev!$F$5:$F$619,CReceber!$D10,Fev!$J$5:$J$619,"Não Pago")</f>
        <v>0</v>
      </c>
      <c r="G10" s="65">
        <f>SUMIFS(Mar!$I$5:$I$619,Mar!$S$5:$S$619,"Receita",Mar!$F$5:$F$619,CReceber!$D10,Mar!$J$5:$J$619,"Não Pago")</f>
        <v>0</v>
      </c>
      <c r="H10" s="65">
        <f>SUMIFS(Abr!$I$5:$I$619,Abr!$S$5:$S$619,"Receita",Abr!$F$5:$F$619,CReceber!$D10,Abr!$J$5:$J$619,"Não Pago")</f>
        <v>0</v>
      </c>
      <c r="I10" s="65">
        <f>SUMIFS(Mai!$I$5:$I$619,Mai!$S$5:$S$619,"Receita",Mai!$F$5:$F$619,CReceber!$D10,Mai!$J$5:$J$619,"Não Pago")</f>
        <v>0</v>
      </c>
      <c r="J10" s="65">
        <f>SUMIFS(Jun!$I$5:$I$619,Jun!$S$5:$S$619,"Receita",Jun!$F$5:$F$619,CReceber!$D10,Jun!$J$5:$J$619,"Não Pago")</f>
        <v>0</v>
      </c>
      <c r="K10" s="65">
        <f>SUMIFS(Jul!$I$5:$I$619,Jul!$S$5:$S$619,"Receita",Jul!$F$5:$F$619,CReceber!$D10,Jul!$J$5:$J$619,"Não Pago")</f>
        <v>0</v>
      </c>
      <c r="L10" s="65">
        <f>SUMIFS(Ago!$I$5:$I$619,Ago!$S$5:$S$619,"Receita",Ago!$F$5:$F$619,CReceber!$D10,Ago!$J$5:$J$619,"Não Pago")</f>
        <v>0</v>
      </c>
      <c r="M10" s="65">
        <f>SUMIFS(Set!$I$5:$I$619,Set!$S$5:$S$619,"Receita",Set!$F$5:$F$619,CReceber!$D10,Set!$J$5:$J$619,"Não Pago")</f>
        <v>0</v>
      </c>
      <c r="N10" s="65">
        <f>SUMIFS(Out!$I$5:$I$619,Out!$S$5:$S$619,"Receita",Out!$F$5:$F$619,CReceber!$D10,Out!$J$5:$J$619,"Não Pago")</f>
        <v>0</v>
      </c>
      <c r="O10" s="65">
        <f>SUMIFS(Nov!$I$5:$I$619,Nov!$S$5:$S$619,"Receita",Nov!$F$5:$F$619,CReceber!$D10,Nov!$J$5:$J$619,"Não Pago")</f>
        <v>0</v>
      </c>
      <c r="P10" s="65">
        <f>SUMIFS(Dez!$I$5:$I$619,Dez!$S$5:$S$619,"Receita",Dez!$F$5:$F$619,CReceber!$D10,Dez!$J$5:$J$619,"Não Pago")</f>
        <v>0</v>
      </c>
      <c r="Q10" s="62">
        <f t="shared" ref="Q10:Q73" si="2">SUM(E10:P10)</f>
        <v>0</v>
      </c>
    </row>
    <row r="11" spans="1:17" ht="28.5" customHeight="1" thickTop="1" thickBot="1" x14ac:dyDescent="0.25">
      <c r="C11" s="45" t="str">
        <f>'PC Receitas'!C7</f>
        <v>4.1.3</v>
      </c>
      <c r="D11" s="46" t="str">
        <f>VLOOKUP(C11,'PC Receitas'!$C$4:$D$103,2,FALSE)</f>
        <v>Pró-labore</v>
      </c>
      <c r="E11" s="65">
        <f>SUMIFS(Jan!$I$5:$I$619,Jan!$S$5:$S$619,"Receita",Jan!$F$5:$F$619,CReceber!$D11,Jan!$J$5:$J$619,"Não Pago")</f>
        <v>0</v>
      </c>
      <c r="F11" s="65">
        <f>SUMIFS(Fev!$I$5:$I$619,Fev!$S$5:$S$619,"Receita",Fev!$F$5:$F$619,CReceber!$D11,Fev!$J$5:$J$619,"Não Pago")</f>
        <v>0</v>
      </c>
      <c r="G11" s="65">
        <f>SUMIFS(Mar!$I$5:$I$619,Mar!$S$5:$S$619,"Receita",Mar!$F$5:$F$619,CReceber!$D11,Mar!$J$5:$J$619,"Não Pago")</f>
        <v>0</v>
      </c>
      <c r="H11" s="65">
        <f>SUMIFS(Abr!$I$5:$I$619,Abr!$S$5:$S$619,"Receita",Abr!$F$5:$F$619,CReceber!$D11,Abr!$J$5:$J$619,"Não Pago")</f>
        <v>0</v>
      </c>
      <c r="I11" s="65">
        <f>SUMIFS(Mai!$I$5:$I$619,Mai!$S$5:$S$619,"Receita",Mai!$F$5:$F$619,CReceber!$D11,Mai!$J$5:$J$619,"Não Pago")</f>
        <v>0</v>
      </c>
      <c r="J11" s="65">
        <f>SUMIFS(Jun!$I$5:$I$619,Jun!$S$5:$S$619,"Receita",Jun!$F$5:$F$619,CReceber!$D11,Jun!$J$5:$J$619,"Não Pago")</f>
        <v>0</v>
      </c>
      <c r="K11" s="65">
        <f>SUMIFS(Jul!$I$5:$I$619,Jul!$S$5:$S$619,"Receita",Jul!$F$5:$F$619,CReceber!$D11,Jul!$J$5:$J$619,"Não Pago")</f>
        <v>0</v>
      </c>
      <c r="L11" s="65">
        <f>SUMIFS(Ago!$I$5:$I$619,Ago!$S$5:$S$619,"Receita",Ago!$F$5:$F$619,CReceber!$D11,Ago!$J$5:$J$619,"Não Pago")</f>
        <v>0</v>
      </c>
      <c r="M11" s="65">
        <f>SUMIFS(Set!$I$5:$I$619,Set!$S$5:$S$619,"Receita",Set!$F$5:$F$619,CReceber!$D11,Set!$J$5:$J$619,"Não Pago")</f>
        <v>0</v>
      </c>
      <c r="N11" s="65">
        <f>SUMIFS(Out!$I$5:$I$619,Out!$S$5:$S$619,"Receita",Out!$F$5:$F$619,CReceber!$D11,Out!$J$5:$J$619,"Não Pago")</f>
        <v>0</v>
      </c>
      <c r="O11" s="65">
        <f>SUMIFS(Nov!$I$5:$I$619,Nov!$S$5:$S$619,"Receita",Nov!$F$5:$F$619,CReceber!$D11,Nov!$J$5:$J$619,"Não Pago")</f>
        <v>0</v>
      </c>
      <c r="P11" s="65">
        <f>SUMIFS(Dez!$I$5:$I$619,Dez!$S$5:$S$619,"Receita",Dez!$F$5:$F$619,CReceber!$D11,Dez!$J$5:$J$619,"Não Pago")</f>
        <v>0</v>
      </c>
      <c r="Q11" s="62">
        <f t="shared" si="2"/>
        <v>0</v>
      </c>
    </row>
    <row r="12" spans="1:17" ht="28.5" customHeight="1" thickTop="1" thickBot="1" x14ac:dyDescent="0.25">
      <c r="C12" s="45" t="str">
        <f>'PC Receitas'!C8</f>
        <v>4.1.4</v>
      </c>
      <c r="D12" s="46" t="str">
        <f>VLOOKUP(C12,'PC Receitas'!$C$4:$D$103,2,FALSE)</f>
        <v>Salário da esposa</v>
      </c>
      <c r="E12" s="65">
        <f>SUMIFS(Jan!$I$5:$I$619,Jan!$S$5:$S$619,"Receita",Jan!$F$5:$F$619,CReceber!$D12,Jan!$J$5:$J$619,"Não Pago")</f>
        <v>0</v>
      </c>
      <c r="F12" s="65">
        <f>SUMIFS(Fev!$I$5:$I$619,Fev!$S$5:$S$619,"Receita",Fev!$F$5:$F$619,CReceber!$D12,Fev!$J$5:$J$619,"Não Pago")</f>
        <v>0</v>
      </c>
      <c r="G12" s="65">
        <f>SUMIFS(Mar!$I$5:$I$619,Mar!$S$5:$S$619,"Receita",Mar!$F$5:$F$619,CReceber!$D12,Mar!$J$5:$J$619,"Não Pago")</f>
        <v>0</v>
      </c>
      <c r="H12" s="65">
        <f>SUMIFS(Abr!$I$5:$I$619,Abr!$S$5:$S$619,"Receita",Abr!$F$5:$F$619,CReceber!$D12,Abr!$J$5:$J$619,"Não Pago")</f>
        <v>0</v>
      </c>
      <c r="I12" s="65">
        <f>SUMIFS(Mai!$I$5:$I$619,Mai!$S$5:$S$619,"Receita",Mai!$F$5:$F$619,CReceber!$D12,Mai!$J$5:$J$619,"Não Pago")</f>
        <v>0</v>
      </c>
      <c r="J12" s="65">
        <f>SUMIFS(Jun!$I$5:$I$619,Jun!$S$5:$S$619,"Receita",Jun!$F$5:$F$619,CReceber!$D12,Jun!$J$5:$J$619,"Não Pago")</f>
        <v>0</v>
      </c>
      <c r="K12" s="65">
        <f>SUMIFS(Jul!$I$5:$I$619,Jul!$S$5:$S$619,"Receita",Jul!$F$5:$F$619,CReceber!$D12,Jul!$J$5:$J$619,"Não Pago")</f>
        <v>0</v>
      </c>
      <c r="L12" s="65">
        <f>SUMIFS(Ago!$I$5:$I$619,Ago!$S$5:$S$619,"Receita",Ago!$F$5:$F$619,CReceber!$D12,Ago!$J$5:$J$619,"Não Pago")</f>
        <v>0</v>
      </c>
      <c r="M12" s="65">
        <f>SUMIFS(Set!$I$5:$I$619,Set!$S$5:$S$619,"Receita",Set!$F$5:$F$619,CReceber!$D12,Set!$J$5:$J$619,"Não Pago")</f>
        <v>0</v>
      </c>
      <c r="N12" s="65">
        <f>SUMIFS(Out!$I$5:$I$619,Out!$S$5:$S$619,"Receita",Out!$F$5:$F$619,CReceber!$D12,Out!$J$5:$J$619,"Não Pago")</f>
        <v>0</v>
      </c>
      <c r="O12" s="65">
        <f>SUMIFS(Nov!$I$5:$I$619,Nov!$S$5:$S$619,"Receita",Nov!$F$5:$F$619,CReceber!$D12,Nov!$J$5:$J$619,"Não Pago")</f>
        <v>0</v>
      </c>
      <c r="P12" s="65">
        <f>SUMIFS(Dez!$I$5:$I$619,Dez!$S$5:$S$619,"Receita",Dez!$F$5:$F$619,CReceber!$D12,Dez!$J$5:$J$619,"Não Pago")</f>
        <v>0</v>
      </c>
      <c r="Q12" s="62">
        <f t="shared" si="2"/>
        <v>0</v>
      </c>
    </row>
    <row r="13" spans="1:17" ht="28.5" customHeight="1" thickTop="1" thickBot="1" x14ac:dyDescent="0.25">
      <c r="C13" s="45" t="str">
        <f>'PC Receitas'!C9</f>
        <v>4.1.5</v>
      </c>
      <c r="D13" s="46" t="str">
        <f>VLOOKUP(C13,'PC Receitas'!$C$4:$D$103,2,FALSE)</f>
        <v>-</v>
      </c>
      <c r="E13" s="65">
        <f>SUMIFS(Jan!$I$5:$I$619,Jan!$S$5:$S$619,"Receita",Jan!$F$5:$F$619,CReceber!$D13,Jan!$J$5:$J$619,"Não Pago")</f>
        <v>0</v>
      </c>
      <c r="F13" s="65">
        <f>SUMIFS(Fev!$I$5:$I$619,Fev!$S$5:$S$619,"Receita",Fev!$F$5:$F$619,CReceber!$D13,Fev!$J$5:$J$619,"Não Pago")</f>
        <v>0</v>
      </c>
      <c r="G13" s="65">
        <f>SUMIFS(Mar!$I$5:$I$619,Mar!$S$5:$S$619,"Receita",Mar!$F$5:$F$619,CReceber!$D13,Mar!$J$5:$J$619,"Não Pago")</f>
        <v>0</v>
      </c>
      <c r="H13" s="65">
        <f>SUMIFS(Abr!$I$5:$I$619,Abr!$S$5:$S$619,"Receita",Abr!$F$5:$F$619,CReceber!$D13,Abr!$J$5:$J$619,"Não Pago")</f>
        <v>0</v>
      </c>
      <c r="I13" s="65">
        <f>SUMIFS(Mai!$I$5:$I$619,Mai!$S$5:$S$619,"Receita",Mai!$F$5:$F$619,CReceber!$D13,Mai!$J$5:$J$619,"Não Pago")</f>
        <v>0</v>
      </c>
      <c r="J13" s="65">
        <f>SUMIFS(Jun!$I$5:$I$619,Jun!$S$5:$S$619,"Receita",Jun!$F$5:$F$619,CReceber!$D13,Jun!$J$5:$J$619,"Não Pago")</f>
        <v>0</v>
      </c>
      <c r="K13" s="65">
        <f>SUMIFS(Jul!$I$5:$I$619,Jul!$S$5:$S$619,"Receita",Jul!$F$5:$F$619,CReceber!$D13,Jul!$J$5:$J$619,"Não Pago")</f>
        <v>0</v>
      </c>
      <c r="L13" s="65">
        <f>SUMIFS(Ago!$I$5:$I$619,Ago!$S$5:$S$619,"Receita",Ago!$F$5:$F$619,CReceber!$D13,Ago!$J$5:$J$619,"Não Pago")</f>
        <v>0</v>
      </c>
      <c r="M13" s="65">
        <f>SUMIFS(Set!$I$5:$I$619,Set!$S$5:$S$619,"Receita",Set!$F$5:$F$619,CReceber!$D13,Set!$J$5:$J$619,"Não Pago")</f>
        <v>0</v>
      </c>
      <c r="N13" s="65">
        <f>SUMIFS(Out!$I$5:$I$619,Out!$S$5:$S$619,"Receita",Out!$F$5:$F$619,CReceber!$D13,Out!$J$5:$J$619,"Não Pago")</f>
        <v>0</v>
      </c>
      <c r="O13" s="65">
        <f>SUMIFS(Nov!$I$5:$I$619,Nov!$S$5:$S$619,"Receita",Nov!$F$5:$F$619,CReceber!$D13,Nov!$J$5:$J$619,"Não Pago")</f>
        <v>0</v>
      </c>
      <c r="P13" s="65">
        <f>SUMIFS(Dez!$I$5:$I$619,Dez!$S$5:$S$619,"Receita",Dez!$F$5:$F$619,CReceber!$D13,Dez!$J$5:$J$619,"Não Pago")</f>
        <v>0</v>
      </c>
      <c r="Q13" s="62">
        <f t="shared" si="2"/>
        <v>0</v>
      </c>
    </row>
    <row r="14" spans="1:17" ht="28.5" customHeight="1" thickTop="1" thickBot="1" x14ac:dyDescent="0.25">
      <c r="C14" s="45" t="str">
        <f>'PC Receitas'!C10</f>
        <v>4.1.6</v>
      </c>
      <c r="D14" s="46" t="str">
        <f>VLOOKUP(C14,'PC Receitas'!$C$4:$D$103,2,FALSE)</f>
        <v>-</v>
      </c>
      <c r="E14" s="65">
        <f>SUMIFS(Jan!$I$5:$I$619,Jan!$S$5:$S$619,"Receita",Jan!$F$5:$F$619,CReceber!$D14,Jan!$J$5:$J$619,"Não Pago")</f>
        <v>0</v>
      </c>
      <c r="F14" s="65">
        <f>SUMIFS(Fev!$I$5:$I$619,Fev!$S$5:$S$619,"Receita",Fev!$F$5:$F$619,CReceber!$D14,Fev!$J$5:$J$619,"Não Pago")</f>
        <v>0</v>
      </c>
      <c r="G14" s="65">
        <f>SUMIFS(Mar!$I$5:$I$619,Mar!$S$5:$S$619,"Receita",Mar!$F$5:$F$619,CReceber!$D14,Mar!$J$5:$J$619,"Não Pago")</f>
        <v>0</v>
      </c>
      <c r="H14" s="65">
        <f>SUMIFS(Abr!$I$5:$I$619,Abr!$S$5:$S$619,"Receita",Abr!$F$5:$F$619,CReceber!$D14,Abr!$J$5:$J$619,"Não Pago")</f>
        <v>0</v>
      </c>
      <c r="I14" s="65">
        <f>SUMIFS(Mai!$I$5:$I$619,Mai!$S$5:$S$619,"Receita",Mai!$F$5:$F$619,CReceber!$D14,Mai!$J$5:$J$619,"Não Pago")</f>
        <v>0</v>
      </c>
      <c r="J14" s="65">
        <f>SUMIFS(Jun!$I$5:$I$619,Jun!$S$5:$S$619,"Receita",Jun!$F$5:$F$619,CReceber!$D14,Jun!$J$5:$J$619,"Não Pago")</f>
        <v>0</v>
      </c>
      <c r="K14" s="65">
        <f>SUMIFS(Jul!$I$5:$I$619,Jul!$S$5:$S$619,"Receita",Jul!$F$5:$F$619,CReceber!$D14,Jul!$J$5:$J$619,"Não Pago")</f>
        <v>0</v>
      </c>
      <c r="L14" s="65">
        <f>SUMIFS(Ago!$I$5:$I$619,Ago!$S$5:$S$619,"Receita",Ago!$F$5:$F$619,CReceber!$D14,Ago!$J$5:$J$619,"Não Pago")</f>
        <v>0</v>
      </c>
      <c r="M14" s="65">
        <f>SUMIFS(Set!$I$5:$I$619,Set!$S$5:$S$619,"Receita",Set!$F$5:$F$619,CReceber!$D14,Set!$J$5:$J$619,"Não Pago")</f>
        <v>0</v>
      </c>
      <c r="N14" s="65">
        <f>SUMIFS(Out!$I$5:$I$619,Out!$S$5:$S$619,"Receita",Out!$F$5:$F$619,CReceber!$D14,Out!$J$5:$J$619,"Não Pago")</f>
        <v>0</v>
      </c>
      <c r="O14" s="65">
        <f>SUMIFS(Nov!$I$5:$I$619,Nov!$S$5:$S$619,"Receita",Nov!$F$5:$F$619,CReceber!$D14,Nov!$J$5:$J$619,"Não Pago")</f>
        <v>0</v>
      </c>
      <c r="P14" s="65">
        <f>SUMIFS(Dez!$I$5:$I$619,Dez!$S$5:$S$619,"Receita",Dez!$F$5:$F$619,CReceber!$D14,Dez!$J$5:$J$619,"Não Pago")</f>
        <v>0</v>
      </c>
      <c r="Q14" s="62">
        <f t="shared" si="2"/>
        <v>0</v>
      </c>
    </row>
    <row r="15" spans="1:17" ht="28.5" customHeight="1" thickTop="1" thickBot="1" x14ac:dyDescent="0.25">
      <c r="C15" s="45" t="str">
        <f>'PC Receitas'!C11</f>
        <v>4.1.7</v>
      </c>
      <c r="D15" s="46" t="str">
        <f>VLOOKUP(C15,'PC Receitas'!$C$4:$D$103,2,FALSE)</f>
        <v>-</v>
      </c>
      <c r="E15" s="65">
        <f>SUMIFS(Jan!$I$5:$I$619,Jan!$S$5:$S$619,"Receita",Jan!$F$5:$F$619,CReceber!$D15,Jan!$J$5:$J$619,"Não Pago")</f>
        <v>0</v>
      </c>
      <c r="F15" s="65">
        <f>SUMIFS(Fev!$I$5:$I$619,Fev!$S$5:$S$619,"Receita",Fev!$F$5:$F$619,CReceber!$D15,Fev!$J$5:$J$619,"Não Pago")</f>
        <v>0</v>
      </c>
      <c r="G15" s="65">
        <f>SUMIFS(Mar!$I$5:$I$619,Mar!$S$5:$S$619,"Receita",Mar!$F$5:$F$619,CReceber!$D15,Mar!$J$5:$J$619,"Não Pago")</f>
        <v>0</v>
      </c>
      <c r="H15" s="65">
        <f>SUMIFS(Abr!$I$5:$I$619,Abr!$S$5:$S$619,"Receita",Abr!$F$5:$F$619,CReceber!$D15,Abr!$J$5:$J$619,"Não Pago")</f>
        <v>0</v>
      </c>
      <c r="I15" s="65">
        <f>SUMIFS(Mai!$I$5:$I$619,Mai!$S$5:$S$619,"Receita",Mai!$F$5:$F$619,CReceber!$D15,Mai!$J$5:$J$619,"Não Pago")</f>
        <v>0</v>
      </c>
      <c r="J15" s="65">
        <f>SUMIFS(Jun!$I$5:$I$619,Jun!$S$5:$S$619,"Receita",Jun!$F$5:$F$619,CReceber!$D15,Jun!$J$5:$J$619,"Não Pago")</f>
        <v>0</v>
      </c>
      <c r="K15" s="65">
        <f>SUMIFS(Jul!$I$5:$I$619,Jul!$S$5:$S$619,"Receita",Jul!$F$5:$F$619,CReceber!$D15,Jul!$J$5:$J$619,"Não Pago")</f>
        <v>0</v>
      </c>
      <c r="L15" s="65">
        <f>SUMIFS(Ago!$I$5:$I$619,Ago!$S$5:$S$619,"Receita",Ago!$F$5:$F$619,CReceber!$D15,Ago!$J$5:$J$619,"Não Pago")</f>
        <v>0</v>
      </c>
      <c r="M15" s="65">
        <f>SUMIFS(Set!$I$5:$I$619,Set!$S$5:$S$619,"Receita",Set!$F$5:$F$619,CReceber!$D15,Set!$J$5:$J$619,"Não Pago")</f>
        <v>0</v>
      </c>
      <c r="N15" s="65">
        <f>SUMIFS(Out!$I$5:$I$619,Out!$S$5:$S$619,"Receita",Out!$F$5:$F$619,CReceber!$D15,Out!$J$5:$J$619,"Não Pago")</f>
        <v>0</v>
      </c>
      <c r="O15" s="65">
        <f>SUMIFS(Nov!$I$5:$I$619,Nov!$S$5:$S$619,"Receita",Nov!$F$5:$F$619,CReceber!$D15,Nov!$J$5:$J$619,"Não Pago")</f>
        <v>0</v>
      </c>
      <c r="P15" s="65">
        <f>SUMIFS(Dez!$I$5:$I$619,Dez!$S$5:$S$619,"Receita",Dez!$F$5:$F$619,CReceber!$D15,Dez!$J$5:$J$619,"Não Pago")</f>
        <v>0</v>
      </c>
      <c r="Q15" s="62">
        <f t="shared" si="2"/>
        <v>0</v>
      </c>
    </row>
    <row r="16" spans="1:17" ht="28.5" customHeight="1" thickTop="1" thickBot="1" x14ac:dyDescent="0.25">
      <c r="C16" s="45" t="str">
        <f>'PC Receitas'!C12</f>
        <v>4.1.8</v>
      </c>
      <c r="D16" s="46" t="str">
        <f>VLOOKUP(C16,'PC Receitas'!$C$4:$D$103,2,FALSE)</f>
        <v>-</v>
      </c>
      <c r="E16" s="65">
        <f>SUMIFS(Jan!$I$5:$I$619,Jan!$S$5:$S$619,"Receita",Jan!$F$5:$F$619,CReceber!$D16,Jan!$J$5:$J$619,"Não Pago")</f>
        <v>0</v>
      </c>
      <c r="F16" s="65">
        <f>SUMIFS(Fev!$I$5:$I$619,Fev!$S$5:$S$619,"Receita",Fev!$F$5:$F$619,CReceber!$D16,Fev!$J$5:$J$619,"Não Pago")</f>
        <v>0</v>
      </c>
      <c r="G16" s="65">
        <f>SUMIFS(Mar!$I$5:$I$619,Mar!$S$5:$S$619,"Receita",Mar!$F$5:$F$619,CReceber!$D16,Mar!$J$5:$J$619,"Não Pago")</f>
        <v>0</v>
      </c>
      <c r="H16" s="65">
        <f>SUMIFS(Abr!$I$5:$I$619,Abr!$S$5:$S$619,"Receita",Abr!$F$5:$F$619,CReceber!$D16,Abr!$J$5:$J$619,"Não Pago")</f>
        <v>0</v>
      </c>
      <c r="I16" s="65">
        <f>SUMIFS(Mai!$I$5:$I$619,Mai!$S$5:$S$619,"Receita",Mai!$F$5:$F$619,CReceber!$D16,Mai!$J$5:$J$619,"Não Pago")</f>
        <v>0</v>
      </c>
      <c r="J16" s="65">
        <f>SUMIFS(Jun!$I$5:$I$619,Jun!$S$5:$S$619,"Receita",Jun!$F$5:$F$619,CReceber!$D16,Jun!$J$5:$J$619,"Não Pago")</f>
        <v>0</v>
      </c>
      <c r="K16" s="65">
        <f>SUMIFS(Jul!$I$5:$I$619,Jul!$S$5:$S$619,"Receita",Jul!$F$5:$F$619,CReceber!$D16,Jul!$J$5:$J$619,"Não Pago")</f>
        <v>0</v>
      </c>
      <c r="L16" s="65">
        <f>SUMIFS(Ago!$I$5:$I$619,Ago!$S$5:$S$619,"Receita",Ago!$F$5:$F$619,CReceber!$D16,Ago!$J$5:$J$619,"Não Pago")</f>
        <v>0</v>
      </c>
      <c r="M16" s="65">
        <f>SUMIFS(Set!$I$5:$I$619,Set!$S$5:$S$619,"Receita",Set!$F$5:$F$619,CReceber!$D16,Set!$J$5:$J$619,"Não Pago")</f>
        <v>0</v>
      </c>
      <c r="N16" s="65">
        <f>SUMIFS(Out!$I$5:$I$619,Out!$S$5:$S$619,"Receita",Out!$F$5:$F$619,CReceber!$D16,Out!$J$5:$J$619,"Não Pago")</f>
        <v>0</v>
      </c>
      <c r="O16" s="65">
        <f>SUMIFS(Nov!$I$5:$I$619,Nov!$S$5:$S$619,"Receita",Nov!$F$5:$F$619,CReceber!$D16,Nov!$J$5:$J$619,"Não Pago")</f>
        <v>0</v>
      </c>
      <c r="P16" s="65">
        <f>SUMIFS(Dez!$I$5:$I$619,Dez!$S$5:$S$619,"Receita",Dez!$F$5:$F$619,CReceber!$D16,Dez!$J$5:$J$619,"Não Pago")</f>
        <v>0</v>
      </c>
      <c r="Q16" s="62">
        <f t="shared" si="2"/>
        <v>0</v>
      </c>
    </row>
    <row r="17" spans="3:17" ht="28.5" customHeight="1" thickTop="1" thickBot="1" x14ac:dyDescent="0.25">
      <c r="C17" s="45" t="str">
        <f>'PC Receitas'!C13</f>
        <v>4.1.9</v>
      </c>
      <c r="D17" s="46" t="str">
        <f>VLOOKUP(C17,'PC Receitas'!$C$4:$D$103,2,FALSE)</f>
        <v>-</v>
      </c>
      <c r="E17" s="65">
        <f>SUMIFS(Jan!$I$5:$I$619,Jan!$S$5:$S$619,"Receita",Jan!$F$5:$F$619,CReceber!$D17,Jan!$J$5:$J$619,"Não Pago")</f>
        <v>0</v>
      </c>
      <c r="F17" s="65">
        <f>SUMIFS(Fev!$I$5:$I$619,Fev!$S$5:$S$619,"Receita",Fev!$F$5:$F$619,CReceber!$D17,Fev!$J$5:$J$619,"Não Pago")</f>
        <v>0</v>
      </c>
      <c r="G17" s="65">
        <f>SUMIFS(Mar!$I$5:$I$619,Mar!$S$5:$S$619,"Receita",Mar!$F$5:$F$619,CReceber!$D17,Mar!$J$5:$J$619,"Não Pago")</f>
        <v>0</v>
      </c>
      <c r="H17" s="65">
        <f>SUMIFS(Abr!$I$5:$I$619,Abr!$S$5:$S$619,"Receita",Abr!$F$5:$F$619,CReceber!$D17,Abr!$J$5:$J$619,"Não Pago")</f>
        <v>0</v>
      </c>
      <c r="I17" s="65">
        <f>SUMIFS(Mai!$I$5:$I$619,Mai!$S$5:$S$619,"Receita",Mai!$F$5:$F$619,CReceber!$D17,Mai!$J$5:$J$619,"Não Pago")</f>
        <v>0</v>
      </c>
      <c r="J17" s="65">
        <f>SUMIFS(Jun!$I$5:$I$619,Jun!$S$5:$S$619,"Receita",Jun!$F$5:$F$619,CReceber!$D17,Jun!$J$5:$J$619,"Não Pago")</f>
        <v>0</v>
      </c>
      <c r="K17" s="65">
        <f>SUMIFS(Jul!$I$5:$I$619,Jul!$S$5:$S$619,"Receita",Jul!$F$5:$F$619,CReceber!$D17,Jul!$J$5:$J$619,"Não Pago")</f>
        <v>0</v>
      </c>
      <c r="L17" s="65">
        <f>SUMIFS(Ago!$I$5:$I$619,Ago!$S$5:$S$619,"Receita",Ago!$F$5:$F$619,CReceber!$D17,Ago!$J$5:$J$619,"Não Pago")</f>
        <v>0</v>
      </c>
      <c r="M17" s="65">
        <f>SUMIFS(Set!$I$5:$I$619,Set!$S$5:$S$619,"Receita",Set!$F$5:$F$619,CReceber!$D17,Set!$J$5:$J$619,"Não Pago")</f>
        <v>0</v>
      </c>
      <c r="N17" s="65">
        <f>SUMIFS(Out!$I$5:$I$619,Out!$S$5:$S$619,"Receita",Out!$F$5:$F$619,CReceber!$D17,Out!$J$5:$J$619,"Não Pago")</f>
        <v>0</v>
      </c>
      <c r="O17" s="65">
        <f>SUMIFS(Nov!$I$5:$I$619,Nov!$S$5:$S$619,"Receita",Nov!$F$5:$F$619,CReceber!$D17,Nov!$J$5:$J$619,"Não Pago")</f>
        <v>0</v>
      </c>
      <c r="P17" s="65">
        <f>SUMIFS(Dez!$I$5:$I$619,Dez!$S$5:$S$619,"Receita",Dez!$F$5:$F$619,CReceber!$D17,Dez!$J$5:$J$619,"Não Pago")</f>
        <v>0</v>
      </c>
      <c r="Q17" s="62">
        <f t="shared" si="2"/>
        <v>0</v>
      </c>
    </row>
    <row r="18" spans="3:17" ht="28.5" customHeight="1" thickTop="1" thickBot="1" x14ac:dyDescent="0.25">
      <c r="C18" s="45" t="str">
        <f>'PC Receitas'!C14</f>
        <v>4.1.10</v>
      </c>
      <c r="D18" s="46" t="str">
        <f>VLOOKUP(C18,'PC Receitas'!$C$4:$D$103,2,FALSE)</f>
        <v>-</v>
      </c>
      <c r="E18" s="65">
        <f>SUMIFS(Jan!$I$5:$I$619,Jan!$S$5:$S$619,"Receita",Jan!$F$5:$F$619,CReceber!$D18,Jan!$J$5:$J$619,"Não Pago")</f>
        <v>0</v>
      </c>
      <c r="F18" s="65">
        <f>SUMIFS(Fev!$I$5:$I$619,Fev!$S$5:$S$619,"Receita",Fev!$F$5:$F$619,CReceber!$D18,Fev!$J$5:$J$619,"Não Pago")</f>
        <v>0</v>
      </c>
      <c r="G18" s="65">
        <f>SUMIFS(Mar!$I$5:$I$619,Mar!$S$5:$S$619,"Receita",Mar!$F$5:$F$619,CReceber!$D18,Mar!$J$5:$J$619,"Não Pago")</f>
        <v>0</v>
      </c>
      <c r="H18" s="65">
        <f>SUMIFS(Abr!$I$5:$I$619,Abr!$S$5:$S$619,"Receita",Abr!$F$5:$F$619,CReceber!$D18,Abr!$J$5:$J$619,"Não Pago")</f>
        <v>0</v>
      </c>
      <c r="I18" s="65">
        <f>SUMIFS(Mai!$I$5:$I$619,Mai!$S$5:$S$619,"Receita",Mai!$F$5:$F$619,CReceber!$D18,Mai!$J$5:$J$619,"Não Pago")</f>
        <v>0</v>
      </c>
      <c r="J18" s="65">
        <f>SUMIFS(Jun!$I$5:$I$619,Jun!$S$5:$S$619,"Receita",Jun!$F$5:$F$619,CReceber!$D18,Jun!$J$5:$J$619,"Não Pago")</f>
        <v>0</v>
      </c>
      <c r="K18" s="65">
        <f>SUMIFS(Jul!$I$5:$I$619,Jul!$S$5:$S$619,"Receita",Jul!$F$5:$F$619,CReceber!$D18,Jul!$J$5:$J$619,"Não Pago")</f>
        <v>0</v>
      </c>
      <c r="L18" s="65">
        <f>SUMIFS(Ago!$I$5:$I$619,Ago!$S$5:$S$619,"Receita",Ago!$F$5:$F$619,CReceber!$D18,Ago!$J$5:$J$619,"Não Pago")</f>
        <v>0</v>
      </c>
      <c r="M18" s="65">
        <f>SUMIFS(Set!$I$5:$I$619,Set!$S$5:$S$619,"Receita",Set!$F$5:$F$619,CReceber!$D18,Set!$J$5:$J$619,"Não Pago")</f>
        <v>0</v>
      </c>
      <c r="N18" s="65">
        <f>SUMIFS(Out!$I$5:$I$619,Out!$S$5:$S$619,"Receita",Out!$F$5:$F$619,CReceber!$D18,Out!$J$5:$J$619,"Não Pago")</f>
        <v>0</v>
      </c>
      <c r="O18" s="65">
        <f>SUMIFS(Nov!$I$5:$I$619,Nov!$S$5:$S$619,"Receita",Nov!$F$5:$F$619,CReceber!$D18,Nov!$J$5:$J$619,"Não Pago")</f>
        <v>0</v>
      </c>
      <c r="P18" s="65">
        <f>SUMIFS(Dez!$I$5:$I$619,Dez!$S$5:$S$619,"Receita",Dez!$F$5:$F$619,CReceber!$D18,Dez!$J$5:$J$619,"Não Pago")</f>
        <v>0</v>
      </c>
      <c r="Q18" s="62">
        <f t="shared" si="2"/>
        <v>0</v>
      </c>
    </row>
    <row r="19" spans="3:17" ht="28.5" customHeight="1" thickTop="1" thickBot="1" x14ac:dyDescent="0.25">
      <c r="C19" s="45" t="str">
        <f>'PC Receitas'!C15</f>
        <v>4.1.11</v>
      </c>
      <c r="D19" s="46" t="str">
        <f>VLOOKUP(C19,'PC Receitas'!$C$4:$D$103,2,FALSE)</f>
        <v>-</v>
      </c>
      <c r="E19" s="65">
        <f>SUMIFS(Jan!$I$5:$I$619,Jan!$S$5:$S$619,"Receita",Jan!$F$5:$F$619,CReceber!$D19,Jan!$J$5:$J$619,"Não Pago")</f>
        <v>0</v>
      </c>
      <c r="F19" s="65">
        <f>SUMIFS(Fev!$I$5:$I$619,Fev!$S$5:$S$619,"Receita",Fev!$F$5:$F$619,CReceber!$D19,Fev!$J$5:$J$619,"Não Pago")</f>
        <v>0</v>
      </c>
      <c r="G19" s="65">
        <f>SUMIFS(Mar!$I$5:$I$619,Mar!$S$5:$S$619,"Receita",Mar!$F$5:$F$619,CReceber!$D19,Mar!$J$5:$J$619,"Não Pago")</f>
        <v>0</v>
      </c>
      <c r="H19" s="65">
        <f>SUMIFS(Abr!$I$5:$I$619,Abr!$S$5:$S$619,"Receita",Abr!$F$5:$F$619,CReceber!$D19,Abr!$J$5:$J$619,"Não Pago")</f>
        <v>0</v>
      </c>
      <c r="I19" s="65">
        <f>SUMIFS(Mai!$I$5:$I$619,Mai!$S$5:$S$619,"Receita",Mai!$F$5:$F$619,CReceber!$D19,Mai!$J$5:$J$619,"Não Pago")</f>
        <v>0</v>
      </c>
      <c r="J19" s="65">
        <f>SUMIFS(Jun!$I$5:$I$619,Jun!$S$5:$S$619,"Receita",Jun!$F$5:$F$619,CReceber!$D19,Jun!$J$5:$J$619,"Não Pago")</f>
        <v>0</v>
      </c>
      <c r="K19" s="65">
        <f>SUMIFS(Jul!$I$5:$I$619,Jul!$S$5:$S$619,"Receita",Jul!$F$5:$F$619,CReceber!$D19,Jul!$J$5:$J$619,"Não Pago")</f>
        <v>0</v>
      </c>
      <c r="L19" s="65">
        <f>SUMIFS(Ago!$I$5:$I$619,Ago!$S$5:$S$619,"Receita",Ago!$F$5:$F$619,CReceber!$D19,Ago!$J$5:$J$619,"Não Pago")</f>
        <v>0</v>
      </c>
      <c r="M19" s="65">
        <f>SUMIFS(Set!$I$5:$I$619,Set!$S$5:$S$619,"Receita",Set!$F$5:$F$619,CReceber!$D19,Set!$J$5:$J$619,"Não Pago")</f>
        <v>0</v>
      </c>
      <c r="N19" s="65">
        <f>SUMIFS(Out!$I$5:$I$619,Out!$S$5:$S$619,"Receita",Out!$F$5:$F$619,CReceber!$D19,Out!$J$5:$J$619,"Não Pago")</f>
        <v>0</v>
      </c>
      <c r="O19" s="65">
        <f>SUMIFS(Nov!$I$5:$I$619,Nov!$S$5:$S$619,"Receita",Nov!$F$5:$F$619,CReceber!$D19,Nov!$J$5:$J$619,"Não Pago")</f>
        <v>0</v>
      </c>
      <c r="P19" s="65">
        <f>SUMIFS(Dez!$I$5:$I$619,Dez!$S$5:$S$619,"Receita",Dez!$F$5:$F$619,CReceber!$D19,Dez!$J$5:$J$619,"Não Pago")</f>
        <v>0</v>
      </c>
      <c r="Q19" s="62">
        <f t="shared" si="2"/>
        <v>0</v>
      </c>
    </row>
    <row r="20" spans="3:17" ht="28.5" customHeight="1" thickTop="1" thickBot="1" x14ac:dyDescent="0.25">
      <c r="C20" s="45" t="str">
        <f>'PC Receitas'!C16</f>
        <v>4.1.12</v>
      </c>
      <c r="D20" s="46" t="str">
        <f>VLOOKUP(C20,'PC Receitas'!$C$4:$D$103,2,FALSE)</f>
        <v>-</v>
      </c>
      <c r="E20" s="65">
        <f>SUMIFS(Jan!$I$5:$I$619,Jan!$S$5:$S$619,"Receita",Jan!$F$5:$F$619,CReceber!$D20,Jan!$J$5:$J$619,"Não Pago")</f>
        <v>0</v>
      </c>
      <c r="F20" s="65">
        <f>SUMIFS(Fev!$I$5:$I$619,Fev!$S$5:$S$619,"Receita",Fev!$F$5:$F$619,CReceber!$D20,Fev!$J$5:$J$619,"Não Pago")</f>
        <v>0</v>
      </c>
      <c r="G20" s="65">
        <f>SUMIFS(Mar!$I$5:$I$619,Mar!$S$5:$S$619,"Receita",Mar!$F$5:$F$619,CReceber!$D20,Mar!$J$5:$J$619,"Não Pago")</f>
        <v>0</v>
      </c>
      <c r="H20" s="65">
        <f>SUMIFS(Abr!$I$5:$I$619,Abr!$S$5:$S$619,"Receita",Abr!$F$5:$F$619,CReceber!$D20,Abr!$J$5:$J$619,"Não Pago")</f>
        <v>0</v>
      </c>
      <c r="I20" s="65">
        <f>SUMIFS(Mai!$I$5:$I$619,Mai!$S$5:$S$619,"Receita",Mai!$F$5:$F$619,CReceber!$D20,Mai!$J$5:$J$619,"Não Pago")</f>
        <v>0</v>
      </c>
      <c r="J20" s="65">
        <f>SUMIFS(Jun!$I$5:$I$619,Jun!$S$5:$S$619,"Receita",Jun!$F$5:$F$619,CReceber!$D20,Jun!$J$5:$J$619,"Não Pago")</f>
        <v>0</v>
      </c>
      <c r="K20" s="65">
        <f>SUMIFS(Jul!$I$5:$I$619,Jul!$S$5:$S$619,"Receita",Jul!$F$5:$F$619,CReceber!$D20,Jul!$J$5:$J$619,"Não Pago")</f>
        <v>0</v>
      </c>
      <c r="L20" s="65">
        <f>SUMIFS(Ago!$I$5:$I$619,Ago!$S$5:$S$619,"Receita",Ago!$F$5:$F$619,CReceber!$D20,Ago!$J$5:$J$619,"Não Pago")</f>
        <v>0</v>
      </c>
      <c r="M20" s="65">
        <f>SUMIFS(Set!$I$5:$I$619,Set!$S$5:$S$619,"Receita",Set!$F$5:$F$619,CReceber!$D20,Set!$J$5:$J$619,"Não Pago")</f>
        <v>0</v>
      </c>
      <c r="N20" s="65">
        <f>SUMIFS(Out!$I$5:$I$619,Out!$S$5:$S$619,"Receita",Out!$F$5:$F$619,CReceber!$D20,Out!$J$5:$J$619,"Não Pago")</f>
        <v>0</v>
      </c>
      <c r="O20" s="65">
        <f>SUMIFS(Nov!$I$5:$I$619,Nov!$S$5:$S$619,"Receita",Nov!$F$5:$F$619,CReceber!$D20,Nov!$J$5:$J$619,"Não Pago")</f>
        <v>0</v>
      </c>
      <c r="P20" s="65">
        <f>SUMIFS(Dez!$I$5:$I$619,Dez!$S$5:$S$619,"Receita",Dez!$F$5:$F$619,CReceber!$D20,Dez!$J$5:$J$619,"Não Pago")</f>
        <v>0</v>
      </c>
      <c r="Q20" s="62">
        <f t="shared" si="2"/>
        <v>0</v>
      </c>
    </row>
    <row r="21" spans="3:17" ht="28.5" customHeight="1" thickTop="1" thickBot="1" x14ac:dyDescent="0.25">
      <c r="C21" s="45" t="str">
        <f>'PC Receitas'!C17</f>
        <v>4.1.13</v>
      </c>
      <c r="D21" s="46" t="str">
        <f>VLOOKUP(C21,'PC Receitas'!$C$4:$D$103,2,FALSE)</f>
        <v>-</v>
      </c>
      <c r="E21" s="65">
        <f>SUMIFS(Jan!$I$5:$I$619,Jan!$S$5:$S$619,"Receita",Jan!$F$5:$F$619,CReceber!$D21,Jan!$J$5:$J$619,"Não Pago")</f>
        <v>0</v>
      </c>
      <c r="F21" s="65">
        <f>SUMIFS(Fev!$I$5:$I$619,Fev!$S$5:$S$619,"Receita",Fev!$F$5:$F$619,CReceber!$D21,Fev!$J$5:$J$619,"Não Pago")</f>
        <v>0</v>
      </c>
      <c r="G21" s="65">
        <f>SUMIFS(Mar!$I$5:$I$619,Mar!$S$5:$S$619,"Receita",Mar!$F$5:$F$619,CReceber!$D21,Mar!$J$5:$J$619,"Não Pago")</f>
        <v>0</v>
      </c>
      <c r="H21" s="65">
        <f>SUMIFS(Abr!$I$5:$I$619,Abr!$S$5:$S$619,"Receita",Abr!$F$5:$F$619,CReceber!$D21,Abr!$J$5:$J$619,"Não Pago")</f>
        <v>0</v>
      </c>
      <c r="I21" s="65">
        <f>SUMIFS(Mai!$I$5:$I$619,Mai!$S$5:$S$619,"Receita",Mai!$F$5:$F$619,CReceber!$D21,Mai!$J$5:$J$619,"Não Pago")</f>
        <v>0</v>
      </c>
      <c r="J21" s="65">
        <f>SUMIFS(Jun!$I$5:$I$619,Jun!$S$5:$S$619,"Receita",Jun!$F$5:$F$619,CReceber!$D21,Jun!$J$5:$J$619,"Não Pago")</f>
        <v>0</v>
      </c>
      <c r="K21" s="65">
        <f>SUMIFS(Jul!$I$5:$I$619,Jul!$S$5:$S$619,"Receita",Jul!$F$5:$F$619,CReceber!$D21,Jul!$J$5:$J$619,"Não Pago")</f>
        <v>0</v>
      </c>
      <c r="L21" s="65">
        <f>SUMIFS(Ago!$I$5:$I$619,Ago!$S$5:$S$619,"Receita",Ago!$F$5:$F$619,CReceber!$D21,Ago!$J$5:$J$619,"Não Pago")</f>
        <v>0</v>
      </c>
      <c r="M21" s="65">
        <f>SUMIFS(Set!$I$5:$I$619,Set!$S$5:$S$619,"Receita",Set!$F$5:$F$619,CReceber!$D21,Set!$J$5:$J$619,"Não Pago")</f>
        <v>0</v>
      </c>
      <c r="N21" s="65">
        <f>SUMIFS(Out!$I$5:$I$619,Out!$S$5:$S$619,"Receita",Out!$F$5:$F$619,CReceber!$D21,Out!$J$5:$J$619,"Não Pago")</f>
        <v>0</v>
      </c>
      <c r="O21" s="65">
        <f>SUMIFS(Nov!$I$5:$I$619,Nov!$S$5:$S$619,"Receita",Nov!$F$5:$F$619,CReceber!$D21,Nov!$J$5:$J$619,"Não Pago")</f>
        <v>0</v>
      </c>
      <c r="P21" s="65">
        <f>SUMIFS(Dez!$I$5:$I$619,Dez!$S$5:$S$619,"Receita",Dez!$F$5:$F$619,CReceber!$D21,Dez!$J$5:$J$619,"Não Pago")</f>
        <v>0</v>
      </c>
      <c r="Q21" s="62">
        <f t="shared" si="2"/>
        <v>0</v>
      </c>
    </row>
    <row r="22" spans="3:17" ht="28.5" customHeight="1" thickTop="1" thickBot="1" x14ac:dyDescent="0.25">
      <c r="C22" s="45" t="str">
        <f>'PC Receitas'!C18</f>
        <v>4.1.14</v>
      </c>
      <c r="D22" s="46" t="str">
        <f>VLOOKUP(C22,'PC Receitas'!$C$4:$D$103,2,FALSE)</f>
        <v>-</v>
      </c>
      <c r="E22" s="65">
        <f>SUMIFS(Jan!$I$5:$I$619,Jan!$S$5:$S$619,"Receita",Jan!$F$5:$F$619,CReceber!$D22,Jan!$J$5:$J$619,"Não Pago")</f>
        <v>0</v>
      </c>
      <c r="F22" s="65">
        <f>SUMIFS(Fev!$I$5:$I$619,Fev!$S$5:$S$619,"Receita",Fev!$F$5:$F$619,CReceber!$D22,Fev!$J$5:$J$619,"Não Pago")</f>
        <v>0</v>
      </c>
      <c r="G22" s="65">
        <f>SUMIFS(Mar!$I$5:$I$619,Mar!$S$5:$S$619,"Receita",Mar!$F$5:$F$619,CReceber!$D22,Mar!$J$5:$J$619,"Não Pago")</f>
        <v>0</v>
      </c>
      <c r="H22" s="65">
        <f>SUMIFS(Abr!$I$5:$I$619,Abr!$S$5:$S$619,"Receita",Abr!$F$5:$F$619,CReceber!$D22,Abr!$J$5:$J$619,"Não Pago")</f>
        <v>0</v>
      </c>
      <c r="I22" s="65">
        <f>SUMIFS(Mai!$I$5:$I$619,Mai!$S$5:$S$619,"Receita",Mai!$F$5:$F$619,CReceber!$D22,Mai!$J$5:$J$619,"Não Pago")</f>
        <v>0</v>
      </c>
      <c r="J22" s="65">
        <f>SUMIFS(Jun!$I$5:$I$619,Jun!$S$5:$S$619,"Receita",Jun!$F$5:$F$619,CReceber!$D22,Jun!$J$5:$J$619,"Não Pago")</f>
        <v>0</v>
      </c>
      <c r="K22" s="65">
        <f>SUMIFS(Jul!$I$5:$I$619,Jul!$S$5:$S$619,"Receita",Jul!$F$5:$F$619,CReceber!$D22,Jul!$J$5:$J$619,"Não Pago")</f>
        <v>0</v>
      </c>
      <c r="L22" s="65">
        <f>SUMIFS(Ago!$I$5:$I$619,Ago!$S$5:$S$619,"Receita",Ago!$F$5:$F$619,CReceber!$D22,Ago!$J$5:$J$619,"Não Pago")</f>
        <v>0</v>
      </c>
      <c r="M22" s="65">
        <f>SUMIFS(Set!$I$5:$I$619,Set!$S$5:$S$619,"Receita",Set!$F$5:$F$619,CReceber!$D22,Set!$J$5:$J$619,"Não Pago")</f>
        <v>0</v>
      </c>
      <c r="N22" s="65">
        <f>SUMIFS(Out!$I$5:$I$619,Out!$S$5:$S$619,"Receita",Out!$F$5:$F$619,CReceber!$D22,Out!$J$5:$J$619,"Não Pago")</f>
        <v>0</v>
      </c>
      <c r="O22" s="65">
        <f>SUMIFS(Nov!$I$5:$I$619,Nov!$S$5:$S$619,"Receita",Nov!$F$5:$F$619,CReceber!$D22,Nov!$J$5:$J$619,"Não Pago")</f>
        <v>0</v>
      </c>
      <c r="P22" s="65">
        <f>SUMIFS(Dez!$I$5:$I$619,Dez!$S$5:$S$619,"Receita",Dez!$F$5:$F$619,CReceber!$D22,Dez!$J$5:$J$619,"Não Pago")</f>
        <v>0</v>
      </c>
      <c r="Q22" s="62">
        <f t="shared" si="2"/>
        <v>0</v>
      </c>
    </row>
    <row r="23" spans="3:17" ht="28.5" customHeight="1" thickTop="1" thickBot="1" x14ac:dyDescent="0.25">
      <c r="C23" s="45" t="str">
        <f>'PC Receitas'!C19</f>
        <v>4.1.15</v>
      </c>
      <c r="D23" s="46" t="str">
        <f>VLOOKUP(C23,'PC Receitas'!$C$4:$D$103,2,FALSE)</f>
        <v>-</v>
      </c>
      <c r="E23" s="65">
        <f>SUMIFS(Jan!$I$5:$I$619,Jan!$S$5:$S$619,"Receita",Jan!$F$5:$F$619,CReceber!$D23,Jan!$J$5:$J$619,"Não Pago")</f>
        <v>0</v>
      </c>
      <c r="F23" s="65">
        <f>SUMIFS(Fev!$I$5:$I$619,Fev!$S$5:$S$619,"Receita",Fev!$F$5:$F$619,CReceber!$D23,Fev!$J$5:$J$619,"Não Pago")</f>
        <v>0</v>
      </c>
      <c r="G23" s="65">
        <f>SUMIFS(Mar!$I$5:$I$619,Mar!$S$5:$S$619,"Receita",Mar!$F$5:$F$619,CReceber!$D23,Mar!$J$5:$J$619,"Não Pago")</f>
        <v>0</v>
      </c>
      <c r="H23" s="65">
        <f>SUMIFS(Abr!$I$5:$I$619,Abr!$S$5:$S$619,"Receita",Abr!$F$5:$F$619,CReceber!$D23,Abr!$J$5:$J$619,"Não Pago")</f>
        <v>0</v>
      </c>
      <c r="I23" s="65">
        <f>SUMIFS(Mai!$I$5:$I$619,Mai!$S$5:$S$619,"Receita",Mai!$F$5:$F$619,CReceber!$D23,Mai!$J$5:$J$619,"Não Pago")</f>
        <v>0</v>
      </c>
      <c r="J23" s="65">
        <f>SUMIFS(Jun!$I$5:$I$619,Jun!$S$5:$S$619,"Receita",Jun!$F$5:$F$619,CReceber!$D23,Jun!$J$5:$J$619,"Não Pago")</f>
        <v>0</v>
      </c>
      <c r="K23" s="65">
        <f>SUMIFS(Jul!$I$5:$I$619,Jul!$S$5:$S$619,"Receita",Jul!$F$5:$F$619,CReceber!$D23,Jul!$J$5:$J$619,"Não Pago")</f>
        <v>0</v>
      </c>
      <c r="L23" s="65">
        <f>SUMIFS(Ago!$I$5:$I$619,Ago!$S$5:$S$619,"Receita",Ago!$F$5:$F$619,CReceber!$D23,Ago!$J$5:$J$619,"Não Pago")</f>
        <v>0</v>
      </c>
      <c r="M23" s="65">
        <f>SUMIFS(Set!$I$5:$I$619,Set!$S$5:$S$619,"Receita",Set!$F$5:$F$619,CReceber!$D23,Set!$J$5:$J$619,"Não Pago")</f>
        <v>0</v>
      </c>
      <c r="N23" s="65">
        <f>SUMIFS(Out!$I$5:$I$619,Out!$S$5:$S$619,"Receita",Out!$F$5:$F$619,CReceber!$D23,Out!$J$5:$J$619,"Não Pago")</f>
        <v>0</v>
      </c>
      <c r="O23" s="65">
        <f>SUMIFS(Nov!$I$5:$I$619,Nov!$S$5:$S$619,"Receita",Nov!$F$5:$F$619,CReceber!$D23,Nov!$J$5:$J$619,"Não Pago")</f>
        <v>0</v>
      </c>
      <c r="P23" s="65">
        <f>SUMIFS(Dez!$I$5:$I$619,Dez!$S$5:$S$619,"Receita",Dez!$F$5:$F$619,CReceber!$D23,Dez!$J$5:$J$619,"Não Pago")</f>
        <v>0</v>
      </c>
      <c r="Q23" s="62">
        <f t="shared" si="2"/>
        <v>0</v>
      </c>
    </row>
    <row r="24" spans="3:17" ht="28.5" customHeight="1" thickTop="1" thickBot="1" x14ac:dyDescent="0.25">
      <c r="C24" s="45" t="str">
        <f>'PC Receitas'!C20</f>
        <v>4.1.16</v>
      </c>
      <c r="D24" s="46" t="str">
        <f>VLOOKUP(C24,'PC Receitas'!$C$4:$D$103,2,FALSE)</f>
        <v>-</v>
      </c>
      <c r="E24" s="65">
        <f>SUMIFS(Jan!$I$5:$I$619,Jan!$S$5:$S$619,"Receita",Jan!$F$5:$F$619,CReceber!$D24,Jan!$J$5:$J$619,"Não Pago")</f>
        <v>0</v>
      </c>
      <c r="F24" s="65">
        <f>SUMIFS(Fev!$I$5:$I$619,Fev!$S$5:$S$619,"Receita",Fev!$F$5:$F$619,CReceber!$D24,Fev!$J$5:$J$619,"Não Pago")</f>
        <v>0</v>
      </c>
      <c r="G24" s="65">
        <f>SUMIFS(Mar!$I$5:$I$619,Mar!$S$5:$S$619,"Receita",Mar!$F$5:$F$619,CReceber!$D24,Mar!$J$5:$J$619,"Não Pago")</f>
        <v>0</v>
      </c>
      <c r="H24" s="65">
        <f>SUMIFS(Abr!$I$5:$I$619,Abr!$S$5:$S$619,"Receita",Abr!$F$5:$F$619,CReceber!$D24,Abr!$J$5:$J$619,"Não Pago")</f>
        <v>0</v>
      </c>
      <c r="I24" s="65">
        <f>SUMIFS(Mai!$I$5:$I$619,Mai!$S$5:$S$619,"Receita",Mai!$F$5:$F$619,CReceber!$D24,Mai!$J$5:$J$619,"Não Pago")</f>
        <v>0</v>
      </c>
      <c r="J24" s="65">
        <f>SUMIFS(Jun!$I$5:$I$619,Jun!$S$5:$S$619,"Receita",Jun!$F$5:$F$619,CReceber!$D24,Jun!$J$5:$J$619,"Não Pago")</f>
        <v>0</v>
      </c>
      <c r="K24" s="65">
        <f>SUMIFS(Jul!$I$5:$I$619,Jul!$S$5:$S$619,"Receita",Jul!$F$5:$F$619,CReceber!$D24,Jul!$J$5:$J$619,"Não Pago")</f>
        <v>0</v>
      </c>
      <c r="L24" s="65">
        <f>SUMIFS(Ago!$I$5:$I$619,Ago!$S$5:$S$619,"Receita",Ago!$F$5:$F$619,CReceber!$D24,Ago!$J$5:$J$619,"Não Pago")</f>
        <v>0</v>
      </c>
      <c r="M24" s="65">
        <f>SUMIFS(Set!$I$5:$I$619,Set!$S$5:$S$619,"Receita",Set!$F$5:$F$619,CReceber!$D24,Set!$J$5:$J$619,"Não Pago")</f>
        <v>0</v>
      </c>
      <c r="N24" s="65">
        <f>SUMIFS(Out!$I$5:$I$619,Out!$S$5:$S$619,"Receita",Out!$F$5:$F$619,CReceber!$D24,Out!$J$5:$J$619,"Não Pago")</f>
        <v>0</v>
      </c>
      <c r="O24" s="65">
        <f>SUMIFS(Nov!$I$5:$I$619,Nov!$S$5:$S$619,"Receita",Nov!$F$5:$F$619,CReceber!$D24,Nov!$J$5:$J$619,"Não Pago")</f>
        <v>0</v>
      </c>
      <c r="P24" s="65">
        <f>SUMIFS(Dez!$I$5:$I$619,Dez!$S$5:$S$619,"Receita",Dez!$F$5:$F$619,CReceber!$D24,Dez!$J$5:$J$619,"Não Pago")</f>
        <v>0</v>
      </c>
      <c r="Q24" s="62">
        <f t="shared" si="2"/>
        <v>0</v>
      </c>
    </row>
    <row r="25" spans="3:17" ht="28.5" customHeight="1" thickTop="1" thickBot="1" x14ac:dyDescent="0.25">
      <c r="C25" s="45" t="str">
        <f>'PC Receitas'!C21</f>
        <v>4.1.17</v>
      </c>
      <c r="D25" s="46" t="str">
        <f>VLOOKUP(C25,'PC Receitas'!$C$4:$D$103,2,FALSE)</f>
        <v>-</v>
      </c>
      <c r="E25" s="65">
        <f>SUMIFS(Jan!$I$5:$I$619,Jan!$S$5:$S$619,"Receita",Jan!$F$5:$F$619,CReceber!$D25,Jan!$J$5:$J$619,"Não Pago")</f>
        <v>0</v>
      </c>
      <c r="F25" s="65">
        <f>SUMIFS(Fev!$I$5:$I$619,Fev!$S$5:$S$619,"Receita",Fev!$F$5:$F$619,CReceber!$D25,Fev!$J$5:$J$619,"Não Pago")</f>
        <v>0</v>
      </c>
      <c r="G25" s="65">
        <f>SUMIFS(Mar!$I$5:$I$619,Mar!$S$5:$S$619,"Receita",Mar!$F$5:$F$619,CReceber!$D25,Mar!$J$5:$J$619,"Não Pago")</f>
        <v>0</v>
      </c>
      <c r="H25" s="65">
        <f>SUMIFS(Abr!$I$5:$I$619,Abr!$S$5:$S$619,"Receita",Abr!$F$5:$F$619,CReceber!$D25,Abr!$J$5:$J$619,"Não Pago")</f>
        <v>0</v>
      </c>
      <c r="I25" s="65">
        <f>SUMIFS(Mai!$I$5:$I$619,Mai!$S$5:$S$619,"Receita",Mai!$F$5:$F$619,CReceber!$D25,Mai!$J$5:$J$619,"Não Pago")</f>
        <v>0</v>
      </c>
      <c r="J25" s="65">
        <f>SUMIFS(Jun!$I$5:$I$619,Jun!$S$5:$S$619,"Receita",Jun!$F$5:$F$619,CReceber!$D25,Jun!$J$5:$J$619,"Não Pago")</f>
        <v>0</v>
      </c>
      <c r="K25" s="65">
        <f>SUMIFS(Jul!$I$5:$I$619,Jul!$S$5:$S$619,"Receita",Jul!$F$5:$F$619,CReceber!$D25,Jul!$J$5:$J$619,"Não Pago")</f>
        <v>0</v>
      </c>
      <c r="L25" s="65">
        <f>SUMIFS(Ago!$I$5:$I$619,Ago!$S$5:$S$619,"Receita",Ago!$F$5:$F$619,CReceber!$D25,Ago!$J$5:$J$619,"Não Pago")</f>
        <v>0</v>
      </c>
      <c r="M25" s="65">
        <f>SUMIFS(Set!$I$5:$I$619,Set!$S$5:$S$619,"Receita",Set!$F$5:$F$619,CReceber!$D25,Set!$J$5:$J$619,"Não Pago")</f>
        <v>0</v>
      </c>
      <c r="N25" s="65">
        <f>SUMIFS(Out!$I$5:$I$619,Out!$S$5:$S$619,"Receita",Out!$F$5:$F$619,CReceber!$D25,Out!$J$5:$J$619,"Não Pago")</f>
        <v>0</v>
      </c>
      <c r="O25" s="65">
        <f>SUMIFS(Nov!$I$5:$I$619,Nov!$S$5:$S$619,"Receita",Nov!$F$5:$F$619,CReceber!$D25,Nov!$J$5:$J$619,"Não Pago")</f>
        <v>0</v>
      </c>
      <c r="P25" s="65">
        <f>SUMIFS(Dez!$I$5:$I$619,Dez!$S$5:$S$619,"Receita",Dez!$F$5:$F$619,CReceber!$D25,Dez!$J$5:$J$619,"Não Pago")</f>
        <v>0</v>
      </c>
      <c r="Q25" s="62">
        <f t="shared" si="2"/>
        <v>0</v>
      </c>
    </row>
    <row r="26" spans="3:17" ht="28.5" customHeight="1" thickTop="1" thickBot="1" x14ac:dyDescent="0.25">
      <c r="C26" s="45" t="str">
        <f>'PC Receitas'!C22</f>
        <v>4.1.18</v>
      </c>
      <c r="D26" s="46" t="str">
        <f>VLOOKUP(C26,'PC Receitas'!$C$4:$D$103,2,FALSE)</f>
        <v>-</v>
      </c>
      <c r="E26" s="65">
        <f>SUMIFS(Jan!$I$5:$I$619,Jan!$S$5:$S$619,"Receita",Jan!$F$5:$F$619,CReceber!$D26,Jan!$J$5:$J$619,"Não Pago")</f>
        <v>0</v>
      </c>
      <c r="F26" s="65">
        <f>SUMIFS(Fev!$I$5:$I$619,Fev!$S$5:$S$619,"Receita",Fev!$F$5:$F$619,CReceber!$D26,Fev!$J$5:$J$619,"Não Pago")</f>
        <v>0</v>
      </c>
      <c r="G26" s="65">
        <f>SUMIFS(Mar!$I$5:$I$619,Mar!$S$5:$S$619,"Receita",Mar!$F$5:$F$619,CReceber!$D26,Mar!$J$5:$J$619,"Não Pago")</f>
        <v>0</v>
      </c>
      <c r="H26" s="65">
        <f>SUMIFS(Abr!$I$5:$I$619,Abr!$S$5:$S$619,"Receita",Abr!$F$5:$F$619,CReceber!$D26,Abr!$J$5:$J$619,"Não Pago")</f>
        <v>0</v>
      </c>
      <c r="I26" s="65">
        <f>SUMIFS(Mai!$I$5:$I$619,Mai!$S$5:$S$619,"Receita",Mai!$F$5:$F$619,CReceber!$D26,Mai!$J$5:$J$619,"Não Pago")</f>
        <v>0</v>
      </c>
      <c r="J26" s="65">
        <f>SUMIFS(Jun!$I$5:$I$619,Jun!$S$5:$S$619,"Receita",Jun!$F$5:$F$619,CReceber!$D26,Jun!$J$5:$J$619,"Não Pago")</f>
        <v>0</v>
      </c>
      <c r="K26" s="65">
        <f>SUMIFS(Jul!$I$5:$I$619,Jul!$S$5:$S$619,"Receita",Jul!$F$5:$F$619,CReceber!$D26,Jul!$J$5:$J$619,"Não Pago")</f>
        <v>0</v>
      </c>
      <c r="L26" s="65">
        <f>SUMIFS(Ago!$I$5:$I$619,Ago!$S$5:$S$619,"Receita",Ago!$F$5:$F$619,CReceber!$D26,Ago!$J$5:$J$619,"Não Pago")</f>
        <v>0</v>
      </c>
      <c r="M26" s="65">
        <f>SUMIFS(Set!$I$5:$I$619,Set!$S$5:$S$619,"Receita",Set!$F$5:$F$619,CReceber!$D26,Set!$J$5:$J$619,"Não Pago")</f>
        <v>0</v>
      </c>
      <c r="N26" s="65">
        <f>SUMIFS(Out!$I$5:$I$619,Out!$S$5:$S$619,"Receita",Out!$F$5:$F$619,CReceber!$D26,Out!$J$5:$J$619,"Não Pago")</f>
        <v>0</v>
      </c>
      <c r="O26" s="65">
        <f>SUMIFS(Nov!$I$5:$I$619,Nov!$S$5:$S$619,"Receita",Nov!$F$5:$F$619,CReceber!$D26,Nov!$J$5:$J$619,"Não Pago")</f>
        <v>0</v>
      </c>
      <c r="P26" s="65">
        <f>SUMIFS(Dez!$I$5:$I$619,Dez!$S$5:$S$619,"Receita",Dez!$F$5:$F$619,CReceber!$D26,Dez!$J$5:$J$619,"Não Pago")</f>
        <v>0</v>
      </c>
      <c r="Q26" s="62">
        <f t="shared" si="2"/>
        <v>0</v>
      </c>
    </row>
    <row r="27" spans="3:17" ht="28.5" customHeight="1" thickTop="1" thickBot="1" x14ac:dyDescent="0.25">
      <c r="C27" s="45" t="str">
        <f>'PC Receitas'!C23</f>
        <v>4.1.19</v>
      </c>
      <c r="D27" s="46" t="str">
        <f>VLOOKUP(C27,'PC Receitas'!$C$4:$D$103,2,FALSE)</f>
        <v>-</v>
      </c>
      <c r="E27" s="65">
        <f>SUMIFS(Jan!$I$5:$I$619,Jan!$S$5:$S$619,"Receita",Jan!$F$5:$F$619,CReceber!$D27,Jan!$J$5:$J$619,"Não Pago")</f>
        <v>0</v>
      </c>
      <c r="F27" s="65">
        <f>SUMIFS(Fev!$I$5:$I$619,Fev!$S$5:$S$619,"Receita",Fev!$F$5:$F$619,CReceber!$D27,Fev!$J$5:$J$619,"Não Pago")</f>
        <v>0</v>
      </c>
      <c r="G27" s="65">
        <f>SUMIFS(Mar!$I$5:$I$619,Mar!$S$5:$S$619,"Receita",Mar!$F$5:$F$619,CReceber!$D27,Mar!$J$5:$J$619,"Não Pago")</f>
        <v>0</v>
      </c>
      <c r="H27" s="65">
        <f>SUMIFS(Abr!$I$5:$I$619,Abr!$S$5:$S$619,"Receita",Abr!$F$5:$F$619,CReceber!$D27,Abr!$J$5:$J$619,"Não Pago")</f>
        <v>0</v>
      </c>
      <c r="I27" s="65">
        <f>SUMIFS(Mai!$I$5:$I$619,Mai!$S$5:$S$619,"Receita",Mai!$F$5:$F$619,CReceber!$D27,Mai!$J$5:$J$619,"Não Pago")</f>
        <v>0</v>
      </c>
      <c r="J27" s="65">
        <f>SUMIFS(Jun!$I$5:$I$619,Jun!$S$5:$S$619,"Receita",Jun!$F$5:$F$619,CReceber!$D27,Jun!$J$5:$J$619,"Não Pago")</f>
        <v>0</v>
      </c>
      <c r="K27" s="65">
        <f>SUMIFS(Jul!$I$5:$I$619,Jul!$S$5:$S$619,"Receita",Jul!$F$5:$F$619,CReceber!$D27,Jul!$J$5:$J$619,"Não Pago")</f>
        <v>0</v>
      </c>
      <c r="L27" s="65">
        <f>SUMIFS(Ago!$I$5:$I$619,Ago!$S$5:$S$619,"Receita",Ago!$F$5:$F$619,CReceber!$D27,Ago!$J$5:$J$619,"Não Pago")</f>
        <v>0</v>
      </c>
      <c r="M27" s="65">
        <f>SUMIFS(Set!$I$5:$I$619,Set!$S$5:$S$619,"Receita",Set!$F$5:$F$619,CReceber!$D27,Set!$J$5:$J$619,"Não Pago")</f>
        <v>0</v>
      </c>
      <c r="N27" s="65">
        <f>SUMIFS(Out!$I$5:$I$619,Out!$S$5:$S$619,"Receita",Out!$F$5:$F$619,CReceber!$D27,Out!$J$5:$J$619,"Não Pago")</f>
        <v>0</v>
      </c>
      <c r="O27" s="65">
        <f>SUMIFS(Nov!$I$5:$I$619,Nov!$S$5:$S$619,"Receita",Nov!$F$5:$F$619,CReceber!$D27,Nov!$J$5:$J$619,"Não Pago")</f>
        <v>0</v>
      </c>
      <c r="P27" s="65">
        <f>SUMIFS(Dez!$I$5:$I$619,Dez!$S$5:$S$619,"Receita",Dez!$F$5:$F$619,CReceber!$D27,Dez!$J$5:$J$619,"Não Pago")</f>
        <v>0</v>
      </c>
      <c r="Q27" s="62">
        <f t="shared" si="2"/>
        <v>0</v>
      </c>
    </row>
    <row r="28" spans="3:17" ht="28.5" customHeight="1" thickTop="1" thickBot="1" x14ac:dyDescent="0.25">
      <c r="C28" s="45" t="str">
        <f>'PC Receitas'!C24</f>
        <v>4.1.20</v>
      </c>
      <c r="D28" s="46" t="str">
        <f>VLOOKUP(C28,'PC Receitas'!$C$4:$D$103,2,FALSE)</f>
        <v>-</v>
      </c>
      <c r="E28" s="65">
        <f>SUMIFS(Jan!$I$5:$I$619,Jan!$S$5:$S$619,"Receita",Jan!$F$5:$F$619,CReceber!$D28,Jan!$J$5:$J$619,"Não Pago")</f>
        <v>0</v>
      </c>
      <c r="F28" s="65">
        <f>SUMIFS(Fev!$I$5:$I$619,Fev!$S$5:$S$619,"Receita",Fev!$F$5:$F$619,CReceber!$D28,Fev!$J$5:$J$619,"Não Pago")</f>
        <v>0</v>
      </c>
      <c r="G28" s="65">
        <f>SUMIFS(Mar!$I$5:$I$619,Mar!$S$5:$S$619,"Receita",Mar!$F$5:$F$619,CReceber!$D28,Mar!$J$5:$J$619,"Não Pago")</f>
        <v>0</v>
      </c>
      <c r="H28" s="65">
        <f>SUMIFS(Abr!$I$5:$I$619,Abr!$S$5:$S$619,"Receita",Abr!$F$5:$F$619,CReceber!$D28,Abr!$J$5:$J$619,"Não Pago")</f>
        <v>0</v>
      </c>
      <c r="I28" s="65">
        <f>SUMIFS(Mai!$I$5:$I$619,Mai!$S$5:$S$619,"Receita",Mai!$F$5:$F$619,CReceber!$D28,Mai!$J$5:$J$619,"Não Pago")</f>
        <v>0</v>
      </c>
      <c r="J28" s="65">
        <f>SUMIFS(Jun!$I$5:$I$619,Jun!$S$5:$S$619,"Receita",Jun!$F$5:$F$619,CReceber!$D28,Jun!$J$5:$J$619,"Não Pago")</f>
        <v>0</v>
      </c>
      <c r="K28" s="65">
        <f>SUMIFS(Jul!$I$5:$I$619,Jul!$S$5:$S$619,"Receita",Jul!$F$5:$F$619,CReceber!$D28,Jul!$J$5:$J$619,"Não Pago")</f>
        <v>0</v>
      </c>
      <c r="L28" s="65">
        <f>SUMIFS(Ago!$I$5:$I$619,Ago!$S$5:$S$619,"Receita",Ago!$F$5:$F$619,CReceber!$D28,Ago!$J$5:$J$619,"Não Pago")</f>
        <v>0</v>
      </c>
      <c r="M28" s="65">
        <f>SUMIFS(Set!$I$5:$I$619,Set!$S$5:$S$619,"Receita",Set!$F$5:$F$619,CReceber!$D28,Set!$J$5:$J$619,"Não Pago")</f>
        <v>0</v>
      </c>
      <c r="N28" s="65">
        <f>SUMIFS(Out!$I$5:$I$619,Out!$S$5:$S$619,"Receita",Out!$F$5:$F$619,CReceber!$D28,Out!$J$5:$J$619,"Não Pago")</f>
        <v>0</v>
      </c>
      <c r="O28" s="65">
        <f>SUMIFS(Nov!$I$5:$I$619,Nov!$S$5:$S$619,"Receita",Nov!$F$5:$F$619,CReceber!$D28,Nov!$J$5:$J$619,"Não Pago")</f>
        <v>0</v>
      </c>
      <c r="P28" s="65">
        <f>SUMIFS(Dez!$I$5:$I$619,Dez!$S$5:$S$619,"Receita",Dez!$F$5:$F$619,CReceber!$D28,Dez!$J$5:$J$619,"Não Pago")</f>
        <v>0</v>
      </c>
      <c r="Q28" s="62">
        <f t="shared" si="2"/>
        <v>0</v>
      </c>
    </row>
    <row r="29" spans="3:17" ht="28.5" customHeight="1" thickTop="1" thickBot="1" x14ac:dyDescent="0.25">
      <c r="C29" s="45" t="str">
        <f>'PC Receitas'!C25</f>
        <v>4.1.21</v>
      </c>
      <c r="D29" s="46" t="str">
        <f>VLOOKUP(C29,'PC Receitas'!$C$4:$D$103,2,FALSE)</f>
        <v>-</v>
      </c>
      <c r="E29" s="65">
        <f>SUMIFS(Jan!$I$5:$I$619,Jan!$S$5:$S$619,"Receita",Jan!$F$5:$F$619,CReceber!$D29,Jan!$J$5:$J$619,"Não Pago")</f>
        <v>0</v>
      </c>
      <c r="F29" s="65">
        <f>SUMIFS(Fev!$I$5:$I$619,Fev!$S$5:$S$619,"Receita",Fev!$F$5:$F$619,CReceber!$D29,Fev!$J$5:$J$619,"Não Pago")</f>
        <v>0</v>
      </c>
      <c r="G29" s="65">
        <f>SUMIFS(Mar!$I$5:$I$619,Mar!$S$5:$S$619,"Receita",Mar!$F$5:$F$619,CReceber!$D29,Mar!$J$5:$J$619,"Não Pago")</f>
        <v>0</v>
      </c>
      <c r="H29" s="65">
        <f>SUMIFS(Abr!$I$5:$I$619,Abr!$S$5:$S$619,"Receita",Abr!$F$5:$F$619,CReceber!$D29,Abr!$J$5:$J$619,"Não Pago")</f>
        <v>0</v>
      </c>
      <c r="I29" s="65">
        <f>SUMIFS(Mai!$I$5:$I$619,Mai!$S$5:$S$619,"Receita",Mai!$F$5:$F$619,CReceber!$D29,Mai!$J$5:$J$619,"Não Pago")</f>
        <v>0</v>
      </c>
      <c r="J29" s="65">
        <f>SUMIFS(Jun!$I$5:$I$619,Jun!$S$5:$S$619,"Receita",Jun!$F$5:$F$619,CReceber!$D29,Jun!$J$5:$J$619,"Não Pago")</f>
        <v>0</v>
      </c>
      <c r="K29" s="65">
        <f>SUMIFS(Jul!$I$5:$I$619,Jul!$S$5:$S$619,"Receita",Jul!$F$5:$F$619,CReceber!$D29,Jul!$J$5:$J$619,"Não Pago")</f>
        <v>0</v>
      </c>
      <c r="L29" s="65">
        <f>SUMIFS(Ago!$I$5:$I$619,Ago!$S$5:$S$619,"Receita",Ago!$F$5:$F$619,CReceber!$D29,Ago!$J$5:$J$619,"Não Pago")</f>
        <v>0</v>
      </c>
      <c r="M29" s="65">
        <f>SUMIFS(Set!$I$5:$I$619,Set!$S$5:$S$619,"Receita",Set!$F$5:$F$619,CReceber!$D29,Set!$J$5:$J$619,"Não Pago")</f>
        <v>0</v>
      </c>
      <c r="N29" s="65">
        <f>SUMIFS(Out!$I$5:$I$619,Out!$S$5:$S$619,"Receita",Out!$F$5:$F$619,CReceber!$D29,Out!$J$5:$J$619,"Não Pago")</f>
        <v>0</v>
      </c>
      <c r="O29" s="65">
        <f>SUMIFS(Nov!$I$5:$I$619,Nov!$S$5:$S$619,"Receita",Nov!$F$5:$F$619,CReceber!$D29,Nov!$J$5:$J$619,"Não Pago")</f>
        <v>0</v>
      </c>
      <c r="P29" s="65">
        <f>SUMIFS(Dez!$I$5:$I$619,Dez!$S$5:$S$619,"Receita",Dez!$F$5:$F$619,CReceber!$D29,Dez!$J$5:$J$619,"Não Pago")</f>
        <v>0</v>
      </c>
      <c r="Q29" s="62">
        <f t="shared" si="2"/>
        <v>0</v>
      </c>
    </row>
    <row r="30" spans="3:17" ht="28.5" customHeight="1" thickTop="1" thickBot="1" x14ac:dyDescent="0.25">
      <c r="C30" s="45" t="str">
        <f>'PC Receitas'!C26</f>
        <v>4.1.22</v>
      </c>
      <c r="D30" s="46" t="str">
        <f>VLOOKUP(C30,'PC Receitas'!$C$4:$D$103,2,FALSE)</f>
        <v>-</v>
      </c>
      <c r="E30" s="65">
        <f>SUMIFS(Jan!$I$5:$I$619,Jan!$S$5:$S$619,"Receita",Jan!$F$5:$F$619,CReceber!$D30,Jan!$J$5:$J$619,"Não Pago")</f>
        <v>0</v>
      </c>
      <c r="F30" s="65">
        <f>SUMIFS(Fev!$I$5:$I$619,Fev!$S$5:$S$619,"Receita",Fev!$F$5:$F$619,CReceber!$D30,Fev!$J$5:$J$619,"Não Pago")</f>
        <v>0</v>
      </c>
      <c r="G30" s="65">
        <f>SUMIFS(Mar!$I$5:$I$619,Mar!$S$5:$S$619,"Receita",Mar!$F$5:$F$619,CReceber!$D30,Mar!$J$5:$J$619,"Não Pago")</f>
        <v>0</v>
      </c>
      <c r="H30" s="65">
        <f>SUMIFS(Abr!$I$5:$I$619,Abr!$S$5:$S$619,"Receita",Abr!$F$5:$F$619,CReceber!$D30,Abr!$J$5:$J$619,"Não Pago")</f>
        <v>0</v>
      </c>
      <c r="I30" s="65">
        <f>SUMIFS(Mai!$I$5:$I$619,Mai!$S$5:$S$619,"Receita",Mai!$F$5:$F$619,CReceber!$D30,Mai!$J$5:$J$619,"Não Pago")</f>
        <v>0</v>
      </c>
      <c r="J30" s="65">
        <f>SUMIFS(Jun!$I$5:$I$619,Jun!$S$5:$S$619,"Receita",Jun!$F$5:$F$619,CReceber!$D30,Jun!$J$5:$J$619,"Não Pago")</f>
        <v>0</v>
      </c>
      <c r="K30" s="65">
        <f>SUMIFS(Jul!$I$5:$I$619,Jul!$S$5:$S$619,"Receita",Jul!$F$5:$F$619,CReceber!$D30,Jul!$J$5:$J$619,"Não Pago")</f>
        <v>0</v>
      </c>
      <c r="L30" s="65">
        <f>SUMIFS(Ago!$I$5:$I$619,Ago!$S$5:$S$619,"Receita",Ago!$F$5:$F$619,CReceber!$D30,Ago!$J$5:$J$619,"Não Pago")</f>
        <v>0</v>
      </c>
      <c r="M30" s="65">
        <f>SUMIFS(Set!$I$5:$I$619,Set!$S$5:$S$619,"Receita",Set!$F$5:$F$619,CReceber!$D30,Set!$J$5:$J$619,"Não Pago")</f>
        <v>0</v>
      </c>
      <c r="N30" s="65">
        <f>SUMIFS(Out!$I$5:$I$619,Out!$S$5:$S$619,"Receita",Out!$F$5:$F$619,CReceber!$D30,Out!$J$5:$J$619,"Não Pago")</f>
        <v>0</v>
      </c>
      <c r="O30" s="65">
        <f>SUMIFS(Nov!$I$5:$I$619,Nov!$S$5:$S$619,"Receita",Nov!$F$5:$F$619,CReceber!$D30,Nov!$J$5:$J$619,"Não Pago")</f>
        <v>0</v>
      </c>
      <c r="P30" s="65">
        <f>SUMIFS(Dez!$I$5:$I$619,Dez!$S$5:$S$619,"Receita",Dez!$F$5:$F$619,CReceber!$D30,Dez!$J$5:$J$619,"Não Pago")</f>
        <v>0</v>
      </c>
      <c r="Q30" s="62">
        <f t="shared" si="2"/>
        <v>0</v>
      </c>
    </row>
    <row r="31" spans="3:17" ht="28.5" customHeight="1" thickTop="1" thickBot="1" x14ac:dyDescent="0.25">
      <c r="C31" s="45" t="str">
        <f>'PC Receitas'!C27</f>
        <v>4.1.23</v>
      </c>
      <c r="D31" s="46" t="str">
        <f>VLOOKUP(C31,'PC Receitas'!$C$4:$D$103,2,FALSE)</f>
        <v>-</v>
      </c>
      <c r="E31" s="65">
        <f>SUMIFS(Jan!$I$5:$I$619,Jan!$S$5:$S$619,"Receita",Jan!$F$5:$F$619,CReceber!$D31,Jan!$J$5:$J$619,"Não Pago")</f>
        <v>0</v>
      </c>
      <c r="F31" s="65">
        <f>SUMIFS(Fev!$I$5:$I$619,Fev!$S$5:$S$619,"Receita",Fev!$F$5:$F$619,CReceber!$D31,Fev!$J$5:$J$619,"Não Pago")</f>
        <v>0</v>
      </c>
      <c r="G31" s="65">
        <f>SUMIFS(Mar!$I$5:$I$619,Mar!$S$5:$S$619,"Receita",Mar!$F$5:$F$619,CReceber!$D31,Mar!$J$5:$J$619,"Não Pago")</f>
        <v>0</v>
      </c>
      <c r="H31" s="65">
        <f>SUMIFS(Abr!$I$5:$I$619,Abr!$S$5:$S$619,"Receita",Abr!$F$5:$F$619,CReceber!$D31,Abr!$J$5:$J$619,"Não Pago")</f>
        <v>0</v>
      </c>
      <c r="I31" s="65">
        <f>SUMIFS(Mai!$I$5:$I$619,Mai!$S$5:$S$619,"Receita",Mai!$F$5:$F$619,CReceber!$D31,Mai!$J$5:$J$619,"Não Pago")</f>
        <v>0</v>
      </c>
      <c r="J31" s="65">
        <f>SUMIFS(Jun!$I$5:$I$619,Jun!$S$5:$S$619,"Receita",Jun!$F$5:$F$619,CReceber!$D31,Jun!$J$5:$J$619,"Não Pago")</f>
        <v>0</v>
      </c>
      <c r="K31" s="65">
        <f>SUMIFS(Jul!$I$5:$I$619,Jul!$S$5:$S$619,"Receita",Jul!$F$5:$F$619,CReceber!$D31,Jul!$J$5:$J$619,"Não Pago")</f>
        <v>0</v>
      </c>
      <c r="L31" s="65">
        <f>SUMIFS(Ago!$I$5:$I$619,Ago!$S$5:$S$619,"Receita",Ago!$F$5:$F$619,CReceber!$D31,Ago!$J$5:$J$619,"Não Pago")</f>
        <v>0</v>
      </c>
      <c r="M31" s="65">
        <f>SUMIFS(Set!$I$5:$I$619,Set!$S$5:$S$619,"Receita",Set!$F$5:$F$619,CReceber!$D31,Set!$J$5:$J$619,"Não Pago")</f>
        <v>0</v>
      </c>
      <c r="N31" s="65">
        <f>SUMIFS(Out!$I$5:$I$619,Out!$S$5:$S$619,"Receita",Out!$F$5:$F$619,CReceber!$D31,Out!$J$5:$J$619,"Não Pago")</f>
        <v>0</v>
      </c>
      <c r="O31" s="65">
        <f>SUMIFS(Nov!$I$5:$I$619,Nov!$S$5:$S$619,"Receita",Nov!$F$5:$F$619,CReceber!$D31,Nov!$J$5:$J$619,"Não Pago")</f>
        <v>0</v>
      </c>
      <c r="P31" s="65">
        <f>SUMIFS(Dez!$I$5:$I$619,Dez!$S$5:$S$619,"Receita",Dez!$F$5:$F$619,CReceber!$D31,Dez!$J$5:$J$619,"Não Pago")</f>
        <v>0</v>
      </c>
      <c r="Q31" s="62">
        <f t="shared" si="2"/>
        <v>0</v>
      </c>
    </row>
    <row r="32" spans="3:17" ht="28.5" customHeight="1" thickTop="1" thickBot="1" x14ac:dyDescent="0.25">
      <c r="C32" s="45" t="str">
        <f>'PC Receitas'!C28</f>
        <v>4.1.24</v>
      </c>
      <c r="D32" s="46" t="str">
        <f>VLOOKUP(C32,'PC Receitas'!$C$4:$D$103,2,FALSE)</f>
        <v>-</v>
      </c>
      <c r="E32" s="65">
        <f>SUMIFS(Jan!$I$5:$I$619,Jan!$S$5:$S$619,"Receita",Jan!$F$5:$F$619,CReceber!$D32,Jan!$J$5:$J$619,"Não Pago")</f>
        <v>0</v>
      </c>
      <c r="F32" s="65">
        <f>SUMIFS(Fev!$I$5:$I$619,Fev!$S$5:$S$619,"Receita",Fev!$F$5:$F$619,CReceber!$D32,Fev!$J$5:$J$619,"Não Pago")</f>
        <v>0</v>
      </c>
      <c r="G32" s="65">
        <f>SUMIFS(Mar!$I$5:$I$619,Mar!$S$5:$S$619,"Receita",Mar!$F$5:$F$619,CReceber!$D32,Mar!$J$5:$J$619,"Não Pago")</f>
        <v>0</v>
      </c>
      <c r="H32" s="65">
        <f>SUMIFS(Abr!$I$5:$I$619,Abr!$S$5:$S$619,"Receita",Abr!$F$5:$F$619,CReceber!$D32,Abr!$J$5:$J$619,"Não Pago")</f>
        <v>0</v>
      </c>
      <c r="I32" s="65">
        <f>SUMIFS(Mai!$I$5:$I$619,Mai!$S$5:$S$619,"Receita",Mai!$F$5:$F$619,CReceber!$D32,Mai!$J$5:$J$619,"Não Pago")</f>
        <v>0</v>
      </c>
      <c r="J32" s="65">
        <f>SUMIFS(Jun!$I$5:$I$619,Jun!$S$5:$S$619,"Receita",Jun!$F$5:$F$619,CReceber!$D32,Jun!$J$5:$J$619,"Não Pago")</f>
        <v>0</v>
      </c>
      <c r="K32" s="65">
        <f>SUMIFS(Jul!$I$5:$I$619,Jul!$S$5:$S$619,"Receita",Jul!$F$5:$F$619,CReceber!$D32,Jul!$J$5:$J$619,"Não Pago")</f>
        <v>0</v>
      </c>
      <c r="L32" s="65">
        <f>SUMIFS(Ago!$I$5:$I$619,Ago!$S$5:$S$619,"Receita",Ago!$F$5:$F$619,CReceber!$D32,Ago!$J$5:$J$619,"Não Pago")</f>
        <v>0</v>
      </c>
      <c r="M32" s="65">
        <f>SUMIFS(Set!$I$5:$I$619,Set!$S$5:$S$619,"Receita",Set!$F$5:$F$619,CReceber!$D32,Set!$J$5:$J$619,"Não Pago")</f>
        <v>0</v>
      </c>
      <c r="N32" s="65">
        <f>SUMIFS(Out!$I$5:$I$619,Out!$S$5:$S$619,"Receita",Out!$F$5:$F$619,CReceber!$D32,Out!$J$5:$J$619,"Não Pago")</f>
        <v>0</v>
      </c>
      <c r="O32" s="65">
        <f>SUMIFS(Nov!$I$5:$I$619,Nov!$S$5:$S$619,"Receita",Nov!$F$5:$F$619,CReceber!$D32,Nov!$J$5:$J$619,"Não Pago")</f>
        <v>0</v>
      </c>
      <c r="P32" s="65">
        <f>SUMIFS(Dez!$I$5:$I$619,Dez!$S$5:$S$619,"Receita",Dez!$F$5:$F$619,CReceber!$D32,Dez!$J$5:$J$619,"Não Pago")</f>
        <v>0</v>
      </c>
      <c r="Q32" s="62">
        <f t="shared" si="2"/>
        <v>0</v>
      </c>
    </row>
    <row r="33" spans="3:17" ht="28.5" customHeight="1" thickTop="1" thickBot="1" x14ac:dyDescent="0.25">
      <c r="C33" s="45" t="str">
        <f>'PC Receitas'!C29</f>
        <v>4.1.25</v>
      </c>
      <c r="D33" s="46" t="str">
        <f>VLOOKUP(C33,'PC Receitas'!$C$4:$D$103,2,FALSE)</f>
        <v>-</v>
      </c>
      <c r="E33" s="65">
        <f>SUMIFS(Jan!$I$5:$I$619,Jan!$S$5:$S$619,"Receita",Jan!$F$5:$F$619,CReceber!$D33,Jan!$J$5:$J$619,"Não Pago")</f>
        <v>0</v>
      </c>
      <c r="F33" s="65">
        <f>SUMIFS(Fev!$I$5:$I$619,Fev!$S$5:$S$619,"Receita",Fev!$F$5:$F$619,CReceber!$D33,Fev!$J$5:$J$619,"Não Pago")</f>
        <v>0</v>
      </c>
      <c r="G33" s="65">
        <f>SUMIFS(Mar!$I$5:$I$619,Mar!$S$5:$S$619,"Receita",Mar!$F$5:$F$619,CReceber!$D33,Mar!$J$5:$J$619,"Não Pago")</f>
        <v>0</v>
      </c>
      <c r="H33" s="65">
        <f>SUMIFS(Abr!$I$5:$I$619,Abr!$S$5:$S$619,"Receita",Abr!$F$5:$F$619,CReceber!$D33,Abr!$J$5:$J$619,"Não Pago")</f>
        <v>0</v>
      </c>
      <c r="I33" s="65">
        <f>SUMIFS(Mai!$I$5:$I$619,Mai!$S$5:$S$619,"Receita",Mai!$F$5:$F$619,CReceber!$D33,Mai!$J$5:$J$619,"Não Pago")</f>
        <v>0</v>
      </c>
      <c r="J33" s="65">
        <f>SUMIFS(Jun!$I$5:$I$619,Jun!$S$5:$S$619,"Receita",Jun!$F$5:$F$619,CReceber!$D33,Jun!$J$5:$J$619,"Não Pago")</f>
        <v>0</v>
      </c>
      <c r="K33" s="65">
        <f>SUMIFS(Jul!$I$5:$I$619,Jul!$S$5:$S$619,"Receita",Jul!$F$5:$F$619,CReceber!$D33,Jul!$J$5:$J$619,"Não Pago")</f>
        <v>0</v>
      </c>
      <c r="L33" s="65">
        <f>SUMIFS(Ago!$I$5:$I$619,Ago!$S$5:$S$619,"Receita",Ago!$F$5:$F$619,CReceber!$D33,Ago!$J$5:$J$619,"Não Pago")</f>
        <v>0</v>
      </c>
      <c r="M33" s="65">
        <f>SUMIFS(Set!$I$5:$I$619,Set!$S$5:$S$619,"Receita",Set!$F$5:$F$619,CReceber!$D33,Set!$J$5:$J$619,"Não Pago")</f>
        <v>0</v>
      </c>
      <c r="N33" s="65">
        <f>SUMIFS(Out!$I$5:$I$619,Out!$S$5:$S$619,"Receita",Out!$F$5:$F$619,CReceber!$D33,Out!$J$5:$J$619,"Não Pago")</f>
        <v>0</v>
      </c>
      <c r="O33" s="65">
        <f>SUMIFS(Nov!$I$5:$I$619,Nov!$S$5:$S$619,"Receita",Nov!$F$5:$F$619,CReceber!$D33,Nov!$J$5:$J$619,"Não Pago")</f>
        <v>0</v>
      </c>
      <c r="P33" s="65">
        <f>SUMIFS(Dez!$I$5:$I$619,Dez!$S$5:$S$619,"Receita",Dez!$F$5:$F$619,CReceber!$D33,Dez!$J$5:$J$619,"Não Pago")</f>
        <v>0</v>
      </c>
      <c r="Q33" s="62">
        <f t="shared" si="2"/>
        <v>0</v>
      </c>
    </row>
    <row r="34" spans="3:17" ht="28.5" customHeight="1" thickTop="1" thickBot="1" x14ac:dyDescent="0.25">
      <c r="C34" s="45" t="str">
        <f>'PC Receitas'!C30</f>
        <v>4.1.26</v>
      </c>
      <c r="D34" s="46" t="str">
        <f>VLOOKUP(C34,'PC Receitas'!$C$4:$D$103,2,FALSE)</f>
        <v>-</v>
      </c>
      <c r="E34" s="65">
        <f>SUMIFS(Jan!$I$5:$I$619,Jan!$S$5:$S$619,"Receita",Jan!$F$5:$F$619,CReceber!$D34,Jan!$J$5:$J$619,"Não Pago")</f>
        <v>0</v>
      </c>
      <c r="F34" s="65">
        <f>SUMIFS(Fev!$I$5:$I$619,Fev!$S$5:$S$619,"Receita",Fev!$F$5:$F$619,CReceber!$D34,Fev!$J$5:$J$619,"Não Pago")</f>
        <v>0</v>
      </c>
      <c r="G34" s="65">
        <f>SUMIFS(Mar!$I$5:$I$619,Mar!$S$5:$S$619,"Receita",Mar!$F$5:$F$619,CReceber!$D34,Mar!$J$5:$J$619,"Não Pago")</f>
        <v>0</v>
      </c>
      <c r="H34" s="65">
        <f>SUMIFS(Abr!$I$5:$I$619,Abr!$S$5:$S$619,"Receita",Abr!$F$5:$F$619,CReceber!$D34,Abr!$J$5:$J$619,"Não Pago")</f>
        <v>0</v>
      </c>
      <c r="I34" s="65">
        <f>SUMIFS(Mai!$I$5:$I$619,Mai!$S$5:$S$619,"Receita",Mai!$F$5:$F$619,CReceber!$D34,Mai!$J$5:$J$619,"Não Pago")</f>
        <v>0</v>
      </c>
      <c r="J34" s="65">
        <f>SUMIFS(Jun!$I$5:$I$619,Jun!$S$5:$S$619,"Receita",Jun!$F$5:$F$619,CReceber!$D34,Jun!$J$5:$J$619,"Não Pago")</f>
        <v>0</v>
      </c>
      <c r="K34" s="65">
        <f>SUMIFS(Jul!$I$5:$I$619,Jul!$S$5:$S$619,"Receita",Jul!$F$5:$F$619,CReceber!$D34,Jul!$J$5:$J$619,"Não Pago")</f>
        <v>0</v>
      </c>
      <c r="L34" s="65">
        <f>SUMIFS(Ago!$I$5:$I$619,Ago!$S$5:$S$619,"Receita",Ago!$F$5:$F$619,CReceber!$D34,Ago!$J$5:$J$619,"Não Pago")</f>
        <v>0</v>
      </c>
      <c r="M34" s="65">
        <f>SUMIFS(Set!$I$5:$I$619,Set!$S$5:$S$619,"Receita",Set!$F$5:$F$619,CReceber!$D34,Set!$J$5:$J$619,"Não Pago")</f>
        <v>0</v>
      </c>
      <c r="N34" s="65">
        <f>SUMIFS(Out!$I$5:$I$619,Out!$S$5:$S$619,"Receita",Out!$F$5:$F$619,CReceber!$D34,Out!$J$5:$J$619,"Não Pago")</f>
        <v>0</v>
      </c>
      <c r="O34" s="65">
        <f>SUMIFS(Nov!$I$5:$I$619,Nov!$S$5:$S$619,"Receita",Nov!$F$5:$F$619,CReceber!$D34,Nov!$J$5:$J$619,"Não Pago")</f>
        <v>0</v>
      </c>
      <c r="P34" s="65">
        <f>SUMIFS(Dez!$I$5:$I$619,Dez!$S$5:$S$619,"Receita",Dez!$F$5:$F$619,CReceber!$D34,Dez!$J$5:$J$619,"Não Pago")</f>
        <v>0</v>
      </c>
      <c r="Q34" s="62">
        <f t="shared" si="2"/>
        <v>0</v>
      </c>
    </row>
    <row r="35" spans="3:17" ht="28.5" customHeight="1" thickTop="1" thickBot="1" x14ac:dyDescent="0.25">
      <c r="C35" s="45" t="str">
        <f>'PC Receitas'!C31</f>
        <v>4.1.27</v>
      </c>
      <c r="D35" s="46" t="str">
        <f>VLOOKUP(C35,'PC Receitas'!$C$4:$D$103,2,FALSE)</f>
        <v>-</v>
      </c>
      <c r="E35" s="65">
        <f>SUMIFS(Jan!$I$5:$I$619,Jan!$S$5:$S$619,"Receita",Jan!$F$5:$F$619,CReceber!$D35,Jan!$J$5:$J$619,"Não Pago")</f>
        <v>0</v>
      </c>
      <c r="F35" s="65">
        <f>SUMIFS(Fev!$I$5:$I$619,Fev!$S$5:$S$619,"Receita",Fev!$F$5:$F$619,CReceber!$D35,Fev!$J$5:$J$619,"Não Pago")</f>
        <v>0</v>
      </c>
      <c r="G35" s="65">
        <f>SUMIFS(Mar!$I$5:$I$619,Mar!$S$5:$S$619,"Receita",Mar!$F$5:$F$619,CReceber!$D35,Mar!$J$5:$J$619,"Não Pago")</f>
        <v>0</v>
      </c>
      <c r="H35" s="65">
        <f>SUMIFS(Abr!$I$5:$I$619,Abr!$S$5:$S$619,"Receita",Abr!$F$5:$F$619,CReceber!$D35,Abr!$J$5:$J$619,"Não Pago")</f>
        <v>0</v>
      </c>
      <c r="I35" s="65">
        <f>SUMIFS(Mai!$I$5:$I$619,Mai!$S$5:$S$619,"Receita",Mai!$F$5:$F$619,CReceber!$D35,Mai!$J$5:$J$619,"Não Pago")</f>
        <v>0</v>
      </c>
      <c r="J35" s="65">
        <f>SUMIFS(Jun!$I$5:$I$619,Jun!$S$5:$S$619,"Receita",Jun!$F$5:$F$619,CReceber!$D35,Jun!$J$5:$J$619,"Não Pago")</f>
        <v>0</v>
      </c>
      <c r="K35" s="65">
        <f>SUMIFS(Jul!$I$5:$I$619,Jul!$S$5:$S$619,"Receita",Jul!$F$5:$F$619,CReceber!$D35,Jul!$J$5:$J$619,"Não Pago")</f>
        <v>0</v>
      </c>
      <c r="L35" s="65">
        <f>SUMIFS(Ago!$I$5:$I$619,Ago!$S$5:$S$619,"Receita",Ago!$F$5:$F$619,CReceber!$D35,Ago!$J$5:$J$619,"Não Pago")</f>
        <v>0</v>
      </c>
      <c r="M35" s="65">
        <f>SUMIFS(Set!$I$5:$I$619,Set!$S$5:$S$619,"Receita",Set!$F$5:$F$619,CReceber!$D35,Set!$J$5:$J$619,"Não Pago")</f>
        <v>0</v>
      </c>
      <c r="N35" s="65">
        <f>SUMIFS(Out!$I$5:$I$619,Out!$S$5:$S$619,"Receita",Out!$F$5:$F$619,CReceber!$D35,Out!$J$5:$J$619,"Não Pago")</f>
        <v>0</v>
      </c>
      <c r="O35" s="65">
        <f>SUMIFS(Nov!$I$5:$I$619,Nov!$S$5:$S$619,"Receita",Nov!$F$5:$F$619,CReceber!$D35,Nov!$J$5:$J$619,"Não Pago")</f>
        <v>0</v>
      </c>
      <c r="P35" s="65">
        <f>SUMIFS(Dez!$I$5:$I$619,Dez!$S$5:$S$619,"Receita",Dez!$F$5:$F$619,CReceber!$D35,Dez!$J$5:$J$619,"Não Pago")</f>
        <v>0</v>
      </c>
      <c r="Q35" s="62">
        <f t="shared" si="2"/>
        <v>0</v>
      </c>
    </row>
    <row r="36" spans="3:17" ht="28.5" customHeight="1" thickTop="1" thickBot="1" x14ac:dyDescent="0.25">
      <c r="C36" s="45" t="str">
        <f>'PC Receitas'!C32</f>
        <v>4.1.28</v>
      </c>
      <c r="D36" s="46" t="str">
        <f>VLOOKUP(C36,'PC Receitas'!$C$4:$D$103,2,FALSE)</f>
        <v>-</v>
      </c>
      <c r="E36" s="65">
        <f>SUMIFS(Jan!$I$5:$I$619,Jan!$S$5:$S$619,"Receita",Jan!$F$5:$F$619,CReceber!$D36,Jan!$J$5:$J$619,"Não Pago")</f>
        <v>0</v>
      </c>
      <c r="F36" s="65">
        <f>SUMIFS(Fev!$I$5:$I$619,Fev!$S$5:$S$619,"Receita",Fev!$F$5:$F$619,CReceber!$D36,Fev!$J$5:$J$619,"Não Pago")</f>
        <v>0</v>
      </c>
      <c r="G36" s="65">
        <f>SUMIFS(Mar!$I$5:$I$619,Mar!$S$5:$S$619,"Receita",Mar!$F$5:$F$619,CReceber!$D36,Mar!$J$5:$J$619,"Não Pago")</f>
        <v>0</v>
      </c>
      <c r="H36" s="65">
        <f>SUMIFS(Abr!$I$5:$I$619,Abr!$S$5:$S$619,"Receita",Abr!$F$5:$F$619,CReceber!$D36,Abr!$J$5:$J$619,"Não Pago")</f>
        <v>0</v>
      </c>
      <c r="I36" s="65">
        <f>SUMIFS(Mai!$I$5:$I$619,Mai!$S$5:$S$619,"Receita",Mai!$F$5:$F$619,CReceber!$D36,Mai!$J$5:$J$619,"Não Pago")</f>
        <v>0</v>
      </c>
      <c r="J36" s="65">
        <f>SUMIFS(Jun!$I$5:$I$619,Jun!$S$5:$S$619,"Receita",Jun!$F$5:$F$619,CReceber!$D36,Jun!$J$5:$J$619,"Não Pago")</f>
        <v>0</v>
      </c>
      <c r="K36" s="65">
        <f>SUMIFS(Jul!$I$5:$I$619,Jul!$S$5:$S$619,"Receita",Jul!$F$5:$F$619,CReceber!$D36,Jul!$J$5:$J$619,"Não Pago")</f>
        <v>0</v>
      </c>
      <c r="L36" s="65">
        <f>SUMIFS(Ago!$I$5:$I$619,Ago!$S$5:$S$619,"Receita",Ago!$F$5:$F$619,CReceber!$D36,Ago!$J$5:$J$619,"Não Pago")</f>
        <v>0</v>
      </c>
      <c r="M36" s="65">
        <f>SUMIFS(Set!$I$5:$I$619,Set!$S$5:$S$619,"Receita",Set!$F$5:$F$619,CReceber!$D36,Set!$J$5:$J$619,"Não Pago")</f>
        <v>0</v>
      </c>
      <c r="N36" s="65">
        <f>SUMIFS(Out!$I$5:$I$619,Out!$S$5:$S$619,"Receita",Out!$F$5:$F$619,CReceber!$D36,Out!$J$5:$J$619,"Não Pago")</f>
        <v>0</v>
      </c>
      <c r="O36" s="65">
        <f>SUMIFS(Nov!$I$5:$I$619,Nov!$S$5:$S$619,"Receita",Nov!$F$5:$F$619,CReceber!$D36,Nov!$J$5:$J$619,"Não Pago")</f>
        <v>0</v>
      </c>
      <c r="P36" s="65">
        <f>SUMIFS(Dez!$I$5:$I$619,Dez!$S$5:$S$619,"Receita",Dez!$F$5:$F$619,CReceber!$D36,Dez!$J$5:$J$619,"Não Pago")</f>
        <v>0</v>
      </c>
      <c r="Q36" s="62">
        <f t="shared" si="2"/>
        <v>0</v>
      </c>
    </row>
    <row r="37" spans="3:17" ht="28.5" customHeight="1" thickTop="1" thickBot="1" x14ac:dyDescent="0.25">
      <c r="C37" s="45" t="str">
        <f>'PC Receitas'!C33</f>
        <v>4.1.29</v>
      </c>
      <c r="D37" s="46" t="str">
        <f>VLOOKUP(C37,'PC Receitas'!$C$4:$D$103,2,FALSE)</f>
        <v>-</v>
      </c>
      <c r="E37" s="65">
        <f>SUMIFS(Jan!$I$5:$I$619,Jan!$S$5:$S$619,"Receita",Jan!$F$5:$F$619,CReceber!$D37,Jan!$J$5:$J$619,"Não Pago")</f>
        <v>0</v>
      </c>
      <c r="F37" s="65">
        <f>SUMIFS(Fev!$I$5:$I$619,Fev!$S$5:$S$619,"Receita",Fev!$F$5:$F$619,CReceber!$D37,Fev!$J$5:$J$619,"Não Pago")</f>
        <v>0</v>
      </c>
      <c r="G37" s="65">
        <f>SUMIFS(Mar!$I$5:$I$619,Mar!$S$5:$S$619,"Receita",Mar!$F$5:$F$619,CReceber!$D37,Mar!$J$5:$J$619,"Não Pago")</f>
        <v>0</v>
      </c>
      <c r="H37" s="65">
        <f>SUMIFS(Abr!$I$5:$I$619,Abr!$S$5:$S$619,"Receita",Abr!$F$5:$F$619,CReceber!$D37,Abr!$J$5:$J$619,"Não Pago")</f>
        <v>0</v>
      </c>
      <c r="I37" s="65">
        <f>SUMIFS(Mai!$I$5:$I$619,Mai!$S$5:$S$619,"Receita",Mai!$F$5:$F$619,CReceber!$D37,Mai!$J$5:$J$619,"Não Pago")</f>
        <v>0</v>
      </c>
      <c r="J37" s="65">
        <f>SUMIFS(Jun!$I$5:$I$619,Jun!$S$5:$S$619,"Receita",Jun!$F$5:$F$619,CReceber!$D37,Jun!$J$5:$J$619,"Não Pago")</f>
        <v>0</v>
      </c>
      <c r="K37" s="65">
        <f>SUMIFS(Jul!$I$5:$I$619,Jul!$S$5:$S$619,"Receita",Jul!$F$5:$F$619,CReceber!$D37,Jul!$J$5:$J$619,"Não Pago")</f>
        <v>0</v>
      </c>
      <c r="L37" s="65">
        <f>SUMIFS(Ago!$I$5:$I$619,Ago!$S$5:$S$619,"Receita",Ago!$F$5:$F$619,CReceber!$D37,Ago!$J$5:$J$619,"Não Pago")</f>
        <v>0</v>
      </c>
      <c r="M37" s="65">
        <f>SUMIFS(Set!$I$5:$I$619,Set!$S$5:$S$619,"Receita",Set!$F$5:$F$619,CReceber!$D37,Set!$J$5:$J$619,"Não Pago")</f>
        <v>0</v>
      </c>
      <c r="N37" s="65">
        <f>SUMIFS(Out!$I$5:$I$619,Out!$S$5:$S$619,"Receita",Out!$F$5:$F$619,CReceber!$D37,Out!$J$5:$J$619,"Não Pago")</f>
        <v>0</v>
      </c>
      <c r="O37" s="65">
        <f>SUMIFS(Nov!$I$5:$I$619,Nov!$S$5:$S$619,"Receita",Nov!$F$5:$F$619,CReceber!$D37,Nov!$J$5:$J$619,"Não Pago")</f>
        <v>0</v>
      </c>
      <c r="P37" s="65">
        <f>SUMIFS(Dez!$I$5:$I$619,Dez!$S$5:$S$619,"Receita",Dez!$F$5:$F$619,CReceber!$D37,Dez!$J$5:$J$619,"Não Pago")</f>
        <v>0</v>
      </c>
      <c r="Q37" s="62">
        <f t="shared" si="2"/>
        <v>0</v>
      </c>
    </row>
    <row r="38" spans="3:17" ht="28.5" customHeight="1" thickTop="1" thickBot="1" x14ac:dyDescent="0.25">
      <c r="C38" s="45" t="str">
        <f>'PC Receitas'!C34</f>
        <v>4.1.30</v>
      </c>
      <c r="D38" s="46" t="str">
        <f>VLOOKUP(C38,'PC Receitas'!$C$4:$D$103,2,FALSE)</f>
        <v>-</v>
      </c>
      <c r="E38" s="65">
        <f>SUMIFS(Jan!$I$5:$I$619,Jan!$S$5:$S$619,"Receita",Jan!$F$5:$F$619,CReceber!$D38,Jan!$J$5:$J$619,"Não Pago")</f>
        <v>0</v>
      </c>
      <c r="F38" s="65">
        <f>SUMIFS(Fev!$I$5:$I$619,Fev!$S$5:$S$619,"Receita",Fev!$F$5:$F$619,CReceber!$D38,Fev!$J$5:$J$619,"Não Pago")</f>
        <v>0</v>
      </c>
      <c r="G38" s="65">
        <f>SUMIFS(Mar!$I$5:$I$619,Mar!$S$5:$S$619,"Receita",Mar!$F$5:$F$619,CReceber!$D38,Mar!$J$5:$J$619,"Não Pago")</f>
        <v>0</v>
      </c>
      <c r="H38" s="65">
        <f>SUMIFS(Abr!$I$5:$I$619,Abr!$S$5:$S$619,"Receita",Abr!$F$5:$F$619,CReceber!$D38,Abr!$J$5:$J$619,"Não Pago")</f>
        <v>0</v>
      </c>
      <c r="I38" s="65">
        <f>SUMIFS(Mai!$I$5:$I$619,Mai!$S$5:$S$619,"Receita",Mai!$F$5:$F$619,CReceber!$D38,Mai!$J$5:$J$619,"Não Pago")</f>
        <v>0</v>
      </c>
      <c r="J38" s="65">
        <f>SUMIFS(Jun!$I$5:$I$619,Jun!$S$5:$S$619,"Receita",Jun!$F$5:$F$619,CReceber!$D38,Jun!$J$5:$J$619,"Não Pago")</f>
        <v>0</v>
      </c>
      <c r="K38" s="65">
        <f>SUMIFS(Jul!$I$5:$I$619,Jul!$S$5:$S$619,"Receita",Jul!$F$5:$F$619,CReceber!$D38,Jul!$J$5:$J$619,"Não Pago")</f>
        <v>0</v>
      </c>
      <c r="L38" s="65">
        <f>SUMIFS(Ago!$I$5:$I$619,Ago!$S$5:$S$619,"Receita",Ago!$F$5:$F$619,CReceber!$D38,Ago!$J$5:$J$619,"Não Pago")</f>
        <v>0</v>
      </c>
      <c r="M38" s="65">
        <f>SUMIFS(Set!$I$5:$I$619,Set!$S$5:$S$619,"Receita",Set!$F$5:$F$619,CReceber!$D38,Set!$J$5:$J$619,"Não Pago")</f>
        <v>0</v>
      </c>
      <c r="N38" s="65">
        <f>SUMIFS(Out!$I$5:$I$619,Out!$S$5:$S$619,"Receita",Out!$F$5:$F$619,CReceber!$D38,Out!$J$5:$J$619,"Não Pago")</f>
        <v>0</v>
      </c>
      <c r="O38" s="65">
        <f>SUMIFS(Nov!$I$5:$I$619,Nov!$S$5:$S$619,"Receita",Nov!$F$5:$F$619,CReceber!$D38,Nov!$J$5:$J$619,"Não Pago")</f>
        <v>0</v>
      </c>
      <c r="P38" s="65">
        <f>SUMIFS(Dez!$I$5:$I$619,Dez!$S$5:$S$619,"Receita",Dez!$F$5:$F$619,CReceber!$D38,Dez!$J$5:$J$619,"Não Pago")</f>
        <v>0</v>
      </c>
      <c r="Q38" s="62">
        <f t="shared" si="2"/>
        <v>0</v>
      </c>
    </row>
    <row r="39" spans="3:17" ht="28.5" customHeight="1" thickTop="1" thickBot="1" x14ac:dyDescent="0.25">
      <c r="C39" s="45" t="str">
        <f>'PC Receitas'!C35</f>
        <v>4.1.31</v>
      </c>
      <c r="D39" s="46" t="str">
        <f>VLOOKUP(C39,'PC Receitas'!$C$4:$D$103,2,FALSE)</f>
        <v>-</v>
      </c>
      <c r="E39" s="65">
        <f>SUMIFS(Jan!$I$5:$I$619,Jan!$S$5:$S$619,"Receita",Jan!$F$5:$F$619,CReceber!$D39,Jan!$J$5:$J$619,"Não Pago")</f>
        <v>0</v>
      </c>
      <c r="F39" s="65">
        <f>SUMIFS(Fev!$I$5:$I$619,Fev!$S$5:$S$619,"Receita",Fev!$F$5:$F$619,CReceber!$D39,Fev!$J$5:$J$619,"Não Pago")</f>
        <v>0</v>
      </c>
      <c r="G39" s="65">
        <f>SUMIFS(Mar!$I$5:$I$619,Mar!$S$5:$S$619,"Receita",Mar!$F$5:$F$619,CReceber!$D39,Mar!$J$5:$J$619,"Não Pago")</f>
        <v>0</v>
      </c>
      <c r="H39" s="65">
        <f>SUMIFS(Abr!$I$5:$I$619,Abr!$S$5:$S$619,"Receita",Abr!$F$5:$F$619,CReceber!$D39,Abr!$J$5:$J$619,"Não Pago")</f>
        <v>0</v>
      </c>
      <c r="I39" s="65">
        <f>SUMIFS(Mai!$I$5:$I$619,Mai!$S$5:$S$619,"Receita",Mai!$F$5:$F$619,CReceber!$D39,Mai!$J$5:$J$619,"Não Pago")</f>
        <v>0</v>
      </c>
      <c r="J39" s="65">
        <f>SUMIFS(Jun!$I$5:$I$619,Jun!$S$5:$S$619,"Receita",Jun!$F$5:$F$619,CReceber!$D39,Jun!$J$5:$J$619,"Não Pago")</f>
        <v>0</v>
      </c>
      <c r="K39" s="65">
        <f>SUMIFS(Jul!$I$5:$I$619,Jul!$S$5:$S$619,"Receita",Jul!$F$5:$F$619,CReceber!$D39,Jul!$J$5:$J$619,"Não Pago")</f>
        <v>0</v>
      </c>
      <c r="L39" s="65">
        <f>SUMIFS(Ago!$I$5:$I$619,Ago!$S$5:$S$619,"Receita",Ago!$F$5:$F$619,CReceber!$D39,Ago!$J$5:$J$619,"Não Pago")</f>
        <v>0</v>
      </c>
      <c r="M39" s="65">
        <f>SUMIFS(Set!$I$5:$I$619,Set!$S$5:$S$619,"Receita",Set!$F$5:$F$619,CReceber!$D39,Set!$J$5:$J$619,"Não Pago")</f>
        <v>0</v>
      </c>
      <c r="N39" s="65">
        <f>SUMIFS(Out!$I$5:$I$619,Out!$S$5:$S$619,"Receita",Out!$F$5:$F$619,CReceber!$D39,Out!$J$5:$J$619,"Não Pago")</f>
        <v>0</v>
      </c>
      <c r="O39" s="65">
        <f>SUMIFS(Nov!$I$5:$I$619,Nov!$S$5:$S$619,"Receita",Nov!$F$5:$F$619,CReceber!$D39,Nov!$J$5:$J$619,"Não Pago")</f>
        <v>0</v>
      </c>
      <c r="P39" s="65">
        <f>SUMIFS(Dez!$I$5:$I$619,Dez!$S$5:$S$619,"Receita",Dez!$F$5:$F$619,CReceber!$D39,Dez!$J$5:$J$619,"Não Pago")</f>
        <v>0</v>
      </c>
      <c r="Q39" s="62">
        <f t="shared" si="2"/>
        <v>0</v>
      </c>
    </row>
    <row r="40" spans="3:17" ht="28.5" customHeight="1" thickTop="1" thickBot="1" x14ac:dyDescent="0.25">
      <c r="C40" s="45" t="str">
        <f>'PC Receitas'!C36</f>
        <v>4.1.32</v>
      </c>
      <c r="D40" s="46" t="str">
        <f>VLOOKUP(C40,'PC Receitas'!$C$4:$D$103,2,FALSE)</f>
        <v>-</v>
      </c>
      <c r="E40" s="65">
        <f>SUMIFS(Jan!$I$5:$I$619,Jan!$S$5:$S$619,"Receita",Jan!$F$5:$F$619,CReceber!$D40,Jan!$J$5:$J$619,"Não Pago")</f>
        <v>0</v>
      </c>
      <c r="F40" s="65">
        <f>SUMIFS(Fev!$I$5:$I$619,Fev!$S$5:$S$619,"Receita",Fev!$F$5:$F$619,CReceber!$D40,Fev!$J$5:$J$619,"Não Pago")</f>
        <v>0</v>
      </c>
      <c r="G40" s="65">
        <f>SUMIFS(Mar!$I$5:$I$619,Mar!$S$5:$S$619,"Receita",Mar!$F$5:$F$619,CReceber!$D40,Mar!$J$5:$J$619,"Não Pago")</f>
        <v>0</v>
      </c>
      <c r="H40" s="65">
        <f>SUMIFS(Abr!$I$5:$I$619,Abr!$S$5:$S$619,"Receita",Abr!$F$5:$F$619,CReceber!$D40,Abr!$J$5:$J$619,"Não Pago")</f>
        <v>0</v>
      </c>
      <c r="I40" s="65">
        <f>SUMIFS(Mai!$I$5:$I$619,Mai!$S$5:$S$619,"Receita",Mai!$F$5:$F$619,CReceber!$D40,Mai!$J$5:$J$619,"Não Pago")</f>
        <v>0</v>
      </c>
      <c r="J40" s="65">
        <f>SUMIFS(Jun!$I$5:$I$619,Jun!$S$5:$S$619,"Receita",Jun!$F$5:$F$619,CReceber!$D40,Jun!$J$5:$J$619,"Não Pago")</f>
        <v>0</v>
      </c>
      <c r="K40" s="65">
        <f>SUMIFS(Jul!$I$5:$I$619,Jul!$S$5:$S$619,"Receita",Jul!$F$5:$F$619,CReceber!$D40,Jul!$J$5:$J$619,"Não Pago")</f>
        <v>0</v>
      </c>
      <c r="L40" s="65">
        <f>SUMIFS(Ago!$I$5:$I$619,Ago!$S$5:$S$619,"Receita",Ago!$F$5:$F$619,CReceber!$D40,Ago!$J$5:$J$619,"Não Pago")</f>
        <v>0</v>
      </c>
      <c r="M40" s="65">
        <f>SUMIFS(Set!$I$5:$I$619,Set!$S$5:$S$619,"Receita",Set!$F$5:$F$619,CReceber!$D40,Set!$J$5:$J$619,"Não Pago")</f>
        <v>0</v>
      </c>
      <c r="N40" s="65">
        <f>SUMIFS(Out!$I$5:$I$619,Out!$S$5:$S$619,"Receita",Out!$F$5:$F$619,CReceber!$D40,Out!$J$5:$J$619,"Não Pago")</f>
        <v>0</v>
      </c>
      <c r="O40" s="65">
        <f>SUMIFS(Nov!$I$5:$I$619,Nov!$S$5:$S$619,"Receita",Nov!$F$5:$F$619,CReceber!$D40,Nov!$J$5:$J$619,"Não Pago")</f>
        <v>0</v>
      </c>
      <c r="P40" s="65">
        <f>SUMIFS(Dez!$I$5:$I$619,Dez!$S$5:$S$619,"Receita",Dez!$F$5:$F$619,CReceber!$D40,Dez!$J$5:$J$619,"Não Pago")</f>
        <v>0</v>
      </c>
      <c r="Q40" s="62">
        <f t="shared" si="2"/>
        <v>0</v>
      </c>
    </row>
    <row r="41" spans="3:17" ht="28.5" customHeight="1" thickTop="1" thickBot="1" x14ac:dyDescent="0.25">
      <c r="C41" s="45" t="str">
        <f>'PC Receitas'!C37</f>
        <v>4.1.33</v>
      </c>
      <c r="D41" s="46" t="str">
        <f>VLOOKUP(C41,'PC Receitas'!$C$4:$D$103,2,FALSE)</f>
        <v>-</v>
      </c>
      <c r="E41" s="65">
        <f>SUMIFS(Jan!$I$5:$I$619,Jan!$S$5:$S$619,"Receita",Jan!$F$5:$F$619,CReceber!$D41,Jan!$J$5:$J$619,"Não Pago")</f>
        <v>0</v>
      </c>
      <c r="F41" s="65">
        <f>SUMIFS(Fev!$I$5:$I$619,Fev!$S$5:$S$619,"Receita",Fev!$F$5:$F$619,CReceber!$D41,Fev!$J$5:$J$619,"Não Pago")</f>
        <v>0</v>
      </c>
      <c r="G41" s="65">
        <f>SUMIFS(Mar!$I$5:$I$619,Mar!$S$5:$S$619,"Receita",Mar!$F$5:$F$619,CReceber!$D41,Mar!$J$5:$J$619,"Não Pago")</f>
        <v>0</v>
      </c>
      <c r="H41" s="65">
        <f>SUMIFS(Abr!$I$5:$I$619,Abr!$S$5:$S$619,"Receita",Abr!$F$5:$F$619,CReceber!$D41,Abr!$J$5:$J$619,"Não Pago")</f>
        <v>0</v>
      </c>
      <c r="I41" s="65">
        <f>SUMIFS(Mai!$I$5:$I$619,Mai!$S$5:$S$619,"Receita",Mai!$F$5:$F$619,CReceber!$D41,Mai!$J$5:$J$619,"Não Pago")</f>
        <v>0</v>
      </c>
      <c r="J41" s="65">
        <f>SUMIFS(Jun!$I$5:$I$619,Jun!$S$5:$S$619,"Receita",Jun!$F$5:$F$619,CReceber!$D41,Jun!$J$5:$J$619,"Não Pago")</f>
        <v>0</v>
      </c>
      <c r="K41" s="65">
        <f>SUMIFS(Jul!$I$5:$I$619,Jul!$S$5:$S$619,"Receita",Jul!$F$5:$F$619,CReceber!$D41,Jul!$J$5:$J$619,"Não Pago")</f>
        <v>0</v>
      </c>
      <c r="L41" s="65">
        <f>SUMIFS(Ago!$I$5:$I$619,Ago!$S$5:$S$619,"Receita",Ago!$F$5:$F$619,CReceber!$D41,Ago!$J$5:$J$619,"Não Pago")</f>
        <v>0</v>
      </c>
      <c r="M41" s="65">
        <f>SUMIFS(Set!$I$5:$I$619,Set!$S$5:$S$619,"Receita",Set!$F$5:$F$619,CReceber!$D41,Set!$J$5:$J$619,"Não Pago")</f>
        <v>0</v>
      </c>
      <c r="N41" s="65">
        <f>SUMIFS(Out!$I$5:$I$619,Out!$S$5:$S$619,"Receita",Out!$F$5:$F$619,CReceber!$D41,Out!$J$5:$J$619,"Não Pago")</f>
        <v>0</v>
      </c>
      <c r="O41" s="65">
        <f>SUMIFS(Nov!$I$5:$I$619,Nov!$S$5:$S$619,"Receita",Nov!$F$5:$F$619,CReceber!$D41,Nov!$J$5:$J$619,"Não Pago")</f>
        <v>0</v>
      </c>
      <c r="P41" s="65">
        <f>SUMIFS(Dez!$I$5:$I$619,Dez!$S$5:$S$619,"Receita",Dez!$F$5:$F$619,CReceber!$D41,Dez!$J$5:$J$619,"Não Pago")</f>
        <v>0</v>
      </c>
      <c r="Q41" s="62">
        <f t="shared" si="2"/>
        <v>0</v>
      </c>
    </row>
    <row r="42" spans="3:17" ht="28.5" customHeight="1" thickTop="1" thickBot="1" x14ac:dyDescent="0.25">
      <c r="C42" s="45" t="str">
        <f>'PC Receitas'!C38</f>
        <v>4.1.34</v>
      </c>
      <c r="D42" s="46" t="str">
        <f>VLOOKUP(C42,'PC Receitas'!$C$4:$D$103,2,FALSE)</f>
        <v>-</v>
      </c>
      <c r="E42" s="65">
        <f>SUMIFS(Jan!$I$5:$I$619,Jan!$S$5:$S$619,"Receita",Jan!$F$5:$F$619,CReceber!$D42,Jan!$J$5:$J$619,"Não Pago")</f>
        <v>0</v>
      </c>
      <c r="F42" s="65">
        <f>SUMIFS(Fev!$I$5:$I$619,Fev!$S$5:$S$619,"Receita",Fev!$F$5:$F$619,CReceber!$D42,Fev!$J$5:$J$619,"Não Pago")</f>
        <v>0</v>
      </c>
      <c r="G42" s="65">
        <f>SUMIFS(Mar!$I$5:$I$619,Mar!$S$5:$S$619,"Receita",Mar!$F$5:$F$619,CReceber!$D42,Mar!$J$5:$J$619,"Não Pago")</f>
        <v>0</v>
      </c>
      <c r="H42" s="65">
        <f>SUMIFS(Abr!$I$5:$I$619,Abr!$S$5:$S$619,"Receita",Abr!$F$5:$F$619,CReceber!$D42,Abr!$J$5:$J$619,"Não Pago")</f>
        <v>0</v>
      </c>
      <c r="I42" s="65">
        <f>SUMIFS(Mai!$I$5:$I$619,Mai!$S$5:$S$619,"Receita",Mai!$F$5:$F$619,CReceber!$D42,Mai!$J$5:$J$619,"Não Pago")</f>
        <v>0</v>
      </c>
      <c r="J42" s="65">
        <f>SUMIFS(Jun!$I$5:$I$619,Jun!$S$5:$S$619,"Receita",Jun!$F$5:$F$619,CReceber!$D42,Jun!$J$5:$J$619,"Não Pago")</f>
        <v>0</v>
      </c>
      <c r="K42" s="65">
        <f>SUMIFS(Jul!$I$5:$I$619,Jul!$S$5:$S$619,"Receita",Jul!$F$5:$F$619,CReceber!$D42,Jul!$J$5:$J$619,"Não Pago")</f>
        <v>0</v>
      </c>
      <c r="L42" s="65">
        <f>SUMIFS(Ago!$I$5:$I$619,Ago!$S$5:$S$619,"Receita",Ago!$F$5:$F$619,CReceber!$D42,Ago!$J$5:$J$619,"Não Pago")</f>
        <v>0</v>
      </c>
      <c r="M42" s="65">
        <f>SUMIFS(Set!$I$5:$I$619,Set!$S$5:$S$619,"Receita",Set!$F$5:$F$619,CReceber!$D42,Set!$J$5:$J$619,"Não Pago")</f>
        <v>0</v>
      </c>
      <c r="N42" s="65">
        <f>SUMIFS(Out!$I$5:$I$619,Out!$S$5:$S$619,"Receita",Out!$F$5:$F$619,CReceber!$D42,Out!$J$5:$J$619,"Não Pago")</f>
        <v>0</v>
      </c>
      <c r="O42" s="65">
        <f>SUMIFS(Nov!$I$5:$I$619,Nov!$S$5:$S$619,"Receita",Nov!$F$5:$F$619,CReceber!$D42,Nov!$J$5:$J$619,"Não Pago")</f>
        <v>0</v>
      </c>
      <c r="P42" s="65">
        <f>SUMIFS(Dez!$I$5:$I$619,Dez!$S$5:$S$619,"Receita",Dez!$F$5:$F$619,CReceber!$D42,Dez!$J$5:$J$619,"Não Pago")</f>
        <v>0</v>
      </c>
      <c r="Q42" s="62">
        <f t="shared" si="2"/>
        <v>0</v>
      </c>
    </row>
    <row r="43" spans="3:17" ht="28.5" customHeight="1" thickTop="1" thickBot="1" x14ac:dyDescent="0.25">
      <c r="C43" s="45" t="str">
        <f>'PC Receitas'!C39</f>
        <v>4.1.35</v>
      </c>
      <c r="D43" s="46" t="str">
        <f>VLOOKUP(C43,'PC Receitas'!$C$4:$D$103,2,FALSE)</f>
        <v>-</v>
      </c>
      <c r="E43" s="65">
        <f>SUMIFS(Jan!$I$5:$I$619,Jan!$S$5:$S$619,"Receita",Jan!$F$5:$F$619,CReceber!$D43,Jan!$J$5:$J$619,"Não Pago")</f>
        <v>0</v>
      </c>
      <c r="F43" s="65">
        <f>SUMIFS(Fev!$I$5:$I$619,Fev!$S$5:$S$619,"Receita",Fev!$F$5:$F$619,CReceber!$D43,Fev!$J$5:$J$619,"Não Pago")</f>
        <v>0</v>
      </c>
      <c r="G43" s="65">
        <f>SUMIFS(Mar!$I$5:$I$619,Mar!$S$5:$S$619,"Receita",Mar!$F$5:$F$619,CReceber!$D43,Mar!$J$5:$J$619,"Não Pago")</f>
        <v>0</v>
      </c>
      <c r="H43" s="65">
        <f>SUMIFS(Abr!$I$5:$I$619,Abr!$S$5:$S$619,"Receita",Abr!$F$5:$F$619,CReceber!$D43,Abr!$J$5:$J$619,"Não Pago")</f>
        <v>0</v>
      </c>
      <c r="I43" s="65">
        <f>SUMIFS(Mai!$I$5:$I$619,Mai!$S$5:$S$619,"Receita",Mai!$F$5:$F$619,CReceber!$D43,Mai!$J$5:$J$619,"Não Pago")</f>
        <v>0</v>
      </c>
      <c r="J43" s="65">
        <f>SUMIFS(Jun!$I$5:$I$619,Jun!$S$5:$S$619,"Receita",Jun!$F$5:$F$619,CReceber!$D43,Jun!$J$5:$J$619,"Não Pago")</f>
        <v>0</v>
      </c>
      <c r="K43" s="65">
        <f>SUMIFS(Jul!$I$5:$I$619,Jul!$S$5:$S$619,"Receita",Jul!$F$5:$F$619,CReceber!$D43,Jul!$J$5:$J$619,"Não Pago")</f>
        <v>0</v>
      </c>
      <c r="L43" s="65">
        <f>SUMIFS(Ago!$I$5:$I$619,Ago!$S$5:$S$619,"Receita",Ago!$F$5:$F$619,CReceber!$D43,Ago!$J$5:$J$619,"Não Pago")</f>
        <v>0</v>
      </c>
      <c r="M43" s="65">
        <f>SUMIFS(Set!$I$5:$I$619,Set!$S$5:$S$619,"Receita",Set!$F$5:$F$619,CReceber!$D43,Set!$J$5:$J$619,"Não Pago")</f>
        <v>0</v>
      </c>
      <c r="N43" s="65">
        <f>SUMIFS(Out!$I$5:$I$619,Out!$S$5:$S$619,"Receita",Out!$F$5:$F$619,CReceber!$D43,Out!$J$5:$J$619,"Não Pago")</f>
        <v>0</v>
      </c>
      <c r="O43" s="65">
        <f>SUMIFS(Nov!$I$5:$I$619,Nov!$S$5:$S$619,"Receita",Nov!$F$5:$F$619,CReceber!$D43,Nov!$J$5:$J$619,"Não Pago")</f>
        <v>0</v>
      </c>
      <c r="P43" s="65">
        <f>SUMIFS(Dez!$I$5:$I$619,Dez!$S$5:$S$619,"Receita",Dez!$F$5:$F$619,CReceber!$D43,Dez!$J$5:$J$619,"Não Pago")</f>
        <v>0</v>
      </c>
      <c r="Q43" s="62">
        <f t="shared" si="2"/>
        <v>0</v>
      </c>
    </row>
    <row r="44" spans="3:17" ht="28.5" customHeight="1" thickTop="1" thickBot="1" x14ac:dyDescent="0.25">
      <c r="C44" s="45" t="str">
        <f>'PC Receitas'!C40</f>
        <v>4.1.36</v>
      </c>
      <c r="D44" s="46" t="str">
        <f>VLOOKUP(C44,'PC Receitas'!$C$4:$D$103,2,FALSE)</f>
        <v>-</v>
      </c>
      <c r="E44" s="65">
        <f>SUMIFS(Jan!$I$5:$I$619,Jan!$S$5:$S$619,"Receita",Jan!$F$5:$F$619,CReceber!$D44,Jan!$J$5:$J$619,"Não Pago")</f>
        <v>0</v>
      </c>
      <c r="F44" s="65">
        <f>SUMIFS(Fev!$I$5:$I$619,Fev!$S$5:$S$619,"Receita",Fev!$F$5:$F$619,CReceber!$D44,Fev!$J$5:$J$619,"Não Pago")</f>
        <v>0</v>
      </c>
      <c r="G44" s="65">
        <f>SUMIFS(Mar!$I$5:$I$619,Mar!$S$5:$S$619,"Receita",Mar!$F$5:$F$619,CReceber!$D44,Mar!$J$5:$J$619,"Não Pago")</f>
        <v>0</v>
      </c>
      <c r="H44" s="65">
        <f>SUMIFS(Abr!$I$5:$I$619,Abr!$S$5:$S$619,"Receita",Abr!$F$5:$F$619,CReceber!$D44,Abr!$J$5:$J$619,"Não Pago")</f>
        <v>0</v>
      </c>
      <c r="I44" s="65">
        <f>SUMIFS(Mai!$I$5:$I$619,Mai!$S$5:$S$619,"Receita",Mai!$F$5:$F$619,CReceber!$D44,Mai!$J$5:$J$619,"Não Pago")</f>
        <v>0</v>
      </c>
      <c r="J44" s="65">
        <f>SUMIFS(Jun!$I$5:$I$619,Jun!$S$5:$S$619,"Receita",Jun!$F$5:$F$619,CReceber!$D44,Jun!$J$5:$J$619,"Não Pago")</f>
        <v>0</v>
      </c>
      <c r="K44" s="65">
        <f>SUMIFS(Jul!$I$5:$I$619,Jul!$S$5:$S$619,"Receita",Jul!$F$5:$F$619,CReceber!$D44,Jul!$J$5:$J$619,"Não Pago")</f>
        <v>0</v>
      </c>
      <c r="L44" s="65">
        <f>SUMIFS(Ago!$I$5:$I$619,Ago!$S$5:$S$619,"Receita",Ago!$F$5:$F$619,CReceber!$D44,Ago!$J$5:$J$619,"Não Pago")</f>
        <v>0</v>
      </c>
      <c r="M44" s="65">
        <f>SUMIFS(Set!$I$5:$I$619,Set!$S$5:$S$619,"Receita",Set!$F$5:$F$619,CReceber!$D44,Set!$J$5:$J$619,"Não Pago")</f>
        <v>0</v>
      </c>
      <c r="N44" s="65">
        <f>SUMIFS(Out!$I$5:$I$619,Out!$S$5:$S$619,"Receita",Out!$F$5:$F$619,CReceber!$D44,Out!$J$5:$J$619,"Não Pago")</f>
        <v>0</v>
      </c>
      <c r="O44" s="65">
        <f>SUMIFS(Nov!$I$5:$I$619,Nov!$S$5:$S$619,"Receita",Nov!$F$5:$F$619,CReceber!$D44,Nov!$J$5:$J$619,"Não Pago")</f>
        <v>0</v>
      </c>
      <c r="P44" s="65">
        <f>SUMIFS(Dez!$I$5:$I$619,Dez!$S$5:$S$619,"Receita",Dez!$F$5:$F$619,CReceber!$D44,Dez!$J$5:$J$619,"Não Pago")</f>
        <v>0</v>
      </c>
      <c r="Q44" s="62">
        <f t="shared" si="2"/>
        <v>0</v>
      </c>
    </row>
    <row r="45" spans="3:17" ht="28.5" customHeight="1" thickTop="1" thickBot="1" x14ac:dyDescent="0.25">
      <c r="C45" s="45" t="str">
        <f>'PC Receitas'!C41</f>
        <v>4.1.37</v>
      </c>
      <c r="D45" s="46" t="str">
        <f>VLOOKUP(C45,'PC Receitas'!$C$4:$D$103,2,FALSE)</f>
        <v>-</v>
      </c>
      <c r="E45" s="65">
        <f>SUMIFS(Jan!$I$5:$I$619,Jan!$S$5:$S$619,"Receita",Jan!$F$5:$F$619,CReceber!$D45,Jan!$J$5:$J$619,"Não Pago")</f>
        <v>0</v>
      </c>
      <c r="F45" s="65">
        <f>SUMIFS(Fev!$I$5:$I$619,Fev!$S$5:$S$619,"Receita",Fev!$F$5:$F$619,CReceber!$D45,Fev!$J$5:$J$619,"Não Pago")</f>
        <v>0</v>
      </c>
      <c r="G45" s="65">
        <f>SUMIFS(Mar!$I$5:$I$619,Mar!$S$5:$S$619,"Receita",Mar!$F$5:$F$619,CReceber!$D45,Mar!$J$5:$J$619,"Não Pago")</f>
        <v>0</v>
      </c>
      <c r="H45" s="65">
        <f>SUMIFS(Abr!$I$5:$I$619,Abr!$S$5:$S$619,"Receita",Abr!$F$5:$F$619,CReceber!$D45,Abr!$J$5:$J$619,"Não Pago")</f>
        <v>0</v>
      </c>
      <c r="I45" s="65">
        <f>SUMIFS(Mai!$I$5:$I$619,Mai!$S$5:$S$619,"Receita",Mai!$F$5:$F$619,CReceber!$D45,Mai!$J$5:$J$619,"Não Pago")</f>
        <v>0</v>
      </c>
      <c r="J45" s="65">
        <f>SUMIFS(Jun!$I$5:$I$619,Jun!$S$5:$S$619,"Receita",Jun!$F$5:$F$619,CReceber!$D45,Jun!$J$5:$J$619,"Não Pago")</f>
        <v>0</v>
      </c>
      <c r="K45" s="65">
        <f>SUMIFS(Jul!$I$5:$I$619,Jul!$S$5:$S$619,"Receita",Jul!$F$5:$F$619,CReceber!$D45,Jul!$J$5:$J$619,"Não Pago")</f>
        <v>0</v>
      </c>
      <c r="L45" s="65">
        <f>SUMIFS(Ago!$I$5:$I$619,Ago!$S$5:$S$619,"Receita",Ago!$F$5:$F$619,CReceber!$D45,Ago!$J$5:$J$619,"Não Pago")</f>
        <v>0</v>
      </c>
      <c r="M45" s="65">
        <f>SUMIFS(Set!$I$5:$I$619,Set!$S$5:$S$619,"Receita",Set!$F$5:$F$619,CReceber!$D45,Set!$J$5:$J$619,"Não Pago")</f>
        <v>0</v>
      </c>
      <c r="N45" s="65">
        <f>SUMIFS(Out!$I$5:$I$619,Out!$S$5:$S$619,"Receita",Out!$F$5:$F$619,CReceber!$D45,Out!$J$5:$J$619,"Não Pago")</f>
        <v>0</v>
      </c>
      <c r="O45" s="65">
        <f>SUMIFS(Nov!$I$5:$I$619,Nov!$S$5:$S$619,"Receita",Nov!$F$5:$F$619,CReceber!$D45,Nov!$J$5:$J$619,"Não Pago")</f>
        <v>0</v>
      </c>
      <c r="P45" s="65">
        <f>SUMIFS(Dez!$I$5:$I$619,Dez!$S$5:$S$619,"Receita",Dez!$F$5:$F$619,CReceber!$D45,Dez!$J$5:$J$619,"Não Pago")</f>
        <v>0</v>
      </c>
      <c r="Q45" s="62">
        <f t="shared" si="2"/>
        <v>0</v>
      </c>
    </row>
    <row r="46" spans="3:17" ht="28.5" customHeight="1" thickTop="1" thickBot="1" x14ac:dyDescent="0.25">
      <c r="C46" s="45" t="str">
        <f>'PC Receitas'!C42</f>
        <v>4.1.38</v>
      </c>
      <c r="D46" s="46" t="str">
        <f>VLOOKUP(C46,'PC Receitas'!$C$4:$D$103,2,FALSE)</f>
        <v>-</v>
      </c>
      <c r="E46" s="65">
        <f>SUMIFS(Jan!$I$5:$I$619,Jan!$S$5:$S$619,"Receita",Jan!$F$5:$F$619,CReceber!$D46,Jan!$J$5:$J$619,"Não Pago")</f>
        <v>0</v>
      </c>
      <c r="F46" s="65">
        <f>SUMIFS(Fev!$I$5:$I$619,Fev!$S$5:$S$619,"Receita",Fev!$F$5:$F$619,CReceber!$D46,Fev!$J$5:$J$619,"Não Pago")</f>
        <v>0</v>
      </c>
      <c r="G46" s="65">
        <f>SUMIFS(Mar!$I$5:$I$619,Mar!$S$5:$S$619,"Receita",Mar!$F$5:$F$619,CReceber!$D46,Mar!$J$5:$J$619,"Não Pago")</f>
        <v>0</v>
      </c>
      <c r="H46" s="65">
        <f>SUMIFS(Abr!$I$5:$I$619,Abr!$S$5:$S$619,"Receita",Abr!$F$5:$F$619,CReceber!$D46,Abr!$J$5:$J$619,"Não Pago")</f>
        <v>0</v>
      </c>
      <c r="I46" s="65">
        <f>SUMIFS(Mai!$I$5:$I$619,Mai!$S$5:$S$619,"Receita",Mai!$F$5:$F$619,CReceber!$D46,Mai!$J$5:$J$619,"Não Pago")</f>
        <v>0</v>
      </c>
      <c r="J46" s="65">
        <f>SUMIFS(Jun!$I$5:$I$619,Jun!$S$5:$S$619,"Receita",Jun!$F$5:$F$619,CReceber!$D46,Jun!$J$5:$J$619,"Não Pago")</f>
        <v>0</v>
      </c>
      <c r="K46" s="65">
        <f>SUMIFS(Jul!$I$5:$I$619,Jul!$S$5:$S$619,"Receita",Jul!$F$5:$F$619,CReceber!$D46,Jul!$J$5:$J$619,"Não Pago")</f>
        <v>0</v>
      </c>
      <c r="L46" s="65">
        <f>SUMIFS(Ago!$I$5:$I$619,Ago!$S$5:$S$619,"Receita",Ago!$F$5:$F$619,CReceber!$D46,Ago!$J$5:$J$619,"Não Pago")</f>
        <v>0</v>
      </c>
      <c r="M46" s="65">
        <f>SUMIFS(Set!$I$5:$I$619,Set!$S$5:$S$619,"Receita",Set!$F$5:$F$619,CReceber!$D46,Set!$J$5:$J$619,"Não Pago")</f>
        <v>0</v>
      </c>
      <c r="N46" s="65">
        <f>SUMIFS(Out!$I$5:$I$619,Out!$S$5:$S$619,"Receita",Out!$F$5:$F$619,CReceber!$D46,Out!$J$5:$J$619,"Não Pago")</f>
        <v>0</v>
      </c>
      <c r="O46" s="65">
        <f>SUMIFS(Nov!$I$5:$I$619,Nov!$S$5:$S$619,"Receita",Nov!$F$5:$F$619,CReceber!$D46,Nov!$J$5:$J$619,"Não Pago")</f>
        <v>0</v>
      </c>
      <c r="P46" s="65">
        <f>SUMIFS(Dez!$I$5:$I$619,Dez!$S$5:$S$619,"Receita",Dez!$F$5:$F$619,CReceber!$D46,Dez!$J$5:$J$619,"Não Pago")</f>
        <v>0</v>
      </c>
      <c r="Q46" s="62">
        <f t="shared" si="2"/>
        <v>0</v>
      </c>
    </row>
    <row r="47" spans="3:17" ht="28.5" customHeight="1" thickTop="1" thickBot="1" x14ac:dyDescent="0.25">
      <c r="C47" s="45" t="str">
        <f>'PC Receitas'!C43</f>
        <v>4.1.39</v>
      </c>
      <c r="D47" s="46" t="str">
        <f>VLOOKUP(C47,'PC Receitas'!$C$4:$D$103,2,FALSE)</f>
        <v>-</v>
      </c>
      <c r="E47" s="65">
        <f>SUMIFS(Jan!$I$5:$I$619,Jan!$S$5:$S$619,"Receita",Jan!$F$5:$F$619,CReceber!$D47,Jan!$J$5:$J$619,"Não Pago")</f>
        <v>0</v>
      </c>
      <c r="F47" s="65">
        <f>SUMIFS(Fev!$I$5:$I$619,Fev!$S$5:$S$619,"Receita",Fev!$F$5:$F$619,CReceber!$D47,Fev!$J$5:$J$619,"Não Pago")</f>
        <v>0</v>
      </c>
      <c r="G47" s="65">
        <f>SUMIFS(Mar!$I$5:$I$619,Mar!$S$5:$S$619,"Receita",Mar!$F$5:$F$619,CReceber!$D47,Mar!$J$5:$J$619,"Não Pago")</f>
        <v>0</v>
      </c>
      <c r="H47" s="65">
        <f>SUMIFS(Abr!$I$5:$I$619,Abr!$S$5:$S$619,"Receita",Abr!$F$5:$F$619,CReceber!$D47,Abr!$J$5:$J$619,"Não Pago")</f>
        <v>0</v>
      </c>
      <c r="I47" s="65">
        <f>SUMIFS(Mai!$I$5:$I$619,Mai!$S$5:$S$619,"Receita",Mai!$F$5:$F$619,CReceber!$D47,Mai!$J$5:$J$619,"Não Pago")</f>
        <v>0</v>
      </c>
      <c r="J47" s="65">
        <f>SUMIFS(Jun!$I$5:$I$619,Jun!$S$5:$S$619,"Receita",Jun!$F$5:$F$619,CReceber!$D47,Jun!$J$5:$J$619,"Não Pago")</f>
        <v>0</v>
      </c>
      <c r="K47" s="65">
        <f>SUMIFS(Jul!$I$5:$I$619,Jul!$S$5:$S$619,"Receita",Jul!$F$5:$F$619,CReceber!$D47,Jul!$J$5:$J$619,"Não Pago")</f>
        <v>0</v>
      </c>
      <c r="L47" s="65">
        <f>SUMIFS(Ago!$I$5:$I$619,Ago!$S$5:$S$619,"Receita",Ago!$F$5:$F$619,CReceber!$D47,Ago!$J$5:$J$619,"Não Pago")</f>
        <v>0</v>
      </c>
      <c r="M47" s="65">
        <f>SUMIFS(Set!$I$5:$I$619,Set!$S$5:$S$619,"Receita",Set!$F$5:$F$619,CReceber!$D47,Set!$J$5:$J$619,"Não Pago")</f>
        <v>0</v>
      </c>
      <c r="N47" s="65">
        <f>SUMIFS(Out!$I$5:$I$619,Out!$S$5:$S$619,"Receita",Out!$F$5:$F$619,CReceber!$D47,Out!$J$5:$J$619,"Não Pago")</f>
        <v>0</v>
      </c>
      <c r="O47" s="65">
        <f>SUMIFS(Nov!$I$5:$I$619,Nov!$S$5:$S$619,"Receita",Nov!$F$5:$F$619,CReceber!$D47,Nov!$J$5:$J$619,"Não Pago")</f>
        <v>0</v>
      </c>
      <c r="P47" s="65">
        <f>SUMIFS(Dez!$I$5:$I$619,Dez!$S$5:$S$619,"Receita",Dez!$F$5:$F$619,CReceber!$D47,Dez!$J$5:$J$619,"Não Pago")</f>
        <v>0</v>
      </c>
      <c r="Q47" s="62">
        <f t="shared" si="2"/>
        <v>0</v>
      </c>
    </row>
    <row r="48" spans="3:17" ht="28.5" customHeight="1" thickTop="1" thickBot="1" x14ac:dyDescent="0.25">
      <c r="C48" s="45" t="str">
        <f>'PC Receitas'!C44</f>
        <v>4.1.40</v>
      </c>
      <c r="D48" s="46" t="str">
        <f>VLOOKUP(C48,'PC Receitas'!$C$4:$D$103,2,FALSE)</f>
        <v>-</v>
      </c>
      <c r="E48" s="65">
        <f>SUMIFS(Jan!$I$5:$I$619,Jan!$S$5:$S$619,"Receita",Jan!$F$5:$F$619,CReceber!$D48,Jan!$J$5:$J$619,"Não Pago")</f>
        <v>0</v>
      </c>
      <c r="F48" s="65">
        <f>SUMIFS(Fev!$I$5:$I$619,Fev!$S$5:$S$619,"Receita",Fev!$F$5:$F$619,CReceber!$D48,Fev!$J$5:$J$619,"Não Pago")</f>
        <v>0</v>
      </c>
      <c r="G48" s="65">
        <f>SUMIFS(Mar!$I$5:$I$619,Mar!$S$5:$S$619,"Receita",Mar!$F$5:$F$619,CReceber!$D48,Mar!$J$5:$J$619,"Não Pago")</f>
        <v>0</v>
      </c>
      <c r="H48" s="65">
        <f>SUMIFS(Abr!$I$5:$I$619,Abr!$S$5:$S$619,"Receita",Abr!$F$5:$F$619,CReceber!$D48,Abr!$J$5:$J$619,"Não Pago")</f>
        <v>0</v>
      </c>
      <c r="I48" s="65">
        <f>SUMIFS(Mai!$I$5:$I$619,Mai!$S$5:$S$619,"Receita",Mai!$F$5:$F$619,CReceber!$D48,Mai!$J$5:$J$619,"Não Pago")</f>
        <v>0</v>
      </c>
      <c r="J48" s="65">
        <f>SUMIFS(Jun!$I$5:$I$619,Jun!$S$5:$S$619,"Receita",Jun!$F$5:$F$619,CReceber!$D48,Jun!$J$5:$J$619,"Não Pago")</f>
        <v>0</v>
      </c>
      <c r="K48" s="65">
        <f>SUMIFS(Jul!$I$5:$I$619,Jul!$S$5:$S$619,"Receita",Jul!$F$5:$F$619,CReceber!$D48,Jul!$J$5:$J$619,"Não Pago")</f>
        <v>0</v>
      </c>
      <c r="L48" s="65">
        <f>SUMIFS(Ago!$I$5:$I$619,Ago!$S$5:$S$619,"Receita",Ago!$F$5:$F$619,CReceber!$D48,Ago!$J$5:$J$619,"Não Pago")</f>
        <v>0</v>
      </c>
      <c r="M48" s="65">
        <f>SUMIFS(Set!$I$5:$I$619,Set!$S$5:$S$619,"Receita",Set!$F$5:$F$619,CReceber!$D48,Set!$J$5:$J$619,"Não Pago")</f>
        <v>0</v>
      </c>
      <c r="N48" s="65">
        <f>SUMIFS(Out!$I$5:$I$619,Out!$S$5:$S$619,"Receita",Out!$F$5:$F$619,CReceber!$D48,Out!$J$5:$J$619,"Não Pago")</f>
        <v>0</v>
      </c>
      <c r="O48" s="65">
        <f>SUMIFS(Nov!$I$5:$I$619,Nov!$S$5:$S$619,"Receita",Nov!$F$5:$F$619,CReceber!$D48,Nov!$J$5:$J$619,"Não Pago")</f>
        <v>0</v>
      </c>
      <c r="P48" s="65">
        <f>SUMIFS(Dez!$I$5:$I$619,Dez!$S$5:$S$619,"Receita",Dez!$F$5:$F$619,CReceber!$D48,Dez!$J$5:$J$619,"Não Pago")</f>
        <v>0</v>
      </c>
      <c r="Q48" s="62">
        <f t="shared" si="2"/>
        <v>0</v>
      </c>
    </row>
    <row r="49" spans="3:17" ht="28.5" customHeight="1" thickTop="1" thickBot="1" x14ac:dyDescent="0.25">
      <c r="C49" s="45" t="str">
        <f>'PC Receitas'!C45</f>
        <v>4.1.41</v>
      </c>
      <c r="D49" s="46" t="str">
        <f>VLOOKUP(C49,'PC Receitas'!$C$4:$D$103,2,FALSE)</f>
        <v>-</v>
      </c>
      <c r="E49" s="65">
        <f>SUMIFS(Jan!$I$5:$I$619,Jan!$S$5:$S$619,"Receita",Jan!$F$5:$F$619,CReceber!$D49,Jan!$J$5:$J$619,"Não Pago")</f>
        <v>0</v>
      </c>
      <c r="F49" s="65">
        <f>SUMIFS(Fev!$I$5:$I$619,Fev!$S$5:$S$619,"Receita",Fev!$F$5:$F$619,CReceber!$D49,Fev!$J$5:$J$619,"Não Pago")</f>
        <v>0</v>
      </c>
      <c r="G49" s="65">
        <f>SUMIFS(Mar!$I$5:$I$619,Mar!$S$5:$S$619,"Receita",Mar!$F$5:$F$619,CReceber!$D49,Mar!$J$5:$J$619,"Não Pago")</f>
        <v>0</v>
      </c>
      <c r="H49" s="65">
        <f>SUMIFS(Abr!$I$5:$I$619,Abr!$S$5:$S$619,"Receita",Abr!$F$5:$F$619,CReceber!$D49,Abr!$J$5:$J$619,"Não Pago")</f>
        <v>0</v>
      </c>
      <c r="I49" s="65">
        <f>SUMIFS(Mai!$I$5:$I$619,Mai!$S$5:$S$619,"Receita",Mai!$F$5:$F$619,CReceber!$D49,Mai!$J$5:$J$619,"Não Pago")</f>
        <v>0</v>
      </c>
      <c r="J49" s="65">
        <f>SUMIFS(Jun!$I$5:$I$619,Jun!$S$5:$S$619,"Receita",Jun!$F$5:$F$619,CReceber!$D49,Jun!$J$5:$J$619,"Não Pago")</f>
        <v>0</v>
      </c>
      <c r="K49" s="65">
        <f>SUMIFS(Jul!$I$5:$I$619,Jul!$S$5:$S$619,"Receita",Jul!$F$5:$F$619,CReceber!$D49,Jul!$J$5:$J$619,"Não Pago")</f>
        <v>0</v>
      </c>
      <c r="L49" s="65">
        <f>SUMIFS(Ago!$I$5:$I$619,Ago!$S$5:$S$619,"Receita",Ago!$F$5:$F$619,CReceber!$D49,Ago!$J$5:$J$619,"Não Pago")</f>
        <v>0</v>
      </c>
      <c r="M49" s="65">
        <f>SUMIFS(Set!$I$5:$I$619,Set!$S$5:$S$619,"Receita",Set!$F$5:$F$619,CReceber!$D49,Set!$J$5:$J$619,"Não Pago")</f>
        <v>0</v>
      </c>
      <c r="N49" s="65">
        <f>SUMIFS(Out!$I$5:$I$619,Out!$S$5:$S$619,"Receita",Out!$F$5:$F$619,CReceber!$D49,Out!$J$5:$J$619,"Não Pago")</f>
        <v>0</v>
      </c>
      <c r="O49" s="65">
        <f>SUMIFS(Nov!$I$5:$I$619,Nov!$S$5:$S$619,"Receita",Nov!$F$5:$F$619,CReceber!$D49,Nov!$J$5:$J$619,"Não Pago")</f>
        <v>0</v>
      </c>
      <c r="P49" s="65">
        <f>SUMIFS(Dez!$I$5:$I$619,Dez!$S$5:$S$619,"Receita",Dez!$F$5:$F$619,CReceber!$D49,Dez!$J$5:$J$619,"Não Pago")</f>
        <v>0</v>
      </c>
      <c r="Q49" s="62">
        <f t="shared" si="2"/>
        <v>0</v>
      </c>
    </row>
    <row r="50" spans="3:17" ht="28.5" customHeight="1" thickTop="1" thickBot="1" x14ac:dyDescent="0.25">
      <c r="C50" s="45" t="str">
        <f>'PC Receitas'!C46</f>
        <v>4.1.42</v>
      </c>
      <c r="D50" s="46" t="str">
        <f>VLOOKUP(C50,'PC Receitas'!$C$4:$D$103,2,FALSE)</f>
        <v>-</v>
      </c>
      <c r="E50" s="65">
        <f>SUMIFS(Jan!$I$5:$I$619,Jan!$S$5:$S$619,"Receita",Jan!$F$5:$F$619,CReceber!$D50,Jan!$J$5:$J$619,"Não Pago")</f>
        <v>0</v>
      </c>
      <c r="F50" s="65">
        <f>SUMIFS(Fev!$I$5:$I$619,Fev!$S$5:$S$619,"Receita",Fev!$F$5:$F$619,CReceber!$D50,Fev!$J$5:$J$619,"Não Pago")</f>
        <v>0</v>
      </c>
      <c r="G50" s="65">
        <f>SUMIFS(Mar!$I$5:$I$619,Mar!$S$5:$S$619,"Receita",Mar!$F$5:$F$619,CReceber!$D50,Mar!$J$5:$J$619,"Não Pago")</f>
        <v>0</v>
      </c>
      <c r="H50" s="65">
        <f>SUMIFS(Abr!$I$5:$I$619,Abr!$S$5:$S$619,"Receita",Abr!$F$5:$F$619,CReceber!$D50,Abr!$J$5:$J$619,"Não Pago")</f>
        <v>0</v>
      </c>
      <c r="I50" s="65">
        <f>SUMIFS(Mai!$I$5:$I$619,Mai!$S$5:$S$619,"Receita",Mai!$F$5:$F$619,CReceber!$D50,Mai!$J$5:$J$619,"Não Pago")</f>
        <v>0</v>
      </c>
      <c r="J50" s="65">
        <f>SUMIFS(Jun!$I$5:$I$619,Jun!$S$5:$S$619,"Receita",Jun!$F$5:$F$619,CReceber!$D50,Jun!$J$5:$J$619,"Não Pago")</f>
        <v>0</v>
      </c>
      <c r="K50" s="65">
        <f>SUMIFS(Jul!$I$5:$I$619,Jul!$S$5:$S$619,"Receita",Jul!$F$5:$F$619,CReceber!$D50,Jul!$J$5:$J$619,"Não Pago")</f>
        <v>0</v>
      </c>
      <c r="L50" s="65">
        <f>SUMIFS(Ago!$I$5:$I$619,Ago!$S$5:$S$619,"Receita",Ago!$F$5:$F$619,CReceber!$D50,Ago!$J$5:$J$619,"Não Pago")</f>
        <v>0</v>
      </c>
      <c r="M50" s="65">
        <f>SUMIFS(Set!$I$5:$I$619,Set!$S$5:$S$619,"Receita",Set!$F$5:$F$619,CReceber!$D50,Set!$J$5:$J$619,"Não Pago")</f>
        <v>0</v>
      </c>
      <c r="N50" s="65">
        <f>SUMIFS(Out!$I$5:$I$619,Out!$S$5:$S$619,"Receita",Out!$F$5:$F$619,CReceber!$D50,Out!$J$5:$J$619,"Não Pago")</f>
        <v>0</v>
      </c>
      <c r="O50" s="65">
        <f>SUMIFS(Nov!$I$5:$I$619,Nov!$S$5:$S$619,"Receita",Nov!$F$5:$F$619,CReceber!$D50,Nov!$J$5:$J$619,"Não Pago")</f>
        <v>0</v>
      </c>
      <c r="P50" s="65">
        <f>SUMIFS(Dez!$I$5:$I$619,Dez!$S$5:$S$619,"Receita",Dez!$F$5:$F$619,CReceber!$D50,Dez!$J$5:$J$619,"Não Pago")</f>
        <v>0</v>
      </c>
      <c r="Q50" s="62">
        <f t="shared" si="2"/>
        <v>0</v>
      </c>
    </row>
    <row r="51" spans="3:17" ht="28.5" customHeight="1" thickTop="1" thickBot="1" x14ac:dyDescent="0.25">
      <c r="C51" s="45" t="str">
        <f>'PC Receitas'!C47</f>
        <v>4.1.43</v>
      </c>
      <c r="D51" s="46" t="str">
        <f>VLOOKUP(C51,'PC Receitas'!$C$4:$D$103,2,FALSE)</f>
        <v>-</v>
      </c>
      <c r="E51" s="65">
        <f>SUMIFS(Jan!$I$5:$I$619,Jan!$S$5:$S$619,"Receita",Jan!$F$5:$F$619,CReceber!$D51,Jan!$J$5:$J$619,"Não Pago")</f>
        <v>0</v>
      </c>
      <c r="F51" s="65">
        <f>SUMIFS(Fev!$I$5:$I$619,Fev!$S$5:$S$619,"Receita",Fev!$F$5:$F$619,CReceber!$D51,Fev!$J$5:$J$619,"Não Pago")</f>
        <v>0</v>
      </c>
      <c r="G51" s="65">
        <f>SUMIFS(Mar!$I$5:$I$619,Mar!$S$5:$S$619,"Receita",Mar!$F$5:$F$619,CReceber!$D51,Mar!$J$5:$J$619,"Não Pago")</f>
        <v>0</v>
      </c>
      <c r="H51" s="65">
        <f>SUMIFS(Abr!$I$5:$I$619,Abr!$S$5:$S$619,"Receita",Abr!$F$5:$F$619,CReceber!$D51,Abr!$J$5:$J$619,"Não Pago")</f>
        <v>0</v>
      </c>
      <c r="I51" s="65">
        <f>SUMIFS(Mai!$I$5:$I$619,Mai!$S$5:$S$619,"Receita",Mai!$F$5:$F$619,CReceber!$D51,Mai!$J$5:$J$619,"Não Pago")</f>
        <v>0</v>
      </c>
      <c r="J51" s="65">
        <f>SUMIFS(Jun!$I$5:$I$619,Jun!$S$5:$S$619,"Receita",Jun!$F$5:$F$619,CReceber!$D51,Jun!$J$5:$J$619,"Não Pago")</f>
        <v>0</v>
      </c>
      <c r="K51" s="65">
        <f>SUMIFS(Jul!$I$5:$I$619,Jul!$S$5:$S$619,"Receita",Jul!$F$5:$F$619,CReceber!$D51,Jul!$J$5:$J$619,"Não Pago")</f>
        <v>0</v>
      </c>
      <c r="L51" s="65">
        <f>SUMIFS(Ago!$I$5:$I$619,Ago!$S$5:$S$619,"Receita",Ago!$F$5:$F$619,CReceber!$D51,Ago!$J$5:$J$619,"Não Pago")</f>
        <v>0</v>
      </c>
      <c r="M51" s="65">
        <f>SUMIFS(Set!$I$5:$I$619,Set!$S$5:$S$619,"Receita",Set!$F$5:$F$619,CReceber!$D51,Set!$J$5:$J$619,"Não Pago")</f>
        <v>0</v>
      </c>
      <c r="N51" s="65">
        <f>SUMIFS(Out!$I$5:$I$619,Out!$S$5:$S$619,"Receita",Out!$F$5:$F$619,CReceber!$D51,Out!$J$5:$J$619,"Não Pago")</f>
        <v>0</v>
      </c>
      <c r="O51" s="65">
        <f>SUMIFS(Nov!$I$5:$I$619,Nov!$S$5:$S$619,"Receita",Nov!$F$5:$F$619,CReceber!$D51,Nov!$J$5:$J$619,"Não Pago")</f>
        <v>0</v>
      </c>
      <c r="P51" s="65">
        <f>SUMIFS(Dez!$I$5:$I$619,Dez!$S$5:$S$619,"Receita",Dez!$F$5:$F$619,CReceber!$D51,Dez!$J$5:$J$619,"Não Pago")</f>
        <v>0</v>
      </c>
      <c r="Q51" s="62">
        <f t="shared" si="2"/>
        <v>0</v>
      </c>
    </row>
    <row r="52" spans="3:17" ht="28.5" customHeight="1" thickTop="1" thickBot="1" x14ac:dyDescent="0.25">
      <c r="C52" s="45" t="str">
        <f>'PC Receitas'!C48</f>
        <v>4.1.44</v>
      </c>
      <c r="D52" s="46" t="str">
        <f>VLOOKUP(C52,'PC Receitas'!$C$4:$D$103,2,FALSE)</f>
        <v>-</v>
      </c>
      <c r="E52" s="65">
        <f>SUMIFS(Jan!$I$5:$I$619,Jan!$S$5:$S$619,"Receita",Jan!$F$5:$F$619,CReceber!$D52,Jan!$J$5:$J$619,"Não Pago")</f>
        <v>0</v>
      </c>
      <c r="F52" s="65">
        <f>SUMIFS(Fev!$I$5:$I$619,Fev!$S$5:$S$619,"Receita",Fev!$F$5:$F$619,CReceber!$D52,Fev!$J$5:$J$619,"Não Pago")</f>
        <v>0</v>
      </c>
      <c r="G52" s="65">
        <f>SUMIFS(Mar!$I$5:$I$619,Mar!$S$5:$S$619,"Receita",Mar!$F$5:$F$619,CReceber!$D52,Mar!$J$5:$J$619,"Não Pago")</f>
        <v>0</v>
      </c>
      <c r="H52" s="65">
        <f>SUMIFS(Abr!$I$5:$I$619,Abr!$S$5:$S$619,"Receita",Abr!$F$5:$F$619,CReceber!$D52,Abr!$J$5:$J$619,"Não Pago")</f>
        <v>0</v>
      </c>
      <c r="I52" s="65">
        <f>SUMIFS(Mai!$I$5:$I$619,Mai!$S$5:$S$619,"Receita",Mai!$F$5:$F$619,CReceber!$D52,Mai!$J$5:$J$619,"Não Pago")</f>
        <v>0</v>
      </c>
      <c r="J52" s="65">
        <f>SUMIFS(Jun!$I$5:$I$619,Jun!$S$5:$S$619,"Receita",Jun!$F$5:$F$619,CReceber!$D52,Jun!$J$5:$J$619,"Não Pago")</f>
        <v>0</v>
      </c>
      <c r="K52" s="65">
        <f>SUMIFS(Jul!$I$5:$I$619,Jul!$S$5:$S$619,"Receita",Jul!$F$5:$F$619,CReceber!$D52,Jul!$J$5:$J$619,"Não Pago")</f>
        <v>0</v>
      </c>
      <c r="L52" s="65">
        <f>SUMIFS(Ago!$I$5:$I$619,Ago!$S$5:$S$619,"Receita",Ago!$F$5:$F$619,CReceber!$D52,Ago!$J$5:$J$619,"Não Pago")</f>
        <v>0</v>
      </c>
      <c r="M52" s="65">
        <f>SUMIFS(Set!$I$5:$I$619,Set!$S$5:$S$619,"Receita",Set!$F$5:$F$619,CReceber!$D52,Set!$J$5:$J$619,"Não Pago")</f>
        <v>0</v>
      </c>
      <c r="N52" s="65">
        <f>SUMIFS(Out!$I$5:$I$619,Out!$S$5:$S$619,"Receita",Out!$F$5:$F$619,CReceber!$D52,Out!$J$5:$J$619,"Não Pago")</f>
        <v>0</v>
      </c>
      <c r="O52" s="65">
        <f>SUMIFS(Nov!$I$5:$I$619,Nov!$S$5:$S$619,"Receita",Nov!$F$5:$F$619,CReceber!$D52,Nov!$J$5:$J$619,"Não Pago")</f>
        <v>0</v>
      </c>
      <c r="P52" s="65">
        <f>SUMIFS(Dez!$I$5:$I$619,Dez!$S$5:$S$619,"Receita",Dez!$F$5:$F$619,CReceber!$D52,Dez!$J$5:$J$619,"Não Pago")</f>
        <v>0</v>
      </c>
      <c r="Q52" s="62">
        <f t="shared" si="2"/>
        <v>0</v>
      </c>
    </row>
    <row r="53" spans="3:17" ht="28.5" customHeight="1" thickTop="1" thickBot="1" x14ac:dyDescent="0.25">
      <c r="C53" s="45" t="str">
        <f>'PC Receitas'!C49</f>
        <v>4.1.45</v>
      </c>
      <c r="D53" s="46" t="str">
        <f>VLOOKUP(C53,'PC Receitas'!$C$4:$D$103,2,FALSE)</f>
        <v>-</v>
      </c>
      <c r="E53" s="65">
        <f>SUMIFS(Jan!$I$5:$I$619,Jan!$S$5:$S$619,"Receita",Jan!$F$5:$F$619,CReceber!$D53,Jan!$J$5:$J$619,"Não Pago")</f>
        <v>0</v>
      </c>
      <c r="F53" s="65">
        <f>SUMIFS(Fev!$I$5:$I$619,Fev!$S$5:$S$619,"Receita",Fev!$F$5:$F$619,CReceber!$D53,Fev!$J$5:$J$619,"Não Pago")</f>
        <v>0</v>
      </c>
      <c r="G53" s="65">
        <f>SUMIFS(Mar!$I$5:$I$619,Mar!$S$5:$S$619,"Receita",Mar!$F$5:$F$619,CReceber!$D53,Mar!$J$5:$J$619,"Não Pago")</f>
        <v>0</v>
      </c>
      <c r="H53" s="65">
        <f>SUMIFS(Abr!$I$5:$I$619,Abr!$S$5:$S$619,"Receita",Abr!$F$5:$F$619,CReceber!$D53,Abr!$J$5:$J$619,"Não Pago")</f>
        <v>0</v>
      </c>
      <c r="I53" s="65">
        <f>SUMIFS(Mai!$I$5:$I$619,Mai!$S$5:$S$619,"Receita",Mai!$F$5:$F$619,CReceber!$D53,Mai!$J$5:$J$619,"Não Pago")</f>
        <v>0</v>
      </c>
      <c r="J53" s="65">
        <f>SUMIFS(Jun!$I$5:$I$619,Jun!$S$5:$S$619,"Receita",Jun!$F$5:$F$619,CReceber!$D53,Jun!$J$5:$J$619,"Não Pago")</f>
        <v>0</v>
      </c>
      <c r="K53" s="65">
        <f>SUMIFS(Jul!$I$5:$I$619,Jul!$S$5:$S$619,"Receita",Jul!$F$5:$F$619,CReceber!$D53,Jul!$J$5:$J$619,"Não Pago")</f>
        <v>0</v>
      </c>
      <c r="L53" s="65">
        <f>SUMIFS(Ago!$I$5:$I$619,Ago!$S$5:$S$619,"Receita",Ago!$F$5:$F$619,CReceber!$D53,Ago!$J$5:$J$619,"Não Pago")</f>
        <v>0</v>
      </c>
      <c r="M53" s="65">
        <f>SUMIFS(Set!$I$5:$I$619,Set!$S$5:$S$619,"Receita",Set!$F$5:$F$619,CReceber!$D53,Set!$J$5:$J$619,"Não Pago")</f>
        <v>0</v>
      </c>
      <c r="N53" s="65">
        <f>SUMIFS(Out!$I$5:$I$619,Out!$S$5:$S$619,"Receita",Out!$F$5:$F$619,CReceber!$D53,Out!$J$5:$J$619,"Não Pago")</f>
        <v>0</v>
      </c>
      <c r="O53" s="65">
        <f>SUMIFS(Nov!$I$5:$I$619,Nov!$S$5:$S$619,"Receita",Nov!$F$5:$F$619,CReceber!$D53,Nov!$J$5:$J$619,"Não Pago")</f>
        <v>0</v>
      </c>
      <c r="P53" s="65">
        <f>SUMIFS(Dez!$I$5:$I$619,Dez!$S$5:$S$619,"Receita",Dez!$F$5:$F$619,CReceber!$D53,Dez!$J$5:$J$619,"Não Pago")</f>
        <v>0</v>
      </c>
      <c r="Q53" s="62">
        <f t="shared" si="2"/>
        <v>0</v>
      </c>
    </row>
    <row r="54" spans="3:17" ht="28.5" customHeight="1" thickTop="1" thickBot="1" x14ac:dyDescent="0.25">
      <c r="C54" s="45" t="str">
        <f>'PC Receitas'!C50</f>
        <v>4.1.46</v>
      </c>
      <c r="D54" s="46" t="str">
        <f>VLOOKUP(C54,'PC Receitas'!$C$4:$D$103,2,FALSE)</f>
        <v>-</v>
      </c>
      <c r="E54" s="65">
        <f>SUMIFS(Jan!$I$5:$I$619,Jan!$S$5:$S$619,"Receita",Jan!$F$5:$F$619,CReceber!$D54,Jan!$J$5:$J$619,"Não Pago")</f>
        <v>0</v>
      </c>
      <c r="F54" s="65">
        <f>SUMIFS(Fev!$I$5:$I$619,Fev!$S$5:$S$619,"Receita",Fev!$F$5:$F$619,CReceber!$D54,Fev!$J$5:$J$619,"Não Pago")</f>
        <v>0</v>
      </c>
      <c r="G54" s="65">
        <f>SUMIFS(Mar!$I$5:$I$619,Mar!$S$5:$S$619,"Receita",Mar!$F$5:$F$619,CReceber!$D54,Mar!$J$5:$J$619,"Não Pago")</f>
        <v>0</v>
      </c>
      <c r="H54" s="65">
        <f>SUMIFS(Abr!$I$5:$I$619,Abr!$S$5:$S$619,"Receita",Abr!$F$5:$F$619,CReceber!$D54,Abr!$J$5:$J$619,"Não Pago")</f>
        <v>0</v>
      </c>
      <c r="I54" s="65">
        <f>SUMIFS(Mai!$I$5:$I$619,Mai!$S$5:$S$619,"Receita",Mai!$F$5:$F$619,CReceber!$D54,Mai!$J$5:$J$619,"Não Pago")</f>
        <v>0</v>
      </c>
      <c r="J54" s="65">
        <f>SUMIFS(Jun!$I$5:$I$619,Jun!$S$5:$S$619,"Receita",Jun!$F$5:$F$619,CReceber!$D54,Jun!$J$5:$J$619,"Não Pago")</f>
        <v>0</v>
      </c>
      <c r="K54" s="65">
        <f>SUMIFS(Jul!$I$5:$I$619,Jul!$S$5:$S$619,"Receita",Jul!$F$5:$F$619,CReceber!$D54,Jul!$J$5:$J$619,"Não Pago")</f>
        <v>0</v>
      </c>
      <c r="L54" s="65">
        <f>SUMIFS(Ago!$I$5:$I$619,Ago!$S$5:$S$619,"Receita",Ago!$F$5:$F$619,CReceber!$D54,Ago!$J$5:$J$619,"Não Pago")</f>
        <v>0</v>
      </c>
      <c r="M54" s="65">
        <f>SUMIFS(Set!$I$5:$I$619,Set!$S$5:$S$619,"Receita",Set!$F$5:$F$619,CReceber!$D54,Set!$J$5:$J$619,"Não Pago")</f>
        <v>0</v>
      </c>
      <c r="N54" s="65">
        <f>SUMIFS(Out!$I$5:$I$619,Out!$S$5:$S$619,"Receita",Out!$F$5:$F$619,CReceber!$D54,Out!$J$5:$J$619,"Não Pago")</f>
        <v>0</v>
      </c>
      <c r="O54" s="65">
        <f>SUMIFS(Nov!$I$5:$I$619,Nov!$S$5:$S$619,"Receita",Nov!$F$5:$F$619,CReceber!$D54,Nov!$J$5:$J$619,"Não Pago")</f>
        <v>0</v>
      </c>
      <c r="P54" s="65">
        <f>SUMIFS(Dez!$I$5:$I$619,Dez!$S$5:$S$619,"Receita",Dez!$F$5:$F$619,CReceber!$D54,Dez!$J$5:$J$619,"Não Pago")</f>
        <v>0</v>
      </c>
      <c r="Q54" s="62">
        <f t="shared" si="2"/>
        <v>0</v>
      </c>
    </row>
    <row r="55" spans="3:17" ht="28.5" customHeight="1" thickTop="1" thickBot="1" x14ac:dyDescent="0.25">
      <c r="C55" s="45" t="str">
        <f>'PC Receitas'!C51</f>
        <v>4.1.47</v>
      </c>
      <c r="D55" s="46" t="str">
        <f>VLOOKUP(C55,'PC Receitas'!$C$4:$D$103,2,FALSE)</f>
        <v>-</v>
      </c>
      <c r="E55" s="65">
        <f>SUMIFS(Jan!$I$5:$I$619,Jan!$S$5:$S$619,"Receita",Jan!$F$5:$F$619,CReceber!$D55,Jan!$J$5:$J$619,"Não Pago")</f>
        <v>0</v>
      </c>
      <c r="F55" s="65">
        <f>SUMIFS(Fev!$I$5:$I$619,Fev!$S$5:$S$619,"Receita",Fev!$F$5:$F$619,CReceber!$D55,Fev!$J$5:$J$619,"Não Pago")</f>
        <v>0</v>
      </c>
      <c r="G55" s="65">
        <f>SUMIFS(Mar!$I$5:$I$619,Mar!$S$5:$S$619,"Receita",Mar!$F$5:$F$619,CReceber!$D55,Mar!$J$5:$J$619,"Não Pago")</f>
        <v>0</v>
      </c>
      <c r="H55" s="65">
        <f>SUMIFS(Abr!$I$5:$I$619,Abr!$S$5:$S$619,"Receita",Abr!$F$5:$F$619,CReceber!$D55,Abr!$J$5:$J$619,"Não Pago")</f>
        <v>0</v>
      </c>
      <c r="I55" s="65">
        <f>SUMIFS(Mai!$I$5:$I$619,Mai!$S$5:$S$619,"Receita",Mai!$F$5:$F$619,CReceber!$D55,Mai!$J$5:$J$619,"Não Pago")</f>
        <v>0</v>
      </c>
      <c r="J55" s="65">
        <f>SUMIFS(Jun!$I$5:$I$619,Jun!$S$5:$S$619,"Receita",Jun!$F$5:$F$619,CReceber!$D55,Jun!$J$5:$J$619,"Não Pago")</f>
        <v>0</v>
      </c>
      <c r="K55" s="65">
        <f>SUMIFS(Jul!$I$5:$I$619,Jul!$S$5:$S$619,"Receita",Jul!$F$5:$F$619,CReceber!$D55,Jul!$J$5:$J$619,"Não Pago")</f>
        <v>0</v>
      </c>
      <c r="L55" s="65">
        <f>SUMIFS(Ago!$I$5:$I$619,Ago!$S$5:$S$619,"Receita",Ago!$F$5:$F$619,CReceber!$D55,Ago!$J$5:$J$619,"Não Pago")</f>
        <v>0</v>
      </c>
      <c r="M55" s="65">
        <f>SUMIFS(Set!$I$5:$I$619,Set!$S$5:$S$619,"Receita",Set!$F$5:$F$619,CReceber!$D55,Set!$J$5:$J$619,"Não Pago")</f>
        <v>0</v>
      </c>
      <c r="N55" s="65">
        <f>SUMIFS(Out!$I$5:$I$619,Out!$S$5:$S$619,"Receita",Out!$F$5:$F$619,CReceber!$D55,Out!$J$5:$J$619,"Não Pago")</f>
        <v>0</v>
      </c>
      <c r="O55" s="65">
        <f>SUMIFS(Nov!$I$5:$I$619,Nov!$S$5:$S$619,"Receita",Nov!$F$5:$F$619,CReceber!$D55,Nov!$J$5:$J$619,"Não Pago")</f>
        <v>0</v>
      </c>
      <c r="P55" s="65">
        <f>SUMIFS(Dez!$I$5:$I$619,Dez!$S$5:$S$619,"Receita",Dez!$F$5:$F$619,CReceber!$D55,Dez!$J$5:$J$619,"Não Pago")</f>
        <v>0</v>
      </c>
      <c r="Q55" s="62">
        <f t="shared" si="2"/>
        <v>0</v>
      </c>
    </row>
    <row r="56" spans="3:17" ht="28.5" customHeight="1" thickTop="1" thickBot="1" x14ac:dyDescent="0.25">
      <c r="C56" s="45" t="str">
        <f>'PC Receitas'!C52</f>
        <v>4.1.48</v>
      </c>
      <c r="D56" s="46" t="str">
        <f>VLOOKUP(C56,'PC Receitas'!$C$4:$D$103,2,FALSE)</f>
        <v>-</v>
      </c>
      <c r="E56" s="65">
        <f>SUMIFS(Jan!$I$5:$I$619,Jan!$S$5:$S$619,"Receita",Jan!$F$5:$F$619,CReceber!$D56,Jan!$J$5:$J$619,"Não Pago")</f>
        <v>0</v>
      </c>
      <c r="F56" s="65">
        <f>SUMIFS(Fev!$I$5:$I$619,Fev!$S$5:$S$619,"Receita",Fev!$F$5:$F$619,CReceber!$D56,Fev!$J$5:$J$619,"Não Pago")</f>
        <v>0</v>
      </c>
      <c r="G56" s="65">
        <f>SUMIFS(Mar!$I$5:$I$619,Mar!$S$5:$S$619,"Receita",Mar!$F$5:$F$619,CReceber!$D56,Mar!$J$5:$J$619,"Não Pago")</f>
        <v>0</v>
      </c>
      <c r="H56" s="65">
        <f>SUMIFS(Abr!$I$5:$I$619,Abr!$S$5:$S$619,"Receita",Abr!$F$5:$F$619,CReceber!$D56,Abr!$J$5:$J$619,"Não Pago")</f>
        <v>0</v>
      </c>
      <c r="I56" s="65">
        <f>SUMIFS(Mai!$I$5:$I$619,Mai!$S$5:$S$619,"Receita",Mai!$F$5:$F$619,CReceber!$D56,Mai!$J$5:$J$619,"Não Pago")</f>
        <v>0</v>
      </c>
      <c r="J56" s="65">
        <f>SUMIFS(Jun!$I$5:$I$619,Jun!$S$5:$S$619,"Receita",Jun!$F$5:$F$619,CReceber!$D56,Jun!$J$5:$J$619,"Não Pago")</f>
        <v>0</v>
      </c>
      <c r="K56" s="65">
        <f>SUMIFS(Jul!$I$5:$I$619,Jul!$S$5:$S$619,"Receita",Jul!$F$5:$F$619,CReceber!$D56,Jul!$J$5:$J$619,"Não Pago")</f>
        <v>0</v>
      </c>
      <c r="L56" s="65">
        <f>SUMIFS(Ago!$I$5:$I$619,Ago!$S$5:$S$619,"Receita",Ago!$F$5:$F$619,CReceber!$D56,Ago!$J$5:$J$619,"Não Pago")</f>
        <v>0</v>
      </c>
      <c r="M56" s="65">
        <f>SUMIFS(Set!$I$5:$I$619,Set!$S$5:$S$619,"Receita",Set!$F$5:$F$619,CReceber!$D56,Set!$J$5:$J$619,"Não Pago")</f>
        <v>0</v>
      </c>
      <c r="N56" s="65">
        <f>SUMIFS(Out!$I$5:$I$619,Out!$S$5:$S$619,"Receita",Out!$F$5:$F$619,CReceber!$D56,Out!$J$5:$J$619,"Não Pago")</f>
        <v>0</v>
      </c>
      <c r="O56" s="65">
        <f>SUMIFS(Nov!$I$5:$I$619,Nov!$S$5:$S$619,"Receita",Nov!$F$5:$F$619,CReceber!$D56,Nov!$J$5:$J$619,"Não Pago")</f>
        <v>0</v>
      </c>
      <c r="P56" s="65">
        <f>SUMIFS(Dez!$I$5:$I$619,Dez!$S$5:$S$619,"Receita",Dez!$F$5:$F$619,CReceber!$D56,Dez!$J$5:$J$619,"Não Pago")</f>
        <v>0</v>
      </c>
      <c r="Q56" s="62">
        <f t="shared" si="2"/>
        <v>0</v>
      </c>
    </row>
    <row r="57" spans="3:17" ht="28.5" customHeight="1" thickTop="1" thickBot="1" x14ac:dyDescent="0.25">
      <c r="C57" s="45" t="str">
        <f>'PC Receitas'!C53</f>
        <v>4.1.49</v>
      </c>
      <c r="D57" s="46" t="str">
        <f>VLOOKUP(C57,'PC Receitas'!$C$4:$D$103,2,FALSE)</f>
        <v>-</v>
      </c>
      <c r="E57" s="65">
        <f>SUMIFS(Jan!$I$5:$I$619,Jan!$S$5:$S$619,"Receita",Jan!$F$5:$F$619,CReceber!$D57,Jan!$J$5:$J$619,"Não Pago")</f>
        <v>0</v>
      </c>
      <c r="F57" s="65">
        <f>SUMIFS(Fev!$I$5:$I$619,Fev!$S$5:$S$619,"Receita",Fev!$F$5:$F$619,CReceber!$D57,Fev!$J$5:$J$619,"Não Pago")</f>
        <v>0</v>
      </c>
      <c r="G57" s="65">
        <f>SUMIFS(Mar!$I$5:$I$619,Mar!$S$5:$S$619,"Receita",Mar!$F$5:$F$619,CReceber!$D57,Mar!$J$5:$J$619,"Não Pago")</f>
        <v>0</v>
      </c>
      <c r="H57" s="65">
        <f>SUMIFS(Abr!$I$5:$I$619,Abr!$S$5:$S$619,"Receita",Abr!$F$5:$F$619,CReceber!$D57,Abr!$J$5:$J$619,"Não Pago")</f>
        <v>0</v>
      </c>
      <c r="I57" s="65">
        <f>SUMIFS(Mai!$I$5:$I$619,Mai!$S$5:$S$619,"Receita",Mai!$F$5:$F$619,CReceber!$D57,Mai!$J$5:$J$619,"Não Pago")</f>
        <v>0</v>
      </c>
      <c r="J57" s="65">
        <f>SUMIFS(Jun!$I$5:$I$619,Jun!$S$5:$S$619,"Receita",Jun!$F$5:$F$619,CReceber!$D57,Jun!$J$5:$J$619,"Não Pago")</f>
        <v>0</v>
      </c>
      <c r="K57" s="65">
        <f>SUMIFS(Jul!$I$5:$I$619,Jul!$S$5:$S$619,"Receita",Jul!$F$5:$F$619,CReceber!$D57,Jul!$J$5:$J$619,"Não Pago")</f>
        <v>0</v>
      </c>
      <c r="L57" s="65">
        <f>SUMIFS(Ago!$I$5:$I$619,Ago!$S$5:$S$619,"Receita",Ago!$F$5:$F$619,CReceber!$D57,Ago!$J$5:$J$619,"Não Pago")</f>
        <v>0</v>
      </c>
      <c r="M57" s="65">
        <f>SUMIFS(Set!$I$5:$I$619,Set!$S$5:$S$619,"Receita",Set!$F$5:$F$619,CReceber!$D57,Set!$J$5:$J$619,"Não Pago")</f>
        <v>0</v>
      </c>
      <c r="N57" s="65">
        <f>SUMIFS(Out!$I$5:$I$619,Out!$S$5:$S$619,"Receita",Out!$F$5:$F$619,CReceber!$D57,Out!$J$5:$J$619,"Não Pago")</f>
        <v>0</v>
      </c>
      <c r="O57" s="65">
        <f>SUMIFS(Nov!$I$5:$I$619,Nov!$S$5:$S$619,"Receita",Nov!$F$5:$F$619,CReceber!$D57,Nov!$J$5:$J$619,"Não Pago")</f>
        <v>0</v>
      </c>
      <c r="P57" s="65">
        <f>SUMIFS(Dez!$I$5:$I$619,Dez!$S$5:$S$619,"Receita",Dez!$F$5:$F$619,CReceber!$D57,Dez!$J$5:$J$619,"Não Pago")</f>
        <v>0</v>
      </c>
      <c r="Q57" s="62">
        <f t="shared" si="2"/>
        <v>0</v>
      </c>
    </row>
    <row r="58" spans="3:17" ht="28.5" customHeight="1" thickTop="1" thickBot="1" x14ac:dyDescent="0.25">
      <c r="C58" s="45" t="str">
        <f>'PC Receitas'!C54</f>
        <v>4.1.50</v>
      </c>
      <c r="D58" s="46" t="str">
        <f>VLOOKUP(C58,'PC Receitas'!$C$4:$D$103,2,FALSE)</f>
        <v>-</v>
      </c>
      <c r="E58" s="65">
        <f>SUMIFS(Jan!$I$5:$I$619,Jan!$S$5:$S$619,"Receita",Jan!$F$5:$F$619,CReceber!$D58,Jan!$J$5:$J$619,"Não Pago")</f>
        <v>0</v>
      </c>
      <c r="F58" s="65">
        <f>SUMIFS(Fev!$I$5:$I$619,Fev!$S$5:$S$619,"Receita",Fev!$F$5:$F$619,CReceber!$D58,Fev!$J$5:$J$619,"Não Pago")</f>
        <v>0</v>
      </c>
      <c r="G58" s="65">
        <f>SUMIFS(Mar!$I$5:$I$619,Mar!$S$5:$S$619,"Receita",Mar!$F$5:$F$619,CReceber!$D58,Mar!$J$5:$J$619,"Não Pago")</f>
        <v>0</v>
      </c>
      <c r="H58" s="65">
        <f>SUMIFS(Abr!$I$5:$I$619,Abr!$S$5:$S$619,"Receita",Abr!$F$5:$F$619,CReceber!$D58,Abr!$J$5:$J$619,"Não Pago")</f>
        <v>0</v>
      </c>
      <c r="I58" s="65">
        <f>SUMIFS(Mai!$I$5:$I$619,Mai!$S$5:$S$619,"Receita",Mai!$F$5:$F$619,CReceber!$D58,Mai!$J$5:$J$619,"Não Pago")</f>
        <v>0</v>
      </c>
      <c r="J58" s="65">
        <f>SUMIFS(Jun!$I$5:$I$619,Jun!$S$5:$S$619,"Receita",Jun!$F$5:$F$619,CReceber!$D58,Jun!$J$5:$J$619,"Não Pago")</f>
        <v>0</v>
      </c>
      <c r="K58" s="65">
        <f>SUMIFS(Jul!$I$5:$I$619,Jul!$S$5:$S$619,"Receita",Jul!$F$5:$F$619,CReceber!$D58,Jul!$J$5:$J$619,"Não Pago")</f>
        <v>0</v>
      </c>
      <c r="L58" s="65">
        <f>SUMIFS(Ago!$I$5:$I$619,Ago!$S$5:$S$619,"Receita",Ago!$F$5:$F$619,CReceber!$D58,Ago!$J$5:$J$619,"Não Pago")</f>
        <v>0</v>
      </c>
      <c r="M58" s="65">
        <f>SUMIFS(Set!$I$5:$I$619,Set!$S$5:$S$619,"Receita",Set!$F$5:$F$619,CReceber!$D58,Set!$J$5:$J$619,"Não Pago")</f>
        <v>0</v>
      </c>
      <c r="N58" s="65">
        <f>SUMIFS(Out!$I$5:$I$619,Out!$S$5:$S$619,"Receita",Out!$F$5:$F$619,CReceber!$D58,Out!$J$5:$J$619,"Não Pago")</f>
        <v>0</v>
      </c>
      <c r="O58" s="65">
        <f>SUMIFS(Nov!$I$5:$I$619,Nov!$S$5:$S$619,"Receita",Nov!$F$5:$F$619,CReceber!$D58,Nov!$J$5:$J$619,"Não Pago")</f>
        <v>0</v>
      </c>
      <c r="P58" s="65">
        <f>SUMIFS(Dez!$I$5:$I$619,Dez!$S$5:$S$619,"Receita",Dez!$F$5:$F$619,CReceber!$D58,Dez!$J$5:$J$619,"Não Pago")</f>
        <v>0</v>
      </c>
      <c r="Q58" s="62">
        <f t="shared" si="2"/>
        <v>0</v>
      </c>
    </row>
    <row r="59" spans="3:17" ht="28.5" customHeight="1" thickTop="1" thickBot="1" x14ac:dyDescent="0.25">
      <c r="C59" s="45" t="str">
        <f>'PC Receitas'!C55</f>
        <v>4.1.51</v>
      </c>
      <c r="D59" s="46" t="str">
        <f>VLOOKUP(C59,'PC Receitas'!$C$4:$D$103,2,FALSE)</f>
        <v>-</v>
      </c>
      <c r="E59" s="65">
        <f>SUMIFS(Jan!$I$5:$I$619,Jan!$S$5:$S$619,"Receita",Jan!$F$5:$F$619,CReceber!$D59,Jan!$J$5:$J$619,"Não Pago")</f>
        <v>0</v>
      </c>
      <c r="F59" s="65">
        <f>SUMIFS(Fev!$I$5:$I$619,Fev!$S$5:$S$619,"Receita",Fev!$F$5:$F$619,CReceber!$D59,Fev!$J$5:$J$619,"Não Pago")</f>
        <v>0</v>
      </c>
      <c r="G59" s="65">
        <f>SUMIFS(Mar!$I$5:$I$619,Mar!$S$5:$S$619,"Receita",Mar!$F$5:$F$619,CReceber!$D59,Mar!$J$5:$J$619,"Não Pago")</f>
        <v>0</v>
      </c>
      <c r="H59" s="65">
        <f>SUMIFS(Abr!$I$5:$I$619,Abr!$S$5:$S$619,"Receita",Abr!$F$5:$F$619,CReceber!$D59,Abr!$J$5:$J$619,"Não Pago")</f>
        <v>0</v>
      </c>
      <c r="I59" s="65">
        <f>SUMIFS(Mai!$I$5:$I$619,Mai!$S$5:$S$619,"Receita",Mai!$F$5:$F$619,CReceber!$D59,Mai!$J$5:$J$619,"Não Pago")</f>
        <v>0</v>
      </c>
      <c r="J59" s="65">
        <f>SUMIFS(Jun!$I$5:$I$619,Jun!$S$5:$S$619,"Receita",Jun!$F$5:$F$619,CReceber!$D59,Jun!$J$5:$J$619,"Não Pago")</f>
        <v>0</v>
      </c>
      <c r="K59" s="65">
        <f>SUMIFS(Jul!$I$5:$I$619,Jul!$S$5:$S$619,"Receita",Jul!$F$5:$F$619,CReceber!$D59,Jul!$J$5:$J$619,"Não Pago")</f>
        <v>0</v>
      </c>
      <c r="L59" s="65">
        <f>SUMIFS(Ago!$I$5:$I$619,Ago!$S$5:$S$619,"Receita",Ago!$F$5:$F$619,CReceber!$D59,Ago!$J$5:$J$619,"Não Pago")</f>
        <v>0</v>
      </c>
      <c r="M59" s="65">
        <f>SUMIFS(Set!$I$5:$I$619,Set!$S$5:$S$619,"Receita",Set!$F$5:$F$619,CReceber!$D59,Set!$J$5:$J$619,"Não Pago")</f>
        <v>0</v>
      </c>
      <c r="N59" s="65">
        <f>SUMIFS(Out!$I$5:$I$619,Out!$S$5:$S$619,"Receita",Out!$F$5:$F$619,CReceber!$D59,Out!$J$5:$J$619,"Não Pago")</f>
        <v>0</v>
      </c>
      <c r="O59" s="65">
        <f>SUMIFS(Nov!$I$5:$I$619,Nov!$S$5:$S$619,"Receita",Nov!$F$5:$F$619,CReceber!$D59,Nov!$J$5:$J$619,"Não Pago")</f>
        <v>0</v>
      </c>
      <c r="P59" s="65">
        <f>SUMIFS(Dez!$I$5:$I$619,Dez!$S$5:$S$619,"Receita",Dez!$F$5:$F$619,CReceber!$D59,Dez!$J$5:$J$619,"Não Pago")</f>
        <v>0</v>
      </c>
      <c r="Q59" s="62">
        <f t="shared" si="2"/>
        <v>0</v>
      </c>
    </row>
    <row r="60" spans="3:17" ht="28.5" customHeight="1" thickTop="1" thickBot="1" x14ac:dyDescent="0.25">
      <c r="C60" s="45" t="str">
        <f>'PC Receitas'!C56</f>
        <v>4.1.52</v>
      </c>
      <c r="D60" s="46" t="str">
        <f>VLOOKUP(C60,'PC Receitas'!$C$4:$D$103,2,FALSE)</f>
        <v>-</v>
      </c>
      <c r="E60" s="65">
        <f>SUMIFS(Jan!$I$5:$I$619,Jan!$S$5:$S$619,"Receita",Jan!$F$5:$F$619,CReceber!$D60,Jan!$J$5:$J$619,"Não Pago")</f>
        <v>0</v>
      </c>
      <c r="F60" s="65">
        <f>SUMIFS(Fev!$I$5:$I$619,Fev!$S$5:$S$619,"Receita",Fev!$F$5:$F$619,CReceber!$D60,Fev!$J$5:$J$619,"Não Pago")</f>
        <v>0</v>
      </c>
      <c r="G60" s="65">
        <f>SUMIFS(Mar!$I$5:$I$619,Mar!$S$5:$S$619,"Receita",Mar!$F$5:$F$619,CReceber!$D60,Mar!$J$5:$J$619,"Não Pago")</f>
        <v>0</v>
      </c>
      <c r="H60" s="65">
        <f>SUMIFS(Abr!$I$5:$I$619,Abr!$S$5:$S$619,"Receita",Abr!$F$5:$F$619,CReceber!$D60,Abr!$J$5:$J$619,"Não Pago")</f>
        <v>0</v>
      </c>
      <c r="I60" s="65">
        <f>SUMIFS(Mai!$I$5:$I$619,Mai!$S$5:$S$619,"Receita",Mai!$F$5:$F$619,CReceber!$D60,Mai!$J$5:$J$619,"Não Pago")</f>
        <v>0</v>
      </c>
      <c r="J60" s="65">
        <f>SUMIFS(Jun!$I$5:$I$619,Jun!$S$5:$S$619,"Receita",Jun!$F$5:$F$619,CReceber!$D60,Jun!$J$5:$J$619,"Não Pago")</f>
        <v>0</v>
      </c>
      <c r="K60" s="65">
        <f>SUMIFS(Jul!$I$5:$I$619,Jul!$S$5:$S$619,"Receita",Jul!$F$5:$F$619,CReceber!$D60,Jul!$J$5:$J$619,"Não Pago")</f>
        <v>0</v>
      </c>
      <c r="L60" s="65">
        <f>SUMIFS(Ago!$I$5:$I$619,Ago!$S$5:$S$619,"Receita",Ago!$F$5:$F$619,CReceber!$D60,Ago!$J$5:$J$619,"Não Pago")</f>
        <v>0</v>
      </c>
      <c r="M60" s="65">
        <f>SUMIFS(Set!$I$5:$I$619,Set!$S$5:$S$619,"Receita",Set!$F$5:$F$619,CReceber!$D60,Set!$J$5:$J$619,"Não Pago")</f>
        <v>0</v>
      </c>
      <c r="N60" s="65">
        <f>SUMIFS(Out!$I$5:$I$619,Out!$S$5:$S$619,"Receita",Out!$F$5:$F$619,CReceber!$D60,Out!$J$5:$J$619,"Não Pago")</f>
        <v>0</v>
      </c>
      <c r="O60" s="65">
        <f>SUMIFS(Nov!$I$5:$I$619,Nov!$S$5:$S$619,"Receita",Nov!$F$5:$F$619,CReceber!$D60,Nov!$J$5:$J$619,"Não Pago")</f>
        <v>0</v>
      </c>
      <c r="P60" s="65">
        <f>SUMIFS(Dez!$I$5:$I$619,Dez!$S$5:$S$619,"Receita",Dez!$F$5:$F$619,CReceber!$D60,Dez!$J$5:$J$619,"Não Pago")</f>
        <v>0</v>
      </c>
      <c r="Q60" s="62">
        <f t="shared" si="2"/>
        <v>0</v>
      </c>
    </row>
    <row r="61" spans="3:17" ht="28.5" customHeight="1" thickTop="1" thickBot="1" x14ac:dyDescent="0.25">
      <c r="C61" s="45" t="str">
        <f>'PC Receitas'!C57</f>
        <v>4.1.53</v>
      </c>
      <c r="D61" s="46" t="str">
        <f>VLOOKUP(C61,'PC Receitas'!$C$4:$D$103,2,FALSE)</f>
        <v>-</v>
      </c>
      <c r="E61" s="65">
        <f>SUMIFS(Jan!$I$5:$I$619,Jan!$S$5:$S$619,"Receita",Jan!$F$5:$F$619,CReceber!$D61,Jan!$J$5:$J$619,"Não Pago")</f>
        <v>0</v>
      </c>
      <c r="F61" s="65">
        <f>SUMIFS(Fev!$I$5:$I$619,Fev!$S$5:$S$619,"Receita",Fev!$F$5:$F$619,CReceber!$D61,Fev!$J$5:$J$619,"Não Pago")</f>
        <v>0</v>
      </c>
      <c r="G61" s="65">
        <f>SUMIFS(Mar!$I$5:$I$619,Mar!$S$5:$S$619,"Receita",Mar!$F$5:$F$619,CReceber!$D61,Mar!$J$5:$J$619,"Não Pago")</f>
        <v>0</v>
      </c>
      <c r="H61" s="65">
        <f>SUMIFS(Abr!$I$5:$I$619,Abr!$S$5:$S$619,"Receita",Abr!$F$5:$F$619,CReceber!$D61,Abr!$J$5:$J$619,"Não Pago")</f>
        <v>0</v>
      </c>
      <c r="I61" s="65">
        <f>SUMIFS(Mai!$I$5:$I$619,Mai!$S$5:$S$619,"Receita",Mai!$F$5:$F$619,CReceber!$D61,Mai!$J$5:$J$619,"Não Pago")</f>
        <v>0</v>
      </c>
      <c r="J61" s="65">
        <f>SUMIFS(Jun!$I$5:$I$619,Jun!$S$5:$S$619,"Receita",Jun!$F$5:$F$619,CReceber!$D61,Jun!$J$5:$J$619,"Não Pago")</f>
        <v>0</v>
      </c>
      <c r="K61" s="65">
        <f>SUMIFS(Jul!$I$5:$I$619,Jul!$S$5:$S$619,"Receita",Jul!$F$5:$F$619,CReceber!$D61,Jul!$J$5:$J$619,"Não Pago")</f>
        <v>0</v>
      </c>
      <c r="L61" s="65">
        <f>SUMIFS(Ago!$I$5:$I$619,Ago!$S$5:$S$619,"Receita",Ago!$F$5:$F$619,CReceber!$D61,Ago!$J$5:$J$619,"Não Pago")</f>
        <v>0</v>
      </c>
      <c r="M61" s="65">
        <f>SUMIFS(Set!$I$5:$I$619,Set!$S$5:$S$619,"Receita",Set!$F$5:$F$619,CReceber!$D61,Set!$J$5:$J$619,"Não Pago")</f>
        <v>0</v>
      </c>
      <c r="N61" s="65">
        <f>SUMIFS(Out!$I$5:$I$619,Out!$S$5:$S$619,"Receita",Out!$F$5:$F$619,CReceber!$D61,Out!$J$5:$J$619,"Não Pago")</f>
        <v>0</v>
      </c>
      <c r="O61" s="65">
        <f>SUMIFS(Nov!$I$5:$I$619,Nov!$S$5:$S$619,"Receita",Nov!$F$5:$F$619,CReceber!$D61,Nov!$J$5:$J$619,"Não Pago")</f>
        <v>0</v>
      </c>
      <c r="P61" s="65">
        <f>SUMIFS(Dez!$I$5:$I$619,Dez!$S$5:$S$619,"Receita",Dez!$F$5:$F$619,CReceber!$D61,Dez!$J$5:$J$619,"Não Pago")</f>
        <v>0</v>
      </c>
      <c r="Q61" s="62">
        <f t="shared" si="2"/>
        <v>0</v>
      </c>
    </row>
    <row r="62" spans="3:17" ht="28.5" customHeight="1" thickTop="1" thickBot="1" x14ac:dyDescent="0.25">
      <c r="C62" s="45" t="str">
        <f>'PC Receitas'!C58</f>
        <v>4.1.54</v>
      </c>
      <c r="D62" s="46" t="str">
        <f>VLOOKUP(C62,'PC Receitas'!$C$4:$D$103,2,FALSE)</f>
        <v>-</v>
      </c>
      <c r="E62" s="65">
        <f>SUMIFS(Jan!$I$5:$I$619,Jan!$S$5:$S$619,"Receita",Jan!$F$5:$F$619,CReceber!$D62,Jan!$J$5:$J$619,"Não Pago")</f>
        <v>0</v>
      </c>
      <c r="F62" s="65">
        <f>SUMIFS(Fev!$I$5:$I$619,Fev!$S$5:$S$619,"Receita",Fev!$F$5:$F$619,CReceber!$D62,Fev!$J$5:$J$619,"Não Pago")</f>
        <v>0</v>
      </c>
      <c r="G62" s="65">
        <f>SUMIFS(Mar!$I$5:$I$619,Mar!$S$5:$S$619,"Receita",Mar!$F$5:$F$619,CReceber!$D62,Mar!$J$5:$J$619,"Não Pago")</f>
        <v>0</v>
      </c>
      <c r="H62" s="65">
        <f>SUMIFS(Abr!$I$5:$I$619,Abr!$S$5:$S$619,"Receita",Abr!$F$5:$F$619,CReceber!$D62,Abr!$J$5:$J$619,"Não Pago")</f>
        <v>0</v>
      </c>
      <c r="I62" s="65">
        <f>SUMIFS(Mai!$I$5:$I$619,Mai!$S$5:$S$619,"Receita",Mai!$F$5:$F$619,CReceber!$D62,Mai!$J$5:$J$619,"Não Pago")</f>
        <v>0</v>
      </c>
      <c r="J62" s="65">
        <f>SUMIFS(Jun!$I$5:$I$619,Jun!$S$5:$S$619,"Receita",Jun!$F$5:$F$619,CReceber!$D62,Jun!$J$5:$J$619,"Não Pago")</f>
        <v>0</v>
      </c>
      <c r="K62" s="65">
        <f>SUMIFS(Jul!$I$5:$I$619,Jul!$S$5:$S$619,"Receita",Jul!$F$5:$F$619,CReceber!$D62,Jul!$J$5:$J$619,"Não Pago")</f>
        <v>0</v>
      </c>
      <c r="L62" s="65">
        <f>SUMIFS(Ago!$I$5:$I$619,Ago!$S$5:$S$619,"Receita",Ago!$F$5:$F$619,CReceber!$D62,Ago!$J$5:$J$619,"Não Pago")</f>
        <v>0</v>
      </c>
      <c r="M62" s="65">
        <f>SUMIFS(Set!$I$5:$I$619,Set!$S$5:$S$619,"Receita",Set!$F$5:$F$619,CReceber!$D62,Set!$J$5:$J$619,"Não Pago")</f>
        <v>0</v>
      </c>
      <c r="N62" s="65">
        <f>SUMIFS(Out!$I$5:$I$619,Out!$S$5:$S$619,"Receita",Out!$F$5:$F$619,CReceber!$D62,Out!$J$5:$J$619,"Não Pago")</f>
        <v>0</v>
      </c>
      <c r="O62" s="65">
        <f>SUMIFS(Nov!$I$5:$I$619,Nov!$S$5:$S$619,"Receita",Nov!$F$5:$F$619,CReceber!$D62,Nov!$J$5:$J$619,"Não Pago")</f>
        <v>0</v>
      </c>
      <c r="P62" s="65">
        <f>SUMIFS(Dez!$I$5:$I$619,Dez!$S$5:$S$619,"Receita",Dez!$F$5:$F$619,CReceber!$D62,Dez!$J$5:$J$619,"Não Pago")</f>
        <v>0</v>
      </c>
      <c r="Q62" s="62">
        <f t="shared" si="2"/>
        <v>0</v>
      </c>
    </row>
    <row r="63" spans="3:17" ht="28.5" customHeight="1" thickTop="1" thickBot="1" x14ac:dyDescent="0.25">
      <c r="C63" s="45" t="str">
        <f>'PC Receitas'!C59</f>
        <v>4.1.55</v>
      </c>
      <c r="D63" s="46" t="str">
        <f>VLOOKUP(C63,'PC Receitas'!$C$4:$D$103,2,FALSE)</f>
        <v>-</v>
      </c>
      <c r="E63" s="65">
        <f>SUMIFS(Jan!$I$5:$I$619,Jan!$S$5:$S$619,"Receita",Jan!$F$5:$F$619,CReceber!$D63,Jan!$J$5:$J$619,"Não Pago")</f>
        <v>0</v>
      </c>
      <c r="F63" s="65">
        <f>SUMIFS(Fev!$I$5:$I$619,Fev!$S$5:$S$619,"Receita",Fev!$F$5:$F$619,CReceber!$D63,Fev!$J$5:$J$619,"Não Pago")</f>
        <v>0</v>
      </c>
      <c r="G63" s="65">
        <f>SUMIFS(Mar!$I$5:$I$619,Mar!$S$5:$S$619,"Receita",Mar!$F$5:$F$619,CReceber!$D63,Mar!$J$5:$J$619,"Não Pago")</f>
        <v>0</v>
      </c>
      <c r="H63" s="65">
        <f>SUMIFS(Abr!$I$5:$I$619,Abr!$S$5:$S$619,"Receita",Abr!$F$5:$F$619,CReceber!$D63,Abr!$J$5:$J$619,"Não Pago")</f>
        <v>0</v>
      </c>
      <c r="I63" s="65">
        <f>SUMIFS(Mai!$I$5:$I$619,Mai!$S$5:$S$619,"Receita",Mai!$F$5:$F$619,CReceber!$D63,Mai!$J$5:$J$619,"Não Pago")</f>
        <v>0</v>
      </c>
      <c r="J63" s="65">
        <f>SUMIFS(Jun!$I$5:$I$619,Jun!$S$5:$S$619,"Receita",Jun!$F$5:$F$619,CReceber!$D63,Jun!$J$5:$J$619,"Não Pago")</f>
        <v>0</v>
      </c>
      <c r="K63" s="65">
        <f>SUMIFS(Jul!$I$5:$I$619,Jul!$S$5:$S$619,"Receita",Jul!$F$5:$F$619,CReceber!$D63,Jul!$J$5:$J$619,"Não Pago")</f>
        <v>0</v>
      </c>
      <c r="L63" s="65">
        <f>SUMIFS(Ago!$I$5:$I$619,Ago!$S$5:$S$619,"Receita",Ago!$F$5:$F$619,CReceber!$D63,Ago!$J$5:$J$619,"Não Pago")</f>
        <v>0</v>
      </c>
      <c r="M63" s="65">
        <f>SUMIFS(Set!$I$5:$I$619,Set!$S$5:$S$619,"Receita",Set!$F$5:$F$619,CReceber!$D63,Set!$J$5:$J$619,"Não Pago")</f>
        <v>0</v>
      </c>
      <c r="N63" s="65">
        <f>SUMIFS(Out!$I$5:$I$619,Out!$S$5:$S$619,"Receita",Out!$F$5:$F$619,CReceber!$D63,Out!$J$5:$J$619,"Não Pago")</f>
        <v>0</v>
      </c>
      <c r="O63" s="65">
        <f>SUMIFS(Nov!$I$5:$I$619,Nov!$S$5:$S$619,"Receita",Nov!$F$5:$F$619,CReceber!$D63,Nov!$J$5:$J$619,"Não Pago")</f>
        <v>0</v>
      </c>
      <c r="P63" s="65">
        <f>SUMIFS(Dez!$I$5:$I$619,Dez!$S$5:$S$619,"Receita",Dez!$F$5:$F$619,CReceber!$D63,Dez!$J$5:$J$619,"Não Pago")</f>
        <v>0</v>
      </c>
      <c r="Q63" s="62">
        <f t="shared" si="2"/>
        <v>0</v>
      </c>
    </row>
    <row r="64" spans="3:17" ht="28.5" customHeight="1" thickTop="1" thickBot="1" x14ac:dyDescent="0.25">
      <c r="C64" s="45" t="str">
        <f>'PC Receitas'!C60</f>
        <v>4.1.56</v>
      </c>
      <c r="D64" s="46" t="str">
        <f>VLOOKUP(C64,'PC Receitas'!$C$4:$D$103,2,FALSE)</f>
        <v>-</v>
      </c>
      <c r="E64" s="65">
        <f>SUMIFS(Jan!$I$5:$I$619,Jan!$S$5:$S$619,"Receita",Jan!$F$5:$F$619,CReceber!$D64,Jan!$J$5:$J$619,"Não Pago")</f>
        <v>0</v>
      </c>
      <c r="F64" s="65">
        <f>SUMIFS(Fev!$I$5:$I$619,Fev!$S$5:$S$619,"Receita",Fev!$F$5:$F$619,CReceber!$D64,Fev!$J$5:$J$619,"Não Pago")</f>
        <v>0</v>
      </c>
      <c r="G64" s="65">
        <f>SUMIFS(Mar!$I$5:$I$619,Mar!$S$5:$S$619,"Receita",Mar!$F$5:$F$619,CReceber!$D64,Mar!$J$5:$J$619,"Não Pago")</f>
        <v>0</v>
      </c>
      <c r="H64" s="65">
        <f>SUMIFS(Abr!$I$5:$I$619,Abr!$S$5:$S$619,"Receita",Abr!$F$5:$F$619,CReceber!$D64,Abr!$J$5:$J$619,"Não Pago")</f>
        <v>0</v>
      </c>
      <c r="I64" s="65">
        <f>SUMIFS(Mai!$I$5:$I$619,Mai!$S$5:$S$619,"Receita",Mai!$F$5:$F$619,CReceber!$D64,Mai!$J$5:$J$619,"Não Pago")</f>
        <v>0</v>
      </c>
      <c r="J64" s="65">
        <f>SUMIFS(Jun!$I$5:$I$619,Jun!$S$5:$S$619,"Receita",Jun!$F$5:$F$619,CReceber!$D64,Jun!$J$5:$J$619,"Não Pago")</f>
        <v>0</v>
      </c>
      <c r="K64" s="65">
        <f>SUMIFS(Jul!$I$5:$I$619,Jul!$S$5:$S$619,"Receita",Jul!$F$5:$F$619,CReceber!$D64,Jul!$J$5:$J$619,"Não Pago")</f>
        <v>0</v>
      </c>
      <c r="L64" s="65">
        <f>SUMIFS(Ago!$I$5:$I$619,Ago!$S$5:$S$619,"Receita",Ago!$F$5:$F$619,CReceber!$D64,Ago!$J$5:$J$619,"Não Pago")</f>
        <v>0</v>
      </c>
      <c r="M64" s="65">
        <f>SUMIFS(Set!$I$5:$I$619,Set!$S$5:$S$619,"Receita",Set!$F$5:$F$619,CReceber!$D64,Set!$J$5:$J$619,"Não Pago")</f>
        <v>0</v>
      </c>
      <c r="N64" s="65">
        <f>SUMIFS(Out!$I$5:$I$619,Out!$S$5:$S$619,"Receita",Out!$F$5:$F$619,CReceber!$D64,Out!$J$5:$J$619,"Não Pago")</f>
        <v>0</v>
      </c>
      <c r="O64" s="65">
        <f>SUMIFS(Nov!$I$5:$I$619,Nov!$S$5:$S$619,"Receita",Nov!$F$5:$F$619,CReceber!$D64,Nov!$J$5:$J$619,"Não Pago")</f>
        <v>0</v>
      </c>
      <c r="P64" s="65">
        <f>SUMIFS(Dez!$I$5:$I$619,Dez!$S$5:$S$619,"Receita",Dez!$F$5:$F$619,CReceber!$D64,Dez!$J$5:$J$619,"Não Pago")</f>
        <v>0</v>
      </c>
      <c r="Q64" s="62">
        <f t="shared" si="2"/>
        <v>0</v>
      </c>
    </row>
    <row r="65" spans="3:17" ht="28.5" customHeight="1" thickTop="1" thickBot="1" x14ac:dyDescent="0.25">
      <c r="C65" s="45" t="str">
        <f>'PC Receitas'!C61</f>
        <v>4.1.57</v>
      </c>
      <c r="D65" s="46" t="str">
        <f>VLOOKUP(C65,'PC Receitas'!$C$4:$D$103,2,FALSE)</f>
        <v>-</v>
      </c>
      <c r="E65" s="65">
        <f>SUMIFS(Jan!$I$5:$I$619,Jan!$S$5:$S$619,"Receita",Jan!$F$5:$F$619,CReceber!$D65,Jan!$J$5:$J$619,"Não Pago")</f>
        <v>0</v>
      </c>
      <c r="F65" s="65">
        <f>SUMIFS(Fev!$I$5:$I$619,Fev!$S$5:$S$619,"Receita",Fev!$F$5:$F$619,CReceber!$D65,Fev!$J$5:$J$619,"Não Pago")</f>
        <v>0</v>
      </c>
      <c r="G65" s="65">
        <f>SUMIFS(Mar!$I$5:$I$619,Mar!$S$5:$S$619,"Receita",Mar!$F$5:$F$619,CReceber!$D65,Mar!$J$5:$J$619,"Não Pago")</f>
        <v>0</v>
      </c>
      <c r="H65" s="65">
        <f>SUMIFS(Abr!$I$5:$I$619,Abr!$S$5:$S$619,"Receita",Abr!$F$5:$F$619,CReceber!$D65,Abr!$J$5:$J$619,"Não Pago")</f>
        <v>0</v>
      </c>
      <c r="I65" s="65">
        <f>SUMIFS(Mai!$I$5:$I$619,Mai!$S$5:$S$619,"Receita",Mai!$F$5:$F$619,CReceber!$D65,Mai!$J$5:$J$619,"Não Pago")</f>
        <v>0</v>
      </c>
      <c r="J65" s="65">
        <f>SUMIFS(Jun!$I$5:$I$619,Jun!$S$5:$S$619,"Receita",Jun!$F$5:$F$619,CReceber!$D65,Jun!$J$5:$J$619,"Não Pago")</f>
        <v>0</v>
      </c>
      <c r="K65" s="65">
        <f>SUMIFS(Jul!$I$5:$I$619,Jul!$S$5:$S$619,"Receita",Jul!$F$5:$F$619,CReceber!$D65,Jul!$J$5:$J$619,"Não Pago")</f>
        <v>0</v>
      </c>
      <c r="L65" s="65">
        <f>SUMIFS(Ago!$I$5:$I$619,Ago!$S$5:$S$619,"Receita",Ago!$F$5:$F$619,CReceber!$D65,Ago!$J$5:$J$619,"Não Pago")</f>
        <v>0</v>
      </c>
      <c r="M65" s="65">
        <f>SUMIFS(Set!$I$5:$I$619,Set!$S$5:$S$619,"Receita",Set!$F$5:$F$619,CReceber!$D65,Set!$J$5:$J$619,"Não Pago")</f>
        <v>0</v>
      </c>
      <c r="N65" s="65">
        <f>SUMIFS(Out!$I$5:$I$619,Out!$S$5:$S$619,"Receita",Out!$F$5:$F$619,CReceber!$D65,Out!$J$5:$J$619,"Não Pago")</f>
        <v>0</v>
      </c>
      <c r="O65" s="65">
        <f>SUMIFS(Nov!$I$5:$I$619,Nov!$S$5:$S$619,"Receita",Nov!$F$5:$F$619,CReceber!$D65,Nov!$J$5:$J$619,"Não Pago")</f>
        <v>0</v>
      </c>
      <c r="P65" s="65">
        <f>SUMIFS(Dez!$I$5:$I$619,Dez!$S$5:$S$619,"Receita",Dez!$F$5:$F$619,CReceber!$D65,Dez!$J$5:$J$619,"Não Pago")</f>
        <v>0</v>
      </c>
      <c r="Q65" s="62">
        <f t="shared" si="2"/>
        <v>0</v>
      </c>
    </row>
    <row r="66" spans="3:17" ht="28.5" customHeight="1" thickTop="1" thickBot="1" x14ac:dyDescent="0.25">
      <c r="C66" s="45" t="str">
        <f>'PC Receitas'!C62</f>
        <v>4.1.58</v>
      </c>
      <c r="D66" s="46" t="str">
        <f>VLOOKUP(C66,'PC Receitas'!$C$4:$D$103,2,FALSE)</f>
        <v>-</v>
      </c>
      <c r="E66" s="65">
        <f>SUMIFS(Jan!$I$5:$I$619,Jan!$S$5:$S$619,"Receita",Jan!$F$5:$F$619,CReceber!$D66,Jan!$J$5:$J$619,"Não Pago")</f>
        <v>0</v>
      </c>
      <c r="F66" s="65">
        <f>SUMIFS(Fev!$I$5:$I$619,Fev!$S$5:$S$619,"Receita",Fev!$F$5:$F$619,CReceber!$D66,Fev!$J$5:$J$619,"Não Pago")</f>
        <v>0</v>
      </c>
      <c r="G66" s="65">
        <f>SUMIFS(Mar!$I$5:$I$619,Mar!$S$5:$S$619,"Receita",Mar!$F$5:$F$619,CReceber!$D66,Mar!$J$5:$J$619,"Não Pago")</f>
        <v>0</v>
      </c>
      <c r="H66" s="65">
        <f>SUMIFS(Abr!$I$5:$I$619,Abr!$S$5:$S$619,"Receita",Abr!$F$5:$F$619,CReceber!$D66,Abr!$J$5:$J$619,"Não Pago")</f>
        <v>0</v>
      </c>
      <c r="I66" s="65">
        <f>SUMIFS(Mai!$I$5:$I$619,Mai!$S$5:$S$619,"Receita",Mai!$F$5:$F$619,CReceber!$D66,Mai!$J$5:$J$619,"Não Pago")</f>
        <v>0</v>
      </c>
      <c r="J66" s="65">
        <f>SUMIFS(Jun!$I$5:$I$619,Jun!$S$5:$S$619,"Receita",Jun!$F$5:$F$619,CReceber!$D66,Jun!$J$5:$J$619,"Não Pago")</f>
        <v>0</v>
      </c>
      <c r="K66" s="65">
        <f>SUMIFS(Jul!$I$5:$I$619,Jul!$S$5:$S$619,"Receita",Jul!$F$5:$F$619,CReceber!$D66,Jul!$J$5:$J$619,"Não Pago")</f>
        <v>0</v>
      </c>
      <c r="L66" s="65">
        <f>SUMIFS(Ago!$I$5:$I$619,Ago!$S$5:$S$619,"Receita",Ago!$F$5:$F$619,CReceber!$D66,Ago!$J$5:$J$619,"Não Pago")</f>
        <v>0</v>
      </c>
      <c r="M66" s="65">
        <f>SUMIFS(Set!$I$5:$I$619,Set!$S$5:$S$619,"Receita",Set!$F$5:$F$619,CReceber!$D66,Set!$J$5:$J$619,"Não Pago")</f>
        <v>0</v>
      </c>
      <c r="N66" s="65">
        <f>SUMIFS(Out!$I$5:$I$619,Out!$S$5:$S$619,"Receita",Out!$F$5:$F$619,CReceber!$D66,Out!$J$5:$J$619,"Não Pago")</f>
        <v>0</v>
      </c>
      <c r="O66" s="65">
        <f>SUMIFS(Nov!$I$5:$I$619,Nov!$S$5:$S$619,"Receita",Nov!$F$5:$F$619,CReceber!$D66,Nov!$J$5:$J$619,"Não Pago")</f>
        <v>0</v>
      </c>
      <c r="P66" s="65">
        <f>SUMIFS(Dez!$I$5:$I$619,Dez!$S$5:$S$619,"Receita",Dez!$F$5:$F$619,CReceber!$D66,Dez!$J$5:$J$619,"Não Pago")</f>
        <v>0</v>
      </c>
      <c r="Q66" s="62">
        <f t="shared" si="2"/>
        <v>0</v>
      </c>
    </row>
    <row r="67" spans="3:17" ht="28.5" customHeight="1" thickTop="1" thickBot="1" x14ac:dyDescent="0.25">
      <c r="C67" s="45" t="str">
        <f>'PC Receitas'!C63</f>
        <v>4.1.59</v>
      </c>
      <c r="D67" s="46" t="str">
        <f>VLOOKUP(C67,'PC Receitas'!$C$4:$D$103,2,FALSE)</f>
        <v>-</v>
      </c>
      <c r="E67" s="65">
        <f>SUMIFS(Jan!$I$5:$I$619,Jan!$S$5:$S$619,"Receita",Jan!$F$5:$F$619,CReceber!$D67,Jan!$J$5:$J$619,"Não Pago")</f>
        <v>0</v>
      </c>
      <c r="F67" s="65">
        <f>SUMIFS(Fev!$I$5:$I$619,Fev!$S$5:$S$619,"Receita",Fev!$F$5:$F$619,CReceber!$D67,Fev!$J$5:$J$619,"Não Pago")</f>
        <v>0</v>
      </c>
      <c r="G67" s="65">
        <f>SUMIFS(Mar!$I$5:$I$619,Mar!$S$5:$S$619,"Receita",Mar!$F$5:$F$619,CReceber!$D67,Mar!$J$5:$J$619,"Não Pago")</f>
        <v>0</v>
      </c>
      <c r="H67" s="65">
        <f>SUMIFS(Abr!$I$5:$I$619,Abr!$S$5:$S$619,"Receita",Abr!$F$5:$F$619,CReceber!$D67,Abr!$J$5:$J$619,"Não Pago")</f>
        <v>0</v>
      </c>
      <c r="I67" s="65">
        <f>SUMIFS(Mai!$I$5:$I$619,Mai!$S$5:$S$619,"Receita",Mai!$F$5:$F$619,CReceber!$D67,Mai!$J$5:$J$619,"Não Pago")</f>
        <v>0</v>
      </c>
      <c r="J67" s="65">
        <f>SUMIFS(Jun!$I$5:$I$619,Jun!$S$5:$S$619,"Receita",Jun!$F$5:$F$619,CReceber!$D67,Jun!$J$5:$J$619,"Não Pago")</f>
        <v>0</v>
      </c>
      <c r="K67" s="65">
        <f>SUMIFS(Jul!$I$5:$I$619,Jul!$S$5:$S$619,"Receita",Jul!$F$5:$F$619,CReceber!$D67,Jul!$J$5:$J$619,"Não Pago")</f>
        <v>0</v>
      </c>
      <c r="L67" s="65">
        <f>SUMIFS(Ago!$I$5:$I$619,Ago!$S$5:$S$619,"Receita",Ago!$F$5:$F$619,CReceber!$D67,Ago!$J$5:$J$619,"Não Pago")</f>
        <v>0</v>
      </c>
      <c r="M67" s="65">
        <f>SUMIFS(Set!$I$5:$I$619,Set!$S$5:$S$619,"Receita",Set!$F$5:$F$619,CReceber!$D67,Set!$J$5:$J$619,"Não Pago")</f>
        <v>0</v>
      </c>
      <c r="N67" s="65">
        <f>SUMIFS(Out!$I$5:$I$619,Out!$S$5:$S$619,"Receita",Out!$F$5:$F$619,CReceber!$D67,Out!$J$5:$J$619,"Não Pago")</f>
        <v>0</v>
      </c>
      <c r="O67" s="65">
        <f>SUMIFS(Nov!$I$5:$I$619,Nov!$S$5:$S$619,"Receita",Nov!$F$5:$F$619,CReceber!$D67,Nov!$J$5:$J$619,"Não Pago")</f>
        <v>0</v>
      </c>
      <c r="P67" s="65">
        <f>SUMIFS(Dez!$I$5:$I$619,Dez!$S$5:$S$619,"Receita",Dez!$F$5:$F$619,CReceber!$D67,Dez!$J$5:$J$619,"Não Pago")</f>
        <v>0</v>
      </c>
      <c r="Q67" s="62">
        <f t="shared" si="2"/>
        <v>0</v>
      </c>
    </row>
    <row r="68" spans="3:17" ht="28.5" customHeight="1" thickTop="1" thickBot="1" x14ac:dyDescent="0.25">
      <c r="C68" s="45" t="str">
        <f>'PC Receitas'!C64</f>
        <v>4.1.60</v>
      </c>
      <c r="D68" s="46" t="str">
        <f>VLOOKUP(C68,'PC Receitas'!$C$4:$D$103,2,FALSE)</f>
        <v>-</v>
      </c>
      <c r="E68" s="65">
        <f>SUMIFS(Jan!$I$5:$I$619,Jan!$S$5:$S$619,"Receita",Jan!$F$5:$F$619,CReceber!$D68,Jan!$J$5:$J$619,"Não Pago")</f>
        <v>0</v>
      </c>
      <c r="F68" s="65">
        <f>SUMIFS(Fev!$I$5:$I$619,Fev!$S$5:$S$619,"Receita",Fev!$F$5:$F$619,CReceber!$D68,Fev!$J$5:$J$619,"Não Pago")</f>
        <v>0</v>
      </c>
      <c r="G68" s="65">
        <f>SUMIFS(Mar!$I$5:$I$619,Mar!$S$5:$S$619,"Receita",Mar!$F$5:$F$619,CReceber!$D68,Mar!$J$5:$J$619,"Não Pago")</f>
        <v>0</v>
      </c>
      <c r="H68" s="65">
        <f>SUMIFS(Abr!$I$5:$I$619,Abr!$S$5:$S$619,"Receita",Abr!$F$5:$F$619,CReceber!$D68,Abr!$J$5:$J$619,"Não Pago")</f>
        <v>0</v>
      </c>
      <c r="I68" s="65">
        <f>SUMIFS(Mai!$I$5:$I$619,Mai!$S$5:$S$619,"Receita",Mai!$F$5:$F$619,CReceber!$D68,Mai!$J$5:$J$619,"Não Pago")</f>
        <v>0</v>
      </c>
      <c r="J68" s="65">
        <f>SUMIFS(Jun!$I$5:$I$619,Jun!$S$5:$S$619,"Receita",Jun!$F$5:$F$619,CReceber!$D68,Jun!$J$5:$J$619,"Não Pago")</f>
        <v>0</v>
      </c>
      <c r="K68" s="65">
        <f>SUMIFS(Jul!$I$5:$I$619,Jul!$S$5:$S$619,"Receita",Jul!$F$5:$F$619,CReceber!$D68,Jul!$J$5:$J$619,"Não Pago")</f>
        <v>0</v>
      </c>
      <c r="L68" s="65">
        <f>SUMIFS(Ago!$I$5:$I$619,Ago!$S$5:$S$619,"Receita",Ago!$F$5:$F$619,CReceber!$D68,Ago!$J$5:$J$619,"Não Pago")</f>
        <v>0</v>
      </c>
      <c r="M68" s="65">
        <f>SUMIFS(Set!$I$5:$I$619,Set!$S$5:$S$619,"Receita",Set!$F$5:$F$619,CReceber!$D68,Set!$J$5:$J$619,"Não Pago")</f>
        <v>0</v>
      </c>
      <c r="N68" s="65">
        <f>SUMIFS(Out!$I$5:$I$619,Out!$S$5:$S$619,"Receita",Out!$F$5:$F$619,CReceber!$D68,Out!$J$5:$J$619,"Não Pago")</f>
        <v>0</v>
      </c>
      <c r="O68" s="65">
        <f>SUMIFS(Nov!$I$5:$I$619,Nov!$S$5:$S$619,"Receita",Nov!$F$5:$F$619,CReceber!$D68,Nov!$J$5:$J$619,"Não Pago")</f>
        <v>0</v>
      </c>
      <c r="P68" s="65">
        <f>SUMIFS(Dez!$I$5:$I$619,Dez!$S$5:$S$619,"Receita",Dez!$F$5:$F$619,CReceber!$D68,Dez!$J$5:$J$619,"Não Pago")</f>
        <v>0</v>
      </c>
      <c r="Q68" s="62">
        <f t="shared" si="2"/>
        <v>0</v>
      </c>
    </row>
    <row r="69" spans="3:17" ht="28.5" customHeight="1" thickTop="1" thickBot="1" x14ac:dyDescent="0.25">
      <c r="C69" s="45" t="str">
        <f>'PC Receitas'!C65</f>
        <v>4.1.61</v>
      </c>
      <c r="D69" s="46" t="str">
        <f>VLOOKUP(C69,'PC Receitas'!$C$4:$D$103,2,FALSE)</f>
        <v>-</v>
      </c>
      <c r="E69" s="65">
        <f>SUMIFS(Jan!$I$5:$I$619,Jan!$S$5:$S$619,"Receita",Jan!$F$5:$F$619,CReceber!$D69,Jan!$J$5:$J$619,"Não Pago")</f>
        <v>0</v>
      </c>
      <c r="F69" s="65">
        <f>SUMIFS(Fev!$I$5:$I$619,Fev!$S$5:$S$619,"Receita",Fev!$F$5:$F$619,CReceber!$D69,Fev!$J$5:$J$619,"Não Pago")</f>
        <v>0</v>
      </c>
      <c r="G69" s="65">
        <f>SUMIFS(Mar!$I$5:$I$619,Mar!$S$5:$S$619,"Receita",Mar!$F$5:$F$619,CReceber!$D69,Mar!$J$5:$J$619,"Não Pago")</f>
        <v>0</v>
      </c>
      <c r="H69" s="65">
        <f>SUMIFS(Abr!$I$5:$I$619,Abr!$S$5:$S$619,"Receita",Abr!$F$5:$F$619,CReceber!$D69,Abr!$J$5:$J$619,"Não Pago")</f>
        <v>0</v>
      </c>
      <c r="I69" s="65">
        <f>SUMIFS(Mai!$I$5:$I$619,Mai!$S$5:$S$619,"Receita",Mai!$F$5:$F$619,CReceber!$D69,Mai!$J$5:$J$619,"Não Pago")</f>
        <v>0</v>
      </c>
      <c r="J69" s="65">
        <f>SUMIFS(Jun!$I$5:$I$619,Jun!$S$5:$S$619,"Receita",Jun!$F$5:$F$619,CReceber!$D69,Jun!$J$5:$J$619,"Não Pago")</f>
        <v>0</v>
      </c>
      <c r="K69" s="65">
        <f>SUMIFS(Jul!$I$5:$I$619,Jul!$S$5:$S$619,"Receita",Jul!$F$5:$F$619,CReceber!$D69,Jul!$J$5:$J$619,"Não Pago")</f>
        <v>0</v>
      </c>
      <c r="L69" s="65">
        <f>SUMIFS(Ago!$I$5:$I$619,Ago!$S$5:$S$619,"Receita",Ago!$F$5:$F$619,CReceber!$D69,Ago!$J$5:$J$619,"Não Pago")</f>
        <v>0</v>
      </c>
      <c r="M69" s="65">
        <f>SUMIFS(Set!$I$5:$I$619,Set!$S$5:$S$619,"Receita",Set!$F$5:$F$619,CReceber!$D69,Set!$J$5:$J$619,"Não Pago")</f>
        <v>0</v>
      </c>
      <c r="N69" s="65">
        <f>SUMIFS(Out!$I$5:$I$619,Out!$S$5:$S$619,"Receita",Out!$F$5:$F$619,CReceber!$D69,Out!$J$5:$J$619,"Não Pago")</f>
        <v>0</v>
      </c>
      <c r="O69" s="65">
        <f>SUMIFS(Nov!$I$5:$I$619,Nov!$S$5:$S$619,"Receita",Nov!$F$5:$F$619,CReceber!$D69,Nov!$J$5:$J$619,"Não Pago")</f>
        <v>0</v>
      </c>
      <c r="P69" s="65">
        <f>SUMIFS(Dez!$I$5:$I$619,Dez!$S$5:$S$619,"Receita",Dez!$F$5:$F$619,CReceber!$D69,Dez!$J$5:$J$619,"Não Pago")</f>
        <v>0</v>
      </c>
      <c r="Q69" s="62">
        <f t="shared" si="2"/>
        <v>0</v>
      </c>
    </row>
    <row r="70" spans="3:17" ht="28.5" customHeight="1" thickTop="1" thickBot="1" x14ac:dyDescent="0.25">
      <c r="C70" s="45" t="str">
        <f>'PC Receitas'!C66</f>
        <v>4.1.62</v>
      </c>
      <c r="D70" s="46" t="str">
        <f>VLOOKUP(C70,'PC Receitas'!$C$4:$D$103,2,FALSE)</f>
        <v>-</v>
      </c>
      <c r="E70" s="65">
        <f>SUMIFS(Jan!$I$5:$I$619,Jan!$S$5:$S$619,"Receita",Jan!$F$5:$F$619,CReceber!$D70,Jan!$J$5:$J$619,"Não Pago")</f>
        <v>0</v>
      </c>
      <c r="F70" s="65">
        <f>SUMIFS(Fev!$I$5:$I$619,Fev!$S$5:$S$619,"Receita",Fev!$F$5:$F$619,CReceber!$D70,Fev!$J$5:$J$619,"Não Pago")</f>
        <v>0</v>
      </c>
      <c r="G70" s="65">
        <f>SUMIFS(Mar!$I$5:$I$619,Mar!$S$5:$S$619,"Receita",Mar!$F$5:$F$619,CReceber!$D70,Mar!$J$5:$J$619,"Não Pago")</f>
        <v>0</v>
      </c>
      <c r="H70" s="65">
        <f>SUMIFS(Abr!$I$5:$I$619,Abr!$S$5:$S$619,"Receita",Abr!$F$5:$F$619,CReceber!$D70,Abr!$J$5:$J$619,"Não Pago")</f>
        <v>0</v>
      </c>
      <c r="I70" s="65">
        <f>SUMIFS(Mai!$I$5:$I$619,Mai!$S$5:$S$619,"Receita",Mai!$F$5:$F$619,CReceber!$D70,Mai!$J$5:$J$619,"Não Pago")</f>
        <v>0</v>
      </c>
      <c r="J70" s="65">
        <f>SUMIFS(Jun!$I$5:$I$619,Jun!$S$5:$S$619,"Receita",Jun!$F$5:$F$619,CReceber!$D70,Jun!$J$5:$J$619,"Não Pago")</f>
        <v>0</v>
      </c>
      <c r="K70" s="65">
        <f>SUMIFS(Jul!$I$5:$I$619,Jul!$S$5:$S$619,"Receita",Jul!$F$5:$F$619,CReceber!$D70,Jul!$J$5:$J$619,"Não Pago")</f>
        <v>0</v>
      </c>
      <c r="L70" s="65">
        <f>SUMIFS(Ago!$I$5:$I$619,Ago!$S$5:$S$619,"Receita",Ago!$F$5:$F$619,CReceber!$D70,Ago!$J$5:$J$619,"Não Pago")</f>
        <v>0</v>
      </c>
      <c r="M70" s="65">
        <f>SUMIFS(Set!$I$5:$I$619,Set!$S$5:$S$619,"Receita",Set!$F$5:$F$619,CReceber!$D70,Set!$J$5:$J$619,"Não Pago")</f>
        <v>0</v>
      </c>
      <c r="N70" s="65">
        <f>SUMIFS(Out!$I$5:$I$619,Out!$S$5:$S$619,"Receita",Out!$F$5:$F$619,CReceber!$D70,Out!$J$5:$J$619,"Não Pago")</f>
        <v>0</v>
      </c>
      <c r="O70" s="65">
        <f>SUMIFS(Nov!$I$5:$I$619,Nov!$S$5:$S$619,"Receita",Nov!$F$5:$F$619,CReceber!$D70,Nov!$J$5:$J$619,"Não Pago")</f>
        <v>0</v>
      </c>
      <c r="P70" s="65">
        <f>SUMIFS(Dez!$I$5:$I$619,Dez!$S$5:$S$619,"Receita",Dez!$F$5:$F$619,CReceber!$D70,Dez!$J$5:$J$619,"Não Pago")</f>
        <v>0</v>
      </c>
      <c r="Q70" s="62">
        <f t="shared" si="2"/>
        <v>0</v>
      </c>
    </row>
    <row r="71" spans="3:17" ht="28.5" customHeight="1" thickTop="1" thickBot="1" x14ac:dyDescent="0.25">
      <c r="C71" s="45" t="str">
        <f>'PC Receitas'!C67</f>
        <v>4.1.63</v>
      </c>
      <c r="D71" s="46" t="str">
        <f>VLOOKUP(C71,'PC Receitas'!$C$4:$D$103,2,FALSE)</f>
        <v>-</v>
      </c>
      <c r="E71" s="65">
        <f>SUMIFS(Jan!$I$5:$I$619,Jan!$S$5:$S$619,"Receita",Jan!$F$5:$F$619,CReceber!$D71,Jan!$J$5:$J$619,"Não Pago")</f>
        <v>0</v>
      </c>
      <c r="F71" s="65">
        <f>SUMIFS(Fev!$I$5:$I$619,Fev!$S$5:$S$619,"Receita",Fev!$F$5:$F$619,CReceber!$D71,Fev!$J$5:$J$619,"Não Pago")</f>
        <v>0</v>
      </c>
      <c r="G71" s="65">
        <f>SUMIFS(Mar!$I$5:$I$619,Mar!$S$5:$S$619,"Receita",Mar!$F$5:$F$619,CReceber!$D71,Mar!$J$5:$J$619,"Não Pago")</f>
        <v>0</v>
      </c>
      <c r="H71" s="65">
        <f>SUMIFS(Abr!$I$5:$I$619,Abr!$S$5:$S$619,"Receita",Abr!$F$5:$F$619,CReceber!$D71,Abr!$J$5:$J$619,"Não Pago")</f>
        <v>0</v>
      </c>
      <c r="I71" s="65">
        <f>SUMIFS(Mai!$I$5:$I$619,Mai!$S$5:$S$619,"Receita",Mai!$F$5:$F$619,CReceber!$D71,Mai!$J$5:$J$619,"Não Pago")</f>
        <v>0</v>
      </c>
      <c r="J71" s="65">
        <f>SUMIFS(Jun!$I$5:$I$619,Jun!$S$5:$S$619,"Receita",Jun!$F$5:$F$619,CReceber!$D71,Jun!$J$5:$J$619,"Não Pago")</f>
        <v>0</v>
      </c>
      <c r="K71" s="65">
        <f>SUMIFS(Jul!$I$5:$I$619,Jul!$S$5:$S$619,"Receita",Jul!$F$5:$F$619,CReceber!$D71,Jul!$J$5:$J$619,"Não Pago")</f>
        <v>0</v>
      </c>
      <c r="L71" s="65">
        <f>SUMIFS(Ago!$I$5:$I$619,Ago!$S$5:$S$619,"Receita",Ago!$F$5:$F$619,CReceber!$D71,Ago!$J$5:$J$619,"Não Pago")</f>
        <v>0</v>
      </c>
      <c r="M71" s="65">
        <f>SUMIFS(Set!$I$5:$I$619,Set!$S$5:$S$619,"Receita",Set!$F$5:$F$619,CReceber!$D71,Set!$J$5:$J$619,"Não Pago")</f>
        <v>0</v>
      </c>
      <c r="N71" s="65">
        <f>SUMIFS(Out!$I$5:$I$619,Out!$S$5:$S$619,"Receita",Out!$F$5:$F$619,CReceber!$D71,Out!$J$5:$J$619,"Não Pago")</f>
        <v>0</v>
      </c>
      <c r="O71" s="65">
        <f>SUMIFS(Nov!$I$5:$I$619,Nov!$S$5:$S$619,"Receita",Nov!$F$5:$F$619,CReceber!$D71,Nov!$J$5:$J$619,"Não Pago")</f>
        <v>0</v>
      </c>
      <c r="P71" s="65">
        <f>SUMIFS(Dez!$I$5:$I$619,Dez!$S$5:$S$619,"Receita",Dez!$F$5:$F$619,CReceber!$D71,Dez!$J$5:$J$619,"Não Pago")</f>
        <v>0</v>
      </c>
      <c r="Q71" s="62">
        <f t="shared" si="2"/>
        <v>0</v>
      </c>
    </row>
    <row r="72" spans="3:17" ht="28.5" customHeight="1" thickTop="1" thickBot="1" x14ac:dyDescent="0.25">
      <c r="C72" s="45" t="str">
        <f>'PC Receitas'!C68</f>
        <v>4.1.64</v>
      </c>
      <c r="D72" s="46" t="str">
        <f>VLOOKUP(C72,'PC Receitas'!$C$4:$D$103,2,FALSE)</f>
        <v>-</v>
      </c>
      <c r="E72" s="65">
        <f>SUMIFS(Jan!$I$5:$I$619,Jan!$S$5:$S$619,"Receita",Jan!$F$5:$F$619,CReceber!$D72,Jan!$J$5:$J$619,"Não Pago")</f>
        <v>0</v>
      </c>
      <c r="F72" s="65">
        <f>SUMIFS(Fev!$I$5:$I$619,Fev!$S$5:$S$619,"Receita",Fev!$F$5:$F$619,CReceber!$D72,Fev!$J$5:$J$619,"Não Pago")</f>
        <v>0</v>
      </c>
      <c r="G72" s="65">
        <f>SUMIFS(Mar!$I$5:$I$619,Mar!$S$5:$S$619,"Receita",Mar!$F$5:$F$619,CReceber!$D72,Mar!$J$5:$J$619,"Não Pago")</f>
        <v>0</v>
      </c>
      <c r="H72" s="65">
        <f>SUMIFS(Abr!$I$5:$I$619,Abr!$S$5:$S$619,"Receita",Abr!$F$5:$F$619,CReceber!$D72,Abr!$J$5:$J$619,"Não Pago")</f>
        <v>0</v>
      </c>
      <c r="I72" s="65">
        <f>SUMIFS(Mai!$I$5:$I$619,Mai!$S$5:$S$619,"Receita",Mai!$F$5:$F$619,CReceber!$D72,Mai!$J$5:$J$619,"Não Pago")</f>
        <v>0</v>
      </c>
      <c r="J72" s="65">
        <f>SUMIFS(Jun!$I$5:$I$619,Jun!$S$5:$S$619,"Receita",Jun!$F$5:$F$619,CReceber!$D72,Jun!$J$5:$J$619,"Não Pago")</f>
        <v>0</v>
      </c>
      <c r="K72" s="65">
        <f>SUMIFS(Jul!$I$5:$I$619,Jul!$S$5:$S$619,"Receita",Jul!$F$5:$F$619,CReceber!$D72,Jul!$J$5:$J$619,"Não Pago")</f>
        <v>0</v>
      </c>
      <c r="L72" s="65">
        <f>SUMIFS(Ago!$I$5:$I$619,Ago!$S$5:$S$619,"Receita",Ago!$F$5:$F$619,CReceber!$D72,Ago!$J$5:$J$619,"Não Pago")</f>
        <v>0</v>
      </c>
      <c r="M72" s="65">
        <f>SUMIFS(Set!$I$5:$I$619,Set!$S$5:$S$619,"Receita",Set!$F$5:$F$619,CReceber!$D72,Set!$J$5:$J$619,"Não Pago")</f>
        <v>0</v>
      </c>
      <c r="N72" s="65">
        <f>SUMIFS(Out!$I$5:$I$619,Out!$S$5:$S$619,"Receita",Out!$F$5:$F$619,CReceber!$D72,Out!$J$5:$J$619,"Não Pago")</f>
        <v>0</v>
      </c>
      <c r="O72" s="65">
        <f>SUMIFS(Nov!$I$5:$I$619,Nov!$S$5:$S$619,"Receita",Nov!$F$5:$F$619,CReceber!$D72,Nov!$J$5:$J$619,"Não Pago")</f>
        <v>0</v>
      </c>
      <c r="P72" s="65">
        <f>SUMIFS(Dez!$I$5:$I$619,Dez!$S$5:$S$619,"Receita",Dez!$F$5:$F$619,CReceber!$D72,Dez!$J$5:$J$619,"Não Pago")</f>
        <v>0</v>
      </c>
      <c r="Q72" s="62">
        <f t="shared" si="2"/>
        <v>0</v>
      </c>
    </row>
    <row r="73" spans="3:17" ht="28.5" customHeight="1" thickTop="1" thickBot="1" x14ac:dyDescent="0.25">
      <c r="C73" s="45" t="str">
        <f>'PC Receitas'!C69</f>
        <v>4.1.65</v>
      </c>
      <c r="D73" s="46" t="str">
        <f>VLOOKUP(C73,'PC Receitas'!$C$4:$D$103,2,FALSE)</f>
        <v>-</v>
      </c>
      <c r="E73" s="65">
        <f>SUMIFS(Jan!$I$5:$I$619,Jan!$S$5:$S$619,"Receita",Jan!$F$5:$F$619,CReceber!$D73,Jan!$J$5:$J$619,"Não Pago")</f>
        <v>0</v>
      </c>
      <c r="F73" s="65">
        <f>SUMIFS(Fev!$I$5:$I$619,Fev!$S$5:$S$619,"Receita",Fev!$F$5:$F$619,CReceber!$D73,Fev!$J$5:$J$619,"Não Pago")</f>
        <v>0</v>
      </c>
      <c r="G73" s="65">
        <f>SUMIFS(Mar!$I$5:$I$619,Mar!$S$5:$S$619,"Receita",Mar!$F$5:$F$619,CReceber!$D73,Mar!$J$5:$J$619,"Não Pago")</f>
        <v>0</v>
      </c>
      <c r="H73" s="65">
        <f>SUMIFS(Abr!$I$5:$I$619,Abr!$S$5:$S$619,"Receita",Abr!$F$5:$F$619,CReceber!$D73,Abr!$J$5:$J$619,"Não Pago")</f>
        <v>0</v>
      </c>
      <c r="I73" s="65">
        <f>SUMIFS(Mai!$I$5:$I$619,Mai!$S$5:$S$619,"Receita",Mai!$F$5:$F$619,CReceber!$D73,Mai!$J$5:$J$619,"Não Pago")</f>
        <v>0</v>
      </c>
      <c r="J73" s="65">
        <f>SUMIFS(Jun!$I$5:$I$619,Jun!$S$5:$S$619,"Receita",Jun!$F$5:$F$619,CReceber!$D73,Jun!$J$5:$J$619,"Não Pago")</f>
        <v>0</v>
      </c>
      <c r="K73" s="65">
        <f>SUMIFS(Jul!$I$5:$I$619,Jul!$S$5:$S$619,"Receita",Jul!$F$5:$F$619,CReceber!$D73,Jul!$J$5:$J$619,"Não Pago")</f>
        <v>0</v>
      </c>
      <c r="L73" s="65">
        <f>SUMIFS(Ago!$I$5:$I$619,Ago!$S$5:$S$619,"Receita",Ago!$F$5:$F$619,CReceber!$D73,Ago!$J$5:$J$619,"Não Pago")</f>
        <v>0</v>
      </c>
      <c r="M73" s="65">
        <f>SUMIFS(Set!$I$5:$I$619,Set!$S$5:$S$619,"Receita",Set!$F$5:$F$619,CReceber!$D73,Set!$J$5:$J$619,"Não Pago")</f>
        <v>0</v>
      </c>
      <c r="N73" s="65">
        <f>SUMIFS(Out!$I$5:$I$619,Out!$S$5:$S$619,"Receita",Out!$F$5:$F$619,CReceber!$D73,Out!$J$5:$J$619,"Não Pago")</f>
        <v>0</v>
      </c>
      <c r="O73" s="65">
        <f>SUMIFS(Nov!$I$5:$I$619,Nov!$S$5:$S$619,"Receita",Nov!$F$5:$F$619,CReceber!$D73,Nov!$J$5:$J$619,"Não Pago")</f>
        <v>0</v>
      </c>
      <c r="P73" s="65">
        <f>SUMIFS(Dez!$I$5:$I$619,Dez!$S$5:$S$619,"Receita",Dez!$F$5:$F$619,CReceber!$D73,Dez!$J$5:$J$619,"Não Pago")</f>
        <v>0</v>
      </c>
      <c r="Q73" s="62">
        <f t="shared" si="2"/>
        <v>0</v>
      </c>
    </row>
    <row r="74" spans="3:17" ht="28.5" customHeight="1" thickTop="1" thickBot="1" x14ac:dyDescent="0.25">
      <c r="C74" s="45" t="str">
        <f>'PC Receitas'!C70</f>
        <v>4.1.66</v>
      </c>
      <c r="D74" s="46" t="str">
        <f>VLOOKUP(C74,'PC Receitas'!$C$4:$D$103,2,FALSE)</f>
        <v>-</v>
      </c>
      <c r="E74" s="65">
        <f>SUMIFS(Jan!$I$5:$I$619,Jan!$S$5:$S$619,"Receita",Jan!$F$5:$F$619,CReceber!$D74,Jan!$J$5:$J$619,"Não Pago")</f>
        <v>0</v>
      </c>
      <c r="F74" s="65">
        <f>SUMIFS(Fev!$I$5:$I$619,Fev!$S$5:$S$619,"Receita",Fev!$F$5:$F$619,CReceber!$D74,Fev!$J$5:$J$619,"Não Pago")</f>
        <v>0</v>
      </c>
      <c r="G74" s="65">
        <f>SUMIFS(Mar!$I$5:$I$619,Mar!$S$5:$S$619,"Receita",Mar!$F$5:$F$619,CReceber!$D74,Mar!$J$5:$J$619,"Não Pago")</f>
        <v>0</v>
      </c>
      <c r="H74" s="65">
        <f>SUMIFS(Abr!$I$5:$I$619,Abr!$S$5:$S$619,"Receita",Abr!$F$5:$F$619,CReceber!$D74,Abr!$J$5:$J$619,"Não Pago")</f>
        <v>0</v>
      </c>
      <c r="I74" s="65">
        <f>SUMIFS(Mai!$I$5:$I$619,Mai!$S$5:$S$619,"Receita",Mai!$F$5:$F$619,CReceber!$D74,Mai!$J$5:$J$619,"Não Pago")</f>
        <v>0</v>
      </c>
      <c r="J74" s="65">
        <f>SUMIFS(Jun!$I$5:$I$619,Jun!$S$5:$S$619,"Receita",Jun!$F$5:$F$619,CReceber!$D74,Jun!$J$5:$J$619,"Não Pago")</f>
        <v>0</v>
      </c>
      <c r="K74" s="65">
        <f>SUMIFS(Jul!$I$5:$I$619,Jul!$S$5:$S$619,"Receita",Jul!$F$5:$F$619,CReceber!$D74,Jul!$J$5:$J$619,"Não Pago")</f>
        <v>0</v>
      </c>
      <c r="L74" s="65">
        <f>SUMIFS(Ago!$I$5:$I$619,Ago!$S$5:$S$619,"Receita",Ago!$F$5:$F$619,CReceber!$D74,Ago!$J$5:$J$619,"Não Pago")</f>
        <v>0</v>
      </c>
      <c r="M74" s="65">
        <f>SUMIFS(Set!$I$5:$I$619,Set!$S$5:$S$619,"Receita",Set!$F$5:$F$619,CReceber!$D74,Set!$J$5:$J$619,"Não Pago")</f>
        <v>0</v>
      </c>
      <c r="N74" s="65">
        <f>SUMIFS(Out!$I$5:$I$619,Out!$S$5:$S$619,"Receita",Out!$F$5:$F$619,CReceber!$D74,Out!$J$5:$J$619,"Não Pago")</f>
        <v>0</v>
      </c>
      <c r="O74" s="65">
        <f>SUMIFS(Nov!$I$5:$I$619,Nov!$S$5:$S$619,"Receita",Nov!$F$5:$F$619,CReceber!$D74,Nov!$J$5:$J$619,"Não Pago")</f>
        <v>0</v>
      </c>
      <c r="P74" s="65">
        <f>SUMIFS(Dez!$I$5:$I$619,Dez!$S$5:$S$619,"Receita",Dez!$F$5:$F$619,CReceber!$D74,Dez!$J$5:$J$619,"Não Pago")</f>
        <v>0</v>
      </c>
      <c r="Q74" s="62">
        <f t="shared" ref="Q74:Q107" si="3">SUM(E74:P74)</f>
        <v>0</v>
      </c>
    </row>
    <row r="75" spans="3:17" ht="28.5" customHeight="1" thickTop="1" thickBot="1" x14ac:dyDescent="0.25">
      <c r="C75" s="45" t="str">
        <f>'PC Receitas'!C71</f>
        <v>4.1.67</v>
      </c>
      <c r="D75" s="46" t="str">
        <f>VLOOKUP(C75,'PC Receitas'!$C$4:$D$103,2,FALSE)</f>
        <v>-</v>
      </c>
      <c r="E75" s="65">
        <f>SUMIFS(Jan!$I$5:$I$619,Jan!$S$5:$S$619,"Receita",Jan!$F$5:$F$619,CReceber!$D75,Jan!$J$5:$J$619,"Não Pago")</f>
        <v>0</v>
      </c>
      <c r="F75" s="65">
        <f>SUMIFS(Fev!$I$5:$I$619,Fev!$S$5:$S$619,"Receita",Fev!$F$5:$F$619,CReceber!$D75,Fev!$J$5:$J$619,"Não Pago")</f>
        <v>0</v>
      </c>
      <c r="G75" s="65">
        <f>SUMIFS(Mar!$I$5:$I$619,Mar!$S$5:$S$619,"Receita",Mar!$F$5:$F$619,CReceber!$D75,Mar!$J$5:$J$619,"Não Pago")</f>
        <v>0</v>
      </c>
      <c r="H75" s="65">
        <f>SUMIFS(Abr!$I$5:$I$619,Abr!$S$5:$S$619,"Receita",Abr!$F$5:$F$619,CReceber!$D75,Abr!$J$5:$J$619,"Não Pago")</f>
        <v>0</v>
      </c>
      <c r="I75" s="65">
        <f>SUMIFS(Mai!$I$5:$I$619,Mai!$S$5:$S$619,"Receita",Mai!$F$5:$F$619,CReceber!$D75,Mai!$J$5:$J$619,"Não Pago")</f>
        <v>0</v>
      </c>
      <c r="J75" s="65">
        <f>SUMIFS(Jun!$I$5:$I$619,Jun!$S$5:$S$619,"Receita",Jun!$F$5:$F$619,CReceber!$D75,Jun!$J$5:$J$619,"Não Pago")</f>
        <v>0</v>
      </c>
      <c r="K75" s="65">
        <f>SUMIFS(Jul!$I$5:$I$619,Jul!$S$5:$S$619,"Receita",Jul!$F$5:$F$619,CReceber!$D75,Jul!$J$5:$J$619,"Não Pago")</f>
        <v>0</v>
      </c>
      <c r="L75" s="65">
        <f>SUMIFS(Ago!$I$5:$I$619,Ago!$S$5:$S$619,"Receita",Ago!$F$5:$F$619,CReceber!$D75,Ago!$J$5:$J$619,"Não Pago")</f>
        <v>0</v>
      </c>
      <c r="M75" s="65">
        <f>SUMIFS(Set!$I$5:$I$619,Set!$S$5:$S$619,"Receita",Set!$F$5:$F$619,CReceber!$D75,Set!$J$5:$J$619,"Não Pago")</f>
        <v>0</v>
      </c>
      <c r="N75" s="65">
        <f>SUMIFS(Out!$I$5:$I$619,Out!$S$5:$S$619,"Receita",Out!$F$5:$F$619,CReceber!$D75,Out!$J$5:$J$619,"Não Pago")</f>
        <v>0</v>
      </c>
      <c r="O75" s="65">
        <f>SUMIFS(Nov!$I$5:$I$619,Nov!$S$5:$S$619,"Receita",Nov!$F$5:$F$619,CReceber!$D75,Nov!$J$5:$J$619,"Não Pago")</f>
        <v>0</v>
      </c>
      <c r="P75" s="65">
        <f>SUMIFS(Dez!$I$5:$I$619,Dez!$S$5:$S$619,"Receita",Dez!$F$5:$F$619,CReceber!$D75,Dez!$J$5:$J$619,"Não Pago")</f>
        <v>0</v>
      </c>
      <c r="Q75" s="62">
        <f t="shared" si="3"/>
        <v>0</v>
      </c>
    </row>
    <row r="76" spans="3:17" ht="28.5" customHeight="1" thickTop="1" thickBot="1" x14ac:dyDescent="0.25">
      <c r="C76" s="45" t="str">
        <f>'PC Receitas'!C72</f>
        <v>4.1.68</v>
      </c>
      <c r="D76" s="46" t="str">
        <f>VLOOKUP(C76,'PC Receitas'!$C$4:$D$103,2,FALSE)</f>
        <v>-</v>
      </c>
      <c r="E76" s="65">
        <f>SUMIFS(Jan!$I$5:$I$619,Jan!$S$5:$S$619,"Receita",Jan!$F$5:$F$619,CReceber!$D76,Jan!$J$5:$J$619,"Não Pago")</f>
        <v>0</v>
      </c>
      <c r="F76" s="65">
        <f>SUMIFS(Fev!$I$5:$I$619,Fev!$S$5:$S$619,"Receita",Fev!$F$5:$F$619,CReceber!$D76,Fev!$J$5:$J$619,"Não Pago")</f>
        <v>0</v>
      </c>
      <c r="G76" s="65">
        <f>SUMIFS(Mar!$I$5:$I$619,Mar!$S$5:$S$619,"Receita",Mar!$F$5:$F$619,CReceber!$D76,Mar!$J$5:$J$619,"Não Pago")</f>
        <v>0</v>
      </c>
      <c r="H76" s="65">
        <f>SUMIFS(Abr!$I$5:$I$619,Abr!$S$5:$S$619,"Receita",Abr!$F$5:$F$619,CReceber!$D76,Abr!$J$5:$J$619,"Não Pago")</f>
        <v>0</v>
      </c>
      <c r="I76" s="65">
        <f>SUMIFS(Mai!$I$5:$I$619,Mai!$S$5:$S$619,"Receita",Mai!$F$5:$F$619,CReceber!$D76,Mai!$J$5:$J$619,"Não Pago")</f>
        <v>0</v>
      </c>
      <c r="J76" s="65">
        <f>SUMIFS(Jun!$I$5:$I$619,Jun!$S$5:$S$619,"Receita",Jun!$F$5:$F$619,CReceber!$D76,Jun!$J$5:$J$619,"Não Pago")</f>
        <v>0</v>
      </c>
      <c r="K76" s="65">
        <f>SUMIFS(Jul!$I$5:$I$619,Jul!$S$5:$S$619,"Receita",Jul!$F$5:$F$619,CReceber!$D76,Jul!$J$5:$J$619,"Não Pago")</f>
        <v>0</v>
      </c>
      <c r="L76" s="65">
        <f>SUMIFS(Ago!$I$5:$I$619,Ago!$S$5:$S$619,"Receita",Ago!$F$5:$F$619,CReceber!$D76,Ago!$J$5:$J$619,"Não Pago")</f>
        <v>0</v>
      </c>
      <c r="M76" s="65">
        <f>SUMIFS(Set!$I$5:$I$619,Set!$S$5:$S$619,"Receita",Set!$F$5:$F$619,CReceber!$D76,Set!$J$5:$J$619,"Não Pago")</f>
        <v>0</v>
      </c>
      <c r="N76" s="65">
        <f>SUMIFS(Out!$I$5:$I$619,Out!$S$5:$S$619,"Receita",Out!$F$5:$F$619,CReceber!$D76,Out!$J$5:$J$619,"Não Pago")</f>
        <v>0</v>
      </c>
      <c r="O76" s="65">
        <f>SUMIFS(Nov!$I$5:$I$619,Nov!$S$5:$S$619,"Receita",Nov!$F$5:$F$619,CReceber!$D76,Nov!$J$5:$J$619,"Não Pago")</f>
        <v>0</v>
      </c>
      <c r="P76" s="65">
        <f>SUMIFS(Dez!$I$5:$I$619,Dez!$S$5:$S$619,"Receita",Dez!$F$5:$F$619,CReceber!$D76,Dez!$J$5:$J$619,"Não Pago")</f>
        <v>0</v>
      </c>
      <c r="Q76" s="62">
        <f t="shared" si="3"/>
        <v>0</v>
      </c>
    </row>
    <row r="77" spans="3:17" ht="28.5" customHeight="1" thickTop="1" thickBot="1" x14ac:dyDescent="0.25">
      <c r="C77" s="45" t="str">
        <f>'PC Receitas'!C73</f>
        <v>4.1.69</v>
      </c>
      <c r="D77" s="46" t="str">
        <f>VLOOKUP(C77,'PC Receitas'!$C$4:$D$103,2,FALSE)</f>
        <v>-</v>
      </c>
      <c r="E77" s="65">
        <f>SUMIFS(Jan!$I$5:$I$619,Jan!$S$5:$S$619,"Receita",Jan!$F$5:$F$619,CReceber!$D77,Jan!$J$5:$J$619,"Não Pago")</f>
        <v>0</v>
      </c>
      <c r="F77" s="65">
        <f>SUMIFS(Fev!$I$5:$I$619,Fev!$S$5:$S$619,"Receita",Fev!$F$5:$F$619,CReceber!$D77,Fev!$J$5:$J$619,"Não Pago")</f>
        <v>0</v>
      </c>
      <c r="G77" s="65">
        <f>SUMIFS(Mar!$I$5:$I$619,Mar!$S$5:$S$619,"Receita",Mar!$F$5:$F$619,CReceber!$D77,Mar!$J$5:$J$619,"Não Pago")</f>
        <v>0</v>
      </c>
      <c r="H77" s="65">
        <f>SUMIFS(Abr!$I$5:$I$619,Abr!$S$5:$S$619,"Receita",Abr!$F$5:$F$619,CReceber!$D77,Abr!$J$5:$J$619,"Não Pago")</f>
        <v>0</v>
      </c>
      <c r="I77" s="65">
        <f>SUMIFS(Mai!$I$5:$I$619,Mai!$S$5:$S$619,"Receita",Mai!$F$5:$F$619,CReceber!$D77,Mai!$J$5:$J$619,"Não Pago")</f>
        <v>0</v>
      </c>
      <c r="J77" s="65">
        <f>SUMIFS(Jun!$I$5:$I$619,Jun!$S$5:$S$619,"Receita",Jun!$F$5:$F$619,CReceber!$D77,Jun!$J$5:$J$619,"Não Pago")</f>
        <v>0</v>
      </c>
      <c r="K77" s="65">
        <f>SUMIFS(Jul!$I$5:$I$619,Jul!$S$5:$S$619,"Receita",Jul!$F$5:$F$619,CReceber!$D77,Jul!$J$5:$J$619,"Não Pago")</f>
        <v>0</v>
      </c>
      <c r="L77" s="65">
        <f>SUMIFS(Ago!$I$5:$I$619,Ago!$S$5:$S$619,"Receita",Ago!$F$5:$F$619,CReceber!$D77,Ago!$J$5:$J$619,"Não Pago")</f>
        <v>0</v>
      </c>
      <c r="M77" s="65">
        <f>SUMIFS(Set!$I$5:$I$619,Set!$S$5:$S$619,"Receita",Set!$F$5:$F$619,CReceber!$D77,Set!$J$5:$J$619,"Não Pago")</f>
        <v>0</v>
      </c>
      <c r="N77" s="65">
        <f>SUMIFS(Out!$I$5:$I$619,Out!$S$5:$S$619,"Receita",Out!$F$5:$F$619,CReceber!$D77,Out!$J$5:$J$619,"Não Pago")</f>
        <v>0</v>
      </c>
      <c r="O77" s="65">
        <f>SUMIFS(Nov!$I$5:$I$619,Nov!$S$5:$S$619,"Receita",Nov!$F$5:$F$619,CReceber!$D77,Nov!$J$5:$J$619,"Não Pago")</f>
        <v>0</v>
      </c>
      <c r="P77" s="65">
        <f>SUMIFS(Dez!$I$5:$I$619,Dez!$S$5:$S$619,"Receita",Dez!$F$5:$F$619,CReceber!$D77,Dez!$J$5:$J$619,"Não Pago")</f>
        <v>0</v>
      </c>
      <c r="Q77" s="62">
        <f t="shared" si="3"/>
        <v>0</v>
      </c>
    </row>
    <row r="78" spans="3:17" ht="28.5" customHeight="1" thickTop="1" thickBot="1" x14ac:dyDescent="0.25">
      <c r="C78" s="45" t="str">
        <f>'PC Receitas'!C74</f>
        <v>4.1.70</v>
      </c>
      <c r="D78" s="46" t="str">
        <f>VLOOKUP(C78,'PC Receitas'!$C$4:$D$103,2,FALSE)</f>
        <v>-</v>
      </c>
      <c r="E78" s="65">
        <f>SUMIFS(Jan!$I$5:$I$619,Jan!$S$5:$S$619,"Receita",Jan!$F$5:$F$619,CReceber!$D78,Jan!$J$5:$J$619,"Não Pago")</f>
        <v>0</v>
      </c>
      <c r="F78" s="65">
        <f>SUMIFS(Fev!$I$5:$I$619,Fev!$S$5:$S$619,"Receita",Fev!$F$5:$F$619,CReceber!$D78,Fev!$J$5:$J$619,"Não Pago")</f>
        <v>0</v>
      </c>
      <c r="G78" s="65">
        <f>SUMIFS(Mar!$I$5:$I$619,Mar!$S$5:$S$619,"Receita",Mar!$F$5:$F$619,CReceber!$D78,Mar!$J$5:$J$619,"Não Pago")</f>
        <v>0</v>
      </c>
      <c r="H78" s="65">
        <f>SUMIFS(Abr!$I$5:$I$619,Abr!$S$5:$S$619,"Receita",Abr!$F$5:$F$619,CReceber!$D78,Abr!$J$5:$J$619,"Não Pago")</f>
        <v>0</v>
      </c>
      <c r="I78" s="65">
        <f>SUMIFS(Mai!$I$5:$I$619,Mai!$S$5:$S$619,"Receita",Mai!$F$5:$F$619,CReceber!$D78,Mai!$J$5:$J$619,"Não Pago")</f>
        <v>0</v>
      </c>
      <c r="J78" s="65">
        <f>SUMIFS(Jun!$I$5:$I$619,Jun!$S$5:$S$619,"Receita",Jun!$F$5:$F$619,CReceber!$D78,Jun!$J$5:$J$619,"Não Pago")</f>
        <v>0</v>
      </c>
      <c r="K78" s="65">
        <f>SUMIFS(Jul!$I$5:$I$619,Jul!$S$5:$S$619,"Receita",Jul!$F$5:$F$619,CReceber!$D78,Jul!$J$5:$J$619,"Não Pago")</f>
        <v>0</v>
      </c>
      <c r="L78" s="65">
        <f>SUMIFS(Ago!$I$5:$I$619,Ago!$S$5:$S$619,"Receita",Ago!$F$5:$F$619,CReceber!$D78,Ago!$J$5:$J$619,"Não Pago")</f>
        <v>0</v>
      </c>
      <c r="M78" s="65">
        <f>SUMIFS(Set!$I$5:$I$619,Set!$S$5:$S$619,"Receita",Set!$F$5:$F$619,CReceber!$D78,Set!$J$5:$J$619,"Não Pago")</f>
        <v>0</v>
      </c>
      <c r="N78" s="65">
        <f>SUMIFS(Out!$I$5:$I$619,Out!$S$5:$S$619,"Receita",Out!$F$5:$F$619,CReceber!$D78,Out!$J$5:$J$619,"Não Pago")</f>
        <v>0</v>
      </c>
      <c r="O78" s="65">
        <f>SUMIFS(Nov!$I$5:$I$619,Nov!$S$5:$S$619,"Receita",Nov!$F$5:$F$619,CReceber!$D78,Nov!$J$5:$J$619,"Não Pago")</f>
        <v>0</v>
      </c>
      <c r="P78" s="65">
        <f>SUMIFS(Dez!$I$5:$I$619,Dez!$S$5:$S$619,"Receita",Dez!$F$5:$F$619,CReceber!$D78,Dez!$J$5:$J$619,"Não Pago")</f>
        <v>0</v>
      </c>
      <c r="Q78" s="62">
        <f t="shared" si="3"/>
        <v>0</v>
      </c>
    </row>
    <row r="79" spans="3:17" ht="28.5" customHeight="1" thickTop="1" thickBot="1" x14ac:dyDescent="0.25">
      <c r="C79" s="45" t="str">
        <f>'PC Receitas'!C75</f>
        <v>4.1.71</v>
      </c>
      <c r="D79" s="46" t="str">
        <f>VLOOKUP(C79,'PC Receitas'!$C$4:$D$103,2,FALSE)</f>
        <v>-</v>
      </c>
      <c r="E79" s="65">
        <f>SUMIFS(Jan!$I$5:$I$619,Jan!$S$5:$S$619,"Receita",Jan!$F$5:$F$619,CReceber!$D79,Jan!$J$5:$J$619,"Não Pago")</f>
        <v>0</v>
      </c>
      <c r="F79" s="65">
        <f>SUMIFS(Fev!$I$5:$I$619,Fev!$S$5:$S$619,"Receita",Fev!$F$5:$F$619,CReceber!$D79,Fev!$J$5:$J$619,"Não Pago")</f>
        <v>0</v>
      </c>
      <c r="G79" s="65">
        <f>SUMIFS(Mar!$I$5:$I$619,Mar!$S$5:$S$619,"Receita",Mar!$F$5:$F$619,CReceber!$D79,Mar!$J$5:$J$619,"Não Pago")</f>
        <v>0</v>
      </c>
      <c r="H79" s="65">
        <f>SUMIFS(Abr!$I$5:$I$619,Abr!$S$5:$S$619,"Receita",Abr!$F$5:$F$619,CReceber!$D79,Abr!$J$5:$J$619,"Não Pago")</f>
        <v>0</v>
      </c>
      <c r="I79" s="65">
        <f>SUMIFS(Mai!$I$5:$I$619,Mai!$S$5:$S$619,"Receita",Mai!$F$5:$F$619,CReceber!$D79,Mai!$J$5:$J$619,"Não Pago")</f>
        <v>0</v>
      </c>
      <c r="J79" s="65">
        <f>SUMIFS(Jun!$I$5:$I$619,Jun!$S$5:$S$619,"Receita",Jun!$F$5:$F$619,CReceber!$D79,Jun!$J$5:$J$619,"Não Pago")</f>
        <v>0</v>
      </c>
      <c r="K79" s="65">
        <f>SUMIFS(Jul!$I$5:$I$619,Jul!$S$5:$S$619,"Receita",Jul!$F$5:$F$619,CReceber!$D79,Jul!$J$5:$J$619,"Não Pago")</f>
        <v>0</v>
      </c>
      <c r="L79" s="65">
        <f>SUMIFS(Ago!$I$5:$I$619,Ago!$S$5:$S$619,"Receita",Ago!$F$5:$F$619,CReceber!$D79,Ago!$J$5:$J$619,"Não Pago")</f>
        <v>0</v>
      </c>
      <c r="M79" s="65">
        <f>SUMIFS(Set!$I$5:$I$619,Set!$S$5:$S$619,"Receita",Set!$F$5:$F$619,CReceber!$D79,Set!$J$5:$J$619,"Não Pago")</f>
        <v>0</v>
      </c>
      <c r="N79" s="65">
        <f>SUMIFS(Out!$I$5:$I$619,Out!$S$5:$S$619,"Receita",Out!$F$5:$F$619,CReceber!$D79,Out!$J$5:$J$619,"Não Pago")</f>
        <v>0</v>
      </c>
      <c r="O79" s="65">
        <f>SUMIFS(Nov!$I$5:$I$619,Nov!$S$5:$S$619,"Receita",Nov!$F$5:$F$619,CReceber!$D79,Nov!$J$5:$J$619,"Não Pago")</f>
        <v>0</v>
      </c>
      <c r="P79" s="65">
        <f>SUMIFS(Dez!$I$5:$I$619,Dez!$S$5:$S$619,"Receita",Dez!$F$5:$F$619,CReceber!$D79,Dez!$J$5:$J$619,"Não Pago")</f>
        <v>0</v>
      </c>
      <c r="Q79" s="62">
        <f t="shared" si="3"/>
        <v>0</v>
      </c>
    </row>
    <row r="80" spans="3:17" ht="28.5" customHeight="1" thickTop="1" thickBot="1" x14ac:dyDescent="0.25">
      <c r="C80" s="45" t="str">
        <f>'PC Receitas'!C76</f>
        <v>4.1.72</v>
      </c>
      <c r="D80" s="46" t="str">
        <f>VLOOKUP(C80,'PC Receitas'!$C$4:$D$103,2,FALSE)</f>
        <v>-</v>
      </c>
      <c r="E80" s="65">
        <f>SUMIFS(Jan!$I$5:$I$619,Jan!$S$5:$S$619,"Receita",Jan!$F$5:$F$619,CReceber!$D80,Jan!$J$5:$J$619,"Não Pago")</f>
        <v>0</v>
      </c>
      <c r="F80" s="65">
        <f>SUMIFS(Fev!$I$5:$I$619,Fev!$S$5:$S$619,"Receita",Fev!$F$5:$F$619,CReceber!$D80,Fev!$J$5:$J$619,"Não Pago")</f>
        <v>0</v>
      </c>
      <c r="G80" s="65">
        <f>SUMIFS(Mar!$I$5:$I$619,Mar!$S$5:$S$619,"Receita",Mar!$F$5:$F$619,CReceber!$D80,Mar!$J$5:$J$619,"Não Pago")</f>
        <v>0</v>
      </c>
      <c r="H80" s="65">
        <f>SUMIFS(Abr!$I$5:$I$619,Abr!$S$5:$S$619,"Receita",Abr!$F$5:$F$619,CReceber!$D80,Abr!$J$5:$J$619,"Não Pago")</f>
        <v>0</v>
      </c>
      <c r="I80" s="65">
        <f>SUMIFS(Mai!$I$5:$I$619,Mai!$S$5:$S$619,"Receita",Mai!$F$5:$F$619,CReceber!$D80,Mai!$J$5:$J$619,"Não Pago")</f>
        <v>0</v>
      </c>
      <c r="J80" s="65">
        <f>SUMIFS(Jun!$I$5:$I$619,Jun!$S$5:$S$619,"Receita",Jun!$F$5:$F$619,CReceber!$D80,Jun!$J$5:$J$619,"Não Pago")</f>
        <v>0</v>
      </c>
      <c r="K80" s="65">
        <f>SUMIFS(Jul!$I$5:$I$619,Jul!$S$5:$S$619,"Receita",Jul!$F$5:$F$619,CReceber!$D80,Jul!$J$5:$J$619,"Não Pago")</f>
        <v>0</v>
      </c>
      <c r="L80" s="65">
        <f>SUMIFS(Ago!$I$5:$I$619,Ago!$S$5:$S$619,"Receita",Ago!$F$5:$F$619,CReceber!$D80,Ago!$J$5:$J$619,"Não Pago")</f>
        <v>0</v>
      </c>
      <c r="M80" s="65">
        <f>SUMIFS(Set!$I$5:$I$619,Set!$S$5:$S$619,"Receita",Set!$F$5:$F$619,CReceber!$D80,Set!$J$5:$J$619,"Não Pago")</f>
        <v>0</v>
      </c>
      <c r="N80" s="65">
        <f>SUMIFS(Out!$I$5:$I$619,Out!$S$5:$S$619,"Receita",Out!$F$5:$F$619,CReceber!$D80,Out!$J$5:$J$619,"Não Pago")</f>
        <v>0</v>
      </c>
      <c r="O80" s="65">
        <f>SUMIFS(Nov!$I$5:$I$619,Nov!$S$5:$S$619,"Receita",Nov!$F$5:$F$619,CReceber!$D80,Nov!$J$5:$J$619,"Não Pago")</f>
        <v>0</v>
      </c>
      <c r="P80" s="65">
        <f>SUMIFS(Dez!$I$5:$I$619,Dez!$S$5:$S$619,"Receita",Dez!$F$5:$F$619,CReceber!$D80,Dez!$J$5:$J$619,"Não Pago")</f>
        <v>0</v>
      </c>
      <c r="Q80" s="62">
        <f t="shared" si="3"/>
        <v>0</v>
      </c>
    </row>
    <row r="81" spans="3:17" ht="28.5" customHeight="1" thickTop="1" thickBot="1" x14ac:dyDescent="0.25">
      <c r="C81" s="45" t="str">
        <f>'PC Receitas'!C77</f>
        <v>4.1.73</v>
      </c>
      <c r="D81" s="46" t="str">
        <f>VLOOKUP(C81,'PC Receitas'!$C$4:$D$103,2,FALSE)</f>
        <v>-</v>
      </c>
      <c r="E81" s="65">
        <f>SUMIFS(Jan!$I$5:$I$619,Jan!$S$5:$S$619,"Receita",Jan!$F$5:$F$619,CReceber!$D81,Jan!$J$5:$J$619,"Não Pago")</f>
        <v>0</v>
      </c>
      <c r="F81" s="65">
        <f>SUMIFS(Fev!$I$5:$I$619,Fev!$S$5:$S$619,"Receita",Fev!$F$5:$F$619,CReceber!$D81,Fev!$J$5:$J$619,"Não Pago")</f>
        <v>0</v>
      </c>
      <c r="G81" s="65">
        <f>SUMIFS(Mar!$I$5:$I$619,Mar!$S$5:$S$619,"Receita",Mar!$F$5:$F$619,CReceber!$D81,Mar!$J$5:$J$619,"Não Pago")</f>
        <v>0</v>
      </c>
      <c r="H81" s="65">
        <f>SUMIFS(Abr!$I$5:$I$619,Abr!$S$5:$S$619,"Receita",Abr!$F$5:$F$619,CReceber!$D81,Abr!$J$5:$J$619,"Não Pago")</f>
        <v>0</v>
      </c>
      <c r="I81" s="65">
        <f>SUMIFS(Mai!$I$5:$I$619,Mai!$S$5:$S$619,"Receita",Mai!$F$5:$F$619,CReceber!$D81,Mai!$J$5:$J$619,"Não Pago")</f>
        <v>0</v>
      </c>
      <c r="J81" s="65">
        <f>SUMIFS(Jun!$I$5:$I$619,Jun!$S$5:$S$619,"Receita",Jun!$F$5:$F$619,CReceber!$D81,Jun!$J$5:$J$619,"Não Pago")</f>
        <v>0</v>
      </c>
      <c r="K81" s="65">
        <f>SUMIFS(Jul!$I$5:$I$619,Jul!$S$5:$S$619,"Receita",Jul!$F$5:$F$619,CReceber!$D81,Jul!$J$5:$J$619,"Não Pago")</f>
        <v>0</v>
      </c>
      <c r="L81" s="65">
        <f>SUMIFS(Ago!$I$5:$I$619,Ago!$S$5:$S$619,"Receita",Ago!$F$5:$F$619,CReceber!$D81,Ago!$J$5:$J$619,"Não Pago")</f>
        <v>0</v>
      </c>
      <c r="M81" s="65">
        <f>SUMIFS(Set!$I$5:$I$619,Set!$S$5:$S$619,"Receita",Set!$F$5:$F$619,CReceber!$D81,Set!$J$5:$J$619,"Não Pago")</f>
        <v>0</v>
      </c>
      <c r="N81" s="65">
        <f>SUMIFS(Out!$I$5:$I$619,Out!$S$5:$S$619,"Receita",Out!$F$5:$F$619,CReceber!$D81,Out!$J$5:$J$619,"Não Pago")</f>
        <v>0</v>
      </c>
      <c r="O81" s="65">
        <f>SUMIFS(Nov!$I$5:$I$619,Nov!$S$5:$S$619,"Receita",Nov!$F$5:$F$619,CReceber!$D81,Nov!$J$5:$J$619,"Não Pago")</f>
        <v>0</v>
      </c>
      <c r="P81" s="65">
        <f>SUMIFS(Dez!$I$5:$I$619,Dez!$S$5:$S$619,"Receita",Dez!$F$5:$F$619,CReceber!$D81,Dez!$J$5:$J$619,"Não Pago")</f>
        <v>0</v>
      </c>
      <c r="Q81" s="62">
        <f t="shared" si="3"/>
        <v>0</v>
      </c>
    </row>
    <row r="82" spans="3:17" ht="28.5" customHeight="1" thickTop="1" thickBot="1" x14ac:dyDescent="0.25">
      <c r="C82" s="45" t="str">
        <f>'PC Receitas'!C78</f>
        <v>4.1.74</v>
      </c>
      <c r="D82" s="46" t="str">
        <f>VLOOKUP(C82,'PC Receitas'!$C$4:$D$103,2,FALSE)</f>
        <v>-</v>
      </c>
      <c r="E82" s="65">
        <f>SUMIFS(Jan!$I$5:$I$619,Jan!$S$5:$S$619,"Receita",Jan!$F$5:$F$619,CReceber!$D82,Jan!$J$5:$J$619,"Não Pago")</f>
        <v>0</v>
      </c>
      <c r="F82" s="65">
        <f>SUMIFS(Fev!$I$5:$I$619,Fev!$S$5:$S$619,"Receita",Fev!$F$5:$F$619,CReceber!$D82,Fev!$J$5:$J$619,"Não Pago")</f>
        <v>0</v>
      </c>
      <c r="G82" s="65">
        <f>SUMIFS(Mar!$I$5:$I$619,Mar!$S$5:$S$619,"Receita",Mar!$F$5:$F$619,CReceber!$D82,Mar!$J$5:$J$619,"Não Pago")</f>
        <v>0</v>
      </c>
      <c r="H82" s="65">
        <f>SUMIFS(Abr!$I$5:$I$619,Abr!$S$5:$S$619,"Receita",Abr!$F$5:$F$619,CReceber!$D82,Abr!$J$5:$J$619,"Não Pago")</f>
        <v>0</v>
      </c>
      <c r="I82" s="65">
        <f>SUMIFS(Mai!$I$5:$I$619,Mai!$S$5:$S$619,"Receita",Mai!$F$5:$F$619,CReceber!$D82,Mai!$J$5:$J$619,"Não Pago")</f>
        <v>0</v>
      </c>
      <c r="J82" s="65">
        <f>SUMIFS(Jun!$I$5:$I$619,Jun!$S$5:$S$619,"Receita",Jun!$F$5:$F$619,CReceber!$D82,Jun!$J$5:$J$619,"Não Pago")</f>
        <v>0</v>
      </c>
      <c r="K82" s="65">
        <f>SUMIFS(Jul!$I$5:$I$619,Jul!$S$5:$S$619,"Receita",Jul!$F$5:$F$619,CReceber!$D82,Jul!$J$5:$J$619,"Não Pago")</f>
        <v>0</v>
      </c>
      <c r="L82" s="65">
        <f>SUMIFS(Ago!$I$5:$I$619,Ago!$S$5:$S$619,"Receita",Ago!$F$5:$F$619,CReceber!$D82,Ago!$J$5:$J$619,"Não Pago")</f>
        <v>0</v>
      </c>
      <c r="M82" s="65">
        <f>SUMIFS(Set!$I$5:$I$619,Set!$S$5:$S$619,"Receita",Set!$F$5:$F$619,CReceber!$D82,Set!$J$5:$J$619,"Não Pago")</f>
        <v>0</v>
      </c>
      <c r="N82" s="65">
        <f>SUMIFS(Out!$I$5:$I$619,Out!$S$5:$S$619,"Receita",Out!$F$5:$F$619,CReceber!$D82,Out!$J$5:$J$619,"Não Pago")</f>
        <v>0</v>
      </c>
      <c r="O82" s="65">
        <f>SUMIFS(Nov!$I$5:$I$619,Nov!$S$5:$S$619,"Receita",Nov!$F$5:$F$619,CReceber!$D82,Nov!$J$5:$J$619,"Não Pago")</f>
        <v>0</v>
      </c>
      <c r="P82" s="65">
        <f>SUMIFS(Dez!$I$5:$I$619,Dez!$S$5:$S$619,"Receita",Dez!$F$5:$F$619,CReceber!$D82,Dez!$J$5:$J$619,"Não Pago")</f>
        <v>0</v>
      </c>
      <c r="Q82" s="62">
        <f t="shared" si="3"/>
        <v>0</v>
      </c>
    </row>
    <row r="83" spans="3:17" ht="28.5" customHeight="1" thickTop="1" thickBot="1" x14ac:dyDescent="0.25">
      <c r="C83" s="45" t="str">
        <f>'PC Receitas'!C79</f>
        <v>4.1.75</v>
      </c>
      <c r="D83" s="46" t="str">
        <f>VLOOKUP(C83,'PC Receitas'!$C$4:$D$103,2,FALSE)</f>
        <v>-</v>
      </c>
      <c r="E83" s="65">
        <f>SUMIFS(Jan!$I$5:$I$619,Jan!$S$5:$S$619,"Receita",Jan!$F$5:$F$619,CReceber!$D83,Jan!$J$5:$J$619,"Não Pago")</f>
        <v>0</v>
      </c>
      <c r="F83" s="65">
        <f>SUMIFS(Fev!$I$5:$I$619,Fev!$S$5:$S$619,"Receita",Fev!$F$5:$F$619,CReceber!$D83,Fev!$J$5:$J$619,"Não Pago")</f>
        <v>0</v>
      </c>
      <c r="G83" s="65">
        <f>SUMIFS(Mar!$I$5:$I$619,Mar!$S$5:$S$619,"Receita",Mar!$F$5:$F$619,CReceber!$D83,Mar!$J$5:$J$619,"Não Pago")</f>
        <v>0</v>
      </c>
      <c r="H83" s="65">
        <f>SUMIFS(Abr!$I$5:$I$619,Abr!$S$5:$S$619,"Receita",Abr!$F$5:$F$619,CReceber!$D83,Abr!$J$5:$J$619,"Não Pago")</f>
        <v>0</v>
      </c>
      <c r="I83" s="65">
        <f>SUMIFS(Mai!$I$5:$I$619,Mai!$S$5:$S$619,"Receita",Mai!$F$5:$F$619,CReceber!$D83,Mai!$J$5:$J$619,"Não Pago")</f>
        <v>0</v>
      </c>
      <c r="J83" s="65">
        <f>SUMIFS(Jun!$I$5:$I$619,Jun!$S$5:$S$619,"Receita",Jun!$F$5:$F$619,CReceber!$D83,Jun!$J$5:$J$619,"Não Pago")</f>
        <v>0</v>
      </c>
      <c r="K83" s="65">
        <f>SUMIFS(Jul!$I$5:$I$619,Jul!$S$5:$S$619,"Receita",Jul!$F$5:$F$619,CReceber!$D83,Jul!$J$5:$J$619,"Não Pago")</f>
        <v>0</v>
      </c>
      <c r="L83" s="65">
        <f>SUMIFS(Ago!$I$5:$I$619,Ago!$S$5:$S$619,"Receita",Ago!$F$5:$F$619,CReceber!$D83,Ago!$J$5:$J$619,"Não Pago")</f>
        <v>0</v>
      </c>
      <c r="M83" s="65">
        <f>SUMIFS(Set!$I$5:$I$619,Set!$S$5:$S$619,"Receita",Set!$F$5:$F$619,CReceber!$D83,Set!$J$5:$J$619,"Não Pago")</f>
        <v>0</v>
      </c>
      <c r="N83" s="65">
        <f>SUMIFS(Out!$I$5:$I$619,Out!$S$5:$S$619,"Receita",Out!$F$5:$F$619,CReceber!$D83,Out!$J$5:$J$619,"Não Pago")</f>
        <v>0</v>
      </c>
      <c r="O83" s="65">
        <f>SUMIFS(Nov!$I$5:$I$619,Nov!$S$5:$S$619,"Receita",Nov!$F$5:$F$619,CReceber!$D83,Nov!$J$5:$J$619,"Não Pago")</f>
        <v>0</v>
      </c>
      <c r="P83" s="65">
        <f>SUMIFS(Dez!$I$5:$I$619,Dez!$S$5:$S$619,"Receita",Dez!$F$5:$F$619,CReceber!$D83,Dez!$J$5:$J$619,"Não Pago")</f>
        <v>0</v>
      </c>
      <c r="Q83" s="62">
        <f t="shared" si="3"/>
        <v>0</v>
      </c>
    </row>
    <row r="84" spans="3:17" ht="28.5" customHeight="1" thickTop="1" thickBot="1" x14ac:dyDescent="0.25">
      <c r="C84" s="45" t="str">
        <f>'PC Receitas'!C80</f>
        <v>4.1.76</v>
      </c>
      <c r="D84" s="46" t="str">
        <f>VLOOKUP(C84,'PC Receitas'!$C$4:$D$103,2,FALSE)</f>
        <v>-</v>
      </c>
      <c r="E84" s="65">
        <f>SUMIFS(Jan!$I$5:$I$619,Jan!$S$5:$S$619,"Receita",Jan!$F$5:$F$619,CReceber!$D84,Jan!$J$5:$J$619,"Não Pago")</f>
        <v>0</v>
      </c>
      <c r="F84" s="65">
        <f>SUMIFS(Fev!$I$5:$I$619,Fev!$S$5:$S$619,"Receita",Fev!$F$5:$F$619,CReceber!$D84,Fev!$J$5:$J$619,"Não Pago")</f>
        <v>0</v>
      </c>
      <c r="G84" s="65">
        <f>SUMIFS(Mar!$I$5:$I$619,Mar!$S$5:$S$619,"Receita",Mar!$F$5:$F$619,CReceber!$D84,Mar!$J$5:$J$619,"Não Pago")</f>
        <v>0</v>
      </c>
      <c r="H84" s="65">
        <f>SUMIFS(Abr!$I$5:$I$619,Abr!$S$5:$S$619,"Receita",Abr!$F$5:$F$619,CReceber!$D84,Abr!$J$5:$J$619,"Não Pago")</f>
        <v>0</v>
      </c>
      <c r="I84" s="65">
        <f>SUMIFS(Mai!$I$5:$I$619,Mai!$S$5:$S$619,"Receita",Mai!$F$5:$F$619,CReceber!$D84,Mai!$J$5:$J$619,"Não Pago")</f>
        <v>0</v>
      </c>
      <c r="J84" s="65">
        <f>SUMIFS(Jun!$I$5:$I$619,Jun!$S$5:$S$619,"Receita",Jun!$F$5:$F$619,CReceber!$D84,Jun!$J$5:$J$619,"Não Pago")</f>
        <v>0</v>
      </c>
      <c r="K84" s="65">
        <f>SUMIFS(Jul!$I$5:$I$619,Jul!$S$5:$S$619,"Receita",Jul!$F$5:$F$619,CReceber!$D84,Jul!$J$5:$J$619,"Não Pago")</f>
        <v>0</v>
      </c>
      <c r="L84" s="65">
        <f>SUMIFS(Ago!$I$5:$I$619,Ago!$S$5:$S$619,"Receita",Ago!$F$5:$F$619,CReceber!$D84,Ago!$J$5:$J$619,"Não Pago")</f>
        <v>0</v>
      </c>
      <c r="M84" s="65">
        <f>SUMIFS(Set!$I$5:$I$619,Set!$S$5:$S$619,"Receita",Set!$F$5:$F$619,CReceber!$D84,Set!$J$5:$J$619,"Não Pago")</f>
        <v>0</v>
      </c>
      <c r="N84" s="65">
        <f>SUMIFS(Out!$I$5:$I$619,Out!$S$5:$S$619,"Receita",Out!$F$5:$F$619,CReceber!$D84,Out!$J$5:$J$619,"Não Pago")</f>
        <v>0</v>
      </c>
      <c r="O84" s="65">
        <f>SUMIFS(Nov!$I$5:$I$619,Nov!$S$5:$S$619,"Receita",Nov!$F$5:$F$619,CReceber!$D84,Nov!$J$5:$J$619,"Não Pago")</f>
        <v>0</v>
      </c>
      <c r="P84" s="65">
        <f>SUMIFS(Dez!$I$5:$I$619,Dez!$S$5:$S$619,"Receita",Dez!$F$5:$F$619,CReceber!$D84,Dez!$J$5:$J$619,"Não Pago")</f>
        <v>0</v>
      </c>
      <c r="Q84" s="62">
        <f t="shared" si="3"/>
        <v>0</v>
      </c>
    </row>
    <row r="85" spans="3:17" ht="28.5" customHeight="1" thickTop="1" thickBot="1" x14ac:dyDescent="0.25">
      <c r="C85" s="45" t="str">
        <f>'PC Receitas'!C81</f>
        <v>4.1.77</v>
      </c>
      <c r="D85" s="46" t="str">
        <f>VLOOKUP(C85,'PC Receitas'!$C$4:$D$103,2,FALSE)</f>
        <v>-</v>
      </c>
      <c r="E85" s="65">
        <f>SUMIFS(Jan!$I$5:$I$619,Jan!$S$5:$S$619,"Receita",Jan!$F$5:$F$619,CReceber!$D85,Jan!$J$5:$J$619,"Não Pago")</f>
        <v>0</v>
      </c>
      <c r="F85" s="65">
        <f>SUMIFS(Fev!$I$5:$I$619,Fev!$S$5:$S$619,"Receita",Fev!$F$5:$F$619,CReceber!$D85,Fev!$J$5:$J$619,"Não Pago")</f>
        <v>0</v>
      </c>
      <c r="G85" s="65">
        <f>SUMIFS(Mar!$I$5:$I$619,Mar!$S$5:$S$619,"Receita",Mar!$F$5:$F$619,CReceber!$D85,Mar!$J$5:$J$619,"Não Pago")</f>
        <v>0</v>
      </c>
      <c r="H85" s="65">
        <f>SUMIFS(Abr!$I$5:$I$619,Abr!$S$5:$S$619,"Receita",Abr!$F$5:$F$619,CReceber!$D85,Abr!$J$5:$J$619,"Não Pago")</f>
        <v>0</v>
      </c>
      <c r="I85" s="65">
        <f>SUMIFS(Mai!$I$5:$I$619,Mai!$S$5:$S$619,"Receita",Mai!$F$5:$F$619,CReceber!$D85,Mai!$J$5:$J$619,"Não Pago")</f>
        <v>0</v>
      </c>
      <c r="J85" s="65">
        <f>SUMIFS(Jun!$I$5:$I$619,Jun!$S$5:$S$619,"Receita",Jun!$F$5:$F$619,CReceber!$D85,Jun!$J$5:$J$619,"Não Pago")</f>
        <v>0</v>
      </c>
      <c r="K85" s="65">
        <f>SUMIFS(Jul!$I$5:$I$619,Jul!$S$5:$S$619,"Receita",Jul!$F$5:$F$619,CReceber!$D85,Jul!$J$5:$J$619,"Não Pago")</f>
        <v>0</v>
      </c>
      <c r="L85" s="65">
        <f>SUMIFS(Ago!$I$5:$I$619,Ago!$S$5:$S$619,"Receita",Ago!$F$5:$F$619,CReceber!$D85,Ago!$J$5:$J$619,"Não Pago")</f>
        <v>0</v>
      </c>
      <c r="M85" s="65">
        <f>SUMIFS(Set!$I$5:$I$619,Set!$S$5:$S$619,"Receita",Set!$F$5:$F$619,CReceber!$D85,Set!$J$5:$J$619,"Não Pago")</f>
        <v>0</v>
      </c>
      <c r="N85" s="65">
        <f>SUMIFS(Out!$I$5:$I$619,Out!$S$5:$S$619,"Receita",Out!$F$5:$F$619,CReceber!$D85,Out!$J$5:$J$619,"Não Pago")</f>
        <v>0</v>
      </c>
      <c r="O85" s="65">
        <f>SUMIFS(Nov!$I$5:$I$619,Nov!$S$5:$S$619,"Receita",Nov!$F$5:$F$619,CReceber!$D85,Nov!$J$5:$J$619,"Não Pago")</f>
        <v>0</v>
      </c>
      <c r="P85" s="65">
        <f>SUMIFS(Dez!$I$5:$I$619,Dez!$S$5:$S$619,"Receita",Dez!$F$5:$F$619,CReceber!$D85,Dez!$J$5:$J$619,"Não Pago")</f>
        <v>0</v>
      </c>
      <c r="Q85" s="62">
        <f t="shared" si="3"/>
        <v>0</v>
      </c>
    </row>
    <row r="86" spans="3:17" ht="28.5" customHeight="1" thickTop="1" thickBot="1" x14ac:dyDescent="0.25">
      <c r="C86" s="45" t="str">
        <f>'PC Receitas'!C82</f>
        <v>4.1.78</v>
      </c>
      <c r="D86" s="46" t="str">
        <f>VLOOKUP(C86,'PC Receitas'!$C$4:$D$103,2,FALSE)</f>
        <v>-</v>
      </c>
      <c r="E86" s="65">
        <f>SUMIFS(Jan!$I$5:$I$619,Jan!$S$5:$S$619,"Receita",Jan!$F$5:$F$619,CReceber!$D86,Jan!$J$5:$J$619,"Não Pago")</f>
        <v>0</v>
      </c>
      <c r="F86" s="65">
        <f>SUMIFS(Fev!$I$5:$I$619,Fev!$S$5:$S$619,"Receita",Fev!$F$5:$F$619,CReceber!$D86,Fev!$J$5:$J$619,"Não Pago")</f>
        <v>0</v>
      </c>
      <c r="G86" s="65">
        <f>SUMIFS(Mar!$I$5:$I$619,Mar!$S$5:$S$619,"Receita",Mar!$F$5:$F$619,CReceber!$D86,Mar!$J$5:$J$619,"Não Pago")</f>
        <v>0</v>
      </c>
      <c r="H86" s="65">
        <f>SUMIFS(Abr!$I$5:$I$619,Abr!$S$5:$S$619,"Receita",Abr!$F$5:$F$619,CReceber!$D86,Abr!$J$5:$J$619,"Não Pago")</f>
        <v>0</v>
      </c>
      <c r="I86" s="65">
        <f>SUMIFS(Mai!$I$5:$I$619,Mai!$S$5:$S$619,"Receita",Mai!$F$5:$F$619,CReceber!$D86,Mai!$J$5:$J$619,"Não Pago")</f>
        <v>0</v>
      </c>
      <c r="J86" s="65">
        <f>SUMIFS(Jun!$I$5:$I$619,Jun!$S$5:$S$619,"Receita",Jun!$F$5:$F$619,CReceber!$D86,Jun!$J$5:$J$619,"Não Pago")</f>
        <v>0</v>
      </c>
      <c r="K86" s="65">
        <f>SUMIFS(Jul!$I$5:$I$619,Jul!$S$5:$S$619,"Receita",Jul!$F$5:$F$619,CReceber!$D86,Jul!$J$5:$J$619,"Não Pago")</f>
        <v>0</v>
      </c>
      <c r="L86" s="65">
        <f>SUMIFS(Ago!$I$5:$I$619,Ago!$S$5:$S$619,"Receita",Ago!$F$5:$F$619,CReceber!$D86,Ago!$J$5:$J$619,"Não Pago")</f>
        <v>0</v>
      </c>
      <c r="M86" s="65">
        <f>SUMIFS(Set!$I$5:$I$619,Set!$S$5:$S$619,"Receita",Set!$F$5:$F$619,CReceber!$D86,Set!$J$5:$J$619,"Não Pago")</f>
        <v>0</v>
      </c>
      <c r="N86" s="65">
        <f>SUMIFS(Out!$I$5:$I$619,Out!$S$5:$S$619,"Receita",Out!$F$5:$F$619,CReceber!$D86,Out!$J$5:$J$619,"Não Pago")</f>
        <v>0</v>
      </c>
      <c r="O86" s="65">
        <f>SUMIFS(Nov!$I$5:$I$619,Nov!$S$5:$S$619,"Receita",Nov!$F$5:$F$619,CReceber!$D86,Nov!$J$5:$J$619,"Não Pago")</f>
        <v>0</v>
      </c>
      <c r="P86" s="65">
        <f>SUMIFS(Dez!$I$5:$I$619,Dez!$S$5:$S$619,"Receita",Dez!$F$5:$F$619,CReceber!$D86,Dez!$J$5:$J$619,"Não Pago")</f>
        <v>0</v>
      </c>
      <c r="Q86" s="62">
        <f t="shared" si="3"/>
        <v>0</v>
      </c>
    </row>
    <row r="87" spans="3:17" ht="28.5" customHeight="1" thickTop="1" thickBot="1" x14ac:dyDescent="0.25">
      <c r="C87" s="45" t="str">
        <f>'PC Receitas'!C83</f>
        <v>4.1.79</v>
      </c>
      <c r="D87" s="46" t="str">
        <f>VLOOKUP(C87,'PC Receitas'!$C$4:$D$103,2,FALSE)</f>
        <v>-</v>
      </c>
      <c r="E87" s="65">
        <f>SUMIFS(Jan!$I$5:$I$619,Jan!$S$5:$S$619,"Receita",Jan!$F$5:$F$619,CReceber!$D87,Jan!$J$5:$J$619,"Não Pago")</f>
        <v>0</v>
      </c>
      <c r="F87" s="65">
        <f>SUMIFS(Fev!$I$5:$I$619,Fev!$S$5:$S$619,"Receita",Fev!$F$5:$F$619,CReceber!$D87,Fev!$J$5:$J$619,"Não Pago")</f>
        <v>0</v>
      </c>
      <c r="G87" s="65">
        <f>SUMIFS(Mar!$I$5:$I$619,Mar!$S$5:$S$619,"Receita",Mar!$F$5:$F$619,CReceber!$D87,Mar!$J$5:$J$619,"Não Pago")</f>
        <v>0</v>
      </c>
      <c r="H87" s="65">
        <f>SUMIFS(Abr!$I$5:$I$619,Abr!$S$5:$S$619,"Receita",Abr!$F$5:$F$619,CReceber!$D87,Abr!$J$5:$J$619,"Não Pago")</f>
        <v>0</v>
      </c>
      <c r="I87" s="65">
        <f>SUMIFS(Mai!$I$5:$I$619,Mai!$S$5:$S$619,"Receita",Mai!$F$5:$F$619,CReceber!$D87,Mai!$J$5:$J$619,"Não Pago")</f>
        <v>0</v>
      </c>
      <c r="J87" s="65">
        <f>SUMIFS(Jun!$I$5:$I$619,Jun!$S$5:$S$619,"Receita",Jun!$F$5:$F$619,CReceber!$D87,Jun!$J$5:$J$619,"Não Pago")</f>
        <v>0</v>
      </c>
      <c r="K87" s="65">
        <f>SUMIFS(Jul!$I$5:$I$619,Jul!$S$5:$S$619,"Receita",Jul!$F$5:$F$619,CReceber!$D87,Jul!$J$5:$J$619,"Não Pago")</f>
        <v>0</v>
      </c>
      <c r="L87" s="65">
        <f>SUMIFS(Ago!$I$5:$I$619,Ago!$S$5:$S$619,"Receita",Ago!$F$5:$F$619,CReceber!$D87,Ago!$J$5:$J$619,"Não Pago")</f>
        <v>0</v>
      </c>
      <c r="M87" s="65">
        <f>SUMIFS(Set!$I$5:$I$619,Set!$S$5:$S$619,"Receita",Set!$F$5:$F$619,CReceber!$D87,Set!$J$5:$J$619,"Não Pago")</f>
        <v>0</v>
      </c>
      <c r="N87" s="65">
        <f>SUMIFS(Out!$I$5:$I$619,Out!$S$5:$S$619,"Receita",Out!$F$5:$F$619,CReceber!$D87,Out!$J$5:$J$619,"Não Pago")</f>
        <v>0</v>
      </c>
      <c r="O87" s="65">
        <f>SUMIFS(Nov!$I$5:$I$619,Nov!$S$5:$S$619,"Receita",Nov!$F$5:$F$619,CReceber!$D87,Nov!$J$5:$J$619,"Não Pago")</f>
        <v>0</v>
      </c>
      <c r="P87" s="65">
        <f>SUMIFS(Dez!$I$5:$I$619,Dez!$S$5:$S$619,"Receita",Dez!$F$5:$F$619,CReceber!$D87,Dez!$J$5:$J$619,"Não Pago")</f>
        <v>0</v>
      </c>
      <c r="Q87" s="62">
        <f t="shared" si="3"/>
        <v>0</v>
      </c>
    </row>
    <row r="88" spans="3:17" ht="28.5" customHeight="1" thickTop="1" thickBot="1" x14ac:dyDescent="0.25">
      <c r="C88" s="45" t="str">
        <f>'PC Receitas'!C84</f>
        <v>4.1.80</v>
      </c>
      <c r="D88" s="46" t="str">
        <f>VLOOKUP(C88,'PC Receitas'!$C$4:$D$103,2,FALSE)</f>
        <v>-</v>
      </c>
      <c r="E88" s="65">
        <f>SUMIFS(Jan!$I$5:$I$619,Jan!$S$5:$S$619,"Receita",Jan!$F$5:$F$619,CReceber!$D88,Jan!$J$5:$J$619,"Não Pago")</f>
        <v>0</v>
      </c>
      <c r="F88" s="65">
        <f>SUMIFS(Fev!$I$5:$I$619,Fev!$S$5:$S$619,"Receita",Fev!$F$5:$F$619,CReceber!$D88,Fev!$J$5:$J$619,"Não Pago")</f>
        <v>0</v>
      </c>
      <c r="G88" s="65">
        <f>SUMIFS(Mar!$I$5:$I$619,Mar!$S$5:$S$619,"Receita",Mar!$F$5:$F$619,CReceber!$D88,Mar!$J$5:$J$619,"Não Pago")</f>
        <v>0</v>
      </c>
      <c r="H88" s="65">
        <f>SUMIFS(Abr!$I$5:$I$619,Abr!$S$5:$S$619,"Receita",Abr!$F$5:$F$619,CReceber!$D88,Abr!$J$5:$J$619,"Não Pago")</f>
        <v>0</v>
      </c>
      <c r="I88" s="65">
        <f>SUMIFS(Mai!$I$5:$I$619,Mai!$S$5:$S$619,"Receita",Mai!$F$5:$F$619,CReceber!$D88,Mai!$J$5:$J$619,"Não Pago")</f>
        <v>0</v>
      </c>
      <c r="J88" s="65">
        <f>SUMIFS(Jun!$I$5:$I$619,Jun!$S$5:$S$619,"Receita",Jun!$F$5:$F$619,CReceber!$D88,Jun!$J$5:$J$619,"Não Pago")</f>
        <v>0</v>
      </c>
      <c r="K88" s="65">
        <f>SUMIFS(Jul!$I$5:$I$619,Jul!$S$5:$S$619,"Receita",Jul!$F$5:$F$619,CReceber!$D88,Jul!$J$5:$J$619,"Não Pago")</f>
        <v>0</v>
      </c>
      <c r="L88" s="65">
        <f>SUMIFS(Ago!$I$5:$I$619,Ago!$S$5:$S$619,"Receita",Ago!$F$5:$F$619,CReceber!$D88,Ago!$J$5:$J$619,"Não Pago")</f>
        <v>0</v>
      </c>
      <c r="M88" s="65">
        <f>SUMIFS(Set!$I$5:$I$619,Set!$S$5:$S$619,"Receita",Set!$F$5:$F$619,CReceber!$D88,Set!$J$5:$J$619,"Não Pago")</f>
        <v>0</v>
      </c>
      <c r="N88" s="65">
        <f>SUMIFS(Out!$I$5:$I$619,Out!$S$5:$S$619,"Receita",Out!$F$5:$F$619,CReceber!$D88,Out!$J$5:$J$619,"Não Pago")</f>
        <v>0</v>
      </c>
      <c r="O88" s="65">
        <f>SUMIFS(Nov!$I$5:$I$619,Nov!$S$5:$S$619,"Receita",Nov!$F$5:$F$619,CReceber!$D88,Nov!$J$5:$J$619,"Não Pago")</f>
        <v>0</v>
      </c>
      <c r="P88" s="65">
        <f>SUMIFS(Dez!$I$5:$I$619,Dez!$S$5:$S$619,"Receita",Dez!$F$5:$F$619,CReceber!$D88,Dez!$J$5:$J$619,"Não Pago")</f>
        <v>0</v>
      </c>
      <c r="Q88" s="62">
        <f t="shared" si="3"/>
        <v>0</v>
      </c>
    </row>
    <row r="89" spans="3:17" ht="28.5" customHeight="1" thickTop="1" thickBot="1" x14ac:dyDescent="0.25">
      <c r="C89" s="45" t="str">
        <f>'PC Receitas'!C85</f>
        <v>4.1.81</v>
      </c>
      <c r="D89" s="46" t="str">
        <f>VLOOKUP(C89,'PC Receitas'!$C$4:$D$103,2,FALSE)</f>
        <v>-</v>
      </c>
      <c r="E89" s="65">
        <f>SUMIFS(Jan!$I$5:$I$619,Jan!$S$5:$S$619,"Receita",Jan!$F$5:$F$619,CReceber!$D89,Jan!$J$5:$J$619,"Não Pago")</f>
        <v>0</v>
      </c>
      <c r="F89" s="65">
        <f>SUMIFS(Fev!$I$5:$I$619,Fev!$S$5:$S$619,"Receita",Fev!$F$5:$F$619,CReceber!$D89,Fev!$J$5:$J$619,"Não Pago")</f>
        <v>0</v>
      </c>
      <c r="G89" s="65">
        <f>SUMIFS(Mar!$I$5:$I$619,Mar!$S$5:$S$619,"Receita",Mar!$F$5:$F$619,CReceber!$D89,Mar!$J$5:$J$619,"Não Pago")</f>
        <v>0</v>
      </c>
      <c r="H89" s="65">
        <f>SUMIFS(Abr!$I$5:$I$619,Abr!$S$5:$S$619,"Receita",Abr!$F$5:$F$619,CReceber!$D89,Abr!$J$5:$J$619,"Não Pago")</f>
        <v>0</v>
      </c>
      <c r="I89" s="65">
        <f>SUMIFS(Mai!$I$5:$I$619,Mai!$S$5:$S$619,"Receita",Mai!$F$5:$F$619,CReceber!$D89,Mai!$J$5:$J$619,"Não Pago")</f>
        <v>0</v>
      </c>
      <c r="J89" s="65">
        <f>SUMIFS(Jun!$I$5:$I$619,Jun!$S$5:$S$619,"Receita",Jun!$F$5:$F$619,CReceber!$D89,Jun!$J$5:$J$619,"Não Pago")</f>
        <v>0</v>
      </c>
      <c r="K89" s="65">
        <f>SUMIFS(Jul!$I$5:$I$619,Jul!$S$5:$S$619,"Receita",Jul!$F$5:$F$619,CReceber!$D89,Jul!$J$5:$J$619,"Não Pago")</f>
        <v>0</v>
      </c>
      <c r="L89" s="65">
        <f>SUMIFS(Ago!$I$5:$I$619,Ago!$S$5:$S$619,"Receita",Ago!$F$5:$F$619,CReceber!$D89,Ago!$J$5:$J$619,"Não Pago")</f>
        <v>0</v>
      </c>
      <c r="M89" s="65">
        <f>SUMIFS(Set!$I$5:$I$619,Set!$S$5:$S$619,"Receita",Set!$F$5:$F$619,CReceber!$D89,Set!$J$5:$J$619,"Não Pago")</f>
        <v>0</v>
      </c>
      <c r="N89" s="65">
        <f>SUMIFS(Out!$I$5:$I$619,Out!$S$5:$S$619,"Receita",Out!$F$5:$F$619,CReceber!$D89,Out!$J$5:$J$619,"Não Pago")</f>
        <v>0</v>
      </c>
      <c r="O89" s="65">
        <f>SUMIFS(Nov!$I$5:$I$619,Nov!$S$5:$S$619,"Receita",Nov!$F$5:$F$619,CReceber!$D89,Nov!$J$5:$J$619,"Não Pago")</f>
        <v>0</v>
      </c>
      <c r="P89" s="65">
        <f>SUMIFS(Dez!$I$5:$I$619,Dez!$S$5:$S$619,"Receita",Dez!$F$5:$F$619,CReceber!$D89,Dez!$J$5:$J$619,"Não Pago")</f>
        <v>0</v>
      </c>
      <c r="Q89" s="62">
        <f t="shared" si="3"/>
        <v>0</v>
      </c>
    </row>
    <row r="90" spans="3:17" ht="28.5" customHeight="1" thickTop="1" thickBot="1" x14ac:dyDescent="0.25">
      <c r="C90" s="45" t="str">
        <f>'PC Receitas'!C86</f>
        <v>4.1.82</v>
      </c>
      <c r="D90" s="46" t="str">
        <f>VLOOKUP(C90,'PC Receitas'!$C$4:$D$103,2,FALSE)</f>
        <v>-</v>
      </c>
      <c r="E90" s="65">
        <f>SUMIFS(Jan!$I$5:$I$619,Jan!$S$5:$S$619,"Receita",Jan!$F$5:$F$619,CReceber!$D90,Jan!$J$5:$J$619,"Não Pago")</f>
        <v>0</v>
      </c>
      <c r="F90" s="65">
        <f>SUMIFS(Fev!$I$5:$I$619,Fev!$S$5:$S$619,"Receita",Fev!$F$5:$F$619,CReceber!$D90,Fev!$J$5:$J$619,"Não Pago")</f>
        <v>0</v>
      </c>
      <c r="G90" s="65">
        <f>SUMIFS(Mar!$I$5:$I$619,Mar!$S$5:$S$619,"Receita",Mar!$F$5:$F$619,CReceber!$D90,Mar!$J$5:$J$619,"Não Pago")</f>
        <v>0</v>
      </c>
      <c r="H90" s="65">
        <f>SUMIFS(Abr!$I$5:$I$619,Abr!$S$5:$S$619,"Receita",Abr!$F$5:$F$619,CReceber!$D90,Abr!$J$5:$J$619,"Não Pago")</f>
        <v>0</v>
      </c>
      <c r="I90" s="65">
        <f>SUMIFS(Mai!$I$5:$I$619,Mai!$S$5:$S$619,"Receita",Mai!$F$5:$F$619,CReceber!$D90,Mai!$J$5:$J$619,"Não Pago")</f>
        <v>0</v>
      </c>
      <c r="J90" s="65">
        <f>SUMIFS(Jun!$I$5:$I$619,Jun!$S$5:$S$619,"Receita",Jun!$F$5:$F$619,CReceber!$D90,Jun!$J$5:$J$619,"Não Pago")</f>
        <v>0</v>
      </c>
      <c r="K90" s="65">
        <f>SUMIFS(Jul!$I$5:$I$619,Jul!$S$5:$S$619,"Receita",Jul!$F$5:$F$619,CReceber!$D90,Jul!$J$5:$J$619,"Não Pago")</f>
        <v>0</v>
      </c>
      <c r="L90" s="65">
        <f>SUMIFS(Ago!$I$5:$I$619,Ago!$S$5:$S$619,"Receita",Ago!$F$5:$F$619,CReceber!$D90,Ago!$J$5:$J$619,"Não Pago")</f>
        <v>0</v>
      </c>
      <c r="M90" s="65">
        <f>SUMIFS(Set!$I$5:$I$619,Set!$S$5:$S$619,"Receita",Set!$F$5:$F$619,CReceber!$D90,Set!$J$5:$J$619,"Não Pago")</f>
        <v>0</v>
      </c>
      <c r="N90" s="65">
        <f>SUMIFS(Out!$I$5:$I$619,Out!$S$5:$S$619,"Receita",Out!$F$5:$F$619,CReceber!$D90,Out!$J$5:$J$619,"Não Pago")</f>
        <v>0</v>
      </c>
      <c r="O90" s="65">
        <f>SUMIFS(Nov!$I$5:$I$619,Nov!$S$5:$S$619,"Receita",Nov!$F$5:$F$619,CReceber!$D90,Nov!$J$5:$J$619,"Não Pago")</f>
        <v>0</v>
      </c>
      <c r="P90" s="65">
        <f>SUMIFS(Dez!$I$5:$I$619,Dez!$S$5:$S$619,"Receita",Dez!$F$5:$F$619,CReceber!$D90,Dez!$J$5:$J$619,"Não Pago")</f>
        <v>0</v>
      </c>
      <c r="Q90" s="62">
        <f t="shared" si="3"/>
        <v>0</v>
      </c>
    </row>
    <row r="91" spans="3:17" ht="28.5" customHeight="1" thickTop="1" thickBot="1" x14ac:dyDescent="0.25">
      <c r="C91" s="45" t="str">
        <f>'PC Receitas'!C87</f>
        <v>4.1.83</v>
      </c>
      <c r="D91" s="46" t="str">
        <f>VLOOKUP(C91,'PC Receitas'!$C$4:$D$103,2,FALSE)</f>
        <v>-</v>
      </c>
      <c r="E91" s="65">
        <f>SUMIFS(Jan!$I$5:$I$619,Jan!$S$5:$S$619,"Receita",Jan!$F$5:$F$619,CReceber!$D91,Jan!$J$5:$J$619,"Não Pago")</f>
        <v>0</v>
      </c>
      <c r="F91" s="65">
        <f>SUMIFS(Fev!$I$5:$I$619,Fev!$S$5:$S$619,"Receita",Fev!$F$5:$F$619,CReceber!$D91,Fev!$J$5:$J$619,"Não Pago")</f>
        <v>0</v>
      </c>
      <c r="G91" s="65">
        <f>SUMIFS(Mar!$I$5:$I$619,Mar!$S$5:$S$619,"Receita",Mar!$F$5:$F$619,CReceber!$D91,Mar!$J$5:$J$619,"Não Pago")</f>
        <v>0</v>
      </c>
      <c r="H91" s="65">
        <f>SUMIFS(Abr!$I$5:$I$619,Abr!$S$5:$S$619,"Receita",Abr!$F$5:$F$619,CReceber!$D91,Abr!$J$5:$J$619,"Não Pago")</f>
        <v>0</v>
      </c>
      <c r="I91" s="65">
        <f>SUMIFS(Mai!$I$5:$I$619,Mai!$S$5:$S$619,"Receita",Mai!$F$5:$F$619,CReceber!$D91,Mai!$J$5:$J$619,"Não Pago")</f>
        <v>0</v>
      </c>
      <c r="J91" s="65">
        <f>SUMIFS(Jun!$I$5:$I$619,Jun!$S$5:$S$619,"Receita",Jun!$F$5:$F$619,CReceber!$D91,Jun!$J$5:$J$619,"Não Pago")</f>
        <v>0</v>
      </c>
      <c r="K91" s="65">
        <f>SUMIFS(Jul!$I$5:$I$619,Jul!$S$5:$S$619,"Receita",Jul!$F$5:$F$619,CReceber!$D91,Jul!$J$5:$J$619,"Não Pago")</f>
        <v>0</v>
      </c>
      <c r="L91" s="65">
        <f>SUMIFS(Ago!$I$5:$I$619,Ago!$S$5:$S$619,"Receita",Ago!$F$5:$F$619,CReceber!$D91,Ago!$J$5:$J$619,"Não Pago")</f>
        <v>0</v>
      </c>
      <c r="M91" s="65">
        <f>SUMIFS(Set!$I$5:$I$619,Set!$S$5:$S$619,"Receita",Set!$F$5:$F$619,CReceber!$D91,Set!$J$5:$J$619,"Não Pago")</f>
        <v>0</v>
      </c>
      <c r="N91" s="65">
        <f>SUMIFS(Out!$I$5:$I$619,Out!$S$5:$S$619,"Receita",Out!$F$5:$F$619,CReceber!$D91,Out!$J$5:$J$619,"Não Pago")</f>
        <v>0</v>
      </c>
      <c r="O91" s="65">
        <f>SUMIFS(Nov!$I$5:$I$619,Nov!$S$5:$S$619,"Receita",Nov!$F$5:$F$619,CReceber!$D91,Nov!$J$5:$J$619,"Não Pago")</f>
        <v>0</v>
      </c>
      <c r="P91" s="65">
        <f>SUMIFS(Dez!$I$5:$I$619,Dez!$S$5:$S$619,"Receita",Dez!$F$5:$F$619,CReceber!$D91,Dez!$J$5:$J$619,"Não Pago")</f>
        <v>0</v>
      </c>
      <c r="Q91" s="62">
        <f t="shared" si="3"/>
        <v>0</v>
      </c>
    </row>
    <row r="92" spans="3:17" ht="28.5" customHeight="1" thickTop="1" thickBot="1" x14ac:dyDescent="0.25">
      <c r="C92" s="45" t="str">
        <f>'PC Receitas'!C88</f>
        <v>4.1.84</v>
      </c>
      <c r="D92" s="46" t="str">
        <f>VLOOKUP(C92,'PC Receitas'!$C$4:$D$103,2,FALSE)</f>
        <v>-</v>
      </c>
      <c r="E92" s="65">
        <f>SUMIFS(Jan!$I$5:$I$619,Jan!$S$5:$S$619,"Receita",Jan!$F$5:$F$619,CReceber!$D92,Jan!$J$5:$J$619,"Não Pago")</f>
        <v>0</v>
      </c>
      <c r="F92" s="65">
        <f>SUMIFS(Fev!$I$5:$I$619,Fev!$S$5:$S$619,"Receita",Fev!$F$5:$F$619,CReceber!$D92,Fev!$J$5:$J$619,"Não Pago")</f>
        <v>0</v>
      </c>
      <c r="G92" s="65">
        <f>SUMIFS(Mar!$I$5:$I$619,Mar!$S$5:$S$619,"Receita",Mar!$F$5:$F$619,CReceber!$D92,Mar!$J$5:$J$619,"Não Pago")</f>
        <v>0</v>
      </c>
      <c r="H92" s="65">
        <f>SUMIFS(Abr!$I$5:$I$619,Abr!$S$5:$S$619,"Receita",Abr!$F$5:$F$619,CReceber!$D92,Abr!$J$5:$J$619,"Não Pago")</f>
        <v>0</v>
      </c>
      <c r="I92" s="65">
        <f>SUMIFS(Mai!$I$5:$I$619,Mai!$S$5:$S$619,"Receita",Mai!$F$5:$F$619,CReceber!$D92,Mai!$J$5:$J$619,"Não Pago")</f>
        <v>0</v>
      </c>
      <c r="J92" s="65">
        <f>SUMIFS(Jun!$I$5:$I$619,Jun!$S$5:$S$619,"Receita",Jun!$F$5:$F$619,CReceber!$D92,Jun!$J$5:$J$619,"Não Pago")</f>
        <v>0</v>
      </c>
      <c r="K92" s="65">
        <f>SUMIFS(Jul!$I$5:$I$619,Jul!$S$5:$S$619,"Receita",Jul!$F$5:$F$619,CReceber!$D92,Jul!$J$5:$J$619,"Não Pago")</f>
        <v>0</v>
      </c>
      <c r="L92" s="65">
        <f>SUMIFS(Ago!$I$5:$I$619,Ago!$S$5:$S$619,"Receita",Ago!$F$5:$F$619,CReceber!$D92,Ago!$J$5:$J$619,"Não Pago")</f>
        <v>0</v>
      </c>
      <c r="M92" s="65">
        <f>SUMIFS(Set!$I$5:$I$619,Set!$S$5:$S$619,"Receita",Set!$F$5:$F$619,CReceber!$D92,Set!$J$5:$J$619,"Não Pago")</f>
        <v>0</v>
      </c>
      <c r="N92" s="65">
        <f>SUMIFS(Out!$I$5:$I$619,Out!$S$5:$S$619,"Receita",Out!$F$5:$F$619,CReceber!$D92,Out!$J$5:$J$619,"Não Pago")</f>
        <v>0</v>
      </c>
      <c r="O92" s="65">
        <f>SUMIFS(Nov!$I$5:$I$619,Nov!$S$5:$S$619,"Receita",Nov!$F$5:$F$619,CReceber!$D92,Nov!$J$5:$J$619,"Não Pago")</f>
        <v>0</v>
      </c>
      <c r="P92" s="65">
        <f>SUMIFS(Dez!$I$5:$I$619,Dez!$S$5:$S$619,"Receita",Dez!$F$5:$F$619,CReceber!$D92,Dez!$J$5:$J$619,"Não Pago")</f>
        <v>0</v>
      </c>
      <c r="Q92" s="62">
        <f t="shared" si="3"/>
        <v>0</v>
      </c>
    </row>
    <row r="93" spans="3:17" ht="28.5" customHeight="1" thickTop="1" thickBot="1" x14ac:dyDescent="0.25">
      <c r="C93" s="45" t="str">
        <f>'PC Receitas'!C89</f>
        <v>4.1.85</v>
      </c>
      <c r="D93" s="46" t="str">
        <f>VLOOKUP(C93,'PC Receitas'!$C$4:$D$103,2,FALSE)</f>
        <v>-</v>
      </c>
      <c r="E93" s="65">
        <f>SUMIFS(Jan!$I$5:$I$619,Jan!$S$5:$S$619,"Receita",Jan!$F$5:$F$619,CReceber!$D93,Jan!$J$5:$J$619,"Não Pago")</f>
        <v>0</v>
      </c>
      <c r="F93" s="65">
        <f>SUMIFS(Fev!$I$5:$I$619,Fev!$S$5:$S$619,"Receita",Fev!$F$5:$F$619,CReceber!$D93,Fev!$J$5:$J$619,"Não Pago")</f>
        <v>0</v>
      </c>
      <c r="G93" s="65">
        <f>SUMIFS(Mar!$I$5:$I$619,Mar!$S$5:$S$619,"Receita",Mar!$F$5:$F$619,CReceber!$D93,Mar!$J$5:$J$619,"Não Pago")</f>
        <v>0</v>
      </c>
      <c r="H93" s="65">
        <f>SUMIFS(Abr!$I$5:$I$619,Abr!$S$5:$S$619,"Receita",Abr!$F$5:$F$619,CReceber!$D93,Abr!$J$5:$J$619,"Não Pago")</f>
        <v>0</v>
      </c>
      <c r="I93" s="65">
        <f>SUMIFS(Mai!$I$5:$I$619,Mai!$S$5:$S$619,"Receita",Mai!$F$5:$F$619,CReceber!$D93,Mai!$J$5:$J$619,"Não Pago")</f>
        <v>0</v>
      </c>
      <c r="J93" s="65">
        <f>SUMIFS(Jun!$I$5:$I$619,Jun!$S$5:$S$619,"Receita",Jun!$F$5:$F$619,CReceber!$D93,Jun!$J$5:$J$619,"Não Pago")</f>
        <v>0</v>
      </c>
      <c r="K93" s="65">
        <f>SUMIFS(Jul!$I$5:$I$619,Jul!$S$5:$S$619,"Receita",Jul!$F$5:$F$619,CReceber!$D93,Jul!$J$5:$J$619,"Não Pago")</f>
        <v>0</v>
      </c>
      <c r="L93" s="65">
        <f>SUMIFS(Ago!$I$5:$I$619,Ago!$S$5:$S$619,"Receita",Ago!$F$5:$F$619,CReceber!$D93,Ago!$J$5:$J$619,"Não Pago")</f>
        <v>0</v>
      </c>
      <c r="M93" s="65">
        <f>SUMIFS(Set!$I$5:$I$619,Set!$S$5:$S$619,"Receita",Set!$F$5:$F$619,CReceber!$D93,Set!$J$5:$J$619,"Não Pago")</f>
        <v>0</v>
      </c>
      <c r="N93" s="65">
        <f>SUMIFS(Out!$I$5:$I$619,Out!$S$5:$S$619,"Receita",Out!$F$5:$F$619,CReceber!$D93,Out!$J$5:$J$619,"Não Pago")</f>
        <v>0</v>
      </c>
      <c r="O93" s="65">
        <f>SUMIFS(Nov!$I$5:$I$619,Nov!$S$5:$S$619,"Receita",Nov!$F$5:$F$619,CReceber!$D93,Nov!$J$5:$J$619,"Não Pago")</f>
        <v>0</v>
      </c>
      <c r="P93" s="65">
        <f>SUMIFS(Dez!$I$5:$I$619,Dez!$S$5:$S$619,"Receita",Dez!$F$5:$F$619,CReceber!$D93,Dez!$J$5:$J$619,"Não Pago")</f>
        <v>0</v>
      </c>
      <c r="Q93" s="62">
        <f t="shared" si="3"/>
        <v>0</v>
      </c>
    </row>
    <row r="94" spans="3:17" ht="28.5" customHeight="1" thickTop="1" thickBot="1" x14ac:dyDescent="0.25">
      <c r="C94" s="45" t="str">
        <f>'PC Receitas'!C90</f>
        <v>4.1.86</v>
      </c>
      <c r="D94" s="46" t="str">
        <f>VLOOKUP(C94,'PC Receitas'!$C$4:$D$103,2,FALSE)</f>
        <v>-</v>
      </c>
      <c r="E94" s="65">
        <f>SUMIFS(Jan!$I$5:$I$619,Jan!$S$5:$S$619,"Receita",Jan!$F$5:$F$619,CReceber!$D94,Jan!$J$5:$J$619,"Não Pago")</f>
        <v>0</v>
      </c>
      <c r="F94" s="65">
        <f>SUMIFS(Fev!$I$5:$I$619,Fev!$S$5:$S$619,"Receita",Fev!$F$5:$F$619,CReceber!$D94,Fev!$J$5:$J$619,"Não Pago")</f>
        <v>0</v>
      </c>
      <c r="G94" s="65">
        <f>SUMIFS(Mar!$I$5:$I$619,Mar!$S$5:$S$619,"Receita",Mar!$F$5:$F$619,CReceber!$D94,Mar!$J$5:$J$619,"Não Pago")</f>
        <v>0</v>
      </c>
      <c r="H94" s="65">
        <f>SUMIFS(Abr!$I$5:$I$619,Abr!$S$5:$S$619,"Receita",Abr!$F$5:$F$619,CReceber!$D94,Abr!$J$5:$J$619,"Não Pago")</f>
        <v>0</v>
      </c>
      <c r="I94" s="65">
        <f>SUMIFS(Mai!$I$5:$I$619,Mai!$S$5:$S$619,"Receita",Mai!$F$5:$F$619,CReceber!$D94,Mai!$J$5:$J$619,"Não Pago")</f>
        <v>0</v>
      </c>
      <c r="J94" s="65">
        <f>SUMIFS(Jun!$I$5:$I$619,Jun!$S$5:$S$619,"Receita",Jun!$F$5:$F$619,CReceber!$D94,Jun!$J$5:$J$619,"Não Pago")</f>
        <v>0</v>
      </c>
      <c r="K94" s="65">
        <f>SUMIFS(Jul!$I$5:$I$619,Jul!$S$5:$S$619,"Receita",Jul!$F$5:$F$619,CReceber!$D94,Jul!$J$5:$J$619,"Não Pago")</f>
        <v>0</v>
      </c>
      <c r="L94" s="65">
        <f>SUMIFS(Ago!$I$5:$I$619,Ago!$S$5:$S$619,"Receita",Ago!$F$5:$F$619,CReceber!$D94,Ago!$J$5:$J$619,"Não Pago")</f>
        <v>0</v>
      </c>
      <c r="M94" s="65">
        <f>SUMIFS(Set!$I$5:$I$619,Set!$S$5:$S$619,"Receita",Set!$F$5:$F$619,CReceber!$D94,Set!$J$5:$J$619,"Não Pago")</f>
        <v>0</v>
      </c>
      <c r="N94" s="65">
        <f>SUMIFS(Out!$I$5:$I$619,Out!$S$5:$S$619,"Receita",Out!$F$5:$F$619,CReceber!$D94,Out!$J$5:$J$619,"Não Pago")</f>
        <v>0</v>
      </c>
      <c r="O94" s="65">
        <f>SUMIFS(Nov!$I$5:$I$619,Nov!$S$5:$S$619,"Receita",Nov!$F$5:$F$619,CReceber!$D94,Nov!$J$5:$J$619,"Não Pago")</f>
        <v>0</v>
      </c>
      <c r="P94" s="65">
        <f>SUMIFS(Dez!$I$5:$I$619,Dez!$S$5:$S$619,"Receita",Dez!$F$5:$F$619,CReceber!$D94,Dez!$J$5:$J$619,"Não Pago")</f>
        <v>0</v>
      </c>
      <c r="Q94" s="62">
        <f t="shared" si="3"/>
        <v>0</v>
      </c>
    </row>
    <row r="95" spans="3:17" ht="28.5" customHeight="1" thickTop="1" thickBot="1" x14ac:dyDescent="0.25">
      <c r="C95" s="45" t="str">
        <f>'PC Receitas'!C91</f>
        <v>4.1.87</v>
      </c>
      <c r="D95" s="46" t="str">
        <f>VLOOKUP(C95,'PC Receitas'!$C$4:$D$103,2,FALSE)</f>
        <v>-</v>
      </c>
      <c r="E95" s="65">
        <f>SUMIFS(Jan!$I$5:$I$619,Jan!$S$5:$S$619,"Receita",Jan!$F$5:$F$619,CReceber!$D95,Jan!$J$5:$J$619,"Não Pago")</f>
        <v>0</v>
      </c>
      <c r="F95" s="65">
        <f>SUMIFS(Fev!$I$5:$I$619,Fev!$S$5:$S$619,"Receita",Fev!$F$5:$F$619,CReceber!$D95,Fev!$J$5:$J$619,"Não Pago")</f>
        <v>0</v>
      </c>
      <c r="G95" s="65">
        <f>SUMIFS(Mar!$I$5:$I$619,Mar!$S$5:$S$619,"Receita",Mar!$F$5:$F$619,CReceber!$D95,Mar!$J$5:$J$619,"Não Pago")</f>
        <v>0</v>
      </c>
      <c r="H95" s="65">
        <f>SUMIFS(Abr!$I$5:$I$619,Abr!$S$5:$S$619,"Receita",Abr!$F$5:$F$619,CReceber!$D95,Abr!$J$5:$J$619,"Não Pago")</f>
        <v>0</v>
      </c>
      <c r="I95" s="65">
        <f>SUMIFS(Mai!$I$5:$I$619,Mai!$S$5:$S$619,"Receita",Mai!$F$5:$F$619,CReceber!$D95,Mai!$J$5:$J$619,"Não Pago")</f>
        <v>0</v>
      </c>
      <c r="J95" s="65">
        <f>SUMIFS(Jun!$I$5:$I$619,Jun!$S$5:$S$619,"Receita",Jun!$F$5:$F$619,CReceber!$D95,Jun!$J$5:$J$619,"Não Pago")</f>
        <v>0</v>
      </c>
      <c r="K95" s="65">
        <f>SUMIFS(Jul!$I$5:$I$619,Jul!$S$5:$S$619,"Receita",Jul!$F$5:$F$619,CReceber!$D95,Jul!$J$5:$J$619,"Não Pago")</f>
        <v>0</v>
      </c>
      <c r="L95" s="65">
        <f>SUMIFS(Ago!$I$5:$I$619,Ago!$S$5:$S$619,"Receita",Ago!$F$5:$F$619,CReceber!$D95,Ago!$J$5:$J$619,"Não Pago")</f>
        <v>0</v>
      </c>
      <c r="M95" s="65">
        <f>SUMIFS(Set!$I$5:$I$619,Set!$S$5:$S$619,"Receita",Set!$F$5:$F$619,CReceber!$D95,Set!$J$5:$J$619,"Não Pago")</f>
        <v>0</v>
      </c>
      <c r="N95" s="65">
        <f>SUMIFS(Out!$I$5:$I$619,Out!$S$5:$S$619,"Receita",Out!$F$5:$F$619,CReceber!$D95,Out!$J$5:$J$619,"Não Pago")</f>
        <v>0</v>
      </c>
      <c r="O95" s="65">
        <f>SUMIFS(Nov!$I$5:$I$619,Nov!$S$5:$S$619,"Receita",Nov!$F$5:$F$619,CReceber!$D95,Nov!$J$5:$J$619,"Não Pago")</f>
        <v>0</v>
      </c>
      <c r="P95" s="65">
        <f>SUMIFS(Dez!$I$5:$I$619,Dez!$S$5:$S$619,"Receita",Dez!$F$5:$F$619,CReceber!$D95,Dez!$J$5:$J$619,"Não Pago")</f>
        <v>0</v>
      </c>
      <c r="Q95" s="62">
        <f t="shared" si="3"/>
        <v>0</v>
      </c>
    </row>
    <row r="96" spans="3:17" ht="28.5" customHeight="1" thickTop="1" thickBot="1" x14ac:dyDescent="0.25">
      <c r="C96" s="45" t="str">
        <f>'PC Receitas'!C92</f>
        <v>4.1.88</v>
      </c>
      <c r="D96" s="46" t="str">
        <f>VLOOKUP(C96,'PC Receitas'!$C$4:$D$103,2,FALSE)</f>
        <v>-</v>
      </c>
      <c r="E96" s="65">
        <f>SUMIFS(Jan!$I$5:$I$619,Jan!$S$5:$S$619,"Receita",Jan!$F$5:$F$619,CReceber!$D96,Jan!$J$5:$J$619,"Não Pago")</f>
        <v>0</v>
      </c>
      <c r="F96" s="65">
        <f>SUMIFS(Fev!$I$5:$I$619,Fev!$S$5:$S$619,"Receita",Fev!$F$5:$F$619,CReceber!$D96,Fev!$J$5:$J$619,"Não Pago")</f>
        <v>0</v>
      </c>
      <c r="G96" s="65">
        <f>SUMIFS(Mar!$I$5:$I$619,Mar!$S$5:$S$619,"Receita",Mar!$F$5:$F$619,CReceber!$D96,Mar!$J$5:$J$619,"Não Pago")</f>
        <v>0</v>
      </c>
      <c r="H96" s="65">
        <f>SUMIFS(Abr!$I$5:$I$619,Abr!$S$5:$S$619,"Receita",Abr!$F$5:$F$619,CReceber!$D96,Abr!$J$5:$J$619,"Não Pago")</f>
        <v>0</v>
      </c>
      <c r="I96" s="65">
        <f>SUMIFS(Mai!$I$5:$I$619,Mai!$S$5:$S$619,"Receita",Mai!$F$5:$F$619,CReceber!$D96,Mai!$J$5:$J$619,"Não Pago")</f>
        <v>0</v>
      </c>
      <c r="J96" s="65">
        <f>SUMIFS(Jun!$I$5:$I$619,Jun!$S$5:$S$619,"Receita",Jun!$F$5:$F$619,CReceber!$D96,Jun!$J$5:$J$619,"Não Pago")</f>
        <v>0</v>
      </c>
      <c r="K96" s="65">
        <f>SUMIFS(Jul!$I$5:$I$619,Jul!$S$5:$S$619,"Receita",Jul!$F$5:$F$619,CReceber!$D96,Jul!$J$5:$J$619,"Não Pago")</f>
        <v>0</v>
      </c>
      <c r="L96" s="65">
        <f>SUMIFS(Ago!$I$5:$I$619,Ago!$S$5:$S$619,"Receita",Ago!$F$5:$F$619,CReceber!$D96,Ago!$J$5:$J$619,"Não Pago")</f>
        <v>0</v>
      </c>
      <c r="M96" s="65">
        <f>SUMIFS(Set!$I$5:$I$619,Set!$S$5:$S$619,"Receita",Set!$F$5:$F$619,CReceber!$D96,Set!$J$5:$J$619,"Não Pago")</f>
        <v>0</v>
      </c>
      <c r="N96" s="65">
        <f>SUMIFS(Out!$I$5:$I$619,Out!$S$5:$S$619,"Receita",Out!$F$5:$F$619,CReceber!$D96,Out!$J$5:$J$619,"Não Pago")</f>
        <v>0</v>
      </c>
      <c r="O96" s="65">
        <f>SUMIFS(Nov!$I$5:$I$619,Nov!$S$5:$S$619,"Receita",Nov!$F$5:$F$619,CReceber!$D96,Nov!$J$5:$J$619,"Não Pago")</f>
        <v>0</v>
      </c>
      <c r="P96" s="65">
        <f>SUMIFS(Dez!$I$5:$I$619,Dez!$S$5:$S$619,"Receita",Dez!$F$5:$F$619,CReceber!$D96,Dez!$J$5:$J$619,"Não Pago")</f>
        <v>0</v>
      </c>
      <c r="Q96" s="62">
        <f t="shared" si="3"/>
        <v>0</v>
      </c>
    </row>
    <row r="97" spans="3:17" ht="28.5" customHeight="1" thickTop="1" thickBot="1" x14ac:dyDescent="0.25">
      <c r="C97" s="45" t="str">
        <f>'PC Receitas'!C93</f>
        <v>4.1.89</v>
      </c>
      <c r="D97" s="46" t="str">
        <f>VLOOKUP(C97,'PC Receitas'!$C$4:$D$103,2,FALSE)</f>
        <v>-</v>
      </c>
      <c r="E97" s="65">
        <f>SUMIFS(Jan!$I$5:$I$619,Jan!$S$5:$S$619,"Receita",Jan!$F$5:$F$619,CReceber!$D97,Jan!$J$5:$J$619,"Não Pago")</f>
        <v>0</v>
      </c>
      <c r="F97" s="65">
        <f>SUMIFS(Fev!$I$5:$I$619,Fev!$S$5:$S$619,"Receita",Fev!$F$5:$F$619,CReceber!$D97,Fev!$J$5:$J$619,"Não Pago")</f>
        <v>0</v>
      </c>
      <c r="G97" s="65">
        <f>SUMIFS(Mar!$I$5:$I$619,Mar!$S$5:$S$619,"Receita",Mar!$F$5:$F$619,CReceber!$D97,Mar!$J$5:$J$619,"Não Pago")</f>
        <v>0</v>
      </c>
      <c r="H97" s="65">
        <f>SUMIFS(Abr!$I$5:$I$619,Abr!$S$5:$S$619,"Receita",Abr!$F$5:$F$619,CReceber!$D97,Abr!$J$5:$J$619,"Não Pago")</f>
        <v>0</v>
      </c>
      <c r="I97" s="65">
        <f>SUMIFS(Mai!$I$5:$I$619,Mai!$S$5:$S$619,"Receita",Mai!$F$5:$F$619,CReceber!$D97,Mai!$J$5:$J$619,"Não Pago")</f>
        <v>0</v>
      </c>
      <c r="J97" s="65">
        <f>SUMIFS(Jun!$I$5:$I$619,Jun!$S$5:$S$619,"Receita",Jun!$F$5:$F$619,CReceber!$D97,Jun!$J$5:$J$619,"Não Pago")</f>
        <v>0</v>
      </c>
      <c r="K97" s="65">
        <f>SUMIFS(Jul!$I$5:$I$619,Jul!$S$5:$S$619,"Receita",Jul!$F$5:$F$619,CReceber!$D97,Jul!$J$5:$J$619,"Não Pago")</f>
        <v>0</v>
      </c>
      <c r="L97" s="65">
        <f>SUMIFS(Ago!$I$5:$I$619,Ago!$S$5:$S$619,"Receita",Ago!$F$5:$F$619,CReceber!$D97,Ago!$J$5:$J$619,"Não Pago")</f>
        <v>0</v>
      </c>
      <c r="M97" s="65">
        <f>SUMIFS(Set!$I$5:$I$619,Set!$S$5:$S$619,"Receita",Set!$F$5:$F$619,CReceber!$D97,Set!$J$5:$J$619,"Não Pago")</f>
        <v>0</v>
      </c>
      <c r="N97" s="65">
        <f>SUMIFS(Out!$I$5:$I$619,Out!$S$5:$S$619,"Receita",Out!$F$5:$F$619,CReceber!$D97,Out!$J$5:$J$619,"Não Pago")</f>
        <v>0</v>
      </c>
      <c r="O97" s="65">
        <f>SUMIFS(Nov!$I$5:$I$619,Nov!$S$5:$S$619,"Receita",Nov!$F$5:$F$619,CReceber!$D97,Nov!$J$5:$J$619,"Não Pago")</f>
        <v>0</v>
      </c>
      <c r="P97" s="65">
        <f>SUMIFS(Dez!$I$5:$I$619,Dez!$S$5:$S$619,"Receita",Dez!$F$5:$F$619,CReceber!$D97,Dez!$J$5:$J$619,"Não Pago")</f>
        <v>0</v>
      </c>
      <c r="Q97" s="62">
        <f t="shared" si="3"/>
        <v>0</v>
      </c>
    </row>
    <row r="98" spans="3:17" ht="28.5" customHeight="1" thickTop="1" thickBot="1" x14ac:dyDescent="0.25">
      <c r="C98" s="45" t="str">
        <f>'PC Receitas'!C94</f>
        <v>4.1.90</v>
      </c>
      <c r="D98" s="46" t="str">
        <f>VLOOKUP(C98,'PC Receitas'!$C$4:$D$103,2,FALSE)</f>
        <v>-</v>
      </c>
      <c r="E98" s="65">
        <f>SUMIFS(Jan!$I$5:$I$619,Jan!$S$5:$S$619,"Receita",Jan!$F$5:$F$619,CReceber!$D98,Jan!$J$5:$J$619,"Não Pago")</f>
        <v>0</v>
      </c>
      <c r="F98" s="65">
        <f>SUMIFS(Fev!$I$5:$I$619,Fev!$S$5:$S$619,"Receita",Fev!$F$5:$F$619,CReceber!$D98,Fev!$J$5:$J$619,"Não Pago")</f>
        <v>0</v>
      </c>
      <c r="G98" s="65">
        <f>SUMIFS(Mar!$I$5:$I$619,Mar!$S$5:$S$619,"Receita",Mar!$F$5:$F$619,CReceber!$D98,Mar!$J$5:$J$619,"Não Pago")</f>
        <v>0</v>
      </c>
      <c r="H98" s="65">
        <f>SUMIFS(Abr!$I$5:$I$619,Abr!$S$5:$S$619,"Receita",Abr!$F$5:$F$619,CReceber!$D98,Abr!$J$5:$J$619,"Não Pago")</f>
        <v>0</v>
      </c>
      <c r="I98" s="65">
        <f>SUMIFS(Mai!$I$5:$I$619,Mai!$S$5:$S$619,"Receita",Mai!$F$5:$F$619,CReceber!$D98,Mai!$J$5:$J$619,"Não Pago")</f>
        <v>0</v>
      </c>
      <c r="J98" s="65">
        <f>SUMIFS(Jun!$I$5:$I$619,Jun!$S$5:$S$619,"Receita",Jun!$F$5:$F$619,CReceber!$D98,Jun!$J$5:$J$619,"Não Pago")</f>
        <v>0</v>
      </c>
      <c r="K98" s="65">
        <f>SUMIFS(Jul!$I$5:$I$619,Jul!$S$5:$S$619,"Receita",Jul!$F$5:$F$619,CReceber!$D98,Jul!$J$5:$J$619,"Não Pago")</f>
        <v>0</v>
      </c>
      <c r="L98" s="65">
        <f>SUMIFS(Ago!$I$5:$I$619,Ago!$S$5:$S$619,"Receita",Ago!$F$5:$F$619,CReceber!$D98,Ago!$J$5:$J$619,"Não Pago")</f>
        <v>0</v>
      </c>
      <c r="M98" s="65">
        <f>SUMIFS(Set!$I$5:$I$619,Set!$S$5:$S$619,"Receita",Set!$F$5:$F$619,CReceber!$D98,Set!$J$5:$J$619,"Não Pago")</f>
        <v>0</v>
      </c>
      <c r="N98" s="65">
        <f>SUMIFS(Out!$I$5:$I$619,Out!$S$5:$S$619,"Receita",Out!$F$5:$F$619,CReceber!$D98,Out!$J$5:$J$619,"Não Pago")</f>
        <v>0</v>
      </c>
      <c r="O98" s="65">
        <f>SUMIFS(Nov!$I$5:$I$619,Nov!$S$5:$S$619,"Receita",Nov!$F$5:$F$619,CReceber!$D98,Nov!$J$5:$J$619,"Não Pago")</f>
        <v>0</v>
      </c>
      <c r="P98" s="65">
        <f>SUMIFS(Dez!$I$5:$I$619,Dez!$S$5:$S$619,"Receita",Dez!$F$5:$F$619,CReceber!$D98,Dez!$J$5:$J$619,"Não Pago")</f>
        <v>0</v>
      </c>
      <c r="Q98" s="62">
        <f t="shared" si="3"/>
        <v>0</v>
      </c>
    </row>
    <row r="99" spans="3:17" ht="28.5" customHeight="1" thickTop="1" thickBot="1" x14ac:dyDescent="0.25">
      <c r="C99" s="45" t="str">
        <f>'PC Receitas'!C95</f>
        <v>4.1.91</v>
      </c>
      <c r="D99" s="46" t="str">
        <f>VLOOKUP(C99,'PC Receitas'!$C$4:$D$103,2,FALSE)</f>
        <v>-</v>
      </c>
      <c r="E99" s="65">
        <f>SUMIFS(Jan!$I$5:$I$619,Jan!$S$5:$S$619,"Receita",Jan!$F$5:$F$619,CReceber!$D99,Jan!$J$5:$J$619,"Não Pago")</f>
        <v>0</v>
      </c>
      <c r="F99" s="65">
        <f>SUMIFS(Fev!$I$5:$I$619,Fev!$S$5:$S$619,"Receita",Fev!$F$5:$F$619,CReceber!$D99,Fev!$J$5:$J$619,"Não Pago")</f>
        <v>0</v>
      </c>
      <c r="G99" s="65">
        <f>SUMIFS(Mar!$I$5:$I$619,Mar!$S$5:$S$619,"Receita",Mar!$F$5:$F$619,CReceber!$D99,Mar!$J$5:$J$619,"Não Pago")</f>
        <v>0</v>
      </c>
      <c r="H99" s="65">
        <f>SUMIFS(Abr!$I$5:$I$619,Abr!$S$5:$S$619,"Receita",Abr!$F$5:$F$619,CReceber!$D99,Abr!$J$5:$J$619,"Não Pago")</f>
        <v>0</v>
      </c>
      <c r="I99" s="65">
        <f>SUMIFS(Mai!$I$5:$I$619,Mai!$S$5:$S$619,"Receita",Mai!$F$5:$F$619,CReceber!$D99,Mai!$J$5:$J$619,"Não Pago")</f>
        <v>0</v>
      </c>
      <c r="J99" s="65">
        <f>SUMIFS(Jun!$I$5:$I$619,Jun!$S$5:$S$619,"Receita",Jun!$F$5:$F$619,CReceber!$D99,Jun!$J$5:$J$619,"Não Pago")</f>
        <v>0</v>
      </c>
      <c r="K99" s="65">
        <f>SUMIFS(Jul!$I$5:$I$619,Jul!$S$5:$S$619,"Receita",Jul!$F$5:$F$619,CReceber!$D99,Jul!$J$5:$J$619,"Não Pago")</f>
        <v>0</v>
      </c>
      <c r="L99" s="65">
        <f>SUMIFS(Ago!$I$5:$I$619,Ago!$S$5:$S$619,"Receita",Ago!$F$5:$F$619,CReceber!$D99,Ago!$J$5:$J$619,"Não Pago")</f>
        <v>0</v>
      </c>
      <c r="M99" s="65">
        <f>SUMIFS(Set!$I$5:$I$619,Set!$S$5:$S$619,"Receita",Set!$F$5:$F$619,CReceber!$D99,Set!$J$5:$J$619,"Não Pago")</f>
        <v>0</v>
      </c>
      <c r="N99" s="65">
        <f>SUMIFS(Out!$I$5:$I$619,Out!$S$5:$S$619,"Receita",Out!$F$5:$F$619,CReceber!$D99,Out!$J$5:$J$619,"Não Pago")</f>
        <v>0</v>
      </c>
      <c r="O99" s="65">
        <f>SUMIFS(Nov!$I$5:$I$619,Nov!$S$5:$S$619,"Receita",Nov!$F$5:$F$619,CReceber!$D99,Nov!$J$5:$J$619,"Não Pago")</f>
        <v>0</v>
      </c>
      <c r="P99" s="65">
        <f>SUMIFS(Dez!$I$5:$I$619,Dez!$S$5:$S$619,"Receita",Dez!$F$5:$F$619,CReceber!$D99,Dez!$J$5:$J$619,"Não Pago")</f>
        <v>0</v>
      </c>
      <c r="Q99" s="62">
        <f t="shared" si="3"/>
        <v>0</v>
      </c>
    </row>
    <row r="100" spans="3:17" ht="28.5" customHeight="1" thickTop="1" thickBot="1" x14ac:dyDescent="0.25">
      <c r="C100" s="45" t="str">
        <f>'PC Receitas'!C96</f>
        <v>4.1.92</v>
      </c>
      <c r="D100" s="46" t="str">
        <f>VLOOKUP(C100,'PC Receitas'!$C$4:$D$103,2,FALSE)</f>
        <v>-</v>
      </c>
      <c r="E100" s="65">
        <f>SUMIFS(Jan!$I$5:$I$619,Jan!$S$5:$S$619,"Receita",Jan!$F$5:$F$619,CReceber!$D100,Jan!$J$5:$J$619,"Não Pago")</f>
        <v>0</v>
      </c>
      <c r="F100" s="65">
        <f>SUMIFS(Fev!$I$5:$I$619,Fev!$S$5:$S$619,"Receita",Fev!$F$5:$F$619,CReceber!$D100,Fev!$J$5:$J$619,"Não Pago")</f>
        <v>0</v>
      </c>
      <c r="G100" s="65">
        <f>SUMIFS(Mar!$I$5:$I$619,Mar!$S$5:$S$619,"Receita",Mar!$F$5:$F$619,CReceber!$D100,Mar!$J$5:$J$619,"Não Pago")</f>
        <v>0</v>
      </c>
      <c r="H100" s="65">
        <f>SUMIFS(Abr!$I$5:$I$619,Abr!$S$5:$S$619,"Receita",Abr!$F$5:$F$619,CReceber!$D100,Abr!$J$5:$J$619,"Não Pago")</f>
        <v>0</v>
      </c>
      <c r="I100" s="65">
        <f>SUMIFS(Mai!$I$5:$I$619,Mai!$S$5:$S$619,"Receita",Mai!$F$5:$F$619,CReceber!$D100,Mai!$J$5:$J$619,"Não Pago")</f>
        <v>0</v>
      </c>
      <c r="J100" s="65">
        <f>SUMIFS(Jun!$I$5:$I$619,Jun!$S$5:$S$619,"Receita",Jun!$F$5:$F$619,CReceber!$D100,Jun!$J$5:$J$619,"Não Pago")</f>
        <v>0</v>
      </c>
      <c r="K100" s="65">
        <f>SUMIFS(Jul!$I$5:$I$619,Jul!$S$5:$S$619,"Receita",Jul!$F$5:$F$619,CReceber!$D100,Jul!$J$5:$J$619,"Não Pago")</f>
        <v>0</v>
      </c>
      <c r="L100" s="65">
        <f>SUMIFS(Ago!$I$5:$I$619,Ago!$S$5:$S$619,"Receita",Ago!$F$5:$F$619,CReceber!$D100,Ago!$J$5:$J$619,"Não Pago")</f>
        <v>0</v>
      </c>
      <c r="M100" s="65">
        <f>SUMIFS(Set!$I$5:$I$619,Set!$S$5:$S$619,"Receita",Set!$F$5:$F$619,CReceber!$D100,Set!$J$5:$J$619,"Não Pago")</f>
        <v>0</v>
      </c>
      <c r="N100" s="65">
        <f>SUMIFS(Out!$I$5:$I$619,Out!$S$5:$S$619,"Receita",Out!$F$5:$F$619,CReceber!$D100,Out!$J$5:$J$619,"Não Pago")</f>
        <v>0</v>
      </c>
      <c r="O100" s="65">
        <f>SUMIFS(Nov!$I$5:$I$619,Nov!$S$5:$S$619,"Receita",Nov!$F$5:$F$619,CReceber!$D100,Nov!$J$5:$J$619,"Não Pago")</f>
        <v>0</v>
      </c>
      <c r="P100" s="65">
        <f>SUMIFS(Dez!$I$5:$I$619,Dez!$S$5:$S$619,"Receita",Dez!$F$5:$F$619,CReceber!$D100,Dez!$J$5:$J$619,"Não Pago")</f>
        <v>0</v>
      </c>
      <c r="Q100" s="62">
        <f t="shared" si="3"/>
        <v>0</v>
      </c>
    </row>
    <row r="101" spans="3:17" ht="28.5" customHeight="1" thickTop="1" thickBot="1" x14ac:dyDescent="0.25">
      <c r="C101" s="45" t="str">
        <f>'PC Receitas'!C97</f>
        <v>4.1.93</v>
      </c>
      <c r="D101" s="46" t="str">
        <f>VLOOKUP(C101,'PC Receitas'!$C$4:$D$103,2,FALSE)</f>
        <v>-</v>
      </c>
      <c r="E101" s="65">
        <f>SUMIFS(Jan!$I$5:$I$619,Jan!$S$5:$S$619,"Receita",Jan!$F$5:$F$619,CReceber!$D101,Jan!$J$5:$J$619,"Não Pago")</f>
        <v>0</v>
      </c>
      <c r="F101" s="65">
        <f>SUMIFS(Fev!$I$5:$I$619,Fev!$S$5:$S$619,"Receita",Fev!$F$5:$F$619,CReceber!$D101,Fev!$J$5:$J$619,"Não Pago")</f>
        <v>0</v>
      </c>
      <c r="G101" s="65">
        <f>SUMIFS(Mar!$I$5:$I$619,Mar!$S$5:$S$619,"Receita",Mar!$F$5:$F$619,CReceber!$D101,Mar!$J$5:$J$619,"Não Pago")</f>
        <v>0</v>
      </c>
      <c r="H101" s="65">
        <f>SUMIFS(Abr!$I$5:$I$619,Abr!$S$5:$S$619,"Receita",Abr!$F$5:$F$619,CReceber!$D101,Abr!$J$5:$J$619,"Não Pago")</f>
        <v>0</v>
      </c>
      <c r="I101" s="65">
        <f>SUMIFS(Mai!$I$5:$I$619,Mai!$S$5:$S$619,"Receita",Mai!$F$5:$F$619,CReceber!$D101,Mai!$J$5:$J$619,"Não Pago")</f>
        <v>0</v>
      </c>
      <c r="J101" s="65">
        <f>SUMIFS(Jun!$I$5:$I$619,Jun!$S$5:$S$619,"Receita",Jun!$F$5:$F$619,CReceber!$D101,Jun!$J$5:$J$619,"Não Pago")</f>
        <v>0</v>
      </c>
      <c r="K101" s="65">
        <f>SUMIFS(Jul!$I$5:$I$619,Jul!$S$5:$S$619,"Receita",Jul!$F$5:$F$619,CReceber!$D101,Jul!$J$5:$J$619,"Não Pago")</f>
        <v>0</v>
      </c>
      <c r="L101" s="65">
        <f>SUMIFS(Ago!$I$5:$I$619,Ago!$S$5:$S$619,"Receita",Ago!$F$5:$F$619,CReceber!$D101,Ago!$J$5:$J$619,"Não Pago")</f>
        <v>0</v>
      </c>
      <c r="M101" s="65">
        <f>SUMIFS(Set!$I$5:$I$619,Set!$S$5:$S$619,"Receita",Set!$F$5:$F$619,CReceber!$D101,Set!$J$5:$J$619,"Não Pago")</f>
        <v>0</v>
      </c>
      <c r="N101" s="65">
        <f>SUMIFS(Out!$I$5:$I$619,Out!$S$5:$S$619,"Receita",Out!$F$5:$F$619,CReceber!$D101,Out!$J$5:$J$619,"Não Pago")</f>
        <v>0</v>
      </c>
      <c r="O101" s="65">
        <f>SUMIFS(Nov!$I$5:$I$619,Nov!$S$5:$S$619,"Receita",Nov!$F$5:$F$619,CReceber!$D101,Nov!$J$5:$J$619,"Não Pago")</f>
        <v>0</v>
      </c>
      <c r="P101" s="65">
        <f>SUMIFS(Dez!$I$5:$I$619,Dez!$S$5:$S$619,"Receita",Dez!$F$5:$F$619,CReceber!$D101,Dez!$J$5:$J$619,"Não Pago")</f>
        <v>0</v>
      </c>
      <c r="Q101" s="62">
        <f t="shared" si="3"/>
        <v>0</v>
      </c>
    </row>
    <row r="102" spans="3:17" ht="28.5" customHeight="1" thickTop="1" thickBot="1" x14ac:dyDescent="0.25">
      <c r="C102" s="45" t="str">
        <f>'PC Receitas'!C98</f>
        <v>4.1.94</v>
      </c>
      <c r="D102" s="46" t="str">
        <f>VLOOKUP(C102,'PC Receitas'!$C$4:$D$103,2,FALSE)</f>
        <v>-</v>
      </c>
      <c r="E102" s="65">
        <f>SUMIFS(Jan!$I$5:$I$619,Jan!$S$5:$S$619,"Receita",Jan!$F$5:$F$619,CReceber!$D102,Jan!$J$5:$J$619,"Não Pago")</f>
        <v>0</v>
      </c>
      <c r="F102" s="65">
        <f>SUMIFS(Fev!$I$5:$I$619,Fev!$S$5:$S$619,"Receita",Fev!$F$5:$F$619,CReceber!$D102,Fev!$J$5:$J$619,"Não Pago")</f>
        <v>0</v>
      </c>
      <c r="G102" s="65">
        <f>SUMIFS(Mar!$I$5:$I$619,Mar!$S$5:$S$619,"Receita",Mar!$F$5:$F$619,CReceber!$D102,Mar!$J$5:$J$619,"Não Pago")</f>
        <v>0</v>
      </c>
      <c r="H102" s="65">
        <f>SUMIFS(Abr!$I$5:$I$619,Abr!$S$5:$S$619,"Receita",Abr!$F$5:$F$619,CReceber!$D102,Abr!$J$5:$J$619,"Não Pago")</f>
        <v>0</v>
      </c>
      <c r="I102" s="65">
        <f>SUMIFS(Mai!$I$5:$I$619,Mai!$S$5:$S$619,"Receita",Mai!$F$5:$F$619,CReceber!$D102,Mai!$J$5:$J$619,"Não Pago")</f>
        <v>0</v>
      </c>
      <c r="J102" s="65">
        <f>SUMIFS(Jun!$I$5:$I$619,Jun!$S$5:$S$619,"Receita",Jun!$F$5:$F$619,CReceber!$D102,Jun!$J$5:$J$619,"Não Pago")</f>
        <v>0</v>
      </c>
      <c r="K102" s="65">
        <f>SUMIFS(Jul!$I$5:$I$619,Jul!$S$5:$S$619,"Receita",Jul!$F$5:$F$619,CReceber!$D102,Jul!$J$5:$J$619,"Não Pago")</f>
        <v>0</v>
      </c>
      <c r="L102" s="65">
        <f>SUMIFS(Ago!$I$5:$I$619,Ago!$S$5:$S$619,"Receita",Ago!$F$5:$F$619,CReceber!$D102,Ago!$J$5:$J$619,"Não Pago")</f>
        <v>0</v>
      </c>
      <c r="M102" s="65">
        <f>SUMIFS(Set!$I$5:$I$619,Set!$S$5:$S$619,"Receita",Set!$F$5:$F$619,CReceber!$D102,Set!$J$5:$J$619,"Não Pago")</f>
        <v>0</v>
      </c>
      <c r="N102" s="65">
        <f>SUMIFS(Out!$I$5:$I$619,Out!$S$5:$S$619,"Receita",Out!$F$5:$F$619,CReceber!$D102,Out!$J$5:$J$619,"Não Pago")</f>
        <v>0</v>
      </c>
      <c r="O102" s="65">
        <f>SUMIFS(Nov!$I$5:$I$619,Nov!$S$5:$S$619,"Receita",Nov!$F$5:$F$619,CReceber!$D102,Nov!$J$5:$J$619,"Não Pago")</f>
        <v>0</v>
      </c>
      <c r="P102" s="65">
        <f>SUMIFS(Dez!$I$5:$I$619,Dez!$S$5:$S$619,"Receita",Dez!$F$5:$F$619,CReceber!$D102,Dez!$J$5:$J$619,"Não Pago")</f>
        <v>0</v>
      </c>
      <c r="Q102" s="62">
        <f t="shared" si="3"/>
        <v>0</v>
      </c>
    </row>
    <row r="103" spans="3:17" ht="28.5" customHeight="1" thickTop="1" thickBot="1" x14ac:dyDescent="0.25">
      <c r="C103" s="45" t="str">
        <f>'PC Receitas'!C99</f>
        <v>4.1.95</v>
      </c>
      <c r="D103" s="46" t="str">
        <f>VLOOKUP(C103,'PC Receitas'!$C$4:$D$103,2,FALSE)</f>
        <v>-</v>
      </c>
      <c r="E103" s="65">
        <f>SUMIFS(Jan!$I$5:$I$619,Jan!$S$5:$S$619,"Receita",Jan!$F$5:$F$619,CReceber!$D103,Jan!$J$5:$J$619,"Não Pago")</f>
        <v>0</v>
      </c>
      <c r="F103" s="65">
        <f>SUMIFS(Fev!$I$5:$I$619,Fev!$S$5:$S$619,"Receita",Fev!$F$5:$F$619,CReceber!$D103,Fev!$J$5:$J$619,"Não Pago")</f>
        <v>0</v>
      </c>
      <c r="G103" s="65">
        <f>SUMIFS(Mar!$I$5:$I$619,Mar!$S$5:$S$619,"Receita",Mar!$F$5:$F$619,CReceber!$D103,Mar!$J$5:$J$619,"Não Pago")</f>
        <v>0</v>
      </c>
      <c r="H103" s="65">
        <f>SUMIFS(Abr!$I$5:$I$619,Abr!$S$5:$S$619,"Receita",Abr!$F$5:$F$619,CReceber!$D103,Abr!$J$5:$J$619,"Não Pago")</f>
        <v>0</v>
      </c>
      <c r="I103" s="65">
        <f>SUMIFS(Mai!$I$5:$I$619,Mai!$S$5:$S$619,"Receita",Mai!$F$5:$F$619,CReceber!$D103,Mai!$J$5:$J$619,"Não Pago")</f>
        <v>0</v>
      </c>
      <c r="J103" s="65">
        <f>SUMIFS(Jun!$I$5:$I$619,Jun!$S$5:$S$619,"Receita",Jun!$F$5:$F$619,CReceber!$D103,Jun!$J$5:$J$619,"Não Pago")</f>
        <v>0</v>
      </c>
      <c r="K103" s="65">
        <f>SUMIFS(Jul!$I$5:$I$619,Jul!$S$5:$S$619,"Receita",Jul!$F$5:$F$619,CReceber!$D103,Jul!$J$5:$J$619,"Não Pago")</f>
        <v>0</v>
      </c>
      <c r="L103" s="65">
        <f>SUMIFS(Ago!$I$5:$I$619,Ago!$S$5:$S$619,"Receita",Ago!$F$5:$F$619,CReceber!$D103,Ago!$J$5:$J$619,"Não Pago")</f>
        <v>0</v>
      </c>
      <c r="M103" s="65">
        <f>SUMIFS(Set!$I$5:$I$619,Set!$S$5:$S$619,"Receita",Set!$F$5:$F$619,CReceber!$D103,Set!$J$5:$J$619,"Não Pago")</f>
        <v>0</v>
      </c>
      <c r="N103" s="65">
        <f>SUMIFS(Out!$I$5:$I$619,Out!$S$5:$S$619,"Receita",Out!$F$5:$F$619,CReceber!$D103,Out!$J$5:$J$619,"Não Pago")</f>
        <v>0</v>
      </c>
      <c r="O103" s="65">
        <f>SUMIFS(Nov!$I$5:$I$619,Nov!$S$5:$S$619,"Receita",Nov!$F$5:$F$619,CReceber!$D103,Nov!$J$5:$J$619,"Não Pago")</f>
        <v>0</v>
      </c>
      <c r="P103" s="65">
        <f>SUMIFS(Dez!$I$5:$I$619,Dez!$S$5:$S$619,"Receita",Dez!$F$5:$F$619,CReceber!$D103,Dez!$J$5:$J$619,"Não Pago")</f>
        <v>0</v>
      </c>
      <c r="Q103" s="62">
        <f t="shared" si="3"/>
        <v>0</v>
      </c>
    </row>
    <row r="104" spans="3:17" ht="28.5" customHeight="1" thickTop="1" thickBot="1" x14ac:dyDescent="0.25">
      <c r="C104" s="45" t="str">
        <f>'PC Receitas'!C100</f>
        <v>4.1.96</v>
      </c>
      <c r="D104" s="46" t="str">
        <f>VLOOKUP(C104,'PC Receitas'!$C$4:$D$103,2,FALSE)</f>
        <v>-</v>
      </c>
      <c r="E104" s="65">
        <f>SUMIFS(Jan!$I$5:$I$619,Jan!$S$5:$S$619,"Receita",Jan!$F$5:$F$619,CReceber!$D104,Jan!$J$5:$J$619,"Não Pago")</f>
        <v>0</v>
      </c>
      <c r="F104" s="65">
        <f>SUMIFS(Fev!$I$5:$I$619,Fev!$S$5:$S$619,"Receita",Fev!$F$5:$F$619,CReceber!$D104,Fev!$J$5:$J$619,"Não Pago")</f>
        <v>0</v>
      </c>
      <c r="G104" s="65">
        <f>SUMIFS(Mar!$I$5:$I$619,Mar!$S$5:$S$619,"Receita",Mar!$F$5:$F$619,CReceber!$D104,Mar!$J$5:$J$619,"Não Pago")</f>
        <v>0</v>
      </c>
      <c r="H104" s="65">
        <f>SUMIFS(Abr!$I$5:$I$619,Abr!$S$5:$S$619,"Receita",Abr!$F$5:$F$619,CReceber!$D104,Abr!$J$5:$J$619,"Não Pago")</f>
        <v>0</v>
      </c>
      <c r="I104" s="65">
        <f>SUMIFS(Mai!$I$5:$I$619,Mai!$S$5:$S$619,"Receita",Mai!$F$5:$F$619,CReceber!$D104,Mai!$J$5:$J$619,"Não Pago")</f>
        <v>0</v>
      </c>
      <c r="J104" s="65">
        <f>SUMIFS(Jun!$I$5:$I$619,Jun!$S$5:$S$619,"Receita",Jun!$F$5:$F$619,CReceber!$D104,Jun!$J$5:$J$619,"Não Pago")</f>
        <v>0</v>
      </c>
      <c r="K104" s="65">
        <f>SUMIFS(Jul!$I$5:$I$619,Jul!$S$5:$S$619,"Receita",Jul!$F$5:$F$619,CReceber!$D104,Jul!$J$5:$J$619,"Não Pago")</f>
        <v>0</v>
      </c>
      <c r="L104" s="65">
        <f>SUMIFS(Ago!$I$5:$I$619,Ago!$S$5:$S$619,"Receita",Ago!$F$5:$F$619,CReceber!$D104,Ago!$J$5:$J$619,"Não Pago")</f>
        <v>0</v>
      </c>
      <c r="M104" s="65">
        <f>SUMIFS(Set!$I$5:$I$619,Set!$S$5:$S$619,"Receita",Set!$F$5:$F$619,CReceber!$D104,Set!$J$5:$J$619,"Não Pago")</f>
        <v>0</v>
      </c>
      <c r="N104" s="65">
        <f>SUMIFS(Out!$I$5:$I$619,Out!$S$5:$S$619,"Receita",Out!$F$5:$F$619,CReceber!$D104,Out!$J$5:$J$619,"Não Pago")</f>
        <v>0</v>
      </c>
      <c r="O104" s="65">
        <f>SUMIFS(Nov!$I$5:$I$619,Nov!$S$5:$S$619,"Receita",Nov!$F$5:$F$619,CReceber!$D104,Nov!$J$5:$J$619,"Não Pago")</f>
        <v>0</v>
      </c>
      <c r="P104" s="65">
        <f>SUMIFS(Dez!$I$5:$I$619,Dez!$S$5:$S$619,"Receita",Dez!$F$5:$F$619,CReceber!$D104,Dez!$J$5:$J$619,"Não Pago")</f>
        <v>0</v>
      </c>
      <c r="Q104" s="62">
        <f t="shared" si="3"/>
        <v>0</v>
      </c>
    </row>
    <row r="105" spans="3:17" ht="28.5" customHeight="1" thickTop="1" thickBot="1" x14ac:dyDescent="0.25">
      <c r="C105" s="45" t="str">
        <f>'PC Receitas'!C101</f>
        <v>4.1.97</v>
      </c>
      <c r="D105" s="46" t="str">
        <f>VLOOKUP(C105,'PC Receitas'!$C$4:$D$103,2,FALSE)</f>
        <v>-</v>
      </c>
      <c r="E105" s="65">
        <f>SUMIFS(Jan!$I$5:$I$619,Jan!$S$5:$S$619,"Receita",Jan!$F$5:$F$619,CReceber!$D105,Jan!$J$5:$J$619,"Não Pago")</f>
        <v>0</v>
      </c>
      <c r="F105" s="65">
        <f>SUMIFS(Fev!$I$5:$I$619,Fev!$S$5:$S$619,"Receita",Fev!$F$5:$F$619,CReceber!$D105,Fev!$J$5:$J$619,"Não Pago")</f>
        <v>0</v>
      </c>
      <c r="G105" s="65">
        <f>SUMIFS(Mar!$I$5:$I$619,Mar!$S$5:$S$619,"Receita",Mar!$F$5:$F$619,CReceber!$D105,Mar!$J$5:$J$619,"Não Pago")</f>
        <v>0</v>
      </c>
      <c r="H105" s="65">
        <f>SUMIFS(Abr!$I$5:$I$619,Abr!$S$5:$S$619,"Receita",Abr!$F$5:$F$619,CReceber!$D105,Abr!$J$5:$J$619,"Não Pago")</f>
        <v>0</v>
      </c>
      <c r="I105" s="65">
        <f>SUMIFS(Mai!$I$5:$I$619,Mai!$S$5:$S$619,"Receita",Mai!$F$5:$F$619,CReceber!$D105,Mai!$J$5:$J$619,"Não Pago")</f>
        <v>0</v>
      </c>
      <c r="J105" s="65">
        <f>SUMIFS(Jun!$I$5:$I$619,Jun!$S$5:$S$619,"Receita",Jun!$F$5:$F$619,CReceber!$D105,Jun!$J$5:$J$619,"Não Pago")</f>
        <v>0</v>
      </c>
      <c r="K105" s="65">
        <f>SUMIFS(Jul!$I$5:$I$619,Jul!$S$5:$S$619,"Receita",Jul!$F$5:$F$619,CReceber!$D105,Jul!$J$5:$J$619,"Não Pago")</f>
        <v>0</v>
      </c>
      <c r="L105" s="65">
        <f>SUMIFS(Ago!$I$5:$I$619,Ago!$S$5:$S$619,"Receita",Ago!$F$5:$F$619,CReceber!$D105,Ago!$J$5:$J$619,"Não Pago")</f>
        <v>0</v>
      </c>
      <c r="M105" s="65">
        <f>SUMIFS(Set!$I$5:$I$619,Set!$S$5:$S$619,"Receita",Set!$F$5:$F$619,CReceber!$D105,Set!$J$5:$J$619,"Não Pago")</f>
        <v>0</v>
      </c>
      <c r="N105" s="65">
        <f>SUMIFS(Out!$I$5:$I$619,Out!$S$5:$S$619,"Receita",Out!$F$5:$F$619,CReceber!$D105,Out!$J$5:$J$619,"Não Pago")</f>
        <v>0</v>
      </c>
      <c r="O105" s="65">
        <f>SUMIFS(Nov!$I$5:$I$619,Nov!$S$5:$S$619,"Receita",Nov!$F$5:$F$619,CReceber!$D105,Nov!$J$5:$J$619,"Não Pago")</f>
        <v>0</v>
      </c>
      <c r="P105" s="65">
        <f>SUMIFS(Dez!$I$5:$I$619,Dez!$S$5:$S$619,"Receita",Dez!$F$5:$F$619,CReceber!$D105,Dez!$J$5:$J$619,"Não Pago")</f>
        <v>0</v>
      </c>
      <c r="Q105" s="62">
        <f t="shared" si="3"/>
        <v>0</v>
      </c>
    </row>
    <row r="106" spans="3:17" ht="28.5" customHeight="1" thickTop="1" thickBot="1" x14ac:dyDescent="0.25">
      <c r="C106" s="45" t="str">
        <f>'PC Receitas'!C102</f>
        <v>4.1.98</v>
      </c>
      <c r="D106" s="46" t="str">
        <f>VLOOKUP(C106,'PC Receitas'!$C$4:$D$103,2,FALSE)</f>
        <v>-</v>
      </c>
      <c r="E106" s="65">
        <f>SUMIFS(Jan!$I$5:$I$619,Jan!$S$5:$S$619,"Receita",Jan!$F$5:$F$619,CReceber!$D106,Jan!$J$5:$J$619,"Não Pago")</f>
        <v>0</v>
      </c>
      <c r="F106" s="65">
        <f>SUMIFS(Fev!$I$5:$I$619,Fev!$S$5:$S$619,"Receita",Fev!$F$5:$F$619,CReceber!$D106,Fev!$J$5:$J$619,"Não Pago")</f>
        <v>0</v>
      </c>
      <c r="G106" s="65">
        <f>SUMIFS(Mar!$I$5:$I$619,Mar!$S$5:$S$619,"Receita",Mar!$F$5:$F$619,CReceber!$D106,Mar!$J$5:$J$619,"Não Pago")</f>
        <v>0</v>
      </c>
      <c r="H106" s="65">
        <f>SUMIFS(Abr!$I$5:$I$619,Abr!$S$5:$S$619,"Receita",Abr!$F$5:$F$619,CReceber!$D106,Abr!$J$5:$J$619,"Não Pago")</f>
        <v>0</v>
      </c>
      <c r="I106" s="65">
        <f>SUMIFS(Mai!$I$5:$I$619,Mai!$S$5:$S$619,"Receita",Mai!$F$5:$F$619,CReceber!$D106,Mai!$J$5:$J$619,"Não Pago")</f>
        <v>0</v>
      </c>
      <c r="J106" s="65">
        <f>SUMIFS(Jun!$I$5:$I$619,Jun!$S$5:$S$619,"Receita",Jun!$F$5:$F$619,CReceber!$D106,Jun!$J$5:$J$619,"Não Pago")</f>
        <v>0</v>
      </c>
      <c r="K106" s="65">
        <f>SUMIFS(Jul!$I$5:$I$619,Jul!$S$5:$S$619,"Receita",Jul!$F$5:$F$619,CReceber!$D106,Jul!$J$5:$J$619,"Não Pago")</f>
        <v>0</v>
      </c>
      <c r="L106" s="65">
        <f>SUMIFS(Ago!$I$5:$I$619,Ago!$S$5:$S$619,"Receita",Ago!$F$5:$F$619,CReceber!$D106,Ago!$J$5:$J$619,"Não Pago")</f>
        <v>0</v>
      </c>
      <c r="M106" s="65">
        <f>SUMIFS(Set!$I$5:$I$619,Set!$S$5:$S$619,"Receita",Set!$F$5:$F$619,CReceber!$D106,Set!$J$5:$J$619,"Não Pago")</f>
        <v>0</v>
      </c>
      <c r="N106" s="65">
        <f>SUMIFS(Out!$I$5:$I$619,Out!$S$5:$S$619,"Receita",Out!$F$5:$F$619,CReceber!$D106,Out!$J$5:$J$619,"Não Pago")</f>
        <v>0</v>
      </c>
      <c r="O106" s="65">
        <f>SUMIFS(Nov!$I$5:$I$619,Nov!$S$5:$S$619,"Receita",Nov!$F$5:$F$619,CReceber!$D106,Nov!$J$5:$J$619,"Não Pago")</f>
        <v>0</v>
      </c>
      <c r="P106" s="65">
        <f>SUMIFS(Dez!$I$5:$I$619,Dez!$S$5:$S$619,"Receita",Dez!$F$5:$F$619,CReceber!$D106,Dez!$J$5:$J$619,"Não Pago")</f>
        <v>0</v>
      </c>
      <c r="Q106" s="62">
        <f t="shared" si="3"/>
        <v>0</v>
      </c>
    </row>
    <row r="107" spans="3:17" ht="28.5" customHeight="1" thickTop="1" thickBot="1" x14ac:dyDescent="0.25">
      <c r="C107" s="45" t="str">
        <f>'PC Receitas'!C103</f>
        <v>4.1.99</v>
      </c>
      <c r="D107" s="46" t="str">
        <f>VLOOKUP(C107,'PC Receitas'!$C$4:$D$103,2,FALSE)</f>
        <v>Outras Fontes de Renda</v>
      </c>
      <c r="E107" s="65">
        <f>SUMIFS(Jan!$I$5:$I$619,Jan!$S$5:$S$619,"Receita",Jan!$F$5:$F$619,CReceber!$D107,Jan!$J$5:$J$619,"Não Pago")</f>
        <v>0</v>
      </c>
      <c r="F107" s="65">
        <f>SUMIFS(Fev!$I$5:$I$619,Fev!$S$5:$S$619,"Receita",Fev!$F$5:$F$619,CReceber!$D107,Fev!$J$5:$J$619,"Não Pago")</f>
        <v>0</v>
      </c>
      <c r="G107" s="65">
        <f>SUMIFS(Mar!$I$5:$I$619,Mar!$S$5:$S$619,"Receita",Mar!$F$5:$F$619,CReceber!$D107,Mar!$J$5:$J$619,"Não Pago")</f>
        <v>0</v>
      </c>
      <c r="H107" s="65">
        <f>SUMIFS(Abr!$I$5:$I$619,Abr!$S$5:$S$619,"Receita",Abr!$F$5:$F$619,CReceber!$D107,Abr!$J$5:$J$619,"Não Pago")</f>
        <v>0</v>
      </c>
      <c r="I107" s="65">
        <f>SUMIFS(Mai!$I$5:$I$619,Mai!$S$5:$S$619,"Receita",Mai!$F$5:$F$619,CReceber!$D107,Mai!$J$5:$J$619,"Não Pago")</f>
        <v>0</v>
      </c>
      <c r="J107" s="65">
        <f>SUMIFS(Jun!$I$5:$I$619,Jun!$S$5:$S$619,"Receita",Jun!$F$5:$F$619,CReceber!$D107,Jun!$J$5:$J$619,"Não Pago")</f>
        <v>0</v>
      </c>
      <c r="K107" s="65">
        <f>SUMIFS(Jul!$I$5:$I$619,Jul!$S$5:$S$619,"Receita",Jul!$F$5:$F$619,CReceber!$D107,Jul!$J$5:$J$619,"Não Pago")</f>
        <v>0</v>
      </c>
      <c r="L107" s="65">
        <f>SUMIFS(Ago!$I$5:$I$619,Ago!$S$5:$S$619,"Receita",Ago!$F$5:$F$619,CReceber!$D107,Ago!$J$5:$J$619,"Não Pago")</f>
        <v>0</v>
      </c>
      <c r="M107" s="65">
        <f>SUMIFS(Set!$I$5:$I$619,Set!$S$5:$S$619,"Receita",Set!$F$5:$F$619,CReceber!$D107,Set!$J$5:$J$619,"Não Pago")</f>
        <v>0</v>
      </c>
      <c r="N107" s="65">
        <f>SUMIFS(Out!$I$5:$I$619,Out!$S$5:$S$619,"Receita",Out!$F$5:$F$619,CReceber!$D107,Out!$J$5:$J$619,"Não Pago")</f>
        <v>0</v>
      </c>
      <c r="O107" s="65">
        <f>SUMIFS(Nov!$I$5:$I$619,Nov!$S$5:$S$619,"Receita",Nov!$F$5:$F$619,CReceber!$D107,Nov!$J$5:$J$619,"Não Pago")</f>
        <v>0</v>
      </c>
      <c r="P107" s="65">
        <f>SUMIFS(Dez!$I$5:$I$619,Dez!$S$5:$S$619,"Receita",Dez!$F$5:$F$619,CReceber!$D107,Dez!$J$5:$J$619,"Não Pago")</f>
        <v>0</v>
      </c>
      <c r="Q107" s="62">
        <f t="shared" si="3"/>
        <v>0</v>
      </c>
    </row>
    <row r="108" spans="3:17" ht="33.75" customHeight="1" thickTop="1" thickBot="1" x14ac:dyDescent="0.25">
      <c r="C108" s="95" t="str">
        <f>'PC Receitas'!F4</f>
        <v>4.2</v>
      </c>
      <c r="D108" s="20" t="str">
        <f>VLOOKUP(C108,'PC Receitas'!$F$4:$G$103,2,FALSE)</f>
        <v>RECEITAS COM APLICAÇÕES FINANCEIRAS</v>
      </c>
      <c r="E108" s="97">
        <f>SUM(E109:E207)</f>
        <v>0</v>
      </c>
      <c r="F108" s="97">
        <f t="shared" ref="F108:P108" si="4">SUM(F109:F207)</f>
        <v>0</v>
      </c>
      <c r="G108" s="97">
        <f t="shared" si="4"/>
        <v>0</v>
      </c>
      <c r="H108" s="97">
        <f t="shared" si="4"/>
        <v>0</v>
      </c>
      <c r="I108" s="97">
        <f t="shared" si="4"/>
        <v>0</v>
      </c>
      <c r="J108" s="97">
        <f t="shared" si="4"/>
        <v>0</v>
      </c>
      <c r="K108" s="97">
        <f t="shared" si="4"/>
        <v>0</v>
      </c>
      <c r="L108" s="97">
        <f t="shared" si="4"/>
        <v>0</v>
      </c>
      <c r="M108" s="97">
        <f t="shared" si="4"/>
        <v>0</v>
      </c>
      <c r="N108" s="97">
        <f t="shared" si="4"/>
        <v>0</v>
      </c>
      <c r="O108" s="97">
        <f t="shared" si="4"/>
        <v>0</v>
      </c>
      <c r="P108" s="97">
        <f t="shared" si="4"/>
        <v>0</v>
      </c>
      <c r="Q108" s="97">
        <f>SUM(E108:P108)</f>
        <v>0</v>
      </c>
    </row>
    <row r="109" spans="3:17" ht="28.5" customHeight="1" thickTop="1" thickBot="1" x14ac:dyDescent="0.25">
      <c r="C109" s="45" t="str">
        <f>'PC Receitas'!F5</f>
        <v>4.2.1</v>
      </c>
      <c r="D109" s="46" t="str">
        <f>VLOOKUP(C109,'PC Receitas'!$F$4:$G$103,2,FALSE)</f>
        <v>Poupança</v>
      </c>
      <c r="E109" s="65">
        <f>SUMIFS(Jan!$I$5:$I$619,Jan!$S$5:$S$619,"Receita",Jan!$F$5:$F$619,CReceber!$D109,Jan!$J$5:$J$619,"Não Pago")</f>
        <v>0</v>
      </c>
      <c r="F109" s="65">
        <f>SUMIFS(Fev!$I$5:$I$619,Fev!$S$5:$S$619,"Receita",Fev!$F$5:$F$619,CReceber!$D109,Fev!$J$5:$J$619,"Não Pago")</f>
        <v>0</v>
      </c>
      <c r="G109" s="65">
        <f>SUMIFS(Mar!$I$5:$I$619,Mar!$S$5:$S$619,"Receita",Mar!$F$5:$F$619,CReceber!$D109,Mar!$J$5:$J$619,"Não Pago")</f>
        <v>0</v>
      </c>
      <c r="H109" s="65">
        <f>SUMIFS(Abr!$I$5:$I$619,Abr!$S$5:$S$619,"Receita",Abr!$F$5:$F$619,CReceber!$D109,Abr!$J$5:$J$619,"Não Pago")</f>
        <v>0</v>
      </c>
      <c r="I109" s="65">
        <f>SUMIFS(Mai!$I$5:$I$619,Mai!$S$5:$S$619,"Receita",Mai!$F$5:$F$619,CReceber!$D109,Mai!$J$5:$J$619,"Não Pago")</f>
        <v>0</v>
      </c>
      <c r="J109" s="65">
        <f>SUMIFS(Jun!$I$5:$I$619,Jun!$S$5:$S$619,"Receita",Jun!$F$5:$F$619,CReceber!$D109,Jun!$J$5:$J$619,"Não Pago")</f>
        <v>0</v>
      </c>
      <c r="K109" s="65">
        <f>SUMIFS(Jul!$I$5:$I$619,Jul!$S$5:$S$619,"Receita",Jul!$F$5:$F$619,CReceber!$D109,Jul!$J$5:$J$619,"Não Pago")</f>
        <v>0</v>
      </c>
      <c r="L109" s="65">
        <f>SUMIFS(Ago!$I$5:$I$619,Ago!$S$5:$S$619,"Receita",Ago!$F$5:$F$619,CReceber!$D109,Ago!$J$5:$J$619,"Não Pago")</f>
        <v>0</v>
      </c>
      <c r="M109" s="65">
        <f>SUMIFS(Set!$I$5:$I$619,Set!$S$5:$S$619,"Receita",Set!$F$5:$F$619,CReceber!$D109,Set!$J$5:$J$619,"Não Pago")</f>
        <v>0</v>
      </c>
      <c r="N109" s="65">
        <f>SUMIFS(Out!$I$5:$I$619,Out!$S$5:$S$619,"Receita",Out!$F$5:$F$619,CReceber!$D109,Out!$J$5:$J$619,"Não Pago")</f>
        <v>0</v>
      </c>
      <c r="O109" s="65">
        <f>SUMIFS(Nov!$I$5:$I$619,Nov!$S$5:$S$619,"Receita",Nov!$F$5:$F$619,CReceber!$D109,Nov!$J$5:$J$619,"Não Pago")</f>
        <v>0</v>
      </c>
      <c r="P109" s="65">
        <f>SUMIFS(Dez!$I$5:$I$619,Dez!$S$5:$S$619,"Receita",Dez!$F$5:$F$619,CReceber!$D109,Dez!$J$5:$J$619,"Não Pago")</f>
        <v>0</v>
      </c>
      <c r="Q109" s="62">
        <f>SUM(E109:P109)</f>
        <v>0</v>
      </c>
    </row>
    <row r="110" spans="3:17" ht="28.5" customHeight="1" thickTop="1" thickBot="1" x14ac:dyDescent="0.25">
      <c r="C110" s="45" t="str">
        <f>'PC Receitas'!F6</f>
        <v>4.2.2</v>
      </c>
      <c r="D110" s="46" t="str">
        <f>VLOOKUP(C110,'PC Receitas'!$F$4:$G$103,2,FALSE)</f>
        <v>Títulos</v>
      </c>
      <c r="E110" s="65">
        <f>SUMIFS(Jan!$I$5:$I$619,Jan!$S$5:$S$619,"Receita",Jan!$F$5:$F$619,CReceber!$D110,Jan!$J$5:$J$619,"Não Pago")</f>
        <v>0</v>
      </c>
      <c r="F110" s="65">
        <f>SUMIFS(Fev!$I$5:$I$619,Fev!$S$5:$S$619,"Receita",Fev!$F$5:$F$619,CReceber!$D110,Fev!$J$5:$J$619,"Não Pago")</f>
        <v>0</v>
      </c>
      <c r="G110" s="65">
        <f>SUMIFS(Mar!$I$5:$I$619,Mar!$S$5:$S$619,"Receita",Mar!$F$5:$F$619,CReceber!$D110,Mar!$J$5:$J$619,"Não Pago")</f>
        <v>0</v>
      </c>
      <c r="H110" s="65">
        <f>SUMIFS(Abr!$I$5:$I$619,Abr!$S$5:$S$619,"Receita",Abr!$F$5:$F$619,CReceber!$D110,Abr!$J$5:$J$619,"Não Pago")</f>
        <v>0</v>
      </c>
      <c r="I110" s="65">
        <f>SUMIFS(Mai!$I$5:$I$619,Mai!$S$5:$S$619,"Receita",Mai!$F$5:$F$619,CReceber!$D110,Mai!$J$5:$J$619,"Não Pago")</f>
        <v>0</v>
      </c>
      <c r="J110" s="65">
        <f>SUMIFS(Jun!$I$5:$I$619,Jun!$S$5:$S$619,"Receita",Jun!$F$5:$F$619,CReceber!$D110,Jun!$J$5:$J$619,"Não Pago")</f>
        <v>0</v>
      </c>
      <c r="K110" s="65">
        <f>SUMIFS(Jul!$I$5:$I$619,Jul!$S$5:$S$619,"Receita",Jul!$F$5:$F$619,CReceber!$D110,Jul!$J$5:$J$619,"Não Pago")</f>
        <v>0</v>
      </c>
      <c r="L110" s="65">
        <f>SUMIFS(Ago!$I$5:$I$619,Ago!$S$5:$S$619,"Receita",Ago!$F$5:$F$619,CReceber!$D110,Ago!$J$5:$J$619,"Não Pago")</f>
        <v>0</v>
      </c>
      <c r="M110" s="65">
        <f>SUMIFS(Set!$I$5:$I$619,Set!$S$5:$S$619,"Receita",Set!$F$5:$F$619,CReceber!$D110,Set!$J$5:$J$619,"Não Pago")</f>
        <v>0</v>
      </c>
      <c r="N110" s="65">
        <f>SUMIFS(Out!$I$5:$I$619,Out!$S$5:$S$619,"Receita",Out!$F$5:$F$619,CReceber!$D110,Out!$J$5:$J$619,"Não Pago")</f>
        <v>0</v>
      </c>
      <c r="O110" s="65">
        <f>SUMIFS(Nov!$I$5:$I$619,Nov!$S$5:$S$619,"Receita",Nov!$F$5:$F$619,CReceber!$D110,Nov!$J$5:$J$619,"Não Pago")</f>
        <v>0</v>
      </c>
      <c r="P110" s="65">
        <f>SUMIFS(Dez!$I$5:$I$619,Dez!$S$5:$S$619,"Receita",Dez!$F$5:$F$619,CReceber!$D110,Dez!$J$5:$J$619,"Não Pago")</f>
        <v>0</v>
      </c>
      <c r="Q110" s="62">
        <f t="shared" ref="Q110:Q173" si="5">SUM(E110:P110)</f>
        <v>0</v>
      </c>
    </row>
    <row r="111" spans="3:17" ht="28.5" customHeight="1" thickTop="1" thickBot="1" x14ac:dyDescent="0.25">
      <c r="C111" s="45" t="str">
        <f>'PC Receitas'!F7</f>
        <v>4.2.3</v>
      </c>
      <c r="D111" s="46" t="str">
        <f>VLOOKUP(C111,'PC Receitas'!$F$4:$G$103,2,FALSE)</f>
        <v>Bolsa de Valores</v>
      </c>
      <c r="E111" s="65">
        <f>SUMIFS(Jan!$I$5:$I$619,Jan!$S$5:$S$619,"Receita",Jan!$F$5:$F$619,CReceber!$D111,Jan!$J$5:$J$619,"Não Pago")</f>
        <v>0</v>
      </c>
      <c r="F111" s="65">
        <f>SUMIFS(Fev!$I$5:$I$619,Fev!$S$5:$S$619,"Receita",Fev!$F$5:$F$619,CReceber!$D111,Fev!$J$5:$J$619,"Não Pago")</f>
        <v>0</v>
      </c>
      <c r="G111" s="65">
        <f>SUMIFS(Mar!$I$5:$I$619,Mar!$S$5:$S$619,"Receita",Mar!$F$5:$F$619,CReceber!$D111,Mar!$J$5:$J$619,"Não Pago")</f>
        <v>0</v>
      </c>
      <c r="H111" s="65">
        <f>SUMIFS(Abr!$I$5:$I$619,Abr!$S$5:$S$619,"Receita",Abr!$F$5:$F$619,CReceber!$D111,Abr!$J$5:$J$619,"Não Pago")</f>
        <v>0</v>
      </c>
      <c r="I111" s="65">
        <f>SUMIFS(Mai!$I$5:$I$619,Mai!$S$5:$S$619,"Receita",Mai!$F$5:$F$619,CReceber!$D111,Mai!$J$5:$J$619,"Não Pago")</f>
        <v>0</v>
      </c>
      <c r="J111" s="65">
        <f>SUMIFS(Jun!$I$5:$I$619,Jun!$S$5:$S$619,"Receita",Jun!$F$5:$F$619,CReceber!$D111,Jun!$J$5:$J$619,"Não Pago")</f>
        <v>0</v>
      </c>
      <c r="K111" s="65">
        <f>SUMIFS(Jul!$I$5:$I$619,Jul!$S$5:$S$619,"Receita",Jul!$F$5:$F$619,CReceber!$D111,Jul!$J$5:$J$619,"Não Pago")</f>
        <v>0</v>
      </c>
      <c r="L111" s="65">
        <f>SUMIFS(Ago!$I$5:$I$619,Ago!$S$5:$S$619,"Receita",Ago!$F$5:$F$619,CReceber!$D111,Ago!$J$5:$J$619,"Não Pago")</f>
        <v>0</v>
      </c>
      <c r="M111" s="65">
        <f>SUMIFS(Set!$I$5:$I$619,Set!$S$5:$S$619,"Receita",Set!$F$5:$F$619,CReceber!$D111,Set!$J$5:$J$619,"Não Pago")</f>
        <v>0</v>
      </c>
      <c r="N111" s="65">
        <f>SUMIFS(Out!$I$5:$I$619,Out!$S$5:$S$619,"Receita",Out!$F$5:$F$619,CReceber!$D111,Out!$J$5:$J$619,"Não Pago")</f>
        <v>0</v>
      </c>
      <c r="O111" s="65">
        <f>SUMIFS(Nov!$I$5:$I$619,Nov!$S$5:$S$619,"Receita",Nov!$F$5:$F$619,CReceber!$D111,Nov!$J$5:$J$619,"Não Pago")</f>
        <v>0</v>
      </c>
      <c r="P111" s="65">
        <f>SUMIFS(Dez!$I$5:$I$619,Dez!$S$5:$S$619,"Receita",Dez!$F$5:$F$619,CReceber!$D111,Dez!$J$5:$J$619,"Não Pago")</f>
        <v>0</v>
      </c>
      <c r="Q111" s="62">
        <f t="shared" si="5"/>
        <v>0</v>
      </c>
    </row>
    <row r="112" spans="3:17" ht="28.5" customHeight="1" thickTop="1" thickBot="1" x14ac:dyDescent="0.25">
      <c r="C112" s="45" t="str">
        <f>'PC Receitas'!F8</f>
        <v>4.2.4</v>
      </c>
      <c r="D112" s="46" t="str">
        <f>VLOOKUP(C112,'PC Receitas'!$F$4:$G$103,2,FALSE)</f>
        <v>Aluguel do terreno</v>
      </c>
      <c r="E112" s="65">
        <f>SUMIFS(Jan!$I$5:$I$619,Jan!$S$5:$S$619,"Receita",Jan!$F$5:$F$619,CReceber!$D112,Jan!$J$5:$J$619,"Não Pago")</f>
        <v>0</v>
      </c>
      <c r="F112" s="65">
        <f>SUMIFS(Fev!$I$5:$I$619,Fev!$S$5:$S$619,"Receita",Fev!$F$5:$F$619,CReceber!$D112,Fev!$J$5:$J$619,"Não Pago")</f>
        <v>0</v>
      </c>
      <c r="G112" s="65">
        <f>SUMIFS(Mar!$I$5:$I$619,Mar!$S$5:$S$619,"Receita",Mar!$F$5:$F$619,CReceber!$D112,Mar!$J$5:$J$619,"Não Pago")</f>
        <v>0</v>
      </c>
      <c r="H112" s="65">
        <f>SUMIFS(Abr!$I$5:$I$619,Abr!$S$5:$S$619,"Receita",Abr!$F$5:$F$619,CReceber!$D112,Abr!$J$5:$J$619,"Não Pago")</f>
        <v>0</v>
      </c>
      <c r="I112" s="65">
        <f>SUMIFS(Mai!$I$5:$I$619,Mai!$S$5:$S$619,"Receita",Mai!$F$5:$F$619,CReceber!$D112,Mai!$J$5:$J$619,"Não Pago")</f>
        <v>0</v>
      </c>
      <c r="J112" s="65">
        <f>SUMIFS(Jun!$I$5:$I$619,Jun!$S$5:$S$619,"Receita",Jun!$F$5:$F$619,CReceber!$D112,Jun!$J$5:$J$619,"Não Pago")</f>
        <v>0</v>
      </c>
      <c r="K112" s="65">
        <f>SUMIFS(Jul!$I$5:$I$619,Jul!$S$5:$S$619,"Receita",Jul!$F$5:$F$619,CReceber!$D112,Jul!$J$5:$J$619,"Não Pago")</f>
        <v>0</v>
      </c>
      <c r="L112" s="65">
        <f>SUMIFS(Ago!$I$5:$I$619,Ago!$S$5:$S$619,"Receita",Ago!$F$5:$F$619,CReceber!$D112,Ago!$J$5:$J$619,"Não Pago")</f>
        <v>0</v>
      </c>
      <c r="M112" s="65">
        <f>SUMIFS(Set!$I$5:$I$619,Set!$S$5:$S$619,"Receita",Set!$F$5:$F$619,CReceber!$D112,Set!$J$5:$J$619,"Não Pago")</f>
        <v>0</v>
      </c>
      <c r="N112" s="65">
        <f>SUMIFS(Out!$I$5:$I$619,Out!$S$5:$S$619,"Receita",Out!$F$5:$F$619,CReceber!$D112,Out!$J$5:$J$619,"Não Pago")</f>
        <v>0</v>
      </c>
      <c r="O112" s="65">
        <f>SUMIFS(Nov!$I$5:$I$619,Nov!$S$5:$S$619,"Receita",Nov!$F$5:$F$619,CReceber!$D112,Nov!$J$5:$J$619,"Não Pago")</f>
        <v>0</v>
      </c>
      <c r="P112" s="65">
        <f>SUMIFS(Dez!$I$5:$I$619,Dez!$S$5:$S$619,"Receita",Dez!$F$5:$F$619,CReceber!$D112,Dez!$J$5:$J$619,"Não Pago")</f>
        <v>0</v>
      </c>
      <c r="Q112" s="62">
        <f t="shared" si="5"/>
        <v>0</v>
      </c>
    </row>
    <row r="113" spans="3:17" ht="28.5" customHeight="1" thickTop="1" thickBot="1" x14ac:dyDescent="0.25">
      <c r="C113" s="45" t="str">
        <f>'PC Receitas'!F9</f>
        <v>4.2.5</v>
      </c>
      <c r="D113" s="46" t="str">
        <f>VLOOKUP(C113,'PC Receitas'!$F$4:$G$103,2,FALSE)</f>
        <v>-</v>
      </c>
      <c r="E113" s="65">
        <f>SUMIFS(Jan!$I$5:$I$619,Jan!$S$5:$S$619,"Receita",Jan!$F$5:$F$619,CReceber!$D113,Jan!$J$5:$J$619,"Não Pago")</f>
        <v>0</v>
      </c>
      <c r="F113" s="65">
        <f>SUMIFS(Fev!$I$5:$I$619,Fev!$S$5:$S$619,"Receita",Fev!$F$5:$F$619,CReceber!$D113,Fev!$J$5:$J$619,"Não Pago")</f>
        <v>0</v>
      </c>
      <c r="G113" s="65">
        <f>SUMIFS(Mar!$I$5:$I$619,Mar!$S$5:$S$619,"Receita",Mar!$F$5:$F$619,CReceber!$D113,Mar!$J$5:$J$619,"Não Pago")</f>
        <v>0</v>
      </c>
      <c r="H113" s="65">
        <f>SUMIFS(Abr!$I$5:$I$619,Abr!$S$5:$S$619,"Receita",Abr!$F$5:$F$619,CReceber!$D113,Abr!$J$5:$J$619,"Não Pago")</f>
        <v>0</v>
      </c>
      <c r="I113" s="65">
        <f>SUMIFS(Mai!$I$5:$I$619,Mai!$S$5:$S$619,"Receita",Mai!$F$5:$F$619,CReceber!$D113,Mai!$J$5:$J$619,"Não Pago")</f>
        <v>0</v>
      </c>
      <c r="J113" s="65">
        <f>SUMIFS(Jun!$I$5:$I$619,Jun!$S$5:$S$619,"Receita",Jun!$F$5:$F$619,CReceber!$D113,Jun!$J$5:$J$619,"Não Pago")</f>
        <v>0</v>
      </c>
      <c r="K113" s="65">
        <f>SUMIFS(Jul!$I$5:$I$619,Jul!$S$5:$S$619,"Receita",Jul!$F$5:$F$619,CReceber!$D113,Jul!$J$5:$J$619,"Não Pago")</f>
        <v>0</v>
      </c>
      <c r="L113" s="65">
        <f>SUMIFS(Ago!$I$5:$I$619,Ago!$S$5:$S$619,"Receita",Ago!$F$5:$F$619,CReceber!$D113,Ago!$J$5:$J$619,"Não Pago")</f>
        <v>0</v>
      </c>
      <c r="M113" s="65">
        <f>SUMIFS(Set!$I$5:$I$619,Set!$S$5:$S$619,"Receita",Set!$F$5:$F$619,CReceber!$D113,Set!$J$5:$J$619,"Não Pago")</f>
        <v>0</v>
      </c>
      <c r="N113" s="65">
        <f>SUMIFS(Out!$I$5:$I$619,Out!$S$5:$S$619,"Receita",Out!$F$5:$F$619,CReceber!$D113,Out!$J$5:$J$619,"Não Pago")</f>
        <v>0</v>
      </c>
      <c r="O113" s="65">
        <f>SUMIFS(Nov!$I$5:$I$619,Nov!$S$5:$S$619,"Receita",Nov!$F$5:$F$619,CReceber!$D113,Nov!$J$5:$J$619,"Não Pago")</f>
        <v>0</v>
      </c>
      <c r="P113" s="65">
        <f>SUMIFS(Dez!$I$5:$I$619,Dez!$S$5:$S$619,"Receita",Dez!$F$5:$F$619,CReceber!$D113,Dez!$J$5:$J$619,"Não Pago")</f>
        <v>0</v>
      </c>
      <c r="Q113" s="62">
        <f t="shared" si="5"/>
        <v>0</v>
      </c>
    </row>
    <row r="114" spans="3:17" ht="28.5" customHeight="1" thickTop="1" thickBot="1" x14ac:dyDescent="0.25">
      <c r="C114" s="45" t="str">
        <f>'PC Receitas'!F10</f>
        <v>4.2.6</v>
      </c>
      <c r="D114" s="46" t="str">
        <f>VLOOKUP(C114,'PC Receitas'!$F$4:$G$103,2,FALSE)</f>
        <v>-</v>
      </c>
      <c r="E114" s="65">
        <f>SUMIFS(Jan!$I$5:$I$619,Jan!$S$5:$S$619,"Receita",Jan!$F$5:$F$619,CReceber!$D114,Jan!$J$5:$J$619,"Não Pago")</f>
        <v>0</v>
      </c>
      <c r="F114" s="65">
        <f>SUMIFS(Fev!$I$5:$I$619,Fev!$S$5:$S$619,"Receita",Fev!$F$5:$F$619,CReceber!$D114,Fev!$J$5:$J$619,"Não Pago")</f>
        <v>0</v>
      </c>
      <c r="G114" s="65">
        <f>SUMIFS(Mar!$I$5:$I$619,Mar!$S$5:$S$619,"Receita",Mar!$F$5:$F$619,CReceber!$D114,Mar!$J$5:$J$619,"Não Pago")</f>
        <v>0</v>
      </c>
      <c r="H114" s="65">
        <f>SUMIFS(Abr!$I$5:$I$619,Abr!$S$5:$S$619,"Receita",Abr!$F$5:$F$619,CReceber!$D114,Abr!$J$5:$J$619,"Não Pago")</f>
        <v>0</v>
      </c>
      <c r="I114" s="65">
        <f>SUMIFS(Mai!$I$5:$I$619,Mai!$S$5:$S$619,"Receita",Mai!$F$5:$F$619,CReceber!$D114,Mai!$J$5:$J$619,"Não Pago")</f>
        <v>0</v>
      </c>
      <c r="J114" s="65">
        <f>SUMIFS(Jun!$I$5:$I$619,Jun!$S$5:$S$619,"Receita",Jun!$F$5:$F$619,CReceber!$D114,Jun!$J$5:$J$619,"Não Pago")</f>
        <v>0</v>
      </c>
      <c r="K114" s="65">
        <f>SUMIFS(Jul!$I$5:$I$619,Jul!$S$5:$S$619,"Receita",Jul!$F$5:$F$619,CReceber!$D114,Jul!$J$5:$J$619,"Não Pago")</f>
        <v>0</v>
      </c>
      <c r="L114" s="65">
        <f>SUMIFS(Ago!$I$5:$I$619,Ago!$S$5:$S$619,"Receita",Ago!$F$5:$F$619,CReceber!$D114,Ago!$J$5:$J$619,"Não Pago")</f>
        <v>0</v>
      </c>
      <c r="M114" s="65">
        <f>SUMIFS(Set!$I$5:$I$619,Set!$S$5:$S$619,"Receita",Set!$F$5:$F$619,CReceber!$D114,Set!$J$5:$J$619,"Não Pago")</f>
        <v>0</v>
      </c>
      <c r="N114" s="65">
        <f>SUMIFS(Out!$I$5:$I$619,Out!$S$5:$S$619,"Receita",Out!$F$5:$F$619,CReceber!$D114,Out!$J$5:$J$619,"Não Pago")</f>
        <v>0</v>
      </c>
      <c r="O114" s="65">
        <f>SUMIFS(Nov!$I$5:$I$619,Nov!$S$5:$S$619,"Receita",Nov!$F$5:$F$619,CReceber!$D114,Nov!$J$5:$J$619,"Não Pago")</f>
        <v>0</v>
      </c>
      <c r="P114" s="65">
        <f>SUMIFS(Dez!$I$5:$I$619,Dez!$S$5:$S$619,"Receita",Dez!$F$5:$F$619,CReceber!$D114,Dez!$J$5:$J$619,"Não Pago")</f>
        <v>0</v>
      </c>
      <c r="Q114" s="62">
        <f t="shared" si="5"/>
        <v>0</v>
      </c>
    </row>
    <row r="115" spans="3:17" ht="28.5" customHeight="1" thickTop="1" thickBot="1" x14ac:dyDescent="0.25">
      <c r="C115" s="45" t="str">
        <f>'PC Receitas'!F11</f>
        <v>4.2.7</v>
      </c>
      <c r="D115" s="46" t="str">
        <f>VLOOKUP(C115,'PC Receitas'!$F$4:$G$103,2,FALSE)</f>
        <v>-</v>
      </c>
      <c r="E115" s="65">
        <f>SUMIFS(Jan!$I$5:$I$619,Jan!$S$5:$S$619,"Receita",Jan!$F$5:$F$619,CReceber!$D115,Jan!$J$5:$J$619,"Não Pago")</f>
        <v>0</v>
      </c>
      <c r="F115" s="65">
        <f>SUMIFS(Fev!$I$5:$I$619,Fev!$S$5:$S$619,"Receita",Fev!$F$5:$F$619,CReceber!$D115,Fev!$J$5:$J$619,"Não Pago")</f>
        <v>0</v>
      </c>
      <c r="G115" s="65">
        <f>SUMIFS(Mar!$I$5:$I$619,Mar!$S$5:$S$619,"Receita",Mar!$F$5:$F$619,CReceber!$D115,Mar!$J$5:$J$619,"Não Pago")</f>
        <v>0</v>
      </c>
      <c r="H115" s="65">
        <f>SUMIFS(Abr!$I$5:$I$619,Abr!$S$5:$S$619,"Receita",Abr!$F$5:$F$619,CReceber!$D115,Abr!$J$5:$J$619,"Não Pago")</f>
        <v>0</v>
      </c>
      <c r="I115" s="65">
        <f>SUMIFS(Mai!$I$5:$I$619,Mai!$S$5:$S$619,"Receita",Mai!$F$5:$F$619,CReceber!$D115,Mai!$J$5:$J$619,"Não Pago")</f>
        <v>0</v>
      </c>
      <c r="J115" s="65">
        <f>SUMIFS(Jun!$I$5:$I$619,Jun!$S$5:$S$619,"Receita",Jun!$F$5:$F$619,CReceber!$D115,Jun!$J$5:$J$619,"Não Pago")</f>
        <v>0</v>
      </c>
      <c r="K115" s="65">
        <f>SUMIFS(Jul!$I$5:$I$619,Jul!$S$5:$S$619,"Receita",Jul!$F$5:$F$619,CReceber!$D115,Jul!$J$5:$J$619,"Não Pago")</f>
        <v>0</v>
      </c>
      <c r="L115" s="65">
        <f>SUMIFS(Ago!$I$5:$I$619,Ago!$S$5:$S$619,"Receita",Ago!$F$5:$F$619,CReceber!$D115,Ago!$J$5:$J$619,"Não Pago")</f>
        <v>0</v>
      </c>
      <c r="M115" s="65">
        <f>SUMIFS(Set!$I$5:$I$619,Set!$S$5:$S$619,"Receita",Set!$F$5:$F$619,CReceber!$D115,Set!$J$5:$J$619,"Não Pago")</f>
        <v>0</v>
      </c>
      <c r="N115" s="65">
        <f>SUMIFS(Out!$I$5:$I$619,Out!$S$5:$S$619,"Receita",Out!$F$5:$F$619,CReceber!$D115,Out!$J$5:$J$619,"Não Pago")</f>
        <v>0</v>
      </c>
      <c r="O115" s="65">
        <f>SUMIFS(Nov!$I$5:$I$619,Nov!$S$5:$S$619,"Receita",Nov!$F$5:$F$619,CReceber!$D115,Nov!$J$5:$J$619,"Não Pago")</f>
        <v>0</v>
      </c>
      <c r="P115" s="65">
        <f>SUMIFS(Dez!$I$5:$I$619,Dez!$S$5:$S$619,"Receita",Dez!$F$5:$F$619,CReceber!$D115,Dez!$J$5:$J$619,"Não Pago")</f>
        <v>0</v>
      </c>
      <c r="Q115" s="62">
        <f t="shared" si="5"/>
        <v>0</v>
      </c>
    </row>
    <row r="116" spans="3:17" ht="28.5" customHeight="1" thickTop="1" thickBot="1" x14ac:dyDescent="0.25">
      <c r="C116" s="45" t="str">
        <f>'PC Receitas'!F12</f>
        <v>4.2.8</v>
      </c>
      <c r="D116" s="46" t="str">
        <f>VLOOKUP(C116,'PC Receitas'!$F$4:$G$103,2,FALSE)</f>
        <v>-</v>
      </c>
      <c r="E116" s="65">
        <f>SUMIFS(Jan!$I$5:$I$619,Jan!$S$5:$S$619,"Receita",Jan!$F$5:$F$619,CReceber!$D116,Jan!$J$5:$J$619,"Não Pago")</f>
        <v>0</v>
      </c>
      <c r="F116" s="65">
        <f>SUMIFS(Fev!$I$5:$I$619,Fev!$S$5:$S$619,"Receita",Fev!$F$5:$F$619,CReceber!$D116,Fev!$J$5:$J$619,"Não Pago")</f>
        <v>0</v>
      </c>
      <c r="G116" s="65">
        <f>SUMIFS(Mar!$I$5:$I$619,Mar!$S$5:$S$619,"Receita",Mar!$F$5:$F$619,CReceber!$D116,Mar!$J$5:$J$619,"Não Pago")</f>
        <v>0</v>
      </c>
      <c r="H116" s="65">
        <f>SUMIFS(Abr!$I$5:$I$619,Abr!$S$5:$S$619,"Receita",Abr!$F$5:$F$619,CReceber!$D116,Abr!$J$5:$J$619,"Não Pago")</f>
        <v>0</v>
      </c>
      <c r="I116" s="65">
        <f>SUMIFS(Mai!$I$5:$I$619,Mai!$S$5:$S$619,"Receita",Mai!$F$5:$F$619,CReceber!$D116,Mai!$J$5:$J$619,"Não Pago")</f>
        <v>0</v>
      </c>
      <c r="J116" s="65">
        <f>SUMIFS(Jun!$I$5:$I$619,Jun!$S$5:$S$619,"Receita",Jun!$F$5:$F$619,CReceber!$D116,Jun!$J$5:$J$619,"Não Pago")</f>
        <v>0</v>
      </c>
      <c r="K116" s="65">
        <f>SUMIFS(Jul!$I$5:$I$619,Jul!$S$5:$S$619,"Receita",Jul!$F$5:$F$619,CReceber!$D116,Jul!$J$5:$J$619,"Não Pago")</f>
        <v>0</v>
      </c>
      <c r="L116" s="65">
        <f>SUMIFS(Ago!$I$5:$I$619,Ago!$S$5:$S$619,"Receita",Ago!$F$5:$F$619,CReceber!$D116,Ago!$J$5:$J$619,"Não Pago")</f>
        <v>0</v>
      </c>
      <c r="M116" s="65">
        <f>SUMIFS(Set!$I$5:$I$619,Set!$S$5:$S$619,"Receita",Set!$F$5:$F$619,CReceber!$D116,Set!$J$5:$J$619,"Não Pago")</f>
        <v>0</v>
      </c>
      <c r="N116" s="65">
        <f>SUMIFS(Out!$I$5:$I$619,Out!$S$5:$S$619,"Receita",Out!$F$5:$F$619,CReceber!$D116,Out!$J$5:$J$619,"Não Pago")</f>
        <v>0</v>
      </c>
      <c r="O116" s="65">
        <f>SUMIFS(Nov!$I$5:$I$619,Nov!$S$5:$S$619,"Receita",Nov!$F$5:$F$619,CReceber!$D116,Nov!$J$5:$J$619,"Não Pago")</f>
        <v>0</v>
      </c>
      <c r="P116" s="65">
        <f>SUMIFS(Dez!$I$5:$I$619,Dez!$S$5:$S$619,"Receita",Dez!$F$5:$F$619,CReceber!$D116,Dez!$J$5:$J$619,"Não Pago")</f>
        <v>0</v>
      </c>
      <c r="Q116" s="62">
        <f t="shared" si="5"/>
        <v>0</v>
      </c>
    </row>
    <row r="117" spans="3:17" ht="28.5" customHeight="1" thickTop="1" thickBot="1" x14ac:dyDescent="0.25">
      <c r="C117" s="45" t="str">
        <f>'PC Receitas'!F13</f>
        <v>4.2.9</v>
      </c>
      <c r="D117" s="46" t="str">
        <f>VLOOKUP(C117,'PC Receitas'!$F$4:$G$103,2,FALSE)</f>
        <v>-</v>
      </c>
      <c r="E117" s="65">
        <f>SUMIFS(Jan!$I$5:$I$619,Jan!$S$5:$S$619,"Receita",Jan!$F$5:$F$619,CReceber!$D117,Jan!$J$5:$J$619,"Não Pago")</f>
        <v>0</v>
      </c>
      <c r="F117" s="65">
        <f>SUMIFS(Fev!$I$5:$I$619,Fev!$S$5:$S$619,"Receita",Fev!$F$5:$F$619,CReceber!$D117,Fev!$J$5:$J$619,"Não Pago")</f>
        <v>0</v>
      </c>
      <c r="G117" s="65">
        <f>SUMIFS(Mar!$I$5:$I$619,Mar!$S$5:$S$619,"Receita",Mar!$F$5:$F$619,CReceber!$D117,Mar!$J$5:$J$619,"Não Pago")</f>
        <v>0</v>
      </c>
      <c r="H117" s="65">
        <f>SUMIFS(Abr!$I$5:$I$619,Abr!$S$5:$S$619,"Receita",Abr!$F$5:$F$619,CReceber!$D117,Abr!$J$5:$J$619,"Não Pago")</f>
        <v>0</v>
      </c>
      <c r="I117" s="65">
        <f>SUMIFS(Mai!$I$5:$I$619,Mai!$S$5:$S$619,"Receita",Mai!$F$5:$F$619,CReceber!$D117,Mai!$J$5:$J$619,"Não Pago")</f>
        <v>0</v>
      </c>
      <c r="J117" s="65">
        <f>SUMIFS(Jun!$I$5:$I$619,Jun!$S$5:$S$619,"Receita",Jun!$F$5:$F$619,CReceber!$D117,Jun!$J$5:$J$619,"Não Pago")</f>
        <v>0</v>
      </c>
      <c r="K117" s="65">
        <f>SUMIFS(Jul!$I$5:$I$619,Jul!$S$5:$S$619,"Receita",Jul!$F$5:$F$619,CReceber!$D117,Jul!$J$5:$J$619,"Não Pago")</f>
        <v>0</v>
      </c>
      <c r="L117" s="65">
        <f>SUMIFS(Ago!$I$5:$I$619,Ago!$S$5:$S$619,"Receita",Ago!$F$5:$F$619,CReceber!$D117,Ago!$J$5:$J$619,"Não Pago")</f>
        <v>0</v>
      </c>
      <c r="M117" s="65">
        <f>SUMIFS(Set!$I$5:$I$619,Set!$S$5:$S$619,"Receita",Set!$F$5:$F$619,CReceber!$D117,Set!$J$5:$J$619,"Não Pago")</f>
        <v>0</v>
      </c>
      <c r="N117" s="65">
        <f>SUMIFS(Out!$I$5:$I$619,Out!$S$5:$S$619,"Receita",Out!$F$5:$F$619,CReceber!$D117,Out!$J$5:$J$619,"Não Pago")</f>
        <v>0</v>
      </c>
      <c r="O117" s="65">
        <f>SUMIFS(Nov!$I$5:$I$619,Nov!$S$5:$S$619,"Receita",Nov!$F$5:$F$619,CReceber!$D117,Nov!$J$5:$J$619,"Não Pago")</f>
        <v>0</v>
      </c>
      <c r="P117" s="65">
        <f>SUMIFS(Dez!$I$5:$I$619,Dez!$S$5:$S$619,"Receita",Dez!$F$5:$F$619,CReceber!$D117,Dez!$J$5:$J$619,"Não Pago")</f>
        <v>0</v>
      </c>
      <c r="Q117" s="62">
        <f t="shared" si="5"/>
        <v>0</v>
      </c>
    </row>
    <row r="118" spans="3:17" ht="28.5" customHeight="1" thickTop="1" thickBot="1" x14ac:dyDescent="0.25">
      <c r="C118" s="45" t="str">
        <f>'PC Receitas'!F14</f>
        <v>4.2.10</v>
      </c>
      <c r="D118" s="46" t="str">
        <f>VLOOKUP(C118,'PC Receitas'!$F$4:$G$103,2,FALSE)</f>
        <v>-</v>
      </c>
      <c r="E118" s="65">
        <f>SUMIFS(Jan!$I$5:$I$619,Jan!$S$5:$S$619,"Receita",Jan!$F$5:$F$619,CReceber!$D118,Jan!$J$5:$J$619,"Não Pago")</f>
        <v>0</v>
      </c>
      <c r="F118" s="65">
        <f>SUMIFS(Fev!$I$5:$I$619,Fev!$S$5:$S$619,"Receita",Fev!$F$5:$F$619,CReceber!$D118,Fev!$J$5:$J$619,"Não Pago")</f>
        <v>0</v>
      </c>
      <c r="G118" s="65">
        <f>SUMIFS(Mar!$I$5:$I$619,Mar!$S$5:$S$619,"Receita",Mar!$F$5:$F$619,CReceber!$D118,Mar!$J$5:$J$619,"Não Pago")</f>
        <v>0</v>
      </c>
      <c r="H118" s="65">
        <f>SUMIFS(Abr!$I$5:$I$619,Abr!$S$5:$S$619,"Receita",Abr!$F$5:$F$619,CReceber!$D118,Abr!$J$5:$J$619,"Não Pago")</f>
        <v>0</v>
      </c>
      <c r="I118" s="65">
        <f>SUMIFS(Mai!$I$5:$I$619,Mai!$S$5:$S$619,"Receita",Mai!$F$5:$F$619,CReceber!$D118,Mai!$J$5:$J$619,"Não Pago")</f>
        <v>0</v>
      </c>
      <c r="J118" s="65">
        <f>SUMIFS(Jun!$I$5:$I$619,Jun!$S$5:$S$619,"Receita",Jun!$F$5:$F$619,CReceber!$D118,Jun!$J$5:$J$619,"Não Pago")</f>
        <v>0</v>
      </c>
      <c r="K118" s="65">
        <f>SUMIFS(Jul!$I$5:$I$619,Jul!$S$5:$S$619,"Receita",Jul!$F$5:$F$619,CReceber!$D118,Jul!$J$5:$J$619,"Não Pago")</f>
        <v>0</v>
      </c>
      <c r="L118" s="65">
        <f>SUMIFS(Ago!$I$5:$I$619,Ago!$S$5:$S$619,"Receita",Ago!$F$5:$F$619,CReceber!$D118,Ago!$J$5:$J$619,"Não Pago")</f>
        <v>0</v>
      </c>
      <c r="M118" s="65">
        <f>SUMIFS(Set!$I$5:$I$619,Set!$S$5:$S$619,"Receita",Set!$F$5:$F$619,CReceber!$D118,Set!$J$5:$J$619,"Não Pago")</f>
        <v>0</v>
      </c>
      <c r="N118" s="65">
        <f>SUMIFS(Out!$I$5:$I$619,Out!$S$5:$S$619,"Receita",Out!$F$5:$F$619,CReceber!$D118,Out!$J$5:$J$619,"Não Pago")</f>
        <v>0</v>
      </c>
      <c r="O118" s="65">
        <f>SUMIFS(Nov!$I$5:$I$619,Nov!$S$5:$S$619,"Receita",Nov!$F$5:$F$619,CReceber!$D118,Nov!$J$5:$J$619,"Não Pago")</f>
        <v>0</v>
      </c>
      <c r="P118" s="65">
        <f>SUMIFS(Dez!$I$5:$I$619,Dez!$S$5:$S$619,"Receita",Dez!$F$5:$F$619,CReceber!$D118,Dez!$J$5:$J$619,"Não Pago")</f>
        <v>0</v>
      </c>
      <c r="Q118" s="62">
        <f t="shared" si="5"/>
        <v>0</v>
      </c>
    </row>
    <row r="119" spans="3:17" ht="28.5" customHeight="1" thickTop="1" thickBot="1" x14ac:dyDescent="0.25">
      <c r="C119" s="45" t="str">
        <f>'PC Receitas'!F15</f>
        <v>4.2.11</v>
      </c>
      <c r="D119" s="46" t="str">
        <f>VLOOKUP(C119,'PC Receitas'!$F$4:$G$103,2,FALSE)</f>
        <v>-</v>
      </c>
      <c r="E119" s="65">
        <f>SUMIFS(Jan!$I$5:$I$619,Jan!$S$5:$S$619,"Receita",Jan!$F$5:$F$619,CReceber!$D119,Jan!$J$5:$J$619,"Não Pago")</f>
        <v>0</v>
      </c>
      <c r="F119" s="65">
        <f>SUMIFS(Fev!$I$5:$I$619,Fev!$S$5:$S$619,"Receita",Fev!$F$5:$F$619,CReceber!$D119,Fev!$J$5:$J$619,"Não Pago")</f>
        <v>0</v>
      </c>
      <c r="G119" s="65">
        <f>SUMIFS(Mar!$I$5:$I$619,Mar!$S$5:$S$619,"Receita",Mar!$F$5:$F$619,CReceber!$D119,Mar!$J$5:$J$619,"Não Pago")</f>
        <v>0</v>
      </c>
      <c r="H119" s="65">
        <f>SUMIFS(Abr!$I$5:$I$619,Abr!$S$5:$S$619,"Receita",Abr!$F$5:$F$619,CReceber!$D119,Abr!$J$5:$J$619,"Não Pago")</f>
        <v>0</v>
      </c>
      <c r="I119" s="65">
        <f>SUMIFS(Mai!$I$5:$I$619,Mai!$S$5:$S$619,"Receita",Mai!$F$5:$F$619,CReceber!$D119,Mai!$J$5:$J$619,"Não Pago")</f>
        <v>0</v>
      </c>
      <c r="J119" s="65">
        <f>SUMIFS(Jun!$I$5:$I$619,Jun!$S$5:$S$619,"Receita",Jun!$F$5:$F$619,CReceber!$D119,Jun!$J$5:$J$619,"Não Pago")</f>
        <v>0</v>
      </c>
      <c r="K119" s="65">
        <f>SUMIFS(Jul!$I$5:$I$619,Jul!$S$5:$S$619,"Receita",Jul!$F$5:$F$619,CReceber!$D119,Jul!$J$5:$J$619,"Não Pago")</f>
        <v>0</v>
      </c>
      <c r="L119" s="65">
        <f>SUMIFS(Ago!$I$5:$I$619,Ago!$S$5:$S$619,"Receita",Ago!$F$5:$F$619,CReceber!$D119,Ago!$J$5:$J$619,"Não Pago")</f>
        <v>0</v>
      </c>
      <c r="M119" s="65">
        <f>SUMIFS(Set!$I$5:$I$619,Set!$S$5:$S$619,"Receita",Set!$F$5:$F$619,CReceber!$D119,Set!$J$5:$J$619,"Não Pago")</f>
        <v>0</v>
      </c>
      <c r="N119" s="65">
        <f>SUMIFS(Out!$I$5:$I$619,Out!$S$5:$S$619,"Receita",Out!$F$5:$F$619,CReceber!$D119,Out!$J$5:$J$619,"Não Pago")</f>
        <v>0</v>
      </c>
      <c r="O119" s="65">
        <f>SUMIFS(Nov!$I$5:$I$619,Nov!$S$5:$S$619,"Receita",Nov!$F$5:$F$619,CReceber!$D119,Nov!$J$5:$J$619,"Não Pago")</f>
        <v>0</v>
      </c>
      <c r="P119" s="65">
        <f>SUMIFS(Dez!$I$5:$I$619,Dez!$S$5:$S$619,"Receita",Dez!$F$5:$F$619,CReceber!$D119,Dez!$J$5:$J$619,"Não Pago")</f>
        <v>0</v>
      </c>
      <c r="Q119" s="62">
        <f t="shared" si="5"/>
        <v>0</v>
      </c>
    </row>
    <row r="120" spans="3:17" ht="28.5" customHeight="1" thickTop="1" thickBot="1" x14ac:dyDescent="0.25">
      <c r="C120" s="45" t="str">
        <f>'PC Receitas'!F16</f>
        <v>4.2.12</v>
      </c>
      <c r="D120" s="46" t="str">
        <f>VLOOKUP(C120,'PC Receitas'!$F$4:$G$103,2,FALSE)</f>
        <v>-</v>
      </c>
      <c r="E120" s="65">
        <f>SUMIFS(Jan!$I$5:$I$619,Jan!$S$5:$S$619,"Receita",Jan!$F$5:$F$619,CReceber!$D120,Jan!$J$5:$J$619,"Não Pago")</f>
        <v>0</v>
      </c>
      <c r="F120" s="65">
        <f>SUMIFS(Fev!$I$5:$I$619,Fev!$S$5:$S$619,"Receita",Fev!$F$5:$F$619,CReceber!$D120,Fev!$J$5:$J$619,"Não Pago")</f>
        <v>0</v>
      </c>
      <c r="G120" s="65">
        <f>SUMIFS(Mar!$I$5:$I$619,Mar!$S$5:$S$619,"Receita",Mar!$F$5:$F$619,CReceber!$D120,Mar!$J$5:$J$619,"Não Pago")</f>
        <v>0</v>
      </c>
      <c r="H120" s="65">
        <f>SUMIFS(Abr!$I$5:$I$619,Abr!$S$5:$S$619,"Receita",Abr!$F$5:$F$619,CReceber!$D120,Abr!$J$5:$J$619,"Não Pago")</f>
        <v>0</v>
      </c>
      <c r="I120" s="65">
        <f>SUMIFS(Mai!$I$5:$I$619,Mai!$S$5:$S$619,"Receita",Mai!$F$5:$F$619,CReceber!$D120,Mai!$J$5:$J$619,"Não Pago")</f>
        <v>0</v>
      </c>
      <c r="J120" s="65">
        <f>SUMIFS(Jun!$I$5:$I$619,Jun!$S$5:$S$619,"Receita",Jun!$F$5:$F$619,CReceber!$D120,Jun!$J$5:$J$619,"Não Pago")</f>
        <v>0</v>
      </c>
      <c r="K120" s="65">
        <f>SUMIFS(Jul!$I$5:$I$619,Jul!$S$5:$S$619,"Receita",Jul!$F$5:$F$619,CReceber!$D120,Jul!$J$5:$J$619,"Não Pago")</f>
        <v>0</v>
      </c>
      <c r="L120" s="65">
        <f>SUMIFS(Ago!$I$5:$I$619,Ago!$S$5:$S$619,"Receita",Ago!$F$5:$F$619,CReceber!$D120,Ago!$J$5:$J$619,"Não Pago")</f>
        <v>0</v>
      </c>
      <c r="M120" s="65">
        <f>SUMIFS(Set!$I$5:$I$619,Set!$S$5:$S$619,"Receita",Set!$F$5:$F$619,CReceber!$D120,Set!$J$5:$J$619,"Não Pago")</f>
        <v>0</v>
      </c>
      <c r="N120" s="65">
        <f>SUMIFS(Out!$I$5:$I$619,Out!$S$5:$S$619,"Receita",Out!$F$5:$F$619,CReceber!$D120,Out!$J$5:$J$619,"Não Pago")</f>
        <v>0</v>
      </c>
      <c r="O120" s="65">
        <f>SUMIFS(Nov!$I$5:$I$619,Nov!$S$5:$S$619,"Receita",Nov!$F$5:$F$619,CReceber!$D120,Nov!$J$5:$J$619,"Não Pago")</f>
        <v>0</v>
      </c>
      <c r="P120" s="65">
        <f>SUMIFS(Dez!$I$5:$I$619,Dez!$S$5:$S$619,"Receita",Dez!$F$5:$F$619,CReceber!$D120,Dez!$J$5:$J$619,"Não Pago")</f>
        <v>0</v>
      </c>
      <c r="Q120" s="62">
        <f t="shared" si="5"/>
        <v>0</v>
      </c>
    </row>
    <row r="121" spans="3:17" ht="28.5" customHeight="1" thickTop="1" thickBot="1" x14ac:dyDescent="0.25">
      <c r="C121" s="45" t="str">
        <f>'PC Receitas'!F17</f>
        <v>4.2.13</v>
      </c>
      <c r="D121" s="46" t="str">
        <f>VLOOKUP(C121,'PC Receitas'!$F$4:$G$103,2,FALSE)</f>
        <v>-</v>
      </c>
      <c r="E121" s="65">
        <f>SUMIFS(Jan!$I$5:$I$619,Jan!$S$5:$S$619,"Receita",Jan!$F$5:$F$619,CReceber!$D121,Jan!$J$5:$J$619,"Não Pago")</f>
        <v>0</v>
      </c>
      <c r="F121" s="65">
        <f>SUMIFS(Fev!$I$5:$I$619,Fev!$S$5:$S$619,"Receita",Fev!$F$5:$F$619,CReceber!$D121,Fev!$J$5:$J$619,"Não Pago")</f>
        <v>0</v>
      </c>
      <c r="G121" s="65">
        <f>SUMIFS(Mar!$I$5:$I$619,Mar!$S$5:$S$619,"Receita",Mar!$F$5:$F$619,CReceber!$D121,Mar!$J$5:$J$619,"Não Pago")</f>
        <v>0</v>
      </c>
      <c r="H121" s="65">
        <f>SUMIFS(Abr!$I$5:$I$619,Abr!$S$5:$S$619,"Receita",Abr!$F$5:$F$619,CReceber!$D121,Abr!$J$5:$J$619,"Não Pago")</f>
        <v>0</v>
      </c>
      <c r="I121" s="65">
        <f>SUMIFS(Mai!$I$5:$I$619,Mai!$S$5:$S$619,"Receita",Mai!$F$5:$F$619,CReceber!$D121,Mai!$J$5:$J$619,"Não Pago")</f>
        <v>0</v>
      </c>
      <c r="J121" s="65">
        <f>SUMIFS(Jun!$I$5:$I$619,Jun!$S$5:$S$619,"Receita",Jun!$F$5:$F$619,CReceber!$D121,Jun!$J$5:$J$619,"Não Pago")</f>
        <v>0</v>
      </c>
      <c r="K121" s="65">
        <f>SUMIFS(Jul!$I$5:$I$619,Jul!$S$5:$S$619,"Receita",Jul!$F$5:$F$619,CReceber!$D121,Jul!$J$5:$J$619,"Não Pago")</f>
        <v>0</v>
      </c>
      <c r="L121" s="65">
        <f>SUMIFS(Ago!$I$5:$I$619,Ago!$S$5:$S$619,"Receita",Ago!$F$5:$F$619,CReceber!$D121,Ago!$J$5:$J$619,"Não Pago")</f>
        <v>0</v>
      </c>
      <c r="M121" s="65">
        <f>SUMIFS(Set!$I$5:$I$619,Set!$S$5:$S$619,"Receita",Set!$F$5:$F$619,CReceber!$D121,Set!$J$5:$J$619,"Não Pago")</f>
        <v>0</v>
      </c>
      <c r="N121" s="65">
        <f>SUMIFS(Out!$I$5:$I$619,Out!$S$5:$S$619,"Receita",Out!$F$5:$F$619,CReceber!$D121,Out!$J$5:$J$619,"Não Pago")</f>
        <v>0</v>
      </c>
      <c r="O121" s="65">
        <f>SUMIFS(Nov!$I$5:$I$619,Nov!$S$5:$S$619,"Receita",Nov!$F$5:$F$619,CReceber!$D121,Nov!$J$5:$J$619,"Não Pago")</f>
        <v>0</v>
      </c>
      <c r="P121" s="65">
        <f>SUMIFS(Dez!$I$5:$I$619,Dez!$S$5:$S$619,"Receita",Dez!$F$5:$F$619,CReceber!$D121,Dez!$J$5:$J$619,"Não Pago")</f>
        <v>0</v>
      </c>
      <c r="Q121" s="62">
        <f t="shared" si="5"/>
        <v>0</v>
      </c>
    </row>
    <row r="122" spans="3:17" ht="28.5" customHeight="1" thickTop="1" thickBot="1" x14ac:dyDescent="0.25">
      <c r="C122" s="45" t="str">
        <f>'PC Receitas'!F18</f>
        <v>4.2.14</v>
      </c>
      <c r="D122" s="46" t="str">
        <f>VLOOKUP(C122,'PC Receitas'!$F$4:$G$103,2,FALSE)</f>
        <v>-</v>
      </c>
      <c r="E122" s="65">
        <f>SUMIFS(Jan!$I$5:$I$619,Jan!$S$5:$S$619,"Receita",Jan!$F$5:$F$619,CReceber!$D122,Jan!$J$5:$J$619,"Não Pago")</f>
        <v>0</v>
      </c>
      <c r="F122" s="65">
        <f>SUMIFS(Fev!$I$5:$I$619,Fev!$S$5:$S$619,"Receita",Fev!$F$5:$F$619,CReceber!$D122,Fev!$J$5:$J$619,"Não Pago")</f>
        <v>0</v>
      </c>
      <c r="G122" s="65">
        <f>SUMIFS(Mar!$I$5:$I$619,Mar!$S$5:$S$619,"Receita",Mar!$F$5:$F$619,CReceber!$D122,Mar!$J$5:$J$619,"Não Pago")</f>
        <v>0</v>
      </c>
      <c r="H122" s="65">
        <f>SUMIFS(Abr!$I$5:$I$619,Abr!$S$5:$S$619,"Receita",Abr!$F$5:$F$619,CReceber!$D122,Abr!$J$5:$J$619,"Não Pago")</f>
        <v>0</v>
      </c>
      <c r="I122" s="65">
        <f>SUMIFS(Mai!$I$5:$I$619,Mai!$S$5:$S$619,"Receita",Mai!$F$5:$F$619,CReceber!$D122,Mai!$J$5:$J$619,"Não Pago")</f>
        <v>0</v>
      </c>
      <c r="J122" s="65">
        <f>SUMIFS(Jun!$I$5:$I$619,Jun!$S$5:$S$619,"Receita",Jun!$F$5:$F$619,CReceber!$D122,Jun!$J$5:$J$619,"Não Pago")</f>
        <v>0</v>
      </c>
      <c r="K122" s="65">
        <f>SUMIFS(Jul!$I$5:$I$619,Jul!$S$5:$S$619,"Receita",Jul!$F$5:$F$619,CReceber!$D122,Jul!$J$5:$J$619,"Não Pago")</f>
        <v>0</v>
      </c>
      <c r="L122" s="65">
        <f>SUMIFS(Ago!$I$5:$I$619,Ago!$S$5:$S$619,"Receita",Ago!$F$5:$F$619,CReceber!$D122,Ago!$J$5:$J$619,"Não Pago")</f>
        <v>0</v>
      </c>
      <c r="M122" s="65">
        <f>SUMIFS(Set!$I$5:$I$619,Set!$S$5:$S$619,"Receita",Set!$F$5:$F$619,CReceber!$D122,Set!$J$5:$J$619,"Não Pago")</f>
        <v>0</v>
      </c>
      <c r="N122" s="65">
        <f>SUMIFS(Out!$I$5:$I$619,Out!$S$5:$S$619,"Receita",Out!$F$5:$F$619,CReceber!$D122,Out!$J$5:$J$619,"Não Pago")</f>
        <v>0</v>
      </c>
      <c r="O122" s="65">
        <f>SUMIFS(Nov!$I$5:$I$619,Nov!$S$5:$S$619,"Receita",Nov!$F$5:$F$619,CReceber!$D122,Nov!$J$5:$J$619,"Não Pago")</f>
        <v>0</v>
      </c>
      <c r="P122" s="65">
        <f>SUMIFS(Dez!$I$5:$I$619,Dez!$S$5:$S$619,"Receita",Dez!$F$5:$F$619,CReceber!$D122,Dez!$J$5:$J$619,"Não Pago")</f>
        <v>0</v>
      </c>
      <c r="Q122" s="62">
        <f t="shared" si="5"/>
        <v>0</v>
      </c>
    </row>
    <row r="123" spans="3:17" ht="28.5" customHeight="1" thickTop="1" thickBot="1" x14ac:dyDescent="0.25">
      <c r="C123" s="45" t="str">
        <f>'PC Receitas'!F19</f>
        <v>4.2.15</v>
      </c>
      <c r="D123" s="46" t="str">
        <f>VLOOKUP(C123,'PC Receitas'!$F$4:$G$103,2,FALSE)</f>
        <v>-</v>
      </c>
      <c r="E123" s="65">
        <f>SUMIFS(Jan!$I$5:$I$619,Jan!$S$5:$S$619,"Receita",Jan!$F$5:$F$619,CReceber!$D123,Jan!$J$5:$J$619,"Não Pago")</f>
        <v>0</v>
      </c>
      <c r="F123" s="65">
        <f>SUMIFS(Fev!$I$5:$I$619,Fev!$S$5:$S$619,"Receita",Fev!$F$5:$F$619,CReceber!$D123,Fev!$J$5:$J$619,"Não Pago")</f>
        <v>0</v>
      </c>
      <c r="G123" s="65">
        <f>SUMIFS(Mar!$I$5:$I$619,Mar!$S$5:$S$619,"Receita",Mar!$F$5:$F$619,CReceber!$D123,Mar!$J$5:$J$619,"Não Pago")</f>
        <v>0</v>
      </c>
      <c r="H123" s="65">
        <f>SUMIFS(Abr!$I$5:$I$619,Abr!$S$5:$S$619,"Receita",Abr!$F$5:$F$619,CReceber!$D123,Abr!$J$5:$J$619,"Não Pago")</f>
        <v>0</v>
      </c>
      <c r="I123" s="65">
        <f>SUMIFS(Mai!$I$5:$I$619,Mai!$S$5:$S$619,"Receita",Mai!$F$5:$F$619,CReceber!$D123,Mai!$J$5:$J$619,"Não Pago")</f>
        <v>0</v>
      </c>
      <c r="J123" s="65">
        <f>SUMIFS(Jun!$I$5:$I$619,Jun!$S$5:$S$619,"Receita",Jun!$F$5:$F$619,CReceber!$D123,Jun!$J$5:$J$619,"Não Pago")</f>
        <v>0</v>
      </c>
      <c r="K123" s="65">
        <f>SUMIFS(Jul!$I$5:$I$619,Jul!$S$5:$S$619,"Receita",Jul!$F$5:$F$619,CReceber!$D123,Jul!$J$5:$J$619,"Não Pago")</f>
        <v>0</v>
      </c>
      <c r="L123" s="65">
        <f>SUMIFS(Ago!$I$5:$I$619,Ago!$S$5:$S$619,"Receita",Ago!$F$5:$F$619,CReceber!$D123,Ago!$J$5:$J$619,"Não Pago")</f>
        <v>0</v>
      </c>
      <c r="M123" s="65">
        <f>SUMIFS(Set!$I$5:$I$619,Set!$S$5:$S$619,"Receita",Set!$F$5:$F$619,CReceber!$D123,Set!$J$5:$J$619,"Não Pago")</f>
        <v>0</v>
      </c>
      <c r="N123" s="65">
        <f>SUMIFS(Out!$I$5:$I$619,Out!$S$5:$S$619,"Receita",Out!$F$5:$F$619,CReceber!$D123,Out!$J$5:$J$619,"Não Pago")</f>
        <v>0</v>
      </c>
      <c r="O123" s="65">
        <f>SUMIFS(Nov!$I$5:$I$619,Nov!$S$5:$S$619,"Receita",Nov!$F$5:$F$619,CReceber!$D123,Nov!$J$5:$J$619,"Não Pago")</f>
        <v>0</v>
      </c>
      <c r="P123" s="65">
        <f>SUMIFS(Dez!$I$5:$I$619,Dez!$S$5:$S$619,"Receita",Dez!$F$5:$F$619,CReceber!$D123,Dez!$J$5:$J$619,"Não Pago")</f>
        <v>0</v>
      </c>
      <c r="Q123" s="62">
        <f t="shared" si="5"/>
        <v>0</v>
      </c>
    </row>
    <row r="124" spans="3:17" ht="28.5" customHeight="1" thickTop="1" thickBot="1" x14ac:dyDescent="0.25">
      <c r="C124" s="45" t="str">
        <f>'PC Receitas'!F20</f>
        <v>4.2.16</v>
      </c>
      <c r="D124" s="46" t="str">
        <f>VLOOKUP(C124,'PC Receitas'!$F$4:$G$103,2,FALSE)</f>
        <v>-</v>
      </c>
      <c r="E124" s="65">
        <f>SUMIFS(Jan!$I$5:$I$619,Jan!$S$5:$S$619,"Receita",Jan!$F$5:$F$619,CReceber!$D124,Jan!$J$5:$J$619,"Não Pago")</f>
        <v>0</v>
      </c>
      <c r="F124" s="65">
        <f>SUMIFS(Fev!$I$5:$I$619,Fev!$S$5:$S$619,"Receita",Fev!$F$5:$F$619,CReceber!$D124,Fev!$J$5:$J$619,"Não Pago")</f>
        <v>0</v>
      </c>
      <c r="G124" s="65">
        <f>SUMIFS(Mar!$I$5:$I$619,Mar!$S$5:$S$619,"Receita",Mar!$F$5:$F$619,CReceber!$D124,Mar!$J$5:$J$619,"Não Pago")</f>
        <v>0</v>
      </c>
      <c r="H124" s="65">
        <f>SUMIFS(Abr!$I$5:$I$619,Abr!$S$5:$S$619,"Receita",Abr!$F$5:$F$619,CReceber!$D124,Abr!$J$5:$J$619,"Não Pago")</f>
        <v>0</v>
      </c>
      <c r="I124" s="65">
        <f>SUMIFS(Mai!$I$5:$I$619,Mai!$S$5:$S$619,"Receita",Mai!$F$5:$F$619,CReceber!$D124,Mai!$J$5:$J$619,"Não Pago")</f>
        <v>0</v>
      </c>
      <c r="J124" s="65">
        <f>SUMIFS(Jun!$I$5:$I$619,Jun!$S$5:$S$619,"Receita",Jun!$F$5:$F$619,CReceber!$D124,Jun!$J$5:$J$619,"Não Pago")</f>
        <v>0</v>
      </c>
      <c r="K124" s="65">
        <f>SUMIFS(Jul!$I$5:$I$619,Jul!$S$5:$S$619,"Receita",Jul!$F$5:$F$619,CReceber!$D124,Jul!$J$5:$J$619,"Não Pago")</f>
        <v>0</v>
      </c>
      <c r="L124" s="65">
        <f>SUMIFS(Ago!$I$5:$I$619,Ago!$S$5:$S$619,"Receita",Ago!$F$5:$F$619,CReceber!$D124,Ago!$J$5:$J$619,"Não Pago")</f>
        <v>0</v>
      </c>
      <c r="M124" s="65">
        <f>SUMIFS(Set!$I$5:$I$619,Set!$S$5:$S$619,"Receita",Set!$F$5:$F$619,CReceber!$D124,Set!$J$5:$J$619,"Não Pago")</f>
        <v>0</v>
      </c>
      <c r="N124" s="65">
        <f>SUMIFS(Out!$I$5:$I$619,Out!$S$5:$S$619,"Receita",Out!$F$5:$F$619,CReceber!$D124,Out!$J$5:$J$619,"Não Pago")</f>
        <v>0</v>
      </c>
      <c r="O124" s="65">
        <f>SUMIFS(Nov!$I$5:$I$619,Nov!$S$5:$S$619,"Receita",Nov!$F$5:$F$619,CReceber!$D124,Nov!$J$5:$J$619,"Não Pago")</f>
        <v>0</v>
      </c>
      <c r="P124" s="65">
        <f>SUMIFS(Dez!$I$5:$I$619,Dez!$S$5:$S$619,"Receita",Dez!$F$5:$F$619,CReceber!$D124,Dez!$J$5:$J$619,"Não Pago")</f>
        <v>0</v>
      </c>
      <c r="Q124" s="62">
        <f t="shared" si="5"/>
        <v>0</v>
      </c>
    </row>
    <row r="125" spans="3:17" ht="28.5" customHeight="1" thickTop="1" thickBot="1" x14ac:dyDescent="0.25">
      <c r="C125" s="45" t="str">
        <f>'PC Receitas'!F21</f>
        <v>4.2.17</v>
      </c>
      <c r="D125" s="46" t="str">
        <f>VLOOKUP(C125,'PC Receitas'!$F$4:$G$103,2,FALSE)</f>
        <v>-</v>
      </c>
      <c r="E125" s="65">
        <f>SUMIFS(Jan!$I$5:$I$619,Jan!$S$5:$S$619,"Receita",Jan!$F$5:$F$619,CReceber!$D125,Jan!$J$5:$J$619,"Não Pago")</f>
        <v>0</v>
      </c>
      <c r="F125" s="65">
        <f>SUMIFS(Fev!$I$5:$I$619,Fev!$S$5:$S$619,"Receita",Fev!$F$5:$F$619,CReceber!$D125,Fev!$J$5:$J$619,"Não Pago")</f>
        <v>0</v>
      </c>
      <c r="G125" s="65">
        <f>SUMIFS(Mar!$I$5:$I$619,Mar!$S$5:$S$619,"Receita",Mar!$F$5:$F$619,CReceber!$D125,Mar!$J$5:$J$619,"Não Pago")</f>
        <v>0</v>
      </c>
      <c r="H125" s="65">
        <f>SUMIFS(Abr!$I$5:$I$619,Abr!$S$5:$S$619,"Receita",Abr!$F$5:$F$619,CReceber!$D125,Abr!$J$5:$J$619,"Não Pago")</f>
        <v>0</v>
      </c>
      <c r="I125" s="65">
        <f>SUMIFS(Mai!$I$5:$I$619,Mai!$S$5:$S$619,"Receita",Mai!$F$5:$F$619,CReceber!$D125,Mai!$J$5:$J$619,"Não Pago")</f>
        <v>0</v>
      </c>
      <c r="J125" s="65">
        <f>SUMIFS(Jun!$I$5:$I$619,Jun!$S$5:$S$619,"Receita",Jun!$F$5:$F$619,CReceber!$D125,Jun!$J$5:$J$619,"Não Pago")</f>
        <v>0</v>
      </c>
      <c r="K125" s="65">
        <f>SUMIFS(Jul!$I$5:$I$619,Jul!$S$5:$S$619,"Receita",Jul!$F$5:$F$619,CReceber!$D125,Jul!$J$5:$J$619,"Não Pago")</f>
        <v>0</v>
      </c>
      <c r="L125" s="65">
        <f>SUMIFS(Ago!$I$5:$I$619,Ago!$S$5:$S$619,"Receita",Ago!$F$5:$F$619,CReceber!$D125,Ago!$J$5:$J$619,"Não Pago")</f>
        <v>0</v>
      </c>
      <c r="M125" s="65">
        <f>SUMIFS(Set!$I$5:$I$619,Set!$S$5:$S$619,"Receita",Set!$F$5:$F$619,CReceber!$D125,Set!$J$5:$J$619,"Não Pago")</f>
        <v>0</v>
      </c>
      <c r="N125" s="65">
        <f>SUMIFS(Out!$I$5:$I$619,Out!$S$5:$S$619,"Receita",Out!$F$5:$F$619,CReceber!$D125,Out!$J$5:$J$619,"Não Pago")</f>
        <v>0</v>
      </c>
      <c r="O125" s="65">
        <f>SUMIFS(Nov!$I$5:$I$619,Nov!$S$5:$S$619,"Receita",Nov!$F$5:$F$619,CReceber!$D125,Nov!$J$5:$J$619,"Não Pago")</f>
        <v>0</v>
      </c>
      <c r="P125" s="65">
        <f>SUMIFS(Dez!$I$5:$I$619,Dez!$S$5:$S$619,"Receita",Dez!$F$5:$F$619,CReceber!$D125,Dez!$J$5:$J$619,"Não Pago")</f>
        <v>0</v>
      </c>
      <c r="Q125" s="62">
        <f t="shared" si="5"/>
        <v>0</v>
      </c>
    </row>
    <row r="126" spans="3:17" ht="28.5" customHeight="1" thickTop="1" thickBot="1" x14ac:dyDescent="0.25">
      <c r="C126" s="45" t="str">
        <f>'PC Receitas'!F22</f>
        <v>4.2.18</v>
      </c>
      <c r="D126" s="46" t="str">
        <f>VLOOKUP(C126,'PC Receitas'!$F$4:$G$103,2,FALSE)</f>
        <v>-</v>
      </c>
      <c r="E126" s="65">
        <f>SUMIFS(Jan!$I$5:$I$619,Jan!$S$5:$S$619,"Receita",Jan!$F$5:$F$619,CReceber!$D126,Jan!$J$5:$J$619,"Não Pago")</f>
        <v>0</v>
      </c>
      <c r="F126" s="65">
        <f>SUMIFS(Fev!$I$5:$I$619,Fev!$S$5:$S$619,"Receita",Fev!$F$5:$F$619,CReceber!$D126,Fev!$J$5:$J$619,"Não Pago")</f>
        <v>0</v>
      </c>
      <c r="G126" s="65">
        <f>SUMIFS(Mar!$I$5:$I$619,Mar!$S$5:$S$619,"Receita",Mar!$F$5:$F$619,CReceber!$D126,Mar!$J$5:$J$619,"Não Pago")</f>
        <v>0</v>
      </c>
      <c r="H126" s="65">
        <f>SUMIFS(Abr!$I$5:$I$619,Abr!$S$5:$S$619,"Receita",Abr!$F$5:$F$619,CReceber!$D126,Abr!$J$5:$J$619,"Não Pago")</f>
        <v>0</v>
      </c>
      <c r="I126" s="65">
        <f>SUMIFS(Mai!$I$5:$I$619,Mai!$S$5:$S$619,"Receita",Mai!$F$5:$F$619,CReceber!$D126,Mai!$J$5:$J$619,"Não Pago")</f>
        <v>0</v>
      </c>
      <c r="J126" s="65">
        <f>SUMIFS(Jun!$I$5:$I$619,Jun!$S$5:$S$619,"Receita",Jun!$F$5:$F$619,CReceber!$D126,Jun!$J$5:$J$619,"Não Pago")</f>
        <v>0</v>
      </c>
      <c r="K126" s="65">
        <f>SUMIFS(Jul!$I$5:$I$619,Jul!$S$5:$S$619,"Receita",Jul!$F$5:$F$619,CReceber!$D126,Jul!$J$5:$J$619,"Não Pago")</f>
        <v>0</v>
      </c>
      <c r="L126" s="65">
        <f>SUMIFS(Ago!$I$5:$I$619,Ago!$S$5:$S$619,"Receita",Ago!$F$5:$F$619,CReceber!$D126,Ago!$J$5:$J$619,"Não Pago")</f>
        <v>0</v>
      </c>
      <c r="M126" s="65">
        <f>SUMIFS(Set!$I$5:$I$619,Set!$S$5:$S$619,"Receita",Set!$F$5:$F$619,CReceber!$D126,Set!$J$5:$J$619,"Não Pago")</f>
        <v>0</v>
      </c>
      <c r="N126" s="65">
        <f>SUMIFS(Out!$I$5:$I$619,Out!$S$5:$S$619,"Receita",Out!$F$5:$F$619,CReceber!$D126,Out!$J$5:$J$619,"Não Pago")</f>
        <v>0</v>
      </c>
      <c r="O126" s="65">
        <f>SUMIFS(Nov!$I$5:$I$619,Nov!$S$5:$S$619,"Receita",Nov!$F$5:$F$619,CReceber!$D126,Nov!$J$5:$J$619,"Não Pago")</f>
        <v>0</v>
      </c>
      <c r="P126" s="65">
        <f>SUMIFS(Dez!$I$5:$I$619,Dez!$S$5:$S$619,"Receita",Dez!$F$5:$F$619,CReceber!$D126,Dez!$J$5:$J$619,"Não Pago")</f>
        <v>0</v>
      </c>
      <c r="Q126" s="62">
        <f t="shared" si="5"/>
        <v>0</v>
      </c>
    </row>
    <row r="127" spans="3:17" ht="28.5" customHeight="1" thickTop="1" thickBot="1" x14ac:dyDescent="0.25">
      <c r="C127" s="45" t="str">
        <f>'PC Receitas'!F23</f>
        <v>4.2.19</v>
      </c>
      <c r="D127" s="46" t="str">
        <f>VLOOKUP(C127,'PC Receitas'!$F$4:$G$103,2,FALSE)</f>
        <v>-</v>
      </c>
      <c r="E127" s="65">
        <f>SUMIFS(Jan!$I$5:$I$619,Jan!$S$5:$S$619,"Receita",Jan!$F$5:$F$619,CReceber!$D127,Jan!$J$5:$J$619,"Não Pago")</f>
        <v>0</v>
      </c>
      <c r="F127" s="65">
        <f>SUMIFS(Fev!$I$5:$I$619,Fev!$S$5:$S$619,"Receita",Fev!$F$5:$F$619,CReceber!$D127,Fev!$J$5:$J$619,"Não Pago")</f>
        <v>0</v>
      </c>
      <c r="G127" s="65">
        <f>SUMIFS(Mar!$I$5:$I$619,Mar!$S$5:$S$619,"Receita",Mar!$F$5:$F$619,CReceber!$D127,Mar!$J$5:$J$619,"Não Pago")</f>
        <v>0</v>
      </c>
      <c r="H127" s="65">
        <f>SUMIFS(Abr!$I$5:$I$619,Abr!$S$5:$S$619,"Receita",Abr!$F$5:$F$619,CReceber!$D127,Abr!$J$5:$J$619,"Não Pago")</f>
        <v>0</v>
      </c>
      <c r="I127" s="65">
        <f>SUMIFS(Mai!$I$5:$I$619,Mai!$S$5:$S$619,"Receita",Mai!$F$5:$F$619,CReceber!$D127,Mai!$J$5:$J$619,"Não Pago")</f>
        <v>0</v>
      </c>
      <c r="J127" s="65">
        <f>SUMIFS(Jun!$I$5:$I$619,Jun!$S$5:$S$619,"Receita",Jun!$F$5:$F$619,CReceber!$D127,Jun!$J$5:$J$619,"Não Pago")</f>
        <v>0</v>
      </c>
      <c r="K127" s="65">
        <f>SUMIFS(Jul!$I$5:$I$619,Jul!$S$5:$S$619,"Receita",Jul!$F$5:$F$619,CReceber!$D127,Jul!$J$5:$J$619,"Não Pago")</f>
        <v>0</v>
      </c>
      <c r="L127" s="65">
        <f>SUMIFS(Ago!$I$5:$I$619,Ago!$S$5:$S$619,"Receita",Ago!$F$5:$F$619,CReceber!$D127,Ago!$J$5:$J$619,"Não Pago")</f>
        <v>0</v>
      </c>
      <c r="M127" s="65">
        <f>SUMIFS(Set!$I$5:$I$619,Set!$S$5:$S$619,"Receita",Set!$F$5:$F$619,CReceber!$D127,Set!$J$5:$J$619,"Não Pago")</f>
        <v>0</v>
      </c>
      <c r="N127" s="65">
        <f>SUMIFS(Out!$I$5:$I$619,Out!$S$5:$S$619,"Receita",Out!$F$5:$F$619,CReceber!$D127,Out!$J$5:$J$619,"Não Pago")</f>
        <v>0</v>
      </c>
      <c r="O127" s="65">
        <f>SUMIFS(Nov!$I$5:$I$619,Nov!$S$5:$S$619,"Receita",Nov!$F$5:$F$619,CReceber!$D127,Nov!$J$5:$J$619,"Não Pago")</f>
        <v>0</v>
      </c>
      <c r="P127" s="65">
        <f>SUMIFS(Dez!$I$5:$I$619,Dez!$S$5:$S$619,"Receita",Dez!$F$5:$F$619,CReceber!$D127,Dez!$J$5:$J$619,"Não Pago")</f>
        <v>0</v>
      </c>
      <c r="Q127" s="62">
        <f t="shared" si="5"/>
        <v>0</v>
      </c>
    </row>
    <row r="128" spans="3:17" ht="28.5" customHeight="1" thickTop="1" thickBot="1" x14ac:dyDescent="0.25">
      <c r="C128" s="45" t="str">
        <f>'PC Receitas'!F24</f>
        <v>4.2.20</v>
      </c>
      <c r="D128" s="46" t="str">
        <f>VLOOKUP(C128,'PC Receitas'!$F$4:$G$103,2,FALSE)</f>
        <v>-</v>
      </c>
      <c r="E128" s="65">
        <f>SUMIFS(Jan!$I$5:$I$619,Jan!$S$5:$S$619,"Receita",Jan!$F$5:$F$619,CReceber!$D128,Jan!$J$5:$J$619,"Não Pago")</f>
        <v>0</v>
      </c>
      <c r="F128" s="65">
        <f>SUMIFS(Fev!$I$5:$I$619,Fev!$S$5:$S$619,"Receita",Fev!$F$5:$F$619,CReceber!$D128,Fev!$J$5:$J$619,"Não Pago")</f>
        <v>0</v>
      </c>
      <c r="G128" s="65">
        <f>SUMIFS(Mar!$I$5:$I$619,Mar!$S$5:$S$619,"Receita",Mar!$F$5:$F$619,CReceber!$D128,Mar!$J$5:$J$619,"Não Pago")</f>
        <v>0</v>
      </c>
      <c r="H128" s="65">
        <f>SUMIFS(Abr!$I$5:$I$619,Abr!$S$5:$S$619,"Receita",Abr!$F$5:$F$619,CReceber!$D128,Abr!$J$5:$J$619,"Não Pago")</f>
        <v>0</v>
      </c>
      <c r="I128" s="65">
        <f>SUMIFS(Mai!$I$5:$I$619,Mai!$S$5:$S$619,"Receita",Mai!$F$5:$F$619,CReceber!$D128,Mai!$J$5:$J$619,"Não Pago")</f>
        <v>0</v>
      </c>
      <c r="J128" s="65">
        <f>SUMIFS(Jun!$I$5:$I$619,Jun!$S$5:$S$619,"Receita",Jun!$F$5:$F$619,CReceber!$D128,Jun!$J$5:$J$619,"Não Pago")</f>
        <v>0</v>
      </c>
      <c r="K128" s="65">
        <f>SUMIFS(Jul!$I$5:$I$619,Jul!$S$5:$S$619,"Receita",Jul!$F$5:$F$619,CReceber!$D128,Jul!$J$5:$J$619,"Não Pago")</f>
        <v>0</v>
      </c>
      <c r="L128" s="65">
        <f>SUMIFS(Ago!$I$5:$I$619,Ago!$S$5:$S$619,"Receita",Ago!$F$5:$F$619,CReceber!$D128,Ago!$J$5:$J$619,"Não Pago")</f>
        <v>0</v>
      </c>
      <c r="M128" s="65">
        <f>SUMIFS(Set!$I$5:$I$619,Set!$S$5:$S$619,"Receita",Set!$F$5:$F$619,CReceber!$D128,Set!$J$5:$J$619,"Não Pago")</f>
        <v>0</v>
      </c>
      <c r="N128" s="65">
        <f>SUMIFS(Out!$I$5:$I$619,Out!$S$5:$S$619,"Receita",Out!$F$5:$F$619,CReceber!$D128,Out!$J$5:$J$619,"Não Pago")</f>
        <v>0</v>
      </c>
      <c r="O128" s="65">
        <f>SUMIFS(Nov!$I$5:$I$619,Nov!$S$5:$S$619,"Receita",Nov!$F$5:$F$619,CReceber!$D128,Nov!$J$5:$J$619,"Não Pago")</f>
        <v>0</v>
      </c>
      <c r="P128" s="65">
        <f>SUMIFS(Dez!$I$5:$I$619,Dez!$S$5:$S$619,"Receita",Dez!$F$5:$F$619,CReceber!$D128,Dez!$J$5:$J$619,"Não Pago")</f>
        <v>0</v>
      </c>
      <c r="Q128" s="62">
        <f t="shared" si="5"/>
        <v>0</v>
      </c>
    </row>
    <row r="129" spans="3:17" ht="28.5" customHeight="1" thickTop="1" thickBot="1" x14ac:dyDescent="0.25">
      <c r="C129" s="45" t="str">
        <f>'PC Receitas'!F25</f>
        <v>4.2.21</v>
      </c>
      <c r="D129" s="46" t="str">
        <f>VLOOKUP(C129,'PC Receitas'!$F$4:$G$103,2,FALSE)</f>
        <v>-</v>
      </c>
      <c r="E129" s="65">
        <f>SUMIFS(Jan!$I$5:$I$619,Jan!$S$5:$S$619,"Receita",Jan!$F$5:$F$619,CReceber!$D129,Jan!$J$5:$J$619,"Não Pago")</f>
        <v>0</v>
      </c>
      <c r="F129" s="65">
        <f>SUMIFS(Fev!$I$5:$I$619,Fev!$S$5:$S$619,"Receita",Fev!$F$5:$F$619,CReceber!$D129,Fev!$J$5:$J$619,"Não Pago")</f>
        <v>0</v>
      </c>
      <c r="G129" s="65">
        <f>SUMIFS(Mar!$I$5:$I$619,Mar!$S$5:$S$619,"Receita",Mar!$F$5:$F$619,CReceber!$D129,Mar!$J$5:$J$619,"Não Pago")</f>
        <v>0</v>
      </c>
      <c r="H129" s="65">
        <f>SUMIFS(Abr!$I$5:$I$619,Abr!$S$5:$S$619,"Receita",Abr!$F$5:$F$619,CReceber!$D129,Abr!$J$5:$J$619,"Não Pago")</f>
        <v>0</v>
      </c>
      <c r="I129" s="65">
        <f>SUMIFS(Mai!$I$5:$I$619,Mai!$S$5:$S$619,"Receita",Mai!$F$5:$F$619,CReceber!$D129,Mai!$J$5:$J$619,"Não Pago")</f>
        <v>0</v>
      </c>
      <c r="J129" s="65">
        <f>SUMIFS(Jun!$I$5:$I$619,Jun!$S$5:$S$619,"Receita",Jun!$F$5:$F$619,CReceber!$D129,Jun!$J$5:$J$619,"Não Pago")</f>
        <v>0</v>
      </c>
      <c r="K129" s="65">
        <f>SUMIFS(Jul!$I$5:$I$619,Jul!$S$5:$S$619,"Receita",Jul!$F$5:$F$619,CReceber!$D129,Jul!$J$5:$J$619,"Não Pago")</f>
        <v>0</v>
      </c>
      <c r="L129" s="65">
        <f>SUMIFS(Ago!$I$5:$I$619,Ago!$S$5:$S$619,"Receita",Ago!$F$5:$F$619,CReceber!$D129,Ago!$J$5:$J$619,"Não Pago")</f>
        <v>0</v>
      </c>
      <c r="M129" s="65">
        <f>SUMIFS(Set!$I$5:$I$619,Set!$S$5:$S$619,"Receita",Set!$F$5:$F$619,CReceber!$D129,Set!$J$5:$J$619,"Não Pago")</f>
        <v>0</v>
      </c>
      <c r="N129" s="65">
        <f>SUMIFS(Out!$I$5:$I$619,Out!$S$5:$S$619,"Receita",Out!$F$5:$F$619,CReceber!$D129,Out!$J$5:$J$619,"Não Pago")</f>
        <v>0</v>
      </c>
      <c r="O129" s="65">
        <f>SUMIFS(Nov!$I$5:$I$619,Nov!$S$5:$S$619,"Receita",Nov!$F$5:$F$619,CReceber!$D129,Nov!$J$5:$J$619,"Não Pago")</f>
        <v>0</v>
      </c>
      <c r="P129" s="65">
        <f>SUMIFS(Dez!$I$5:$I$619,Dez!$S$5:$S$619,"Receita",Dez!$F$5:$F$619,CReceber!$D129,Dez!$J$5:$J$619,"Não Pago")</f>
        <v>0</v>
      </c>
      <c r="Q129" s="62">
        <f t="shared" si="5"/>
        <v>0</v>
      </c>
    </row>
    <row r="130" spans="3:17" ht="28.5" customHeight="1" thickTop="1" thickBot="1" x14ac:dyDescent="0.25">
      <c r="C130" s="45" t="str">
        <f>'PC Receitas'!F26</f>
        <v>4.2.22</v>
      </c>
      <c r="D130" s="46" t="str">
        <f>VLOOKUP(C130,'PC Receitas'!$F$4:$G$103,2,FALSE)</f>
        <v>-</v>
      </c>
      <c r="E130" s="65">
        <f>SUMIFS(Jan!$I$5:$I$619,Jan!$S$5:$S$619,"Receita",Jan!$F$5:$F$619,CReceber!$D130,Jan!$J$5:$J$619,"Não Pago")</f>
        <v>0</v>
      </c>
      <c r="F130" s="65">
        <f>SUMIFS(Fev!$I$5:$I$619,Fev!$S$5:$S$619,"Receita",Fev!$F$5:$F$619,CReceber!$D130,Fev!$J$5:$J$619,"Não Pago")</f>
        <v>0</v>
      </c>
      <c r="G130" s="65">
        <f>SUMIFS(Mar!$I$5:$I$619,Mar!$S$5:$S$619,"Receita",Mar!$F$5:$F$619,CReceber!$D130,Mar!$J$5:$J$619,"Não Pago")</f>
        <v>0</v>
      </c>
      <c r="H130" s="65">
        <f>SUMIFS(Abr!$I$5:$I$619,Abr!$S$5:$S$619,"Receita",Abr!$F$5:$F$619,CReceber!$D130,Abr!$J$5:$J$619,"Não Pago")</f>
        <v>0</v>
      </c>
      <c r="I130" s="65">
        <f>SUMIFS(Mai!$I$5:$I$619,Mai!$S$5:$S$619,"Receita",Mai!$F$5:$F$619,CReceber!$D130,Mai!$J$5:$J$619,"Não Pago")</f>
        <v>0</v>
      </c>
      <c r="J130" s="65">
        <f>SUMIFS(Jun!$I$5:$I$619,Jun!$S$5:$S$619,"Receita",Jun!$F$5:$F$619,CReceber!$D130,Jun!$J$5:$J$619,"Não Pago")</f>
        <v>0</v>
      </c>
      <c r="K130" s="65">
        <f>SUMIFS(Jul!$I$5:$I$619,Jul!$S$5:$S$619,"Receita",Jul!$F$5:$F$619,CReceber!$D130,Jul!$J$5:$J$619,"Não Pago")</f>
        <v>0</v>
      </c>
      <c r="L130" s="65">
        <f>SUMIFS(Ago!$I$5:$I$619,Ago!$S$5:$S$619,"Receita",Ago!$F$5:$F$619,CReceber!$D130,Ago!$J$5:$J$619,"Não Pago")</f>
        <v>0</v>
      </c>
      <c r="M130" s="65">
        <f>SUMIFS(Set!$I$5:$I$619,Set!$S$5:$S$619,"Receita",Set!$F$5:$F$619,CReceber!$D130,Set!$J$5:$J$619,"Não Pago")</f>
        <v>0</v>
      </c>
      <c r="N130" s="65">
        <f>SUMIFS(Out!$I$5:$I$619,Out!$S$5:$S$619,"Receita",Out!$F$5:$F$619,CReceber!$D130,Out!$J$5:$J$619,"Não Pago")</f>
        <v>0</v>
      </c>
      <c r="O130" s="65">
        <f>SUMIFS(Nov!$I$5:$I$619,Nov!$S$5:$S$619,"Receita",Nov!$F$5:$F$619,CReceber!$D130,Nov!$J$5:$J$619,"Não Pago")</f>
        <v>0</v>
      </c>
      <c r="P130" s="65">
        <f>SUMIFS(Dez!$I$5:$I$619,Dez!$S$5:$S$619,"Receita",Dez!$F$5:$F$619,CReceber!$D130,Dez!$J$5:$J$619,"Não Pago")</f>
        <v>0</v>
      </c>
      <c r="Q130" s="62">
        <f t="shared" si="5"/>
        <v>0</v>
      </c>
    </row>
    <row r="131" spans="3:17" ht="28.5" customHeight="1" thickTop="1" thickBot="1" x14ac:dyDescent="0.25">
      <c r="C131" s="45" t="str">
        <f>'PC Receitas'!F27</f>
        <v>4.2.23</v>
      </c>
      <c r="D131" s="46" t="str">
        <f>VLOOKUP(C131,'PC Receitas'!$F$4:$G$103,2,FALSE)</f>
        <v>-</v>
      </c>
      <c r="E131" s="65">
        <f>SUMIFS(Jan!$I$5:$I$619,Jan!$S$5:$S$619,"Receita",Jan!$F$5:$F$619,CReceber!$D131,Jan!$J$5:$J$619,"Não Pago")</f>
        <v>0</v>
      </c>
      <c r="F131" s="65">
        <f>SUMIFS(Fev!$I$5:$I$619,Fev!$S$5:$S$619,"Receita",Fev!$F$5:$F$619,CReceber!$D131,Fev!$J$5:$J$619,"Não Pago")</f>
        <v>0</v>
      </c>
      <c r="G131" s="65">
        <f>SUMIFS(Mar!$I$5:$I$619,Mar!$S$5:$S$619,"Receita",Mar!$F$5:$F$619,CReceber!$D131,Mar!$J$5:$J$619,"Não Pago")</f>
        <v>0</v>
      </c>
      <c r="H131" s="65">
        <f>SUMIFS(Abr!$I$5:$I$619,Abr!$S$5:$S$619,"Receita",Abr!$F$5:$F$619,CReceber!$D131,Abr!$J$5:$J$619,"Não Pago")</f>
        <v>0</v>
      </c>
      <c r="I131" s="65">
        <f>SUMIFS(Mai!$I$5:$I$619,Mai!$S$5:$S$619,"Receita",Mai!$F$5:$F$619,CReceber!$D131,Mai!$J$5:$J$619,"Não Pago")</f>
        <v>0</v>
      </c>
      <c r="J131" s="65">
        <f>SUMIFS(Jun!$I$5:$I$619,Jun!$S$5:$S$619,"Receita",Jun!$F$5:$F$619,CReceber!$D131,Jun!$J$5:$J$619,"Não Pago")</f>
        <v>0</v>
      </c>
      <c r="K131" s="65">
        <f>SUMIFS(Jul!$I$5:$I$619,Jul!$S$5:$S$619,"Receita",Jul!$F$5:$F$619,CReceber!$D131,Jul!$J$5:$J$619,"Não Pago")</f>
        <v>0</v>
      </c>
      <c r="L131" s="65">
        <f>SUMIFS(Ago!$I$5:$I$619,Ago!$S$5:$S$619,"Receita",Ago!$F$5:$F$619,CReceber!$D131,Ago!$J$5:$J$619,"Não Pago")</f>
        <v>0</v>
      </c>
      <c r="M131" s="65">
        <f>SUMIFS(Set!$I$5:$I$619,Set!$S$5:$S$619,"Receita",Set!$F$5:$F$619,CReceber!$D131,Set!$J$5:$J$619,"Não Pago")</f>
        <v>0</v>
      </c>
      <c r="N131" s="65">
        <f>SUMIFS(Out!$I$5:$I$619,Out!$S$5:$S$619,"Receita",Out!$F$5:$F$619,CReceber!$D131,Out!$J$5:$J$619,"Não Pago")</f>
        <v>0</v>
      </c>
      <c r="O131" s="65">
        <f>SUMIFS(Nov!$I$5:$I$619,Nov!$S$5:$S$619,"Receita",Nov!$F$5:$F$619,CReceber!$D131,Nov!$J$5:$J$619,"Não Pago")</f>
        <v>0</v>
      </c>
      <c r="P131" s="65">
        <f>SUMIFS(Dez!$I$5:$I$619,Dez!$S$5:$S$619,"Receita",Dez!$F$5:$F$619,CReceber!$D131,Dez!$J$5:$J$619,"Não Pago")</f>
        <v>0</v>
      </c>
      <c r="Q131" s="62">
        <f t="shared" si="5"/>
        <v>0</v>
      </c>
    </row>
    <row r="132" spans="3:17" ht="28.5" customHeight="1" thickTop="1" thickBot="1" x14ac:dyDescent="0.25">
      <c r="C132" s="45" t="str">
        <f>'PC Receitas'!F28</f>
        <v>4.2.24</v>
      </c>
      <c r="D132" s="46" t="str">
        <f>VLOOKUP(C132,'PC Receitas'!$F$4:$G$103,2,FALSE)</f>
        <v>-</v>
      </c>
      <c r="E132" s="65">
        <f>SUMIFS(Jan!$I$5:$I$619,Jan!$S$5:$S$619,"Receita",Jan!$F$5:$F$619,CReceber!$D132,Jan!$J$5:$J$619,"Não Pago")</f>
        <v>0</v>
      </c>
      <c r="F132" s="65">
        <f>SUMIFS(Fev!$I$5:$I$619,Fev!$S$5:$S$619,"Receita",Fev!$F$5:$F$619,CReceber!$D132,Fev!$J$5:$J$619,"Não Pago")</f>
        <v>0</v>
      </c>
      <c r="G132" s="65">
        <f>SUMIFS(Mar!$I$5:$I$619,Mar!$S$5:$S$619,"Receita",Mar!$F$5:$F$619,CReceber!$D132,Mar!$J$5:$J$619,"Não Pago")</f>
        <v>0</v>
      </c>
      <c r="H132" s="65">
        <f>SUMIFS(Abr!$I$5:$I$619,Abr!$S$5:$S$619,"Receita",Abr!$F$5:$F$619,CReceber!$D132,Abr!$J$5:$J$619,"Não Pago")</f>
        <v>0</v>
      </c>
      <c r="I132" s="65">
        <f>SUMIFS(Mai!$I$5:$I$619,Mai!$S$5:$S$619,"Receita",Mai!$F$5:$F$619,CReceber!$D132,Mai!$J$5:$J$619,"Não Pago")</f>
        <v>0</v>
      </c>
      <c r="J132" s="65">
        <f>SUMIFS(Jun!$I$5:$I$619,Jun!$S$5:$S$619,"Receita",Jun!$F$5:$F$619,CReceber!$D132,Jun!$J$5:$J$619,"Não Pago")</f>
        <v>0</v>
      </c>
      <c r="K132" s="65">
        <f>SUMIFS(Jul!$I$5:$I$619,Jul!$S$5:$S$619,"Receita",Jul!$F$5:$F$619,CReceber!$D132,Jul!$J$5:$J$619,"Não Pago")</f>
        <v>0</v>
      </c>
      <c r="L132" s="65">
        <f>SUMIFS(Ago!$I$5:$I$619,Ago!$S$5:$S$619,"Receita",Ago!$F$5:$F$619,CReceber!$D132,Ago!$J$5:$J$619,"Não Pago")</f>
        <v>0</v>
      </c>
      <c r="M132" s="65">
        <f>SUMIFS(Set!$I$5:$I$619,Set!$S$5:$S$619,"Receita",Set!$F$5:$F$619,CReceber!$D132,Set!$J$5:$J$619,"Não Pago")</f>
        <v>0</v>
      </c>
      <c r="N132" s="65">
        <f>SUMIFS(Out!$I$5:$I$619,Out!$S$5:$S$619,"Receita",Out!$F$5:$F$619,CReceber!$D132,Out!$J$5:$J$619,"Não Pago")</f>
        <v>0</v>
      </c>
      <c r="O132" s="65">
        <f>SUMIFS(Nov!$I$5:$I$619,Nov!$S$5:$S$619,"Receita",Nov!$F$5:$F$619,CReceber!$D132,Nov!$J$5:$J$619,"Não Pago")</f>
        <v>0</v>
      </c>
      <c r="P132" s="65">
        <f>SUMIFS(Dez!$I$5:$I$619,Dez!$S$5:$S$619,"Receita",Dez!$F$5:$F$619,CReceber!$D132,Dez!$J$5:$J$619,"Não Pago")</f>
        <v>0</v>
      </c>
      <c r="Q132" s="62">
        <f t="shared" si="5"/>
        <v>0</v>
      </c>
    </row>
    <row r="133" spans="3:17" ht="28.5" customHeight="1" thickTop="1" thickBot="1" x14ac:dyDescent="0.25">
      <c r="C133" s="45" t="str">
        <f>'PC Receitas'!F29</f>
        <v>4.2.25</v>
      </c>
      <c r="D133" s="46" t="str">
        <f>VLOOKUP(C133,'PC Receitas'!$F$4:$G$103,2,FALSE)</f>
        <v>-</v>
      </c>
      <c r="E133" s="65">
        <f>SUMIFS(Jan!$I$5:$I$619,Jan!$S$5:$S$619,"Receita",Jan!$F$5:$F$619,CReceber!$D133,Jan!$J$5:$J$619,"Não Pago")</f>
        <v>0</v>
      </c>
      <c r="F133" s="65">
        <f>SUMIFS(Fev!$I$5:$I$619,Fev!$S$5:$S$619,"Receita",Fev!$F$5:$F$619,CReceber!$D133,Fev!$J$5:$J$619,"Não Pago")</f>
        <v>0</v>
      </c>
      <c r="G133" s="65">
        <f>SUMIFS(Mar!$I$5:$I$619,Mar!$S$5:$S$619,"Receita",Mar!$F$5:$F$619,CReceber!$D133,Mar!$J$5:$J$619,"Não Pago")</f>
        <v>0</v>
      </c>
      <c r="H133" s="65">
        <f>SUMIFS(Abr!$I$5:$I$619,Abr!$S$5:$S$619,"Receita",Abr!$F$5:$F$619,CReceber!$D133,Abr!$J$5:$J$619,"Não Pago")</f>
        <v>0</v>
      </c>
      <c r="I133" s="65">
        <f>SUMIFS(Mai!$I$5:$I$619,Mai!$S$5:$S$619,"Receita",Mai!$F$5:$F$619,CReceber!$D133,Mai!$J$5:$J$619,"Não Pago")</f>
        <v>0</v>
      </c>
      <c r="J133" s="65">
        <f>SUMIFS(Jun!$I$5:$I$619,Jun!$S$5:$S$619,"Receita",Jun!$F$5:$F$619,CReceber!$D133,Jun!$J$5:$J$619,"Não Pago")</f>
        <v>0</v>
      </c>
      <c r="K133" s="65">
        <f>SUMIFS(Jul!$I$5:$I$619,Jul!$S$5:$S$619,"Receita",Jul!$F$5:$F$619,CReceber!$D133,Jul!$J$5:$J$619,"Não Pago")</f>
        <v>0</v>
      </c>
      <c r="L133" s="65">
        <f>SUMIFS(Ago!$I$5:$I$619,Ago!$S$5:$S$619,"Receita",Ago!$F$5:$F$619,CReceber!$D133,Ago!$J$5:$J$619,"Não Pago")</f>
        <v>0</v>
      </c>
      <c r="M133" s="65">
        <f>SUMIFS(Set!$I$5:$I$619,Set!$S$5:$S$619,"Receita",Set!$F$5:$F$619,CReceber!$D133,Set!$J$5:$J$619,"Não Pago")</f>
        <v>0</v>
      </c>
      <c r="N133" s="65">
        <f>SUMIFS(Out!$I$5:$I$619,Out!$S$5:$S$619,"Receita",Out!$F$5:$F$619,CReceber!$D133,Out!$J$5:$J$619,"Não Pago")</f>
        <v>0</v>
      </c>
      <c r="O133" s="65">
        <f>SUMIFS(Nov!$I$5:$I$619,Nov!$S$5:$S$619,"Receita",Nov!$F$5:$F$619,CReceber!$D133,Nov!$J$5:$J$619,"Não Pago")</f>
        <v>0</v>
      </c>
      <c r="P133" s="65">
        <f>SUMIFS(Dez!$I$5:$I$619,Dez!$S$5:$S$619,"Receita",Dez!$F$5:$F$619,CReceber!$D133,Dez!$J$5:$J$619,"Não Pago")</f>
        <v>0</v>
      </c>
      <c r="Q133" s="62">
        <f t="shared" si="5"/>
        <v>0</v>
      </c>
    </row>
    <row r="134" spans="3:17" ht="28.5" customHeight="1" thickTop="1" thickBot="1" x14ac:dyDescent="0.25">
      <c r="C134" s="45" t="str">
        <f>'PC Receitas'!F30</f>
        <v>4.2.26</v>
      </c>
      <c r="D134" s="46" t="str">
        <f>VLOOKUP(C134,'PC Receitas'!$F$4:$G$103,2,FALSE)</f>
        <v>-</v>
      </c>
      <c r="E134" s="65">
        <f>SUMIFS(Jan!$I$5:$I$619,Jan!$S$5:$S$619,"Receita",Jan!$F$5:$F$619,CReceber!$D134,Jan!$J$5:$J$619,"Não Pago")</f>
        <v>0</v>
      </c>
      <c r="F134" s="65">
        <f>SUMIFS(Fev!$I$5:$I$619,Fev!$S$5:$S$619,"Receita",Fev!$F$5:$F$619,CReceber!$D134,Fev!$J$5:$J$619,"Não Pago")</f>
        <v>0</v>
      </c>
      <c r="G134" s="65">
        <f>SUMIFS(Mar!$I$5:$I$619,Mar!$S$5:$S$619,"Receita",Mar!$F$5:$F$619,CReceber!$D134,Mar!$J$5:$J$619,"Não Pago")</f>
        <v>0</v>
      </c>
      <c r="H134" s="65">
        <f>SUMIFS(Abr!$I$5:$I$619,Abr!$S$5:$S$619,"Receita",Abr!$F$5:$F$619,CReceber!$D134,Abr!$J$5:$J$619,"Não Pago")</f>
        <v>0</v>
      </c>
      <c r="I134" s="65">
        <f>SUMIFS(Mai!$I$5:$I$619,Mai!$S$5:$S$619,"Receita",Mai!$F$5:$F$619,CReceber!$D134,Mai!$J$5:$J$619,"Não Pago")</f>
        <v>0</v>
      </c>
      <c r="J134" s="65">
        <f>SUMIFS(Jun!$I$5:$I$619,Jun!$S$5:$S$619,"Receita",Jun!$F$5:$F$619,CReceber!$D134,Jun!$J$5:$J$619,"Não Pago")</f>
        <v>0</v>
      </c>
      <c r="K134" s="65">
        <f>SUMIFS(Jul!$I$5:$I$619,Jul!$S$5:$S$619,"Receita",Jul!$F$5:$F$619,CReceber!$D134,Jul!$J$5:$J$619,"Não Pago")</f>
        <v>0</v>
      </c>
      <c r="L134" s="65">
        <f>SUMIFS(Ago!$I$5:$I$619,Ago!$S$5:$S$619,"Receita",Ago!$F$5:$F$619,CReceber!$D134,Ago!$J$5:$J$619,"Não Pago")</f>
        <v>0</v>
      </c>
      <c r="M134" s="65">
        <f>SUMIFS(Set!$I$5:$I$619,Set!$S$5:$S$619,"Receita",Set!$F$5:$F$619,CReceber!$D134,Set!$J$5:$J$619,"Não Pago")</f>
        <v>0</v>
      </c>
      <c r="N134" s="65">
        <f>SUMIFS(Out!$I$5:$I$619,Out!$S$5:$S$619,"Receita",Out!$F$5:$F$619,CReceber!$D134,Out!$J$5:$J$619,"Não Pago")</f>
        <v>0</v>
      </c>
      <c r="O134" s="65">
        <f>SUMIFS(Nov!$I$5:$I$619,Nov!$S$5:$S$619,"Receita",Nov!$F$5:$F$619,CReceber!$D134,Nov!$J$5:$J$619,"Não Pago")</f>
        <v>0</v>
      </c>
      <c r="P134" s="65">
        <f>SUMIFS(Dez!$I$5:$I$619,Dez!$S$5:$S$619,"Receita",Dez!$F$5:$F$619,CReceber!$D134,Dez!$J$5:$J$619,"Não Pago")</f>
        <v>0</v>
      </c>
      <c r="Q134" s="62">
        <f t="shared" si="5"/>
        <v>0</v>
      </c>
    </row>
    <row r="135" spans="3:17" ht="28.5" customHeight="1" thickTop="1" thickBot="1" x14ac:dyDescent="0.25">
      <c r="C135" s="45" t="str">
        <f>'PC Receitas'!F31</f>
        <v>4.2.27</v>
      </c>
      <c r="D135" s="46" t="str">
        <f>VLOOKUP(C135,'PC Receitas'!$F$4:$G$103,2,FALSE)</f>
        <v>-</v>
      </c>
      <c r="E135" s="65">
        <f>SUMIFS(Jan!$I$5:$I$619,Jan!$S$5:$S$619,"Receita",Jan!$F$5:$F$619,CReceber!$D135,Jan!$J$5:$J$619,"Não Pago")</f>
        <v>0</v>
      </c>
      <c r="F135" s="65">
        <f>SUMIFS(Fev!$I$5:$I$619,Fev!$S$5:$S$619,"Receita",Fev!$F$5:$F$619,CReceber!$D135,Fev!$J$5:$J$619,"Não Pago")</f>
        <v>0</v>
      </c>
      <c r="G135" s="65">
        <f>SUMIFS(Mar!$I$5:$I$619,Mar!$S$5:$S$619,"Receita",Mar!$F$5:$F$619,CReceber!$D135,Mar!$J$5:$J$619,"Não Pago")</f>
        <v>0</v>
      </c>
      <c r="H135" s="65">
        <f>SUMIFS(Abr!$I$5:$I$619,Abr!$S$5:$S$619,"Receita",Abr!$F$5:$F$619,CReceber!$D135,Abr!$J$5:$J$619,"Não Pago")</f>
        <v>0</v>
      </c>
      <c r="I135" s="65">
        <f>SUMIFS(Mai!$I$5:$I$619,Mai!$S$5:$S$619,"Receita",Mai!$F$5:$F$619,CReceber!$D135,Mai!$J$5:$J$619,"Não Pago")</f>
        <v>0</v>
      </c>
      <c r="J135" s="65">
        <f>SUMIFS(Jun!$I$5:$I$619,Jun!$S$5:$S$619,"Receita",Jun!$F$5:$F$619,CReceber!$D135,Jun!$J$5:$J$619,"Não Pago")</f>
        <v>0</v>
      </c>
      <c r="K135" s="65">
        <f>SUMIFS(Jul!$I$5:$I$619,Jul!$S$5:$S$619,"Receita",Jul!$F$5:$F$619,CReceber!$D135,Jul!$J$5:$J$619,"Não Pago")</f>
        <v>0</v>
      </c>
      <c r="L135" s="65">
        <f>SUMIFS(Ago!$I$5:$I$619,Ago!$S$5:$S$619,"Receita",Ago!$F$5:$F$619,CReceber!$D135,Ago!$J$5:$J$619,"Não Pago")</f>
        <v>0</v>
      </c>
      <c r="M135" s="65">
        <f>SUMIFS(Set!$I$5:$I$619,Set!$S$5:$S$619,"Receita",Set!$F$5:$F$619,CReceber!$D135,Set!$J$5:$J$619,"Não Pago")</f>
        <v>0</v>
      </c>
      <c r="N135" s="65">
        <f>SUMIFS(Out!$I$5:$I$619,Out!$S$5:$S$619,"Receita",Out!$F$5:$F$619,CReceber!$D135,Out!$J$5:$J$619,"Não Pago")</f>
        <v>0</v>
      </c>
      <c r="O135" s="65">
        <f>SUMIFS(Nov!$I$5:$I$619,Nov!$S$5:$S$619,"Receita",Nov!$F$5:$F$619,CReceber!$D135,Nov!$J$5:$J$619,"Não Pago")</f>
        <v>0</v>
      </c>
      <c r="P135" s="65">
        <f>SUMIFS(Dez!$I$5:$I$619,Dez!$S$5:$S$619,"Receita",Dez!$F$5:$F$619,CReceber!$D135,Dez!$J$5:$J$619,"Não Pago")</f>
        <v>0</v>
      </c>
      <c r="Q135" s="62">
        <f t="shared" si="5"/>
        <v>0</v>
      </c>
    </row>
    <row r="136" spans="3:17" ht="28.5" customHeight="1" thickTop="1" thickBot="1" x14ac:dyDescent="0.25">
      <c r="C136" s="45" t="str">
        <f>'PC Receitas'!F32</f>
        <v>4.2.28</v>
      </c>
      <c r="D136" s="46" t="str">
        <f>VLOOKUP(C136,'PC Receitas'!$F$4:$G$103,2,FALSE)</f>
        <v>-</v>
      </c>
      <c r="E136" s="65">
        <f>SUMIFS(Jan!$I$5:$I$619,Jan!$S$5:$S$619,"Receita",Jan!$F$5:$F$619,CReceber!$D136,Jan!$J$5:$J$619,"Não Pago")</f>
        <v>0</v>
      </c>
      <c r="F136" s="65">
        <f>SUMIFS(Fev!$I$5:$I$619,Fev!$S$5:$S$619,"Receita",Fev!$F$5:$F$619,CReceber!$D136,Fev!$J$5:$J$619,"Não Pago")</f>
        <v>0</v>
      </c>
      <c r="G136" s="65">
        <f>SUMIFS(Mar!$I$5:$I$619,Mar!$S$5:$S$619,"Receita",Mar!$F$5:$F$619,CReceber!$D136,Mar!$J$5:$J$619,"Não Pago")</f>
        <v>0</v>
      </c>
      <c r="H136" s="65">
        <f>SUMIFS(Abr!$I$5:$I$619,Abr!$S$5:$S$619,"Receita",Abr!$F$5:$F$619,CReceber!$D136,Abr!$J$5:$J$619,"Não Pago")</f>
        <v>0</v>
      </c>
      <c r="I136" s="65">
        <f>SUMIFS(Mai!$I$5:$I$619,Mai!$S$5:$S$619,"Receita",Mai!$F$5:$F$619,CReceber!$D136,Mai!$J$5:$J$619,"Não Pago")</f>
        <v>0</v>
      </c>
      <c r="J136" s="65">
        <f>SUMIFS(Jun!$I$5:$I$619,Jun!$S$5:$S$619,"Receita",Jun!$F$5:$F$619,CReceber!$D136,Jun!$J$5:$J$619,"Não Pago")</f>
        <v>0</v>
      </c>
      <c r="K136" s="65">
        <f>SUMIFS(Jul!$I$5:$I$619,Jul!$S$5:$S$619,"Receita",Jul!$F$5:$F$619,CReceber!$D136,Jul!$J$5:$J$619,"Não Pago")</f>
        <v>0</v>
      </c>
      <c r="L136" s="65">
        <f>SUMIFS(Ago!$I$5:$I$619,Ago!$S$5:$S$619,"Receita",Ago!$F$5:$F$619,CReceber!$D136,Ago!$J$5:$J$619,"Não Pago")</f>
        <v>0</v>
      </c>
      <c r="M136" s="65">
        <f>SUMIFS(Set!$I$5:$I$619,Set!$S$5:$S$619,"Receita",Set!$F$5:$F$619,CReceber!$D136,Set!$J$5:$J$619,"Não Pago")</f>
        <v>0</v>
      </c>
      <c r="N136" s="65">
        <f>SUMIFS(Out!$I$5:$I$619,Out!$S$5:$S$619,"Receita",Out!$F$5:$F$619,CReceber!$D136,Out!$J$5:$J$619,"Não Pago")</f>
        <v>0</v>
      </c>
      <c r="O136" s="65">
        <f>SUMIFS(Nov!$I$5:$I$619,Nov!$S$5:$S$619,"Receita",Nov!$F$5:$F$619,CReceber!$D136,Nov!$J$5:$J$619,"Não Pago")</f>
        <v>0</v>
      </c>
      <c r="P136" s="65">
        <f>SUMIFS(Dez!$I$5:$I$619,Dez!$S$5:$S$619,"Receita",Dez!$F$5:$F$619,CReceber!$D136,Dez!$J$5:$J$619,"Não Pago")</f>
        <v>0</v>
      </c>
      <c r="Q136" s="62">
        <f t="shared" si="5"/>
        <v>0</v>
      </c>
    </row>
    <row r="137" spans="3:17" ht="28.5" customHeight="1" thickTop="1" thickBot="1" x14ac:dyDescent="0.25">
      <c r="C137" s="45" t="str">
        <f>'PC Receitas'!F33</f>
        <v>4.2.29</v>
      </c>
      <c r="D137" s="46" t="str">
        <f>VLOOKUP(C137,'PC Receitas'!$F$4:$G$103,2,FALSE)</f>
        <v>-</v>
      </c>
      <c r="E137" s="65">
        <f>SUMIFS(Jan!$I$5:$I$619,Jan!$S$5:$S$619,"Receita",Jan!$F$5:$F$619,CReceber!$D137,Jan!$J$5:$J$619,"Não Pago")</f>
        <v>0</v>
      </c>
      <c r="F137" s="65">
        <f>SUMIFS(Fev!$I$5:$I$619,Fev!$S$5:$S$619,"Receita",Fev!$F$5:$F$619,CReceber!$D137,Fev!$J$5:$J$619,"Não Pago")</f>
        <v>0</v>
      </c>
      <c r="G137" s="65">
        <f>SUMIFS(Mar!$I$5:$I$619,Mar!$S$5:$S$619,"Receita",Mar!$F$5:$F$619,CReceber!$D137,Mar!$J$5:$J$619,"Não Pago")</f>
        <v>0</v>
      </c>
      <c r="H137" s="65">
        <f>SUMIFS(Abr!$I$5:$I$619,Abr!$S$5:$S$619,"Receita",Abr!$F$5:$F$619,CReceber!$D137,Abr!$J$5:$J$619,"Não Pago")</f>
        <v>0</v>
      </c>
      <c r="I137" s="65">
        <f>SUMIFS(Mai!$I$5:$I$619,Mai!$S$5:$S$619,"Receita",Mai!$F$5:$F$619,CReceber!$D137,Mai!$J$5:$J$619,"Não Pago")</f>
        <v>0</v>
      </c>
      <c r="J137" s="65">
        <f>SUMIFS(Jun!$I$5:$I$619,Jun!$S$5:$S$619,"Receita",Jun!$F$5:$F$619,CReceber!$D137,Jun!$J$5:$J$619,"Não Pago")</f>
        <v>0</v>
      </c>
      <c r="K137" s="65">
        <f>SUMIFS(Jul!$I$5:$I$619,Jul!$S$5:$S$619,"Receita",Jul!$F$5:$F$619,CReceber!$D137,Jul!$J$5:$J$619,"Não Pago")</f>
        <v>0</v>
      </c>
      <c r="L137" s="65">
        <f>SUMIFS(Ago!$I$5:$I$619,Ago!$S$5:$S$619,"Receita",Ago!$F$5:$F$619,CReceber!$D137,Ago!$J$5:$J$619,"Não Pago")</f>
        <v>0</v>
      </c>
      <c r="M137" s="65">
        <f>SUMIFS(Set!$I$5:$I$619,Set!$S$5:$S$619,"Receita",Set!$F$5:$F$619,CReceber!$D137,Set!$J$5:$J$619,"Não Pago")</f>
        <v>0</v>
      </c>
      <c r="N137" s="65">
        <f>SUMIFS(Out!$I$5:$I$619,Out!$S$5:$S$619,"Receita",Out!$F$5:$F$619,CReceber!$D137,Out!$J$5:$J$619,"Não Pago")</f>
        <v>0</v>
      </c>
      <c r="O137" s="65">
        <f>SUMIFS(Nov!$I$5:$I$619,Nov!$S$5:$S$619,"Receita",Nov!$F$5:$F$619,CReceber!$D137,Nov!$J$5:$J$619,"Não Pago")</f>
        <v>0</v>
      </c>
      <c r="P137" s="65">
        <f>SUMIFS(Dez!$I$5:$I$619,Dez!$S$5:$S$619,"Receita",Dez!$F$5:$F$619,CReceber!$D137,Dez!$J$5:$J$619,"Não Pago")</f>
        <v>0</v>
      </c>
      <c r="Q137" s="62">
        <f t="shared" si="5"/>
        <v>0</v>
      </c>
    </row>
    <row r="138" spans="3:17" ht="28.5" customHeight="1" thickTop="1" thickBot="1" x14ac:dyDescent="0.25">
      <c r="C138" s="45" t="str">
        <f>'PC Receitas'!F34</f>
        <v>4.2.30</v>
      </c>
      <c r="D138" s="46" t="str">
        <f>VLOOKUP(C138,'PC Receitas'!$F$4:$G$103,2,FALSE)</f>
        <v>-</v>
      </c>
      <c r="E138" s="65">
        <f>SUMIFS(Jan!$I$5:$I$619,Jan!$S$5:$S$619,"Receita",Jan!$F$5:$F$619,CReceber!$D138,Jan!$J$5:$J$619,"Não Pago")</f>
        <v>0</v>
      </c>
      <c r="F138" s="65">
        <f>SUMIFS(Fev!$I$5:$I$619,Fev!$S$5:$S$619,"Receita",Fev!$F$5:$F$619,CReceber!$D138,Fev!$J$5:$J$619,"Não Pago")</f>
        <v>0</v>
      </c>
      <c r="G138" s="65">
        <f>SUMIFS(Mar!$I$5:$I$619,Mar!$S$5:$S$619,"Receita",Mar!$F$5:$F$619,CReceber!$D138,Mar!$J$5:$J$619,"Não Pago")</f>
        <v>0</v>
      </c>
      <c r="H138" s="65">
        <f>SUMIFS(Abr!$I$5:$I$619,Abr!$S$5:$S$619,"Receita",Abr!$F$5:$F$619,CReceber!$D138,Abr!$J$5:$J$619,"Não Pago")</f>
        <v>0</v>
      </c>
      <c r="I138" s="65">
        <f>SUMIFS(Mai!$I$5:$I$619,Mai!$S$5:$S$619,"Receita",Mai!$F$5:$F$619,CReceber!$D138,Mai!$J$5:$J$619,"Não Pago")</f>
        <v>0</v>
      </c>
      <c r="J138" s="65">
        <f>SUMIFS(Jun!$I$5:$I$619,Jun!$S$5:$S$619,"Receita",Jun!$F$5:$F$619,CReceber!$D138,Jun!$J$5:$J$619,"Não Pago")</f>
        <v>0</v>
      </c>
      <c r="K138" s="65">
        <f>SUMIFS(Jul!$I$5:$I$619,Jul!$S$5:$S$619,"Receita",Jul!$F$5:$F$619,CReceber!$D138,Jul!$J$5:$J$619,"Não Pago")</f>
        <v>0</v>
      </c>
      <c r="L138" s="65">
        <f>SUMIFS(Ago!$I$5:$I$619,Ago!$S$5:$S$619,"Receita",Ago!$F$5:$F$619,CReceber!$D138,Ago!$J$5:$J$619,"Não Pago")</f>
        <v>0</v>
      </c>
      <c r="M138" s="65">
        <f>SUMIFS(Set!$I$5:$I$619,Set!$S$5:$S$619,"Receita",Set!$F$5:$F$619,CReceber!$D138,Set!$J$5:$J$619,"Não Pago")</f>
        <v>0</v>
      </c>
      <c r="N138" s="65">
        <f>SUMIFS(Out!$I$5:$I$619,Out!$S$5:$S$619,"Receita",Out!$F$5:$F$619,CReceber!$D138,Out!$J$5:$J$619,"Não Pago")</f>
        <v>0</v>
      </c>
      <c r="O138" s="65">
        <f>SUMIFS(Nov!$I$5:$I$619,Nov!$S$5:$S$619,"Receita",Nov!$F$5:$F$619,CReceber!$D138,Nov!$J$5:$J$619,"Não Pago")</f>
        <v>0</v>
      </c>
      <c r="P138" s="65">
        <f>SUMIFS(Dez!$I$5:$I$619,Dez!$S$5:$S$619,"Receita",Dez!$F$5:$F$619,CReceber!$D138,Dez!$J$5:$J$619,"Não Pago")</f>
        <v>0</v>
      </c>
      <c r="Q138" s="62">
        <f t="shared" si="5"/>
        <v>0</v>
      </c>
    </row>
    <row r="139" spans="3:17" ht="28.5" customHeight="1" thickTop="1" thickBot="1" x14ac:dyDescent="0.25">
      <c r="C139" s="45" t="str">
        <f>'PC Receitas'!F35</f>
        <v>4.2.31</v>
      </c>
      <c r="D139" s="46" t="str">
        <f>VLOOKUP(C139,'PC Receitas'!$F$4:$G$103,2,FALSE)</f>
        <v>-</v>
      </c>
      <c r="E139" s="65">
        <f>SUMIFS(Jan!$I$5:$I$619,Jan!$S$5:$S$619,"Receita",Jan!$F$5:$F$619,CReceber!$D139,Jan!$J$5:$J$619,"Não Pago")</f>
        <v>0</v>
      </c>
      <c r="F139" s="65">
        <f>SUMIFS(Fev!$I$5:$I$619,Fev!$S$5:$S$619,"Receita",Fev!$F$5:$F$619,CReceber!$D139,Fev!$J$5:$J$619,"Não Pago")</f>
        <v>0</v>
      </c>
      <c r="G139" s="65">
        <f>SUMIFS(Mar!$I$5:$I$619,Mar!$S$5:$S$619,"Receita",Mar!$F$5:$F$619,CReceber!$D139,Mar!$J$5:$J$619,"Não Pago")</f>
        <v>0</v>
      </c>
      <c r="H139" s="65">
        <f>SUMIFS(Abr!$I$5:$I$619,Abr!$S$5:$S$619,"Receita",Abr!$F$5:$F$619,CReceber!$D139,Abr!$J$5:$J$619,"Não Pago")</f>
        <v>0</v>
      </c>
      <c r="I139" s="65">
        <f>SUMIFS(Mai!$I$5:$I$619,Mai!$S$5:$S$619,"Receita",Mai!$F$5:$F$619,CReceber!$D139,Mai!$J$5:$J$619,"Não Pago")</f>
        <v>0</v>
      </c>
      <c r="J139" s="65">
        <f>SUMIFS(Jun!$I$5:$I$619,Jun!$S$5:$S$619,"Receita",Jun!$F$5:$F$619,CReceber!$D139,Jun!$J$5:$J$619,"Não Pago")</f>
        <v>0</v>
      </c>
      <c r="K139" s="65">
        <f>SUMIFS(Jul!$I$5:$I$619,Jul!$S$5:$S$619,"Receita",Jul!$F$5:$F$619,CReceber!$D139,Jul!$J$5:$J$619,"Não Pago")</f>
        <v>0</v>
      </c>
      <c r="L139" s="65">
        <f>SUMIFS(Ago!$I$5:$I$619,Ago!$S$5:$S$619,"Receita",Ago!$F$5:$F$619,CReceber!$D139,Ago!$J$5:$J$619,"Não Pago")</f>
        <v>0</v>
      </c>
      <c r="M139" s="65">
        <f>SUMIFS(Set!$I$5:$I$619,Set!$S$5:$S$619,"Receita",Set!$F$5:$F$619,CReceber!$D139,Set!$J$5:$J$619,"Não Pago")</f>
        <v>0</v>
      </c>
      <c r="N139" s="65">
        <f>SUMIFS(Out!$I$5:$I$619,Out!$S$5:$S$619,"Receita",Out!$F$5:$F$619,CReceber!$D139,Out!$J$5:$J$619,"Não Pago")</f>
        <v>0</v>
      </c>
      <c r="O139" s="65">
        <f>SUMIFS(Nov!$I$5:$I$619,Nov!$S$5:$S$619,"Receita",Nov!$F$5:$F$619,CReceber!$D139,Nov!$J$5:$J$619,"Não Pago")</f>
        <v>0</v>
      </c>
      <c r="P139" s="65">
        <f>SUMIFS(Dez!$I$5:$I$619,Dez!$S$5:$S$619,"Receita",Dez!$F$5:$F$619,CReceber!$D139,Dez!$J$5:$J$619,"Não Pago")</f>
        <v>0</v>
      </c>
      <c r="Q139" s="62">
        <f t="shared" si="5"/>
        <v>0</v>
      </c>
    </row>
    <row r="140" spans="3:17" ht="28.5" customHeight="1" thickTop="1" thickBot="1" x14ac:dyDescent="0.25">
      <c r="C140" s="45" t="str">
        <f>'PC Receitas'!F36</f>
        <v>4.2.32</v>
      </c>
      <c r="D140" s="46" t="str">
        <f>VLOOKUP(C140,'PC Receitas'!$F$4:$G$103,2,FALSE)</f>
        <v>-</v>
      </c>
      <c r="E140" s="65">
        <f>SUMIFS(Jan!$I$5:$I$619,Jan!$S$5:$S$619,"Receita",Jan!$F$5:$F$619,CReceber!$D140,Jan!$J$5:$J$619,"Não Pago")</f>
        <v>0</v>
      </c>
      <c r="F140" s="65">
        <f>SUMIFS(Fev!$I$5:$I$619,Fev!$S$5:$S$619,"Receita",Fev!$F$5:$F$619,CReceber!$D140,Fev!$J$5:$J$619,"Não Pago")</f>
        <v>0</v>
      </c>
      <c r="G140" s="65">
        <f>SUMIFS(Mar!$I$5:$I$619,Mar!$S$5:$S$619,"Receita",Mar!$F$5:$F$619,CReceber!$D140,Mar!$J$5:$J$619,"Não Pago")</f>
        <v>0</v>
      </c>
      <c r="H140" s="65">
        <f>SUMIFS(Abr!$I$5:$I$619,Abr!$S$5:$S$619,"Receita",Abr!$F$5:$F$619,CReceber!$D140,Abr!$J$5:$J$619,"Não Pago")</f>
        <v>0</v>
      </c>
      <c r="I140" s="65">
        <f>SUMIFS(Mai!$I$5:$I$619,Mai!$S$5:$S$619,"Receita",Mai!$F$5:$F$619,CReceber!$D140,Mai!$J$5:$J$619,"Não Pago")</f>
        <v>0</v>
      </c>
      <c r="J140" s="65">
        <f>SUMIFS(Jun!$I$5:$I$619,Jun!$S$5:$S$619,"Receita",Jun!$F$5:$F$619,CReceber!$D140,Jun!$J$5:$J$619,"Não Pago")</f>
        <v>0</v>
      </c>
      <c r="K140" s="65">
        <f>SUMIFS(Jul!$I$5:$I$619,Jul!$S$5:$S$619,"Receita",Jul!$F$5:$F$619,CReceber!$D140,Jul!$J$5:$J$619,"Não Pago")</f>
        <v>0</v>
      </c>
      <c r="L140" s="65">
        <f>SUMIFS(Ago!$I$5:$I$619,Ago!$S$5:$S$619,"Receita",Ago!$F$5:$F$619,CReceber!$D140,Ago!$J$5:$J$619,"Não Pago")</f>
        <v>0</v>
      </c>
      <c r="M140" s="65">
        <f>SUMIFS(Set!$I$5:$I$619,Set!$S$5:$S$619,"Receita",Set!$F$5:$F$619,CReceber!$D140,Set!$J$5:$J$619,"Não Pago")</f>
        <v>0</v>
      </c>
      <c r="N140" s="65">
        <f>SUMIFS(Out!$I$5:$I$619,Out!$S$5:$S$619,"Receita",Out!$F$5:$F$619,CReceber!$D140,Out!$J$5:$J$619,"Não Pago")</f>
        <v>0</v>
      </c>
      <c r="O140" s="65">
        <f>SUMIFS(Nov!$I$5:$I$619,Nov!$S$5:$S$619,"Receita",Nov!$F$5:$F$619,CReceber!$D140,Nov!$J$5:$J$619,"Não Pago")</f>
        <v>0</v>
      </c>
      <c r="P140" s="65">
        <f>SUMIFS(Dez!$I$5:$I$619,Dez!$S$5:$S$619,"Receita",Dez!$F$5:$F$619,CReceber!$D140,Dez!$J$5:$J$619,"Não Pago")</f>
        <v>0</v>
      </c>
      <c r="Q140" s="62">
        <f t="shared" si="5"/>
        <v>0</v>
      </c>
    </row>
    <row r="141" spans="3:17" ht="28.5" customHeight="1" thickTop="1" thickBot="1" x14ac:dyDescent="0.25">
      <c r="C141" s="45" t="str">
        <f>'PC Receitas'!F37</f>
        <v>4.2.33</v>
      </c>
      <c r="D141" s="46" t="str">
        <f>VLOOKUP(C141,'PC Receitas'!$F$4:$G$103,2,FALSE)</f>
        <v>-</v>
      </c>
      <c r="E141" s="65">
        <f>SUMIFS(Jan!$I$5:$I$619,Jan!$S$5:$S$619,"Receita",Jan!$F$5:$F$619,CReceber!$D141,Jan!$J$5:$J$619,"Não Pago")</f>
        <v>0</v>
      </c>
      <c r="F141" s="65">
        <f>SUMIFS(Fev!$I$5:$I$619,Fev!$S$5:$S$619,"Receita",Fev!$F$5:$F$619,CReceber!$D141,Fev!$J$5:$J$619,"Não Pago")</f>
        <v>0</v>
      </c>
      <c r="G141" s="65">
        <f>SUMIFS(Mar!$I$5:$I$619,Mar!$S$5:$S$619,"Receita",Mar!$F$5:$F$619,CReceber!$D141,Mar!$J$5:$J$619,"Não Pago")</f>
        <v>0</v>
      </c>
      <c r="H141" s="65">
        <f>SUMIFS(Abr!$I$5:$I$619,Abr!$S$5:$S$619,"Receita",Abr!$F$5:$F$619,CReceber!$D141,Abr!$J$5:$J$619,"Não Pago")</f>
        <v>0</v>
      </c>
      <c r="I141" s="65">
        <f>SUMIFS(Mai!$I$5:$I$619,Mai!$S$5:$S$619,"Receita",Mai!$F$5:$F$619,CReceber!$D141,Mai!$J$5:$J$619,"Não Pago")</f>
        <v>0</v>
      </c>
      <c r="J141" s="65">
        <f>SUMIFS(Jun!$I$5:$I$619,Jun!$S$5:$S$619,"Receita",Jun!$F$5:$F$619,CReceber!$D141,Jun!$J$5:$J$619,"Não Pago")</f>
        <v>0</v>
      </c>
      <c r="K141" s="65">
        <f>SUMIFS(Jul!$I$5:$I$619,Jul!$S$5:$S$619,"Receita",Jul!$F$5:$F$619,CReceber!$D141,Jul!$J$5:$J$619,"Não Pago")</f>
        <v>0</v>
      </c>
      <c r="L141" s="65">
        <f>SUMIFS(Ago!$I$5:$I$619,Ago!$S$5:$S$619,"Receita",Ago!$F$5:$F$619,CReceber!$D141,Ago!$J$5:$J$619,"Não Pago")</f>
        <v>0</v>
      </c>
      <c r="M141" s="65">
        <f>SUMIFS(Set!$I$5:$I$619,Set!$S$5:$S$619,"Receita",Set!$F$5:$F$619,CReceber!$D141,Set!$J$5:$J$619,"Não Pago")</f>
        <v>0</v>
      </c>
      <c r="N141" s="65">
        <f>SUMIFS(Out!$I$5:$I$619,Out!$S$5:$S$619,"Receita",Out!$F$5:$F$619,CReceber!$D141,Out!$J$5:$J$619,"Não Pago")</f>
        <v>0</v>
      </c>
      <c r="O141" s="65">
        <f>SUMIFS(Nov!$I$5:$I$619,Nov!$S$5:$S$619,"Receita",Nov!$F$5:$F$619,CReceber!$D141,Nov!$J$5:$J$619,"Não Pago")</f>
        <v>0</v>
      </c>
      <c r="P141" s="65">
        <f>SUMIFS(Dez!$I$5:$I$619,Dez!$S$5:$S$619,"Receita",Dez!$F$5:$F$619,CReceber!$D141,Dez!$J$5:$J$619,"Não Pago")</f>
        <v>0</v>
      </c>
      <c r="Q141" s="62">
        <f t="shared" si="5"/>
        <v>0</v>
      </c>
    </row>
    <row r="142" spans="3:17" ht="28.5" customHeight="1" thickTop="1" thickBot="1" x14ac:dyDescent="0.25">
      <c r="C142" s="45" t="str">
        <f>'PC Receitas'!F38</f>
        <v>4.2.34</v>
      </c>
      <c r="D142" s="46" t="str">
        <f>VLOOKUP(C142,'PC Receitas'!$F$4:$G$103,2,FALSE)</f>
        <v>-</v>
      </c>
      <c r="E142" s="65">
        <f>SUMIFS(Jan!$I$5:$I$619,Jan!$S$5:$S$619,"Receita",Jan!$F$5:$F$619,CReceber!$D142,Jan!$J$5:$J$619,"Não Pago")</f>
        <v>0</v>
      </c>
      <c r="F142" s="65">
        <f>SUMIFS(Fev!$I$5:$I$619,Fev!$S$5:$S$619,"Receita",Fev!$F$5:$F$619,CReceber!$D142,Fev!$J$5:$J$619,"Não Pago")</f>
        <v>0</v>
      </c>
      <c r="G142" s="65">
        <f>SUMIFS(Mar!$I$5:$I$619,Mar!$S$5:$S$619,"Receita",Mar!$F$5:$F$619,CReceber!$D142,Mar!$J$5:$J$619,"Não Pago")</f>
        <v>0</v>
      </c>
      <c r="H142" s="65">
        <f>SUMIFS(Abr!$I$5:$I$619,Abr!$S$5:$S$619,"Receita",Abr!$F$5:$F$619,CReceber!$D142,Abr!$J$5:$J$619,"Não Pago")</f>
        <v>0</v>
      </c>
      <c r="I142" s="65">
        <f>SUMIFS(Mai!$I$5:$I$619,Mai!$S$5:$S$619,"Receita",Mai!$F$5:$F$619,CReceber!$D142,Mai!$J$5:$J$619,"Não Pago")</f>
        <v>0</v>
      </c>
      <c r="J142" s="65">
        <f>SUMIFS(Jun!$I$5:$I$619,Jun!$S$5:$S$619,"Receita",Jun!$F$5:$F$619,CReceber!$D142,Jun!$J$5:$J$619,"Não Pago")</f>
        <v>0</v>
      </c>
      <c r="K142" s="65">
        <f>SUMIFS(Jul!$I$5:$I$619,Jul!$S$5:$S$619,"Receita",Jul!$F$5:$F$619,CReceber!$D142,Jul!$J$5:$J$619,"Não Pago")</f>
        <v>0</v>
      </c>
      <c r="L142" s="65">
        <f>SUMIFS(Ago!$I$5:$I$619,Ago!$S$5:$S$619,"Receita",Ago!$F$5:$F$619,CReceber!$D142,Ago!$J$5:$J$619,"Não Pago")</f>
        <v>0</v>
      </c>
      <c r="M142" s="65">
        <f>SUMIFS(Set!$I$5:$I$619,Set!$S$5:$S$619,"Receita",Set!$F$5:$F$619,CReceber!$D142,Set!$J$5:$J$619,"Não Pago")</f>
        <v>0</v>
      </c>
      <c r="N142" s="65">
        <f>SUMIFS(Out!$I$5:$I$619,Out!$S$5:$S$619,"Receita",Out!$F$5:$F$619,CReceber!$D142,Out!$J$5:$J$619,"Não Pago")</f>
        <v>0</v>
      </c>
      <c r="O142" s="65">
        <f>SUMIFS(Nov!$I$5:$I$619,Nov!$S$5:$S$619,"Receita",Nov!$F$5:$F$619,CReceber!$D142,Nov!$J$5:$J$619,"Não Pago")</f>
        <v>0</v>
      </c>
      <c r="P142" s="65">
        <f>SUMIFS(Dez!$I$5:$I$619,Dez!$S$5:$S$619,"Receita",Dez!$F$5:$F$619,CReceber!$D142,Dez!$J$5:$J$619,"Não Pago")</f>
        <v>0</v>
      </c>
      <c r="Q142" s="62">
        <f t="shared" si="5"/>
        <v>0</v>
      </c>
    </row>
    <row r="143" spans="3:17" ht="28.5" customHeight="1" thickTop="1" thickBot="1" x14ac:dyDescent="0.25">
      <c r="C143" s="45" t="str">
        <f>'PC Receitas'!F39</f>
        <v>4.2.35</v>
      </c>
      <c r="D143" s="46" t="str">
        <f>VLOOKUP(C143,'PC Receitas'!$F$4:$G$103,2,FALSE)</f>
        <v>-</v>
      </c>
      <c r="E143" s="65">
        <f>SUMIFS(Jan!$I$5:$I$619,Jan!$S$5:$S$619,"Receita",Jan!$F$5:$F$619,CReceber!$D143,Jan!$J$5:$J$619,"Não Pago")</f>
        <v>0</v>
      </c>
      <c r="F143" s="65">
        <f>SUMIFS(Fev!$I$5:$I$619,Fev!$S$5:$S$619,"Receita",Fev!$F$5:$F$619,CReceber!$D143,Fev!$J$5:$J$619,"Não Pago")</f>
        <v>0</v>
      </c>
      <c r="G143" s="65">
        <f>SUMIFS(Mar!$I$5:$I$619,Mar!$S$5:$S$619,"Receita",Mar!$F$5:$F$619,CReceber!$D143,Mar!$J$5:$J$619,"Não Pago")</f>
        <v>0</v>
      </c>
      <c r="H143" s="65">
        <f>SUMIFS(Abr!$I$5:$I$619,Abr!$S$5:$S$619,"Receita",Abr!$F$5:$F$619,CReceber!$D143,Abr!$J$5:$J$619,"Não Pago")</f>
        <v>0</v>
      </c>
      <c r="I143" s="65">
        <f>SUMIFS(Mai!$I$5:$I$619,Mai!$S$5:$S$619,"Receita",Mai!$F$5:$F$619,CReceber!$D143,Mai!$J$5:$J$619,"Não Pago")</f>
        <v>0</v>
      </c>
      <c r="J143" s="65">
        <f>SUMIFS(Jun!$I$5:$I$619,Jun!$S$5:$S$619,"Receita",Jun!$F$5:$F$619,CReceber!$D143,Jun!$J$5:$J$619,"Não Pago")</f>
        <v>0</v>
      </c>
      <c r="K143" s="65">
        <f>SUMIFS(Jul!$I$5:$I$619,Jul!$S$5:$S$619,"Receita",Jul!$F$5:$F$619,CReceber!$D143,Jul!$J$5:$J$619,"Não Pago")</f>
        <v>0</v>
      </c>
      <c r="L143" s="65">
        <f>SUMIFS(Ago!$I$5:$I$619,Ago!$S$5:$S$619,"Receita",Ago!$F$5:$F$619,CReceber!$D143,Ago!$J$5:$J$619,"Não Pago")</f>
        <v>0</v>
      </c>
      <c r="M143" s="65">
        <f>SUMIFS(Set!$I$5:$I$619,Set!$S$5:$S$619,"Receita",Set!$F$5:$F$619,CReceber!$D143,Set!$J$5:$J$619,"Não Pago")</f>
        <v>0</v>
      </c>
      <c r="N143" s="65">
        <f>SUMIFS(Out!$I$5:$I$619,Out!$S$5:$S$619,"Receita",Out!$F$5:$F$619,CReceber!$D143,Out!$J$5:$J$619,"Não Pago")</f>
        <v>0</v>
      </c>
      <c r="O143" s="65">
        <f>SUMIFS(Nov!$I$5:$I$619,Nov!$S$5:$S$619,"Receita",Nov!$F$5:$F$619,CReceber!$D143,Nov!$J$5:$J$619,"Não Pago")</f>
        <v>0</v>
      </c>
      <c r="P143" s="65">
        <f>SUMIFS(Dez!$I$5:$I$619,Dez!$S$5:$S$619,"Receita",Dez!$F$5:$F$619,CReceber!$D143,Dez!$J$5:$J$619,"Não Pago")</f>
        <v>0</v>
      </c>
      <c r="Q143" s="62">
        <f t="shared" si="5"/>
        <v>0</v>
      </c>
    </row>
    <row r="144" spans="3:17" ht="28.5" customHeight="1" thickTop="1" thickBot="1" x14ac:dyDescent="0.25">
      <c r="C144" s="45" t="str">
        <f>'PC Receitas'!F40</f>
        <v>4.2.36</v>
      </c>
      <c r="D144" s="46" t="str">
        <f>VLOOKUP(C144,'PC Receitas'!$F$4:$G$103,2,FALSE)</f>
        <v>-</v>
      </c>
      <c r="E144" s="65">
        <f>SUMIFS(Jan!$I$5:$I$619,Jan!$S$5:$S$619,"Receita",Jan!$F$5:$F$619,CReceber!$D144,Jan!$J$5:$J$619,"Não Pago")</f>
        <v>0</v>
      </c>
      <c r="F144" s="65">
        <f>SUMIFS(Fev!$I$5:$I$619,Fev!$S$5:$S$619,"Receita",Fev!$F$5:$F$619,CReceber!$D144,Fev!$J$5:$J$619,"Não Pago")</f>
        <v>0</v>
      </c>
      <c r="G144" s="65">
        <f>SUMIFS(Mar!$I$5:$I$619,Mar!$S$5:$S$619,"Receita",Mar!$F$5:$F$619,CReceber!$D144,Mar!$J$5:$J$619,"Não Pago")</f>
        <v>0</v>
      </c>
      <c r="H144" s="65">
        <f>SUMIFS(Abr!$I$5:$I$619,Abr!$S$5:$S$619,"Receita",Abr!$F$5:$F$619,CReceber!$D144,Abr!$J$5:$J$619,"Não Pago")</f>
        <v>0</v>
      </c>
      <c r="I144" s="65">
        <f>SUMIFS(Mai!$I$5:$I$619,Mai!$S$5:$S$619,"Receita",Mai!$F$5:$F$619,CReceber!$D144,Mai!$J$5:$J$619,"Não Pago")</f>
        <v>0</v>
      </c>
      <c r="J144" s="65">
        <f>SUMIFS(Jun!$I$5:$I$619,Jun!$S$5:$S$619,"Receita",Jun!$F$5:$F$619,CReceber!$D144,Jun!$J$5:$J$619,"Não Pago")</f>
        <v>0</v>
      </c>
      <c r="K144" s="65">
        <f>SUMIFS(Jul!$I$5:$I$619,Jul!$S$5:$S$619,"Receita",Jul!$F$5:$F$619,CReceber!$D144,Jul!$J$5:$J$619,"Não Pago")</f>
        <v>0</v>
      </c>
      <c r="L144" s="65">
        <f>SUMIFS(Ago!$I$5:$I$619,Ago!$S$5:$S$619,"Receita",Ago!$F$5:$F$619,CReceber!$D144,Ago!$J$5:$J$619,"Não Pago")</f>
        <v>0</v>
      </c>
      <c r="M144" s="65">
        <f>SUMIFS(Set!$I$5:$I$619,Set!$S$5:$S$619,"Receita",Set!$F$5:$F$619,CReceber!$D144,Set!$J$5:$J$619,"Não Pago")</f>
        <v>0</v>
      </c>
      <c r="N144" s="65">
        <f>SUMIFS(Out!$I$5:$I$619,Out!$S$5:$S$619,"Receita",Out!$F$5:$F$619,CReceber!$D144,Out!$J$5:$J$619,"Não Pago")</f>
        <v>0</v>
      </c>
      <c r="O144" s="65">
        <f>SUMIFS(Nov!$I$5:$I$619,Nov!$S$5:$S$619,"Receita",Nov!$F$5:$F$619,CReceber!$D144,Nov!$J$5:$J$619,"Não Pago")</f>
        <v>0</v>
      </c>
      <c r="P144" s="65">
        <f>SUMIFS(Dez!$I$5:$I$619,Dez!$S$5:$S$619,"Receita",Dez!$F$5:$F$619,CReceber!$D144,Dez!$J$5:$J$619,"Não Pago")</f>
        <v>0</v>
      </c>
      <c r="Q144" s="62">
        <f t="shared" si="5"/>
        <v>0</v>
      </c>
    </row>
    <row r="145" spans="3:17" ht="28.5" customHeight="1" thickTop="1" thickBot="1" x14ac:dyDescent="0.25">
      <c r="C145" s="45" t="str">
        <f>'PC Receitas'!F41</f>
        <v>4.2.37</v>
      </c>
      <c r="D145" s="46" t="str">
        <f>VLOOKUP(C145,'PC Receitas'!$F$4:$G$103,2,FALSE)</f>
        <v>-</v>
      </c>
      <c r="E145" s="65">
        <f>SUMIFS(Jan!$I$5:$I$619,Jan!$S$5:$S$619,"Receita",Jan!$F$5:$F$619,CReceber!$D145,Jan!$J$5:$J$619,"Não Pago")</f>
        <v>0</v>
      </c>
      <c r="F145" s="65">
        <f>SUMIFS(Fev!$I$5:$I$619,Fev!$S$5:$S$619,"Receita",Fev!$F$5:$F$619,CReceber!$D145,Fev!$J$5:$J$619,"Não Pago")</f>
        <v>0</v>
      </c>
      <c r="G145" s="65">
        <f>SUMIFS(Mar!$I$5:$I$619,Mar!$S$5:$S$619,"Receita",Mar!$F$5:$F$619,CReceber!$D145,Mar!$J$5:$J$619,"Não Pago")</f>
        <v>0</v>
      </c>
      <c r="H145" s="65">
        <f>SUMIFS(Abr!$I$5:$I$619,Abr!$S$5:$S$619,"Receita",Abr!$F$5:$F$619,CReceber!$D145,Abr!$J$5:$J$619,"Não Pago")</f>
        <v>0</v>
      </c>
      <c r="I145" s="65">
        <f>SUMIFS(Mai!$I$5:$I$619,Mai!$S$5:$S$619,"Receita",Mai!$F$5:$F$619,CReceber!$D145,Mai!$J$5:$J$619,"Não Pago")</f>
        <v>0</v>
      </c>
      <c r="J145" s="65">
        <f>SUMIFS(Jun!$I$5:$I$619,Jun!$S$5:$S$619,"Receita",Jun!$F$5:$F$619,CReceber!$D145,Jun!$J$5:$J$619,"Não Pago")</f>
        <v>0</v>
      </c>
      <c r="K145" s="65">
        <f>SUMIFS(Jul!$I$5:$I$619,Jul!$S$5:$S$619,"Receita",Jul!$F$5:$F$619,CReceber!$D145,Jul!$J$5:$J$619,"Não Pago")</f>
        <v>0</v>
      </c>
      <c r="L145" s="65">
        <f>SUMIFS(Ago!$I$5:$I$619,Ago!$S$5:$S$619,"Receita",Ago!$F$5:$F$619,CReceber!$D145,Ago!$J$5:$J$619,"Não Pago")</f>
        <v>0</v>
      </c>
      <c r="M145" s="65">
        <f>SUMIFS(Set!$I$5:$I$619,Set!$S$5:$S$619,"Receita",Set!$F$5:$F$619,CReceber!$D145,Set!$J$5:$J$619,"Não Pago")</f>
        <v>0</v>
      </c>
      <c r="N145" s="65">
        <f>SUMIFS(Out!$I$5:$I$619,Out!$S$5:$S$619,"Receita",Out!$F$5:$F$619,CReceber!$D145,Out!$J$5:$J$619,"Não Pago")</f>
        <v>0</v>
      </c>
      <c r="O145" s="65">
        <f>SUMIFS(Nov!$I$5:$I$619,Nov!$S$5:$S$619,"Receita",Nov!$F$5:$F$619,CReceber!$D145,Nov!$J$5:$J$619,"Não Pago")</f>
        <v>0</v>
      </c>
      <c r="P145" s="65">
        <f>SUMIFS(Dez!$I$5:$I$619,Dez!$S$5:$S$619,"Receita",Dez!$F$5:$F$619,CReceber!$D145,Dez!$J$5:$J$619,"Não Pago")</f>
        <v>0</v>
      </c>
      <c r="Q145" s="62">
        <f t="shared" si="5"/>
        <v>0</v>
      </c>
    </row>
    <row r="146" spans="3:17" ht="28.5" customHeight="1" thickTop="1" thickBot="1" x14ac:dyDescent="0.25">
      <c r="C146" s="45" t="str">
        <f>'PC Receitas'!F42</f>
        <v>4.2.38</v>
      </c>
      <c r="D146" s="46" t="str">
        <f>VLOOKUP(C146,'PC Receitas'!$F$4:$G$103,2,FALSE)</f>
        <v>-</v>
      </c>
      <c r="E146" s="65">
        <f>SUMIFS(Jan!$I$5:$I$619,Jan!$S$5:$S$619,"Receita",Jan!$F$5:$F$619,CReceber!$D146,Jan!$J$5:$J$619,"Não Pago")</f>
        <v>0</v>
      </c>
      <c r="F146" s="65">
        <f>SUMIFS(Fev!$I$5:$I$619,Fev!$S$5:$S$619,"Receita",Fev!$F$5:$F$619,CReceber!$D146,Fev!$J$5:$J$619,"Não Pago")</f>
        <v>0</v>
      </c>
      <c r="G146" s="65">
        <f>SUMIFS(Mar!$I$5:$I$619,Mar!$S$5:$S$619,"Receita",Mar!$F$5:$F$619,CReceber!$D146,Mar!$J$5:$J$619,"Não Pago")</f>
        <v>0</v>
      </c>
      <c r="H146" s="65">
        <f>SUMIFS(Abr!$I$5:$I$619,Abr!$S$5:$S$619,"Receita",Abr!$F$5:$F$619,CReceber!$D146,Abr!$J$5:$J$619,"Não Pago")</f>
        <v>0</v>
      </c>
      <c r="I146" s="65">
        <f>SUMIFS(Mai!$I$5:$I$619,Mai!$S$5:$S$619,"Receita",Mai!$F$5:$F$619,CReceber!$D146,Mai!$J$5:$J$619,"Não Pago")</f>
        <v>0</v>
      </c>
      <c r="J146" s="65">
        <f>SUMIFS(Jun!$I$5:$I$619,Jun!$S$5:$S$619,"Receita",Jun!$F$5:$F$619,CReceber!$D146,Jun!$J$5:$J$619,"Não Pago")</f>
        <v>0</v>
      </c>
      <c r="K146" s="65">
        <f>SUMIFS(Jul!$I$5:$I$619,Jul!$S$5:$S$619,"Receita",Jul!$F$5:$F$619,CReceber!$D146,Jul!$J$5:$J$619,"Não Pago")</f>
        <v>0</v>
      </c>
      <c r="L146" s="65">
        <f>SUMIFS(Ago!$I$5:$I$619,Ago!$S$5:$S$619,"Receita",Ago!$F$5:$F$619,CReceber!$D146,Ago!$J$5:$J$619,"Não Pago")</f>
        <v>0</v>
      </c>
      <c r="M146" s="65">
        <f>SUMIFS(Set!$I$5:$I$619,Set!$S$5:$S$619,"Receita",Set!$F$5:$F$619,CReceber!$D146,Set!$J$5:$J$619,"Não Pago")</f>
        <v>0</v>
      </c>
      <c r="N146" s="65">
        <f>SUMIFS(Out!$I$5:$I$619,Out!$S$5:$S$619,"Receita",Out!$F$5:$F$619,CReceber!$D146,Out!$J$5:$J$619,"Não Pago")</f>
        <v>0</v>
      </c>
      <c r="O146" s="65">
        <f>SUMIFS(Nov!$I$5:$I$619,Nov!$S$5:$S$619,"Receita",Nov!$F$5:$F$619,CReceber!$D146,Nov!$J$5:$J$619,"Não Pago")</f>
        <v>0</v>
      </c>
      <c r="P146" s="65">
        <f>SUMIFS(Dez!$I$5:$I$619,Dez!$S$5:$S$619,"Receita",Dez!$F$5:$F$619,CReceber!$D146,Dez!$J$5:$J$619,"Não Pago")</f>
        <v>0</v>
      </c>
      <c r="Q146" s="62">
        <f t="shared" si="5"/>
        <v>0</v>
      </c>
    </row>
    <row r="147" spans="3:17" ht="28.5" customHeight="1" thickTop="1" thickBot="1" x14ac:dyDescent="0.25">
      <c r="C147" s="45" t="str">
        <f>'PC Receitas'!F43</f>
        <v>4.2.39</v>
      </c>
      <c r="D147" s="46" t="str">
        <f>VLOOKUP(C147,'PC Receitas'!$F$4:$G$103,2,FALSE)</f>
        <v>-</v>
      </c>
      <c r="E147" s="65">
        <f>SUMIFS(Jan!$I$5:$I$619,Jan!$S$5:$S$619,"Receita",Jan!$F$5:$F$619,CReceber!$D147,Jan!$J$5:$J$619,"Não Pago")</f>
        <v>0</v>
      </c>
      <c r="F147" s="65">
        <f>SUMIFS(Fev!$I$5:$I$619,Fev!$S$5:$S$619,"Receita",Fev!$F$5:$F$619,CReceber!$D147,Fev!$J$5:$J$619,"Não Pago")</f>
        <v>0</v>
      </c>
      <c r="G147" s="65">
        <f>SUMIFS(Mar!$I$5:$I$619,Mar!$S$5:$S$619,"Receita",Mar!$F$5:$F$619,CReceber!$D147,Mar!$J$5:$J$619,"Não Pago")</f>
        <v>0</v>
      </c>
      <c r="H147" s="65">
        <f>SUMIFS(Abr!$I$5:$I$619,Abr!$S$5:$S$619,"Receita",Abr!$F$5:$F$619,CReceber!$D147,Abr!$J$5:$J$619,"Não Pago")</f>
        <v>0</v>
      </c>
      <c r="I147" s="65">
        <f>SUMIFS(Mai!$I$5:$I$619,Mai!$S$5:$S$619,"Receita",Mai!$F$5:$F$619,CReceber!$D147,Mai!$J$5:$J$619,"Não Pago")</f>
        <v>0</v>
      </c>
      <c r="J147" s="65">
        <f>SUMIFS(Jun!$I$5:$I$619,Jun!$S$5:$S$619,"Receita",Jun!$F$5:$F$619,CReceber!$D147,Jun!$J$5:$J$619,"Não Pago")</f>
        <v>0</v>
      </c>
      <c r="K147" s="65">
        <f>SUMIFS(Jul!$I$5:$I$619,Jul!$S$5:$S$619,"Receita",Jul!$F$5:$F$619,CReceber!$D147,Jul!$J$5:$J$619,"Não Pago")</f>
        <v>0</v>
      </c>
      <c r="L147" s="65">
        <f>SUMIFS(Ago!$I$5:$I$619,Ago!$S$5:$S$619,"Receita",Ago!$F$5:$F$619,CReceber!$D147,Ago!$J$5:$J$619,"Não Pago")</f>
        <v>0</v>
      </c>
      <c r="M147" s="65">
        <f>SUMIFS(Set!$I$5:$I$619,Set!$S$5:$S$619,"Receita",Set!$F$5:$F$619,CReceber!$D147,Set!$J$5:$J$619,"Não Pago")</f>
        <v>0</v>
      </c>
      <c r="N147" s="65">
        <f>SUMIFS(Out!$I$5:$I$619,Out!$S$5:$S$619,"Receita",Out!$F$5:$F$619,CReceber!$D147,Out!$J$5:$J$619,"Não Pago")</f>
        <v>0</v>
      </c>
      <c r="O147" s="65">
        <f>SUMIFS(Nov!$I$5:$I$619,Nov!$S$5:$S$619,"Receita",Nov!$F$5:$F$619,CReceber!$D147,Nov!$J$5:$J$619,"Não Pago")</f>
        <v>0</v>
      </c>
      <c r="P147" s="65">
        <f>SUMIFS(Dez!$I$5:$I$619,Dez!$S$5:$S$619,"Receita",Dez!$F$5:$F$619,CReceber!$D147,Dez!$J$5:$J$619,"Não Pago")</f>
        <v>0</v>
      </c>
      <c r="Q147" s="62">
        <f t="shared" si="5"/>
        <v>0</v>
      </c>
    </row>
    <row r="148" spans="3:17" ht="28.5" customHeight="1" thickTop="1" thickBot="1" x14ac:dyDescent="0.25">
      <c r="C148" s="45" t="str">
        <f>'PC Receitas'!F44</f>
        <v>4.2.40</v>
      </c>
      <c r="D148" s="46" t="str">
        <f>VLOOKUP(C148,'PC Receitas'!$F$4:$G$103,2,FALSE)</f>
        <v>-</v>
      </c>
      <c r="E148" s="65">
        <f>SUMIFS(Jan!$I$5:$I$619,Jan!$S$5:$S$619,"Receita",Jan!$F$5:$F$619,CReceber!$D148,Jan!$J$5:$J$619,"Não Pago")</f>
        <v>0</v>
      </c>
      <c r="F148" s="65">
        <f>SUMIFS(Fev!$I$5:$I$619,Fev!$S$5:$S$619,"Receita",Fev!$F$5:$F$619,CReceber!$D148,Fev!$J$5:$J$619,"Não Pago")</f>
        <v>0</v>
      </c>
      <c r="G148" s="65">
        <f>SUMIFS(Mar!$I$5:$I$619,Mar!$S$5:$S$619,"Receita",Mar!$F$5:$F$619,CReceber!$D148,Mar!$J$5:$J$619,"Não Pago")</f>
        <v>0</v>
      </c>
      <c r="H148" s="65">
        <f>SUMIFS(Abr!$I$5:$I$619,Abr!$S$5:$S$619,"Receita",Abr!$F$5:$F$619,CReceber!$D148,Abr!$J$5:$J$619,"Não Pago")</f>
        <v>0</v>
      </c>
      <c r="I148" s="65">
        <f>SUMIFS(Mai!$I$5:$I$619,Mai!$S$5:$S$619,"Receita",Mai!$F$5:$F$619,CReceber!$D148,Mai!$J$5:$J$619,"Não Pago")</f>
        <v>0</v>
      </c>
      <c r="J148" s="65">
        <f>SUMIFS(Jun!$I$5:$I$619,Jun!$S$5:$S$619,"Receita",Jun!$F$5:$F$619,CReceber!$D148,Jun!$J$5:$J$619,"Não Pago")</f>
        <v>0</v>
      </c>
      <c r="K148" s="65">
        <f>SUMIFS(Jul!$I$5:$I$619,Jul!$S$5:$S$619,"Receita",Jul!$F$5:$F$619,CReceber!$D148,Jul!$J$5:$J$619,"Não Pago")</f>
        <v>0</v>
      </c>
      <c r="L148" s="65">
        <f>SUMIFS(Ago!$I$5:$I$619,Ago!$S$5:$S$619,"Receita",Ago!$F$5:$F$619,CReceber!$D148,Ago!$J$5:$J$619,"Não Pago")</f>
        <v>0</v>
      </c>
      <c r="M148" s="65">
        <f>SUMIFS(Set!$I$5:$I$619,Set!$S$5:$S$619,"Receita",Set!$F$5:$F$619,CReceber!$D148,Set!$J$5:$J$619,"Não Pago")</f>
        <v>0</v>
      </c>
      <c r="N148" s="65">
        <f>SUMIFS(Out!$I$5:$I$619,Out!$S$5:$S$619,"Receita",Out!$F$5:$F$619,CReceber!$D148,Out!$J$5:$J$619,"Não Pago")</f>
        <v>0</v>
      </c>
      <c r="O148" s="65">
        <f>SUMIFS(Nov!$I$5:$I$619,Nov!$S$5:$S$619,"Receita",Nov!$F$5:$F$619,CReceber!$D148,Nov!$J$5:$J$619,"Não Pago")</f>
        <v>0</v>
      </c>
      <c r="P148" s="65">
        <f>SUMIFS(Dez!$I$5:$I$619,Dez!$S$5:$S$619,"Receita",Dez!$F$5:$F$619,CReceber!$D148,Dez!$J$5:$J$619,"Não Pago")</f>
        <v>0</v>
      </c>
      <c r="Q148" s="62">
        <f t="shared" si="5"/>
        <v>0</v>
      </c>
    </row>
    <row r="149" spans="3:17" ht="28.5" customHeight="1" thickTop="1" thickBot="1" x14ac:dyDescent="0.25">
      <c r="C149" s="45" t="str">
        <f>'PC Receitas'!F45</f>
        <v>4.2.41</v>
      </c>
      <c r="D149" s="46" t="str">
        <f>VLOOKUP(C149,'PC Receitas'!$F$4:$G$103,2,FALSE)</f>
        <v>-</v>
      </c>
      <c r="E149" s="65">
        <f>SUMIFS(Jan!$I$5:$I$619,Jan!$S$5:$S$619,"Receita",Jan!$F$5:$F$619,CReceber!$D149,Jan!$J$5:$J$619,"Não Pago")</f>
        <v>0</v>
      </c>
      <c r="F149" s="65">
        <f>SUMIFS(Fev!$I$5:$I$619,Fev!$S$5:$S$619,"Receita",Fev!$F$5:$F$619,CReceber!$D149,Fev!$J$5:$J$619,"Não Pago")</f>
        <v>0</v>
      </c>
      <c r="G149" s="65">
        <f>SUMIFS(Mar!$I$5:$I$619,Mar!$S$5:$S$619,"Receita",Mar!$F$5:$F$619,CReceber!$D149,Mar!$J$5:$J$619,"Não Pago")</f>
        <v>0</v>
      </c>
      <c r="H149" s="65">
        <f>SUMIFS(Abr!$I$5:$I$619,Abr!$S$5:$S$619,"Receita",Abr!$F$5:$F$619,CReceber!$D149,Abr!$J$5:$J$619,"Não Pago")</f>
        <v>0</v>
      </c>
      <c r="I149" s="65">
        <f>SUMIFS(Mai!$I$5:$I$619,Mai!$S$5:$S$619,"Receita",Mai!$F$5:$F$619,CReceber!$D149,Mai!$J$5:$J$619,"Não Pago")</f>
        <v>0</v>
      </c>
      <c r="J149" s="65">
        <f>SUMIFS(Jun!$I$5:$I$619,Jun!$S$5:$S$619,"Receita",Jun!$F$5:$F$619,CReceber!$D149,Jun!$J$5:$J$619,"Não Pago")</f>
        <v>0</v>
      </c>
      <c r="K149" s="65">
        <f>SUMIFS(Jul!$I$5:$I$619,Jul!$S$5:$S$619,"Receita",Jul!$F$5:$F$619,CReceber!$D149,Jul!$J$5:$J$619,"Não Pago")</f>
        <v>0</v>
      </c>
      <c r="L149" s="65">
        <f>SUMIFS(Ago!$I$5:$I$619,Ago!$S$5:$S$619,"Receita",Ago!$F$5:$F$619,CReceber!$D149,Ago!$J$5:$J$619,"Não Pago")</f>
        <v>0</v>
      </c>
      <c r="M149" s="65">
        <f>SUMIFS(Set!$I$5:$I$619,Set!$S$5:$S$619,"Receita",Set!$F$5:$F$619,CReceber!$D149,Set!$J$5:$J$619,"Não Pago")</f>
        <v>0</v>
      </c>
      <c r="N149" s="65">
        <f>SUMIFS(Out!$I$5:$I$619,Out!$S$5:$S$619,"Receita",Out!$F$5:$F$619,CReceber!$D149,Out!$J$5:$J$619,"Não Pago")</f>
        <v>0</v>
      </c>
      <c r="O149" s="65">
        <f>SUMIFS(Nov!$I$5:$I$619,Nov!$S$5:$S$619,"Receita",Nov!$F$5:$F$619,CReceber!$D149,Nov!$J$5:$J$619,"Não Pago")</f>
        <v>0</v>
      </c>
      <c r="P149" s="65">
        <f>SUMIFS(Dez!$I$5:$I$619,Dez!$S$5:$S$619,"Receita",Dez!$F$5:$F$619,CReceber!$D149,Dez!$J$5:$J$619,"Não Pago")</f>
        <v>0</v>
      </c>
      <c r="Q149" s="62">
        <f t="shared" si="5"/>
        <v>0</v>
      </c>
    </row>
    <row r="150" spans="3:17" ht="28.5" customHeight="1" thickTop="1" thickBot="1" x14ac:dyDescent="0.25">
      <c r="C150" s="45" t="str">
        <f>'PC Receitas'!F46</f>
        <v>4.2.42</v>
      </c>
      <c r="D150" s="46" t="str">
        <f>VLOOKUP(C150,'PC Receitas'!$F$4:$G$103,2,FALSE)</f>
        <v>-</v>
      </c>
      <c r="E150" s="65">
        <f>SUMIFS(Jan!$I$5:$I$619,Jan!$S$5:$S$619,"Receita",Jan!$F$5:$F$619,CReceber!$D150,Jan!$J$5:$J$619,"Não Pago")</f>
        <v>0</v>
      </c>
      <c r="F150" s="65">
        <f>SUMIFS(Fev!$I$5:$I$619,Fev!$S$5:$S$619,"Receita",Fev!$F$5:$F$619,CReceber!$D150,Fev!$J$5:$J$619,"Não Pago")</f>
        <v>0</v>
      </c>
      <c r="G150" s="65">
        <f>SUMIFS(Mar!$I$5:$I$619,Mar!$S$5:$S$619,"Receita",Mar!$F$5:$F$619,CReceber!$D150,Mar!$J$5:$J$619,"Não Pago")</f>
        <v>0</v>
      </c>
      <c r="H150" s="65">
        <f>SUMIFS(Abr!$I$5:$I$619,Abr!$S$5:$S$619,"Receita",Abr!$F$5:$F$619,CReceber!$D150,Abr!$J$5:$J$619,"Não Pago")</f>
        <v>0</v>
      </c>
      <c r="I150" s="65">
        <f>SUMIFS(Mai!$I$5:$I$619,Mai!$S$5:$S$619,"Receita",Mai!$F$5:$F$619,CReceber!$D150,Mai!$J$5:$J$619,"Não Pago")</f>
        <v>0</v>
      </c>
      <c r="J150" s="65">
        <f>SUMIFS(Jun!$I$5:$I$619,Jun!$S$5:$S$619,"Receita",Jun!$F$5:$F$619,CReceber!$D150,Jun!$J$5:$J$619,"Não Pago")</f>
        <v>0</v>
      </c>
      <c r="K150" s="65">
        <f>SUMIFS(Jul!$I$5:$I$619,Jul!$S$5:$S$619,"Receita",Jul!$F$5:$F$619,CReceber!$D150,Jul!$J$5:$J$619,"Não Pago")</f>
        <v>0</v>
      </c>
      <c r="L150" s="65">
        <f>SUMIFS(Ago!$I$5:$I$619,Ago!$S$5:$S$619,"Receita",Ago!$F$5:$F$619,CReceber!$D150,Ago!$J$5:$J$619,"Não Pago")</f>
        <v>0</v>
      </c>
      <c r="M150" s="65">
        <f>SUMIFS(Set!$I$5:$I$619,Set!$S$5:$S$619,"Receita",Set!$F$5:$F$619,CReceber!$D150,Set!$J$5:$J$619,"Não Pago")</f>
        <v>0</v>
      </c>
      <c r="N150" s="65">
        <f>SUMIFS(Out!$I$5:$I$619,Out!$S$5:$S$619,"Receita",Out!$F$5:$F$619,CReceber!$D150,Out!$J$5:$J$619,"Não Pago")</f>
        <v>0</v>
      </c>
      <c r="O150" s="65">
        <f>SUMIFS(Nov!$I$5:$I$619,Nov!$S$5:$S$619,"Receita",Nov!$F$5:$F$619,CReceber!$D150,Nov!$J$5:$J$619,"Não Pago")</f>
        <v>0</v>
      </c>
      <c r="P150" s="65">
        <f>SUMIFS(Dez!$I$5:$I$619,Dez!$S$5:$S$619,"Receita",Dez!$F$5:$F$619,CReceber!$D150,Dez!$J$5:$J$619,"Não Pago")</f>
        <v>0</v>
      </c>
      <c r="Q150" s="62">
        <f t="shared" si="5"/>
        <v>0</v>
      </c>
    </row>
    <row r="151" spans="3:17" ht="28.5" customHeight="1" thickTop="1" thickBot="1" x14ac:dyDescent="0.25">
      <c r="C151" s="45" t="str">
        <f>'PC Receitas'!F47</f>
        <v>4.2.43</v>
      </c>
      <c r="D151" s="46" t="str">
        <f>VLOOKUP(C151,'PC Receitas'!$F$4:$G$103,2,FALSE)</f>
        <v>-</v>
      </c>
      <c r="E151" s="65">
        <f>SUMIFS(Jan!$I$5:$I$619,Jan!$S$5:$S$619,"Receita",Jan!$F$5:$F$619,CReceber!$D151,Jan!$J$5:$J$619,"Não Pago")</f>
        <v>0</v>
      </c>
      <c r="F151" s="65">
        <f>SUMIFS(Fev!$I$5:$I$619,Fev!$S$5:$S$619,"Receita",Fev!$F$5:$F$619,CReceber!$D151,Fev!$J$5:$J$619,"Não Pago")</f>
        <v>0</v>
      </c>
      <c r="G151" s="65">
        <f>SUMIFS(Mar!$I$5:$I$619,Mar!$S$5:$S$619,"Receita",Mar!$F$5:$F$619,CReceber!$D151,Mar!$J$5:$J$619,"Não Pago")</f>
        <v>0</v>
      </c>
      <c r="H151" s="65">
        <f>SUMIFS(Abr!$I$5:$I$619,Abr!$S$5:$S$619,"Receita",Abr!$F$5:$F$619,CReceber!$D151,Abr!$J$5:$J$619,"Não Pago")</f>
        <v>0</v>
      </c>
      <c r="I151" s="65">
        <f>SUMIFS(Mai!$I$5:$I$619,Mai!$S$5:$S$619,"Receita",Mai!$F$5:$F$619,CReceber!$D151,Mai!$J$5:$J$619,"Não Pago")</f>
        <v>0</v>
      </c>
      <c r="J151" s="65">
        <f>SUMIFS(Jun!$I$5:$I$619,Jun!$S$5:$S$619,"Receita",Jun!$F$5:$F$619,CReceber!$D151,Jun!$J$5:$J$619,"Não Pago")</f>
        <v>0</v>
      </c>
      <c r="K151" s="65">
        <f>SUMIFS(Jul!$I$5:$I$619,Jul!$S$5:$S$619,"Receita",Jul!$F$5:$F$619,CReceber!$D151,Jul!$J$5:$J$619,"Não Pago")</f>
        <v>0</v>
      </c>
      <c r="L151" s="65">
        <f>SUMIFS(Ago!$I$5:$I$619,Ago!$S$5:$S$619,"Receita",Ago!$F$5:$F$619,CReceber!$D151,Ago!$J$5:$J$619,"Não Pago")</f>
        <v>0</v>
      </c>
      <c r="M151" s="65">
        <f>SUMIFS(Set!$I$5:$I$619,Set!$S$5:$S$619,"Receita",Set!$F$5:$F$619,CReceber!$D151,Set!$J$5:$J$619,"Não Pago")</f>
        <v>0</v>
      </c>
      <c r="N151" s="65">
        <f>SUMIFS(Out!$I$5:$I$619,Out!$S$5:$S$619,"Receita",Out!$F$5:$F$619,CReceber!$D151,Out!$J$5:$J$619,"Não Pago")</f>
        <v>0</v>
      </c>
      <c r="O151" s="65">
        <f>SUMIFS(Nov!$I$5:$I$619,Nov!$S$5:$S$619,"Receita",Nov!$F$5:$F$619,CReceber!$D151,Nov!$J$5:$J$619,"Não Pago")</f>
        <v>0</v>
      </c>
      <c r="P151" s="65">
        <f>SUMIFS(Dez!$I$5:$I$619,Dez!$S$5:$S$619,"Receita",Dez!$F$5:$F$619,CReceber!$D151,Dez!$J$5:$J$619,"Não Pago")</f>
        <v>0</v>
      </c>
      <c r="Q151" s="62">
        <f t="shared" si="5"/>
        <v>0</v>
      </c>
    </row>
    <row r="152" spans="3:17" ht="28.5" customHeight="1" thickTop="1" thickBot="1" x14ac:dyDescent="0.25">
      <c r="C152" s="45" t="str">
        <f>'PC Receitas'!F48</f>
        <v>4.2.44</v>
      </c>
      <c r="D152" s="46" t="str">
        <f>VLOOKUP(C152,'PC Receitas'!$F$4:$G$103,2,FALSE)</f>
        <v>-</v>
      </c>
      <c r="E152" s="65">
        <f>SUMIFS(Jan!$I$5:$I$619,Jan!$S$5:$S$619,"Receita",Jan!$F$5:$F$619,CReceber!$D152,Jan!$J$5:$J$619,"Não Pago")</f>
        <v>0</v>
      </c>
      <c r="F152" s="65">
        <f>SUMIFS(Fev!$I$5:$I$619,Fev!$S$5:$S$619,"Receita",Fev!$F$5:$F$619,CReceber!$D152,Fev!$J$5:$J$619,"Não Pago")</f>
        <v>0</v>
      </c>
      <c r="G152" s="65">
        <f>SUMIFS(Mar!$I$5:$I$619,Mar!$S$5:$S$619,"Receita",Mar!$F$5:$F$619,CReceber!$D152,Mar!$J$5:$J$619,"Não Pago")</f>
        <v>0</v>
      </c>
      <c r="H152" s="65">
        <f>SUMIFS(Abr!$I$5:$I$619,Abr!$S$5:$S$619,"Receita",Abr!$F$5:$F$619,CReceber!$D152,Abr!$J$5:$J$619,"Não Pago")</f>
        <v>0</v>
      </c>
      <c r="I152" s="65">
        <f>SUMIFS(Mai!$I$5:$I$619,Mai!$S$5:$S$619,"Receita",Mai!$F$5:$F$619,CReceber!$D152,Mai!$J$5:$J$619,"Não Pago")</f>
        <v>0</v>
      </c>
      <c r="J152" s="65">
        <f>SUMIFS(Jun!$I$5:$I$619,Jun!$S$5:$S$619,"Receita",Jun!$F$5:$F$619,CReceber!$D152,Jun!$J$5:$J$619,"Não Pago")</f>
        <v>0</v>
      </c>
      <c r="K152" s="65">
        <f>SUMIFS(Jul!$I$5:$I$619,Jul!$S$5:$S$619,"Receita",Jul!$F$5:$F$619,CReceber!$D152,Jul!$J$5:$J$619,"Não Pago")</f>
        <v>0</v>
      </c>
      <c r="L152" s="65">
        <f>SUMIFS(Ago!$I$5:$I$619,Ago!$S$5:$S$619,"Receita",Ago!$F$5:$F$619,CReceber!$D152,Ago!$J$5:$J$619,"Não Pago")</f>
        <v>0</v>
      </c>
      <c r="M152" s="65">
        <f>SUMIFS(Set!$I$5:$I$619,Set!$S$5:$S$619,"Receita",Set!$F$5:$F$619,CReceber!$D152,Set!$J$5:$J$619,"Não Pago")</f>
        <v>0</v>
      </c>
      <c r="N152" s="65">
        <f>SUMIFS(Out!$I$5:$I$619,Out!$S$5:$S$619,"Receita",Out!$F$5:$F$619,CReceber!$D152,Out!$J$5:$J$619,"Não Pago")</f>
        <v>0</v>
      </c>
      <c r="O152" s="65">
        <f>SUMIFS(Nov!$I$5:$I$619,Nov!$S$5:$S$619,"Receita",Nov!$F$5:$F$619,CReceber!$D152,Nov!$J$5:$J$619,"Não Pago")</f>
        <v>0</v>
      </c>
      <c r="P152" s="65">
        <f>SUMIFS(Dez!$I$5:$I$619,Dez!$S$5:$S$619,"Receita",Dez!$F$5:$F$619,CReceber!$D152,Dez!$J$5:$J$619,"Não Pago")</f>
        <v>0</v>
      </c>
      <c r="Q152" s="62">
        <f t="shared" si="5"/>
        <v>0</v>
      </c>
    </row>
    <row r="153" spans="3:17" ht="28.5" customHeight="1" thickTop="1" thickBot="1" x14ac:dyDescent="0.25">
      <c r="C153" s="45" t="str">
        <f>'PC Receitas'!F49</f>
        <v>4.2.45</v>
      </c>
      <c r="D153" s="46" t="str">
        <f>VLOOKUP(C153,'PC Receitas'!$F$4:$G$103,2,FALSE)</f>
        <v>-</v>
      </c>
      <c r="E153" s="65">
        <f>SUMIFS(Jan!$I$5:$I$619,Jan!$S$5:$S$619,"Receita",Jan!$F$5:$F$619,CReceber!$D153,Jan!$J$5:$J$619,"Não Pago")</f>
        <v>0</v>
      </c>
      <c r="F153" s="65">
        <f>SUMIFS(Fev!$I$5:$I$619,Fev!$S$5:$S$619,"Receita",Fev!$F$5:$F$619,CReceber!$D153,Fev!$J$5:$J$619,"Não Pago")</f>
        <v>0</v>
      </c>
      <c r="G153" s="65">
        <f>SUMIFS(Mar!$I$5:$I$619,Mar!$S$5:$S$619,"Receita",Mar!$F$5:$F$619,CReceber!$D153,Mar!$J$5:$J$619,"Não Pago")</f>
        <v>0</v>
      </c>
      <c r="H153" s="65">
        <f>SUMIFS(Abr!$I$5:$I$619,Abr!$S$5:$S$619,"Receita",Abr!$F$5:$F$619,CReceber!$D153,Abr!$J$5:$J$619,"Não Pago")</f>
        <v>0</v>
      </c>
      <c r="I153" s="65">
        <f>SUMIFS(Mai!$I$5:$I$619,Mai!$S$5:$S$619,"Receita",Mai!$F$5:$F$619,CReceber!$D153,Mai!$J$5:$J$619,"Não Pago")</f>
        <v>0</v>
      </c>
      <c r="J153" s="65">
        <f>SUMIFS(Jun!$I$5:$I$619,Jun!$S$5:$S$619,"Receita",Jun!$F$5:$F$619,CReceber!$D153,Jun!$J$5:$J$619,"Não Pago")</f>
        <v>0</v>
      </c>
      <c r="K153" s="65">
        <f>SUMIFS(Jul!$I$5:$I$619,Jul!$S$5:$S$619,"Receita",Jul!$F$5:$F$619,CReceber!$D153,Jul!$J$5:$J$619,"Não Pago")</f>
        <v>0</v>
      </c>
      <c r="L153" s="65">
        <f>SUMIFS(Ago!$I$5:$I$619,Ago!$S$5:$S$619,"Receita",Ago!$F$5:$F$619,CReceber!$D153,Ago!$J$5:$J$619,"Não Pago")</f>
        <v>0</v>
      </c>
      <c r="M153" s="65">
        <f>SUMIFS(Set!$I$5:$I$619,Set!$S$5:$S$619,"Receita",Set!$F$5:$F$619,CReceber!$D153,Set!$J$5:$J$619,"Não Pago")</f>
        <v>0</v>
      </c>
      <c r="N153" s="65">
        <f>SUMIFS(Out!$I$5:$I$619,Out!$S$5:$S$619,"Receita",Out!$F$5:$F$619,CReceber!$D153,Out!$J$5:$J$619,"Não Pago")</f>
        <v>0</v>
      </c>
      <c r="O153" s="65">
        <f>SUMIFS(Nov!$I$5:$I$619,Nov!$S$5:$S$619,"Receita",Nov!$F$5:$F$619,CReceber!$D153,Nov!$J$5:$J$619,"Não Pago")</f>
        <v>0</v>
      </c>
      <c r="P153" s="65">
        <f>SUMIFS(Dez!$I$5:$I$619,Dez!$S$5:$S$619,"Receita",Dez!$F$5:$F$619,CReceber!$D153,Dez!$J$5:$J$619,"Não Pago")</f>
        <v>0</v>
      </c>
      <c r="Q153" s="62">
        <f t="shared" si="5"/>
        <v>0</v>
      </c>
    </row>
    <row r="154" spans="3:17" ht="28.5" customHeight="1" thickTop="1" thickBot="1" x14ac:dyDescent="0.25">
      <c r="C154" s="45" t="str">
        <f>'PC Receitas'!F50</f>
        <v>4.2.46</v>
      </c>
      <c r="D154" s="46" t="str">
        <f>VLOOKUP(C154,'PC Receitas'!$F$4:$G$103,2,FALSE)</f>
        <v>-</v>
      </c>
      <c r="E154" s="65">
        <f>SUMIFS(Jan!$I$5:$I$619,Jan!$S$5:$S$619,"Receita",Jan!$F$5:$F$619,CReceber!$D154,Jan!$J$5:$J$619,"Não Pago")</f>
        <v>0</v>
      </c>
      <c r="F154" s="65">
        <f>SUMIFS(Fev!$I$5:$I$619,Fev!$S$5:$S$619,"Receita",Fev!$F$5:$F$619,CReceber!$D154,Fev!$J$5:$J$619,"Não Pago")</f>
        <v>0</v>
      </c>
      <c r="G154" s="65">
        <f>SUMIFS(Mar!$I$5:$I$619,Mar!$S$5:$S$619,"Receita",Mar!$F$5:$F$619,CReceber!$D154,Mar!$J$5:$J$619,"Não Pago")</f>
        <v>0</v>
      </c>
      <c r="H154" s="65">
        <f>SUMIFS(Abr!$I$5:$I$619,Abr!$S$5:$S$619,"Receita",Abr!$F$5:$F$619,CReceber!$D154,Abr!$J$5:$J$619,"Não Pago")</f>
        <v>0</v>
      </c>
      <c r="I154" s="65">
        <f>SUMIFS(Mai!$I$5:$I$619,Mai!$S$5:$S$619,"Receita",Mai!$F$5:$F$619,CReceber!$D154,Mai!$J$5:$J$619,"Não Pago")</f>
        <v>0</v>
      </c>
      <c r="J154" s="65">
        <f>SUMIFS(Jun!$I$5:$I$619,Jun!$S$5:$S$619,"Receita",Jun!$F$5:$F$619,CReceber!$D154,Jun!$J$5:$J$619,"Não Pago")</f>
        <v>0</v>
      </c>
      <c r="K154" s="65">
        <f>SUMIFS(Jul!$I$5:$I$619,Jul!$S$5:$S$619,"Receita",Jul!$F$5:$F$619,CReceber!$D154,Jul!$J$5:$J$619,"Não Pago")</f>
        <v>0</v>
      </c>
      <c r="L154" s="65">
        <f>SUMIFS(Ago!$I$5:$I$619,Ago!$S$5:$S$619,"Receita",Ago!$F$5:$F$619,CReceber!$D154,Ago!$J$5:$J$619,"Não Pago")</f>
        <v>0</v>
      </c>
      <c r="M154" s="65">
        <f>SUMIFS(Set!$I$5:$I$619,Set!$S$5:$S$619,"Receita",Set!$F$5:$F$619,CReceber!$D154,Set!$J$5:$J$619,"Não Pago")</f>
        <v>0</v>
      </c>
      <c r="N154" s="65">
        <f>SUMIFS(Out!$I$5:$I$619,Out!$S$5:$S$619,"Receita",Out!$F$5:$F$619,CReceber!$D154,Out!$J$5:$J$619,"Não Pago")</f>
        <v>0</v>
      </c>
      <c r="O154" s="65">
        <f>SUMIFS(Nov!$I$5:$I$619,Nov!$S$5:$S$619,"Receita",Nov!$F$5:$F$619,CReceber!$D154,Nov!$J$5:$J$619,"Não Pago")</f>
        <v>0</v>
      </c>
      <c r="P154" s="65">
        <f>SUMIFS(Dez!$I$5:$I$619,Dez!$S$5:$S$619,"Receita",Dez!$F$5:$F$619,CReceber!$D154,Dez!$J$5:$J$619,"Não Pago")</f>
        <v>0</v>
      </c>
      <c r="Q154" s="62">
        <f t="shared" si="5"/>
        <v>0</v>
      </c>
    </row>
    <row r="155" spans="3:17" ht="28.5" customHeight="1" thickTop="1" thickBot="1" x14ac:dyDescent="0.25">
      <c r="C155" s="45" t="str">
        <f>'PC Receitas'!F51</f>
        <v>4.2.47</v>
      </c>
      <c r="D155" s="46" t="str">
        <f>VLOOKUP(C155,'PC Receitas'!$F$4:$G$103,2,FALSE)</f>
        <v>-</v>
      </c>
      <c r="E155" s="65">
        <f>SUMIFS(Jan!$I$5:$I$619,Jan!$S$5:$S$619,"Receita",Jan!$F$5:$F$619,CReceber!$D155,Jan!$J$5:$J$619,"Não Pago")</f>
        <v>0</v>
      </c>
      <c r="F155" s="65">
        <f>SUMIFS(Fev!$I$5:$I$619,Fev!$S$5:$S$619,"Receita",Fev!$F$5:$F$619,CReceber!$D155,Fev!$J$5:$J$619,"Não Pago")</f>
        <v>0</v>
      </c>
      <c r="G155" s="65">
        <f>SUMIFS(Mar!$I$5:$I$619,Mar!$S$5:$S$619,"Receita",Mar!$F$5:$F$619,CReceber!$D155,Mar!$J$5:$J$619,"Não Pago")</f>
        <v>0</v>
      </c>
      <c r="H155" s="65">
        <f>SUMIFS(Abr!$I$5:$I$619,Abr!$S$5:$S$619,"Receita",Abr!$F$5:$F$619,CReceber!$D155,Abr!$J$5:$J$619,"Não Pago")</f>
        <v>0</v>
      </c>
      <c r="I155" s="65">
        <f>SUMIFS(Mai!$I$5:$I$619,Mai!$S$5:$S$619,"Receita",Mai!$F$5:$F$619,CReceber!$D155,Mai!$J$5:$J$619,"Não Pago")</f>
        <v>0</v>
      </c>
      <c r="J155" s="65">
        <f>SUMIFS(Jun!$I$5:$I$619,Jun!$S$5:$S$619,"Receita",Jun!$F$5:$F$619,CReceber!$D155,Jun!$J$5:$J$619,"Não Pago")</f>
        <v>0</v>
      </c>
      <c r="K155" s="65">
        <f>SUMIFS(Jul!$I$5:$I$619,Jul!$S$5:$S$619,"Receita",Jul!$F$5:$F$619,CReceber!$D155,Jul!$J$5:$J$619,"Não Pago")</f>
        <v>0</v>
      </c>
      <c r="L155" s="65">
        <f>SUMIFS(Ago!$I$5:$I$619,Ago!$S$5:$S$619,"Receita",Ago!$F$5:$F$619,CReceber!$D155,Ago!$J$5:$J$619,"Não Pago")</f>
        <v>0</v>
      </c>
      <c r="M155" s="65">
        <f>SUMIFS(Set!$I$5:$I$619,Set!$S$5:$S$619,"Receita",Set!$F$5:$F$619,CReceber!$D155,Set!$J$5:$J$619,"Não Pago")</f>
        <v>0</v>
      </c>
      <c r="N155" s="65">
        <f>SUMIFS(Out!$I$5:$I$619,Out!$S$5:$S$619,"Receita",Out!$F$5:$F$619,CReceber!$D155,Out!$J$5:$J$619,"Não Pago")</f>
        <v>0</v>
      </c>
      <c r="O155" s="65">
        <f>SUMIFS(Nov!$I$5:$I$619,Nov!$S$5:$S$619,"Receita",Nov!$F$5:$F$619,CReceber!$D155,Nov!$J$5:$J$619,"Não Pago")</f>
        <v>0</v>
      </c>
      <c r="P155" s="65">
        <f>SUMIFS(Dez!$I$5:$I$619,Dez!$S$5:$S$619,"Receita",Dez!$F$5:$F$619,CReceber!$D155,Dez!$J$5:$J$619,"Não Pago")</f>
        <v>0</v>
      </c>
      <c r="Q155" s="62">
        <f t="shared" si="5"/>
        <v>0</v>
      </c>
    </row>
    <row r="156" spans="3:17" ht="28.5" customHeight="1" thickTop="1" thickBot="1" x14ac:dyDescent="0.25">
      <c r="C156" s="45" t="str">
        <f>'PC Receitas'!F52</f>
        <v>4.2.48</v>
      </c>
      <c r="D156" s="46" t="str">
        <f>VLOOKUP(C156,'PC Receitas'!$F$4:$G$103,2,FALSE)</f>
        <v>-</v>
      </c>
      <c r="E156" s="65">
        <f>SUMIFS(Jan!$I$5:$I$619,Jan!$S$5:$S$619,"Receita",Jan!$F$5:$F$619,CReceber!$D156,Jan!$J$5:$J$619,"Não Pago")</f>
        <v>0</v>
      </c>
      <c r="F156" s="65">
        <f>SUMIFS(Fev!$I$5:$I$619,Fev!$S$5:$S$619,"Receita",Fev!$F$5:$F$619,CReceber!$D156,Fev!$J$5:$J$619,"Não Pago")</f>
        <v>0</v>
      </c>
      <c r="G156" s="65">
        <f>SUMIFS(Mar!$I$5:$I$619,Mar!$S$5:$S$619,"Receita",Mar!$F$5:$F$619,CReceber!$D156,Mar!$J$5:$J$619,"Não Pago")</f>
        <v>0</v>
      </c>
      <c r="H156" s="65">
        <f>SUMIFS(Abr!$I$5:$I$619,Abr!$S$5:$S$619,"Receita",Abr!$F$5:$F$619,CReceber!$D156,Abr!$J$5:$J$619,"Não Pago")</f>
        <v>0</v>
      </c>
      <c r="I156" s="65">
        <f>SUMIFS(Mai!$I$5:$I$619,Mai!$S$5:$S$619,"Receita",Mai!$F$5:$F$619,CReceber!$D156,Mai!$J$5:$J$619,"Não Pago")</f>
        <v>0</v>
      </c>
      <c r="J156" s="65">
        <f>SUMIFS(Jun!$I$5:$I$619,Jun!$S$5:$S$619,"Receita",Jun!$F$5:$F$619,CReceber!$D156,Jun!$J$5:$J$619,"Não Pago")</f>
        <v>0</v>
      </c>
      <c r="K156" s="65">
        <f>SUMIFS(Jul!$I$5:$I$619,Jul!$S$5:$S$619,"Receita",Jul!$F$5:$F$619,CReceber!$D156,Jul!$J$5:$J$619,"Não Pago")</f>
        <v>0</v>
      </c>
      <c r="L156" s="65">
        <f>SUMIFS(Ago!$I$5:$I$619,Ago!$S$5:$S$619,"Receita",Ago!$F$5:$F$619,CReceber!$D156,Ago!$J$5:$J$619,"Não Pago")</f>
        <v>0</v>
      </c>
      <c r="M156" s="65">
        <f>SUMIFS(Set!$I$5:$I$619,Set!$S$5:$S$619,"Receita",Set!$F$5:$F$619,CReceber!$D156,Set!$J$5:$J$619,"Não Pago")</f>
        <v>0</v>
      </c>
      <c r="N156" s="65">
        <f>SUMIFS(Out!$I$5:$I$619,Out!$S$5:$S$619,"Receita",Out!$F$5:$F$619,CReceber!$D156,Out!$J$5:$J$619,"Não Pago")</f>
        <v>0</v>
      </c>
      <c r="O156" s="65">
        <f>SUMIFS(Nov!$I$5:$I$619,Nov!$S$5:$S$619,"Receita",Nov!$F$5:$F$619,CReceber!$D156,Nov!$J$5:$J$619,"Não Pago")</f>
        <v>0</v>
      </c>
      <c r="P156" s="65">
        <f>SUMIFS(Dez!$I$5:$I$619,Dez!$S$5:$S$619,"Receita",Dez!$F$5:$F$619,CReceber!$D156,Dez!$J$5:$J$619,"Não Pago")</f>
        <v>0</v>
      </c>
      <c r="Q156" s="62">
        <f t="shared" si="5"/>
        <v>0</v>
      </c>
    </row>
    <row r="157" spans="3:17" ht="28.5" customHeight="1" thickTop="1" thickBot="1" x14ac:dyDescent="0.25">
      <c r="C157" s="45" t="str">
        <f>'PC Receitas'!F53</f>
        <v>4.2.49</v>
      </c>
      <c r="D157" s="46" t="str">
        <f>VLOOKUP(C157,'PC Receitas'!$F$4:$G$103,2,FALSE)</f>
        <v>-</v>
      </c>
      <c r="E157" s="65">
        <f>SUMIFS(Jan!$I$5:$I$619,Jan!$S$5:$S$619,"Receita",Jan!$F$5:$F$619,CReceber!$D157,Jan!$J$5:$J$619,"Não Pago")</f>
        <v>0</v>
      </c>
      <c r="F157" s="65">
        <f>SUMIFS(Fev!$I$5:$I$619,Fev!$S$5:$S$619,"Receita",Fev!$F$5:$F$619,CReceber!$D157,Fev!$J$5:$J$619,"Não Pago")</f>
        <v>0</v>
      </c>
      <c r="G157" s="65">
        <f>SUMIFS(Mar!$I$5:$I$619,Mar!$S$5:$S$619,"Receita",Mar!$F$5:$F$619,CReceber!$D157,Mar!$J$5:$J$619,"Não Pago")</f>
        <v>0</v>
      </c>
      <c r="H157" s="65">
        <f>SUMIFS(Abr!$I$5:$I$619,Abr!$S$5:$S$619,"Receita",Abr!$F$5:$F$619,CReceber!$D157,Abr!$J$5:$J$619,"Não Pago")</f>
        <v>0</v>
      </c>
      <c r="I157" s="65">
        <f>SUMIFS(Mai!$I$5:$I$619,Mai!$S$5:$S$619,"Receita",Mai!$F$5:$F$619,CReceber!$D157,Mai!$J$5:$J$619,"Não Pago")</f>
        <v>0</v>
      </c>
      <c r="J157" s="65">
        <f>SUMIFS(Jun!$I$5:$I$619,Jun!$S$5:$S$619,"Receita",Jun!$F$5:$F$619,CReceber!$D157,Jun!$J$5:$J$619,"Não Pago")</f>
        <v>0</v>
      </c>
      <c r="K157" s="65">
        <f>SUMIFS(Jul!$I$5:$I$619,Jul!$S$5:$S$619,"Receita",Jul!$F$5:$F$619,CReceber!$D157,Jul!$J$5:$J$619,"Não Pago")</f>
        <v>0</v>
      </c>
      <c r="L157" s="65">
        <f>SUMIFS(Ago!$I$5:$I$619,Ago!$S$5:$S$619,"Receita",Ago!$F$5:$F$619,CReceber!$D157,Ago!$J$5:$J$619,"Não Pago")</f>
        <v>0</v>
      </c>
      <c r="M157" s="65">
        <f>SUMIFS(Set!$I$5:$I$619,Set!$S$5:$S$619,"Receita",Set!$F$5:$F$619,CReceber!$D157,Set!$J$5:$J$619,"Não Pago")</f>
        <v>0</v>
      </c>
      <c r="N157" s="65">
        <f>SUMIFS(Out!$I$5:$I$619,Out!$S$5:$S$619,"Receita",Out!$F$5:$F$619,CReceber!$D157,Out!$J$5:$J$619,"Não Pago")</f>
        <v>0</v>
      </c>
      <c r="O157" s="65">
        <f>SUMIFS(Nov!$I$5:$I$619,Nov!$S$5:$S$619,"Receita",Nov!$F$5:$F$619,CReceber!$D157,Nov!$J$5:$J$619,"Não Pago")</f>
        <v>0</v>
      </c>
      <c r="P157" s="65">
        <f>SUMIFS(Dez!$I$5:$I$619,Dez!$S$5:$S$619,"Receita",Dez!$F$5:$F$619,CReceber!$D157,Dez!$J$5:$J$619,"Não Pago")</f>
        <v>0</v>
      </c>
      <c r="Q157" s="62">
        <f t="shared" si="5"/>
        <v>0</v>
      </c>
    </row>
    <row r="158" spans="3:17" ht="28.5" customHeight="1" thickTop="1" thickBot="1" x14ac:dyDescent="0.25">
      <c r="C158" s="45" t="str">
        <f>'PC Receitas'!F54</f>
        <v>4.2.50</v>
      </c>
      <c r="D158" s="46" t="str">
        <f>VLOOKUP(C158,'PC Receitas'!$F$4:$G$103,2,FALSE)</f>
        <v>-</v>
      </c>
      <c r="E158" s="65">
        <f>SUMIFS(Jan!$I$5:$I$619,Jan!$S$5:$S$619,"Receita",Jan!$F$5:$F$619,CReceber!$D158,Jan!$J$5:$J$619,"Não Pago")</f>
        <v>0</v>
      </c>
      <c r="F158" s="65">
        <f>SUMIFS(Fev!$I$5:$I$619,Fev!$S$5:$S$619,"Receita",Fev!$F$5:$F$619,CReceber!$D158,Fev!$J$5:$J$619,"Não Pago")</f>
        <v>0</v>
      </c>
      <c r="G158" s="65">
        <f>SUMIFS(Mar!$I$5:$I$619,Mar!$S$5:$S$619,"Receita",Mar!$F$5:$F$619,CReceber!$D158,Mar!$J$5:$J$619,"Não Pago")</f>
        <v>0</v>
      </c>
      <c r="H158" s="65">
        <f>SUMIFS(Abr!$I$5:$I$619,Abr!$S$5:$S$619,"Receita",Abr!$F$5:$F$619,CReceber!$D158,Abr!$J$5:$J$619,"Não Pago")</f>
        <v>0</v>
      </c>
      <c r="I158" s="65">
        <f>SUMIFS(Mai!$I$5:$I$619,Mai!$S$5:$S$619,"Receita",Mai!$F$5:$F$619,CReceber!$D158,Mai!$J$5:$J$619,"Não Pago")</f>
        <v>0</v>
      </c>
      <c r="J158" s="65">
        <f>SUMIFS(Jun!$I$5:$I$619,Jun!$S$5:$S$619,"Receita",Jun!$F$5:$F$619,CReceber!$D158,Jun!$J$5:$J$619,"Não Pago")</f>
        <v>0</v>
      </c>
      <c r="K158" s="65">
        <f>SUMIFS(Jul!$I$5:$I$619,Jul!$S$5:$S$619,"Receita",Jul!$F$5:$F$619,CReceber!$D158,Jul!$J$5:$J$619,"Não Pago")</f>
        <v>0</v>
      </c>
      <c r="L158" s="65">
        <f>SUMIFS(Ago!$I$5:$I$619,Ago!$S$5:$S$619,"Receita",Ago!$F$5:$F$619,CReceber!$D158,Ago!$J$5:$J$619,"Não Pago")</f>
        <v>0</v>
      </c>
      <c r="M158" s="65">
        <f>SUMIFS(Set!$I$5:$I$619,Set!$S$5:$S$619,"Receita",Set!$F$5:$F$619,CReceber!$D158,Set!$J$5:$J$619,"Não Pago")</f>
        <v>0</v>
      </c>
      <c r="N158" s="65">
        <f>SUMIFS(Out!$I$5:$I$619,Out!$S$5:$S$619,"Receita",Out!$F$5:$F$619,CReceber!$D158,Out!$J$5:$J$619,"Não Pago")</f>
        <v>0</v>
      </c>
      <c r="O158" s="65">
        <f>SUMIFS(Nov!$I$5:$I$619,Nov!$S$5:$S$619,"Receita",Nov!$F$5:$F$619,CReceber!$D158,Nov!$J$5:$J$619,"Não Pago")</f>
        <v>0</v>
      </c>
      <c r="P158" s="65">
        <f>SUMIFS(Dez!$I$5:$I$619,Dez!$S$5:$S$619,"Receita",Dez!$F$5:$F$619,CReceber!$D158,Dez!$J$5:$J$619,"Não Pago")</f>
        <v>0</v>
      </c>
      <c r="Q158" s="62">
        <f t="shared" si="5"/>
        <v>0</v>
      </c>
    </row>
    <row r="159" spans="3:17" ht="28.5" customHeight="1" thickTop="1" thickBot="1" x14ac:dyDescent="0.25">
      <c r="C159" s="45" t="str">
        <f>'PC Receitas'!F55</f>
        <v>4.2.51</v>
      </c>
      <c r="D159" s="46" t="str">
        <f>VLOOKUP(C159,'PC Receitas'!$F$4:$G$103,2,FALSE)</f>
        <v>-</v>
      </c>
      <c r="E159" s="65">
        <f>SUMIFS(Jan!$I$5:$I$619,Jan!$S$5:$S$619,"Receita",Jan!$F$5:$F$619,CReceber!$D159,Jan!$J$5:$J$619,"Não Pago")</f>
        <v>0</v>
      </c>
      <c r="F159" s="65">
        <f>SUMIFS(Fev!$I$5:$I$619,Fev!$S$5:$S$619,"Receita",Fev!$F$5:$F$619,CReceber!$D159,Fev!$J$5:$J$619,"Não Pago")</f>
        <v>0</v>
      </c>
      <c r="G159" s="65">
        <f>SUMIFS(Mar!$I$5:$I$619,Mar!$S$5:$S$619,"Receita",Mar!$F$5:$F$619,CReceber!$D159,Mar!$J$5:$J$619,"Não Pago")</f>
        <v>0</v>
      </c>
      <c r="H159" s="65">
        <f>SUMIFS(Abr!$I$5:$I$619,Abr!$S$5:$S$619,"Receita",Abr!$F$5:$F$619,CReceber!$D159,Abr!$J$5:$J$619,"Não Pago")</f>
        <v>0</v>
      </c>
      <c r="I159" s="65">
        <f>SUMIFS(Mai!$I$5:$I$619,Mai!$S$5:$S$619,"Receita",Mai!$F$5:$F$619,CReceber!$D159,Mai!$J$5:$J$619,"Não Pago")</f>
        <v>0</v>
      </c>
      <c r="J159" s="65">
        <f>SUMIFS(Jun!$I$5:$I$619,Jun!$S$5:$S$619,"Receita",Jun!$F$5:$F$619,CReceber!$D159,Jun!$J$5:$J$619,"Não Pago")</f>
        <v>0</v>
      </c>
      <c r="K159" s="65">
        <f>SUMIFS(Jul!$I$5:$I$619,Jul!$S$5:$S$619,"Receita",Jul!$F$5:$F$619,CReceber!$D159,Jul!$J$5:$J$619,"Não Pago")</f>
        <v>0</v>
      </c>
      <c r="L159" s="65">
        <f>SUMIFS(Ago!$I$5:$I$619,Ago!$S$5:$S$619,"Receita",Ago!$F$5:$F$619,CReceber!$D159,Ago!$J$5:$J$619,"Não Pago")</f>
        <v>0</v>
      </c>
      <c r="M159" s="65">
        <f>SUMIFS(Set!$I$5:$I$619,Set!$S$5:$S$619,"Receita",Set!$F$5:$F$619,CReceber!$D159,Set!$J$5:$J$619,"Não Pago")</f>
        <v>0</v>
      </c>
      <c r="N159" s="65">
        <f>SUMIFS(Out!$I$5:$I$619,Out!$S$5:$S$619,"Receita",Out!$F$5:$F$619,CReceber!$D159,Out!$J$5:$J$619,"Não Pago")</f>
        <v>0</v>
      </c>
      <c r="O159" s="65">
        <f>SUMIFS(Nov!$I$5:$I$619,Nov!$S$5:$S$619,"Receita",Nov!$F$5:$F$619,CReceber!$D159,Nov!$J$5:$J$619,"Não Pago")</f>
        <v>0</v>
      </c>
      <c r="P159" s="65">
        <f>SUMIFS(Dez!$I$5:$I$619,Dez!$S$5:$S$619,"Receita",Dez!$F$5:$F$619,CReceber!$D159,Dez!$J$5:$J$619,"Não Pago")</f>
        <v>0</v>
      </c>
      <c r="Q159" s="62">
        <f t="shared" si="5"/>
        <v>0</v>
      </c>
    </row>
    <row r="160" spans="3:17" ht="28.5" customHeight="1" thickTop="1" thickBot="1" x14ac:dyDescent="0.25">
      <c r="C160" s="45" t="str">
        <f>'PC Receitas'!F56</f>
        <v>4.2.52</v>
      </c>
      <c r="D160" s="46" t="str">
        <f>VLOOKUP(C160,'PC Receitas'!$F$4:$G$103,2,FALSE)</f>
        <v>-</v>
      </c>
      <c r="E160" s="65">
        <f>SUMIFS(Jan!$I$5:$I$619,Jan!$S$5:$S$619,"Receita",Jan!$F$5:$F$619,CReceber!$D160,Jan!$J$5:$J$619,"Não Pago")</f>
        <v>0</v>
      </c>
      <c r="F160" s="65">
        <f>SUMIFS(Fev!$I$5:$I$619,Fev!$S$5:$S$619,"Receita",Fev!$F$5:$F$619,CReceber!$D160,Fev!$J$5:$J$619,"Não Pago")</f>
        <v>0</v>
      </c>
      <c r="G160" s="65">
        <f>SUMIFS(Mar!$I$5:$I$619,Mar!$S$5:$S$619,"Receita",Mar!$F$5:$F$619,CReceber!$D160,Mar!$J$5:$J$619,"Não Pago")</f>
        <v>0</v>
      </c>
      <c r="H160" s="65">
        <f>SUMIFS(Abr!$I$5:$I$619,Abr!$S$5:$S$619,"Receita",Abr!$F$5:$F$619,CReceber!$D160,Abr!$J$5:$J$619,"Não Pago")</f>
        <v>0</v>
      </c>
      <c r="I160" s="65">
        <f>SUMIFS(Mai!$I$5:$I$619,Mai!$S$5:$S$619,"Receita",Mai!$F$5:$F$619,CReceber!$D160,Mai!$J$5:$J$619,"Não Pago")</f>
        <v>0</v>
      </c>
      <c r="J160" s="65">
        <f>SUMIFS(Jun!$I$5:$I$619,Jun!$S$5:$S$619,"Receita",Jun!$F$5:$F$619,CReceber!$D160,Jun!$J$5:$J$619,"Não Pago")</f>
        <v>0</v>
      </c>
      <c r="K160" s="65">
        <f>SUMIFS(Jul!$I$5:$I$619,Jul!$S$5:$S$619,"Receita",Jul!$F$5:$F$619,CReceber!$D160,Jul!$J$5:$J$619,"Não Pago")</f>
        <v>0</v>
      </c>
      <c r="L160" s="65">
        <f>SUMIFS(Ago!$I$5:$I$619,Ago!$S$5:$S$619,"Receita",Ago!$F$5:$F$619,CReceber!$D160,Ago!$J$5:$J$619,"Não Pago")</f>
        <v>0</v>
      </c>
      <c r="M160" s="65">
        <f>SUMIFS(Set!$I$5:$I$619,Set!$S$5:$S$619,"Receita",Set!$F$5:$F$619,CReceber!$D160,Set!$J$5:$J$619,"Não Pago")</f>
        <v>0</v>
      </c>
      <c r="N160" s="65">
        <f>SUMIFS(Out!$I$5:$I$619,Out!$S$5:$S$619,"Receita",Out!$F$5:$F$619,CReceber!$D160,Out!$J$5:$J$619,"Não Pago")</f>
        <v>0</v>
      </c>
      <c r="O160" s="65">
        <f>SUMIFS(Nov!$I$5:$I$619,Nov!$S$5:$S$619,"Receita",Nov!$F$5:$F$619,CReceber!$D160,Nov!$J$5:$J$619,"Não Pago")</f>
        <v>0</v>
      </c>
      <c r="P160" s="65">
        <f>SUMIFS(Dez!$I$5:$I$619,Dez!$S$5:$S$619,"Receita",Dez!$F$5:$F$619,CReceber!$D160,Dez!$J$5:$J$619,"Não Pago")</f>
        <v>0</v>
      </c>
      <c r="Q160" s="62">
        <f t="shared" si="5"/>
        <v>0</v>
      </c>
    </row>
    <row r="161" spans="3:17" ht="28.5" customHeight="1" thickTop="1" thickBot="1" x14ac:dyDescent="0.25">
      <c r="C161" s="45" t="str">
        <f>'PC Receitas'!F57</f>
        <v>4.2.53</v>
      </c>
      <c r="D161" s="46" t="str">
        <f>VLOOKUP(C161,'PC Receitas'!$F$4:$G$103,2,FALSE)</f>
        <v>-</v>
      </c>
      <c r="E161" s="65">
        <f>SUMIFS(Jan!$I$5:$I$619,Jan!$S$5:$S$619,"Receita",Jan!$F$5:$F$619,CReceber!$D161,Jan!$J$5:$J$619,"Não Pago")</f>
        <v>0</v>
      </c>
      <c r="F161" s="65">
        <f>SUMIFS(Fev!$I$5:$I$619,Fev!$S$5:$S$619,"Receita",Fev!$F$5:$F$619,CReceber!$D161,Fev!$J$5:$J$619,"Não Pago")</f>
        <v>0</v>
      </c>
      <c r="G161" s="65">
        <f>SUMIFS(Mar!$I$5:$I$619,Mar!$S$5:$S$619,"Receita",Mar!$F$5:$F$619,CReceber!$D161,Mar!$J$5:$J$619,"Não Pago")</f>
        <v>0</v>
      </c>
      <c r="H161" s="65">
        <f>SUMIFS(Abr!$I$5:$I$619,Abr!$S$5:$S$619,"Receita",Abr!$F$5:$F$619,CReceber!$D161,Abr!$J$5:$J$619,"Não Pago")</f>
        <v>0</v>
      </c>
      <c r="I161" s="65">
        <f>SUMIFS(Mai!$I$5:$I$619,Mai!$S$5:$S$619,"Receita",Mai!$F$5:$F$619,CReceber!$D161,Mai!$J$5:$J$619,"Não Pago")</f>
        <v>0</v>
      </c>
      <c r="J161" s="65">
        <f>SUMIFS(Jun!$I$5:$I$619,Jun!$S$5:$S$619,"Receita",Jun!$F$5:$F$619,CReceber!$D161,Jun!$J$5:$J$619,"Não Pago")</f>
        <v>0</v>
      </c>
      <c r="K161" s="65">
        <f>SUMIFS(Jul!$I$5:$I$619,Jul!$S$5:$S$619,"Receita",Jul!$F$5:$F$619,CReceber!$D161,Jul!$J$5:$J$619,"Não Pago")</f>
        <v>0</v>
      </c>
      <c r="L161" s="65">
        <f>SUMIFS(Ago!$I$5:$I$619,Ago!$S$5:$S$619,"Receita",Ago!$F$5:$F$619,CReceber!$D161,Ago!$J$5:$J$619,"Não Pago")</f>
        <v>0</v>
      </c>
      <c r="M161" s="65">
        <f>SUMIFS(Set!$I$5:$I$619,Set!$S$5:$S$619,"Receita",Set!$F$5:$F$619,CReceber!$D161,Set!$J$5:$J$619,"Não Pago")</f>
        <v>0</v>
      </c>
      <c r="N161" s="65">
        <f>SUMIFS(Out!$I$5:$I$619,Out!$S$5:$S$619,"Receita",Out!$F$5:$F$619,CReceber!$D161,Out!$J$5:$J$619,"Não Pago")</f>
        <v>0</v>
      </c>
      <c r="O161" s="65">
        <f>SUMIFS(Nov!$I$5:$I$619,Nov!$S$5:$S$619,"Receita",Nov!$F$5:$F$619,CReceber!$D161,Nov!$J$5:$J$619,"Não Pago")</f>
        <v>0</v>
      </c>
      <c r="P161" s="65">
        <f>SUMIFS(Dez!$I$5:$I$619,Dez!$S$5:$S$619,"Receita",Dez!$F$5:$F$619,CReceber!$D161,Dez!$J$5:$J$619,"Não Pago")</f>
        <v>0</v>
      </c>
      <c r="Q161" s="62">
        <f t="shared" si="5"/>
        <v>0</v>
      </c>
    </row>
    <row r="162" spans="3:17" ht="28.5" customHeight="1" thickTop="1" thickBot="1" x14ac:dyDescent="0.25">
      <c r="C162" s="45" t="str">
        <f>'PC Receitas'!F58</f>
        <v>4.2.54</v>
      </c>
      <c r="D162" s="46" t="str">
        <f>VLOOKUP(C162,'PC Receitas'!$F$4:$G$103,2,FALSE)</f>
        <v>-</v>
      </c>
      <c r="E162" s="65">
        <f>SUMIFS(Jan!$I$5:$I$619,Jan!$S$5:$S$619,"Receita",Jan!$F$5:$F$619,CReceber!$D162,Jan!$J$5:$J$619,"Não Pago")</f>
        <v>0</v>
      </c>
      <c r="F162" s="65">
        <f>SUMIFS(Fev!$I$5:$I$619,Fev!$S$5:$S$619,"Receita",Fev!$F$5:$F$619,CReceber!$D162,Fev!$J$5:$J$619,"Não Pago")</f>
        <v>0</v>
      </c>
      <c r="G162" s="65">
        <f>SUMIFS(Mar!$I$5:$I$619,Mar!$S$5:$S$619,"Receita",Mar!$F$5:$F$619,CReceber!$D162,Mar!$J$5:$J$619,"Não Pago")</f>
        <v>0</v>
      </c>
      <c r="H162" s="65">
        <f>SUMIFS(Abr!$I$5:$I$619,Abr!$S$5:$S$619,"Receita",Abr!$F$5:$F$619,CReceber!$D162,Abr!$J$5:$J$619,"Não Pago")</f>
        <v>0</v>
      </c>
      <c r="I162" s="65">
        <f>SUMIFS(Mai!$I$5:$I$619,Mai!$S$5:$S$619,"Receita",Mai!$F$5:$F$619,CReceber!$D162,Mai!$J$5:$J$619,"Não Pago")</f>
        <v>0</v>
      </c>
      <c r="J162" s="65">
        <f>SUMIFS(Jun!$I$5:$I$619,Jun!$S$5:$S$619,"Receita",Jun!$F$5:$F$619,CReceber!$D162,Jun!$J$5:$J$619,"Não Pago")</f>
        <v>0</v>
      </c>
      <c r="K162" s="65">
        <f>SUMIFS(Jul!$I$5:$I$619,Jul!$S$5:$S$619,"Receita",Jul!$F$5:$F$619,CReceber!$D162,Jul!$J$5:$J$619,"Não Pago")</f>
        <v>0</v>
      </c>
      <c r="L162" s="65">
        <f>SUMIFS(Ago!$I$5:$I$619,Ago!$S$5:$S$619,"Receita",Ago!$F$5:$F$619,CReceber!$D162,Ago!$J$5:$J$619,"Não Pago")</f>
        <v>0</v>
      </c>
      <c r="M162" s="65">
        <f>SUMIFS(Set!$I$5:$I$619,Set!$S$5:$S$619,"Receita",Set!$F$5:$F$619,CReceber!$D162,Set!$J$5:$J$619,"Não Pago")</f>
        <v>0</v>
      </c>
      <c r="N162" s="65">
        <f>SUMIFS(Out!$I$5:$I$619,Out!$S$5:$S$619,"Receita",Out!$F$5:$F$619,CReceber!$D162,Out!$J$5:$J$619,"Não Pago")</f>
        <v>0</v>
      </c>
      <c r="O162" s="65">
        <f>SUMIFS(Nov!$I$5:$I$619,Nov!$S$5:$S$619,"Receita",Nov!$F$5:$F$619,CReceber!$D162,Nov!$J$5:$J$619,"Não Pago")</f>
        <v>0</v>
      </c>
      <c r="P162" s="65">
        <f>SUMIFS(Dez!$I$5:$I$619,Dez!$S$5:$S$619,"Receita",Dez!$F$5:$F$619,CReceber!$D162,Dez!$J$5:$J$619,"Não Pago")</f>
        <v>0</v>
      </c>
      <c r="Q162" s="62">
        <f t="shared" si="5"/>
        <v>0</v>
      </c>
    </row>
    <row r="163" spans="3:17" ht="28.5" customHeight="1" thickTop="1" thickBot="1" x14ac:dyDescent="0.25">
      <c r="C163" s="45" t="str">
        <f>'PC Receitas'!F59</f>
        <v>4.2.55</v>
      </c>
      <c r="D163" s="46" t="str">
        <f>VLOOKUP(C163,'PC Receitas'!$F$4:$G$103,2,FALSE)</f>
        <v>-</v>
      </c>
      <c r="E163" s="65">
        <f>SUMIFS(Jan!$I$5:$I$619,Jan!$S$5:$S$619,"Receita",Jan!$F$5:$F$619,CReceber!$D163,Jan!$J$5:$J$619,"Não Pago")</f>
        <v>0</v>
      </c>
      <c r="F163" s="65">
        <f>SUMIFS(Fev!$I$5:$I$619,Fev!$S$5:$S$619,"Receita",Fev!$F$5:$F$619,CReceber!$D163,Fev!$J$5:$J$619,"Não Pago")</f>
        <v>0</v>
      </c>
      <c r="G163" s="65">
        <f>SUMIFS(Mar!$I$5:$I$619,Mar!$S$5:$S$619,"Receita",Mar!$F$5:$F$619,CReceber!$D163,Mar!$J$5:$J$619,"Não Pago")</f>
        <v>0</v>
      </c>
      <c r="H163" s="65">
        <f>SUMIFS(Abr!$I$5:$I$619,Abr!$S$5:$S$619,"Receita",Abr!$F$5:$F$619,CReceber!$D163,Abr!$J$5:$J$619,"Não Pago")</f>
        <v>0</v>
      </c>
      <c r="I163" s="65">
        <f>SUMIFS(Mai!$I$5:$I$619,Mai!$S$5:$S$619,"Receita",Mai!$F$5:$F$619,CReceber!$D163,Mai!$J$5:$J$619,"Não Pago")</f>
        <v>0</v>
      </c>
      <c r="J163" s="65">
        <f>SUMIFS(Jun!$I$5:$I$619,Jun!$S$5:$S$619,"Receita",Jun!$F$5:$F$619,CReceber!$D163,Jun!$J$5:$J$619,"Não Pago")</f>
        <v>0</v>
      </c>
      <c r="K163" s="65">
        <f>SUMIFS(Jul!$I$5:$I$619,Jul!$S$5:$S$619,"Receita",Jul!$F$5:$F$619,CReceber!$D163,Jul!$J$5:$J$619,"Não Pago")</f>
        <v>0</v>
      </c>
      <c r="L163" s="65">
        <f>SUMIFS(Ago!$I$5:$I$619,Ago!$S$5:$S$619,"Receita",Ago!$F$5:$F$619,CReceber!$D163,Ago!$J$5:$J$619,"Não Pago")</f>
        <v>0</v>
      </c>
      <c r="M163" s="65">
        <f>SUMIFS(Set!$I$5:$I$619,Set!$S$5:$S$619,"Receita",Set!$F$5:$F$619,CReceber!$D163,Set!$J$5:$J$619,"Não Pago")</f>
        <v>0</v>
      </c>
      <c r="N163" s="65">
        <f>SUMIFS(Out!$I$5:$I$619,Out!$S$5:$S$619,"Receita",Out!$F$5:$F$619,CReceber!$D163,Out!$J$5:$J$619,"Não Pago")</f>
        <v>0</v>
      </c>
      <c r="O163" s="65">
        <f>SUMIFS(Nov!$I$5:$I$619,Nov!$S$5:$S$619,"Receita",Nov!$F$5:$F$619,CReceber!$D163,Nov!$J$5:$J$619,"Não Pago")</f>
        <v>0</v>
      </c>
      <c r="P163" s="65">
        <f>SUMIFS(Dez!$I$5:$I$619,Dez!$S$5:$S$619,"Receita",Dez!$F$5:$F$619,CReceber!$D163,Dez!$J$5:$J$619,"Não Pago")</f>
        <v>0</v>
      </c>
      <c r="Q163" s="62">
        <f t="shared" si="5"/>
        <v>0</v>
      </c>
    </row>
    <row r="164" spans="3:17" ht="28.5" customHeight="1" thickTop="1" thickBot="1" x14ac:dyDescent="0.25">
      <c r="C164" s="45" t="str">
        <f>'PC Receitas'!F60</f>
        <v>4.2.56</v>
      </c>
      <c r="D164" s="46" t="str">
        <f>VLOOKUP(C164,'PC Receitas'!$F$4:$G$103,2,FALSE)</f>
        <v>-</v>
      </c>
      <c r="E164" s="65">
        <f>SUMIFS(Jan!$I$5:$I$619,Jan!$S$5:$S$619,"Receita",Jan!$F$5:$F$619,CReceber!$D164,Jan!$J$5:$J$619,"Não Pago")</f>
        <v>0</v>
      </c>
      <c r="F164" s="65">
        <f>SUMIFS(Fev!$I$5:$I$619,Fev!$S$5:$S$619,"Receita",Fev!$F$5:$F$619,CReceber!$D164,Fev!$J$5:$J$619,"Não Pago")</f>
        <v>0</v>
      </c>
      <c r="G164" s="65">
        <f>SUMIFS(Mar!$I$5:$I$619,Mar!$S$5:$S$619,"Receita",Mar!$F$5:$F$619,CReceber!$D164,Mar!$J$5:$J$619,"Não Pago")</f>
        <v>0</v>
      </c>
      <c r="H164" s="65">
        <f>SUMIFS(Abr!$I$5:$I$619,Abr!$S$5:$S$619,"Receita",Abr!$F$5:$F$619,CReceber!$D164,Abr!$J$5:$J$619,"Não Pago")</f>
        <v>0</v>
      </c>
      <c r="I164" s="65">
        <f>SUMIFS(Mai!$I$5:$I$619,Mai!$S$5:$S$619,"Receita",Mai!$F$5:$F$619,CReceber!$D164,Mai!$J$5:$J$619,"Não Pago")</f>
        <v>0</v>
      </c>
      <c r="J164" s="65">
        <f>SUMIFS(Jun!$I$5:$I$619,Jun!$S$5:$S$619,"Receita",Jun!$F$5:$F$619,CReceber!$D164,Jun!$J$5:$J$619,"Não Pago")</f>
        <v>0</v>
      </c>
      <c r="K164" s="65">
        <f>SUMIFS(Jul!$I$5:$I$619,Jul!$S$5:$S$619,"Receita",Jul!$F$5:$F$619,CReceber!$D164,Jul!$J$5:$J$619,"Não Pago")</f>
        <v>0</v>
      </c>
      <c r="L164" s="65">
        <f>SUMIFS(Ago!$I$5:$I$619,Ago!$S$5:$S$619,"Receita",Ago!$F$5:$F$619,CReceber!$D164,Ago!$J$5:$J$619,"Não Pago")</f>
        <v>0</v>
      </c>
      <c r="M164" s="65">
        <f>SUMIFS(Set!$I$5:$I$619,Set!$S$5:$S$619,"Receita",Set!$F$5:$F$619,CReceber!$D164,Set!$J$5:$J$619,"Não Pago")</f>
        <v>0</v>
      </c>
      <c r="N164" s="65">
        <f>SUMIFS(Out!$I$5:$I$619,Out!$S$5:$S$619,"Receita",Out!$F$5:$F$619,CReceber!$D164,Out!$J$5:$J$619,"Não Pago")</f>
        <v>0</v>
      </c>
      <c r="O164" s="65">
        <f>SUMIFS(Nov!$I$5:$I$619,Nov!$S$5:$S$619,"Receita",Nov!$F$5:$F$619,CReceber!$D164,Nov!$J$5:$J$619,"Não Pago")</f>
        <v>0</v>
      </c>
      <c r="P164" s="65">
        <f>SUMIFS(Dez!$I$5:$I$619,Dez!$S$5:$S$619,"Receita",Dez!$F$5:$F$619,CReceber!$D164,Dez!$J$5:$J$619,"Não Pago")</f>
        <v>0</v>
      </c>
      <c r="Q164" s="62">
        <f t="shared" si="5"/>
        <v>0</v>
      </c>
    </row>
    <row r="165" spans="3:17" ht="28.5" customHeight="1" thickTop="1" thickBot="1" x14ac:dyDescent="0.25">
      <c r="C165" s="45" t="str">
        <f>'PC Receitas'!F61</f>
        <v>4.2.57</v>
      </c>
      <c r="D165" s="46" t="str">
        <f>VLOOKUP(C165,'PC Receitas'!$F$4:$G$103,2,FALSE)</f>
        <v>-</v>
      </c>
      <c r="E165" s="65">
        <f>SUMIFS(Jan!$I$5:$I$619,Jan!$S$5:$S$619,"Receita",Jan!$F$5:$F$619,CReceber!$D165,Jan!$J$5:$J$619,"Não Pago")</f>
        <v>0</v>
      </c>
      <c r="F165" s="65">
        <f>SUMIFS(Fev!$I$5:$I$619,Fev!$S$5:$S$619,"Receita",Fev!$F$5:$F$619,CReceber!$D165,Fev!$J$5:$J$619,"Não Pago")</f>
        <v>0</v>
      </c>
      <c r="G165" s="65">
        <f>SUMIFS(Mar!$I$5:$I$619,Mar!$S$5:$S$619,"Receita",Mar!$F$5:$F$619,CReceber!$D165,Mar!$J$5:$J$619,"Não Pago")</f>
        <v>0</v>
      </c>
      <c r="H165" s="65">
        <f>SUMIFS(Abr!$I$5:$I$619,Abr!$S$5:$S$619,"Receita",Abr!$F$5:$F$619,CReceber!$D165,Abr!$J$5:$J$619,"Não Pago")</f>
        <v>0</v>
      </c>
      <c r="I165" s="65">
        <f>SUMIFS(Mai!$I$5:$I$619,Mai!$S$5:$S$619,"Receita",Mai!$F$5:$F$619,CReceber!$D165,Mai!$J$5:$J$619,"Não Pago")</f>
        <v>0</v>
      </c>
      <c r="J165" s="65">
        <f>SUMIFS(Jun!$I$5:$I$619,Jun!$S$5:$S$619,"Receita",Jun!$F$5:$F$619,CReceber!$D165,Jun!$J$5:$J$619,"Não Pago")</f>
        <v>0</v>
      </c>
      <c r="K165" s="65">
        <f>SUMIFS(Jul!$I$5:$I$619,Jul!$S$5:$S$619,"Receita",Jul!$F$5:$F$619,CReceber!$D165,Jul!$J$5:$J$619,"Não Pago")</f>
        <v>0</v>
      </c>
      <c r="L165" s="65">
        <f>SUMIFS(Ago!$I$5:$I$619,Ago!$S$5:$S$619,"Receita",Ago!$F$5:$F$619,CReceber!$D165,Ago!$J$5:$J$619,"Não Pago")</f>
        <v>0</v>
      </c>
      <c r="M165" s="65">
        <f>SUMIFS(Set!$I$5:$I$619,Set!$S$5:$S$619,"Receita",Set!$F$5:$F$619,CReceber!$D165,Set!$J$5:$J$619,"Não Pago")</f>
        <v>0</v>
      </c>
      <c r="N165" s="65">
        <f>SUMIFS(Out!$I$5:$I$619,Out!$S$5:$S$619,"Receita",Out!$F$5:$F$619,CReceber!$D165,Out!$J$5:$J$619,"Não Pago")</f>
        <v>0</v>
      </c>
      <c r="O165" s="65">
        <f>SUMIFS(Nov!$I$5:$I$619,Nov!$S$5:$S$619,"Receita",Nov!$F$5:$F$619,CReceber!$D165,Nov!$J$5:$J$619,"Não Pago")</f>
        <v>0</v>
      </c>
      <c r="P165" s="65">
        <f>SUMIFS(Dez!$I$5:$I$619,Dez!$S$5:$S$619,"Receita",Dez!$F$5:$F$619,CReceber!$D165,Dez!$J$5:$J$619,"Não Pago")</f>
        <v>0</v>
      </c>
      <c r="Q165" s="62">
        <f t="shared" si="5"/>
        <v>0</v>
      </c>
    </row>
    <row r="166" spans="3:17" ht="28.5" customHeight="1" thickTop="1" thickBot="1" x14ac:dyDescent="0.25">
      <c r="C166" s="45" t="str">
        <f>'PC Receitas'!F62</f>
        <v>4.2.58</v>
      </c>
      <c r="D166" s="46" t="str">
        <f>VLOOKUP(C166,'PC Receitas'!$F$4:$G$103,2,FALSE)</f>
        <v>-</v>
      </c>
      <c r="E166" s="65">
        <f>SUMIFS(Jan!$I$5:$I$619,Jan!$S$5:$S$619,"Receita",Jan!$F$5:$F$619,CReceber!$D166,Jan!$J$5:$J$619,"Não Pago")</f>
        <v>0</v>
      </c>
      <c r="F166" s="65">
        <f>SUMIFS(Fev!$I$5:$I$619,Fev!$S$5:$S$619,"Receita",Fev!$F$5:$F$619,CReceber!$D166,Fev!$J$5:$J$619,"Não Pago")</f>
        <v>0</v>
      </c>
      <c r="G166" s="65">
        <f>SUMIFS(Mar!$I$5:$I$619,Mar!$S$5:$S$619,"Receita",Mar!$F$5:$F$619,CReceber!$D166,Mar!$J$5:$J$619,"Não Pago")</f>
        <v>0</v>
      </c>
      <c r="H166" s="65">
        <f>SUMIFS(Abr!$I$5:$I$619,Abr!$S$5:$S$619,"Receita",Abr!$F$5:$F$619,CReceber!$D166,Abr!$J$5:$J$619,"Não Pago")</f>
        <v>0</v>
      </c>
      <c r="I166" s="65">
        <f>SUMIFS(Mai!$I$5:$I$619,Mai!$S$5:$S$619,"Receita",Mai!$F$5:$F$619,CReceber!$D166,Mai!$J$5:$J$619,"Não Pago")</f>
        <v>0</v>
      </c>
      <c r="J166" s="65">
        <f>SUMIFS(Jun!$I$5:$I$619,Jun!$S$5:$S$619,"Receita",Jun!$F$5:$F$619,CReceber!$D166,Jun!$J$5:$J$619,"Não Pago")</f>
        <v>0</v>
      </c>
      <c r="K166" s="65">
        <f>SUMIFS(Jul!$I$5:$I$619,Jul!$S$5:$S$619,"Receita",Jul!$F$5:$F$619,CReceber!$D166,Jul!$J$5:$J$619,"Não Pago")</f>
        <v>0</v>
      </c>
      <c r="L166" s="65">
        <f>SUMIFS(Ago!$I$5:$I$619,Ago!$S$5:$S$619,"Receita",Ago!$F$5:$F$619,CReceber!$D166,Ago!$J$5:$J$619,"Não Pago")</f>
        <v>0</v>
      </c>
      <c r="M166" s="65">
        <f>SUMIFS(Set!$I$5:$I$619,Set!$S$5:$S$619,"Receita",Set!$F$5:$F$619,CReceber!$D166,Set!$J$5:$J$619,"Não Pago")</f>
        <v>0</v>
      </c>
      <c r="N166" s="65">
        <f>SUMIFS(Out!$I$5:$I$619,Out!$S$5:$S$619,"Receita",Out!$F$5:$F$619,CReceber!$D166,Out!$J$5:$J$619,"Não Pago")</f>
        <v>0</v>
      </c>
      <c r="O166" s="65">
        <f>SUMIFS(Nov!$I$5:$I$619,Nov!$S$5:$S$619,"Receita",Nov!$F$5:$F$619,CReceber!$D166,Nov!$J$5:$J$619,"Não Pago")</f>
        <v>0</v>
      </c>
      <c r="P166" s="65">
        <f>SUMIFS(Dez!$I$5:$I$619,Dez!$S$5:$S$619,"Receita",Dez!$F$5:$F$619,CReceber!$D166,Dez!$J$5:$J$619,"Não Pago")</f>
        <v>0</v>
      </c>
      <c r="Q166" s="62">
        <f t="shared" si="5"/>
        <v>0</v>
      </c>
    </row>
    <row r="167" spans="3:17" ht="28.5" customHeight="1" thickTop="1" thickBot="1" x14ac:dyDescent="0.25">
      <c r="C167" s="45" t="str">
        <f>'PC Receitas'!F63</f>
        <v>4.2.59</v>
      </c>
      <c r="D167" s="46" t="str">
        <f>VLOOKUP(C167,'PC Receitas'!$F$4:$G$103,2,FALSE)</f>
        <v>-</v>
      </c>
      <c r="E167" s="65">
        <f>SUMIFS(Jan!$I$5:$I$619,Jan!$S$5:$S$619,"Receita",Jan!$F$5:$F$619,CReceber!$D167,Jan!$J$5:$J$619,"Não Pago")</f>
        <v>0</v>
      </c>
      <c r="F167" s="65">
        <f>SUMIFS(Fev!$I$5:$I$619,Fev!$S$5:$S$619,"Receita",Fev!$F$5:$F$619,CReceber!$D167,Fev!$J$5:$J$619,"Não Pago")</f>
        <v>0</v>
      </c>
      <c r="G167" s="65">
        <f>SUMIFS(Mar!$I$5:$I$619,Mar!$S$5:$S$619,"Receita",Mar!$F$5:$F$619,CReceber!$D167,Mar!$J$5:$J$619,"Não Pago")</f>
        <v>0</v>
      </c>
      <c r="H167" s="65">
        <f>SUMIFS(Abr!$I$5:$I$619,Abr!$S$5:$S$619,"Receita",Abr!$F$5:$F$619,CReceber!$D167,Abr!$J$5:$J$619,"Não Pago")</f>
        <v>0</v>
      </c>
      <c r="I167" s="65">
        <f>SUMIFS(Mai!$I$5:$I$619,Mai!$S$5:$S$619,"Receita",Mai!$F$5:$F$619,CReceber!$D167,Mai!$J$5:$J$619,"Não Pago")</f>
        <v>0</v>
      </c>
      <c r="J167" s="65">
        <f>SUMIFS(Jun!$I$5:$I$619,Jun!$S$5:$S$619,"Receita",Jun!$F$5:$F$619,CReceber!$D167,Jun!$J$5:$J$619,"Não Pago")</f>
        <v>0</v>
      </c>
      <c r="K167" s="65">
        <f>SUMIFS(Jul!$I$5:$I$619,Jul!$S$5:$S$619,"Receita",Jul!$F$5:$F$619,CReceber!$D167,Jul!$J$5:$J$619,"Não Pago")</f>
        <v>0</v>
      </c>
      <c r="L167" s="65">
        <f>SUMIFS(Ago!$I$5:$I$619,Ago!$S$5:$S$619,"Receita",Ago!$F$5:$F$619,CReceber!$D167,Ago!$J$5:$J$619,"Não Pago")</f>
        <v>0</v>
      </c>
      <c r="M167" s="65">
        <f>SUMIFS(Set!$I$5:$I$619,Set!$S$5:$S$619,"Receita",Set!$F$5:$F$619,CReceber!$D167,Set!$J$5:$J$619,"Não Pago")</f>
        <v>0</v>
      </c>
      <c r="N167" s="65">
        <f>SUMIFS(Out!$I$5:$I$619,Out!$S$5:$S$619,"Receita",Out!$F$5:$F$619,CReceber!$D167,Out!$J$5:$J$619,"Não Pago")</f>
        <v>0</v>
      </c>
      <c r="O167" s="65">
        <f>SUMIFS(Nov!$I$5:$I$619,Nov!$S$5:$S$619,"Receita",Nov!$F$5:$F$619,CReceber!$D167,Nov!$J$5:$J$619,"Não Pago")</f>
        <v>0</v>
      </c>
      <c r="P167" s="65">
        <f>SUMIFS(Dez!$I$5:$I$619,Dez!$S$5:$S$619,"Receita",Dez!$F$5:$F$619,CReceber!$D167,Dez!$J$5:$J$619,"Não Pago")</f>
        <v>0</v>
      </c>
      <c r="Q167" s="62">
        <f t="shared" si="5"/>
        <v>0</v>
      </c>
    </row>
    <row r="168" spans="3:17" ht="28.5" customHeight="1" thickTop="1" thickBot="1" x14ac:dyDescent="0.25">
      <c r="C168" s="45" t="str">
        <f>'PC Receitas'!F64</f>
        <v>4.2.60</v>
      </c>
      <c r="D168" s="46" t="str">
        <f>VLOOKUP(C168,'PC Receitas'!$F$4:$G$103,2,FALSE)</f>
        <v>-</v>
      </c>
      <c r="E168" s="65">
        <f>SUMIFS(Jan!$I$5:$I$619,Jan!$S$5:$S$619,"Receita",Jan!$F$5:$F$619,CReceber!$D168,Jan!$J$5:$J$619,"Não Pago")</f>
        <v>0</v>
      </c>
      <c r="F168" s="65">
        <f>SUMIFS(Fev!$I$5:$I$619,Fev!$S$5:$S$619,"Receita",Fev!$F$5:$F$619,CReceber!$D168,Fev!$J$5:$J$619,"Não Pago")</f>
        <v>0</v>
      </c>
      <c r="G168" s="65">
        <f>SUMIFS(Mar!$I$5:$I$619,Mar!$S$5:$S$619,"Receita",Mar!$F$5:$F$619,CReceber!$D168,Mar!$J$5:$J$619,"Não Pago")</f>
        <v>0</v>
      </c>
      <c r="H168" s="65">
        <f>SUMIFS(Abr!$I$5:$I$619,Abr!$S$5:$S$619,"Receita",Abr!$F$5:$F$619,CReceber!$D168,Abr!$J$5:$J$619,"Não Pago")</f>
        <v>0</v>
      </c>
      <c r="I168" s="65">
        <f>SUMIFS(Mai!$I$5:$I$619,Mai!$S$5:$S$619,"Receita",Mai!$F$5:$F$619,CReceber!$D168,Mai!$J$5:$J$619,"Não Pago")</f>
        <v>0</v>
      </c>
      <c r="J168" s="65">
        <f>SUMIFS(Jun!$I$5:$I$619,Jun!$S$5:$S$619,"Receita",Jun!$F$5:$F$619,CReceber!$D168,Jun!$J$5:$J$619,"Não Pago")</f>
        <v>0</v>
      </c>
      <c r="K168" s="65">
        <f>SUMIFS(Jul!$I$5:$I$619,Jul!$S$5:$S$619,"Receita",Jul!$F$5:$F$619,CReceber!$D168,Jul!$J$5:$J$619,"Não Pago")</f>
        <v>0</v>
      </c>
      <c r="L168" s="65">
        <f>SUMIFS(Ago!$I$5:$I$619,Ago!$S$5:$S$619,"Receita",Ago!$F$5:$F$619,CReceber!$D168,Ago!$J$5:$J$619,"Não Pago")</f>
        <v>0</v>
      </c>
      <c r="M168" s="65">
        <f>SUMIFS(Set!$I$5:$I$619,Set!$S$5:$S$619,"Receita",Set!$F$5:$F$619,CReceber!$D168,Set!$J$5:$J$619,"Não Pago")</f>
        <v>0</v>
      </c>
      <c r="N168" s="65">
        <f>SUMIFS(Out!$I$5:$I$619,Out!$S$5:$S$619,"Receita",Out!$F$5:$F$619,CReceber!$D168,Out!$J$5:$J$619,"Não Pago")</f>
        <v>0</v>
      </c>
      <c r="O168" s="65">
        <f>SUMIFS(Nov!$I$5:$I$619,Nov!$S$5:$S$619,"Receita",Nov!$F$5:$F$619,CReceber!$D168,Nov!$J$5:$J$619,"Não Pago")</f>
        <v>0</v>
      </c>
      <c r="P168" s="65">
        <f>SUMIFS(Dez!$I$5:$I$619,Dez!$S$5:$S$619,"Receita",Dez!$F$5:$F$619,CReceber!$D168,Dez!$J$5:$J$619,"Não Pago")</f>
        <v>0</v>
      </c>
      <c r="Q168" s="62">
        <f t="shared" si="5"/>
        <v>0</v>
      </c>
    </row>
    <row r="169" spans="3:17" ht="28.5" customHeight="1" thickTop="1" thickBot="1" x14ac:dyDescent="0.25">
      <c r="C169" s="45" t="str">
        <f>'PC Receitas'!F65</f>
        <v>4.2.61</v>
      </c>
      <c r="D169" s="46" t="str">
        <f>VLOOKUP(C169,'PC Receitas'!$F$4:$G$103,2,FALSE)</f>
        <v>-</v>
      </c>
      <c r="E169" s="65">
        <f>SUMIFS(Jan!$I$5:$I$619,Jan!$S$5:$S$619,"Receita",Jan!$F$5:$F$619,CReceber!$D169,Jan!$J$5:$J$619,"Não Pago")</f>
        <v>0</v>
      </c>
      <c r="F169" s="65">
        <f>SUMIFS(Fev!$I$5:$I$619,Fev!$S$5:$S$619,"Receita",Fev!$F$5:$F$619,CReceber!$D169,Fev!$J$5:$J$619,"Não Pago")</f>
        <v>0</v>
      </c>
      <c r="G169" s="65">
        <f>SUMIFS(Mar!$I$5:$I$619,Mar!$S$5:$S$619,"Receita",Mar!$F$5:$F$619,CReceber!$D169,Mar!$J$5:$J$619,"Não Pago")</f>
        <v>0</v>
      </c>
      <c r="H169" s="65">
        <f>SUMIFS(Abr!$I$5:$I$619,Abr!$S$5:$S$619,"Receita",Abr!$F$5:$F$619,CReceber!$D169,Abr!$J$5:$J$619,"Não Pago")</f>
        <v>0</v>
      </c>
      <c r="I169" s="65">
        <f>SUMIFS(Mai!$I$5:$I$619,Mai!$S$5:$S$619,"Receita",Mai!$F$5:$F$619,CReceber!$D169,Mai!$J$5:$J$619,"Não Pago")</f>
        <v>0</v>
      </c>
      <c r="J169" s="65">
        <f>SUMIFS(Jun!$I$5:$I$619,Jun!$S$5:$S$619,"Receita",Jun!$F$5:$F$619,CReceber!$D169,Jun!$J$5:$J$619,"Não Pago")</f>
        <v>0</v>
      </c>
      <c r="K169" s="65">
        <f>SUMIFS(Jul!$I$5:$I$619,Jul!$S$5:$S$619,"Receita",Jul!$F$5:$F$619,CReceber!$D169,Jul!$J$5:$J$619,"Não Pago")</f>
        <v>0</v>
      </c>
      <c r="L169" s="65">
        <f>SUMIFS(Ago!$I$5:$I$619,Ago!$S$5:$S$619,"Receita",Ago!$F$5:$F$619,CReceber!$D169,Ago!$J$5:$J$619,"Não Pago")</f>
        <v>0</v>
      </c>
      <c r="M169" s="65">
        <f>SUMIFS(Set!$I$5:$I$619,Set!$S$5:$S$619,"Receita",Set!$F$5:$F$619,CReceber!$D169,Set!$J$5:$J$619,"Não Pago")</f>
        <v>0</v>
      </c>
      <c r="N169" s="65">
        <f>SUMIFS(Out!$I$5:$I$619,Out!$S$5:$S$619,"Receita",Out!$F$5:$F$619,CReceber!$D169,Out!$J$5:$J$619,"Não Pago")</f>
        <v>0</v>
      </c>
      <c r="O169" s="65">
        <f>SUMIFS(Nov!$I$5:$I$619,Nov!$S$5:$S$619,"Receita",Nov!$F$5:$F$619,CReceber!$D169,Nov!$J$5:$J$619,"Não Pago")</f>
        <v>0</v>
      </c>
      <c r="P169" s="65">
        <f>SUMIFS(Dez!$I$5:$I$619,Dez!$S$5:$S$619,"Receita",Dez!$F$5:$F$619,CReceber!$D169,Dez!$J$5:$J$619,"Não Pago")</f>
        <v>0</v>
      </c>
      <c r="Q169" s="62">
        <f t="shared" si="5"/>
        <v>0</v>
      </c>
    </row>
    <row r="170" spans="3:17" ht="28.5" customHeight="1" thickTop="1" thickBot="1" x14ac:dyDescent="0.25">
      <c r="C170" s="45" t="str">
        <f>'PC Receitas'!F66</f>
        <v>4.2.62</v>
      </c>
      <c r="D170" s="46" t="str">
        <f>VLOOKUP(C170,'PC Receitas'!$F$4:$G$103,2,FALSE)</f>
        <v>-</v>
      </c>
      <c r="E170" s="65">
        <f>SUMIFS(Jan!$I$5:$I$619,Jan!$S$5:$S$619,"Receita",Jan!$F$5:$F$619,CReceber!$D170,Jan!$J$5:$J$619,"Não Pago")</f>
        <v>0</v>
      </c>
      <c r="F170" s="65">
        <f>SUMIFS(Fev!$I$5:$I$619,Fev!$S$5:$S$619,"Receita",Fev!$F$5:$F$619,CReceber!$D170,Fev!$J$5:$J$619,"Não Pago")</f>
        <v>0</v>
      </c>
      <c r="G170" s="65">
        <f>SUMIFS(Mar!$I$5:$I$619,Mar!$S$5:$S$619,"Receita",Mar!$F$5:$F$619,CReceber!$D170,Mar!$J$5:$J$619,"Não Pago")</f>
        <v>0</v>
      </c>
      <c r="H170" s="65">
        <f>SUMIFS(Abr!$I$5:$I$619,Abr!$S$5:$S$619,"Receita",Abr!$F$5:$F$619,CReceber!$D170,Abr!$J$5:$J$619,"Não Pago")</f>
        <v>0</v>
      </c>
      <c r="I170" s="65">
        <f>SUMIFS(Mai!$I$5:$I$619,Mai!$S$5:$S$619,"Receita",Mai!$F$5:$F$619,CReceber!$D170,Mai!$J$5:$J$619,"Não Pago")</f>
        <v>0</v>
      </c>
      <c r="J170" s="65">
        <f>SUMIFS(Jun!$I$5:$I$619,Jun!$S$5:$S$619,"Receita",Jun!$F$5:$F$619,CReceber!$D170,Jun!$J$5:$J$619,"Não Pago")</f>
        <v>0</v>
      </c>
      <c r="K170" s="65">
        <f>SUMIFS(Jul!$I$5:$I$619,Jul!$S$5:$S$619,"Receita",Jul!$F$5:$F$619,CReceber!$D170,Jul!$J$5:$J$619,"Não Pago")</f>
        <v>0</v>
      </c>
      <c r="L170" s="65">
        <f>SUMIFS(Ago!$I$5:$I$619,Ago!$S$5:$S$619,"Receita",Ago!$F$5:$F$619,CReceber!$D170,Ago!$J$5:$J$619,"Não Pago")</f>
        <v>0</v>
      </c>
      <c r="M170" s="65">
        <f>SUMIFS(Set!$I$5:$I$619,Set!$S$5:$S$619,"Receita",Set!$F$5:$F$619,CReceber!$D170,Set!$J$5:$J$619,"Não Pago")</f>
        <v>0</v>
      </c>
      <c r="N170" s="65">
        <f>SUMIFS(Out!$I$5:$I$619,Out!$S$5:$S$619,"Receita",Out!$F$5:$F$619,CReceber!$D170,Out!$J$5:$J$619,"Não Pago")</f>
        <v>0</v>
      </c>
      <c r="O170" s="65">
        <f>SUMIFS(Nov!$I$5:$I$619,Nov!$S$5:$S$619,"Receita",Nov!$F$5:$F$619,CReceber!$D170,Nov!$J$5:$J$619,"Não Pago")</f>
        <v>0</v>
      </c>
      <c r="P170" s="65">
        <f>SUMIFS(Dez!$I$5:$I$619,Dez!$S$5:$S$619,"Receita",Dez!$F$5:$F$619,CReceber!$D170,Dez!$J$5:$J$619,"Não Pago")</f>
        <v>0</v>
      </c>
      <c r="Q170" s="62">
        <f t="shared" si="5"/>
        <v>0</v>
      </c>
    </row>
    <row r="171" spans="3:17" ht="28.5" customHeight="1" thickTop="1" thickBot="1" x14ac:dyDescent="0.25">
      <c r="C171" s="45" t="str">
        <f>'PC Receitas'!F67</f>
        <v>4.2.63</v>
      </c>
      <c r="D171" s="46" t="str">
        <f>VLOOKUP(C171,'PC Receitas'!$F$4:$G$103,2,FALSE)</f>
        <v>-</v>
      </c>
      <c r="E171" s="65">
        <f>SUMIFS(Jan!$I$5:$I$619,Jan!$S$5:$S$619,"Receita",Jan!$F$5:$F$619,CReceber!$D171,Jan!$J$5:$J$619,"Não Pago")</f>
        <v>0</v>
      </c>
      <c r="F171" s="65">
        <f>SUMIFS(Fev!$I$5:$I$619,Fev!$S$5:$S$619,"Receita",Fev!$F$5:$F$619,CReceber!$D171,Fev!$J$5:$J$619,"Não Pago")</f>
        <v>0</v>
      </c>
      <c r="G171" s="65">
        <f>SUMIFS(Mar!$I$5:$I$619,Mar!$S$5:$S$619,"Receita",Mar!$F$5:$F$619,CReceber!$D171,Mar!$J$5:$J$619,"Não Pago")</f>
        <v>0</v>
      </c>
      <c r="H171" s="65">
        <f>SUMIFS(Abr!$I$5:$I$619,Abr!$S$5:$S$619,"Receita",Abr!$F$5:$F$619,CReceber!$D171,Abr!$J$5:$J$619,"Não Pago")</f>
        <v>0</v>
      </c>
      <c r="I171" s="65">
        <f>SUMIFS(Mai!$I$5:$I$619,Mai!$S$5:$S$619,"Receita",Mai!$F$5:$F$619,CReceber!$D171,Mai!$J$5:$J$619,"Não Pago")</f>
        <v>0</v>
      </c>
      <c r="J171" s="65">
        <f>SUMIFS(Jun!$I$5:$I$619,Jun!$S$5:$S$619,"Receita",Jun!$F$5:$F$619,CReceber!$D171,Jun!$J$5:$J$619,"Não Pago")</f>
        <v>0</v>
      </c>
      <c r="K171" s="65">
        <f>SUMIFS(Jul!$I$5:$I$619,Jul!$S$5:$S$619,"Receita",Jul!$F$5:$F$619,CReceber!$D171,Jul!$J$5:$J$619,"Não Pago")</f>
        <v>0</v>
      </c>
      <c r="L171" s="65">
        <f>SUMIFS(Ago!$I$5:$I$619,Ago!$S$5:$S$619,"Receita",Ago!$F$5:$F$619,CReceber!$D171,Ago!$J$5:$J$619,"Não Pago")</f>
        <v>0</v>
      </c>
      <c r="M171" s="65">
        <f>SUMIFS(Set!$I$5:$I$619,Set!$S$5:$S$619,"Receita",Set!$F$5:$F$619,CReceber!$D171,Set!$J$5:$J$619,"Não Pago")</f>
        <v>0</v>
      </c>
      <c r="N171" s="65">
        <f>SUMIFS(Out!$I$5:$I$619,Out!$S$5:$S$619,"Receita",Out!$F$5:$F$619,CReceber!$D171,Out!$J$5:$J$619,"Não Pago")</f>
        <v>0</v>
      </c>
      <c r="O171" s="65">
        <f>SUMIFS(Nov!$I$5:$I$619,Nov!$S$5:$S$619,"Receita",Nov!$F$5:$F$619,CReceber!$D171,Nov!$J$5:$J$619,"Não Pago")</f>
        <v>0</v>
      </c>
      <c r="P171" s="65">
        <f>SUMIFS(Dez!$I$5:$I$619,Dez!$S$5:$S$619,"Receita",Dez!$F$5:$F$619,CReceber!$D171,Dez!$J$5:$J$619,"Não Pago")</f>
        <v>0</v>
      </c>
      <c r="Q171" s="62">
        <f t="shared" si="5"/>
        <v>0</v>
      </c>
    </row>
    <row r="172" spans="3:17" ht="28.5" customHeight="1" thickTop="1" thickBot="1" x14ac:dyDescent="0.25">
      <c r="C172" s="45" t="str">
        <f>'PC Receitas'!F68</f>
        <v>4.2.64</v>
      </c>
      <c r="D172" s="46" t="str">
        <f>VLOOKUP(C172,'PC Receitas'!$F$4:$G$103,2,FALSE)</f>
        <v>-</v>
      </c>
      <c r="E172" s="65">
        <f>SUMIFS(Jan!$I$5:$I$619,Jan!$S$5:$S$619,"Receita",Jan!$F$5:$F$619,CReceber!$D172,Jan!$J$5:$J$619,"Não Pago")</f>
        <v>0</v>
      </c>
      <c r="F172" s="65">
        <f>SUMIFS(Fev!$I$5:$I$619,Fev!$S$5:$S$619,"Receita",Fev!$F$5:$F$619,CReceber!$D172,Fev!$J$5:$J$619,"Não Pago")</f>
        <v>0</v>
      </c>
      <c r="G172" s="65">
        <f>SUMIFS(Mar!$I$5:$I$619,Mar!$S$5:$S$619,"Receita",Mar!$F$5:$F$619,CReceber!$D172,Mar!$J$5:$J$619,"Não Pago")</f>
        <v>0</v>
      </c>
      <c r="H172" s="65">
        <f>SUMIFS(Abr!$I$5:$I$619,Abr!$S$5:$S$619,"Receita",Abr!$F$5:$F$619,CReceber!$D172,Abr!$J$5:$J$619,"Não Pago")</f>
        <v>0</v>
      </c>
      <c r="I172" s="65">
        <f>SUMIFS(Mai!$I$5:$I$619,Mai!$S$5:$S$619,"Receita",Mai!$F$5:$F$619,CReceber!$D172,Mai!$J$5:$J$619,"Não Pago")</f>
        <v>0</v>
      </c>
      <c r="J172" s="65">
        <f>SUMIFS(Jun!$I$5:$I$619,Jun!$S$5:$S$619,"Receita",Jun!$F$5:$F$619,CReceber!$D172,Jun!$J$5:$J$619,"Não Pago")</f>
        <v>0</v>
      </c>
      <c r="K172" s="65">
        <f>SUMIFS(Jul!$I$5:$I$619,Jul!$S$5:$S$619,"Receita",Jul!$F$5:$F$619,CReceber!$D172,Jul!$J$5:$J$619,"Não Pago")</f>
        <v>0</v>
      </c>
      <c r="L172" s="65">
        <f>SUMIFS(Ago!$I$5:$I$619,Ago!$S$5:$S$619,"Receita",Ago!$F$5:$F$619,CReceber!$D172,Ago!$J$5:$J$619,"Não Pago")</f>
        <v>0</v>
      </c>
      <c r="M172" s="65">
        <f>SUMIFS(Set!$I$5:$I$619,Set!$S$5:$S$619,"Receita",Set!$F$5:$F$619,CReceber!$D172,Set!$J$5:$J$619,"Não Pago")</f>
        <v>0</v>
      </c>
      <c r="N172" s="65">
        <f>SUMIFS(Out!$I$5:$I$619,Out!$S$5:$S$619,"Receita",Out!$F$5:$F$619,CReceber!$D172,Out!$J$5:$J$619,"Não Pago")</f>
        <v>0</v>
      </c>
      <c r="O172" s="65">
        <f>SUMIFS(Nov!$I$5:$I$619,Nov!$S$5:$S$619,"Receita",Nov!$F$5:$F$619,CReceber!$D172,Nov!$J$5:$J$619,"Não Pago")</f>
        <v>0</v>
      </c>
      <c r="P172" s="65">
        <f>SUMIFS(Dez!$I$5:$I$619,Dez!$S$5:$S$619,"Receita",Dez!$F$5:$F$619,CReceber!$D172,Dez!$J$5:$J$619,"Não Pago")</f>
        <v>0</v>
      </c>
      <c r="Q172" s="62">
        <f t="shared" si="5"/>
        <v>0</v>
      </c>
    </row>
    <row r="173" spans="3:17" ht="28.5" customHeight="1" thickTop="1" thickBot="1" x14ac:dyDescent="0.25">
      <c r="C173" s="45" t="str">
        <f>'PC Receitas'!F69</f>
        <v>4.2.65</v>
      </c>
      <c r="D173" s="46" t="str">
        <f>VLOOKUP(C173,'PC Receitas'!$F$4:$G$103,2,FALSE)</f>
        <v>-</v>
      </c>
      <c r="E173" s="65">
        <f>SUMIFS(Jan!$I$5:$I$619,Jan!$S$5:$S$619,"Receita",Jan!$F$5:$F$619,CReceber!$D173,Jan!$J$5:$J$619,"Não Pago")</f>
        <v>0</v>
      </c>
      <c r="F173" s="65">
        <f>SUMIFS(Fev!$I$5:$I$619,Fev!$S$5:$S$619,"Receita",Fev!$F$5:$F$619,CReceber!$D173,Fev!$J$5:$J$619,"Não Pago")</f>
        <v>0</v>
      </c>
      <c r="G173" s="65">
        <f>SUMIFS(Mar!$I$5:$I$619,Mar!$S$5:$S$619,"Receita",Mar!$F$5:$F$619,CReceber!$D173,Mar!$J$5:$J$619,"Não Pago")</f>
        <v>0</v>
      </c>
      <c r="H173" s="65">
        <f>SUMIFS(Abr!$I$5:$I$619,Abr!$S$5:$S$619,"Receita",Abr!$F$5:$F$619,CReceber!$D173,Abr!$J$5:$J$619,"Não Pago")</f>
        <v>0</v>
      </c>
      <c r="I173" s="65">
        <f>SUMIFS(Mai!$I$5:$I$619,Mai!$S$5:$S$619,"Receita",Mai!$F$5:$F$619,CReceber!$D173,Mai!$J$5:$J$619,"Não Pago")</f>
        <v>0</v>
      </c>
      <c r="J173" s="65">
        <f>SUMIFS(Jun!$I$5:$I$619,Jun!$S$5:$S$619,"Receita",Jun!$F$5:$F$619,CReceber!$D173,Jun!$J$5:$J$619,"Não Pago")</f>
        <v>0</v>
      </c>
      <c r="K173" s="65">
        <f>SUMIFS(Jul!$I$5:$I$619,Jul!$S$5:$S$619,"Receita",Jul!$F$5:$F$619,CReceber!$D173,Jul!$J$5:$J$619,"Não Pago")</f>
        <v>0</v>
      </c>
      <c r="L173" s="65">
        <f>SUMIFS(Ago!$I$5:$I$619,Ago!$S$5:$S$619,"Receita",Ago!$F$5:$F$619,CReceber!$D173,Ago!$J$5:$J$619,"Não Pago")</f>
        <v>0</v>
      </c>
      <c r="M173" s="65">
        <f>SUMIFS(Set!$I$5:$I$619,Set!$S$5:$S$619,"Receita",Set!$F$5:$F$619,CReceber!$D173,Set!$J$5:$J$619,"Não Pago")</f>
        <v>0</v>
      </c>
      <c r="N173" s="65">
        <f>SUMIFS(Out!$I$5:$I$619,Out!$S$5:$S$619,"Receita",Out!$F$5:$F$619,CReceber!$D173,Out!$J$5:$J$619,"Não Pago")</f>
        <v>0</v>
      </c>
      <c r="O173" s="65">
        <f>SUMIFS(Nov!$I$5:$I$619,Nov!$S$5:$S$619,"Receita",Nov!$F$5:$F$619,CReceber!$D173,Nov!$J$5:$J$619,"Não Pago")</f>
        <v>0</v>
      </c>
      <c r="P173" s="65">
        <f>SUMIFS(Dez!$I$5:$I$619,Dez!$S$5:$S$619,"Receita",Dez!$F$5:$F$619,CReceber!$D173,Dez!$J$5:$J$619,"Não Pago")</f>
        <v>0</v>
      </c>
      <c r="Q173" s="62">
        <f t="shared" si="5"/>
        <v>0</v>
      </c>
    </row>
    <row r="174" spans="3:17" ht="28.5" customHeight="1" thickTop="1" thickBot="1" x14ac:dyDescent="0.25">
      <c r="C174" s="45" t="str">
        <f>'PC Receitas'!F70</f>
        <v>4.2.66</v>
      </c>
      <c r="D174" s="46" t="str">
        <f>VLOOKUP(C174,'PC Receitas'!$F$4:$G$103,2,FALSE)</f>
        <v>-</v>
      </c>
      <c r="E174" s="65">
        <f>SUMIFS(Jan!$I$5:$I$619,Jan!$S$5:$S$619,"Receita",Jan!$F$5:$F$619,CReceber!$D174,Jan!$J$5:$J$619,"Não Pago")</f>
        <v>0</v>
      </c>
      <c r="F174" s="65">
        <f>SUMIFS(Fev!$I$5:$I$619,Fev!$S$5:$S$619,"Receita",Fev!$F$5:$F$619,CReceber!$D174,Fev!$J$5:$J$619,"Não Pago")</f>
        <v>0</v>
      </c>
      <c r="G174" s="65">
        <f>SUMIFS(Mar!$I$5:$I$619,Mar!$S$5:$S$619,"Receita",Mar!$F$5:$F$619,CReceber!$D174,Mar!$J$5:$J$619,"Não Pago")</f>
        <v>0</v>
      </c>
      <c r="H174" s="65">
        <f>SUMIFS(Abr!$I$5:$I$619,Abr!$S$5:$S$619,"Receita",Abr!$F$5:$F$619,CReceber!$D174,Abr!$J$5:$J$619,"Não Pago")</f>
        <v>0</v>
      </c>
      <c r="I174" s="65">
        <f>SUMIFS(Mai!$I$5:$I$619,Mai!$S$5:$S$619,"Receita",Mai!$F$5:$F$619,CReceber!$D174,Mai!$J$5:$J$619,"Não Pago")</f>
        <v>0</v>
      </c>
      <c r="J174" s="65">
        <f>SUMIFS(Jun!$I$5:$I$619,Jun!$S$5:$S$619,"Receita",Jun!$F$5:$F$619,CReceber!$D174,Jun!$J$5:$J$619,"Não Pago")</f>
        <v>0</v>
      </c>
      <c r="K174" s="65">
        <f>SUMIFS(Jul!$I$5:$I$619,Jul!$S$5:$S$619,"Receita",Jul!$F$5:$F$619,CReceber!$D174,Jul!$J$5:$J$619,"Não Pago")</f>
        <v>0</v>
      </c>
      <c r="L174" s="65">
        <f>SUMIFS(Ago!$I$5:$I$619,Ago!$S$5:$S$619,"Receita",Ago!$F$5:$F$619,CReceber!$D174,Ago!$J$5:$J$619,"Não Pago")</f>
        <v>0</v>
      </c>
      <c r="M174" s="65">
        <f>SUMIFS(Set!$I$5:$I$619,Set!$S$5:$S$619,"Receita",Set!$F$5:$F$619,CReceber!$D174,Set!$J$5:$J$619,"Não Pago")</f>
        <v>0</v>
      </c>
      <c r="N174" s="65">
        <f>SUMIFS(Out!$I$5:$I$619,Out!$S$5:$S$619,"Receita",Out!$F$5:$F$619,CReceber!$D174,Out!$J$5:$J$619,"Não Pago")</f>
        <v>0</v>
      </c>
      <c r="O174" s="65">
        <f>SUMIFS(Nov!$I$5:$I$619,Nov!$S$5:$S$619,"Receita",Nov!$F$5:$F$619,CReceber!$D174,Nov!$J$5:$J$619,"Não Pago")</f>
        <v>0</v>
      </c>
      <c r="P174" s="65">
        <f>SUMIFS(Dez!$I$5:$I$619,Dez!$S$5:$S$619,"Receita",Dez!$F$5:$F$619,CReceber!$D174,Dez!$J$5:$J$619,"Não Pago")</f>
        <v>0</v>
      </c>
      <c r="Q174" s="62">
        <f t="shared" ref="Q174:Q207" si="6">SUM(E174:P174)</f>
        <v>0</v>
      </c>
    </row>
    <row r="175" spans="3:17" ht="28.5" customHeight="1" thickTop="1" thickBot="1" x14ac:dyDescent="0.25">
      <c r="C175" s="45" t="str">
        <f>'PC Receitas'!F71</f>
        <v>4.2.67</v>
      </c>
      <c r="D175" s="46" t="str">
        <f>VLOOKUP(C175,'PC Receitas'!$F$4:$G$103,2,FALSE)</f>
        <v>-</v>
      </c>
      <c r="E175" s="65">
        <f>SUMIFS(Jan!$I$5:$I$619,Jan!$S$5:$S$619,"Receita",Jan!$F$5:$F$619,CReceber!$D175,Jan!$J$5:$J$619,"Não Pago")</f>
        <v>0</v>
      </c>
      <c r="F175" s="65">
        <f>SUMIFS(Fev!$I$5:$I$619,Fev!$S$5:$S$619,"Receita",Fev!$F$5:$F$619,CReceber!$D175,Fev!$J$5:$J$619,"Não Pago")</f>
        <v>0</v>
      </c>
      <c r="G175" s="65">
        <f>SUMIFS(Mar!$I$5:$I$619,Mar!$S$5:$S$619,"Receita",Mar!$F$5:$F$619,CReceber!$D175,Mar!$J$5:$J$619,"Não Pago")</f>
        <v>0</v>
      </c>
      <c r="H175" s="65">
        <f>SUMIFS(Abr!$I$5:$I$619,Abr!$S$5:$S$619,"Receita",Abr!$F$5:$F$619,CReceber!$D175,Abr!$J$5:$J$619,"Não Pago")</f>
        <v>0</v>
      </c>
      <c r="I175" s="65">
        <f>SUMIFS(Mai!$I$5:$I$619,Mai!$S$5:$S$619,"Receita",Mai!$F$5:$F$619,CReceber!$D175,Mai!$J$5:$J$619,"Não Pago")</f>
        <v>0</v>
      </c>
      <c r="J175" s="65">
        <f>SUMIFS(Jun!$I$5:$I$619,Jun!$S$5:$S$619,"Receita",Jun!$F$5:$F$619,CReceber!$D175,Jun!$J$5:$J$619,"Não Pago")</f>
        <v>0</v>
      </c>
      <c r="K175" s="65">
        <f>SUMIFS(Jul!$I$5:$I$619,Jul!$S$5:$S$619,"Receita",Jul!$F$5:$F$619,CReceber!$D175,Jul!$J$5:$J$619,"Não Pago")</f>
        <v>0</v>
      </c>
      <c r="L175" s="65">
        <f>SUMIFS(Ago!$I$5:$I$619,Ago!$S$5:$S$619,"Receita",Ago!$F$5:$F$619,CReceber!$D175,Ago!$J$5:$J$619,"Não Pago")</f>
        <v>0</v>
      </c>
      <c r="M175" s="65">
        <f>SUMIFS(Set!$I$5:$I$619,Set!$S$5:$S$619,"Receita",Set!$F$5:$F$619,CReceber!$D175,Set!$J$5:$J$619,"Não Pago")</f>
        <v>0</v>
      </c>
      <c r="N175" s="65">
        <f>SUMIFS(Out!$I$5:$I$619,Out!$S$5:$S$619,"Receita",Out!$F$5:$F$619,CReceber!$D175,Out!$J$5:$J$619,"Não Pago")</f>
        <v>0</v>
      </c>
      <c r="O175" s="65">
        <f>SUMIFS(Nov!$I$5:$I$619,Nov!$S$5:$S$619,"Receita",Nov!$F$5:$F$619,CReceber!$D175,Nov!$J$5:$J$619,"Não Pago")</f>
        <v>0</v>
      </c>
      <c r="P175" s="65">
        <f>SUMIFS(Dez!$I$5:$I$619,Dez!$S$5:$S$619,"Receita",Dez!$F$5:$F$619,CReceber!$D175,Dez!$J$5:$J$619,"Não Pago")</f>
        <v>0</v>
      </c>
      <c r="Q175" s="62">
        <f t="shared" si="6"/>
        <v>0</v>
      </c>
    </row>
    <row r="176" spans="3:17" ht="28.5" customHeight="1" thickTop="1" thickBot="1" x14ac:dyDescent="0.25">
      <c r="C176" s="45" t="str">
        <f>'PC Receitas'!F72</f>
        <v>4.2.68</v>
      </c>
      <c r="D176" s="46" t="str">
        <f>VLOOKUP(C176,'PC Receitas'!$F$4:$G$103,2,FALSE)</f>
        <v>-</v>
      </c>
      <c r="E176" s="65">
        <f>SUMIFS(Jan!$I$5:$I$619,Jan!$S$5:$S$619,"Receita",Jan!$F$5:$F$619,CReceber!$D176,Jan!$J$5:$J$619,"Não Pago")</f>
        <v>0</v>
      </c>
      <c r="F176" s="65">
        <f>SUMIFS(Fev!$I$5:$I$619,Fev!$S$5:$S$619,"Receita",Fev!$F$5:$F$619,CReceber!$D176,Fev!$J$5:$J$619,"Não Pago")</f>
        <v>0</v>
      </c>
      <c r="G176" s="65">
        <f>SUMIFS(Mar!$I$5:$I$619,Mar!$S$5:$S$619,"Receita",Mar!$F$5:$F$619,CReceber!$D176,Mar!$J$5:$J$619,"Não Pago")</f>
        <v>0</v>
      </c>
      <c r="H176" s="65">
        <f>SUMIFS(Abr!$I$5:$I$619,Abr!$S$5:$S$619,"Receita",Abr!$F$5:$F$619,CReceber!$D176,Abr!$J$5:$J$619,"Não Pago")</f>
        <v>0</v>
      </c>
      <c r="I176" s="65">
        <f>SUMIFS(Mai!$I$5:$I$619,Mai!$S$5:$S$619,"Receita",Mai!$F$5:$F$619,CReceber!$D176,Mai!$J$5:$J$619,"Não Pago")</f>
        <v>0</v>
      </c>
      <c r="J176" s="65">
        <f>SUMIFS(Jun!$I$5:$I$619,Jun!$S$5:$S$619,"Receita",Jun!$F$5:$F$619,CReceber!$D176,Jun!$J$5:$J$619,"Não Pago")</f>
        <v>0</v>
      </c>
      <c r="K176" s="65">
        <f>SUMIFS(Jul!$I$5:$I$619,Jul!$S$5:$S$619,"Receita",Jul!$F$5:$F$619,CReceber!$D176,Jul!$J$5:$J$619,"Não Pago")</f>
        <v>0</v>
      </c>
      <c r="L176" s="65">
        <f>SUMIFS(Ago!$I$5:$I$619,Ago!$S$5:$S$619,"Receita",Ago!$F$5:$F$619,CReceber!$D176,Ago!$J$5:$J$619,"Não Pago")</f>
        <v>0</v>
      </c>
      <c r="M176" s="65">
        <f>SUMIFS(Set!$I$5:$I$619,Set!$S$5:$S$619,"Receita",Set!$F$5:$F$619,CReceber!$D176,Set!$J$5:$J$619,"Não Pago")</f>
        <v>0</v>
      </c>
      <c r="N176" s="65">
        <f>SUMIFS(Out!$I$5:$I$619,Out!$S$5:$S$619,"Receita",Out!$F$5:$F$619,CReceber!$D176,Out!$J$5:$J$619,"Não Pago")</f>
        <v>0</v>
      </c>
      <c r="O176" s="65">
        <f>SUMIFS(Nov!$I$5:$I$619,Nov!$S$5:$S$619,"Receita",Nov!$F$5:$F$619,CReceber!$D176,Nov!$J$5:$J$619,"Não Pago")</f>
        <v>0</v>
      </c>
      <c r="P176" s="65">
        <f>SUMIFS(Dez!$I$5:$I$619,Dez!$S$5:$S$619,"Receita",Dez!$F$5:$F$619,CReceber!$D176,Dez!$J$5:$J$619,"Não Pago")</f>
        <v>0</v>
      </c>
      <c r="Q176" s="62">
        <f t="shared" si="6"/>
        <v>0</v>
      </c>
    </row>
    <row r="177" spans="3:17" ht="28.5" customHeight="1" thickTop="1" thickBot="1" x14ac:dyDescent="0.25">
      <c r="C177" s="45" t="str">
        <f>'PC Receitas'!F73</f>
        <v>4.2.69</v>
      </c>
      <c r="D177" s="46" t="str">
        <f>VLOOKUP(C177,'PC Receitas'!$F$4:$G$103,2,FALSE)</f>
        <v>-</v>
      </c>
      <c r="E177" s="65">
        <f>SUMIFS(Jan!$I$5:$I$619,Jan!$S$5:$S$619,"Receita",Jan!$F$5:$F$619,CReceber!$D177,Jan!$J$5:$J$619,"Não Pago")</f>
        <v>0</v>
      </c>
      <c r="F177" s="65">
        <f>SUMIFS(Fev!$I$5:$I$619,Fev!$S$5:$S$619,"Receita",Fev!$F$5:$F$619,CReceber!$D177,Fev!$J$5:$J$619,"Não Pago")</f>
        <v>0</v>
      </c>
      <c r="G177" s="65">
        <f>SUMIFS(Mar!$I$5:$I$619,Mar!$S$5:$S$619,"Receita",Mar!$F$5:$F$619,CReceber!$D177,Mar!$J$5:$J$619,"Não Pago")</f>
        <v>0</v>
      </c>
      <c r="H177" s="65">
        <f>SUMIFS(Abr!$I$5:$I$619,Abr!$S$5:$S$619,"Receita",Abr!$F$5:$F$619,CReceber!$D177,Abr!$J$5:$J$619,"Não Pago")</f>
        <v>0</v>
      </c>
      <c r="I177" s="65">
        <f>SUMIFS(Mai!$I$5:$I$619,Mai!$S$5:$S$619,"Receita",Mai!$F$5:$F$619,CReceber!$D177,Mai!$J$5:$J$619,"Não Pago")</f>
        <v>0</v>
      </c>
      <c r="J177" s="65">
        <f>SUMIFS(Jun!$I$5:$I$619,Jun!$S$5:$S$619,"Receita",Jun!$F$5:$F$619,CReceber!$D177,Jun!$J$5:$J$619,"Não Pago")</f>
        <v>0</v>
      </c>
      <c r="K177" s="65">
        <f>SUMIFS(Jul!$I$5:$I$619,Jul!$S$5:$S$619,"Receita",Jul!$F$5:$F$619,CReceber!$D177,Jul!$J$5:$J$619,"Não Pago")</f>
        <v>0</v>
      </c>
      <c r="L177" s="65">
        <f>SUMIFS(Ago!$I$5:$I$619,Ago!$S$5:$S$619,"Receita",Ago!$F$5:$F$619,CReceber!$D177,Ago!$J$5:$J$619,"Não Pago")</f>
        <v>0</v>
      </c>
      <c r="M177" s="65">
        <f>SUMIFS(Set!$I$5:$I$619,Set!$S$5:$S$619,"Receita",Set!$F$5:$F$619,CReceber!$D177,Set!$J$5:$J$619,"Não Pago")</f>
        <v>0</v>
      </c>
      <c r="N177" s="65">
        <f>SUMIFS(Out!$I$5:$I$619,Out!$S$5:$S$619,"Receita",Out!$F$5:$F$619,CReceber!$D177,Out!$J$5:$J$619,"Não Pago")</f>
        <v>0</v>
      </c>
      <c r="O177" s="65">
        <f>SUMIFS(Nov!$I$5:$I$619,Nov!$S$5:$S$619,"Receita",Nov!$F$5:$F$619,CReceber!$D177,Nov!$J$5:$J$619,"Não Pago")</f>
        <v>0</v>
      </c>
      <c r="P177" s="65">
        <f>SUMIFS(Dez!$I$5:$I$619,Dez!$S$5:$S$619,"Receita",Dez!$F$5:$F$619,CReceber!$D177,Dez!$J$5:$J$619,"Não Pago")</f>
        <v>0</v>
      </c>
      <c r="Q177" s="62">
        <f t="shared" si="6"/>
        <v>0</v>
      </c>
    </row>
    <row r="178" spans="3:17" ht="28.5" customHeight="1" thickTop="1" thickBot="1" x14ac:dyDescent="0.25">
      <c r="C178" s="45" t="str">
        <f>'PC Receitas'!F74</f>
        <v>4.2.70</v>
      </c>
      <c r="D178" s="46" t="str">
        <f>VLOOKUP(C178,'PC Receitas'!$F$4:$G$103,2,FALSE)</f>
        <v>-</v>
      </c>
      <c r="E178" s="65">
        <f>SUMIFS(Jan!$I$5:$I$619,Jan!$S$5:$S$619,"Receita",Jan!$F$5:$F$619,CReceber!$D178,Jan!$J$5:$J$619,"Não Pago")</f>
        <v>0</v>
      </c>
      <c r="F178" s="65">
        <f>SUMIFS(Fev!$I$5:$I$619,Fev!$S$5:$S$619,"Receita",Fev!$F$5:$F$619,CReceber!$D178,Fev!$J$5:$J$619,"Não Pago")</f>
        <v>0</v>
      </c>
      <c r="G178" s="65">
        <f>SUMIFS(Mar!$I$5:$I$619,Mar!$S$5:$S$619,"Receita",Mar!$F$5:$F$619,CReceber!$D178,Mar!$J$5:$J$619,"Não Pago")</f>
        <v>0</v>
      </c>
      <c r="H178" s="65">
        <f>SUMIFS(Abr!$I$5:$I$619,Abr!$S$5:$S$619,"Receita",Abr!$F$5:$F$619,CReceber!$D178,Abr!$J$5:$J$619,"Não Pago")</f>
        <v>0</v>
      </c>
      <c r="I178" s="65">
        <f>SUMIFS(Mai!$I$5:$I$619,Mai!$S$5:$S$619,"Receita",Mai!$F$5:$F$619,CReceber!$D178,Mai!$J$5:$J$619,"Não Pago")</f>
        <v>0</v>
      </c>
      <c r="J178" s="65">
        <f>SUMIFS(Jun!$I$5:$I$619,Jun!$S$5:$S$619,"Receita",Jun!$F$5:$F$619,CReceber!$D178,Jun!$J$5:$J$619,"Não Pago")</f>
        <v>0</v>
      </c>
      <c r="K178" s="65">
        <f>SUMIFS(Jul!$I$5:$I$619,Jul!$S$5:$S$619,"Receita",Jul!$F$5:$F$619,CReceber!$D178,Jul!$J$5:$J$619,"Não Pago")</f>
        <v>0</v>
      </c>
      <c r="L178" s="65">
        <f>SUMIFS(Ago!$I$5:$I$619,Ago!$S$5:$S$619,"Receita",Ago!$F$5:$F$619,CReceber!$D178,Ago!$J$5:$J$619,"Não Pago")</f>
        <v>0</v>
      </c>
      <c r="M178" s="65">
        <f>SUMIFS(Set!$I$5:$I$619,Set!$S$5:$S$619,"Receita",Set!$F$5:$F$619,CReceber!$D178,Set!$J$5:$J$619,"Não Pago")</f>
        <v>0</v>
      </c>
      <c r="N178" s="65">
        <f>SUMIFS(Out!$I$5:$I$619,Out!$S$5:$S$619,"Receita",Out!$F$5:$F$619,CReceber!$D178,Out!$J$5:$J$619,"Não Pago")</f>
        <v>0</v>
      </c>
      <c r="O178" s="65">
        <f>SUMIFS(Nov!$I$5:$I$619,Nov!$S$5:$S$619,"Receita",Nov!$F$5:$F$619,CReceber!$D178,Nov!$J$5:$J$619,"Não Pago")</f>
        <v>0</v>
      </c>
      <c r="P178" s="65">
        <f>SUMIFS(Dez!$I$5:$I$619,Dez!$S$5:$S$619,"Receita",Dez!$F$5:$F$619,CReceber!$D178,Dez!$J$5:$J$619,"Não Pago")</f>
        <v>0</v>
      </c>
      <c r="Q178" s="62">
        <f t="shared" si="6"/>
        <v>0</v>
      </c>
    </row>
    <row r="179" spans="3:17" ht="28.5" customHeight="1" thickTop="1" thickBot="1" x14ac:dyDescent="0.25">
      <c r="C179" s="45" t="str">
        <f>'PC Receitas'!F75</f>
        <v>4.2.71</v>
      </c>
      <c r="D179" s="46" t="str">
        <f>VLOOKUP(C179,'PC Receitas'!$F$4:$G$103,2,FALSE)</f>
        <v>-</v>
      </c>
      <c r="E179" s="65">
        <f>SUMIFS(Jan!$I$5:$I$619,Jan!$S$5:$S$619,"Receita",Jan!$F$5:$F$619,CReceber!$D179,Jan!$J$5:$J$619,"Não Pago")</f>
        <v>0</v>
      </c>
      <c r="F179" s="65">
        <f>SUMIFS(Fev!$I$5:$I$619,Fev!$S$5:$S$619,"Receita",Fev!$F$5:$F$619,CReceber!$D179,Fev!$J$5:$J$619,"Não Pago")</f>
        <v>0</v>
      </c>
      <c r="G179" s="65">
        <f>SUMIFS(Mar!$I$5:$I$619,Mar!$S$5:$S$619,"Receita",Mar!$F$5:$F$619,CReceber!$D179,Mar!$J$5:$J$619,"Não Pago")</f>
        <v>0</v>
      </c>
      <c r="H179" s="65">
        <f>SUMIFS(Abr!$I$5:$I$619,Abr!$S$5:$S$619,"Receita",Abr!$F$5:$F$619,CReceber!$D179,Abr!$J$5:$J$619,"Não Pago")</f>
        <v>0</v>
      </c>
      <c r="I179" s="65">
        <f>SUMIFS(Mai!$I$5:$I$619,Mai!$S$5:$S$619,"Receita",Mai!$F$5:$F$619,CReceber!$D179,Mai!$J$5:$J$619,"Não Pago")</f>
        <v>0</v>
      </c>
      <c r="J179" s="65">
        <f>SUMIFS(Jun!$I$5:$I$619,Jun!$S$5:$S$619,"Receita",Jun!$F$5:$F$619,CReceber!$D179,Jun!$J$5:$J$619,"Não Pago")</f>
        <v>0</v>
      </c>
      <c r="K179" s="65">
        <f>SUMIFS(Jul!$I$5:$I$619,Jul!$S$5:$S$619,"Receita",Jul!$F$5:$F$619,CReceber!$D179,Jul!$J$5:$J$619,"Não Pago")</f>
        <v>0</v>
      </c>
      <c r="L179" s="65">
        <f>SUMIFS(Ago!$I$5:$I$619,Ago!$S$5:$S$619,"Receita",Ago!$F$5:$F$619,CReceber!$D179,Ago!$J$5:$J$619,"Não Pago")</f>
        <v>0</v>
      </c>
      <c r="M179" s="65">
        <f>SUMIFS(Set!$I$5:$I$619,Set!$S$5:$S$619,"Receita",Set!$F$5:$F$619,CReceber!$D179,Set!$J$5:$J$619,"Não Pago")</f>
        <v>0</v>
      </c>
      <c r="N179" s="65">
        <f>SUMIFS(Out!$I$5:$I$619,Out!$S$5:$S$619,"Receita",Out!$F$5:$F$619,CReceber!$D179,Out!$J$5:$J$619,"Não Pago")</f>
        <v>0</v>
      </c>
      <c r="O179" s="65">
        <f>SUMIFS(Nov!$I$5:$I$619,Nov!$S$5:$S$619,"Receita",Nov!$F$5:$F$619,CReceber!$D179,Nov!$J$5:$J$619,"Não Pago")</f>
        <v>0</v>
      </c>
      <c r="P179" s="65">
        <f>SUMIFS(Dez!$I$5:$I$619,Dez!$S$5:$S$619,"Receita",Dez!$F$5:$F$619,CReceber!$D179,Dez!$J$5:$J$619,"Não Pago")</f>
        <v>0</v>
      </c>
      <c r="Q179" s="62">
        <f t="shared" si="6"/>
        <v>0</v>
      </c>
    </row>
    <row r="180" spans="3:17" ht="28.5" customHeight="1" thickTop="1" thickBot="1" x14ac:dyDescent="0.25">
      <c r="C180" s="45" t="str">
        <f>'PC Receitas'!F76</f>
        <v>4.2.72</v>
      </c>
      <c r="D180" s="46" t="str">
        <f>VLOOKUP(C180,'PC Receitas'!$F$4:$G$103,2,FALSE)</f>
        <v>-</v>
      </c>
      <c r="E180" s="65">
        <f>SUMIFS(Jan!$I$5:$I$619,Jan!$S$5:$S$619,"Receita",Jan!$F$5:$F$619,CReceber!$D180,Jan!$J$5:$J$619,"Não Pago")</f>
        <v>0</v>
      </c>
      <c r="F180" s="65">
        <f>SUMIFS(Fev!$I$5:$I$619,Fev!$S$5:$S$619,"Receita",Fev!$F$5:$F$619,CReceber!$D180,Fev!$J$5:$J$619,"Não Pago")</f>
        <v>0</v>
      </c>
      <c r="G180" s="65">
        <f>SUMIFS(Mar!$I$5:$I$619,Mar!$S$5:$S$619,"Receita",Mar!$F$5:$F$619,CReceber!$D180,Mar!$J$5:$J$619,"Não Pago")</f>
        <v>0</v>
      </c>
      <c r="H180" s="65">
        <f>SUMIFS(Abr!$I$5:$I$619,Abr!$S$5:$S$619,"Receita",Abr!$F$5:$F$619,CReceber!$D180,Abr!$J$5:$J$619,"Não Pago")</f>
        <v>0</v>
      </c>
      <c r="I180" s="65">
        <f>SUMIFS(Mai!$I$5:$I$619,Mai!$S$5:$S$619,"Receita",Mai!$F$5:$F$619,CReceber!$D180,Mai!$J$5:$J$619,"Não Pago")</f>
        <v>0</v>
      </c>
      <c r="J180" s="65">
        <f>SUMIFS(Jun!$I$5:$I$619,Jun!$S$5:$S$619,"Receita",Jun!$F$5:$F$619,CReceber!$D180,Jun!$J$5:$J$619,"Não Pago")</f>
        <v>0</v>
      </c>
      <c r="K180" s="65">
        <f>SUMIFS(Jul!$I$5:$I$619,Jul!$S$5:$S$619,"Receita",Jul!$F$5:$F$619,CReceber!$D180,Jul!$J$5:$J$619,"Não Pago")</f>
        <v>0</v>
      </c>
      <c r="L180" s="65">
        <f>SUMIFS(Ago!$I$5:$I$619,Ago!$S$5:$S$619,"Receita",Ago!$F$5:$F$619,CReceber!$D180,Ago!$J$5:$J$619,"Não Pago")</f>
        <v>0</v>
      </c>
      <c r="M180" s="65">
        <f>SUMIFS(Set!$I$5:$I$619,Set!$S$5:$S$619,"Receita",Set!$F$5:$F$619,CReceber!$D180,Set!$J$5:$J$619,"Não Pago")</f>
        <v>0</v>
      </c>
      <c r="N180" s="65">
        <f>SUMIFS(Out!$I$5:$I$619,Out!$S$5:$S$619,"Receita",Out!$F$5:$F$619,CReceber!$D180,Out!$J$5:$J$619,"Não Pago")</f>
        <v>0</v>
      </c>
      <c r="O180" s="65">
        <f>SUMIFS(Nov!$I$5:$I$619,Nov!$S$5:$S$619,"Receita",Nov!$F$5:$F$619,CReceber!$D180,Nov!$J$5:$J$619,"Não Pago")</f>
        <v>0</v>
      </c>
      <c r="P180" s="65">
        <f>SUMIFS(Dez!$I$5:$I$619,Dez!$S$5:$S$619,"Receita",Dez!$F$5:$F$619,CReceber!$D180,Dez!$J$5:$J$619,"Não Pago")</f>
        <v>0</v>
      </c>
      <c r="Q180" s="62">
        <f t="shared" si="6"/>
        <v>0</v>
      </c>
    </row>
    <row r="181" spans="3:17" ht="28.5" customHeight="1" thickTop="1" thickBot="1" x14ac:dyDescent="0.25">
      <c r="C181" s="45" t="str">
        <f>'PC Receitas'!F77</f>
        <v>4.2.73</v>
      </c>
      <c r="D181" s="46" t="str">
        <f>VLOOKUP(C181,'PC Receitas'!$F$4:$G$103,2,FALSE)</f>
        <v>-</v>
      </c>
      <c r="E181" s="65">
        <f>SUMIFS(Jan!$I$5:$I$619,Jan!$S$5:$S$619,"Receita",Jan!$F$5:$F$619,CReceber!$D181,Jan!$J$5:$J$619,"Não Pago")</f>
        <v>0</v>
      </c>
      <c r="F181" s="65">
        <f>SUMIFS(Fev!$I$5:$I$619,Fev!$S$5:$S$619,"Receita",Fev!$F$5:$F$619,CReceber!$D181,Fev!$J$5:$J$619,"Não Pago")</f>
        <v>0</v>
      </c>
      <c r="G181" s="65">
        <f>SUMIFS(Mar!$I$5:$I$619,Mar!$S$5:$S$619,"Receita",Mar!$F$5:$F$619,CReceber!$D181,Mar!$J$5:$J$619,"Não Pago")</f>
        <v>0</v>
      </c>
      <c r="H181" s="65">
        <f>SUMIFS(Abr!$I$5:$I$619,Abr!$S$5:$S$619,"Receita",Abr!$F$5:$F$619,CReceber!$D181,Abr!$J$5:$J$619,"Não Pago")</f>
        <v>0</v>
      </c>
      <c r="I181" s="65">
        <f>SUMIFS(Mai!$I$5:$I$619,Mai!$S$5:$S$619,"Receita",Mai!$F$5:$F$619,CReceber!$D181,Mai!$J$5:$J$619,"Não Pago")</f>
        <v>0</v>
      </c>
      <c r="J181" s="65">
        <f>SUMIFS(Jun!$I$5:$I$619,Jun!$S$5:$S$619,"Receita",Jun!$F$5:$F$619,CReceber!$D181,Jun!$J$5:$J$619,"Não Pago")</f>
        <v>0</v>
      </c>
      <c r="K181" s="65">
        <f>SUMIFS(Jul!$I$5:$I$619,Jul!$S$5:$S$619,"Receita",Jul!$F$5:$F$619,CReceber!$D181,Jul!$J$5:$J$619,"Não Pago")</f>
        <v>0</v>
      </c>
      <c r="L181" s="65">
        <f>SUMIFS(Ago!$I$5:$I$619,Ago!$S$5:$S$619,"Receita",Ago!$F$5:$F$619,CReceber!$D181,Ago!$J$5:$J$619,"Não Pago")</f>
        <v>0</v>
      </c>
      <c r="M181" s="65">
        <f>SUMIFS(Set!$I$5:$I$619,Set!$S$5:$S$619,"Receita",Set!$F$5:$F$619,CReceber!$D181,Set!$J$5:$J$619,"Não Pago")</f>
        <v>0</v>
      </c>
      <c r="N181" s="65">
        <f>SUMIFS(Out!$I$5:$I$619,Out!$S$5:$S$619,"Receita",Out!$F$5:$F$619,CReceber!$D181,Out!$J$5:$J$619,"Não Pago")</f>
        <v>0</v>
      </c>
      <c r="O181" s="65">
        <f>SUMIFS(Nov!$I$5:$I$619,Nov!$S$5:$S$619,"Receita",Nov!$F$5:$F$619,CReceber!$D181,Nov!$J$5:$J$619,"Não Pago")</f>
        <v>0</v>
      </c>
      <c r="P181" s="65">
        <f>SUMIFS(Dez!$I$5:$I$619,Dez!$S$5:$S$619,"Receita",Dez!$F$5:$F$619,CReceber!$D181,Dez!$J$5:$J$619,"Não Pago")</f>
        <v>0</v>
      </c>
      <c r="Q181" s="62">
        <f t="shared" si="6"/>
        <v>0</v>
      </c>
    </row>
    <row r="182" spans="3:17" ht="28.5" customHeight="1" thickTop="1" thickBot="1" x14ac:dyDescent="0.25">
      <c r="C182" s="45" t="str">
        <f>'PC Receitas'!F78</f>
        <v>4.2.74</v>
      </c>
      <c r="D182" s="46" t="str">
        <f>VLOOKUP(C182,'PC Receitas'!$F$4:$G$103,2,FALSE)</f>
        <v>-</v>
      </c>
      <c r="E182" s="65">
        <f>SUMIFS(Jan!$I$5:$I$619,Jan!$S$5:$S$619,"Receita",Jan!$F$5:$F$619,CReceber!$D182,Jan!$J$5:$J$619,"Não Pago")</f>
        <v>0</v>
      </c>
      <c r="F182" s="65">
        <f>SUMIFS(Fev!$I$5:$I$619,Fev!$S$5:$S$619,"Receita",Fev!$F$5:$F$619,CReceber!$D182,Fev!$J$5:$J$619,"Não Pago")</f>
        <v>0</v>
      </c>
      <c r="G182" s="65">
        <f>SUMIFS(Mar!$I$5:$I$619,Mar!$S$5:$S$619,"Receita",Mar!$F$5:$F$619,CReceber!$D182,Mar!$J$5:$J$619,"Não Pago")</f>
        <v>0</v>
      </c>
      <c r="H182" s="65">
        <f>SUMIFS(Abr!$I$5:$I$619,Abr!$S$5:$S$619,"Receita",Abr!$F$5:$F$619,CReceber!$D182,Abr!$J$5:$J$619,"Não Pago")</f>
        <v>0</v>
      </c>
      <c r="I182" s="65">
        <f>SUMIFS(Mai!$I$5:$I$619,Mai!$S$5:$S$619,"Receita",Mai!$F$5:$F$619,CReceber!$D182,Mai!$J$5:$J$619,"Não Pago")</f>
        <v>0</v>
      </c>
      <c r="J182" s="65">
        <f>SUMIFS(Jun!$I$5:$I$619,Jun!$S$5:$S$619,"Receita",Jun!$F$5:$F$619,CReceber!$D182,Jun!$J$5:$J$619,"Não Pago")</f>
        <v>0</v>
      </c>
      <c r="K182" s="65">
        <f>SUMIFS(Jul!$I$5:$I$619,Jul!$S$5:$S$619,"Receita",Jul!$F$5:$F$619,CReceber!$D182,Jul!$J$5:$J$619,"Não Pago")</f>
        <v>0</v>
      </c>
      <c r="L182" s="65">
        <f>SUMIFS(Ago!$I$5:$I$619,Ago!$S$5:$S$619,"Receita",Ago!$F$5:$F$619,CReceber!$D182,Ago!$J$5:$J$619,"Não Pago")</f>
        <v>0</v>
      </c>
      <c r="M182" s="65">
        <f>SUMIFS(Set!$I$5:$I$619,Set!$S$5:$S$619,"Receita",Set!$F$5:$F$619,CReceber!$D182,Set!$J$5:$J$619,"Não Pago")</f>
        <v>0</v>
      </c>
      <c r="N182" s="65">
        <f>SUMIFS(Out!$I$5:$I$619,Out!$S$5:$S$619,"Receita",Out!$F$5:$F$619,CReceber!$D182,Out!$J$5:$J$619,"Não Pago")</f>
        <v>0</v>
      </c>
      <c r="O182" s="65">
        <f>SUMIFS(Nov!$I$5:$I$619,Nov!$S$5:$S$619,"Receita",Nov!$F$5:$F$619,CReceber!$D182,Nov!$J$5:$J$619,"Não Pago")</f>
        <v>0</v>
      </c>
      <c r="P182" s="65">
        <f>SUMIFS(Dez!$I$5:$I$619,Dez!$S$5:$S$619,"Receita",Dez!$F$5:$F$619,CReceber!$D182,Dez!$J$5:$J$619,"Não Pago")</f>
        <v>0</v>
      </c>
      <c r="Q182" s="62">
        <f t="shared" si="6"/>
        <v>0</v>
      </c>
    </row>
    <row r="183" spans="3:17" ht="28.5" customHeight="1" thickTop="1" thickBot="1" x14ac:dyDescent="0.25">
      <c r="C183" s="45" t="str">
        <f>'PC Receitas'!F79</f>
        <v>4.2.75</v>
      </c>
      <c r="D183" s="46" t="str">
        <f>VLOOKUP(C183,'PC Receitas'!$F$4:$G$103,2,FALSE)</f>
        <v>-</v>
      </c>
      <c r="E183" s="65">
        <f>SUMIFS(Jan!$I$5:$I$619,Jan!$S$5:$S$619,"Receita",Jan!$F$5:$F$619,CReceber!$D183,Jan!$J$5:$J$619,"Não Pago")</f>
        <v>0</v>
      </c>
      <c r="F183" s="65">
        <f>SUMIFS(Fev!$I$5:$I$619,Fev!$S$5:$S$619,"Receita",Fev!$F$5:$F$619,CReceber!$D183,Fev!$J$5:$J$619,"Não Pago")</f>
        <v>0</v>
      </c>
      <c r="G183" s="65">
        <f>SUMIFS(Mar!$I$5:$I$619,Mar!$S$5:$S$619,"Receita",Mar!$F$5:$F$619,CReceber!$D183,Mar!$J$5:$J$619,"Não Pago")</f>
        <v>0</v>
      </c>
      <c r="H183" s="65">
        <f>SUMIFS(Abr!$I$5:$I$619,Abr!$S$5:$S$619,"Receita",Abr!$F$5:$F$619,CReceber!$D183,Abr!$J$5:$J$619,"Não Pago")</f>
        <v>0</v>
      </c>
      <c r="I183" s="65">
        <f>SUMIFS(Mai!$I$5:$I$619,Mai!$S$5:$S$619,"Receita",Mai!$F$5:$F$619,CReceber!$D183,Mai!$J$5:$J$619,"Não Pago")</f>
        <v>0</v>
      </c>
      <c r="J183" s="65">
        <f>SUMIFS(Jun!$I$5:$I$619,Jun!$S$5:$S$619,"Receita",Jun!$F$5:$F$619,CReceber!$D183,Jun!$J$5:$J$619,"Não Pago")</f>
        <v>0</v>
      </c>
      <c r="K183" s="65">
        <f>SUMIFS(Jul!$I$5:$I$619,Jul!$S$5:$S$619,"Receita",Jul!$F$5:$F$619,CReceber!$D183,Jul!$J$5:$J$619,"Não Pago")</f>
        <v>0</v>
      </c>
      <c r="L183" s="65">
        <f>SUMIFS(Ago!$I$5:$I$619,Ago!$S$5:$S$619,"Receita",Ago!$F$5:$F$619,CReceber!$D183,Ago!$J$5:$J$619,"Não Pago")</f>
        <v>0</v>
      </c>
      <c r="M183" s="65">
        <f>SUMIFS(Set!$I$5:$I$619,Set!$S$5:$S$619,"Receita",Set!$F$5:$F$619,CReceber!$D183,Set!$J$5:$J$619,"Não Pago")</f>
        <v>0</v>
      </c>
      <c r="N183" s="65">
        <f>SUMIFS(Out!$I$5:$I$619,Out!$S$5:$S$619,"Receita",Out!$F$5:$F$619,CReceber!$D183,Out!$J$5:$J$619,"Não Pago")</f>
        <v>0</v>
      </c>
      <c r="O183" s="65">
        <f>SUMIFS(Nov!$I$5:$I$619,Nov!$S$5:$S$619,"Receita",Nov!$F$5:$F$619,CReceber!$D183,Nov!$J$5:$J$619,"Não Pago")</f>
        <v>0</v>
      </c>
      <c r="P183" s="65">
        <f>SUMIFS(Dez!$I$5:$I$619,Dez!$S$5:$S$619,"Receita",Dez!$F$5:$F$619,CReceber!$D183,Dez!$J$5:$J$619,"Não Pago")</f>
        <v>0</v>
      </c>
      <c r="Q183" s="62">
        <f t="shared" si="6"/>
        <v>0</v>
      </c>
    </row>
    <row r="184" spans="3:17" ht="28.5" customHeight="1" thickTop="1" thickBot="1" x14ac:dyDescent="0.25">
      <c r="C184" s="45" t="str">
        <f>'PC Receitas'!F80</f>
        <v>4.2.76</v>
      </c>
      <c r="D184" s="46" t="str">
        <f>VLOOKUP(C184,'PC Receitas'!$F$4:$G$103,2,FALSE)</f>
        <v>-</v>
      </c>
      <c r="E184" s="65">
        <f>SUMIFS(Jan!$I$5:$I$619,Jan!$S$5:$S$619,"Receita",Jan!$F$5:$F$619,CReceber!$D184,Jan!$J$5:$J$619,"Não Pago")</f>
        <v>0</v>
      </c>
      <c r="F184" s="65">
        <f>SUMIFS(Fev!$I$5:$I$619,Fev!$S$5:$S$619,"Receita",Fev!$F$5:$F$619,CReceber!$D184,Fev!$J$5:$J$619,"Não Pago")</f>
        <v>0</v>
      </c>
      <c r="G184" s="65">
        <f>SUMIFS(Mar!$I$5:$I$619,Mar!$S$5:$S$619,"Receita",Mar!$F$5:$F$619,CReceber!$D184,Mar!$J$5:$J$619,"Não Pago")</f>
        <v>0</v>
      </c>
      <c r="H184" s="65">
        <f>SUMIFS(Abr!$I$5:$I$619,Abr!$S$5:$S$619,"Receita",Abr!$F$5:$F$619,CReceber!$D184,Abr!$J$5:$J$619,"Não Pago")</f>
        <v>0</v>
      </c>
      <c r="I184" s="65">
        <f>SUMIFS(Mai!$I$5:$I$619,Mai!$S$5:$S$619,"Receita",Mai!$F$5:$F$619,CReceber!$D184,Mai!$J$5:$J$619,"Não Pago")</f>
        <v>0</v>
      </c>
      <c r="J184" s="65">
        <f>SUMIFS(Jun!$I$5:$I$619,Jun!$S$5:$S$619,"Receita",Jun!$F$5:$F$619,CReceber!$D184,Jun!$J$5:$J$619,"Não Pago")</f>
        <v>0</v>
      </c>
      <c r="K184" s="65">
        <f>SUMIFS(Jul!$I$5:$I$619,Jul!$S$5:$S$619,"Receita",Jul!$F$5:$F$619,CReceber!$D184,Jul!$J$5:$J$619,"Não Pago")</f>
        <v>0</v>
      </c>
      <c r="L184" s="65">
        <f>SUMIFS(Ago!$I$5:$I$619,Ago!$S$5:$S$619,"Receita",Ago!$F$5:$F$619,CReceber!$D184,Ago!$J$5:$J$619,"Não Pago")</f>
        <v>0</v>
      </c>
      <c r="M184" s="65">
        <f>SUMIFS(Set!$I$5:$I$619,Set!$S$5:$S$619,"Receita",Set!$F$5:$F$619,CReceber!$D184,Set!$J$5:$J$619,"Não Pago")</f>
        <v>0</v>
      </c>
      <c r="N184" s="65">
        <f>SUMIFS(Out!$I$5:$I$619,Out!$S$5:$S$619,"Receita",Out!$F$5:$F$619,CReceber!$D184,Out!$J$5:$J$619,"Não Pago")</f>
        <v>0</v>
      </c>
      <c r="O184" s="65">
        <f>SUMIFS(Nov!$I$5:$I$619,Nov!$S$5:$S$619,"Receita",Nov!$F$5:$F$619,CReceber!$D184,Nov!$J$5:$J$619,"Não Pago")</f>
        <v>0</v>
      </c>
      <c r="P184" s="65">
        <f>SUMIFS(Dez!$I$5:$I$619,Dez!$S$5:$S$619,"Receita",Dez!$F$5:$F$619,CReceber!$D184,Dez!$J$5:$J$619,"Não Pago")</f>
        <v>0</v>
      </c>
      <c r="Q184" s="62">
        <f t="shared" si="6"/>
        <v>0</v>
      </c>
    </row>
    <row r="185" spans="3:17" ht="28.5" customHeight="1" thickTop="1" thickBot="1" x14ac:dyDescent="0.25">
      <c r="C185" s="45" t="str">
        <f>'PC Receitas'!F81</f>
        <v>4.2.77</v>
      </c>
      <c r="D185" s="46" t="str">
        <f>VLOOKUP(C185,'PC Receitas'!$F$4:$G$103,2,FALSE)</f>
        <v>-</v>
      </c>
      <c r="E185" s="65">
        <f>SUMIFS(Jan!$I$5:$I$619,Jan!$S$5:$S$619,"Receita",Jan!$F$5:$F$619,CReceber!$D185,Jan!$J$5:$J$619,"Não Pago")</f>
        <v>0</v>
      </c>
      <c r="F185" s="65">
        <f>SUMIFS(Fev!$I$5:$I$619,Fev!$S$5:$S$619,"Receita",Fev!$F$5:$F$619,CReceber!$D185,Fev!$J$5:$J$619,"Não Pago")</f>
        <v>0</v>
      </c>
      <c r="G185" s="65">
        <f>SUMIFS(Mar!$I$5:$I$619,Mar!$S$5:$S$619,"Receita",Mar!$F$5:$F$619,CReceber!$D185,Mar!$J$5:$J$619,"Não Pago")</f>
        <v>0</v>
      </c>
      <c r="H185" s="65">
        <f>SUMIFS(Abr!$I$5:$I$619,Abr!$S$5:$S$619,"Receita",Abr!$F$5:$F$619,CReceber!$D185,Abr!$J$5:$J$619,"Não Pago")</f>
        <v>0</v>
      </c>
      <c r="I185" s="65">
        <f>SUMIFS(Mai!$I$5:$I$619,Mai!$S$5:$S$619,"Receita",Mai!$F$5:$F$619,CReceber!$D185,Mai!$J$5:$J$619,"Não Pago")</f>
        <v>0</v>
      </c>
      <c r="J185" s="65">
        <f>SUMIFS(Jun!$I$5:$I$619,Jun!$S$5:$S$619,"Receita",Jun!$F$5:$F$619,CReceber!$D185,Jun!$J$5:$J$619,"Não Pago")</f>
        <v>0</v>
      </c>
      <c r="K185" s="65">
        <f>SUMIFS(Jul!$I$5:$I$619,Jul!$S$5:$S$619,"Receita",Jul!$F$5:$F$619,CReceber!$D185,Jul!$J$5:$J$619,"Não Pago")</f>
        <v>0</v>
      </c>
      <c r="L185" s="65">
        <f>SUMIFS(Ago!$I$5:$I$619,Ago!$S$5:$S$619,"Receita",Ago!$F$5:$F$619,CReceber!$D185,Ago!$J$5:$J$619,"Não Pago")</f>
        <v>0</v>
      </c>
      <c r="M185" s="65">
        <f>SUMIFS(Set!$I$5:$I$619,Set!$S$5:$S$619,"Receita",Set!$F$5:$F$619,CReceber!$D185,Set!$J$5:$J$619,"Não Pago")</f>
        <v>0</v>
      </c>
      <c r="N185" s="65">
        <f>SUMIFS(Out!$I$5:$I$619,Out!$S$5:$S$619,"Receita",Out!$F$5:$F$619,CReceber!$D185,Out!$J$5:$J$619,"Não Pago")</f>
        <v>0</v>
      </c>
      <c r="O185" s="65">
        <f>SUMIFS(Nov!$I$5:$I$619,Nov!$S$5:$S$619,"Receita",Nov!$F$5:$F$619,CReceber!$D185,Nov!$J$5:$J$619,"Não Pago")</f>
        <v>0</v>
      </c>
      <c r="P185" s="65">
        <f>SUMIFS(Dez!$I$5:$I$619,Dez!$S$5:$S$619,"Receita",Dez!$F$5:$F$619,CReceber!$D185,Dez!$J$5:$J$619,"Não Pago")</f>
        <v>0</v>
      </c>
      <c r="Q185" s="62">
        <f t="shared" si="6"/>
        <v>0</v>
      </c>
    </row>
    <row r="186" spans="3:17" ht="28.5" customHeight="1" thickTop="1" thickBot="1" x14ac:dyDescent="0.25">
      <c r="C186" s="45" t="str">
        <f>'PC Receitas'!F82</f>
        <v>4.2.78</v>
      </c>
      <c r="D186" s="46" t="str">
        <f>VLOOKUP(C186,'PC Receitas'!$F$4:$G$103,2,FALSE)</f>
        <v>-</v>
      </c>
      <c r="E186" s="65">
        <f>SUMIFS(Jan!$I$5:$I$619,Jan!$S$5:$S$619,"Receita",Jan!$F$5:$F$619,CReceber!$D186,Jan!$J$5:$J$619,"Não Pago")</f>
        <v>0</v>
      </c>
      <c r="F186" s="65">
        <f>SUMIFS(Fev!$I$5:$I$619,Fev!$S$5:$S$619,"Receita",Fev!$F$5:$F$619,CReceber!$D186,Fev!$J$5:$J$619,"Não Pago")</f>
        <v>0</v>
      </c>
      <c r="G186" s="65">
        <f>SUMIFS(Mar!$I$5:$I$619,Mar!$S$5:$S$619,"Receita",Mar!$F$5:$F$619,CReceber!$D186,Mar!$J$5:$J$619,"Não Pago")</f>
        <v>0</v>
      </c>
      <c r="H186" s="65">
        <f>SUMIFS(Abr!$I$5:$I$619,Abr!$S$5:$S$619,"Receita",Abr!$F$5:$F$619,CReceber!$D186,Abr!$J$5:$J$619,"Não Pago")</f>
        <v>0</v>
      </c>
      <c r="I186" s="65">
        <f>SUMIFS(Mai!$I$5:$I$619,Mai!$S$5:$S$619,"Receita",Mai!$F$5:$F$619,CReceber!$D186,Mai!$J$5:$J$619,"Não Pago")</f>
        <v>0</v>
      </c>
      <c r="J186" s="65">
        <f>SUMIFS(Jun!$I$5:$I$619,Jun!$S$5:$S$619,"Receita",Jun!$F$5:$F$619,CReceber!$D186,Jun!$J$5:$J$619,"Não Pago")</f>
        <v>0</v>
      </c>
      <c r="K186" s="65">
        <f>SUMIFS(Jul!$I$5:$I$619,Jul!$S$5:$S$619,"Receita",Jul!$F$5:$F$619,CReceber!$D186,Jul!$J$5:$J$619,"Não Pago")</f>
        <v>0</v>
      </c>
      <c r="L186" s="65">
        <f>SUMIFS(Ago!$I$5:$I$619,Ago!$S$5:$S$619,"Receita",Ago!$F$5:$F$619,CReceber!$D186,Ago!$J$5:$J$619,"Não Pago")</f>
        <v>0</v>
      </c>
      <c r="M186" s="65">
        <f>SUMIFS(Set!$I$5:$I$619,Set!$S$5:$S$619,"Receita",Set!$F$5:$F$619,CReceber!$D186,Set!$J$5:$J$619,"Não Pago")</f>
        <v>0</v>
      </c>
      <c r="N186" s="65">
        <f>SUMIFS(Out!$I$5:$I$619,Out!$S$5:$S$619,"Receita",Out!$F$5:$F$619,CReceber!$D186,Out!$J$5:$J$619,"Não Pago")</f>
        <v>0</v>
      </c>
      <c r="O186" s="65">
        <f>SUMIFS(Nov!$I$5:$I$619,Nov!$S$5:$S$619,"Receita",Nov!$F$5:$F$619,CReceber!$D186,Nov!$J$5:$J$619,"Não Pago")</f>
        <v>0</v>
      </c>
      <c r="P186" s="65">
        <f>SUMIFS(Dez!$I$5:$I$619,Dez!$S$5:$S$619,"Receita",Dez!$F$5:$F$619,CReceber!$D186,Dez!$J$5:$J$619,"Não Pago")</f>
        <v>0</v>
      </c>
      <c r="Q186" s="62">
        <f t="shared" si="6"/>
        <v>0</v>
      </c>
    </row>
    <row r="187" spans="3:17" ht="28.5" customHeight="1" thickTop="1" thickBot="1" x14ac:dyDescent="0.25">
      <c r="C187" s="45" t="str">
        <f>'PC Receitas'!F83</f>
        <v>4.2.79</v>
      </c>
      <c r="D187" s="46" t="str">
        <f>VLOOKUP(C187,'PC Receitas'!$F$4:$G$103,2,FALSE)</f>
        <v>-</v>
      </c>
      <c r="E187" s="65">
        <f>SUMIFS(Jan!$I$5:$I$619,Jan!$S$5:$S$619,"Receita",Jan!$F$5:$F$619,CReceber!$D187,Jan!$J$5:$J$619,"Não Pago")</f>
        <v>0</v>
      </c>
      <c r="F187" s="65">
        <f>SUMIFS(Fev!$I$5:$I$619,Fev!$S$5:$S$619,"Receita",Fev!$F$5:$F$619,CReceber!$D187,Fev!$J$5:$J$619,"Não Pago")</f>
        <v>0</v>
      </c>
      <c r="G187" s="65">
        <f>SUMIFS(Mar!$I$5:$I$619,Mar!$S$5:$S$619,"Receita",Mar!$F$5:$F$619,CReceber!$D187,Mar!$J$5:$J$619,"Não Pago")</f>
        <v>0</v>
      </c>
      <c r="H187" s="65">
        <f>SUMIFS(Abr!$I$5:$I$619,Abr!$S$5:$S$619,"Receita",Abr!$F$5:$F$619,CReceber!$D187,Abr!$J$5:$J$619,"Não Pago")</f>
        <v>0</v>
      </c>
      <c r="I187" s="65">
        <f>SUMIFS(Mai!$I$5:$I$619,Mai!$S$5:$S$619,"Receita",Mai!$F$5:$F$619,CReceber!$D187,Mai!$J$5:$J$619,"Não Pago")</f>
        <v>0</v>
      </c>
      <c r="J187" s="65">
        <f>SUMIFS(Jun!$I$5:$I$619,Jun!$S$5:$S$619,"Receita",Jun!$F$5:$F$619,CReceber!$D187,Jun!$J$5:$J$619,"Não Pago")</f>
        <v>0</v>
      </c>
      <c r="K187" s="65">
        <f>SUMIFS(Jul!$I$5:$I$619,Jul!$S$5:$S$619,"Receita",Jul!$F$5:$F$619,CReceber!$D187,Jul!$J$5:$J$619,"Não Pago")</f>
        <v>0</v>
      </c>
      <c r="L187" s="65">
        <f>SUMIFS(Ago!$I$5:$I$619,Ago!$S$5:$S$619,"Receita",Ago!$F$5:$F$619,CReceber!$D187,Ago!$J$5:$J$619,"Não Pago")</f>
        <v>0</v>
      </c>
      <c r="M187" s="65">
        <f>SUMIFS(Set!$I$5:$I$619,Set!$S$5:$S$619,"Receita",Set!$F$5:$F$619,CReceber!$D187,Set!$J$5:$J$619,"Não Pago")</f>
        <v>0</v>
      </c>
      <c r="N187" s="65">
        <f>SUMIFS(Out!$I$5:$I$619,Out!$S$5:$S$619,"Receita",Out!$F$5:$F$619,CReceber!$D187,Out!$J$5:$J$619,"Não Pago")</f>
        <v>0</v>
      </c>
      <c r="O187" s="65">
        <f>SUMIFS(Nov!$I$5:$I$619,Nov!$S$5:$S$619,"Receita",Nov!$F$5:$F$619,CReceber!$D187,Nov!$J$5:$J$619,"Não Pago")</f>
        <v>0</v>
      </c>
      <c r="P187" s="65">
        <f>SUMIFS(Dez!$I$5:$I$619,Dez!$S$5:$S$619,"Receita",Dez!$F$5:$F$619,CReceber!$D187,Dez!$J$5:$J$619,"Não Pago")</f>
        <v>0</v>
      </c>
      <c r="Q187" s="62">
        <f t="shared" si="6"/>
        <v>0</v>
      </c>
    </row>
    <row r="188" spans="3:17" ht="28.5" customHeight="1" thickTop="1" thickBot="1" x14ac:dyDescent="0.25">
      <c r="C188" s="45" t="str">
        <f>'PC Receitas'!F84</f>
        <v>4.2.80</v>
      </c>
      <c r="D188" s="46" t="str">
        <f>VLOOKUP(C188,'PC Receitas'!$F$4:$G$103,2,FALSE)</f>
        <v>-</v>
      </c>
      <c r="E188" s="65">
        <f>SUMIFS(Jan!$I$5:$I$619,Jan!$S$5:$S$619,"Receita",Jan!$F$5:$F$619,CReceber!$D188,Jan!$J$5:$J$619,"Não Pago")</f>
        <v>0</v>
      </c>
      <c r="F188" s="65">
        <f>SUMIFS(Fev!$I$5:$I$619,Fev!$S$5:$S$619,"Receita",Fev!$F$5:$F$619,CReceber!$D188,Fev!$J$5:$J$619,"Não Pago")</f>
        <v>0</v>
      </c>
      <c r="G188" s="65">
        <f>SUMIFS(Mar!$I$5:$I$619,Mar!$S$5:$S$619,"Receita",Mar!$F$5:$F$619,CReceber!$D188,Mar!$J$5:$J$619,"Não Pago")</f>
        <v>0</v>
      </c>
      <c r="H188" s="65">
        <f>SUMIFS(Abr!$I$5:$I$619,Abr!$S$5:$S$619,"Receita",Abr!$F$5:$F$619,CReceber!$D188,Abr!$J$5:$J$619,"Não Pago")</f>
        <v>0</v>
      </c>
      <c r="I188" s="65">
        <f>SUMIFS(Mai!$I$5:$I$619,Mai!$S$5:$S$619,"Receita",Mai!$F$5:$F$619,CReceber!$D188,Mai!$J$5:$J$619,"Não Pago")</f>
        <v>0</v>
      </c>
      <c r="J188" s="65">
        <f>SUMIFS(Jun!$I$5:$I$619,Jun!$S$5:$S$619,"Receita",Jun!$F$5:$F$619,CReceber!$D188,Jun!$J$5:$J$619,"Não Pago")</f>
        <v>0</v>
      </c>
      <c r="K188" s="65">
        <f>SUMIFS(Jul!$I$5:$I$619,Jul!$S$5:$S$619,"Receita",Jul!$F$5:$F$619,CReceber!$D188,Jul!$J$5:$J$619,"Não Pago")</f>
        <v>0</v>
      </c>
      <c r="L188" s="65">
        <f>SUMIFS(Ago!$I$5:$I$619,Ago!$S$5:$S$619,"Receita",Ago!$F$5:$F$619,CReceber!$D188,Ago!$J$5:$J$619,"Não Pago")</f>
        <v>0</v>
      </c>
      <c r="M188" s="65">
        <f>SUMIFS(Set!$I$5:$I$619,Set!$S$5:$S$619,"Receita",Set!$F$5:$F$619,CReceber!$D188,Set!$J$5:$J$619,"Não Pago")</f>
        <v>0</v>
      </c>
      <c r="N188" s="65">
        <f>SUMIFS(Out!$I$5:$I$619,Out!$S$5:$S$619,"Receita",Out!$F$5:$F$619,CReceber!$D188,Out!$J$5:$J$619,"Não Pago")</f>
        <v>0</v>
      </c>
      <c r="O188" s="65">
        <f>SUMIFS(Nov!$I$5:$I$619,Nov!$S$5:$S$619,"Receita",Nov!$F$5:$F$619,CReceber!$D188,Nov!$J$5:$J$619,"Não Pago")</f>
        <v>0</v>
      </c>
      <c r="P188" s="65">
        <f>SUMIFS(Dez!$I$5:$I$619,Dez!$S$5:$S$619,"Receita",Dez!$F$5:$F$619,CReceber!$D188,Dez!$J$5:$J$619,"Não Pago")</f>
        <v>0</v>
      </c>
      <c r="Q188" s="62">
        <f t="shared" si="6"/>
        <v>0</v>
      </c>
    </row>
    <row r="189" spans="3:17" ht="28.5" customHeight="1" thickTop="1" thickBot="1" x14ac:dyDescent="0.25">
      <c r="C189" s="45" t="str">
        <f>'PC Receitas'!F85</f>
        <v>4.2.81</v>
      </c>
      <c r="D189" s="46" t="str">
        <f>VLOOKUP(C189,'PC Receitas'!$F$4:$G$103,2,FALSE)</f>
        <v>-</v>
      </c>
      <c r="E189" s="65">
        <f>SUMIFS(Jan!$I$5:$I$619,Jan!$S$5:$S$619,"Receita",Jan!$F$5:$F$619,CReceber!$D189,Jan!$J$5:$J$619,"Não Pago")</f>
        <v>0</v>
      </c>
      <c r="F189" s="65">
        <f>SUMIFS(Fev!$I$5:$I$619,Fev!$S$5:$S$619,"Receita",Fev!$F$5:$F$619,CReceber!$D189,Fev!$J$5:$J$619,"Não Pago")</f>
        <v>0</v>
      </c>
      <c r="G189" s="65">
        <f>SUMIFS(Mar!$I$5:$I$619,Mar!$S$5:$S$619,"Receita",Mar!$F$5:$F$619,CReceber!$D189,Mar!$J$5:$J$619,"Não Pago")</f>
        <v>0</v>
      </c>
      <c r="H189" s="65">
        <f>SUMIFS(Abr!$I$5:$I$619,Abr!$S$5:$S$619,"Receita",Abr!$F$5:$F$619,CReceber!$D189,Abr!$J$5:$J$619,"Não Pago")</f>
        <v>0</v>
      </c>
      <c r="I189" s="65">
        <f>SUMIFS(Mai!$I$5:$I$619,Mai!$S$5:$S$619,"Receita",Mai!$F$5:$F$619,CReceber!$D189,Mai!$J$5:$J$619,"Não Pago")</f>
        <v>0</v>
      </c>
      <c r="J189" s="65">
        <f>SUMIFS(Jun!$I$5:$I$619,Jun!$S$5:$S$619,"Receita",Jun!$F$5:$F$619,CReceber!$D189,Jun!$J$5:$J$619,"Não Pago")</f>
        <v>0</v>
      </c>
      <c r="K189" s="65">
        <f>SUMIFS(Jul!$I$5:$I$619,Jul!$S$5:$S$619,"Receita",Jul!$F$5:$F$619,CReceber!$D189,Jul!$J$5:$J$619,"Não Pago")</f>
        <v>0</v>
      </c>
      <c r="L189" s="65">
        <f>SUMIFS(Ago!$I$5:$I$619,Ago!$S$5:$S$619,"Receita",Ago!$F$5:$F$619,CReceber!$D189,Ago!$J$5:$J$619,"Não Pago")</f>
        <v>0</v>
      </c>
      <c r="M189" s="65">
        <f>SUMIFS(Set!$I$5:$I$619,Set!$S$5:$S$619,"Receita",Set!$F$5:$F$619,CReceber!$D189,Set!$J$5:$J$619,"Não Pago")</f>
        <v>0</v>
      </c>
      <c r="N189" s="65">
        <f>SUMIFS(Out!$I$5:$I$619,Out!$S$5:$S$619,"Receita",Out!$F$5:$F$619,CReceber!$D189,Out!$J$5:$J$619,"Não Pago")</f>
        <v>0</v>
      </c>
      <c r="O189" s="65">
        <f>SUMIFS(Nov!$I$5:$I$619,Nov!$S$5:$S$619,"Receita",Nov!$F$5:$F$619,CReceber!$D189,Nov!$J$5:$J$619,"Não Pago")</f>
        <v>0</v>
      </c>
      <c r="P189" s="65">
        <f>SUMIFS(Dez!$I$5:$I$619,Dez!$S$5:$S$619,"Receita",Dez!$F$5:$F$619,CReceber!$D189,Dez!$J$5:$J$619,"Não Pago")</f>
        <v>0</v>
      </c>
      <c r="Q189" s="62">
        <f t="shared" si="6"/>
        <v>0</v>
      </c>
    </row>
    <row r="190" spans="3:17" ht="28.5" customHeight="1" thickTop="1" thickBot="1" x14ac:dyDescent="0.25">
      <c r="C190" s="45" t="str">
        <f>'PC Receitas'!F86</f>
        <v>4.2.82</v>
      </c>
      <c r="D190" s="46" t="str">
        <f>VLOOKUP(C190,'PC Receitas'!$F$4:$G$103,2,FALSE)</f>
        <v>-</v>
      </c>
      <c r="E190" s="65">
        <f>SUMIFS(Jan!$I$5:$I$619,Jan!$S$5:$S$619,"Receita",Jan!$F$5:$F$619,CReceber!$D190,Jan!$J$5:$J$619,"Não Pago")</f>
        <v>0</v>
      </c>
      <c r="F190" s="65">
        <f>SUMIFS(Fev!$I$5:$I$619,Fev!$S$5:$S$619,"Receita",Fev!$F$5:$F$619,CReceber!$D190,Fev!$J$5:$J$619,"Não Pago")</f>
        <v>0</v>
      </c>
      <c r="G190" s="65">
        <f>SUMIFS(Mar!$I$5:$I$619,Mar!$S$5:$S$619,"Receita",Mar!$F$5:$F$619,CReceber!$D190,Mar!$J$5:$J$619,"Não Pago")</f>
        <v>0</v>
      </c>
      <c r="H190" s="65">
        <f>SUMIFS(Abr!$I$5:$I$619,Abr!$S$5:$S$619,"Receita",Abr!$F$5:$F$619,CReceber!$D190,Abr!$J$5:$J$619,"Não Pago")</f>
        <v>0</v>
      </c>
      <c r="I190" s="65">
        <f>SUMIFS(Mai!$I$5:$I$619,Mai!$S$5:$S$619,"Receita",Mai!$F$5:$F$619,CReceber!$D190,Mai!$J$5:$J$619,"Não Pago")</f>
        <v>0</v>
      </c>
      <c r="J190" s="65">
        <f>SUMIFS(Jun!$I$5:$I$619,Jun!$S$5:$S$619,"Receita",Jun!$F$5:$F$619,CReceber!$D190,Jun!$J$5:$J$619,"Não Pago")</f>
        <v>0</v>
      </c>
      <c r="K190" s="65">
        <f>SUMIFS(Jul!$I$5:$I$619,Jul!$S$5:$S$619,"Receita",Jul!$F$5:$F$619,CReceber!$D190,Jul!$J$5:$J$619,"Não Pago")</f>
        <v>0</v>
      </c>
      <c r="L190" s="65">
        <f>SUMIFS(Ago!$I$5:$I$619,Ago!$S$5:$S$619,"Receita",Ago!$F$5:$F$619,CReceber!$D190,Ago!$J$5:$J$619,"Não Pago")</f>
        <v>0</v>
      </c>
      <c r="M190" s="65">
        <f>SUMIFS(Set!$I$5:$I$619,Set!$S$5:$S$619,"Receita",Set!$F$5:$F$619,CReceber!$D190,Set!$J$5:$J$619,"Não Pago")</f>
        <v>0</v>
      </c>
      <c r="N190" s="65">
        <f>SUMIFS(Out!$I$5:$I$619,Out!$S$5:$S$619,"Receita",Out!$F$5:$F$619,CReceber!$D190,Out!$J$5:$J$619,"Não Pago")</f>
        <v>0</v>
      </c>
      <c r="O190" s="65">
        <f>SUMIFS(Nov!$I$5:$I$619,Nov!$S$5:$S$619,"Receita",Nov!$F$5:$F$619,CReceber!$D190,Nov!$J$5:$J$619,"Não Pago")</f>
        <v>0</v>
      </c>
      <c r="P190" s="65">
        <f>SUMIFS(Dez!$I$5:$I$619,Dez!$S$5:$S$619,"Receita",Dez!$F$5:$F$619,CReceber!$D190,Dez!$J$5:$J$619,"Não Pago")</f>
        <v>0</v>
      </c>
      <c r="Q190" s="62">
        <f t="shared" si="6"/>
        <v>0</v>
      </c>
    </row>
    <row r="191" spans="3:17" ht="28.5" customHeight="1" thickTop="1" thickBot="1" x14ac:dyDescent="0.25">
      <c r="C191" s="45" t="str">
        <f>'PC Receitas'!F87</f>
        <v>4.2.83</v>
      </c>
      <c r="D191" s="46" t="str">
        <f>VLOOKUP(C191,'PC Receitas'!$F$4:$G$103,2,FALSE)</f>
        <v>-</v>
      </c>
      <c r="E191" s="65">
        <f>SUMIFS(Jan!$I$5:$I$619,Jan!$S$5:$S$619,"Receita",Jan!$F$5:$F$619,CReceber!$D191,Jan!$J$5:$J$619,"Não Pago")</f>
        <v>0</v>
      </c>
      <c r="F191" s="65">
        <f>SUMIFS(Fev!$I$5:$I$619,Fev!$S$5:$S$619,"Receita",Fev!$F$5:$F$619,CReceber!$D191,Fev!$J$5:$J$619,"Não Pago")</f>
        <v>0</v>
      </c>
      <c r="G191" s="65">
        <f>SUMIFS(Mar!$I$5:$I$619,Mar!$S$5:$S$619,"Receita",Mar!$F$5:$F$619,CReceber!$D191,Mar!$J$5:$J$619,"Não Pago")</f>
        <v>0</v>
      </c>
      <c r="H191" s="65">
        <f>SUMIFS(Abr!$I$5:$I$619,Abr!$S$5:$S$619,"Receita",Abr!$F$5:$F$619,CReceber!$D191,Abr!$J$5:$J$619,"Não Pago")</f>
        <v>0</v>
      </c>
      <c r="I191" s="65">
        <f>SUMIFS(Mai!$I$5:$I$619,Mai!$S$5:$S$619,"Receita",Mai!$F$5:$F$619,CReceber!$D191,Mai!$J$5:$J$619,"Não Pago")</f>
        <v>0</v>
      </c>
      <c r="J191" s="65">
        <f>SUMIFS(Jun!$I$5:$I$619,Jun!$S$5:$S$619,"Receita",Jun!$F$5:$F$619,CReceber!$D191,Jun!$J$5:$J$619,"Não Pago")</f>
        <v>0</v>
      </c>
      <c r="K191" s="65">
        <f>SUMIFS(Jul!$I$5:$I$619,Jul!$S$5:$S$619,"Receita",Jul!$F$5:$F$619,CReceber!$D191,Jul!$J$5:$J$619,"Não Pago")</f>
        <v>0</v>
      </c>
      <c r="L191" s="65">
        <f>SUMIFS(Ago!$I$5:$I$619,Ago!$S$5:$S$619,"Receita",Ago!$F$5:$F$619,CReceber!$D191,Ago!$J$5:$J$619,"Não Pago")</f>
        <v>0</v>
      </c>
      <c r="M191" s="65">
        <f>SUMIFS(Set!$I$5:$I$619,Set!$S$5:$S$619,"Receita",Set!$F$5:$F$619,CReceber!$D191,Set!$J$5:$J$619,"Não Pago")</f>
        <v>0</v>
      </c>
      <c r="N191" s="65">
        <f>SUMIFS(Out!$I$5:$I$619,Out!$S$5:$S$619,"Receita",Out!$F$5:$F$619,CReceber!$D191,Out!$J$5:$J$619,"Não Pago")</f>
        <v>0</v>
      </c>
      <c r="O191" s="65">
        <f>SUMIFS(Nov!$I$5:$I$619,Nov!$S$5:$S$619,"Receita",Nov!$F$5:$F$619,CReceber!$D191,Nov!$J$5:$J$619,"Não Pago")</f>
        <v>0</v>
      </c>
      <c r="P191" s="65">
        <f>SUMIFS(Dez!$I$5:$I$619,Dez!$S$5:$S$619,"Receita",Dez!$F$5:$F$619,CReceber!$D191,Dez!$J$5:$J$619,"Não Pago")</f>
        <v>0</v>
      </c>
      <c r="Q191" s="62">
        <f t="shared" si="6"/>
        <v>0</v>
      </c>
    </row>
    <row r="192" spans="3:17" ht="28.5" customHeight="1" thickTop="1" thickBot="1" x14ac:dyDescent="0.25">
      <c r="C192" s="45" t="str">
        <f>'PC Receitas'!F88</f>
        <v>4.2.84</v>
      </c>
      <c r="D192" s="46" t="str">
        <f>VLOOKUP(C192,'PC Receitas'!$F$4:$G$103,2,FALSE)</f>
        <v>-</v>
      </c>
      <c r="E192" s="65">
        <f>SUMIFS(Jan!$I$5:$I$619,Jan!$S$5:$S$619,"Receita",Jan!$F$5:$F$619,CReceber!$D192,Jan!$J$5:$J$619,"Não Pago")</f>
        <v>0</v>
      </c>
      <c r="F192" s="65">
        <f>SUMIFS(Fev!$I$5:$I$619,Fev!$S$5:$S$619,"Receita",Fev!$F$5:$F$619,CReceber!$D192,Fev!$J$5:$J$619,"Não Pago")</f>
        <v>0</v>
      </c>
      <c r="G192" s="65">
        <f>SUMIFS(Mar!$I$5:$I$619,Mar!$S$5:$S$619,"Receita",Mar!$F$5:$F$619,CReceber!$D192,Mar!$J$5:$J$619,"Não Pago")</f>
        <v>0</v>
      </c>
      <c r="H192" s="65">
        <f>SUMIFS(Abr!$I$5:$I$619,Abr!$S$5:$S$619,"Receita",Abr!$F$5:$F$619,CReceber!$D192,Abr!$J$5:$J$619,"Não Pago")</f>
        <v>0</v>
      </c>
      <c r="I192" s="65">
        <f>SUMIFS(Mai!$I$5:$I$619,Mai!$S$5:$S$619,"Receita",Mai!$F$5:$F$619,CReceber!$D192,Mai!$J$5:$J$619,"Não Pago")</f>
        <v>0</v>
      </c>
      <c r="J192" s="65">
        <f>SUMIFS(Jun!$I$5:$I$619,Jun!$S$5:$S$619,"Receita",Jun!$F$5:$F$619,CReceber!$D192,Jun!$J$5:$J$619,"Não Pago")</f>
        <v>0</v>
      </c>
      <c r="K192" s="65">
        <f>SUMIFS(Jul!$I$5:$I$619,Jul!$S$5:$S$619,"Receita",Jul!$F$5:$F$619,CReceber!$D192,Jul!$J$5:$J$619,"Não Pago")</f>
        <v>0</v>
      </c>
      <c r="L192" s="65">
        <f>SUMIFS(Ago!$I$5:$I$619,Ago!$S$5:$S$619,"Receita",Ago!$F$5:$F$619,CReceber!$D192,Ago!$J$5:$J$619,"Não Pago")</f>
        <v>0</v>
      </c>
      <c r="M192" s="65">
        <f>SUMIFS(Set!$I$5:$I$619,Set!$S$5:$S$619,"Receita",Set!$F$5:$F$619,CReceber!$D192,Set!$J$5:$J$619,"Não Pago")</f>
        <v>0</v>
      </c>
      <c r="N192" s="65">
        <f>SUMIFS(Out!$I$5:$I$619,Out!$S$5:$S$619,"Receita",Out!$F$5:$F$619,CReceber!$D192,Out!$J$5:$J$619,"Não Pago")</f>
        <v>0</v>
      </c>
      <c r="O192" s="65">
        <f>SUMIFS(Nov!$I$5:$I$619,Nov!$S$5:$S$619,"Receita",Nov!$F$5:$F$619,CReceber!$D192,Nov!$J$5:$J$619,"Não Pago")</f>
        <v>0</v>
      </c>
      <c r="P192" s="65">
        <f>SUMIFS(Dez!$I$5:$I$619,Dez!$S$5:$S$619,"Receita",Dez!$F$5:$F$619,CReceber!$D192,Dez!$J$5:$J$619,"Não Pago")</f>
        <v>0</v>
      </c>
      <c r="Q192" s="62">
        <f t="shared" si="6"/>
        <v>0</v>
      </c>
    </row>
    <row r="193" spans="3:17" ht="28.5" customHeight="1" thickTop="1" thickBot="1" x14ac:dyDescent="0.25">
      <c r="C193" s="45" t="str">
        <f>'PC Receitas'!F89</f>
        <v>4.2.85</v>
      </c>
      <c r="D193" s="46" t="str">
        <f>VLOOKUP(C193,'PC Receitas'!$F$4:$G$103,2,FALSE)</f>
        <v>-</v>
      </c>
      <c r="E193" s="65">
        <f>SUMIFS(Jan!$I$5:$I$619,Jan!$S$5:$S$619,"Receita",Jan!$F$5:$F$619,CReceber!$D193,Jan!$J$5:$J$619,"Não Pago")</f>
        <v>0</v>
      </c>
      <c r="F193" s="65">
        <f>SUMIFS(Fev!$I$5:$I$619,Fev!$S$5:$S$619,"Receita",Fev!$F$5:$F$619,CReceber!$D193,Fev!$J$5:$J$619,"Não Pago")</f>
        <v>0</v>
      </c>
      <c r="G193" s="65">
        <f>SUMIFS(Mar!$I$5:$I$619,Mar!$S$5:$S$619,"Receita",Mar!$F$5:$F$619,CReceber!$D193,Mar!$J$5:$J$619,"Não Pago")</f>
        <v>0</v>
      </c>
      <c r="H193" s="65">
        <f>SUMIFS(Abr!$I$5:$I$619,Abr!$S$5:$S$619,"Receita",Abr!$F$5:$F$619,CReceber!$D193,Abr!$J$5:$J$619,"Não Pago")</f>
        <v>0</v>
      </c>
      <c r="I193" s="65">
        <f>SUMIFS(Mai!$I$5:$I$619,Mai!$S$5:$S$619,"Receita",Mai!$F$5:$F$619,CReceber!$D193,Mai!$J$5:$J$619,"Não Pago")</f>
        <v>0</v>
      </c>
      <c r="J193" s="65">
        <f>SUMIFS(Jun!$I$5:$I$619,Jun!$S$5:$S$619,"Receita",Jun!$F$5:$F$619,CReceber!$D193,Jun!$J$5:$J$619,"Não Pago")</f>
        <v>0</v>
      </c>
      <c r="K193" s="65">
        <f>SUMIFS(Jul!$I$5:$I$619,Jul!$S$5:$S$619,"Receita",Jul!$F$5:$F$619,CReceber!$D193,Jul!$J$5:$J$619,"Não Pago")</f>
        <v>0</v>
      </c>
      <c r="L193" s="65">
        <f>SUMIFS(Ago!$I$5:$I$619,Ago!$S$5:$S$619,"Receita",Ago!$F$5:$F$619,CReceber!$D193,Ago!$J$5:$J$619,"Não Pago")</f>
        <v>0</v>
      </c>
      <c r="M193" s="65">
        <f>SUMIFS(Set!$I$5:$I$619,Set!$S$5:$S$619,"Receita",Set!$F$5:$F$619,CReceber!$D193,Set!$J$5:$J$619,"Não Pago")</f>
        <v>0</v>
      </c>
      <c r="N193" s="65">
        <f>SUMIFS(Out!$I$5:$I$619,Out!$S$5:$S$619,"Receita",Out!$F$5:$F$619,CReceber!$D193,Out!$J$5:$J$619,"Não Pago")</f>
        <v>0</v>
      </c>
      <c r="O193" s="65">
        <f>SUMIFS(Nov!$I$5:$I$619,Nov!$S$5:$S$619,"Receita",Nov!$F$5:$F$619,CReceber!$D193,Nov!$J$5:$J$619,"Não Pago")</f>
        <v>0</v>
      </c>
      <c r="P193" s="65">
        <f>SUMIFS(Dez!$I$5:$I$619,Dez!$S$5:$S$619,"Receita",Dez!$F$5:$F$619,CReceber!$D193,Dez!$J$5:$J$619,"Não Pago")</f>
        <v>0</v>
      </c>
      <c r="Q193" s="62">
        <f t="shared" si="6"/>
        <v>0</v>
      </c>
    </row>
    <row r="194" spans="3:17" ht="28.5" customHeight="1" thickTop="1" thickBot="1" x14ac:dyDescent="0.25">
      <c r="C194" s="45" t="str">
        <f>'PC Receitas'!F90</f>
        <v>4.2.86</v>
      </c>
      <c r="D194" s="46" t="str">
        <f>VLOOKUP(C194,'PC Receitas'!$F$4:$G$103,2,FALSE)</f>
        <v>-</v>
      </c>
      <c r="E194" s="65">
        <f>SUMIFS(Jan!$I$5:$I$619,Jan!$S$5:$S$619,"Receita",Jan!$F$5:$F$619,CReceber!$D194,Jan!$J$5:$J$619,"Não Pago")</f>
        <v>0</v>
      </c>
      <c r="F194" s="65">
        <f>SUMIFS(Fev!$I$5:$I$619,Fev!$S$5:$S$619,"Receita",Fev!$F$5:$F$619,CReceber!$D194,Fev!$J$5:$J$619,"Não Pago")</f>
        <v>0</v>
      </c>
      <c r="G194" s="65">
        <f>SUMIFS(Mar!$I$5:$I$619,Mar!$S$5:$S$619,"Receita",Mar!$F$5:$F$619,CReceber!$D194,Mar!$J$5:$J$619,"Não Pago")</f>
        <v>0</v>
      </c>
      <c r="H194" s="65">
        <f>SUMIFS(Abr!$I$5:$I$619,Abr!$S$5:$S$619,"Receita",Abr!$F$5:$F$619,CReceber!$D194,Abr!$J$5:$J$619,"Não Pago")</f>
        <v>0</v>
      </c>
      <c r="I194" s="65">
        <f>SUMIFS(Mai!$I$5:$I$619,Mai!$S$5:$S$619,"Receita",Mai!$F$5:$F$619,CReceber!$D194,Mai!$J$5:$J$619,"Não Pago")</f>
        <v>0</v>
      </c>
      <c r="J194" s="65">
        <f>SUMIFS(Jun!$I$5:$I$619,Jun!$S$5:$S$619,"Receita",Jun!$F$5:$F$619,CReceber!$D194,Jun!$J$5:$J$619,"Não Pago")</f>
        <v>0</v>
      </c>
      <c r="K194" s="65">
        <f>SUMIFS(Jul!$I$5:$I$619,Jul!$S$5:$S$619,"Receita",Jul!$F$5:$F$619,CReceber!$D194,Jul!$J$5:$J$619,"Não Pago")</f>
        <v>0</v>
      </c>
      <c r="L194" s="65">
        <f>SUMIFS(Ago!$I$5:$I$619,Ago!$S$5:$S$619,"Receita",Ago!$F$5:$F$619,CReceber!$D194,Ago!$J$5:$J$619,"Não Pago")</f>
        <v>0</v>
      </c>
      <c r="M194" s="65">
        <f>SUMIFS(Set!$I$5:$I$619,Set!$S$5:$S$619,"Receita",Set!$F$5:$F$619,CReceber!$D194,Set!$J$5:$J$619,"Não Pago")</f>
        <v>0</v>
      </c>
      <c r="N194" s="65">
        <f>SUMIFS(Out!$I$5:$I$619,Out!$S$5:$S$619,"Receita",Out!$F$5:$F$619,CReceber!$D194,Out!$J$5:$J$619,"Não Pago")</f>
        <v>0</v>
      </c>
      <c r="O194" s="65">
        <f>SUMIFS(Nov!$I$5:$I$619,Nov!$S$5:$S$619,"Receita",Nov!$F$5:$F$619,CReceber!$D194,Nov!$J$5:$J$619,"Não Pago")</f>
        <v>0</v>
      </c>
      <c r="P194" s="65">
        <f>SUMIFS(Dez!$I$5:$I$619,Dez!$S$5:$S$619,"Receita",Dez!$F$5:$F$619,CReceber!$D194,Dez!$J$5:$J$619,"Não Pago")</f>
        <v>0</v>
      </c>
      <c r="Q194" s="62">
        <f t="shared" si="6"/>
        <v>0</v>
      </c>
    </row>
    <row r="195" spans="3:17" ht="28.5" customHeight="1" thickTop="1" thickBot="1" x14ac:dyDescent="0.25">
      <c r="C195" s="45" t="str">
        <f>'PC Receitas'!F91</f>
        <v>4.2.87</v>
      </c>
      <c r="D195" s="46" t="str">
        <f>VLOOKUP(C195,'PC Receitas'!$F$4:$G$103,2,FALSE)</f>
        <v>-</v>
      </c>
      <c r="E195" s="65">
        <f>SUMIFS(Jan!$I$5:$I$619,Jan!$S$5:$S$619,"Receita",Jan!$F$5:$F$619,CReceber!$D195,Jan!$J$5:$J$619,"Não Pago")</f>
        <v>0</v>
      </c>
      <c r="F195" s="65">
        <f>SUMIFS(Fev!$I$5:$I$619,Fev!$S$5:$S$619,"Receita",Fev!$F$5:$F$619,CReceber!$D195,Fev!$J$5:$J$619,"Não Pago")</f>
        <v>0</v>
      </c>
      <c r="G195" s="65">
        <f>SUMIFS(Mar!$I$5:$I$619,Mar!$S$5:$S$619,"Receita",Mar!$F$5:$F$619,CReceber!$D195,Mar!$J$5:$J$619,"Não Pago")</f>
        <v>0</v>
      </c>
      <c r="H195" s="65">
        <f>SUMIFS(Abr!$I$5:$I$619,Abr!$S$5:$S$619,"Receita",Abr!$F$5:$F$619,CReceber!$D195,Abr!$J$5:$J$619,"Não Pago")</f>
        <v>0</v>
      </c>
      <c r="I195" s="65">
        <f>SUMIFS(Mai!$I$5:$I$619,Mai!$S$5:$S$619,"Receita",Mai!$F$5:$F$619,CReceber!$D195,Mai!$J$5:$J$619,"Não Pago")</f>
        <v>0</v>
      </c>
      <c r="J195" s="65">
        <f>SUMIFS(Jun!$I$5:$I$619,Jun!$S$5:$S$619,"Receita",Jun!$F$5:$F$619,CReceber!$D195,Jun!$J$5:$J$619,"Não Pago")</f>
        <v>0</v>
      </c>
      <c r="K195" s="65">
        <f>SUMIFS(Jul!$I$5:$I$619,Jul!$S$5:$S$619,"Receita",Jul!$F$5:$F$619,CReceber!$D195,Jul!$J$5:$J$619,"Não Pago")</f>
        <v>0</v>
      </c>
      <c r="L195" s="65">
        <f>SUMIFS(Ago!$I$5:$I$619,Ago!$S$5:$S$619,"Receita",Ago!$F$5:$F$619,CReceber!$D195,Ago!$J$5:$J$619,"Não Pago")</f>
        <v>0</v>
      </c>
      <c r="M195" s="65">
        <f>SUMIFS(Set!$I$5:$I$619,Set!$S$5:$S$619,"Receita",Set!$F$5:$F$619,CReceber!$D195,Set!$J$5:$J$619,"Não Pago")</f>
        <v>0</v>
      </c>
      <c r="N195" s="65">
        <f>SUMIFS(Out!$I$5:$I$619,Out!$S$5:$S$619,"Receita",Out!$F$5:$F$619,CReceber!$D195,Out!$J$5:$J$619,"Não Pago")</f>
        <v>0</v>
      </c>
      <c r="O195" s="65">
        <f>SUMIFS(Nov!$I$5:$I$619,Nov!$S$5:$S$619,"Receita",Nov!$F$5:$F$619,CReceber!$D195,Nov!$J$5:$J$619,"Não Pago")</f>
        <v>0</v>
      </c>
      <c r="P195" s="65">
        <f>SUMIFS(Dez!$I$5:$I$619,Dez!$S$5:$S$619,"Receita",Dez!$F$5:$F$619,CReceber!$D195,Dez!$J$5:$J$619,"Não Pago")</f>
        <v>0</v>
      </c>
      <c r="Q195" s="62">
        <f t="shared" si="6"/>
        <v>0</v>
      </c>
    </row>
    <row r="196" spans="3:17" ht="28.5" customHeight="1" thickTop="1" thickBot="1" x14ac:dyDescent="0.25">
      <c r="C196" s="45" t="str">
        <f>'PC Receitas'!F92</f>
        <v>4.2.88</v>
      </c>
      <c r="D196" s="46" t="str">
        <f>VLOOKUP(C196,'PC Receitas'!$F$4:$G$103,2,FALSE)</f>
        <v>-</v>
      </c>
      <c r="E196" s="65">
        <f>SUMIFS(Jan!$I$5:$I$619,Jan!$S$5:$S$619,"Receita",Jan!$F$5:$F$619,CReceber!$D196,Jan!$J$5:$J$619,"Não Pago")</f>
        <v>0</v>
      </c>
      <c r="F196" s="65">
        <f>SUMIFS(Fev!$I$5:$I$619,Fev!$S$5:$S$619,"Receita",Fev!$F$5:$F$619,CReceber!$D196,Fev!$J$5:$J$619,"Não Pago")</f>
        <v>0</v>
      </c>
      <c r="G196" s="65">
        <f>SUMIFS(Mar!$I$5:$I$619,Mar!$S$5:$S$619,"Receita",Mar!$F$5:$F$619,CReceber!$D196,Mar!$J$5:$J$619,"Não Pago")</f>
        <v>0</v>
      </c>
      <c r="H196" s="65">
        <f>SUMIFS(Abr!$I$5:$I$619,Abr!$S$5:$S$619,"Receita",Abr!$F$5:$F$619,CReceber!$D196,Abr!$J$5:$J$619,"Não Pago")</f>
        <v>0</v>
      </c>
      <c r="I196" s="65">
        <f>SUMIFS(Mai!$I$5:$I$619,Mai!$S$5:$S$619,"Receita",Mai!$F$5:$F$619,CReceber!$D196,Mai!$J$5:$J$619,"Não Pago")</f>
        <v>0</v>
      </c>
      <c r="J196" s="65">
        <f>SUMIFS(Jun!$I$5:$I$619,Jun!$S$5:$S$619,"Receita",Jun!$F$5:$F$619,CReceber!$D196,Jun!$J$5:$J$619,"Não Pago")</f>
        <v>0</v>
      </c>
      <c r="K196" s="65">
        <f>SUMIFS(Jul!$I$5:$I$619,Jul!$S$5:$S$619,"Receita",Jul!$F$5:$F$619,CReceber!$D196,Jul!$J$5:$J$619,"Não Pago")</f>
        <v>0</v>
      </c>
      <c r="L196" s="65">
        <f>SUMIFS(Ago!$I$5:$I$619,Ago!$S$5:$S$619,"Receita",Ago!$F$5:$F$619,CReceber!$D196,Ago!$J$5:$J$619,"Não Pago")</f>
        <v>0</v>
      </c>
      <c r="M196" s="65">
        <f>SUMIFS(Set!$I$5:$I$619,Set!$S$5:$S$619,"Receita",Set!$F$5:$F$619,CReceber!$D196,Set!$J$5:$J$619,"Não Pago")</f>
        <v>0</v>
      </c>
      <c r="N196" s="65">
        <f>SUMIFS(Out!$I$5:$I$619,Out!$S$5:$S$619,"Receita",Out!$F$5:$F$619,CReceber!$D196,Out!$J$5:$J$619,"Não Pago")</f>
        <v>0</v>
      </c>
      <c r="O196" s="65">
        <f>SUMIFS(Nov!$I$5:$I$619,Nov!$S$5:$S$619,"Receita",Nov!$F$5:$F$619,CReceber!$D196,Nov!$J$5:$J$619,"Não Pago")</f>
        <v>0</v>
      </c>
      <c r="P196" s="65">
        <f>SUMIFS(Dez!$I$5:$I$619,Dez!$S$5:$S$619,"Receita",Dez!$F$5:$F$619,CReceber!$D196,Dez!$J$5:$J$619,"Não Pago")</f>
        <v>0</v>
      </c>
      <c r="Q196" s="62">
        <f t="shared" si="6"/>
        <v>0</v>
      </c>
    </row>
    <row r="197" spans="3:17" ht="28.5" customHeight="1" thickTop="1" thickBot="1" x14ac:dyDescent="0.25">
      <c r="C197" s="45" t="str">
        <f>'PC Receitas'!F93</f>
        <v>4.2.89</v>
      </c>
      <c r="D197" s="46" t="str">
        <f>VLOOKUP(C197,'PC Receitas'!$F$4:$G$103,2,FALSE)</f>
        <v>-</v>
      </c>
      <c r="E197" s="65">
        <f>SUMIFS(Jan!$I$5:$I$619,Jan!$S$5:$S$619,"Receita",Jan!$F$5:$F$619,CReceber!$D197,Jan!$J$5:$J$619,"Não Pago")</f>
        <v>0</v>
      </c>
      <c r="F197" s="65">
        <f>SUMIFS(Fev!$I$5:$I$619,Fev!$S$5:$S$619,"Receita",Fev!$F$5:$F$619,CReceber!$D197,Fev!$J$5:$J$619,"Não Pago")</f>
        <v>0</v>
      </c>
      <c r="G197" s="65">
        <f>SUMIFS(Mar!$I$5:$I$619,Mar!$S$5:$S$619,"Receita",Mar!$F$5:$F$619,CReceber!$D197,Mar!$J$5:$J$619,"Não Pago")</f>
        <v>0</v>
      </c>
      <c r="H197" s="65">
        <f>SUMIFS(Abr!$I$5:$I$619,Abr!$S$5:$S$619,"Receita",Abr!$F$5:$F$619,CReceber!$D197,Abr!$J$5:$J$619,"Não Pago")</f>
        <v>0</v>
      </c>
      <c r="I197" s="65">
        <f>SUMIFS(Mai!$I$5:$I$619,Mai!$S$5:$S$619,"Receita",Mai!$F$5:$F$619,CReceber!$D197,Mai!$J$5:$J$619,"Não Pago")</f>
        <v>0</v>
      </c>
      <c r="J197" s="65">
        <f>SUMIFS(Jun!$I$5:$I$619,Jun!$S$5:$S$619,"Receita",Jun!$F$5:$F$619,CReceber!$D197,Jun!$J$5:$J$619,"Não Pago")</f>
        <v>0</v>
      </c>
      <c r="K197" s="65">
        <f>SUMIFS(Jul!$I$5:$I$619,Jul!$S$5:$S$619,"Receita",Jul!$F$5:$F$619,CReceber!$D197,Jul!$J$5:$J$619,"Não Pago")</f>
        <v>0</v>
      </c>
      <c r="L197" s="65">
        <f>SUMIFS(Ago!$I$5:$I$619,Ago!$S$5:$S$619,"Receita",Ago!$F$5:$F$619,CReceber!$D197,Ago!$J$5:$J$619,"Não Pago")</f>
        <v>0</v>
      </c>
      <c r="M197" s="65">
        <f>SUMIFS(Set!$I$5:$I$619,Set!$S$5:$S$619,"Receita",Set!$F$5:$F$619,CReceber!$D197,Set!$J$5:$J$619,"Não Pago")</f>
        <v>0</v>
      </c>
      <c r="N197" s="65">
        <f>SUMIFS(Out!$I$5:$I$619,Out!$S$5:$S$619,"Receita",Out!$F$5:$F$619,CReceber!$D197,Out!$J$5:$J$619,"Não Pago")</f>
        <v>0</v>
      </c>
      <c r="O197" s="65">
        <f>SUMIFS(Nov!$I$5:$I$619,Nov!$S$5:$S$619,"Receita",Nov!$F$5:$F$619,CReceber!$D197,Nov!$J$5:$J$619,"Não Pago")</f>
        <v>0</v>
      </c>
      <c r="P197" s="65">
        <f>SUMIFS(Dez!$I$5:$I$619,Dez!$S$5:$S$619,"Receita",Dez!$F$5:$F$619,CReceber!$D197,Dez!$J$5:$J$619,"Não Pago")</f>
        <v>0</v>
      </c>
      <c r="Q197" s="62">
        <f t="shared" si="6"/>
        <v>0</v>
      </c>
    </row>
    <row r="198" spans="3:17" ht="28.5" customHeight="1" thickTop="1" thickBot="1" x14ac:dyDescent="0.25">
      <c r="C198" s="45" t="str">
        <f>'PC Receitas'!F94</f>
        <v>4.2.90</v>
      </c>
      <c r="D198" s="46" t="str">
        <f>VLOOKUP(C198,'PC Receitas'!$F$4:$G$103,2,FALSE)</f>
        <v>-</v>
      </c>
      <c r="E198" s="65">
        <f>SUMIFS(Jan!$I$5:$I$619,Jan!$S$5:$S$619,"Receita",Jan!$F$5:$F$619,CReceber!$D198,Jan!$J$5:$J$619,"Não Pago")</f>
        <v>0</v>
      </c>
      <c r="F198" s="65">
        <f>SUMIFS(Fev!$I$5:$I$619,Fev!$S$5:$S$619,"Receita",Fev!$F$5:$F$619,CReceber!$D198,Fev!$J$5:$J$619,"Não Pago")</f>
        <v>0</v>
      </c>
      <c r="G198" s="65">
        <f>SUMIFS(Mar!$I$5:$I$619,Mar!$S$5:$S$619,"Receita",Mar!$F$5:$F$619,CReceber!$D198,Mar!$J$5:$J$619,"Não Pago")</f>
        <v>0</v>
      </c>
      <c r="H198" s="65">
        <f>SUMIFS(Abr!$I$5:$I$619,Abr!$S$5:$S$619,"Receita",Abr!$F$5:$F$619,CReceber!$D198,Abr!$J$5:$J$619,"Não Pago")</f>
        <v>0</v>
      </c>
      <c r="I198" s="65">
        <f>SUMIFS(Mai!$I$5:$I$619,Mai!$S$5:$S$619,"Receita",Mai!$F$5:$F$619,CReceber!$D198,Mai!$J$5:$J$619,"Não Pago")</f>
        <v>0</v>
      </c>
      <c r="J198" s="65">
        <f>SUMIFS(Jun!$I$5:$I$619,Jun!$S$5:$S$619,"Receita",Jun!$F$5:$F$619,CReceber!$D198,Jun!$J$5:$J$619,"Não Pago")</f>
        <v>0</v>
      </c>
      <c r="K198" s="65">
        <f>SUMIFS(Jul!$I$5:$I$619,Jul!$S$5:$S$619,"Receita",Jul!$F$5:$F$619,CReceber!$D198,Jul!$J$5:$J$619,"Não Pago")</f>
        <v>0</v>
      </c>
      <c r="L198" s="65">
        <f>SUMIFS(Ago!$I$5:$I$619,Ago!$S$5:$S$619,"Receita",Ago!$F$5:$F$619,CReceber!$D198,Ago!$J$5:$J$619,"Não Pago")</f>
        <v>0</v>
      </c>
      <c r="M198" s="65">
        <f>SUMIFS(Set!$I$5:$I$619,Set!$S$5:$S$619,"Receita",Set!$F$5:$F$619,CReceber!$D198,Set!$J$5:$J$619,"Não Pago")</f>
        <v>0</v>
      </c>
      <c r="N198" s="65">
        <f>SUMIFS(Out!$I$5:$I$619,Out!$S$5:$S$619,"Receita",Out!$F$5:$F$619,CReceber!$D198,Out!$J$5:$J$619,"Não Pago")</f>
        <v>0</v>
      </c>
      <c r="O198" s="65">
        <f>SUMIFS(Nov!$I$5:$I$619,Nov!$S$5:$S$619,"Receita",Nov!$F$5:$F$619,CReceber!$D198,Nov!$J$5:$J$619,"Não Pago")</f>
        <v>0</v>
      </c>
      <c r="P198" s="65">
        <f>SUMIFS(Dez!$I$5:$I$619,Dez!$S$5:$S$619,"Receita",Dez!$F$5:$F$619,CReceber!$D198,Dez!$J$5:$J$619,"Não Pago")</f>
        <v>0</v>
      </c>
      <c r="Q198" s="62">
        <f t="shared" si="6"/>
        <v>0</v>
      </c>
    </row>
    <row r="199" spans="3:17" ht="28.5" customHeight="1" thickTop="1" thickBot="1" x14ac:dyDescent="0.25">
      <c r="C199" s="45" t="str">
        <f>'PC Receitas'!F95</f>
        <v>4.2.91</v>
      </c>
      <c r="D199" s="46" t="str">
        <f>VLOOKUP(C199,'PC Receitas'!$F$4:$G$103,2,FALSE)</f>
        <v>-</v>
      </c>
      <c r="E199" s="65">
        <f>SUMIFS(Jan!$I$5:$I$619,Jan!$S$5:$S$619,"Receita",Jan!$F$5:$F$619,CReceber!$D199,Jan!$J$5:$J$619,"Não Pago")</f>
        <v>0</v>
      </c>
      <c r="F199" s="65">
        <f>SUMIFS(Fev!$I$5:$I$619,Fev!$S$5:$S$619,"Receita",Fev!$F$5:$F$619,CReceber!$D199,Fev!$J$5:$J$619,"Não Pago")</f>
        <v>0</v>
      </c>
      <c r="G199" s="65">
        <f>SUMIFS(Mar!$I$5:$I$619,Mar!$S$5:$S$619,"Receita",Mar!$F$5:$F$619,CReceber!$D199,Mar!$J$5:$J$619,"Não Pago")</f>
        <v>0</v>
      </c>
      <c r="H199" s="65">
        <f>SUMIFS(Abr!$I$5:$I$619,Abr!$S$5:$S$619,"Receita",Abr!$F$5:$F$619,CReceber!$D199,Abr!$J$5:$J$619,"Não Pago")</f>
        <v>0</v>
      </c>
      <c r="I199" s="65">
        <f>SUMIFS(Mai!$I$5:$I$619,Mai!$S$5:$S$619,"Receita",Mai!$F$5:$F$619,CReceber!$D199,Mai!$J$5:$J$619,"Não Pago")</f>
        <v>0</v>
      </c>
      <c r="J199" s="65">
        <f>SUMIFS(Jun!$I$5:$I$619,Jun!$S$5:$S$619,"Receita",Jun!$F$5:$F$619,CReceber!$D199,Jun!$J$5:$J$619,"Não Pago")</f>
        <v>0</v>
      </c>
      <c r="K199" s="65">
        <f>SUMIFS(Jul!$I$5:$I$619,Jul!$S$5:$S$619,"Receita",Jul!$F$5:$F$619,CReceber!$D199,Jul!$J$5:$J$619,"Não Pago")</f>
        <v>0</v>
      </c>
      <c r="L199" s="65">
        <f>SUMIFS(Ago!$I$5:$I$619,Ago!$S$5:$S$619,"Receita",Ago!$F$5:$F$619,CReceber!$D199,Ago!$J$5:$J$619,"Não Pago")</f>
        <v>0</v>
      </c>
      <c r="M199" s="65">
        <f>SUMIFS(Set!$I$5:$I$619,Set!$S$5:$S$619,"Receita",Set!$F$5:$F$619,CReceber!$D199,Set!$J$5:$J$619,"Não Pago")</f>
        <v>0</v>
      </c>
      <c r="N199" s="65">
        <f>SUMIFS(Out!$I$5:$I$619,Out!$S$5:$S$619,"Receita",Out!$F$5:$F$619,CReceber!$D199,Out!$J$5:$J$619,"Não Pago")</f>
        <v>0</v>
      </c>
      <c r="O199" s="65">
        <f>SUMIFS(Nov!$I$5:$I$619,Nov!$S$5:$S$619,"Receita",Nov!$F$5:$F$619,CReceber!$D199,Nov!$J$5:$J$619,"Não Pago")</f>
        <v>0</v>
      </c>
      <c r="P199" s="65">
        <f>SUMIFS(Dez!$I$5:$I$619,Dez!$S$5:$S$619,"Receita",Dez!$F$5:$F$619,CReceber!$D199,Dez!$J$5:$J$619,"Não Pago")</f>
        <v>0</v>
      </c>
      <c r="Q199" s="62">
        <f t="shared" si="6"/>
        <v>0</v>
      </c>
    </row>
    <row r="200" spans="3:17" ht="28.5" customHeight="1" thickTop="1" thickBot="1" x14ac:dyDescent="0.25">
      <c r="C200" s="45" t="str">
        <f>'PC Receitas'!F96</f>
        <v>4.2.92</v>
      </c>
      <c r="D200" s="46" t="str">
        <f>VLOOKUP(C200,'PC Receitas'!$F$4:$G$103,2,FALSE)</f>
        <v>-</v>
      </c>
      <c r="E200" s="65">
        <f>SUMIFS(Jan!$I$5:$I$619,Jan!$S$5:$S$619,"Receita",Jan!$F$5:$F$619,CReceber!$D200,Jan!$J$5:$J$619,"Não Pago")</f>
        <v>0</v>
      </c>
      <c r="F200" s="65">
        <f>SUMIFS(Fev!$I$5:$I$619,Fev!$S$5:$S$619,"Receita",Fev!$F$5:$F$619,CReceber!$D200,Fev!$J$5:$J$619,"Não Pago")</f>
        <v>0</v>
      </c>
      <c r="G200" s="65">
        <f>SUMIFS(Mar!$I$5:$I$619,Mar!$S$5:$S$619,"Receita",Mar!$F$5:$F$619,CReceber!$D200,Mar!$J$5:$J$619,"Não Pago")</f>
        <v>0</v>
      </c>
      <c r="H200" s="65">
        <f>SUMIFS(Abr!$I$5:$I$619,Abr!$S$5:$S$619,"Receita",Abr!$F$5:$F$619,CReceber!$D200,Abr!$J$5:$J$619,"Não Pago")</f>
        <v>0</v>
      </c>
      <c r="I200" s="65">
        <f>SUMIFS(Mai!$I$5:$I$619,Mai!$S$5:$S$619,"Receita",Mai!$F$5:$F$619,CReceber!$D200,Mai!$J$5:$J$619,"Não Pago")</f>
        <v>0</v>
      </c>
      <c r="J200" s="65">
        <f>SUMIFS(Jun!$I$5:$I$619,Jun!$S$5:$S$619,"Receita",Jun!$F$5:$F$619,CReceber!$D200,Jun!$J$5:$J$619,"Não Pago")</f>
        <v>0</v>
      </c>
      <c r="K200" s="65">
        <f>SUMIFS(Jul!$I$5:$I$619,Jul!$S$5:$S$619,"Receita",Jul!$F$5:$F$619,CReceber!$D200,Jul!$J$5:$J$619,"Não Pago")</f>
        <v>0</v>
      </c>
      <c r="L200" s="65">
        <f>SUMIFS(Ago!$I$5:$I$619,Ago!$S$5:$S$619,"Receita",Ago!$F$5:$F$619,CReceber!$D200,Ago!$J$5:$J$619,"Não Pago")</f>
        <v>0</v>
      </c>
      <c r="M200" s="65">
        <f>SUMIFS(Set!$I$5:$I$619,Set!$S$5:$S$619,"Receita",Set!$F$5:$F$619,CReceber!$D200,Set!$J$5:$J$619,"Não Pago")</f>
        <v>0</v>
      </c>
      <c r="N200" s="65">
        <f>SUMIFS(Out!$I$5:$I$619,Out!$S$5:$S$619,"Receita",Out!$F$5:$F$619,CReceber!$D200,Out!$J$5:$J$619,"Não Pago")</f>
        <v>0</v>
      </c>
      <c r="O200" s="65">
        <f>SUMIFS(Nov!$I$5:$I$619,Nov!$S$5:$S$619,"Receita",Nov!$F$5:$F$619,CReceber!$D200,Nov!$J$5:$J$619,"Não Pago")</f>
        <v>0</v>
      </c>
      <c r="P200" s="65">
        <f>SUMIFS(Dez!$I$5:$I$619,Dez!$S$5:$S$619,"Receita",Dez!$F$5:$F$619,CReceber!$D200,Dez!$J$5:$J$619,"Não Pago")</f>
        <v>0</v>
      </c>
      <c r="Q200" s="62">
        <f t="shared" si="6"/>
        <v>0</v>
      </c>
    </row>
    <row r="201" spans="3:17" ht="28.5" customHeight="1" thickTop="1" thickBot="1" x14ac:dyDescent="0.25">
      <c r="C201" s="45" t="str">
        <f>'PC Receitas'!F97</f>
        <v>4.2.93</v>
      </c>
      <c r="D201" s="46" t="str">
        <f>VLOOKUP(C201,'PC Receitas'!$F$4:$G$103,2,FALSE)</f>
        <v>-</v>
      </c>
      <c r="E201" s="65">
        <f>SUMIFS(Jan!$I$5:$I$619,Jan!$S$5:$S$619,"Receita",Jan!$F$5:$F$619,CReceber!$D201,Jan!$J$5:$J$619,"Não Pago")</f>
        <v>0</v>
      </c>
      <c r="F201" s="65">
        <f>SUMIFS(Fev!$I$5:$I$619,Fev!$S$5:$S$619,"Receita",Fev!$F$5:$F$619,CReceber!$D201,Fev!$J$5:$J$619,"Não Pago")</f>
        <v>0</v>
      </c>
      <c r="G201" s="65">
        <f>SUMIFS(Mar!$I$5:$I$619,Mar!$S$5:$S$619,"Receita",Mar!$F$5:$F$619,CReceber!$D201,Mar!$J$5:$J$619,"Não Pago")</f>
        <v>0</v>
      </c>
      <c r="H201" s="65">
        <f>SUMIFS(Abr!$I$5:$I$619,Abr!$S$5:$S$619,"Receita",Abr!$F$5:$F$619,CReceber!$D201,Abr!$J$5:$J$619,"Não Pago")</f>
        <v>0</v>
      </c>
      <c r="I201" s="65">
        <f>SUMIFS(Mai!$I$5:$I$619,Mai!$S$5:$S$619,"Receita",Mai!$F$5:$F$619,CReceber!$D201,Mai!$J$5:$J$619,"Não Pago")</f>
        <v>0</v>
      </c>
      <c r="J201" s="65">
        <f>SUMIFS(Jun!$I$5:$I$619,Jun!$S$5:$S$619,"Receita",Jun!$F$5:$F$619,CReceber!$D201,Jun!$J$5:$J$619,"Não Pago")</f>
        <v>0</v>
      </c>
      <c r="K201" s="65">
        <f>SUMIFS(Jul!$I$5:$I$619,Jul!$S$5:$S$619,"Receita",Jul!$F$5:$F$619,CReceber!$D201,Jul!$J$5:$J$619,"Não Pago")</f>
        <v>0</v>
      </c>
      <c r="L201" s="65">
        <f>SUMIFS(Ago!$I$5:$I$619,Ago!$S$5:$S$619,"Receita",Ago!$F$5:$F$619,CReceber!$D201,Ago!$J$5:$J$619,"Não Pago")</f>
        <v>0</v>
      </c>
      <c r="M201" s="65">
        <f>SUMIFS(Set!$I$5:$I$619,Set!$S$5:$S$619,"Receita",Set!$F$5:$F$619,CReceber!$D201,Set!$J$5:$J$619,"Não Pago")</f>
        <v>0</v>
      </c>
      <c r="N201" s="65">
        <f>SUMIFS(Out!$I$5:$I$619,Out!$S$5:$S$619,"Receita",Out!$F$5:$F$619,CReceber!$D201,Out!$J$5:$J$619,"Não Pago")</f>
        <v>0</v>
      </c>
      <c r="O201" s="65">
        <f>SUMIFS(Nov!$I$5:$I$619,Nov!$S$5:$S$619,"Receita",Nov!$F$5:$F$619,CReceber!$D201,Nov!$J$5:$J$619,"Não Pago")</f>
        <v>0</v>
      </c>
      <c r="P201" s="65">
        <f>SUMIFS(Dez!$I$5:$I$619,Dez!$S$5:$S$619,"Receita",Dez!$F$5:$F$619,CReceber!$D201,Dez!$J$5:$J$619,"Não Pago")</f>
        <v>0</v>
      </c>
      <c r="Q201" s="62">
        <f t="shared" si="6"/>
        <v>0</v>
      </c>
    </row>
    <row r="202" spans="3:17" ht="28.5" customHeight="1" thickTop="1" thickBot="1" x14ac:dyDescent="0.25">
      <c r="C202" s="45" t="str">
        <f>'PC Receitas'!F98</f>
        <v>4.2.94</v>
      </c>
      <c r="D202" s="46" t="str">
        <f>VLOOKUP(C202,'PC Receitas'!$F$4:$G$103,2,FALSE)</f>
        <v>-</v>
      </c>
      <c r="E202" s="65">
        <f>SUMIFS(Jan!$I$5:$I$619,Jan!$S$5:$S$619,"Receita",Jan!$F$5:$F$619,CReceber!$D202,Jan!$J$5:$J$619,"Não Pago")</f>
        <v>0</v>
      </c>
      <c r="F202" s="65">
        <f>SUMIFS(Fev!$I$5:$I$619,Fev!$S$5:$S$619,"Receita",Fev!$F$5:$F$619,CReceber!$D202,Fev!$J$5:$J$619,"Não Pago")</f>
        <v>0</v>
      </c>
      <c r="G202" s="65">
        <f>SUMIFS(Mar!$I$5:$I$619,Mar!$S$5:$S$619,"Receita",Mar!$F$5:$F$619,CReceber!$D202,Mar!$J$5:$J$619,"Não Pago")</f>
        <v>0</v>
      </c>
      <c r="H202" s="65">
        <f>SUMIFS(Abr!$I$5:$I$619,Abr!$S$5:$S$619,"Receita",Abr!$F$5:$F$619,CReceber!$D202,Abr!$J$5:$J$619,"Não Pago")</f>
        <v>0</v>
      </c>
      <c r="I202" s="65">
        <f>SUMIFS(Mai!$I$5:$I$619,Mai!$S$5:$S$619,"Receita",Mai!$F$5:$F$619,CReceber!$D202,Mai!$J$5:$J$619,"Não Pago")</f>
        <v>0</v>
      </c>
      <c r="J202" s="65">
        <f>SUMIFS(Jun!$I$5:$I$619,Jun!$S$5:$S$619,"Receita",Jun!$F$5:$F$619,CReceber!$D202,Jun!$J$5:$J$619,"Não Pago")</f>
        <v>0</v>
      </c>
      <c r="K202" s="65">
        <f>SUMIFS(Jul!$I$5:$I$619,Jul!$S$5:$S$619,"Receita",Jul!$F$5:$F$619,CReceber!$D202,Jul!$J$5:$J$619,"Não Pago")</f>
        <v>0</v>
      </c>
      <c r="L202" s="65">
        <f>SUMIFS(Ago!$I$5:$I$619,Ago!$S$5:$S$619,"Receita",Ago!$F$5:$F$619,CReceber!$D202,Ago!$J$5:$J$619,"Não Pago")</f>
        <v>0</v>
      </c>
      <c r="M202" s="65">
        <f>SUMIFS(Set!$I$5:$I$619,Set!$S$5:$S$619,"Receita",Set!$F$5:$F$619,CReceber!$D202,Set!$J$5:$J$619,"Não Pago")</f>
        <v>0</v>
      </c>
      <c r="N202" s="65">
        <f>SUMIFS(Out!$I$5:$I$619,Out!$S$5:$S$619,"Receita",Out!$F$5:$F$619,CReceber!$D202,Out!$J$5:$J$619,"Não Pago")</f>
        <v>0</v>
      </c>
      <c r="O202" s="65">
        <f>SUMIFS(Nov!$I$5:$I$619,Nov!$S$5:$S$619,"Receita",Nov!$F$5:$F$619,CReceber!$D202,Nov!$J$5:$J$619,"Não Pago")</f>
        <v>0</v>
      </c>
      <c r="P202" s="65">
        <f>SUMIFS(Dez!$I$5:$I$619,Dez!$S$5:$S$619,"Receita",Dez!$F$5:$F$619,CReceber!$D202,Dez!$J$5:$J$619,"Não Pago")</f>
        <v>0</v>
      </c>
      <c r="Q202" s="62">
        <f t="shared" si="6"/>
        <v>0</v>
      </c>
    </row>
    <row r="203" spans="3:17" ht="28.5" customHeight="1" thickTop="1" thickBot="1" x14ac:dyDescent="0.25">
      <c r="C203" s="45" t="str">
        <f>'PC Receitas'!F99</f>
        <v>4.2.95</v>
      </c>
      <c r="D203" s="46" t="str">
        <f>VLOOKUP(C203,'PC Receitas'!$F$4:$G$103,2,FALSE)</f>
        <v>-</v>
      </c>
      <c r="E203" s="65">
        <f>SUMIFS(Jan!$I$5:$I$619,Jan!$S$5:$S$619,"Receita",Jan!$F$5:$F$619,CReceber!$D203,Jan!$J$5:$J$619,"Não Pago")</f>
        <v>0</v>
      </c>
      <c r="F203" s="65">
        <f>SUMIFS(Fev!$I$5:$I$619,Fev!$S$5:$S$619,"Receita",Fev!$F$5:$F$619,CReceber!$D203,Fev!$J$5:$J$619,"Não Pago")</f>
        <v>0</v>
      </c>
      <c r="G203" s="65">
        <f>SUMIFS(Mar!$I$5:$I$619,Mar!$S$5:$S$619,"Receita",Mar!$F$5:$F$619,CReceber!$D203,Mar!$J$5:$J$619,"Não Pago")</f>
        <v>0</v>
      </c>
      <c r="H203" s="65">
        <f>SUMIFS(Abr!$I$5:$I$619,Abr!$S$5:$S$619,"Receita",Abr!$F$5:$F$619,CReceber!$D203,Abr!$J$5:$J$619,"Não Pago")</f>
        <v>0</v>
      </c>
      <c r="I203" s="65">
        <f>SUMIFS(Mai!$I$5:$I$619,Mai!$S$5:$S$619,"Receita",Mai!$F$5:$F$619,CReceber!$D203,Mai!$J$5:$J$619,"Não Pago")</f>
        <v>0</v>
      </c>
      <c r="J203" s="65">
        <f>SUMIFS(Jun!$I$5:$I$619,Jun!$S$5:$S$619,"Receita",Jun!$F$5:$F$619,CReceber!$D203,Jun!$J$5:$J$619,"Não Pago")</f>
        <v>0</v>
      </c>
      <c r="K203" s="65">
        <f>SUMIFS(Jul!$I$5:$I$619,Jul!$S$5:$S$619,"Receita",Jul!$F$5:$F$619,CReceber!$D203,Jul!$J$5:$J$619,"Não Pago")</f>
        <v>0</v>
      </c>
      <c r="L203" s="65">
        <f>SUMIFS(Ago!$I$5:$I$619,Ago!$S$5:$S$619,"Receita",Ago!$F$5:$F$619,CReceber!$D203,Ago!$J$5:$J$619,"Não Pago")</f>
        <v>0</v>
      </c>
      <c r="M203" s="65">
        <f>SUMIFS(Set!$I$5:$I$619,Set!$S$5:$S$619,"Receita",Set!$F$5:$F$619,CReceber!$D203,Set!$J$5:$J$619,"Não Pago")</f>
        <v>0</v>
      </c>
      <c r="N203" s="65">
        <f>SUMIFS(Out!$I$5:$I$619,Out!$S$5:$S$619,"Receita",Out!$F$5:$F$619,CReceber!$D203,Out!$J$5:$J$619,"Não Pago")</f>
        <v>0</v>
      </c>
      <c r="O203" s="65">
        <f>SUMIFS(Nov!$I$5:$I$619,Nov!$S$5:$S$619,"Receita",Nov!$F$5:$F$619,CReceber!$D203,Nov!$J$5:$J$619,"Não Pago")</f>
        <v>0</v>
      </c>
      <c r="P203" s="65">
        <f>SUMIFS(Dez!$I$5:$I$619,Dez!$S$5:$S$619,"Receita",Dez!$F$5:$F$619,CReceber!$D203,Dez!$J$5:$J$619,"Não Pago")</f>
        <v>0</v>
      </c>
      <c r="Q203" s="62">
        <f t="shared" si="6"/>
        <v>0</v>
      </c>
    </row>
    <row r="204" spans="3:17" ht="28.5" customHeight="1" thickTop="1" thickBot="1" x14ac:dyDescent="0.25">
      <c r="C204" s="45" t="str">
        <f>'PC Receitas'!F100</f>
        <v>4.2.96</v>
      </c>
      <c r="D204" s="46" t="str">
        <f>VLOOKUP(C204,'PC Receitas'!$F$4:$G$103,2,FALSE)</f>
        <v>-</v>
      </c>
      <c r="E204" s="65">
        <f>SUMIFS(Jan!$I$5:$I$619,Jan!$S$5:$S$619,"Receita",Jan!$F$5:$F$619,CReceber!$D204,Jan!$J$5:$J$619,"Não Pago")</f>
        <v>0</v>
      </c>
      <c r="F204" s="65">
        <f>SUMIFS(Fev!$I$5:$I$619,Fev!$S$5:$S$619,"Receita",Fev!$F$5:$F$619,CReceber!$D204,Fev!$J$5:$J$619,"Não Pago")</f>
        <v>0</v>
      </c>
      <c r="G204" s="65">
        <f>SUMIFS(Mar!$I$5:$I$619,Mar!$S$5:$S$619,"Receita",Mar!$F$5:$F$619,CReceber!$D204,Mar!$J$5:$J$619,"Não Pago")</f>
        <v>0</v>
      </c>
      <c r="H204" s="65">
        <f>SUMIFS(Abr!$I$5:$I$619,Abr!$S$5:$S$619,"Receita",Abr!$F$5:$F$619,CReceber!$D204,Abr!$J$5:$J$619,"Não Pago")</f>
        <v>0</v>
      </c>
      <c r="I204" s="65">
        <f>SUMIFS(Mai!$I$5:$I$619,Mai!$S$5:$S$619,"Receita",Mai!$F$5:$F$619,CReceber!$D204,Mai!$J$5:$J$619,"Não Pago")</f>
        <v>0</v>
      </c>
      <c r="J204" s="65">
        <f>SUMIFS(Jun!$I$5:$I$619,Jun!$S$5:$S$619,"Receita",Jun!$F$5:$F$619,CReceber!$D204,Jun!$J$5:$J$619,"Não Pago")</f>
        <v>0</v>
      </c>
      <c r="K204" s="65">
        <f>SUMIFS(Jul!$I$5:$I$619,Jul!$S$5:$S$619,"Receita",Jul!$F$5:$F$619,CReceber!$D204,Jul!$J$5:$J$619,"Não Pago")</f>
        <v>0</v>
      </c>
      <c r="L204" s="65">
        <f>SUMIFS(Ago!$I$5:$I$619,Ago!$S$5:$S$619,"Receita",Ago!$F$5:$F$619,CReceber!$D204,Ago!$J$5:$J$619,"Não Pago")</f>
        <v>0</v>
      </c>
      <c r="M204" s="65">
        <f>SUMIFS(Set!$I$5:$I$619,Set!$S$5:$S$619,"Receita",Set!$F$5:$F$619,CReceber!$D204,Set!$J$5:$J$619,"Não Pago")</f>
        <v>0</v>
      </c>
      <c r="N204" s="65">
        <f>SUMIFS(Out!$I$5:$I$619,Out!$S$5:$S$619,"Receita",Out!$F$5:$F$619,CReceber!$D204,Out!$J$5:$J$619,"Não Pago")</f>
        <v>0</v>
      </c>
      <c r="O204" s="65">
        <f>SUMIFS(Nov!$I$5:$I$619,Nov!$S$5:$S$619,"Receita",Nov!$F$5:$F$619,CReceber!$D204,Nov!$J$5:$J$619,"Não Pago")</f>
        <v>0</v>
      </c>
      <c r="P204" s="65">
        <f>SUMIFS(Dez!$I$5:$I$619,Dez!$S$5:$S$619,"Receita",Dez!$F$5:$F$619,CReceber!$D204,Dez!$J$5:$J$619,"Não Pago")</f>
        <v>0</v>
      </c>
      <c r="Q204" s="62">
        <f t="shared" si="6"/>
        <v>0</v>
      </c>
    </row>
    <row r="205" spans="3:17" ht="28.5" customHeight="1" thickTop="1" thickBot="1" x14ac:dyDescent="0.25">
      <c r="C205" s="45" t="str">
        <f>'PC Receitas'!F101</f>
        <v>4.2.97</v>
      </c>
      <c r="D205" s="46" t="str">
        <f>VLOOKUP(C205,'PC Receitas'!$F$4:$G$103,2,FALSE)</f>
        <v>-</v>
      </c>
      <c r="E205" s="65">
        <f>SUMIFS(Jan!$I$5:$I$619,Jan!$S$5:$S$619,"Receita",Jan!$F$5:$F$619,CReceber!$D205,Jan!$J$5:$J$619,"Não Pago")</f>
        <v>0</v>
      </c>
      <c r="F205" s="65">
        <f>SUMIFS(Fev!$I$5:$I$619,Fev!$S$5:$S$619,"Receita",Fev!$F$5:$F$619,CReceber!$D205,Fev!$J$5:$J$619,"Não Pago")</f>
        <v>0</v>
      </c>
      <c r="G205" s="65">
        <f>SUMIFS(Mar!$I$5:$I$619,Mar!$S$5:$S$619,"Receita",Mar!$F$5:$F$619,CReceber!$D205,Mar!$J$5:$J$619,"Não Pago")</f>
        <v>0</v>
      </c>
      <c r="H205" s="65">
        <f>SUMIFS(Abr!$I$5:$I$619,Abr!$S$5:$S$619,"Receita",Abr!$F$5:$F$619,CReceber!$D205,Abr!$J$5:$J$619,"Não Pago")</f>
        <v>0</v>
      </c>
      <c r="I205" s="65">
        <f>SUMIFS(Mai!$I$5:$I$619,Mai!$S$5:$S$619,"Receita",Mai!$F$5:$F$619,CReceber!$D205,Mai!$J$5:$J$619,"Não Pago")</f>
        <v>0</v>
      </c>
      <c r="J205" s="65">
        <f>SUMIFS(Jun!$I$5:$I$619,Jun!$S$5:$S$619,"Receita",Jun!$F$5:$F$619,CReceber!$D205,Jun!$J$5:$J$619,"Não Pago")</f>
        <v>0</v>
      </c>
      <c r="K205" s="65">
        <f>SUMIFS(Jul!$I$5:$I$619,Jul!$S$5:$S$619,"Receita",Jul!$F$5:$F$619,CReceber!$D205,Jul!$J$5:$J$619,"Não Pago")</f>
        <v>0</v>
      </c>
      <c r="L205" s="65">
        <f>SUMIFS(Ago!$I$5:$I$619,Ago!$S$5:$S$619,"Receita",Ago!$F$5:$F$619,CReceber!$D205,Ago!$J$5:$J$619,"Não Pago")</f>
        <v>0</v>
      </c>
      <c r="M205" s="65">
        <f>SUMIFS(Set!$I$5:$I$619,Set!$S$5:$S$619,"Receita",Set!$F$5:$F$619,CReceber!$D205,Set!$J$5:$J$619,"Não Pago")</f>
        <v>0</v>
      </c>
      <c r="N205" s="65">
        <f>SUMIFS(Out!$I$5:$I$619,Out!$S$5:$S$619,"Receita",Out!$F$5:$F$619,CReceber!$D205,Out!$J$5:$J$619,"Não Pago")</f>
        <v>0</v>
      </c>
      <c r="O205" s="65">
        <f>SUMIFS(Nov!$I$5:$I$619,Nov!$S$5:$S$619,"Receita",Nov!$F$5:$F$619,CReceber!$D205,Nov!$J$5:$J$619,"Não Pago")</f>
        <v>0</v>
      </c>
      <c r="P205" s="65">
        <f>SUMIFS(Dez!$I$5:$I$619,Dez!$S$5:$S$619,"Receita",Dez!$F$5:$F$619,CReceber!$D205,Dez!$J$5:$J$619,"Não Pago")</f>
        <v>0</v>
      </c>
      <c r="Q205" s="62">
        <f t="shared" si="6"/>
        <v>0</v>
      </c>
    </row>
    <row r="206" spans="3:17" ht="28.5" customHeight="1" thickTop="1" thickBot="1" x14ac:dyDescent="0.25">
      <c r="C206" s="45" t="str">
        <f>'PC Receitas'!F102</f>
        <v>4.2.98</v>
      </c>
      <c r="D206" s="46" t="str">
        <f>VLOOKUP(C206,'PC Receitas'!$F$4:$G$103,2,FALSE)</f>
        <v>-</v>
      </c>
      <c r="E206" s="65">
        <f>SUMIFS(Jan!$I$5:$I$619,Jan!$S$5:$S$619,"Receita",Jan!$F$5:$F$619,CReceber!$D206,Jan!$J$5:$J$619,"Não Pago")</f>
        <v>0</v>
      </c>
      <c r="F206" s="65">
        <f>SUMIFS(Fev!$I$5:$I$619,Fev!$S$5:$S$619,"Receita",Fev!$F$5:$F$619,CReceber!$D206,Fev!$J$5:$J$619,"Não Pago")</f>
        <v>0</v>
      </c>
      <c r="G206" s="65">
        <f>SUMIFS(Mar!$I$5:$I$619,Mar!$S$5:$S$619,"Receita",Mar!$F$5:$F$619,CReceber!$D206,Mar!$J$5:$J$619,"Não Pago")</f>
        <v>0</v>
      </c>
      <c r="H206" s="65">
        <f>SUMIFS(Abr!$I$5:$I$619,Abr!$S$5:$S$619,"Receita",Abr!$F$5:$F$619,CReceber!$D206,Abr!$J$5:$J$619,"Não Pago")</f>
        <v>0</v>
      </c>
      <c r="I206" s="65">
        <f>SUMIFS(Mai!$I$5:$I$619,Mai!$S$5:$S$619,"Receita",Mai!$F$5:$F$619,CReceber!$D206,Mai!$J$5:$J$619,"Não Pago")</f>
        <v>0</v>
      </c>
      <c r="J206" s="65">
        <f>SUMIFS(Jun!$I$5:$I$619,Jun!$S$5:$S$619,"Receita",Jun!$F$5:$F$619,CReceber!$D206,Jun!$J$5:$J$619,"Não Pago")</f>
        <v>0</v>
      </c>
      <c r="K206" s="65">
        <f>SUMIFS(Jul!$I$5:$I$619,Jul!$S$5:$S$619,"Receita",Jul!$F$5:$F$619,CReceber!$D206,Jul!$J$5:$J$619,"Não Pago")</f>
        <v>0</v>
      </c>
      <c r="L206" s="65">
        <f>SUMIFS(Ago!$I$5:$I$619,Ago!$S$5:$S$619,"Receita",Ago!$F$5:$F$619,CReceber!$D206,Ago!$J$5:$J$619,"Não Pago")</f>
        <v>0</v>
      </c>
      <c r="M206" s="65">
        <f>SUMIFS(Set!$I$5:$I$619,Set!$S$5:$S$619,"Receita",Set!$F$5:$F$619,CReceber!$D206,Set!$J$5:$J$619,"Não Pago")</f>
        <v>0</v>
      </c>
      <c r="N206" s="65">
        <f>SUMIFS(Out!$I$5:$I$619,Out!$S$5:$S$619,"Receita",Out!$F$5:$F$619,CReceber!$D206,Out!$J$5:$J$619,"Não Pago")</f>
        <v>0</v>
      </c>
      <c r="O206" s="65">
        <f>SUMIFS(Nov!$I$5:$I$619,Nov!$S$5:$S$619,"Receita",Nov!$F$5:$F$619,CReceber!$D206,Nov!$J$5:$J$619,"Não Pago")</f>
        <v>0</v>
      </c>
      <c r="P206" s="65">
        <f>SUMIFS(Dez!$I$5:$I$619,Dez!$S$5:$S$619,"Receita",Dez!$F$5:$F$619,CReceber!$D206,Dez!$J$5:$J$619,"Não Pago")</f>
        <v>0</v>
      </c>
      <c r="Q206" s="62">
        <f t="shared" si="6"/>
        <v>0</v>
      </c>
    </row>
    <row r="207" spans="3:17" ht="28.5" customHeight="1" thickTop="1" thickBot="1" x14ac:dyDescent="0.25">
      <c r="C207" s="45" t="str">
        <f>'PC Receitas'!F103</f>
        <v>4.2.99</v>
      </c>
      <c r="D207" s="46" t="str">
        <f>VLOOKUP(C207,'PC Receitas'!$F$4:$G$103,2,FALSE)</f>
        <v>Outras Rendas com Aplicações</v>
      </c>
      <c r="E207" s="65">
        <f>SUMIFS(Jan!$I$5:$I$619,Jan!$S$5:$S$619,"Receita",Jan!$F$5:$F$619,CReceber!$D207,Jan!$J$5:$J$619,"Não Pago")</f>
        <v>0</v>
      </c>
      <c r="F207" s="65">
        <f>SUMIFS(Fev!$I$5:$I$619,Fev!$S$5:$S$619,"Receita",Fev!$F$5:$F$619,CReceber!$D207,Fev!$J$5:$J$619,"Não Pago")</f>
        <v>0</v>
      </c>
      <c r="G207" s="65">
        <f>SUMIFS(Mar!$I$5:$I$619,Mar!$S$5:$S$619,"Receita",Mar!$F$5:$F$619,CReceber!$D207,Mar!$J$5:$J$619,"Não Pago")</f>
        <v>0</v>
      </c>
      <c r="H207" s="65">
        <f>SUMIFS(Abr!$I$5:$I$619,Abr!$S$5:$S$619,"Receita",Abr!$F$5:$F$619,CReceber!$D207,Abr!$J$5:$J$619,"Não Pago")</f>
        <v>0</v>
      </c>
      <c r="I207" s="65">
        <f>SUMIFS(Mai!$I$5:$I$619,Mai!$S$5:$S$619,"Receita",Mai!$F$5:$F$619,CReceber!$D207,Mai!$J$5:$J$619,"Não Pago")</f>
        <v>0</v>
      </c>
      <c r="J207" s="65">
        <f>SUMIFS(Jun!$I$5:$I$619,Jun!$S$5:$S$619,"Receita",Jun!$F$5:$F$619,CReceber!$D207,Jun!$J$5:$J$619,"Não Pago")</f>
        <v>0</v>
      </c>
      <c r="K207" s="65">
        <f>SUMIFS(Jul!$I$5:$I$619,Jul!$S$5:$S$619,"Receita",Jul!$F$5:$F$619,CReceber!$D207,Jul!$J$5:$J$619,"Não Pago")</f>
        <v>0</v>
      </c>
      <c r="L207" s="65">
        <f>SUMIFS(Ago!$I$5:$I$619,Ago!$S$5:$S$619,"Receita",Ago!$F$5:$F$619,CReceber!$D207,Ago!$J$5:$J$619,"Não Pago")</f>
        <v>0</v>
      </c>
      <c r="M207" s="65">
        <f>SUMIFS(Set!$I$5:$I$619,Set!$S$5:$S$619,"Receita",Set!$F$5:$F$619,CReceber!$D207,Set!$J$5:$J$619,"Não Pago")</f>
        <v>0</v>
      </c>
      <c r="N207" s="65">
        <f>SUMIFS(Out!$I$5:$I$619,Out!$S$5:$S$619,"Receita",Out!$F$5:$F$619,CReceber!$D207,Out!$J$5:$J$619,"Não Pago")</f>
        <v>0</v>
      </c>
      <c r="O207" s="65">
        <f>SUMIFS(Nov!$I$5:$I$619,Nov!$S$5:$S$619,"Receita",Nov!$F$5:$F$619,CReceber!$D207,Nov!$J$5:$J$619,"Não Pago")</f>
        <v>0</v>
      </c>
      <c r="P207" s="65">
        <f>SUMIFS(Dez!$I$5:$I$619,Dez!$S$5:$S$619,"Receita",Dez!$F$5:$F$619,CReceber!$D207,Dez!$J$5:$J$619,"Não Pago")</f>
        <v>0</v>
      </c>
      <c r="Q207" s="62">
        <f t="shared" si="6"/>
        <v>0</v>
      </c>
    </row>
    <row r="208" spans="3:17" ht="33.75" customHeight="1" thickTop="1" thickBot="1" x14ac:dyDescent="0.25">
      <c r="C208" s="95" t="s">
        <v>26</v>
      </c>
      <c r="D208" s="96" t="str">
        <f>VLOOKUP(C208,'PC Receitas'!$I$4:$J$103,2,FALSE)</f>
        <v>OUTRAS RECEITAS</v>
      </c>
      <c r="E208" s="97">
        <f>SUM(E209:E307)</f>
        <v>0</v>
      </c>
      <c r="F208" s="97">
        <f t="shared" ref="F208:P208" si="7">SUM(F209:F307)</f>
        <v>0</v>
      </c>
      <c r="G208" s="97">
        <f t="shared" si="7"/>
        <v>0</v>
      </c>
      <c r="H208" s="97">
        <f t="shared" si="7"/>
        <v>0</v>
      </c>
      <c r="I208" s="97">
        <f t="shared" si="7"/>
        <v>0</v>
      </c>
      <c r="J208" s="97">
        <f t="shared" si="7"/>
        <v>0</v>
      </c>
      <c r="K208" s="97">
        <f t="shared" si="7"/>
        <v>0</v>
      </c>
      <c r="L208" s="97">
        <f t="shared" si="7"/>
        <v>0</v>
      </c>
      <c r="M208" s="97">
        <f t="shared" si="7"/>
        <v>0</v>
      </c>
      <c r="N208" s="97">
        <f t="shared" si="7"/>
        <v>0</v>
      </c>
      <c r="O208" s="97">
        <f t="shared" si="7"/>
        <v>0</v>
      </c>
      <c r="P208" s="97">
        <f t="shared" si="7"/>
        <v>0</v>
      </c>
      <c r="Q208" s="97">
        <f>SUM(E208:P208)</f>
        <v>0</v>
      </c>
    </row>
    <row r="209" spans="3:17" ht="27.75" customHeight="1" thickTop="1" thickBot="1" x14ac:dyDescent="0.25">
      <c r="C209" s="45" t="s">
        <v>47</v>
      </c>
      <c r="D209" s="46" t="str">
        <f>VLOOKUP(C209,'PC Receitas'!$I$4:$J$103,2,FALSE)</f>
        <v>-</v>
      </c>
      <c r="E209" s="65">
        <f>SUMIFS(Jan!$I$5:$I$619,Jan!$S$5:$S$619,"Receita",Jan!$F$5:$F$619,CReceber!$D209,Jan!$J$5:$J$619,"Não Pago")</f>
        <v>0</v>
      </c>
      <c r="F209" s="65">
        <f>SUMIFS(Fev!$I$5:$I$619,Fev!$S$5:$S$619,"Receita",Fev!$F$5:$F$619,CReceber!$D209,Fev!$J$5:$J$619,"Não Pago")</f>
        <v>0</v>
      </c>
      <c r="G209" s="65">
        <f>SUMIFS(Mar!$I$5:$I$619,Mar!$S$5:$S$619,"Receita",Mar!$F$5:$F$619,CReceber!$D209,Mar!$J$5:$J$619,"Não Pago")</f>
        <v>0</v>
      </c>
      <c r="H209" s="65">
        <f>SUMIFS(Abr!$I$5:$I$619,Abr!$S$5:$S$619,"Receita",Abr!$F$5:$F$619,CReceber!$D209,Abr!$J$5:$J$619,"Não Pago")</f>
        <v>0</v>
      </c>
      <c r="I209" s="65">
        <f>SUMIFS(Mai!$I$5:$I$619,Mai!$S$5:$S$619,"Receita",Mai!$F$5:$F$619,CReceber!$D209,Mai!$J$5:$J$619,"Não Pago")</f>
        <v>0</v>
      </c>
      <c r="J209" s="65">
        <f>SUMIFS(Jun!$I$5:$I$619,Jun!$S$5:$S$619,"Receita",Jun!$F$5:$F$619,CReceber!$D209,Jun!$J$5:$J$619,"Não Pago")</f>
        <v>0</v>
      </c>
      <c r="K209" s="65">
        <f>SUMIFS(Jul!$I$5:$I$619,Jul!$S$5:$S$619,"Receita",Jul!$F$5:$F$619,CReceber!$D209,Jul!$J$5:$J$619,"Não Pago")</f>
        <v>0</v>
      </c>
      <c r="L209" s="65">
        <f>SUMIFS(Ago!$I$5:$I$619,Ago!$S$5:$S$619,"Receita",Ago!$F$5:$F$619,CReceber!$D209,Ago!$J$5:$J$619,"Não Pago")</f>
        <v>0</v>
      </c>
      <c r="M209" s="65">
        <f>SUMIFS(Set!$I$5:$I$619,Set!$S$5:$S$619,"Receita",Set!$F$5:$F$619,CReceber!$D209,Set!$J$5:$J$619,"Não Pago")</f>
        <v>0</v>
      </c>
      <c r="N209" s="65">
        <f>SUMIFS(Out!$I$5:$I$619,Out!$S$5:$S$619,"Receita",Out!$F$5:$F$619,CReceber!$D209,Out!$J$5:$J$619,"Não Pago")</f>
        <v>0</v>
      </c>
      <c r="O209" s="65">
        <f>SUMIFS(Nov!$I$5:$I$619,Nov!$S$5:$S$619,"Receita",Nov!$F$5:$F$619,CReceber!$D209,Nov!$J$5:$J$619,"Não Pago")</f>
        <v>0</v>
      </c>
      <c r="P209" s="65">
        <f>SUMIFS(Dez!$I$5:$I$619,Dez!$S$5:$S$619,"Receita",Dez!$F$5:$F$619,CReceber!$D209,Dez!$J$5:$J$619,"Não Pago")</f>
        <v>0</v>
      </c>
      <c r="Q209" s="62">
        <f>SUM(E209:P209)</f>
        <v>0</v>
      </c>
    </row>
    <row r="210" spans="3:17" ht="28.5" customHeight="1" thickTop="1" thickBot="1" x14ac:dyDescent="0.25">
      <c r="C210" s="45" t="s">
        <v>48</v>
      </c>
      <c r="D210" s="46" t="str">
        <f>VLOOKUP(C210,'PC Receitas'!$I$4:$J$103,2,FALSE)</f>
        <v>-</v>
      </c>
      <c r="E210" s="65">
        <f>SUMIFS(Jan!$I$5:$I$619,Jan!$S$5:$S$619,"Receita",Jan!$F$5:$F$619,CReceber!$D210,Jan!$J$5:$J$619,"Não Pago")</f>
        <v>0</v>
      </c>
      <c r="F210" s="65">
        <f>SUMIFS(Fev!$I$5:$I$619,Fev!$S$5:$S$619,"Receita",Fev!$F$5:$F$619,CReceber!$D210,Fev!$J$5:$J$619,"Não Pago")</f>
        <v>0</v>
      </c>
      <c r="G210" s="65">
        <f>SUMIFS(Mar!$I$5:$I$619,Mar!$S$5:$S$619,"Receita",Mar!$F$5:$F$619,CReceber!$D210,Mar!$J$5:$J$619,"Não Pago")</f>
        <v>0</v>
      </c>
      <c r="H210" s="65">
        <f>SUMIFS(Abr!$I$5:$I$619,Abr!$S$5:$S$619,"Receita",Abr!$F$5:$F$619,CReceber!$D210,Abr!$J$5:$J$619,"Não Pago")</f>
        <v>0</v>
      </c>
      <c r="I210" s="65">
        <f>SUMIFS(Mai!$I$5:$I$619,Mai!$S$5:$S$619,"Receita",Mai!$F$5:$F$619,CReceber!$D210,Mai!$J$5:$J$619,"Não Pago")</f>
        <v>0</v>
      </c>
      <c r="J210" s="65">
        <f>SUMIFS(Jun!$I$5:$I$619,Jun!$S$5:$S$619,"Receita",Jun!$F$5:$F$619,CReceber!$D210,Jun!$J$5:$J$619,"Não Pago")</f>
        <v>0</v>
      </c>
      <c r="K210" s="65">
        <f>SUMIFS(Jul!$I$5:$I$619,Jul!$S$5:$S$619,"Receita",Jul!$F$5:$F$619,CReceber!$D210,Jul!$J$5:$J$619,"Não Pago")</f>
        <v>0</v>
      </c>
      <c r="L210" s="65">
        <f>SUMIFS(Ago!$I$5:$I$619,Ago!$S$5:$S$619,"Receita",Ago!$F$5:$F$619,CReceber!$D210,Ago!$J$5:$J$619,"Não Pago")</f>
        <v>0</v>
      </c>
      <c r="M210" s="65">
        <f>SUMIFS(Set!$I$5:$I$619,Set!$S$5:$S$619,"Receita",Set!$F$5:$F$619,CReceber!$D210,Set!$J$5:$J$619,"Não Pago")</f>
        <v>0</v>
      </c>
      <c r="N210" s="65">
        <f>SUMIFS(Out!$I$5:$I$619,Out!$S$5:$S$619,"Receita",Out!$F$5:$F$619,CReceber!$D210,Out!$J$5:$J$619,"Não Pago")</f>
        <v>0</v>
      </c>
      <c r="O210" s="65">
        <f>SUMIFS(Nov!$I$5:$I$619,Nov!$S$5:$S$619,"Receita",Nov!$F$5:$F$619,CReceber!$D210,Nov!$J$5:$J$619,"Não Pago")</f>
        <v>0</v>
      </c>
      <c r="P210" s="65">
        <f>SUMIFS(Dez!$I$5:$I$619,Dez!$S$5:$S$619,"Receita",Dez!$F$5:$F$619,CReceber!$D210,Dez!$J$5:$J$619,"Não Pago")</f>
        <v>0</v>
      </c>
      <c r="Q210" s="62">
        <f t="shared" ref="Q210:Q273" si="8">SUM(E210:P210)</f>
        <v>0</v>
      </c>
    </row>
    <row r="211" spans="3:17" ht="28.5" customHeight="1" thickTop="1" thickBot="1" x14ac:dyDescent="0.25">
      <c r="C211" s="45" t="s">
        <v>49</v>
      </c>
      <c r="D211" s="46" t="str">
        <f>VLOOKUP(C211,'PC Receitas'!$I$4:$J$103,2,FALSE)</f>
        <v>-</v>
      </c>
      <c r="E211" s="65">
        <f>SUMIFS(Jan!$I$5:$I$619,Jan!$S$5:$S$619,"Receita",Jan!$F$5:$F$619,CReceber!$D211,Jan!$J$5:$J$619,"Não Pago")</f>
        <v>0</v>
      </c>
      <c r="F211" s="65">
        <f>SUMIFS(Fev!$I$5:$I$619,Fev!$S$5:$S$619,"Receita",Fev!$F$5:$F$619,CReceber!$D211,Fev!$J$5:$J$619,"Não Pago")</f>
        <v>0</v>
      </c>
      <c r="G211" s="65">
        <f>SUMIFS(Mar!$I$5:$I$619,Mar!$S$5:$S$619,"Receita",Mar!$F$5:$F$619,CReceber!$D211,Mar!$J$5:$J$619,"Não Pago")</f>
        <v>0</v>
      </c>
      <c r="H211" s="65">
        <f>SUMIFS(Abr!$I$5:$I$619,Abr!$S$5:$S$619,"Receita",Abr!$F$5:$F$619,CReceber!$D211,Abr!$J$5:$J$619,"Não Pago")</f>
        <v>0</v>
      </c>
      <c r="I211" s="65">
        <f>SUMIFS(Mai!$I$5:$I$619,Mai!$S$5:$S$619,"Receita",Mai!$F$5:$F$619,CReceber!$D211,Mai!$J$5:$J$619,"Não Pago")</f>
        <v>0</v>
      </c>
      <c r="J211" s="65">
        <f>SUMIFS(Jun!$I$5:$I$619,Jun!$S$5:$S$619,"Receita",Jun!$F$5:$F$619,CReceber!$D211,Jun!$J$5:$J$619,"Não Pago")</f>
        <v>0</v>
      </c>
      <c r="K211" s="65">
        <f>SUMIFS(Jul!$I$5:$I$619,Jul!$S$5:$S$619,"Receita",Jul!$F$5:$F$619,CReceber!$D211,Jul!$J$5:$J$619,"Não Pago")</f>
        <v>0</v>
      </c>
      <c r="L211" s="65">
        <f>SUMIFS(Ago!$I$5:$I$619,Ago!$S$5:$S$619,"Receita",Ago!$F$5:$F$619,CReceber!$D211,Ago!$J$5:$J$619,"Não Pago")</f>
        <v>0</v>
      </c>
      <c r="M211" s="65">
        <f>SUMIFS(Set!$I$5:$I$619,Set!$S$5:$S$619,"Receita",Set!$F$5:$F$619,CReceber!$D211,Set!$J$5:$J$619,"Não Pago")</f>
        <v>0</v>
      </c>
      <c r="N211" s="65">
        <f>SUMIFS(Out!$I$5:$I$619,Out!$S$5:$S$619,"Receita",Out!$F$5:$F$619,CReceber!$D211,Out!$J$5:$J$619,"Não Pago")</f>
        <v>0</v>
      </c>
      <c r="O211" s="65">
        <f>SUMIFS(Nov!$I$5:$I$619,Nov!$S$5:$S$619,"Receita",Nov!$F$5:$F$619,CReceber!$D211,Nov!$J$5:$J$619,"Não Pago")</f>
        <v>0</v>
      </c>
      <c r="P211" s="65">
        <f>SUMIFS(Dez!$I$5:$I$619,Dez!$S$5:$S$619,"Receita",Dez!$F$5:$F$619,CReceber!$D211,Dez!$J$5:$J$619,"Não Pago")</f>
        <v>0</v>
      </c>
      <c r="Q211" s="62">
        <f t="shared" si="8"/>
        <v>0</v>
      </c>
    </row>
    <row r="212" spans="3:17" ht="28.5" customHeight="1" thickTop="1" thickBot="1" x14ac:dyDescent="0.25">
      <c r="C212" s="45" t="s">
        <v>50</v>
      </c>
      <c r="D212" s="46" t="str">
        <f>VLOOKUP(C212,'PC Receitas'!$I$4:$J$103,2,FALSE)</f>
        <v>-</v>
      </c>
      <c r="E212" s="65">
        <f>SUMIFS(Jan!$I$5:$I$619,Jan!$S$5:$S$619,"Receita",Jan!$F$5:$F$619,CReceber!$D212,Jan!$J$5:$J$619,"Não Pago")</f>
        <v>0</v>
      </c>
      <c r="F212" s="65">
        <f>SUMIFS(Fev!$I$5:$I$619,Fev!$S$5:$S$619,"Receita",Fev!$F$5:$F$619,CReceber!$D212,Fev!$J$5:$J$619,"Não Pago")</f>
        <v>0</v>
      </c>
      <c r="G212" s="65">
        <f>SUMIFS(Mar!$I$5:$I$619,Mar!$S$5:$S$619,"Receita",Mar!$F$5:$F$619,CReceber!$D212,Mar!$J$5:$J$619,"Não Pago")</f>
        <v>0</v>
      </c>
      <c r="H212" s="65">
        <f>SUMIFS(Abr!$I$5:$I$619,Abr!$S$5:$S$619,"Receita",Abr!$F$5:$F$619,CReceber!$D212,Abr!$J$5:$J$619,"Não Pago")</f>
        <v>0</v>
      </c>
      <c r="I212" s="65">
        <f>SUMIFS(Mai!$I$5:$I$619,Mai!$S$5:$S$619,"Receita",Mai!$F$5:$F$619,CReceber!$D212,Mai!$J$5:$J$619,"Não Pago")</f>
        <v>0</v>
      </c>
      <c r="J212" s="65">
        <f>SUMIFS(Jun!$I$5:$I$619,Jun!$S$5:$S$619,"Receita",Jun!$F$5:$F$619,CReceber!$D212,Jun!$J$5:$J$619,"Não Pago")</f>
        <v>0</v>
      </c>
      <c r="K212" s="65">
        <f>SUMIFS(Jul!$I$5:$I$619,Jul!$S$5:$S$619,"Receita",Jul!$F$5:$F$619,CReceber!$D212,Jul!$J$5:$J$619,"Não Pago")</f>
        <v>0</v>
      </c>
      <c r="L212" s="65">
        <f>SUMIFS(Ago!$I$5:$I$619,Ago!$S$5:$S$619,"Receita",Ago!$F$5:$F$619,CReceber!$D212,Ago!$J$5:$J$619,"Não Pago")</f>
        <v>0</v>
      </c>
      <c r="M212" s="65">
        <f>SUMIFS(Set!$I$5:$I$619,Set!$S$5:$S$619,"Receita",Set!$F$5:$F$619,CReceber!$D212,Set!$J$5:$J$619,"Não Pago")</f>
        <v>0</v>
      </c>
      <c r="N212" s="65">
        <f>SUMIFS(Out!$I$5:$I$619,Out!$S$5:$S$619,"Receita",Out!$F$5:$F$619,CReceber!$D212,Out!$J$5:$J$619,"Não Pago")</f>
        <v>0</v>
      </c>
      <c r="O212" s="65">
        <f>SUMIFS(Nov!$I$5:$I$619,Nov!$S$5:$S$619,"Receita",Nov!$F$5:$F$619,CReceber!$D212,Nov!$J$5:$J$619,"Não Pago")</f>
        <v>0</v>
      </c>
      <c r="P212" s="65">
        <f>SUMIFS(Dez!$I$5:$I$619,Dez!$S$5:$S$619,"Receita",Dez!$F$5:$F$619,CReceber!$D212,Dez!$J$5:$J$619,"Não Pago")</f>
        <v>0</v>
      </c>
      <c r="Q212" s="62">
        <f t="shared" si="8"/>
        <v>0</v>
      </c>
    </row>
    <row r="213" spans="3:17" ht="28.5" customHeight="1" thickTop="1" thickBot="1" x14ac:dyDescent="0.25">
      <c r="C213" s="45" t="s">
        <v>51</v>
      </c>
      <c r="D213" s="46" t="str">
        <f>VLOOKUP(C213,'PC Receitas'!$I$4:$J$103,2,FALSE)</f>
        <v>-</v>
      </c>
      <c r="E213" s="65">
        <f>SUMIFS(Jan!$I$5:$I$619,Jan!$S$5:$S$619,"Receita",Jan!$F$5:$F$619,CReceber!$D213,Jan!$J$5:$J$619,"Não Pago")</f>
        <v>0</v>
      </c>
      <c r="F213" s="65">
        <f>SUMIFS(Fev!$I$5:$I$619,Fev!$S$5:$S$619,"Receita",Fev!$F$5:$F$619,CReceber!$D213,Fev!$J$5:$J$619,"Não Pago")</f>
        <v>0</v>
      </c>
      <c r="G213" s="65">
        <f>SUMIFS(Mar!$I$5:$I$619,Mar!$S$5:$S$619,"Receita",Mar!$F$5:$F$619,CReceber!$D213,Mar!$J$5:$J$619,"Não Pago")</f>
        <v>0</v>
      </c>
      <c r="H213" s="65">
        <f>SUMIFS(Abr!$I$5:$I$619,Abr!$S$5:$S$619,"Receita",Abr!$F$5:$F$619,CReceber!$D213,Abr!$J$5:$J$619,"Não Pago")</f>
        <v>0</v>
      </c>
      <c r="I213" s="65">
        <f>SUMIFS(Mai!$I$5:$I$619,Mai!$S$5:$S$619,"Receita",Mai!$F$5:$F$619,CReceber!$D213,Mai!$J$5:$J$619,"Não Pago")</f>
        <v>0</v>
      </c>
      <c r="J213" s="65">
        <f>SUMIFS(Jun!$I$5:$I$619,Jun!$S$5:$S$619,"Receita",Jun!$F$5:$F$619,CReceber!$D213,Jun!$J$5:$J$619,"Não Pago")</f>
        <v>0</v>
      </c>
      <c r="K213" s="65">
        <f>SUMIFS(Jul!$I$5:$I$619,Jul!$S$5:$S$619,"Receita",Jul!$F$5:$F$619,CReceber!$D213,Jul!$J$5:$J$619,"Não Pago")</f>
        <v>0</v>
      </c>
      <c r="L213" s="65">
        <f>SUMIFS(Ago!$I$5:$I$619,Ago!$S$5:$S$619,"Receita",Ago!$F$5:$F$619,CReceber!$D213,Ago!$J$5:$J$619,"Não Pago")</f>
        <v>0</v>
      </c>
      <c r="M213" s="65">
        <f>SUMIFS(Set!$I$5:$I$619,Set!$S$5:$S$619,"Receita",Set!$F$5:$F$619,CReceber!$D213,Set!$J$5:$J$619,"Não Pago")</f>
        <v>0</v>
      </c>
      <c r="N213" s="65">
        <f>SUMIFS(Out!$I$5:$I$619,Out!$S$5:$S$619,"Receita",Out!$F$5:$F$619,CReceber!$D213,Out!$J$5:$J$619,"Não Pago")</f>
        <v>0</v>
      </c>
      <c r="O213" s="65">
        <f>SUMIFS(Nov!$I$5:$I$619,Nov!$S$5:$S$619,"Receita",Nov!$F$5:$F$619,CReceber!$D213,Nov!$J$5:$J$619,"Não Pago")</f>
        <v>0</v>
      </c>
      <c r="P213" s="65">
        <f>SUMIFS(Dez!$I$5:$I$619,Dez!$S$5:$S$619,"Receita",Dez!$F$5:$F$619,CReceber!$D213,Dez!$J$5:$J$619,"Não Pago")</f>
        <v>0</v>
      </c>
      <c r="Q213" s="62">
        <f t="shared" si="8"/>
        <v>0</v>
      </c>
    </row>
    <row r="214" spans="3:17" ht="28.5" customHeight="1" thickTop="1" thickBot="1" x14ac:dyDescent="0.25">
      <c r="C214" s="45" t="s">
        <v>52</v>
      </c>
      <c r="D214" s="46" t="str">
        <f>VLOOKUP(C214,'PC Receitas'!$I$4:$J$103,2,FALSE)</f>
        <v>-</v>
      </c>
      <c r="E214" s="65">
        <f>SUMIFS(Jan!$I$5:$I$619,Jan!$S$5:$S$619,"Receita",Jan!$F$5:$F$619,CReceber!$D214,Jan!$J$5:$J$619,"Não Pago")</f>
        <v>0</v>
      </c>
      <c r="F214" s="65">
        <f>SUMIFS(Fev!$I$5:$I$619,Fev!$S$5:$S$619,"Receita",Fev!$F$5:$F$619,CReceber!$D214,Fev!$J$5:$J$619,"Não Pago")</f>
        <v>0</v>
      </c>
      <c r="G214" s="65">
        <f>SUMIFS(Mar!$I$5:$I$619,Mar!$S$5:$S$619,"Receita",Mar!$F$5:$F$619,CReceber!$D214,Mar!$J$5:$J$619,"Não Pago")</f>
        <v>0</v>
      </c>
      <c r="H214" s="65">
        <f>SUMIFS(Abr!$I$5:$I$619,Abr!$S$5:$S$619,"Receita",Abr!$F$5:$F$619,CReceber!$D214,Abr!$J$5:$J$619,"Não Pago")</f>
        <v>0</v>
      </c>
      <c r="I214" s="65">
        <f>SUMIFS(Mai!$I$5:$I$619,Mai!$S$5:$S$619,"Receita",Mai!$F$5:$F$619,CReceber!$D214,Mai!$J$5:$J$619,"Não Pago")</f>
        <v>0</v>
      </c>
      <c r="J214" s="65">
        <f>SUMIFS(Jun!$I$5:$I$619,Jun!$S$5:$S$619,"Receita",Jun!$F$5:$F$619,CReceber!$D214,Jun!$J$5:$J$619,"Não Pago")</f>
        <v>0</v>
      </c>
      <c r="K214" s="65">
        <f>SUMIFS(Jul!$I$5:$I$619,Jul!$S$5:$S$619,"Receita",Jul!$F$5:$F$619,CReceber!$D214,Jul!$J$5:$J$619,"Não Pago")</f>
        <v>0</v>
      </c>
      <c r="L214" s="65">
        <f>SUMIFS(Ago!$I$5:$I$619,Ago!$S$5:$S$619,"Receita",Ago!$F$5:$F$619,CReceber!$D214,Ago!$J$5:$J$619,"Não Pago")</f>
        <v>0</v>
      </c>
      <c r="M214" s="65">
        <f>SUMIFS(Set!$I$5:$I$619,Set!$S$5:$S$619,"Receita",Set!$F$5:$F$619,CReceber!$D214,Set!$J$5:$J$619,"Não Pago")</f>
        <v>0</v>
      </c>
      <c r="N214" s="65">
        <f>SUMIFS(Out!$I$5:$I$619,Out!$S$5:$S$619,"Receita",Out!$F$5:$F$619,CReceber!$D214,Out!$J$5:$J$619,"Não Pago")</f>
        <v>0</v>
      </c>
      <c r="O214" s="65">
        <f>SUMIFS(Nov!$I$5:$I$619,Nov!$S$5:$S$619,"Receita",Nov!$F$5:$F$619,CReceber!$D214,Nov!$J$5:$J$619,"Não Pago")</f>
        <v>0</v>
      </c>
      <c r="P214" s="65">
        <f>SUMIFS(Dez!$I$5:$I$619,Dez!$S$5:$S$619,"Receita",Dez!$F$5:$F$619,CReceber!$D214,Dez!$J$5:$J$619,"Não Pago")</f>
        <v>0</v>
      </c>
      <c r="Q214" s="62">
        <f t="shared" si="8"/>
        <v>0</v>
      </c>
    </row>
    <row r="215" spans="3:17" ht="28.5" customHeight="1" thickTop="1" thickBot="1" x14ac:dyDescent="0.25">
      <c r="C215" s="45" t="s">
        <v>53</v>
      </c>
      <c r="D215" s="46" t="str">
        <f>VLOOKUP(C215,'PC Receitas'!$I$4:$J$103,2,FALSE)</f>
        <v>-</v>
      </c>
      <c r="E215" s="65">
        <f>SUMIFS(Jan!$I$5:$I$619,Jan!$S$5:$S$619,"Receita",Jan!$F$5:$F$619,CReceber!$D215,Jan!$J$5:$J$619,"Não Pago")</f>
        <v>0</v>
      </c>
      <c r="F215" s="65">
        <f>SUMIFS(Fev!$I$5:$I$619,Fev!$S$5:$S$619,"Receita",Fev!$F$5:$F$619,CReceber!$D215,Fev!$J$5:$J$619,"Não Pago")</f>
        <v>0</v>
      </c>
      <c r="G215" s="65">
        <f>SUMIFS(Mar!$I$5:$I$619,Mar!$S$5:$S$619,"Receita",Mar!$F$5:$F$619,CReceber!$D215,Mar!$J$5:$J$619,"Não Pago")</f>
        <v>0</v>
      </c>
      <c r="H215" s="65">
        <f>SUMIFS(Abr!$I$5:$I$619,Abr!$S$5:$S$619,"Receita",Abr!$F$5:$F$619,CReceber!$D215,Abr!$J$5:$J$619,"Não Pago")</f>
        <v>0</v>
      </c>
      <c r="I215" s="65">
        <f>SUMIFS(Mai!$I$5:$I$619,Mai!$S$5:$S$619,"Receita",Mai!$F$5:$F$619,CReceber!$D215,Mai!$J$5:$J$619,"Não Pago")</f>
        <v>0</v>
      </c>
      <c r="J215" s="65">
        <f>SUMIFS(Jun!$I$5:$I$619,Jun!$S$5:$S$619,"Receita",Jun!$F$5:$F$619,CReceber!$D215,Jun!$J$5:$J$619,"Não Pago")</f>
        <v>0</v>
      </c>
      <c r="K215" s="65">
        <f>SUMIFS(Jul!$I$5:$I$619,Jul!$S$5:$S$619,"Receita",Jul!$F$5:$F$619,CReceber!$D215,Jul!$J$5:$J$619,"Não Pago")</f>
        <v>0</v>
      </c>
      <c r="L215" s="65">
        <f>SUMIFS(Ago!$I$5:$I$619,Ago!$S$5:$S$619,"Receita",Ago!$F$5:$F$619,CReceber!$D215,Ago!$J$5:$J$619,"Não Pago")</f>
        <v>0</v>
      </c>
      <c r="M215" s="65">
        <f>SUMIFS(Set!$I$5:$I$619,Set!$S$5:$S$619,"Receita",Set!$F$5:$F$619,CReceber!$D215,Set!$J$5:$J$619,"Não Pago")</f>
        <v>0</v>
      </c>
      <c r="N215" s="65">
        <f>SUMIFS(Out!$I$5:$I$619,Out!$S$5:$S$619,"Receita",Out!$F$5:$F$619,CReceber!$D215,Out!$J$5:$J$619,"Não Pago")</f>
        <v>0</v>
      </c>
      <c r="O215" s="65">
        <f>SUMIFS(Nov!$I$5:$I$619,Nov!$S$5:$S$619,"Receita",Nov!$F$5:$F$619,CReceber!$D215,Nov!$J$5:$J$619,"Não Pago")</f>
        <v>0</v>
      </c>
      <c r="P215" s="65">
        <f>SUMIFS(Dez!$I$5:$I$619,Dez!$S$5:$S$619,"Receita",Dez!$F$5:$F$619,CReceber!$D215,Dez!$J$5:$J$619,"Não Pago")</f>
        <v>0</v>
      </c>
      <c r="Q215" s="62">
        <f t="shared" si="8"/>
        <v>0</v>
      </c>
    </row>
    <row r="216" spans="3:17" ht="28.5" customHeight="1" thickTop="1" thickBot="1" x14ac:dyDescent="0.25">
      <c r="C216" s="45" t="s">
        <v>54</v>
      </c>
      <c r="D216" s="46" t="str">
        <f>VLOOKUP(C216,'PC Receitas'!$I$4:$J$103,2,FALSE)</f>
        <v>-</v>
      </c>
      <c r="E216" s="65">
        <f>SUMIFS(Jan!$I$5:$I$619,Jan!$S$5:$S$619,"Receita",Jan!$F$5:$F$619,CReceber!$D216,Jan!$J$5:$J$619,"Não Pago")</f>
        <v>0</v>
      </c>
      <c r="F216" s="65">
        <f>SUMIFS(Fev!$I$5:$I$619,Fev!$S$5:$S$619,"Receita",Fev!$F$5:$F$619,CReceber!$D216,Fev!$J$5:$J$619,"Não Pago")</f>
        <v>0</v>
      </c>
      <c r="G216" s="65">
        <f>SUMIFS(Mar!$I$5:$I$619,Mar!$S$5:$S$619,"Receita",Mar!$F$5:$F$619,CReceber!$D216,Mar!$J$5:$J$619,"Não Pago")</f>
        <v>0</v>
      </c>
      <c r="H216" s="65">
        <f>SUMIFS(Abr!$I$5:$I$619,Abr!$S$5:$S$619,"Receita",Abr!$F$5:$F$619,CReceber!$D216,Abr!$J$5:$J$619,"Não Pago")</f>
        <v>0</v>
      </c>
      <c r="I216" s="65">
        <f>SUMIFS(Mai!$I$5:$I$619,Mai!$S$5:$S$619,"Receita",Mai!$F$5:$F$619,CReceber!$D216,Mai!$J$5:$J$619,"Não Pago")</f>
        <v>0</v>
      </c>
      <c r="J216" s="65">
        <f>SUMIFS(Jun!$I$5:$I$619,Jun!$S$5:$S$619,"Receita",Jun!$F$5:$F$619,CReceber!$D216,Jun!$J$5:$J$619,"Não Pago")</f>
        <v>0</v>
      </c>
      <c r="K216" s="65">
        <f>SUMIFS(Jul!$I$5:$I$619,Jul!$S$5:$S$619,"Receita",Jul!$F$5:$F$619,CReceber!$D216,Jul!$J$5:$J$619,"Não Pago")</f>
        <v>0</v>
      </c>
      <c r="L216" s="65">
        <f>SUMIFS(Ago!$I$5:$I$619,Ago!$S$5:$S$619,"Receita",Ago!$F$5:$F$619,CReceber!$D216,Ago!$J$5:$J$619,"Não Pago")</f>
        <v>0</v>
      </c>
      <c r="M216" s="65">
        <f>SUMIFS(Set!$I$5:$I$619,Set!$S$5:$S$619,"Receita",Set!$F$5:$F$619,CReceber!$D216,Set!$J$5:$J$619,"Não Pago")</f>
        <v>0</v>
      </c>
      <c r="N216" s="65">
        <f>SUMIFS(Out!$I$5:$I$619,Out!$S$5:$S$619,"Receita",Out!$F$5:$F$619,CReceber!$D216,Out!$J$5:$J$619,"Não Pago")</f>
        <v>0</v>
      </c>
      <c r="O216" s="65">
        <f>SUMIFS(Nov!$I$5:$I$619,Nov!$S$5:$S$619,"Receita",Nov!$F$5:$F$619,CReceber!$D216,Nov!$J$5:$J$619,"Não Pago")</f>
        <v>0</v>
      </c>
      <c r="P216" s="65">
        <f>SUMIFS(Dez!$I$5:$I$619,Dez!$S$5:$S$619,"Receita",Dez!$F$5:$F$619,CReceber!$D216,Dez!$J$5:$J$619,"Não Pago")</f>
        <v>0</v>
      </c>
      <c r="Q216" s="62">
        <f t="shared" si="8"/>
        <v>0</v>
      </c>
    </row>
    <row r="217" spans="3:17" ht="28.5" customHeight="1" thickTop="1" thickBot="1" x14ac:dyDescent="0.25">
      <c r="C217" s="45" t="s">
        <v>55</v>
      </c>
      <c r="D217" s="46" t="str">
        <f>VLOOKUP(C217,'PC Receitas'!$I$4:$J$103,2,FALSE)</f>
        <v>-</v>
      </c>
      <c r="E217" s="65">
        <f>SUMIFS(Jan!$I$5:$I$619,Jan!$S$5:$S$619,"Receita",Jan!$F$5:$F$619,CReceber!$D217,Jan!$J$5:$J$619,"Não Pago")</f>
        <v>0</v>
      </c>
      <c r="F217" s="65">
        <f>SUMIFS(Fev!$I$5:$I$619,Fev!$S$5:$S$619,"Receita",Fev!$F$5:$F$619,CReceber!$D217,Fev!$J$5:$J$619,"Não Pago")</f>
        <v>0</v>
      </c>
      <c r="G217" s="65">
        <f>SUMIFS(Mar!$I$5:$I$619,Mar!$S$5:$S$619,"Receita",Mar!$F$5:$F$619,CReceber!$D217,Mar!$J$5:$J$619,"Não Pago")</f>
        <v>0</v>
      </c>
      <c r="H217" s="65">
        <f>SUMIFS(Abr!$I$5:$I$619,Abr!$S$5:$S$619,"Receita",Abr!$F$5:$F$619,CReceber!$D217,Abr!$J$5:$J$619,"Não Pago")</f>
        <v>0</v>
      </c>
      <c r="I217" s="65">
        <f>SUMIFS(Mai!$I$5:$I$619,Mai!$S$5:$S$619,"Receita",Mai!$F$5:$F$619,CReceber!$D217,Mai!$J$5:$J$619,"Não Pago")</f>
        <v>0</v>
      </c>
      <c r="J217" s="65">
        <f>SUMIFS(Jun!$I$5:$I$619,Jun!$S$5:$S$619,"Receita",Jun!$F$5:$F$619,CReceber!$D217,Jun!$J$5:$J$619,"Não Pago")</f>
        <v>0</v>
      </c>
      <c r="K217" s="65">
        <f>SUMIFS(Jul!$I$5:$I$619,Jul!$S$5:$S$619,"Receita",Jul!$F$5:$F$619,CReceber!$D217,Jul!$J$5:$J$619,"Não Pago")</f>
        <v>0</v>
      </c>
      <c r="L217" s="65">
        <f>SUMIFS(Ago!$I$5:$I$619,Ago!$S$5:$S$619,"Receita",Ago!$F$5:$F$619,CReceber!$D217,Ago!$J$5:$J$619,"Não Pago")</f>
        <v>0</v>
      </c>
      <c r="M217" s="65">
        <f>SUMIFS(Set!$I$5:$I$619,Set!$S$5:$S$619,"Receita",Set!$F$5:$F$619,CReceber!$D217,Set!$J$5:$J$619,"Não Pago")</f>
        <v>0</v>
      </c>
      <c r="N217" s="65">
        <f>SUMIFS(Out!$I$5:$I$619,Out!$S$5:$S$619,"Receita",Out!$F$5:$F$619,CReceber!$D217,Out!$J$5:$J$619,"Não Pago")</f>
        <v>0</v>
      </c>
      <c r="O217" s="65">
        <f>SUMIFS(Nov!$I$5:$I$619,Nov!$S$5:$S$619,"Receita",Nov!$F$5:$F$619,CReceber!$D217,Nov!$J$5:$J$619,"Não Pago")</f>
        <v>0</v>
      </c>
      <c r="P217" s="65">
        <f>SUMIFS(Dez!$I$5:$I$619,Dez!$S$5:$S$619,"Receita",Dez!$F$5:$F$619,CReceber!$D217,Dez!$J$5:$J$619,"Não Pago")</f>
        <v>0</v>
      </c>
      <c r="Q217" s="62">
        <f t="shared" si="8"/>
        <v>0</v>
      </c>
    </row>
    <row r="218" spans="3:17" ht="28.5" customHeight="1" thickTop="1" thickBot="1" x14ac:dyDescent="0.25">
      <c r="C218" s="45" t="s">
        <v>303</v>
      </c>
      <c r="D218" s="46" t="str">
        <f>VLOOKUP(C218,'PC Receitas'!$I$4:$J$103,2,FALSE)</f>
        <v>-</v>
      </c>
      <c r="E218" s="65">
        <f>SUMIFS(Jan!$I$5:$I$619,Jan!$S$5:$S$619,"Receita",Jan!$F$5:$F$619,CReceber!$D218,Jan!$J$5:$J$619,"Não Pago")</f>
        <v>0</v>
      </c>
      <c r="F218" s="65">
        <f>SUMIFS(Fev!$I$5:$I$619,Fev!$S$5:$S$619,"Receita",Fev!$F$5:$F$619,CReceber!$D218,Fev!$J$5:$J$619,"Não Pago")</f>
        <v>0</v>
      </c>
      <c r="G218" s="65">
        <f>SUMIFS(Mar!$I$5:$I$619,Mar!$S$5:$S$619,"Receita",Mar!$F$5:$F$619,CReceber!$D218,Mar!$J$5:$J$619,"Não Pago")</f>
        <v>0</v>
      </c>
      <c r="H218" s="65">
        <f>SUMIFS(Abr!$I$5:$I$619,Abr!$S$5:$S$619,"Receita",Abr!$F$5:$F$619,CReceber!$D218,Abr!$J$5:$J$619,"Não Pago")</f>
        <v>0</v>
      </c>
      <c r="I218" s="65">
        <f>SUMIFS(Mai!$I$5:$I$619,Mai!$S$5:$S$619,"Receita",Mai!$F$5:$F$619,CReceber!$D218,Mai!$J$5:$J$619,"Não Pago")</f>
        <v>0</v>
      </c>
      <c r="J218" s="65">
        <f>SUMIFS(Jun!$I$5:$I$619,Jun!$S$5:$S$619,"Receita",Jun!$F$5:$F$619,CReceber!$D218,Jun!$J$5:$J$619,"Não Pago")</f>
        <v>0</v>
      </c>
      <c r="K218" s="65">
        <f>SUMIFS(Jul!$I$5:$I$619,Jul!$S$5:$S$619,"Receita",Jul!$F$5:$F$619,CReceber!$D218,Jul!$J$5:$J$619,"Não Pago")</f>
        <v>0</v>
      </c>
      <c r="L218" s="65">
        <f>SUMIFS(Ago!$I$5:$I$619,Ago!$S$5:$S$619,"Receita",Ago!$F$5:$F$619,CReceber!$D218,Ago!$J$5:$J$619,"Não Pago")</f>
        <v>0</v>
      </c>
      <c r="M218" s="65">
        <f>SUMIFS(Set!$I$5:$I$619,Set!$S$5:$S$619,"Receita",Set!$F$5:$F$619,CReceber!$D218,Set!$J$5:$J$619,"Não Pago")</f>
        <v>0</v>
      </c>
      <c r="N218" s="65">
        <f>SUMIFS(Out!$I$5:$I$619,Out!$S$5:$S$619,"Receita",Out!$F$5:$F$619,CReceber!$D218,Out!$J$5:$J$619,"Não Pago")</f>
        <v>0</v>
      </c>
      <c r="O218" s="65">
        <f>SUMIFS(Nov!$I$5:$I$619,Nov!$S$5:$S$619,"Receita",Nov!$F$5:$F$619,CReceber!$D218,Nov!$J$5:$J$619,"Não Pago")</f>
        <v>0</v>
      </c>
      <c r="P218" s="65">
        <f>SUMIFS(Dez!$I$5:$I$619,Dez!$S$5:$S$619,"Receita",Dez!$F$5:$F$619,CReceber!$D218,Dez!$J$5:$J$619,"Não Pago")</f>
        <v>0</v>
      </c>
      <c r="Q218" s="62">
        <f t="shared" si="8"/>
        <v>0</v>
      </c>
    </row>
    <row r="219" spans="3:17" ht="28.5" customHeight="1" thickTop="1" thickBot="1" x14ac:dyDescent="0.25">
      <c r="C219" s="45" t="s">
        <v>304</v>
      </c>
      <c r="D219" s="46" t="str">
        <f>VLOOKUP(C219,'PC Receitas'!$I$4:$J$103,2,FALSE)</f>
        <v>-</v>
      </c>
      <c r="E219" s="65">
        <f>SUMIFS(Jan!$I$5:$I$619,Jan!$S$5:$S$619,"Receita",Jan!$F$5:$F$619,CReceber!$D219,Jan!$J$5:$J$619,"Não Pago")</f>
        <v>0</v>
      </c>
      <c r="F219" s="65">
        <f>SUMIFS(Fev!$I$5:$I$619,Fev!$S$5:$S$619,"Receita",Fev!$F$5:$F$619,CReceber!$D219,Fev!$J$5:$J$619,"Não Pago")</f>
        <v>0</v>
      </c>
      <c r="G219" s="65">
        <f>SUMIFS(Mar!$I$5:$I$619,Mar!$S$5:$S$619,"Receita",Mar!$F$5:$F$619,CReceber!$D219,Mar!$J$5:$J$619,"Não Pago")</f>
        <v>0</v>
      </c>
      <c r="H219" s="65">
        <f>SUMIFS(Abr!$I$5:$I$619,Abr!$S$5:$S$619,"Receita",Abr!$F$5:$F$619,CReceber!$D219,Abr!$J$5:$J$619,"Não Pago")</f>
        <v>0</v>
      </c>
      <c r="I219" s="65">
        <f>SUMIFS(Mai!$I$5:$I$619,Mai!$S$5:$S$619,"Receita",Mai!$F$5:$F$619,CReceber!$D219,Mai!$J$5:$J$619,"Não Pago")</f>
        <v>0</v>
      </c>
      <c r="J219" s="65">
        <f>SUMIFS(Jun!$I$5:$I$619,Jun!$S$5:$S$619,"Receita",Jun!$F$5:$F$619,CReceber!$D219,Jun!$J$5:$J$619,"Não Pago")</f>
        <v>0</v>
      </c>
      <c r="K219" s="65">
        <f>SUMIFS(Jul!$I$5:$I$619,Jul!$S$5:$S$619,"Receita",Jul!$F$5:$F$619,CReceber!$D219,Jul!$J$5:$J$619,"Não Pago")</f>
        <v>0</v>
      </c>
      <c r="L219" s="65">
        <f>SUMIFS(Ago!$I$5:$I$619,Ago!$S$5:$S$619,"Receita",Ago!$F$5:$F$619,CReceber!$D219,Ago!$J$5:$J$619,"Não Pago")</f>
        <v>0</v>
      </c>
      <c r="M219" s="65">
        <f>SUMIFS(Set!$I$5:$I$619,Set!$S$5:$S$619,"Receita",Set!$F$5:$F$619,CReceber!$D219,Set!$J$5:$J$619,"Não Pago")</f>
        <v>0</v>
      </c>
      <c r="N219" s="65">
        <f>SUMIFS(Out!$I$5:$I$619,Out!$S$5:$S$619,"Receita",Out!$F$5:$F$619,CReceber!$D219,Out!$J$5:$J$619,"Não Pago")</f>
        <v>0</v>
      </c>
      <c r="O219" s="65">
        <f>SUMIFS(Nov!$I$5:$I$619,Nov!$S$5:$S$619,"Receita",Nov!$F$5:$F$619,CReceber!$D219,Nov!$J$5:$J$619,"Não Pago")</f>
        <v>0</v>
      </c>
      <c r="P219" s="65">
        <f>SUMIFS(Dez!$I$5:$I$619,Dez!$S$5:$S$619,"Receita",Dez!$F$5:$F$619,CReceber!$D219,Dez!$J$5:$J$619,"Não Pago")</f>
        <v>0</v>
      </c>
      <c r="Q219" s="62">
        <f t="shared" si="8"/>
        <v>0</v>
      </c>
    </row>
    <row r="220" spans="3:17" ht="28.5" customHeight="1" thickTop="1" thickBot="1" x14ac:dyDescent="0.25">
      <c r="C220" s="45" t="s">
        <v>305</v>
      </c>
      <c r="D220" s="46" t="str">
        <f>VLOOKUP(C220,'PC Receitas'!$I$4:$J$103,2,FALSE)</f>
        <v>-</v>
      </c>
      <c r="E220" s="65">
        <f>SUMIFS(Jan!$I$5:$I$619,Jan!$S$5:$S$619,"Receita",Jan!$F$5:$F$619,CReceber!$D220,Jan!$J$5:$J$619,"Não Pago")</f>
        <v>0</v>
      </c>
      <c r="F220" s="65">
        <f>SUMIFS(Fev!$I$5:$I$619,Fev!$S$5:$S$619,"Receita",Fev!$F$5:$F$619,CReceber!$D220,Fev!$J$5:$J$619,"Não Pago")</f>
        <v>0</v>
      </c>
      <c r="G220" s="65">
        <f>SUMIFS(Mar!$I$5:$I$619,Mar!$S$5:$S$619,"Receita",Mar!$F$5:$F$619,CReceber!$D220,Mar!$J$5:$J$619,"Não Pago")</f>
        <v>0</v>
      </c>
      <c r="H220" s="65">
        <f>SUMIFS(Abr!$I$5:$I$619,Abr!$S$5:$S$619,"Receita",Abr!$F$5:$F$619,CReceber!$D220,Abr!$J$5:$J$619,"Não Pago")</f>
        <v>0</v>
      </c>
      <c r="I220" s="65">
        <f>SUMIFS(Mai!$I$5:$I$619,Mai!$S$5:$S$619,"Receita",Mai!$F$5:$F$619,CReceber!$D220,Mai!$J$5:$J$619,"Não Pago")</f>
        <v>0</v>
      </c>
      <c r="J220" s="65">
        <f>SUMIFS(Jun!$I$5:$I$619,Jun!$S$5:$S$619,"Receita",Jun!$F$5:$F$619,CReceber!$D220,Jun!$J$5:$J$619,"Não Pago")</f>
        <v>0</v>
      </c>
      <c r="K220" s="65">
        <f>SUMIFS(Jul!$I$5:$I$619,Jul!$S$5:$S$619,"Receita",Jul!$F$5:$F$619,CReceber!$D220,Jul!$J$5:$J$619,"Não Pago")</f>
        <v>0</v>
      </c>
      <c r="L220" s="65">
        <f>SUMIFS(Ago!$I$5:$I$619,Ago!$S$5:$S$619,"Receita",Ago!$F$5:$F$619,CReceber!$D220,Ago!$J$5:$J$619,"Não Pago")</f>
        <v>0</v>
      </c>
      <c r="M220" s="65">
        <f>SUMIFS(Set!$I$5:$I$619,Set!$S$5:$S$619,"Receita",Set!$F$5:$F$619,CReceber!$D220,Set!$J$5:$J$619,"Não Pago")</f>
        <v>0</v>
      </c>
      <c r="N220" s="65">
        <f>SUMIFS(Out!$I$5:$I$619,Out!$S$5:$S$619,"Receita",Out!$F$5:$F$619,CReceber!$D220,Out!$J$5:$J$619,"Não Pago")</f>
        <v>0</v>
      </c>
      <c r="O220" s="65">
        <f>SUMIFS(Nov!$I$5:$I$619,Nov!$S$5:$S$619,"Receita",Nov!$F$5:$F$619,CReceber!$D220,Nov!$J$5:$J$619,"Não Pago")</f>
        <v>0</v>
      </c>
      <c r="P220" s="65">
        <f>SUMIFS(Dez!$I$5:$I$619,Dez!$S$5:$S$619,"Receita",Dez!$F$5:$F$619,CReceber!$D220,Dez!$J$5:$J$619,"Não Pago")</f>
        <v>0</v>
      </c>
      <c r="Q220" s="62">
        <f t="shared" si="8"/>
        <v>0</v>
      </c>
    </row>
    <row r="221" spans="3:17" ht="28.5" customHeight="1" thickTop="1" thickBot="1" x14ac:dyDescent="0.25">
      <c r="C221" s="45" t="s">
        <v>306</v>
      </c>
      <c r="D221" s="46" t="str">
        <f>VLOOKUP(C221,'PC Receitas'!$I$4:$J$103,2,FALSE)</f>
        <v>-</v>
      </c>
      <c r="E221" s="65">
        <f>SUMIFS(Jan!$I$5:$I$619,Jan!$S$5:$S$619,"Receita",Jan!$F$5:$F$619,CReceber!$D221,Jan!$J$5:$J$619,"Não Pago")</f>
        <v>0</v>
      </c>
      <c r="F221" s="65">
        <f>SUMIFS(Fev!$I$5:$I$619,Fev!$S$5:$S$619,"Receita",Fev!$F$5:$F$619,CReceber!$D221,Fev!$J$5:$J$619,"Não Pago")</f>
        <v>0</v>
      </c>
      <c r="G221" s="65">
        <f>SUMIFS(Mar!$I$5:$I$619,Mar!$S$5:$S$619,"Receita",Mar!$F$5:$F$619,CReceber!$D221,Mar!$J$5:$J$619,"Não Pago")</f>
        <v>0</v>
      </c>
      <c r="H221" s="65">
        <f>SUMIFS(Abr!$I$5:$I$619,Abr!$S$5:$S$619,"Receita",Abr!$F$5:$F$619,CReceber!$D221,Abr!$J$5:$J$619,"Não Pago")</f>
        <v>0</v>
      </c>
      <c r="I221" s="65">
        <f>SUMIFS(Mai!$I$5:$I$619,Mai!$S$5:$S$619,"Receita",Mai!$F$5:$F$619,CReceber!$D221,Mai!$J$5:$J$619,"Não Pago")</f>
        <v>0</v>
      </c>
      <c r="J221" s="65">
        <f>SUMIFS(Jun!$I$5:$I$619,Jun!$S$5:$S$619,"Receita",Jun!$F$5:$F$619,CReceber!$D221,Jun!$J$5:$J$619,"Não Pago")</f>
        <v>0</v>
      </c>
      <c r="K221" s="65">
        <f>SUMIFS(Jul!$I$5:$I$619,Jul!$S$5:$S$619,"Receita",Jul!$F$5:$F$619,CReceber!$D221,Jul!$J$5:$J$619,"Não Pago")</f>
        <v>0</v>
      </c>
      <c r="L221" s="65">
        <f>SUMIFS(Ago!$I$5:$I$619,Ago!$S$5:$S$619,"Receita",Ago!$F$5:$F$619,CReceber!$D221,Ago!$J$5:$J$619,"Não Pago")</f>
        <v>0</v>
      </c>
      <c r="M221" s="65">
        <f>SUMIFS(Set!$I$5:$I$619,Set!$S$5:$S$619,"Receita",Set!$F$5:$F$619,CReceber!$D221,Set!$J$5:$J$619,"Não Pago")</f>
        <v>0</v>
      </c>
      <c r="N221" s="65">
        <f>SUMIFS(Out!$I$5:$I$619,Out!$S$5:$S$619,"Receita",Out!$F$5:$F$619,CReceber!$D221,Out!$J$5:$J$619,"Não Pago")</f>
        <v>0</v>
      </c>
      <c r="O221" s="65">
        <f>SUMIFS(Nov!$I$5:$I$619,Nov!$S$5:$S$619,"Receita",Nov!$F$5:$F$619,CReceber!$D221,Nov!$J$5:$J$619,"Não Pago")</f>
        <v>0</v>
      </c>
      <c r="P221" s="65">
        <f>SUMIFS(Dez!$I$5:$I$619,Dez!$S$5:$S$619,"Receita",Dez!$F$5:$F$619,CReceber!$D221,Dez!$J$5:$J$619,"Não Pago")</f>
        <v>0</v>
      </c>
      <c r="Q221" s="62">
        <f t="shared" si="8"/>
        <v>0</v>
      </c>
    </row>
    <row r="222" spans="3:17" ht="28.5" customHeight="1" thickTop="1" thickBot="1" x14ac:dyDescent="0.25">
      <c r="C222" s="45" t="s">
        <v>307</v>
      </c>
      <c r="D222" s="46" t="str">
        <f>VLOOKUP(C222,'PC Receitas'!$I$4:$J$103,2,FALSE)</f>
        <v>-</v>
      </c>
      <c r="E222" s="65">
        <f>SUMIFS(Jan!$I$5:$I$619,Jan!$S$5:$S$619,"Receita",Jan!$F$5:$F$619,CReceber!$D222,Jan!$J$5:$J$619,"Não Pago")</f>
        <v>0</v>
      </c>
      <c r="F222" s="65">
        <f>SUMIFS(Fev!$I$5:$I$619,Fev!$S$5:$S$619,"Receita",Fev!$F$5:$F$619,CReceber!$D222,Fev!$J$5:$J$619,"Não Pago")</f>
        <v>0</v>
      </c>
      <c r="G222" s="65">
        <f>SUMIFS(Mar!$I$5:$I$619,Mar!$S$5:$S$619,"Receita",Mar!$F$5:$F$619,CReceber!$D222,Mar!$J$5:$J$619,"Não Pago")</f>
        <v>0</v>
      </c>
      <c r="H222" s="65">
        <f>SUMIFS(Abr!$I$5:$I$619,Abr!$S$5:$S$619,"Receita",Abr!$F$5:$F$619,CReceber!$D222,Abr!$J$5:$J$619,"Não Pago")</f>
        <v>0</v>
      </c>
      <c r="I222" s="65">
        <f>SUMIFS(Mai!$I$5:$I$619,Mai!$S$5:$S$619,"Receita",Mai!$F$5:$F$619,CReceber!$D222,Mai!$J$5:$J$619,"Não Pago")</f>
        <v>0</v>
      </c>
      <c r="J222" s="65">
        <f>SUMIFS(Jun!$I$5:$I$619,Jun!$S$5:$S$619,"Receita",Jun!$F$5:$F$619,CReceber!$D222,Jun!$J$5:$J$619,"Não Pago")</f>
        <v>0</v>
      </c>
      <c r="K222" s="65">
        <f>SUMIFS(Jul!$I$5:$I$619,Jul!$S$5:$S$619,"Receita",Jul!$F$5:$F$619,CReceber!$D222,Jul!$J$5:$J$619,"Não Pago")</f>
        <v>0</v>
      </c>
      <c r="L222" s="65">
        <f>SUMIFS(Ago!$I$5:$I$619,Ago!$S$5:$S$619,"Receita",Ago!$F$5:$F$619,CReceber!$D222,Ago!$J$5:$J$619,"Não Pago")</f>
        <v>0</v>
      </c>
      <c r="M222" s="65">
        <f>SUMIFS(Set!$I$5:$I$619,Set!$S$5:$S$619,"Receita",Set!$F$5:$F$619,CReceber!$D222,Set!$J$5:$J$619,"Não Pago")</f>
        <v>0</v>
      </c>
      <c r="N222" s="65">
        <f>SUMIFS(Out!$I$5:$I$619,Out!$S$5:$S$619,"Receita",Out!$F$5:$F$619,CReceber!$D222,Out!$J$5:$J$619,"Não Pago")</f>
        <v>0</v>
      </c>
      <c r="O222" s="65">
        <f>SUMIFS(Nov!$I$5:$I$619,Nov!$S$5:$S$619,"Receita",Nov!$F$5:$F$619,CReceber!$D222,Nov!$J$5:$J$619,"Não Pago")</f>
        <v>0</v>
      </c>
      <c r="P222" s="65">
        <f>SUMIFS(Dez!$I$5:$I$619,Dez!$S$5:$S$619,"Receita",Dez!$F$5:$F$619,CReceber!$D222,Dez!$J$5:$J$619,"Não Pago")</f>
        <v>0</v>
      </c>
      <c r="Q222" s="62">
        <f t="shared" si="8"/>
        <v>0</v>
      </c>
    </row>
    <row r="223" spans="3:17" ht="28.5" customHeight="1" thickTop="1" thickBot="1" x14ac:dyDescent="0.25">
      <c r="C223" s="45" t="s">
        <v>350</v>
      </c>
      <c r="D223" s="46" t="str">
        <f>VLOOKUP(C223,'PC Receitas'!$I$4:$J$103,2,FALSE)</f>
        <v>-</v>
      </c>
      <c r="E223" s="65">
        <f>SUMIFS(Jan!$I$5:$I$619,Jan!$S$5:$S$619,"Receita",Jan!$F$5:$F$619,CReceber!$D223,Jan!$J$5:$J$619,"Não Pago")</f>
        <v>0</v>
      </c>
      <c r="F223" s="65">
        <f>SUMIFS(Fev!$I$5:$I$619,Fev!$S$5:$S$619,"Receita",Fev!$F$5:$F$619,CReceber!$D223,Fev!$J$5:$J$619,"Não Pago")</f>
        <v>0</v>
      </c>
      <c r="G223" s="65">
        <f>SUMIFS(Mar!$I$5:$I$619,Mar!$S$5:$S$619,"Receita",Mar!$F$5:$F$619,CReceber!$D223,Mar!$J$5:$J$619,"Não Pago")</f>
        <v>0</v>
      </c>
      <c r="H223" s="65">
        <f>SUMIFS(Abr!$I$5:$I$619,Abr!$S$5:$S$619,"Receita",Abr!$F$5:$F$619,CReceber!$D223,Abr!$J$5:$J$619,"Não Pago")</f>
        <v>0</v>
      </c>
      <c r="I223" s="65">
        <f>SUMIFS(Mai!$I$5:$I$619,Mai!$S$5:$S$619,"Receita",Mai!$F$5:$F$619,CReceber!$D223,Mai!$J$5:$J$619,"Não Pago")</f>
        <v>0</v>
      </c>
      <c r="J223" s="65">
        <f>SUMIFS(Jun!$I$5:$I$619,Jun!$S$5:$S$619,"Receita",Jun!$F$5:$F$619,CReceber!$D223,Jun!$J$5:$J$619,"Não Pago")</f>
        <v>0</v>
      </c>
      <c r="K223" s="65">
        <f>SUMIFS(Jul!$I$5:$I$619,Jul!$S$5:$S$619,"Receita",Jul!$F$5:$F$619,CReceber!$D223,Jul!$J$5:$J$619,"Não Pago")</f>
        <v>0</v>
      </c>
      <c r="L223" s="65">
        <f>SUMIFS(Ago!$I$5:$I$619,Ago!$S$5:$S$619,"Receita",Ago!$F$5:$F$619,CReceber!$D223,Ago!$J$5:$J$619,"Não Pago")</f>
        <v>0</v>
      </c>
      <c r="M223" s="65">
        <f>SUMIFS(Set!$I$5:$I$619,Set!$S$5:$S$619,"Receita",Set!$F$5:$F$619,CReceber!$D223,Set!$J$5:$J$619,"Não Pago")</f>
        <v>0</v>
      </c>
      <c r="N223" s="65">
        <f>SUMIFS(Out!$I$5:$I$619,Out!$S$5:$S$619,"Receita",Out!$F$5:$F$619,CReceber!$D223,Out!$J$5:$J$619,"Não Pago")</f>
        <v>0</v>
      </c>
      <c r="O223" s="65">
        <f>SUMIFS(Nov!$I$5:$I$619,Nov!$S$5:$S$619,"Receita",Nov!$F$5:$F$619,CReceber!$D223,Nov!$J$5:$J$619,"Não Pago")</f>
        <v>0</v>
      </c>
      <c r="P223" s="65">
        <f>SUMIFS(Dez!$I$5:$I$619,Dez!$S$5:$S$619,"Receita",Dez!$F$5:$F$619,CReceber!$D223,Dez!$J$5:$J$619,"Não Pago")</f>
        <v>0</v>
      </c>
      <c r="Q223" s="62">
        <f t="shared" si="8"/>
        <v>0</v>
      </c>
    </row>
    <row r="224" spans="3:17" ht="28.5" customHeight="1" thickTop="1" thickBot="1" x14ac:dyDescent="0.25">
      <c r="C224" s="45" t="s">
        <v>353</v>
      </c>
      <c r="D224" s="46" t="str">
        <f>VLOOKUP(C224,'PC Receitas'!$I$4:$J$103,2,FALSE)</f>
        <v>-</v>
      </c>
      <c r="E224" s="65">
        <f>SUMIFS(Jan!$I$5:$I$619,Jan!$S$5:$S$619,"Receita",Jan!$F$5:$F$619,CReceber!$D224,Jan!$J$5:$J$619,"Não Pago")</f>
        <v>0</v>
      </c>
      <c r="F224" s="65">
        <f>SUMIFS(Fev!$I$5:$I$619,Fev!$S$5:$S$619,"Receita",Fev!$F$5:$F$619,CReceber!$D224,Fev!$J$5:$J$619,"Não Pago")</f>
        <v>0</v>
      </c>
      <c r="G224" s="65">
        <f>SUMIFS(Mar!$I$5:$I$619,Mar!$S$5:$S$619,"Receita",Mar!$F$5:$F$619,CReceber!$D224,Mar!$J$5:$J$619,"Não Pago")</f>
        <v>0</v>
      </c>
      <c r="H224" s="65">
        <f>SUMIFS(Abr!$I$5:$I$619,Abr!$S$5:$S$619,"Receita",Abr!$F$5:$F$619,CReceber!$D224,Abr!$J$5:$J$619,"Não Pago")</f>
        <v>0</v>
      </c>
      <c r="I224" s="65">
        <f>SUMIFS(Mai!$I$5:$I$619,Mai!$S$5:$S$619,"Receita",Mai!$F$5:$F$619,CReceber!$D224,Mai!$J$5:$J$619,"Não Pago")</f>
        <v>0</v>
      </c>
      <c r="J224" s="65">
        <f>SUMIFS(Jun!$I$5:$I$619,Jun!$S$5:$S$619,"Receita",Jun!$F$5:$F$619,CReceber!$D224,Jun!$J$5:$J$619,"Não Pago")</f>
        <v>0</v>
      </c>
      <c r="K224" s="65">
        <f>SUMIFS(Jul!$I$5:$I$619,Jul!$S$5:$S$619,"Receita",Jul!$F$5:$F$619,CReceber!$D224,Jul!$J$5:$J$619,"Não Pago")</f>
        <v>0</v>
      </c>
      <c r="L224" s="65">
        <f>SUMIFS(Ago!$I$5:$I$619,Ago!$S$5:$S$619,"Receita",Ago!$F$5:$F$619,CReceber!$D224,Ago!$J$5:$J$619,"Não Pago")</f>
        <v>0</v>
      </c>
      <c r="M224" s="65">
        <f>SUMIFS(Set!$I$5:$I$619,Set!$S$5:$S$619,"Receita",Set!$F$5:$F$619,CReceber!$D224,Set!$J$5:$J$619,"Não Pago")</f>
        <v>0</v>
      </c>
      <c r="N224" s="65">
        <f>SUMIFS(Out!$I$5:$I$619,Out!$S$5:$S$619,"Receita",Out!$F$5:$F$619,CReceber!$D224,Out!$J$5:$J$619,"Não Pago")</f>
        <v>0</v>
      </c>
      <c r="O224" s="65">
        <f>SUMIFS(Nov!$I$5:$I$619,Nov!$S$5:$S$619,"Receita",Nov!$F$5:$F$619,CReceber!$D224,Nov!$J$5:$J$619,"Não Pago")</f>
        <v>0</v>
      </c>
      <c r="P224" s="65">
        <f>SUMIFS(Dez!$I$5:$I$619,Dez!$S$5:$S$619,"Receita",Dez!$F$5:$F$619,CReceber!$D224,Dez!$J$5:$J$619,"Não Pago")</f>
        <v>0</v>
      </c>
      <c r="Q224" s="62">
        <f t="shared" si="8"/>
        <v>0</v>
      </c>
    </row>
    <row r="225" spans="3:17" ht="28.5" customHeight="1" thickTop="1" thickBot="1" x14ac:dyDescent="0.25">
      <c r="C225" s="45" t="s">
        <v>356</v>
      </c>
      <c r="D225" s="46" t="str">
        <f>VLOOKUP(C225,'PC Receitas'!$I$4:$J$103,2,FALSE)</f>
        <v>-</v>
      </c>
      <c r="E225" s="65">
        <f>SUMIFS(Jan!$I$5:$I$619,Jan!$S$5:$S$619,"Receita",Jan!$F$5:$F$619,CReceber!$D225,Jan!$J$5:$J$619,"Não Pago")</f>
        <v>0</v>
      </c>
      <c r="F225" s="65">
        <f>SUMIFS(Fev!$I$5:$I$619,Fev!$S$5:$S$619,"Receita",Fev!$F$5:$F$619,CReceber!$D225,Fev!$J$5:$J$619,"Não Pago")</f>
        <v>0</v>
      </c>
      <c r="G225" s="65">
        <f>SUMIFS(Mar!$I$5:$I$619,Mar!$S$5:$S$619,"Receita",Mar!$F$5:$F$619,CReceber!$D225,Mar!$J$5:$J$619,"Não Pago")</f>
        <v>0</v>
      </c>
      <c r="H225" s="65">
        <f>SUMIFS(Abr!$I$5:$I$619,Abr!$S$5:$S$619,"Receita",Abr!$F$5:$F$619,CReceber!$D225,Abr!$J$5:$J$619,"Não Pago")</f>
        <v>0</v>
      </c>
      <c r="I225" s="65">
        <f>SUMIFS(Mai!$I$5:$I$619,Mai!$S$5:$S$619,"Receita",Mai!$F$5:$F$619,CReceber!$D225,Mai!$J$5:$J$619,"Não Pago")</f>
        <v>0</v>
      </c>
      <c r="J225" s="65">
        <f>SUMIFS(Jun!$I$5:$I$619,Jun!$S$5:$S$619,"Receita",Jun!$F$5:$F$619,CReceber!$D225,Jun!$J$5:$J$619,"Não Pago")</f>
        <v>0</v>
      </c>
      <c r="K225" s="65">
        <f>SUMIFS(Jul!$I$5:$I$619,Jul!$S$5:$S$619,"Receita",Jul!$F$5:$F$619,CReceber!$D225,Jul!$J$5:$J$619,"Não Pago")</f>
        <v>0</v>
      </c>
      <c r="L225" s="65">
        <f>SUMIFS(Ago!$I$5:$I$619,Ago!$S$5:$S$619,"Receita",Ago!$F$5:$F$619,CReceber!$D225,Ago!$J$5:$J$619,"Não Pago")</f>
        <v>0</v>
      </c>
      <c r="M225" s="65">
        <f>SUMIFS(Set!$I$5:$I$619,Set!$S$5:$S$619,"Receita",Set!$F$5:$F$619,CReceber!$D225,Set!$J$5:$J$619,"Não Pago")</f>
        <v>0</v>
      </c>
      <c r="N225" s="65">
        <f>SUMIFS(Out!$I$5:$I$619,Out!$S$5:$S$619,"Receita",Out!$F$5:$F$619,CReceber!$D225,Out!$J$5:$J$619,"Não Pago")</f>
        <v>0</v>
      </c>
      <c r="O225" s="65">
        <f>SUMIFS(Nov!$I$5:$I$619,Nov!$S$5:$S$619,"Receita",Nov!$F$5:$F$619,CReceber!$D225,Nov!$J$5:$J$619,"Não Pago")</f>
        <v>0</v>
      </c>
      <c r="P225" s="65">
        <f>SUMIFS(Dez!$I$5:$I$619,Dez!$S$5:$S$619,"Receita",Dez!$F$5:$F$619,CReceber!$D225,Dez!$J$5:$J$619,"Não Pago")</f>
        <v>0</v>
      </c>
      <c r="Q225" s="62">
        <f t="shared" si="8"/>
        <v>0</v>
      </c>
    </row>
    <row r="226" spans="3:17" ht="28.5" customHeight="1" thickTop="1" thickBot="1" x14ac:dyDescent="0.25">
      <c r="C226" s="45" t="s">
        <v>359</v>
      </c>
      <c r="D226" s="46" t="str">
        <f>VLOOKUP(C226,'PC Receitas'!$I$4:$J$103,2,FALSE)</f>
        <v>-</v>
      </c>
      <c r="E226" s="65">
        <f>SUMIFS(Jan!$I$5:$I$619,Jan!$S$5:$S$619,"Receita",Jan!$F$5:$F$619,CReceber!$D226,Jan!$J$5:$J$619,"Não Pago")</f>
        <v>0</v>
      </c>
      <c r="F226" s="65">
        <f>SUMIFS(Fev!$I$5:$I$619,Fev!$S$5:$S$619,"Receita",Fev!$F$5:$F$619,CReceber!$D226,Fev!$J$5:$J$619,"Não Pago")</f>
        <v>0</v>
      </c>
      <c r="G226" s="65">
        <f>SUMIFS(Mar!$I$5:$I$619,Mar!$S$5:$S$619,"Receita",Mar!$F$5:$F$619,CReceber!$D226,Mar!$J$5:$J$619,"Não Pago")</f>
        <v>0</v>
      </c>
      <c r="H226" s="65">
        <f>SUMIFS(Abr!$I$5:$I$619,Abr!$S$5:$S$619,"Receita",Abr!$F$5:$F$619,CReceber!$D226,Abr!$J$5:$J$619,"Não Pago")</f>
        <v>0</v>
      </c>
      <c r="I226" s="65">
        <f>SUMIFS(Mai!$I$5:$I$619,Mai!$S$5:$S$619,"Receita",Mai!$F$5:$F$619,CReceber!$D226,Mai!$J$5:$J$619,"Não Pago")</f>
        <v>0</v>
      </c>
      <c r="J226" s="65">
        <f>SUMIFS(Jun!$I$5:$I$619,Jun!$S$5:$S$619,"Receita",Jun!$F$5:$F$619,CReceber!$D226,Jun!$J$5:$J$619,"Não Pago")</f>
        <v>0</v>
      </c>
      <c r="K226" s="65">
        <f>SUMIFS(Jul!$I$5:$I$619,Jul!$S$5:$S$619,"Receita",Jul!$F$5:$F$619,CReceber!$D226,Jul!$J$5:$J$619,"Não Pago")</f>
        <v>0</v>
      </c>
      <c r="L226" s="65">
        <f>SUMIFS(Ago!$I$5:$I$619,Ago!$S$5:$S$619,"Receita",Ago!$F$5:$F$619,CReceber!$D226,Ago!$J$5:$J$619,"Não Pago")</f>
        <v>0</v>
      </c>
      <c r="M226" s="65">
        <f>SUMIFS(Set!$I$5:$I$619,Set!$S$5:$S$619,"Receita",Set!$F$5:$F$619,CReceber!$D226,Set!$J$5:$J$619,"Não Pago")</f>
        <v>0</v>
      </c>
      <c r="N226" s="65">
        <f>SUMIFS(Out!$I$5:$I$619,Out!$S$5:$S$619,"Receita",Out!$F$5:$F$619,CReceber!$D226,Out!$J$5:$J$619,"Não Pago")</f>
        <v>0</v>
      </c>
      <c r="O226" s="65">
        <f>SUMIFS(Nov!$I$5:$I$619,Nov!$S$5:$S$619,"Receita",Nov!$F$5:$F$619,CReceber!$D226,Nov!$J$5:$J$619,"Não Pago")</f>
        <v>0</v>
      </c>
      <c r="P226" s="65">
        <f>SUMIFS(Dez!$I$5:$I$619,Dez!$S$5:$S$619,"Receita",Dez!$F$5:$F$619,CReceber!$D226,Dez!$J$5:$J$619,"Não Pago")</f>
        <v>0</v>
      </c>
      <c r="Q226" s="62">
        <f t="shared" si="8"/>
        <v>0</v>
      </c>
    </row>
    <row r="227" spans="3:17" ht="28.5" customHeight="1" thickTop="1" thickBot="1" x14ac:dyDescent="0.25">
      <c r="C227" s="45" t="s">
        <v>362</v>
      </c>
      <c r="D227" s="46" t="str">
        <f>VLOOKUP(C227,'PC Receitas'!$I$4:$J$103,2,FALSE)</f>
        <v>-</v>
      </c>
      <c r="E227" s="65">
        <f>SUMIFS(Jan!$I$5:$I$619,Jan!$S$5:$S$619,"Receita",Jan!$F$5:$F$619,CReceber!$D227,Jan!$J$5:$J$619,"Não Pago")</f>
        <v>0</v>
      </c>
      <c r="F227" s="65">
        <f>SUMIFS(Fev!$I$5:$I$619,Fev!$S$5:$S$619,"Receita",Fev!$F$5:$F$619,CReceber!$D227,Fev!$J$5:$J$619,"Não Pago")</f>
        <v>0</v>
      </c>
      <c r="G227" s="65">
        <f>SUMIFS(Mar!$I$5:$I$619,Mar!$S$5:$S$619,"Receita",Mar!$F$5:$F$619,CReceber!$D227,Mar!$J$5:$J$619,"Não Pago")</f>
        <v>0</v>
      </c>
      <c r="H227" s="65">
        <f>SUMIFS(Abr!$I$5:$I$619,Abr!$S$5:$S$619,"Receita",Abr!$F$5:$F$619,CReceber!$D227,Abr!$J$5:$J$619,"Não Pago")</f>
        <v>0</v>
      </c>
      <c r="I227" s="65">
        <f>SUMIFS(Mai!$I$5:$I$619,Mai!$S$5:$S$619,"Receita",Mai!$F$5:$F$619,CReceber!$D227,Mai!$J$5:$J$619,"Não Pago")</f>
        <v>0</v>
      </c>
      <c r="J227" s="65">
        <f>SUMIFS(Jun!$I$5:$I$619,Jun!$S$5:$S$619,"Receita",Jun!$F$5:$F$619,CReceber!$D227,Jun!$J$5:$J$619,"Não Pago")</f>
        <v>0</v>
      </c>
      <c r="K227" s="65">
        <f>SUMIFS(Jul!$I$5:$I$619,Jul!$S$5:$S$619,"Receita",Jul!$F$5:$F$619,CReceber!$D227,Jul!$J$5:$J$619,"Não Pago")</f>
        <v>0</v>
      </c>
      <c r="L227" s="65">
        <f>SUMIFS(Ago!$I$5:$I$619,Ago!$S$5:$S$619,"Receita",Ago!$F$5:$F$619,CReceber!$D227,Ago!$J$5:$J$619,"Não Pago")</f>
        <v>0</v>
      </c>
      <c r="M227" s="65">
        <f>SUMIFS(Set!$I$5:$I$619,Set!$S$5:$S$619,"Receita",Set!$F$5:$F$619,CReceber!$D227,Set!$J$5:$J$619,"Não Pago")</f>
        <v>0</v>
      </c>
      <c r="N227" s="65">
        <f>SUMIFS(Out!$I$5:$I$619,Out!$S$5:$S$619,"Receita",Out!$F$5:$F$619,CReceber!$D227,Out!$J$5:$J$619,"Não Pago")</f>
        <v>0</v>
      </c>
      <c r="O227" s="65">
        <f>SUMIFS(Nov!$I$5:$I$619,Nov!$S$5:$S$619,"Receita",Nov!$F$5:$F$619,CReceber!$D227,Nov!$J$5:$J$619,"Não Pago")</f>
        <v>0</v>
      </c>
      <c r="P227" s="65">
        <f>SUMIFS(Dez!$I$5:$I$619,Dez!$S$5:$S$619,"Receita",Dez!$F$5:$F$619,CReceber!$D227,Dez!$J$5:$J$619,"Não Pago")</f>
        <v>0</v>
      </c>
      <c r="Q227" s="62">
        <f t="shared" si="8"/>
        <v>0</v>
      </c>
    </row>
    <row r="228" spans="3:17" ht="28.5" customHeight="1" thickTop="1" thickBot="1" x14ac:dyDescent="0.25">
      <c r="C228" s="45" t="s">
        <v>365</v>
      </c>
      <c r="D228" s="46" t="str">
        <f>VLOOKUP(C228,'PC Receitas'!$I$4:$J$103,2,FALSE)</f>
        <v>-</v>
      </c>
      <c r="E228" s="65">
        <f>SUMIFS(Jan!$I$5:$I$619,Jan!$S$5:$S$619,"Receita",Jan!$F$5:$F$619,CReceber!$D228,Jan!$J$5:$J$619,"Não Pago")</f>
        <v>0</v>
      </c>
      <c r="F228" s="65">
        <f>SUMIFS(Fev!$I$5:$I$619,Fev!$S$5:$S$619,"Receita",Fev!$F$5:$F$619,CReceber!$D228,Fev!$J$5:$J$619,"Não Pago")</f>
        <v>0</v>
      </c>
      <c r="G228" s="65">
        <f>SUMIFS(Mar!$I$5:$I$619,Mar!$S$5:$S$619,"Receita",Mar!$F$5:$F$619,CReceber!$D228,Mar!$J$5:$J$619,"Não Pago")</f>
        <v>0</v>
      </c>
      <c r="H228" s="65">
        <f>SUMIFS(Abr!$I$5:$I$619,Abr!$S$5:$S$619,"Receita",Abr!$F$5:$F$619,CReceber!$D228,Abr!$J$5:$J$619,"Não Pago")</f>
        <v>0</v>
      </c>
      <c r="I228" s="65">
        <f>SUMIFS(Mai!$I$5:$I$619,Mai!$S$5:$S$619,"Receita",Mai!$F$5:$F$619,CReceber!$D228,Mai!$J$5:$J$619,"Não Pago")</f>
        <v>0</v>
      </c>
      <c r="J228" s="65">
        <f>SUMIFS(Jun!$I$5:$I$619,Jun!$S$5:$S$619,"Receita",Jun!$F$5:$F$619,CReceber!$D228,Jun!$J$5:$J$619,"Não Pago")</f>
        <v>0</v>
      </c>
      <c r="K228" s="65">
        <f>SUMIFS(Jul!$I$5:$I$619,Jul!$S$5:$S$619,"Receita",Jul!$F$5:$F$619,CReceber!$D228,Jul!$J$5:$J$619,"Não Pago")</f>
        <v>0</v>
      </c>
      <c r="L228" s="65">
        <f>SUMIFS(Ago!$I$5:$I$619,Ago!$S$5:$S$619,"Receita",Ago!$F$5:$F$619,CReceber!$D228,Ago!$J$5:$J$619,"Não Pago")</f>
        <v>0</v>
      </c>
      <c r="M228" s="65">
        <f>SUMIFS(Set!$I$5:$I$619,Set!$S$5:$S$619,"Receita",Set!$F$5:$F$619,CReceber!$D228,Set!$J$5:$J$619,"Não Pago")</f>
        <v>0</v>
      </c>
      <c r="N228" s="65">
        <f>SUMIFS(Out!$I$5:$I$619,Out!$S$5:$S$619,"Receita",Out!$F$5:$F$619,CReceber!$D228,Out!$J$5:$J$619,"Não Pago")</f>
        <v>0</v>
      </c>
      <c r="O228" s="65">
        <f>SUMIFS(Nov!$I$5:$I$619,Nov!$S$5:$S$619,"Receita",Nov!$F$5:$F$619,CReceber!$D228,Nov!$J$5:$J$619,"Não Pago")</f>
        <v>0</v>
      </c>
      <c r="P228" s="65">
        <f>SUMIFS(Dez!$I$5:$I$619,Dez!$S$5:$S$619,"Receita",Dez!$F$5:$F$619,CReceber!$D228,Dez!$J$5:$J$619,"Não Pago")</f>
        <v>0</v>
      </c>
      <c r="Q228" s="62">
        <f t="shared" si="8"/>
        <v>0</v>
      </c>
    </row>
    <row r="229" spans="3:17" ht="28.5" customHeight="1" thickTop="1" thickBot="1" x14ac:dyDescent="0.25">
      <c r="C229" s="45" t="s">
        <v>368</v>
      </c>
      <c r="D229" s="46" t="str">
        <f>VLOOKUP(C229,'PC Receitas'!$I$4:$J$103,2,FALSE)</f>
        <v>-</v>
      </c>
      <c r="E229" s="65">
        <f>SUMIFS(Jan!$I$5:$I$619,Jan!$S$5:$S$619,"Receita",Jan!$F$5:$F$619,CReceber!$D229,Jan!$J$5:$J$619,"Não Pago")</f>
        <v>0</v>
      </c>
      <c r="F229" s="65">
        <f>SUMIFS(Fev!$I$5:$I$619,Fev!$S$5:$S$619,"Receita",Fev!$F$5:$F$619,CReceber!$D229,Fev!$J$5:$J$619,"Não Pago")</f>
        <v>0</v>
      </c>
      <c r="G229" s="65">
        <f>SUMIFS(Mar!$I$5:$I$619,Mar!$S$5:$S$619,"Receita",Mar!$F$5:$F$619,CReceber!$D229,Mar!$J$5:$J$619,"Não Pago")</f>
        <v>0</v>
      </c>
      <c r="H229" s="65">
        <f>SUMIFS(Abr!$I$5:$I$619,Abr!$S$5:$S$619,"Receita",Abr!$F$5:$F$619,CReceber!$D229,Abr!$J$5:$J$619,"Não Pago")</f>
        <v>0</v>
      </c>
      <c r="I229" s="65">
        <f>SUMIFS(Mai!$I$5:$I$619,Mai!$S$5:$S$619,"Receita",Mai!$F$5:$F$619,CReceber!$D229,Mai!$J$5:$J$619,"Não Pago")</f>
        <v>0</v>
      </c>
      <c r="J229" s="65">
        <f>SUMIFS(Jun!$I$5:$I$619,Jun!$S$5:$S$619,"Receita",Jun!$F$5:$F$619,CReceber!$D229,Jun!$J$5:$J$619,"Não Pago")</f>
        <v>0</v>
      </c>
      <c r="K229" s="65">
        <f>SUMIFS(Jul!$I$5:$I$619,Jul!$S$5:$S$619,"Receita",Jul!$F$5:$F$619,CReceber!$D229,Jul!$J$5:$J$619,"Não Pago")</f>
        <v>0</v>
      </c>
      <c r="L229" s="65">
        <f>SUMIFS(Ago!$I$5:$I$619,Ago!$S$5:$S$619,"Receita",Ago!$F$5:$F$619,CReceber!$D229,Ago!$J$5:$J$619,"Não Pago")</f>
        <v>0</v>
      </c>
      <c r="M229" s="65">
        <f>SUMIFS(Set!$I$5:$I$619,Set!$S$5:$S$619,"Receita",Set!$F$5:$F$619,CReceber!$D229,Set!$J$5:$J$619,"Não Pago")</f>
        <v>0</v>
      </c>
      <c r="N229" s="65">
        <f>SUMIFS(Out!$I$5:$I$619,Out!$S$5:$S$619,"Receita",Out!$F$5:$F$619,CReceber!$D229,Out!$J$5:$J$619,"Não Pago")</f>
        <v>0</v>
      </c>
      <c r="O229" s="65">
        <f>SUMIFS(Nov!$I$5:$I$619,Nov!$S$5:$S$619,"Receita",Nov!$F$5:$F$619,CReceber!$D229,Nov!$J$5:$J$619,"Não Pago")</f>
        <v>0</v>
      </c>
      <c r="P229" s="65">
        <f>SUMIFS(Dez!$I$5:$I$619,Dez!$S$5:$S$619,"Receita",Dez!$F$5:$F$619,CReceber!$D229,Dez!$J$5:$J$619,"Não Pago")</f>
        <v>0</v>
      </c>
      <c r="Q229" s="62">
        <f t="shared" si="8"/>
        <v>0</v>
      </c>
    </row>
    <row r="230" spans="3:17" ht="28.5" customHeight="1" thickTop="1" thickBot="1" x14ac:dyDescent="0.25">
      <c r="C230" s="45" t="s">
        <v>371</v>
      </c>
      <c r="D230" s="46" t="str">
        <f>VLOOKUP(C230,'PC Receitas'!$I$4:$J$103,2,FALSE)</f>
        <v>-</v>
      </c>
      <c r="E230" s="65">
        <f>SUMIFS(Jan!$I$5:$I$619,Jan!$S$5:$S$619,"Receita",Jan!$F$5:$F$619,CReceber!$D230,Jan!$J$5:$J$619,"Não Pago")</f>
        <v>0</v>
      </c>
      <c r="F230" s="65">
        <f>SUMIFS(Fev!$I$5:$I$619,Fev!$S$5:$S$619,"Receita",Fev!$F$5:$F$619,CReceber!$D230,Fev!$J$5:$J$619,"Não Pago")</f>
        <v>0</v>
      </c>
      <c r="G230" s="65">
        <f>SUMIFS(Mar!$I$5:$I$619,Mar!$S$5:$S$619,"Receita",Mar!$F$5:$F$619,CReceber!$D230,Mar!$J$5:$J$619,"Não Pago")</f>
        <v>0</v>
      </c>
      <c r="H230" s="65">
        <f>SUMIFS(Abr!$I$5:$I$619,Abr!$S$5:$S$619,"Receita",Abr!$F$5:$F$619,CReceber!$D230,Abr!$J$5:$J$619,"Não Pago")</f>
        <v>0</v>
      </c>
      <c r="I230" s="65">
        <f>SUMIFS(Mai!$I$5:$I$619,Mai!$S$5:$S$619,"Receita",Mai!$F$5:$F$619,CReceber!$D230,Mai!$J$5:$J$619,"Não Pago")</f>
        <v>0</v>
      </c>
      <c r="J230" s="65">
        <f>SUMIFS(Jun!$I$5:$I$619,Jun!$S$5:$S$619,"Receita",Jun!$F$5:$F$619,CReceber!$D230,Jun!$J$5:$J$619,"Não Pago")</f>
        <v>0</v>
      </c>
      <c r="K230" s="65">
        <f>SUMIFS(Jul!$I$5:$I$619,Jul!$S$5:$S$619,"Receita",Jul!$F$5:$F$619,CReceber!$D230,Jul!$J$5:$J$619,"Não Pago")</f>
        <v>0</v>
      </c>
      <c r="L230" s="65">
        <f>SUMIFS(Ago!$I$5:$I$619,Ago!$S$5:$S$619,"Receita",Ago!$F$5:$F$619,CReceber!$D230,Ago!$J$5:$J$619,"Não Pago")</f>
        <v>0</v>
      </c>
      <c r="M230" s="65">
        <f>SUMIFS(Set!$I$5:$I$619,Set!$S$5:$S$619,"Receita",Set!$F$5:$F$619,CReceber!$D230,Set!$J$5:$J$619,"Não Pago")</f>
        <v>0</v>
      </c>
      <c r="N230" s="65">
        <f>SUMIFS(Out!$I$5:$I$619,Out!$S$5:$S$619,"Receita",Out!$F$5:$F$619,CReceber!$D230,Out!$J$5:$J$619,"Não Pago")</f>
        <v>0</v>
      </c>
      <c r="O230" s="65">
        <f>SUMIFS(Nov!$I$5:$I$619,Nov!$S$5:$S$619,"Receita",Nov!$F$5:$F$619,CReceber!$D230,Nov!$J$5:$J$619,"Não Pago")</f>
        <v>0</v>
      </c>
      <c r="P230" s="65">
        <f>SUMIFS(Dez!$I$5:$I$619,Dez!$S$5:$S$619,"Receita",Dez!$F$5:$F$619,CReceber!$D230,Dez!$J$5:$J$619,"Não Pago")</f>
        <v>0</v>
      </c>
      <c r="Q230" s="62">
        <f t="shared" si="8"/>
        <v>0</v>
      </c>
    </row>
    <row r="231" spans="3:17" ht="28.5" customHeight="1" thickTop="1" thickBot="1" x14ac:dyDescent="0.25">
      <c r="C231" s="45" t="s">
        <v>374</v>
      </c>
      <c r="D231" s="46" t="str">
        <f>VLOOKUP(C231,'PC Receitas'!$I$4:$J$103,2,FALSE)</f>
        <v>-</v>
      </c>
      <c r="E231" s="65">
        <f>SUMIFS(Jan!$I$5:$I$619,Jan!$S$5:$S$619,"Receita",Jan!$F$5:$F$619,CReceber!$D231,Jan!$J$5:$J$619,"Não Pago")</f>
        <v>0</v>
      </c>
      <c r="F231" s="65">
        <f>SUMIFS(Fev!$I$5:$I$619,Fev!$S$5:$S$619,"Receita",Fev!$F$5:$F$619,CReceber!$D231,Fev!$J$5:$J$619,"Não Pago")</f>
        <v>0</v>
      </c>
      <c r="G231" s="65">
        <f>SUMIFS(Mar!$I$5:$I$619,Mar!$S$5:$S$619,"Receita",Mar!$F$5:$F$619,CReceber!$D231,Mar!$J$5:$J$619,"Não Pago")</f>
        <v>0</v>
      </c>
      <c r="H231" s="65">
        <f>SUMIFS(Abr!$I$5:$I$619,Abr!$S$5:$S$619,"Receita",Abr!$F$5:$F$619,CReceber!$D231,Abr!$J$5:$J$619,"Não Pago")</f>
        <v>0</v>
      </c>
      <c r="I231" s="65">
        <f>SUMIFS(Mai!$I$5:$I$619,Mai!$S$5:$S$619,"Receita",Mai!$F$5:$F$619,CReceber!$D231,Mai!$J$5:$J$619,"Não Pago")</f>
        <v>0</v>
      </c>
      <c r="J231" s="65">
        <f>SUMIFS(Jun!$I$5:$I$619,Jun!$S$5:$S$619,"Receita",Jun!$F$5:$F$619,CReceber!$D231,Jun!$J$5:$J$619,"Não Pago")</f>
        <v>0</v>
      </c>
      <c r="K231" s="65">
        <f>SUMIFS(Jul!$I$5:$I$619,Jul!$S$5:$S$619,"Receita",Jul!$F$5:$F$619,CReceber!$D231,Jul!$J$5:$J$619,"Não Pago")</f>
        <v>0</v>
      </c>
      <c r="L231" s="65">
        <f>SUMIFS(Ago!$I$5:$I$619,Ago!$S$5:$S$619,"Receita",Ago!$F$5:$F$619,CReceber!$D231,Ago!$J$5:$J$619,"Não Pago")</f>
        <v>0</v>
      </c>
      <c r="M231" s="65">
        <f>SUMIFS(Set!$I$5:$I$619,Set!$S$5:$S$619,"Receita",Set!$F$5:$F$619,CReceber!$D231,Set!$J$5:$J$619,"Não Pago")</f>
        <v>0</v>
      </c>
      <c r="N231" s="65">
        <f>SUMIFS(Out!$I$5:$I$619,Out!$S$5:$S$619,"Receita",Out!$F$5:$F$619,CReceber!$D231,Out!$J$5:$J$619,"Não Pago")</f>
        <v>0</v>
      </c>
      <c r="O231" s="65">
        <f>SUMIFS(Nov!$I$5:$I$619,Nov!$S$5:$S$619,"Receita",Nov!$F$5:$F$619,CReceber!$D231,Nov!$J$5:$J$619,"Não Pago")</f>
        <v>0</v>
      </c>
      <c r="P231" s="65">
        <f>SUMIFS(Dez!$I$5:$I$619,Dez!$S$5:$S$619,"Receita",Dez!$F$5:$F$619,CReceber!$D231,Dez!$J$5:$J$619,"Não Pago")</f>
        <v>0</v>
      </c>
      <c r="Q231" s="62">
        <f t="shared" si="8"/>
        <v>0</v>
      </c>
    </row>
    <row r="232" spans="3:17" ht="28.5" customHeight="1" thickTop="1" thickBot="1" x14ac:dyDescent="0.25">
      <c r="C232" s="45" t="s">
        <v>377</v>
      </c>
      <c r="D232" s="46" t="str">
        <f>VLOOKUP(C232,'PC Receitas'!$I$4:$J$103,2,FALSE)</f>
        <v>-</v>
      </c>
      <c r="E232" s="65">
        <f>SUMIFS(Jan!$I$5:$I$619,Jan!$S$5:$S$619,"Receita",Jan!$F$5:$F$619,CReceber!$D232,Jan!$J$5:$J$619,"Não Pago")</f>
        <v>0</v>
      </c>
      <c r="F232" s="65">
        <f>SUMIFS(Fev!$I$5:$I$619,Fev!$S$5:$S$619,"Receita",Fev!$F$5:$F$619,CReceber!$D232,Fev!$J$5:$J$619,"Não Pago")</f>
        <v>0</v>
      </c>
      <c r="G232" s="65">
        <f>SUMIFS(Mar!$I$5:$I$619,Mar!$S$5:$S$619,"Receita",Mar!$F$5:$F$619,CReceber!$D232,Mar!$J$5:$J$619,"Não Pago")</f>
        <v>0</v>
      </c>
      <c r="H232" s="65">
        <f>SUMIFS(Abr!$I$5:$I$619,Abr!$S$5:$S$619,"Receita",Abr!$F$5:$F$619,CReceber!$D232,Abr!$J$5:$J$619,"Não Pago")</f>
        <v>0</v>
      </c>
      <c r="I232" s="65">
        <f>SUMIFS(Mai!$I$5:$I$619,Mai!$S$5:$S$619,"Receita",Mai!$F$5:$F$619,CReceber!$D232,Mai!$J$5:$J$619,"Não Pago")</f>
        <v>0</v>
      </c>
      <c r="J232" s="65">
        <f>SUMIFS(Jun!$I$5:$I$619,Jun!$S$5:$S$619,"Receita",Jun!$F$5:$F$619,CReceber!$D232,Jun!$J$5:$J$619,"Não Pago")</f>
        <v>0</v>
      </c>
      <c r="K232" s="65">
        <f>SUMIFS(Jul!$I$5:$I$619,Jul!$S$5:$S$619,"Receita",Jul!$F$5:$F$619,CReceber!$D232,Jul!$J$5:$J$619,"Não Pago")</f>
        <v>0</v>
      </c>
      <c r="L232" s="65">
        <f>SUMIFS(Ago!$I$5:$I$619,Ago!$S$5:$S$619,"Receita",Ago!$F$5:$F$619,CReceber!$D232,Ago!$J$5:$J$619,"Não Pago")</f>
        <v>0</v>
      </c>
      <c r="M232" s="65">
        <f>SUMIFS(Set!$I$5:$I$619,Set!$S$5:$S$619,"Receita",Set!$F$5:$F$619,CReceber!$D232,Set!$J$5:$J$619,"Não Pago")</f>
        <v>0</v>
      </c>
      <c r="N232" s="65">
        <f>SUMIFS(Out!$I$5:$I$619,Out!$S$5:$S$619,"Receita",Out!$F$5:$F$619,CReceber!$D232,Out!$J$5:$J$619,"Não Pago")</f>
        <v>0</v>
      </c>
      <c r="O232" s="65">
        <f>SUMIFS(Nov!$I$5:$I$619,Nov!$S$5:$S$619,"Receita",Nov!$F$5:$F$619,CReceber!$D232,Nov!$J$5:$J$619,"Não Pago")</f>
        <v>0</v>
      </c>
      <c r="P232" s="65">
        <f>SUMIFS(Dez!$I$5:$I$619,Dez!$S$5:$S$619,"Receita",Dez!$F$5:$F$619,CReceber!$D232,Dez!$J$5:$J$619,"Não Pago")</f>
        <v>0</v>
      </c>
      <c r="Q232" s="62">
        <f t="shared" si="8"/>
        <v>0</v>
      </c>
    </row>
    <row r="233" spans="3:17" ht="28.5" customHeight="1" thickTop="1" thickBot="1" x14ac:dyDescent="0.25">
      <c r="C233" s="45" t="s">
        <v>380</v>
      </c>
      <c r="D233" s="46" t="str">
        <f>VLOOKUP(C233,'PC Receitas'!$I$4:$J$103,2,FALSE)</f>
        <v>-</v>
      </c>
      <c r="E233" s="65">
        <f>SUMIFS(Jan!$I$5:$I$619,Jan!$S$5:$S$619,"Receita",Jan!$F$5:$F$619,CReceber!$D233,Jan!$J$5:$J$619,"Não Pago")</f>
        <v>0</v>
      </c>
      <c r="F233" s="65">
        <f>SUMIFS(Fev!$I$5:$I$619,Fev!$S$5:$S$619,"Receita",Fev!$F$5:$F$619,CReceber!$D233,Fev!$J$5:$J$619,"Não Pago")</f>
        <v>0</v>
      </c>
      <c r="G233" s="65">
        <f>SUMIFS(Mar!$I$5:$I$619,Mar!$S$5:$S$619,"Receita",Mar!$F$5:$F$619,CReceber!$D233,Mar!$J$5:$J$619,"Não Pago")</f>
        <v>0</v>
      </c>
      <c r="H233" s="65">
        <f>SUMIFS(Abr!$I$5:$I$619,Abr!$S$5:$S$619,"Receita",Abr!$F$5:$F$619,CReceber!$D233,Abr!$J$5:$J$619,"Não Pago")</f>
        <v>0</v>
      </c>
      <c r="I233" s="65">
        <f>SUMIFS(Mai!$I$5:$I$619,Mai!$S$5:$S$619,"Receita",Mai!$F$5:$F$619,CReceber!$D233,Mai!$J$5:$J$619,"Não Pago")</f>
        <v>0</v>
      </c>
      <c r="J233" s="65">
        <f>SUMIFS(Jun!$I$5:$I$619,Jun!$S$5:$S$619,"Receita",Jun!$F$5:$F$619,CReceber!$D233,Jun!$J$5:$J$619,"Não Pago")</f>
        <v>0</v>
      </c>
      <c r="K233" s="65">
        <f>SUMIFS(Jul!$I$5:$I$619,Jul!$S$5:$S$619,"Receita",Jul!$F$5:$F$619,CReceber!$D233,Jul!$J$5:$J$619,"Não Pago")</f>
        <v>0</v>
      </c>
      <c r="L233" s="65">
        <f>SUMIFS(Ago!$I$5:$I$619,Ago!$S$5:$S$619,"Receita",Ago!$F$5:$F$619,CReceber!$D233,Ago!$J$5:$J$619,"Não Pago")</f>
        <v>0</v>
      </c>
      <c r="M233" s="65">
        <f>SUMIFS(Set!$I$5:$I$619,Set!$S$5:$S$619,"Receita",Set!$F$5:$F$619,CReceber!$D233,Set!$J$5:$J$619,"Não Pago")</f>
        <v>0</v>
      </c>
      <c r="N233" s="65">
        <f>SUMIFS(Out!$I$5:$I$619,Out!$S$5:$S$619,"Receita",Out!$F$5:$F$619,CReceber!$D233,Out!$J$5:$J$619,"Não Pago")</f>
        <v>0</v>
      </c>
      <c r="O233" s="65">
        <f>SUMIFS(Nov!$I$5:$I$619,Nov!$S$5:$S$619,"Receita",Nov!$F$5:$F$619,CReceber!$D233,Nov!$J$5:$J$619,"Não Pago")</f>
        <v>0</v>
      </c>
      <c r="P233" s="65">
        <f>SUMIFS(Dez!$I$5:$I$619,Dez!$S$5:$S$619,"Receita",Dez!$F$5:$F$619,CReceber!$D233,Dez!$J$5:$J$619,"Não Pago")</f>
        <v>0</v>
      </c>
      <c r="Q233" s="62">
        <f t="shared" si="8"/>
        <v>0</v>
      </c>
    </row>
    <row r="234" spans="3:17" ht="28.5" customHeight="1" thickTop="1" thickBot="1" x14ac:dyDescent="0.25">
      <c r="C234" s="45" t="s">
        <v>383</v>
      </c>
      <c r="D234" s="46" t="str">
        <f>VLOOKUP(C234,'PC Receitas'!$I$4:$J$103,2,FALSE)</f>
        <v>-</v>
      </c>
      <c r="E234" s="65">
        <f>SUMIFS(Jan!$I$5:$I$619,Jan!$S$5:$S$619,"Receita",Jan!$F$5:$F$619,CReceber!$D234,Jan!$J$5:$J$619,"Não Pago")</f>
        <v>0</v>
      </c>
      <c r="F234" s="65">
        <f>SUMIFS(Fev!$I$5:$I$619,Fev!$S$5:$S$619,"Receita",Fev!$F$5:$F$619,CReceber!$D234,Fev!$J$5:$J$619,"Não Pago")</f>
        <v>0</v>
      </c>
      <c r="G234" s="65">
        <f>SUMIFS(Mar!$I$5:$I$619,Mar!$S$5:$S$619,"Receita",Mar!$F$5:$F$619,CReceber!$D234,Mar!$J$5:$J$619,"Não Pago")</f>
        <v>0</v>
      </c>
      <c r="H234" s="65">
        <f>SUMIFS(Abr!$I$5:$I$619,Abr!$S$5:$S$619,"Receita",Abr!$F$5:$F$619,CReceber!$D234,Abr!$J$5:$J$619,"Não Pago")</f>
        <v>0</v>
      </c>
      <c r="I234" s="65">
        <f>SUMIFS(Mai!$I$5:$I$619,Mai!$S$5:$S$619,"Receita",Mai!$F$5:$F$619,CReceber!$D234,Mai!$J$5:$J$619,"Não Pago")</f>
        <v>0</v>
      </c>
      <c r="J234" s="65">
        <f>SUMIFS(Jun!$I$5:$I$619,Jun!$S$5:$S$619,"Receita",Jun!$F$5:$F$619,CReceber!$D234,Jun!$J$5:$J$619,"Não Pago")</f>
        <v>0</v>
      </c>
      <c r="K234" s="65">
        <f>SUMIFS(Jul!$I$5:$I$619,Jul!$S$5:$S$619,"Receita",Jul!$F$5:$F$619,CReceber!$D234,Jul!$J$5:$J$619,"Não Pago")</f>
        <v>0</v>
      </c>
      <c r="L234" s="65">
        <f>SUMIFS(Ago!$I$5:$I$619,Ago!$S$5:$S$619,"Receita",Ago!$F$5:$F$619,CReceber!$D234,Ago!$J$5:$J$619,"Não Pago")</f>
        <v>0</v>
      </c>
      <c r="M234" s="65">
        <f>SUMIFS(Set!$I$5:$I$619,Set!$S$5:$S$619,"Receita",Set!$F$5:$F$619,CReceber!$D234,Set!$J$5:$J$619,"Não Pago")</f>
        <v>0</v>
      </c>
      <c r="N234" s="65">
        <f>SUMIFS(Out!$I$5:$I$619,Out!$S$5:$S$619,"Receita",Out!$F$5:$F$619,CReceber!$D234,Out!$J$5:$J$619,"Não Pago")</f>
        <v>0</v>
      </c>
      <c r="O234" s="65">
        <f>SUMIFS(Nov!$I$5:$I$619,Nov!$S$5:$S$619,"Receita",Nov!$F$5:$F$619,CReceber!$D234,Nov!$J$5:$J$619,"Não Pago")</f>
        <v>0</v>
      </c>
      <c r="P234" s="65">
        <f>SUMIFS(Dez!$I$5:$I$619,Dez!$S$5:$S$619,"Receita",Dez!$F$5:$F$619,CReceber!$D234,Dez!$J$5:$J$619,"Não Pago")</f>
        <v>0</v>
      </c>
      <c r="Q234" s="62">
        <f t="shared" si="8"/>
        <v>0</v>
      </c>
    </row>
    <row r="235" spans="3:17" ht="28.5" customHeight="1" thickTop="1" thickBot="1" x14ac:dyDescent="0.25">
      <c r="C235" s="45" t="s">
        <v>386</v>
      </c>
      <c r="D235" s="46" t="str">
        <f>VLOOKUP(C235,'PC Receitas'!$I$4:$J$103,2,FALSE)</f>
        <v>-</v>
      </c>
      <c r="E235" s="65">
        <f>SUMIFS(Jan!$I$5:$I$619,Jan!$S$5:$S$619,"Receita",Jan!$F$5:$F$619,CReceber!$D235,Jan!$J$5:$J$619,"Não Pago")</f>
        <v>0</v>
      </c>
      <c r="F235" s="65">
        <f>SUMIFS(Fev!$I$5:$I$619,Fev!$S$5:$S$619,"Receita",Fev!$F$5:$F$619,CReceber!$D235,Fev!$J$5:$J$619,"Não Pago")</f>
        <v>0</v>
      </c>
      <c r="G235" s="65">
        <f>SUMIFS(Mar!$I$5:$I$619,Mar!$S$5:$S$619,"Receita",Mar!$F$5:$F$619,CReceber!$D235,Mar!$J$5:$J$619,"Não Pago")</f>
        <v>0</v>
      </c>
      <c r="H235" s="65">
        <f>SUMIFS(Abr!$I$5:$I$619,Abr!$S$5:$S$619,"Receita",Abr!$F$5:$F$619,CReceber!$D235,Abr!$J$5:$J$619,"Não Pago")</f>
        <v>0</v>
      </c>
      <c r="I235" s="65">
        <f>SUMIFS(Mai!$I$5:$I$619,Mai!$S$5:$S$619,"Receita",Mai!$F$5:$F$619,CReceber!$D235,Mai!$J$5:$J$619,"Não Pago")</f>
        <v>0</v>
      </c>
      <c r="J235" s="65">
        <f>SUMIFS(Jun!$I$5:$I$619,Jun!$S$5:$S$619,"Receita",Jun!$F$5:$F$619,CReceber!$D235,Jun!$J$5:$J$619,"Não Pago")</f>
        <v>0</v>
      </c>
      <c r="K235" s="65">
        <f>SUMIFS(Jul!$I$5:$I$619,Jul!$S$5:$S$619,"Receita",Jul!$F$5:$F$619,CReceber!$D235,Jul!$J$5:$J$619,"Não Pago")</f>
        <v>0</v>
      </c>
      <c r="L235" s="65">
        <f>SUMIFS(Ago!$I$5:$I$619,Ago!$S$5:$S$619,"Receita",Ago!$F$5:$F$619,CReceber!$D235,Ago!$J$5:$J$619,"Não Pago")</f>
        <v>0</v>
      </c>
      <c r="M235" s="65">
        <f>SUMIFS(Set!$I$5:$I$619,Set!$S$5:$S$619,"Receita",Set!$F$5:$F$619,CReceber!$D235,Set!$J$5:$J$619,"Não Pago")</f>
        <v>0</v>
      </c>
      <c r="N235" s="65">
        <f>SUMIFS(Out!$I$5:$I$619,Out!$S$5:$S$619,"Receita",Out!$F$5:$F$619,CReceber!$D235,Out!$J$5:$J$619,"Não Pago")</f>
        <v>0</v>
      </c>
      <c r="O235" s="65">
        <f>SUMIFS(Nov!$I$5:$I$619,Nov!$S$5:$S$619,"Receita",Nov!$F$5:$F$619,CReceber!$D235,Nov!$J$5:$J$619,"Não Pago")</f>
        <v>0</v>
      </c>
      <c r="P235" s="65">
        <f>SUMIFS(Dez!$I$5:$I$619,Dez!$S$5:$S$619,"Receita",Dez!$F$5:$F$619,CReceber!$D235,Dez!$J$5:$J$619,"Não Pago")</f>
        <v>0</v>
      </c>
      <c r="Q235" s="62">
        <f t="shared" si="8"/>
        <v>0</v>
      </c>
    </row>
    <row r="236" spans="3:17" ht="28.5" customHeight="1" thickTop="1" thickBot="1" x14ac:dyDescent="0.25">
      <c r="C236" s="45" t="s">
        <v>389</v>
      </c>
      <c r="D236" s="46" t="str">
        <f>VLOOKUP(C236,'PC Receitas'!$I$4:$J$103,2,FALSE)</f>
        <v>-</v>
      </c>
      <c r="E236" s="65">
        <f>SUMIFS(Jan!$I$5:$I$619,Jan!$S$5:$S$619,"Receita",Jan!$F$5:$F$619,CReceber!$D236,Jan!$J$5:$J$619,"Não Pago")</f>
        <v>0</v>
      </c>
      <c r="F236" s="65">
        <f>SUMIFS(Fev!$I$5:$I$619,Fev!$S$5:$S$619,"Receita",Fev!$F$5:$F$619,CReceber!$D236,Fev!$J$5:$J$619,"Não Pago")</f>
        <v>0</v>
      </c>
      <c r="G236" s="65">
        <f>SUMIFS(Mar!$I$5:$I$619,Mar!$S$5:$S$619,"Receita",Mar!$F$5:$F$619,CReceber!$D236,Mar!$J$5:$J$619,"Não Pago")</f>
        <v>0</v>
      </c>
      <c r="H236" s="65">
        <f>SUMIFS(Abr!$I$5:$I$619,Abr!$S$5:$S$619,"Receita",Abr!$F$5:$F$619,CReceber!$D236,Abr!$J$5:$J$619,"Não Pago")</f>
        <v>0</v>
      </c>
      <c r="I236" s="65">
        <f>SUMIFS(Mai!$I$5:$I$619,Mai!$S$5:$S$619,"Receita",Mai!$F$5:$F$619,CReceber!$D236,Mai!$J$5:$J$619,"Não Pago")</f>
        <v>0</v>
      </c>
      <c r="J236" s="65">
        <f>SUMIFS(Jun!$I$5:$I$619,Jun!$S$5:$S$619,"Receita",Jun!$F$5:$F$619,CReceber!$D236,Jun!$J$5:$J$619,"Não Pago")</f>
        <v>0</v>
      </c>
      <c r="K236" s="65">
        <f>SUMIFS(Jul!$I$5:$I$619,Jul!$S$5:$S$619,"Receita",Jul!$F$5:$F$619,CReceber!$D236,Jul!$J$5:$J$619,"Não Pago")</f>
        <v>0</v>
      </c>
      <c r="L236" s="65">
        <f>SUMIFS(Ago!$I$5:$I$619,Ago!$S$5:$S$619,"Receita",Ago!$F$5:$F$619,CReceber!$D236,Ago!$J$5:$J$619,"Não Pago")</f>
        <v>0</v>
      </c>
      <c r="M236" s="65">
        <f>SUMIFS(Set!$I$5:$I$619,Set!$S$5:$S$619,"Receita",Set!$F$5:$F$619,CReceber!$D236,Set!$J$5:$J$619,"Não Pago")</f>
        <v>0</v>
      </c>
      <c r="N236" s="65">
        <f>SUMIFS(Out!$I$5:$I$619,Out!$S$5:$S$619,"Receita",Out!$F$5:$F$619,CReceber!$D236,Out!$J$5:$J$619,"Não Pago")</f>
        <v>0</v>
      </c>
      <c r="O236" s="65">
        <f>SUMIFS(Nov!$I$5:$I$619,Nov!$S$5:$S$619,"Receita",Nov!$F$5:$F$619,CReceber!$D236,Nov!$J$5:$J$619,"Não Pago")</f>
        <v>0</v>
      </c>
      <c r="P236" s="65">
        <f>SUMIFS(Dez!$I$5:$I$619,Dez!$S$5:$S$619,"Receita",Dez!$F$5:$F$619,CReceber!$D236,Dez!$J$5:$J$619,"Não Pago")</f>
        <v>0</v>
      </c>
      <c r="Q236" s="62">
        <f t="shared" si="8"/>
        <v>0</v>
      </c>
    </row>
    <row r="237" spans="3:17" ht="28.5" customHeight="1" thickTop="1" thickBot="1" x14ac:dyDescent="0.25">
      <c r="C237" s="45" t="s">
        <v>392</v>
      </c>
      <c r="D237" s="46" t="str">
        <f>VLOOKUP(C237,'PC Receitas'!$I$4:$J$103,2,FALSE)</f>
        <v>-</v>
      </c>
      <c r="E237" s="65">
        <f>SUMIFS(Jan!$I$5:$I$619,Jan!$S$5:$S$619,"Receita",Jan!$F$5:$F$619,CReceber!$D237,Jan!$J$5:$J$619,"Não Pago")</f>
        <v>0</v>
      </c>
      <c r="F237" s="65">
        <f>SUMIFS(Fev!$I$5:$I$619,Fev!$S$5:$S$619,"Receita",Fev!$F$5:$F$619,CReceber!$D237,Fev!$J$5:$J$619,"Não Pago")</f>
        <v>0</v>
      </c>
      <c r="G237" s="65">
        <f>SUMIFS(Mar!$I$5:$I$619,Mar!$S$5:$S$619,"Receita",Mar!$F$5:$F$619,CReceber!$D237,Mar!$J$5:$J$619,"Não Pago")</f>
        <v>0</v>
      </c>
      <c r="H237" s="65">
        <f>SUMIFS(Abr!$I$5:$I$619,Abr!$S$5:$S$619,"Receita",Abr!$F$5:$F$619,CReceber!$D237,Abr!$J$5:$J$619,"Não Pago")</f>
        <v>0</v>
      </c>
      <c r="I237" s="65">
        <f>SUMIFS(Mai!$I$5:$I$619,Mai!$S$5:$S$619,"Receita",Mai!$F$5:$F$619,CReceber!$D237,Mai!$J$5:$J$619,"Não Pago")</f>
        <v>0</v>
      </c>
      <c r="J237" s="65">
        <f>SUMIFS(Jun!$I$5:$I$619,Jun!$S$5:$S$619,"Receita",Jun!$F$5:$F$619,CReceber!$D237,Jun!$J$5:$J$619,"Não Pago")</f>
        <v>0</v>
      </c>
      <c r="K237" s="65">
        <f>SUMIFS(Jul!$I$5:$I$619,Jul!$S$5:$S$619,"Receita",Jul!$F$5:$F$619,CReceber!$D237,Jul!$J$5:$J$619,"Não Pago")</f>
        <v>0</v>
      </c>
      <c r="L237" s="65">
        <f>SUMIFS(Ago!$I$5:$I$619,Ago!$S$5:$S$619,"Receita",Ago!$F$5:$F$619,CReceber!$D237,Ago!$J$5:$J$619,"Não Pago")</f>
        <v>0</v>
      </c>
      <c r="M237" s="65">
        <f>SUMIFS(Set!$I$5:$I$619,Set!$S$5:$S$619,"Receita",Set!$F$5:$F$619,CReceber!$D237,Set!$J$5:$J$619,"Não Pago")</f>
        <v>0</v>
      </c>
      <c r="N237" s="65">
        <f>SUMIFS(Out!$I$5:$I$619,Out!$S$5:$S$619,"Receita",Out!$F$5:$F$619,CReceber!$D237,Out!$J$5:$J$619,"Não Pago")</f>
        <v>0</v>
      </c>
      <c r="O237" s="65">
        <f>SUMIFS(Nov!$I$5:$I$619,Nov!$S$5:$S$619,"Receita",Nov!$F$5:$F$619,CReceber!$D237,Nov!$J$5:$J$619,"Não Pago")</f>
        <v>0</v>
      </c>
      <c r="P237" s="65">
        <f>SUMIFS(Dez!$I$5:$I$619,Dez!$S$5:$S$619,"Receita",Dez!$F$5:$F$619,CReceber!$D237,Dez!$J$5:$J$619,"Não Pago")</f>
        <v>0</v>
      </c>
      <c r="Q237" s="62">
        <f t="shared" si="8"/>
        <v>0</v>
      </c>
    </row>
    <row r="238" spans="3:17" ht="28.5" customHeight="1" thickTop="1" thickBot="1" x14ac:dyDescent="0.25">
      <c r="C238" s="45" t="s">
        <v>395</v>
      </c>
      <c r="D238" s="46" t="str">
        <f>VLOOKUP(C238,'PC Receitas'!$I$4:$J$103,2,FALSE)</f>
        <v>-</v>
      </c>
      <c r="E238" s="65">
        <f>SUMIFS(Jan!$I$5:$I$619,Jan!$S$5:$S$619,"Receita",Jan!$F$5:$F$619,CReceber!$D238,Jan!$J$5:$J$619,"Não Pago")</f>
        <v>0</v>
      </c>
      <c r="F238" s="65">
        <f>SUMIFS(Fev!$I$5:$I$619,Fev!$S$5:$S$619,"Receita",Fev!$F$5:$F$619,CReceber!$D238,Fev!$J$5:$J$619,"Não Pago")</f>
        <v>0</v>
      </c>
      <c r="G238" s="65">
        <f>SUMIFS(Mar!$I$5:$I$619,Mar!$S$5:$S$619,"Receita",Mar!$F$5:$F$619,CReceber!$D238,Mar!$J$5:$J$619,"Não Pago")</f>
        <v>0</v>
      </c>
      <c r="H238" s="65">
        <f>SUMIFS(Abr!$I$5:$I$619,Abr!$S$5:$S$619,"Receita",Abr!$F$5:$F$619,CReceber!$D238,Abr!$J$5:$J$619,"Não Pago")</f>
        <v>0</v>
      </c>
      <c r="I238" s="65">
        <f>SUMIFS(Mai!$I$5:$I$619,Mai!$S$5:$S$619,"Receita",Mai!$F$5:$F$619,CReceber!$D238,Mai!$J$5:$J$619,"Não Pago")</f>
        <v>0</v>
      </c>
      <c r="J238" s="65">
        <f>SUMIFS(Jun!$I$5:$I$619,Jun!$S$5:$S$619,"Receita",Jun!$F$5:$F$619,CReceber!$D238,Jun!$J$5:$J$619,"Não Pago")</f>
        <v>0</v>
      </c>
      <c r="K238" s="65">
        <f>SUMIFS(Jul!$I$5:$I$619,Jul!$S$5:$S$619,"Receita",Jul!$F$5:$F$619,CReceber!$D238,Jul!$J$5:$J$619,"Não Pago")</f>
        <v>0</v>
      </c>
      <c r="L238" s="65">
        <f>SUMIFS(Ago!$I$5:$I$619,Ago!$S$5:$S$619,"Receita",Ago!$F$5:$F$619,CReceber!$D238,Ago!$J$5:$J$619,"Não Pago")</f>
        <v>0</v>
      </c>
      <c r="M238" s="65">
        <f>SUMIFS(Set!$I$5:$I$619,Set!$S$5:$S$619,"Receita",Set!$F$5:$F$619,CReceber!$D238,Set!$J$5:$J$619,"Não Pago")</f>
        <v>0</v>
      </c>
      <c r="N238" s="65">
        <f>SUMIFS(Out!$I$5:$I$619,Out!$S$5:$S$619,"Receita",Out!$F$5:$F$619,CReceber!$D238,Out!$J$5:$J$619,"Não Pago")</f>
        <v>0</v>
      </c>
      <c r="O238" s="65">
        <f>SUMIFS(Nov!$I$5:$I$619,Nov!$S$5:$S$619,"Receita",Nov!$F$5:$F$619,CReceber!$D238,Nov!$J$5:$J$619,"Não Pago")</f>
        <v>0</v>
      </c>
      <c r="P238" s="65">
        <f>SUMIFS(Dez!$I$5:$I$619,Dez!$S$5:$S$619,"Receita",Dez!$F$5:$F$619,CReceber!$D238,Dez!$J$5:$J$619,"Não Pago")</f>
        <v>0</v>
      </c>
      <c r="Q238" s="62">
        <f t="shared" si="8"/>
        <v>0</v>
      </c>
    </row>
    <row r="239" spans="3:17" ht="28.5" customHeight="1" thickTop="1" thickBot="1" x14ac:dyDescent="0.25">
      <c r="C239" s="45" t="s">
        <v>398</v>
      </c>
      <c r="D239" s="46" t="str">
        <f>VLOOKUP(C239,'PC Receitas'!$I$4:$J$103,2,FALSE)</f>
        <v>-</v>
      </c>
      <c r="E239" s="65">
        <f>SUMIFS(Jan!$I$5:$I$619,Jan!$S$5:$S$619,"Receita",Jan!$F$5:$F$619,CReceber!$D239,Jan!$J$5:$J$619,"Não Pago")</f>
        <v>0</v>
      </c>
      <c r="F239" s="65">
        <f>SUMIFS(Fev!$I$5:$I$619,Fev!$S$5:$S$619,"Receita",Fev!$F$5:$F$619,CReceber!$D239,Fev!$J$5:$J$619,"Não Pago")</f>
        <v>0</v>
      </c>
      <c r="G239" s="65">
        <f>SUMIFS(Mar!$I$5:$I$619,Mar!$S$5:$S$619,"Receita",Mar!$F$5:$F$619,CReceber!$D239,Mar!$J$5:$J$619,"Não Pago")</f>
        <v>0</v>
      </c>
      <c r="H239" s="65">
        <f>SUMIFS(Abr!$I$5:$I$619,Abr!$S$5:$S$619,"Receita",Abr!$F$5:$F$619,CReceber!$D239,Abr!$J$5:$J$619,"Não Pago")</f>
        <v>0</v>
      </c>
      <c r="I239" s="65">
        <f>SUMIFS(Mai!$I$5:$I$619,Mai!$S$5:$S$619,"Receita",Mai!$F$5:$F$619,CReceber!$D239,Mai!$J$5:$J$619,"Não Pago")</f>
        <v>0</v>
      </c>
      <c r="J239" s="65">
        <f>SUMIFS(Jun!$I$5:$I$619,Jun!$S$5:$S$619,"Receita",Jun!$F$5:$F$619,CReceber!$D239,Jun!$J$5:$J$619,"Não Pago")</f>
        <v>0</v>
      </c>
      <c r="K239" s="65">
        <f>SUMIFS(Jul!$I$5:$I$619,Jul!$S$5:$S$619,"Receita",Jul!$F$5:$F$619,CReceber!$D239,Jul!$J$5:$J$619,"Não Pago")</f>
        <v>0</v>
      </c>
      <c r="L239" s="65">
        <f>SUMIFS(Ago!$I$5:$I$619,Ago!$S$5:$S$619,"Receita",Ago!$F$5:$F$619,CReceber!$D239,Ago!$J$5:$J$619,"Não Pago")</f>
        <v>0</v>
      </c>
      <c r="M239" s="65">
        <f>SUMIFS(Set!$I$5:$I$619,Set!$S$5:$S$619,"Receita",Set!$F$5:$F$619,CReceber!$D239,Set!$J$5:$J$619,"Não Pago")</f>
        <v>0</v>
      </c>
      <c r="N239" s="65">
        <f>SUMIFS(Out!$I$5:$I$619,Out!$S$5:$S$619,"Receita",Out!$F$5:$F$619,CReceber!$D239,Out!$J$5:$J$619,"Não Pago")</f>
        <v>0</v>
      </c>
      <c r="O239" s="65">
        <f>SUMIFS(Nov!$I$5:$I$619,Nov!$S$5:$S$619,"Receita",Nov!$F$5:$F$619,CReceber!$D239,Nov!$J$5:$J$619,"Não Pago")</f>
        <v>0</v>
      </c>
      <c r="P239" s="65">
        <f>SUMIFS(Dez!$I$5:$I$619,Dez!$S$5:$S$619,"Receita",Dez!$F$5:$F$619,CReceber!$D239,Dez!$J$5:$J$619,"Não Pago")</f>
        <v>0</v>
      </c>
      <c r="Q239" s="62">
        <f t="shared" si="8"/>
        <v>0</v>
      </c>
    </row>
    <row r="240" spans="3:17" ht="28.5" customHeight="1" thickTop="1" thickBot="1" x14ac:dyDescent="0.25">
      <c r="C240" s="45" t="s">
        <v>401</v>
      </c>
      <c r="D240" s="46" t="str">
        <f>VLOOKUP(C240,'PC Receitas'!$I$4:$J$103,2,FALSE)</f>
        <v>-</v>
      </c>
      <c r="E240" s="65">
        <f>SUMIFS(Jan!$I$5:$I$619,Jan!$S$5:$S$619,"Receita",Jan!$F$5:$F$619,CReceber!$D240,Jan!$J$5:$J$619,"Não Pago")</f>
        <v>0</v>
      </c>
      <c r="F240" s="65">
        <f>SUMIFS(Fev!$I$5:$I$619,Fev!$S$5:$S$619,"Receita",Fev!$F$5:$F$619,CReceber!$D240,Fev!$J$5:$J$619,"Não Pago")</f>
        <v>0</v>
      </c>
      <c r="G240" s="65">
        <f>SUMIFS(Mar!$I$5:$I$619,Mar!$S$5:$S$619,"Receita",Mar!$F$5:$F$619,CReceber!$D240,Mar!$J$5:$J$619,"Não Pago")</f>
        <v>0</v>
      </c>
      <c r="H240" s="65">
        <f>SUMIFS(Abr!$I$5:$I$619,Abr!$S$5:$S$619,"Receita",Abr!$F$5:$F$619,CReceber!$D240,Abr!$J$5:$J$619,"Não Pago")</f>
        <v>0</v>
      </c>
      <c r="I240" s="65">
        <f>SUMIFS(Mai!$I$5:$I$619,Mai!$S$5:$S$619,"Receita",Mai!$F$5:$F$619,CReceber!$D240,Mai!$J$5:$J$619,"Não Pago")</f>
        <v>0</v>
      </c>
      <c r="J240" s="65">
        <f>SUMIFS(Jun!$I$5:$I$619,Jun!$S$5:$S$619,"Receita",Jun!$F$5:$F$619,CReceber!$D240,Jun!$J$5:$J$619,"Não Pago")</f>
        <v>0</v>
      </c>
      <c r="K240" s="65">
        <f>SUMIFS(Jul!$I$5:$I$619,Jul!$S$5:$S$619,"Receita",Jul!$F$5:$F$619,CReceber!$D240,Jul!$J$5:$J$619,"Não Pago")</f>
        <v>0</v>
      </c>
      <c r="L240" s="65">
        <f>SUMIFS(Ago!$I$5:$I$619,Ago!$S$5:$S$619,"Receita",Ago!$F$5:$F$619,CReceber!$D240,Ago!$J$5:$J$619,"Não Pago")</f>
        <v>0</v>
      </c>
      <c r="M240" s="65">
        <f>SUMIFS(Set!$I$5:$I$619,Set!$S$5:$S$619,"Receita",Set!$F$5:$F$619,CReceber!$D240,Set!$J$5:$J$619,"Não Pago")</f>
        <v>0</v>
      </c>
      <c r="N240" s="65">
        <f>SUMIFS(Out!$I$5:$I$619,Out!$S$5:$S$619,"Receita",Out!$F$5:$F$619,CReceber!$D240,Out!$J$5:$J$619,"Não Pago")</f>
        <v>0</v>
      </c>
      <c r="O240" s="65">
        <f>SUMIFS(Nov!$I$5:$I$619,Nov!$S$5:$S$619,"Receita",Nov!$F$5:$F$619,CReceber!$D240,Nov!$J$5:$J$619,"Não Pago")</f>
        <v>0</v>
      </c>
      <c r="P240" s="65">
        <f>SUMIFS(Dez!$I$5:$I$619,Dez!$S$5:$S$619,"Receita",Dez!$F$5:$F$619,CReceber!$D240,Dez!$J$5:$J$619,"Não Pago")</f>
        <v>0</v>
      </c>
      <c r="Q240" s="62">
        <f t="shared" si="8"/>
        <v>0</v>
      </c>
    </row>
    <row r="241" spans="3:17" ht="28.5" customHeight="1" thickTop="1" thickBot="1" x14ac:dyDescent="0.25">
      <c r="C241" s="45" t="s">
        <v>404</v>
      </c>
      <c r="D241" s="46" t="str">
        <f>VLOOKUP(C241,'PC Receitas'!$I$4:$J$103,2,FALSE)</f>
        <v>-</v>
      </c>
      <c r="E241" s="65">
        <f>SUMIFS(Jan!$I$5:$I$619,Jan!$S$5:$S$619,"Receita",Jan!$F$5:$F$619,CReceber!$D241,Jan!$J$5:$J$619,"Não Pago")</f>
        <v>0</v>
      </c>
      <c r="F241" s="65">
        <f>SUMIFS(Fev!$I$5:$I$619,Fev!$S$5:$S$619,"Receita",Fev!$F$5:$F$619,CReceber!$D241,Fev!$J$5:$J$619,"Não Pago")</f>
        <v>0</v>
      </c>
      <c r="G241" s="65">
        <f>SUMIFS(Mar!$I$5:$I$619,Mar!$S$5:$S$619,"Receita",Mar!$F$5:$F$619,CReceber!$D241,Mar!$J$5:$J$619,"Não Pago")</f>
        <v>0</v>
      </c>
      <c r="H241" s="65">
        <f>SUMIFS(Abr!$I$5:$I$619,Abr!$S$5:$S$619,"Receita",Abr!$F$5:$F$619,CReceber!$D241,Abr!$J$5:$J$619,"Não Pago")</f>
        <v>0</v>
      </c>
      <c r="I241" s="65">
        <f>SUMIFS(Mai!$I$5:$I$619,Mai!$S$5:$S$619,"Receita",Mai!$F$5:$F$619,CReceber!$D241,Mai!$J$5:$J$619,"Não Pago")</f>
        <v>0</v>
      </c>
      <c r="J241" s="65">
        <f>SUMIFS(Jun!$I$5:$I$619,Jun!$S$5:$S$619,"Receita",Jun!$F$5:$F$619,CReceber!$D241,Jun!$J$5:$J$619,"Não Pago")</f>
        <v>0</v>
      </c>
      <c r="K241" s="65">
        <f>SUMIFS(Jul!$I$5:$I$619,Jul!$S$5:$S$619,"Receita",Jul!$F$5:$F$619,CReceber!$D241,Jul!$J$5:$J$619,"Não Pago")</f>
        <v>0</v>
      </c>
      <c r="L241" s="65">
        <f>SUMIFS(Ago!$I$5:$I$619,Ago!$S$5:$S$619,"Receita",Ago!$F$5:$F$619,CReceber!$D241,Ago!$J$5:$J$619,"Não Pago")</f>
        <v>0</v>
      </c>
      <c r="M241" s="65">
        <f>SUMIFS(Set!$I$5:$I$619,Set!$S$5:$S$619,"Receita",Set!$F$5:$F$619,CReceber!$D241,Set!$J$5:$J$619,"Não Pago")</f>
        <v>0</v>
      </c>
      <c r="N241" s="65">
        <f>SUMIFS(Out!$I$5:$I$619,Out!$S$5:$S$619,"Receita",Out!$F$5:$F$619,CReceber!$D241,Out!$J$5:$J$619,"Não Pago")</f>
        <v>0</v>
      </c>
      <c r="O241" s="65">
        <f>SUMIFS(Nov!$I$5:$I$619,Nov!$S$5:$S$619,"Receita",Nov!$F$5:$F$619,CReceber!$D241,Nov!$J$5:$J$619,"Não Pago")</f>
        <v>0</v>
      </c>
      <c r="P241" s="65">
        <f>SUMIFS(Dez!$I$5:$I$619,Dez!$S$5:$S$619,"Receita",Dez!$F$5:$F$619,CReceber!$D241,Dez!$J$5:$J$619,"Não Pago")</f>
        <v>0</v>
      </c>
      <c r="Q241" s="62">
        <f t="shared" si="8"/>
        <v>0</v>
      </c>
    </row>
    <row r="242" spans="3:17" ht="28.5" customHeight="1" thickTop="1" thickBot="1" x14ac:dyDescent="0.25">
      <c r="C242" s="45" t="s">
        <v>407</v>
      </c>
      <c r="D242" s="46" t="str">
        <f>VLOOKUP(C242,'PC Receitas'!$I$4:$J$103,2,FALSE)</f>
        <v>-</v>
      </c>
      <c r="E242" s="65">
        <f>SUMIFS(Jan!$I$5:$I$619,Jan!$S$5:$S$619,"Receita",Jan!$F$5:$F$619,CReceber!$D242,Jan!$J$5:$J$619,"Não Pago")</f>
        <v>0</v>
      </c>
      <c r="F242" s="65">
        <f>SUMIFS(Fev!$I$5:$I$619,Fev!$S$5:$S$619,"Receita",Fev!$F$5:$F$619,CReceber!$D242,Fev!$J$5:$J$619,"Não Pago")</f>
        <v>0</v>
      </c>
      <c r="G242" s="65">
        <f>SUMIFS(Mar!$I$5:$I$619,Mar!$S$5:$S$619,"Receita",Mar!$F$5:$F$619,CReceber!$D242,Mar!$J$5:$J$619,"Não Pago")</f>
        <v>0</v>
      </c>
      <c r="H242" s="65">
        <f>SUMIFS(Abr!$I$5:$I$619,Abr!$S$5:$S$619,"Receita",Abr!$F$5:$F$619,CReceber!$D242,Abr!$J$5:$J$619,"Não Pago")</f>
        <v>0</v>
      </c>
      <c r="I242" s="65">
        <f>SUMIFS(Mai!$I$5:$I$619,Mai!$S$5:$S$619,"Receita",Mai!$F$5:$F$619,CReceber!$D242,Mai!$J$5:$J$619,"Não Pago")</f>
        <v>0</v>
      </c>
      <c r="J242" s="65">
        <f>SUMIFS(Jun!$I$5:$I$619,Jun!$S$5:$S$619,"Receita",Jun!$F$5:$F$619,CReceber!$D242,Jun!$J$5:$J$619,"Não Pago")</f>
        <v>0</v>
      </c>
      <c r="K242" s="65">
        <f>SUMIFS(Jul!$I$5:$I$619,Jul!$S$5:$S$619,"Receita",Jul!$F$5:$F$619,CReceber!$D242,Jul!$J$5:$J$619,"Não Pago")</f>
        <v>0</v>
      </c>
      <c r="L242" s="65">
        <f>SUMIFS(Ago!$I$5:$I$619,Ago!$S$5:$S$619,"Receita",Ago!$F$5:$F$619,CReceber!$D242,Ago!$J$5:$J$619,"Não Pago")</f>
        <v>0</v>
      </c>
      <c r="M242" s="65">
        <f>SUMIFS(Set!$I$5:$I$619,Set!$S$5:$S$619,"Receita",Set!$F$5:$F$619,CReceber!$D242,Set!$J$5:$J$619,"Não Pago")</f>
        <v>0</v>
      </c>
      <c r="N242" s="65">
        <f>SUMIFS(Out!$I$5:$I$619,Out!$S$5:$S$619,"Receita",Out!$F$5:$F$619,CReceber!$D242,Out!$J$5:$J$619,"Não Pago")</f>
        <v>0</v>
      </c>
      <c r="O242" s="65">
        <f>SUMIFS(Nov!$I$5:$I$619,Nov!$S$5:$S$619,"Receita",Nov!$F$5:$F$619,CReceber!$D242,Nov!$J$5:$J$619,"Não Pago")</f>
        <v>0</v>
      </c>
      <c r="P242" s="65">
        <f>SUMIFS(Dez!$I$5:$I$619,Dez!$S$5:$S$619,"Receita",Dez!$F$5:$F$619,CReceber!$D242,Dez!$J$5:$J$619,"Não Pago")</f>
        <v>0</v>
      </c>
      <c r="Q242" s="62">
        <f t="shared" si="8"/>
        <v>0</v>
      </c>
    </row>
    <row r="243" spans="3:17" ht="28.5" customHeight="1" thickTop="1" thickBot="1" x14ac:dyDescent="0.25">
      <c r="C243" s="45" t="s">
        <v>410</v>
      </c>
      <c r="D243" s="46" t="str">
        <f>VLOOKUP(C243,'PC Receitas'!$I$4:$J$103,2,FALSE)</f>
        <v>-</v>
      </c>
      <c r="E243" s="65">
        <f>SUMIFS(Jan!$I$5:$I$619,Jan!$S$5:$S$619,"Receita",Jan!$F$5:$F$619,CReceber!$D243,Jan!$J$5:$J$619,"Não Pago")</f>
        <v>0</v>
      </c>
      <c r="F243" s="65">
        <f>SUMIFS(Fev!$I$5:$I$619,Fev!$S$5:$S$619,"Receita",Fev!$F$5:$F$619,CReceber!$D243,Fev!$J$5:$J$619,"Não Pago")</f>
        <v>0</v>
      </c>
      <c r="G243" s="65">
        <f>SUMIFS(Mar!$I$5:$I$619,Mar!$S$5:$S$619,"Receita",Mar!$F$5:$F$619,CReceber!$D243,Mar!$J$5:$J$619,"Não Pago")</f>
        <v>0</v>
      </c>
      <c r="H243" s="65">
        <f>SUMIFS(Abr!$I$5:$I$619,Abr!$S$5:$S$619,"Receita",Abr!$F$5:$F$619,CReceber!$D243,Abr!$J$5:$J$619,"Não Pago")</f>
        <v>0</v>
      </c>
      <c r="I243" s="65">
        <f>SUMIFS(Mai!$I$5:$I$619,Mai!$S$5:$S$619,"Receita",Mai!$F$5:$F$619,CReceber!$D243,Mai!$J$5:$J$619,"Não Pago")</f>
        <v>0</v>
      </c>
      <c r="J243" s="65">
        <f>SUMIFS(Jun!$I$5:$I$619,Jun!$S$5:$S$619,"Receita",Jun!$F$5:$F$619,CReceber!$D243,Jun!$J$5:$J$619,"Não Pago")</f>
        <v>0</v>
      </c>
      <c r="K243" s="65">
        <f>SUMIFS(Jul!$I$5:$I$619,Jul!$S$5:$S$619,"Receita",Jul!$F$5:$F$619,CReceber!$D243,Jul!$J$5:$J$619,"Não Pago")</f>
        <v>0</v>
      </c>
      <c r="L243" s="65">
        <f>SUMIFS(Ago!$I$5:$I$619,Ago!$S$5:$S$619,"Receita",Ago!$F$5:$F$619,CReceber!$D243,Ago!$J$5:$J$619,"Não Pago")</f>
        <v>0</v>
      </c>
      <c r="M243" s="65">
        <f>SUMIFS(Set!$I$5:$I$619,Set!$S$5:$S$619,"Receita",Set!$F$5:$F$619,CReceber!$D243,Set!$J$5:$J$619,"Não Pago")</f>
        <v>0</v>
      </c>
      <c r="N243" s="65">
        <f>SUMIFS(Out!$I$5:$I$619,Out!$S$5:$S$619,"Receita",Out!$F$5:$F$619,CReceber!$D243,Out!$J$5:$J$619,"Não Pago")</f>
        <v>0</v>
      </c>
      <c r="O243" s="65">
        <f>SUMIFS(Nov!$I$5:$I$619,Nov!$S$5:$S$619,"Receita",Nov!$F$5:$F$619,CReceber!$D243,Nov!$J$5:$J$619,"Não Pago")</f>
        <v>0</v>
      </c>
      <c r="P243" s="65">
        <f>SUMIFS(Dez!$I$5:$I$619,Dez!$S$5:$S$619,"Receita",Dez!$F$5:$F$619,CReceber!$D243,Dez!$J$5:$J$619,"Não Pago")</f>
        <v>0</v>
      </c>
      <c r="Q243" s="62">
        <f t="shared" si="8"/>
        <v>0</v>
      </c>
    </row>
    <row r="244" spans="3:17" ht="28.5" customHeight="1" thickTop="1" thickBot="1" x14ac:dyDescent="0.25">
      <c r="C244" s="45" t="s">
        <v>413</v>
      </c>
      <c r="D244" s="46" t="str">
        <f>VLOOKUP(C244,'PC Receitas'!$I$4:$J$103,2,FALSE)</f>
        <v>-</v>
      </c>
      <c r="E244" s="65">
        <f>SUMIFS(Jan!$I$5:$I$619,Jan!$S$5:$S$619,"Receita",Jan!$F$5:$F$619,CReceber!$D244,Jan!$J$5:$J$619,"Não Pago")</f>
        <v>0</v>
      </c>
      <c r="F244" s="65">
        <f>SUMIFS(Fev!$I$5:$I$619,Fev!$S$5:$S$619,"Receita",Fev!$F$5:$F$619,CReceber!$D244,Fev!$J$5:$J$619,"Não Pago")</f>
        <v>0</v>
      </c>
      <c r="G244" s="65">
        <f>SUMIFS(Mar!$I$5:$I$619,Mar!$S$5:$S$619,"Receita",Mar!$F$5:$F$619,CReceber!$D244,Mar!$J$5:$J$619,"Não Pago")</f>
        <v>0</v>
      </c>
      <c r="H244" s="65">
        <f>SUMIFS(Abr!$I$5:$I$619,Abr!$S$5:$S$619,"Receita",Abr!$F$5:$F$619,CReceber!$D244,Abr!$J$5:$J$619,"Não Pago")</f>
        <v>0</v>
      </c>
      <c r="I244" s="65">
        <f>SUMIFS(Mai!$I$5:$I$619,Mai!$S$5:$S$619,"Receita",Mai!$F$5:$F$619,CReceber!$D244,Mai!$J$5:$J$619,"Não Pago")</f>
        <v>0</v>
      </c>
      <c r="J244" s="65">
        <f>SUMIFS(Jun!$I$5:$I$619,Jun!$S$5:$S$619,"Receita",Jun!$F$5:$F$619,CReceber!$D244,Jun!$J$5:$J$619,"Não Pago")</f>
        <v>0</v>
      </c>
      <c r="K244" s="65">
        <f>SUMIFS(Jul!$I$5:$I$619,Jul!$S$5:$S$619,"Receita",Jul!$F$5:$F$619,CReceber!$D244,Jul!$J$5:$J$619,"Não Pago")</f>
        <v>0</v>
      </c>
      <c r="L244" s="65">
        <f>SUMIFS(Ago!$I$5:$I$619,Ago!$S$5:$S$619,"Receita",Ago!$F$5:$F$619,CReceber!$D244,Ago!$J$5:$J$619,"Não Pago")</f>
        <v>0</v>
      </c>
      <c r="M244" s="65">
        <f>SUMIFS(Set!$I$5:$I$619,Set!$S$5:$S$619,"Receita",Set!$F$5:$F$619,CReceber!$D244,Set!$J$5:$J$619,"Não Pago")</f>
        <v>0</v>
      </c>
      <c r="N244" s="65">
        <f>SUMIFS(Out!$I$5:$I$619,Out!$S$5:$S$619,"Receita",Out!$F$5:$F$619,CReceber!$D244,Out!$J$5:$J$619,"Não Pago")</f>
        <v>0</v>
      </c>
      <c r="O244" s="65">
        <f>SUMIFS(Nov!$I$5:$I$619,Nov!$S$5:$S$619,"Receita",Nov!$F$5:$F$619,CReceber!$D244,Nov!$J$5:$J$619,"Não Pago")</f>
        <v>0</v>
      </c>
      <c r="P244" s="65">
        <f>SUMIFS(Dez!$I$5:$I$619,Dez!$S$5:$S$619,"Receita",Dez!$F$5:$F$619,CReceber!$D244,Dez!$J$5:$J$619,"Não Pago")</f>
        <v>0</v>
      </c>
      <c r="Q244" s="62">
        <f t="shared" si="8"/>
        <v>0</v>
      </c>
    </row>
    <row r="245" spans="3:17" ht="28.5" customHeight="1" thickTop="1" thickBot="1" x14ac:dyDescent="0.25">
      <c r="C245" s="45" t="s">
        <v>416</v>
      </c>
      <c r="D245" s="46" t="str">
        <f>VLOOKUP(C245,'PC Receitas'!$I$4:$J$103,2,FALSE)</f>
        <v>-</v>
      </c>
      <c r="E245" s="65">
        <f>SUMIFS(Jan!$I$5:$I$619,Jan!$S$5:$S$619,"Receita",Jan!$F$5:$F$619,CReceber!$D245,Jan!$J$5:$J$619,"Não Pago")</f>
        <v>0</v>
      </c>
      <c r="F245" s="65">
        <f>SUMIFS(Fev!$I$5:$I$619,Fev!$S$5:$S$619,"Receita",Fev!$F$5:$F$619,CReceber!$D245,Fev!$J$5:$J$619,"Não Pago")</f>
        <v>0</v>
      </c>
      <c r="G245" s="65">
        <f>SUMIFS(Mar!$I$5:$I$619,Mar!$S$5:$S$619,"Receita",Mar!$F$5:$F$619,CReceber!$D245,Mar!$J$5:$J$619,"Não Pago")</f>
        <v>0</v>
      </c>
      <c r="H245" s="65">
        <f>SUMIFS(Abr!$I$5:$I$619,Abr!$S$5:$S$619,"Receita",Abr!$F$5:$F$619,CReceber!$D245,Abr!$J$5:$J$619,"Não Pago")</f>
        <v>0</v>
      </c>
      <c r="I245" s="65">
        <f>SUMIFS(Mai!$I$5:$I$619,Mai!$S$5:$S$619,"Receita",Mai!$F$5:$F$619,CReceber!$D245,Mai!$J$5:$J$619,"Não Pago")</f>
        <v>0</v>
      </c>
      <c r="J245" s="65">
        <f>SUMIFS(Jun!$I$5:$I$619,Jun!$S$5:$S$619,"Receita",Jun!$F$5:$F$619,CReceber!$D245,Jun!$J$5:$J$619,"Não Pago")</f>
        <v>0</v>
      </c>
      <c r="K245" s="65">
        <f>SUMIFS(Jul!$I$5:$I$619,Jul!$S$5:$S$619,"Receita",Jul!$F$5:$F$619,CReceber!$D245,Jul!$J$5:$J$619,"Não Pago")</f>
        <v>0</v>
      </c>
      <c r="L245" s="65">
        <f>SUMIFS(Ago!$I$5:$I$619,Ago!$S$5:$S$619,"Receita",Ago!$F$5:$F$619,CReceber!$D245,Ago!$J$5:$J$619,"Não Pago")</f>
        <v>0</v>
      </c>
      <c r="M245" s="65">
        <f>SUMIFS(Set!$I$5:$I$619,Set!$S$5:$S$619,"Receita",Set!$F$5:$F$619,CReceber!$D245,Set!$J$5:$J$619,"Não Pago")</f>
        <v>0</v>
      </c>
      <c r="N245" s="65">
        <f>SUMIFS(Out!$I$5:$I$619,Out!$S$5:$S$619,"Receita",Out!$F$5:$F$619,CReceber!$D245,Out!$J$5:$J$619,"Não Pago")</f>
        <v>0</v>
      </c>
      <c r="O245" s="65">
        <f>SUMIFS(Nov!$I$5:$I$619,Nov!$S$5:$S$619,"Receita",Nov!$F$5:$F$619,CReceber!$D245,Nov!$J$5:$J$619,"Não Pago")</f>
        <v>0</v>
      </c>
      <c r="P245" s="65">
        <f>SUMIFS(Dez!$I$5:$I$619,Dez!$S$5:$S$619,"Receita",Dez!$F$5:$F$619,CReceber!$D245,Dez!$J$5:$J$619,"Não Pago")</f>
        <v>0</v>
      </c>
      <c r="Q245" s="62">
        <f t="shared" si="8"/>
        <v>0</v>
      </c>
    </row>
    <row r="246" spans="3:17" ht="28.5" customHeight="1" thickTop="1" thickBot="1" x14ac:dyDescent="0.25">
      <c r="C246" s="45" t="s">
        <v>419</v>
      </c>
      <c r="D246" s="46" t="str">
        <f>VLOOKUP(C246,'PC Receitas'!$I$4:$J$103,2,FALSE)</f>
        <v>-</v>
      </c>
      <c r="E246" s="65">
        <f>SUMIFS(Jan!$I$5:$I$619,Jan!$S$5:$S$619,"Receita",Jan!$F$5:$F$619,CReceber!$D246,Jan!$J$5:$J$619,"Não Pago")</f>
        <v>0</v>
      </c>
      <c r="F246" s="65">
        <f>SUMIFS(Fev!$I$5:$I$619,Fev!$S$5:$S$619,"Receita",Fev!$F$5:$F$619,CReceber!$D246,Fev!$J$5:$J$619,"Não Pago")</f>
        <v>0</v>
      </c>
      <c r="G246" s="65">
        <f>SUMIFS(Mar!$I$5:$I$619,Mar!$S$5:$S$619,"Receita",Mar!$F$5:$F$619,CReceber!$D246,Mar!$J$5:$J$619,"Não Pago")</f>
        <v>0</v>
      </c>
      <c r="H246" s="65">
        <f>SUMIFS(Abr!$I$5:$I$619,Abr!$S$5:$S$619,"Receita",Abr!$F$5:$F$619,CReceber!$D246,Abr!$J$5:$J$619,"Não Pago")</f>
        <v>0</v>
      </c>
      <c r="I246" s="65">
        <f>SUMIFS(Mai!$I$5:$I$619,Mai!$S$5:$S$619,"Receita",Mai!$F$5:$F$619,CReceber!$D246,Mai!$J$5:$J$619,"Não Pago")</f>
        <v>0</v>
      </c>
      <c r="J246" s="65">
        <f>SUMIFS(Jun!$I$5:$I$619,Jun!$S$5:$S$619,"Receita",Jun!$F$5:$F$619,CReceber!$D246,Jun!$J$5:$J$619,"Não Pago")</f>
        <v>0</v>
      </c>
      <c r="K246" s="65">
        <f>SUMIFS(Jul!$I$5:$I$619,Jul!$S$5:$S$619,"Receita",Jul!$F$5:$F$619,CReceber!$D246,Jul!$J$5:$J$619,"Não Pago")</f>
        <v>0</v>
      </c>
      <c r="L246" s="65">
        <f>SUMIFS(Ago!$I$5:$I$619,Ago!$S$5:$S$619,"Receita",Ago!$F$5:$F$619,CReceber!$D246,Ago!$J$5:$J$619,"Não Pago")</f>
        <v>0</v>
      </c>
      <c r="M246" s="65">
        <f>SUMIFS(Set!$I$5:$I$619,Set!$S$5:$S$619,"Receita",Set!$F$5:$F$619,CReceber!$D246,Set!$J$5:$J$619,"Não Pago")</f>
        <v>0</v>
      </c>
      <c r="N246" s="65">
        <f>SUMIFS(Out!$I$5:$I$619,Out!$S$5:$S$619,"Receita",Out!$F$5:$F$619,CReceber!$D246,Out!$J$5:$J$619,"Não Pago")</f>
        <v>0</v>
      </c>
      <c r="O246" s="65">
        <f>SUMIFS(Nov!$I$5:$I$619,Nov!$S$5:$S$619,"Receita",Nov!$F$5:$F$619,CReceber!$D246,Nov!$J$5:$J$619,"Não Pago")</f>
        <v>0</v>
      </c>
      <c r="P246" s="65">
        <f>SUMIFS(Dez!$I$5:$I$619,Dez!$S$5:$S$619,"Receita",Dez!$F$5:$F$619,CReceber!$D246,Dez!$J$5:$J$619,"Não Pago")</f>
        <v>0</v>
      </c>
      <c r="Q246" s="62">
        <f t="shared" si="8"/>
        <v>0</v>
      </c>
    </row>
    <row r="247" spans="3:17" ht="28.5" customHeight="1" thickTop="1" thickBot="1" x14ac:dyDescent="0.25">
      <c r="C247" s="45" t="s">
        <v>422</v>
      </c>
      <c r="D247" s="46" t="str">
        <f>VLOOKUP(C247,'PC Receitas'!$I$4:$J$103,2,FALSE)</f>
        <v>-</v>
      </c>
      <c r="E247" s="65">
        <f>SUMIFS(Jan!$I$5:$I$619,Jan!$S$5:$S$619,"Receita",Jan!$F$5:$F$619,CReceber!$D247,Jan!$J$5:$J$619,"Não Pago")</f>
        <v>0</v>
      </c>
      <c r="F247" s="65">
        <f>SUMIFS(Fev!$I$5:$I$619,Fev!$S$5:$S$619,"Receita",Fev!$F$5:$F$619,CReceber!$D247,Fev!$J$5:$J$619,"Não Pago")</f>
        <v>0</v>
      </c>
      <c r="G247" s="65">
        <f>SUMIFS(Mar!$I$5:$I$619,Mar!$S$5:$S$619,"Receita",Mar!$F$5:$F$619,CReceber!$D247,Mar!$J$5:$J$619,"Não Pago")</f>
        <v>0</v>
      </c>
      <c r="H247" s="65">
        <f>SUMIFS(Abr!$I$5:$I$619,Abr!$S$5:$S$619,"Receita",Abr!$F$5:$F$619,CReceber!$D247,Abr!$J$5:$J$619,"Não Pago")</f>
        <v>0</v>
      </c>
      <c r="I247" s="65">
        <f>SUMIFS(Mai!$I$5:$I$619,Mai!$S$5:$S$619,"Receita",Mai!$F$5:$F$619,CReceber!$D247,Mai!$J$5:$J$619,"Não Pago")</f>
        <v>0</v>
      </c>
      <c r="J247" s="65">
        <f>SUMIFS(Jun!$I$5:$I$619,Jun!$S$5:$S$619,"Receita",Jun!$F$5:$F$619,CReceber!$D247,Jun!$J$5:$J$619,"Não Pago")</f>
        <v>0</v>
      </c>
      <c r="K247" s="65">
        <f>SUMIFS(Jul!$I$5:$I$619,Jul!$S$5:$S$619,"Receita",Jul!$F$5:$F$619,CReceber!$D247,Jul!$J$5:$J$619,"Não Pago")</f>
        <v>0</v>
      </c>
      <c r="L247" s="65">
        <f>SUMIFS(Ago!$I$5:$I$619,Ago!$S$5:$S$619,"Receita",Ago!$F$5:$F$619,CReceber!$D247,Ago!$J$5:$J$619,"Não Pago")</f>
        <v>0</v>
      </c>
      <c r="M247" s="65">
        <f>SUMIFS(Set!$I$5:$I$619,Set!$S$5:$S$619,"Receita",Set!$F$5:$F$619,CReceber!$D247,Set!$J$5:$J$619,"Não Pago")</f>
        <v>0</v>
      </c>
      <c r="N247" s="65">
        <f>SUMIFS(Out!$I$5:$I$619,Out!$S$5:$S$619,"Receita",Out!$F$5:$F$619,CReceber!$D247,Out!$J$5:$J$619,"Não Pago")</f>
        <v>0</v>
      </c>
      <c r="O247" s="65">
        <f>SUMIFS(Nov!$I$5:$I$619,Nov!$S$5:$S$619,"Receita",Nov!$F$5:$F$619,CReceber!$D247,Nov!$J$5:$J$619,"Não Pago")</f>
        <v>0</v>
      </c>
      <c r="P247" s="65">
        <f>SUMIFS(Dez!$I$5:$I$619,Dez!$S$5:$S$619,"Receita",Dez!$F$5:$F$619,CReceber!$D247,Dez!$J$5:$J$619,"Não Pago")</f>
        <v>0</v>
      </c>
      <c r="Q247" s="62">
        <f t="shared" si="8"/>
        <v>0</v>
      </c>
    </row>
    <row r="248" spans="3:17" ht="28.5" customHeight="1" thickTop="1" thickBot="1" x14ac:dyDescent="0.25">
      <c r="C248" s="45" t="s">
        <v>425</v>
      </c>
      <c r="D248" s="46" t="str">
        <f>VLOOKUP(C248,'PC Receitas'!$I$4:$J$103,2,FALSE)</f>
        <v>-</v>
      </c>
      <c r="E248" s="65">
        <f>SUMIFS(Jan!$I$5:$I$619,Jan!$S$5:$S$619,"Receita",Jan!$F$5:$F$619,CReceber!$D248,Jan!$J$5:$J$619,"Não Pago")</f>
        <v>0</v>
      </c>
      <c r="F248" s="65">
        <f>SUMIFS(Fev!$I$5:$I$619,Fev!$S$5:$S$619,"Receita",Fev!$F$5:$F$619,CReceber!$D248,Fev!$J$5:$J$619,"Não Pago")</f>
        <v>0</v>
      </c>
      <c r="G248" s="65">
        <f>SUMIFS(Mar!$I$5:$I$619,Mar!$S$5:$S$619,"Receita",Mar!$F$5:$F$619,CReceber!$D248,Mar!$J$5:$J$619,"Não Pago")</f>
        <v>0</v>
      </c>
      <c r="H248" s="65">
        <f>SUMIFS(Abr!$I$5:$I$619,Abr!$S$5:$S$619,"Receita",Abr!$F$5:$F$619,CReceber!$D248,Abr!$J$5:$J$619,"Não Pago")</f>
        <v>0</v>
      </c>
      <c r="I248" s="65">
        <f>SUMIFS(Mai!$I$5:$I$619,Mai!$S$5:$S$619,"Receita",Mai!$F$5:$F$619,CReceber!$D248,Mai!$J$5:$J$619,"Não Pago")</f>
        <v>0</v>
      </c>
      <c r="J248" s="65">
        <f>SUMIFS(Jun!$I$5:$I$619,Jun!$S$5:$S$619,"Receita",Jun!$F$5:$F$619,CReceber!$D248,Jun!$J$5:$J$619,"Não Pago")</f>
        <v>0</v>
      </c>
      <c r="K248" s="65">
        <f>SUMIFS(Jul!$I$5:$I$619,Jul!$S$5:$S$619,"Receita",Jul!$F$5:$F$619,CReceber!$D248,Jul!$J$5:$J$619,"Não Pago")</f>
        <v>0</v>
      </c>
      <c r="L248" s="65">
        <f>SUMIFS(Ago!$I$5:$I$619,Ago!$S$5:$S$619,"Receita",Ago!$F$5:$F$619,CReceber!$D248,Ago!$J$5:$J$619,"Não Pago")</f>
        <v>0</v>
      </c>
      <c r="M248" s="65">
        <f>SUMIFS(Set!$I$5:$I$619,Set!$S$5:$S$619,"Receita",Set!$F$5:$F$619,CReceber!$D248,Set!$J$5:$J$619,"Não Pago")</f>
        <v>0</v>
      </c>
      <c r="N248" s="65">
        <f>SUMIFS(Out!$I$5:$I$619,Out!$S$5:$S$619,"Receita",Out!$F$5:$F$619,CReceber!$D248,Out!$J$5:$J$619,"Não Pago")</f>
        <v>0</v>
      </c>
      <c r="O248" s="65">
        <f>SUMIFS(Nov!$I$5:$I$619,Nov!$S$5:$S$619,"Receita",Nov!$F$5:$F$619,CReceber!$D248,Nov!$J$5:$J$619,"Não Pago")</f>
        <v>0</v>
      </c>
      <c r="P248" s="65">
        <f>SUMIFS(Dez!$I$5:$I$619,Dez!$S$5:$S$619,"Receita",Dez!$F$5:$F$619,CReceber!$D248,Dez!$J$5:$J$619,"Não Pago")</f>
        <v>0</v>
      </c>
      <c r="Q248" s="62">
        <f t="shared" si="8"/>
        <v>0</v>
      </c>
    </row>
    <row r="249" spans="3:17" ht="28.5" customHeight="1" thickTop="1" thickBot="1" x14ac:dyDescent="0.25">
      <c r="C249" s="45" t="s">
        <v>428</v>
      </c>
      <c r="D249" s="46" t="str">
        <f>VLOOKUP(C249,'PC Receitas'!$I$4:$J$103,2,FALSE)</f>
        <v>-</v>
      </c>
      <c r="E249" s="65">
        <f>SUMIFS(Jan!$I$5:$I$619,Jan!$S$5:$S$619,"Receita",Jan!$F$5:$F$619,CReceber!$D249,Jan!$J$5:$J$619,"Não Pago")</f>
        <v>0</v>
      </c>
      <c r="F249" s="65">
        <f>SUMIFS(Fev!$I$5:$I$619,Fev!$S$5:$S$619,"Receita",Fev!$F$5:$F$619,CReceber!$D249,Fev!$J$5:$J$619,"Não Pago")</f>
        <v>0</v>
      </c>
      <c r="G249" s="65">
        <f>SUMIFS(Mar!$I$5:$I$619,Mar!$S$5:$S$619,"Receita",Mar!$F$5:$F$619,CReceber!$D249,Mar!$J$5:$J$619,"Não Pago")</f>
        <v>0</v>
      </c>
      <c r="H249" s="65">
        <f>SUMIFS(Abr!$I$5:$I$619,Abr!$S$5:$S$619,"Receita",Abr!$F$5:$F$619,CReceber!$D249,Abr!$J$5:$J$619,"Não Pago")</f>
        <v>0</v>
      </c>
      <c r="I249" s="65">
        <f>SUMIFS(Mai!$I$5:$I$619,Mai!$S$5:$S$619,"Receita",Mai!$F$5:$F$619,CReceber!$D249,Mai!$J$5:$J$619,"Não Pago")</f>
        <v>0</v>
      </c>
      <c r="J249" s="65">
        <f>SUMIFS(Jun!$I$5:$I$619,Jun!$S$5:$S$619,"Receita",Jun!$F$5:$F$619,CReceber!$D249,Jun!$J$5:$J$619,"Não Pago")</f>
        <v>0</v>
      </c>
      <c r="K249" s="65">
        <f>SUMIFS(Jul!$I$5:$I$619,Jul!$S$5:$S$619,"Receita",Jul!$F$5:$F$619,CReceber!$D249,Jul!$J$5:$J$619,"Não Pago")</f>
        <v>0</v>
      </c>
      <c r="L249" s="65">
        <f>SUMIFS(Ago!$I$5:$I$619,Ago!$S$5:$S$619,"Receita",Ago!$F$5:$F$619,CReceber!$D249,Ago!$J$5:$J$619,"Não Pago")</f>
        <v>0</v>
      </c>
      <c r="M249" s="65">
        <f>SUMIFS(Set!$I$5:$I$619,Set!$S$5:$S$619,"Receita",Set!$F$5:$F$619,CReceber!$D249,Set!$J$5:$J$619,"Não Pago")</f>
        <v>0</v>
      </c>
      <c r="N249" s="65">
        <f>SUMIFS(Out!$I$5:$I$619,Out!$S$5:$S$619,"Receita",Out!$F$5:$F$619,CReceber!$D249,Out!$J$5:$J$619,"Não Pago")</f>
        <v>0</v>
      </c>
      <c r="O249" s="65">
        <f>SUMIFS(Nov!$I$5:$I$619,Nov!$S$5:$S$619,"Receita",Nov!$F$5:$F$619,CReceber!$D249,Nov!$J$5:$J$619,"Não Pago")</f>
        <v>0</v>
      </c>
      <c r="P249" s="65">
        <f>SUMIFS(Dez!$I$5:$I$619,Dez!$S$5:$S$619,"Receita",Dez!$F$5:$F$619,CReceber!$D249,Dez!$J$5:$J$619,"Não Pago")</f>
        <v>0</v>
      </c>
      <c r="Q249" s="62">
        <f t="shared" si="8"/>
        <v>0</v>
      </c>
    </row>
    <row r="250" spans="3:17" ht="28.5" customHeight="1" thickTop="1" thickBot="1" x14ac:dyDescent="0.25">
      <c r="C250" s="45" t="s">
        <v>431</v>
      </c>
      <c r="D250" s="46" t="str">
        <f>VLOOKUP(C250,'PC Receitas'!$I$4:$J$103,2,FALSE)</f>
        <v>-</v>
      </c>
      <c r="E250" s="65">
        <f>SUMIFS(Jan!$I$5:$I$619,Jan!$S$5:$S$619,"Receita",Jan!$F$5:$F$619,CReceber!$D250,Jan!$J$5:$J$619,"Não Pago")</f>
        <v>0</v>
      </c>
      <c r="F250" s="65">
        <f>SUMIFS(Fev!$I$5:$I$619,Fev!$S$5:$S$619,"Receita",Fev!$F$5:$F$619,CReceber!$D250,Fev!$J$5:$J$619,"Não Pago")</f>
        <v>0</v>
      </c>
      <c r="G250" s="65">
        <f>SUMIFS(Mar!$I$5:$I$619,Mar!$S$5:$S$619,"Receita",Mar!$F$5:$F$619,CReceber!$D250,Mar!$J$5:$J$619,"Não Pago")</f>
        <v>0</v>
      </c>
      <c r="H250" s="65">
        <f>SUMIFS(Abr!$I$5:$I$619,Abr!$S$5:$S$619,"Receita",Abr!$F$5:$F$619,CReceber!$D250,Abr!$J$5:$J$619,"Não Pago")</f>
        <v>0</v>
      </c>
      <c r="I250" s="65">
        <f>SUMIFS(Mai!$I$5:$I$619,Mai!$S$5:$S$619,"Receita",Mai!$F$5:$F$619,CReceber!$D250,Mai!$J$5:$J$619,"Não Pago")</f>
        <v>0</v>
      </c>
      <c r="J250" s="65">
        <f>SUMIFS(Jun!$I$5:$I$619,Jun!$S$5:$S$619,"Receita",Jun!$F$5:$F$619,CReceber!$D250,Jun!$J$5:$J$619,"Não Pago")</f>
        <v>0</v>
      </c>
      <c r="K250" s="65">
        <f>SUMIFS(Jul!$I$5:$I$619,Jul!$S$5:$S$619,"Receita",Jul!$F$5:$F$619,CReceber!$D250,Jul!$J$5:$J$619,"Não Pago")</f>
        <v>0</v>
      </c>
      <c r="L250" s="65">
        <f>SUMIFS(Ago!$I$5:$I$619,Ago!$S$5:$S$619,"Receita",Ago!$F$5:$F$619,CReceber!$D250,Ago!$J$5:$J$619,"Não Pago")</f>
        <v>0</v>
      </c>
      <c r="M250" s="65">
        <f>SUMIFS(Set!$I$5:$I$619,Set!$S$5:$S$619,"Receita",Set!$F$5:$F$619,CReceber!$D250,Set!$J$5:$J$619,"Não Pago")</f>
        <v>0</v>
      </c>
      <c r="N250" s="65">
        <f>SUMIFS(Out!$I$5:$I$619,Out!$S$5:$S$619,"Receita",Out!$F$5:$F$619,CReceber!$D250,Out!$J$5:$J$619,"Não Pago")</f>
        <v>0</v>
      </c>
      <c r="O250" s="65">
        <f>SUMIFS(Nov!$I$5:$I$619,Nov!$S$5:$S$619,"Receita",Nov!$F$5:$F$619,CReceber!$D250,Nov!$J$5:$J$619,"Não Pago")</f>
        <v>0</v>
      </c>
      <c r="P250" s="65">
        <f>SUMIFS(Dez!$I$5:$I$619,Dez!$S$5:$S$619,"Receita",Dez!$F$5:$F$619,CReceber!$D250,Dez!$J$5:$J$619,"Não Pago")</f>
        <v>0</v>
      </c>
      <c r="Q250" s="62">
        <f t="shared" si="8"/>
        <v>0</v>
      </c>
    </row>
    <row r="251" spans="3:17" ht="28.5" customHeight="1" thickTop="1" thickBot="1" x14ac:dyDescent="0.25">
      <c r="C251" s="45" t="s">
        <v>434</v>
      </c>
      <c r="D251" s="46" t="str">
        <f>VLOOKUP(C251,'PC Receitas'!$I$4:$J$103,2,FALSE)</f>
        <v>-</v>
      </c>
      <c r="E251" s="65">
        <f>SUMIFS(Jan!$I$5:$I$619,Jan!$S$5:$S$619,"Receita",Jan!$F$5:$F$619,CReceber!$D251,Jan!$J$5:$J$619,"Não Pago")</f>
        <v>0</v>
      </c>
      <c r="F251" s="65">
        <f>SUMIFS(Fev!$I$5:$I$619,Fev!$S$5:$S$619,"Receita",Fev!$F$5:$F$619,CReceber!$D251,Fev!$J$5:$J$619,"Não Pago")</f>
        <v>0</v>
      </c>
      <c r="G251" s="65">
        <f>SUMIFS(Mar!$I$5:$I$619,Mar!$S$5:$S$619,"Receita",Mar!$F$5:$F$619,CReceber!$D251,Mar!$J$5:$J$619,"Não Pago")</f>
        <v>0</v>
      </c>
      <c r="H251" s="65">
        <f>SUMIFS(Abr!$I$5:$I$619,Abr!$S$5:$S$619,"Receita",Abr!$F$5:$F$619,CReceber!$D251,Abr!$J$5:$J$619,"Não Pago")</f>
        <v>0</v>
      </c>
      <c r="I251" s="65">
        <f>SUMIFS(Mai!$I$5:$I$619,Mai!$S$5:$S$619,"Receita",Mai!$F$5:$F$619,CReceber!$D251,Mai!$J$5:$J$619,"Não Pago")</f>
        <v>0</v>
      </c>
      <c r="J251" s="65">
        <f>SUMIFS(Jun!$I$5:$I$619,Jun!$S$5:$S$619,"Receita",Jun!$F$5:$F$619,CReceber!$D251,Jun!$J$5:$J$619,"Não Pago")</f>
        <v>0</v>
      </c>
      <c r="K251" s="65">
        <f>SUMIFS(Jul!$I$5:$I$619,Jul!$S$5:$S$619,"Receita",Jul!$F$5:$F$619,CReceber!$D251,Jul!$J$5:$J$619,"Não Pago")</f>
        <v>0</v>
      </c>
      <c r="L251" s="65">
        <f>SUMIFS(Ago!$I$5:$I$619,Ago!$S$5:$S$619,"Receita",Ago!$F$5:$F$619,CReceber!$D251,Ago!$J$5:$J$619,"Não Pago")</f>
        <v>0</v>
      </c>
      <c r="M251" s="65">
        <f>SUMIFS(Set!$I$5:$I$619,Set!$S$5:$S$619,"Receita",Set!$F$5:$F$619,CReceber!$D251,Set!$J$5:$J$619,"Não Pago")</f>
        <v>0</v>
      </c>
      <c r="N251" s="65">
        <f>SUMIFS(Out!$I$5:$I$619,Out!$S$5:$S$619,"Receita",Out!$F$5:$F$619,CReceber!$D251,Out!$J$5:$J$619,"Não Pago")</f>
        <v>0</v>
      </c>
      <c r="O251" s="65">
        <f>SUMIFS(Nov!$I$5:$I$619,Nov!$S$5:$S$619,"Receita",Nov!$F$5:$F$619,CReceber!$D251,Nov!$J$5:$J$619,"Não Pago")</f>
        <v>0</v>
      </c>
      <c r="P251" s="65">
        <f>SUMIFS(Dez!$I$5:$I$619,Dez!$S$5:$S$619,"Receita",Dez!$F$5:$F$619,CReceber!$D251,Dez!$J$5:$J$619,"Não Pago")</f>
        <v>0</v>
      </c>
      <c r="Q251" s="62">
        <f t="shared" si="8"/>
        <v>0</v>
      </c>
    </row>
    <row r="252" spans="3:17" ht="28.5" customHeight="1" thickTop="1" thickBot="1" x14ac:dyDescent="0.25">
      <c r="C252" s="45" t="s">
        <v>437</v>
      </c>
      <c r="D252" s="46" t="str">
        <f>VLOOKUP(C252,'PC Receitas'!$I$4:$J$103,2,FALSE)</f>
        <v>-</v>
      </c>
      <c r="E252" s="65">
        <f>SUMIFS(Jan!$I$5:$I$619,Jan!$S$5:$S$619,"Receita",Jan!$F$5:$F$619,CReceber!$D252,Jan!$J$5:$J$619,"Não Pago")</f>
        <v>0</v>
      </c>
      <c r="F252" s="65">
        <f>SUMIFS(Fev!$I$5:$I$619,Fev!$S$5:$S$619,"Receita",Fev!$F$5:$F$619,CReceber!$D252,Fev!$J$5:$J$619,"Não Pago")</f>
        <v>0</v>
      </c>
      <c r="G252" s="65">
        <f>SUMIFS(Mar!$I$5:$I$619,Mar!$S$5:$S$619,"Receita",Mar!$F$5:$F$619,CReceber!$D252,Mar!$J$5:$J$619,"Não Pago")</f>
        <v>0</v>
      </c>
      <c r="H252" s="65">
        <f>SUMIFS(Abr!$I$5:$I$619,Abr!$S$5:$S$619,"Receita",Abr!$F$5:$F$619,CReceber!$D252,Abr!$J$5:$J$619,"Não Pago")</f>
        <v>0</v>
      </c>
      <c r="I252" s="65">
        <f>SUMIFS(Mai!$I$5:$I$619,Mai!$S$5:$S$619,"Receita",Mai!$F$5:$F$619,CReceber!$D252,Mai!$J$5:$J$619,"Não Pago")</f>
        <v>0</v>
      </c>
      <c r="J252" s="65">
        <f>SUMIFS(Jun!$I$5:$I$619,Jun!$S$5:$S$619,"Receita",Jun!$F$5:$F$619,CReceber!$D252,Jun!$J$5:$J$619,"Não Pago")</f>
        <v>0</v>
      </c>
      <c r="K252" s="65">
        <f>SUMIFS(Jul!$I$5:$I$619,Jul!$S$5:$S$619,"Receita",Jul!$F$5:$F$619,CReceber!$D252,Jul!$J$5:$J$619,"Não Pago")</f>
        <v>0</v>
      </c>
      <c r="L252" s="65">
        <f>SUMIFS(Ago!$I$5:$I$619,Ago!$S$5:$S$619,"Receita",Ago!$F$5:$F$619,CReceber!$D252,Ago!$J$5:$J$619,"Não Pago")</f>
        <v>0</v>
      </c>
      <c r="M252" s="65">
        <f>SUMIFS(Set!$I$5:$I$619,Set!$S$5:$S$619,"Receita",Set!$F$5:$F$619,CReceber!$D252,Set!$J$5:$J$619,"Não Pago")</f>
        <v>0</v>
      </c>
      <c r="N252" s="65">
        <f>SUMIFS(Out!$I$5:$I$619,Out!$S$5:$S$619,"Receita",Out!$F$5:$F$619,CReceber!$D252,Out!$J$5:$J$619,"Não Pago")</f>
        <v>0</v>
      </c>
      <c r="O252" s="65">
        <f>SUMIFS(Nov!$I$5:$I$619,Nov!$S$5:$S$619,"Receita",Nov!$F$5:$F$619,CReceber!$D252,Nov!$J$5:$J$619,"Não Pago")</f>
        <v>0</v>
      </c>
      <c r="P252" s="65">
        <f>SUMIFS(Dez!$I$5:$I$619,Dez!$S$5:$S$619,"Receita",Dez!$F$5:$F$619,CReceber!$D252,Dez!$J$5:$J$619,"Não Pago")</f>
        <v>0</v>
      </c>
      <c r="Q252" s="62">
        <f t="shared" si="8"/>
        <v>0</v>
      </c>
    </row>
    <row r="253" spans="3:17" ht="28.5" customHeight="1" thickTop="1" thickBot="1" x14ac:dyDescent="0.25">
      <c r="C253" s="45" t="s">
        <v>440</v>
      </c>
      <c r="D253" s="46" t="str">
        <f>VLOOKUP(C253,'PC Receitas'!$I$4:$J$103,2,FALSE)</f>
        <v>-</v>
      </c>
      <c r="E253" s="65">
        <f>SUMIFS(Jan!$I$5:$I$619,Jan!$S$5:$S$619,"Receita",Jan!$F$5:$F$619,CReceber!$D253,Jan!$J$5:$J$619,"Não Pago")</f>
        <v>0</v>
      </c>
      <c r="F253" s="65">
        <f>SUMIFS(Fev!$I$5:$I$619,Fev!$S$5:$S$619,"Receita",Fev!$F$5:$F$619,CReceber!$D253,Fev!$J$5:$J$619,"Não Pago")</f>
        <v>0</v>
      </c>
      <c r="G253" s="65">
        <f>SUMIFS(Mar!$I$5:$I$619,Mar!$S$5:$S$619,"Receita",Mar!$F$5:$F$619,CReceber!$D253,Mar!$J$5:$J$619,"Não Pago")</f>
        <v>0</v>
      </c>
      <c r="H253" s="65">
        <f>SUMIFS(Abr!$I$5:$I$619,Abr!$S$5:$S$619,"Receita",Abr!$F$5:$F$619,CReceber!$D253,Abr!$J$5:$J$619,"Não Pago")</f>
        <v>0</v>
      </c>
      <c r="I253" s="65">
        <f>SUMIFS(Mai!$I$5:$I$619,Mai!$S$5:$S$619,"Receita",Mai!$F$5:$F$619,CReceber!$D253,Mai!$J$5:$J$619,"Não Pago")</f>
        <v>0</v>
      </c>
      <c r="J253" s="65">
        <f>SUMIFS(Jun!$I$5:$I$619,Jun!$S$5:$S$619,"Receita",Jun!$F$5:$F$619,CReceber!$D253,Jun!$J$5:$J$619,"Não Pago")</f>
        <v>0</v>
      </c>
      <c r="K253" s="65">
        <f>SUMIFS(Jul!$I$5:$I$619,Jul!$S$5:$S$619,"Receita",Jul!$F$5:$F$619,CReceber!$D253,Jul!$J$5:$J$619,"Não Pago")</f>
        <v>0</v>
      </c>
      <c r="L253" s="65">
        <f>SUMIFS(Ago!$I$5:$I$619,Ago!$S$5:$S$619,"Receita",Ago!$F$5:$F$619,CReceber!$D253,Ago!$J$5:$J$619,"Não Pago")</f>
        <v>0</v>
      </c>
      <c r="M253" s="65">
        <f>SUMIFS(Set!$I$5:$I$619,Set!$S$5:$S$619,"Receita",Set!$F$5:$F$619,CReceber!$D253,Set!$J$5:$J$619,"Não Pago")</f>
        <v>0</v>
      </c>
      <c r="N253" s="65">
        <f>SUMIFS(Out!$I$5:$I$619,Out!$S$5:$S$619,"Receita",Out!$F$5:$F$619,CReceber!$D253,Out!$J$5:$J$619,"Não Pago")</f>
        <v>0</v>
      </c>
      <c r="O253" s="65">
        <f>SUMIFS(Nov!$I$5:$I$619,Nov!$S$5:$S$619,"Receita",Nov!$F$5:$F$619,CReceber!$D253,Nov!$J$5:$J$619,"Não Pago")</f>
        <v>0</v>
      </c>
      <c r="P253" s="65">
        <f>SUMIFS(Dez!$I$5:$I$619,Dez!$S$5:$S$619,"Receita",Dez!$F$5:$F$619,CReceber!$D253,Dez!$J$5:$J$619,"Não Pago")</f>
        <v>0</v>
      </c>
      <c r="Q253" s="62">
        <f t="shared" si="8"/>
        <v>0</v>
      </c>
    </row>
    <row r="254" spans="3:17" ht="28.5" customHeight="1" thickTop="1" thickBot="1" x14ac:dyDescent="0.25">
      <c r="C254" s="45" t="s">
        <v>443</v>
      </c>
      <c r="D254" s="46" t="str">
        <f>VLOOKUP(C254,'PC Receitas'!$I$4:$J$103,2,FALSE)</f>
        <v>-</v>
      </c>
      <c r="E254" s="65">
        <f>SUMIFS(Jan!$I$5:$I$619,Jan!$S$5:$S$619,"Receita",Jan!$F$5:$F$619,CReceber!$D254,Jan!$J$5:$J$619,"Não Pago")</f>
        <v>0</v>
      </c>
      <c r="F254" s="65">
        <f>SUMIFS(Fev!$I$5:$I$619,Fev!$S$5:$S$619,"Receita",Fev!$F$5:$F$619,CReceber!$D254,Fev!$J$5:$J$619,"Não Pago")</f>
        <v>0</v>
      </c>
      <c r="G254" s="65">
        <f>SUMIFS(Mar!$I$5:$I$619,Mar!$S$5:$S$619,"Receita",Mar!$F$5:$F$619,CReceber!$D254,Mar!$J$5:$J$619,"Não Pago")</f>
        <v>0</v>
      </c>
      <c r="H254" s="65">
        <f>SUMIFS(Abr!$I$5:$I$619,Abr!$S$5:$S$619,"Receita",Abr!$F$5:$F$619,CReceber!$D254,Abr!$J$5:$J$619,"Não Pago")</f>
        <v>0</v>
      </c>
      <c r="I254" s="65">
        <f>SUMIFS(Mai!$I$5:$I$619,Mai!$S$5:$S$619,"Receita",Mai!$F$5:$F$619,CReceber!$D254,Mai!$J$5:$J$619,"Não Pago")</f>
        <v>0</v>
      </c>
      <c r="J254" s="65">
        <f>SUMIFS(Jun!$I$5:$I$619,Jun!$S$5:$S$619,"Receita",Jun!$F$5:$F$619,CReceber!$D254,Jun!$J$5:$J$619,"Não Pago")</f>
        <v>0</v>
      </c>
      <c r="K254" s="65">
        <f>SUMIFS(Jul!$I$5:$I$619,Jul!$S$5:$S$619,"Receita",Jul!$F$5:$F$619,CReceber!$D254,Jul!$J$5:$J$619,"Não Pago")</f>
        <v>0</v>
      </c>
      <c r="L254" s="65">
        <f>SUMIFS(Ago!$I$5:$I$619,Ago!$S$5:$S$619,"Receita",Ago!$F$5:$F$619,CReceber!$D254,Ago!$J$5:$J$619,"Não Pago")</f>
        <v>0</v>
      </c>
      <c r="M254" s="65">
        <f>SUMIFS(Set!$I$5:$I$619,Set!$S$5:$S$619,"Receita",Set!$F$5:$F$619,CReceber!$D254,Set!$J$5:$J$619,"Não Pago")</f>
        <v>0</v>
      </c>
      <c r="N254" s="65">
        <f>SUMIFS(Out!$I$5:$I$619,Out!$S$5:$S$619,"Receita",Out!$F$5:$F$619,CReceber!$D254,Out!$J$5:$J$619,"Não Pago")</f>
        <v>0</v>
      </c>
      <c r="O254" s="65">
        <f>SUMIFS(Nov!$I$5:$I$619,Nov!$S$5:$S$619,"Receita",Nov!$F$5:$F$619,CReceber!$D254,Nov!$J$5:$J$619,"Não Pago")</f>
        <v>0</v>
      </c>
      <c r="P254" s="65">
        <f>SUMIFS(Dez!$I$5:$I$619,Dez!$S$5:$S$619,"Receita",Dez!$F$5:$F$619,CReceber!$D254,Dez!$J$5:$J$619,"Não Pago")</f>
        <v>0</v>
      </c>
      <c r="Q254" s="62">
        <f t="shared" si="8"/>
        <v>0</v>
      </c>
    </row>
    <row r="255" spans="3:17" ht="28.5" customHeight="1" thickTop="1" thickBot="1" x14ac:dyDescent="0.25">
      <c r="C255" s="45" t="s">
        <v>446</v>
      </c>
      <c r="D255" s="46" t="str">
        <f>VLOOKUP(C255,'PC Receitas'!$I$4:$J$103,2,FALSE)</f>
        <v>-</v>
      </c>
      <c r="E255" s="65">
        <f>SUMIFS(Jan!$I$5:$I$619,Jan!$S$5:$S$619,"Receita",Jan!$F$5:$F$619,CReceber!$D255,Jan!$J$5:$J$619,"Não Pago")</f>
        <v>0</v>
      </c>
      <c r="F255" s="65">
        <f>SUMIFS(Fev!$I$5:$I$619,Fev!$S$5:$S$619,"Receita",Fev!$F$5:$F$619,CReceber!$D255,Fev!$J$5:$J$619,"Não Pago")</f>
        <v>0</v>
      </c>
      <c r="G255" s="65">
        <f>SUMIFS(Mar!$I$5:$I$619,Mar!$S$5:$S$619,"Receita",Mar!$F$5:$F$619,CReceber!$D255,Mar!$J$5:$J$619,"Não Pago")</f>
        <v>0</v>
      </c>
      <c r="H255" s="65">
        <f>SUMIFS(Abr!$I$5:$I$619,Abr!$S$5:$S$619,"Receita",Abr!$F$5:$F$619,CReceber!$D255,Abr!$J$5:$J$619,"Não Pago")</f>
        <v>0</v>
      </c>
      <c r="I255" s="65">
        <f>SUMIFS(Mai!$I$5:$I$619,Mai!$S$5:$S$619,"Receita",Mai!$F$5:$F$619,CReceber!$D255,Mai!$J$5:$J$619,"Não Pago")</f>
        <v>0</v>
      </c>
      <c r="J255" s="65">
        <f>SUMIFS(Jun!$I$5:$I$619,Jun!$S$5:$S$619,"Receita",Jun!$F$5:$F$619,CReceber!$D255,Jun!$J$5:$J$619,"Não Pago")</f>
        <v>0</v>
      </c>
      <c r="K255" s="65">
        <f>SUMIFS(Jul!$I$5:$I$619,Jul!$S$5:$S$619,"Receita",Jul!$F$5:$F$619,CReceber!$D255,Jul!$J$5:$J$619,"Não Pago")</f>
        <v>0</v>
      </c>
      <c r="L255" s="65">
        <f>SUMIFS(Ago!$I$5:$I$619,Ago!$S$5:$S$619,"Receita",Ago!$F$5:$F$619,CReceber!$D255,Ago!$J$5:$J$619,"Não Pago")</f>
        <v>0</v>
      </c>
      <c r="M255" s="65">
        <f>SUMIFS(Set!$I$5:$I$619,Set!$S$5:$S$619,"Receita",Set!$F$5:$F$619,CReceber!$D255,Set!$J$5:$J$619,"Não Pago")</f>
        <v>0</v>
      </c>
      <c r="N255" s="65">
        <f>SUMIFS(Out!$I$5:$I$619,Out!$S$5:$S$619,"Receita",Out!$F$5:$F$619,CReceber!$D255,Out!$J$5:$J$619,"Não Pago")</f>
        <v>0</v>
      </c>
      <c r="O255" s="65">
        <f>SUMIFS(Nov!$I$5:$I$619,Nov!$S$5:$S$619,"Receita",Nov!$F$5:$F$619,CReceber!$D255,Nov!$J$5:$J$619,"Não Pago")</f>
        <v>0</v>
      </c>
      <c r="P255" s="65">
        <f>SUMIFS(Dez!$I$5:$I$619,Dez!$S$5:$S$619,"Receita",Dez!$F$5:$F$619,CReceber!$D255,Dez!$J$5:$J$619,"Não Pago")</f>
        <v>0</v>
      </c>
      <c r="Q255" s="62">
        <f t="shared" si="8"/>
        <v>0</v>
      </c>
    </row>
    <row r="256" spans="3:17" ht="28.5" customHeight="1" thickTop="1" thickBot="1" x14ac:dyDescent="0.25">
      <c r="C256" s="45" t="s">
        <v>449</v>
      </c>
      <c r="D256" s="46" t="str">
        <f>VLOOKUP(C256,'PC Receitas'!$I$4:$J$103,2,FALSE)</f>
        <v>-</v>
      </c>
      <c r="E256" s="65">
        <f>SUMIFS(Jan!$I$5:$I$619,Jan!$S$5:$S$619,"Receita",Jan!$F$5:$F$619,CReceber!$D256,Jan!$J$5:$J$619,"Não Pago")</f>
        <v>0</v>
      </c>
      <c r="F256" s="65">
        <f>SUMIFS(Fev!$I$5:$I$619,Fev!$S$5:$S$619,"Receita",Fev!$F$5:$F$619,CReceber!$D256,Fev!$J$5:$J$619,"Não Pago")</f>
        <v>0</v>
      </c>
      <c r="G256" s="65">
        <f>SUMIFS(Mar!$I$5:$I$619,Mar!$S$5:$S$619,"Receita",Mar!$F$5:$F$619,CReceber!$D256,Mar!$J$5:$J$619,"Não Pago")</f>
        <v>0</v>
      </c>
      <c r="H256" s="65">
        <f>SUMIFS(Abr!$I$5:$I$619,Abr!$S$5:$S$619,"Receita",Abr!$F$5:$F$619,CReceber!$D256,Abr!$J$5:$J$619,"Não Pago")</f>
        <v>0</v>
      </c>
      <c r="I256" s="65">
        <f>SUMIFS(Mai!$I$5:$I$619,Mai!$S$5:$S$619,"Receita",Mai!$F$5:$F$619,CReceber!$D256,Mai!$J$5:$J$619,"Não Pago")</f>
        <v>0</v>
      </c>
      <c r="J256" s="65">
        <f>SUMIFS(Jun!$I$5:$I$619,Jun!$S$5:$S$619,"Receita",Jun!$F$5:$F$619,CReceber!$D256,Jun!$J$5:$J$619,"Não Pago")</f>
        <v>0</v>
      </c>
      <c r="K256" s="65">
        <f>SUMIFS(Jul!$I$5:$I$619,Jul!$S$5:$S$619,"Receita",Jul!$F$5:$F$619,CReceber!$D256,Jul!$J$5:$J$619,"Não Pago")</f>
        <v>0</v>
      </c>
      <c r="L256" s="65">
        <f>SUMIFS(Ago!$I$5:$I$619,Ago!$S$5:$S$619,"Receita",Ago!$F$5:$F$619,CReceber!$D256,Ago!$J$5:$J$619,"Não Pago")</f>
        <v>0</v>
      </c>
      <c r="M256" s="65">
        <f>SUMIFS(Set!$I$5:$I$619,Set!$S$5:$S$619,"Receita",Set!$F$5:$F$619,CReceber!$D256,Set!$J$5:$J$619,"Não Pago")</f>
        <v>0</v>
      </c>
      <c r="N256" s="65">
        <f>SUMIFS(Out!$I$5:$I$619,Out!$S$5:$S$619,"Receita",Out!$F$5:$F$619,CReceber!$D256,Out!$J$5:$J$619,"Não Pago")</f>
        <v>0</v>
      </c>
      <c r="O256" s="65">
        <f>SUMIFS(Nov!$I$5:$I$619,Nov!$S$5:$S$619,"Receita",Nov!$F$5:$F$619,CReceber!$D256,Nov!$J$5:$J$619,"Não Pago")</f>
        <v>0</v>
      </c>
      <c r="P256" s="65">
        <f>SUMIFS(Dez!$I$5:$I$619,Dez!$S$5:$S$619,"Receita",Dez!$F$5:$F$619,CReceber!$D256,Dez!$J$5:$J$619,"Não Pago")</f>
        <v>0</v>
      </c>
      <c r="Q256" s="62">
        <f t="shared" si="8"/>
        <v>0</v>
      </c>
    </row>
    <row r="257" spans="3:17" ht="28.5" customHeight="1" thickTop="1" thickBot="1" x14ac:dyDescent="0.25">
      <c r="C257" s="45" t="s">
        <v>452</v>
      </c>
      <c r="D257" s="46" t="str">
        <f>VLOOKUP(C257,'PC Receitas'!$I$4:$J$103,2,FALSE)</f>
        <v>-</v>
      </c>
      <c r="E257" s="65">
        <f>SUMIFS(Jan!$I$5:$I$619,Jan!$S$5:$S$619,"Receita",Jan!$F$5:$F$619,CReceber!$D257,Jan!$J$5:$J$619,"Não Pago")</f>
        <v>0</v>
      </c>
      <c r="F257" s="65">
        <f>SUMIFS(Fev!$I$5:$I$619,Fev!$S$5:$S$619,"Receita",Fev!$F$5:$F$619,CReceber!$D257,Fev!$J$5:$J$619,"Não Pago")</f>
        <v>0</v>
      </c>
      <c r="G257" s="65">
        <f>SUMIFS(Mar!$I$5:$I$619,Mar!$S$5:$S$619,"Receita",Mar!$F$5:$F$619,CReceber!$D257,Mar!$J$5:$J$619,"Não Pago")</f>
        <v>0</v>
      </c>
      <c r="H257" s="65">
        <f>SUMIFS(Abr!$I$5:$I$619,Abr!$S$5:$S$619,"Receita",Abr!$F$5:$F$619,CReceber!$D257,Abr!$J$5:$J$619,"Não Pago")</f>
        <v>0</v>
      </c>
      <c r="I257" s="65">
        <f>SUMIFS(Mai!$I$5:$I$619,Mai!$S$5:$S$619,"Receita",Mai!$F$5:$F$619,CReceber!$D257,Mai!$J$5:$J$619,"Não Pago")</f>
        <v>0</v>
      </c>
      <c r="J257" s="65">
        <f>SUMIFS(Jun!$I$5:$I$619,Jun!$S$5:$S$619,"Receita",Jun!$F$5:$F$619,CReceber!$D257,Jun!$J$5:$J$619,"Não Pago")</f>
        <v>0</v>
      </c>
      <c r="K257" s="65">
        <f>SUMIFS(Jul!$I$5:$I$619,Jul!$S$5:$S$619,"Receita",Jul!$F$5:$F$619,CReceber!$D257,Jul!$J$5:$J$619,"Não Pago")</f>
        <v>0</v>
      </c>
      <c r="L257" s="65">
        <f>SUMIFS(Ago!$I$5:$I$619,Ago!$S$5:$S$619,"Receita",Ago!$F$5:$F$619,CReceber!$D257,Ago!$J$5:$J$619,"Não Pago")</f>
        <v>0</v>
      </c>
      <c r="M257" s="65">
        <f>SUMIFS(Set!$I$5:$I$619,Set!$S$5:$S$619,"Receita",Set!$F$5:$F$619,CReceber!$D257,Set!$J$5:$J$619,"Não Pago")</f>
        <v>0</v>
      </c>
      <c r="N257" s="65">
        <f>SUMIFS(Out!$I$5:$I$619,Out!$S$5:$S$619,"Receita",Out!$F$5:$F$619,CReceber!$D257,Out!$J$5:$J$619,"Não Pago")</f>
        <v>0</v>
      </c>
      <c r="O257" s="65">
        <f>SUMIFS(Nov!$I$5:$I$619,Nov!$S$5:$S$619,"Receita",Nov!$F$5:$F$619,CReceber!$D257,Nov!$J$5:$J$619,"Não Pago")</f>
        <v>0</v>
      </c>
      <c r="P257" s="65">
        <f>SUMIFS(Dez!$I$5:$I$619,Dez!$S$5:$S$619,"Receita",Dez!$F$5:$F$619,CReceber!$D257,Dez!$J$5:$J$619,"Não Pago")</f>
        <v>0</v>
      </c>
      <c r="Q257" s="62">
        <f t="shared" si="8"/>
        <v>0</v>
      </c>
    </row>
    <row r="258" spans="3:17" ht="28.5" customHeight="1" thickTop="1" thickBot="1" x14ac:dyDescent="0.25">
      <c r="C258" s="45" t="s">
        <v>455</v>
      </c>
      <c r="D258" s="46" t="str">
        <f>VLOOKUP(C258,'PC Receitas'!$I$4:$J$103,2,FALSE)</f>
        <v>-</v>
      </c>
      <c r="E258" s="65">
        <f>SUMIFS(Jan!$I$5:$I$619,Jan!$S$5:$S$619,"Receita",Jan!$F$5:$F$619,CReceber!$D258,Jan!$J$5:$J$619,"Não Pago")</f>
        <v>0</v>
      </c>
      <c r="F258" s="65">
        <f>SUMIFS(Fev!$I$5:$I$619,Fev!$S$5:$S$619,"Receita",Fev!$F$5:$F$619,CReceber!$D258,Fev!$J$5:$J$619,"Não Pago")</f>
        <v>0</v>
      </c>
      <c r="G258" s="65">
        <f>SUMIFS(Mar!$I$5:$I$619,Mar!$S$5:$S$619,"Receita",Mar!$F$5:$F$619,CReceber!$D258,Mar!$J$5:$J$619,"Não Pago")</f>
        <v>0</v>
      </c>
      <c r="H258" s="65">
        <f>SUMIFS(Abr!$I$5:$I$619,Abr!$S$5:$S$619,"Receita",Abr!$F$5:$F$619,CReceber!$D258,Abr!$J$5:$J$619,"Não Pago")</f>
        <v>0</v>
      </c>
      <c r="I258" s="65">
        <f>SUMIFS(Mai!$I$5:$I$619,Mai!$S$5:$S$619,"Receita",Mai!$F$5:$F$619,CReceber!$D258,Mai!$J$5:$J$619,"Não Pago")</f>
        <v>0</v>
      </c>
      <c r="J258" s="65">
        <f>SUMIFS(Jun!$I$5:$I$619,Jun!$S$5:$S$619,"Receita",Jun!$F$5:$F$619,CReceber!$D258,Jun!$J$5:$J$619,"Não Pago")</f>
        <v>0</v>
      </c>
      <c r="K258" s="65">
        <f>SUMIFS(Jul!$I$5:$I$619,Jul!$S$5:$S$619,"Receita",Jul!$F$5:$F$619,CReceber!$D258,Jul!$J$5:$J$619,"Não Pago")</f>
        <v>0</v>
      </c>
      <c r="L258" s="65">
        <f>SUMIFS(Ago!$I$5:$I$619,Ago!$S$5:$S$619,"Receita",Ago!$F$5:$F$619,CReceber!$D258,Ago!$J$5:$J$619,"Não Pago")</f>
        <v>0</v>
      </c>
      <c r="M258" s="65">
        <f>SUMIFS(Set!$I$5:$I$619,Set!$S$5:$S$619,"Receita",Set!$F$5:$F$619,CReceber!$D258,Set!$J$5:$J$619,"Não Pago")</f>
        <v>0</v>
      </c>
      <c r="N258" s="65">
        <f>SUMIFS(Out!$I$5:$I$619,Out!$S$5:$S$619,"Receita",Out!$F$5:$F$619,CReceber!$D258,Out!$J$5:$J$619,"Não Pago")</f>
        <v>0</v>
      </c>
      <c r="O258" s="65">
        <f>SUMIFS(Nov!$I$5:$I$619,Nov!$S$5:$S$619,"Receita",Nov!$F$5:$F$619,CReceber!$D258,Nov!$J$5:$J$619,"Não Pago")</f>
        <v>0</v>
      </c>
      <c r="P258" s="65">
        <f>SUMIFS(Dez!$I$5:$I$619,Dez!$S$5:$S$619,"Receita",Dez!$F$5:$F$619,CReceber!$D258,Dez!$J$5:$J$619,"Não Pago")</f>
        <v>0</v>
      </c>
      <c r="Q258" s="62">
        <f t="shared" si="8"/>
        <v>0</v>
      </c>
    </row>
    <row r="259" spans="3:17" ht="28.5" customHeight="1" thickTop="1" thickBot="1" x14ac:dyDescent="0.25">
      <c r="C259" s="45" t="s">
        <v>458</v>
      </c>
      <c r="D259" s="46" t="str">
        <f>VLOOKUP(C259,'PC Receitas'!$I$4:$J$103,2,FALSE)</f>
        <v>-</v>
      </c>
      <c r="E259" s="65">
        <f>SUMIFS(Jan!$I$5:$I$619,Jan!$S$5:$S$619,"Receita",Jan!$F$5:$F$619,CReceber!$D259,Jan!$J$5:$J$619,"Não Pago")</f>
        <v>0</v>
      </c>
      <c r="F259" s="65">
        <f>SUMIFS(Fev!$I$5:$I$619,Fev!$S$5:$S$619,"Receita",Fev!$F$5:$F$619,CReceber!$D259,Fev!$J$5:$J$619,"Não Pago")</f>
        <v>0</v>
      </c>
      <c r="G259" s="65">
        <f>SUMIFS(Mar!$I$5:$I$619,Mar!$S$5:$S$619,"Receita",Mar!$F$5:$F$619,CReceber!$D259,Mar!$J$5:$J$619,"Não Pago")</f>
        <v>0</v>
      </c>
      <c r="H259" s="65">
        <f>SUMIFS(Abr!$I$5:$I$619,Abr!$S$5:$S$619,"Receita",Abr!$F$5:$F$619,CReceber!$D259,Abr!$J$5:$J$619,"Não Pago")</f>
        <v>0</v>
      </c>
      <c r="I259" s="65">
        <f>SUMIFS(Mai!$I$5:$I$619,Mai!$S$5:$S$619,"Receita",Mai!$F$5:$F$619,CReceber!$D259,Mai!$J$5:$J$619,"Não Pago")</f>
        <v>0</v>
      </c>
      <c r="J259" s="65">
        <f>SUMIFS(Jun!$I$5:$I$619,Jun!$S$5:$S$619,"Receita",Jun!$F$5:$F$619,CReceber!$D259,Jun!$J$5:$J$619,"Não Pago")</f>
        <v>0</v>
      </c>
      <c r="K259" s="65">
        <f>SUMIFS(Jul!$I$5:$I$619,Jul!$S$5:$S$619,"Receita",Jul!$F$5:$F$619,CReceber!$D259,Jul!$J$5:$J$619,"Não Pago")</f>
        <v>0</v>
      </c>
      <c r="L259" s="65">
        <f>SUMIFS(Ago!$I$5:$I$619,Ago!$S$5:$S$619,"Receita",Ago!$F$5:$F$619,CReceber!$D259,Ago!$J$5:$J$619,"Não Pago")</f>
        <v>0</v>
      </c>
      <c r="M259" s="65">
        <f>SUMIFS(Set!$I$5:$I$619,Set!$S$5:$S$619,"Receita",Set!$F$5:$F$619,CReceber!$D259,Set!$J$5:$J$619,"Não Pago")</f>
        <v>0</v>
      </c>
      <c r="N259" s="65">
        <f>SUMIFS(Out!$I$5:$I$619,Out!$S$5:$S$619,"Receita",Out!$F$5:$F$619,CReceber!$D259,Out!$J$5:$J$619,"Não Pago")</f>
        <v>0</v>
      </c>
      <c r="O259" s="65">
        <f>SUMIFS(Nov!$I$5:$I$619,Nov!$S$5:$S$619,"Receita",Nov!$F$5:$F$619,CReceber!$D259,Nov!$J$5:$J$619,"Não Pago")</f>
        <v>0</v>
      </c>
      <c r="P259" s="65">
        <f>SUMIFS(Dez!$I$5:$I$619,Dez!$S$5:$S$619,"Receita",Dez!$F$5:$F$619,CReceber!$D259,Dez!$J$5:$J$619,"Não Pago")</f>
        <v>0</v>
      </c>
      <c r="Q259" s="62">
        <f t="shared" si="8"/>
        <v>0</v>
      </c>
    </row>
    <row r="260" spans="3:17" ht="28.5" customHeight="1" thickTop="1" thickBot="1" x14ac:dyDescent="0.25">
      <c r="C260" s="45" t="s">
        <v>461</v>
      </c>
      <c r="D260" s="46" t="str">
        <f>VLOOKUP(C260,'PC Receitas'!$I$4:$J$103,2,FALSE)</f>
        <v>-</v>
      </c>
      <c r="E260" s="65">
        <f>SUMIFS(Jan!$I$5:$I$619,Jan!$S$5:$S$619,"Receita",Jan!$F$5:$F$619,CReceber!$D260,Jan!$J$5:$J$619,"Não Pago")</f>
        <v>0</v>
      </c>
      <c r="F260" s="65">
        <f>SUMIFS(Fev!$I$5:$I$619,Fev!$S$5:$S$619,"Receita",Fev!$F$5:$F$619,CReceber!$D260,Fev!$J$5:$J$619,"Não Pago")</f>
        <v>0</v>
      </c>
      <c r="G260" s="65">
        <f>SUMIFS(Mar!$I$5:$I$619,Mar!$S$5:$S$619,"Receita",Mar!$F$5:$F$619,CReceber!$D260,Mar!$J$5:$J$619,"Não Pago")</f>
        <v>0</v>
      </c>
      <c r="H260" s="65">
        <f>SUMIFS(Abr!$I$5:$I$619,Abr!$S$5:$S$619,"Receita",Abr!$F$5:$F$619,CReceber!$D260,Abr!$J$5:$J$619,"Não Pago")</f>
        <v>0</v>
      </c>
      <c r="I260" s="65">
        <f>SUMIFS(Mai!$I$5:$I$619,Mai!$S$5:$S$619,"Receita",Mai!$F$5:$F$619,CReceber!$D260,Mai!$J$5:$J$619,"Não Pago")</f>
        <v>0</v>
      </c>
      <c r="J260" s="65">
        <f>SUMIFS(Jun!$I$5:$I$619,Jun!$S$5:$S$619,"Receita",Jun!$F$5:$F$619,CReceber!$D260,Jun!$J$5:$J$619,"Não Pago")</f>
        <v>0</v>
      </c>
      <c r="K260" s="65">
        <f>SUMIFS(Jul!$I$5:$I$619,Jul!$S$5:$S$619,"Receita",Jul!$F$5:$F$619,CReceber!$D260,Jul!$J$5:$J$619,"Não Pago")</f>
        <v>0</v>
      </c>
      <c r="L260" s="65">
        <f>SUMIFS(Ago!$I$5:$I$619,Ago!$S$5:$S$619,"Receita",Ago!$F$5:$F$619,CReceber!$D260,Ago!$J$5:$J$619,"Não Pago")</f>
        <v>0</v>
      </c>
      <c r="M260" s="65">
        <f>SUMIFS(Set!$I$5:$I$619,Set!$S$5:$S$619,"Receita",Set!$F$5:$F$619,CReceber!$D260,Set!$J$5:$J$619,"Não Pago")</f>
        <v>0</v>
      </c>
      <c r="N260" s="65">
        <f>SUMIFS(Out!$I$5:$I$619,Out!$S$5:$S$619,"Receita",Out!$F$5:$F$619,CReceber!$D260,Out!$J$5:$J$619,"Não Pago")</f>
        <v>0</v>
      </c>
      <c r="O260" s="65">
        <f>SUMIFS(Nov!$I$5:$I$619,Nov!$S$5:$S$619,"Receita",Nov!$F$5:$F$619,CReceber!$D260,Nov!$J$5:$J$619,"Não Pago")</f>
        <v>0</v>
      </c>
      <c r="P260" s="65">
        <f>SUMIFS(Dez!$I$5:$I$619,Dez!$S$5:$S$619,"Receita",Dez!$F$5:$F$619,CReceber!$D260,Dez!$J$5:$J$619,"Não Pago")</f>
        <v>0</v>
      </c>
      <c r="Q260" s="62">
        <f t="shared" si="8"/>
        <v>0</v>
      </c>
    </row>
    <row r="261" spans="3:17" ht="28.5" customHeight="1" thickTop="1" thickBot="1" x14ac:dyDescent="0.25">
      <c r="C261" s="45" t="s">
        <v>464</v>
      </c>
      <c r="D261" s="46" t="str">
        <f>VLOOKUP(C261,'PC Receitas'!$I$4:$J$103,2,FALSE)</f>
        <v>-</v>
      </c>
      <c r="E261" s="65">
        <f>SUMIFS(Jan!$I$5:$I$619,Jan!$S$5:$S$619,"Receita",Jan!$F$5:$F$619,CReceber!$D261,Jan!$J$5:$J$619,"Não Pago")</f>
        <v>0</v>
      </c>
      <c r="F261" s="65">
        <f>SUMIFS(Fev!$I$5:$I$619,Fev!$S$5:$S$619,"Receita",Fev!$F$5:$F$619,CReceber!$D261,Fev!$J$5:$J$619,"Não Pago")</f>
        <v>0</v>
      </c>
      <c r="G261" s="65">
        <f>SUMIFS(Mar!$I$5:$I$619,Mar!$S$5:$S$619,"Receita",Mar!$F$5:$F$619,CReceber!$D261,Mar!$J$5:$J$619,"Não Pago")</f>
        <v>0</v>
      </c>
      <c r="H261" s="65">
        <f>SUMIFS(Abr!$I$5:$I$619,Abr!$S$5:$S$619,"Receita",Abr!$F$5:$F$619,CReceber!$D261,Abr!$J$5:$J$619,"Não Pago")</f>
        <v>0</v>
      </c>
      <c r="I261" s="65">
        <f>SUMIFS(Mai!$I$5:$I$619,Mai!$S$5:$S$619,"Receita",Mai!$F$5:$F$619,CReceber!$D261,Mai!$J$5:$J$619,"Não Pago")</f>
        <v>0</v>
      </c>
      <c r="J261" s="65">
        <f>SUMIFS(Jun!$I$5:$I$619,Jun!$S$5:$S$619,"Receita",Jun!$F$5:$F$619,CReceber!$D261,Jun!$J$5:$J$619,"Não Pago")</f>
        <v>0</v>
      </c>
      <c r="K261" s="65">
        <f>SUMIFS(Jul!$I$5:$I$619,Jul!$S$5:$S$619,"Receita",Jul!$F$5:$F$619,CReceber!$D261,Jul!$J$5:$J$619,"Não Pago")</f>
        <v>0</v>
      </c>
      <c r="L261" s="65">
        <f>SUMIFS(Ago!$I$5:$I$619,Ago!$S$5:$S$619,"Receita",Ago!$F$5:$F$619,CReceber!$D261,Ago!$J$5:$J$619,"Não Pago")</f>
        <v>0</v>
      </c>
      <c r="M261" s="65">
        <f>SUMIFS(Set!$I$5:$I$619,Set!$S$5:$S$619,"Receita",Set!$F$5:$F$619,CReceber!$D261,Set!$J$5:$J$619,"Não Pago")</f>
        <v>0</v>
      </c>
      <c r="N261" s="65">
        <f>SUMIFS(Out!$I$5:$I$619,Out!$S$5:$S$619,"Receita",Out!$F$5:$F$619,CReceber!$D261,Out!$J$5:$J$619,"Não Pago")</f>
        <v>0</v>
      </c>
      <c r="O261" s="65">
        <f>SUMIFS(Nov!$I$5:$I$619,Nov!$S$5:$S$619,"Receita",Nov!$F$5:$F$619,CReceber!$D261,Nov!$J$5:$J$619,"Não Pago")</f>
        <v>0</v>
      </c>
      <c r="P261" s="65">
        <f>SUMIFS(Dez!$I$5:$I$619,Dez!$S$5:$S$619,"Receita",Dez!$F$5:$F$619,CReceber!$D261,Dez!$J$5:$J$619,"Não Pago")</f>
        <v>0</v>
      </c>
      <c r="Q261" s="62">
        <f t="shared" si="8"/>
        <v>0</v>
      </c>
    </row>
    <row r="262" spans="3:17" ht="28.5" customHeight="1" thickTop="1" thickBot="1" x14ac:dyDescent="0.25">
      <c r="C262" s="45" t="s">
        <v>467</v>
      </c>
      <c r="D262" s="46" t="str">
        <f>VLOOKUP(C262,'PC Receitas'!$I$4:$J$103,2,FALSE)</f>
        <v>-</v>
      </c>
      <c r="E262" s="65">
        <f>SUMIFS(Jan!$I$5:$I$619,Jan!$S$5:$S$619,"Receita",Jan!$F$5:$F$619,CReceber!$D262,Jan!$J$5:$J$619,"Não Pago")</f>
        <v>0</v>
      </c>
      <c r="F262" s="65">
        <f>SUMIFS(Fev!$I$5:$I$619,Fev!$S$5:$S$619,"Receita",Fev!$F$5:$F$619,CReceber!$D262,Fev!$J$5:$J$619,"Não Pago")</f>
        <v>0</v>
      </c>
      <c r="G262" s="65">
        <f>SUMIFS(Mar!$I$5:$I$619,Mar!$S$5:$S$619,"Receita",Mar!$F$5:$F$619,CReceber!$D262,Mar!$J$5:$J$619,"Não Pago")</f>
        <v>0</v>
      </c>
      <c r="H262" s="65">
        <f>SUMIFS(Abr!$I$5:$I$619,Abr!$S$5:$S$619,"Receita",Abr!$F$5:$F$619,CReceber!$D262,Abr!$J$5:$J$619,"Não Pago")</f>
        <v>0</v>
      </c>
      <c r="I262" s="65">
        <f>SUMIFS(Mai!$I$5:$I$619,Mai!$S$5:$S$619,"Receita",Mai!$F$5:$F$619,CReceber!$D262,Mai!$J$5:$J$619,"Não Pago")</f>
        <v>0</v>
      </c>
      <c r="J262" s="65">
        <f>SUMIFS(Jun!$I$5:$I$619,Jun!$S$5:$S$619,"Receita",Jun!$F$5:$F$619,CReceber!$D262,Jun!$J$5:$J$619,"Não Pago")</f>
        <v>0</v>
      </c>
      <c r="K262" s="65">
        <f>SUMIFS(Jul!$I$5:$I$619,Jul!$S$5:$S$619,"Receita",Jul!$F$5:$F$619,CReceber!$D262,Jul!$J$5:$J$619,"Não Pago")</f>
        <v>0</v>
      </c>
      <c r="L262" s="65">
        <f>SUMIFS(Ago!$I$5:$I$619,Ago!$S$5:$S$619,"Receita",Ago!$F$5:$F$619,CReceber!$D262,Ago!$J$5:$J$619,"Não Pago")</f>
        <v>0</v>
      </c>
      <c r="M262" s="65">
        <f>SUMIFS(Set!$I$5:$I$619,Set!$S$5:$S$619,"Receita",Set!$F$5:$F$619,CReceber!$D262,Set!$J$5:$J$619,"Não Pago")</f>
        <v>0</v>
      </c>
      <c r="N262" s="65">
        <f>SUMIFS(Out!$I$5:$I$619,Out!$S$5:$S$619,"Receita",Out!$F$5:$F$619,CReceber!$D262,Out!$J$5:$J$619,"Não Pago")</f>
        <v>0</v>
      </c>
      <c r="O262" s="65">
        <f>SUMIFS(Nov!$I$5:$I$619,Nov!$S$5:$S$619,"Receita",Nov!$F$5:$F$619,CReceber!$D262,Nov!$J$5:$J$619,"Não Pago")</f>
        <v>0</v>
      </c>
      <c r="P262" s="65">
        <f>SUMIFS(Dez!$I$5:$I$619,Dez!$S$5:$S$619,"Receita",Dez!$F$5:$F$619,CReceber!$D262,Dez!$J$5:$J$619,"Não Pago")</f>
        <v>0</v>
      </c>
      <c r="Q262" s="62">
        <f t="shared" si="8"/>
        <v>0</v>
      </c>
    </row>
    <row r="263" spans="3:17" ht="28.5" customHeight="1" thickTop="1" thickBot="1" x14ac:dyDescent="0.25">
      <c r="C263" s="45" t="s">
        <v>470</v>
      </c>
      <c r="D263" s="46" t="str">
        <f>VLOOKUP(C263,'PC Receitas'!$I$4:$J$103,2,FALSE)</f>
        <v>-</v>
      </c>
      <c r="E263" s="65">
        <f>SUMIFS(Jan!$I$5:$I$619,Jan!$S$5:$S$619,"Receita",Jan!$F$5:$F$619,CReceber!$D263,Jan!$J$5:$J$619,"Não Pago")</f>
        <v>0</v>
      </c>
      <c r="F263" s="65">
        <f>SUMIFS(Fev!$I$5:$I$619,Fev!$S$5:$S$619,"Receita",Fev!$F$5:$F$619,CReceber!$D263,Fev!$J$5:$J$619,"Não Pago")</f>
        <v>0</v>
      </c>
      <c r="G263" s="65">
        <f>SUMIFS(Mar!$I$5:$I$619,Mar!$S$5:$S$619,"Receita",Mar!$F$5:$F$619,CReceber!$D263,Mar!$J$5:$J$619,"Não Pago")</f>
        <v>0</v>
      </c>
      <c r="H263" s="65">
        <f>SUMIFS(Abr!$I$5:$I$619,Abr!$S$5:$S$619,"Receita",Abr!$F$5:$F$619,CReceber!$D263,Abr!$J$5:$J$619,"Não Pago")</f>
        <v>0</v>
      </c>
      <c r="I263" s="65">
        <f>SUMIFS(Mai!$I$5:$I$619,Mai!$S$5:$S$619,"Receita",Mai!$F$5:$F$619,CReceber!$D263,Mai!$J$5:$J$619,"Não Pago")</f>
        <v>0</v>
      </c>
      <c r="J263" s="65">
        <f>SUMIFS(Jun!$I$5:$I$619,Jun!$S$5:$S$619,"Receita",Jun!$F$5:$F$619,CReceber!$D263,Jun!$J$5:$J$619,"Não Pago")</f>
        <v>0</v>
      </c>
      <c r="K263" s="65">
        <f>SUMIFS(Jul!$I$5:$I$619,Jul!$S$5:$S$619,"Receita",Jul!$F$5:$F$619,CReceber!$D263,Jul!$J$5:$J$619,"Não Pago")</f>
        <v>0</v>
      </c>
      <c r="L263" s="65">
        <f>SUMIFS(Ago!$I$5:$I$619,Ago!$S$5:$S$619,"Receita",Ago!$F$5:$F$619,CReceber!$D263,Ago!$J$5:$J$619,"Não Pago")</f>
        <v>0</v>
      </c>
      <c r="M263" s="65">
        <f>SUMIFS(Set!$I$5:$I$619,Set!$S$5:$S$619,"Receita",Set!$F$5:$F$619,CReceber!$D263,Set!$J$5:$J$619,"Não Pago")</f>
        <v>0</v>
      </c>
      <c r="N263" s="65">
        <f>SUMIFS(Out!$I$5:$I$619,Out!$S$5:$S$619,"Receita",Out!$F$5:$F$619,CReceber!$D263,Out!$J$5:$J$619,"Não Pago")</f>
        <v>0</v>
      </c>
      <c r="O263" s="65">
        <f>SUMIFS(Nov!$I$5:$I$619,Nov!$S$5:$S$619,"Receita",Nov!$F$5:$F$619,CReceber!$D263,Nov!$J$5:$J$619,"Não Pago")</f>
        <v>0</v>
      </c>
      <c r="P263" s="65">
        <f>SUMIFS(Dez!$I$5:$I$619,Dez!$S$5:$S$619,"Receita",Dez!$F$5:$F$619,CReceber!$D263,Dez!$J$5:$J$619,"Não Pago")</f>
        <v>0</v>
      </c>
      <c r="Q263" s="62">
        <f t="shared" si="8"/>
        <v>0</v>
      </c>
    </row>
    <row r="264" spans="3:17" ht="28.5" customHeight="1" thickTop="1" thickBot="1" x14ac:dyDescent="0.25">
      <c r="C264" s="45" t="s">
        <v>473</v>
      </c>
      <c r="D264" s="46" t="str">
        <f>VLOOKUP(C264,'PC Receitas'!$I$4:$J$103,2,FALSE)</f>
        <v>-</v>
      </c>
      <c r="E264" s="65">
        <f>SUMIFS(Jan!$I$5:$I$619,Jan!$S$5:$S$619,"Receita",Jan!$F$5:$F$619,CReceber!$D264,Jan!$J$5:$J$619,"Não Pago")</f>
        <v>0</v>
      </c>
      <c r="F264" s="65">
        <f>SUMIFS(Fev!$I$5:$I$619,Fev!$S$5:$S$619,"Receita",Fev!$F$5:$F$619,CReceber!$D264,Fev!$J$5:$J$619,"Não Pago")</f>
        <v>0</v>
      </c>
      <c r="G264" s="65">
        <f>SUMIFS(Mar!$I$5:$I$619,Mar!$S$5:$S$619,"Receita",Mar!$F$5:$F$619,CReceber!$D264,Mar!$J$5:$J$619,"Não Pago")</f>
        <v>0</v>
      </c>
      <c r="H264" s="65">
        <f>SUMIFS(Abr!$I$5:$I$619,Abr!$S$5:$S$619,"Receita",Abr!$F$5:$F$619,CReceber!$D264,Abr!$J$5:$J$619,"Não Pago")</f>
        <v>0</v>
      </c>
      <c r="I264" s="65">
        <f>SUMIFS(Mai!$I$5:$I$619,Mai!$S$5:$S$619,"Receita",Mai!$F$5:$F$619,CReceber!$D264,Mai!$J$5:$J$619,"Não Pago")</f>
        <v>0</v>
      </c>
      <c r="J264" s="65">
        <f>SUMIFS(Jun!$I$5:$I$619,Jun!$S$5:$S$619,"Receita",Jun!$F$5:$F$619,CReceber!$D264,Jun!$J$5:$J$619,"Não Pago")</f>
        <v>0</v>
      </c>
      <c r="K264" s="65">
        <f>SUMIFS(Jul!$I$5:$I$619,Jul!$S$5:$S$619,"Receita",Jul!$F$5:$F$619,CReceber!$D264,Jul!$J$5:$J$619,"Não Pago")</f>
        <v>0</v>
      </c>
      <c r="L264" s="65">
        <f>SUMIFS(Ago!$I$5:$I$619,Ago!$S$5:$S$619,"Receita",Ago!$F$5:$F$619,CReceber!$D264,Ago!$J$5:$J$619,"Não Pago")</f>
        <v>0</v>
      </c>
      <c r="M264" s="65">
        <f>SUMIFS(Set!$I$5:$I$619,Set!$S$5:$S$619,"Receita",Set!$F$5:$F$619,CReceber!$D264,Set!$J$5:$J$619,"Não Pago")</f>
        <v>0</v>
      </c>
      <c r="N264" s="65">
        <f>SUMIFS(Out!$I$5:$I$619,Out!$S$5:$S$619,"Receita",Out!$F$5:$F$619,CReceber!$D264,Out!$J$5:$J$619,"Não Pago")</f>
        <v>0</v>
      </c>
      <c r="O264" s="65">
        <f>SUMIFS(Nov!$I$5:$I$619,Nov!$S$5:$S$619,"Receita",Nov!$F$5:$F$619,CReceber!$D264,Nov!$J$5:$J$619,"Não Pago")</f>
        <v>0</v>
      </c>
      <c r="P264" s="65">
        <f>SUMIFS(Dez!$I$5:$I$619,Dez!$S$5:$S$619,"Receita",Dez!$F$5:$F$619,CReceber!$D264,Dez!$J$5:$J$619,"Não Pago")</f>
        <v>0</v>
      </c>
      <c r="Q264" s="62">
        <f t="shared" si="8"/>
        <v>0</v>
      </c>
    </row>
    <row r="265" spans="3:17" ht="28.5" customHeight="1" thickTop="1" thickBot="1" x14ac:dyDescent="0.25">
      <c r="C265" s="45" t="s">
        <v>476</v>
      </c>
      <c r="D265" s="46" t="str">
        <f>VLOOKUP(C265,'PC Receitas'!$I$4:$J$103,2,FALSE)</f>
        <v>-</v>
      </c>
      <c r="E265" s="65">
        <f>SUMIFS(Jan!$I$5:$I$619,Jan!$S$5:$S$619,"Receita",Jan!$F$5:$F$619,CReceber!$D265,Jan!$J$5:$J$619,"Não Pago")</f>
        <v>0</v>
      </c>
      <c r="F265" s="65">
        <f>SUMIFS(Fev!$I$5:$I$619,Fev!$S$5:$S$619,"Receita",Fev!$F$5:$F$619,CReceber!$D265,Fev!$J$5:$J$619,"Não Pago")</f>
        <v>0</v>
      </c>
      <c r="G265" s="65">
        <f>SUMIFS(Mar!$I$5:$I$619,Mar!$S$5:$S$619,"Receita",Mar!$F$5:$F$619,CReceber!$D265,Mar!$J$5:$J$619,"Não Pago")</f>
        <v>0</v>
      </c>
      <c r="H265" s="65">
        <f>SUMIFS(Abr!$I$5:$I$619,Abr!$S$5:$S$619,"Receita",Abr!$F$5:$F$619,CReceber!$D265,Abr!$J$5:$J$619,"Não Pago")</f>
        <v>0</v>
      </c>
      <c r="I265" s="65">
        <f>SUMIFS(Mai!$I$5:$I$619,Mai!$S$5:$S$619,"Receita",Mai!$F$5:$F$619,CReceber!$D265,Mai!$J$5:$J$619,"Não Pago")</f>
        <v>0</v>
      </c>
      <c r="J265" s="65">
        <f>SUMIFS(Jun!$I$5:$I$619,Jun!$S$5:$S$619,"Receita",Jun!$F$5:$F$619,CReceber!$D265,Jun!$J$5:$J$619,"Não Pago")</f>
        <v>0</v>
      </c>
      <c r="K265" s="65">
        <f>SUMIFS(Jul!$I$5:$I$619,Jul!$S$5:$S$619,"Receita",Jul!$F$5:$F$619,CReceber!$D265,Jul!$J$5:$J$619,"Não Pago")</f>
        <v>0</v>
      </c>
      <c r="L265" s="65">
        <f>SUMIFS(Ago!$I$5:$I$619,Ago!$S$5:$S$619,"Receita",Ago!$F$5:$F$619,CReceber!$D265,Ago!$J$5:$J$619,"Não Pago")</f>
        <v>0</v>
      </c>
      <c r="M265" s="65">
        <f>SUMIFS(Set!$I$5:$I$619,Set!$S$5:$S$619,"Receita",Set!$F$5:$F$619,CReceber!$D265,Set!$J$5:$J$619,"Não Pago")</f>
        <v>0</v>
      </c>
      <c r="N265" s="65">
        <f>SUMIFS(Out!$I$5:$I$619,Out!$S$5:$S$619,"Receita",Out!$F$5:$F$619,CReceber!$D265,Out!$J$5:$J$619,"Não Pago")</f>
        <v>0</v>
      </c>
      <c r="O265" s="65">
        <f>SUMIFS(Nov!$I$5:$I$619,Nov!$S$5:$S$619,"Receita",Nov!$F$5:$F$619,CReceber!$D265,Nov!$J$5:$J$619,"Não Pago")</f>
        <v>0</v>
      </c>
      <c r="P265" s="65">
        <f>SUMIFS(Dez!$I$5:$I$619,Dez!$S$5:$S$619,"Receita",Dez!$F$5:$F$619,CReceber!$D265,Dez!$J$5:$J$619,"Não Pago")</f>
        <v>0</v>
      </c>
      <c r="Q265" s="62">
        <f t="shared" si="8"/>
        <v>0</v>
      </c>
    </row>
    <row r="266" spans="3:17" ht="28.5" customHeight="1" thickTop="1" thickBot="1" x14ac:dyDescent="0.25">
      <c r="C266" s="45" t="s">
        <v>479</v>
      </c>
      <c r="D266" s="46" t="str">
        <f>VLOOKUP(C266,'PC Receitas'!$I$4:$J$103,2,FALSE)</f>
        <v>-</v>
      </c>
      <c r="E266" s="65">
        <f>SUMIFS(Jan!$I$5:$I$619,Jan!$S$5:$S$619,"Receita",Jan!$F$5:$F$619,CReceber!$D266,Jan!$J$5:$J$619,"Não Pago")</f>
        <v>0</v>
      </c>
      <c r="F266" s="65">
        <f>SUMIFS(Fev!$I$5:$I$619,Fev!$S$5:$S$619,"Receita",Fev!$F$5:$F$619,CReceber!$D266,Fev!$J$5:$J$619,"Não Pago")</f>
        <v>0</v>
      </c>
      <c r="G266" s="65">
        <f>SUMIFS(Mar!$I$5:$I$619,Mar!$S$5:$S$619,"Receita",Mar!$F$5:$F$619,CReceber!$D266,Mar!$J$5:$J$619,"Não Pago")</f>
        <v>0</v>
      </c>
      <c r="H266" s="65">
        <f>SUMIFS(Abr!$I$5:$I$619,Abr!$S$5:$S$619,"Receita",Abr!$F$5:$F$619,CReceber!$D266,Abr!$J$5:$J$619,"Não Pago")</f>
        <v>0</v>
      </c>
      <c r="I266" s="65">
        <f>SUMIFS(Mai!$I$5:$I$619,Mai!$S$5:$S$619,"Receita",Mai!$F$5:$F$619,CReceber!$D266,Mai!$J$5:$J$619,"Não Pago")</f>
        <v>0</v>
      </c>
      <c r="J266" s="65">
        <f>SUMIFS(Jun!$I$5:$I$619,Jun!$S$5:$S$619,"Receita",Jun!$F$5:$F$619,CReceber!$D266,Jun!$J$5:$J$619,"Não Pago")</f>
        <v>0</v>
      </c>
      <c r="K266" s="65">
        <f>SUMIFS(Jul!$I$5:$I$619,Jul!$S$5:$S$619,"Receita",Jul!$F$5:$F$619,CReceber!$D266,Jul!$J$5:$J$619,"Não Pago")</f>
        <v>0</v>
      </c>
      <c r="L266" s="65">
        <f>SUMIFS(Ago!$I$5:$I$619,Ago!$S$5:$S$619,"Receita",Ago!$F$5:$F$619,CReceber!$D266,Ago!$J$5:$J$619,"Não Pago")</f>
        <v>0</v>
      </c>
      <c r="M266" s="65">
        <f>SUMIFS(Set!$I$5:$I$619,Set!$S$5:$S$619,"Receita",Set!$F$5:$F$619,CReceber!$D266,Set!$J$5:$J$619,"Não Pago")</f>
        <v>0</v>
      </c>
      <c r="N266" s="65">
        <f>SUMIFS(Out!$I$5:$I$619,Out!$S$5:$S$619,"Receita",Out!$F$5:$F$619,CReceber!$D266,Out!$J$5:$J$619,"Não Pago")</f>
        <v>0</v>
      </c>
      <c r="O266" s="65">
        <f>SUMIFS(Nov!$I$5:$I$619,Nov!$S$5:$S$619,"Receita",Nov!$F$5:$F$619,CReceber!$D266,Nov!$J$5:$J$619,"Não Pago")</f>
        <v>0</v>
      </c>
      <c r="P266" s="65">
        <f>SUMIFS(Dez!$I$5:$I$619,Dez!$S$5:$S$619,"Receita",Dez!$F$5:$F$619,CReceber!$D266,Dez!$J$5:$J$619,"Não Pago")</f>
        <v>0</v>
      </c>
      <c r="Q266" s="62">
        <f t="shared" si="8"/>
        <v>0</v>
      </c>
    </row>
    <row r="267" spans="3:17" ht="28.5" customHeight="1" thickTop="1" thickBot="1" x14ac:dyDescent="0.25">
      <c r="C267" s="45" t="s">
        <v>482</v>
      </c>
      <c r="D267" s="46" t="str">
        <f>VLOOKUP(C267,'PC Receitas'!$I$4:$J$103,2,FALSE)</f>
        <v>-</v>
      </c>
      <c r="E267" s="65">
        <f>SUMIFS(Jan!$I$5:$I$619,Jan!$S$5:$S$619,"Receita",Jan!$F$5:$F$619,CReceber!$D267,Jan!$J$5:$J$619,"Não Pago")</f>
        <v>0</v>
      </c>
      <c r="F267" s="65">
        <f>SUMIFS(Fev!$I$5:$I$619,Fev!$S$5:$S$619,"Receita",Fev!$F$5:$F$619,CReceber!$D267,Fev!$J$5:$J$619,"Não Pago")</f>
        <v>0</v>
      </c>
      <c r="G267" s="65">
        <f>SUMIFS(Mar!$I$5:$I$619,Mar!$S$5:$S$619,"Receita",Mar!$F$5:$F$619,CReceber!$D267,Mar!$J$5:$J$619,"Não Pago")</f>
        <v>0</v>
      </c>
      <c r="H267" s="65">
        <f>SUMIFS(Abr!$I$5:$I$619,Abr!$S$5:$S$619,"Receita",Abr!$F$5:$F$619,CReceber!$D267,Abr!$J$5:$J$619,"Não Pago")</f>
        <v>0</v>
      </c>
      <c r="I267" s="65">
        <f>SUMIFS(Mai!$I$5:$I$619,Mai!$S$5:$S$619,"Receita",Mai!$F$5:$F$619,CReceber!$D267,Mai!$J$5:$J$619,"Não Pago")</f>
        <v>0</v>
      </c>
      <c r="J267" s="65">
        <f>SUMIFS(Jun!$I$5:$I$619,Jun!$S$5:$S$619,"Receita",Jun!$F$5:$F$619,CReceber!$D267,Jun!$J$5:$J$619,"Não Pago")</f>
        <v>0</v>
      </c>
      <c r="K267" s="65">
        <f>SUMIFS(Jul!$I$5:$I$619,Jul!$S$5:$S$619,"Receita",Jul!$F$5:$F$619,CReceber!$D267,Jul!$J$5:$J$619,"Não Pago")</f>
        <v>0</v>
      </c>
      <c r="L267" s="65">
        <f>SUMIFS(Ago!$I$5:$I$619,Ago!$S$5:$S$619,"Receita",Ago!$F$5:$F$619,CReceber!$D267,Ago!$J$5:$J$619,"Não Pago")</f>
        <v>0</v>
      </c>
      <c r="M267" s="65">
        <f>SUMIFS(Set!$I$5:$I$619,Set!$S$5:$S$619,"Receita",Set!$F$5:$F$619,CReceber!$D267,Set!$J$5:$J$619,"Não Pago")</f>
        <v>0</v>
      </c>
      <c r="N267" s="65">
        <f>SUMIFS(Out!$I$5:$I$619,Out!$S$5:$S$619,"Receita",Out!$F$5:$F$619,CReceber!$D267,Out!$J$5:$J$619,"Não Pago")</f>
        <v>0</v>
      </c>
      <c r="O267" s="65">
        <f>SUMIFS(Nov!$I$5:$I$619,Nov!$S$5:$S$619,"Receita",Nov!$F$5:$F$619,CReceber!$D267,Nov!$J$5:$J$619,"Não Pago")</f>
        <v>0</v>
      </c>
      <c r="P267" s="65">
        <f>SUMIFS(Dez!$I$5:$I$619,Dez!$S$5:$S$619,"Receita",Dez!$F$5:$F$619,CReceber!$D267,Dez!$J$5:$J$619,"Não Pago")</f>
        <v>0</v>
      </c>
      <c r="Q267" s="62">
        <f t="shared" si="8"/>
        <v>0</v>
      </c>
    </row>
    <row r="268" spans="3:17" ht="28.5" customHeight="1" thickTop="1" thickBot="1" x14ac:dyDescent="0.25">
      <c r="C268" s="45" t="s">
        <v>485</v>
      </c>
      <c r="D268" s="46" t="str">
        <f>VLOOKUP(C268,'PC Receitas'!$I$4:$J$103,2,FALSE)</f>
        <v>-</v>
      </c>
      <c r="E268" s="65">
        <f>SUMIFS(Jan!$I$5:$I$619,Jan!$S$5:$S$619,"Receita",Jan!$F$5:$F$619,CReceber!$D268,Jan!$J$5:$J$619,"Não Pago")</f>
        <v>0</v>
      </c>
      <c r="F268" s="65">
        <f>SUMIFS(Fev!$I$5:$I$619,Fev!$S$5:$S$619,"Receita",Fev!$F$5:$F$619,CReceber!$D268,Fev!$J$5:$J$619,"Não Pago")</f>
        <v>0</v>
      </c>
      <c r="G268" s="65">
        <f>SUMIFS(Mar!$I$5:$I$619,Mar!$S$5:$S$619,"Receita",Mar!$F$5:$F$619,CReceber!$D268,Mar!$J$5:$J$619,"Não Pago")</f>
        <v>0</v>
      </c>
      <c r="H268" s="65">
        <f>SUMIFS(Abr!$I$5:$I$619,Abr!$S$5:$S$619,"Receita",Abr!$F$5:$F$619,CReceber!$D268,Abr!$J$5:$J$619,"Não Pago")</f>
        <v>0</v>
      </c>
      <c r="I268" s="65">
        <f>SUMIFS(Mai!$I$5:$I$619,Mai!$S$5:$S$619,"Receita",Mai!$F$5:$F$619,CReceber!$D268,Mai!$J$5:$J$619,"Não Pago")</f>
        <v>0</v>
      </c>
      <c r="J268" s="65">
        <f>SUMIFS(Jun!$I$5:$I$619,Jun!$S$5:$S$619,"Receita",Jun!$F$5:$F$619,CReceber!$D268,Jun!$J$5:$J$619,"Não Pago")</f>
        <v>0</v>
      </c>
      <c r="K268" s="65">
        <f>SUMIFS(Jul!$I$5:$I$619,Jul!$S$5:$S$619,"Receita",Jul!$F$5:$F$619,CReceber!$D268,Jul!$J$5:$J$619,"Não Pago")</f>
        <v>0</v>
      </c>
      <c r="L268" s="65">
        <f>SUMIFS(Ago!$I$5:$I$619,Ago!$S$5:$S$619,"Receita",Ago!$F$5:$F$619,CReceber!$D268,Ago!$J$5:$J$619,"Não Pago")</f>
        <v>0</v>
      </c>
      <c r="M268" s="65">
        <f>SUMIFS(Set!$I$5:$I$619,Set!$S$5:$S$619,"Receita",Set!$F$5:$F$619,CReceber!$D268,Set!$J$5:$J$619,"Não Pago")</f>
        <v>0</v>
      </c>
      <c r="N268" s="65">
        <f>SUMIFS(Out!$I$5:$I$619,Out!$S$5:$S$619,"Receita",Out!$F$5:$F$619,CReceber!$D268,Out!$J$5:$J$619,"Não Pago")</f>
        <v>0</v>
      </c>
      <c r="O268" s="65">
        <f>SUMIFS(Nov!$I$5:$I$619,Nov!$S$5:$S$619,"Receita",Nov!$F$5:$F$619,CReceber!$D268,Nov!$J$5:$J$619,"Não Pago")</f>
        <v>0</v>
      </c>
      <c r="P268" s="65">
        <f>SUMIFS(Dez!$I$5:$I$619,Dez!$S$5:$S$619,"Receita",Dez!$F$5:$F$619,CReceber!$D268,Dez!$J$5:$J$619,"Não Pago")</f>
        <v>0</v>
      </c>
      <c r="Q268" s="62">
        <f t="shared" si="8"/>
        <v>0</v>
      </c>
    </row>
    <row r="269" spans="3:17" ht="28.5" customHeight="1" thickTop="1" thickBot="1" x14ac:dyDescent="0.25">
      <c r="C269" s="45" t="s">
        <v>488</v>
      </c>
      <c r="D269" s="46" t="str">
        <f>VLOOKUP(C269,'PC Receitas'!$I$4:$J$103,2,FALSE)</f>
        <v>-</v>
      </c>
      <c r="E269" s="65">
        <f>SUMIFS(Jan!$I$5:$I$619,Jan!$S$5:$S$619,"Receita",Jan!$F$5:$F$619,CReceber!$D269,Jan!$J$5:$J$619,"Não Pago")</f>
        <v>0</v>
      </c>
      <c r="F269" s="65">
        <f>SUMIFS(Fev!$I$5:$I$619,Fev!$S$5:$S$619,"Receita",Fev!$F$5:$F$619,CReceber!$D269,Fev!$J$5:$J$619,"Não Pago")</f>
        <v>0</v>
      </c>
      <c r="G269" s="65">
        <f>SUMIFS(Mar!$I$5:$I$619,Mar!$S$5:$S$619,"Receita",Mar!$F$5:$F$619,CReceber!$D269,Mar!$J$5:$J$619,"Não Pago")</f>
        <v>0</v>
      </c>
      <c r="H269" s="65">
        <f>SUMIFS(Abr!$I$5:$I$619,Abr!$S$5:$S$619,"Receita",Abr!$F$5:$F$619,CReceber!$D269,Abr!$J$5:$J$619,"Não Pago")</f>
        <v>0</v>
      </c>
      <c r="I269" s="65">
        <f>SUMIFS(Mai!$I$5:$I$619,Mai!$S$5:$S$619,"Receita",Mai!$F$5:$F$619,CReceber!$D269,Mai!$J$5:$J$619,"Não Pago")</f>
        <v>0</v>
      </c>
      <c r="J269" s="65">
        <f>SUMIFS(Jun!$I$5:$I$619,Jun!$S$5:$S$619,"Receita",Jun!$F$5:$F$619,CReceber!$D269,Jun!$J$5:$J$619,"Não Pago")</f>
        <v>0</v>
      </c>
      <c r="K269" s="65">
        <f>SUMIFS(Jul!$I$5:$I$619,Jul!$S$5:$S$619,"Receita",Jul!$F$5:$F$619,CReceber!$D269,Jul!$J$5:$J$619,"Não Pago")</f>
        <v>0</v>
      </c>
      <c r="L269" s="65">
        <f>SUMIFS(Ago!$I$5:$I$619,Ago!$S$5:$S$619,"Receita",Ago!$F$5:$F$619,CReceber!$D269,Ago!$J$5:$J$619,"Não Pago")</f>
        <v>0</v>
      </c>
      <c r="M269" s="65">
        <f>SUMIFS(Set!$I$5:$I$619,Set!$S$5:$S$619,"Receita",Set!$F$5:$F$619,CReceber!$D269,Set!$J$5:$J$619,"Não Pago")</f>
        <v>0</v>
      </c>
      <c r="N269" s="65">
        <f>SUMIFS(Out!$I$5:$I$619,Out!$S$5:$S$619,"Receita",Out!$F$5:$F$619,CReceber!$D269,Out!$J$5:$J$619,"Não Pago")</f>
        <v>0</v>
      </c>
      <c r="O269" s="65">
        <f>SUMIFS(Nov!$I$5:$I$619,Nov!$S$5:$S$619,"Receita",Nov!$F$5:$F$619,CReceber!$D269,Nov!$J$5:$J$619,"Não Pago")</f>
        <v>0</v>
      </c>
      <c r="P269" s="65">
        <f>SUMIFS(Dez!$I$5:$I$619,Dez!$S$5:$S$619,"Receita",Dez!$F$5:$F$619,CReceber!$D269,Dez!$J$5:$J$619,"Não Pago")</f>
        <v>0</v>
      </c>
      <c r="Q269" s="62">
        <f t="shared" si="8"/>
        <v>0</v>
      </c>
    </row>
    <row r="270" spans="3:17" ht="28.5" customHeight="1" thickTop="1" thickBot="1" x14ac:dyDescent="0.25">
      <c r="C270" s="45" t="s">
        <v>491</v>
      </c>
      <c r="D270" s="46" t="str">
        <f>VLOOKUP(C270,'PC Receitas'!$I$4:$J$103,2,FALSE)</f>
        <v>-</v>
      </c>
      <c r="E270" s="65">
        <f>SUMIFS(Jan!$I$5:$I$619,Jan!$S$5:$S$619,"Receita",Jan!$F$5:$F$619,CReceber!$D270,Jan!$J$5:$J$619,"Não Pago")</f>
        <v>0</v>
      </c>
      <c r="F270" s="65">
        <f>SUMIFS(Fev!$I$5:$I$619,Fev!$S$5:$S$619,"Receita",Fev!$F$5:$F$619,CReceber!$D270,Fev!$J$5:$J$619,"Não Pago")</f>
        <v>0</v>
      </c>
      <c r="G270" s="65">
        <f>SUMIFS(Mar!$I$5:$I$619,Mar!$S$5:$S$619,"Receita",Mar!$F$5:$F$619,CReceber!$D270,Mar!$J$5:$J$619,"Não Pago")</f>
        <v>0</v>
      </c>
      <c r="H270" s="65">
        <f>SUMIFS(Abr!$I$5:$I$619,Abr!$S$5:$S$619,"Receita",Abr!$F$5:$F$619,CReceber!$D270,Abr!$J$5:$J$619,"Não Pago")</f>
        <v>0</v>
      </c>
      <c r="I270" s="65">
        <f>SUMIFS(Mai!$I$5:$I$619,Mai!$S$5:$S$619,"Receita",Mai!$F$5:$F$619,CReceber!$D270,Mai!$J$5:$J$619,"Não Pago")</f>
        <v>0</v>
      </c>
      <c r="J270" s="65">
        <f>SUMIFS(Jun!$I$5:$I$619,Jun!$S$5:$S$619,"Receita",Jun!$F$5:$F$619,CReceber!$D270,Jun!$J$5:$J$619,"Não Pago")</f>
        <v>0</v>
      </c>
      <c r="K270" s="65">
        <f>SUMIFS(Jul!$I$5:$I$619,Jul!$S$5:$S$619,"Receita",Jul!$F$5:$F$619,CReceber!$D270,Jul!$J$5:$J$619,"Não Pago")</f>
        <v>0</v>
      </c>
      <c r="L270" s="65">
        <f>SUMIFS(Ago!$I$5:$I$619,Ago!$S$5:$S$619,"Receita",Ago!$F$5:$F$619,CReceber!$D270,Ago!$J$5:$J$619,"Não Pago")</f>
        <v>0</v>
      </c>
      <c r="M270" s="65">
        <f>SUMIFS(Set!$I$5:$I$619,Set!$S$5:$S$619,"Receita",Set!$F$5:$F$619,CReceber!$D270,Set!$J$5:$J$619,"Não Pago")</f>
        <v>0</v>
      </c>
      <c r="N270" s="65">
        <f>SUMIFS(Out!$I$5:$I$619,Out!$S$5:$S$619,"Receita",Out!$F$5:$F$619,CReceber!$D270,Out!$J$5:$J$619,"Não Pago")</f>
        <v>0</v>
      </c>
      <c r="O270" s="65">
        <f>SUMIFS(Nov!$I$5:$I$619,Nov!$S$5:$S$619,"Receita",Nov!$F$5:$F$619,CReceber!$D270,Nov!$J$5:$J$619,"Não Pago")</f>
        <v>0</v>
      </c>
      <c r="P270" s="65">
        <f>SUMIFS(Dez!$I$5:$I$619,Dez!$S$5:$S$619,"Receita",Dez!$F$5:$F$619,CReceber!$D270,Dez!$J$5:$J$619,"Não Pago")</f>
        <v>0</v>
      </c>
      <c r="Q270" s="62">
        <f t="shared" si="8"/>
        <v>0</v>
      </c>
    </row>
    <row r="271" spans="3:17" ht="28.5" customHeight="1" thickTop="1" thickBot="1" x14ac:dyDescent="0.25">
      <c r="C271" s="45" t="s">
        <v>494</v>
      </c>
      <c r="D271" s="46" t="str">
        <f>VLOOKUP(C271,'PC Receitas'!$I$4:$J$103,2,FALSE)</f>
        <v>-</v>
      </c>
      <c r="E271" s="65">
        <f>SUMIFS(Jan!$I$5:$I$619,Jan!$S$5:$S$619,"Receita",Jan!$F$5:$F$619,CReceber!$D271,Jan!$J$5:$J$619,"Não Pago")</f>
        <v>0</v>
      </c>
      <c r="F271" s="65">
        <f>SUMIFS(Fev!$I$5:$I$619,Fev!$S$5:$S$619,"Receita",Fev!$F$5:$F$619,CReceber!$D271,Fev!$J$5:$J$619,"Não Pago")</f>
        <v>0</v>
      </c>
      <c r="G271" s="65">
        <f>SUMIFS(Mar!$I$5:$I$619,Mar!$S$5:$S$619,"Receita",Mar!$F$5:$F$619,CReceber!$D271,Mar!$J$5:$J$619,"Não Pago")</f>
        <v>0</v>
      </c>
      <c r="H271" s="65">
        <f>SUMIFS(Abr!$I$5:$I$619,Abr!$S$5:$S$619,"Receita",Abr!$F$5:$F$619,CReceber!$D271,Abr!$J$5:$J$619,"Não Pago")</f>
        <v>0</v>
      </c>
      <c r="I271" s="65">
        <f>SUMIFS(Mai!$I$5:$I$619,Mai!$S$5:$S$619,"Receita",Mai!$F$5:$F$619,CReceber!$D271,Mai!$J$5:$J$619,"Não Pago")</f>
        <v>0</v>
      </c>
      <c r="J271" s="65">
        <f>SUMIFS(Jun!$I$5:$I$619,Jun!$S$5:$S$619,"Receita",Jun!$F$5:$F$619,CReceber!$D271,Jun!$J$5:$J$619,"Não Pago")</f>
        <v>0</v>
      </c>
      <c r="K271" s="65">
        <f>SUMIFS(Jul!$I$5:$I$619,Jul!$S$5:$S$619,"Receita",Jul!$F$5:$F$619,CReceber!$D271,Jul!$J$5:$J$619,"Não Pago")</f>
        <v>0</v>
      </c>
      <c r="L271" s="65">
        <f>SUMIFS(Ago!$I$5:$I$619,Ago!$S$5:$S$619,"Receita",Ago!$F$5:$F$619,CReceber!$D271,Ago!$J$5:$J$619,"Não Pago")</f>
        <v>0</v>
      </c>
      <c r="M271" s="65">
        <f>SUMIFS(Set!$I$5:$I$619,Set!$S$5:$S$619,"Receita",Set!$F$5:$F$619,CReceber!$D271,Set!$J$5:$J$619,"Não Pago")</f>
        <v>0</v>
      </c>
      <c r="N271" s="65">
        <f>SUMIFS(Out!$I$5:$I$619,Out!$S$5:$S$619,"Receita",Out!$F$5:$F$619,CReceber!$D271,Out!$J$5:$J$619,"Não Pago")</f>
        <v>0</v>
      </c>
      <c r="O271" s="65">
        <f>SUMIFS(Nov!$I$5:$I$619,Nov!$S$5:$S$619,"Receita",Nov!$F$5:$F$619,CReceber!$D271,Nov!$J$5:$J$619,"Não Pago")</f>
        <v>0</v>
      </c>
      <c r="P271" s="65">
        <f>SUMIFS(Dez!$I$5:$I$619,Dez!$S$5:$S$619,"Receita",Dez!$F$5:$F$619,CReceber!$D271,Dez!$J$5:$J$619,"Não Pago")</f>
        <v>0</v>
      </c>
      <c r="Q271" s="62">
        <f t="shared" si="8"/>
        <v>0</v>
      </c>
    </row>
    <row r="272" spans="3:17" ht="28.5" customHeight="1" thickTop="1" thickBot="1" x14ac:dyDescent="0.25">
      <c r="C272" s="45" t="s">
        <v>497</v>
      </c>
      <c r="D272" s="46" t="str">
        <f>VLOOKUP(C272,'PC Receitas'!$I$4:$J$103,2,FALSE)</f>
        <v>-</v>
      </c>
      <c r="E272" s="65">
        <f>SUMIFS(Jan!$I$5:$I$619,Jan!$S$5:$S$619,"Receita",Jan!$F$5:$F$619,CReceber!$D272,Jan!$J$5:$J$619,"Não Pago")</f>
        <v>0</v>
      </c>
      <c r="F272" s="65">
        <f>SUMIFS(Fev!$I$5:$I$619,Fev!$S$5:$S$619,"Receita",Fev!$F$5:$F$619,CReceber!$D272,Fev!$J$5:$J$619,"Não Pago")</f>
        <v>0</v>
      </c>
      <c r="G272" s="65">
        <f>SUMIFS(Mar!$I$5:$I$619,Mar!$S$5:$S$619,"Receita",Mar!$F$5:$F$619,CReceber!$D272,Mar!$J$5:$J$619,"Não Pago")</f>
        <v>0</v>
      </c>
      <c r="H272" s="65">
        <f>SUMIFS(Abr!$I$5:$I$619,Abr!$S$5:$S$619,"Receita",Abr!$F$5:$F$619,CReceber!$D272,Abr!$J$5:$J$619,"Não Pago")</f>
        <v>0</v>
      </c>
      <c r="I272" s="65">
        <f>SUMIFS(Mai!$I$5:$I$619,Mai!$S$5:$S$619,"Receita",Mai!$F$5:$F$619,CReceber!$D272,Mai!$J$5:$J$619,"Não Pago")</f>
        <v>0</v>
      </c>
      <c r="J272" s="65">
        <f>SUMIFS(Jun!$I$5:$I$619,Jun!$S$5:$S$619,"Receita",Jun!$F$5:$F$619,CReceber!$D272,Jun!$J$5:$J$619,"Não Pago")</f>
        <v>0</v>
      </c>
      <c r="K272" s="65">
        <f>SUMIFS(Jul!$I$5:$I$619,Jul!$S$5:$S$619,"Receita",Jul!$F$5:$F$619,CReceber!$D272,Jul!$J$5:$J$619,"Não Pago")</f>
        <v>0</v>
      </c>
      <c r="L272" s="65">
        <f>SUMIFS(Ago!$I$5:$I$619,Ago!$S$5:$S$619,"Receita",Ago!$F$5:$F$619,CReceber!$D272,Ago!$J$5:$J$619,"Não Pago")</f>
        <v>0</v>
      </c>
      <c r="M272" s="65">
        <f>SUMIFS(Set!$I$5:$I$619,Set!$S$5:$S$619,"Receita",Set!$F$5:$F$619,CReceber!$D272,Set!$J$5:$J$619,"Não Pago")</f>
        <v>0</v>
      </c>
      <c r="N272" s="65">
        <f>SUMIFS(Out!$I$5:$I$619,Out!$S$5:$S$619,"Receita",Out!$F$5:$F$619,CReceber!$D272,Out!$J$5:$J$619,"Não Pago")</f>
        <v>0</v>
      </c>
      <c r="O272" s="65">
        <f>SUMIFS(Nov!$I$5:$I$619,Nov!$S$5:$S$619,"Receita",Nov!$F$5:$F$619,CReceber!$D272,Nov!$J$5:$J$619,"Não Pago")</f>
        <v>0</v>
      </c>
      <c r="P272" s="65">
        <f>SUMIFS(Dez!$I$5:$I$619,Dez!$S$5:$S$619,"Receita",Dez!$F$5:$F$619,CReceber!$D272,Dez!$J$5:$J$619,"Não Pago")</f>
        <v>0</v>
      </c>
      <c r="Q272" s="62">
        <f t="shared" si="8"/>
        <v>0</v>
      </c>
    </row>
    <row r="273" spans="3:17" ht="28.5" customHeight="1" thickTop="1" thickBot="1" x14ac:dyDescent="0.25">
      <c r="C273" s="45" t="s">
        <v>500</v>
      </c>
      <c r="D273" s="46" t="str">
        <f>VLOOKUP(C273,'PC Receitas'!$I$4:$J$103,2,FALSE)</f>
        <v>-</v>
      </c>
      <c r="E273" s="65">
        <f>SUMIFS(Jan!$I$5:$I$619,Jan!$S$5:$S$619,"Receita",Jan!$F$5:$F$619,CReceber!$D273,Jan!$J$5:$J$619,"Não Pago")</f>
        <v>0</v>
      </c>
      <c r="F273" s="65">
        <f>SUMIFS(Fev!$I$5:$I$619,Fev!$S$5:$S$619,"Receita",Fev!$F$5:$F$619,CReceber!$D273,Fev!$J$5:$J$619,"Não Pago")</f>
        <v>0</v>
      </c>
      <c r="G273" s="65">
        <f>SUMIFS(Mar!$I$5:$I$619,Mar!$S$5:$S$619,"Receita",Mar!$F$5:$F$619,CReceber!$D273,Mar!$J$5:$J$619,"Não Pago")</f>
        <v>0</v>
      </c>
      <c r="H273" s="65">
        <f>SUMIFS(Abr!$I$5:$I$619,Abr!$S$5:$S$619,"Receita",Abr!$F$5:$F$619,CReceber!$D273,Abr!$J$5:$J$619,"Não Pago")</f>
        <v>0</v>
      </c>
      <c r="I273" s="65">
        <f>SUMIFS(Mai!$I$5:$I$619,Mai!$S$5:$S$619,"Receita",Mai!$F$5:$F$619,CReceber!$D273,Mai!$J$5:$J$619,"Não Pago")</f>
        <v>0</v>
      </c>
      <c r="J273" s="65">
        <f>SUMIFS(Jun!$I$5:$I$619,Jun!$S$5:$S$619,"Receita",Jun!$F$5:$F$619,CReceber!$D273,Jun!$J$5:$J$619,"Não Pago")</f>
        <v>0</v>
      </c>
      <c r="K273" s="65">
        <f>SUMIFS(Jul!$I$5:$I$619,Jul!$S$5:$S$619,"Receita",Jul!$F$5:$F$619,CReceber!$D273,Jul!$J$5:$J$619,"Não Pago")</f>
        <v>0</v>
      </c>
      <c r="L273" s="65">
        <f>SUMIFS(Ago!$I$5:$I$619,Ago!$S$5:$S$619,"Receita",Ago!$F$5:$F$619,CReceber!$D273,Ago!$J$5:$J$619,"Não Pago")</f>
        <v>0</v>
      </c>
      <c r="M273" s="65">
        <f>SUMIFS(Set!$I$5:$I$619,Set!$S$5:$S$619,"Receita",Set!$F$5:$F$619,CReceber!$D273,Set!$J$5:$J$619,"Não Pago")</f>
        <v>0</v>
      </c>
      <c r="N273" s="65">
        <f>SUMIFS(Out!$I$5:$I$619,Out!$S$5:$S$619,"Receita",Out!$F$5:$F$619,CReceber!$D273,Out!$J$5:$J$619,"Não Pago")</f>
        <v>0</v>
      </c>
      <c r="O273" s="65">
        <f>SUMIFS(Nov!$I$5:$I$619,Nov!$S$5:$S$619,"Receita",Nov!$F$5:$F$619,CReceber!$D273,Nov!$J$5:$J$619,"Não Pago")</f>
        <v>0</v>
      </c>
      <c r="P273" s="65">
        <f>SUMIFS(Dez!$I$5:$I$619,Dez!$S$5:$S$619,"Receita",Dez!$F$5:$F$619,CReceber!$D273,Dez!$J$5:$J$619,"Não Pago")</f>
        <v>0</v>
      </c>
      <c r="Q273" s="62">
        <f t="shared" si="8"/>
        <v>0</v>
      </c>
    </row>
    <row r="274" spans="3:17" ht="28.5" customHeight="1" thickTop="1" thickBot="1" x14ac:dyDescent="0.25">
      <c r="C274" s="45" t="s">
        <v>503</v>
      </c>
      <c r="D274" s="46" t="str">
        <f>VLOOKUP(C274,'PC Receitas'!$I$4:$J$103,2,FALSE)</f>
        <v>-</v>
      </c>
      <c r="E274" s="65">
        <f>SUMIFS(Jan!$I$5:$I$619,Jan!$S$5:$S$619,"Receita",Jan!$F$5:$F$619,CReceber!$D274,Jan!$J$5:$J$619,"Não Pago")</f>
        <v>0</v>
      </c>
      <c r="F274" s="65">
        <f>SUMIFS(Fev!$I$5:$I$619,Fev!$S$5:$S$619,"Receita",Fev!$F$5:$F$619,CReceber!$D274,Fev!$J$5:$J$619,"Não Pago")</f>
        <v>0</v>
      </c>
      <c r="G274" s="65">
        <f>SUMIFS(Mar!$I$5:$I$619,Mar!$S$5:$S$619,"Receita",Mar!$F$5:$F$619,CReceber!$D274,Mar!$J$5:$J$619,"Não Pago")</f>
        <v>0</v>
      </c>
      <c r="H274" s="65">
        <f>SUMIFS(Abr!$I$5:$I$619,Abr!$S$5:$S$619,"Receita",Abr!$F$5:$F$619,CReceber!$D274,Abr!$J$5:$J$619,"Não Pago")</f>
        <v>0</v>
      </c>
      <c r="I274" s="65">
        <f>SUMIFS(Mai!$I$5:$I$619,Mai!$S$5:$S$619,"Receita",Mai!$F$5:$F$619,CReceber!$D274,Mai!$J$5:$J$619,"Não Pago")</f>
        <v>0</v>
      </c>
      <c r="J274" s="65">
        <f>SUMIFS(Jun!$I$5:$I$619,Jun!$S$5:$S$619,"Receita",Jun!$F$5:$F$619,CReceber!$D274,Jun!$J$5:$J$619,"Não Pago")</f>
        <v>0</v>
      </c>
      <c r="K274" s="65">
        <f>SUMIFS(Jul!$I$5:$I$619,Jul!$S$5:$S$619,"Receita",Jul!$F$5:$F$619,CReceber!$D274,Jul!$J$5:$J$619,"Não Pago")</f>
        <v>0</v>
      </c>
      <c r="L274" s="65">
        <f>SUMIFS(Ago!$I$5:$I$619,Ago!$S$5:$S$619,"Receita",Ago!$F$5:$F$619,CReceber!$D274,Ago!$J$5:$J$619,"Não Pago")</f>
        <v>0</v>
      </c>
      <c r="M274" s="65">
        <f>SUMIFS(Set!$I$5:$I$619,Set!$S$5:$S$619,"Receita",Set!$F$5:$F$619,CReceber!$D274,Set!$J$5:$J$619,"Não Pago")</f>
        <v>0</v>
      </c>
      <c r="N274" s="65">
        <f>SUMIFS(Out!$I$5:$I$619,Out!$S$5:$S$619,"Receita",Out!$F$5:$F$619,CReceber!$D274,Out!$J$5:$J$619,"Não Pago")</f>
        <v>0</v>
      </c>
      <c r="O274" s="65">
        <f>SUMIFS(Nov!$I$5:$I$619,Nov!$S$5:$S$619,"Receita",Nov!$F$5:$F$619,CReceber!$D274,Nov!$J$5:$J$619,"Não Pago")</f>
        <v>0</v>
      </c>
      <c r="P274" s="65">
        <f>SUMIFS(Dez!$I$5:$I$619,Dez!$S$5:$S$619,"Receita",Dez!$F$5:$F$619,CReceber!$D274,Dez!$J$5:$J$619,"Não Pago")</f>
        <v>0</v>
      </c>
      <c r="Q274" s="62">
        <f t="shared" ref="Q274:Q307" si="9">SUM(E274:P274)</f>
        <v>0</v>
      </c>
    </row>
    <row r="275" spans="3:17" ht="28.5" customHeight="1" thickTop="1" thickBot="1" x14ac:dyDescent="0.25">
      <c r="C275" s="45" t="s">
        <v>506</v>
      </c>
      <c r="D275" s="46" t="str">
        <f>VLOOKUP(C275,'PC Receitas'!$I$4:$J$103,2,FALSE)</f>
        <v>-</v>
      </c>
      <c r="E275" s="65">
        <f>SUMIFS(Jan!$I$5:$I$619,Jan!$S$5:$S$619,"Receita",Jan!$F$5:$F$619,CReceber!$D275,Jan!$J$5:$J$619,"Não Pago")</f>
        <v>0</v>
      </c>
      <c r="F275" s="65">
        <f>SUMIFS(Fev!$I$5:$I$619,Fev!$S$5:$S$619,"Receita",Fev!$F$5:$F$619,CReceber!$D275,Fev!$J$5:$J$619,"Não Pago")</f>
        <v>0</v>
      </c>
      <c r="G275" s="65">
        <f>SUMIFS(Mar!$I$5:$I$619,Mar!$S$5:$S$619,"Receita",Mar!$F$5:$F$619,CReceber!$D275,Mar!$J$5:$J$619,"Não Pago")</f>
        <v>0</v>
      </c>
      <c r="H275" s="65">
        <f>SUMIFS(Abr!$I$5:$I$619,Abr!$S$5:$S$619,"Receita",Abr!$F$5:$F$619,CReceber!$D275,Abr!$J$5:$J$619,"Não Pago")</f>
        <v>0</v>
      </c>
      <c r="I275" s="65">
        <f>SUMIFS(Mai!$I$5:$I$619,Mai!$S$5:$S$619,"Receita",Mai!$F$5:$F$619,CReceber!$D275,Mai!$J$5:$J$619,"Não Pago")</f>
        <v>0</v>
      </c>
      <c r="J275" s="65">
        <f>SUMIFS(Jun!$I$5:$I$619,Jun!$S$5:$S$619,"Receita",Jun!$F$5:$F$619,CReceber!$D275,Jun!$J$5:$J$619,"Não Pago")</f>
        <v>0</v>
      </c>
      <c r="K275" s="65">
        <f>SUMIFS(Jul!$I$5:$I$619,Jul!$S$5:$S$619,"Receita",Jul!$F$5:$F$619,CReceber!$D275,Jul!$J$5:$J$619,"Não Pago")</f>
        <v>0</v>
      </c>
      <c r="L275" s="65">
        <f>SUMIFS(Ago!$I$5:$I$619,Ago!$S$5:$S$619,"Receita",Ago!$F$5:$F$619,CReceber!$D275,Ago!$J$5:$J$619,"Não Pago")</f>
        <v>0</v>
      </c>
      <c r="M275" s="65">
        <f>SUMIFS(Set!$I$5:$I$619,Set!$S$5:$S$619,"Receita",Set!$F$5:$F$619,CReceber!$D275,Set!$J$5:$J$619,"Não Pago")</f>
        <v>0</v>
      </c>
      <c r="N275" s="65">
        <f>SUMIFS(Out!$I$5:$I$619,Out!$S$5:$S$619,"Receita",Out!$F$5:$F$619,CReceber!$D275,Out!$J$5:$J$619,"Não Pago")</f>
        <v>0</v>
      </c>
      <c r="O275" s="65">
        <f>SUMIFS(Nov!$I$5:$I$619,Nov!$S$5:$S$619,"Receita",Nov!$F$5:$F$619,CReceber!$D275,Nov!$J$5:$J$619,"Não Pago")</f>
        <v>0</v>
      </c>
      <c r="P275" s="65">
        <f>SUMIFS(Dez!$I$5:$I$619,Dez!$S$5:$S$619,"Receita",Dez!$F$5:$F$619,CReceber!$D275,Dez!$J$5:$J$619,"Não Pago")</f>
        <v>0</v>
      </c>
      <c r="Q275" s="62">
        <f t="shared" si="9"/>
        <v>0</v>
      </c>
    </row>
    <row r="276" spans="3:17" ht="28.5" customHeight="1" thickTop="1" thickBot="1" x14ac:dyDescent="0.25">
      <c r="C276" s="45" t="s">
        <v>509</v>
      </c>
      <c r="D276" s="46" t="str">
        <f>VLOOKUP(C276,'PC Receitas'!$I$4:$J$103,2,FALSE)</f>
        <v>-</v>
      </c>
      <c r="E276" s="65">
        <f>SUMIFS(Jan!$I$5:$I$619,Jan!$S$5:$S$619,"Receita",Jan!$F$5:$F$619,CReceber!$D276,Jan!$J$5:$J$619,"Não Pago")</f>
        <v>0</v>
      </c>
      <c r="F276" s="65">
        <f>SUMIFS(Fev!$I$5:$I$619,Fev!$S$5:$S$619,"Receita",Fev!$F$5:$F$619,CReceber!$D276,Fev!$J$5:$J$619,"Não Pago")</f>
        <v>0</v>
      </c>
      <c r="G276" s="65">
        <f>SUMIFS(Mar!$I$5:$I$619,Mar!$S$5:$S$619,"Receita",Mar!$F$5:$F$619,CReceber!$D276,Mar!$J$5:$J$619,"Não Pago")</f>
        <v>0</v>
      </c>
      <c r="H276" s="65">
        <f>SUMIFS(Abr!$I$5:$I$619,Abr!$S$5:$S$619,"Receita",Abr!$F$5:$F$619,CReceber!$D276,Abr!$J$5:$J$619,"Não Pago")</f>
        <v>0</v>
      </c>
      <c r="I276" s="65">
        <f>SUMIFS(Mai!$I$5:$I$619,Mai!$S$5:$S$619,"Receita",Mai!$F$5:$F$619,CReceber!$D276,Mai!$J$5:$J$619,"Não Pago")</f>
        <v>0</v>
      </c>
      <c r="J276" s="65">
        <f>SUMIFS(Jun!$I$5:$I$619,Jun!$S$5:$S$619,"Receita",Jun!$F$5:$F$619,CReceber!$D276,Jun!$J$5:$J$619,"Não Pago")</f>
        <v>0</v>
      </c>
      <c r="K276" s="65">
        <f>SUMIFS(Jul!$I$5:$I$619,Jul!$S$5:$S$619,"Receita",Jul!$F$5:$F$619,CReceber!$D276,Jul!$J$5:$J$619,"Não Pago")</f>
        <v>0</v>
      </c>
      <c r="L276" s="65">
        <f>SUMIFS(Ago!$I$5:$I$619,Ago!$S$5:$S$619,"Receita",Ago!$F$5:$F$619,CReceber!$D276,Ago!$J$5:$J$619,"Não Pago")</f>
        <v>0</v>
      </c>
      <c r="M276" s="65">
        <f>SUMIFS(Set!$I$5:$I$619,Set!$S$5:$S$619,"Receita",Set!$F$5:$F$619,CReceber!$D276,Set!$J$5:$J$619,"Não Pago")</f>
        <v>0</v>
      </c>
      <c r="N276" s="65">
        <f>SUMIFS(Out!$I$5:$I$619,Out!$S$5:$S$619,"Receita",Out!$F$5:$F$619,CReceber!$D276,Out!$J$5:$J$619,"Não Pago")</f>
        <v>0</v>
      </c>
      <c r="O276" s="65">
        <f>SUMIFS(Nov!$I$5:$I$619,Nov!$S$5:$S$619,"Receita",Nov!$F$5:$F$619,CReceber!$D276,Nov!$J$5:$J$619,"Não Pago")</f>
        <v>0</v>
      </c>
      <c r="P276" s="65">
        <f>SUMIFS(Dez!$I$5:$I$619,Dez!$S$5:$S$619,"Receita",Dez!$F$5:$F$619,CReceber!$D276,Dez!$J$5:$J$619,"Não Pago")</f>
        <v>0</v>
      </c>
      <c r="Q276" s="62">
        <f t="shared" si="9"/>
        <v>0</v>
      </c>
    </row>
    <row r="277" spans="3:17" ht="28.5" customHeight="1" thickTop="1" thickBot="1" x14ac:dyDescent="0.25">
      <c r="C277" s="45" t="s">
        <v>512</v>
      </c>
      <c r="D277" s="46" t="str">
        <f>VLOOKUP(C277,'PC Receitas'!$I$4:$J$103,2,FALSE)</f>
        <v>-</v>
      </c>
      <c r="E277" s="65">
        <f>SUMIFS(Jan!$I$5:$I$619,Jan!$S$5:$S$619,"Receita",Jan!$F$5:$F$619,CReceber!$D277,Jan!$J$5:$J$619,"Não Pago")</f>
        <v>0</v>
      </c>
      <c r="F277" s="65">
        <f>SUMIFS(Fev!$I$5:$I$619,Fev!$S$5:$S$619,"Receita",Fev!$F$5:$F$619,CReceber!$D277,Fev!$J$5:$J$619,"Não Pago")</f>
        <v>0</v>
      </c>
      <c r="G277" s="65">
        <f>SUMIFS(Mar!$I$5:$I$619,Mar!$S$5:$S$619,"Receita",Mar!$F$5:$F$619,CReceber!$D277,Mar!$J$5:$J$619,"Não Pago")</f>
        <v>0</v>
      </c>
      <c r="H277" s="65">
        <f>SUMIFS(Abr!$I$5:$I$619,Abr!$S$5:$S$619,"Receita",Abr!$F$5:$F$619,CReceber!$D277,Abr!$J$5:$J$619,"Não Pago")</f>
        <v>0</v>
      </c>
      <c r="I277" s="65">
        <f>SUMIFS(Mai!$I$5:$I$619,Mai!$S$5:$S$619,"Receita",Mai!$F$5:$F$619,CReceber!$D277,Mai!$J$5:$J$619,"Não Pago")</f>
        <v>0</v>
      </c>
      <c r="J277" s="65">
        <f>SUMIFS(Jun!$I$5:$I$619,Jun!$S$5:$S$619,"Receita",Jun!$F$5:$F$619,CReceber!$D277,Jun!$J$5:$J$619,"Não Pago")</f>
        <v>0</v>
      </c>
      <c r="K277" s="65">
        <f>SUMIFS(Jul!$I$5:$I$619,Jul!$S$5:$S$619,"Receita",Jul!$F$5:$F$619,CReceber!$D277,Jul!$J$5:$J$619,"Não Pago")</f>
        <v>0</v>
      </c>
      <c r="L277" s="65">
        <f>SUMIFS(Ago!$I$5:$I$619,Ago!$S$5:$S$619,"Receita",Ago!$F$5:$F$619,CReceber!$D277,Ago!$J$5:$J$619,"Não Pago")</f>
        <v>0</v>
      </c>
      <c r="M277" s="65">
        <f>SUMIFS(Set!$I$5:$I$619,Set!$S$5:$S$619,"Receita",Set!$F$5:$F$619,CReceber!$D277,Set!$J$5:$J$619,"Não Pago")</f>
        <v>0</v>
      </c>
      <c r="N277" s="65">
        <f>SUMIFS(Out!$I$5:$I$619,Out!$S$5:$S$619,"Receita",Out!$F$5:$F$619,CReceber!$D277,Out!$J$5:$J$619,"Não Pago")</f>
        <v>0</v>
      </c>
      <c r="O277" s="65">
        <f>SUMIFS(Nov!$I$5:$I$619,Nov!$S$5:$S$619,"Receita",Nov!$F$5:$F$619,CReceber!$D277,Nov!$J$5:$J$619,"Não Pago")</f>
        <v>0</v>
      </c>
      <c r="P277" s="65">
        <f>SUMIFS(Dez!$I$5:$I$619,Dez!$S$5:$S$619,"Receita",Dez!$F$5:$F$619,CReceber!$D277,Dez!$J$5:$J$619,"Não Pago")</f>
        <v>0</v>
      </c>
      <c r="Q277" s="62">
        <f t="shared" si="9"/>
        <v>0</v>
      </c>
    </row>
    <row r="278" spans="3:17" ht="28.5" customHeight="1" thickTop="1" thickBot="1" x14ac:dyDescent="0.25">
      <c r="C278" s="45" t="s">
        <v>515</v>
      </c>
      <c r="D278" s="46" t="str">
        <f>VLOOKUP(C278,'PC Receitas'!$I$4:$J$103,2,FALSE)</f>
        <v>-</v>
      </c>
      <c r="E278" s="65">
        <f>SUMIFS(Jan!$I$5:$I$619,Jan!$S$5:$S$619,"Receita",Jan!$F$5:$F$619,CReceber!$D278,Jan!$J$5:$J$619,"Não Pago")</f>
        <v>0</v>
      </c>
      <c r="F278" s="65">
        <f>SUMIFS(Fev!$I$5:$I$619,Fev!$S$5:$S$619,"Receita",Fev!$F$5:$F$619,CReceber!$D278,Fev!$J$5:$J$619,"Não Pago")</f>
        <v>0</v>
      </c>
      <c r="G278" s="65">
        <f>SUMIFS(Mar!$I$5:$I$619,Mar!$S$5:$S$619,"Receita",Mar!$F$5:$F$619,CReceber!$D278,Mar!$J$5:$J$619,"Não Pago")</f>
        <v>0</v>
      </c>
      <c r="H278" s="65">
        <f>SUMIFS(Abr!$I$5:$I$619,Abr!$S$5:$S$619,"Receita",Abr!$F$5:$F$619,CReceber!$D278,Abr!$J$5:$J$619,"Não Pago")</f>
        <v>0</v>
      </c>
      <c r="I278" s="65">
        <f>SUMIFS(Mai!$I$5:$I$619,Mai!$S$5:$S$619,"Receita",Mai!$F$5:$F$619,CReceber!$D278,Mai!$J$5:$J$619,"Não Pago")</f>
        <v>0</v>
      </c>
      <c r="J278" s="65">
        <f>SUMIFS(Jun!$I$5:$I$619,Jun!$S$5:$S$619,"Receita",Jun!$F$5:$F$619,CReceber!$D278,Jun!$J$5:$J$619,"Não Pago")</f>
        <v>0</v>
      </c>
      <c r="K278" s="65">
        <f>SUMIFS(Jul!$I$5:$I$619,Jul!$S$5:$S$619,"Receita",Jul!$F$5:$F$619,CReceber!$D278,Jul!$J$5:$J$619,"Não Pago")</f>
        <v>0</v>
      </c>
      <c r="L278" s="65">
        <f>SUMIFS(Ago!$I$5:$I$619,Ago!$S$5:$S$619,"Receita",Ago!$F$5:$F$619,CReceber!$D278,Ago!$J$5:$J$619,"Não Pago")</f>
        <v>0</v>
      </c>
      <c r="M278" s="65">
        <f>SUMIFS(Set!$I$5:$I$619,Set!$S$5:$S$619,"Receita",Set!$F$5:$F$619,CReceber!$D278,Set!$J$5:$J$619,"Não Pago")</f>
        <v>0</v>
      </c>
      <c r="N278" s="65">
        <f>SUMIFS(Out!$I$5:$I$619,Out!$S$5:$S$619,"Receita",Out!$F$5:$F$619,CReceber!$D278,Out!$J$5:$J$619,"Não Pago")</f>
        <v>0</v>
      </c>
      <c r="O278" s="65">
        <f>SUMIFS(Nov!$I$5:$I$619,Nov!$S$5:$S$619,"Receita",Nov!$F$5:$F$619,CReceber!$D278,Nov!$J$5:$J$619,"Não Pago")</f>
        <v>0</v>
      </c>
      <c r="P278" s="65">
        <f>SUMIFS(Dez!$I$5:$I$619,Dez!$S$5:$S$619,"Receita",Dez!$F$5:$F$619,CReceber!$D278,Dez!$J$5:$J$619,"Não Pago")</f>
        <v>0</v>
      </c>
      <c r="Q278" s="62">
        <f t="shared" si="9"/>
        <v>0</v>
      </c>
    </row>
    <row r="279" spans="3:17" ht="28.5" customHeight="1" thickTop="1" thickBot="1" x14ac:dyDescent="0.25">
      <c r="C279" s="45" t="s">
        <v>518</v>
      </c>
      <c r="D279" s="46" t="str">
        <f>VLOOKUP(C279,'PC Receitas'!$I$4:$J$103,2,FALSE)</f>
        <v>-</v>
      </c>
      <c r="E279" s="65">
        <f>SUMIFS(Jan!$I$5:$I$619,Jan!$S$5:$S$619,"Receita",Jan!$F$5:$F$619,CReceber!$D279,Jan!$J$5:$J$619,"Não Pago")</f>
        <v>0</v>
      </c>
      <c r="F279" s="65">
        <f>SUMIFS(Fev!$I$5:$I$619,Fev!$S$5:$S$619,"Receita",Fev!$F$5:$F$619,CReceber!$D279,Fev!$J$5:$J$619,"Não Pago")</f>
        <v>0</v>
      </c>
      <c r="G279" s="65">
        <f>SUMIFS(Mar!$I$5:$I$619,Mar!$S$5:$S$619,"Receita",Mar!$F$5:$F$619,CReceber!$D279,Mar!$J$5:$J$619,"Não Pago")</f>
        <v>0</v>
      </c>
      <c r="H279" s="65">
        <f>SUMIFS(Abr!$I$5:$I$619,Abr!$S$5:$S$619,"Receita",Abr!$F$5:$F$619,CReceber!$D279,Abr!$J$5:$J$619,"Não Pago")</f>
        <v>0</v>
      </c>
      <c r="I279" s="65">
        <f>SUMIFS(Mai!$I$5:$I$619,Mai!$S$5:$S$619,"Receita",Mai!$F$5:$F$619,CReceber!$D279,Mai!$J$5:$J$619,"Não Pago")</f>
        <v>0</v>
      </c>
      <c r="J279" s="65">
        <f>SUMIFS(Jun!$I$5:$I$619,Jun!$S$5:$S$619,"Receita",Jun!$F$5:$F$619,CReceber!$D279,Jun!$J$5:$J$619,"Não Pago")</f>
        <v>0</v>
      </c>
      <c r="K279" s="65">
        <f>SUMIFS(Jul!$I$5:$I$619,Jul!$S$5:$S$619,"Receita",Jul!$F$5:$F$619,CReceber!$D279,Jul!$J$5:$J$619,"Não Pago")</f>
        <v>0</v>
      </c>
      <c r="L279" s="65">
        <f>SUMIFS(Ago!$I$5:$I$619,Ago!$S$5:$S$619,"Receita",Ago!$F$5:$F$619,CReceber!$D279,Ago!$J$5:$J$619,"Não Pago")</f>
        <v>0</v>
      </c>
      <c r="M279" s="65">
        <f>SUMIFS(Set!$I$5:$I$619,Set!$S$5:$S$619,"Receita",Set!$F$5:$F$619,CReceber!$D279,Set!$J$5:$J$619,"Não Pago")</f>
        <v>0</v>
      </c>
      <c r="N279" s="65">
        <f>SUMIFS(Out!$I$5:$I$619,Out!$S$5:$S$619,"Receita",Out!$F$5:$F$619,CReceber!$D279,Out!$J$5:$J$619,"Não Pago")</f>
        <v>0</v>
      </c>
      <c r="O279" s="65">
        <f>SUMIFS(Nov!$I$5:$I$619,Nov!$S$5:$S$619,"Receita",Nov!$F$5:$F$619,CReceber!$D279,Nov!$J$5:$J$619,"Não Pago")</f>
        <v>0</v>
      </c>
      <c r="P279" s="65">
        <f>SUMIFS(Dez!$I$5:$I$619,Dez!$S$5:$S$619,"Receita",Dez!$F$5:$F$619,CReceber!$D279,Dez!$J$5:$J$619,"Não Pago")</f>
        <v>0</v>
      </c>
      <c r="Q279" s="62">
        <f t="shared" si="9"/>
        <v>0</v>
      </c>
    </row>
    <row r="280" spans="3:17" ht="28.5" customHeight="1" thickTop="1" thickBot="1" x14ac:dyDescent="0.25">
      <c r="C280" s="45" t="s">
        <v>521</v>
      </c>
      <c r="D280" s="46" t="str">
        <f>VLOOKUP(C280,'PC Receitas'!$I$4:$J$103,2,FALSE)</f>
        <v>-</v>
      </c>
      <c r="E280" s="65">
        <f>SUMIFS(Jan!$I$5:$I$619,Jan!$S$5:$S$619,"Receita",Jan!$F$5:$F$619,CReceber!$D280,Jan!$J$5:$J$619,"Não Pago")</f>
        <v>0</v>
      </c>
      <c r="F280" s="65">
        <f>SUMIFS(Fev!$I$5:$I$619,Fev!$S$5:$S$619,"Receita",Fev!$F$5:$F$619,CReceber!$D280,Fev!$J$5:$J$619,"Não Pago")</f>
        <v>0</v>
      </c>
      <c r="G280" s="65">
        <f>SUMIFS(Mar!$I$5:$I$619,Mar!$S$5:$S$619,"Receita",Mar!$F$5:$F$619,CReceber!$D280,Mar!$J$5:$J$619,"Não Pago")</f>
        <v>0</v>
      </c>
      <c r="H280" s="65">
        <f>SUMIFS(Abr!$I$5:$I$619,Abr!$S$5:$S$619,"Receita",Abr!$F$5:$F$619,CReceber!$D280,Abr!$J$5:$J$619,"Não Pago")</f>
        <v>0</v>
      </c>
      <c r="I280" s="65">
        <f>SUMIFS(Mai!$I$5:$I$619,Mai!$S$5:$S$619,"Receita",Mai!$F$5:$F$619,CReceber!$D280,Mai!$J$5:$J$619,"Não Pago")</f>
        <v>0</v>
      </c>
      <c r="J280" s="65">
        <f>SUMIFS(Jun!$I$5:$I$619,Jun!$S$5:$S$619,"Receita",Jun!$F$5:$F$619,CReceber!$D280,Jun!$J$5:$J$619,"Não Pago")</f>
        <v>0</v>
      </c>
      <c r="K280" s="65">
        <f>SUMIFS(Jul!$I$5:$I$619,Jul!$S$5:$S$619,"Receita",Jul!$F$5:$F$619,CReceber!$D280,Jul!$J$5:$J$619,"Não Pago")</f>
        <v>0</v>
      </c>
      <c r="L280" s="65">
        <f>SUMIFS(Ago!$I$5:$I$619,Ago!$S$5:$S$619,"Receita",Ago!$F$5:$F$619,CReceber!$D280,Ago!$J$5:$J$619,"Não Pago")</f>
        <v>0</v>
      </c>
      <c r="M280" s="65">
        <f>SUMIFS(Set!$I$5:$I$619,Set!$S$5:$S$619,"Receita",Set!$F$5:$F$619,CReceber!$D280,Set!$J$5:$J$619,"Não Pago")</f>
        <v>0</v>
      </c>
      <c r="N280" s="65">
        <f>SUMIFS(Out!$I$5:$I$619,Out!$S$5:$S$619,"Receita",Out!$F$5:$F$619,CReceber!$D280,Out!$J$5:$J$619,"Não Pago")</f>
        <v>0</v>
      </c>
      <c r="O280" s="65">
        <f>SUMIFS(Nov!$I$5:$I$619,Nov!$S$5:$S$619,"Receita",Nov!$F$5:$F$619,CReceber!$D280,Nov!$J$5:$J$619,"Não Pago")</f>
        <v>0</v>
      </c>
      <c r="P280" s="65">
        <f>SUMIFS(Dez!$I$5:$I$619,Dez!$S$5:$S$619,"Receita",Dez!$F$5:$F$619,CReceber!$D280,Dez!$J$5:$J$619,"Não Pago")</f>
        <v>0</v>
      </c>
      <c r="Q280" s="62">
        <f t="shared" si="9"/>
        <v>0</v>
      </c>
    </row>
    <row r="281" spans="3:17" ht="28.5" customHeight="1" thickTop="1" thickBot="1" x14ac:dyDescent="0.25">
      <c r="C281" s="45" t="s">
        <v>524</v>
      </c>
      <c r="D281" s="46" t="str">
        <f>VLOOKUP(C281,'PC Receitas'!$I$4:$J$103,2,FALSE)</f>
        <v>-</v>
      </c>
      <c r="E281" s="65">
        <f>SUMIFS(Jan!$I$5:$I$619,Jan!$S$5:$S$619,"Receita",Jan!$F$5:$F$619,CReceber!$D281,Jan!$J$5:$J$619,"Não Pago")</f>
        <v>0</v>
      </c>
      <c r="F281" s="65">
        <f>SUMIFS(Fev!$I$5:$I$619,Fev!$S$5:$S$619,"Receita",Fev!$F$5:$F$619,CReceber!$D281,Fev!$J$5:$J$619,"Não Pago")</f>
        <v>0</v>
      </c>
      <c r="G281" s="65">
        <f>SUMIFS(Mar!$I$5:$I$619,Mar!$S$5:$S$619,"Receita",Mar!$F$5:$F$619,CReceber!$D281,Mar!$J$5:$J$619,"Não Pago")</f>
        <v>0</v>
      </c>
      <c r="H281" s="65">
        <f>SUMIFS(Abr!$I$5:$I$619,Abr!$S$5:$S$619,"Receita",Abr!$F$5:$F$619,CReceber!$D281,Abr!$J$5:$J$619,"Não Pago")</f>
        <v>0</v>
      </c>
      <c r="I281" s="65">
        <f>SUMIFS(Mai!$I$5:$I$619,Mai!$S$5:$S$619,"Receita",Mai!$F$5:$F$619,CReceber!$D281,Mai!$J$5:$J$619,"Não Pago")</f>
        <v>0</v>
      </c>
      <c r="J281" s="65">
        <f>SUMIFS(Jun!$I$5:$I$619,Jun!$S$5:$S$619,"Receita",Jun!$F$5:$F$619,CReceber!$D281,Jun!$J$5:$J$619,"Não Pago")</f>
        <v>0</v>
      </c>
      <c r="K281" s="65">
        <f>SUMIFS(Jul!$I$5:$I$619,Jul!$S$5:$S$619,"Receita",Jul!$F$5:$F$619,CReceber!$D281,Jul!$J$5:$J$619,"Não Pago")</f>
        <v>0</v>
      </c>
      <c r="L281" s="65">
        <f>SUMIFS(Ago!$I$5:$I$619,Ago!$S$5:$S$619,"Receita",Ago!$F$5:$F$619,CReceber!$D281,Ago!$J$5:$J$619,"Não Pago")</f>
        <v>0</v>
      </c>
      <c r="M281" s="65">
        <f>SUMIFS(Set!$I$5:$I$619,Set!$S$5:$S$619,"Receita",Set!$F$5:$F$619,CReceber!$D281,Set!$J$5:$J$619,"Não Pago")</f>
        <v>0</v>
      </c>
      <c r="N281" s="65">
        <f>SUMIFS(Out!$I$5:$I$619,Out!$S$5:$S$619,"Receita",Out!$F$5:$F$619,CReceber!$D281,Out!$J$5:$J$619,"Não Pago")</f>
        <v>0</v>
      </c>
      <c r="O281" s="65">
        <f>SUMIFS(Nov!$I$5:$I$619,Nov!$S$5:$S$619,"Receita",Nov!$F$5:$F$619,CReceber!$D281,Nov!$J$5:$J$619,"Não Pago")</f>
        <v>0</v>
      </c>
      <c r="P281" s="65">
        <f>SUMIFS(Dez!$I$5:$I$619,Dez!$S$5:$S$619,"Receita",Dez!$F$5:$F$619,CReceber!$D281,Dez!$J$5:$J$619,"Não Pago")</f>
        <v>0</v>
      </c>
      <c r="Q281" s="62">
        <f t="shared" si="9"/>
        <v>0</v>
      </c>
    </row>
    <row r="282" spans="3:17" ht="28.5" customHeight="1" thickTop="1" thickBot="1" x14ac:dyDescent="0.25">
      <c r="C282" s="45" t="s">
        <v>527</v>
      </c>
      <c r="D282" s="46" t="str">
        <f>VLOOKUP(C282,'PC Receitas'!$I$4:$J$103,2,FALSE)</f>
        <v>-</v>
      </c>
      <c r="E282" s="65">
        <f>SUMIFS(Jan!$I$5:$I$619,Jan!$S$5:$S$619,"Receita",Jan!$F$5:$F$619,CReceber!$D282,Jan!$J$5:$J$619,"Não Pago")</f>
        <v>0</v>
      </c>
      <c r="F282" s="65">
        <f>SUMIFS(Fev!$I$5:$I$619,Fev!$S$5:$S$619,"Receita",Fev!$F$5:$F$619,CReceber!$D282,Fev!$J$5:$J$619,"Não Pago")</f>
        <v>0</v>
      </c>
      <c r="G282" s="65">
        <f>SUMIFS(Mar!$I$5:$I$619,Mar!$S$5:$S$619,"Receita",Mar!$F$5:$F$619,CReceber!$D282,Mar!$J$5:$J$619,"Não Pago")</f>
        <v>0</v>
      </c>
      <c r="H282" s="65">
        <f>SUMIFS(Abr!$I$5:$I$619,Abr!$S$5:$S$619,"Receita",Abr!$F$5:$F$619,CReceber!$D282,Abr!$J$5:$J$619,"Não Pago")</f>
        <v>0</v>
      </c>
      <c r="I282" s="65">
        <f>SUMIFS(Mai!$I$5:$I$619,Mai!$S$5:$S$619,"Receita",Mai!$F$5:$F$619,CReceber!$D282,Mai!$J$5:$J$619,"Não Pago")</f>
        <v>0</v>
      </c>
      <c r="J282" s="65">
        <f>SUMIFS(Jun!$I$5:$I$619,Jun!$S$5:$S$619,"Receita",Jun!$F$5:$F$619,CReceber!$D282,Jun!$J$5:$J$619,"Não Pago")</f>
        <v>0</v>
      </c>
      <c r="K282" s="65">
        <f>SUMIFS(Jul!$I$5:$I$619,Jul!$S$5:$S$619,"Receita",Jul!$F$5:$F$619,CReceber!$D282,Jul!$J$5:$J$619,"Não Pago")</f>
        <v>0</v>
      </c>
      <c r="L282" s="65">
        <f>SUMIFS(Ago!$I$5:$I$619,Ago!$S$5:$S$619,"Receita",Ago!$F$5:$F$619,CReceber!$D282,Ago!$J$5:$J$619,"Não Pago")</f>
        <v>0</v>
      </c>
      <c r="M282" s="65">
        <f>SUMIFS(Set!$I$5:$I$619,Set!$S$5:$S$619,"Receita",Set!$F$5:$F$619,CReceber!$D282,Set!$J$5:$J$619,"Não Pago")</f>
        <v>0</v>
      </c>
      <c r="N282" s="65">
        <f>SUMIFS(Out!$I$5:$I$619,Out!$S$5:$S$619,"Receita",Out!$F$5:$F$619,CReceber!$D282,Out!$J$5:$J$619,"Não Pago")</f>
        <v>0</v>
      </c>
      <c r="O282" s="65">
        <f>SUMIFS(Nov!$I$5:$I$619,Nov!$S$5:$S$619,"Receita",Nov!$F$5:$F$619,CReceber!$D282,Nov!$J$5:$J$619,"Não Pago")</f>
        <v>0</v>
      </c>
      <c r="P282" s="65">
        <f>SUMIFS(Dez!$I$5:$I$619,Dez!$S$5:$S$619,"Receita",Dez!$F$5:$F$619,CReceber!$D282,Dez!$J$5:$J$619,"Não Pago")</f>
        <v>0</v>
      </c>
      <c r="Q282" s="62">
        <f t="shared" si="9"/>
        <v>0</v>
      </c>
    </row>
    <row r="283" spans="3:17" ht="28.5" customHeight="1" thickTop="1" thickBot="1" x14ac:dyDescent="0.25">
      <c r="C283" s="45" t="s">
        <v>530</v>
      </c>
      <c r="D283" s="46" t="str">
        <f>VLOOKUP(C283,'PC Receitas'!$I$4:$J$103,2,FALSE)</f>
        <v>-</v>
      </c>
      <c r="E283" s="65">
        <f>SUMIFS(Jan!$I$5:$I$619,Jan!$S$5:$S$619,"Receita",Jan!$F$5:$F$619,CReceber!$D283,Jan!$J$5:$J$619,"Não Pago")</f>
        <v>0</v>
      </c>
      <c r="F283" s="65">
        <f>SUMIFS(Fev!$I$5:$I$619,Fev!$S$5:$S$619,"Receita",Fev!$F$5:$F$619,CReceber!$D283,Fev!$J$5:$J$619,"Não Pago")</f>
        <v>0</v>
      </c>
      <c r="G283" s="65">
        <f>SUMIFS(Mar!$I$5:$I$619,Mar!$S$5:$S$619,"Receita",Mar!$F$5:$F$619,CReceber!$D283,Mar!$J$5:$J$619,"Não Pago")</f>
        <v>0</v>
      </c>
      <c r="H283" s="65">
        <f>SUMIFS(Abr!$I$5:$I$619,Abr!$S$5:$S$619,"Receita",Abr!$F$5:$F$619,CReceber!$D283,Abr!$J$5:$J$619,"Não Pago")</f>
        <v>0</v>
      </c>
      <c r="I283" s="65">
        <f>SUMIFS(Mai!$I$5:$I$619,Mai!$S$5:$S$619,"Receita",Mai!$F$5:$F$619,CReceber!$D283,Mai!$J$5:$J$619,"Não Pago")</f>
        <v>0</v>
      </c>
      <c r="J283" s="65">
        <f>SUMIFS(Jun!$I$5:$I$619,Jun!$S$5:$S$619,"Receita",Jun!$F$5:$F$619,CReceber!$D283,Jun!$J$5:$J$619,"Não Pago")</f>
        <v>0</v>
      </c>
      <c r="K283" s="65">
        <f>SUMIFS(Jul!$I$5:$I$619,Jul!$S$5:$S$619,"Receita",Jul!$F$5:$F$619,CReceber!$D283,Jul!$J$5:$J$619,"Não Pago")</f>
        <v>0</v>
      </c>
      <c r="L283" s="65">
        <f>SUMIFS(Ago!$I$5:$I$619,Ago!$S$5:$S$619,"Receita",Ago!$F$5:$F$619,CReceber!$D283,Ago!$J$5:$J$619,"Não Pago")</f>
        <v>0</v>
      </c>
      <c r="M283" s="65">
        <f>SUMIFS(Set!$I$5:$I$619,Set!$S$5:$S$619,"Receita",Set!$F$5:$F$619,CReceber!$D283,Set!$J$5:$J$619,"Não Pago")</f>
        <v>0</v>
      </c>
      <c r="N283" s="65">
        <f>SUMIFS(Out!$I$5:$I$619,Out!$S$5:$S$619,"Receita",Out!$F$5:$F$619,CReceber!$D283,Out!$J$5:$J$619,"Não Pago")</f>
        <v>0</v>
      </c>
      <c r="O283" s="65">
        <f>SUMIFS(Nov!$I$5:$I$619,Nov!$S$5:$S$619,"Receita",Nov!$F$5:$F$619,CReceber!$D283,Nov!$J$5:$J$619,"Não Pago")</f>
        <v>0</v>
      </c>
      <c r="P283" s="65">
        <f>SUMIFS(Dez!$I$5:$I$619,Dez!$S$5:$S$619,"Receita",Dez!$F$5:$F$619,CReceber!$D283,Dez!$J$5:$J$619,"Não Pago")</f>
        <v>0</v>
      </c>
      <c r="Q283" s="62">
        <f t="shared" si="9"/>
        <v>0</v>
      </c>
    </row>
    <row r="284" spans="3:17" ht="28.5" customHeight="1" thickTop="1" thickBot="1" x14ac:dyDescent="0.25">
      <c r="C284" s="45" t="s">
        <v>533</v>
      </c>
      <c r="D284" s="46" t="str">
        <f>VLOOKUP(C284,'PC Receitas'!$I$4:$J$103,2,FALSE)</f>
        <v>-</v>
      </c>
      <c r="E284" s="65">
        <f>SUMIFS(Jan!$I$5:$I$619,Jan!$S$5:$S$619,"Receita",Jan!$F$5:$F$619,CReceber!$D284,Jan!$J$5:$J$619,"Não Pago")</f>
        <v>0</v>
      </c>
      <c r="F284" s="65">
        <f>SUMIFS(Fev!$I$5:$I$619,Fev!$S$5:$S$619,"Receita",Fev!$F$5:$F$619,CReceber!$D284,Fev!$J$5:$J$619,"Não Pago")</f>
        <v>0</v>
      </c>
      <c r="G284" s="65">
        <f>SUMIFS(Mar!$I$5:$I$619,Mar!$S$5:$S$619,"Receita",Mar!$F$5:$F$619,CReceber!$D284,Mar!$J$5:$J$619,"Não Pago")</f>
        <v>0</v>
      </c>
      <c r="H284" s="65">
        <f>SUMIFS(Abr!$I$5:$I$619,Abr!$S$5:$S$619,"Receita",Abr!$F$5:$F$619,CReceber!$D284,Abr!$J$5:$J$619,"Não Pago")</f>
        <v>0</v>
      </c>
      <c r="I284" s="65">
        <f>SUMIFS(Mai!$I$5:$I$619,Mai!$S$5:$S$619,"Receita",Mai!$F$5:$F$619,CReceber!$D284,Mai!$J$5:$J$619,"Não Pago")</f>
        <v>0</v>
      </c>
      <c r="J284" s="65">
        <f>SUMIFS(Jun!$I$5:$I$619,Jun!$S$5:$S$619,"Receita",Jun!$F$5:$F$619,CReceber!$D284,Jun!$J$5:$J$619,"Não Pago")</f>
        <v>0</v>
      </c>
      <c r="K284" s="65">
        <f>SUMIFS(Jul!$I$5:$I$619,Jul!$S$5:$S$619,"Receita",Jul!$F$5:$F$619,CReceber!$D284,Jul!$J$5:$J$619,"Não Pago")</f>
        <v>0</v>
      </c>
      <c r="L284" s="65">
        <f>SUMIFS(Ago!$I$5:$I$619,Ago!$S$5:$S$619,"Receita",Ago!$F$5:$F$619,CReceber!$D284,Ago!$J$5:$J$619,"Não Pago")</f>
        <v>0</v>
      </c>
      <c r="M284" s="65">
        <f>SUMIFS(Set!$I$5:$I$619,Set!$S$5:$S$619,"Receita",Set!$F$5:$F$619,CReceber!$D284,Set!$J$5:$J$619,"Não Pago")</f>
        <v>0</v>
      </c>
      <c r="N284" s="65">
        <f>SUMIFS(Out!$I$5:$I$619,Out!$S$5:$S$619,"Receita",Out!$F$5:$F$619,CReceber!$D284,Out!$J$5:$J$619,"Não Pago")</f>
        <v>0</v>
      </c>
      <c r="O284" s="65">
        <f>SUMIFS(Nov!$I$5:$I$619,Nov!$S$5:$S$619,"Receita",Nov!$F$5:$F$619,CReceber!$D284,Nov!$J$5:$J$619,"Não Pago")</f>
        <v>0</v>
      </c>
      <c r="P284" s="65">
        <f>SUMIFS(Dez!$I$5:$I$619,Dez!$S$5:$S$619,"Receita",Dez!$F$5:$F$619,CReceber!$D284,Dez!$J$5:$J$619,"Não Pago")</f>
        <v>0</v>
      </c>
      <c r="Q284" s="62">
        <f t="shared" si="9"/>
        <v>0</v>
      </c>
    </row>
    <row r="285" spans="3:17" ht="28.5" customHeight="1" thickTop="1" thickBot="1" x14ac:dyDescent="0.25">
      <c r="C285" s="45" t="s">
        <v>536</v>
      </c>
      <c r="D285" s="46" t="str">
        <f>VLOOKUP(C285,'PC Receitas'!$I$4:$J$103,2,FALSE)</f>
        <v>-</v>
      </c>
      <c r="E285" s="65">
        <f>SUMIFS(Jan!$I$5:$I$619,Jan!$S$5:$S$619,"Receita",Jan!$F$5:$F$619,CReceber!$D285,Jan!$J$5:$J$619,"Não Pago")</f>
        <v>0</v>
      </c>
      <c r="F285" s="65">
        <f>SUMIFS(Fev!$I$5:$I$619,Fev!$S$5:$S$619,"Receita",Fev!$F$5:$F$619,CReceber!$D285,Fev!$J$5:$J$619,"Não Pago")</f>
        <v>0</v>
      </c>
      <c r="G285" s="65">
        <f>SUMIFS(Mar!$I$5:$I$619,Mar!$S$5:$S$619,"Receita",Mar!$F$5:$F$619,CReceber!$D285,Mar!$J$5:$J$619,"Não Pago")</f>
        <v>0</v>
      </c>
      <c r="H285" s="65">
        <f>SUMIFS(Abr!$I$5:$I$619,Abr!$S$5:$S$619,"Receita",Abr!$F$5:$F$619,CReceber!$D285,Abr!$J$5:$J$619,"Não Pago")</f>
        <v>0</v>
      </c>
      <c r="I285" s="65">
        <f>SUMIFS(Mai!$I$5:$I$619,Mai!$S$5:$S$619,"Receita",Mai!$F$5:$F$619,CReceber!$D285,Mai!$J$5:$J$619,"Não Pago")</f>
        <v>0</v>
      </c>
      <c r="J285" s="65">
        <f>SUMIFS(Jun!$I$5:$I$619,Jun!$S$5:$S$619,"Receita",Jun!$F$5:$F$619,CReceber!$D285,Jun!$J$5:$J$619,"Não Pago")</f>
        <v>0</v>
      </c>
      <c r="K285" s="65">
        <f>SUMIFS(Jul!$I$5:$I$619,Jul!$S$5:$S$619,"Receita",Jul!$F$5:$F$619,CReceber!$D285,Jul!$J$5:$J$619,"Não Pago")</f>
        <v>0</v>
      </c>
      <c r="L285" s="65">
        <f>SUMIFS(Ago!$I$5:$I$619,Ago!$S$5:$S$619,"Receita",Ago!$F$5:$F$619,CReceber!$D285,Ago!$J$5:$J$619,"Não Pago")</f>
        <v>0</v>
      </c>
      <c r="M285" s="65">
        <f>SUMIFS(Set!$I$5:$I$619,Set!$S$5:$S$619,"Receita",Set!$F$5:$F$619,CReceber!$D285,Set!$J$5:$J$619,"Não Pago")</f>
        <v>0</v>
      </c>
      <c r="N285" s="65">
        <f>SUMIFS(Out!$I$5:$I$619,Out!$S$5:$S$619,"Receita",Out!$F$5:$F$619,CReceber!$D285,Out!$J$5:$J$619,"Não Pago")</f>
        <v>0</v>
      </c>
      <c r="O285" s="65">
        <f>SUMIFS(Nov!$I$5:$I$619,Nov!$S$5:$S$619,"Receita",Nov!$F$5:$F$619,CReceber!$D285,Nov!$J$5:$J$619,"Não Pago")</f>
        <v>0</v>
      </c>
      <c r="P285" s="65">
        <f>SUMIFS(Dez!$I$5:$I$619,Dez!$S$5:$S$619,"Receita",Dez!$F$5:$F$619,CReceber!$D285,Dez!$J$5:$J$619,"Não Pago")</f>
        <v>0</v>
      </c>
      <c r="Q285" s="62">
        <f t="shared" si="9"/>
        <v>0</v>
      </c>
    </row>
    <row r="286" spans="3:17" ht="28.5" customHeight="1" thickTop="1" thickBot="1" x14ac:dyDescent="0.25">
      <c r="C286" s="45" t="s">
        <v>539</v>
      </c>
      <c r="D286" s="46" t="str">
        <f>VLOOKUP(C286,'PC Receitas'!$I$4:$J$103,2,FALSE)</f>
        <v>-</v>
      </c>
      <c r="E286" s="65">
        <f>SUMIFS(Jan!$I$5:$I$619,Jan!$S$5:$S$619,"Receita",Jan!$F$5:$F$619,CReceber!$D286,Jan!$J$5:$J$619,"Não Pago")</f>
        <v>0</v>
      </c>
      <c r="F286" s="65">
        <f>SUMIFS(Fev!$I$5:$I$619,Fev!$S$5:$S$619,"Receita",Fev!$F$5:$F$619,CReceber!$D286,Fev!$J$5:$J$619,"Não Pago")</f>
        <v>0</v>
      </c>
      <c r="G286" s="65">
        <f>SUMIFS(Mar!$I$5:$I$619,Mar!$S$5:$S$619,"Receita",Mar!$F$5:$F$619,CReceber!$D286,Mar!$J$5:$J$619,"Não Pago")</f>
        <v>0</v>
      </c>
      <c r="H286" s="65">
        <f>SUMIFS(Abr!$I$5:$I$619,Abr!$S$5:$S$619,"Receita",Abr!$F$5:$F$619,CReceber!$D286,Abr!$J$5:$J$619,"Não Pago")</f>
        <v>0</v>
      </c>
      <c r="I286" s="65">
        <f>SUMIFS(Mai!$I$5:$I$619,Mai!$S$5:$S$619,"Receita",Mai!$F$5:$F$619,CReceber!$D286,Mai!$J$5:$J$619,"Não Pago")</f>
        <v>0</v>
      </c>
      <c r="J286" s="65">
        <f>SUMIFS(Jun!$I$5:$I$619,Jun!$S$5:$S$619,"Receita",Jun!$F$5:$F$619,CReceber!$D286,Jun!$J$5:$J$619,"Não Pago")</f>
        <v>0</v>
      </c>
      <c r="K286" s="65">
        <f>SUMIFS(Jul!$I$5:$I$619,Jul!$S$5:$S$619,"Receita",Jul!$F$5:$F$619,CReceber!$D286,Jul!$J$5:$J$619,"Não Pago")</f>
        <v>0</v>
      </c>
      <c r="L286" s="65">
        <f>SUMIFS(Ago!$I$5:$I$619,Ago!$S$5:$S$619,"Receita",Ago!$F$5:$F$619,CReceber!$D286,Ago!$J$5:$J$619,"Não Pago")</f>
        <v>0</v>
      </c>
      <c r="M286" s="65">
        <f>SUMIFS(Set!$I$5:$I$619,Set!$S$5:$S$619,"Receita",Set!$F$5:$F$619,CReceber!$D286,Set!$J$5:$J$619,"Não Pago")</f>
        <v>0</v>
      </c>
      <c r="N286" s="65">
        <f>SUMIFS(Out!$I$5:$I$619,Out!$S$5:$S$619,"Receita",Out!$F$5:$F$619,CReceber!$D286,Out!$J$5:$J$619,"Não Pago")</f>
        <v>0</v>
      </c>
      <c r="O286" s="65">
        <f>SUMIFS(Nov!$I$5:$I$619,Nov!$S$5:$S$619,"Receita",Nov!$F$5:$F$619,CReceber!$D286,Nov!$J$5:$J$619,"Não Pago")</f>
        <v>0</v>
      </c>
      <c r="P286" s="65">
        <f>SUMIFS(Dez!$I$5:$I$619,Dez!$S$5:$S$619,"Receita",Dez!$F$5:$F$619,CReceber!$D286,Dez!$J$5:$J$619,"Não Pago")</f>
        <v>0</v>
      </c>
      <c r="Q286" s="62">
        <f t="shared" si="9"/>
        <v>0</v>
      </c>
    </row>
    <row r="287" spans="3:17" ht="28.5" customHeight="1" thickTop="1" thickBot="1" x14ac:dyDescent="0.25">
      <c r="C287" s="45" t="s">
        <v>542</v>
      </c>
      <c r="D287" s="46" t="str">
        <f>VLOOKUP(C287,'PC Receitas'!$I$4:$J$103,2,FALSE)</f>
        <v>-</v>
      </c>
      <c r="E287" s="65">
        <f>SUMIFS(Jan!$I$5:$I$619,Jan!$S$5:$S$619,"Receita",Jan!$F$5:$F$619,CReceber!$D287,Jan!$J$5:$J$619,"Não Pago")</f>
        <v>0</v>
      </c>
      <c r="F287" s="65">
        <f>SUMIFS(Fev!$I$5:$I$619,Fev!$S$5:$S$619,"Receita",Fev!$F$5:$F$619,CReceber!$D287,Fev!$J$5:$J$619,"Não Pago")</f>
        <v>0</v>
      </c>
      <c r="G287" s="65">
        <f>SUMIFS(Mar!$I$5:$I$619,Mar!$S$5:$S$619,"Receita",Mar!$F$5:$F$619,CReceber!$D287,Mar!$J$5:$J$619,"Não Pago")</f>
        <v>0</v>
      </c>
      <c r="H287" s="65">
        <f>SUMIFS(Abr!$I$5:$I$619,Abr!$S$5:$S$619,"Receita",Abr!$F$5:$F$619,CReceber!$D287,Abr!$J$5:$J$619,"Não Pago")</f>
        <v>0</v>
      </c>
      <c r="I287" s="65">
        <f>SUMIFS(Mai!$I$5:$I$619,Mai!$S$5:$S$619,"Receita",Mai!$F$5:$F$619,CReceber!$D287,Mai!$J$5:$J$619,"Não Pago")</f>
        <v>0</v>
      </c>
      <c r="J287" s="65">
        <f>SUMIFS(Jun!$I$5:$I$619,Jun!$S$5:$S$619,"Receita",Jun!$F$5:$F$619,CReceber!$D287,Jun!$J$5:$J$619,"Não Pago")</f>
        <v>0</v>
      </c>
      <c r="K287" s="65">
        <f>SUMIFS(Jul!$I$5:$I$619,Jul!$S$5:$S$619,"Receita",Jul!$F$5:$F$619,CReceber!$D287,Jul!$J$5:$J$619,"Não Pago")</f>
        <v>0</v>
      </c>
      <c r="L287" s="65">
        <f>SUMIFS(Ago!$I$5:$I$619,Ago!$S$5:$S$619,"Receita",Ago!$F$5:$F$619,CReceber!$D287,Ago!$J$5:$J$619,"Não Pago")</f>
        <v>0</v>
      </c>
      <c r="M287" s="65">
        <f>SUMIFS(Set!$I$5:$I$619,Set!$S$5:$S$619,"Receita",Set!$F$5:$F$619,CReceber!$D287,Set!$J$5:$J$619,"Não Pago")</f>
        <v>0</v>
      </c>
      <c r="N287" s="65">
        <f>SUMIFS(Out!$I$5:$I$619,Out!$S$5:$S$619,"Receita",Out!$F$5:$F$619,CReceber!$D287,Out!$J$5:$J$619,"Não Pago")</f>
        <v>0</v>
      </c>
      <c r="O287" s="65">
        <f>SUMIFS(Nov!$I$5:$I$619,Nov!$S$5:$S$619,"Receita",Nov!$F$5:$F$619,CReceber!$D287,Nov!$J$5:$J$619,"Não Pago")</f>
        <v>0</v>
      </c>
      <c r="P287" s="65">
        <f>SUMIFS(Dez!$I$5:$I$619,Dez!$S$5:$S$619,"Receita",Dez!$F$5:$F$619,CReceber!$D287,Dez!$J$5:$J$619,"Não Pago")</f>
        <v>0</v>
      </c>
      <c r="Q287" s="62">
        <f t="shared" si="9"/>
        <v>0</v>
      </c>
    </row>
    <row r="288" spans="3:17" ht="28.5" customHeight="1" thickTop="1" thickBot="1" x14ac:dyDescent="0.25">
      <c r="C288" s="45" t="s">
        <v>545</v>
      </c>
      <c r="D288" s="46" t="str">
        <f>VLOOKUP(C288,'PC Receitas'!$I$4:$J$103,2,FALSE)</f>
        <v>-</v>
      </c>
      <c r="E288" s="65">
        <f>SUMIFS(Jan!$I$5:$I$619,Jan!$S$5:$S$619,"Receita",Jan!$F$5:$F$619,CReceber!$D288,Jan!$J$5:$J$619,"Não Pago")</f>
        <v>0</v>
      </c>
      <c r="F288" s="65">
        <f>SUMIFS(Fev!$I$5:$I$619,Fev!$S$5:$S$619,"Receita",Fev!$F$5:$F$619,CReceber!$D288,Fev!$J$5:$J$619,"Não Pago")</f>
        <v>0</v>
      </c>
      <c r="G288" s="65">
        <f>SUMIFS(Mar!$I$5:$I$619,Mar!$S$5:$S$619,"Receita",Mar!$F$5:$F$619,CReceber!$D288,Mar!$J$5:$J$619,"Não Pago")</f>
        <v>0</v>
      </c>
      <c r="H288" s="65">
        <f>SUMIFS(Abr!$I$5:$I$619,Abr!$S$5:$S$619,"Receita",Abr!$F$5:$F$619,CReceber!$D288,Abr!$J$5:$J$619,"Não Pago")</f>
        <v>0</v>
      </c>
      <c r="I288" s="65">
        <f>SUMIFS(Mai!$I$5:$I$619,Mai!$S$5:$S$619,"Receita",Mai!$F$5:$F$619,CReceber!$D288,Mai!$J$5:$J$619,"Não Pago")</f>
        <v>0</v>
      </c>
      <c r="J288" s="65">
        <f>SUMIFS(Jun!$I$5:$I$619,Jun!$S$5:$S$619,"Receita",Jun!$F$5:$F$619,CReceber!$D288,Jun!$J$5:$J$619,"Não Pago")</f>
        <v>0</v>
      </c>
      <c r="K288" s="65">
        <f>SUMIFS(Jul!$I$5:$I$619,Jul!$S$5:$S$619,"Receita",Jul!$F$5:$F$619,CReceber!$D288,Jul!$J$5:$J$619,"Não Pago")</f>
        <v>0</v>
      </c>
      <c r="L288" s="65">
        <f>SUMIFS(Ago!$I$5:$I$619,Ago!$S$5:$S$619,"Receita",Ago!$F$5:$F$619,CReceber!$D288,Ago!$J$5:$J$619,"Não Pago")</f>
        <v>0</v>
      </c>
      <c r="M288" s="65">
        <f>SUMIFS(Set!$I$5:$I$619,Set!$S$5:$S$619,"Receita",Set!$F$5:$F$619,CReceber!$D288,Set!$J$5:$J$619,"Não Pago")</f>
        <v>0</v>
      </c>
      <c r="N288" s="65">
        <f>SUMIFS(Out!$I$5:$I$619,Out!$S$5:$S$619,"Receita",Out!$F$5:$F$619,CReceber!$D288,Out!$J$5:$J$619,"Não Pago")</f>
        <v>0</v>
      </c>
      <c r="O288" s="65">
        <f>SUMIFS(Nov!$I$5:$I$619,Nov!$S$5:$S$619,"Receita",Nov!$F$5:$F$619,CReceber!$D288,Nov!$J$5:$J$619,"Não Pago")</f>
        <v>0</v>
      </c>
      <c r="P288" s="65">
        <f>SUMIFS(Dez!$I$5:$I$619,Dez!$S$5:$S$619,"Receita",Dez!$F$5:$F$619,CReceber!$D288,Dez!$J$5:$J$619,"Não Pago")</f>
        <v>0</v>
      </c>
      <c r="Q288" s="62">
        <f t="shared" si="9"/>
        <v>0</v>
      </c>
    </row>
    <row r="289" spans="3:17" ht="28.5" customHeight="1" thickTop="1" thickBot="1" x14ac:dyDescent="0.25">
      <c r="C289" s="45" t="s">
        <v>548</v>
      </c>
      <c r="D289" s="46" t="str">
        <f>VLOOKUP(C289,'PC Receitas'!$I$4:$J$103,2,FALSE)</f>
        <v>-</v>
      </c>
      <c r="E289" s="65">
        <f>SUMIFS(Jan!$I$5:$I$619,Jan!$S$5:$S$619,"Receita",Jan!$F$5:$F$619,CReceber!$D289,Jan!$J$5:$J$619,"Não Pago")</f>
        <v>0</v>
      </c>
      <c r="F289" s="65">
        <f>SUMIFS(Fev!$I$5:$I$619,Fev!$S$5:$S$619,"Receita",Fev!$F$5:$F$619,CReceber!$D289,Fev!$J$5:$J$619,"Não Pago")</f>
        <v>0</v>
      </c>
      <c r="G289" s="65">
        <f>SUMIFS(Mar!$I$5:$I$619,Mar!$S$5:$S$619,"Receita",Mar!$F$5:$F$619,CReceber!$D289,Mar!$J$5:$J$619,"Não Pago")</f>
        <v>0</v>
      </c>
      <c r="H289" s="65">
        <f>SUMIFS(Abr!$I$5:$I$619,Abr!$S$5:$S$619,"Receita",Abr!$F$5:$F$619,CReceber!$D289,Abr!$J$5:$J$619,"Não Pago")</f>
        <v>0</v>
      </c>
      <c r="I289" s="65">
        <f>SUMIFS(Mai!$I$5:$I$619,Mai!$S$5:$S$619,"Receita",Mai!$F$5:$F$619,CReceber!$D289,Mai!$J$5:$J$619,"Não Pago")</f>
        <v>0</v>
      </c>
      <c r="J289" s="65">
        <f>SUMIFS(Jun!$I$5:$I$619,Jun!$S$5:$S$619,"Receita",Jun!$F$5:$F$619,CReceber!$D289,Jun!$J$5:$J$619,"Não Pago")</f>
        <v>0</v>
      </c>
      <c r="K289" s="65">
        <f>SUMIFS(Jul!$I$5:$I$619,Jul!$S$5:$S$619,"Receita",Jul!$F$5:$F$619,CReceber!$D289,Jul!$J$5:$J$619,"Não Pago")</f>
        <v>0</v>
      </c>
      <c r="L289" s="65">
        <f>SUMIFS(Ago!$I$5:$I$619,Ago!$S$5:$S$619,"Receita",Ago!$F$5:$F$619,CReceber!$D289,Ago!$J$5:$J$619,"Não Pago")</f>
        <v>0</v>
      </c>
      <c r="M289" s="65">
        <f>SUMIFS(Set!$I$5:$I$619,Set!$S$5:$S$619,"Receita",Set!$F$5:$F$619,CReceber!$D289,Set!$J$5:$J$619,"Não Pago")</f>
        <v>0</v>
      </c>
      <c r="N289" s="65">
        <f>SUMIFS(Out!$I$5:$I$619,Out!$S$5:$S$619,"Receita",Out!$F$5:$F$619,CReceber!$D289,Out!$J$5:$J$619,"Não Pago")</f>
        <v>0</v>
      </c>
      <c r="O289" s="65">
        <f>SUMIFS(Nov!$I$5:$I$619,Nov!$S$5:$S$619,"Receita",Nov!$F$5:$F$619,CReceber!$D289,Nov!$J$5:$J$619,"Não Pago")</f>
        <v>0</v>
      </c>
      <c r="P289" s="65">
        <f>SUMIFS(Dez!$I$5:$I$619,Dez!$S$5:$S$619,"Receita",Dez!$F$5:$F$619,CReceber!$D289,Dez!$J$5:$J$619,"Não Pago")</f>
        <v>0</v>
      </c>
      <c r="Q289" s="62">
        <f t="shared" si="9"/>
        <v>0</v>
      </c>
    </row>
    <row r="290" spans="3:17" ht="28.5" customHeight="1" thickTop="1" thickBot="1" x14ac:dyDescent="0.25">
      <c r="C290" s="45" t="s">
        <v>551</v>
      </c>
      <c r="D290" s="46" t="str">
        <f>VLOOKUP(C290,'PC Receitas'!$I$4:$J$103,2,FALSE)</f>
        <v>-</v>
      </c>
      <c r="E290" s="65">
        <f>SUMIFS(Jan!$I$5:$I$619,Jan!$S$5:$S$619,"Receita",Jan!$F$5:$F$619,CReceber!$D290,Jan!$J$5:$J$619,"Não Pago")</f>
        <v>0</v>
      </c>
      <c r="F290" s="65">
        <f>SUMIFS(Fev!$I$5:$I$619,Fev!$S$5:$S$619,"Receita",Fev!$F$5:$F$619,CReceber!$D290,Fev!$J$5:$J$619,"Não Pago")</f>
        <v>0</v>
      </c>
      <c r="G290" s="65">
        <f>SUMIFS(Mar!$I$5:$I$619,Mar!$S$5:$S$619,"Receita",Mar!$F$5:$F$619,CReceber!$D290,Mar!$J$5:$J$619,"Não Pago")</f>
        <v>0</v>
      </c>
      <c r="H290" s="65">
        <f>SUMIFS(Abr!$I$5:$I$619,Abr!$S$5:$S$619,"Receita",Abr!$F$5:$F$619,CReceber!$D290,Abr!$J$5:$J$619,"Não Pago")</f>
        <v>0</v>
      </c>
      <c r="I290" s="65">
        <f>SUMIFS(Mai!$I$5:$I$619,Mai!$S$5:$S$619,"Receita",Mai!$F$5:$F$619,CReceber!$D290,Mai!$J$5:$J$619,"Não Pago")</f>
        <v>0</v>
      </c>
      <c r="J290" s="65">
        <f>SUMIFS(Jun!$I$5:$I$619,Jun!$S$5:$S$619,"Receita",Jun!$F$5:$F$619,CReceber!$D290,Jun!$J$5:$J$619,"Não Pago")</f>
        <v>0</v>
      </c>
      <c r="K290" s="65">
        <f>SUMIFS(Jul!$I$5:$I$619,Jul!$S$5:$S$619,"Receita",Jul!$F$5:$F$619,CReceber!$D290,Jul!$J$5:$J$619,"Não Pago")</f>
        <v>0</v>
      </c>
      <c r="L290" s="65">
        <f>SUMIFS(Ago!$I$5:$I$619,Ago!$S$5:$S$619,"Receita",Ago!$F$5:$F$619,CReceber!$D290,Ago!$J$5:$J$619,"Não Pago")</f>
        <v>0</v>
      </c>
      <c r="M290" s="65">
        <f>SUMIFS(Set!$I$5:$I$619,Set!$S$5:$S$619,"Receita",Set!$F$5:$F$619,CReceber!$D290,Set!$J$5:$J$619,"Não Pago")</f>
        <v>0</v>
      </c>
      <c r="N290" s="65">
        <f>SUMIFS(Out!$I$5:$I$619,Out!$S$5:$S$619,"Receita",Out!$F$5:$F$619,CReceber!$D290,Out!$J$5:$J$619,"Não Pago")</f>
        <v>0</v>
      </c>
      <c r="O290" s="65">
        <f>SUMIFS(Nov!$I$5:$I$619,Nov!$S$5:$S$619,"Receita",Nov!$F$5:$F$619,CReceber!$D290,Nov!$J$5:$J$619,"Não Pago")</f>
        <v>0</v>
      </c>
      <c r="P290" s="65">
        <f>SUMIFS(Dez!$I$5:$I$619,Dez!$S$5:$S$619,"Receita",Dez!$F$5:$F$619,CReceber!$D290,Dez!$J$5:$J$619,"Não Pago")</f>
        <v>0</v>
      </c>
      <c r="Q290" s="62">
        <f t="shared" si="9"/>
        <v>0</v>
      </c>
    </row>
    <row r="291" spans="3:17" ht="28.5" customHeight="1" thickTop="1" thickBot="1" x14ac:dyDescent="0.25">
      <c r="C291" s="45" t="s">
        <v>554</v>
      </c>
      <c r="D291" s="46" t="str">
        <f>VLOOKUP(C291,'PC Receitas'!$I$4:$J$103,2,FALSE)</f>
        <v>-</v>
      </c>
      <c r="E291" s="65">
        <f>SUMIFS(Jan!$I$5:$I$619,Jan!$S$5:$S$619,"Receita",Jan!$F$5:$F$619,CReceber!$D291,Jan!$J$5:$J$619,"Não Pago")</f>
        <v>0</v>
      </c>
      <c r="F291" s="65">
        <f>SUMIFS(Fev!$I$5:$I$619,Fev!$S$5:$S$619,"Receita",Fev!$F$5:$F$619,CReceber!$D291,Fev!$J$5:$J$619,"Não Pago")</f>
        <v>0</v>
      </c>
      <c r="G291" s="65">
        <f>SUMIFS(Mar!$I$5:$I$619,Mar!$S$5:$S$619,"Receita",Mar!$F$5:$F$619,CReceber!$D291,Mar!$J$5:$J$619,"Não Pago")</f>
        <v>0</v>
      </c>
      <c r="H291" s="65">
        <f>SUMIFS(Abr!$I$5:$I$619,Abr!$S$5:$S$619,"Receita",Abr!$F$5:$F$619,CReceber!$D291,Abr!$J$5:$J$619,"Não Pago")</f>
        <v>0</v>
      </c>
      <c r="I291" s="65">
        <f>SUMIFS(Mai!$I$5:$I$619,Mai!$S$5:$S$619,"Receita",Mai!$F$5:$F$619,CReceber!$D291,Mai!$J$5:$J$619,"Não Pago")</f>
        <v>0</v>
      </c>
      <c r="J291" s="65">
        <f>SUMIFS(Jun!$I$5:$I$619,Jun!$S$5:$S$619,"Receita",Jun!$F$5:$F$619,CReceber!$D291,Jun!$J$5:$J$619,"Não Pago")</f>
        <v>0</v>
      </c>
      <c r="K291" s="65">
        <f>SUMIFS(Jul!$I$5:$I$619,Jul!$S$5:$S$619,"Receita",Jul!$F$5:$F$619,CReceber!$D291,Jul!$J$5:$J$619,"Não Pago")</f>
        <v>0</v>
      </c>
      <c r="L291" s="65">
        <f>SUMIFS(Ago!$I$5:$I$619,Ago!$S$5:$S$619,"Receita",Ago!$F$5:$F$619,CReceber!$D291,Ago!$J$5:$J$619,"Não Pago")</f>
        <v>0</v>
      </c>
      <c r="M291" s="65">
        <f>SUMIFS(Set!$I$5:$I$619,Set!$S$5:$S$619,"Receita",Set!$F$5:$F$619,CReceber!$D291,Set!$J$5:$J$619,"Não Pago")</f>
        <v>0</v>
      </c>
      <c r="N291" s="65">
        <f>SUMIFS(Out!$I$5:$I$619,Out!$S$5:$S$619,"Receita",Out!$F$5:$F$619,CReceber!$D291,Out!$J$5:$J$619,"Não Pago")</f>
        <v>0</v>
      </c>
      <c r="O291" s="65">
        <f>SUMIFS(Nov!$I$5:$I$619,Nov!$S$5:$S$619,"Receita",Nov!$F$5:$F$619,CReceber!$D291,Nov!$J$5:$J$619,"Não Pago")</f>
        <v>0</v>
      </c>
      <c r="P291" s="65">
        <f>SUMIFS(Dez!$I$5:$I$619,Dez!$S$5:$S$619,"Receita",Dez!$F$5:$F$619,CReceber!$D291,Dez!$J$5:$J$619,"Não Pago")</f>
        <v>0</v>
      </c>
      <c r="Q291" s="62">
        <f t="shared" si="9"/>
        <v>0</v>
      </c>
    </row>
    <row r="292" spans="3:17" ht="28.5" customHeight="1" thickTop="1" thickBot="1" x14ac:dyDescent="0.25">
      <c r="C292" s="45" t="s">
        <v>557</v>
      </c>
      <c r="D292" s="46" t="str">
        <f>VLOOKUP(C292,'PC Receitas'!$I$4:$J$103,2,FALSE)</f>
        <v>-</v>
      </c>
      <c r="E292" s="65">
        <f>SUMIFS(Jan!$I$5:$I$619,Jan!$S$5:$S$619,"Receita",Jan!$F$5:$F$619,CReceber!$D292,Jan!$J$5:$J$619,"Não Pago")</f>
        <v>0</v>
      </c>
      <c r="F292" s="65">
        <f>SUMIFS(Fev!$I$5:$I$619,Fev!$S$5:$S$619,"Receita",Fev!$F$5:$F$619,CReceber!$D292,Fev!$J$5:$J$619,"Não Pago")</f>
        <v>0</v>
      </c>
      <c r="G292" s="65">
        <f>SUMIFS(Mar!$I$5:$I$619,Mar!$S$5:$S$619,"Receita",Mar!$F$5:$F$619,CReceber!$D292,Mar!$J$5:$J$619,"Não Pago")</f>
        <v>0</v>
      </c>
      <c r="H292" s="65">
        <f>SUMIFS(Abr!$I$5:$I$619,Abr!$S$5:$S$619,"Receita",Abr!$F$5:$F$619,CReceber!$D292,Abr!$J$5:$J$619,"Não Pago")</f>
        <v>0</v>
      </c>
      <c r="I292" s="65">
        <f>SUMIFS(Mai!$I$5:$I$619,Mai!$S$5:$S$619,"Receita",Mai!$F$5:$F$619,CReceber!$D292,Mai!$J$5:$J$619,"Não Pago")</f>
        <v>0</v>
      </c>
      <c r="J292" s="65">
        <f>SUMIFS(Jun!$I$5:$I$619,Jun!$S$5:$S$619,"Receita",Jun!$F$5:$F$619,CReceber!$D292,Jun!$J$5:$J$619,"Não Pago")</f>
        <v>0</v>
      </c>
      <c r="K292" s="65">
        <f>SUMIFS(Jul!$I$5:$I$619,Jul!$S$5:$S$619,"Receita",Jul!$F$5:$F$619,CReceber!$D292,Jul!$J$5:$J$619,"Não Pago")</f>
        <v>0</v>
      </c>
      <c r="L292" s="65">
        <f>SUMIFS(Ago!$I$5:$I$619,Ago!$S$5:$S$619,"Receita",Ago!$F$5:$F$619,CReceber!$D292,Ago!$J$5:$J$619,"Não Pago")</f>
        <v>0</v>
      </c>
      <c r="M292" s="65">
        <f>SUMIFS(Set!$I$5:$I$619,Set!$S$5:$S$619,"Receita",Set!$F$5:$F$619,CReceber!$D292,Set!$J$5:$J$619,"Não Pago")</f>
        <v>0</v>
      </c>
      <c r="N292" s="65">
        <f>SUMIFS(Out!$I$5:$I$619,Out!$S$5:$S$619,"Receita",Out!$F$5:$F$619,CReceber!$D292,Out!$J$5:$J$619,"Não Pago")</f>
        <v>0</v>
      </c>
      <c r="O292" s="65">
        <f>SUMIFS(Nov!$I$5:$I$619,Nov!$S$5:$S$619,"Receita",Nov!$F$5:$F$619,CReceber!$D292,Nov!$J$5:$J$619,"Não Pago")</f>
        <v>0</v>
      </c>
      <c r="P292" s="65">
        <f>SUMIFS(Dez!$I$5:$I$619,Dez!$S$5:$S$619,"Receita",Dez!$F$5:$F$619,CReceber!$D292,Dez!$J$5:$J$619,"Não Pago")</f>
        <v>0</v>
      </c>
      <c r="Q292" s="62">
        <f t="shared" si="9"/>
        <v>0</v>
      </c>
    </row>
    <row r="293" spans="3:17" ht="28.5" customHeight="1" thickTop="1" thickBot="1" x14ac:dyDescent="0.25">
      <c r="C293" s="45" t="s">
        <v>560</v>
      </c>
      <c r="D293" s="46" t="str">
        <f>VLOOKUP(C293,'PC Receitas'!$I$4:$J$103,2,FALSE)</f>
        <v>-</v>
      </c>
      <c r="E293" s="65">
        <f>SUMIFS(Jan!$I$5:$I$619,Jan!$S$5:$S$619,"Receita",Jan!$F$5:$F$619,CReceber!$D293,Jan!$J$5:$J$619,"Não Pago")</f>
        <v>0</v>
      </c>
      <c r="F293" s="65">
        <f>SUMIFS(Fev!$I$5:$I$619,Fev!$S$5:$S$619,"Receita",Fev!$F$5:$F$619,CReceber!$D293,Fev!$J$5:$J$619,"Não Pago")</f>
        <v>0</v>
      </c>
      <c r="G293" s="65">
        <f>SUMIFS(Mar!$I$5:$I$619,Mar!$S$5:$S$619,"Receita",Mar!$F$5:$F$619,CReceber!$D293,Mar!$J$5:$J$619,"Não Pago")</f>
        <v>0</v>
      </c>
      <c r="H293" s="65">
        <f>SUMIFS(Abr!$I$5:$I$619,Abr!$S$5:$S$619,"Receita",Abr!$F$5:$F$619,CReceber!$D293,Abr!$J$5:$J$619,"Não Pago")</f>
        <v>0</v>
      </c>
      <c r="I293" s="65">
        <f>SUMIFS(Mai!$I$5:$I$619,Mai!$S$5:$S$619,"Receita",Mai!$F$5:$F$619,CReceber!$D293,Mai!$J$5:$J$619,"Não Pago")</f>
        <v>0</v>
      </c>
      <c r="J293" s="65">
        <f>SUMIFS(Jun!$I$5:$I$619,Jun!$S$5:$S$619,"Receita",Jun!$F$5:$F$619,CReceber!$D293,Jun!$J$5:$J$619,"Não Pago")</f>
        <v>0</v>
      </c>
      <c r="K293" s="65">
        <f>SUMIFS(Jul!$I$5:$I$619,Jul!$S$5:$S$619,"Receita",Jul!$F$5:$F$619,CReceber!$D293,Jul!$J$5:$J$619,"Não Pago")</f>
        <v>0</v>
      </c>
      <c r="L293" s="65">
        <f>SUMIFS(Ago!$I$5:$I$619,Ago!$S$5:$S$619,"Receita",Ago!$F$5:$F$619,CReceber!$D293,Ago!$J$5:$J$619,"Não Pago")</f>
        <v>0</v>
      </c>
      <c r="M293" s="65">
        <f>SUMIFS(Set!$I$5:$I$619,Set!$S$5:$S$619,"Receita",Set!$F$5:$F$619,CReceber!$D293,Set!$J$5:$J$619,"Não Pago")</f>
        <v>0</v>
      </c>
      <c r="N293" s="65">
        <f>SUMIFS(Out!$I$5:$I$619,Out!$S$5:$S$619,"Receita",Out!$F$5:$F$619,CReceber!$D293,Out!$J$5:$J$619,"Não Pago")</f>
        <v>0</v>
      </c>
      <c r="O293" s="65">
        <f>SUMIFS(Nov!$I$5:$I$619,Nov!$S$5:$S$619,"Receita",Nov!$F$5:$F$619,CReceber!$D293,Nov!$J$5:$J$619,"Não Pago")</f>
        <v>0</v>
      </c>
      <c r="P293" s="65">
        <f>SUMIFS(Dez!$I$5:$I$619,Dez!$S$5:$S$619,"Receita",Dez!$F$5:$F$619,CReceber!$D293,Dez!$J$5:$J$619,"Não Pago")</f>
        <v>0</v>
      </c>
      <c r="Q293" s="62">
        <f t="shared" si="9"/>
        <v>0</v>
      </c>
    </row>
    <row r="294" spans="3:17" ht="27.75" customHeight="1" thickTop="1" thickBot="1" x14ac:dyDescent="0.25">
      <c r="C294" s="45" t="s">
        <v>563</v>
      </c>
      <c r="D294" s="46" t="str">
        <f>VLOOKUP(C294,'PC Receitas'!$I$4:$J$103,2,FALSE)</f>
        <v>-</v>
      </c>
      <c r="E294" s="65">
        <f>SUMIFS(Jan!$I$5:$I$619,Jan!$S$5:$S$619,"Receita",Jan!$F$5:$F$619,CReceber!$D294,Jan!$J$5:$J$619,"Não Pago")</f>
        <v>0</v>
      </c>
      <c r="F294" s="65">
        <f>SUMIFS(Fev!$I$5:$I$619,Fev!$S$5:$S$619,"Receita",Fev!$F$5:$F$619,CReceber!$D294,Fev!$J$5:$J$619,"Não Pago")</f>
        <v>0</v>
      </c>
      <c r="G294" s="65">
        <f>SUMIFS(Mar!$I$5:$I$619,Mar!$S$5:$S$619,"Receita",Mar!$F$5:$F$619,CReceber!$D294,Mar!$J$5:$J$619,"Não Pago")</f>
        <v>0</v>
      </c>
      <c r="H294" s="65">
        <f>SUMIFS(Abr!$I$5:$I$619,Abr!$S$5:$S$619,"Receita",Abr!$F$5:$F$619,CReceber!$D294,Abr!$J$5:$J$619,"Não Pago")</f>
        <v>0</v>
      </c>
      <c r="I294" s="65">
        <f>SUMIFS(Mai!$I$5:$I$619,Mai!$S$5:$S$619,"Receita",Mai!$F$5:$F$619,CReceber!$D294,Mai!$J$5:$J$619,"Não Pago")</f>
        <v>0</v>
      </c>
      <c r="J294" s="65">
        <f>SUMIFS(Jun!$I$5:$I$619,Jun!$S$5:$S$619,"Receita",Jun!$F$5:$F$619,CReceber!$D294,Jun!$J$5:$J$619,"Não Pago")</f>
        <v>0</v>
      </c>
      <c r="K294" s="65">
        <f>SUMIFS(Jul!$I$5:$I$619,Jul!$S$5:$S$619,"Receita",Jul!$F$5:$F$619,CReceber!$D294,Jul!$J$5:$J$619,"Não Pago")</f>
        <v>0</v>
      </c>
      <c r="L294" s="65">
        <f>SUMIFS(Ago!$I$5:$I$619,Ago!$S$5:$S$619,"Receita",Ago!$F$5:$F$619,CReceber!$D294,Ago!$J$5:$J$619,"Não Pago")</f>
        <v>0</v>
      </c>
      <c r="M294" s="65">
        <f>SUMIFS(Set!$I$5:$I$619,Set!$S$5:$S$619,"Receita",Set!$F$5:$F$619,CReceber!$D294,Set!$J$5:$J$619,"Não Pago")</f>
        <v>0</v>
      </c>
      <c r="N294" s="65">
        <f>SUMIFS(Out!$I$5:$I$619,Out!$S$5:$S$619,"Receita",Out!$F$5:$F$619,CReceber!$D294,Out!$J$5:$J$619,"Não Pago")</f>
        <v>0</v>
      </c>
      <c r="O294" s="65">
        <f>SUMIFS(Nov!$I$5:$I$619,Nov!$S$5:$S$619,"Receita",Nov!$F$5:$F$619,CReceber!$D294,Nov!$J$5:$J$619,"Não Pago")</f>
        <v>0</v>
      </c>
      <c r="P294" s="65">
        <f>SUMIFS(Dez!$I$5:$I$619,Dez!$S$5:$S$619,"Receita",Dez!$F$5:$F$619,CReceber!$D294,Dez!$J$5:$J$619,"Não Pago")</f>
        <v>0</v>
      </c>
      <c r="Q294" s="62">
        <f t="shared" si="9"/>
        <v>0</v>
      </c>
    </row>
    <row r="295" spans="3:17" ht="27.75" customHeight="1" thickTop="1" thickBot="1" x14ac:dyDescent="0.25">
      <c r="C295" s="45" t="s">
        <v>566</v>
      </c>
      <c r="D295" s="46" t="str">
        <f>VLOOKUP(C295,'PC Receitas'!$I$4:$J$103,2,FALSE)</f>
        <v>-</v>
      </c>
      <c r="E295" s="65">
        <f>SUMIFS(Jan!$I$5:$I$619,Jan!$S$5:$S$619,"Receita",Jan!$F$5:$F$619,CReceber!$D295,Jan!$J$5:$J$619,"Não Pago")</f>
        <v>0</v>
      </c>
      <c r="F295" s="65">
        <f>SUMIFS(Fev!$I$5:$I$619,Fev!$S$5:$S$619,"Receita",Fev!$F$5:$F$619,CReceber!$D295,Fev!$J$5:$J$619,"Não Pago")</f>
        <v>0</v>
      </c>
      <c r="G295" s="65">
        <f>SUMIFS(Mar!$I$5:$I$619,Mar!$S$5:$S$619,"Receita",Mar!$F$5:$F$619,CReceber!$D295,Mar!$J$5:$J$619,"Não Pago")</f>
        <v>0</v>
      </c>
      <c r="H295" s="65">
        <f>SUMIFS(Abr!$I$5:$I$619,Abr!$S$5:$S$619,"Receita",Abr!$F$5:$F$619,CReceber!$D295,Abr!$J$5:$J$619,"Não Pago")</f>
        <v>0</v>
      </c>
      <c r="I295" s="65">
        <f>SUMIFS(Mai!$I$5:$I$619,Mai!$S$5:$S$619,"Receita",Mai!$F$5:$F$619,CReceber!$D295,Mai!$J$5:$J$619,"Não Pago")</f>
        <v>0</v>
      </c>
      <c r="J295" s="65">
        <f>SUMIFS(Jun!$I$5:$I$619,Jun!$S$5:$S$619,"Receita",Jun!$F$5:$F$619,CReceber!$D295,Jun!$J$5:$J$619,"Não Pago")</f>
        <v>0</v>
      </c>
      <c r="K295" s="65">
        <f>SUMIFS(Jul!$I$5:$I$619,Jul!$S$5:$S$619,"Receita",Jul!$F$5:$F$619,CReceber!$D295,Jul!$J$5:$J$619,"Não Pago")</f>
        <v>0</v>
      </c>
      <c r="L295" s="65">
        <f>SUMIFS(Ago!$I$5:$I$619,Ago!$S$5:$S$619,"Receita",Ago!$F$5:$F$619,CReceber!$D295,Ago!$J$5:$J$619,"Não Pago")</f>
        <v>0</v>
      </c>
      <c r="M295" s="65">
        <f>SUMIFS(Set!$I$5:$I$619,Set!$S$5:$S$619,"Receita",Set!$F$5:$F$619,CReceber!$D295,Set!$J$5:$J$619,"Não Pago")</f>
        <v>0</v>
      </c>
      <c r="N295" s="65">
        <f>SUMIFS(Out!$I$5:$I$619,Out!$S$5:$S$619,"Receita",Out!$F$5:$F$619,CReceber!$D295,Out!$J$5:$J$619,"Não Pago")</f>
        <v>0</v>
      </c>
      <c r="O295" s="65">
        <f>SUMIFS(Nov!$I$5:$I$619,Nov!$S$5:$S$619,"Receita",Nov!$F$5:$F$619,CReceber!$D295,Nov!$J$5:$J$619,"Não Pago")</f>
        <v>0</v>
      </c>
      <c r="P295" s="65">
        <f>SUMIFS(Dez!$I$5:$I$619,Dez!$S$5:$S$619,"Receita",Dez!$F$5:$F$619,CReceber!$D295,Dez!$J$5:$J$619,"Não Pago")</f>
        <v>0</v>
      </c>
      <c r="Q295" s="62">
        <f t="shared" si="9"/>
        <v>0</v>
      </c>
    </row>
    <row r="296" spans="3:17" ht="27.75" customHeight="1" thickTop="1" thickBot="1" x14ac:dyDescent="0.25">
      <c r="C296" s="45" t="s">
        <v>569</v>
      </c>
      <c r="D296" s="46" t="str">
        <f>VLOOKUP(C296,'PC Receitas'!$I$4:$J$103,2,FALSE)</f>
        <v>-</v>
      </c>
      <c r="E296" s="65">
        <f>SUMIFS(Jan!$I$5:$I$619,Jan!$S$5:$S$619,"Receita",Jan!$F$5:$F$619,CReceber!$D296,Jan!$J$5:$J$619,"Não Pago")</f>
        <v>0</v>
      </c>
      <c r="F296" s="65">
        <f>SUMIFS(Fev!$I$5:$I$619,Fev!$S$5:$S$619,"Receita",Fev!$F$5:$F$619,CReceber!$D296,Fev!$J$5:$J$619,"Não Pago")</f>
        <v>0</v>
      </c>
      <c r="G296" s="65">
        <f>SUMIFS(Mar!$I$5:$I$619,Mar!$S$5:$S$619,"Receita",Mar!$F$5:$F$619,CReceber!$D296,Mar!$J$5:$J$619,"Não Pago")</f>
        <v>0</v>
      </c>
      <c r="H296" s="65">
        <f>SUMIFS(Abr!$I$5:$I$619,Abr!$S$5:$S$619,"Receita",Abr!$F$5:$F$619,CReceber!$D296,Abr!$J$5:$J$619,"Não Pago")</f>
        <v>0</v>
      </c>
      <c r="I296" s="65">
        <f>SUMIFS(Mai!$I$5:$I$619,Mai!$S$5:$S$619,"Receita",Mai!$F$5:$F$619,CReceber!$D296,Mai!$J$5:$J$619,"Não Pago")</f>
        <v>0</v>
      </c>
      <c r="J296" s="65">
        <f>SUMIFS(Jun!$I$5:$I$619,Jun!$S$5:$S$619,"Receita",Jun!$F$5:$F$619,CReceber!$D296,Jun!$J$5:$J$619,"Não Pago")</f>
        <v>0</v>
      </c>
      <c r="K296" s="65">
        <f>SUMIFS(Jul!$I$5:$I$619,Jul!$S$5:$S$619,"Receita",Jul!$F$5:$F$619,CReceber!$D296,Jul!$J$5:$J$619,"Não Pago")</f>
        <v>0</v>
      </c>
      <c r="L296" s="65">
        <f>SUMIFS(Ago!$I$5:$I$619,Ago!$S$5:$S$619,"Receita",Ago!$F$5:$F$619,CReceber!$D296,Ago!$J$5:$J$619,"Não Pago")</f>
        <v>0</v>
      </c>
      <c r="M296" s="65">
        <f>SUMIFS(Set!$I$5:$I$619,Set!$S$5:$S$619,"Receita",Set!$F$5:$F$619,CReceber!$D296,Set!$J$5:$J$619,"Não Pago")</f>
        <v>0</v>
      </c>
      <c r="N296" s="65">
        <f>SUMIFS(Out!$I$5:$I$619,Out!$S$5:$S$619,"Receita",Out!$F$5:$F$619,CReceber!$D296,Out!$J$5:$J$619,"Não Pago")</f>
        <v>0</v>
      </c>
      <c r="O296" s="65">
        <f>SUMIFS(Nov!$I$5:$I$619,Nov!$S$5:$S$619,"Receita",Nov!$F$5:$F$619,CReceber!$D296,Nov!$J$5:$J$619,"Não Pago")</f>
        <v>0</v>
      </c>
      <c r="P296" s="65">
        <f>SUMIFS(Dez!$I$5:$I$619,Dez!$S$5:$S$619,"Receita",Dez!$F$5:$F$619,CReceber!$D296,Dez!$J$5:$J$619,"Não Pago")</f>
        <v>0</v>
      </c>
      <c r="Q296" s="62">
        <f t="shared" si="9"/>
        <v>0</v>
      </c>
    </row>
    <row r="297" spans="3:17" ht="27.75" customHeight="1" thickTop="1" thickBot="1" x14ac:dyDescent="0.25">
      <c r="C297" s="45" t="s">
        <v>572</v>
      </c>
      <c r="D297" s="46" t="str">
        <f>VLOOKUP(C297,'PC Receitas'!$I$4:$J$103,2,FALSE)</f>
        <v>-</v>
      </c>
      <c r="E297" s="65">
        <f>SUMIFS(Jan!$I$5:$I$619,Jan!$S$5:$S$619,"Receita",Jan!$F$5:$F$619,CReceber!$D297,Jan!$J$5:$J$619,"Não Pago")</f>
        <v>0</v>
      </c>
      <c r="F297" s="65">
        <f>SUMIFS(Fev!$I$5:$I$619,Fev!$S$5:$S$619,"Receita",Fev!$F$5:$F$619,CReceber!$D297,Fev!$J$5:$J$619,"Não Pago")</f>
        <v>0</v>
      </c>
      <c r="G297" s="65">
        <f>SUMIFS(Mar!$I$5:$I$619,Mar!$S$5:$S$619,"Receita",Mar!$F$5:$F$619,CReceber!$D297,Mar!$J$5:$J$619,"Não Pago")</f>
        <v>0</v>
      </c>
      <c r="H297" s="65">
        <f>SUMIFS(Abr!$I$5:$I$619,Abr!$S$5:$S$619,"Receita",Abr!$F$5:$F$619,CReceber!$D297,Abr!$J$5:$J$619,"Não Pago")</f>
        <v>0</v>
      </c>
      <c r="I297" s="65">
        <f>SUMIFS(Mai!$I$5:$I$619,Mai!$S$5:$S$619,"Receita",Mai!$F$5:$F$619,CReceber!$D297,Mai!$J$5:$J$619,"Não Pago")</f>
        <v>0</v>
      </c>
      <c r="J297" s="65">
        <f>SUMIFS(Jun!$I$5:$I$619,Jun!$S$5:$S$619,"Receita",Jun!$F$5:$F$619,CReceber!$D297,Jun!$J$5:$J$619,"Não Pago")</f>
        <v>0</v>
      </c>
      <c r="K297" s="65">
        <f>SUMIFS(Jul!$I$5:$I$619,Jul!$S$5:$S$619,"Receita",Jul!$F$5:$F$619,CReceber!$D297,Jul!$J$5:$J$619,"Não Pago")</f>
        <v>0</v>
      </c>
      <c r="L297" s="65">
        <f>SUMIFS(Ago!$I$5:$I$619,Ago!$S$5:$S$619,"Receita",Ago!$F$5:$F$619,CReceber!$D297,Ago!$J$5:$J$619,"Não Pago")</f>
        <v>0</v>
      </c>
      <c r="M297" s="65">
        <f>SUMIFS(Set!$I$5:$I$619,Set!$S$5:$S$619,"Receita",Set!$F$5:$F$619,CReceber!$D297,Set!$J$5:$J$619,"Não Pago")</f>
        <v>0</v>
      </c>
      <c r="N297" s="65">
        <f>SUMIFS(Out!$I$5:$I$619,Out!$S$5:$S$619,"Receita",Out!$F$5:$F$619,CReceber!$D297,Out!$J$5:$J$619,"Não Pago")</f>
        <v>0</v>
      </c>
      <c r="O297" s="65">
        <f>SUMIFS(Nov!$I$5:$I$619,Nov!$S$5:$S$619,"Receita",Nov!$F$5:$F$619,CReceber!$D297,Nov!$J$5:$J$619,"Não Pago")</f>
        <v>0</v>
      </c>
      <c r="P297" s="65">
        <f>SUMIFS(Dez!$I$5:$I$619,Dez!$S$5:$S$619,"Receita",Dez!$F$5:$F$619,CReceber!$D297,Dez!$J$5:$J$619,"Não Pago")</f>
        <v>0</v>
      </c>
      <c r="Q297" s="62">
        <f t="shared" si="9"/>
        <v>0</v>
      </c>
    </row>
    <row r="298" spans="3:17" ht="27.75" customHeight="1" thickTop="1" thickBot="1" x14ac:dyDescent="0.25">
      <c r="C298" s="45" t="s">
        <v>575</v>
      </c>
      <c r="D298" s="46" t="str">
        <f>VLOOKUP(C298,'PC Receitas'!$I$4:$J$103,2,FALSE)</f>
        <v>-</v>
      </c>
      <c r="E298" s="65">
        <f>SUMIFS(Jan!$I$5:$I$619,Jan!$S$5:$S$619,"Receita",Jan!$F$5:$F$619,CReceber!$D298,Jan!$J$5:$J$619,"Não Pago")</f>
        <v>0</v>
      </c>
      <c r="F298" s="65">
        <f>SUMIFS(Fev!$I$5:$I$619,Fev!$S$5:$S$619,"Receita",Fev!$F$5:$F$619,CReceber!$D298,Fev!$J$5:$J$619,"Não Pago")</f>
        <v>0</v>
      </c>
      <c r="G298" s="65">
        <f>SUMIFS(Mar!$I$5:$I$619,Mar!$S$5:$S$619,"Receita",Mar!$F$5:$F$619,CReceber!$D298,Mar!$J$5:$J$619,"Não Pago")</f>
        <v>0</v>
      </c>
      <c r="H298" s="65">
        <f>SUMIFS(Abr!$I$5:$I$619,Abr!$S$5:$S$619,"Receita",Abr!$F$5:$F$619,CReceber!$D298,Abr!$J$5:$J$619,"Não Pago")</f>
        <v>0</v>
      </c>
      <c r="I298" s="65">
        <f>SUMIFS(Mai!$I$5:$I$619,Mai!$S$5:$S$619,"Receita",Mai!$F$5:$F$619,CReceber!$D298,Mai!$J$5:$J$619,"Não Pago")</f>
        <v>0</v>
      </c>
      <c r="J298" s="65">
        <f>SUMIFS(Jun!$I$5:$I$619,Jun!$S$5:$S$619,"Receita",Jun!$F$5:$F$619,CReceber!$D298,Jun!$J$5:$J$619,"Não Pago")</f>
        <v>0</v>
      </c>
      <c r="K298" s="65">
        <f>SUMIFS(Jul!$I$5:$I$619,Jul!$S$5:$S$619,"Receita",Jul!$F$5:$F$619,CReceber!$D298,Jul!$J$5:$J$619,"Não Pago")</f>
        <v>0</v>
      </c>
      <c r="L298" s="65">
        <f>SUMIFS(Ago!$I$5:$I$619,Ago!$S$5:$S$619,"Receita",Ago!$F$5:$F$619,CReceber!$D298,Ago!$J$5:$J$619,"Não Pago")</f>
        <v>0</v>
      </c>
      <c r="M298" s="65">
        <f>SUMIFS(Set!$I$5:$I$619,Set!$S$5:$S$619,"Receita",Set!$F$5:$F$619,CReceber!$D298,Set!$J$5:$J$619,"Não Pago")</f>
        <v>0</v>
      </c>
      <c r="N298" s="65">
        <f>SUMIFS(Out!$I$5:$I$619,Out!$S$5:$S$619,"Receita",Out!$F$5:$F$619,CReceber!$D298,Out!$J$5:$J$619,"Não Pago")</f>
        <v>0</v>
      </c>
      <c r="O298" s="65">
        <f>SUMIFS(Nov!$I$5:$I$619,Nov!$S$5:$S$619,"Receita",Nov!$F$5:$F$619,CReceber!$D298,Nov!$J$5:$J$619,"Não Pago")</f>
        <v>0</v>
      </c>
      <c r="P298" s="65">
        <f>SUMIFS(Dez!$I$5:$I$619,Dez!$S$5:$S$619,"Receita",Dez!$F$5:$F$619,CReceber!$D298,Dez!$J$5:$J$619,"Não Pago")</f>
        <v>0</v>
      </c>
      <c r="Q298" s="62">
        <f t="shared" si="9"/>
        <v>0</v>
      </c>
    </row>
    <row r="299" spans="3:17" ht="27.75" customHeight="1" thickTop="1" thickBot="1" x14ac:dyDescent="0.25">
      <c r="C299" s="45" t="s">
        <v>578</v>
      </c>
      <c r="D299" s="46" t="str">
        <f>VLOOKUP(C299,'PC Receitas'!$I$4:$J$103,2,FALSE)</f>
        <v>-</v>
      </c>
      <c r="E299" s="65">
        <f>SUMIFS(Jan!$I$5:$I$619,Jan!$S$5:$S$619,"Receita",Jan!$F$5:$F$619,CReceber!$D299,Jan!$J$5:$J$619,"Não Pago")</f>
        <v>0</v>
      </c>
      <c r="F299" s="65">
        <f>SUMIFS(Fev!$I$5:$I$619,Fev!$S$5:$S$619,"Receita",Fev!$F$5:$F$619,CReceber!$D299,Fev!$J$5:$J$619,"Não Pago")</f>
        <v>0</v>
      </c>
      <c r="G299" s="65">
        <f>SUMIFS(Mar!$I$5:$I$619,Mar!$S$5:$S$619,"Receita",Mar!$F$5:$F$619,CReceber!$D299,Mar!$J$5:$J$619,"Não Pago")</f>
        <v>0</v>
      </c>
      <c r="H299" s="65">
        <f>SUMIFS(Abr!$I$5:$I$619,Abr!$S$5:$S$619,"Receita",Abr!$F$5:$F$619,CReceber!$D299,Abr!$J$5:$J$619,"Não Pago")</f>
        <v>0</v>
      </c>
      <c r="I299" s="65">
        <f>SUMIFS(Mai!$I$5:$I$619,Mai!$S$5:$S$619,"Receita",Mai!$F$5:$F$619,CReceber!$D299,Mai!$J$5:$J$619,"Não Pago")</f>
        <v>0</v>
      </c>
      <c r="J299" s="65">
        <f>SUMIFS(Jun!$I$5:$I$619,Jun!$S$5:$S$619,"Receita",Jun!$F$5:$F$619,CReceber!$D299,Jun!$J$5:$J$619,"Não Pago")</f>
        <v>0</v>
      </c>
      <c r="K299" s="65">
        <f>SUMIFS(Jul!$I$5:$I$619,Jul!$S$5:$S$619,"Receita",Jul!$F$5:$F$619,CReceber!$D299,Jul!$J$5:$J$619,"Não Pago")</f>
        <v>0</v>
      </c>
      <c r="L299" s="65">
        <f>SUMIFS(Ago!$I$5:$I$619,Ago!$S$5:$S$619,"Receita",Ago!$F$5:$F$619,CReceber!$D299,Ago!$J$5:$J$619,"Não Pago")</f>
        <v>0</v>
      </c>
      <c r="M299" s="65">
        <f>SUMIFS(Set!$I$5:$I$619,Set!$S$5:$S$619,"Receita",Set!$F$5:$F$619,CReceber!$D299,Set!$J$5:$J$619,"Não Pago")</f>
        <v>0</v>
      </c>
      <c r="N299" s="65">
        <f>SUMIFS(Out!$I$5:$I$619,Out!$S$5:$S$619,"Receita",Out!$F$5:$F$619,CReceber!$D299,Out!$J$5:$J$619,"Não Pago")</f>
        <v>0</v>
      </c>
      <c r="O299" s="65">
        <f>SUMIFS(Nov!$I$5:$I$619,Nov!$S$5:$S$619,"Receita",Nov!$F$5:$F$619,CReceber!$D299,Nov!$J$5:$J$619,"Não Pago")</f>
        <v>0</v>
      </c>
      <c r="P299" s="65">
        <f>SUMIFS(Dez!$I$5:$I$619,Dez!$S$5:$S$619,"Receita",Dez!$F$5:$F$619,CReceber!$D299,Dez!$J$5:$J$619,"Não Pago")</f>
        <v>0</v>
      </c>
      <c r="Q299" s="62">
        <f t="shared" si="9"/>
        <v>0</v>
      </c>
    </row>
    <row r="300" spans="3:17" ht="27.75" customHeight="1" thickTop="1" thickBot="1" x14ac:dyDescent="0.25">
      <c r="C300" s="45" t="s">
        <v>581</v>
      </c>
      <c r="D300" s="46" t="str">
        <f>VLOOKUP(C300,'PC Receitas'!$I$4:$J$103,2,FALSE)</f>
        <v>-</v>
      </c>
      <c r="E300" s="65">
        <f>SUMIFS(Jan!$I$5:$I$619,Jan!$S$5:$S$619,"Receita",Jan!$F$5:$F$619,CReceber!$D300,Jan!$J$5:$J$619,"Não Pago")</f>
        <v>0</v>
      </c>
      <c r="F300" s="65">
        <f>SUMIFS(Fev!$I$5:$I$619,Fev!$S$5:$S$619,"Receita",Fev!$F$5:$F$619,CReceber!$D300,Fev!$J$5:$J$619,"Não Pago")</f>
        <v>0</v>
      </c>
      <c r="G300" s="65">
        <f>SUMIFS(Mar!$I$5:$I$619,Mar!$S$5:$S$619,"Receita",Mar!$F$5:$F$619,CReceber!$D300,Mar!$J$5:$J$619,"Não Pago")</f>
        <v>0</v>
      </c>
      <c r="H300" s="65">
        <f>SUMIFS(Abr!$I$5:$I$619,Abr!$S$5:$S$619,"Receita",Abr!$F$5:$F$619,CReceber!$D300,Abr!$J$5:$J$619,"Não Pago")</f>
        <v>0</v>
      </c>
      <c r="I300" s="65">
        <f>SUMIFS(Mai!$I$5:$I$619,Mai!$S$5:$S$619,"Receita",Mai!$F$5:$F$619,CReceber!$D300,Mai!$J$5:$J$619,"Não Pago")</f>
        <v>0</v>
      </c>
      <c r="J300" s="65">
        <f>SUMIFS(Jun!$I$5:$I$619,Jun!$S$5:$S$619,"Receita",Jun!$F$5:$F$619,CReceber!$D300,Jun!$J$5:$J$619,"Não Pago")</f>
        <v>0</v>
      </c>
      <c r="K300" s="65">
        <f>SUMIFS(Jul!$I$5:$I$619,Jul!$S$5:$S$619,"Receita",Jul!$F$5:$F$619,CReceber!$D300,Jul!$J$5:$J$619,"Não Pago")</f>
        <v>0</v>
      </c>
      <c r="L300" s="65">
        <f>SUMIFS(Ago!$I$5:$I$619,Ago!$S$5:$S$619,"Receita",Ago!$F$5:$F$619,CReceber!$D300,Ago!$J$5:$J$619,"Não Pago")</f>
        <v>0</v>
      </c>
      <c r="M300" s="65">
        <f>SUMIFS(Set!$I$5:$I$619,Set!$S$5:$S$619,"Receita",Set!$F$5:$F$619,CReceber!$D300,Set!$J$5:$J$619,"Não Pago")</f>
        <v>0</v>
      </c>
      <c r="N300" s="65">
        <f>SUMIFS(Out!$I$5:$I$619,Out!$S$5:$S$619,"Receita",Out!$F$5:$F$619,CReceber!$D300,Out!$J$5:$J$619,"Não Pago")</f>
        <v>0</v>
      </c>
      <c r="O300" s="65">
        <f>SUMIFS(Nov!$I$5:$I$619,Nov!$S$5:$S$619,"Receita",Nov!$F$5:$F$619,CReceber!$D300,Nov!$J$5:$J$619,"Não Pago")</f>
        <v>0</v>
      </c>
      <c r="P300" s="65">
        <f>SUMIFS(Dez!$I$5:$I$619,Dez!$S$5:$S$619,"Receita",Dez!$F$5:$F$619,CReceber!$D300,Dez!$J$5:$J$619,"Não Pago")</f>
        <v>0</v>
      </c>
      <c r="Q300" s="62">
        <f t="shared" si="9"/>
        <v>0</v>
      </c>
    </row>
    <row r="301" spans="3:17" ht="27.75" customHeight="1" thickTop="1" thickBot="1" x14ac:dyDescent="0.25">
      <c r="C301" s="45" t="s">
        <v>584</v>
      </c>
      <c r="D301" s="46" t="str">
        <f>VLOOKUP(C301,'PC Receitas'!$I$4:$J$103,2,FALSE)</f>
        <v>-</v>
      </c>
      <c r="E301" s="65">
        <f>SUMIFS(Jan!$I$5:$I$619,Jan!$S$5:$S$619,"Receita",Jan!$F$5:$F$619,CReceber!$D301,Jan!$J$5:$J$619,"Não Pago")</f>
        <v>0</v>
      </c>
      <c r="F301" s="65">
        <f>SUMIFS(Fev!$I$5:$I$619,Fev!$S$5:$S$619,"Receita",Fev!$F$5:$F$619,CReceber!$D301,Fev!$J$5:$J$619,"Não Pago")</f>
        <v>0</v>
      </c>
      <c r="G301" s="65">
        <f>SUMIFS(Mar!$I$5:$I$619,Mar!$S$5:$S$619,"Receita",Mar!$F$5:$F$619,CReceber!$D301,Mar!$J$5:$J$619,"Não Pago")</f>
        <v>0</v>
      </c>
      <c r="H301" s="65">
        <f>SUMIFS(Abr!$I$5:$I$619,Abr!$S$5:$S$619,"Receita",Abr!$F$5:$F$619,CReceber!$D301,Abr!$J$5:$J$619,"Não Pago")</f>
        <v>0</v>
      </c>
      <c r="I301" s="65">
        <f>SUMIFS(Mai!$I$5:$I$619,Mai!$S$5:$S$619,"Receita",Mai!$F$5:$F$619,CReceber!$D301,Mai!$J$5:$J$619,"Não Pago")</f>
        <v>0</v>
      </c>
      <c r="J301" s="65">
        <f>SUMIFS(Jun!$I$5:$I$619,Jun!$S$5:$S$619,"Receita",Jun!$F$5:$F$619,CReceber!$D301,Jun!$J$5:$J$619,"Não Pago")</f>
        <v>0</v>
      </c>
      <c r="K301" s="65">
        <f>SUMIFS(Jul!$I$5:$I$619,Jul!$S$5:$S$619,"Receita",Jul!$F$5:$F$619,CReceber!$D301,Jul!$J$5:$J$619,"Não Pago")</f>
        <v>0</v>
      </c>
      <c r="L301" s="65">
        <f>SUMIFS(Ago!$I$5:$I$619,Ago!$S$5:$S$619,"Receita",Ago!$F$5:$F$619,CReceber!$D301,Ago!$J$5:$J$619,"Não Pago")</f>
        <v>0</v>
      </c>
      <c r="M301" s="65">
        <f>SUMIFS(Set!$I$5:$I$619,Set!$S$5:$S$619,"Receita",Set!$F$5:$F$619,CReceber!$D301,Set!$J$5:$J$619,"Não Pago")</f>
        <v>0</v>
      </c>
      <c r="N301" s="65">
        <f>SUMIFS(Out!$I$5:$I$619,Out!$S$5:$S$619,"Receita",Out!$F$5:$F$619,CReceber!$D301,Out!$J$5:$J$619,"Não Pago")</f>
        <v>0</v>
      </c>
      <c r="O301" s="65">
        <f>SUMIFS(Nov!$I$5:$I$619,Nov!$S$5:$S$619,"Receita",Nov!$F$5:$F$619,CReceber!$D301,Nov!$J$5:$J$619,"Não Pago")</f>
        <v>0</v>
      </c>
      <c r="P301" s="65">
        <f>SUMIFS(Dez!$I$5:$I$619,Dez!$S$5:$S$619,"Receita",Dez!$F$5:$F$619,CReceber!$D301,Dez!$J$5:$J$619,"Não Pago")</f>
        <v>0</v>
      </c>
      <c r="Q301" s="62">
        <f t="shared" si="9"/>
        <v>0</v>
      </c>
    </row>
    <row r="302" spans="3:17" ht="27.75" customHeight="1" thickTop="1" thickBot="1" x14ac:dyDescent="0.25">
      <c r="C302" s="45" t="s">
        <v>587</v>
      </c>
      <c r="D302" s="46" t="str">
        <f>VLOOKUP(C302,'PC Receitas'!$I$4:$J$103,2,FALSE)</f>
        <v>-</v>
      </c>
      <c r="E302" s="65">
        <f>SUMIFS(Jan!$I$5:$I$619,Jan!$S$5:$S$619,"Receita",Jan!$F$5:$F$619,CReceber!$D302,Jan!$J$5:$J$619,"Não Pago")</f>
        <v>0</v>
      </c>
      <c r="F302" s="65">
        <f>SUMIFS(Fev!$I$5:$I$619,Fev!$S$5:$S$619,"Receita",Fev!$F$5:$F$619,CReceber!$D302,Fev!$J$5:$J$619,"Não Pago")</f>
        <v>0</v>
      </c>
      <c r="G302" s="65">
        <f>SUMIFS(Mar!$I$5:$I$619,Mar!$S$5:$S$619,"Receita",Mar!$F$5:$F$619,CReceber!$D302,Mar!$J$5:$J$619,"Não Pago")</f>
        <v>0</v>
      </c>
      <c r="H302" s="65">
        <f>SUMIFS(Abr!$I$5:$I$619,Abr!$S$5:$S$619,"Receita",Abr!$F$5:$F$619,CReceber!$D302,Abr!$J$5:$J$619,"Não Pago")</f>
        <v>0</v>
      </c>
      <c r="I302" s="65">
        <f>SUMIFS(Mai!$I$5:$I$619,Mai!$S$5:$S$619,"Receita",Mai!$F$5:$F$619,CReceber!$D302,Mai!$J$5:$J$619,"Não Pago")</f>
        <v>0</v>
      </c>
      <c r="J302" s="65">
        <f>SUMIFS(Jun!$I$5:$I$619,Jun!$S$5:$S$619,"Receita",Jun!$F$5:$F$619,CReceber!$D302,Jun!$J$5:$J$619,"Não Pago")</f>
        <v>0</v>
      </c>
      <c r="K302" s="65">
        <f>SUMIFS(Jul!$I$5:$I$619,Jul!$S$5:$S$619,"Receita",Jul!$F$5:$F$619,CReceber!$D302,Jul!$J$5:$J$619,"Não Pago")</f>
        <v>0</v>
      </c>
      <c r="L302" s="65">
        <f>SUMIFS(Ago!$I$5:$I$619,Ago!$S$5:$S$619,"Receita",Ago!$F$5:$F$619,CReceber!$D302,Ago!$J$5:$J$619,"Não Pago")</f>
        <v>0</v>
      </c>
      <c r="M302" s="65">
        <f>SUMIFS(Set!$I$5:$I$619,Set!$S$5:$S$619,"Receita",Set!$F$5:$F$619,CReceber!$D302,Set!$J$5:$J$619,"Não Pago")</f>
        <v>0</v>
      </c>
      <c r="N302" s="65">
        <f>SUMIFS(Out!$I$5:$I$619,Out!$S$5:$S$619,"Receita",Out!$F$5:$F$619,CReceber!$D302,Out!$J$5:$J$619,"Não Pago")</f>
        <v>0</v>
      </c>
      <c r="O302" s="65">
        <f>SUMIFS(Nov!$I$5:$I$619,Nov!$S$5:$S$619,"Receita",Nov!$F$5:$F$619,CReceber!$D302,Nov!$J$5:$J$619,"Não Pago")</f>
        <v>0</v>
      </c>
      <c r="P302" s="65">
        <f>SUMIFS(Dez!$I$5:$I$619,Dez!$S$5:$S$619,"Receita",Dez!$F$5:$F$619,CReceber!$D302,Dez!$J$5:$J$619,"Não Pago")</f>
        <v>0</v>
      </c>
      <c r="Q302" s="62">
        <f t="shared" si="9"/>
        <v>0</v>
      </c>
    </row>
    <row r="303" spans="3:17" ht="27.75" customHeight="1" thickTop="1" thickBot="1" x14ac:dyDescent="0.25">
      <c r="C303" s="45" t="s">
        <v>590</v>
      </c>
      <c r="D303" s="46" t="str">
        <f>VLOOKUP(C303,'PC Receitas'!$I$4:$J$103,2,FALSE)</f>
        <v>-</v>
      </c>
      <c r="E303" s="65">
        <f>SUMIFS(Jan!$I$5:$I$619,Jan!$S$5:$S$619,"Receita",Jan!$F$5:$F$619,CReceber!$D303,Jan!$J$5:$J$619,"Não Pago")</f>
        <v>0</v>
      </c>
      <c r="F303" s="65">
        <f>SUMIFS(Fev!$I$5:$I$619,Fev!$S$5:$S$619,"Receita",Fev!$F$5:$F$619,CReceber!$D303,Fev!$J$5:$J$619,"Não Pago")</f>
        <v>0</v>
      </c>
      <c r="G303" s="65">
        <f>SUMIFS(Mar!$I$5:$I$619,Mar!$S$5:$S$619,"Receita",Mar!$F$5:$F$619,CReceber!$D303,Mar!$J$5:$J$619,"Não Pago")</f>
        <v>0</v>
      </c>
      <c r="H303" s="65">
        <f>SUMIFS(Abr!$I$5:$I$619,Abr!$S$5:$S$619,"Receita",Abr!$F$5:$F$619,CReceber!$D303,Abr!$J$5:$J$619,"Não Pago")</f>
        <v>0</v>
      </c>
      <c r="I303" s="65">
        <f>SUMIFS(Mai!$I$5:$I$619,Mai!$S$5:$S$619,"Receita",Mai!$F$5:$F$619,CReceber!$D303,Mai!$J$5:$J$619,"Não Pago")</f>
        <v>0</v>
      </c>
      <c r="J303" s="65">
        <f>SUMIFS(Jun!$I$5:$I$619,Jun!$S$5:$S$619,"Receita",Jun!$F$5:$F$619,CReceber!$D303,Jun!$J$5:$J$619,"Não Pago")</f>
        <v>0</v>
      </c>
      <c r="K303" s="65">
        <f>SUMIFS(Jul!$I$5:$I$619,Jul!$S$5:$S$619,"Receita",Jul!$F$5:$F$619,CReceber!$D303,Jul!$J$5:$J$619,"Não Pago")</f>
        <v>0</v>
      </c>
      <c r="L303" s="65">
        <f>SUMIFS(Ago!$I$5:$I$619,Ago!$S$5:$S$619,"Receita",Ago!$F$5:$F$619,CReceber!$D303,Ago!$J$5:$J$619,"Não Pago")</f>
        <v>0</v>
      </c>
      <c r="M303" s="65">
        <f>SUMIFS(Set!$I$5:$I$619,Set!$S$5:$S$619,"Receita",Set!$F$5:$F$619,CReceber!$D303,Set!$J$5:$J$619,"Não Pago")</f>
        <v>0</v>
      </c>
      <c r="N303" s="65">
        <f>SUMIFS(Out!$I$5:$I$619,Out!$S$5:$S$619,"Receita",Out!$F$5:$F$619,CReceber!$D303,Out!$J$5:$J$619,"Não Pago")</f>
        <v>0</v>
      </c>
      <c r="O303" s="65">
        <f>SUMIFS(Nov!$I$5:$I$619,Nov!$S$5:$S$619,"Receita",Nov!$F$5:$F$619,CReceber!$D303,Nov!$J$5:$J$619,"Não Pago")</f>
        <v>0</v>
      </c>
      <c r="P303" s="65">
        <f>SUMIFS(Dez!$I$5:$I$619,Dez!$S$5:$S$619,"Receita",Dez!$F$5:$F$619,CReceber!$D303,Dez!$J$5:$J$619,"Não Pago")</f>
        <v>0</v>
      </c>
      <c r="Q303" s="62">
        <f t="shared" si="9"/>
        <v>0</v>
      </c>
    </row>
    <row r="304" spans="3:17" ht="27.75" customHeight="1" thickTop="1" thickBot="1" x14ac:dyDescent="0.25">
      <c r="C304" s="45" t="s">
        <v>593</v>
      </c>
      <c r="D304" s="46" t="str">
        <f>VLOOKUP(C304,'PC Receitas'!$I$4:$J$103,2,FALSE)</f>
        <v>-</v>
      </c>
      <c r="E304" s="65">
        <f>SUMIFS(Jan!$I$5:$I$619,Jan!$S$5:$S$619,"Receita",Jan!$F$5:$F$619,CReceber!$D304,Jan!$J$5:$J$619,"Não Pago")</f>
        <v>0</v>
      </c>
      <c r="F304" s="65">
        <f>SUMIFS(Fev!$I$5:$I$619,Fev!$S$5:$S$619,"Receita",Fev!$F$5:$F$619,CReceber!$D304,Fev!$J$5:$J$619,"Não Pago")</f>
        <v>0</v>
      </c>
      <c r="G304" s="65">
        <f>SUMIFS(Mar!$I$5:$I$619,Mar!$S$5:$S$619,"Receita",Mar!$F$5:$F$619,CReceber!$D304,Mar!$J$5:$J$619,"Não Pago")</f>
        <v>0</v>
      </c>
      <c r="H304" s="65">
        <f>SUMIFS(Abr!$I$5:$I$619,Abr!$S$5:$S$619,"Receita",Abr!$F$5:$F$619,CReceber!$D304,Abr!$J$5:$J$619,"Não Pago")</f>
        <v>0</v>
      </c>
      <c r="I304" s="65">
        <f>SUMIFS(Mai!$I$5:$I$619,Mai!$S$5:$S$619,"Receita",Mai!$F$5:$F$619,CReceber!$D304,Mai!$J$5:$J$619,"Não Pago")</f>
        <v>0</v>
      </c>
      <c r="J304" s="65">
        <f>SUMIFS(Jun!$I$5:$I$619,Jun!$S$5:$S$619,"Receita",Jun!$F$5:$F$619,CReceber!$D304,Jun!$J$5:$J$619,"Não Pago")</f>
        <v>0</v>
      </c>
      <c r="K304" s="65">
        <f>SUMIFS(Jul!$I$5:$I$619,Jul!$S$5:$S$619,"Receita",Jul!$F$5:$F$619,CReceber!$D304,Jul!$J$5:$J$619,"Não Pago")</f>
        <v>0</v>
      </c>
      <c r="L304" s="65">
        <f>SUMIFS(Ago!$I$5:$I$619,Ago!$S$5:$S$619,"Receita",Ago!$F$5:$F$619,CReceber!$D304,Ago!$J$5:$J$619,"Não Pago")</f>
        <v>0</v>
      </c>
      <c r="M304" s="65">
        <f>SUMIFS(Set!$I$5:$I$619,Set!$S$5:$S$619,"Receita",Set!$F$5:$F$619,CReceber!$D304,Set!$J$5:$J$619,"Não Pago")</f>
        <v>0</v>
      </c>
      <c r="N304" s="65">
        <f>SUMIFS(Out!$I$5:$I$619,Out!$S$5:$S$619,"Receita",Out!$F$5:$F$619,CReceber!$D304,Out!$J$5:$J$619,"Não Pago")</f>
        <v>0</v>
      </c>
      <c r="O304" s="65">
        <f>SUMIFS(Nov!$I$5:$I$619,Nov!$S$5:$S$619,"Receita",Nov!$F$5:$F$619,CReceber!$D304,Nov!$J$5:$J$619,"Não Pago")</f>
        <v>0</v>
      </c>
      <c r="P304" s="65">
        <f>SUMIFS(Dez!$I$5:$I$619,Dez!$S$5:$S$619,"Receita",Dez!$F$5:$F$619,CReceber!$D304,Dez!$J$5:$J$619,"Não Pago")</f>
        <v>0</v>
      </c>
      <c r="Q304" s="62">
        <f t="shared" si="9"/>
        <v>0</v>
      </c>
    </row>
    <row r="305" spans="3:17" ht="27.75" customHeight="1" thickTop="1" thickBot="1" x14ac:dyDescent="0.25">
      <c r="C305" s="45" t="s">
        <v>596</v>
      </c>
      <c r="D305" s="46" t="str">
        <f>VLOOKUP(C305,'PC Receitas'!$I$4:$J$103,2,FALSE)</f>
        <v>-</v>
      </c>
      <c r="E305" s="65">
        <f>SUMIFS(Jan!$I$5:$I$619,Jan!$S$5:$S$619,"Receita",Jan!$F$5:$F$619,CReceber!$D305,Jan!$J$5:$J$619,"Não Pago")</f>
        <v>0</v>
      </c>
      <c r="F305" s="65">
        <f>SUMIFS(Fev!$I$5:$I$619,Fev!$S$5:$S$619,"Receita",Fev!$F$5:$F$619,CReceber!$D305,Fev!$J$5:$J$619,"Não Pago")</f>
        <v>0</v>
      </c>
      <c r="G305" s="65">
        <f>SUMIFS(Mar!$I$5:$I$619,Mar!$S$5:$S$619,"Receita",Mar!$F$5:$F$619,CReceber!$D305,Mar!$J$5:$J$619,"Não Pago")</f>
        <v>0</v>
      </c>
      <c r="H305" s="65">
        <f>SUMIFS(Abr!$I$5:$I$619,Abr!$S$5:$S$619,"Receita",Abr!$F$5:$F$619,CReceber!$D305,Abr!$J$5:$J$619,"Não Pago")</f>
        <v>0</v>
      </c>
      <c r="I305" s="65">
        <f>SUMIFS(Mai!$I$5:$I$619,Mai!$S$5:$S$619,"Receita",Mai!$F$5:$F$619,CReceber!$D305,Mai!$J$5:$J$619,"Não Pago")</f>
        <v>0</v>
      </c>
      <c r="J305" s="65">
        <f>SUMIFS(Jun!$I$5:$I$619,Jun!$S$5:$S$619,"Receita",Jun!$F$5:$F$619,CReceber!$D305,Jun!$J$5:$J$619,"Não Pago")</f>
        <v>0</v>
      </c>
      <c r="K305" s="65">
        <f>SUMIFS(Jul!$I$5:$I$619,Jul!$S$5:$S$619,"Receita",Jul!$F$5:$F$619,CReceber!$D305,Jul!$J$5:$J$619,"Não Pago")</f>
        <v>0</v>
      </c>
      <c r="L305" s="65">
        <f>SUMIFS(Ago!$I$5:$I$619,Ago!$S$5:$S$619,"Receita",Ago!$F$5:$F$619,CReceber!$D305,Ago!$J$5:$J$619,"Não Pago")</f>
        <v>0</v>
      </c>
      <c r="M305" s="65">
        <f>SUMIFS(Set!$I$5:$I$619,Set!$S$5:$S$619,"Receita",Set!$F$5:$F$619,CReceber!$D305,Set!$J$5:$J$619,"Não Pago")</f>
        <v>0</v>
      </c>
      <c r="N305" s="65">
        <f>SUMIFS(Out!$I$5:$I$619,Out!$S$5:$S$619,"Receita",Out!$F$5:$F$619,CReceber!$D305,Out!$J$5:$J$619,"Não Pago")</f>
        <v>0</v>
      </c>
      <c r="O305" s="65">
        <f>SUMIFS(Nov!$I$5:$I$619,Nov!$S$5:$S$619,"Receita",Nov!$F$5:$F$619,CReceber!$D305,Nov!$J$5:$J$619,"Não Pago")</f>
        <v>0</v>
      </c>
      <c r="P305" s="65">
        <f>SUMIFS(Dez!$I$5:$I$619,Dez!$S$5:$S$619,"Receita",Dez!$F$5:$F$619,CReceber!$D305,Dez!$J$5:$J$619,"Não Pago")</f>
        <v>0</v>
      </c>
      <c r="Q305" s="62">
        <f t="shared" si="9"/>
        <v>0</v>
      </c>
    </row>
    <row r="306" spans="3:17" ht="27.75" customHeight="1" thickTop="1" thickBot="1" x14ac:dyDescent="0.25">
      <c r="C306" s="45" t="s">
        <v>599</v>
      </c>
      <c r="D306" s="46" t="str">
        <f>VLOOKUP(C306,'PC Receitas'!$I$4:$J$103,2,FALSE)</f>
        <v>-</v>
      </c>
      <c r="E306" s="65">
        <f>SUMIFS(Jan!$I$5:$I$619,Jan!$S$5:$S$619,"Receita",Jan!$F$5:$F$619,CReceber!$D306,Jan!$J$5:$J$619,"Não Pago")</f>
        <v>0</v>
      </c>
      <c r="F306" s="65">
        <f>SUMIFS(Fev!$I$5:$I$619,Fev!$S$5:$S$619,"Receita",Fev!$F$5:$F$619,CReceber!$D306,Fev!$J$5:$J$619,"Não Pago")</f>
        <v>0</v>
      </c>
      <c r="G306" s="65">
        <f>SUMIFS(Mar!$I$5:$I$619,Mar!$S$5:$S$619,"Receita",Mar!$F$5:$F$619,CReceber!$D306,Mar!$J$5:$J$619,"Não Pago")</f>
        <v>0</v>
      </c>
      <c r="H306" s="65">
        <f>SUMIFS(Abr!$I$5:$I$619,Abr!$S$5:$S$619,"Receita",Abr!$F$5:$F$619,CReceber!$D306,Abr!$J$5:$J$619,"Não Pago")</f>
        <v>0</v>
      </c>
      <c r="I306" s="65">
        <f>SUMIFS(Mai!$I$5:$I$619,Mai!$S$5:$S$619,"Receita",Mai!$F$5:$F$619,CReceber!$D306,Mai!$J$5:$J$619,"Não Pago")</f>
        <v>0</v>
      </c>
      <c r="J306" s="65">
        <f>SUMIFS(Jun!$I$5:$I$619,Jun!$S$5:$S$619,"Receita",Jun!$F$5:$F$619,CReceber!$D306,Jun!$J$5:$J$619,"Não Pago")</f>
        <v>0</v>
      </c>
      <c r="K306" s="65">
        <f>SUMIFS(Jul!$I$5:$I$619,Jul!$S$5:$S$619,"Receita",Jul!$F$5:$F$619,CReceber!$D306,Jul!$J$5:$J$619,"Não Pago")</f>
        <v>0</v>
      </c>
      <c r="L306" s="65">
        <f>SUMIFS(Ago!$I$5:$I$619,Ago!$S$5:$S$619,"Receita",Ago!$F$5:$F$619,CReceber!$D306,Ago!$J$5:$J$619,"Não Pago")</f>
        <v>0</v>
      </c>
      <c r="M306" s="65">
        <f>SUMIFS(Set!$I$5:$I$619,Set!$S$5:$S$619,"Receita",Set!$F$5:$F$619,CReceber!$D306,Set!$J$5:$J$619,"Não Pago")</f>
        <v>0</v>
      </c>
      <c r="N306" s="65">
        <f>SUMIFS(Out!$I$5:$I$619,Out!$S$5:$S$619,"Receita",Out!$F$5:$F$619,CReceber!$D306,Out!$J$5:$J$619,"Não Pago")</f>
        <v>0</v>
      </c>
      <c r="O306" s="65">
        <f>SUMIFS(Nov!$I$5:$I$619,Nov!$S$5:$S$619,"Receita",Nov!$F$5:$F$619,CReceber!$D306,Nov!$J$5:$J$619,"Não Pago")</f>
        <v>0</v>
      </c>
      <c r="P306" s="65">
        <f>SUMIFS(Dez!$I$5:$I$619,Dez!$S$5:$S$619,"Receita",Dez!$F$5:$F$619,CReceber!$D306,Dez!$J$5:$J$619,"Não Pago")</f>
        <v>0</v>
      </c>
      <c r="Q306" s="62">
        <f t="shared" si="9"/>
        <v>0</v>
      </c>
    </row>
    <row r="307" spans="3:17" ht="48.75" customHeight="1" thickTop="1" thickBot="1" x14ac:dyDescent="0.25">
      <c r="C307" s="45" t="s">
        <v>56</v>
      </c>
      <c r="D307" s="46" t="str">
        <f>VLOOKUP(C307,'PC Receitas'!$I$4:$J$103,2,FALSE)</f>
        <v>Outras Fontes de Outras Receitas</v>
      </c>
      <c r="E307" s="65">
        <f>SUMIFS(Jan!$I$5:$I$619,Jan!$S$5:$S$619,"Receita",Jan!$F$5:$F$619,CReceber!$D307,Jan!$J$5:$J$619,"Não Pago")</f>
        <v>0</v>
      </c>
      <c r="F307" s="65">
        <f>SUMIFS(Fev!$I$5:$I$619,Fev!$S$5:$S$619,"Receita",Fev!$F$5:$F$619,CReceber!$D307,Fev!$J$5:$J$619,"Não Pago")</f>
        <v>0</v>
      </c>
      <c r="G307" s="65">
        <f>SUMIFS(Mar!$I$5:$I$619,Mar!$S$5:$S$619,"Receita",Mar!$F$5:$F$619,CReceber!$D307,Mar!$J$5:$J$619,"Não Pago")</f>
        <v>0</v>
      </c>
      <c r="H307" s="65">
        <f>SUMIFS(Abr!$I$5:$I$619,Abr!$S$5:$S$619,"Receita",Abr!$F$5:$F$619,CReceber!$D307,Abr!$J$5:$J$619,"Não Pago")</f>
        <v>0</v>
      </c>
      <c r="I307" s="65">
        <f>SUMIFS(Mai!$I$5:$I$619,Mai!$S$5:$S$619,"Receita",Mai!$F$5:$F$619,CReceber!$D307,Mai!$J$5:$J$619,"Não Pago")</f>
        <v>0</v>
      </c>
      <c r="J307" s="65">
        <f>SUMIFS(Jun!$I$5:$I$619,Jun!$S$5:$S$619,"Receita",Jun!$F$5:$F$619,CReceber!$D307,Jun!$J$5:$J$619,"Não Pago")</f>
        <v>0</v>
      </c>
      <c r="K307" s="65">
        <f>SUMIFS(Jul!$I$5:$I$619,Jul!$S$5:$S$619,"Receita",Jul!$F$5:$F$619,CReceber!$D307,Jul!$J$5:$J$619,"Não Pago")</f>
        <v>0</v>
      </c>
      <c r="L307" s="65">
        <f>SUMIFS(Ago!$I$5:$I$619,Ago!$S$5:$S$619,"Receita",Ago!$F$5:$F$619,CReceber!$D307,Ago!$J$5:$J$619,"Não Pago")</f>
        <v>0</v>
      </c>
      <c r="M307" s="65">
        <f>SUMIFS(Set!$I$5:$I$619,Set!$S$5:$S$619,"Receita",Set!$F$5:$F$619,CReceber!$D307,Set!$J$5:$J$619,"Não Pago")</f>
        <v>0</v>
      </c>
      <c r="N307" s="65">
        <f>SUMIFS(Out!$I$5:$I$619,Out!$S$5:$S$619,"Receita",Out!$F$5:$F$619,CReceber!$D307,Out!$J$5:$J$619,"Não Pago")</f>
        <v>0</v>
      </c>
      <c r="O307" s="65">
        <f>SUMIFS(Nov!$I$5:$I$619,Nov!$S$5:$S$619,"Receita",Nov!$F$5:$F$619,CReceber!$D307,Nov!$J$5:$J$619,"Não Pago")</f>
        <v>0</v>
      </c>
      <c r="P307" s="65">
        <f>SUMIFS(Dez!$I$5:$I$619,Dez!$S$5:$S$619,"Receita",Dez!$F$5:$F$619,CReceber!$D307,Dez!$J$5:$J$619,"Não Pago")</f>
        <v>0</v>
      </c>
      <c r="Q307" s="62">
        <f t="shared" si="9"/>
        <v>0</v>
      </c>
    </row>
    <row r="308" spans="3:17" ht="16" thickTop="1" x14ac:dyDescent="0.2"/>
    <row r="309" spans="3:17" x14ac:dyDescent="0.2"/>
    <row r="310" spans="3:17" x14ac:dyDescent="0.2"/>
    <row r="311" spans="3:17" x14ac:dyDescent="0.2"/>
    <row r="312" spans="3:17" x14ac:dyDescent="0.2"/>
    <row r="313" spans="3:17" x14ac:dyDescent="0.2"/>
    <row r="314" spans="3:17" x14ac:dyDescent="0.2"/>
    <row r="315" spans="3:17" x14ac:dyDescent="0.2"/>
    <row r="316" spans="3:17" x14ac:dyDescent="0.2"/>
    <row r="317" spans="3:17" x14ac:dyDescent="0.2"/>
    <row r="318" spans="3:17" ht="14.25" hidden="1" customHeight="1" x14ac:dyDescent="0.2"/>
  </sheetData>
  <sheetProtection sheet="1" objects="1" scenarios="1" selectLockedCells="1"/>
  <mergeCells count="3">
    <mergeCell ref="C6:D6"/>
    <mergeCell ref="C7:D7"/>
    <mergeCell ref="C4:D4"/>
  </mergeCells>
  <pageMargins left="0.51181102362204722" right="0.51181102362204722" top="0.78740157480314965" bottom="0.78740157480314965" header="0.31496062992125984" footer="0.31496062992125984"/>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Z829"/>
  <sheetViews>
    <sheetView showGridLines="0" zoomScale="90" zoomScaleNormal="90" zoomScalePageLayoutView="90" workbookViewId="0">
      <selection activeCell="E6" sqref="E6"/>
    </sheetView>
  </sheetViews>
  <sheetFormatPr baseColWidth="10" defaultColWidth="0" defaultRowHeight="15" zeroHeight="1" x14ac:dyDescent="0.2"/>
  <cols>
    <col min="1" max="1" width="27.5" style="75" customWidth="1"/>
    <col min="2" max="2" width="3.6640625" customWidth="1"/>
    <col min="3" max="3" width="9.1640625" customWidth="1"/>
    <col min="4" max="4" width="21" customWidth="1"/>
    <col min="5" max="17" width="11.5" customWidth="1"/>
    <col min="18" max="26" width="8.6640625" customWidth="1"/>
    <col min="27" max="16384" width="8.6640625" hidden="1"/>
  </cols>
  <sheetData>
    <row r="1" spans="1:17" s="21" customFormat="1" ht="34.25" customHeight="1" x14ac:dyDescent="0.3">
      <c r="A1" s="227" t="s">
        <v>1425</v>
      </c>
      <c r="C1" s="115" t="s">
        <v>98</v>
      </c>
      <c r="D1" s="115"/>
      <c r="E1" s="115"/>
      <c r="F1" s="115"/>
      <c r="G1" s="115"/>
      <c r="H1" s="115"/>
      <c r="I1" s="115"/>
      <c r="J1" s="115"/>
      <c r="K1" s="115"/>
    </row>
    <row r="2" spans="1:17" s="21" customFormat="1" ht="37.5" customHeight="1" x14ac:dyDescent="0.2">
      <c r="A2" s="74"/>
      <c r="B2" s="78"/>
      <c r="C2" s="22"/>
      <c r="D2" s="22"/>
      <c r="E2" s="22"/>
      <c r="F2" s="22"/>
      <c r="G2" s="22"/>
      <c r="H2" s="22"/>
      <c r="I2" s="22"/>
      <c r="J2" s="22"/>
      <c r="K2" s="22"/>
      <c r="L2" s="22"/>
      <c r="M2" s="22"/>
      <c r="N2" s="22"/>
      <c r="O2" s="22"/>
      <c r="P2" s="22"/>
    </row>
    <row r="3" spans="1:17" ht="15" customHeight="1" thickBot="1" x14ac:dyDescent="0.25">
      <c r="B3" s="1"/>
      <c r="G3" s="14"/>
    </row>
    <row r="4" spans="1:17" ht="25.5" customHeight="1" thickTop="1" thickBot="1" x14ac:dyDescent="0.25">
      <c r="C4" s="305" t="s">
        <v>79</v>
      </c>
      <c r="D4" s="303"/>
      <c r="E4" s="48" t="s">
        <v>59</v>
      </c>
      <c r="F4" s="48" t="s">
        <v>60</v>
      </c>
      <c r="G4" s="48" t="s">
        <v>61</v>
      </c>
      <c r="H4" s="48" t="s">
        <v>62</v>
      </c>
      <c r="I4" s="48" t="s">
        <v>63</v>
      </c>
      <c r="J4" s="48" t="s">
        <v>64</v>
      </c>
      <c r="K4" s="48" t="s">
        <v>65</v>
      </c>
      <c r="L4" s="48" t="s">
        <v>66</v>
      </c>
      <c r="M4" s="48" t="s">
        <v>67</v>
      </c>
      <c r="N4" s="48" t="s">
        <v>68</v>
      </c>
      <c r="O4" s="48" t="s">
        <v>69</v>
      </c>
      <c r="P4" s="48" t="s">
        <v>70</v>
      </c>
      <c r="Q4" s="48" t="s">
        <v>71</v>
      </c>
    </row>
    <row r="5" spans="1:17" ht="7.5" customHeight="1" thickTop="1" thickBot="1" x14ac:dyDescent="0.25">
      <c r="C5" s="16"/>
      <c r="D5" s="11"/>
      <c r="E5" s="12"/>
      <c r="F5" s="11"/>
      <c r="G5" s="11"/>
      <c r="H5" s="11"/>
      <c r="I5" s="11"/>
      <c r="J5" s="12"/>
      <c r="K5" s="12"/>
      <c r="L5" s="12"/>
      <c r="M5" s="12"/>
      <c r="N5" s="12"/>
      <c r="O5" s="12"/>
      <c r="P5" s="12"/>
      <c r="Q5" s="12"/>
    </row>
    <row r="6" spans="1:17" ht="25.5" customHeight="1" thickTop="1" thickBot="1" x14ac:dyDescent="0.25">
      <c r="C6" s="303" t="s">
        <v>208</v>
      </c>
      <c r="D6" s="303"/>
      <c r="E6" s="68">
        <f>E9+E109+E209+E309+E409+E509+E609+E709</f>
        <v>1200</v>
      </c>
      <c r="F6" s="68">
        <f t="shared" ref="F6:P6" si="0">F9+F109+F209+F309+F409+F509+F609+F709</f>
        <v>1200</v>
      </c>
      <c r="G6" s="68">
        <f t="shared" si="0"/>
        <v>800</v>
      </c>
      <c r="H6" s="68">
        <f t="shared" si="0"/>
        <v>0</v>
      </c>
      <c r="I6" s="68">
        <f t="shared" si="0"/>
        <v>0</v>
      </c>
      <c r="J6" s="68">
        <f t="shared" si="0"/>
        <v>0</v>
      </c>
      <c r="K6" s="68">
        <f t="shared" si="0"/>
        <v>0</v>
      </c>
      <c r="L6" s="68">
        <f t="shared" si="0"/>
        <v>0</v>
      </c>
      <c r="M6" s="68">
        <f t="shared" si="0"/>
        <v>0</v>
      </c>
      <c r="N6" s="68">
        <f t="shared" si="0"/>
        <v>0</v>
      </c>
      <c r="O6" s="68">
        <f t="shared" si="0"/>
        <v>0</v>
      </c>
      <c r="P6" s="68">
        <f t="shared" si="0"/>
        <v>0</v>
      </c>
      <c r="Q6" s="68">
        <f>SUM(E6:P6)</f>
        <v>3200</v>
      </c>
    </row>
    <row r="7" spans="1:17" ht="7.5" customHeight="1" thickTop="1" thickBot="1" x14ac:dyDescent="0.25">
      <c r="C7" s="304"/>
      <c r="D7" s="304"/>
      <c r="E7" s="69"/>
      <c r="F7" s="69"/>
      <c r="G7" s="69"/>
      <c r="H7" s="69"/>
      <c r="I7" s="69"/>
      <c r="J7" s="69"/>
      <c r="K7" s="69"/>
      <c r="L7" s="69"/>
      <c r="M7" s="69"/>
      <c r="N7" s="69"/>
      <c r="O7" s="69"/>
      <c r="P7" s="69"/>
      <c r="Q7" s="69"/>
    </row>
    <row r="8" spans="1:17" ht="7.5" customHeight="1" thickTop="1" thickBot="1" x14ac:dyDescent="0.25">
      <c r="C8" s="170"/>
      <c r="D8" s="170"/>
      <c r="E8" s="71"/>
      <c r="F8" s="71"/>
      <c r="G8" s="71"/>
      <c r="H8" s="71"/>
      <c r="I8" s="71"/>
      <c r="J8" s="71"/>
      <c r="K8" s="71"/>
      <c r="L8" s="71"/>
      <c r="M8" s="71"/>
      <c r="N8" s="71"/>
      <c r="O8" s="71"/>
      <c r="P8" s="71"/>
      <c r="Q8" s="71"/>
    </row>
    <row r="9" spans="1:17" ht="30.75" customHeight="1" thickTop="1" thickBot="1" x14ac:dyDescent="0.25">
      <c r="C9" s="41" t="str">
        <f>'PC Despesas'!C4</f>
        <v>5.1</v>
      </c>
      <c r="D9" s="42" t="str">
        <f>VLOOKUP(C9,'PC Despesas'!$C$4:$D$103,2,FALSE)</f>
        <v>DESPESA DE MORADIA</v>
      </c>
      <c r="E9" s="91">
        <f>SUM(E10:E108)</f>
        <v>300</v>
      </c>
      <c r="F9" s="91">
        <f t="shared" ref="F9:Q9" si="1">SUM(F10:F108)</f>
        <v>300</v>
      </c>
      <c r="G9" s="91">
        <f t="shared" si="1"/>
        <v>200</v>
      </c>
      <c r="H9" s="91">
        <f t="shared" si="1"/>
        <v>0</v>
      </c>
      <c r="I9" s="91">
        <f t="shared" si="1"/>
        <v>0</v>
      </c>
      <c r="J9" s="91">
        <f t="shared" si="1"/>
        <v>0</v>
      </c>
      <c r="K9" s="91">
        <f t="shared" si="1"/>
        <v>0</v>
      </c>
      <c r="L9" s="91">
        <f t="shared" si="1"/>
        <v>0</v>
      </c>
      <c r="M9" s="91">
        <f t="shared" si="1"/>
        <v>0</v>
      </c>
      <c r="N9" s="91">
        <f t="shared" si="1"/>
        <v>0</v>
      </c>
      <c r="O9" s="91">
        <f t="shared" si="1"/>
        <v>0</v>
      </c>
      <c r="P9" s="91">
        <f t="shared" si="1"/>
        <v>0</v>
      </c>
      <c r="Q9" s="91">
        <f t="shared" si="1"/>
        <v>800</v>
      </c>
    </row>
    <row r="10" spans="1:17" ht="28.5" customHeight="1" thickTop="1" thickBot="1" x14ac:dyDescent="0.25">
      <c r="C10" s="45" t="str">
        <f>'PC Despesas'!C5</f>
        <v>5.1.1</v>
      </c>
      <c r="D10" s="46" t="str">
        <f>VLOOKUP(C10,'PC Despesas'!$C$4:$D$103,2,FALSE)</f>
        <v>Manutenção</v>
      </c>
      <c r="E10" s="65">
        <f>SUMIFS(Jan!$I$5:$I$619,Jan!$S$5:$S$619,"Despesa",Jan!$F$5:$F$619,CPagar!$D10,Jan!$J$5:$J$619,"Não Pago")</f>
        <v>300</v>
      </c>
      <c r="F10" s="65">
        <f>SUMIFS(Fev!$I$5:$I$619,Fev!$S$5:$S$619,"Despesa",Fev!$F$5:$F$619,CPagar!$D10,Fev!$J$5:$J$619,"Não Pago")</f>
        <v>300</v>
      </c>
      <c r="G10" s="65">
        <f>SUMIFS(Mar!$I$5:$I$619,Mar!$S$5:$S$619,"Despesa",Mar!$F$5:$F$619,CPagar!$D10,Mar!$J$5:$J$619,"Não Pago")</f>
        <v>200</v>
      </c>
      <c r="H10" s="65">
        <f>SUMIFS(Abr!$I$5:$I$619,Abr!$S$5:$S$619,"Despesa",Abr!$F$5:$F$619,CPagar!$D10,Abr!$J$5:$J$619,"Não Pago")</f>
        <v>0</v>
      </c>
      <c r="I10" s="65">
        <f>SUMIFS(Mai!$I$5:$I$619,Mai!$S$5:$S$619,"Despesa",Mai!$F$5:$F$619,CPagar!$D10,Mai!$J$5:$J$619,"Não Pago")</f>
        <v>0</v>
      </c>
      <c r="J10" s="65">
        <f>SUMIFS(Jun!$I$5:$I$619,Jun!$S$5:$S$619,"Despesa",Jun!$F$5:$F$619,CPagar!$D10,Jun!$J$5:$J$619,"Não Pago")</f>
        <v>0</v>
      </c>
      <c r="K10" s="65">
        <f>SUMIFS(Jul!$I$5:$I$619,Jul!$S$5:$S$619,"Despesa",Jul!$F$5:$F$619,CPagar!$D10,Jul!$J$5:$J$619,"Não Pago")</f>
        <v>0</v>
      </c>
      <c r="L10" s="65">
        <f>SUMIFS(Ago!$I$5:$I$619,Ago!$S$5:$S$619,"Despesa",Ago!$F$5:$F$619,CPagar!$D10,Ago!$J$5:$J$619,"Não Pago")</f>
        <v>0</v>
      </c>
      <c r="M10" s="65">
        <f>SUMIFS(Set!$I$5:$I$619,Set!$S$5:$S$619,"Despesa",Set!$F$5:$F$619,CPagar!$D10,Set!$J$5:$J$619,"Não Pago")</f>
        <v>0</v>
      </c>
      <c r="N10" s="65">
        <f>SUMIFS(Out!$I$5:$I$619,Out!$S$5:$S$619,"Despesa",Out!$F$5:$F$619,CPagar!$D10,Out!$J$5:$J$619,"Não Pago")</f>
        <v>0</v>
      </c>
      <c r="O10" s="65">
        <f>SUMIFS(Nov!$I$5:$I$619,Nov!$S$5:$S$619,"Despesa",Nov!$F$5:$F$619,CPagar!$D10,Nov!$J$5:$J$619,"Não Pago")</f>
        <v>0</v>
      </c>
      <c r="P10" s="65">
        <f>SUMIFS(Dez!$I$5:$I$619,Dez!$S$5:$S$619,"Despesa",Dez!$F$5:$F$619,CPagar!$D10,Dez!$J$5:$J$619,"Não Pago")</f>
        <v>0</v>
      </c>
      <c r="Q10" s="62">
        <f>SUM(E10:P10)</f>
        <v>800</v>
      </c>
    </row>
    <row r="11" spans="1:17" ht="28.5" customHeight="1" thickTop="1" thickBot="1" x14ac:dyDescent="0.25">
      <c r="C11" s="45" t="str">
        <f>'PC Despesas'!C6</f>
        <v>5.1.2</v>
      </c>
      <c r="D11" s="46" t="str">
        <f>VLOOKUP(C11,'PC Despesas'!$C$4:$D$103,2,FALSE)</f>
        <v>-</v>
      </c>
      <c r="E11" s="65">
        <f>SUMIFS(Jan!$I$5:$I$619,Jan!$S$5:$S$619,"Despesa",Jan!$F$5:$F$619,CPagar!$D11,Jan!$J$5:$J$619,"Não Pago")</f>
        <v>0</v>
      </c>
      <c r="F11" s="65">
        <f>SUMIFS(Fev!$I$5:$I$619,Fev!$S$5:$S$619,"Despesa",Fev!$F$5:$F$619,CPagar!$D11,Fev!$J$5:$J$619,"Não Pago")</f>
        <v>0</v>
      </c>
      <c r="G11" s="65">
        <f>SUMIFS(Mar!$I$5:$I$619,Mar!$S$5:$S$619,"Despesa",Mar!$F$5:$F$619,CPagar!$D11,Mar!$J$5:$J$619,"Não Pago")</f>
        <v>0</v>
      </c>
      <c r="H11" s="65">
        <f>SUMIFS(Abr!$I$5:$I$619,Abr!$S$5:$S$619,"Despesa",Abr!$F$5:$F$619,CPagar!$D11,Abr!$J$5:$J$619,"Não Pago")</f>
        <v>0</v>
      </c>
      <c r="I11" s="65">
        <f>SUMIFS(Mai!$I$5:$I$619,Mai!$S$5:$S$619,"Despesa",Mai!$F$5:$F$619,CPagar!$D11,Mai!$J$5:$J$619,"Não Pago")</f>
        <v>0</v>
      </c>
      <c r="J11" s="65">
        <f>SUMIFS(Jun!$I$5:$I$619,Jun!$S$5:$S$619,"Despesa",Jun!$F$5:$F$619,CPagar!$D11,Jun!$J$5:$J$619,"Não Pago")</f>
        <v>0</v>
      </c>
      <c r="K11" s="65">
        <f>SUMIFS(Jul!$I$5:$I$619,Jul!$S$5:$S$619,"Despesa",Jul!$F$5:$F$619,CPagar!$D11,Jul!$J$5:$J$619,"Não Pago")</f>
        <v>0</v>
      </c>
      <c r="L11" s="65">
        <f>SUMIFS(Ago!$I$5:$I$619,Ago!$S$5:$S$619,"Despesa",Ago!$F$5:$F$619,CPagar!$D11,Ago!$J$5:$J$619,"Não Pago")</f>
        <v>0</v>
      </c>
      <c r="M11" s="65">
        <f>SUMIFS(Set!$I$5:$I$619,Set!$S$5:$S$619,"Despesa",Set!$F$5:$F$619,CPagar!$D11,Set!$J$5:$J$619,"Não Pago")</f>
        <v>0</v>
      </c>
      <c r="N11" s="65">
        <f>SUMIFS(Out!$I$5:$I$619,Out!$S$5:$S$619,"Despesa",Out!$F$5:$F$619,CPagar!$D11,Out!$J$5:$J$619,"Não Pago")</f>
        <v>0</v>
      </c>
      <c r="O11" s="65">
        <f>SUMIFS(Nov!$I$5:$I$619,Nov!$S$5:$S$619,"Despesa",Nov!$F$5:$F$619,CPagar!$D11,Nov!$J$5:$J$619,"Não Pago")</f>
        <v>0</v>
      </c>
      <c r="P11" s="65">
        <f>SUMIFS(Dez!$I$5:$I$619,Dez!$S$5:$S$619,"Despesa",Dez!$F$5:$F$619,CPagar!$D11,Dez!$J$5:$J$619,"Não Pago")</f>
        <v>0</v>
      </c>
      <c r="Q11" s="62">
        <f t="shared" ref="Q11:Q74" si="2">SUM(E11:P11)</f>
        <v>0</v>
      </c>
    </row>
    <row r="12" spans="1:17" ht="28.5" customHeight="1" thickTop="1" thickBot="1" x14ac:dyDescent="0.25">
      <c r="C12" s="45" t="str">
        <f>'PC Despesas'!C7</f>
        <v>5.1.3</v>
      </c>
      <c r="D12" s="46" t="str">
        <f>VLOOKUP(C12,'PC Despesas'!$C$4:$D$103,2,FALSE)</f>
        <v>-</v>
      </c>
      <c r="E12" s="65">
        <f>SUMIFS(Jan!$I$5:$I$619,Jan!$S$5:$S$619,"Despesa",Jan!$F$5:$F$619,CPagar!$D12,Jan!$J$5:$J$619,"Não Pago")</f>
        <v>0</v>
      </c>
      <c r="F12" s="65">
        <f>SUMIFS(Fev!$I$5:$I$619,Fev!$S$5:$S$619,"Despesa",Fev!$F$5:$F$619,CPagar!$D12,Fev!$J$5:$J$619,"Não Pago")</f>
        <v>0</v>
      </c>
      <c r="G12" s="65">
        <f>SUMIFS(Mar!$I$5:$I$619,Mar!$S$5:$S$619,"Despesa",Mar!$F$5:$F$619,CPagar!$D12,Mar!$J$5:$J$619,"Não Pago")</f>
        <v>0</v>
      </c>
      <c r="H12" s="65">
        <f>SUMIFS(Abr!$I$5:$I$619,Abr!$S$5:$S$619,"Despesa",Abr!$F$5:$F$619,CPagar!$D12,Abr!$J$5:$J$619,"Não Pago")</f>
        <v>0</v>
      </c>
      <c r="I12" s="65">
        <f>SUMIFS(Mai!$I$5:$I$619,Mai!$S$5:$S$619,"Despesa",Mai!$F$5:$F$619,CPagar!$D12,Mai!$J$5:$J$619,"Não Pago")</f>
        <v>0</v>
      </c>
      <c r="J12" s="65">
        <f>SUMIFS(Jun!$I$5:$I$619,Jun!$S$5:$S$619,"Despesa",Jun!$F$5:$F$619,CPagar!$D12,Jun!$J$5:$J$619,"Não Pago")</f>
        <v>0</v>
      </c>
      <c r="K12" s="65">
        <f>SUMIFS(Jul!$I$5:$I$619,Jul!$S$5:$S$619,"Despesa",Jul!$F$5:$F$619,CPagar!$D12,Jul!$J$5:$J$619,"Não Pago")</f>
        <v>0</v>
      </c>
      <c r="L12" s="65">
        <f>SUMIFS(Ago!$I$5:$I$619,Ago!$S$5:$S$619,"Despesa",Ago!$F$5:$F$619,CPagar!$D12,Ago!$J$5:$J$619,"Não Pago")</f>
        <v>0</v>
      </c>
      <c r="M12" s="65">
        <f>SUMIFS(Set!$I$5:$I$619,Set!$S$5:$S$619,"Despesa",Set!$F$5:$F$619,CPagar!$D12,Set!$J$5:$J$619,"Não Pago")</f>
        <v>0</v>
      </c>
      <c r="N12" s="65">
        <f>SUMIFS(Out!$I$5:$I$619,Out!$S$5:$S$619,"Despesa",Out!$F$5:$F$619,CPagar!$D12,Out!$J$5:$J$619,"Não Pago")</f>
        <v>0</v>
      </c>
      <c r="O12" s="65">
        <f>SUMIFS(Nov!$I$5:$I$619,Nov!$S$5:$S$619,"Despesa",Nov!$F$5:$F$619,CPagar!$D12,Nov!$J$5:$J$619,"Não Pago")</f>
        <v>0</v>
      </c>
      <c r="P12" s="65">
        <f>SUMIFS(Dez!$I$5:$I$619,Dez!$S$5:$S$619,"Despesa",Dez!$F$5:$F$619,CPagar!$D12,Dez!$J$5:$J$619,"Não Pago")</f>
        <v>0</v>
      </c>
      <c r="Q12" s="62">
        <f t="shared" si="2"/>
        <v>0</v>
      </c>
    </row>
    <row r="13" spans="1:17" ht="28.5" customHeight="1" thickTop="1" thickBot="1" x14ac:dyDescent="0.25">
      <c r="C13" s="45" t="str">
        <f>'PC Despesas'!C8</f>
        <v>5.1.4</v>
      </c>
      <c r="D13" s="46" t="str">
        <f>VLOOKUP(C13,'PC Despesas'!$C$4:$D$103,2,FALSE)</f>
        <v>-</v>
      </c>
      <c r="E13" s="65">
        <f>SUMIFS(Jan!$I$5:$I$619,Jan!$S$5:$S$619,"Despesa",Jan!$F$5:$F$619,CPagar!$D13,Jan!$J$5:$J$619,"Não Pago")</f>
        <v>0</v>
      </c>
      <c r="F13" s="65">
        <f>SUMIFS(Fev!$I$5:$I$619,Fev!$S$5:$S$619,"Despesa",Fev!$F$5:$F$619,CPagar!$D13,Fev!$J$5:$J$619,"Não Pago")</f>
        <v>0</v>
      </c>
      <c r="G13" s="65">
        <f>SUMIFS(Mar!$I$5:$I$619,Mar!$S$5:$S$619,"Despesa",Mar!$F$5:$F$619,CPagar!$D13,Mar!$J$5:$J$619,"Não Pago")</f>
        <v>0</v>
      </c>
      <c r="H13" s="65">
        <f>SUMIFS(Abr!$I$5:$I$619,Abr!$S$5:$S$619,"Despesa",Abr!$F$5:$F$619,CPagar!$D13,Abr!$J$5:$J$619,"Não Pago")</f>
        <v>0</v>
      </c>
      <c r="I13" s="65">
        <f>SUMIFS(Mai!$I$5:$I$619,Mai!$S$5:$S$619,"Despesa",Mai!$F$5:$F$619,CPagar!$D13,Mai!$J$5:$J$619,"Não Pago")</f>
        <v>0</v>
      </c>
      <c r="J13" s="65">
        <f>SUMIFS(Jun!$I$5:$I$619,Jun!$S$5:$S$619,"Despesa",Jun!$F$5:$F$619,CPagar!$D13,Jun!$J$5:$J$619,"Não Pago")</f>
        <v>0</v>
      </c>
      <c r="K13" s="65">
        <f>SUMIFS(Jul!$I$5:$I$619,Jul!$S$5:$S$619,"Despesa",Jul!$F$5:$F$619,CPagar!$D13,Jul!$J$5:$J$619,"Não Pago")</f>
        <v>0</v>
      </c>
      <c r="L13" s="65">
        <f>SUMIFS(Ago!$I$5:$I$619,Ago!$S$5:$S$619,"Despesa",Ago!$F$5:$F$619,CPagar!$D13,Ago!$J$5:$J$619,"Não Pago")</f>
        <v>0</v>
      </c>
      <c r="M13" s="65">
        <f>SUMIFS(Set!$I$5:$I$619,Set!$S$5:$S$619,"Despesa",Set!$F$5:$F$619,CPagar!$D13,Set!$J$5:$J$619,"Não Pago")</f>
        <v>0</v>
      </c>
      <c r="N13" s="65">
        <f>SUMIFS(Out!$I$5:$I$619,Out!$S$5:$S$619,"Despesa",Out!$F$5:$F$619,CPagar!$D13,Out!$J$5:$J$619,"Não Pago")</f>
        <v>0</v>
      </c>
      <c r="O13" s="65">
        <f>SUMIFS(Nov!$I$5:$I$619,Nov!$S$5:$S$619,"Despesa",Nov!$F$5:$F$619,CPagar!$D13,Nov!$J$5:$J$619,"Não Pago")</f>
        <v>0</v>
      </c>
      <c r="P13" s="65">
        <f>SUMIFS(Dez!$I$5:$I$619,Dez!$S$5:$S$619,"Despesa",Dez!$F$5:$F$619,CPagar!$D13,Dez!$J$5:$J$619,"Não Pago")</f>
        <v>0</v>
      </c>
      <c r="Q13" s="62">
        <f t="shared" si="2"/>
        <v>0</v>
      </c>
    </row>
    <row r="14" spans="1:17" ht="28.5" customHeight="1" thickTop="1" thickBot="1" x14ac:dyDescent="0.25">
      <c r="C14" s="45" t="str">
        <f>'PC Despesas'!C9</f>
        <v>5.1.5</v>
      </c>
      <c r="D14" s="46" t="str">
        <f>VLOOKUP(C14,'PC Despesas'!$C$4:$D$103,2,FALSE)</f>
        <v>-</v>
      </c>
      <c r="E14" s="65">
        <f>SUMIFS(Jan!$I$5:$I$619,Jan!$S$5:$S$619,"Despesa",Jan!$F$5:$F$619,CPagar!$D14,Jan!$J$5:$J$619,"Não Pago")</f>
        <v>0</v>
      </c>
      <c r="F14" s="65">
        <f>SUMIFS(Fev!$I$5:$I$619,Fev!$S$5:$S$619,"Despesa",Fev!$F$5:$F$619,CPagar!$D14,Fev!$J$5:$J$619,"Não Pago")</f>
        <v>0</v>
      </c>
      <c r="G14" s="65">
        <f>SUMIFS(Mar!$I$5:$I$619,Mar!$S$5:$S$619,"Despesa",Mar!$F$5:$F$619,CPagar!$D14,Mar!$J$5:$J$619,"Não Pago")</f>
        <v>0</v>
      </c>
      <c r="H14" s="65">
        <f>SUMIFS(Abr!$I$5:$I$619,Abr!$S$5:$S$619,"Despesa",Abr!$F$5:$F$619,CPagar!$D14,Abr!$J$5:$J$619,"Não Pago")</f>
        <v>0</v>
      </c>
      <c r="I14" s="65">
        <f>SUMIFS(Mai!$I$5:$I$619,Mai!$S$5:$S$619,"Despesa",Mai!$F$5:$F$619,CPagar!$D14,Mai!$J$5:$J$619,"Não Pago")</f>
        <v>0</v>
      </c>
      <c r="J14" s="65">
        <f>SUMIFS(Jun!$I$5:$I$619,Jun!$S$5:$S$619,"Despesa",Jun!$F$5:$F$619,CPagar!$D14,Jun!$J$5:$J$619,"Não Pago")</f>
        <v>0</v>
      </c>
      <c r="K14" s="65">
        <f>SUMIFS(Jul!$I$5:$I$619,Jul!$S$5:$S$619,"Despesa",Jul!$F$5:$F$619,CPagar!$D14,Jul!$J$5:$J$619,"Não Pago")</f>
        <v>0</v>
      </c>
      <c r="L14" s="65">
        <f>SUMIFS(Ago!$I$5:$I$619,Ago!$S$5:$S$619,"Despesa",Ago!$F$5:$F$619,CPagar!$D14,Ago!$J$5:$J$619,"Não Pago")</f>
        <v>0</v>
      </c>
      <c r="M14" s="65">
        <f>SUMIFS(Set!$I$5:$I$619,Set!$S$5:$S$619,"Despesa",Set!$F$5:$F$619,CPagar!$D14,Set!$J$5:$J$619,"Não Pago")</f>
        <v>0</v>
      </c>
      <c r="N14" s="65">
        <f>SUMIFS(Out!$I$5:$I$619,Out!$S$5:$S$619,"Despesa",Out!$F$5:$F$619,CPagar!$D14,Out!$J$5:$J$619,"Não Pago")</f>
        <v>0</v>
      </c>
      <c r="O14" s="65">
        <f>SUMIFS(Nov!$I$5:$I$619,Nov!$S$5:$S$619,"Despesa",Nov!$F$5:$F$619,CPagar!$D14,Nov!$J$5:$J$619,"Não Pago")</f>
        <v>0</v>
      </c>
      <c r="P14" s="65">
        <f>SUMIFS(Dez!$I$5:$I$619,Dez!$S$5:$S$619,"Despesa",Dez!$F$5:$F$619,CPagar!$D14,Dez!$J$5:$J$619,"Não Pago")</f>
        <v>0</v>
      </c>
      <c r="Q14" s="62">
        <f t="shared" si="2"/>
        <v>0</v>
      </c>
    </row>
    <row r="15" spans="1:17" ht="28.5" customHeight="1" thickTop="1" thickBot="1" x14ac:dyDescent="0.25">
      <c r="C15" s="45" t="str">
        <f>'PC Despesas'!C10</f>
        <v>5.1.6</v>
      </c>
      <c r="D15" s="46" t="str">
        <f>VLOOKUP(C15,'PC Despesas'!$C$4:$D$103,2,FALSE)</f>
        <v>-</v>
      </c>
      <c r="E15" s="65">
        <f>SUMIFS(Jan!$I$5:$I$619,Jan!$S$5:$S$619,"Despesa",Jan!$F$5:$F$619,CPagar!$D15,Jan!$J$5:$J$619,"Não Pago")</f>
        <v>0</v>
      </c>
      <c r="F15" s="65">
        <f>SUMIFS(Fev!$I$5:$I$619,Fev!$S$5:$S$619,"Despesa",Fev!$F$5:$F$619,CPagar!$D15,Fev!$J$5:$J$619,"Não Pago")</f>
        <v>0</v>
      </c>
      <c r="G15" s="65">
        <f>SUMIFS(Mar!$I$5:$I$619,Mar!$S$5:$S$619,"Despesa",Mar!$F$5:$F$619,CPagar!$D15,Mar!$J$5:$J$619,"Não Pago")</f>
        <v>0</v>
      </c>
      <c r="H15" s="65">
        <f>SUMIFS(Abr!$I$5:$I$619,Abr!$S$5:$S$619,"Despesa",Abr!$F$5:$F$619,CPagar!$D15,Abr!$J$5:$J$619,"Não Pago")</f>
        <v>0</v>
      </c>
      <c r="I15" s="65">
        <f>SUMIFS(Mai!$I$5:$I$619,Mai!$S$5:$S$619,"Despesa",Mai!$F$5:$F$619,CPagar!$D15,Mai!$J$5:$J$619,"Não Pago")</f>
        <v>0</v>
      </c>
      <c r="J15" s="65">
        <f>SUMIFS(Jun!$I$5:$I$619,Jun!$S$5:$S$619,"Despesa",Jun!$F$5:$F$619,CPagar!$D15,Jun!$J$5:$J$619,"Não Pago")</f>
        <v>0</v>
      </c>
      <c r="K15" s="65">
        <f>SUMIFS(Jul!$I$5:$I$619,Jul!$S$5:$S$619,"Despesa",Jul!$F$5:$F$619,CPagar!$D15,Jul!$J$5:$J$619,"Não Pago")</f>
        <v>0</v>
      </c>
      <c r="L15" s="65">
        <f>SUMIFS(Ago!$I$5:$I$619,Ago!$S$5:$S$619,"Despesa",Ago!$F$5:$F$619,CPagar!$D15,Ago!$J$5:$J$619,"Não Pago")</f>
        <v>0</v>
      </c>
      <c r="M15" s="65">
        <f>SUMIFS(Set!$I$5:$I$619,Set!$S$5:$S$619,"Despesa",Set!$F$5:$F$619,CPagar!$D15,Set!$J$5:$J$619,"Não Pago")</f>
        <v>0</v>
      </c>
      <c r="N15" s="65">
        <f>SUMIFS(Out!$I$5:$I$619,Out!$S$5:$S$619,"Despesa",Out!$F$5:$F$619,CPagar!$D15,Out!$J$5:$J$619,"Não Pago")</f>
        <v>0</v>
      </c>
      <c r="O15" s="65">
        <f>SUMIFS(Nov!$I$5:$I$619,Nov!$S$5:$S$619,"Despesa",Nov!$F$5:$F$619,CPagar!$D15,Nov!$J$5:$J$619,"Não Pago")</f>
        <v>0</v>
      </c>
      <c r="P15" s="65">
        <f>SUMIFS(Dez!$I$5:$I$619,Dez!$S$5:$S$619,"Despesa",Dez!$F$5:$F$619,CPagar!$D15,Dez!$J$5:$J$619,"Não Pago")</f>
        <v>0</v>
      </c>
      <c r="Q15" s="62">
        <f t="shared" si="2"/>
        <v>0</v>
      </c>
    </row>
    <row r="16" spans="1:17" ht="28.5" customHeight="1" thickTop="1" thickBot="1" x14ac:dyDescent="0.25">
      <c r="C16" s="45" t="str">
        <f>'PC Despesas'!C11</f>
        <v>5.1.7</v>
      </c>
      <c r="D16" s="46" t="str">
        <f>VLOOKUP(C16,'PC Despesas'!$C$4:$D$103,2,FALSE)</f>
        <v>-</v>
      </c>
      <c r="E16" s="65">
        <f>SUMIFS(Jan!$I$5:$I$619,Jan!$S$5:$S$619,"Despesa",Jan!$F$5:$F$619,CPagar!$D16,Jan!$J$5:$J$619,"Não Pago")</f>
        <v>0</v>
      </c>
      <c r="F16" s="65">
        <f>SUMIFS(Fev!$I$5:$I$619,Fev!$S$5:$S$619,"Despesa",Fev!$F$5:$F$619,CPagar!$D16,Fev!$J$5:$J$619,"Não Pago")</f>
        <v>0</v>
      </c>
      <c r="G16" s="65">
        <f>SUMIFS(Mar!$I$5:$I$619,Mar!$S$5:$S$619,"Despesa",Mar!$F$5:$F$619,CPagar!$D16,Mar!$J$5:$J$619,"Não Pago")</f>
        <v>0</v>
      </c>
      <c r="H16" s="65">
        <f>SUMIFS(Abr!$I$5:$I$619,Abr!$S$5:$S$619,"Despesa",Abr!$F$5:$F$619,CPagar!$D16,Abr!$J$5:$J$619,"Não Pago")</f>
        <v>0</v>
      </c>
      <c r="I16" s="65">
        <f>SUMIFS(Mai!$I$5:$I$619,Mai!$S$5:$S$619,"Despesa",Mai!$F$5:$F$619,CPagar!$D16,Mai!$J$5:$J$619,"Não Pago")</f>
        <v>0</v>
      </c>
      <c r="J16" s="65">
        <f>SUMIFS(Jun!$I$5:$I$619,Jun!$S$5:$S$619,"Despesa",Jun!$F$5:$F$619,CPagar!$D16,Jun!$J$5:$J$619,"Não Pago")</f>
        <v>0</v>
      </c>
      <c r="K16" s="65">
        <f>SUMIFS(Jul!$I$5:$I$619,Jul!$S$5:$S$619,"Despesa",Jul!$F$5:$F$619,CPagar!$D16,Jul!$J$5:$J$619,"Não Pago")</f>
        <v>0</v>
      </c>
      <c r="L16" s="65">
        <f>SUMIFS(Ago!$I$5:$I$619,Ago!$S$5:$S$619,"Despesa",Ago!$F$5:$F$619,CPagar!$D16,Ago!$J$5:$J$619,"Não Pago")</f>
        <v>0</v>
      </c>
      <c r="M16" s="65">
        <f>SUMIFS(Set!$I$5:$I$619,Set!$S$5:$S$619,"Despesa",Set!$F$5:$F$619,CPagar!$D16,Set!$J$5:$J$619,"Não Pago")</f>
        <v>0</v>
      </c>
      <c r="N16" s="65">
        <f>SUMIFS(Out!$I$5:$I$619,Out!$S$5:$S$619,"Despesa",Out!$F$5:$F$619,CPagar!$D16,Out!$J$5:$J$619,"Não Pago")</f>
        <v>0</v>
      </c>
      <c r="O16" s="65">
        <f>SUMIFS(Nov!$I$5:$I$619,Nov!$S$5:$S$619,"Despesa",Nov!$F$5:$F$619,CPagar!$D16,Nov!$J$5:$J$619,"Não Pago")</f>
        <v>0</v>
      </c>
      <c r="P16" s="65">
        <f>SUMIFS(Dez!$I$5:$I$619,Dez!$S$5:$S$619,"Despesa",Dez!$F$5:$F$619,CPagar!$D16,Dez!$J$5:$J$619,"Não Pago")</f>
        <v>0</v>
      </c>
      <c r="Q16" s="62">
        <f t="shared" si="2"/>
        <v>0</v>
      </c>
    </row>
    <row r="17" spans="3:17" ht="28.5" customHeight="1" thickTop="1" thickBot="1" x14ac:dyDescent="0.25">
      <c r="C17" s="45" t="str">
        <f>'PC Despesas'!C12</f>
        <v>5.1.8</v>
      </c>
      <c r="D17" s="46" t="str">
        <f>VLOOKUP(C17,'PC Despesas'!$C$4:$D$103,2,FALSE)</f>
        <v>-</v>
      </c>
      <c r="E17" s="65">
        <f>SUMIFS(Jan!$I$5:$I$619,Jan!$S$5:$S$619,"Despesa",Jan!$F$5:$F$619,CPagar!$D17,Jan!$J$5:$J$619,"Não Pago")</f>
        <v>0</v>
      </c>
      <c r="F17" s="65">
        <f>SUMIFS(Fev!$I$5:$I$619,Fev!$S$5:$S$619,"Despesa",Fev!$F$5:$F$619,CPagar!$D17,Fev!$J$5:$J$619,"Não Pago")</f>
        <v>0</v>
      </c>
      <c r="G17" s="65">
        <f>SUMIFS(Mar!$I$5:$I$619,Mar!$S$5:$S$619,"Despesa",Mar!$F$5:$F$619,CPagar!$D17,Mar!$J$5:$J$619,"Não Pago")</f>
        <v>0</v>
      </c>
      <c r="H17" s="65">
        <f>SUMIFS(Abr!$I$5:$I$619,Abr!$S$5:$S$619,"Despesa",Abr!$F$5:$F$619,CPagar!$D17,Abr!$J$5:$J$619,"Não Pago")</f>
        <v>0</v>
      </c>
      <c r="I17" s="65">
        <f>SUMIFS(Mai!$I$5:$I$619,Mai!$S$5:$S$619,"Despesa",Mai!$F$5:$F$619,CPagar!$D17,Mai!$J$5:$J$619,"Não Pago")</f>
        <v>0</v>
      </c>
      <c r="J17" s="65">
        <f>SUMIFS(Jun!$I$5:$I$619,Jun!$S$5:$S$619,"Despesa",Jun!$F$5:$F$619,CPagar!$D17,Jun!$J$5:$J$619,"Não Pago")</f>
        <v>0</v>
      </c>
      <c r="K17" s="65">
        <f>SUMIFS(Jul!$I$5:$I$619,Jul!$S$5:$S$619,"Despesa",Jul!$F$5:$F$619,CPagar!$D17,Jul!$J$5:$J$619,"Não Pago")</f>
        <v>0</v>
      </c>
      <c r="L17" s="65">
        <f>SUMIFS(Ago!$I$5:$I$619,Ago!$S$5:$S$619,"Despesa",Ago!$F$5:$F$619,CPagar!$D17,Ago!$J$5:$J$619,"Não Pago")</f>
        <v>0</v>
      </c>
      <c r="M17" s="65">
        <f>SUMIFS(Set!$I$5:$I$619,Set!$S$5:$S$619,"Despesa",Set!$F$5:$F$619,CPagar!$D17,Set!$J$5:$J$619,"Não Pago")</f>
        <v>0</v>
      </c>
      <c r="N17" s="65">
        <f>SUMIFS(Out!$I$5:$I$619,Out!$S$5:$S$619,"Despesa",Out!$F$5:$F$619,CPagar!$D17,Out!$J$5:$J$619,"Não Pago")</f>
        <v>0</v>
      </c>
      <c r="O17" s="65">
        <f>SUMIFS(Nov!$I$5:$I$619,Nov!$S$5:$S$619,"Despesa",Nov!$F$5:$F$619,CPagar!$D17,Nov!$J$5:$J$619,"Não Pago")</f>
        <v>0</v>
      </c>
      <c r="P17" s="65">
        <f>SUMIFS(Dez!$I$5:$I$619,Dez!$S$5:$S$619,"Despesa",Dez!$F$5:$F$619,CPagar!$D17,Dez!$J$5:$J$619,"Não Pago")</f>
        <v>0</v>
      </c>
      <c r="Q17" s="62">
        <f t="shared" si="2"/>
        <v>0</v>
      </c>
    </row>
    <row r="18" spans="3:17" ht="28.5" customHeight="1" thickTop="1" thickBot="1" x14ac:dyDescent="0.25">
      <c r="C18" s="45" t="str">
        <f>'PC Despesas'!C13</f>
        <v>5.1.9</v>
      </c>
      <c r="D18" s="46" t="str">
        <f>VLOOKUP(C18,'PC Despesas'!$C$4:$D$103,2,FALSE)</f>
        <v>-</v>
      </c>
      <c r="E18" s="65">
        <f>SUMIFS(Jan!$I$5:$I$619,Jan!$S$5:$S$619,"Despesa",Jan!$F$5:$F$619,CPagar!$D18,Jan!$J$5:$J$619,"Não Pago")</f>
        <v>0</v>
      </c>
      <c r="F18" s="65">
        <f>SUMIFS(Fev!$I$5:$I$619,Fev!$S$5:$S$619,"Despesa",Fev!$F$5:$F$619,CPagar!$D18,Fev!$J$5:$J$619,"Não Pago")</f>
        <v>0</v>
      </c>
      <c r="G18" s="65">
        <f>SUMIFS(Mar!$I$5:$I$619,Mar!$S$5:$S$619,"Despesa",Mar!$F$5:$F$619,CPagar!$D18,Mar!$J$5:$J$619,"Não Pago")</f>
        <v>0</v>
      </c>
      <c r="H18" s="65">
        <f>SUMIFS(Abr!$I$5:$I$619,Abr!$S$5:$S$619,"Despesa",Abr!$F$5:$F$619,CPagar!$D18,Abr!$J$5:$J$619,"Não Pago")</f>
        <v>0</v>
      </c>
      <c r="I18" s="65">
        <f>SUMIFS(Mai!$I$5:$I$619,Mai!$S$5:$S$619,"Despesa",Mai!$F$5:$F$619,CPagar!$D18,Mai!$J$5:$J$619,"Não Pago")</f>
        <v>0</v>
      </c>
      <c r="J18" s="65">
        <f>SUMIFS(Jun!$I$5:$I$619,Jun!$S$5:$S$619,"Despesa",Jun!$F$5:$F$619,CPagar!$D18,Jun!$J$5:$J$619,"Não Pago")</f>
        <v>0</v>
      </c>
      <c r="K18" s="65">
        <f>SUMIFS(Jul!$I$5:$I$619,Jul!$S$5:$S$619,"Despesa",Jul!$F$5:$F$619,CPagar!$D18,Jul!$J$5:$J$619,"Não Pago")</f>
        <v>0</v>
      </c>
      <c r="L18" s="65">
        <f>SUMIFS(Ago!$I$5:$I$619,Ago!$S$5:$S$619,"Despesa",Ago!$F$5:$F$619,CPagar!$D18,Ago!$J$5:$J$619,"Não Pago")</f>
        <v>0</v>
      </c>
      <c r="M18" s="65">
        <f>SUMIFS(Set!$I$5:$I$619,Set!$S$5:$S$619,"Despesa",Set!$F$5:$F$619,CPagar!$D18,Set!$J$5:$J$619,"Não Pago")</f>
        <v>0</v>
      </c>
      <c r="N18" s="65">
        <f>SUMIFS(Out!$I$5:$I$619,Out!$S$5:$S$619,"Despesa",Out!$F$5:$F$619,CPagar!$D18,Out!$J$5:$J$619,"Não Pago")</f>
        <v>0</v>
      </c>
      <c r="O18" s="65">
        <f>SUMIFS(Nov!$I$5:$I$619,Nov!$S$5:$S$619,"Despesa",Nov!$F$5:$F$619,CPagar!$D18,Nov!$J$5:$J$619,"Não Pago")</f>
        <v>0</v>
      </c>
      <c r="P18" s="65">
        <f>SUMIFS(Dez!$I$5:$I$619,Dez!$S$5:$S$619,"Despesa",Dez!$F$5:$F$619,CPagar!$D18,Dez!$J$5:$J$619,"Não Pago")</f>
        <v>0</v>
      </c>
      <c r="Q18" s="62">
        <f t="shared" si="2"/>
        <v>0</v>
      </c>
    </row>
    <row r="19" spans="3:17" ht="28.5" customHeight="1" thickTop="1" thickBot="1" x14ac:dyDescent="0.25">
      <c r="C19" s="45" t="str">
        <f>'PC Despesas'!C14</f>
        <v>5.1.10</v>
      </c>
      <c r="D19" s="46" t="str">
        <f>VLOOKUP(C19,'PC Despesas'!$C$4:$D$103,2,FALSE)</f>
        <v>-</v>
      </c>
      <c r="E19" s="65">
        <f>SUMIFS(Jan!$I$5:$I$619,Jan!$S$5:$S$619,"Despesa",Jan!$F$5:$F$619,CPagar!$D19,Jan!$J$5:$J$619,"Não Pago")</f>
        <v>0</v>
      </c>
      <c r="F19" s="65">
        <f>SUMIFS(Fev!$I$5:$I$619,Fev!$S$5:$S$619,"Despesa",Fev!$F$5:$F$619,CPagar!$D19,Fev!$J$5:$J$619,"Não Pago")</f>
        <v>0</v>
      </c>
      <c r="G19" s="65">
        <f>SUMIFS(Mar!$I$5:$I$619,Mar!$S$5:$S$619,"Despesa",Mar!$F$5:$F$619,CPagar!$D19,Mar!$J$5:$J$619,"Não Pago")</f>
        <v>0</v>
      </c>
      <c r="H19" s="65">
        <f>SUMIFS(Abr!$I$5:$I$619,Abr!$S$5:$S$619,"Despesa",Abr!$F$5:$F$619,CPagar!$D19,Abr!$J$5:$J$619,"Não Pago")</f>
        <v>0</v>
      </c>
      <c r="I19" s="65">
        <f>SUMIFS(Mai!$I$5:$I$619,Mai!$S$5:$S$619,"Despesa",Mai!$F$5:$F$619,CPagar!$D19,Mai!$J$5:$J$619,"Não Pago")</f>
        <v>0</v>
      </c>
      <c r="J19" s="65">
        <f>SUMIFS(Jun!$I$5:$I$619,Jun!$S$5:$S$619,"Despesa",Jun!$F$5:$F$619,CPagar!$D19,Jun!$J$5:$J$619,"Não Pago")</f>
        <v>0</v>
      </c>
      <c r="K19" s="65">
        <f>SUMIFS(Jul!$I$5:$I$619,Jul!$S$5:$S$619,"Despesa",Jul!$F$5:$F$619,CPagar!$D19,Jul!$J$5:$J$619,"Não Pago")</f>
        <v>0</v>
      </c>
      <c r="L19" s="65">
        <f>SUMIFS(Ago!$I$5:$I$619,Ago!$S$5:$S$619,"Despesa",Ago!$F$5:$F$619,CPagar!$D19,Ago!$J$5:$J$619,"Não Pago")</f>
        <v>0</v>
      </c>
      <c r="M19" s="65">
        <f>SUMIFS(Set!$I$5:$I$619,Set!$S$5:$S$619,"Despesa",Set!$F$5:$F$619,CPagar!$D19,Set!$J$5:$J$619,"Não Pago")</f>
        <v>0</v>
      </c>
      <c r="N19" s="65">
        <f>SUMIFS(Out!$I$5:$I$619,Out!$S$5:$S$619,"Despesa",Out!$F$5:$F$619,CPagar!$D19,Out!$J$5:$J$619,"Não Pago")</f>
        <v>0</v>
      </c>
      <c r="O19" s="65">
        <f>SUMIFS(Nov!$I$5:$I$619,Nov!$S$5:$S$619,"Despesa",Nov!$F$5:$F$619,CPagar!$D19,Nov!$J$5:$J$619,"Não Pago")</f>
        <v>0</v>
      </c>
      <c r="P19" s="65">
        <f>SUMIFS(Dez!$I$5:$I$619,Dez!$S$5:$S$619,"Despesa",Dez!$F$5:$F$619,CPagar!$D19,Dez!$J$5:$J$619,"Não Pago")</f>
        <v>0</v>
      </c>
      <c r="Q19" s="62">
        <f t="shared" si="2"/>
        <v>0</v>
      </c>
    </row>
    <row r="20" spans="3:17" ht="28.5" customHeight="1" thickTop="1" thickBot="1" x14ac:dyDescent="0.25">
      <c r="C20" s="45" t="str">
        <f>'PC Despesas'!C15</f>
        <v>5.1.11</v>
      </c>
      <c r="D20" s="46" t="str">
        <f>VLOOKUP(C20,'PC Despesas'!$C$4:$D$103,2,FALSE)</f>
        <v>-</v>
      </c>
      <c r="E20" s="65">
        <f>SUMIFS(Jan!$I$5:$I$619,Jan!$S$5:$S$619,"Despesa",Jan!$F$5:$F$619,CPagar!$D20,Jan!$J$5:$J$619,"Não Pago")</f>
        <v>0</v>
      </c>
      <c r="F20" s="65">
        <f>SUMIFS(Fev!$I$5:$I$619,Fev!$S$5:$S$619,"Despesa",Fev!$F$5:$F$619,CPagar!$D20,Fev!$J$5:$J$619,"Não Pago")</f>
        <v>0</v>
      </c>
      <c r="G20" s="65">
        <f>SUMIFS(Mar!$I$5:$I$619,Mar!$S$5:$S$619,"Despesa",Mar!$F$5:$F$619,CPagar!$D20,Mar!$J$5:$J$619,"Não Pago")</f>
        <v>0</v>
      </c>
      <c r="H20" s="65">
        <f>SUMIFS(Abr!$I$5:$I$619,Abr!$S$5:$S$619,"Despesa",Abr!$F$5:$F$619,CPagar!$D20,Abr!$J$5:$J$619,"Não Pago")</f>
        <v>0</v>
      </c>
      <c r="I20" s="65">
        <f>SUMIFS(Mai!$I$5:$I$619,Mai!$S$5:$S$619,"Despesa",Mai!$F$5:$F$619,CPagar!$D20,Mai!$J$5:$J$619,"Não Pago")</f>
        <v>0</v>
      </c>
      <c r="J20" s="65">
        <f>SUMIFS(Jun!$I$5:$I$619,Jun!$S$5:$S$619,"Despesa",Jun!$F$5:$F$619,CPagar!$D20,Jun!$J$5:$J$619,"Não Pago")</f>
        <v>0</v>
      </c>
      <c r="K20" s="65">
        <f>SUMIFS(Jul!$I$5:$I$619,Jul!$S$5:$S$619,"Despesa",Jul!$F$5:$F$619,CPagar!$D20,Jul!$J$5:$J$619,"Não Pago")</f>
        <v>0</v>
      </c>
      <c r="L20" s="65">
        <f>SUMIFS(Ago!$I$5:$I$619,Ago!$S$5:$S$619,"Despesa",Ago!$F$5:$F$619,CPagar!$D20,Ago!$J$5:$J$619,"Não Pago")</f>
        <v>0</v>
      </c>
      <c r="M20" s="65">
        <f>SUMIFS(Set!$I$5:$I$619,Set!$S$5:$S$619,"Despesa",Set!$F$5:$F$619,CPagar!$D20,Set!$J$5:$J$619,"Não Pago")</f>
        <v>0</v>
      </c>
      <c r="N20" s="65">
        <f>SUMIFS(Out!$I$5:$I$619,Out!$S$5:$S$619,"Despesa",Out!$F$5:$F$619,CPagar!$D20,Out!$J$5:$J$619,"Não Pago")</f>
        <v>0</v>
      </c>
      <c r="O20" s="65">
        <f>SUMIFS(Nov!$I$5:$I$619,Nov!$S$5:$S$619,"Despesa",Nov!$F$5:$F$619,CPagar!$D20,Nov!$J$5:$J$619,"Não Pago")</f>
        <v>0</v>
      </c>
      <c r="P20" s="65">
        <f>SUMIFS(Dez!$I$5:$I$619,Dez!$S$5:$S$619,"Despesa",Dez!$F$5:$F$619,CPagar!$D20,Dez!$J$5:$J$619,"Não Pago")</f>
        <v>0</v>
      </c>
      <c r="Q20" s="62">
        <f t="shared" si="2"/>
        <v>0</v>
      </c>
    </row>
    <row r="21" spans="3:17" ht="28.5" customHeight="1" thickTop="1" thickBot="1" x14ac:dyDescent="0.25">
      <c r="C21" s="45" t="str">
        <f>'PC Despesas'!C16</f>
        <v>5.1.12</v>
      </c>
      <c r="D21" s="46" t="str">
        <f>VLOOKUP(C21,'PC Despesas'!$C$4:$D$103,2,FALSE)</f>
        <v>-</v>
      </c>
      <c r="E21" s="65">
        <f>SUMIFS(Jan!$I$5:$I$619,Jan!$S$5:$S$619,"Despesa",Jan!$F$5:$F$619,CPagar!$D21,Jan!$J$5:$J$619,"Não Pago")</f>
        <v>0</v>
      </c>
      <c r="F21" s="65">
        <f>SUMIFS(Fev!$I$5:$I$619,Fev!$S$5:$S$619,"Despesa",Fev!$F$5:$F$619,CPagar!$D21,Fev!$J$5:$J$619,"Não Pago")</f>
        <v>0</v>
      </c>
      <c r="G21" s="65">
        <f>SUMIFS(Mar!$I$5:$I$619,Mar!$S$5:$S$619,"Despesa",Mar!$F$5:$F$619,CPagar!$D21,Mar!$J$5:$J$619,"Não Pago")</f>
        <v>0</v>
      </c>
      <c r="H21" s="65">
        <f>SUMIFS(Abr!$I$5:$I$619,Abr!$S$5:$S$619,"Despesa",Abr!$F$5:$F$619,CPagar!$D21,Abr!$J$5:$J$619,"Não Pago")</f>
        <v>0</v>
      </c>
      <c r="I21" s="65">
        <f>SUMIFS(Mai!$I$5:$I$619,Mai!$S$5:$S$619,"Despesa",Mai!$F$5:$F$619,CPagar!$D21,Mai!$J$5:$J$619,"Não Pago")</f>
        <v>0</v>
      </c>
      <c r="J21" s="65">
        <f>SUMIFS(Jun!$I$5:$I$619,Jun!$S$5:$S$619,"Despesa",Jun!$F$5:$F$619,CPagar!$D21,Jun!$J$5:$J$619,"Não Pago")</f>
        <v>0</v>
      </c>
      <c r="K21" s="65">
        <f>SUMIFS(Jul!$I$5:$I$619,Jul!$S$5:$S$619,"Despesa",Jul!$F$5:$F$619,CPagar!$D21,Jul!$J$5:$J$619,"Não Pago")</f>
        <v>0</v>
      </c>
      <c r="L21" s="65">
        <f>SUMIFS(Ago!$I$5:$I$619,Ago!$S$5:$S$619,"Despesa",Ago!$F$5:$F$619,CPagar!$D21,Ago!$J$5:$J$619,"Não Pago")</f>
        <v>0</v>
      </c>
      <c r="M21" s="65">
        <f>SUMIFS(Set!$I$5:$I$619,Set!$S$5:$S$619,"Despesa",Set!$F$5:$F$619,CPagar!$D21,Set!$J$5:$J$619,"Não Pago")</f>
        <v>0</v>
      </c>
      <c r="N21" s="65">
        <f>SUMIFS(Out!$I$5:$I$619,Out!$S$5:$S$619,"Despesa",Out!$F$5:$F$619,CPagar!$D21,Out!$J$5:$J$619,"Não Pago")</f>
        <v>0</v>
      </c>
      <c r="O21" s="65">
        <f>SUMIFS(Nov!$I$5:$I$619,Nov!$S$5:$S$619,"Despesa",Nov!$F$5:$F$619,CPagar!$D21,Nov!$J$5:$J$619,"Não Pago")</f>
        <v>0</v>
      </c>
      <c r="P21" s="65">
        <f>SUMIFS(Dez!$I$5:$I$619,Dez!$S$5:$S$619,"Despesa",Dez!$F$5:$F$619,CPagar!$D21,Dez!$J$5:$J$619,"Não Pago")</f>
        <v>0</v>
      </c>
      <c r="Q21" s="62">
        <f t="shared" si="2"/>
        <v>0</v>
      </c>
    </row>
    <row r="22" spans="3:17" ht="28.5" customHeight="1" thickTop="1" thickBot="1" x14ac:dyDescent="0.25">
      <c r="C22" s="45" t="str">
        <f>'PC Despesas'!C17</f>
        <v>5.1.13</v>
      </c>
      <c r="D22" s="46" t="str">
        <f>VLOOKUP(C22,'PC Despesas'!$C$4:$D$103,2,FALSE)</f>
        <v>-</v>
      </c>
      <c r="E22" s="65">
        <f>SUMIFS(Jan!$I$5:$I$619,Jan!$S$5:$S$619,"Despesa",Jan!$F$5:$F$619,CPagar!$D22,Jan!$J$5:$J$619,"Não Pago")</f>
        <v>0</v>
      </c>
      <c r="F22" s="65">
        <f>SUMIFS(Fev!$I$5:$I$619,Fev!$S$5:$S$619,"Despesa",Fev!$F$5:$F$619,CPagar!$D22,Fev!$J$5:$J$619,"Não Pago")</f>
        <v>0</v>
      </c>
      <c r="G22" s="65">
        <f>SUMIFS(Mar!$I$5:$I$619,Mar!$S$5:$S$619,"Despesa",Mar!$F$5:$F$619,CPagar!$D22,Mar!$J$5:$J$619,"Não Pago")</f>
        <v>0</v>
      </c>
      <c r="H22" s="65">
        <f>SUMIFS(Abr!$I$5:$I$619,Abr!$S$5:$S$619,"Despesa",Abr!$F$5:$F$619,CPagar!$D22,Abr!$J$5:$J$619,"Não Pago")</f>
        <v>0</v>
      </c>
      <c r="I22" s="65">
        <f>SUMIFS(Mai!$I$5:$I$619,Mai!$S$5:$S$619,"Despesa",Mai!$F$5:$F$619,CPagar!$D22,Mai!$J$5:$J$619,"Não Pago")</f>
        <v>0</v>
      </c>
      <c r="J22" s="65">
        <f>SUMIFS(Jun!$I$5:$I$619,Jun!$S$5:$S$619,"Despesa",Jun!$F$5:$F$619,CPagar!$D22,Jun!$J$5:$J$619,"Não Pago")</f>
        <v>0</v>
      </c>
      <c r="K22" s="65">
        <f>SUMIFS(Jul!$I$5:$I$619,Jul!$S$5:$S$619,"Despesa",Jul!$F$5:$F$619,CPagar!$D22,Jul!$J$5:$J$619,"Não Pago")</f>
        <v>0</v>
      </c>
      <c r="L22" s="65">
        <f>SUMIFS(Ago!$I$5:$I$619,Ago!$S$5:$S$619,"Despesa",Ago!$F$5:$F$619,CPagar!$D22,Ago!$J$5:$J$619,"Não Pago")</f>
        <v>0</v>
      </c>
      <c r="M22" s="65">
        <f>SUMIFS(Set!$I$5:$I$619,Set!$S$5:$S$619,"Despesa",Set!$F$5:$F$619,CPagar!$D22,Set!$J$5:$J$619,"Não Pago")</f>
        <v>0</v>
      </c>
      <c r="N22" s="65">
        <f>SUMIFS(Out!$I$5:$I$619,Out!$S$5:$S$619,"Despesa",Out!$F$5:$F$619,CPagar!$D22,Out!$J$5:$J$619,"Não Pago")</f>
        <v>0</v>
      </c>
      <c r="O22" s="65">
        <f>SUMIFS(Nov!$I$5:$I$619,Nov!$S$5:$S$619,"Despesa",Nov!$F$5:$F$619,CPagar!$D22,Nov!$J$5:$J$619,"Não Pago")</f>
        <v>0</v>
      </c>
      <c r="P22" s="65">
        <f>SUMIFS(Dez!$I$5:$I$619,Dez!$S$5:$S$619,"Despesa",Dez!$F$5:$F$619,CPagar!$D22,Dez!$J$5:$J$619,"Não Pago")</f>
        <v>0</v>
      </c>
      <c r="Q22" s="62">
        <f t="shared" si="2"/>
        <v>0</v>
      </c>
    </row>
    <row r="23" spans="3:17" ht="28.5" customHeight="1" thickTop="1" thickBot="1" x14ac:dyDescent="0.25">
      <c r="C23" s="45" t="str">
        <f>'PC Despesas'!C18</f>
        <v>5.1.14</v>
      </c>
      <c r="D23" s="46" t="str">
        <f>VLOOKUP(C23,'PC Despesas'!$C$4:$D$103,2,FALSE)</f>
        <v>-</v>
      </c>
      <c r="E23" s="65">
        <f>SUMIFS(Jan!$I$5:$I$619,Jan!$S$5:$S$619,"Despesa",Jan!$F$5:$F$619,CPagar!$D23,Jan!$J$5:$J$619,"Não Pago")</f>
        <v>0</v>
      </c>
      <c r="F23" s="65">
        <f>SUMIFS(Fev!$I$5:$I$619,Fev!$S$5:$S$619,"Despesa",Fev!$F$5:$F$619,CPagar!$D23,Fev!$J$5:$J$619,"Não Pago")</f>
        <v>0</v>
      </c>
      <c r="G23" s="65">
        <f>SUMIFS(Mar!$I$5:$I$619,Mar!$S$5:$S$619,"Despesa",Mar!$F$5:$F$619,CPagar!$D23,Mar!$J$5:$J$619,"Não Pago")</f>
        <v>0</v>
      </c>
      <c r="H23" s="65">
        <f>SUMIFS(Abr!$I$5:$I$619,Abr!$S$5:$S$619,"Despesa",Abr!$F$5:$F$619,CPagar!$D23,Abr!$J$5:$J$619,"Não Pago")</f>
        <v>0</v>
      </c>
      <c r="I23" s="65">
        <f>SUMIFS(Mai!$I$5:$I$619,Mai!$S$5:$S$619,"Despesa",Mai!$F$5:$F$619,CPagar!$D23,Mai!$J$5:$J$619,"Não Pago")</f>
        <v>0</v>
      </c>
      <c r="J23" s="65">
        <f>SUMIFS(Jun!$I$5:$I$619,Jun!$S$5:$S$619,"Despesa",Jun!$F$5:$F$619,CPagar!$D23,Jun!$J$5:$J$619,"Não Pago")</f>
        <v>0</v>
      </c>
      <c r="K23" s="65">
        <f>SUMIFS(Jul!$I$5:$I$619,Jul!$S$5:$S$619,"Despesa",Jul!$F$5:$F$619,CPagar!$D23,Jul!$J$5:$J$619,"Não Pago")</f>
        <v>0</v>
      </c>
      <c r="L23" s="65">
        <f>SUMIFS(Ago!$I$5:$I$619,Ago!$S$5:$S$619,"Despesa",Ago!$F$5:$F$619,CPagar!$D23,Ago!$J$5:$J$619,"Não Pago")</f>
        <v>0</v>
      </c>
      <c r="M23" s="65">
        <f>SUMIFS(Set!$I$5:$I$619,Set!$S$5:$S$619,"Despesa",Set!$F$5:$F$619,CPagar!$D23,Set!$J$5:$J$619,"Não Pago")</f>
        <v>0</v>
      </c>
      <c r="N23" s="65">
        <f>SUMIFS(Out!$I$5:$I$619,Out!$S$5:$S$619,"Despesa",Out!$F$5:$F$619,CPagar!$D23,Out!$J$5:$J$619,"Não Pago")</f>
        <v>0</v>
      </c>
      <c r="O23" s="65">
        <f>SUMIFS(Nov!$I$5:$I$619,Nov!$S$5:$S$619,"Despesa",Nov!$F$5:$F$619,CPagar!$D23,Nov!$J$5:$J$619,"Não Pago")</f>
        <v>0</v>
      </c>
      <c r="P23" s="65">
        <f>SUMIFS(Dez!$I$5:$I$619,Dez!$S$5:$S$619,"Despesa",Dez!$F$5:$F$619,CPagar!$D23,Dez!$J$5:$J$619,"Não Pago")</f>
        <v>0</v>
      </c>
      <c r="Q23" s="62">
        <f t="shared" si="2"/>
        <v>0</v>
      </c>
    </row>
    <row r="24" spans="3:17" ht="28.5" customHeight="1" thickTop="1" thickBot="1" x14ac:dyDescent="0.25">
      <c r="C24" s="45" t="str">
        <f>'PC Despesas'!C19</f>
        <v>5.1.15</v>
      </c>
      <c r="D24" s="46" t="str">
        <f>VLOOKUP(C24,'PC Despesas'!$C$4:$D$103,2,FALSE)</f>
        <v>-</v>
      </c>
      <c r="E24" s="65">
        <f>SUMIFS(Jan!$I$5:$I$619,Jan!$S$5:$S$619,"Despesa",Jan!$F$5:$F$619,CPagar!$D24,Jan!$J$5:$J$619,"Não Pago")</f>
        <v>0</v>
      </c>
      <c r="F24" s="65">
        <f>SUMIFS(Fev!$I$5:$I$619,Fev!$S$5:$S$619,"Despesa",Fev!$F$5:$F$619,CPagar!$D24,Fev!$J$5:$J$619,"Não Pago")</f>
        <v>0</v>
      </c>
      <c r="G24" s="65">
        <f>SUMIFS(Mar!$I$5:$I$619,Mar!$S$5:$S$619,"Despesa",Mar!$F$5:$F$619,CPagar!$D24,Mar!$J$5:$J$619,"Não Pago")</f>
        <v>0</v>
      </c>
      <c r="H24" s="65">
        <f>SUMIFS(Abr!$I$5:$I$619,Abr!$S$5:$S$619,"Despesa",Abr!$F$5:$F$619,CPagar!$D24,Abr!$J$5:$J$619,"Não Pago")</f>
        <v>0</v>
      </c>
      <c r="I24" s="65">
        <f>SUMIFS(Mai!$I$5:$I$619,Mai!$S$5:$S$619,"Despesa",Mai!$F$5:$F$619,CPagar!$D24,Mai!$J$5:$J$619,"Não Pago")</f>
        <v>0</v>
      </c>
      <c r="J24" s="65">
        <f>SUMIFS(Jun!$I$5:$I$619,Jun!$S$5:$S$619,"Despesa",Jun!$F$5:$F$619,CPagar!$D24,Jun!$J$5:$J$619,"Não Pago")</f>
        <v>0</v>
      </c>
      <c r="K24" s="65">
        <f>SUMIFS(Jul!$I$5:$I$619,Jul!$S$5:$S$619,"Despesa",Jul!$F$5:$F$619,CPagar!$D24,Jul!$J$5:$J$619,"Não Pago")</f>
        <v>0</v>
      </c>
      <c r="L24" s="65">
        <f>SUMIFS(Ago!$I$5:$I$619,Ago!$S$5:$S$619,"Despesa",Ago!$F$5:$F$619,CPagar!$D24,Ago!$J$5:$J$619,"Não Pago")</f>
        <v>0</v>
      </c>
      <c r="M24" s="65">
        <f>SUMIFS(Set!$I$5:$I$619,Set!$S$5:$S$619,"Despesa",Set!$F$5:$F$619,CPagar!$D24,Set!$J$5:$J$619,"Não Pago")</f>
        <v>0</v>
      </c>
      <c r="N24" s="65">
        <f>SUMIFS(Out!$I$5:$I$619,Out!$S$5:$S$619,"Despesa",Out!$F$5:$F$619,CPagar!$D24,Out!$J$5:$J$619,"Não Pago")</f>
        <v>0</v>
      </c>
      <c r="O24" s="65">
        <f>SUMIFS(Nov!$I$5:$I$619,Nov!$S$5:$S$619,"Despesa",Nov!$F$5:$F$619,CPagar!$D24,Nov!$J$5:$J$619,"Não Pago")</f>
        <v>0</v>
      </c>
      <c r="P24" s="65">
        <f>SUMIFS(Dez!$I$5:$I$619,Dez!$S$5:$S$619,"Despesa",Dez!$F$5:$F$619,CPagar!$D24,Dez!$J$5:$J$619,"Não Pago")</f>
        <v>0</v>
      </c>
      <c r="Q24" s="62">
        <f t="shared" si="2"/>
        <v>0</v>
      </c>
    </row>
    <row r="25" spans="3:17" ht="28.5" customHeight="1" thickTop="1" thickBot="1" x14ac:dyDescent="0.25">
      <c r="C25" s="45" t="str">
        <f>'PC Despesas'!C20</f>
        <v>5.1.16</v>
      </c>
      <c r="D25" s="46" t="str">
        <f>VLOOKUP(C25,'PC Despesas'!$C$4:$D$103,2,FALSE)</f>
        <v>-</v>
      </c>
      <c r="E25" s="65">
        <f>SUMIFS(Jan!$I$5:$I$619,Jan!$S$5:$S$619,"Despesa",Jan!$F$5:$F$619,CPagar!$D25,Jan!$J$5:$J$619,"Não Pago")</f>
        <v>0</v>
      </c>
      <c r="F25" s="65">
        <f>SUMIFS(Fev!$I$5:$I$619,Fev!$S$5:$S$619,"Despesa",Fev!$F$5:$F$619,CPagar!$D25,Fev!$J$5:$J$619,"Não Pago")</f>
        <v>0</v>
      </c>
      <c r="G25" s="65">
        <f>SUMIFS(Mar!$I$5:$I$619,Mar!$S$5:$S$619,"Despesa",Mar!$F$5:$F$619,CPagar!$D25,Mar!$J$5:$J$619,"Não Pago")</f>
        <v>0</v>
      </c>
      <c r="H25" s="65">
        <f>SUMIFS(Abr!$I$5:$I$619,Abr!$S$5:$S$619,"Despesa",Abr!$F$5:$F$619,CPagar!$D25,Abr!$J$5:$J$619,"Não Pago")</f>
        <v>0</v>
      </c>
      <c r="I25" s="65">
        <f>SUMIFS(Mai!$I$5:$I$619,Mai!$S$5:$S$619,"Despesa",Mai!$F$5:$F$619,CPagar!$D25,Mai!$J$5:$J$619,"Não Pago")</f>
        <v>0</v>
      </c>
      <c r="J25" s="65">
        <f>SUMIFS(Jun!$I$5:$I$619,Jun!$S$5:$S$619,"Despesa",Jun!$F$5:$F$619,CPagar!$D25,Jun!$J$5:$J$619,"Não Pago")</f>
        <v>0</v>
      </c>
      <c r="K25" s="65">
        <f>SUMIFS(Jul!$I$5:$I$619,Jul!$S$5:$S$619,"Despesa",Jul!$F$5:$F$619,CPagar!$D25,Jul!$J$5:$J$619,"Não Pago")</f>
        <v>0</v>
      </c>
      <c r="L25" s="65">
        <f>SUMIFS(Ago!$I$5:$I$619,Ago!$S$5:$S$619,"Despesa",Ago!$F$5:$F$619,CPagar!$D25,Ago!$J$5:$J$619,"Não Pago")</f>
        <v>0</v>
      </c>
      <c r="M25" s="65">
        <f>SUMIFS(Set!$I$5:$I$619,Set!$S$5:$S$619,"Despesa",Set!$F$5:$F$619,CPagar!$D25,Set!$J$5:$J$619,"Não Pago")</f>
        <v>0</v>
      </c>
      <c r="N25" s="65">
        <f>SUMIFS(Out!$I$5:$I$619,Out!$S$5:$S$619,"Despesa",Out!$F$5:$F$619,CPagar!$D25,Out!$J$5:$J$619,"Não Pago")</f>
        <v>0</v>
      </c>
      <c r="O25" s="65">
        <f>SUMIFS(Nov!$I$5:$I$619,Nov!$S$5:$S$619,"Despesa",Nov!$F$5:$F$619,CPagar!$D25,Nov!$J$5:$J$619,"Não Pago")</f>
        <v>0</v>
      </c>
      <c r="P25" s="65">
        <f>SUMIFS(Dez!$I$5:$I$619,Dez!$S$5:$S$619,"Despesa",Dez!$F$5:$F$619,CPagar!$D25,Dez!$J$5:$J$619,"Não Pago")</f>
        <v>0</v>
      </c>
      <c r="Q25" s="62">
        <f t="shared" si="2"/>
        <v>0</v>
      </c>
    </row>
    <row r="26" spans="3:17" ht="28.5" customHeight="1" thickTop="1" thickBot="1" x14ac:dyDescent="0.25">
      <c r="C26" s="45" t="str">
        <f>'PC Despesas'!C21</f>
        <v>5.1.17</v>
      </c>
      <c r="D26" s="46" t="str">
        <f>VLOOKUP(C26,'PC Despesas'!$C$4:$D$103,2,FALSE)</f>
        <v>-</v>
      </c>
      <c r="E26" s="65">
        <f>SUMIFS(Jan!$I$5:$I$619,Jan!$S$5:$S$619,"Despesa",Jan!$F$5:$F$619,CPagar!$D26,Jan!$J$5:$J$619,"Não Pago")</f>
        <v>0</v>
      </c>
      <c r="F26" s="65">
        <f>SUMIFS(Fev!$I$5:$I$619,Fev!$S$5:$S$619,"Despesa",Fev!$F$5:$F$619,CPagar!$D26,Fev!$J$5:$J$619,"Não Pago")</f>
        <v>0</v>
      </c>
      <c r="G26" s="65">
        <f>SUMIFS(Mar!$I$5:$I$619,Mar!$S$5:$S$619,"Despesa",Mar!$F$5:$F$619,CPagar!$D26,Mar!$J$5:$J$619,"Não Pago")</f>
        <v>0</v>
      </c>
      <c r="H26" s="65">
        <f>SUMIFS(Abr!$I$5:$I$619,Abr!$S$5:$S$619,"Despesa",Abr!$F$5:$F$619,CPagar!$D26,Abr!$J$5:$J$619,"Não Pago")</f>
        <v>0</v>
      </c>
      <c r="I26" s="65">
        <f>SUMIFS(Mai!$I$5:$I$619,Mai!$S$5:$S$619,"Despesa",Mai!$F$5:$F$619,CPagar!$D26,Mai!$J$5:$J$619,"Não Pago")</f>
        <v>0</v>
      </c>
      <c r="J26" s="65">
        <f>SUMIFS(Jun!$I$5:$I$619,Jun!$S$5:$S$619,"Despesa",Jun!$F$5:$F$619,CPagar!$D26,Jun!$J$5:$J$619,"Não Pago")</f>
        <v>0</v>
      </c>
      <c r="K26" s="65">
        <f>SUMIFS(Jul!$I$5:$I$619,Jul!$S$5:$S$619,"Despesa",Jul!$F$5:$F$619,CPagar!$D26,Jul!$J$5:$J$619,"Não Pago")</f>
        <v>0</v>
      </c>
      <c r="L26" s="65">
        <f>SUMIFS(Ago!$I$5:$I$619,Ago!$S$5:$S$619,"Despesa",Ago!$F$5:$F$619,CPagar!$D26,Ago!$J$5:$J$619,"Não Pago")</f>
        <v>0</v>
      </c>
      <c r="M26" s="65">
        <f>SUMIFS(Set!$I$5:$I$619,Set!$S$5:$S$619,"Despesa",Set!$F$5:$F$619,CPagar!$D26,Set!$J$5:$J$619,"Não Pago")</f>
        <v>0</v>
      </c>
      <c r="N26" s="65">
        <f>SUMIFS(Out!$I$5:$I$619,Out!$S$5:$S$619,"Despesa",Out!$F$5:$F$619,CPagar!$D26,Out!$J$5:$J$619,"Não Pago")</f>
        <v>0</v>
      </c>
      <c r="O26" s="65">
        <f>SUMIFS(Nov!$I$5:$I$619,Nov!$S$5:$S$619,"Despesa",Nov!$F$5:$F$619,CPagar!$D26,Nov!$J$5:$J$619,"Não Pago")</f>
        <v>0</v>
      </c>
      <c r="P26" s="65">
        <f>SUMIFS(Dez!$I$5:$I$619,Dez!$S$5:$S$619,"Despesa",Dez!$F$5:$F$619,CPagar!$D26,Dez!$J$5:$J$619,"Não Pago")</f>
        <v>0</v>
      </c>
      <c r="Q26" s="62">
        <f t="shared" si="2"/>
        <v>0</v>
      </c>
    </row>
    <row r="27" spans="3:17" ht="28.5" customHeight="1" thickTop="1" thickBot="1" x14ac:dyDescent="0.25">
      <c r="C27" s="45" t="str">
        <f>'PC Despesas'!C22</f>
        <v>5.1.18</v>
      </c>
      <c r="D27" s="46" t="str">
        <f>VLOOKUP(C27,'PC Despesas'!$C$4:$D$103,2,FALSE)</f>
        <v>-</v>
      </c>
      <c r="E27" s="65">
        <f>SUMIFS(Jan!$I$5:$I$619,Jan!$S$5:$S$619,"Despesa",Jan!$F$5:$F$619,CPagar!$D27,Jan!$J$5:$J$619,"Não Pago")</f>
        <v>0</v>
      </c>
      <c r="F27" s="65">
        <f>SUMIFS(Fev!$I$5:$I$619,Fev!$S$5:$S$619,"Despesa",Fev!$F$5:$F$619,CPagar!$D27,Fev!$J$5:$J$619,"Não Pago")</f>
        <v>0</v>
      </c>
      <c r="G27" s="65">
        <f>SUMIFS(Mar!$I$5:$I$619,Mar!$S$5:$S$619,"Despesa",Mar!$F$5:$F$619,CPagar!$D27,Mar!$J$5:$J$619,"Não Pago")</f>
        <v>0</v>
      </c>
      <c r="H27" s="65">
        <f>SUMIFS(Abr!$I$5:$I$619,Abr!$S$5:$S$619,"Despesa",Abr!$F$5:$F$619,CPagar!$D27,Abr!$J$5:$J$619,"Não Pago")</f>
        <v>0</v>
      </c>
      <c r="I27" s="65">
        <f>SUMIFS(Mai!$I$5:$I$619,Mai!$S$5:$S$619,"Despesa",Mai!$F$5:$F$619,CPagar!$D27,Mai!$J$5:$J$619,"Não Pago")</f>
        <v>0</v>
      </c>
      <c r="J27" s="65">
        <f>SUMIFS(Jun!$I$5:$I$619,Jun!$S$5:$S$619,"Despesa",Jun!$F$5:$F$619,CPagar!$D27,Jun!$J$5:$J$619,"Não Pago")</f>
        <v>0</v>
      </c>
      <c r="K27" s="65">
        <f>SUMIFS(Jul!$I$5:$I$619,Jul!$S$5:$S$619,"Despesa",Jul!$F$5:$F$619,CPagar!$D27,Jul!$J$5:$J$619,"Não Pago")</f>
        <v>0</v>
      </c>
      <c r="L27" s="65">
        <f>SUMIFS(Ago!$I$5:$I$619,Ago!$S$5:$S$619,"Despesa",Ago!$F$5:$F$619,CPagar!$D27,Ago!$J$5:$J$619,"Não Pago")</f>
        <v>0</v>
      </c>
      <c r="M27" s="65">
        <f>SUMIFS(Set!$I$5:$I$619,Set!$S$5:$S$619,"Despesa",Set!$F$5:$F$619,CPagar!$D27,Set!$J$5:$J$619,"Não Pago")</f>
        <v>0</v>
      </c>
      <c r="N27" s="65">
        <f>SUMIFS(Out!$I$5:$I$619,Out!$S$5:$S$619,"Despesa",Out!$F$5:$F$619,CPagar!$D27,Out!$J$5:$J$619,"Não Pago")</f>
        <v>0</v>
      </c>
      <c r="O27" s="65">
        <f>SUMIFS(Nov!$I$5:$I$619,Nov!$S$5:$S$619,"Despesa",Nov!$F$5:$F$619,CPagar!$D27,Nov!$J$5:$J$619,"Não Pago")</f>
        <v>0</v>
      </c>
      <c r="P27" s="65">
        <f>SUMIFS(Dez!$I$5:$I$619,Dez!$S$5:$S$619,"Despesa",Dez!$F$5:$F$619,CPagar!$D27,Dez!$J$5:$J$619,"Não Pago")</f>
        <v>0</v>
      </c>
      <c r="Q27" s="62">
        <f t="shared" si="2"/>
        <v>0</v>
      </c>
    </row>
    <row r="28" spans="3:17" ht="28.5" customHeight="1" thickTop="1" thickBot="1" x14ac:dyDescent="0.25">
      <c r="C28" s="45" t="str">
        <f>'PC Despesas'!C23</f>
        <v>5.1.19</v>
      </c>
      <c r="D28" s="46" t="str">
        <f>VLOOKUP(C28,'PC Despesas'!$C$4:$D$103,2,FALSE)</f>
        <v>-</v>
      </c>
      <c r="E28" s="65">
        <f>SUMIFS(Jan!$I$5:$I$619,Jan!$S$5:$S$619,"Despesa",Jan!$F$5:$F$619,CPagar!$D28,Jan!$J$5:$J$619,"Não Pago")</f>
        <v>0</v>
      </c>
      <c r="F28" s="65">
        <f>SUMIFS(Fev!$I$5:$I$619,Fev!$S$5:$S$619,"Despesa",Fev!$F$5:$F$619,CPagar!$D28,Fev!$J$5:$J$619,"Não Pago")</f>
        <v>0</v>
      </c>
      <c r="G28" s="65">
        <f>SUMIFS(Mar!$I$5:$I$619,Mar!$S$5:$S$619,"Despesa",Mar!$F$5:$F$619,CPagar!$D28,Mar!$J$5:$J$619,"Não Pago")</f>
        <v>0</v>
      </c>
      <c r="H28" s="65">
        <f>SUMIFS(Abr!$I$5:$I$619,Abr!$S$5:$S$619,"Despesa",Abr!$F$5:$F$619,CPagar!$D28,Abr!$J$5:$J$619,"Não Pago")</f>
        <v>0</v>
      </c>
      <c r="I28" s="65">
        <f>SUMIFS(Mai!$I$5:$I$619,Mai!$S$5:$S$619,"Despesa",Mai!$F$5:$F$619,CPagar!$D28,Mai!$J$5:$J$619,"Não Pago")</f>
        <v>0</v>
      </c>
      <c r="J28" s="65">
        <f>SUMIFS(Jun!$I$5:$I$619,Jun!$S$5:$S$619,"Despesa",Jun!$F$5:$F$619,CPagar!$D28,Jun!$J$5:$J$619,"Não Pago")</f>
        <v>0</v>
      </c>
      <c r="K28" s="65">
        <f>SUMIFS(Jul!$I$5:$I$619,Jul!$S$5:$S$619,"Despesa",Jul!$F$5:$F$619,CPagar!$D28,Jul!$J$5:$J$619,"Não Pago")</f>
        <v>0</v>
      </c>
      <c r="L28" s="65">
        <f>SUMIFS(Ago!$I$5:$I$619,Ago!$S$5:$S$619,"Despesa",Ago!$F$5:$F$619,CPagar!$D28,Ago!$J$5:$J$619,"Não Pago")</f>
        <v>0</v>
      </c>
      <c r="M28" s="65">
        <f>SUMIFS(Set!$I$5:$I$619,Set!$S$5:$S$619,"Despesa",Set!$F$5:$F$619,CPagar!$D28,Set!$J$5:$J$619,"Não Pago")</f>
        <v>0</v>
      </c>
      <c r="N28" s="65">
        <f>SUMIFS(Out!$I$5:$I$619,Out!$S$5:$S$619,"Despesa",Out!$F$5:$F$619,CPagar!$D28,Out!$J$5:$J$619,"Não Pago")</f>
        <v>0</v>
      </c>
      <c r="O28" s="65">
        <f>SUMIFS(Nov!$I$5:$I$619,Nov!$S$5:$S$619,"Despesa",Nov!$F$5:$F$619,CPagar!$D28,Nov!$J$5:$J$619,"Não Pago")</f>
        <v>0</v>
      </c>
      <c r="P28" s="65">
        <f>SUMIFS(Dez!$I$5:$I$619,Dez!$S$5:$S$619,"Despesa",Dez!$F$5:$F$619,CPagar!$D28,Dez!$J$5:$J$619,"Não Pago")</f>
        <v>0</v>
      </c>
      <c r="Q28" s="62">
        <f t="shared" si="2"/>
        <v>0</v>
      </c>
    </row>
    <row r="29" spans="3:17" ht="28.5" customHeight="1" thickTop="1" thickBot="1" x14ac:dyDescent="0.25">
      <c r="C29" s="45" t="str">
        <f>'PC Despesas'!C24</f>
        <v>5.1.20</v>
      </c>
      <c r="D29" s="46" t="str">
        <f>VLOOKUP(C29,'PC Despesas'!$C$4:$D$103,2,FALSE)</f>
        <v>-</v>
      </c>
      <c r="E29" s="65">
        <f>SUMIFS(Jan!$I$5:$I$619,Jan!$S$5:$S$619,"Despesa",Jan!$F$5:$F$619,CPagar!$D29,Jan!$J$5:$J$619,"Não Pago")</f>
        <v>0</v>
      </c>
      <c r="F29" s="65">
        <f>SUMIFS(Fev!$I$5:$I$619,Fev!$S$5:$S$619,"Despesa",Fev!$F$5:$F$619,CPagar!$D29,Fev!$J$5:$J$619,"Não Pago")</f>
        <v>0</v>
      </c>
      <c r="G29" s="65">
        <f>SUMIFS(Mar!$I$5:$I$619,Mar!$S$5:$S$619,"Despesa",Mar!$F$5:$F$619,CPagar!$D29,Mar!$J$5:$J$619,"Não Pago")</f>
        <v>0</v>
      </c>
      <c r="H29" s="65">
        <f>SUMIFS(Abr!$I$5:$I$619,Abr!$S$5:$S$619,"Despesa",Abr!$F$5:$F$619,CPagar!$D29,Abr!$J$5:$J$619,"Não Pago")</f>
        <v>0</v>
      </c>
      <c r="I29" s="65">
        <f>SUMIFS(Mai!$I$5:$I$619,Mai!$S$5:$S$619,"Despesa",Mai!$F$5:$F$619,CPagar!$D29,Mai!$J$5:$J$619,"Não Pago")</f>
        <v>0</v>
      </c>
      <c r="J29" s="65">
        <f>SUMIFS(Jun!$I$5:$I$619,Jun!$S$5:$S$619,"Despesa",Jun!$F$5:$F$619,CPagar!$D29,Jun!$J$5:$J$619,"Não Pago")</f>
        <v>0</v>
      </c>
      <c r="K29" s="65">
        <f>SUMIFS(Jul!$I$5:$I$619,Jul!$S$5:$S$619,"Despesa",Jul!$F$5:$F$619,CPagar!$D29,Jul!$J$5:$J$619,"Não Pago")</f>
        <v>0</v>
      </c>
      <c r="L29" s="65">
        <f>SUMIFS(Ago!$I$5:$I$619,Ago!$S$5:$S$619,"Despesa",Ago!$F$5:$F$619,CPagar!$D29,Ago!$J$5:$J$619,"Não Pago")</f>
        <v>0</v>
      </c>
      <c r="M29" s="65">
        <f>SUMIFS(Set!$I$5:$I$619,Set!$S$5:$S$619,"Despesa",Set!$F$5:$F$619,CPagar!$D29,Set!$J$5:$J$619,"Não Pago")</f>
        <v>0</v>
      </c>
      <c r="N29" s="65">
        <f>SUMIFS(Out!$I$5:$I$619,Out!$S$5:$S$619,"Despesa",Out!$F$5:$F$619,CPagar!$D29,Out!$J$5:$J$619,"Não Pago")</f>
        <v>0</v>
      </c>
      <c r="O29" s="65">
        <f>SUMIFS(Nov!$I$5:$I$619,Nov!$S$5:$S$619,"Despesa",Nov!$F$5:$F$619,CPagar!$D29,Nov!$J$5:$J$619,"Não Pago")</f>
        <v>0</v>
      </c>
      <c r="P29" s="65">
        <f>SUMIFS(Dez!$I$5:$I$619,Dez!$S$5:$S$619,"Despesa",Dez!$F$5:$F$619,CPagar!$D29,Dez!$J$5:$J$619,"Não Pago")</f>
        <v>0</v>
      </c>
      <c r="Q29" s="62">
        <f t="shared" si="2"/>
        <v>0</v>
      </c>
    </row>
    <row r="30" spans="3:17" ht="28.5" customHeight="1" thickTop="1" thickBot="1" x14ac:dyDescent="0.25">
      <c r="C30" s="45" t="str">
        <f>'PC Despesas'!C25</f>
        <v>5.1.21</v>
      </c>
      <c r="D30" s="46" t="str">
        <f>VLOOKUP(C30,'PC Despesas'!$C$4:$D$103,2,FALSE)</f>
        <v>-</v>
      </c>
      <c r="E30" s="65">
        <f>SUMIFS(Jan!$I$5:$I$619,Jan!$S$5:$S$619,"Despesa",Jan!$F$5:$F$619,CPagar!$D30,Jan!$J$5:$J$619,"Não Pago")</f>
        <v>0</v>
      </c>
      <c r="F30" s="65">
        <f>SUMIFS(Fev!$I$5:$I$619,Fev!$S$5:$S$619,"Despesa",Fev!$F$5:$F$619,CPagar!$D30,Fev!$J$5:$J$619,"Não Pago")</f>
        <v>0</v>
      </c>
      <c r="G30" s="65">
        <f>SUMIFS(Mar!$I$5:$I$619,Mar!$S$5:$S$619,"Despesa",Mar!$F$5:$F$619,CPagar!$D30,Mar!$J$5:$J$619,"Não Pago")</f>
        <v>0</v>
      </c>
      <c r="H30" s="65">
        <f>SUMIFS(Abr!$I$5:$I$619,Abr!$S$5:$S$619,"Despesa",Abr!$F$5:$F$619,CPagar!$D30,Abr!$J$5:$J$619,"Não Pago")</f>
        <v>0</v>
      </c>
      <c r="I30" s="65">
        <f>SUMIFS(Mai!$I$5:$I$619,Mai!$S$5:$S$619,"Despesa",Mai!$F$5:$F$619,CPagar!$D30,Mai!$J$5:$J$619,"Não Pago")</f>
        <v>0</v>
      </c>
      <c r="J30" s="65">
        <f>SUMIFS(Jun!$I$5:$I$619,Jun!$S$5:$S$619,"Despesa",Jun!$F$5:$F$619,CPagar!$D30,Jun!$J$5:$J$619,"Não Pago")</f>
        <v>0</v>
      </c>
      <c r="K30" s="65">
        <f>SUMIFS(Jul!$I$5:$I$619,Jul!$S$5:$S$619,"Despesa",Jul!$F$5:$F$619,CPagar!$D30,Jul!$J$5:$J$619,"Não Pago")</f>
        <v>0</v>
      </c>
      <c r="L30" s="65">
        <f>SUMIFS(Ago!$I$5:$I$619,Ago!$S$5:$S$619,"Despesa",Ago!$F$5:$F$619,CPagar!$D30,Ago!$J$5:$J$619,"Não Pago")</f>
        <v>0</v>
      </c>
      <c r="M30" s="65">
        <f>SUMIFS(Set!$I$5:$I$619,Set!$S$5:$S$619,"Despesa",Set!$F$5:$F$619,CPagar!$D30,Set!$J$5:$J$619,"Não Pago")</f>
        <v>0</v>
      </c>
      <c r="N30" s="65">
        <f>SUMIFS(Out!$I$5:$I$619,Out!$S$5:$S$619,"Despesa",Out!$F$5:$F$619,CPagar!$D30,Out!$J$5:$J$619,"Não Pago")</f>
        <v>0</v>
      </c>
      <c r="O30" s="65">
        <f>SUMIFS(Nov!$I$5:$I$619,Nov!$S$5:$S$619,"Despesa",Nov!$F$5:$F$619,CPagar!$D30,Nov!$J$5:$J$619,"Não Pago")</f>
        <v>0</v>
      </c>
      <c r="P30" s="65">
        <f>SUMIFS(Dez!$I$5:$I$619,Dez!$S$5:$S$619,"Despesa",Dez!$F$5:$F$619,CPagar!$D30,Dez!$J$5:$J$619,"Não Pago")</f>
        <v>0</v>
      </c>
      <c r="Q30" s="62">
        <f t="shared" si="2"/>
        <v>0</v>
      </c>
    </row>
    <row r="31" spans="3:17" ht="28.5" customHeight="1" thickTop="1" thickBot="1" x14ac:dyDescent="0.25">
      <c r="C31" s="45" t="str">
        <f>'PC Despesas'!C26</f>
        <v>5.1.22</v>
      </c>
      <c r="D31" s="46" t="str">
        <f>VLOOKUP(C31,'PC Despesas'!$C$4:$D$103,2,FALSE)</f>
        <v>-</v>
      </c>
      <c r="E31" s="65">
        <f>SUMIFS(Jan!$I$5:$I$619,Jan!$S$5:$S$619,"Despesa",Jan!$F$5:$F$619,CPagar!$D31,Jan!$J$5:$J$619,"Não Pago")</f>
        <v>0</v>
      </c>
      <c r="F31" s="65">
        <f>SUMIFS(Fev!$I$5:$I$619,Fev!$S$5:$S$619,"Despesa",Fev!$F$5:$F$619,CPagar!$D31,Fev!$J$5:$J$619,"Não Pago")</f>
        <v>0</v>
      </c>
      <c r="G31" s="65">
        <f>SUMIFS(Mar!$I$5:$I$619,Mar!$S$5:$S$619,"Despesa",Mar!$F$5:$F$619,CPagar!$D31,Mar!$J$5:$J$619,"Não Pago")</f>
        <v>0</v>
      </c>
      <c r="H31" s="65">
        <f>SUMIFS(Abr!$I$5:$I$619,Abr!$S$5:$S$619,"Despesa",Abr!$F$5:$F$619,CPagar!$D31,Abr!$J$5:$J$619,"Não Pago")</f>
        <v>0</v>
      </c>
      <c r="I31" s="65">
        <f>SUMIFS(Mai!$I$5:$I$619,Mai!$S$5:$S$619,"Despesa",Mai!$F$5:$F$619,CPagar!$D31,Mai!$J$5:$J$619,"Não Pago")</f>
        <v>0</v>
      </c>
      <c r="J31" s="65">
        <f>SUMIFS(Jun!$I$5:$I$619,Jun!$S$5:$S$619,"Despesa",Jun!$F$5:$F$619,CPagar!$D31,Jun!$J$5:$J$619,"Não Pago")</f>
        <v>0</v>
      </c>
      <c r="K31" s="65">
        <f>SUMIFS(Jul!$I$5:$I$619,Jul!$S$5:$S$619,"Despesa",Jul!$F$5:$F$619,CPagar!$D31,Jul!$J$5:$J$619,"Não Pago")</f>
        <v>0</v>
      </c>
      <c r="L31" s="65">
        <f>SUMIFS(Ago!$I$5:$I$619,Ago!$S$5:$S$619,"Despesa",Ago!$F$5:$F$619,CPagar!$D31,Ago!$J$5:$J$619,"Não Pago")</f>
        <v>0</v>
      </c>
      <c r="M31" s="65">
        <f>SUMIFS(Set!$I$5:$I$619,Set!$S$5:$S$619,"Despesa",Set!$F$5:$F$619,CPagar!$D31,Set!$J$5:$J$619,"Não Pago")</f>
        <v>0</v>
      </c>
      <c r="N31" s="65">
        <f>SUMIFS(Out!$I$5:$I$619,Out!$S$5:$S$619,"Despesa",Out!$F$5:$F$619,CPagar!$D31,Out!$J$5:$J$619,"Não Pago")</f>
        <v>0</v>
      </c>
      <c r="O31" s="65">
        <f>SUMIFS(Nov!$I$5:$I$619,Nov!$S$5:$S$619,"Despesa",Nov!$F$5:$F$619,CPagar!$D31,Nov!$J$5:$J$619,"Não Pago")</f>
        <v>0</v>
      </c>
      <c r="P31" s="65">
        <f>SUMIFS(Dez!$I$5:$I$619,Dez!$S$5:$S$619,"Despesa",Dez!$F$5:$F$619,CPagar!$D31,Dez!$J$5:$J$619,"Não Pago")</f>
        <v>0</v>
      </c>
      <c r="Q31" s="62">
        <f t="shared" si="2"/>
        <v>0</v>
      </c>
    </row>
    <row r="32" spans="3:17" ht="28.5" customHeight="1" thickTop="1" thickBot="1" x14ac:dyDescent="0.25">
      <c r="C32" s="45" t="str">
        <f>'PC Despesas'!C27</f>
        <v>5.1.23</v>
      </c>
      <c r="D32" s="46" t="str">
        <f>VLOOKUP(C32,'PC Despesas'!$C$4:$D$103,2,FALSE)</f>
        <v>-</v>
      </c>
      <c r="E32" s="65">
        <f>SUMIFS(Jan!$I$5:$I$619,Jan!$S$5:$S$619,"Despesa",Jan!$F$5:$F$619,CPagar!$D32,Jan!$J$5:$J$619,"Não Pago")</f>
        <v>0</v>
      </c>
      <c r="F32" s="65">
        <f>SUMIFS(Fev!$I$5:$I$619,Fev!$S$5:$S$619,"Despesa",Fev!$F$5:$F$619,CPagar!$D32,Fev!$J$5:$J$619,"Não Pago")</f>
        <v>0</v>
      </c>
      <c r="G32" s="65">
        <f>SUMIFS(Mar!$I$5:$I$619,Mar!$S$5:$S$619,"Despesa",Mar!$F$5:$F$619,CPagar!$D32,Mar!$J$5:$J$619,"Não Pago")</f>
        <v>0</v>
      </c>
      <c r="H32" s="65">
        <f>SUMIFS(Abr!$I$5:$I$619,Abr!$S$5:$S$619,"Despesa",Abr!$F$5:$F$619,CPagar!$D32,Abr!$J$5:$J$619,"Não Pago")</f>
        <v>0</v>
      </c>
      <c r="I32" s="65">
        <f>SUMIFS(Mai!$I$5:$I$619,Mai!$S$5:$S$619,"Despesa",Mai!$F$5:$F$619,CPagar!$D32,Mai!$J$5:$J$619,"Não Pago")</f>
        <v>0</v>
      </c>
      <c r="J32" s="65">
        <f>SUMIFS(Jun!$I$5:$I$619,Jun!$S$5:$S$619,"Despesa",Jun!$F$5:$F$619,CPagar!$D32,Jun!$J$5:$J$619,"Não Pago")</f>
        <v>0</v>
      </c>
      <c r="K32" s="65">
        <f>SUMIFS(Jul!$I$5:$I$619,Jul!$S$5:$S$619,"Despesa",Jul!$F$5:$F$619,CPagar!$D32,Jul!$J$5:$J$619,"Não Pago")</f>
        <v>0</v>
      </c>
      <c r="L32" s="65">
        <f>SUMIFS(Ago!$I$5:$I$619,Ago!$S$5:$S$619,"Despesa",Ago!$F$5:$F$619,CPagar!$D32,Ago!$J$5:$J$619,"Não Pago")</f>
        <v>0</v>
      </c>
      <c r="M32" s="65">
        <f>SUMIFS(Set!$I$5:$I$619,Set!$S$5:$S$619,"Despesa",Set!$F$5:$F$619,CPagar!$D32,Set!$J$5:$J$619,"Não Pago")</f>
        <v>0</v>
      </c>
      <c r="N32" s="65">
        <f>SUMIFS(Out!$I$5:$I$619,Out!$S$5:$S$619,"Despesa",Out!$F$5:$F$619,CPagar!$D32,Out!$J$5:$J$619,"Não Pago")</f>
        <v>0</v>
      </c>
      <c r="O32" s="65">
        <f>SUMIFS(Nov!$I$5:$I$619,Nov!$S$5:$S$619,"Despesa",Nov!$F$5:$F$619,CPagar!$D32,Nov!$J$5:$J$619,"Não Pago")</f>
        <v>0</v>
      </c>
      <c r="P32" s="65">
        <f>SUMIFS(Dez!$I$5:$I$619,Dez!$S$5:$S$619,"Despesa",Dez!$F$5:$F$619,CPagar!$D32,Dez!$J$5:$J$619,"Não Pago")</f>
        <v>0</v>
      </c>
      <c r="Q32" s="62">
        <f t="shared" si="2"/>
        <v>0</v>
      </c>
    </row>
    <row r="33" spans="3:17" ht="28.5" customHeight="1" thickTop="1" thickBot="1" x14ac:dyDescent="0.25">
      <c r="C33" s="45" t="str">
        <f>'PC Despesas'!C28</f>
        <v>5.1.24</v>
      </c>
      <c r="D33" s="46" t="str">
        <f>VLOOKUP(C33,'PC Despesas'!$C$4:$D$103,2,FALSE)</f>
        <v>-</v>
      </c>
      <c r="E33" s="65">
        <f>SUMIFS(Jan!$I$5:$I$619,Jan!$S$5:$S$619,"Despesa",Jan!$F$5:$F$619,CPagar!$D33,Jan!$J$5:$J$619,"Não Pago")</f>
        <v>0</v>
      </c>
      <c r="F33" s="65">
        <f>SUMIFS(Fev!$I$5:$I$619,Fev!$S$5:$S$619,"Despesa",Fev!$F$5:$F$619,CPagar!$D33,Fev!$J$5:$J$619,"Não Pago")</f>
        <v>0</v>
      </c>
      <c r="G33" s="65">
        <f>SUMIFS(Mar!$I$5:$I$619,Mar!$S$5:$S$619,"Despesa",Mar!$F$5:$F$619,CPagar!$D33,Mar!$J$5:$J$619,"Não Pago")</f>
        <v>0</v>
      </c>
      <c r="H33" s="65">
        <f>SUMIFS(Abr!$I$5:$I$619,Abr!$S$5:$S$619,"Despesa",Abr!$F$5:$F$619,CPagar!$D33,Abr!$J$5:$J$619,"Não Pago")</f>
        <v>0</v>
      </c>
      <c r="I33" s="65">
        <f>SUMIFS(Mai!$I$5:$I$619,Mai!$S$5:$S$619,"Despesa",Mai!$F$5:$F$619,CPagar!$D33,Mai!$J$5:$J$619,"Não Pago")</f>
        <v>0</v>
      </c>
      <c r="J33" s="65">
        <f>SUMIFS(Jun!$I$5:$I$619,Jun!$S$5:$S$619,"Despesa",Jun!$F$5:$F$619,CPagar!$D33,Jun!$J$5:$J$619,"Não Pago")</f>
        <v>0</v>
      </c>
      <c r="K33" s="65">
        <f>SUMIFS(Jul!$I$5:$I$619,Jul!$S$5:$S$619,"Despesa",Jul!$F$5:$F$619,CPagar!$D33,Jul!$J$5:$J$619,"Não Pago")</f>
        <v>0</v>
      </c>
      <c r="L33" s="65">
        <f>SUMIFS(Ago!$I$5:$I$619,Ago!$S$5:$S$619,"Despesa",Ago!$F$5:$F$619,CPagar!$D33,Ago!$J$5:$J$619,"Não Pago")</f>
        <v>0</v>
      </c>
      <c r="M33" s="65">
        <f>SUMIFS(Set!$I$5:$I$619,Set!$S$5:$S$619,"Despesa",Set!$F$5:$F$619,CPagar!$D33,Set!$J$5:$J$619,"Não Pago")</f>
        <v>0</v>
      </c>
      <c r="N33" s="65">
        <f>SUMIFS(Out!$I$5:$I$619,Out!$S$5:$S$619,"Despesa",Out!$F$5:$F$619,CPagar!$D33,Out!$J$5:$J$619,"Não Pago")</f>
        <v>0</v>
      </c>
      <c r="O33" s="65">
        <f>SUMIFS(Nov!$I$5:$I$619,Nov!$S$5:$S$619,"Despesa",Nov!$F$5:$F$619,CPagar!$D33,Nov!$J$5:$J$619,"Não Pago")</f>
        <v>0</v>
      </c>
      <c r="P33" s="65">
        <f>SUMIFS(Dez!$I$5:$I$619,Dez!$S$5:$S$619,"Despesa",Dez!$F$5:$F$619,CPagar!$D33,Dez!$J$5:$J$619,"Não Pago")</f>
        <v>0</v>
      </c>
      <c r="Q33" s="62">
        <f t="shared" si="2"/>
        <v>0</v>
      </c>
    </row>
    <row r="34" spans="3:17" ht="28.5" customHeight="1" thickTop="1" thickBot="1" x14ac:dyDescent="0.25">
      <c r="C34" s="45" t="str">
        <f>'PC Despesas'!C29</f>
        <v>5.1.25</v>
      </c>
      <c r="D34" s="46" t="str">
        <f>VLOOKUP(C34,'PC Despesas'!$C$4:$D$103,2,FALSE)</f>
        <v>-</v>
      </c>
      <c r="E34" s="65">
        <f>SUMIFS(Jan!$I$5:$I$619,Jan!$S$5:$S$619,"Despesa",Jan!$F$5:$F$619,CPagar!$D34,Jan!$J$5:$J$619,"Não Pago")</f>
        <v>0</v>
      </c>
      <c r="F34" s="65">
        <f>SUMIFS(Fev!$I$5:$I$619,Fev!$S$5:$S$619,"Despesa",Fev!$F$5:$F$619,CPagar!$D34,Fev!$J$5:$J$619,"Não Pago")</f>
        <v>0</v>
      </c>
      <c r="G34" s="65">
        <f>SUMIFS(Mar!$I$5:$I$619,Mar!$S$5:$S$619,"Despesa",Mar!$F$5:$F$619,CPagar!$D34,Mar!$J$5:$J$619,"Não Pago")</f>
        <v>0</v>
      </c>
      <c r="H34" s="65">
        <f>SUMIFS(Abr!$I$5:$I$619,Abr!$S$5:$S$619,"Despesa",Abr!$F$5:$F$619,CPagar!$D34,Abr!$J$5:$J$619,"Não Pago")</f>
        <v>0</v>
      </c>
      <c r="I34" s="65">
        <f>SUMIFS(Mai!$I$5:$I$619,Mai!$S$5:$S$619,"Despesa",Mai!$F$5:$F$619,CPagar!$D34,Mai!$J$5:$J$619,"Não Pago")</f>
        <v>0</v>
      </c>
      <c r="J34" s="65">
        <f>SUMIFS(Jun!$I$5:$I$619,Jun!$S$5:$S$619,"Despesa",Jun!$F$5:$F$619,CPagar!$D34,Jun!$J$5:$J$619,"Não Pago")</f>
        <v>0</v>
      </c>
      <c r="K34" s="65">
        <f>SUMIFS(Jul!$I$5:$I$619,Jul!$S$5:$S$619,"Despesa",Jul!$F$5:$F$619,CPagar!$D34,Jul!$J$5:$J$619,"Não Pago")</f>
        <v>0</v>
      </c>
      <c r="L34" s="65">
        <f>SUMIFS(Ago!$I$5:$I$619,Ago!$S$5:$S$619,"Despesa",Ago!$F$5:$F$619,CPagar!$D34,Ago!$J$5:$J$619,"Não Pago")</f>
        <v>0</v>
      </c>
      <c r="M34" s="65">
        <f>SUMIFS(Set!$I$5:$I$619,Set!$S$5:$S$619,"Despesa",Set!$F$5:$F$619,CPagar!$D34,Set!$J$5:$J$619,"Não Pago")</f>
        <v>0</v>
      </c>
      <c r="N34" s="65">
        <f>SUMIFS(Out!$I$5:$I$619,Out!$S$5:$S$619,"Despesa",Out!$F$5:$F$619,CPagar!$D34,Out!$J$5:$J$619,"Não Pago")</f>
        <v>0</v>
      </c>
      <c r="O34" s="65">
        <f>SUMIFS(Nov!$I$5:$I$619,Nov!$S$5:$S$619,"Despesa",Nov!$F$5:$F$619,CPagar!$D34,Nov!$J$5:$J$619,"Não Pago")</f>
        <v>0</v>
      </c>
      <c r="P34" s="65">
        <f>SUMIFS(Dez!$I$5:$I$619,Dez!$S$5:$S$619,"Despesa",Dez!$F$5:$F$619,CPagar!$D34,Dez!$J$5:$J$619,"Não Pago")</f>
        <v>0</v>
      </c>
      <c r="Q34" s="62">
        <f t="shared" si="2"/>
        <v>0</v>
      </c>
    </row>
    <row r="35" spans="3:17" ht="28.5" customHeight="1" thickTop="1" thickBot="1" x14ac:dyDescent="0.25">
      <c r="C35" s="45" t="str">
        <f>'PC Despesas'!C30</f>
        <v>5.1.26</v>
      </c>
      <c r="D35" s="46" t="str">
        <f>VLOOKUP(C35,'PC Despesas'!$C$4:$D$103,2,FALSE)</f>
        <v>-</v>
      </c>
      <c r="E35" s="65">
        <f>SUMIFS(Jan!$I$5:$I$619,Jan!$S$5:$S$619,"Despesa",Jan!$F$5:$F$619,CPagar!$D35,Jan!$J$5:$J$619,"Não Pago")</f>
        <v>0</v>
      </c>
      <c r="F35" s="65">
        <f>SUMIFS(Fev!$I$5:$I$619,Fev!$S$5:$S$619,"Despesa",Fev!$F$5:$F$619,CPagar!$D35,Fev!$J$5:$J$619,"Não Pago")</f>
        <v>0</v>
      </c>
      <c r="G35" s="65">
        <f>SUMIFS(Mar!$I$5:$I$619,Mar!$S$5:$S$619,"Despesa",Mar!$F$5:$F$619,CPagar!$D35,Mar!$J$5:$J$619,"Não Pago")</f>
        <v>0</v>
      </c>
      <c r="H35" s="65">
        <f>SUMIFS(Abr!$I$5:$I$619,Abr!$S$5:$S$619,"Despesa",Abr!$F$5:$F$619,CPagar!$D35,Abr!$J$5:$J$619,"Não Pago")</f>
        <v>0</v>
      </c>
      <c r="I35" s="65">
        <f>SUMIFS(Mai!$I$5:$I$619,Mai!$S$5:$S$619,"Despesa",Mai!$F$5:$F$619,CPagar!$D35,Mai!$J$5:$J$619,"Não Pago")</f>
        <v>0</v>
      </c>
      <c r="J35" s="65">
        <f>SUMIFS(Jun!$I$5:$I$619,Jun!$S$5:$S$619,"Despesa",Jun!$F$5:$F$619,CPagar!$D35,Jun!$J$5:$J$619,"Não Pago")</f>
        <v>0</v>
      </c>
      <c r="K35" s="65">
        <f>SUMIFS(Jul!$I$5:$I$619,Jul!$S$5:$S$619,"Despesa",Jul!$F$5:$F$619,CPagar!$D35,Jul!$J$5:$J$619,"Não Pago")</f>
        <v>0</v>
      </c>
      <c r="L35" s="65">
        <f>SUMIFS(Ago!$I$5:$I$619,Ago!$S$5:$S$619,"Despesa",Ago!$F$5:$F$619,CPagar!$D35,Ago!$J$5:$J$619,"Não Pago")</f>
        <v>0</v>
      </c>
      <c r="M35" s="65">
        <f>SUMIFS(Set!$I$5:$I$619,Set!$S$5:$S$619,"Despesa",Set!$F$5:$F$619,CPagar!$D35,Set!$J$5:$J$619,"Não Pago")</f>
        <v>0</v>
      </c>
      <c r="N35" s="65">
        <f>SUMIFS(Out!$I$5:$I$619,Out!$S$5:$S$619,"Despesa",Out!$F$5:$F$619,CPagar!$D35,Out!$J$5:$J$619,"Não Pago")</f>
        <v>0</v>
      </c>
      <c r="O35" s="65">
        <f>SUMIFS(Nov!$I$5:$I$619,Nov!$S$5:$S$619,"Despesa",Nov!$F$5:$F$619,CPagar!$D35,Nov!$J$5:$J$619,"Não Pago")</f>
        <v>0</v>
      </c>
      <c r="P35" s="65">
        <f>SUMIFS(Dez!$I$5:$I$619,Dez!$S$5:$S$619,"Despesa",Dez!$F$5:$F$619,CPagar!$D35,Dez!$J$5:$J$619,"Não Pago")</f>
        <v>0</v>
      </c>
      <c r="Q35" s="62">
        <f t="shared" si="2"/>
        <v>0</v>
      </c>
    </row>
    <row r="36" spans="3:17" ht="28.5" customHeight="1" thickTop="1" thickBot="1" x14ac:dyDescent="0.25">
      <c r="C36" s="45" t="str">
        <f>'PC Despesas'!C31</f>
        <v>5.1.27</v>
      </c>
      <c r="D36" s="46" t="str">
        <f>VLOOKUP(C36,'PC Despesas'!$C$4:$D$103,2,FALSE)</f>
        <v>-</v>
      </c>
      <c r="E36" s="65">
        <f>SUMIFS(Jan!$I$5:$I$619,Jan!$S$5:$S$619,"Despesa",Jan!$F$5:$F$619,CPagar!$D36,Jan!$J$5:$J$619,"Não Pago")</f>
        <v>0</v>
      </c>
      <c r="F36" s="65">
        <f>SUMIFS(Fev!$I$5:$I$619,Fev!$S$5:$S$619,"Despesa",Fev!$F$5:$F$619,CPagar!$D36,Fev!$J$5:$J$619,"Não Pago")</f>
        <v>0</v>
      </c>
      <c r="G36" s="65">
        <f>SUMIFS(Mar!$I$5:$I$619,Mar!$S$5:$S$619,"Despesa",Mar!$F$5:$F$619,CPagar!$D36,Mar!$J$5:$J$619,"Não Pago")</f>
        <v>0</v>
      </c>
      <c r="H36" s="65">
        <f>SUMIFS(Abr!$I$5:$I$619,Abr!$S$5:$S$619,"Despesa",Abr!$F$5:$F$619,CPagar!$D36,Abr!$J$5:$J$619,"Não Pago")</f>
        <v>0</v>
      </c>
      <c r="I36" s="65">
        <f>SUMIFS(Mai!$I$5:$I$619,Mai!$S$5:$S$619,"Despesa",Mai!$F$5:$F$619,CPagar!$D36,Mai!$J$5:$J$619,"Não Pago")</f>
        <v>0</v>
      </c>
      <c r="J36" s="65">
        <f>SUMIFS(Jun!$I$5:$I$619,Jun!$S$5:$S$619,"Despesa",Jun!$F$5:$F$619,CPagar!$D36,Jun!$J$5:$J$619,"Não Pago")</f>
        <v>0</v>
      </c>
      <c r="K36" s="65">
        <f>SUMIFS(Jul!$I$5:$I$619,Jul!$S$5:$S$619,"Despesa",Jul!$F$5:$F$619,CPagar!$D36,Jul!$J$5:$J$619,"Não Pago")</f>
        <v>0</v>
      </c>
      <c r="L36" s="65">
        <f>SUMIFS(Ago!$I$5:$I$619,Ago!$S$5:$S$619,"Despesa",Ago!$F$5:$F$619,CPagar!$D36,Ago!$J$5:$J$619,"Não Pago")</f>
        <v>0</v>
      </c>
      <c r="M36" s="65">
        <f>SUMIFS(Set!$I$5:$I$619,Set!$S$5:$S$619,"Despesa",Set!$F$5:$F$619,CPagar!$D36,Set!$J$5:$J$619,"Não Pago")</f>
        <v>0</v>
      </c>
      <c r="N36" s="65">
        <f>SUMIFS(Out!$I$5:$I$619,Out!$S$5:$S$619,"Despesa",Out!$F$5:$F$619,CPagar!$D36,Out!$J$5:$J$619,"Não Pago")</f>
        <v>0</v>
      </c>
      <c r="O36" s="65">
        <f>SUMIFS(Nov!$I$5:$I$619,Nov!$S$5:$S$619,"Despesa",Nov!$F$5:$F$619,CPagar!$D36,Nov!$J$5:$J$619,"Não Pago")</f>
        <v>0</v>
      </c>
      <c r="P36" s="65">
        <f>SUMIFS(Dez!$I$5:$I$619,Dez!$S$5:$S$619,"Despesa",Dez!$F$5:$F$619,CPagar!$D36,Dez!$J$5:$J$619,"Não Pago")</f>
        <v>0</v>
      </c>
      <c r="Q36" s="62">
        <f t="shared" si="2"/>
        <v>0</v>
      </c>
    </row>
    <row r="37" spans="3:17" ht="28.5" customHeight="1" thickTop="1" thickBot="1" x14ac:dyDescent="0.25">
      <c r="C37" s="45" t="str">
        <f>'PC Despesas'!C32</f>
        <v>5.1.28</v>
      </c>
      <c r="D37" s="46" t="str">
        <f>VLOOKUP(C37,'PC Despesas'!$C$4:$D$103,2,FALSE)</f>
        <v>-</v>
      </c>
      <c r="E37" s="65">
        <f>SUMIFS(Jan!$I$5:$I$619,Jan!$S$5:$S$619,"Despesa",Jan!$F$5:$F$619,CPagar!$D37,Jan!$J$5:$J$619,"Não Pago")</f>
        <v>0</v>
      </c>
      <c r="F37" s="65">
        <f>SUMIFS(Fev!$I$5:$I$619,Fev!$S$5:$S$619,"Despesa",Fev!$F$5:$F$619,CPagar!$D37,Fev!$J$5:$J$619,"Não Pago")</f>
        <v>0</v>
      </c>
      <c r="G37" s="65">
        <f>SUMIFS(Mar!$I$5:$I$619,Mar!$S$5:$S$619,"Despesa",Mar!$F$5:$F$619,CPagar!$D37,Mar!$J$5:$J$619,"Não Pago")</f>
        <v>0</v>
      </c>
      <c r="H37" s="65">
        <f>SUMIFS(Abr!$I$5:$I$619,Abr!$S$5:$S$619,"Despesa",Abr!$F$5:$F$619,CPagar!$D37,Abr!$J$5:$J$619,"Não Pago")</f>
        <v>0</v>
      </c>
      <c r="I37" s="65">
        <f>SUMIFS(Mai!$I$5:$I$619,Mai!$S$5:$S$619,"Despesa",Mai!$F$5:$F$619,CPagar!$D37,Mai!$J$5:$J$619,"Não Pago")</f>
        <v>0</v>
      </c>
      <c r="J37" s="65">
        <f>SUMIFS(Jun!$I$5:$I$619,Jun!$S$5:$S$619,"Despesa",Jun!$F$5:$F$619,CPagar!$D37,Jun!$J$5:$J$619,"Não Pago")</f>
        <v>0</v>
      </c>
      <c r="K37" s="65">
        <f>SUMIFS(Jul!$I$5:$I$619,Jul!$S$5:$S$619,"Despesa",Jul!$F$5:$F$619,CPagar!$D37,Jul!$J$5:$J$619,"Não Pago")</f>
        <v>0</v>
      </c>
      <c r="L37" s="65">
        <f>SUMIFS(Ago!$I$5:$I$619,Ago!$S$5:$S$619,"Despesa",Ago!$F$5:$F$619,CPagar!$D37,Ago!$J$5:$J$619,"Não Pago")</f>
        <v>0</v>
      </c>
      <c r="M37" s="65">
        <f>SUMIFS(Set!$I$5:$I$619,Set!$S$5:$S$619,"Despesa",Set!$F$5:$F$619,CPagar!$D37,Set!$J$5:$J$619,"Não Pago")</f>
        <v>0</v>
      </c>
      <c r="N37" s="65">
        <f>SUMIFS(Out!$I$5:$I$619,Out!$S$5:$S$619,"Despesa",Out!$F$5:$F$619,CPagar!$D37,Out!$J$5:$J$619,"Não Pago")</f>
        <v>0</v>
      </c>
      <c r="O37" s="65">
        <f>SUMIFS(Nov!$I$5:$I$619,Nov!$S$5:$S$619,"Despesa",Nov!$F$5:$F$619,CPagar!$D37,Nov!$J$5:$J$619,"Não Pago")</f>
        <v>0</v>
      </c>
      <c r="P37" s="65">
        <f>SUMIFS(Dez!$I$5:$I$619,Dez!$S$5:$S$619,"Despesa",Dez!$F$5:$F$619,CPagar!$D37,Dez!$J$5:$J$619,"Não Pago")</f>
        <v>0</v>
      </c>
      <c r="Q37" s="62">
        <f t="shared" si="2"/>
        <v>0</v>
      </c>
    </row>
    <row r="38" spans="3:17" ht="28.5" customHeight="1" thickTop="1" thickBot="1" x14ac:dyDescent="0.25">
      <c r="C38" s="45" t="str">
        <f>'PC Despesas'!C33</f>
        <v>5.1.29</v>
      </c>
      <c r="D38" s="46" t="str">
        <f>VLOOKUP(C38,'PC Despesas'!$C$4:$D$103,2,FALSE)</f>
        <v>-</v>
      </c>
      <c r="E38" s="65">
        <f>SUMIFS(Jan!$I$5:$I$619,Jan!$S$5:$S$619,"Despesa",Jan!$F$5:$F$619,CPagar!$D38,Jan!$J$5:$J$619,"Não Pago")</f>
        <v>0</v>
      </c>
      <c r="F38" s="65">
        <f>SUMIFS(Fev!$I$5:$I$619,Fev!$S$5:$S$619,"Despesa",Fev!$F$5:$F$619,CPagar!$D38,Fev!$J$5:$J$619,"Não Pago")</f>
        <v>0</v>
      </c>
      <c r="G38" s="65">
        <f>SUMIFS(Mar!$I$5:$I$619,Mar!$S$5:$S$619,"Despesa",Mar!$F$5:$F$619,CPagar!$D38,Mar!$J$5:$J$619,"Não Pago")</f>
        <v>0</v>
      </c>
      <c r="H38" s="65">
        <f>SUMIFS(Abr!$I$5:$I$619,Abr!$S$5:$S$619,"Despesa",Abr!$F$5:$F$619,CPagar!$D38,Abr!$J$5:$J$619,"Não Pago")</f>
        <v>0</v>
      </c>
      <c r="I38" s="65">
        <f>SUMIFS(Mai!$I$5:$I$619,Mai!$S$5:$S$619,"Despesa",Mai!$F$5:$F$619,CPagar!$D38,Mai!$J$5:$J$619,"Não Pago")</f>
        <v>0</v>
      </c>
      <c r="J38" s="65">
        <f>SUMIFS(Jun!$I$5:$I$619,Jun!$S$5:$S$619,"Despesa",Jun!$F$5:$F$619,CPagar!$D38,Jun!$J$5:$J$619,"Não Pago")</f>
        <v>0</v>
      </c>
      <c r="K38" s="65">
        <f>SUMIFS(Jul!$I$5:$I$619,Jul!$S$5:$S$619,"Despesa",Jul!$F$5:$F$619,CPagar!$D38,Jul!$J$5:$J$619,"Não Pago")</f>
        <v>0</v>
      </c>
      <c r="L38" s="65">
        <f>SUMIFS(Ago!$I$5:$I$619,Ago!$S$5:$S$619,"Despesa",Ago!$F$5:$F$619,CPagar!$D38,Ago!$J$5:$J$619,"Não Pago")</f>
        <v>0</v>
      </c>
      <c r="M38" s="65">
        <f>SUMIFS(Set!$I$5:$I$619,Set!$S$5:$S$619,"Despesa",Set!$F$5:$F$619,CPagar!$D38,Set!$J$5:$J$619,"Não Pago")</f>
        <v>0</v>
      </c>
      <c r="N38" s="65">
        <f>SUMIFS(Out!$I$5:$I$619,Out!$S$5:$S$619,"Despesa",Out!$F$5:$F$619,CPagar!$D38,Out!$J$5:$J$619,"Não Pago")</f>
        <v>0</v>
      </c>
      <c r="O38" s="65">
        <f>SUMIFS(Nov!$I$5:$I$619,Nov!$S$5:$S$619,"Despesa",Nov!$F$5:$F$619,CPagar!$D38,Nov!$J$5:$J$619,"Não Pago")</f>
        <v>0</v>
      </c>
      <c r="P38" s="65">
        <f>SUMIFS(Dez!$I$5:$I$619,Dez!$S$5:$S$619,"Despesa",Dez!$F$5:$F$619,CPagar!$D38,Dez!$J$5:$J$619,"Não Pago")</f>
        <v>0</v>
      </c>
      <c r="Q38" s="62">
        <f t="shared" si="2"/>
        <v>0</v>
      </c>
    </row>
    <row r="39" spans="3:17" ht="28.5" customHeight="1" thickTop="1" thickBot="1" x14ac:dyDescent="0.25">
      <c r="C39" s="45" t="str">
        <f>'PC Despesas'!C34</f>
        <v>5.1.30</v>
      </c>
      <c r="D39" s="46" t="str">
        <f>VLOOKUP(C39,'PC Despesas'!$C$4:$D$103,2,FALSE)</f>
        <v>-</v>
      </c>
      <c r="E39" s="65">
        <f>SUMIFS(Jan!$I$5:$I$619,Jan!$S$5:$S$619,"Despesa",Jan!$F$5:$F$619,CPagar!$D39,Jan!$J$5:$J$619,"Não Pago")</f>
        <v>0</v>
      </c>
      <c r="F39" s="65">
        <f>SUMIFS(Fev!$I$5:$I$619,Fev!$S$5:$S$619,"Despesa",Fev!$F$5:$F$619,CPagar!$D39,Fev!$J$5:$J$619,"Não Pago")</f>
        <v>0</v>
      </c>
      <c r="G39" s="65">
        <f>SUMIFS(Mar!$I$5:$I$619,Mar!$S$5:$S$619,"Despesa",Mar!$F$5:$F$619,CPagar!$D39,Mar!$J$5:$J$619,"Não Pago")</f>
        <v>0</v>
      </c>
      <c r="H39" s="65">
        <f>SUMIFS(Abr!$I$5:$I$619,Abr!$S$5:$S$619,"Despesa",Abr!$F$5:$F$619,CPagar!$D39,Abr!$J$5:$J$619,"Não Pago")</f>
        <v>0</v>
      </c>
      <c r="I39" s="65">
        <f>SUMIFS(Mai!$I$5:$I$619,Mai!$S$5:$S$619,"Despesa",Mai!$F$5:$F$619,CPagar!$D39,Mai!$J$5:$J$619,"Não Pago")</f>
        <v>0</v>
      </c>
      <c r="J39" s="65">
        <f>SUMIFS(Jun!$I$5:$I$619,Jun!$S$5:$S$619,"Despesa",Jun!$F$5:$F$619,CPagar!$D39,Jun!$J$5:$J$619,"Não Pago")</f>
        <v>0</v>
      </c>
      <c r="K39" s="65">
        <f>SUMIFS(Jul!$I$5:$I$619,Jul!$S$5:$S$619,"Despesa",Jul!$F$5:$F$619,CPagar!$D39,Jul!$J$5:$J$619,"Não Pago")</f>
        <v>0</v>
      </c>
      <c r="L39" s="65">
        <f>SUMIFS(Ago!$I$5:$I$619,Ago!$S$5:$S$619,"Despesa",Ago!$F$5:$F$619,CPagar!$D39,Ago!$J$5:$J$619,"Não Pago")</f>
        <v>0</v>
      </c>
      <c r="M39" s="65">
        <f>SUMIFS(Set!$I$5:$I$619,Set!$S$5:$S$619,"Despesa",Set!$F$5:$F$619,CPagar!$D39,Set!$J$5:$J$619,"Não Pago")</f>
        <v>0</v>
      </c>
      <c r="N39" s="65">
        <f>SUMIFS(Out!$I$5:$I$619,Out!$S$5:$S$619,"Despesa",Out!$F$5:$F$619,CPagar!$D39,Out!$J$5:$J$619,"Não Pago")</f>
        <v>0</v>
      </c>
      <c r="O39" s="65">
        <f>SUMIFS(Nov!$I$5:$I$619,Nov!$S$5:$S$619,"Despesa",Nov!$F$5:$F$619,CPagar!$D39,Nov!$J$5:$J$619,"Não Pago")</f>
        <v>0</v>
      </c>
      <c r="P39" s="65">
        <f>SUMIFS(Dez!$I$5:$I$619,Dez!$S$5:$S$619,"Despesa",Dez!$F$5:$F$619,CPagar!$D39,Dez!$J$5:$J$619,"Não Pago")</f>
        <v>0</v>
      </c>
      <c r="Q39" s="62">
        <f t="shared" si="2"/>
        <v>0</v>
      </c>
    </row>
    <row r="40" spans="3:17" ht="28.5" customHeight="1" thickTop="1" thickBot="1" x14ac:dyDescent="0.25">
      <c r="C40" s="45" t="str">
        <f>'PC Despesas'!C35</f>
        <v>5.1.31</v>
      </c>
      <c r="D40" s="46" t="str">
        <f>VLOOKUP(C40,'PC Despesas'!$C$4:$D$103,2,FALSE)</f>
        <v>-</v>
      </c>
      <c r="E40" s="65">
        <f>SUMIFS(Jan!$I$5:$I$619,Jan!$S$5:$S$619,"Despesa",Jan!$F$5:$F$619,CPagar!$D40,Jan!$J$5:$J$619,"Não Pago")</f>
        <v>0</v>
      </c>
      <c r="F40" s="65">
        <f>SUMIFS(Fev!$I$5:$I$619,Fev!$S$5:$S$619,"Despesa",Fev!$F$5:$F$619,CPagar!$D40,Fev!$J$5:$J$619,"Não Pago")</f>
        <v>0</v>
      </c>
      <c r="G40" s="65">
        <f>SUMIFS(Mar!$I$5:$I$619,Mar!$S$5:$S$619,"Despesa",Mar!$F$5:$F$619,CPagar!$D40,Mar!$J$5:$J$619,"Não Pago")</f>
        <v>0</v>
      </c>
      <c r="H40" s="65">
        <f>SUMIFS(Abr!$I$5:$I$619,Abr!$S$5:$S$619,"Despesa",Abr!$F$5:$F$619,CPagar!$D40,Abr!$J$5:$J$619,"Não Pago")</f>
        <v>0</v>
      </c>
      <c r="I40" s="65">
        <f>SUMIFS(Mai!$I$5:$I$619,Mai!$S$5:$S$619,"Despesa",Mai!$F$5:$F$619,CPagar!$D40,Mai!$J$5:$J$619,"Não Pago")</f>
        <v>0</v>
      </c>
      <c r="J40" s="65">
        <f>SUMIFS(Jun!$I$5:$I$619,Jun!$S$5:$S$619,"Despesa",Jun!$F$5:$F$619,CPagar!$D40,Jun!$J$5:$J$619,"Não Pago")</f>
        <v>0</v>
      </c>
      <c r="K40" s="65">
        <f>SUMIFS(Jul!$I$5:$I$619,Jul!$S$5:$S$619,"Despesa",Jul!$F$5:$F$619,CPagar!$D40,Jul!$J$5:$J$619,"Não Pago")</f>
        <v>0</v>
      </c>
      <c r="L40" s="65">
        <f>SUMIFS(Ago!$I$5:$I$619,Ago!$S$5:$S$619,"Despesa",Ago!$F$5:$F$619,CPagar!$D40,Ago!$J$5:$J$619,"Não Pago")</f>
        <v>0</v>
      </c>
      <c r="M40" s="65">
        <f>SUMIFS(Set!$I$5:$I$619,Set!$S$5:$S$619,"Despesa",Set!$F$5:$F$619,CPagar!$D40,Set!$J$5:$J$619,"Não Pago")</f>
        <v>0</v>
      </c>
      <c r="N40" s="65">
        <f>SUMIFS(Out!$I$5:$I$619,Out!$S$5:$S$619,"Despesa",Out!$F$5:$F$619,CPagar!$D40,Out!$J$5:$J$619,"Não Pago")</f>
        <v>0</v>
      </c>
      <c r="O40" s="65">
        <f>SUMIFS(Nov!$I$5:$I$619,Nov!$S$5:$S$619,"Despesa",Nov!$F$5:$F$619,CPagar!$D40,Nov!$J$5:$J$619,"Não Pago")</f>
        <v>0</v>
      </c>
      <c r="P40" s="65">
        <f>SUMIFS(Dez!$I$5:$I$619,Dez!$S$5:$S$619,"Despesa",Dez!$F$5:$F$619,CPagar!$D40,Dez!$J$5:$J$619,"Não Pago")</f>
        <v>0</v>
      </c>
      <c r="Q40" s="62">
        <f t="shared" si="2"/>
        <v>0</v>
      </c>
    </row>
    <row r="41" spans="3:17" ht="28.5" customHeight="1" thickTop="1" thickBot="1" x14ac:dyDescent="0.25">
      <c r="C41" s="45" t="str">
        <f>'PC Despesas'!C36</f>
        <v>5.1.32</v>
      </c>
      <c r="D41" s="46" t="str">
        <f>VLOOKUP(C41,'PC Despesas'!$C$4:$D$103,2,FALSE)</f>
        <v>-</v>
      </c>
      <c r="E41" s="65">
        <f>SUMIFS(Jan!$I$5:$I$619,Jan!$S$5:$S$619,"Despesa",Jan!$F$5:$F$619,CPagar!$D41,Jan!$J$5:$J$619,"Não Pago")</f>
        <v>0</v>
      </c>
      <c r="F41" s="65">
        <f>SUMIFS(Fev!$I$5:$I$619,Fev!$S$5:$S$619,"Despesa",Fev!$F$5:$F$619,CPagar!$D41,Fev!$J$5:$J$619,"Não Pago")</f>
        <v>0</v>
      </c>
      <c r="G41" s="65">
        <f>SUMIFS(Mar!$I$5:$I$619,Mar!$S$5:$S$619,"Despesa",Mar!$F$5:$F$619,CPagar!$D41,Mar!$J$5:$J$619,"Não Pago")</f>
        <v>0</v>
      </c>
      <c r="H41" s="65">
        <f>SUMIFS(Abr!$I$5:$I$619,Abr!$S$5:$S$619,"Despesa",Abr!$F$5:$F$619,CPagar!$D41,Abr!$J$5:$J$619,"Não Pago")</f>
        <v>0</v>
      </c>
      <c r="I41" s="65">
        <f>SUMIFS(Mai!$I$5:$I$619,Mai!$S$5:$S$619,"Despesa",Mai!$F$5:$F$619,CPagar!$D41,Mai!$J$5:$J$619,"Não Pago")</f>
        <v>0</v>
      </c>
      <c r="J41" s="65">
        <f>SUMIFS(Jun!$I$5:$I$619,Jun!$S$5:$S$619,"Despesa",Jun!$F$5:$F$619,CPagar!$D41,Jun!$J$5:$J$619,"Não Pago")</f>
        <v>0</v>
      </c>
      <c r="K41" s="65">
        <f>SUMIFS(Jul!$I$5:$I$619,Jul!$S$5:$S$619,"Despesa",Jul!$F$5:$F$619,CPagar!$D41,Jul!$J$5:$J$619,"Não Pago")</f>
        <v>0</v>
      </c>
      <c r="L41" s="65">
        <f>SUMIFS(Ago!$I$5:$I$619,Ago!$S$5:$S$619,"Despesa",Ago!$F$5:$F$619,CPagar!$D41,Ago!$J$5:$J$619,"Não Pago")</f>
        <v>0</v>
      </c>
      <c r="M41" s="65">
        <f>SUMIFS(Set!$I$5:$I$619,Set!$S$5:$S$619,"Despesa",Set!$F$5:$F$619,CPagar!$D41,Set!$J$5:$J$619,"Não Pago")</f>
        <v>0</v>
      </c>
      <c r="N41" s="65">
        <f>SUMIFS(Out!$I$5:$I$619,Out!$S$5:$S$619,"Despesa",Out!$F$5:$F$619,CPagar!$D41,Out!$J$5:$J$619,"Não Pago")</f>
        <v>0</v>
      </c>
      <c r="O41" s="65">
        <f>SUMIFS(Nov!$I$5:$I$619,Nov!$S$5:$S$619,"Despesa",Nov!$F$5:$F$619,CPagar!$D41,Nov!$J$5:$J$619,"Não Pago")</f>
        <v>0</v>
      </c>
      <c r="P41" s="65">
        <f>SUMIFS(Dez!$I$5:$I$619,Dez!$S$5:$S$619,"Despesa",Dez!$F$5:$F$619,CPagar!$D41,Dez!$J$5:$J$619,"Não Pago")</f>
        <v>0</v>
      </c>
      <c r="Q41" s="62">
        <f t="shared" si="2"/>
        <v>0</v>
      </c>
    </row>
    <row r="42" spans="3:17" ht="28.5" customHeight="1" thickTop="1" thickBot="1" x14ac:dyDescent="0.25">
      <c r="C42" s="45" t="str">
        <f>'PC Despesas'!C37</f>
        <v>5.1.33</v>
      </c>
      <c r="D42" s="46" t="str">
        <f>VLOOKUP(C42,'PC Despesas'!$C$4:$D$103,2,FALSE)</f>
        <v>-</v>
      </c>
      <c r="E42" s="65">
        <f>SUMIFS(Jan!$I$5:$I$619,Jan!$S$5:$S$619,"Despesa",Jan!$F$5:$F$619,CPagar!$D42,Jan!$J$5:$J$619,"Não Pago")</f>
        <v>0</v>
      </c>
      <c r="F42" s="65">
        <f>SUMIFS(Fev!$I$5:$I$619,Fev!$S$5:$S$619,"Despesa",Fev!$F$5:$F$619,CPagar!$D42,Fev!$J$5:$J$619,"Não Pago")</f>
        <v>0</v>
      </c>
      <c r="G42" s="65">
        <f>SUMIFS(Mar!$I$5:$I$619,Mar!$S$5:$S$619,"Despesa",Mar!$F$5:$F$619,CPagar!$D42,Mar!$J$5:$J$619,"Não Pago")</f>
        <v>0</v>
      </c>
      <c r="H42" s="65">
        <f>SUMIFS(Abr!$I$5:$I$619,Abr!$S$5:$S$619,"Despesa",Abr!$F$5:$F$619,CPagar!$D42,Abr!$J$5:$J$619,"Não Pago")</f>
        <v>0</v>
      </c>
      <c r="I42" s="65">
        <f>SUMIFS(Mai!$I$5:$I$619,Mai!$S$5:$S$619,"Despesa",Mai!$F$5:$F$619,CPagar!$D42,Mai!$J$5:$J$619,"Não Pago")</f>
        <v>0</v>
      </c>
      <c r="J42" s="65">
        <f>SUMIFS(Jun!$I$5:$I$619,Jun!$S$5:$S$619,"Despesa",Jun!$F$5:$F$619,CPagar!$D42,Jun!$J$5:$J$619,"Não Pago")</f>
        <v>0</v>
      </c>
      <c r="K42" s="65">
        <f>SUMIFS(Jul!$I$5:$I$619,Jul!$S$5:$S$619,"Despesa",Jul!$F$5:$F$619,CPagar!$D42,Jul!$J$5:$J$619,"Não Pago")</f>
        <v>0</v>
      </c>
      <c r="L42" s="65">
        <f>SUMIFS(Ago!$I$5:$I$619,Ago!$S$5:$S$619,"Despesa",Ago!$F$5:$F$619,CPagar!$D42,Ago!$J$5:$J$619,"Não Pago")</f>
        <v>0</v>
      </c>
      <c r="M42" s="65">
        <f>SUMIFS(Set!$I$5:$I$619,Set!$S$5:$S$619,"Despesa",Set!$F$5:$F$619,CPagar!$D42,Set!$J$5:$J$619,"Não Pago")</f>
        <v>0</v>
      </c>
      <c r="N42" s="65">
        <f>SUMIFS(Out!$I$5:$I$619,Out!$S$5:$S$619,"Despesa",Out!$F$5:$F$619,CPagar!$D42,Out!$J$5:$J$619,"Não Pago")</f>
        <v>0</v>
      </c>
      <c r="O42" s="65">
        <f>SUMIFS(Nov!$I$5:$I$619,Nov!$S$5:$S$619,"Despesa",Nov!$F$5:$F$619,CPagar!$D42,Nov!$J$5:$J$619,"Não Pago")</f>
        <v>0</v>
      </c>
      <c r="P42" s="65">
        <f>SUMIFS(Dez!$I$5:$I$619,Dez!$S$5:$S$619,"Despesa",Dez!$F$5:$F$619,CPagar!$D42,Dez!$J$5:$J$619,"Não Pago")</f>
        <v>0</v>
      </c>
      <c r="Q42" s="62">
        <f t="shared" si="2"/>
        <v>0</v>
      </c>
    </row>
    <row r="43" spans="3:17" ht="28.5" customHeight="1" thickTop="1" thickBot="1" x14ac:dyDescent="0.25">
      <c r="C43" s="45" t="str">
        <f>'PC Despesas'!C38</f>
        <v>5.1.34</v>
      </c>
      <c r="D43" s="46" t="str">
        <f>VLOOKUP(C43,'PC Despesas'!$C$4:$D$103,2,FALSE)</f>
        <v>-</v>
      </c>
      <c r="E43" s="65">
        <f>SUMIFS(Jan!$I$5:$I$619,Jan!$S$5:$S$619,"Despesa",Jan!$F$5:$F$619,CPagar!$D43,Jan!$J$5:$J$619,"Não Pago")</f>
        <v>0</v>
      </c>
      <c r="F43" s="65">
        <f>SUMIFS(Fev!$I$5:$I$619,Fev!$S$5:$S$619,"Despesa",Fev!$F$5:$F$619,CPagar!$D43,Fev!$J$5:$J$619,"Não Pago")</f>
        <v>0</v>
      </c>
      <c r="G43" s="65">
        <f>SUMIFS(Mar!$I$5:$I$619,Mar!$S$5:$S$619,"Despesa",Mar!$F$5:$F$619,CPagar!$D43,Mar!$J$5:$J$619,"Não Pago")</f>
        <v>0</v>
      </c>
      <c r="H43" s="65">
        <f>SUMIFS(Abr!$I$5:$I$619,Abr!$S$5:$S$619,"Despesa",Abr!$F$5:$F$619,CPagar!$D43,Abr!$J$5:$J$619,"Não Pago")</f>
        <v>0</v>
      </c>
      <c r="I43" s="65">
        <f>SUMIFS(Mai!$I$5:$I$619,Mai!$S$5:$S$619,"Despesa",Mai!$F$5:$F$619,CPagar!$D43,Mai!$J$5:$J$619,"Não Pago")</f>
        <v>0</v>
      </c>
      <c r="J43" s="65">
        <f>SUMIFS(Jun!$I$5:$I$619,Jun!$S$5:$S$619,"Despesa",Jun!$F$5:$F$619,CPagar!$D43,Jun!$J$5:$J$619,"Não Pago")</f>
        <v>0</v>
      </c>
      <c r="K43" s="65">
        <f>SUMIFS(Jul!$I$5:$I$619,Jul!$S$5:$S$619,"Despesa",Jul!$F$5:$F$619,CPagar!$D43,Jul!$J$5:$J$619,"Não Pago")</f>
        <v>0</v>
      </c>
      <c r="L43" s="65">
        <f>SUMIFS(Ago!$I$5:$I$619,Ago!$S$5:$S$619,"Despesa",Ago!$F$5:$F$619,CPagar!$D43,Ago!$J$5:$J$619,"Não Pago")</f>
        <v>0</v>
      </c>
      <c r="M43" s="65">
        <f>SUMIFS(Set!$I$5:$I$619,Set!$S$5:$S$619,"Despesa",Set!$F$5:$F$619,CPagar!$D43,Set!$J$5:$J$619,"Não Pago")</f>
        <v>0</v>
      </c>
      <c r="N43" s="65">
        <f>SUMIFS(Out!$I$5:$I$619,Out!$S$5:$S$619,"Despesa",Out!$F$5:$F$619,CPagar!$D43,Out!$J$5:$J$619,"Não Pago")</f>
        <v>0</v>
      </c>
      <c r="O43" s="65">
        <f>SUMIFS(Nov!$I$5:$I$619,Nov!$S$5:$S$619,"Despesa",Nov!$F$5:$F$619,CPagar!$D43,Nov!$J$5:$J$619,"Não Pago")</f>
        <v>0</v>
      </c>
      <c r="P43" s="65">
        <f>SUMIFS(Dez!$I$5:$I$619,Dez!$S$5:$S$619,"Despesa",Dez!$F$5:$F$619,CPagar!$D43,Dez!$J$5:$J$619,"Não Pago")</f>
        <v>0</v>
      </c>
      <c r="Q43" s="62">
        <f t="shared" si="2"/>
        <v>0</v>
      </c>
    </row>
    <row r="44" spans="3:17" ht="28.5" customHeight="1" thickTop="1" thickBot="1" x14ac:dyDescent="0.25">
      <c r="C44" s="45" t="str">
        <f>'PC Despesas'!C39</f>
        <v>5.1.35</v>
      </c>
      <c r="D44" s="46" t="str">
        <f>VLOOKUP(C44,'PC Despesas'!$C$4:$D$103,2,FALSE)</f>
        <v>-</v>
      </c>
      <c r="E44" s="65">
        <f>SUMIFS(Jan!$I$5:$I$619,Jan!$S$5:$S$619,"Despesa",Jan!$F$5:$F$619,CPagar!$D44,Jan!$J$5:$J$619,"Não Pago")</f>
        <v>0</v>
      </c>
      <c r="F44" s="65">
        <f>SUMIFS(Fev!$I$5:$I$619,Fev!$S$5:$S$619,"Despesa",Fev!$F$5:$F$619,CPagar!$D44,Fev!$J$5:$J$619,"Não Pago")</f>
        <v>0</v>
      </c>
      <c r="G44" s="65">
        <f>SUMIFS(Mar!$I$5:$I$619,Mar!$S$5:$S$619,"Despesa",Mar!$F$5:$F$619,CPagar!$D44,Mar!$J$5:$J$619,"Não Pago")</f>
        <v>0</v>
      </c>
      <c r="H44" s="65">
        <f>SUMIFS(Abr!$I$5:$I$619,Abr!$S$5:$S$619,"Despesa",Abr!$F$5:$F$619,CPagar!$D44,Abr!$J$5:$J$619,"Não Pago")</f>
        <v>0</v>
      </c>
      <c r="I44" s="65">
        <f>SUMIFS(Mai!$I$5:$I$619,Mai!$S$5:$S$619,"Despesa",Mai!$F$5:$F$619,CPagar!$D44,Mai!$J$5:$J$619,"Não Pago")</f>
        <v>0</v>
      </c>
      <c r="J44" s="65">
        <f>SUMIFS(Jun!$I$5:$I$619,Jun!$S$5:$S$619,"Despesa",Jun!$F$5:$F$619,CPagar!$D44,Jun!$J$5:$J$619,"Não Pago")</f>
        <v>0</v>
      </c>
      <c r="K44" s="65">
        <f>SUMIFS(Jul!$I$5:$I$619,Jul!$S$5:$S$619,"Despesa",Jul!$F$5:$F$619,CPagar!$D44,Jul!$J$5:$J$619,"Não Pago")</f>
        <v>0</v>
      </c>
      <c r="L44" s="65">
        <f>SUMIFS(Ago!$I$5:$I$619,Ago!$S$5:$S$619,"Despesa",Ago!$F$5:$F$619,CPagar!$D44,Ago!$J$5:$J$619,"Não Pago")</f>
        <v>0</v>
      </c>
      <c r="M44" s="65">
        <f>SUMIFS(Set!$I$5:$I$619,Set!$S$5:$S$619,"Despesa",Set!$F$5:$F$619,CPagar!$D44,Set!$J$5:$J$619,"Não Pago")</f>
        <v>0</v>
      </c>
      <c r="N44" s="65">
        <f>SUMIFS(Out!$I$5:$I$619,Out!$S$5:$S$619,"Despesa",Out!$F$5:$F$619,CPagar!$D44,Out!$J$5:$J$619,"Não Pago")</f>
        <v>0</v>
      </c>
      <c r="O44" s="65">
        <f>SUMIFS(Nov!$I$5:$I$619,Nov!$S$5:$S$619,"Despesa",Nov!$F$5:$F$619,CPagar!$D44,Nov!$J$5:$J$619,"Não Pago")</f>
        <v>0</v>
      </c>
      <c r="P44" s="65">
        <f>SUMIFS(Dez!$I$5:$I$619,Dez!$S$5:$S$619,"Despesa",Dez!$F$5:$F$619,CPagar!$D44,Dez!$J$5:$J$619,"Não Pago")</f>
        <v>0</v>
      </c>
      <c r="Q44" s="62">
        <f t="shared" si="2"/>
        <v>0</v>
      </c>
    </row>
    <row r="45" spans="3:17" ht="28.5" customHeight="1" thickTop="1" thickBot="1" x14ac:dyDescent="0.25">
      <c r="C45" s="45" t="str">
        <f>'PC Despesas'!C40</f>
        <v>5.1.36</v>
      </c>
      <c r="D45" s="46" t="str">
        <f>VLOOKUP(C45,'PC Despesas'!$C$4:$D$103,2,FALSE)</f>
        <v>-</v>
      </c>
      <c r="E45" s="65">
        <f>SUMIFS(Jan!$I$5:$I$619,Jan!$S$5:$S$619,"Despesa",Jan!$F$5:$F$619,CPagar!$D45,Jan!$J$5:$J$619,"Não Pago")</f>
        <v>0</v>
      </c>
      <c r="F45" s="65">
        <f>SUMIFS(Fev!$I$5:$I$619,Fev!$S$5:$S$619,"Despesa",Fev!$F$5:$F$619,CPagar!$D45,Fev!$J$5:$J$619,"Não Pago")</f>
        <v>0</v>
      </c>
      <c r="G45" s="65">
        <f>SUMIFS(Mar!$I$5:$I$619,Mar!$S$5:$S$619,"Despesa",Mar!$F$5:$F$619,CPagar!$D45,Mar!$J$5:$J$619,"Não Pago")</f>
        <v>0</v>
      </c>
      <c r="H45" s="65">
        <f>SUMIFS(Abr!$I$5:$I$619,Abr!$S$5:$S$619,"Despesa",Abr!$F$5:$F$619,CPagar!$D45,Abr!$J$5:$J$619,"Não Pago")</f>
        <v>0</v>
      </c>
      <c r="I45" s="65">
        <f>SUMIFS(Mai!$I$5:$I$619,Mai!$S$5:$S$619,"Despesa",Mai!$F$5:$F$619,CPagar!$D45,Mai!$J$5:$J$619,"Não Pago")</f>
        <v>0</v>
      </c>
      <c r="J45" s="65">
        <f>SUMIFS(Jun!$I$5:$I$619,Jun!$S$5:$S$619,"Despesa",Jun!$F$5:$F$619,CPagar!$D45,Jun!$J$5:$J$619,"Não Pago")</f>
        <v>0</v>
      </c>
      <c r="K45" s="65">
        <f>SUMIFS(Jul!$I$5:$I$619,Jul!$S$5:$S$619,"Despesa",Jul!$F$5:$F$619,CPagar!$D45,Jul!$J$5:$J$619,"Não Pago")</f>
        <v>0</v>
      </c>
      <c r="L45" s="65">
        <f>SUMIFS(Ago!$I$5:$I$619,Ago!$S$5:$S$619,"Despesa",Ago!$F$5:$F$619,CPagar!$D45,Ago!$J$5:$J$619,"Não Pago")</f>
        <v>0</v>
      </c>
      <c r="M45" s="65">
        <f>SUMIFS(Set!$I$5:$I$619,Set!$S$5:$S$619,"Despesa",Set!$F$5:$F$619,CPagar!$D45,Set!$J$5:$J$619,"Não Pago")</f>
        <v>0</v>
      </c>
      <c r="N45" s="65">
        <f>SUMIFS(Out!$I$5:$I$619,Out!$S$5:$S$619,"Despesa",Out!$F$5:$F$619,CPagar!$D45,Out!$J$5:$J$619,"Não Pago")</f>
        <v>0</v>
      </c>
      <c r="O45" s="65">
        <f>SUMIFS(Nov!$I$5:$I$619,Nov!$S$5:$S$619,"Despesa",Nov!$F$5:$F$619,CPagar!$D45,Nov!$J$5:$J$619,"Não Pago")</f>
        <v>0</v>
      </c>
      <c r="P45" s="65">
        <f>SUMIFS(Dez!$I$5:$I$619,Dez!$S$5:$S$619,"Despesa",Dez!$F$5:$F$619,CPagar!$D45,Dez!$J$5:$J$619,"Não Pago")</f>
        <v>0</v>
      </c>
      <c r="Q45" s="62">
        <f t="shared" si="2"/>
        <v>0</v>
      </c>
    </row>
    <row r="46" spans="3:17" ht="28.5" customHeight="1" thickTop="1" thickBot="1" x14ac:dyDescent="0.25">
      <c r="C46" s="45" t="str">
        <f>'PC Despesas'!C41</f>
        <v>5.1.37</v>
      </c>
      <c r="D46" s="46" t="str">
        <f>VLOOKUP(C46,'PC Despesas'!$C$4:$D$103,2,FALSE)</f>
        <v>-</v>
      </c>
      <c r="E46" s="65">
        <f>SUMIFS(Jan!$I$5:$I$619,Jan!$S$5:$S$619,"Despesa",Jan!$F$5:$F$619,CPagar!$D46,Jan!$J$5:$J$619,"Não Pago")</f>
        <v>0</v>
      </c>
      <c r="F46" s="65">
        <f>SUMIFS(Fev!$I$5:$I$619,Fev!$S$5:$S$619,"Despesa",Fev!$F$5:$F$619,CPagar!$D46,Fev!$J$5:$J$619,"Não Pago")</f>
        <v>0</v>
      </c>
      <c r="G46" s="65">
        <f>SUMIFS(Mar!$I$5:$I$619,Mar!$S$5:$S$619,"Despesa",Mar!$F$5:$F$619,CPagar!$D46,Mar!$J$5:$J$619,"Não Pago")</f>
        <v>0</v>
      </c>
      <c r="H46" s="65">
        <f>SUMIFS(Abr!$I$5:$I$619,Abr!$S$5:$S$619,"Despesa",Abr!$F$5:$F$619,CPagar!$D46,Abr!$J$5:$J$619,"Não Pago")</f>
        <v>0</v>
      </c>
      <c r="I46" s="65">
        <f>SUMIFS(Mai!$I$5:$I$619,Mai!$S$5:$S$619,"Despesa",Mai!$F$5:$F$619,CPagar!$D46,Mai!$J$5:$J$619,"Não Pago")</f>
        <v>0</v>
      </c>
      <c r="J46" s="65">
        <f>SUMIFS(Jun!$I$5:$I$619,Jun!$S$5:$S$619,"Despesa",Jun!$F$5:$F$619,CPagar!$D46,Jun!$J$5:$J$619,"Não Pago")</f>
        <v>0</v>
      </c>
      <c r="K46" s="65">
        <f>SUMIFS(Jul!$I$5:$I$619,Jul!$S$5:$S$619,"Despesa",Jul!$F$5:$F$619,CPagar!$D46,Jul!$J$5:$J$619,"Não Pago")</f>
        <v>0</v>
      </c>
      <c r="L46" s="65">
        <f>SUMIFS(Ago!$I$5:$I$619,Ago!$S$5:$S$619,"Despesa",Ago!$F$5:$F$619,CPagar!$D46,Ago!$J$5:$J$619,"Não Pago")</f>
        <v>0</v>
      </c>
      <c r="M46" s="65">
        <f>SUMIFS(Set!$I$5:$I$619,Set!$S$5:$S$619,"Despesa",Set!$F$5:$F$619,CPagar!$D46,Set!$J$5:$J$619,"Não Pago")</f>
        <v>0</v>
      </c>
      <c r="N46" s="65">
        <f>SUMIFS(Out!$I$5:$I$619,Out!$S$5:$S$619,"Despesa",Out!$F$5:$F$619,CPagar!$D46,Out!$J$5:$J$619,"Não Pago")</f>
        <v>0</v>
      </c>
      <c r="O46" s="65">
        <f>SUMIFS(Nov!$I$5:$I$619,Nov!$S$5:$S$619,"Despesa",Nov!$F$5:$F$619,CPagar!$D46,Nov!$J$5:$J$619,"Não Pago")</f>
        <v>0</v>
      </c>
      <c r="P46" s="65">
        <f>SUMIFS(Dez!$I$5:$I$619,Dez!$S$5:$S$619,"Despesa",Dez!$F$5:$F$619,CPagar!$D46,Dez!$J$5:$J$619,"Não Pago")</f>
        <v>0</v>
      </c>
      <c r="Q46" s="62">
        <f t="shared" si="2"/>
        <v>0</v>
      </c>
    </row>
    <row r="47" spans="3:17" ht="28.5" customHeight="1" thickTop="1" thickBot="1" x14ac:dyDescent="0.25">
      <c r="C47" s="45" t="str">
        <f>'PC Despesas'!C42</f>
        <v>5.1.38</v>
      </c>
      <c r="D47" s="46" t="str">
        <f>VLOOKUP(C47,'PC Despesas'!$C$4:$D$103,2,FALSE)</f>
        <v>-</v>
      </c>
      <c r="E47" s="65">
        <f>SUMIFS(Jan!$I$5:$I$619,Jan!$S$5:$S$619,"Despesa",Jan!$F$5:$F$619,CPagar!$D47,Jan!$J$5:$J$619,"Não Pago")</f>
        <v>0</v>
      </c>
      <c r="F47" s="65">
        <f>SUMIFS(Fev!$I$5:$I$619,Fev!$S$5:$S$619,"Despesa",Fev!$F$5:$F$619,CPagar!$D47,Fev!$J$5:$J$619,"Não Pago")</f>
        <v>0</v>
      </c>
      <c r="G47" s="65">
        <f>SUMIFS(Mar!$I$5:$I$619,Mar!$S$5:$S$619,"Despesa",Mar!$F$5:$F$619,CPagar!$D47,Mar!$J$5:$J$619,"Não Pago")</f>
        <v>0</v>
      </c>
      <c r="H47" s="65">
        <f>SUMIFS(Abr!$I$5:$I$619,Abr!$S$5:$S$619,"Despesa",Abr!$F$5:$F$619,CPagar!$D47,Abr!$J$5:$J$619,"Não Pago")</f>
        <v>0</v>
      </c>
      <c r="I47" s="65">
        <f>SUMIFS(Mai!$I$5:$I$619,Mai!$S$5:$S$619,"Despesa",Mai!$F$5:$F$619,CPagar!$D47,Mai!$J$5:$J$619,"Não Pago")</f>
        <v>0</v>
      </c>
      <c r="J47" s="65">
        <f>SUMIFS(Jun!$I$5:$I$619,Jun!$S$5:$S$619,"Despesa",Jun!$F$5:$F$619,CPagar!$D47,Jun!$J$5:$J$619,"Não Pago")</f>
        <v>0</v>
      </c>
      <c r="K47" s="65">
        <f>SUMIFS(Jul!$I$5:$I$619,Jul!$S$5:$S$619,"Despesa",Jul!$F$5:$F$619,CPagar!$D47,Jul!$J$5:$J$619,"Não Pago")</f>
        <v>0</v>
      </c>
      <c r="L47" s="65">
        <f>SUMIFS(Ago!$I$5:$I$619,Ago!$S$5:$S$619,"Despesa",Ago!$F$5:$F$619,CPagar!$D47,Ago!$J$5:$J$619,"Não Pago")</f>
        <v>0</v>
      </c>
      <c r="M47" s="65">
        <f>SUMIFS(Set!$I$5:$I$619,Set!$S$5:$S$619,"Despesa",Set!$F$5:$F$619,CPagar!$D47,Set!$J$5:$J$619,"Não Pago")</f>
        <v>0</v>
      </c>
      <c r="N47" s="65">
        <f>SUMIFS(Out!$I$5:$I$619,Out!$S$5:$S$619,"Despesa",Out!$F$5:$F$619,CPagar!$D47,Out!$J$5:$J$619,"Não Pago")</f>
        <v>0</v>
      </c>
      <c r="O47" s="65">
        <f>SUMIFS(Nov!$I$5:$I$619,Nov!$S$5:$S$619,"Despesa",Nov!$F$5:$F$619,CPagar!$D47,Nov!$J$5:$J$619,"Não Pago")</f>
        <v>0</v>
      </c>
      <c r="P47" s="65">
        <f>SUMIFS(Dez!$I$5:$I$619,Dez!$S$5:$S$619,"Despesa",Dez!$F$5:$F$619,CPagar!$D47,Dez!$J$5:$J$619,"Não Pago")</f>
        <v>0</v>
      </c>
      <c r="Q47" s="62">
        <f t="shared" si="2"/>
        <v>0</v>
      </c>
    </row>
    <row r="48" spans="3:17" ht="28.5" customHeight="1" thickTop="1" thickBot="1" x14ac:dyDescent="0.25">
      <c r="C48" s="45" t="str">
        <f>'PC Despesas'!C43</f>
        <v>5.1.39</v>
      </c>
      <c r="D48" s="46" t="str">
        <f>VLOOKUP(C48,'PC Despesas'!$C$4:$D$103,2,FALSE)</f>
        <v>-</v>
      </c>
      <c r="E48" s="65">
        <f>SUMIFS(Jan!$I$5:$I$619,Jan!$S$5:$S$619,"Despesa",Jan!$F$5:$F$619,CPagar!$D48,Jan!$J$5:$J$619,"Não Pago")</f>
        <v>0</v>
      </c>
      <c r="F48" s="65">
        <f>SUMIFS(Fev!$I$5:$I$619,Fev!$S$5:$S$619,"Despesa",Fev!$F$5:$F$619,CPagar!$D48,Fev!$J$5:$J$619,"Não Pago")</f>
        <v>0</v>
      </c>
      <c r="G48" s="65">
        <f>SUMIFS(Mar!$I$5:$I$619,Mar!$S$5:$S$619,"Despesa",Mar!$F$5:$F$619,CPagar!$D48,Mar!$J$5:$J$619,"Não Pago")</f>
        <v>0</v>
      </c>
      <c r="H48" s="65">
        <f>SUMIFS(Abr!$I$5:$I$619,Abr!$S$5:$S$619,"Despesa",Abr!$F$5:$F$619,CPagar!$D48,Abr!$J$5:$J$619,"Não Pago")</f>
        <v>0</v>
      </c>
      <c r="I48" s="65">
        <f>SUMIFS(Mai!$I$5:$I$619,Mai!$S$5:$S$619,"Despesa",Mai!$F$5:$F$619,CPagar!$D48,Mai!$J$5:$J$619,"Não Pago")</f>
        <v>0</v>
      </c>
      <c r="J48" s="65">
        <f>SUMIFS(Jun!$I$5:$I$619,Jun!$S$5:$S$619,"Despesa",Jun!$F$5:$F$619,CPagar!$D48,Jun!$J$5:$J$619,"Não Pago")</f>
        <v>0</v>
      </c>
      <c r="K48" s="65">
        <f>SUMIFS(Jul!$I$5:$I$619,Jul!$S$5:$S$619,"Despesa",Jul!$F$5:$F$619,CPagar!$D48,Jul!$J$5:$J$619,"Não Pago")</f>
        <v>0</v>
      </c>
      <c r="L48" s="65">
        <f>SUMIFS(Ago!$I$5:$I$619,Ago!$S$5:$S$619,"Despesa",Ago!$F$5:$F$619,CPagar!$D48,Ago!$J$5:$J$619,"Não Pago")</f>
        <v>0</v>
      </c>
      <c r="M48" s="65">
        <f>SUMIFS(Set!$I$5:$I$619,Set!$S$5:$S$619,"Despesa",Set!$F$5:$F$619,CPagar!$D48,Set!$J$5:$J$619,"Não Pago")</f>
        <v>0</v>
      </c>
      <c r="N48" s="65">
        <f>SUMIFS(Out!$I$5:$I$619,Out!$S$5:$S$619,"Despesa",Out!$F$5:$F$619,CPagar!$D48,Out!$J$5:$J$619,"Não Pago")</f>
        <v>0</v>
      </c>
      <c r="O48" s="65">
        <f>SUMIFS(Nov!$I$5:$I$619,Nov!$S$5:$S$619,"Despesa",Nov!$F$5:$F$619,CPagar!$D48,Nov!$J$5:$J$619,"Não Pago")</f>
        <v>0</v>
      </c>
      <c r="P48" s="65">
        <f>SUMIFS(Dez!$I$5:$I$619,Dez!$S$5:$S$619,"Despesa",Dez!$F$5:$F$619,CPagar!$D48,Dez!$J$5:$J$619,"Não Pago")</f>
        <v>0</v>
      </c>
      <c r="Q48" s="62">
        <f t="shared" si="2"/>
        <v>0</v>
      </c>
    </row>
    <row r="49" spans="3:17" ht="28.5" customHeight="1" thickTop="1" thickBot="1" x14ac:dyDescent="0.25">
      <c r="C49" s="45" t="str">
        <f>'PC Despesas'!C44</f>
        <v>5.1.40</v>
      </c>
      <c r="D49" s="46" t="str">
        <f>VLOOKUP(C49,'PC Despesas'!$C$4:$D$103,2,FALSE)</f>
        <v>-</v>
      </c>
      <c r="E49" s="65">
        <f>SUMIFS(Jan!$I$5:$I$619,Jan!$S$5:$S$619,"Despesa",Jan!$F$5:$F$619,CPagar!$D49,Jan!$J$5:$J$619,"Não Pago")</f>
        <v>0</v>
      </c>
      <c r="F49" s="65">
        <f>SUMIFS(Fev!$I$5:$I$619,Fev!$S$5:$S$619,"Despesa",Fev!$F$5:$F$619,CPagar!$D49,Fev!$J$5:$J$619,"Não Pago")</f>
        <v>0</v>
      </c>
      <c r="G49" s="65">
        <f>SUMIFS(Mar!$I$5:$I$619,Mar!$S$5:$S$619,"Despesa",Mar!$F$5:$F$619,CPagar!$D49,Mar!$J$5:$J$619,"Não Pago")</f>
        <v>0</v>
      </c>
      <c r="H49" s="65">
        <f>SUMIFS(Abr!$I$5:$I$619,Abr!$S$5:$S$619,"Despesa",Abr!$F$5:$F$619,CPagar!$D49,Abr!$J$5:$J$619,"Não Pago")</f>
        <v>0</v>
      </c>
      <c r="I49" s="65">
        <f>SUMIFS(Mai!$I$5:$I$619,Mai!$S$5:$S$619,"Despesa",Mai!$F$5:$F$619,CPagar!$D49,Mai!$J$5:$J$619,"Não Pago")</f>
        <v>0</v>
      </c>
      <c r="J49" s="65">
        <f>SUMIFS(Jun!$I$5:$I$619,Jun!$S$5:$S$619,"Despesa",Jun!$F$5:$F$619,CPagar!$D49,Jun!$J$5:$J$619,"Não Pago")</f>
        <v>0</v>
      </c>
      <c r="K49" s="65">
        <f>SUMIFS(Jul!$I$5:$I$619,Jul!$S$5:$S$619,"Despesa",Jul!$F$5:$F$619,CPagar!$D49,Jul!$J$5:$J$619,"Não Pago")</f>
        <v>0</v>
      </c>
      <c r="L49" s="65">
        <f>SUMIFS(Ago!$I$5:$I$619,Ago!$S$5:$S$619,"Despesa",Ago!$F$5:$F$619,CPagar!$D49,Ago!$J$5:$J$619,"Não Pago")</f>
        <v>0</v>
      </c>
      <c r="M49" s="65">
        <f>SUMIFS(Set!$I$5:$I$619,Set!$S$5:$S$619,"Despesa",Set!$F$5:$F$619,CPagar!$D49,Set!$J$5:$J$619,"Não Pago")</f>
        <v>0</v>
      </c>
      <c r="N49" s="65">
        <f>SUMIFS(Out!$I$5:$I$619,Out!$S$5:$S$619,"Despesa",Out!$F$5:$F$619,CPagar!$D49,Out!$J$5:$J$619,"Não Pago")</f>
        <v>0</v>
      </c>
      <c r="O49" s="65">
        <f>SUMIFS(Nov!$I$5:$I$619,Nov!$S$5:$S$619,"Despesa",Nov!$F$5:$F$619,CPagar!$D49,Nov!$J$5:$J$619,"Não Pago")</f>
        <v>0</v>
      </c>
      <c r="P49" s="65">
        <f>SUMIFS(Dez!$I$5:$I$619,Dez!$S$5:$S$619,"Despesa",Dez!$F$5:$F$619,CPagar!$D49,Dez!$J$5:$J$619,"Não Pago")</f>
        <v>0</v>
      </c>
      <c r="Q49" s="62">
        <f t="shared" si="2"/>
        <v>0</v>
      </c>
    </row>
    <row r="50" spans="3:17" ht="28.5" customHeight="1" thickTop="1" thickBot="1" x14ac:dyDescent="0.25">
      <c r="C50" s="45" t="str">
        <f>'PC Despesas'!C45</f>
        <v>5.1.41</v>
      </c>
      <c r="D50" s="46" t="str">
        <f>VLOOKUP(C50,'PC Despesas'!$C$4:$D$103,2,FALSE)</f>
        <v>-</v>
      </c>
      <c r="E50" s="65">
        <f>SUMIFS(Jan!$I$5:$I$619,Jan!$S$5:$S$619,"Despesa",Jan!$F$5:$F$619,CPagar!$D50,Jan!$J$5:$J$619,"Não Pago")</f>
        <v>0</v>
      </c>
      <c r="F50" s="65">
        <f>SUMIFS(Fev!$I$5:$I$619,Fev!$S$5:$S$619,"Despesa",Fev!$F$5:$F$619,CPagar!$D50,Fev!$J$5:$J$619,"Não Pago")</f>
        <v>0</v>
      </c>
      <c r="G50" s="65">
        <f>SUMIFS(Mar!$I$5:$I$619,Mar!$S$5:$S$619,"Despesa",Mar!$F$5:$F$619,CPagar!$D50,Mar!$J$5:$J$619,"Não Pago")</f>
        <v>0</v>
      </c>
      <c r="H50" s="65">
        <f>SUMIFS(Abr!$I$5:$I$619,Abr!$S$5:$S$619,"Despesa",Abr!$F$5:$F$619,CPagar!$D50,Abr!$J$5:$J$619,"Não Pago")</f>
        <v>0</v>
      </c>
      <c r="I50" s="65">
        <f>SUMIFS(Mai!$I$5:$I$619,Mai!$S$5:$S$619,"Despesa",Mai!$F$5:$F$619,CPagar!$D50,Mai!$J$5:$J$619,"Não Pago")</f>
        <v>0</v>
      </c>
      <c r="J50" s="65">
        <f>SUMIFS(Jun!$I$5:$I$619,Jun!$S$5:$S$619,"Despesa",Jun!$F$5:$F$619,CPagar!$D50,Jun!$J$5:$J$619,"Não Pago")</f>
        <v>0</v>
      </c>
      <c r="K50" s="65">
        <f>SUMIFS(Jul!$I$5:$I$619,Jul!$S$5:$S$619,"Despesa",Jul!$F$5:$F$619,CPagar!$D50,Jul!$J$5:$J$619,"Não Pago")</f>
        <v>0</v>
      </c>
      <c r="L50" s="65">
        <f>SUMIFS(Ago!$I$5:$I$619,Ago!$S$5:$S$619,"Despesa",Ago!$F$5:$F$619,CPagar!$D50,Ago!$J$5:$J$619,"Não Pago")</f>
        <v>0</v>
      </c>
      <c r="M50" s="65">
        <f>SUMIFS(Set!$I$5:$I$619,Set!$S$5:$S$619,"Despesa",Set!$F$5:$F$619,CPagar!$D50,Set!$J$5:$J$619,"Não Pago")</f>
        <v>0</v>
      </c>
      <c r="N50" s="65">
        <f>SUMIFS(Out!$I$5:$I$619,Out!$S$5:$S$619,"Despesa",Out!$F$5:$F$619,CPagar!$D50,Out!$J$5:$J$619,"Não Pago")</f>
        <v>0</v>
      </c>
      <c r="O50" s="65">
        <f>SUMIFS(Nov!$I$5:$I$619,Nov!$S$5:$S$619,"Despesa",Nov!$F$5:$F$619,CPagar!$D50,Nov!$J$5:$J$619,"Não Pago")</f>
        <v>0</v>
      </c>
      <c r="P50" s="65">
        <f>SUMIFS(Dez!$I$5:$I$619,Dez!$S$5:$S$619,"Despesa",Dez!$F$5:$F$619,CPagar!$D50,Dez!$J$5:$J$619,"Não Pago")</f>
        <v>0</v>
      </c>
      <c r="Q50" s="62">
        <f t="shared" si="2"/>
        <v>0</v>
      </c>
    </row>
    <row r="51" spans="3:17" ht="28.5" customHeight="1" thickTop="1" thickBot="1" x14ac:dyDescent="0.25">
      <c r="C51" s="45" t="str">
        <f>'PC Despesas'!C46</f>
        <v>5.1.42</v>
      </c>
      <c r="D51" s="46" t="str">
        <f>VLOOKUP(C51,'PC Despesas'!$C$4:$D$103,2,FALSE)</f>
        <v>-</v>
      </c>
      <c r="E51" s="65">
        <f>SUMIFS(Jan!$I$5:$I$619,Jan!$S$5:$S$619,"Despesa",Jan!$F$5:$F$619,CPagar!$D51,Jan!$J$5:$J$619,"Não Pago")</f>
        <v>0</v>
      </c>
      <c r="F51" s="65">
        <f>SUMIFS(Fev!$I$5:$I$619,Fev!$S$5:$S$619,"Despesa",Fev!$F$5:$F$619,CPagar!$D51,Fev!$J$5:$J$619,"Não Pago")</f>
        <v>0</v>
      </c>
      <c r="G51" s="65">
        <f>SUMIFS(Mar!$I$5:$I$619,Mar!$S$5:$S$619,"Despesa",Mar!$F$5:$F$619,CPagar!$D51,Mar!$J$5:$J$619,"Não Pago")</f>
        <v>0</v>
      </c>
      <c r="H51" s="65">
        <f>SUMIFS(Abr!$I$5:$I$619,Abr!$S$5:$S$619,"Despesa",Abr!$F$5:$F$619,CPagar!$D51,Abr!$J$5:$J$619,"Não Pago")</f>
        <v>0</v>
      </c>
      <c r="I51" s="65">
        <f>SUMIFS(Mai!$I$5:$I$619,Mai!$S$5:$S$619,"Despesa",Mai!$F$5:$F$619,CPagar!$D51,Mai!$J$5:$J$619,"Não Pago")</f>
        <v>0</v>
      </c>
      <c r="J51" s="65">
        <f>SUMIFS(Jun!$I$5:$I$619,Jun!$S$5:$S$619,"Despesa",Jun!$F$5:$F$619,CPagar!$D51,Jun!$J$5:$J$619,"Não Pago")</f>
        <v>0</v>
      </c>
      <c r="K51" s="65">
        <f>SUMIFS(Jul!$I$5:$I$619,Jul!$S$5:$S$619,"Despesa",Jul!$F$5:$F$619,CPagar!$D51,Jul!$J$5:$J$619,"Não Pago")</f>
        <v>0</v>
      </c>
      <c r="L51" s="65">
        <f>SUMIFS(Ago!$I$5:$I$619,Ago!$S$5:$S$619,"Despesa",Ago!$F$5:$F$619,CPagar!$D51,Ago!$J$5:$J$619,"Não Pago")</f>
        <v>0</v>
      </c>
      <c r="M51" s="65">
        <f>SUMIFS(Set!$I$5:$I$619,Set!$S$5:$S$619,"Despesa",Set!$F$5:$F$619,CPagar!$D51,Set!$J$5:$J$619,"Não Pago")</f>
        <v>0</v>
      </c>
      <c r="N51" s="65">
        <f>SUMIFS(Out!$I$5:$I$619,Out!$S$5:$S$619,"Despesa",Out!$F$5:$F$619,CPagar!$D51,Out!$J$5:$J$619,"Não Pago")</f>
        <v>0</v>
      </c>
      <c r="O51" s="65">
        <f>SUMIFS(Nov!$I$5:$I$619,Nov!$S$5:$S$619,"Despesa",Nov!$F$5:$F$619,CPagar!$D51,Nov!$J$5:$J$619,"Não Pago")</f>
        <v>0</v>
      </c>
      <c r="P51" s="65">
        <f>SUMIFS(Dez!$I$5:$I$619,Dez!$S$5:$S$619,"Despesa",Dez!$F$5:$F$619,CPagar!$D51,Dez!$J$5:$J$619,"Não Pago")</f>
        <v>0</v>
      </c>
      <c r="Q51" s="62">
        <f t="shared" si="2"/>
        <v>0</v>
      </c>
    </row>
    <row r="52" spans="3:17" ht="28.5" customHeight="1" thickTop="1" thickBot="1" x14ac:dyDescent="0.25">
      <c r="C52" s="45" t="str">
        <f>'PC Despesas'!C47</f>
        <v>5.1.43</v>
      </c>
      <c r="D52" s="46" t="str">
        <f>VLOOKUP(C52,'PC Despesas'!$C$4:$D$103,2,FALSE)</f>
        <v>-</v>
      </c>
      <c r="E52" s="65">
        <f>SUMIFS(Jan!$I$5:$I$619,Jan!$S$5:$S$619,"Despesa",Jan!$F$5:$F$619,CPagar!$D52,Jan!$J$5:$J$619,"Não Pago")</f>
        <v>0</v>
      </c>
      <c r="F52" s="65">
        <f>SUMIFS(Fev!$I$5:$I$619,Fev!$S$5:$S$619,"Despesa",Fev!$F$5:$F$619,CPagar!$D52,Fev!$J$5:$J$619,"Não Pago")</f>
        <v>0</v>
      </c>
      <c r="G52" s="65">
        <f>SUMIFS(Mar!$I$5:$I$619,Mar!$S$5:$S$619,"Despesa",Mar!$F$5:$F$619,CPagar!$D52,Mar!$J$5:$J$619,"Não Pago")</f>
        <v>0</v>
      </c>
      <c r="H52" s="65">
        <f>SUMIFS(Abr!$I$5:$I$619,Abr!$S$5:$S$619,"Despesa",Abr!$F$5:$F$619,CPagar!$D52,Abr!$J$5:$J$619,"Não Pago")</f>
        <v>0</v>
      </c>
      <c r="I52" s="65">
        <f>SUMIFS(Mai!$I$5:$I$619,Mai!$S$5:$S$619,"Despesa",Mai!$F$5:$F$619,CPagar!$D52,Mai!$J$5:$J$619,"Não Pago")</f>
        <v>0</v>
      </c>
      <c r="J52" s="65">
        <f>SUMIFS(Jun!$I$5:$I$619,Jun!$S$5:$S$619,"Despesa",Jun!$F$5:$F$619,CPagar!$D52,Jun!$J$5:$J$619,"Não Pago")</f>
        <v>0</v>
      </c>
      <c r="K52" s="65">
        <f>SUMIFS(Jul!$I$5:$I$619,Jul!$S$5:$S$619,"Despesa",Jul!$F$5:$F$619,CPagar!$D52,Jul!$J$5:$J$619,"Não Pago")</f>
        <v>0</v>
      </c>
      <c r="L52" s="65">
        <f>SUMIFS(Ago!$I$5:$I$619,Ago!$S$5:$S$619,"Despesa",Ago!$F$5:$F$619,CPagar!$D52,Ago!$J$5:$J$619,"Não Pago")</f>
        <v>0</v>
      </c>
      <c r="M52" s="65">
        <f>SUMIFS(Set!$I$5:$I$619,Set!$S$5:$S$619,"Despesa",Set!$F$5:$F$619,CPagar!$D52,Set!$J$5:$J$619,"Não Pago")</f>
        <v>0</v>
      </c>
      <c r="N52" s="65">
        <f>SUMIFS(Out!$I$5:$I$619,Out!$S$5:$S$619,"Despesa",Out!$F$5:$F$619,CPagar!$D52,Out!$J$5:$J$619,"Não Pago")</f>
        <v>0</v>
      </c>
      <c r="O52" s="65">
        <f>SUMIFS(Nov!$I$5:$I$619,Nov!$S$5:$S$619,"Despesa",Nov!$F$5:$F$619,CPagar!$D52,Nov!$J$5:$J$619,"Não Pago")</f>
        <v>0</v>
      </c>
      <c r="P52" s="65">
        <f>SUMIFS(Dez!$I$5:$I$619,Dez!$S$5:$S$619,"Despesa",Dez!$F$5:$F$619,CPagar!$D52,Dez!$J$5:$J$619,"Não Pago")</f>
        <v>0</v>
      </c>
      <c r="Q52" s="62">
        <f t="shared" si="2"/>
        <v>0</v>
      </c>
    </row>
    <row r="53" spans="3:17" ht="28.5" customHeight="1" thickTop="1" thickBot="1" x14ac:dyDescent="0.25">
      <c r="C53" s="45" t="str">
        <f>'PC Despesas'!C48</f>
        <v>5.1.44</v>
      </c>
      <c r="D53" s="46" t="str">
        <f>VLOOKUP(C53,'PC Despesas'!$C$4:$D$103,2,FALSE)</f>
        <v>-</v>
      </c>
      <c r="E53" s="65">
        <f>SUMIFS(Jan!$I$5:$I$619,Jan!$S$5:$S$619,"Despesa",Jan!$F$5:$F$619,CPagar!$D53,Jan!$J$5:$J$619,"Não Pago")</f>
        <v>0</v>
      </c>
      <c r="F53" s="65">
        <f>SUMIFS(Fev!$I$5:$I$619,Fev!$S$5:$S$619,"Despesa",Fev!$F$5:$F$619,CPagar!$D53,Fev!$J$5:$J$619,"Não Pago")</f>
        <v>0</v>
      </c>
      <c r="G53" s="65">
        <f>SUMIFS(Mar!$I$5:$I$619,Mar!$S$5:$S$619,"Despesa",Mar!$F$5:$F$619,CPagar!$D53,Mar!$J$5:$J$619,"Não Pago")</f>
        <v>0</v>
      </c>
      <c r="H53" s="65">
        <f>SUMIFS(Abr!$I$5:$I$619,Abr!$S$5:$S$619,"Despesa",Abr!$F$5:$F$619,CPagar!$D53,Abr!$J$5:$J$619,"Não Pago")</f>
        <v>0</v>
      </c>
      <c r="I53" s="65">
        <f>SUMIFS(Mai!$I$5:$I$619,Mai!$S$5:$S$619,"Despesa",Mai!$F$5:$F$619,CPagar!$D53,Mai!$J$5:$J$619,"Não Pago")</f>
        <v>0</v>
      </c>
      <c r="J53" s="65">
        <f>SUMIFS(Jun!$I$5:$I$619,Jun!$S$5:$S$619,"Despesa",Jun!$F$5:$F$619,CPagar!$D53,Jun!$J$5:$J$619,"Não Pago")</f>
        <v>0</v>
      </c>
      <c r="K53" s="65">
        <f>SUMIFS(Jul!$I$5:$I$619,Jul!$S$5:$S$619,"Despesa",Jul!$F$5:$F$619,CPagar!$D53,Jul!$J$5:$J$619,"Não Pago")</f>
        <v>0</v>
      </c>
      <c r="L53" s="65">
        <f>SUMIFS(Ago!$I$5:$I$619,Ago!$S$5:$S$619,"Despesa",Ago!$F$5:$F$619,CPagar!$D53,Ago!$J$5:$J$619,"Não Pago")</f>
        <v>0</v>
      </c>
      <c r="M53" s="65">
        <f>SUMIFS(Set!$I$5:$I$619,Set!$S$5:$S$619,"Despesa",Set!$F$5:$F$619,CPagar!$D53,Set!$J$5:$J$619,"Não Pago")</f>
        <v>0</v>
      </c>
      <c r="N53" s="65">
        <f>SUMIFS(Out!$I$5:$I$619,Out!$S$5:$S$619,"Despesa",Out!$F$5:$F$619,CPagar!$D53,Out!$J$5:$J$619,"Não Pago")</f>
        <v>0</v>
      </c>
      <c r="O53" s="65">
        <f>SUMIFS(Nov!$I$5:$I$619,Nov!$S$5:$S$619,"Despesa",Nov!$F$5:$F$619,CPagar!$D53,Nov!$J$5:$J$619,"Não Pago")</f>
        <v>0</v>
      </c>
      <c r="P53" s="65">
        <f>SUMIFS(Dez!$I$5:$I$619,Dez!$S$5:$S$619,"Despesa",Dez!$F$5:$F$619,CPagar!$D53,Dez!$J$5:$J$619,"Não Pago")</f>
        <v>0</v>
      </c>
      <c r="Q53" s="62">
        <f t="shared" si="2"/>
        <v>0</v>
      </c>
    </row>
    <row r="54" spans="3:17" ht="28.5" customHeight="1" thickTop="1" thickBot="1" x14ac:dyDescent="0.25">
      <c r="C54" s="45" t="str">
        <f>'PC Despesas'!C49</f>
        <v>5.1.45</v>
      </c>
      <c r="D54" s="46" t="str">
        <f>VLOOKUP(C54,'PC Despesas'!$C$4:$D$103,2,FALSE)</f>
        <v>-</v>
      </c>
      <c r="E54" s="65">
        <f>SUMIFS(Jan!$I$5:$I$619,Jan!$S$5:$S$619,"Despesa",Jan!$F$5:$F$619,CPagar!$D54,Jan!$J$5:$J$619,"Não Pago")</f>
        <v>0</v>
      </c>
      <c r="F54" s="65">
        <f>SUMIFS(Fev!$I$5:$I$619,Fev!$S$5:$S$619,"Despesa",Fev!$F$5:$F$619,CPagar!$D54,Fev!$J$5:$J$619,"Não Pago")</f>
        <v>0</v>
      </c>
      <c r="G54" s="65">
        <f>SUMIFS(Mar!$I$5:$I$619,Mar!$S$5:$S$619,"Despesa",Mar!$F$5:$F$619,CPagar!$D54,Mar!$J$5:$J$619,"Não Pago")</f>
        <v>0</v>
      </c>
      <c r="H54" s="65">
        <f>SUMIFS(Abr!$I$5:$I$619,Abr!$S$5:$S$619,"Despesa",Abr!$F$5:$F$619,CPagar!$D54,Abr!$J$5:$J$619,"Não Pago")</f>
        <v>0</v>
      </c>
      <c r="I54" s="65">
        <f>SUMIFS(Mai!$I$5:$I$619,Mai!$S$5:$S$619,"Despesa",Mai!$F$5:$F$619,CPagar!$D54,Mai!$J$5:$J$619,"Não Pago")</f>
        <v>0</v>
      </c>
      <c r="J54" s="65">
        <f>SUMIFS(Jun!$I$5:$I$619,Jun!$S$5:$S$619,"Despesa",Jun!$F$5:$F$619,CPagar!$D54,Jun!$J$5:$J$619,"Não Pago")</f>
        <v>0</v>
      </c>
      <c r="K54" s="65">
        <f>SUMIFS(Jul!$I$5:$I$619,Jul!$S$5:$S$619,"Despesa",Jul!$F$5:$F$619,CPagar!$D54,Jul!$J$5:$J$619,"Não Pago")</f>
        <v>0</v>
      </c>
      <c r="L54" s="65">
        <f>SUMIFS(Ago!$I$5:$I$619,Ago!$S$5:$S$619,"Despesa",Ago!$F$5:$F$619,CPagar!$D54,Ago!$J$5:$J$619,"Não Pago")</f>
        <v>0</v>
      </c>
      <c r="M54" s="65">
        <f>SUMIFS(Set!$I$5:$I$619,Set!$S$5:$S$619,"Despesa",Set!$F$5:$F$619,CPagar!$D54,Set!$J$5:$J$619,"Não Pago")</f>
        <v>0</v>
      </c>
      <c r="N54" s="65">
        <f>SUMIFS(Out!$I$5:$I$619,Out!$S$5:$S$619,"Despesa",Out!$F$5:$F$619,CPagar!$D54,Out!$J$5:$J$619,"Não Pago")</f>
        <v>0</v>
      </c>
      <c r="O54" s="65">
        <f>SUMIFS(Nov!$I$5:$I$619,Nov!$S$5:$S$619,"Despesa",Nov!$F$5:$F$619,CPagar!$D54,Nov!$J$5:$J$619,"Não Pago")</f>
        <v>0</v>
      </c>
      <c r="P54" s="65">
        <f>SUMIFS(Dez!$I$5:$I$619,Dez!$S$5:$S$619,"Despesa",Dez!$F$5:$F$619,CPagar!$D54,Dez!$J$5:$J$619,"Não Pago")</f>
        <v>0</v>
      </c>
      <c r="Q54" s="62">
        <f t="shared" si="2"/>
        <v>0</v>
      </c>
    </row>
    <row r="55" spans="3:17" ht="28.5" customHeight="1" thickTop="1" thickBot="1" x14ac:dyDescent="0.25">
      <c r="C55" s="45" t="str">
        <f>'PC Despesas'!C50</f>
        <v>5.1.46</v>
      </c>
      <c r="D55" s="46" t="str">
        <f>VLOOKUP(C55,'PC Despesas'!$C$4:$D$103,2,FALSE)</f>
        <v>-</v>
      </c>
      <c r="E55" s="65">
        <f>SUMIFS(Jan!$I$5:$I$619,Jan!$S$5:$S$619,"Despesa",Jan!$F$5:$F$619,CPagar!$D55,Jan!$J$5:$J$619,"Não Pago")</f>
        <v>0</v>
      </c>
      <c r="F55" s="65">
        <f>SUMIFS(Fev!$I$5:$I$619,Fev!$S$5:$S$619,"Despesa",Fev!$F$5:$F$619,CPagar!$D55,Fev!$J$5:$J$619,"Não Pago")</f>
        <v>0</v>
      </c>
      <c r="G55" s="65">
        <f>SUMIFS(Mar!$I$5:$I$619,Mar!$S$5:$S$619,"Despesa",Mar!$F$5:$F$619,CPagar!$D55,Mar!$J$5:$J$619,"Não Pago")</f>
        <v>0</v>
      </c>
      <c r="H55" s="65">
        <f>SUMIFS(Abr!$I$5:$I$619,Abr!$S$5:$S$619,"Despesa",Abr!$F$5:$F$619,CPagar!$D55,Abr!$J$5:$J$619,"Não Pago")</f>
        <v>0</v>
      </c>
      <c r="I55" s="65">
        <f>SUMIFS(Mai!$I$5:$I$619,Mai!$S$5:$S$619,"Despesa",Mai!$F$5:$F$619,CPagar!$D55,Mai!$J$5:$J$619,"Não Pago")</f>
        <v>0</v>
      </c>
      <c r="J55" s="65">
        <f>SUMIFS(Jun!$I$5:$I$619,Jun!$S$5:$S$619,"Despesa",Jun!$F$5:$F$619,CPagar!$D55,Jun!$J$5:$J$619,"Não Pago")</f>
        <v>0</v>
      </c>
      <c r="K55" s="65">
        <f>SUMIFS(Jul!$I$5:$I$619,Jul!$S$5:$S$619,"Despesa",Jul!$F$5:$F$619,CPagar!$D55,Jul!$J$5:$J$619,"Não Pago")</f>
        <v>0</v>
      </c>
      <c r="L55" s="65">
        <f>SUMIFS(Ago!$I$5:$I$619,Ago!$S$5:$S$619,"Despesa",Ago!$F$5:$F$619,CPagar!$D55,Ago!$J$5:$J$619,"Não Pago")</f>
        <v>0</v>
      </c>
      <c r="M55" s="65">
        <f>SUMIFS(Set!$I$5:$I$619,Set!$S$5:$S$619,"Despesa",Set!$F$5:$F$619,CPagar!$D55,Set!$J$5:$J$619,"Não Pago")</f>
        <v>0</v>
      </c>
      <c r="N55" s="65">
        <f>SUMIFS(Out!$I$5:$I$619,Out!$S$5:$S$619,"Despesa",Out!$F$5:$F$619,CPagar!$D55,Out!$J$5:$J$619,"Não Pago")</f>
        <v>0</v>
      </c>
      <c r="O55" s="65">
        <f>SUMIFS(Nov!$I$5:$I$619,Nov!$S$5:$S$619,"Despesa",Nov!$F$5:$F$619,CPagar!$D55,Nov!$J$5:$J$619,"Não Pago")</f>
        <v>0</v>
      </c>
      <c r="P55" s="65">
        <f>SUMIFS(Dez!$I$5:$I$619,Dez!$S$5:$S$619,"Despesa",Dez!$F$5:$F$619,CPagar!$D55,Dez!$J$5:$J$619,"Não Pago")</f>
        <v>0</v>
      </c>
      <c r="Q55" s="62">
        <f t="shared" si="2"/>
        <v>0</v>
      </c>
    </row>
    <row r="56" spans="3:17" ht="28.5" customHeight="1" thickTop="1" thickBot="1" x14ac:dyDescent="0.25">
      <c r="C56" s="45" t="str">
        <f>'PC Despesas'!C51</f>
        <v>5.1.47</v>
      </c>
      <c r="D56" s="46" t="str">
        <f>VLOOKUP(C56,'PC Despesas'!$C$4:$D$103,2,FALSE)</f>
        <v>-</v>
      </c>
      <c r="E56" s="65">
        <f>SUMIFS(Jan!$I$5:$I$619,Jan!$S$5:$S$619,"Despesa",Jan!$F$5:$F$619,CPagar!$D56,Jan!$J$5:$J$619,"Não Pago")</f>
        <v>0</v>
      </c>
      <c r="F56" s="65">
        <f>SUMIFS(Fev!$I$5:$I$619,Fev!$S$5:$S$619,"Despesa",Fev!$F$5:$F$619,CPagar!$D56,Fev!$J$5:$J$619,"Não Pago")</f>
        <v>0</v>
      </c>
      <c r="G56" s="65">
        <f>SUMIFS(Mar!$I$5:$I$619,Mar!$S$5:$S$619,"Despesa",Mar!$F$5:$F$619,CPagar!$D56,Mar!$J$5:$J$619,"Não Pago")</f>
        <v>0</v>
      </c>
      <c r="H56" s="65">
        <f>SUMIFS(Abr!$I$5:$I$619,Abr!$S$5:$S$619,"Despesa",Abr!$F$5:$F$619,CPagar!$D56,Abr!$J$5:$J$619,"Não Pago")</f>
        <v>0</v>
      </c>
      <c r="I56" s="65">
        <f>SUMIFS(Mai!$I$5:$I$619,Mai!$S$5:$S$619,"Despesa",Mai!$F$5:$F$619,CPagar!$D56,Mai!$J$5:$J$619,"Não Pago")</f>
        <v>0</v>
      </c>
      <c r="J56" s="65">
        <f>SUMIFS(Jun!$I$5:$I$619,Jun!$S$5:$S$619,"Despesa",Jun!$F$5:$F$619,CPagar!$D56,Jun!$J$5:$J$619,"Não Pago")</f>
        <v>0</v>
      </c>
      <c r="K56" s="65">
        <f>SUMIFS(Jul!$I$5:$I$619,Jul!$S$5:$S$619,"Despesa",Jul!$F$5:$F$619,CPagar!$D56,Jul!$J$5:$J$619,"Não Pago")</f>
        <v>0</v>
      </c>
      <c r="L56" s="65">
        <f>SUMIFS(Ago!$I$5:$I$619,Ago!$S$5:$S$619,"Despesa",Ago!$F$5:$F$619,CPagar!$D56,Ago!$J$5:$J$619,"Não Pago")</f>
        <v>0</v>
      </c>
      <c r="M56" s="65">
        <f>SUMIFS(Set!$I$5:$I$619,Set!$S$5:$S$619,"Despesa",Set!$F$5:$F$619,CPagar!$D56,Set!$J$5:$J$619,"Não Pago")</f>
        <v>0</v>
      </c>
      <c r="N56" s="65">
        <f>SUMIFS(Out!$I$5:$I$619,Out!$S$5:$S$619,"Despesa",Out!$F$5:$F$619,CPagar!$D56,Out!$J$5:$J$619,"Não Pago")</f>
        <v>0</v>
      </c>
      <c r="O56" s="65">
        <f>SUMIFS(Nov!$I$5:$I$619,Nov!$S$5:$S$619,"Despesa",Nov!$F$5:$F$619,CPagar!$D56,Nov!$J$5:$J$619,"Não Pago")</f>
        <v>0</v>
      </c>
      <c r="P56" s="65">
        <f>SUMIFS(Dez!$I$5:$I$619,Dez!$S$5:$S$619,"Despesa",Dez!$F$5:$F$619,CPagar!$D56,Dez!$J$5:$J$619,"Não Pago")</f>
        <v>0</v>
      </c>
      <c r="Q56" s="62">
        <f t="shared" si="2"/>
        <v>0</v>
      </c>
    </row>
    <row r="57" spans="3:17" ht="28.5" customHeight="1" thickTop="1" thickBot="1" x14ac:dyDescent="0.25">
      <c r="C57" s="45" t="str">
        <f>'PC Despesas'!C52</f>
        <v>5.1.48</v>
      </c>
      <c r="D57" s="46" t="str">
        <f>VLOOKUP(C57,'PC Despesas'!$C$4:$D$103,2,FALSE)</f>
        <v>-</v>
      </c>
      <c r="E57" s="65">
        <f>SUMIFS(Jan!$I$5:$I$619,Jan!$S$5:$S$619,"Despesa",Jan!$F$5:$F$619,CPagar!$D57,Jan!$J$5:$J$619,"Não Pago")</f>
        <v>0</v>
      </c>
      <c r="F57" s="65">
        <f>SUMIFS(Fev!$I$5:$I$619,Fev!$S$5:$S$619,"Despesa",Fev!$F$5:$F$619,CPagar!$D57,Fev!$J$5:$J$619,"Não Pago")</f>
        <v>0</v>
      </c>
      <c r="G57" s="65">
        <f>SUMIFS(Mar!$I$5:$I$619,Mar!$S$5:$S$619,"Despesa",Mar!$F$5:$F$619,CPagar!$D57,Mar!$J$5:$J$619,"Não Pago")</f>
        <v>0</v>
      </c>
      <c r="H57" s="65">
        <f>SUMIFS(Abr!$I$5:$I$619,Abr!$S$5:$S$619,"Despesa",Abr!$F$5:$F$619,CPagar!$D57,Abr!$J$5:$J$619,"Não Pago")</f>
        <v>0</v>
      </c>
      <c r="I57" s="65">
        <f>SUMIFS(Mai!$I$5:$I$619,Mai!$S$5:$S$619,"Despesa",Mai!$F$5:$F$619,CPagar!$D57,Mai!$J$5:$J$619,"Não Pago")</f>
        <v>0</v>
      </c>
      <c r="J57" s="65">
        <f>SUMIFS(Jun!$I$5:$I$619,Jun!$S$5:$S$619,"Despesa",Jun!$F$5:$F$619,CPagar!$D57,Jun!$J$5:$J$619,"Não Pago")</f>
        <v>0</v>
      </c>
      <c r="K57" s="65">
        <f>SUMIFS(Jul!$I$5:$I$619,Jul!$S$5:$S$619,"Despesa",Jul!$F$5:$F$619,CPagar!$D57,Jul!$J$5:$J$619,"Não Pago")</f>
        <v>0</v>
      </c>
      <c r="L57" s="65">
        <f>SUMIFS(Ago!$I$5:$I$619,Ago!$S$5:$S$619,"Despesa",Ago!$F$5:$F$619,CPagar!$D57,Ago!$J$5:$J$619,"Não Pago")</f>
        <v>0</v>
      </c>
      <c r="M57" s="65">
        <f>SUMIFS(Set!$I$5:$I$619,Set!$S$5:$S$619,"Despesa",Set!$F$5:$F$619,CPagar!$D57,Set!$J$5:$J$619,"Não Pago")</f>
        <v>0</v>
      </c>
      <c r="N57" s="65">
        <f>SUMIFS(Out!$I$5:$I$619,Out!$S$5:$S$619,"Despesa",Out!$F$5:$F$619,CPagar!$D57,Out!$J$5:$J$619,"Não Pago")</f>
        <v>0</v>
      </c>
      <c r="O57" s="65">
        <f>SUMIFS(Nov!$I$5:$I$619,Nov!$S$5:$S$619,"Despesa",Nov!$F$5:$F$619,CPagar!$D57,Nov!$J$5:$J$619,"Não Pago")</f>
        <v>0</v>
      </c>
      <c r="P57" s="65">
        <f>SUMIFS(Dez!$I$5:$I$619,Dez!$S$5:$S$619,"Despesa",Dez!$F$5:$F$619,CPagar!$D57,Dez!$J$5:$J$619,"Não Pago")</f>
        <v>0</v>
      </c>
      <c r="Q57" s="62">
        <f t="shared" si="2"/>
        <v>0</v>
      </c>
    </row>
    <row r="58" spans="3:17" ht="28.5" customHeight="1" thickTop="1" thickBot="1" x14ac:dyDescent="0.25">
      <c r="C58" s="45" t="str">
        <f>'PC Despesas'!C53</f>
        <v>5.1.49</v>
      </c>
      <c r="D58" s="46" t="str">
        <f>VLOOKUP(C58,'PC Despesas'!$C$4:$D$103,2,FALSE)</f>
        <v>-</v>
      </c>
      <c r="E58" s="65">
        <f>SUMIFS(Jan!$I$5:$I$619,Jan!$S$5:$S$619,"Despesa",Jan!$F$5:$F$619,CPagar!$D58,Jan!$J$5:$J$619,"Não Pago")</f>
        <v>0</v>
      </c>
      <c r="F58" s="65">
        <f>SUMIFS(Fev!$I$5:$I$619,Fev!$S$5:$S$619,"Despesa",Fev!$F$5:$F$619,CPagar!$D58,Fev!$J$5:$J$619,"Não Pago")</f>
        <v>0</v>
      </c>
      <c r="G58" s="65">
        <f>SUMIFS(Mar!$I$5:$I$619,Mar!$S$5:$S$619,"Despesa",Mar!$F$5:$F$619,CPagar!$D58,Mar!$J$5:$J$619,"Não Pago")</f>
        <v>0</v>
      </c>
      <c r="H58" s="65">
        <f>SUMIFS(Abr!$I$5:$I$619,Abr!$S$5:$S$619,"Despesa",Abr!$F$5:$F$619,CPagar!$D58,Abr!$J$5:$J$619,"Não Pago")</f>
        <v>0</v>
      </c>
      <c r="I58" s="65">
        <f>SUMIFS(Mai!$I$5:$I$619,Mai!$S$5:$S$619,"Despesa",Mai!$F$5:$F$619,CPagar!$D58,Mai!$J$5:$J$619,"Não Pago")</f>
        <v>0</v>
      </c>
      <c r="J58" s="65">
        <f>SUMIFS(Jun!$I$5:$I$619,Jun!$S$5:$S$619,"Despesa",Jun!$F$5:$F$619,CPagar!$D58,Jun!$J$5:$J$619,"Não Pago")</f>
        <v>0</v>
      </c>
      <c r="K58" s="65">
        <f>SUMIFS(Jul!$I$5:$I$619,Jul!$S$5:$S$619,"Despesa",Jul!$F$5:$F$619,CPagar!$D58,Jul!$J$5:$J$619,"Não Pago")</f>
        <v>0</v>
      </c>
      <c r="L58" s="65">
        <f>SUMIFS(Ago!$I$5:$I$619,Ago!$S$5:$S$619,"Despesa",Ago!$F$5:$F$619,CPagar!$D58,Ago!$J$5:$J$619,"Não Pago")</f>
        <v>0</v>
      </c>
      <c r="M58" s="65">
        <f>SUMIFS(Set!$I$5:$I$619,Set!$S$5:$S$619,"Despesa",Set!$F$5:$F$619,CPagar!$D58,Set!$J$5:$J$619,"Não Pago")</f>
        <v>0</v>
      </c>
      <c r="N58" s="65">
        <f>SUMIFS(Out!$I$5:$I$619,Out!$S$5:$S$619,"Despesa",Out!$F$5:$F$619,CPagar!$D58,Out!$J$5:$J$619,"Não Pago")</f>
        <v>0</v>
      </c>
      <c r="O58" s="65">
        <f>SUMIFS(Nov!$I$5:$I$619,Nov!$S$5:$S$619,"Despesa",Nov!$F$5:$F$619,CPagar!$D58,Nov!$J$5:$J$619,"Não Pago")</f>
        <v>0</v>
      </c>
      <c r="P58" s="65">
        <f>SUMIFS(Dez!$I$5:$I$619,Dez!$S$5:$S$619,"Despesa",Dez!$F$5:$F$619,CPagar!$D58,Dez!$J$5:$J$619,"Não Pago")</f>
        <v>0</v>
      </c>
      <c r="Q58" s="62">
        <f t="shared" si="2"/>
        <v>0</v>
      </c>
    </row>
    <row r="59" spans="3:17" ht="28.5" customHeight="1" thickTop="1" thickBot="1" x14ac:dyDescent="0.25">
      <c r="C59" s="45" t="str">
        <f>'PC Despesas'!C54</f>
        <v>5.1.50</v>
      </c>
      <c r="D59" s="46" t="str">
        <f>VLOOKUP(C59,'PC Despesas'!$C$4:$D$103,2,FALSE)</f>
        <v>-</v>
      </c>
      <c r="E59" s="65">
        <f>SUMIFS(Jan!$I$5:$I$619,Jan!$S$5:$S$619,"Despesa",Jan!$F$5:$F$619,CPagar!$D59,Jan!$J$5:$J$619,"Não Pago")</f>
        <v>0</v>
      </c>
      <c r="F59" s="65">
        <f>SUMIFS(Fev!$I$5:$I$619,Fev!$S$5:$S$619,"Despesa",Fev!$F$5:$F$619,CPagar!$D59,Fev!$J$5:$J$619,"Não Pago")</f>
        <v>0</v>
      </c>
      <c r="G59" s="65">
        <f>SUMIFS(Mar!$I$5:$I$619,Mar!$S$5:$S$619,"Despesa",Mar!$F$5:$F$619,CPagar!$D59,Mar!$J$5:$J$619,"Não Pago")</f>
        <v>0</v>
      </c>
      <c r="H59" s="65">
        <f>SUMIFS(Abr!$I$5:$I$619,Abr!$S$5:$S$619,"Despesa",Abr!$F$5:$F$619,CPagar!$D59,Abr!$J$5:$J$619,"Não Pago")</f>
        <v>0</v>
      </c>
      <c r="I59" s="65">
        <f>SUMIFS(Mai!$I$5:$I$619,Mai!$S$5:$S$619,"Despesa",Mai!$F$5:$F$619,CPagar!$D59,Mai!$J$5:$J$619,"Não Pago")</f>
        <v>0</v>
      </c>
      <c r="J59" s="65">
        <f>SUMIFS(Jun!$I$5:$I$619,Jun!$S$5:$S$619,"Despesa",Jun!$F$5:$F$619,CPagar!$D59,Jun!$J$5:$J$619,"Não Pago")</f>
        <v>0</v>
      </c>
      <c r="K59" s="65">
        <f>SUMIFS(Jul!$I$5:$I$619,Jul!$S$5:$S$619,"Despesa",Jul!$F$5:$F$619,CPagar!$D59,Jul!$J$5:$J$619,"Não Pago")</f>
        <v>0</v>
      </c>
      <c r="L59" s="65">
        <f>SUMIFS(Ago!$I$5:$I$619,Ago!$S$5:$S$619,"Despesa",Ago!$F$5:$F$619,CPagar!$D59,Ago!$J$5:$J$619,"Não Pago")</f>
        <v>0</v>
      </c>
      <c r="M59" s="65">
        <f>SUMIFS(Set!$I$5:$I$619,Set!$S$5:$S$619,"Despesa",Set!$F$5:$F$619,CPagar!$D59,Set!$J$5:$J$619,"Não Pago")</f>
        <v>0</v>
      </c>
      <c r="N59" s="65">
        <f>SUMIFS(Out!$I$5:$I$619,Out!$S$5:$S$619,"Despesa",Out!$F$5:$F$619,CPagar!$D59,Out!$J$5:$J$619,"Não Pago")</f>
        <v>0</v>
      </c>
      <c r="O59" s="65">
        <f>SUMIFS(Nov!$I$5:$I$619,Nov!$S$5:$S$619,"Despesa",Nov!$F$5:$F$619,CPagar!$D59,Nov!$J$5:$J$619,"Não Pago")</f>
        <v>0</v>
      </c>
      <c r="P59" s="65">
        <f>SUMIFS(Dez!$I$5:$I$619,Dez!$S$5:$S$619,"Despesa",Dez!$F$5:$F$619,CPagar!$D59,Dez!$J$5:$J$619,"Não Pago")</f>
        <v>0</v>
      </c>
      <c r="Q59" s="62">
        <f t="shared" si="2"/>
        <v>0</v>
      </c>
    </row>
    <row r="60" spans="3:17" ht="28.5" customHeight="1" thickTop="1" thickBot="1" x14ac:dyDescent="0.25">
      <c r="C60" s="45" t="str">
        <f>'PC Despesas'!C55</f>
        <v>5.1.51</v>
      </c>
      <c r="D60" s="46" t="str">
        <f>VLOOKUP(C60,'PC Despesas'!$C$4:$D$103,2,FALSE)</f>
        <v>-</v>
      </c>
      <c r="E60" s="65">
        <f>SUMIFS(Jan!$I$5:$I$619,Jan!$S$5:$S$619,"Despesa",Jan!$F$5:$F$619,CPagar!$D60,Jan!$J$5:$J$619,"Não Pago")</f>
        <v>0</v>
      </c>
      <c r="F60" s="65">
        <f>SUMIFS(Fev!$I$5:$I$619,Fev!$S$5:$S$619,"Despesa",Fev!$F$5:$F$619,CPagar!$D60,Fev!$J$5:$J$619,"Não Pago")</f>
        <v>0</v>
      </c>
      <c r="G60" s="65">
        <f>SUMIFS(Mar!$I$5:$I$619,Mar!$S$5:$S$619,"Despesa",Mar!$F$5:$F$619,CPagar!$D60,Mar!$J$5:$J$619,"Não Pago")</f>
        <v>0</v>
      </c>
      <c r="H60" s="65">
        <f>SUMIFS(Abr!$I$5:$I$619,Abr!$S$5:$S$619,"Despesa",Abr!$F$5:$F$619,CPagar!$D60,Abr!$J$5:$J$619,"Não Pago")</f>
        <v>0</v>
      </c>
      <c r="I60" s="65">
        <f>SUMIFS(Mai!$I$5:$I$619,Mai!$S$5:$S$619,"Despesa",Mai!$F$5:$F$619,CPagar!$D60,Mai!$J$5:$J$619,"Não Pago")</f>
        <v>0</v>
      </c>
      <c r="J60" s="65">
        <f>SUMIFS(Jun!$I$5:$I$619,Jun!$S$5:$S$619,"Despesa",Jun!$F$5:$F$619,CPagar!$D60,Jun!$J$5:$J$619,"Não Pago")</f>
        <v>0</v>
      </c>
      <c r="K60" s="65">
        <f>SUMIFS(Jul!$I$5:$I$619,Jul!$S$5:$S$619,"Despesa",Jul!$F$5:$F$619,CPagar!$D60,Jul!$J$5:$J$619,"Não Pago")</f>
        <v>0</v>
      </c>
      <c r="L60" s="65">
        <f>SUMIFS(Ago!$I$5:$I$619,Ago!$S$5:$S$619,"Despesa",Ago!$F$5:$F$619,CPagar!$D60,Ago!$J$5:$J$619,"Não Pago")</f>
        <v>0</v>
      </c>
      <c r="M60" s="65">
        <f>SUMIFS(Set!$I$5:$I$619,Set!$S$5:$S$619,"Despesa",Set!$F$5:$F$619,CPagar!$D60,Set!$J$5:$J$619,"Não Pago")</f>
        <v>0</v>
      </c>
      <c r="N60" s="65">
        <f>SUMIFS(Out!$I$5:$I$619,Out!$S$5:$S$619,"Despesa",Out!$F$5:$F$619,CPagar!$D60,Out!$J$5:$J$619,"Não Pago")</f>
        <v>0</v>
      </c>
      <c r="O60" s="65">
        <f>SUMIFS(Nov!$I$5:$I$619,Nov!$S$5:$S$619,"Despesa",Nov!$F$5:$F$619,CPagar!$D60,Nov!$J$5:$J$619,"Não Pago")</f>
        <v>0</v>
      </c>
      <c r="P60" s="65">
        <f>SUMIFS(Dez!$I$5:$I$619,Dez!$S$5:$S$619,"Despesa",Dez!$F$5:$F$619,CPagar!$D60,Dez!$J$5:$J$619,"Não Pago")</f>
        <v>0</v>
      </c>
      <c r="Q60" s="62">
        <f t="shared" si="2"/>
        <v>0</v>
      </c>
    </row>
    <row r="61" spans="3:17" ht="28.5" customHeight="1" thickTop="1" thickBot="1" x14ac:dyDescent="0.25">
      <c r="C61" s="45" t="str">
        <f>'PC Despesas'!C56</f>
        <v>5.1.52</v>
      </c>
      <c r="D61" s="46" t="str">
        <f>VLOOKUP(C61,'PC Despesas'!$C$4:$D$103,2,FALSE)</f>
        <v>-</v>
      </c>
      <c r="E61" s="65">
        <f>SUMIFS(Jan!$I$5:$I$619,Jan!$S$5:$S$619,"Despesa",Jan!$F$5:$F$619,CPagar!$D61,Jan!$J$5:$J$619,"Não Pago")</f>
        <v>0</v>
      </c>
      <c r="F61" s="65">
        <f>SUMIFS(Fev!$I$5:$I$619,Fev!$S$5:$S$619,"Despesa",Fev!$F$5:$F$619,CPagar!$D61,Fev!$J$5:$J$619,"Não Pago")</f>
        <v>0</v>
      </c>
      <c r="G61" s="65">
        <f>SUMIFS(Mar!$I$5:$I$619,Mar!$S$5:$S$619,"Despesa",Mar!$F$5:$F$619,CPagar!$D61,Mar!$J$5:$J$619,"Não Pago")</f>
        <v>0</v>
      </c>
      <c r="H61" s="65">
        <f>SUMIFS(Abr!$I$5:$I$619,Abr!$S$5:$S$619,"Despesa",Abr!$F$5:$F$619,CPagar!$D61,Abr!$J$5:$J$619,"Não Pago")</f>
        <v>0</v>
      </c>
      <c r="I61" s="65">
        <f>SUMIFS(Mai!$I$5:$I$619,Mai!$S$5:$S$619,"Despesa",Mai!$F$5:$F$619,CPagar!$D61,Mai!$J$5:$J$619,"Não Pago")</f>
        <v>0</v>
      </c>
      <c r="J61" s="65">
        <f>SUMIFS(Jun!$I$5:$I$619,Jun!$S$5:$S$619,"Despesa",Jun!$F$5:$F$619,CPagar!$D61,Jun!$J$5:$J$619,"Não Pago")</f>
        <v>0</v>
      </c>
      <c r="K61" s="65">
        <f>SUMIFS(Jul!$I$5:$I$619,Jul!$S$5:$S$619,"Despesa",Jul!$F$5:$F$619,CPagar!$D61,Jul!$J$5:$J$619,"Não Pago")</f>
        <v>0</v>
      </c>
      <c r="L61" s="65">
        <f>SUMIFS(Ago!$I$5:$I$619,Ago!$S$5:$S$619,"Despesa",Ago!$F$5:$F$619,CPagar!$D61,Ago!$J$5:$J$619,"Não Pago")</f>
        <v>0</v>
      </c>
      <c r="M61" s="65">
        <f>SUMIFS(Set!$I$5:$I$619,Set!$S$5:$S$619,"Despesa",Set!$F$5:$F$619,CPagar!$D61,Set!$J$5:$J$619,"Não Pago")</f>
        <v>0</v>
      </c>
      <c r="N61" s="65">
        <f>SUMIFS(Out!$I$5:$I$619,Out!$S$5:$S$619,"Despesa",Out!$F$5:$F$619,CPagar!$D61,Out!$J$5:$J$619,"Não Pago")</f>
        <v>0</v>
      </c>
      <c r="O61" s="65">
        <f>SUMIFS(Nov!$I$5:$I$619,Nov!$S$5:$S$619,"Despesa",Nov!$F$5:$F$619,CPagar!$D61,Nov!$J$5:$J$619,"Não Pago")</f>
        <v>0</v>
      </c>
      <c r="P61" s="65">
        <f>SUMIFS(Dez!$I$5:$I$619,Dez!$S$5:$S$619,"Despesa",Dez!$F$5:$F$619,CPagar!$D61,Dez!$J$5:$J$619,"Não Pago")</f>
        <v>0</v>
      </c>
      <c r="Q61" s="62">
        <f t="shared" si="2"/>
        <v>0</v>
      </c>
    </row>
    <row r="62" spans="3:17" ht="28.5" customHeight="1" thickTop="1" thickBot="1" x14ac:dyDescent="0.25">
      <c r="C62" s="45" t="str">
        <f>'PC Despesas'!C57</f>
        <v>5.1.53</v>
      </c>
      <c r="D62" s="46" t="str">
        <f>VLOOKUP(C62,'PC Despesas'!$C$4:$D$103,2,FALSE)</f>
        <v>-</v>
      </c>
      <c r="E62" s="65">
        <f>SUMIFS(Jan!$I$5:$I$619,Jan!$S$5:$S$619,"Despesa",Jan!$F$5:$F$619,CPagar!$D62,Jan!$J$5:$J$619,"Não Pago")</f>
        <v>0</v>
      </c>
      <c r="F62" s="65">
        <f>SUMIFS(Fev!$I$5:$I$619,Fev!$S$5:$S$619,"Despesa",Fev!$F$5:$F$619,CPagar!$D62,Fev!$J$5:$J$619,"Não Pago")</f>
        <v>0</v>
      </c>
      <c r="G62" s="65">
        <f>SUMIFS(Mar!$I$5:$I$619,Mar!$S$5:$S$619,"Despesa",Mar!$F$5:$F$619,CPagar!$D62,Mar!$J$5:$J$619,"Não Pago")</f>
        <v>0</v>
      </c>
      <c r="H62" s="65">
        <f>SUMIFS(Abr!$I$5:$I$619,Abr!$S$5:$S$619,"Despesa",Abr!$F$5:$F$619,CPagar!$D62,Abr!$J$5:$J$619,"Não Pago")</f>
        <v>0</v>
      </c>
      <c r="I62" s="65">
        <f>SUMIFS(Mai!$I$5:$I$619,Mai!$S$5:$S$619,"Despesa",Mai!$F$5:$F$619,CPagar!$D62,Mai!$J$5:$J$619,"Não Pago")</f>
        <v>0</v>
      </c>
      <c r="J62" s="65">
        <f>SUMIFS(Jun!$I$5:$I$619,Jun!$S$5:$S$619,"Despesa",Jun!$F$5:$F$619,CPagar!$D62,Jun!$J$5:$J$619,"Não Pago")</f>
        <v>0</v>
      </c>
      <c r="K62" s="65">
        <f>SUMIFS(Jul!$I$5:$I$619,Jul!$S$5:$S$619,"Despesa",Jul!$F$5:$F$619,CPagar!$D62,Jul!$J$5:$J$619,"Não Pago")</f>
        <v>0</v>
      </c>
      <c r="L62" s="65">
        <f>SUMIFS(Ago!$I$5:$I$619,Ago!$S$5:$S$619,"Despesa",Ago!$F$5:$F$619,CPagar!$D62,Ago!$J$5:$J$619,"Não Pago")</f>
        <v>0</v>
      </c>
      <c r="M62" s="65">
        <f>SUMIFS(Set!$I$5:$I$619,Set!$S$5:$S$619,"Despesa",Set!$F$5:$F$619,CPagar!$D62,Set!$J$5:$J$619,"Não Pago")</f>
        <v>0</v>
      </c>
      <c r="N62" s="65">
        <f>SUMIFS(Out!$I$5:$I$619,Out!$S$5:$S$619,"Despesa",Out!$F$5:$F$619,CPagar!$D62,Out!$J$5:$J$619,"Não Pago")</f>
        <v>0</v>
      </c>
      <c r="O62" s="65">
        <f>SUMIFS(Nov!$I$5:$I$619,Nov!$S$5:$S$619,"Despesa",Nov!$F$5:$F$619,CPagar!$D62,Nov!$J$5:$J$619,"Não Pago")</f>
        <v>0</v>
      </c>
      <c r="P62" s="65">
        <f>SUMIFS(Dez!$I$5:$I$619,Dez!$S$5:$S$619,"Despesa",Dez!$F$5:$F$619,CPagar!$D62,Dez!$J$5:$J$619,"Não Pago")</f>
        <v>0</v>
      </c>
      <c r="Q62" s="62">
        <f t="shared" si="2"/>
        <v>0</v>
      </c>
    </row>
    <row r="63" spans="3:17" ht="28.5" customHeight="1" thickTop="1" thickBot="1" x14ac:dyDescent="0.25">
      <c r="C63" s="45" t="str">
        <f>'PC Despesas'!C58</f>
        <v>5.1.54</v>
      </c>
      <c r="D63" s="46" t="str">
        <f>VLOOKUP(C63,'PC Despesas'!$C$4:$D$103,2,FALSE)</f>
        <v>-</v>
      </c>
      <c r="E63" s="65">
        <f>SUMIFS(Jan!$I$5:$I$619,Jan!$S$5:$S$619,"Despesa",Jan!$F$5:$F$619,CPagar!$D63,Jan!$J$5:$J$619,"Não Pago")</f>
        <v>0</v>
      </c>
      <c r="F63" s="65">
        <f>SUMIFS(Fev!$I$5:$I$619,Fev!$S$5:$S$619,"Despesa",Fev!$F$5:$F$619,CPagar!$D63,Fev!$J$5:$J$619,"Não Pago")</f>
        <v>0</v>
      </c>
      <c r="G63" s="65">
        <f>SUMIFS(Mar!$I$5:$I$619,Mar!$S$5:$S$619,"Despesa",Mar!$F$5:$F$619,CPagar!$D63,Mar!$J$5:$J$619,"Não Pago")</f>
        <v>0</v>
      </c>
      <c r="H63" s="65">
        <f>SUMIFS(Abr!$I$5:$I$619,Abr!$S$5:$S$619,"Despesa",Abr!$F$5:$F$619,CPagar!$D63,Abr!$J$5:$J$619,"Não Pago")</f>
        <v>0</v>
      </c>
      <c r="I63" s="65">
        <f>SUMIFS(Mai!$I$5:$I$619,Mai!$S$5:$S$619,"Despesa",Mai!$F$5:$F$619,CPagar!$D63,Mai!$J$5:$J$619,"Não Pago")</f>
        <v>0</v>
      </c>
      <c r="J63" s="65">
        <f>SUMIFS(Jun!$I$5:$I$619,Jun!$S$5:$S$619,"Despesa",Jun!$F$5:$F$619,CPagar!$D63,Jun!$J$5:$J$619,"Não Pago")</f>
        <v>0</v>
      </c>
      <c r="K63" s="65">
        <f>SUMIFS(Jul!$I$5:$I$619,Jul!$S$5:$S$619,"Despesa",Jul!$F$5:$F$619,CPagar!$D63,Jul!$J$5:$J$619,"Não Pago")</f>
        <v>0</v>
      </c>
      <c r="L63" s="65">
        <f>SUMIFS(Ago!$I$5:$I$619,Ago!$S$5:$S$619,"Despesa",Ago!$F$5:$F$619,CPagar!$D63,Ago!$J$5:$J$619,"Não Pago")</f>
        <v>0</v>
      </c>
      <c r="M63" s="65">
        <f>SUMIFS(Set!$I$5:$I$619,Set!$S$5:$S$619,"Despesa",Set!$F$5:$F$619,CPagar!$D63,Set!$J$5:$J$619,"Não Pago")</f>
        <v>0</v>
      </c>
      <c r="N63" s="65">
        <f>SUMIFS(Out!$I$5:$I$619,Out!$S$5:$S$619,"Despesa",Out!$F$5:$F$619,CPagar!$D63,Out!$J$5:$J$619,"Não Pago")</f>
        <v>0</v>
      </c>
      <c r="O63" s="65">
        <f>SUMIFS(Nov!$I$5:$I$619,Nov!$S$5:$S$619,"Despesa",Nov!$F$5:$F$619,CPagar!$D63,Nov!$J$5:$J$619,"Não Pago")</f>
        <v>0</v>
      </c>
      <c r="P63" s="65">
        <f>SUMIFS(Dez!$I$5:$I$619,Dez!$S$5:$S$619,"Despesa",Dez!$F$5:$F$619,CPagar!$D63,Dez!$J$5:$J$619,"Não Pago")</f>
        <v>0</v>
      </c>
      <c r="Q63" s="62">
        <f t="shared" si="2"/>
        <v>0</v>
      </c>
    </row>
    <row r="64" spans="3:17" ht="28.5" customHeight="1" thickTop="1" thickBot="1" x14ac:dyDescent="0.25">
      <c r="C64" s="45" t="str">
        <f>'PC Despesas'!C59</f>
        <v>5.1.55</v>
      </c>
      <c r="D64" s="46" t="str">
        <f>VLOOKUP(C64,'PC Despesas'!$C$4:$D$103,2,FALSE)</f>
        <v>-</v>
      </c>
      <c r="E64" s="65">
        <f>SUMIFS(Jan!$I$5:$I$619,Jan!$S$5:$S$619,"Despesa",Jan!$F$5:$F$619,CPagar!$D64,Jan!$J$5:$J$619,"Não Pago")</f>
        <v>0</v>
      </c>
      <c r="F64" s="65">
        <f>SUMIFS(Fev!$I$5:$I$619,Fev!$S$5:$S$619,"Despesa",Fev!$F$5:$F$619,CPagar!$D64,Fev!$J$5:$J$619,"Não Pago")</f>
        <v>0</v>
      </c>
      <c r="G64" s="65">
        <f>SUMIFS(Mar!$I$5:$I$619,Mar!$S$5:$S$619,"Despesa",Mar!$F$5:$F$619,CPagar!$D64,Mar!$J$5:$J$619,"Não Pago")</f>
        <v>0</v>
      </c>
      <c r="H64" s="65">
        <f>SUMIFS(Abr!$I$5:$I$619,Abr!$S$5:$S$619,"Despesa",Abr!$F$5:$F$619,CPagar!$D64,Abr!$J$5:$J$619,"Não Pago")</f>
        <v>0</v>
      </c>
      <c r="I64" s="65">
        <f>SUMIFS(Mai!$I$5:$I$619,Mai!$S$5:$S$619,"Despesa",Mai!$F$5:$F$619,CPagar!$D64,Mai!$J$5:$J$619,"Não Pago")</f>
        <v>0</v>
      </c>
      <c r="J64" s="65">
        <f>SUMIFS(Jun!$I$5:$I$619,Jun!$S$5:$S$619,"Despesa",Jun!$F$5:$F$619,CPagar!$D64,Jun!$J$5:$J$619,"Não Pago")</f>
        <v>0</v>
      </c>
      <c r="K64" s="65">
        <f>SUMIFS(Jul!$I$5:$I$619,Jul!$S$5:$S$619,"Despesa",Jul!$F$5:$F$619,CPagar!$D64,Jul!$J$5:$J$619,"Não Pago")</f>
        <v>0</v>
      </c>
      <c r="L64" s="65">
        <f>SUMIFS(Ago!$I$5:$I$619,Ago!$S$5:$S$619,"Despesa",Ago!$F$5:$F$619,CPagar!$D64,Ago!$J$5:$J$619,"Não Pago")</f>
        <v>0</v>
      </c>
      <c r="M64" s="65">
        <f>SUMIFS(Set!$I$5:$I$619,Set!$S$5:$S$619,"Despesa",Set!$F$5:$F$619,CPagar!$D64,Set!$J$5:$J$619,"Não Pago")</f>
        <v>0</v>
      </c>
      <c r="N64" s="65">
        <f>SUMIFS(Out!$I$5:$I$619,Out!$S$5:$S$619,"Despesa",Out!$F$5:$F$619,CPagar!$D64,Out!$J$5:$J$619,"Não Pago")</f>
        <v>0</v>
      </c>
      <c r="O64" s="65">
        <f>SUMIFS(Nov!$I$5:$I$619,Nov!$S$5:$S$619,"Despesa",Nov!$F$5:$F$619,CPagar!$D64,Nov!$J$5:$J$619,"Não Pago")</f>
        <v>0</v>
      </c>
      <c r="P64" s="65">
        <f>SUMIFS(Dez!$I$5:$I$619,Dez!$S$5:$S$619,"Despesa",Dez!$F$5:$F$619,CPagar!$D64,Dez!$J$5:$J$619,"Não Pago")</f>
        <v>0</v>
      </c>
      <c r="Q64" s="62">
        <f t="shared" si="2"/>
        <v>0</v>
      </c>
    </row>
    <row r="65" spans="3:17" ht="28.5" customHeight="1" thickTop="1" thickBot="1" x14ac:dyDescent="0.25">
      <c r="C65" s="45" t="str">
        <f>'PC Despesas'!C60</f>
        <v>5.1.56</v>
      </c>
      <c r="D65" s="46" t="str">
        <f>VLOOKUP(C65,'PC Despesas'!$C$4:$D$103,2,FALSE)</f>
        <v>-</v>
      </c>
      <c r="E65" s="65">
        <f>SUMIFS(Jan!$I$5:$I$619,Jan!$S$5:$S$619,"Despesa",Jan!$F$5:$F$619,CPagar!$D65,Jan!$J$5:$J$619,"Não Pago")</f>
        <v>0</v>
      </c>
      <c r="F65" s="65">
        <f>SUMIFS(Fev!$I$5:$I$619,Fev!$S$5:$S$619,"Despesa",Fev!$F$5:$F$619,CPagar!$D65,Fev!$J$5:$J$619,"Não Pago")</f>
        <v>0</v>
      </c>
      <c r="G65" s="65">
        <f>SUMIFS(Mar!$I$5:$I$619,Mar!$S$5:$S$619,"Despesa",Mar!$F$5:$F$619,CPagar!$D65,Mar!$J$5:$J$619,"Não Pago")</f>
        <v>0</v>
      </c>
      <c r="H65" s="65">
        <f>SUMIFS(Abr!$I$5:$I$619,Abr!$S$5:$S$619,"Despesa",Abr!$F$5:$F$619,CPagar!$D65,Abr!$J$5:$J$619,"Não Pago")</f>
        <v>0</v>
      </c>
      <c r="I65" s="65">
        <f>SUMIFS(Mai!$I$5:$I$619,Mai!$S$5:$S$619,"Despesa",Mai!$F$5:$F$619,CPagar!$D65,Mai!$J$5:$J$619,"Não Pago")</f>
        <v>0</v>
      </c>
      <c r="J65" s="65">
        <f>SUMIFS(Jun!$I$5:$I$619,Jun!$S$5:$S$619,"Despesa",Jun!$F$5:$F$619,CPagar!$D65,Jun!$J$5:$J$619,"Não Pago")</f>
        <v>0</v>
      </c>
      <c r="K65" s="65">
        <f>SUMIFS(Jul!$I$5:$I$619,Jul!$S$5:$S$619,"Despesa",Jul!$F$5:$F$619,CPagar!$D65,Jul!$J$5:$J$619,"Não Pago")</f>
        <v>0</v>
      </c>
      <c r="L65" s="65">
        <f>SUMIFS(Ago!$I$5:$I$619,Ago!$S$5:$S$619,"Despesa",Ago!$F$5:$F$619,CPagar!$D65,Ago!$J$5:$J$619,"Não Pago")</f>
        <v>0</v>
      </c>
      <c r="M65" s="65">
        <f>SUMIFS(Set!$I$5:$I$619,Set!$S$5:$S$619,"Despesa",Set!$F$5:$F$619,CPagar!$D65,Set!$J$5:$J$619,"Não Pago")</f>
        <v>0</v>
      </c>
      <c r="N65" s="65">
        <f>SUMIFS(Out!$I$5:$I$619,Out!$S$5:$S$619,"Despesa",Out!$F$5:$F$619,CPagar!$D65,Out!$J$5:$J$619,"Não Pago")</f>
        <v>0</v>
      </c>
      <c r="O65" s="65">
        <f>SUMIFS(Nov!$I$5:$I$619,Nov!$S$5:$S$619,"Despesa",Nov!$F$5:$F$619,CPagar!$D65,Nov!$J$5:$J$619,"Não Pago")</f>
        <v>0</v>
      </c>
      <c r="P65" s="65">
        <f>SUMIFS(Dez!$I$5:$I$619,Dez!$S$5:$S$619,"Despesa",Dez!$F$5:$F$619,CPagar!$D65,Dez!$J$5:$J$619,"Não Pago")</f>
        <v>0</v>
      </c>
      <c r="Q65" s="62">
        <f t="shared" si="2"/>
        <v>0</v>
      </c>
    </row>
    <row r="66" spans="3:17" ht="28.5" customHeight="1" thickTop="1" thickBot="1" x14ac:dyDescent="0.25">
      <c r="C66" s="45" t="str">
        <f>'PC Despesas'!C61</f>
        <v>5.1.57</v>
      </c>
      <c r="D66" s="46" t="str">
        <f>VLOOKUP(C66,'PC Despesas'!$C$4:$D$103,2,FALSE)</f>
        <v>-</v>
      </c>
      <c r="E66" s="65">
        <f>SUMIFS(Jan!$I$5:$I$619,Jan!$S$5:$S$619,"Despesa",Jan!$F$5:$F$619,CPagar!$D66,Jan!$J$5:$J$619,"Não Pago")</f>
        <v>0</v>
      </c>
      <c r="F66" s="65">
        <f>SUMIFS(Fev!$I$5:$I$619,Fev!$S$5:$S$619,"Despesa",Fev!$F$5:$F$619,CPagar!$D66,Fev!$J$5:$J$619,"Não Pago")</f>
        <v>0</v>
      </c>
      <c r="G66" s="65">
        <f>SUMIFS(Mar!$I$5:$I$619,Mar!$S$5:$S$619,"Despesa",Mar!$F$5:$F$619,CPagar!$D66,Mar!$J$5:$J$619,"Não Pago")</f>
        <v>0</v>
      </c>
      <c r="H66" s="65">
        <f>SUMIFS(Abr!$I$5:$I$619,Abr!$S$5:$S$619,"Despesa",Abr!$F$5:$F$619,CPagar!$D66,Abr!$J$5:$J$619,"Não Pago")</f>
        <v>0</v>
      </c>
      <c r="I66" s="65">
        <f>SUMIFS(Mai!$I$5:$I$619,Mai!$S$5:$S$619,"Despesa",Mai!$F$5:$F$619,CPagar!$D66,Mai!$J$5:$J$619,"Não Pago")</f>
        <v>0</v>
      </c>
      <c r="J66" s="65">
        <f>SUMIFS(Jun!$I$5:$I$619,Jun!$S$5:$S$619,"Despesa",Jun!$F$5:$F$619,CPagar!$D66,Jun!$J$5:$J$619,"Não Pago")</f>
        <v>0</v>
      </c>
      <c r="K66" s="65">
        <f>SUMIFS(Jul!$I$5:$I$619,Jul!$S$5:$S$619,"Despesa",Jul!$F$5:$F$619,CPagar!$D66,Jul!$J$5:$J$619,"Não Pago")</f>
        <v>0</v>
      </c>
      <c r="L66" s="65">
        <f>SUMIFS(Ago!$I$5:$I$619,Ago!$S$5:$S$619,"Despesa",Ago!$F$5:$F$619,CPagar!$D66,Ago!$J$5:$J$619,"Não Pago")</f>
        <v>0</v>
      </c>
      <c r="M66" s="65">
        <f>SUMIFS(Set!$I$5:$I$619,Set!$S$5:$S$619,"Despesa",Set!$F$5:$F$619,CPagar!$D66,Set!$J$5:$J$619,"Não Pago")</f>
        <v>0</v>
      </c>
      <c r="N66" s="65">
        <f>SUMIFS(Out!$I$5:$I$619,Out!$S$5:$S$619,"Despesa",Out!$F$5:$F$619,CPagar!$D66,Out!$J$5:$J$619,"Não Pago")</f>
        <v>0</v>
      </c>
      <c r="O66" s="65">
        <f>SUMIFS(Nov!$I$5:$I$619,Nov!$S$5:$S$619,"Despesa",Nov!$F$5:$F$619,CPagar!$D66,Nov!$J$5:$J$619,"Não Pago")</f>
        <v>0</v>
      </c>
      <c r="P66" s="65">
        <f>SUMIFS(Dez!$I$5:$I$619,Dez!$S$5:$S$619,"Despesa",Dez!$F$5:$F$619,CPagar!$D66,Dez!$J$5:$J$619,"Não Pago")</f>
        <v>0</v>
      </c>
      <c r="Q66" s="62">
        <f t="shared" si="2"/>
        <v>0</v>
      </c>
    </row>
    <row r="67" spans="3:17" ht="28.5" customHeight="1" thickTop="1" thickBot="1" x14ac:dyDescent="0.25">
      <c r="C67" s="45" t="str">
        <f>'PC Despesas'!C62</f>
        <v>5.1.58</v>
      </c>
      <c r="D67" s="46" t="str">
        <f>VLOOKUP(C67,'PC Despesas'!$C$4:$D$103,2,FALSE)</f>
        <v>-</v>
      </c>
      <c r="E67" s="65">
        <f>SUMIFS(Jan!$I$5:$I$619,Jan!$S$5:$S$619,"Despesa",Jan!$F$5:$F$619,CPagar!$D67,Jan!$J$5:$J$619,"Não Pago")</f>
        <v>0</v>
      </c>
      <c r="F67" s="65">
        <f>SUMIFS(Fev!$I$5:$I$619,Fev!$S$5:$S$619,"Despesa",Fev!$F$5:$F$619,CPagar!$D67,Fev!$J$5:$J$619,"Não Pago")</f>
        <v>0</v>
      </c>
      <c r="G67" s="65">
        <f>SUMIFS(Mar!$I$5:$I$619,Mar!$S$5:$S$619,"Despesa",Mar!$F$5:$F$619,CPagar!$D67,Mar!$J$5:$J$619,"Não Pago")</f>
        <v>0</v>
      </c>
      <c r="H67" s="65">
        <f>SUMIFS(Abr!$I$5:$I$619,Abr!$S$5:$S$619,"Despesa",Abr!$F$5:$F$619,CPagar!$D67,Abr!$J$5:$J$619,"Não Pago")</f>
        <v>0</v>
      </c>
      <c r="I67" s="65">
        <f>SUMIFS(Mai!$I$5:$I$619,Mai!$S$5:$S$619,"Despesa",Mai!$F$5:$F$619,CPagar!$D67,Mai!$J$5:$J$619,"Não Pago")</f>
        <v>0</v>
      </c>
      <c r="J67" s="65">
        <f>SUMIFS(Jun!$I$5:$I$619,Jun!$S$5:$S$619,"Despesa",Jun!$F$5:$F$619,CPagar!$D67,Jun!$J$5:$J$619,"Não Pago")</f>
        <v>0</v>
      </c>
      <c r="K67" s="65">
        <f>SUMIFS(Jul!$I$5:$I$619,Jul!$S$5:$S$619,"Despesa",Jul!$F$5:$F$619,CPagar!$D67,Jul!$J$5:$J$619,"Não Pago")</f>
        <v>0</v>
      </c>
      <c r="L67" s="65">
        <f>SUMIFS(Ago!$I$5:$I$619,Ago!$S$5:$S$619,"Despesa",Ago!$F$5:$F$619,CPagar!$D67,Ago!$J$5:$J$619,"Não Pago")</f>
        <v>0</v>
      </c>
      <c r="M67" s="65">
        <f>SUMIFS(Set!$I$5:$I$619,Set!$S$5:$S$619,"Despesa",Set!$F$5:$F$619,CPagar!$D67,Set!$J$5:$J$619,"Não Pago")</f>
        <v>0</v>
      </c>
      <c r="N67" s="65">
        <f>SUMIFS(Out!$I$5:$I$619,Out!$S$5:$S$619,"Despesa",Out!$F$5:$F$619,CPagar!$D67,Out!$J$5:$J$619,"Não Pago")</f>
        <v>0</v>
      </c>
      <c r="O67" s="65">
        <f>SUMIFS(Nov!$I$5:$I$619,Nov!$S$5:$S$619,"Despesa",Nov!$F$5:$F$619,CPagar!$D67,Nov!$J$5:$J$619,"Não Pago")</f>
        <v>0</v>
      </c>
      <c r="P67" s="65">
        <f>SUMIFS(Dez!$I$5:$I$619,Dez!$S$5:$S$619,"Despesa",Dez!$F$5:$F$619,CPagar!$D67,Dez!$J$5:$J$619,"Não Pago")</f>
        <v>0</v>
      </c>
      <c r="Q67" s="62">
        <f t="shared" si="2"/>
        <v>0</v>
      </c>
    </row>
    <row r="68" spans="3:17" ht="28.5" customHeight="1" thickTop="1" thickBot="1" x14ac:dyDescent="0.25">
      <c r="C68" s="45" t="str">
        <f>'PC Despesas'!C63</f>
        <v>5.1.59</v>
      </c>
      <c r="D68" s="46" t="str">
        <f>VLOOKUP(C68,'PC Despesas'!$C$4:$D$103,2,FALSE)</f>
        <v>-</v>
      </c>
      <c r="E68" s="65">
        <f>SUMIFS(Jan!$I$5:$I$619,Jan!$S$5:$S$619,"Despesa",Jan!$F$5:$F$619,CPagar!$D68,Jan!$J$5:$J$619,"Não Pago")</f>
        <v>0</v>
      </c>
      <c r="F68" s="65">
        <f>SUMIFS(Fev!$I$5:$I$619,Fev!$S$5:$S$619,"Despesa",Fev!$F$5:$F$619,CPagar!$D68,Fev!$J$5:$J$619,"Não Pago")</f>
        <v>0</v>
      </c>
      <c r="G68" s="65">
        <f>SUMIFS(Mar!$I$5:$I$619,Mar!$S$5:$S$619,"Despesa",Mar!$F$5:$F$619,CPagar!$D68,Mar!$J$5:$J$619,"Não Pago")</f>
        <v>0</v>
      </c>
      <c r="H68" s="65">
        <f>SUMIFS(Abr!$I$5:$I$619,Abr!$S$5:$S$619,"Despesa",Abr!$F$5:$F$619,CPagar!$D68,Abr!$J$5:$J$619,"Não Pago")</f>
        <v>0</v>
      </c>
      <c r="I68" s="65">
        <f>SUMIFS(Mai!$I$5:$I$619,Mai!$S$5:$S$619,"Despesa",Mai!$F$5:$F$619,CPagar!$D68,Mai!$J$5:$J$619,"Não Pago")</f>
        <v>0</v>
      </c>
      <c r="J68" s="65">
        <f>SUMIFS(Jun!$I$5:$I$619,Jun!$S$5:$S$619,"Despesa",Jun!$F$5:$F$619,CPagar!$D68,Jun!$J$5:$J$619,"Não Pago")</f>
        <v>0</v>
      </c>
      <c r="K68" s="65">
        <f>SUMIFS(Jul!$I$5:$I$619,Jul!$S$5:$S$619,"Despesa",Jul!$F$5:$F$619,CPagar!$D68,Jul!$J$5:$J$619,"Não Pago")</f>
        <v>0</v>
      </c>
      <c r="L68" s="65">
        <f>SUMIFS(Ago!$I$5:$I$619,Ago!$S$5:$S$619,"Despesa",Ago!$F$5:$F$619,CPagar!$D68,Ago!$J$5:$J$619,"Não Pago")</f>
        <v>0</v>
      </c>
      <c r="M68" s="65">
        <f>SUMIFS(Set!$I$5:$I$619,Set!$S$5:$S$619,"Despesa",Set!$F$5:$F$619,CPagar!$D68,Set!$J$5:$J$619,"Não Pago")</f>
        <v>0</v>
      </c>
      <c r="N68" s="65">
        <f>SUMIFS(Out!$I$5:$I$619,Out!$S$5:$S$619,"Despesa",Out!$F$5:$F$619,CPagar!$D68,Out!$J$5:$J$619,"Não Pago")</f>
        <v>0</v>
      </c>
      <c r="O68" s="65">
        <f>SUMIFS(Nov!$I$5:$I$619,Nov!$S$5:$S$619,"Despesa",Nov!$F$5:$F$619,CPagar!$D68,Nov!$J$5:$J$619,"Não Pago")</f>
        <v>0</v>
      </c>
      <c r="P68" s="65">
        <f>SUMIFS(Dez!$I$5:$I$619,Dez!$S$5:$S$619,"Despesa",Dez!$F$5:$F$619,CPagar!$D68,Dez!$J$5:$J$619,"Não Pago")</f>
        <v>0</v>
      </c>
      <c r="Q68" s="62">
        <f t="shared" si="2"/>
        <v>0</v>
      </c>
    </row>
    <row r="69" spans="3:17" ht="28.5" customHeight="1" thickTop="1" thickBot="1" x14ac:dyDescent="0.25">
      <c r="C69" s="45" t="str">
        <f>'PC Despesas'!C64</f>
        <v>5.1.60</v>
      </c>
      <c r="D69" s="46" t="str">
        <f>VLOOKUP(C69,'PC Despesas'!$C$4:$D$103,2,FALSE)</f>
        <v>-</v>
      </c>
      <c r="E69" s="65">
        <f>SUMIFS(Jan!$I$5:$I$619,Jan!$S$5:$S$619,"Despesa",Jan!$F$5:$F$619,CPagar!$D69,Jan!$J$5:$J$619,"Não Pago")</f>
        <v>0</v>
      </c>
      <c r="F69" s="65">
        <f>SUMIFS(Fev!$I$5:$I$619,Fev!$S$5:$S$619,"Despesa",Fev!$F$5:$F$619,CPagar!$D69,Fev!$J$5:$J$619,"Não Pago")</f>
        <v>0</v>
      </c>
      <c r="G69" s="65">
        <f>SUMIFS(Mar!$I$5:$I$619,Mar!$S$5:$S$619,"Despesa",Mar!$F$5:$F$619,CPagar!$D69,Mar!$J$5:$J$619,"Não Pago")</f>
        <v>0</v>
      </c>
      <c r="H69" s="65">
        <f>SUMIFS(Abr!$I$5:$I$619,Abr!$S$5:$S$619,"Despesa",Abr!$F$5:$F$619,CPagar!$D69,Abr!$J$5:$J$619,"Não Pago")</f>
        <v>0</v>
      </c>
      <c r="I69" s="65">
        <f>SUMIFS(Mai!$I$5:$I$619,Mai!$S$5:$S$619,"Despesa",Mai!$F$5:$F$619,CPagar!$D69,Mai!$J$5:$J$619,"Não Pago")</f>
        <v>0</v>
      </c>
      <c r="J69" s="65">
        <f>SUMIFS(Jun!$I$5:$I$619,Jun!$S$5:$S$619,"Despesa",Jun!$F$5:$F$619,CPagar!$D69,Jun!$J$5:$J$619,"Não Pago")</f>
        <v>0</v>
      </c>
      <c r="K69" s="65">
        <f>SUMIFS(Jul!$I$5:$I$619,Jul!$S$5:$S$619,"Despesa",Jul!$F$5:$F$619,CPagar!$D69,Jul!$J$5:$J$619,"Não Pago")</f>
        <v>0</v>
      </c>
      <c r="L69" s="65">
        <f>SUMIFS(Ago!$I$5:$I$619,Ago!$S$5:$S$619,"Despesa",Ago!$F$5:$F$619,CPagar!$D69,Ago!$J$5:$J$619,"Não Pago")</f>
        <v>0</v>
      </c>
      <c r="M69" s="65">
        <f>SUMIFS(Set!$I$5:$I$619,Set!$S$5:$S$619,"Despesa",Set!$F$5:$F$619,CPagar!$D69,Set!$J$5:$J$619,"Não Pago")</f>
        <v>0</v>
      </c>
      <c r="N69" s="65">
        <f>SUMIFS(Out!$I$5:$I$619,Out!$S$5:$S$619,"Despesa",Out!$F$5:$F$619,CPagar!$D69,Out!$J$5:$J$619,"Não Pago")</f>
        <v>0</v>
      </c>
      <c r="O69" s="65">
        <f>SUMIFS(Nov!$I$5:$I$619,Nov!$S$5:$S$619,"Despesa",Nov!$F$5:$F$619,CPagar!$D69,Nov!$J$5:$J$619,"Não Pago")</f>
        <v>0</v>
      </c>
      <c r="P69" s="65">
        <f>SUMIFS(Dez!$I$5:$I$619,Dez!$S$5:$S$619,"Despesa",Dez!$F$5:$F$619,CPagar!$D69,Dez!$J$5:$J$619,"Não Pago")</f>
        <v>0</v>
      </c>
      <c r="Q69" s="62">
        <f t="shared" si="2"/>
        <v>0</v>
      </c>
    </row>
    <row r="70" spans="3:17" ht="28.5" customHeight="1" thickTop="1" thickBot="1" x14ac:dyDescent="0.25">
      <c r="C70" s="45" t="str">
        <f>'PC Despesas'!C65</f>
        <v>5.1.61</v>
      </c>
      <c r="D70" s="46" t="str">
        <f>VLOOKUP(C70,'PC Despesas'!$C$4:$D$103,2,FALSE)</f>
        <v>-</v>
      </c>
      <c r="E70" s="65">
        <f>SUMIFS(Jan!$I$5:$I$619,Jan!$S$5:$S$619,"Despesa",Jan!$F$5:$F$619,CPagar!$D70,Jan!$J$5:$J$619,"Não Pago")</f>
        <v>0</v>
      </c>
      <c r="F70" s="65">
        <f>SUMIFS(Fev!$I$5:$I$619,Fev!$S$5:$S$619,"Despesa",Fev!$F$5:$F$619,CPagar!$D70,Fev!$J$5:$J$619,"Não Pago")</f>
        <v>0</v>
      </c>
      <c r="G70" s="65">
        <f>SUMIFS(Mar!$I$5:$I$619,Mar!$S$5:$S$619,"Despesa",Mar!$F$5:$F$619,CPagar!$D70,Mar!$J$5:$J$619,"Não Pago")</f>
        <v>0</v>
      </c>
      <c r="H70" s="65">
        <f>SUMIFS(Abr!$I$5:$I$619,Abr!$S$5:$S$619,"Despesa",Abr!$F$5:$F$619,CPagar!$D70,Abr!$J$5:$J$619,"Não Pago")</f>
        <v>0</v>
      </c>
      <c r="I70" s="65">
        <f>SUMIFS(Mai!$I$5:$I$619,Mai!$S$5:$S$619,"Despesa",Mai!$F$5:$F$619,CPagar!$D70,Mai!$J$5:$J$619,"Não Pago")</f>
        <v>0</v>
      </c>
      <c r="J70" s="65">
        <f>SUMIFS(Jun!$I$5:$I$619,Jun!$S$5:$S$619,"Despesa",Jun!$F$5:$F$619,CPagar!$D70,Jun!$J$5:$J$619,"Não Pago")</f>
        <v>0</v>
      </c>
      <c r="K70" s="65">
        <f>SUMIFS(Jul!$I$5:$I$619,Jul!$S$5:$S$619,"Despesa",Jul!$F$5:$F$619,CPagar!$D70,Jul!$J$5:$J$619,"Não Pago")</f>
        <v>0</v>
      </c>
      <c r="L70" s="65">
        <f>SUMIFS(Ago!$I$5:$I$619,Ago!$S$5:$S$619,"Despesa",Ago!$F$5:$F$619,CPagar!$D70,Ago!$J$5:$J$619,"Não Pago")</f>
        <v>0</v>
      </c>
      <c r="M70" s="65">
        <f>SUMIFS(Set!$I$5:$I$619,Set!$S$5:$S$619,"Despesa",Set!$F$5:$F$619,CPagar!$D70,Set!$J$5:$J$619,"Não Pago")</f>
        <v>0</v>
      </c>
      <c r="N70" s="65">
        <f>SUMIFS(Out!$I$5:$I$619,Out!$S$5:$S$619,"Despesa",Out!$F$5:$F$619,CPagar!$D70,Out!$J$5:$J$619,"Não Pago")</f>
        <v>0</v>
      </c>
      <c r="O70" s="65">
        <f>SUMIFS(Nov!$I$5:$I$619,Nov!$S$5:$S$619,"Despesa",Nov!$F$5:$F$619,CPagar!$D70,Nov!$J$5:$J$619,"Não Pago")</f>
        <v>0</v>
      </c>
      <c r="P70" s="65">
        <f>SUMIFS(Dez!$I$5:$I$619,Dez!$S$5:$S$619,"Despesa",Dez!$F$5:$F$619,CPagar!$D70,Dez!$J$5:$J$619,"Não Pago")</f>
        <v>0</v>
      </c>
      <c r="Q70" s="62">
        <f t="shared" si="2"/>
        <v>0</v>
      </c>
    </row>
    <row r="71" spans="3:17" ht="28.5" customHeight="1" thickTop="1" thickBot="1" x14ac:dyDescent="0.25">
      <c r="C71" s="45" t="str">
        <f>'PC Despesas'!C66</f>
        <v>5.1.62</v>
      </c>
      <c r="D71" s="46" t="str">
        <f>VLOOKUP(C71,'PC Despesas'!$C$4:$D$103,2,FALSE)</f>
        <v>-</v>
      </c>
      <c r="E71" s="65">
        <f>SUMIFS(Jan!$I$5:$I$619,Jan!$S$5:$S$619,"Despesa",Jan!$F$5:$F$619,CPagar!$D71,Jan!$J$5:$J$619,"Não Pago")</f>
        <v>0</v>
      </c>
      <c r="F71" s="65">
        <f>SUMIFS(Fev!$I$5:$I$619,Fev!$S$5:$S$619,"Despesa",Fev!$F$5:$F$619,CPagar!$D71,Fev!$J$5:$J$619,"Não Pago")</f>
        <v>0</v>
      </c>
      <c r="G71" s="65">
        <f>SUMIFS(Mar!$I$5:$I$619,Mar!$S$5:$S$619,"Despesa",Mar!$F$5:$F$619,CPagar!$D71,Mar!$J$5:$J$619,"Não Pago")</f>
        <v>0</v>
      </c>
      <c r="H71" s="65">
        <f>SUMIFS(Abr!$I$5:$I$619,Abr!$S$5:$S$619,"Despesa",Abr!$F$5:$F$619,CPagar!$D71,Abr!$J$5:$J$619,"Não Pago")</f>
        <v>0</v>
      </c>
      <c r="I71" s="65">
        <f>SUMIFS(Mai!$I$5:$I$619,Mai!$S$5:$S$619,"Despesa",Mai!$F$5:$F$619,CPagar!$D71,Mai!$J$5:$J$619,"Não Pago")</f>
        <v>0</v>
      </c>
      <c r="J71" s="65">
        <f>SUMIFS(Jun!$I$5:$I$619,Jun!$S$5:$S$619,"Despesa",Jun!$F$5:$F$619,CPagar!$D71,Jun!$J$5:$J$619,"Não Pago")</f>
        <v>0</v>
      </c>
      <c r="K71" s="65">
        <f>SUMIFS(Jul!$I$5:$I$619,Jul!$S$5:$S$619,"Despesa",Jul!$F$5:$F$619,CPagar!$D71,Jul!$J$5:$J$619,"Não Pago")</f>
        <v>0</v>
      </c>
      <c r="L71" s="65">
        <f>SUMIFS(Ago!$I$5:$I$619,Ago!$S$5:$S$619,"Despesa",Ago!$F$5:$F$619,CPagar!$D71,Ago!$J$5:$J$619,"Não Pago")</f>
        <v>0</v>
      </c>
      <c r="M71" s="65">
        <f>SUMIFS(Set!$I$5:$I$619,Set!$S$5:$S$619,"Despesa",Set!$F$5:$F$619,CPagar!$D71,Set!$J$5:$J$619,"Não Pago")</f>
        <v>0</v>
      </c>
      <c r="N71" s="65">
        <f>SUMIFS(Out!$I$5:$I$619,Out!$S$5:$S$619,"Despesa",Out!$F$5:$F$619,CPagar!$D71,Out!$J$5:$J$619,"Não Pago")</f>
        <v>0</v>
      </c>
      <c r="O71" s="65">
        <f>SUMIFS(Nov!$I$5:$I$619,Nov!$S$5:$S$619,"Despesa",Nov!$F$5:$F$619,CPagar!$D71,Nov!$J$5:$J$619,"Não Pago")</f>
        <v>0</v>
      </c>
      <c r="P71" s="65">
        <f>SUMIFS(Dez!$I$5:$I$619,Dez!$S$5:$S$619,"Despesa",Dez!$F$5:$F$619,CPagar!$D71,Dez!$J$5:$J$619,"Não Pago")</f>
        <v>0</v>
      </c>
      <c r="Q71" s="62">
        <f t="shared" si="2"/>
        <v>0</v>
      </c>
    </row>
    <row r="72" spans="3:17" ht="28.5" customHeight="1" thickTop="1" thickBot="1" x14ac:dyDescent="0.25">
      <c r="C72" s="45" t="str">
        <f>'PC Despesas'!C67</f>
        <v>5.1.63</v>
      </c>
      <c r="D72" s="46" t="str">
        <f>VLOOKUP(C72,'PC Despesas'!$C$4:$D$103,2,FALSE)</f>
        <v>-</v>
      </c>
      <c r="E72" s="65">
        <f>SUMIFS(Jan!$I$5:$I$619,Jan!$S$5:$S$619,"Despesa",Jan!$F$5:$F$619,CPagar!$D72,Jan!$J$5:$J$619,"Não Pago")</f>
        <v>0</v>
      </c>
      <c r="F72" s="65">
        <f>SUMIFS(Fev!$I$5:$I$619,Fev!$S$5:$S$619,"Despesa",Fev!$F$5:$F$619,CPagar!$D72,Fev!$J$5:$J$619,"Não Pago")</f>
        <v>0</v>
      </c>
      <c r="G72" s="65">
        <f>SUMIFS(Mar!$I$5:$I$619,Mar!$S$5:$S$619,"Despesa",Mar!$F$5:$F$619,CPagar!$D72,Mar!$J$5:$J$619,"Não Pago")</f>
        <v>0</v>
      </c>
      <c r="H72" s="65">
        <f>SUMIFS(Abr!$I$5:$I$619,Abr!$S$5:$S$619,"Despesa",Abr!$F$5:$F$619,CPagar!$D72,Abr!$J$5:$J$619,"Não Pago")</f>
        <v>0</v>
      </c>
      <c r="I72" s="65">
        <f>SUMIFS(Mai!$I$5:$I$619,Mai!$S$5:$S$619,"Despesa",Mai!$F$5:$F$619,CPagar!$D72,Mai!$J$5:$J$619,"Não Pago")</f>
        <v>0</v>
      </c>
      <c r="J72" s="65">
        <f>SUMIFS(Jun!$I$5:$I$619,Jun!$S$5:$S$619,"Despesa",Jun!$F$5:$F$619,CPagar!$D72,Jun!$J$5:$J$619,"Não Pago")</f>
        <v>0</v>
      </c>
      <c r="K72" s="65">
        <f>SUMIFS(Jul!$I$5:$I$619,Jul!$S$5:$S$619,"Despesa",Jul!$F$5:$F$619,CPagar!$D72,Jul!$J$5:$J$619,"Não Pago")</f>
        <v>0</v>
      </c>
      <c r="L72" s="65">
        <f>SUMIFS(Ago!$I$5:$I$619,Ago!$S$5:$S$619,"Despesa",Ago!$F$5:$F$619,CPagar!$D72,Ago!$J$5:$J$619,"Não Pago")</f>
        <v>0</v>
      </c>
      <c r="M72" s="65">
        <f>SUMIFS(Set!$I$5:$I$619,Set!$S$5:$S$619,"Despesa",Set!$F$5:$F$619,CPagar!$D72,Set!$J$5:$J$619,"Não Pago")</f>
        <v>0</v>
      </c>
      <c r="N72" s="65">
        <f>SUMIFS(Out!$I$5:$I$619,Out!$S$5:$S$619,"Despesa",Out!$F$5:$F$619,CPagar!$D72,Out!$J$5:$J$619,"Não Pago")</f>
        <v>0</v>
      </c>
      <c r="O72" s="65">
        <f>SUMIFS(Nov!$I$5:$I$619,Nov!$S$5:$S$619,"Despesa",Nov!$F$5:$F$619,CPagar!$D72,Nov!$J$5:$J$619,"Não Pago")</f>
        <v>0</v>
      </c>
      <c r="P72" s="65">
        <f>SUMIFS(Dez!$I$5:$I$619,Dez!$S$5:$S$619,"Despesa",Dez!$F$5:$F$619,CPagar!$D72,Dez!$J$5:$J$619,"Não Pago")</f>
        <v>0</v>
      </c>
      <c r="Q72" s="62">
        <f t="shared" si="2"/>
        <v>0</v>
      </c>
    </row>
    <row r="73" spans="3:17" ht="28.5" customHeight="1" thickTop="1" thickBot="1" x14ac:dyDescent="0.25">
      <c r="C73" s="45" t="str">
        <f>'PC Despesas'!C68</f>
        <v>5.1.64</v>
      </c>
      <c r="D73" s="46" t="str">
        <f>VLOOKUP(C73,'PC Despesas'!$C$4:$D$103,2,FALSE)</f>
        <v>-</v>
      </c>
      <c r="E73" s="65">
        <f>SUMIFS(Jan!$I$5:$I$619,Jan!$S$5:$S$619,"Despesa",Jan!$F$5:$F$619,CPagar!$D73,Jan!$J$5:$J$619,"Não Pago")</f>
        <v>0</v>
      </c>
      <c r="F73" s="65">
        <f>SUMIFS(Fev!$I$5:$I$619,Fev!$S$5:$S$619,"Despesa",Fev!$F$5:$F$619,CPagar!$D73,Fev!$J$5:$J$619,"Não Pago")</f>
        <v>0</v>
      </c>
      <c r="G73" s="65">
        <f>SUMIFS(Mar!$I$5:$I$619,Mar!$S$5:$S$619,"Despesa",Mar!$F$5:$F$619,CPagar!$D73,Mar!$J$5:$J$619,"Não Pago")</f>
        <v>0</v>
      </c>
      <c r="H73" s="65">
        <f>SUMIFS(Abr!$I$5:$I$619,Abr!$S$5:$S$619,"Despesa",Abr!$F$5:$F$619,CPagar!$D73,Abr!$J$5:$J$619,"Não Pago")</f>
        <v>0</v>
      </c>
      <c r="I73" s="65">
        <f>SUMIFS(Mai!$I$5:$I$619,Mai!$S$5:$S$619,"Despesa",Mai!$F$5:$F$619,CPagar!$D73,Mai!$J$5:$J$619,"Não Pago")</f>
        <v>0</v>
      </c>
      <c r="J73" s="65">
        <f>SUMIFS(Jun!$I$5:$I$619,Jun!$S$5:$S$619,"Despesa",Jun!$F$5:$F$619,CPagar!$D73,Jun!$J$5:$J$619,"Não Pago")</f>
        <v>0</v>
      </c>
      <c r="K73" s="65">
        <f>SUMIFS(Jul!$I$5:$I$619,Jul!$S$5:$S$619,"Despesa",Jul!$F$5:$F$619,CPagar!$D73,Jul!$J$5:$J$619,"Não Pago")</f>
        <v>0</v>
      </c>
      <c r="L73" s="65">
        <f>SUMIFS(Ago!$I$5:$I$619,Ago!$S$5:$S$619,"Despesa",Ago!$F$5:$F$619,CPagar!$D73,Ago!$J$5:$J$619,"Não Pago")</f>
        <v>0</v>
      </c>
      <c r="M73" s="65">
        <f>SUMIFS(Set!$I$5:$I$619,Set!$S$5:$S$619,"Despesa",Set!$F$5:$F$619,CPagar!$D73,Set!$J$5:$J$619,"Não Pago")</f>
        <v>0</v>
      </c>
      <c r="N73" s="65">
        <f>SUMIFS(Out!$I$5:$I$619,Out!$S$5:$S$619,"Despesa",Out!$F$5:$F$619,CPagar!$D73,Out!$J$5:$J$619,"Não Pago")</f>
        <v>0</v>
      </c>
      <c r="O73" s="65">
        <f>SUMIFS(Nov!$I$5:$I$619,Nov!$S$5:$S$619,"Despesa",Nov!$F$5:$F$619,CPagar!$D73,Nov!$J$5:$J$619,"Não Pago")</f>
        <v>0</v>
      </c>
      <c r="P73" s="65">
        <f>SUMIFS(Dez!$I$5:$I$619,Dez!$S$5:$S$619,"Despesa",Dez!$F$5:$F$619,CPagar!$D73,Dez!$J$5:$J$619,"Não Pago")</f>
        <v>0</v>
      </c>
      <c r="Q73" s="62">
        <f t="shared" si="2"/>
        <v>0</v>
      </c>
    </row>
    <row r="74" spans="3:17" ht="28.5" customHeight="1" thickTop="1" thickBot="1" x14ac:dyDescent="0.25">
      <c r="C74" s="45" t="str">
        <f>'PC Despesas'!C69</f>
        <v>5.1.65</v>
      </c>
      <c r="D74" s="46" t="str">
        <f>VLOOKUP(C74,'PC Despesas'!$C$4:$D$103,2,FALSE)</f>
        <v>-</v>
      </c>
      <c r="E74" s="65">
        <f>SUMIFS(Jan!$I$5:$I$619,Jan!$S$5:$S$619,"Despesa",Jan!$F$5:$F$619,CPagar!$D74,Jan!$J$5:$J$619,"Não Pago")</f>
        <v>0</v>
      </c>
      <c r="F74" s="65">
        <f>SUMIFS(Fev!$I$5:$I$619,Fev!$S$5:$S$619,"Despesa",Fev!$F$5:$F$619,CPagar!$D74,Fev!$J$5:$J$619,"Não Pago")</f>
        <v>0</v>
      </c>
      <c r="G74" s="65">
        <f>SUMIFS(Mar!$I$5:$I$619,Mar!$S$5:$S$619,"Despesa",Mar!$F$5:$F$619,CPagar!$D74,Mar!$J$5:$J$619,"Não Pago")</f>
        <v>0</v>
      </c>
      <c r="H74" s="65">
        <f>SUMIFS(Abr!$I$5:$I$619,Abr!$S$5:$S$619,"Despesa",Abr!$F$5:$F$619,CPagar!$D74,Abr!$J$5:$J$619,"Não Pago")</f>
        <v>0</v>
      </c>
      <c r="I74" s="65">
        <f>SUMIFS(Mai!$I$5:$I$619,Mai!$S$5:$S$619,"Despesa",Mai!$F$5:$F$619,CPagar!$D74,Mai!$J$5:$J$619,"Não Pago")</f>
        <v>0</v>
      </c>
      <c r="J74" s="65">
        <f>SUMIFS(Jun!$I$5:$I$619,Jun!$S$5:$S$619,"Despesa",Jun!$F$5:$F$619,CPagar!$D74,Jun!$J$5:$J$619,"Não Pago")</f>
        <v>0</v>
      </c>
      <c r="K74" s="65">
        <f>SUMIFS(Jul!$I$5:$I$619,Jul!$S$5:$S$619,"Despesa",Jul!$F$5:$F$619,CPagar!$D74,Jul!$J$5:$J$619,"Não Pago")</f>
        <v>0</v>
      </c>
      <c r="L74" s="65">
        <f>SUMIFS(Ago!$I$5:$I$619,Ago!$S$5:$S$619,"Despesa",Ago!$F$5:$F$619,CPagar!$D74,Ago!$J$5:$J$619,"Não Pago")</f>
        <v>0</v>
      </c>
      <c r="M74" s="65">
        <f>SUMIFS(Set!$I$5:$I$619,Set!$S$5:$S$619,"Despesa",Set!$F$5:$F$619,CPagar!$D74,Set!$J$5:$J$619,"Não Pago")</f>
        <v>0</v>
      </c>
      <c r="N74" s="65">
        <f>SUMIFS(Out!$I$5:$I$619,Out!$S$5:$S$619,"Despesa",Out!$F$5:$F$619,CPagar!$D74,Out!$J$5:$J$619,"Não Pago")</f>
        <v>0</v>
      </c>
      <c r="O74" s="65">
        <f>SUMIFS(Nov!$I$5:$I$619,Nov!$S$5:$S$619,"Despesa",Nov!$F$5:$F$619,CPagar!$D74,Nov!$J$5:$J$619,"Não Pago")</f>
        <v>0</v>
      </c>
      <c r="P74" s="65">
        <f>SUMIFS(Dez!$I$5:$I$619,Dez!$S$5:$S$619,"Despesa",Dez!$F$5:$F$619,CPagar!$D74,Dez!$J$5:$J$619,"Não Pago")</f>
        <v>0</v>
      </c>
      <c r="Q74" s="62">
        <f t="shared" si="2"/>
        <v>0</v>
      </c>
    </row>
    <row r="75" spans="3:17" ht="28.5" customHeight="1" thickTop="1" thickBot="1" x14ac:dyDescent="0.25">
      <c r="C75" s="45" t="str">
        <f>'PC Despesas'!C70</f>
        <v>5.1.66</v>
      </c>
      <c r="D75" s="46" t="str">
        <f>VLOOKUP(C75,'PC Despesas'!$C$4:$D$103,2,FALSE)</f>
        <v>-</v>
      </c>
      <c r="E75" s="65">
        <f>SUMIFS(Jan!$I$5:$I$619,Jan!$S$5:$S$619,"Despesa",Jan!$F$5:$F$619,CPagar!$D75,Jan!$J$5:$J$619,"Não Pago")</f>
        <v>0</v>
      </c>
      <c r="F75" s="65">
        <f>SUMIFS(Fev!$I$5:$I$619,Fev!$S$5:$S$619,"Despesa",Fev!$F$5:$F$619,CPagar!$D75,Fev!$J$5:$J$619,"Não Pago")</f>
        <v>0</v>
      </c>
      <c r="G75" s="65">
        <f>SUMIFS(Mar!$I$5:$I$619,Mar!$S$5:$S$619,"Despesa",Mar!$F$5:$F$619,CPagar!$D75,Mar!$J$5:$J$619,"Não Pago")</f>
        <v>0</v>
      </c>
      <c r="H75" s="65">
        <f>SUMIFS(Abr!$I$5:$I$619,Abr!$S$5:$S$619,"Despesa",Abr!$F$5:$F$619,CPagar!$D75,Abr!$J$5:$J$619,"Não Pago")</f>
        <v>0</v>
      </c>
      <c r="I75" s="65">
        <f>SUMIFS(Mai!$I$5:$I$619,Mai!$S$5:$S$619,"Despesa",Mai!$F$5:$F$619,CPagar!$D75,Mai!$J$5:$J$619,"Não Pago")</f>
        <v>0</v>
      </c>
      <c r="J75" s="65">
        <f>SUMIFS(Jun!$I$5:$I$619,Jun!$S$5:$S$619,"Despesa",Jun!$F$5:$F$619,CPagar!$D75,Jun!$J$5:$J$619,"Não Pago")</f>
        <v>0</v>
      </c>
      <c r="K75" s="65">
        <f>SUMIFS(Jul!$I$5:$I$619,Jul!$S$5:$S$619,"Despesa",Jul!$F$5:$F$619,CPagar!$D75,Jul!$J$5:$J$619,"Não Pago")</f>
        <v>0</v>
      </c>
      <c r="L75" s="65">
        <f>SUMIFS(Ago!$I$5:$I$619,Ago!$S$5:$S$619,"Despesa",Ago!$F$5:$F$619,CPagar!$D75,Ago!$J$5:$J$619,"Não Pago")</f>
        <v>0</v>
      </c>
      <c r="M75" s="65">
        <f>SUMIFS(Set!$I$5:$I$619,Set!$S$5:$S$619,"Despesa",Set!$F$5:$F$619,CPagar!$D75,Set!$J$5:$J$619,"Não Pago")</f>
        <v>0</v>
      </c>
      <c r="N75" s="65">
        <f>SUMIFS(Out!$I$5:$I$619,Out!$S$5:$S$619,"Despesa",Out!$F$5:$F$619,CPagar!$D75,Out!$J$5:$J$619,"Não Pago")</f>
        <v>0</v>
      </c>
      <c r="O75" s="65">
        <f>SUMIFS(Nov!$I$5:$I$619,Nov!$S$5:$S$619,"Despesa",Nov!$F$5:$F$619,CPagar!$D75,Nov!$J$5:$J$619,"Não Pago")</f>
        <v>0</v>
      </c>
      <c r="P75" s="65">
        <f>SUMIFS(Dez!$I$5:$I$619,Dez!$S$5:$S$619,"Despesa",Dez!$F$5:$F$619,CPagar!$D75,Dez!$J$5:$J$619,"Não Pago")</f>
        <v>0</v>
      </c>
      <c r="Q75" s="62">
        <f t="shared" ref="Q75:Q108" si="3">SUM(E75:P75)</f>
        <v>0</v>
      </c>
    </row>
    <row r="76" spans="3:17" ht="28.5" customHeight="1" thickTop="1" thickBot="1" x14ac:dyDescent="0.25">
      <c r="C76" s="45" t="str">
        <f>'PC Despesas'!C71</f>
        <v>5.1.67</v>
      </c>
      <c r="D76" s="46" t="str">
        <f>VLOOKUP(C76,'PC Despesas'!$C$4:$D$103,2,FALSE)</f>
        <v>-</v>
      </c>
      <c r="E76" s="65">
        <f>SUMIFS(Jan!$I$5:$I$619,Jan!$S$5:$S$619,"Despesa",Jan!$F$5:$F$619,CPagar!$D76,Jan!$J$5:$J$619,"Não Pago")</f>
        <v>0</v>
      </c>
      <c r="F76" s="65">
        <f>SUMIFS(Fev!$I$5:$I$619,Fev!$S$5:$S$619,"Despesa",Fev!$F$5:$F$619,CPagar!$D76,Fev!$J$5:$J$619,"Não Pago")</f>
        <v>0</v>
      </c>
      <c r="G76" s="65">
        <f>SUMIFS(Mar!$I$5:$I$619,Mar!$S$5:$S$619,"Despesa",Mar!$F$5:$F$619,CPagar!$D76,Mar!$J$5:$J$619,"Não Pago")</f>
        <v>0</v>
      </c>
      <c r="H76" s="65">
        <f>SUMIFS(Abr!$I$5:$I$619,Abr!$S$5:$S$619,"Despesa",Abr!$F$5:$F$619,CPagar!$D76,Abr!$J$5:$J$619,"Não Pago")</f>
        <v>0</v>
      </c>
      <c r="I76" s="65">
        <f>SUMIFS(Mai!$I$5:$I$619,Mai!$S$5:$S$619,"Despesa",Mai!$F$5:$F$619,CPagar!$D76,Mai!$J$5:$J$619,"Não Pago")</f>
        <v>0</v>
      </c>
      <c r="J76" s="65">
        <f>SUMIFS(Jun!$I$5:$I$619,Jun!$S$5:$S$619,"Despesa",Jun!$F$5:$F$619,CPagar!$D76,Jun!$J$5:$J$619,"Não Pago")</f>
        <v>0</v>
      </c>
      <c r="K76" s="65">
        <f>SUMIFS(Jul!$I$5:$I$619,Jul!$S$5:$S$619,"Despesa",Jul!$F$5:$F$619,CPagar!$D76,Jul!$J$5:$J$619,"Não Pago")</f>
        <v>0</v>
      </c>
      <c r="L76" s="65">
        <f>SUMIFS(Ago!$I$5:$I$619,Ago!$S$5:$S$619,"Despesa",Ago!$F$5:$F$619,CPagar!$D76,Ago!$J$5:$J$619,"Não Pago")</f>
        <v>0</v>
      </c>
      <c r="M76" s="65">
        <f>SUMIFS(Set!$I$5:$I$619,Set!$S$5:$S$619,"Despesa",Set!$F$5:$F$619,CPagar!$D76,Set!$J$5:$J$619,"Não Pago")</f>
        <v>0</v>
      </c>
      <c r="N76" s="65">
        <f>SUMIFS(Out!$I$5:$I$619,Out!$S$5:$S$619,"Despesa",Out!$F$5:$F$619,CPagar!$D76,Out!$J$5:$J$619,"Não Pago")</f>
        <v>0</v>
      </c>
      <c r="O76" s="65">
        <f>SUMIFS(Nov!$I$5:$I$619,Nov!$S$5:$S$619,"Despesa",Nov!$F$5:$F$619,CPagar!$D76,Nov!$J$5:$J$619,"Não Pago")</f>
        <v>0</v>
      </c>
      <c r="P76" s="65">
        <f>SUMIFS(Dez!$I$5:$I$619,Dez!$S$5:$S$619,"Despesa",Dez!$F$5:$F$619,CPagar!$D76,Dez!$J$5:$J$619,"Não Pago")</f>
        <v>0</v>
      </c>
      <c r="Q76" s="62">
        <f t="shared" si="3"/>
        <v>0</v>
      </c>
    </row>
    <row r="77" spans="3:17" ht="28.5" customHeight="1" thickTop="1" thickBot="1" x14ac:dyDescent="0.25">
      <c r="C77" s="45" t="str">
        <f>'PC Despesas'!C72</f>
        <v>5.1.68</v>
      </c>
      <c r="D77" s="46" t="str">
        <f>VLOOKUP(C77,'PC Despesas'!$C$4:$D$103,2,FALSE)</f>
        <v>-</v>
      </c>
      <c r="E77" s="65">
        <f>SUMIFS(Jan!$I$5:$I$619,Jan!$S$5:$S$619,"Despesa",Jan!$F$5:$F$619,CPagar!$D77,Jan!$J$5:$J$619,"Não Pago")</f>
        <v>0</v>
      </c>
      <c r="F77" s="65">
        <f>SUMIFS(Fev!$I$5:$I$619,Fev!$S$5:$S$619,"Despesa",Fev!$F$5:$F$619,CPagar!$D77,Fev!$J$5:$J$619,"Não Pago")</f>
        <v>0</v>
      </c>
      <c r="G77" s="65">
        <f>SUMIFS(Mar!$I$5:$I$619,Mar!$S$5:$S$619,"Despesa",Mar!$F$5:$F$619,CPagar!$D77,Mar!$J$5:$J$619,"Não Pago")</f>
        <v>0</v>
      </c>
      <c r="H77" s="65">
        <f>SUMIFS(Abr!$I$5:$I$619,Abr!$S$5:$S$619,"Despesa",Abr!$F$5:$F$619,CPagar!$D77,Abr!$J$5:$J$619,"Não Pago")</f>
        <v>0</v>
      </c>
      <c r="I77" s="65">
        <f>SUMIFS(Mai!$I$5:$I$619,Mai!$S$5:$S$619,"Despesa",Mai!$F$5:$F$619,CPagar!$D77,Mai!$J$5:$J$619,"Não Pago")</f>
        <v>0</v>
      </c>
      <c r="J77" s="65">
        <f>SUMIFS(Jun!$I$5:$I$619,Jun!$S$5:$S$619,"Despesa",Jun!$F$5:$F$619,CPagar!$D77,Jun!$J$5:$J$619,"Não Pago")</f>
        <v>0</v>
      </c>
      <c r="K77" s="65">
        <f>SUMIFS(Jul!$I$5:$I$619,Jul!$S$5:$S$619,"Despesa",Jul!$F$5:$F$619,CPagar!$D77,Jul!$J$5:$J$619,"Não Pago")</f>
        <v>0</v>
      </c>
      <c r="L77" s="65">
        <f>SUMIFS(Ago!$I$5:$I$619,Ago!$S$5:$S$619,"Despesa",Ago!$F$5:$F$619,CPagar!$D77,Ago!$J$5:$J$619,"Não Pago")</f>
        <v>0</v>
      </c>
      <c r="M77" s="65">
        <f>SUMIFS(Set!$I$5:$I$619,Set!$S$5:$S$619,"Despesa",Set!$F$5:$F$619,CPagar!$D77,Set!$J$5:$J$619,"Não Pago")</f>
        <v>0</v>
      </c>
      <c r="N77" s="65">
        <f>SUMIFS(Out!$I$5:$I$619,Out!$S$5:$S$619,"Despesa",Out!$F$5:$F$619,CPagar!$D77,Out!$J$5:$J$619,"Não Pago")</f>
        <v>0</v>
      </c>
      <c r="O77" s="65">
        <f>SUMIFS(Nov!$I$5:$I$619,Nov!$S$5:$S$619,"Despesa",Nov!$F$5:$F$619,CPagar!$D77,Nov!$J$5:$J$619,"Não Pago")</f>
        <v>0</v>
      </c>
      <c r="P77" s="65">
        <f>SUMIFS(Dez!$I$5:$I$619,Dez!$S$5:$S$619,"Despesa",Dez!$F$5:$F$619,CPagar!$D77,Dez!$J$5:$J$619,"Não Pago")</f>
        <v>0</v>
      </c>
      <c r="Q77" s="62">
        <f t="shared" si="3"/>
        <v>0</v>
      </c>
    </row>
    <row r="78" spans="3:17" ht="28.5" customHeight="1" thickTop="1" thickBot="1" x14ac:dyDescent="0.25">
      <c r="C78" s="45" t="str">
        <f>'PC Despesas'!C73</f>
        <v>5.1.69</v>
      </c>
      <c r="D78" s="46" t="str">
        <f>VLOOKUP(C78,'PC Despesas'!$C$4:$D$103,2,FALSE)</f>
        <v>-</v>
      </c>
      <c r="E78" s="65">
        <f>SUMIFS(Jan!$I$5:$I$619,Jan!$S$5:$S$619,"Despesa",Jan!$F$5:$F$619,CPagar!$D78,Jan!$J$5:$J$619,"Não Pago")</f>
        <v>0</v>
      </c>
      <c r="F78" s="65">
        <f>SUMIFS(Fev!$I$5:$I$619,Fev!$S$5:$S$619,"Despesa",Fev!$F$5:$F$619,CPagar!$D78,Fev!$J$5:$J$619,"Não Pago")</f>
        <v>0</v>
      </c>
      <c r="G78" s="65">
        <f>SUMIFS(Mar!$I$5:$I$619,Mar!$S$5:$S$619,"Despesa",Mar!$F$5:$F$619,CPagar!$D78,Mar!$J$5:$J$619,"Não Pago")</f>
        <v>0</v>
      </c>
      <c r="H78" s="65">
        <f>SUMIFS(Abr!$I$5:$I$619,Abr!$S$5:$S$619,"Despesa",Abr!$F$5:$F$619,CPagar!$D78,Abr!$J$5:$J$619,"Não Pago")</f>
        <v>0</v>
      </c>
      <c r="I78" s="65">
        <f>SUMIFS(Mai!$I$5:$I$619,Mai!$S$5:$S$619,"Despesa",Mai!$F$5:$F$619,CPagar!$D78,Mai!$J$5:$J$619,"Não Pago")</f>
        <v>0</v>
      </c>
      <c r="J78" s="65">
        <f>SUMIFS(Jun!$I$5:$I$619,Jun!$S$5:$S$619,"Despesa",Jun!$F$5:$F$619,CPagar!$D78,Jun!$J$5:$J$619,"Não Pago")</f>
        <v>0</v>
      </c>
      <c r="K78" s="65">
        <f>SUMIFS(Jul!$I$5:$I$619,Jul!$S$5:$S$619,"Despesa",Jul!$F$5:$F$619,CPagar!$D78,Jul!$J$5:$J$619,"Não Pago")</f>
        <v>0</v>
      </c>
      <c r="L78" s="65">
        <f>SUMIFS(Ago!$I$5:$I$619,Ago!$S$5:$S$619,"Despesa",Ago!$F$5:$F$619,CPagar!$D78,Ago!$J$5:$J$619,"Não Pago")</f>
        <v>0</v>
      </c>
      <c r="M78" s="65">
        <f>SUMIFS(Set!$I$5:$I$619,Set!$S$5:$S$619,"Despesa",Set!$F$5:$F$619,CPagar!$D78,Set!$J$5:$J$619,"Não Pago")</f>
        <v>0</v>
      </c>
      <c r="N78" s="65">
        <f>SUMIFS(Out!$I$5:$I$619,Out!$S$5:$S$619,"Despesa",Out!$F$5:$F$619,CPagar!$D78,Out!$J$5:$J$619,"Não Pago")</f>
        <v>0</v>
      </c>
      <c r="O78" s="65">
        <f>SUMIFS(Nov!$I$5:$I$619,Nov!$S$5:$S$619,"Despesa",Nov!$F$5:$F$619,CPagar!$D78,Nov!$J$5:$J$619,"Não Pago")</f>
        <v>0</v>
      </c>
      <c r="P78" s="65">
        <f>SUMIFS(Dez!$I$5:$I$619,Dez!$S$5:$S$619,"Despesa",Dez!$F$5:$F$619,CPagar!$D78,Dez!$J$5:$J$619,"Não Pago")</f>
        <v>0</v>
      </c>
      <c r="Q78" s="62">
        <f t="shared" si="3"/>
        <v>0</v>
      </c>
    </row>
    <row r="79" spans="3:17" ht="28.5" customHeight="1" thickTop="1" thickBot="1" x14ac:dyDescent="0.25">
      <c r="C79" s="45" t="str">
        <f>'PC Despesas'!C74</f>
        <v>5.1.70</v>
      </c>
      <c r="D79" s="46" t="str">
        <f>VLOOKUP(C79,'PC Despesas'!$C$4:$D$103,2,FALSE)</f>
        <v>-</v>
      </c>
      <c r="E79" s="65">
        <f>SUMIFS(Jan!$I$5:$I$619,Jan!$S$5:$S$619,"Despesa",Jan!$F$5:$F$619,CPagar!$D79,Jan!$J$5:$J$619,"Não Pago")</f>
        <v>0</v>
      </c>
      <c r="F79" s="65">
        <f>SUMIFS(Fev!$I$5:$I$619,Fev!$S$5:$S$619,"Despesa",Fev!$F$5:$F$619,CPagar!$D79,Fev!$J$5:$J$619,"Não Pago")</f>
        <v>0</v>
      </c>
      <c r="G79" s="65">
        <f>SUMIFS(Mar!$I$5:$I$619,Mar!$S$5:$S$619,"Despesa",Mar!$F$5:$F$619,CPagar!$D79,Mar!$J$5:$J$619,"Não Pago")</f>
        <v>0</v>
      </c>
      <c r="H79" s="65">
        <f>SUMIFS(Abr!$I$5:$I$619,Abr!$S$5:$S$619,"Despesa",Abr!$F$5:$F$619,CPagar!$D79,Abr!$J$5:$J$619,"Não Pago")</f>
        <v>0</v>
      </c>
      <c r="I79" s="65">
        <f>SUMIFS(Mai!$I$5:$I$619,Mai!$S$5:$S$619,"Despesa",Mai!$F$5:$F$619,CPagar!$D79,Mai!$J$5:$J$619,"Não Pago")</f>
        <v>0</v>
      </c>
      <c r="J79" s="65">
        <f>SUMIFS(Jun!$I$5:$I$619,Jun!$S$5:$S$619,"Despesa",Jun!$F$5:$F$619,CPagar!$D79,Jun!$J$5:$J$619,"Não Pago")</f>
        <v>0</v>
      </c>
      <c r="K79" s="65">
        <f>SUMIFS(Jul!$I$5:$I$619,Jul!$S$5:$S$619,"Despesa",Jul!$F$5:$F$619,CPagar!$D79,Jul!$J$5:$J$619,"Não Pago")</f>
        <v>0</v>
      </c>
      <c r="L79" s="65">
        <f>SUMIFS(Ago!$I$5:$I$619,Ago!$S$5:$S$619,"Despesa",Ago!$F$5:$F$619,CPagar!$D79,Ago!$J$5:$J$619,"Não Pago")</f>
        <v>0</v>
      </c>
      <c r="M79" s="65">
        <f>SUMIFS(Set!$I$5:$I$619,Set!$S$5:$S$619,"Despesa",Set!$F$5:$F$619,CPagar!$D79,Set!$J$5:$J$619,"Não Pago")</f>
        <v>0</v>
      </c>
      <c r="N79" s="65">
        <f>SUMIFS(Out!$I$5:$I$619,Out!$S$5:$S$619,"Despesa",Out!$F$5:$F$619,CPagar!$D79,Out!$J$5:$J$619,"Não Pago")</f>
        <v>0</v>
      </c>
      <c r="O79" s="65">
        <f>SUMIFS(Nov!$I$5:$I$619,Nov!$S$5:$S$619,"Despesa",Nov!$F$5:$F$619,CPagar!$D79,Nov!$J$5:$J$619,"Não Pago")</f>
        <v>0</v>
      </c>
      <c r="P79" s="65">
        <f>SUMIFS(Dez!$I$5:$I$619,Dez!$S$5:$S$619,"Despesa",Dez!$F$5:$F$619,CPagar!$D79,Dez!$J$5:$J$619,"Não Pago")</f>
        <v>0</v>
      </c>
      <c r="Q79" s="62">
        <f t="shared" si="3"/>
        <v>0</v>
      </c>
    </row>
    <row r="80" spans="3:17" ht="28.5" customHeight="1" thickTop="1" thickBot="1" x14ac:dyDescent="0.25">
      <c r="C80" s="45" t="str">
        <f>'PC Despesas'!C75</f>
        <v>5.1.71</v>
      </c>
      <c r="D80" s="46" t="str">
        <f>VLOOKUP(C80,'PC Despesas'!$C$4:$D$103,2,FALSE)</f>
        <v>-</v>
      </c>
      <c r="E80" s="65">
        <f>SUMIFS(Jan!$I$5:$I$619,Jan!$S$5:$S$619,"Despesa",Jan!$F$5:$F$619,CPagar!$D80,Jan!$J$5:$J$619,"Não Pago")</f>
        <v>0</v>
      </c>
      <c r="F80" s="65">
        <f>SUMIFS(Fev!$I$5:$I$619,Fev!$S$5:$S$619,"Despesa",Fev!$F$5:$F$619,CPagar!$D80,Fev!$J$5:$J$619,"Não Pago")</f>
        <v>0</v>
      </c>
      <c r="G80" s="65">
        <f>SUMIFS(Mar!$I$5:$I$619,Mar!$S$5:$S$619,"Despesa",Mar!$F$5:$F$619,CPagar!$D80,Mar!$J$5:$J$619,"Não Pago")</f>
        <v>0</v>
      </c>
      <c r="H80" s="65">
        <f>SUMIFS(Abr!$I$5:$I$619,Abr!$S$5:$S$619,"Despesa",Abr!$F$5:$F$619,CPagar!$D80,Abr!$J$5:$J$619,"Não Pago")</f>
        <v>0</v>
      </c>
      <c r="I80" s="65">
        <f>SUMIFS(Mai!$I$5:$I$619,Mai!$S$5:$S$619,"Despesa",Mai!$F$5:$F$619,CPagar!$D80,Mai!$J$5:$J$619,"Não Pago")</f>
        <v>0</v>
      </c>
      <c r="J80" s="65">
        <f>SUMIFS(Jun!$I$5:$I$619,Jun!$S$5:$S$619,"Despesa",Jun!$F$5:$F$619,CPagar!$D80,Jun!$J$5:$J$619,"Não Pago")</f>
        <v>0</v>
      </c>
      <c r="K80" s="65">
        <f>SUMIFS(Jul!$I$5:$I$619,Jul!$S$5:$S$619,"Despesa",Jul!$F$5:$F$619,CPagar!$D80,Jul!$J$5:$J$619,"Não Pago")</f>
        <v>0</v>
      </c>
      <c r="L80" s="65">
        <f>SUMIFS(Ago!$I$5:$I$619,Ago!$S$5:$S$619,"Despesa",Ago!$F$5:$F$619,CPagar!$D80,Ago!$J$5:$J$619,"Não Pago")</f>
        <v>0</v>
      </c>
      <c r="M80" s="65">
        <f>SUMIFS(Set!$I$5:$I$619,Set!$S$5:$S$619,"Despesa",Set!$F$5:$F$619,CPagar!$D80,Set!$J$5:$J$619,"Não Pago")</f>
        <v>0</v>
      </c>
      <c r="N80" s="65">
        <f>SUMIFS(Out!$I$5:$I$619,Out!$S$5:$S$619,"Despesa",Out!$F$5:$F$619,CPagar!$D80,Out!$J$5:$J$619,"Não Pago")</f>
        <v>0</v>
      </c>
      <c r="O80" s="65">
        <f>SUMIFS(Nov!$I$5:$I$619,Nov!$S$5:$S$619,"Despesa",Nov!$F$5:$F$619,CPagar!$D80,Nov!$J$5:$J$619,"Não Pago")</f>
        <v>0</v>
      </c>
      <c r="P80" s="65">
        <f>SUMIFS(Dez!$I$5:$I$619,Dez!$S$5:$S$619,"Despesa",Dez!$F$5:$F$619,CPagar!$D80,Dez!$J$5:$J$619,"Não Pago")</f>
        <v>0</v>
      </c>
      <c r="Q80" s="62">
        <f t="shared" si="3"/>
        <v>0</v>
      </c>
    </row>
    <row r="81" spans="3:17" ht="28.5" customHeight="1" thickTop="1" thickBot="1" x14ac:dyDescent="0.25">
      <c r="C81" s="45" t="str">
        <f>'PC Despesas'!C76</f>
        <v>5.1.72</v>
      </c>
      <c r="D81" s="46" t="str">
        <f>VLOOKUP(C81,'PC Despesas'!$C$4:$D$103,2,FALSE)</f>
        <v>-</v>
      </c>
      <c r="E81" s="65">
        <f>SUMIFS(Jan!$I$5:$I$619,Jan!$S$5:$S$619,"Despesa",Jan!$F$5:$F$619,CPagar!$D81,Jan!$J$5:$J$619,"Não Pago")</f>
        <v>0</v>
      </c>
      <c r="F81" s="65">
        <f>SUMIFS(Fev!$I$5:$I$619,Fev!$S$5:$S$619,"Despesa",Fev!$F$5:$F$619,CPagar!$D81,Fev!$J$5:$J$619,"Não Pago")</f>
        <v>0</v>
      </c>
      <c r="G81" s="65">
        <f>SUMIFS(Mar!$I$5:$I$619,Mar!$S$5:$S$619,"Despesa",Mar!$F$5:$F$619,CPagar!$D81,Mar!$J$5:$J$619,"Não Pago")</f>
        <v>0</v>
      </c>
      <c r="H81" s="65">
        <f>SUMIFS(Abr!$I$5:$I$619,Abr!$S$5:$S$619,"Despesa",Abr!$F$5:$F$619,CPagar!$D81,Abr!$J$5:$J$619,"Não Pago")</f>
        <v>0</v>
      </c>
      <c r="I81" s="65">
        <f>SUMIFS(Mai!$I$5:$I$619,Mai!$S$5:$S$619,"Despesa",Mai!$F$5:$F$619,CPagar!$D81,Mai!$J$5:$J$619,"Não Pago")</f>
        <v>0</v>
      </c>
      <c r="J81" s="65">
        <f>SUMIFS(Jun!$I$5:$I$619,Jun!$S$5:$S$619,"Despesa",Jun!$F$5:$F$619,CPagar!$D81,Jun!$J$5:$J$619,"Não Pago")</f>
        <v>0</v>
      </c>
      <c r="K81" s="65">
        <f>SUMIFS(Jul!$I$5:$I$619,Jul!$S$5:$S$619,"Despesa",Jul!$F$5:$F$619,CPagar!$D81,Jul!$J$5:$J$619,"Não Pago")</f>
        <v>0</v>
      </c>
      <c r="L81" s="65">
        <f>SUMIFS(Ago!$I$5:$I$619,Ago!$S$5:$S$619,"Despesa",Ago!$F$5:$F$619,CPagar!$D81,Ago!$J$5:$J$619,"Não Pago")</f>
        <v>0</v>
      </c>
      <c r="M81" s="65">
        <f>SUMIFS(Set!$I$5:$I$619,Set!$S$5:$S$619,"Despesa",Set!$F$5:$F$619,CPagar!$D81,Set!$J$5:$J$619,"Não Pago")</f>
        <v>0</v>
      </c>
      <c r="N81" s="65">
        <f>SUMIFS(Out!$I$5:$I$619,Out!$S$5:$S$619,"Despesa",Out!$F$5:$F$619,CPagar!$D81,Out!$J$5:$J$619,"Não Pago")</f>
        <v>0</v>
      </c>
      <c r="O81" s="65">
        <f>SUMIFS(Nov!$I$5:$I$619,Nov!$S$5:$S$619,"Despesa",Nov!$F$5:$F$619,CPagar!$D81,Nov!$J$5:$J$619,"Não Pago")</f>
        <v>0</v>
      </c>
      <c r="P81" s="65">
        <f>SUMIFS(Dez!$I$5:$I$619,Dez!$S$5:$S$619,"Despesa",Dez!$F$5:$F$619,CPagar!$D81,Dez!$J$5:$J$619,"Não Pago")</f>
        <v>0</v>
      </c>
      <c r="Q81" s="62">
        <f t="shared" si="3"/>
        <v>0</v>
      </c>
    </row>
    <row r="82" spans="3:17" ht="28.5" customHeight="1" thickTop="1" thickBot="1" x14ac:dyDescent="0.25">
      <c r="C82" s="45" t="str">
        <f>'PC Despesas'!C77</f>
        <v>5.1.73</v>
      </c>
      <c r="D82" s="46" t="str">
        <f>VLOOKUP(C82,'PC Despesas'!$C$4:$D$103,2,FALSE)</f>
        <v>-</v>
      </c>
      <c r="E82" s="65">
        <f>SUMIFS(Jan!$I$5:$I$619,Jan!$S$5:$S$619,"Despesa",Jan!$F$5:$F$619,CPagar!$D82,Jan!$J$5:$J$619,"Não Pago")</f>
        <v>0</v>
      </c>
      <c r="F82" s="65">
        <f>SUMIFS(Fev!$I$5:$I$619,Fev!$S$5:$S$619,"Despesa",Fev!$F$5:$F$619,CPagar!$D82,Fev!$J$5:$J$619,"Não Pago")</f>
        <v>0</v>
      </c>
      <c r="G82" s="65">
        <f>SUMIFS(Mar!$I$5:$I$619,Mar!$S$5:$S$619,"Despesa",Mar!$F$5:$F$619,CPagar!$D82,Mar!$J$5:$J$619,"Não Pago")</f>
        <v>0</v>
      </c>
      <c r="H82" s="65">
        <f>SUMIFS(Abr!$I$5:$I$619,Abr!$S$5:$S$619,"Despesa",Abr!$F$5:$F$619,CPagar!$D82,Abr!$J$5:$J$619,"Não Pago")</f>
        <v>0</v>
      </c>
      <c r="I82" s="65">
        <f>SUMIFS(Mai!$I$5:$I$619,Mai!$S$5:$S$619,"Despesa",Mai!$F$5:$F$619,CPagar!$D82,Mai!$J$5:$J$619,"Não Pago")</f>
        <v>0</v>
      </c>
      <c r="J82" s="65">
        <f>SUMIFS(Jun!$I$5:$I$619,Jun!$S$5:$S$619,"Despesa",Jun!$F$5:$F$619,CPagar!$D82,Jun!$J$5:$J$619,"Não Pago")</f>
        <v>0</v>
      </c>
      <c r="K82" s="65">
        <f>SUMIFS(Jul!$I$5:$I$619,Jul!$S$5:$S$619,"Despesa",Jul!$F$5:$F$619,CPagar!$D82,Jul!$J$5:$J$619,"Não Pago")</f>
        <v>0</v>
      </c>
      <c r="L82" s="65">
        <f>SUMIFS(Ago!$I$5:$I$619,Ago!$S$5:$S$619,"Despesa",Ago!$F$5:$F$619,CPagar!$D82,Ago!$J$5:$J$619,"Não Pago")</f>
        <v>0</v>
      </c>
      <c r="M82" s="65">
        <f>SUMIFS(Set!$I$5:$I$619,Set!$S$5:$S$619,"Despesa",Set!$F$5:$F$619,CPagar!$D82,Set!$J$5:$J$619,"Não Pago")</f>
        <v>0</v>
      </c>
      <c r="N82" s="65">
        <f>SUMIFS(Out!$I$5:$I$619,Out!$S$5:$S$619,"Despesa",Out!$F$5:$F$619,CPagar!$D82,Out!$J$5:$J$619,"Não Pago")</f>
        <v>0</v>
      </c>
      <c r="O82" s="65">
        <f>SUMIFS(Nov!$I$5:$I$619,Nov!$S$5:$S$619,"Despesa",Nov!$F$5:$F$619,CPagar!$D82,Nov!$J$5:$J$619,"Não Pago")</f>
        <v>0</v>
      </c>
      <c r="P82" s="65">
        <f>SUMIFS(Dez!$I$5:$I$619,Dez!$S$5:$S$619,"Despesa",Dez!$F$5:$F$619,CPagar!$D82,Dez!$J$5:$J$619,"Não Pago")</f>
        <v>0</v>
      </c>
      <c r="Q82" s="62">
        <f t="shared" si="3"/>
        <v>0</v>
      </c>
    </row>
    <row r="83" spans="3:17" ht="28.5" customHeight="1" thickTop="1" thickBot="1" x14ac:dyDescent="0.25">
      <c r="C83" s="45" t="str">
        <f>'PC Despesas'!C78</f>
        <v>5.1.74</v>
      </c>
      <c r="D83" s="46" t="str">
        <f>VLOOKUP(C83,'PC Despesas'!$C$4:$D$103,2,FALSE)</f>
        <v>-</v>
      </c>
      <c r="E83" s="65">
        <f>SUMIFS(Jan!$I$5:$I$619,Jan!$S$5:$S$619,"Despesa",Jan!$F$5:$F$619,CPagar!$D83,Jan!$J$5:$J$619,"Não Pago")</f>
        <v>0</v>
      </c>
      <c r="F83" s="65">
        <f>SUMIFS(Fev!$I$5:$I$619,Fev!$S$5:$S$619,"Despesa",Fev!$F$5:$F$619,CPagar!$D83,Fev!$J$5:$J$619,"Não Pago")</f>
        <v>0</v>
      </c>
      <c r="G83" s="65">
        <f>SUMIFS(Mar!$I$5:$I$619,Mar!$S$5:$S$619,"Despesa",Mar!$F$5:$F$619,CPagar!$D83,Mar!$J$5:$J$619,"Não Pago")</f>
        <v>0</v>
      </c>
      <c r="H83" s="65">
        <f>SUMIFS(Abr!$I$5:$I$619,Abr!$S$5:$S$619,"Despesa",Abr!$F$5:$F$619,CPagar!$D83,Abr!$J$5:$J$619,"Não Pago")</f>
        <v>0</v>
      </c>
      <c r="I83" s="65">
        <f>SUMIFS(Mai!$I$5:$I$619,Mai!$S$5:$S$619,"Despesa",Mai!$F$5:$F$619,CPagar!$D83,Mai!$J$5:$J$619,"Não Pago")</f>
        <v>0</v>
      </c>
      <c r="J83" s="65">
        <f>SUMIFS(Jun!$I$5:$I$619,Jun!$S$5:$S$619,"Despesa",Jun!$F$5:$F$619,CPagar!$D83,Jun!$J$5:$J$619,"Não Pago")</f>
        <v>0</v>
      </c>
      <c r="K83" s="65">
        <f>SUMIFS(Jul!$I$5:$I$619,Jul!$S$5:$S$619,"Despesa",Jul!$F$5:$F$619,CPagar!$D83,Jul!$J$5:$J$619,"Não Pago")</f>
        <v>0</v>
      </c>
      <c r="L83" s="65">
        <f>SUMIFS(Ago!$I$5:$I$619,Ago!$S$5:$S$619,"Despesa",Ago!$F$5:$F$619,CPagar!$D83,Ago!$J$5:$J$619,"Não Pago")</f>
        <v>0</v>
      </c>
      <c r="M83" s="65">
        <f>SUMIFS(Set!$I$5:$I$619,Set!$S$5:$S$619,"Despesa",Set!$F$5:$F$619,CPagar!$D83,Set!$J$5:$J$619,"Não Pago")</f>
        <v>0</v>
      </c>
      <c r="N83" s="65">
        <f>SUMIFS(Out!$I$5:$I$619,Out!$S$5:$S$619,"Despesa",Out!$F$5:$F$619,CPagar!$D83,Out!$J$5:$J$619,"Não Pago")</f>
        <v>0</v>
      </c>
      <c r="O83" s="65">
        <f>SUMIFS(Nov!$I$5:$I$619,Nov!$S$5:$S$619,"Despesa",Nov!$F$5:$F$619,CPagar!$D83,Nov!$J$5:$J$619,"Não Pago")</f>
        <v>0</v>
      </c>
      <c r="P83" s="65">
        <f>SUMIFS(Dez!$I$5:$I$619,Dez!$S$5:$S$619,"Despesa",Dez!$F$5:$F$619,CPagar!$D83,Dez!$J$5:$J$619,"Não Pago")</f>
        <v>0</v>
      </c>
      <c r="Q83" s="62">
        <f t="shared" si="3"/>
        <v>0</v>
      </c>
    </row>
    <row r="84" spans="3:17" ht="28.5" customHeight="1" thickTop="1" thickBot="1" x14ac:dyDescent="0.25">
      <c r="C84" s="45" t="str">
        <f>'PC Despesas'!C79</f>
        <v>5.1.75</v>
      </c>
      <c r="D84" s="46" t="str">
        <f>VLOOKUP(C84,'PC Despesas'!$C$4:$D$103,2,FALSE)</f>
        <v>-</v>
      </c>
      <c r="E84" s="65">
        <f>SUMIFS(Jan!$I$5:$I$619,Jan!$S$5:$S$619,"Despesa",Jan!$F$5:$F$619,CPagar!$D84,Jan!$J$5:$J$619,"Não Pago")</f>
        <v>0</v>
      </c>
      <c r="F84" s="65">
        <f>SUMIFS(Fev!$I$5:$I$619,Fev!$S$5:$S$619,"Despesa",Fev!$F$5:$F$619,CPagar!$D84,Fev!$J$5:$J$619,"Não Pago")</f>
        <v>0</v>
      </c>
      <c r="G84" s="65">
        <f>SUMIFS(Mar!$I$5:$I$619,Mar!$S$5:$S$619,"Despesa",Mar!$F$5:$F$619,CPagar!$D84,Mar!$J$5:$J$619,"Não Pago")</f>
        <v>0</v>
      </c>
      <c r="H84" s="65">
        <f>SUMIFS(Abr!$I$5:$I$619,Abr!$S$5:$S$619,"Despesa",Abr!$F$5:$F$619,CPagar!$D84,Abr!$J$5:$J$619,"Não Pago")</f>
        <v>0</v>
      </c>
      <c r="I84" s="65">
        <f>SUMIFS(Mai!$I$5:$I$619,Mai!$S$5:$S$619,"Despesa",Mai!$F$5:$F$619,CPagar!$D84,Mai!$J$5:$J$619,"Não Pago")</f>
        <v>0</v>
      </c>
      <c r="J84" s="65">
        <f>SUMIFS(Jun!$I$5:$I$619,Jun!$S$5:$S$619,"Despesa",Jun!$F$5:$F$619,CPagar!$D84,Jun!$J$5:$J$619,"Não Pago")</f>
        <v>0</v>
      </c>
      <c r="K84" s="65">
        <f>SUMIFS(Jul!$I$5:$I$619,Jul!$S$5:$S$619,"Despesa",Jul!$F$5:$F$619,CPagar!$D84,Jul!$J$5:$J$619,"Não Pago")</f>
        <v>0</v>
      </c>
      <c r="L84" s="65">
        <f>SUMIFS(Ago!$I$5:$I$619,Ago!$S$5:$S$619,"Despesa",Ago!$F$5:$F$619,CPagar!$D84,Ago!$J$5:$J$619,"Não Pago")</f>
        <v>0</v>
      </c>
      <c r="M84" s="65">
        <f>SUMIFS(Set!$I$5:$I$619,Set!$S$5:$S$619,"Despesa",Set!$F$5:$F$619,CPagar!$D84,Set!$J$5:$J$619,"Não Pago")</f>
        <v>0</v>
      </c>
      <c r="N84" s="65">
        <f>SUMIFS(Out!$I$5:$I$619,Out!$S$5:$S$619,"Despesa",Out!$F$5:$F$619,CPagar!$D84,Out!$J$5:$J$619,"Não Pago")</f>
        <v>0</v>
      </c>
      <c r="O84" s="65">
        <f>SUMIFS(Nov!$I$5:$I$619,Nov!$S$5:$S$619,"Despesa",Nov!$F$5:$F$619,CPagar!$D84,Nov!$J$5:$J$619,"Não Pago")</f>
        <v>0</v>
      </c>
      <c r="P84" s="65">
        <f>SUMIFS(Dez!$I$5:$I$619,Dez!$S$5:$S$619,"Despesa",Dez!$F$5:$F$619,CPagar!$D84,Dez!$J$5:$J$619,"Não Pago")</f>
        <v>0</v>
      </c>
      <c r="Q84" s="62">
        <f t="shared" si="3"/>
        <v>0</v>
      </c>
    </row>
    <row r="85" spans="3:17" ht="28.5" customHeight="1" thickTop="1" thickBot="1" x14ac:dyDescent="0.25">
      <c r="C85" s="45" t="str">
        <f>'PC Despesas'!C80</f>
        <v>5.1.76</v>
      </c>
      <c r="D85" s="46" t="str">
        <f>VLOOKUP(C85,'PC Despesas'!$C$4:$D$103,2,FALSE)</f>
        <v>-</v>
      </c>
      <c r="E85" s="65">
        <f>SUMIFS(Jan!$I$5:$I$619,Jan!$S$5:$S$619,"Despesa",Jan!$F$5:$F$619,CPagar!$D85,Jan!$J$5:$J$619,"Não Pago")</f>
        <v>0</v>
      </c>
      <c r="F85" s="65">
        <f>SUMIFS(Fev!$I$5:$I$619,Fev!$S$5:$S$619,"Despesa",Fev!$F$5:$F$619,CPagar!$D85,Fev!$J$5:$J$619,"Não Pago")</f>
        <v>0</v>
      </c>
      <c r="G85" s="65">
        <f>SUMIFS(Mar!$I$5:$I$619,Mar!$S$5:$S$619,"Despesa",Mar!$F$5:$F$619,CPagar!$D85,Mar!$J$5:$J$619,"Não Pago")</f>
        <v>0</v>
      </c>
      <c r="H85" s="65">
        <f>SUMIFS(Abr!$I$5:$I$619,Abr!$S$5:$S$619,"Despesa",Abr!$F$5:$F$619,CPagar!$D85,Abr!$J$5:$J$619,"Não Pago")</f>
        <v>0</v>
      </c>
      <c r="I85" s="65">
        <f>SUMIFS(Mai!$I$5:$I$619,Mai!$S$5:$S$619,"Despesa",Mai!$F$5:$F$619,CPagar!$D85,Mai!$J$5:$J$619,"Não Pago")</f>
        <v>0</v>
      </c>
      <c r="J85" s="65">
        <f>SUMIFS(Jun!$I$5:$I$619,Jun!$S$5:$S$619,"Despesa",Jun!$F$5:$F$619,CPagar!$D85,Jun!$J$5:$J$619,"Não Pago")</f>
        <v>0</v>
      </c>
      <c r="K85" s="65">
        <f>SUMIFS(Jul!$I$5:$I$619,Jul!$S$5:$S$619,"Despesa",Jul!$F$5:$F$619,CPagar!$D85,Jul!$J$5:$J$619,"Não Pago")</f>
        <v>0</v>
      </c>
      <c r="L85" s="65">
        <f>SUMIFS(Ago!$I$5:$I$619,Ago!$S$5:$S$619,"Despesa",Ago!$F$5:$F$619,CPagar!$D85,Ago!$J$5:$J$619,"Não Pago")</f>
        <v>0</v>
      </c>
      <c r="M85" s="65">
        <f>SUMIFS(Set!$I$5:$I$619,Set!$S$5:$S$619,"Despesa",Set!$F$5:$F$619,CPagar!$D85,Set!$J$5:$J$619,"Não Pago")</f>
        <v>0</v>
      </c>
      <c r="N85" s="65">
        <f>SUMIFS(Out!$I$5:$I$619,Out!$S$5:$S$619,"Despesa",Out!$F$5:$F$619,CPagar!$D85,Out!$J$5:$J$619,"Não Pago")</f>
        <v>0</v>
      </c>
      <c r="O85" s="65">
        <f>SUMIFS(Nov!$I$5:$I$619,Nov!$S$5:$S$619,"Despesa",Nov!$F$5:$F$619,CPagar!$D85,Nov!$J$5:$J$619,"Não Pago")</f>
        <v>0</v>
      </c>
      <c r="P85" s="65">
        <f>SUMIFS(Dez!$I$5:$I$619,Dez!$S$5:$S$619,"Despesa",Dez!$F$5:$F$619,CPagar!$D85,Dez!$J$5:$J$619,"Não Pago")</f>
        <v>0</v>
      </c>
      <c r="Q85" s="62">
        <f t="shared" si="3"/>
        <v>0</v>
      </c>
    </row>
    <row r="86" spans="3:17" ht="28.5" customHeight="1" thickTop="1" thickBot="1" x14ac:dyDescent="0.25">
      <c r="C86" s="45" t="str">
        <f>'PC Despesas'!C81</f>
        <v>5.1.77</v>
      </c>
      <c r="D86" s="46" t="str">
        <f>VLOOKUP(C86,'PC Despesas'!$C$4:$D$103,2,FALSE)</f>
        <v>-</v>
      </c>
      <c r="E86" s="65">
        <f>SUMIFS(Jan!$I$5:$I$619,Jan!$S$5:$S$619,"Despesa",Jan!$F$5:$F$619,CPagar!$D86,Jan!$J$5:$J$619,"Não Pago")</f>
        <v>0</v>
      </c>
      <c r="F86" s="65">
        <f>SUMIFS(Fev!$I$5:$I$619,Fev!$S$5:$S$619,"Despesa",Fev!$F$5:$F$619,CPagar!$D86,Fev!$J$5:$J$619,"Não Pago")</f>
        <v>0</v>
      </c>
      <c r="G86" s="65">
        <f>SUMIFS(Mar!$I$5:$I$619,Mar!$S$5:$S$619,"Despesa",Mar!$F$5:$F$619,CPagar!$D86,Mar!$J$5:$J$619,"Não Pago")</f>
        <v>0</v>
      </c>
      <c r="H86" s="65">
        <f>SUMIFS(Abr!$I$5:$I$619,Abr!$S$5:$S$619,"Despesa",Abr!$F$5:$F$619,CPagar!$D86,Abr!$J$5:$J$619,"Não Pago")</f>
        <v>0</v>
      </c>
      <c r="I86" s="65">
        <f>SUMIFS(Mai!$I$5:$I$619,Mai!$S$5:$S$619,"Despesa",Mai!$F$5:$F$619,CPagar!$D86,Mai!$J$5:$J$619,"Não Pago")</f>
        <v>0</v>
      </c>
      <c r="J86" s="65">
        <f>SUMIFS(Jun!$I$5:$I$619,Jun!$S$5:$S$619,"Despesa",Jun!$F$5:$F$619,CPagar!$D86,Jun!$J$5:$J$619,"Não Pago")</f>
        <v>0</v>
      </c>
      <c r="K86" s="65">
        <f>SUMIFS(Jul!$I$5:$I$619,Jul!$S$5:$S$619,"Despesa",Jul!$F$5:$F$619,CPagar!$D86,Jul!$J$5:$J$619,"Não Pago")</f>
        <v>0</v>
      </c>
      <c r="L86" s="65">
        <f>SUMIFS(Ago!$I$5:$I$619,Ago!$S$5:$S$619,"Despesa",Ago!$F$5:$F$619,CPagar!$D86,Ago!$J$5:$J$619,"Não Pago")</f>
        <v>0</v>
      </c>
      <c r="M86" s="65">
        <f>SUMIFS(Set!$I$5:$I$619,Set!$S$5:$S$619,"Despesa",Set!$F$5:$F$619,CPagar!$D86,Set!$J$5:$J$619,"Não Pago")</f>
        <v>0</v>
      </c>
      <c r="N86" s="65">
        <f>SUMIFS(Out!$I$5:$I$619,Out!$S$5:$S$619,"Despesa",Out!$F$5:$F$619,CPagar!$D86,Out!$J$5:$J$619,"Não Pago")</f>
        <v>0</v>
      </c>
      <c r="O86" s="65">
        <f>SUMIFS(Nov!$I$5:$I$619,Nov!$S$5:$S$619,"Despesa",Nov!$F$5:$F$619,CPagar!$D86,Nov!$J$5:$J$619,"Não Pago")</f>
        <v>0</v>
      </c>
      <c r="P86" s="65">
        <f>SUMIFS(Dez!$I$5:$I$619,Dez!$S$5:$S$619,"Despesa",Dez!$F$5:$F$619,CPagar!$D86,Dez!$J$5:$J$619,"Não Pago")</f>
        <v>0</v>
      </c>
      <c r="Q86" s="62">
        <f t="shared" si="3"/>
        <v>0</v>
      </c>
    </row>
    <row r="87" spans="3:17" ht="28.5" customHeight="1" thickTop="1" thickBot="1" x14ac:dyDescent="0.25">
      <c r="C87" s="45" t="str">
        <f>'PC Despesas'!C82</f>
        <v>5.1.78</v>
      </c>
      <c r="D87" s="46" t="str">
        <f>VLOOKUP(C87,'PC Despesas'!$C$4:$D$103,2,FALSE)</f>
        <v>-</v>
      </c>
      <c r="E87" s="65">
        <f>SUMIFS(Jan!$I$5:$I$619,Jan!$S$5:$S$619,"Despesa",Jan!$F$5:$F$619,CPagar!$D87,Jan!$J$5:$J$619,"Não Pago")</f>
        <v>0</v>
      </c>
      <c r="F87" s="65">
        <f>SUMIFS(Fev!$I$5:$I$619,Fev!$S$5:$S$619,"Despesa",Fev!$F$5:$F$619,CPagar!$D87,Fev!$J$5:$J$619,"Não Pago")</f>
        <v>0</v>
      </c>
      <c r="G87" s="65">
        <f>SUMIFS(Mar!$I$5:$I$619,Mar!$S$5:$S$619,"Despesa",Mar!$F$5:$F$619,CPagar!$D87,Mar!$J$5:$J$619,"Não Pago")</f>
        <v>0</v>
      </c>
      <c r="H87" s="65">
        <f>SUMIFS(Abr!$I$5:$I$619,Abr!$S$5:$S$619,"Despesa",Abr!$F$5:$F$619,CPagar!$D87,Abr!$J$5:$J$619,"Não Pago")</f>
        <v>0</v>
      </c>
      <c r="I87" s="65">
        <f>SUMIFS(Mai!$I$5:$I$619,Mai!$S$5:$S$619,"Despesa",Mai!$F$5:$F$619,CPagar!$D87,Mai!$J$5:$J$619,"Não Pago")</f>
        <v>0</v>
      </c>
      <c r="J87" s="65">
        <f>SUMIFS(Jun!$I$5:$I$619,Jun!$S$5:$S$619,"Despesa",Jun!$F$5:$F$619,CPagar!$D87,Jun!$J$5:$J$619,"Não Pago")</f>
        <v>0</v>
      </c>
      <c r="K87" s="65">
        <f>SUMIFS(Jul!$I$5:$I$619,Jul!$S$5:$S$619,"Despesa",Jul!$F$5:$F$619,CPagar!$D87,Jul!$J$5:$J$619,"Não Pago")</f>
        <v>0</v>
      </c>
      <c r="L87" s="65">
        <f>SUMIFS(Ago!$I$5:$I$619,Ago!$S$5:$S$619,"Despesa",Ago!$F$5:$F$619,CPagar!$D87,Ago!$J$5:$J$619,"Não Pago")</f>
        <v>0</v>
      </c>
      <c r="M87" s="65">
        <f>SUMIFS(Set!$I$5:$I$619,Set!$S$5:$S$619,"Despesa",Set!$F$5:$F$619,CPagar!$D87,Set!$J$5:$J$619,"Não Pago")</f>
        <v>0</v>
      </c>
      <c r="N87" s="65">
        <f>SUMIFS(Out!$I$5:$I$619,Out!$S$5:$S$619,"Despesa",Out!$F$5:$F$619,CPagar!$D87,Out!$J$5:$J$619,"Não Pago")</f>
        <v>0</v>
      </c>
      <c r="O87" s="65">
        <f>SUMIFS(Nov!$I$5:$I$619,Nov!$S$5:$S$619,"Despesa",Nov!$F$5:$F$619,CPagar!$D87,Nov!$J$5:$J$619,"Não Pago")</f>
        <v>0</v>
      </c>
      <c r="P87" s="65">
        <f>SUMIFS(Dez!$I$5:$I$619,Dez!$S$5:$S$619,"Despesa",Dez!$F$5:$F$619,CPagar!$D87,Dez!$J$5:$J$619,"Não Pago")</f>
        <v>0</v>
      </c>
      <c r="Q87" s="62">
        <f t="shared" si="3"/>
        <v>0</v>
      </c>
    </row>
    <row r="88" spans="3:17" ht="28.5" customHeight="1" thickTop="1" thickBot="1" x14ac:dyDescent="0.25">
      <c r="C88" s="45" t="str">
        <f>'PC Despesas'!C83</f>
        <v>5.1.79</v>
      </c>
      <c r="D88" s="46" t="str">
        <f>VLOOKUP(C88,'PC Despesas'!$C$4:$D$103,2,FALSE)</f>
        <v>-</v>
      </c>
      <c r="E88" s="65">
        <f>SUMIFS(Jan!$I$5:$I$619,Jan!$S$5:$S$619,"Despesa",Jan!$F$5:$F$619,CPagar!$D88,Jan!$J$5:$J$619,"Não Pago")</f>
        <v>0</v>
      </c>
      <c r="F88" s="65">
        <f>SUMIFS(Fev!$I$5:$I$619,Fev!$S$5:$S$619,"Despesa",Fev!$F$5:$F$619,CPagar!$D88,Fev!$J$5:$J$619,"Não Pago")</f>
        <v>0</v>
      </c>
      <c r="G88" s="65">
        <f>SUMIFS(Mar!$I$5:$I$619,Mar!$S$5:$S$619,"Despesa",Mar!$F$5:$F$619,CPagar!$D88,Mar!$J$5:$J$619,"Não Pago")</f>
        <v>0</v>
      </c>
      <c r="H88" s="65">
        <f>SUMIFS(Abr!$I$5:$I$619,Abr!$S$5:$S$619,"Despesa",Abr!$F$5:$F$619,CPagar!$D88,Abr!$J$5:$J$619,"Não Pago")</f>
        <v>0</v>
      </c>
      <c r="I88" s="65">
        <f>SUMIFS(Mai!$I$5:$I$619,Mai!$S$5:$S$619,"Despesa",Mai!$F$5:$F$619,CPagar!$D88,Mai!$J$5:$J$619,"Não Pago")</f>
        <v>0</v>
      </c>
      <c r="J88" s="65">
        <f>SUMIFS(Jun!$I$5:$I$619,Jun!$S$5:$S$619,"Despesa",Jun!$F$5:$F$619,CPagar!$D88,Jun!$J$5:$J$619,"Não Pago")</f>
        <v>0</v>
      </c>
      <c r="K88" s="65">
        <f>SUMIFS(Jul!$I$5:$I$619,Jul!$S$5:$S$619,"Despesa",Jul!$F$5:$F$619,CPagar!$D88,Jul!$J$5:$J$619,"Não Pago")</f>
        <v>0</v>
      </c>
      <c r="L88" s="65">
        <f>SUMIFS(Ago!$I$5:$I$619,Ago!$S$5:$S$619,"Despesa",Ago!$F$5:$F$619,CPagar!$D88,Ago!$J$5:$J$619,"Não Pago")</f>
        <v>0</v>
      </c>
      <c r="M88" s="65">
        <f>SUMIFS(Set!$I$5:$I$619,Set!$S$5:$S$619,"Despesa",Set!$F$5:$F$619,CPagar!$D88,Set!$J$5:$J$619,"Não Pago")</f>
        <v>0</v>
      </c>
      <c r="N88" s="65">
        <f>SUMIFS(Out!$I$5:$I$619,Out!$S$5:$S$619,"Despesa",Out!$F$5:$F$619,CPagar!$D88,Out!$J$5:$J$619,"Não Pago")</f>
        <v>0</v>
      </c>
      <c r="O88" s="65">
        <f>SUMIFS(Nov!$I$5:$I$619,Nov!$S$5:$S$619,"Despesa",Nov!$F$5:$F$619,CPagar!$D88,Nov!$J$5:$J$619,"Não Pago")</f>
        <v>0</v>
      </c>
      <c r="P88" s="65">
        <f>SUMIFS(Dez!$I$5:$I$619,Dez!$S$5:$S$619,"Despesa",Dez!$F$5:$F$619,CPagar!$D88,Dez!$J$5:$J$619,"Não Pago")</f>
        <v>0</v>
      </c>
      <c r="Q88" s="62">
        <f t="shared" si="3"/>
        <v>0</v>
      </c>
    </row>
    <row r="89" spans="3:17" ht="28.5" customHeight="1" thickTop="1" thickBot="1" x14ac:dyDescent="0.25">
      <c r="C89" s="45" t="str">
        <f>'PC Despesas'!C84</f>
        <v>5.1.80</v>
      </c>
      <c r="D89" s="46" t="str">
        <f>VLOOKUP(C89,'PC Despesas'!$C$4:$D$103,2,FALSE)</f>
        <v>-</v>
      </c>
      <c r="E89" s="65">
        <f>SUMIFS(Jan!$I$5:$I$619,Jan!$S$5:$S$619,"Despesa",Jan!$F$5:$F$619,CPagar!$D89,Jan!$J$5:$J$619,"Não Pago")</f>
        <v>0</v>
      </c>
      <c r="F89" s="65">
        <f>SUMIFS(Fev!$I$5:$I$619,Fev!$S$5:$S$619,"Despesa",Fev!$F$5:$F$619,CPagar!$D89,Fev!$J$5:$J$619,"Não Pago")</f>
        <v>0</v>
      </c>
      <c r="G89" s="65">
        <f>SUMIFS(Mar!$I$5:$I$619,Mar!$S$5:$S$619,"Despesa",Mar!$F$5:$F$619,CPagar!$D89,Mar!$J$5:$J$619,"Não Pago")</f>
        <v>0</v>
      </c>
      <c r="H89" s="65">
        <f>SUMIFS(Abr!$I$5:$I$619,Abr!$S$5:$S$619,"Despesa",Abr!$F$5:$F$619,CPagar!$D89,Abr!$J$5:$J$619,"Não Pago")</f>
        <v>0</v>
      </c>
      <c r="I89" s="65">
        <f>SUMIFS(Mai!$I$5:$I$619,Mai!$S$5:$S$619,"Despesa",Mai!$F$5:$F$619,CPagar!$D89,Mai!$J$5:$J$619,"Não Pago")</f>
        <v>0</v>
      </c>
      <c r="J89" s="65">
        <f>SUMIFS(Jun!$I$5:$I$619,Jun!$S$5:$S$619,"Despesa",Jun!$F$5:$F$619,CPagar!$D89,Jun!$J$5:$J$619,"Não Pago")</f>
        <v>0</v>
      </c>
      <c r="K89" s="65">
        <f>SUMIFS(Jul!$I$5:$I$619,Jul!$S$5:$S$619,"Despesa",Jul!$F$5:$F$619,CPagar!$D89,Jul!$J$5:$J$619,"Não Pago")</f>
        <v>0</v>
      </c>
      <c r="L89" s="65">
        <f>SUMIFS(Ago!$I$5:$I$619,Ago!$S$5:$S$619,"Despesa",Ago!$F$5:$F$619,CPagar!$D89,Ago!$J$5:$J$619,"Não Pago")</f>
        <v>0</v>
      </c>
      <c r="M89" s="65">
        <f>SUMIFS(Set!$I$5:$I$619,Set!$S$5:$S$619,"Despesa",Set!$F$5:$F$619,CPagar!$D89,Set!$J$5:$J$619,"Não Pago")</f>
        <v>0</v>
      </c>
      <c r="N89" s="65">
        <f>SUMIFS(Out!$I$5:$I$619,Out!$S$5:$S$619,"Despesa",Out!$F$5:$F$619,CPagar!$D89,Out!$J$5:$J$619,"Não Pago")</f>
        <v>0</v>
      </c>
      <c r="O89" s="65">
        <f>SUMIFS(Nov!$I$5:$I$619,Nov!$S$5:$S$619,"Despesa",Nov!$F$5:$F$619,CPagar!$D89,Nov!$J$5:$J$619,"Não Pago")</f>
        <v>0</v>
      </c>
      <c r="P89" s="65">
        <f>SUMIFS(Dez!$I$5:$I$619,Dez!$S$5:$S$619,"Despesa",Dez!$F$5:$F$619,CPagar!$D89,Dez!$J$5:$J$619,"Não Pago")</f>
        <v>0</v>
      </c>
      <c r="Q89" s="62">
        <f t="shared" si="3"/>
        <v>0</v>
      </c>
    </row>
    <row r="90" spans="3:17" ht="28.5" customHeight="1" thickTop="1" thickBot="1" x14ac:dyDescent="0.25">
      <c r="C90" s="45" t="str">
        <f>'PC Despesas'!C85</f>
        <v>5.1.81</v>
      </c>
      <c r="D90" s="46" t="str">
        <f>VLOOKUP(C90,'PC Despesas'!$C$4:$D$103,2,FALSE)</f>
        <v>-</v>
      </c>
      <c r="E90" s="65">
        <f>SUMIFS(Jan!$I$5:$I$619,Jan!$S$5:$S$619,"Despesa",Jan!$F$5:$F$619,CPagar!$D90,Jan!$J$5:$J$619,"Não Pago")</f>
        <v>0</v>
      </c>
      <c r="F90" s="65">
        <f>SUMIFS(Fev!$I$5:$I$619,Fev!$S$5:$S$619,"Despesa",Fev!$F$5:$F$619,CPagar!$D90,Fev!$J$5:$J$619,"Não Pago")</f>
        <v>0</v>
      </c>
      <c r="G90" s="65">
        <f>SUMIFS(Mar!$I$5:$I$619,Mar!$S$5:$S$619,"Despesa",Mar!$F$5:$F$619,CPagar!$D90,Mar!$J$5:$J$619,"Não Pago")</f>
        <v>0</v>
      </c>
      <c r="H90" s="65">
        <f>SUMIFS(Abr!$I$5:$I$619,Abr!$S$5:$S$619,"Despesa",Abr!$F$5:$F$619,CPagar!$D90,Abr!$J$5:$J$619,"Não Pago")</f>
        <v>0</v>
      </c>
      <c r="I90" s="65">
        <f>SUMIFS(Mai!$I$5:$I$619,Mai!$S$5:$S$619,"Despesa",Mai!$F$5:$F$619,CPagar!$D90,Mai!$J$5:$J$619,"Não Pago")</f>
        <v>0</v>
      </c>
      <c r="J90" s="65">
        <f>SUMIFS(Jun!$I$5:$I$619,Jun!$S$5:$S$619,"Despesa",Jun!$F$5:$F$619,CPagar!$D90,Jun!$J$5:$J$619,"Não Pago")</f>
        <v>0</v>
      </c>
      <c r="K90" s="65">
        <f>SUMIFS(Jul!$I$5:$I$619,Jul!$S$5:$S$619,"Despesa",Jul!$F$5:$F$619,CPagar!$D90,Jul!$J$5:$J$619,"Não Pago")</f>
        <v>0</v>
      </c>
      <c r="L90" s="65">
        <f>SUMIFS(Ago!$I$5:$I$619,Ago!$S$5:$S$619,"Despesa",Ago!$F$5:$F$619,CPagar!$D90,Ago!$J$5:$J$619,"Não Pago")</f>
        <v>0</v>
      </c>
      <c r="M90" s="65">
        <f>SUMIFS(Set!$I$5:$I$619,Set!$S$5:$S$619,"Despesa",Set!$F$5:$F$619,CPagar!$D90,Set!$J$5:$J$619,"Não Pago")</f>
        <v>0</v>
      </c>
      <c r="N90" s="65">
        <f>SUMIFS(Out!$I$5:$I$619,Out!$S$5:$S$619,"Despesa",Out!$F$5:$F$619,CPagar!$D90,Out!$J$5:$J$619,"Não Pago")</f>
        <v>0</v>
      </c>
      <c r="O90" s="65">
        <f>SUMIFS(Nov!$I$5:$I$619,Nov!$S$5:$S$619,"Despesa",Nov!$F$5:$F$619,CPagar!$D90,Nov!$J$5:$J$619,"Não Pago")</f>
        <v>0</v>
      </c>
      <c r="P90" s="65">
        <f>SUMIFS(Dez!$I$5:$I$619,Dez!$S$5:$S$619,"Despesa",Dez!$F$5:$F$619,CPagar!$D90,Dez!$J$5:$J$619,"Não Pago")</f>
        <v>0</v>
      </c>
      <c r="Q90" s="62">
        <f t="shared" si="3"/>
        <v>0</v>
      </c>
    </row>
    <row r="91" spans="3:17" ht="28.5" customHeight="1" thickTop="1" thickBot="1" x14ac:dyDescent="0.25">
      <c r="C91" s="45" t="str">
        <f>'PC Despesas'!C86</f>
        <v>5.1.82</v>
      </c>
      <c r="D91" s="46" t="str">
        <f>VLOOKUP(C91,'PC Despesas'!$C$4:$D$103,2,FALSE)</f>
        <v>-</v>
      </c>
      <c r="E91" s="65">
        <f>SUMIFS(Jan!$I$5:$I$619,Jan!$S$5:$S$619,"Despesa",Jan!$F$5:$F$619,CPagar!$D91,Jan!$J$5:$J$619,"Não Pago")</f>
        <v>0</v>
      </c>
      <c r="F91" s="65">
        <f>SUMIFS(Fev!$I$5:$I$619,Fev!$S$5:$S$619,"Despesa",Fev!$F$5:$F$619,CPagar!$D91,Fev!$J$5:$J$619,"Não Pago")</f>
        <v>0</v>
      </c>
      <c r="G91" s="65">
        <f>SUMIFS(Mar!$I$5:$I$619,Mar!$S$5:$S$619,"Despesa",Mar!$F$5:$F$619,CPagar!$D91,Mar!$J$5:$J$619,"Não Pago")</f>
        <v>0</v>
      </c>
      <c r="H91" s="65">
        <f>SUMIFS(Abr!$I$5:$I$619,Abr!$S$5:$S$619,"Despesa",Abr!$F$5:$F$619,CPagar!$D91,Abr!$J$5:$J$619,"Não Pago")</f>
        <v>0</v>
      </c>
      <c r="I91" s="65">
        <f>SUMIFS(Mai!$I$5:$I$619,Mai!$S$5:$S$619,"Despesa",Mai!$F$5:$F$619,CPagar!$D91,Mai!$J$5:$J$619,"Não Pago")</f>
        <v>0</v>
      </c>
      <c r="J91" s="65">
        <f>SUMIFS(Jun!$I$5:$I$619,Jun!$S$5:$S$619,"Despesa",Jun!$F$5:$F$619,CPagar!$D91,Jun!$J$5:$J$619,"Não Pago")</f>
        <v>0</v>
      </c>
      <c r="K91" s="65">
        <f>SUMIFS(Jul!$I$5:$I$619,Jul!$S$5:$S$619,"Despesa",Jul!$F$5:$F$619,CPagar!$D91,Jul!$J$5:$J$619,"Não Pago")</f>
        <v>0</v>
      </c>
      <c r="L91" s="65">
        <f>SUMIFS(Ago!$I$5:$I$619,Ago!$S$5:$S$619,"Despesa",Ago!$F$5:$F$619,CPagar!$D91,Ago!$J$5:$J$619,"Não Pago")</f>
        <v>0</v>
      </c>
      <c r="M91" s="65">
        <f>SUMIFS(Set!$I$5:$I$619,Set!$S$5:$S$619,"Despesa",Set!$F$5:$F$619,CPagar!$D91,Set!$J$5:$J$619,"Não Pago")</f>
        <v>0</v>
      </c>
      <c r="N91" s="65">
        <f>SUMIFS(Out!$I$5:$I$619,Out!$S$5:$S$619,"Despesa",Out!$F$5:$F$619,CPagar!$D91,Out!$J$5:$J$619,"Não Pago")</f>
        <v>0</v>
      </c>
      <c r="O91" s="65">
        <f>SUMIFS(Nov!$I$5:$I$619,Nov!$S$5:$S$619,"Despesa",Nov!$F$5:$F$619,CPagar!$D91,Nov!$J$5:$J$619,"Não Pago")</f>
        <v>0</v>
      </c>
      <c r="P91" s="65">
        <f>SUMIFS(Dez!$I$5:$I$619,Dez!$S$5:$S$619,"Despesa",Dez!$F$5:$F$619,CPagar!$D91,Dez!$J$5:$J$619,"Não Pago")</f>
        <v>0</v>
      </c>
      <c r="Q91" s="62">
        <f t="shared" si="3"/>
        <v>0</v>
      </c>
    </row>
    <row r="92" spans="3:17" ht="28.5" customHeight="1" thickTop="1" thickBot="1" x14ac:dyDescent="0.25">
      <c r="C92" s="45" t="str">
        <f>'PC Despesas'!C87</f>
        <v>5.1.83</v>
      </c>
      <c r="D92" s="46" t="str">
        <f>VLOOKUP(C92,'PC Despesas'!$C$4:$D$103,2,FALSE)</f>
        <v>-</v>
      </c>
      <c r="E92" s="65">
        <f>SUMIFS(Jan!$I$5:$I$619,Jan!$S$5:$S$619,"Despesa",Jan!$F$5:$F$619,CPagar!$D92,Jan!$J$5:$J$619,"Não Pago")</f>
        <v>0</v>
      </c>
      <c r="F92" s="65">
        <f>SUMIFS(Fev!$I$5:$I$619,Fev!$S$5:$S$619,"Despesa",Fev!$F$5:$F$619,CPagar!$D92,Fev!$J$5:$J$619,"Não Pago")</f>
        <v>0</v>
      </c>
      <c r="G92" s="65">
        <f>SUMIFS(Mar!$I$5:$I$619,Mar!$S$5:$S$619,"Despesa",Mar!$F$5:$F$619,CPagar!$D92,Mar!$J$5:$J$619,"Não Pago")</f>
        <v>0</v>
      </c>
      <c r="H92" s="65">
        <f>SUMIFS(Abr!$I$5:$I$619,Abr!$S$5:$S$619,"Despesa",Abr!$F$5:$F$619,CPagar!$D92,Abr!$J$5:$J$619,"Não Pago")</f>
        <v>0</v>
      </c>
      <c r="I92" s="65">
        <f>SUMIFS(Mai!$I$5:$I$619,Mai!$S$5:$S$619,"Despesa",Mai!$F$5:$F$619,CPagar!$D92,Mai!$J$5:$J$619,"Não Pago")</f>
        <v>0</v>
      </c>
      <c r="J92" s="65">
        <f>SUMIFS(Jun!$I$5:$I$619,Jun!$S$5:$S$619,"Despesa",Jun!$F$5:$F$619,CPagar!$D92,Jun!$J$5:$J$619,"Não Pago")</f>
        <v>0</v>
      </c>
      <c r="K92" s="65">
        <f>SUMIFS(Jul!$I$5:$I$619,Jul!$S$5:$S$619,"Despesa",Jul!$F$5:$F$619,CPagar!$D92,Jul!$J$5:$J$619,"Não Pago")</f>
        <v>0</v>
      </c>
      <c r="L92" s="65">
        <f>SUMIFS(Ago!$I$5:$I$619,Ago!$S$5:$S$619,"Despesa",Ago!$F$5:$F$619,CPagar!$D92,Ago!$J$5:$J$619,"Não Pago")</f>
        <v>0</v>
      </c>
      <c r="M92" s="65">
        <f>SUMIFS(Set!$I$5:$I$619,Set!$S$5:$S$619,"Despesa",Set!$F$5:$F$619,CPagar!$D92,Set!$J$5:$J$619,"Não Pago")</f>
        <v>0</v>
      </c>
      <c r="N92" s="65">
        <f>SUMIFS(Out!$I$5:$I$619,Out!$S$5:$S$619,"Despesa",Out!$F$5:$F$619,CPagar!$D92,Out!$J$5:$J$619,"Não Pago")</f>
        <v>0</v>
      </c>
      <c r="O92" s="65">
        <f>SUMIFS(Nov!$I$5:$I$619,Nov!$S$5:$S$619,"Despesa",Nov!$F$5:$F$619,CPagar!$D92,Nov!$J$5:$J$619,"Não Pago")</f>
        <v>0</v>
      </c>
      <c r="P92" s="65">
        <f>SUMIFS(Dez!$I$5:$I$619,Dez!$S$5:$S$619,"Despesa",Dez!$F$5:$F$619,CPagar!$D92,Dez!$J$5:$J$619,"Não Pago")</f>
        <v>0</v>
      </c>
      <c r="Q92" s="62">
        <f t="shared" si="3"/>
        <v>0</v>
      </c>
    </row>
    <row r="93" spans="3:17" ht="28.5" customHeight="1" thickTop="1" thickBot="1" x14ac:dyDescent="0.25">
      <c r="C93" s="45" t="str">
        <f>'PC Despesas'!C88</f>
        <v>5.1.84</v>
      </c>
      <c r="D93" s="46" t="str">
        <f>VLOOKUP(C93,'PC Despesas'!$C$4:$D$103,2,FALSE)</f>
        <v>-</v>
      </c>
      <c r="E93" s="65">
        <f>SUMIFS(Jan!$I$5:$I$619,Jan!$S$5:$S$619,"Despesa",Jan!$F$5:$F$619,CPagar!$D93,Jan!$J$5:$J$619,"Não Pago")</f>
        <v>0</v>
      </c>
      <c r="F93" s="65">
        <f>SUMIFS(Fev!$I$5:$I$619,Fev!$S$5:$S$619,"Despesa",Fev!$F$5:$F$619,CPagar!$D93,Fev!$J$5:$J$619,"Não Pago")</f>
        <v>0</v>
      </c>
      <c r="G93" s="65">
        <f>SUMIFS(Mar!$I$5:$I$619,Mar!$S$5:$S$619,"Despesa",Mar!$F$5:$F$619,CPagar!$D93,Mar!$J$5:$J$619,"Não Pago")</f>
        <v>0</v>
      </c>
      <c r="H93" s="65">
        <f>SUMIFS(Abr!$I$5:$I$619,Abr!$S$5:$S$619,"Despesa",Abr!$F$5:$F$619,CPagar!$D93,Abr!$J$5:$J$619,"Não Pago")</f>
        <v>0</v>
      </c>
      <c r="I93" s="65">
        <f>SUMIFS(Mai!$I$5:$I$619,Mai!$S$5:$S$619,"Despesa",Mai!$F$5:$F$619,CPagar!$D93,Mai!$J$5:$J$619,"Não Pago")</f>
        <v>0</v>
      </c>
      <c r="J93" s="65">
        <f>SUMIFS(Jun!$I$5:$I$619,Jun!$S$5:$S$619,"Despesa",Jun!$F$5:$F$619,CPagar!$D93,Jun!$J$5:$J$619,"Não Pago")</f>
        <v>0</v>
      </c>
      <c r="K93" s="65">
        <f>SUMIFS(Jul!$I$5:$I$619,Jul!$S$5:$S$619,"Despesa",Jul!$F$5:$F$619,CPagar!$D93,Jul!$J$5:$J$619,"Não Pago")</f>
        <v>0</v>
      </c>
      <c r="L93" s="65">
        <f>SUMIFS(Ago!$I$5:$I$619,Ago!$S$5:$S$619,"Despesa",Ago!$F$5:$F$619,CPagar!$D93,Ago!$J$5:$J$619,"Não Pago")</f>
        <v>0</v>
      </c>
      <c r="M93" s="65">
        <f>SUMIFS(Set!$I$5:$I$619,Set!$S$5:$S$619,"Despesa",Set!$F$5:$F$619,CPagar!$D93,Set!$J$5:$J$619,"Não Pago")</f>
        <v>0</v>
      </c>
      <c r="N93" s="65">
        <f>SUMIFS(Out!$I$5:$I$619,Out!$S$5:$S$619,"Despesa",Out!$F$5:$F$619,CPagar!$D93,Out!$J$5:$J$619,"Não Pago")</f>
        <v>0</v>
      </c>
      <c r="O93" s="65">
        <f>SUMIFS(Nov!$I$5:$I$619,Nov!$S$5:$S$619,"Despesa",Nov!$F$5:$F$619,CPagar!$D93,Nov!$J$5:$J$619,"Não Pago")</f>
        <v>0</v>
      </c>
      <c r="P93" s="65">
        <f>SUMIFS(Dez!$I$5:$I$619,Dez!$S$5:$S$619,"Despesa",Dez!$F$5:$F$619,CPagar!$D93,Dez!$J$5:$J$619,"Não Pago")</f>
        <v>0</v>
      </c>
      <c r="Q93" s="62">
        <f t="shared" si="3"/>
        <v>0</v>
      </c>
    </row>
    <row r="94" spans="3:17" ht="28.5" customHeight="1" thickTop="1" thickBot="1" x14ac:dyDescent="0.25">
      <c r="C94" s="45" t="str">
        <f>'PC Despesas'!C89</f>
        <v>5.1.85</v>
      </c>
      <c r="D94" s="46" t="str">
        <f>VLOOKUP(C94,'PC Despesas'!$C$4:$D$103,2,FALSE)</f>
        <v>-</v>
      </c>
      <c r="E94" s="65">
        <f>SUMIFS(Jan!$I$5:$I$619,Jan!$S$5:$S$619,"Despesa",Jan!$F$5:$F$619,CPagar!$D94,Jan!$J$5:$J$619,"Não Pago")</f>
        <v>0</v>
      </c>
      <c r="F94" s="65">
        <f>SUMIFS(Fev!$I$5:$I$619,Fev!$S$5:$S$619,"Despesa",Fev!$F$5:$F$619,CPagar!$D94,Fev!$J$5:$J$619,"Não Pago")</f>
        <v>0</v>
      </c>
      <c r="G94" s="65">
        <f>SUMIFS(Mar!$I$5:$I$619,Mar!$S$5:$S$619,"Despesa",Mar!$F$5:$F$619,CPagar!$D94,Mar!$J$5:$J$619,"Não Pago")</f>
        <v>0</v>
      </c>
      <c r="H94" s="65">
        <f>SUMIFS(Abr!$I$5:$I$619,Abr!$S$5:$S$619,"Despesa",Abr!$F$5:$F$619,CPagar!$D94,Abr!$J$5:$J$619,"Não Pago")</f>
        <v>0</v>
      </c>
      <c r="I94" s="65">
        <f>SUMIFS(Mai!$I$5:$I$619,Mai!$S$5:$S$619,"Despesa",Mai!$F$5:$F$619,CPagar!$D94,Mai!$J$5:$J$619,"Não Pago")</f>
        <v>0</v>
      </c>
      <c r="J94" s="65">
        <f>SUMIFS(Jun!$I$5:$I$619,Jun!$S$5:$S$619,"Despesa",Jun!$F$5:$F$619,CPagar!$D94,Jun!$J$5:$J$619,"Não Pago")</f>
        <v>0</v>
      </c>
      <c r="K94" s="65">
        <f>SUMIFS(Jul!$I$5:$I$619,Jul!$S$5:$S$619,"Despesa",Jul!$F$5:$F$619,CPagar!$D94,Jul!$J$5:$J$619,"Não Pago")</f>
        <v>0</v>
      </c>
      <c r="L94" s="65">
        <f>SUMIFS(Ago!$I$5:$I$619,Ago!$S$5:$S$619,"Despesa",Ago!$F$5:$F$619,CPagar!$D94,Ago!$J$5:$J$619,"Não Pago")</f>
        <v>0</v>
      </c>
      <c r="M94" s="65">
        <f>SUMIFS(Set!$I$5:$I$619,Set!$S$5:$S$619,"Despesa",Set!$F$5:$F$619,CPagar!$D94,Set!$J$5:$J$619,"Não Pago")</f>
        <v>0</v>
      </c>
      <c r="N94" s="65">
        <f>SUMIFS(Out!$I$5:$I$619,Out!$S$5:$S$619,"Despesa",Out!$F$5:$F$619,CPagar!$D94,Out!$J$5:$J$619,"Não Pago")</f>
        <v>0</v>
      </c>
      <c r="O94" s="65">
        <f>SUMIFS(Nov!$I$5:$I$619,Nov!$S$5:$S$619,"Despesa",Nov!$F$5:$F$619,CPagar!$D94,Nov!$J$5:$J$619,"Não Pago")</f>
        <v>0</v>
      </c>
      <c r="P94" s="65">
        <f>SUMIFS(Dez!$I$5:$I$619,Dez!$S$5:$S$619,"Despesa",Dez!$F$5:$F$619,CPagar!$D94,Dez!$J$5:$J$619,"Não Pago")</f>
        <v>0</v>
      </c>
      <c r="Q94" s="62">
        <f t="shared" si="3"/>
        <v>0</v>
      </c>
    </row>
    <row r="95" spans="3:17" ht="28.5" customHeight="1" thickTop="1" thickBot="1" x14ac:dyDescent="0.25">
      <c r="C95" s="45" t="str">
        <f>'PC Despesas'!C90</f>
        <v>5.1.86</v>
      </c>
      <c r="D95" s="46" t="str">
        <f>VLOOKUP(C95,'PC Despesas'!$C$4:$D$103,2,FALSE)</f>
        <v>-</v>
      </c>
      <c r="E95" s="65">
        <f>SUMIFS(Jan!$I$5:$I$619,Jan!$S$5:$S$619,"Despesa",Jan!$F$5:$F$619,CPagar!$D95,Jan!$J$5:$J$619,"Não Pago")</f>
        <v>0</v>
      </c>
      <c r="F95" s="65">
        <f>SUMIFS(Fev!$I$5:$I$619,Fev!$S$5:$S$619,"Despesa",Fev!$F$5:$F$619,CPagar!$D95,Fev!$J$5:$J$619,"Não Pago")</f>
        <v>0</v>
      </c>
      <c r="G95" s="65">
        <f>SUMIFS(Mar!$I$5:$I$619,Mar!$S$5:$S$619,"Despesa",Mar!$F$5:$F$619,CPagar!$D95,Mar!$J$5:$J$619,"Não Pago")</f>
        <v>0</v>
      </c>
      <c r="H95" s="65">
        <f>SUMIFS(Abr!$I$5:$I$619,Abr!$S$5:$S$619,"Despesa",Abr!$F$5:$F$619,CPagar!$D95,Abr!$J$5:$J$619,"Não Pago")</f>
        <v>0</v>
      </c>
      <c r="I95" s="65">
        <f>SUMIFS(Mai!$I$5:$I$619,Mai!$S$5:$S$619,"Despesa",Mai!$F$5:$F$619,CPagar!$D95,Mai!$J$5:$J$619,"Não Pago")</f>
        <v>0</v>
      </c>
      <c r="J95" s="65">
        <f>SUMIFS(Jun!$I$5:$I$619,Jun!$S$5:$S$619,"Despesa",Jun!$F$5:$F$619,CPagar!$D95,Jun!$J$5:$J$619,"Não Pago")</f>
        <v>0</v>
      </c>
      <c r="K95" s="65">
        <f>SUMIFS(Jul!$I$5:$I$619,Jul!$S$5:$S$619,"Despesa",Jul!$F$5:$F$619,CPagar!$D95,Jul!$J$5:$J$619,"Não Pago")</f>
        <v>0</v>
      </c>
      <c r="L95" s="65">
        <f>SUMIFS(Ago!$I$5:$I$619,Ago!$S$5:$S$619,"Despesa",Ago!$F$5:$F$619,CPagar!$D95,Ago!$J$5:$J$619,"Não Pago")</f>
        <v>0</v>
      </c>
      <c r="M95" s="65">
        <f>SUMIFS(Set!$I$5:$I$619,Set!$S$5:$S$619,"Despesa",Set!$F$5:$F$619,CPagar!$D95,Set!$J$5:$J$619,"Não Pago")</f>
        <v>0</v>
      </c>
      <c r="N95" s="65">
        <f>SUMIFS(Out!$I$5:$I$619,Out!$S$5:$S$619,"Despesa",Out!$F$5:$F$619,CPagar!$D95,Out!$J$5:$J$619,"Não Pago")</f>
        <v>0</v>
      </c>
      <c r="O95" s="65">
        <f>SUMIFS(Nov!$I$5:$I$619,Nov!$S$5:$S$619,"Despesa",Nov!$F$5:$F$619,CPagar!$D95,Nov!$J$5:$J$619,"Não Pago")</f>
        <v>0</v>
      </c>
      <c r="P95" s="65">
        <f>SUMIFS(Dez!$I$5:$I$619,Dez!$S$5:$S$619,"Despesa",Dez!$F$5:$F$619,CPagar!$D95,Dez!$J$5:$J$619,"Não Pago")</f>
        <v>0</v>
      </c>
      <c r="Q95" s="62">
        <f t="shared" si="3"/>
        <v>0</v>
      </c>
    </row>
    <row r="96" spans="3:17" ht="28.5" customHeight="1" thickTop="1" thickBot="1" x14ac:dyDescent="0.25">
      <c r="C96" s="45" t="str">
        <f>'PC Despesas'!C91</f>
        <v>5.1.87</v>
      </c>
      <c r="D96" s="46" t="str">
        <f>VLOOKUP(C96,'PC Despesas'!$C$4:$D$103,2,FALSE)</f>
        <v>-</v>
      </c>
      <c r="E96" s="65">
        <f>SUMIFS(Jan!$I$5:$I$619,Jan!$S$5:$S$619,"Despesa",Jan!$F$5:$F$619,CPagar!$D96,Jan!$J$5:$J$619,"Não Pago")</f>
        <v>0</v>
      </c>
      <c r="F96" s="65">
        <f>SUMIFS(Fev!$I$5:$I$619,Fev!$S$5:$S$619,"Despesa",Fev!$F$5:$F$619,CPagar!$D96,Fev!$J$5:$J$619,"Não Pago")</f>
        <v>0</v>
      </c>
      <c r="G96" s="65">
        <f>SUMIFS(Mar!$I$5:$I$619,Mar!$S$5:$S$619,"Despesa",Mar!$F$5:$F$619,CPagar!$D96,Mar!$J$5:$J$619,"Não Pago")</f>
        <v>0</v>
      </c>
      <c r="H96" s="65">
        <f>SUMIFS(Abr!$I$5:$I$619,Abr!$S$5:$S$619,"Despesa",Abr!$F$5:$F$619,CPagar!$D96,Abr!$J$5:$J$619,"Não Pago")</f>
        <v>0</v>
      </c>
      <c r="I96" s="65">
        <f>SUMIFS(Mai!$I$5:$I$619,Mai!$S$5:$S$619,"Despesa",Mai!$F$5:$F$619,CPagar!$D96,Mai!$J$5:$J$619,"Não Pago")</f>
        <v>0</v>
      </c>
      <c r="J96" s="65">
        <f>SUMIFS(Jun!$I$5:$I$619,Jun!$S$5:$S$619,"Despesa",Jun!$F$5:$F$619,CPagar!$D96,Jun!$J$5:$J$619,"Não Pago")</f>
        <v>0</v>
      </c>
      <c r="K96" s="65">
        <f>SUMIFS(Jul!$I$5:$I$619,Jul!$S$5:$S$619,"Despesa",Jul!$F$5:$F$619,CPagar!$D96,Jul!$J$5:$J$619,"Não Pago")</f>
        <v>0</v>
      </c>
      <c r="L96" s="65">
        <f>SUMIFS(Ago!$I$5:$I$619,Ago!$S$5:$S$619,"Despesa",Ago!$F$5:$F$619,CPagar!$D96,Ago!$J$5:$J$619,"Não Pago")</f>
        <v>0</v>
      </c>
      <c r="M96" s="65">
        <f>SUMIFS(Set!$I$5:$I$619,Set!$S$5:$S$619,"Despesa",Set!$F$5:$F$619,CPagar!$D96,Set!$J$5:$J$619,"Não Pago")</f>
        <v>0</v>
      </c>
      <c r="N96" s="65">
        <f>SUMIFS(Out!$I$5:$I$619,Out!$S$5:$S$619,"Despesa",Out!$F$5:$F$619,CPagar!$D96,Out!$J$5:$J$619,"Não Pago")</f>
        <v>0</v>
      </c>
      <c r="O96" s="65">
        <f>SUMIFS(Nov!$I$5:$I$619,Nov!$S$5:$S$619,"Despesa",Nov!$F$5:$F$619,CPagar!$D96,Nov!$J$5:$J$619,"Não Pago")</f>
        <v>0</v>
      </c>
      <c r="P96" s="65">
        <f>SUMIFS(Dez!$I$5:$I$619,Dez!$S$5:$S$619,"Despesa",Dez!$F$5:$F$619,CPagar!$D96,Dez!$J$5:$J$619,"Não Pago")</f>
        <v>0</v>
      </c>
      <c r="Q96" s="62">
        <f t="shared" si="3"/>
        <v>0</v>
      </c>
    </row>
    <row r="97" spans="3:17" ht="28.5" customHeight="1" thickTop="1" thickBot="1" x14ac:dyDescent="0.25">
      <c r="C97" s="45" t="str">
        <f>'PC Despesas'!C92</f>
        <v>5.1.88</v>
      </c>
      <c r="D97" s="46" t="str">
        <f>VLOOKUP(C97,'PC Despesas'!$C$4:$D$103,2,FALSE)</f>
        <v>-</v>
      </c>
      <c r="E97" s="65">
        <f>SUMIFS(Jan!$I$5:$I$619,Jan!$S$5:$S$619,"Despesa",Jan!$F$5:$F$619,CPagar!$D97,Jan!$J$5:$J$619,"Não Pago")</f>
        <v>0</v>
      </c>
      <c r="F97" s="65">
        <f>SUMIFS(Fev!$I$5:$I$619,Fev!$S$5:$S$619,"Despesa",Fev!$F$5:$F$619,CPagar!$D97,Fev!$J$5:$J$619,"Não Pago")</f>
        <v>0</v>
      </c>
      <c r="G97" s="65">
        <f>SUMIFS(Mar!$I$5:$I$619,Mar!$S$5:$S$619,"Despesa",Mar!$F$5:$F$619,CPagar!$D97,Mar!$J$5:$J$619,"Não Pago")</f>
        <v>0</v>
      </c>
      <c r="H97" s="65">
        <f>SUMIFS(Abr!$I$5:$I$619,Abr!$S$5:$S$619,"Despesa",Abr!$F$5:$F$619,CPagar!$D97,Abr!$J$5:$J$619,"Não Pago")</f>
        <v>0</v>
      </c>
      <c r="I97" s="65">
        <f>SUMIFS(Mai!$I$5:$I$619,Mai!$S$5:$S$619,"Despesa",Mai!$F$5:$F$619,CPagar!$D97,Mai!$J$5:$J$619,"Não Pago")</f>
        <v>0</v>
      </c>
      <c r="J97" s="65">
        <f>SUMIFS(Jun!$I$5:$I$619,Jun!$S$5:$S$619,"Despesa",Jun!$F$5:$F$619,CPagar!$D97,Jun!$J$5:$J$619,"Não Pago")</f>
        <v>0</v>
      </c>
      <c r="K97" s="65">
        <f>SUMIFS(Jul!$I$5:$I$619,Jul!$S$5:$S$619,"Despesa",Jul!$F$5:$F$619,CPagar!$D97,Jul!$J$5:$J$619,"Não Pago")</f>
        <v>0</v>
      </c>
      <c r="L97" s="65">
        <f>SUMIFS(Ago!$I$5:$I$619,Ago!$S$5:$S$619,"Despesa",Ago!$F$5:$F$619,CPagar!$D97,Ago!$J$5:$J$619,"Não Pago")</f>
        <v>0</v>
      </c>
      <c r="M97" s="65">
        <f>SUMIFS(Set!$I$5:$I$619,Set!$S$5:$S$619,"Despesa",Set!$F$5:$F$619,CPagar!$D97,Set!$J$5:$J$619,"Não Pago")</f>
        <v>0</v>
      </c>
      <c r="N97" s="65">
        <f>SUMIFS(Out!$I$5:$I$619,Out!$S$5:$S$619,"Despesa",Out!$F$5:$F$619,CPagar!$D97,Out!$J$5:$J$619,"Não Pago")</f>
        <v>0</v>
      </c>
      <c r="O97" s="65">
        <f>SUMIFS(Nov!$I$5:$I$619,Nov!$S$5:$S$619,"Despesa",Nov!$F$5:$F$619,CPagar!$D97,Nov!$J$5:$J$619,"Não Pago")</f>
        <v>0</v>
      </c>
      <c r="P97" s="65">
        <f>SUMIFS(Dez!$I$5:$I$619,Dez!$S$5:$S$619,"Despesa",Dez!$F$5:$F$619,CPagar!$D97,Dez!$J$5:$J$619,"Não Pago")</f>
        <v>0</v>
      </c>
      <c r="Q97" s="62">
        <f t="shared" si="3"/>
        <v>0</v>
      </c>
    </row>
    <row r="98" spans="3:17" ht="28.5" customHeight="1" thickTop="1" thickBot="1" x14ac:dyDescent="0.25">
      <c r="C98" s="45" t="str">
        <f>'PC Despesas'!C93</f>
        <v>5.1.89</v>
      </c>
      <c r="D98" s="46" t="str">
        <f>VLOOKUP(C98,'PC Despesas'!$C$4:$D$103,2,FALSE)</f>
        <v>-</v>
      </c>
      <c r="E98" s="65">
        <f>SUMIFS(Jan!$I$5:$I$619,Jan!$S$5:$S$619,"Despesa",Jan!$F$5:$F$619,CPagar!$D98,Jan!$J$5:$J$619,"Não Pago")</f>
        <v>0</v>
      </c>
      <c r="F98" s="65">
        <f>SUMIFS(Fev!$I$5:$I$619,Fev!$S$5:$S$619,"Despesa",Fev!$F$5:$F$619,CPagar!$D98,Fev!$J$5:$J$619,"Não Pago")</f>
        <v>0</v>
      </c>
      <c r="G98" s="65">
        <f>SUMIFS(Mar!$I$5:$I$619,Mar!$S$5:$S$619,"Despesa",Mar!$F$5:$F$619,CPagar!$D98,Mar!$J$5:$J$619,"Não Pago")</f>
        <v>0</v>
      </c>
      <c r="H98" s="65">
        <f>SUMIFS(Abr!$I$5:$I$619,Abr!$S$5:$S$619,"Despesa",Abr!$F$5:$F$619,CPagar!$D98,Abr!$J$5:$J$619,"Não Pago")</f>
        <v>0</v>
      </c>
      <c r="I98" s="65">
        <f>SUMIFS(Mai!$I$5:$I$619,Mai!$S$5:$S$619,"Despesa",Mai!$F$5:$F$619,CPagar!$D98,Mai!$J$5:$J$619,"Não Pago")</f>
        <v>0</v>
      </c>
      <c r="J98" s="65">
        <f>SUMIFS(Jun!$I$5:$I$619,Jun!$S$5:$S$619,"Despesa",Jun!$F$5:$F$619,CPagar!$D98,Jun!$J$5:$J$619,"Não Pago")</f>
        <v>0</v>
      </c>
      <c r="K98" s="65">
        <f>SUMIFS(Jul!$I$5:$I$619,Jul!$S$5:$S$619,"Despesa",Jul!$F$5:$F$619,CPagar!$D98,Jul!$J$5:$J$619,"Não Pago")</f>
        <v>0</v>
      </c>
      <c r="L98" s="65">
        <f>SUMIFS(Ago!$I$5:$I$619,Ago!$S$5:$S$619,"Despesa",Ago!$F$5:$F$619,CPagar!$D98,Ago!$J$5:$J$619,"Não Pago")</f>
        <v>0</v>
      </c>
      <c r="M98" s="65">
        <f>SUMIFS(Set!$I$5:$I$619,Set!$S$5:$S$619,"Despesa",Set!$F$5:$F$619,CPagar!$D98,Set!$J$5:$J$619,"Não Pago")</f>
        <v>0</v>
      </c>
      <c r="N98" s="65">
        <f>SUMIFS(Out!$I$5:$I$619,Out!$S$5:$S$619,"Despesa",Out!$F$5:$F$619,CPagar!$D98,Out!$J$5:$J$619,"Não Pago")</f>
        <v>0</v>
      </c>
      <c r="O98" s="65">
        <f>SUMIFS(Nov!$I$5:$I$619,Nov!$S$5:$S$619,"Despesa",Nov!$F$5:$F$619,CPagar!$D98,Nov!$J$5:$J$619,"Não Pago")</f>
        <v>0</v>
      </c>
      <c r="P98" s="65">
        <f>SUMIFS(Dez!$I$5:$I$619,Dez!$S$5:$S$619,"Despesa",Dez!$F$5:$F$619,CPagar!$D98,Dez!$J$5:$J$619,"Não Pago")</f>
        <v>0</v>
      </c>
      <c r="Q98" s="62">
        <f t="shared" si="3"/>
        <v>0</v>
      </c>
    </row>
    <row r="99" spans="3:17" ht="28.5" customHeight="1" thickTop="1" thickBot="1" x14ac:dyDescent="0.25">
      <c r="C99" s="45" t="str">
        <f>'PC Despesas'!C94</f>
        <v>5.1.90</v>
      </c>
      <c r="D99" s="46" t="str">
        <f>VLOOKUP(C99,'PC Despesas'!$C$4:$D$103,2,FALSE)</f>
        <v>-</v>
      </c>
      <c r="E99" s="65">
        <f>SUMIFS(Jan!$I$5:$I$619,Jan!$S$5:$S$619,"Despesa",Jan!$F$5:$F$619,CPagar!$D99,Jan!$J$5:$J$619,"Não Pago")</f>
        <v>0</v>
      </c>
      <c r="F99" s="65">
        <f>SUMIFS(Fev!$I$5:$I$619,Fev!$S$5:$S$619,"Despesa",Fev!$F$5:$F$619,CPagar!$D99,Fev!$J$5:$J$619,"Não Pago")</f>
        <v>0</v>
      </c>
      <c r="G99" s="65">
        <f>SUMIFS(Mar!$I$5:$I$619,Mar!$S$5:$S$619,"Despesa",Mar!$F$5:$F$619,CPagar!$D99,Mar!$J$5:$J$619,"Não Pago")</f>
        <v>0</v>
      </c>
      <c r="H99" s="65">
        <f>SUMIFS(Abr!$I$5:$I$619,Abr!$S$5:$S$619,"Despesa",Abr!$F$5:$F$619,CPagar!$D99,Abr!$J$5:$J$619,"Não Pago")</f>
        <v>0</v>
      </c>
      <c r="I99" s="65">
        <f>SUMIFS(Mai!$I$5:$I$619,Mai!$S$5:$S$619,"Despesa",Mai!$F$5:$F$619,CPagar!$D99,Mai!$J$5:$J$619,"Não Pago")</f>
        <v>0</v>
      </c>
      <c r="J99" s="65">
        <f>SUMIFS(Jun!$I$5:$I$619,Jun!$S$5:$S$619,"Despesa",Jun!$F$5:$F$619,CPagar!$D99,Jun!$J$5:$J$619,"Não Pago")</f>
        <v>0</v>
      </c>
      <c r="K99" s="65">
        <f>SUMIFS(Jul!$I$5:$I$619,Jul!$S$5:$S$619,"Despesa",Jul!$F$5:$F$619,CPagar!$D99,Jul!$J$5:$J$619,"Não Pago")</f>
        <v>0</v>
      </c>
      <c r="L99" s="65">
        <f>SUMIFS(Ago!$I$5:$I$619,Ago!$S$5:$S$619,"Despesa",Ago!$F$5:$F$619,CPagar!$D99,Ago!$J$5:$J$619,"Não Pago")</f>
        <v>0</v>
      </c>
      <c r="M99" s="65">
        <f>SUMIFS(Set!$I$5:$I$619,Set!$S$5:$S$619,"Despesa",Set!$F$5:$F$619,CPagar!$D99,Set!$J$5:$J$619,"Não Pago")</f>
        <v>0</v>
      </c>
      <c r="N99" s="65">
        <f>SUMIFS(Out!$I$5:$I$619,Out!$S$5:$S$619,"Despesa",Out!$F$5:$F$619,CPagar!$D99,Out!$J$5:$J$619,"Não Pago")</f>
        <v>0</v>
      </c>
      <c r="O99" s="65">
        <f>SUMIFS(Nov!$I$5:$I$619,Nov!$S$5:$S$619,"Despesa",Nov!$F$5:$F$619,CPagar!$D99,Nov!$J$5:$J$619,"Não Pago")</f>
        <v>0</v>
      </c>
      <c r="P99" s="65">
        <f>SUMIFS(Dez!$I$5:$I$619,Dez!$S$5:$S$619,"Despesa",Dez!$F$5:$F$619,CPagar!$D99,Dez!$J$5:$J$619,"Não Pago")</f>
        <v>0</v>
      </c>
      <c r="Q99" s="62">
        <f t="shared" si="3"/>
        <v>0</v>
      </c>
    </row>
    <row r="100" spans="3:17" ht="28.5" customHeight="1" thickTop="1" thickBot="1" x14ac:dyDescent="0.25">
      <c r="C100" s="45" t="str">
        <f>'PC Despesas'!C95</f>
        <v>5.1.91</v>
      </c>
      <c r="D100" s="46" t="str">
        <f>VLOOKUP(C100,'PC Despesas'!$C$4:$D$103,2,FALSE)</f>
        <v>-</v>
      </c>
      <c r="E100" s="65">
        <f>SUMIFS(Jan!$I$5:$I$619,Jan!$S$5:$S$619,"Despesa",Jan!$F$5:$F$619,CPagar!$D100,Jan!$J$5:$J$619,"Não Pago")</f>
        <v>0</v>
      </c>
      <c r="F100" s="65">
        <f>SUMIFS(Fev!$I$5:$I$619,Fev!$S$5:$S$619,"Despesa",Fev!$F$5:$F$619,CPagar!$D100,Fev!$J$5:$J$619,"Não Pago")</f>
        <v>0</v>
      </c>
      <c r="G100" s="65">
        <f>SUMIFS(Mar!$I$5:$I$619,Mar!$S$5:$S$619,"Despesa",Mar!$F$5:$F$619,CPagar!$D100,Mar!$J$5:$J$619,"Não Pago")</f>
        <v>0</v>
      </c>
      <c r="H100" s="65">
        <f>SUMIFS(Abr!$I$5:$I$619,Abr!$S$5:$S$619,"Despesa",Abr!$F$5:$F$619,CPagar!$D100,Abr!$J$5:$J$619,"Não Pago")</f>
        <v>0</v>
      </c>
      <c r="I100" s="65">
        <f>SUMIFS(Mai!$I$5:$I$619,Mai!$S$5:$S$619,"Despesa",Mai!$F$5:$F$619,CPagar!$D100,Mai!$J$5:$J$619,"Não Pago")</f>
        <v>0</v>
      </c>
      <c r="J100" s="65">
        <f>SUMIFS(Jun!$I$5:$I$619,Jun!$S$5:$S$619,"Despesa",Jun!$F$5:$F$619,CPagar!$D100,Jun!$J$5:$J$619,"Não Pago")</f>
        <v>0</v>
      </c>
      <c r="K100" s="65">
        <f>SUMIFS(Jul!$I$5:$I$619,Jul!$S$5:$S$619,"Despesa",Jul!$F$5:$F$619,CPagar!$D100,Jul!$J$5:$J$619,"Não Pago")</f>
        <v>0</v>
      </c>
      <c r="L100" s="65">
        <f>SUMIFS(Ago!$I$5:$I$619,Ago!$S$5:$S$619,"Despesa",Ago!$F$5:$F$619,CPagar!$D100,Ago!$J$5:$J$619,"Não Pago")</f>
        <v>0</v>
      </c>
      <c r="M100" s="65">
        <f>SUMIFS(Set!$I$5:$I$619,Set!$S$5:$S$619,"Despesa",Set!$F$5:$F$619,CPagar!$D100,Set!$J$5:$J$619,"Não Pago")</f>
        <v>0</v>
      </c>
      <c r="N100" s="65">
        <f>SUMIFS(Out!$I$5:$I$619,Out!$S$5:$S$619,"Despesa",Out!$F$5:$F$619,CPagar!$D100,Out!$J$5:$J$619,"Não Pago")</f>
        <v>0</v>
      </c>
      <c r="O100" s="65">
        <f>SUMIFS(Nov!$I$5:$I$619,Nov!$S$5:$S$619,"Despesa",Nov!$F$5:$F$619,CPagar!$D100,Nov!$J$5:$J$619,"Não Pago")</f>
        <v>0</v>
      </c>
      <c r="P100" s="65">
        <f>SUMIFS(Dez!$I$5:$I$619,Dez!$S$5:$S$619,"Despesa",Dez!$F$5:$F$619,CPagar!$D100,Dez!$J$5:$J$619,"Não Pago")</f>
        <v>0</v>
      </c>
      <c r="Q100" s="62">
        <f t="shared" si="3"/>
        <v>0</v>
      </c>
    </row>
    <row r="101" spans="3:17" ht="28.5" customHeight="1" thickTop="1" thickBot="1" x14ac:dyDescent="0.25">
      <c r="C101" s="45" t="str">
        <f>'PC Despesas'!C96</f>
        <v>5.1.92</v>
      </c>
      <c r="D101" s="46" t="str">
        <f>VLOOKUP(C101,'PC Despesas'!$C$4:$D$103,2,FALSE)</f>
        <v>-</v>
      </c>
      <c r="E101" s="65">
        <f>SUMIFS(Jan!$I$5:$I$619,Jan!$S$5:$S$619,"Despesa",Jan!$F$5:$F$619,CPagar!$D101,Jan!$J$5:$J$619,"Não Pago")</f>
        <v>0</v>
      </c>
      <c r="F101" s="65">
        <f>SUMIFS(Fev!$I$5:$I$619,Fev!$S$5:$S$619,"Despesa",Fev!$F$5:$F$619,CPagar!$D101,Fev!$J$5:$J$619,"Não Pago")</f>
        <v>0</v>
      </c>
      <c r="G101" s="65">
        <f>SUMIFS(Mar!$I$5:$I$619,Mar!$S$5:$S$619,"Despesa",Mar!$F$5:$F$619,CPagar!$D101,Mar!$J$5:$J$619,"Não Pago")</f>
        <v>0</v>
      </c>
      <c r="H101" s="65">
        <f>SUMIFS(Abr!$I$5:$I$619,Abr!$S$5:$S$619,"Despesa",Abr!$F$5:$F$619,CPagar!$D101,Abr!$J$5:$J$619,"Não Pago")</f>
        <v>0</v>
      </c>
      <c r="I101" s="65">
        <f>SUMIFS(Mai!$I$5:$I$619,Mai!$S$5:$S$619,"Despesa",Mai!$F$5:$F$619,CPagar!$D101,Mai!$J$5:$J$619,"Não Pago")</f>
        <v>0</v>
      </c>
      <c r="J101" s="65">
        <f>SUMIFS(Jun!$I$5:$I$619,Jun!$S$5:$S$619,"Despesa",Jun!$F$5:$F$619,CPagar!$D101,Jun!$J$5:$J$619,"Não Pago")</f>
        <v>0</v>
      </c>
      <c r="K101" s="65">
        <f>SUMIFS(Jul!$I$5:$I$619,Jul!$S$5:$S$619,"Despesa",Jul!$F$5:$F$619,CPagar!$D101,Jul!$J$5:$J$619,"Não Pago")</f>
        <v>0</v>
      </c>
      <c r="L101" s="65">
        <f>SUMIFS(Ago!$I$5:$I$619,Ago!$S$5:$S$619,"Despesa",Ago!$F$5:$F$619,CPagar!$D101,Ago!$J$5:$J$619,"Não Pago")</f>
        <v>0</v>
      </c>
      <c r="M101" s="65">
        <f>SUMIFS(Set!$I$5:$I$619,Set!$S$5:$S$619,"Despesa",Set!$F$5:$F$619,CPagar!$D101,Set!$J$5:$J$619,"Não Pago")</f>
        <v>0</v>
      </c>
      <c r="N101" s="65">
        <f>SUMIFS(Out!$I$5:$I$619,Out!$S$5:$S$619,"Despesa",Out!$F$5:$F$619,CPagar!$D101,Out!$J$5:$J$619,"Não Pago")</f>
        <v>0</v>
      </c>
      <c r="O101" s="65">
        <f>SUMIFS(Nov!$I$5:$I$619,Nov!$S$5:$S$619,"Despesa",Nov!$F$5:$F$619,CPagar!$D101,Nov!$J$5:$J$619,"Não Pago")</f>
        <v>0</v>
      </c>
      <c r="P101" s="65">
        <f>SUMIFS(Dez!$I$5:$I$619,Dez!$S$5:$S$619,"Despesa",Dez!$F$5:$F$619,CPagar!$D101,Dez!$J$5:$J$619,"Não Pago")</f>
        <v>0</v>
      </c>
      <c r="Q101" s="62">
        <f t="shared" si="3"/>
        <v>0</v>
      </c>
    </row>
    <row r="102" spans="3:17" ht="28.5" customHeight="1" thickTop="1" thickBot="1" x14ac:dyDescent="0.25">
      <c r="C102" s="45" t="str">
        <f>'PC Despesas'!C97</f>
        <v>5.1.93</v>
      </c>
      <c r="D102" s="46" t="str">
        <f>VLOOKUP(C102,'PC Despesas'!$C$4:$D$103,2,FALSE)</f>
        <v>-</v>
      </c>
      <c r="E102" s="65">
        <f>SUMIFS(Jan!$I$5:$I$619,Jan!$S$5:$S$619,"Despesa",Jan!$F$5:$F$619,CPagar!$D102,Jan!$J$5:$J$619,"Não Pago")</f>
        <v>0</v>
      </c>
      <c r="F102" s="65">
        <f>SUMIFS(Fev!$I$5:$I$619,Fev!$S$5:$S$619,"Despesa",Fev!$F$5:$F$619,CPagar!$D102,Fev!$J$5:$J$619,"Não Pago")</f>
        <v>0</v>
      </c>
      <c r="G102" s="65">
        <f>SUMIFS(Mar!$I$5:$I$619,Mar!$S$5:$S$619,"Despesa",Mar!$F$5:$F$619,CPagar!$D102,Mar!$J$5:$J$619,"Não Pago")</f>
        <v>0</v>
      </c>
      <c r="H102" s="65">
        <f>SUMIFS(Abr!$I$5:$I$619,Abr!$S$5:$S$619,"Despesa",Abr!$F$5:$F$619,CPagar!$D102,Abr!$J$5:$J$619,"Não Pago")</f>
        <v>0</v>
      </c>
      <c r="I102" s="65">
        <f>SUMIFS(Mai!$I$5:$I$619,Mai!$S$5:$S$619,"Despesa",Mai!$F$5:$F$619,CPagar!$D102,Mai!$J$5:$J$619,"Não Pago")</f>
        <v>0</v>
      </c>
      <c r="J102" s="65">
        <f>SUMIFS(Jun!$I$5:$I$619,Jun!$S$5:$S$619,"Despesa",Jun!$F$5:$F$619,CPagar!$D102,Jun!$J$5:$J$619,"Não Pago")</f>
        <v>0</v>
      </c>
      <c r="K102" s="65">
        <f>SUMIFS(Jul!$I$5:$I$619,Jul!$S$5:$S$619,"Despesa",Jul!$F$5:$F$619,CPagar!$D102,Jul!$J$5:$J$619,"Não Pago")</f>
        <v>0</v>
      </c>
      <c r="L102" s="65">
        <f>SUMIFS(Ago!$I$5:$I$619,Ago!$S$5:$S$619,"Despesa",Ago!$F$5:$F$619,CPagar!$D102,Ago!$J$5:$J$619,"Não Pago")</f>
        <v>0</v>
      </c>
      <c r="M102" s="65">
        <f>SUMIFS(Set!$I$5:$I$619,Set!$S$5:$S$619,"Despesa",Set!$F$5:$F$619,CPagar!$D102,Set!$J$5:$J$619,"Não Pago")</f>
        <v>0</v>
      </c>
      <c r="N102" s="65">
        <f>SUMIFS(Out!$I$5:$I$619,Out!$S$5:$S$619,"Despesa",Out!$F$5:$F$619,CPagar!$D102,Out!$J$5:$J$619,"Não Pago")</f>
        <v>0</v>
      </c>
      <c r="O102" s="65">
        <f>SUMIFS(Nov!$I$5:$I$619,Nov!$S$5:$S$619,"Despesa",Nov!$F$5:$F$619,CPagar!$D102,Nov!$J$5:$J$619,"Não Pago")</f>
        <v>0</v>
      </c>
      <c r="P102" s="65">
        <f>SUMIFS(Dez!$I$5:$I$619,Dez!$S$5:$S$619,"Despesa",Dez!$F$5:$F$619,CPagar!$D102,Dez!$J$5:$J$619,"Não Pago")</f>
        <v>0</v>
      </c>
      <c r="Q102" s="62">
        <f t="shared" si="3"/>
        <v>0</v>
      </c>
    </row>
    <row r="103" spans="3:17" ht="28.5" customHeight="1" thickTop="1" thickBot="1" x14ac:dyDescent="0.25">
      <c r="C103" s="45" t="str">
        <f>'PC Despesas'!C98</f>
        <v>5.1.94</v>
      </c>
      <c r="D103" s="46" t="str">
        <f>VLOOKUP(C103,'PC Despesas'!$C$4:$D$103,2,FALSE)</f>
        <v>-</v>
      </c>
      <c r="E103" s="65">
        <f>SUMIFS(Jan!$I$5:$I$619,Jan!$S$5:$S$619,"Despesa",Jan!$F$5:$F$619,CPagar!$D103,Jan!$J$5:$J$619,"Não Pago")</f>
        <v>0</v>
      </c>
      <c r="F103" s="65">
        <f>SUMIFS(Fev!$I$5:$I$619,Fev!$S$5:$S$619,"Despesa",Fev!$F$5:$F$619,CPagar!$D103,Fev!$J$5:$J$619,"Não Pago")</f>
        <v>0</v>
      </c>
      <c r="G103" s="65">
        <f>SUMIFS(Mar!$I$5:$I$619,Mar!$S$5:$S$619,"Despesa",Mar!$F$5:$F$619,CPagar!$D103,Mar!$J$5:$J$619,"Não Pago")</f>
        <v>0</v>
      </c>
      <c r="H103" s="65">
        <f>SUMIFS(Abr!$I$5:$I$619,Abr!$S$5:$S$619,"Despesa",Abr!$F$5:$F$619,CPagar!$D103,Abr!$J$5:$J$619,"Não Pago")</f>
        <v>0</v>
      </c>
      <c r="I103" s="65">
        <f>SUMIFS(Mai!$I$5:$I$619,Mai!$S$5:$S$619,"Despesa",Mai!$F$5:$F$619,CPagar!$D103,Mai!$J$5:$J$619,"Não Pago")</f>
        <v>0</v>
      </c>
      <c r="J103" s="65">
        <f>SUMIFS(Jun!$I$5:$I$619,Jun!$S$5:$S$619,"Despesa",Jun!$F$5:$F$619,CPagar!$D103,Jun!$J$5:$J$619,"Não Pago")</f>
        <v>0</v>
      </c>
      <c r="K103" s="65">
        <f>SUMIFS(Jul!$I$5:$I$619,Jul!$S$5:$S$619,"Despesa",Jul!$F$5:$F$619,CPagar!$D103,Jul!$J$5:$J$619,"Não Pago")</f>
        <v>0</v>
      </c>
      <c r="L103" s="65">
        <f>SUMIFS(Ago!$I$5:$I$619,Ago!$S$5:$S$619,"Despesa",Ago!$F$5:$F$619,CPagar!$D103,Ago!$J$5:$J$619,"Não Pago")</f>
        <v>0</v>
      </c>
      <c r="M103" s="65">
        <f>SUMIFS(Set!$I$5:$I$619,Set!$S$5:$S$619,"Despesa",Set!$F$5:$F$619,CPagar!$D103,Set!$J$5:$J$619,"Não Pago")</f>
        <v>0</v>
      </c>
      <c r="N103" s="65">
        <f>SUMIFS(Out!$I$5:$I$619,Out!$S$5:$S$619,"Despesa",Out!$F$5:$F$619,CPagar!$D103,Out!$J$5:$J$619,"Não Pago")</f>
        <v>0</v>
      </c>
      <c r="O103" s="65">
        <f>SUMIFS(Nov!$I$5:$I$619,Nov!$S$5:$S$619,"Despesa",Nov!$F$5:$F$619,CPagar!$D103,Nov!$J$5:$J$619,"Não Pago")</f>
        <v>0</v>
      </c>
      <c r="P103" s="65">
        <f>SUMIFS(Dez!$I$5:$I$619,Dez!$S$5:$S$619,"Despesa",Dez!$F$5:$F$619,CPagar!$D103,Dez!$J$5:$J$619,"Não Pago")</f>
        <v>0</v>
      </c>
      <c r="Q103" s="62">
        <f t="shared" si="3"/>
        <v>0</v>
      </c>
    </row>
    <row r="104" spans="3:17" ht="28.5" customHeight="1" thickTop="1" thickBot="1" x14ac:dyDescent="0.25">
      <c r="C104" s="45" t="str">
        <f>'PC Despesas'!C99</f>
        <v>5.1.95</v>
      </c>
      <c r="D104" s="46" t="str">
        <f>VLOOKUP(C104,'PC Despesas'!$C$4:$D$103,2,FALSE)</f>
        <v>-</v>
      </c>
      <c r="E104" s="65">
        <f>SUMIFS(Jan!$I$5:$I$619,Jan!$S$5:$S$619,"Despesa",Jan!$F$5:$F$619,CPagar!$D104,Jan!$J$5:$J$619,"Não Pago")</f>
        <v>0</v>
      </c>
      <c r="F104" s="65">
        <f>SUMIFS(Fev!$I$5:$I$619,Fev!$S$5:$S$619,"Despesa",Fev!$F$5:$F$619,CPagar!$D104,Fev!$J$5:$J$619,"Não Pago")</f>
        <v>0</v>
      </c>
      <c r="G104" s="65">
        <f>SUMIFS(Mar!$I$5:$I$619,Mar!$S$5:$S$619,"Despesa",Mar!$F$5:$F$619,CPagar!$D104,Mar!$J$5:$J$619,"Não Pago")</f>
        <v>0</v>
      </c>
      <c r="H104" s="65">
        <f>SUMIFS(Abr!$I$5:$I$619,Abr!$S$5:$S$619,"Despesa",Abr!$F$5:$F$619,CPagar!$D104,Abr!$J$5:$J$619,"Não Pago")</f>
        <v>0</v>
      </c>
      <c r="I104" s="65">
        <f>SUMIFS(Mai!$I$5:$I$619,Mai!$S$5:$S$619,"Despesa",Mai!$F$5:$F$619,CPagar!$D104,Mai!$J$5:$J$619,"Não Pago")</f>
        <v>0</v>
      </c>
      <c r="J104" s="65">
        <f>SUMIFS(Jun!$I$5:$I$619,Jun!$S$5:$S$619,"Despesa",Jun!$F$5:$F$619,CPagar!$D104,Jun!$J$5:$J$619,"Não Pago")</f>
        <v>0</v>
      </c>
      <c r="K104" s="65">
        <f>SUMIFS(Jul!$I$5:$I$619,Jul!$S$5:$S$619,"Despesa",Jul!$F$5:$F$619,CPagar!$D104,Jul!$J$5:$J$619,"Não Pago")</f>
        <v>0</v>
      </c>
      <c r="L104" s="65">
        <f>SUMIFS(Ago!$I$5:$I$619,Ago!$S$5:$S$619,"Despesa",Ago!$F$5:$F$619,CPagar!$D104,Ago!$J$5:$J$619,"Não Pago")</f>
        <v>0</v>
      </c>
      <c r="M104" s="65">
        <f>SUMIFS(Set!$I$5:$I$619,Set!$S$5:$S$619,"Despesa",Set!$F$5:$F$619,CPagar!$D104,Set!$J$5:$J$619,"Não Pago")</f>
        <v>0</v>
      </c>
      <c r="N104" s="65">
        <f>SUMIFS(Out!$I$5:$I$619,Out!$S$5:$S$619,"Despesa",Out!$F$5:$F$619,CPagar!$D104,Out!$J$5:$J$619,"Não Pago")</f>
        <v>0</v>
      </c>
      <c r="O104" s="65">
        <f>SUMIFS(Nov!$I$5:$I$619,Nov!$S$5:$S$619,"Despesa",Nov!$F$5:$F$619,CPagar!$D104,Nov!$J$5:$J$619,"Não Pago")</f>
        <v>0</v>
      </c>
      <c r="P104" s="65">
        <f>SUMIFS(Dez!$I$5:$I$619,Dez!$S$5:$S$619,"Despesa",Dez!$F$5:$F$619,CPagar!$D104,Dez!$J$5:$J$619,"Não Pago")</f>
        <v>0</v>
      </c>
      <c r="Q104" s="62">
        <f t="shared" si="3"/>
        <v>0</v>
      </c>
    </row>
    <row r="105" spans="3:17" ht="28.5" customHeight="1" thickTop="1" thickBot="1" x14ac:dyDescent="0.25">
      <c r="C105" s="45" t="str">
        <f>'PC Despesas'!C100</f>
        <v>5.1.96</v>
      </c>
      <c r="D105" s="46" t="str">
        <f>VLOOKUP(C105,'PC Despesas'!$C$4:$D$103,2,FALSE)</f>
        <v>-</v>
      </c>
      <c r="E105" s="65">
        <f>SUMIFS(Jan!$I$5:$I$619,Jan!$S$5:$S$619,"Despesa",Jan!$F$5:$F$619,CPagar!$D105,Jan!$J$5:$J$619,"Não Pago")</f>
        <v>0</v>
      </c>
      <c r="F105" s="65">
        <f>SUMIFS(Fev!$I$5:$I$619,Fev!$S$5:$S$619,"Despesa",Fev!$F$5:$F$619,CPagar!$D105,Fev!$J$5:$J$619,"Não Pago")</f>
        <v>0</v>
      </c>
      <c r="G105" s="65">
        <f>SUMIFS(Mar!$I$5:$I$619,Mar!$S$5:$S$619,"Despesa",Mar!$F$5:$F$619,CPagar!$D105,Mar!$J$5:$J$619,"Não Pago")</f>
        <v>0</v>
      </c>
      <c r="H105" s="65">
        <f>SUMIFS(Abr!$I$5:$I$619,Abr!$S$5:$S$619,"Despesa",Abr!$F$5:$F$619,CPagar!$D105,Abr!$J$5:$J$619,"Não Pago")</f>
        <v>0</v>
      </c>
      <c r="I105" s="65">
        <f>SUMIFS(Mai!$I$5:$I$619,Mai!$S$5:$S$619,"Despesa",Mai!$F$5:$F$619,CPagar!$D105,Mai!$J$5:$J$619,"Não Pago")</f>
        <v>0</v>
      </c>
      <c r="J105" s="65">
        <f>SUMIFS(Jun!$I$5:$I$619,Jun!$S$5:$S$619,"Despesa",Jun!$F$5:$F$619,CPagar!$D105,Jun!$J$5:$J$619,"Não Pago")</f>
        <v>0</v>
      </c>
      <c r="K105" s="65">
        <f>SUMIFS(Jul!$I$5:$I$619,Jul!$S$5:$S$619,"Despesa",Jul!$F$5:$F$619,CPagar!$D105,Jul!$J$5:$J$619,"Não Pago")</f>
        <v>0</v>
      </c>
      <c r="L105" s="65">
        <f>SUMIFS(Ago!$I$5:$I$619,Ago!$S$5:$S$619,"Despesa",Ago!$F$5:$F$619,CPagar!$D105,Ago!$J$5:$J$619,"Não Pago")</f>
        <v>0</v>
      </c>
      <c r="M105" s="65">
        <f>SUMIFS(Set!$I$5:$I$619,Set!$S$5:$S$619,"Despesa",Set!$F$5:$F$619,CPagar!$D105,Set!$J$5:$J$619,"Não Pago")</f>
        <v>0</v>
      </c>
      <c r="N105" s="65">
        <f>SUMIFS(Out!$I$5:$I$619,Out!$S$5:$S$619,"Despesa",Out!$F$5:$F$619,CPagar!$D105,Out!$J$5:$J$619,"Não Pago")</f>
        <v>0</v>
      </c>
      <c r="O105" s="65">
        <f>SUMIFS(Nov!$I$5:$I$619,Nov!$S$5:$S$619,"Despesa",Nov!$F$5:$F$619,CPagar!$D105,Nov!$J$5:$J$619,"Não Pago")</f>
        <v>0</v>
      </c>
      <c r="P105" s="65">
        <f>SUMIFS(Dez!$I$5:$I$619,Dez!$S$5:$S$619,"Despesa",Dez!$F$5:$F$619,CPagar!$D105,Dez!$J$5:$J$619,"Não Pago")</f>
        <v>0</v>
      </c>
      <c r="Q105" s="62">
        <f t="shared" si="3"/>
        <v>0</v>
      </c>
    </row>
    <row r="106" spans="3:17" ht="28.5" customHeight="1" thickTop="1" thickBot="1" x14ac:dyDescent="0.25">
      <c r="C106" s="45" t="str">
        <f>'PC Despesas'!C101</f>
        <v>5.1.97</v>
      </c>
      <c r="D106" s="46" t="str">
        <f>VLOOKUP(C106,'PC Despesas'!$C$4:$D$103,2,FALSE)</f>
        <v>-</v>
      </c>
      <c r="E106" s="65">
        <f>SUMIFS(Jan!$I$5:$I$619,Jan!$S$5:$S$619,"Despesa",Jan!$F$5:$F$619,CPagar!$D106,Jan!$J$5:$J$619,"Não Pago")</f>
        <v>0</v>
      </c>
      <c r="F106" s="65">
        <f>SUMIFS(Fev!$I$5:$I$619,Fev!$S$5:$S$619,"Despesa",Fev!$F$5:$F$619,CPagar!$D106,Fev!$J$5:$J$619,"Não Pago")</f>
        <v>0</v>
      </c>
      <c r="G106" s="65">
        <f>SUMIFS(Mar!$I$5:$I$619,Mar!$S$5:$S$619,"Despesa",Mar!$F$5:$F$619,CPagar!$D106,Mar!$J$5:$J$619,"Não Pago")</f>
        <v>0</v>
      </c>
      <c r="H106" s="65">
        <f>SUMIFS(Abr!$I$5:$I$619,Abr!$S$5:$S$619,"Despesa",Abr!$F$5:$F$619,CPagar!$D106,Abr!$J$5:$J$619,"Não Pago")</f>
        <v>0</v>
      </c>
      <c r="I106" s="65">
        <f>SUMIFS(Mai!$I$5:$I$619,Mai!$S$5:$S$619,"Despesa",Mai!$F$5:$F$619,CPagar!$D106,Mai!$J$5:$J$619,"Não Pago")</f>
        <v>0</v>
      </c>
      <c r="J106" s="65">
        <f>SUMIFS(Jun!$I$5:$I$619,Jun!$S$5:$S$619,"Despesa",Jun!$F$5:$F$619,CPagar!$D106,Jun!$J$5:$J$619,"Não Pago")</f>
        <v>0</v>
      </c>
      <c r="K106" s="65">
        <f>SUMIFS(Jul!$I$5:$I$619,Jul!$S$5:$S$619,"Despesa",Jul!$F$5:$F$619,CPagar!$D106,Jul!$J$5:$J$619,"Não Pago")</f>
        <v>0</v>
      </c>
      <c r="L106" s="65">
        <f>SUMIFS(Ago!$I$5:$I$619,Ago!$S$5:$S$619,"Despesa",Ago!$F$5:$F$619,CPagar!$D106,Ago!$J$5:$J$619,"Não Pago")</f>
        <v>0</v>
      </c>
      <c r="M106" s="65">
        <f>SUMIFS(Set!$I$5:$I$619,Set!$S$5:$S$619,"Despesa",Set!$F$5:$F$619,CPagar!$D106,Set!$J$5:$J$619,"Não Pago")</f>
        <v>0</v>
      </c>
      <c r="N106" s="65">
        <f>SUMIFS(Out!$I$5:$I$619,Out!$S$5:$S$619,"Despesa",Out!$F$5:$F$619,CPagar!$D106,Out!$J$5:$J$619,"Não Pago")</f>
        <v>0</v>
      </c>
      <c r="O106" s="65">
        <f>SUMIFS(Nov!$I$5:$I$619,Nov!$S$5:$S$619,"Despesa",Nov!$F$5:$F$619,CPagar!$D106,Nov!$J$5:$J$619,"Não Pago")</f>
        <v>0</v>
      </c>
      <c r="P106" s="65">
        <f>SUMIFS(Dez!$I$5:$I$619,Dez!$S$5:$S$619,"Despesa",Dez!$F$5:$F$619,CPagar!$D106,Dez!$J$5:$J$619,"Não Pago")</f>
        <v>0</v>
      </c>
      <c r="Q106" s="62">
        <f t="shared" si="3"/>
        <v>0</v>
      </c>
    </row>
    <row r="107" spans="3:17" ht="28.5" customHeight="1" thickTop="1" thickBot="1" x14ac:dyDescent="0.25">
      <c r="C107" s="45" t="str">
        <f>'PC Despesas'!C102</f>
        <v>5.1.98</v>
      </c>
      <c r="D107" s="46" t="str">
        <f>VLOOKUP(C107,'PC Despesas'!$C$4:$D$103,2,FALSE)</f>
        <v>-</v>
      </c>
      <c r="E107" s="65">
        <f>SUMIFS(Jan!$I$5:$I$619,Jan!$S$5:$S$619,"Despesa",Jan!$F$5:$F$619,CPagar!$D107,Jan!$J$5:$J$619,"Não Pago")</f>
        <v>0</v>
      </c>
      <c r="F107" s="65">
        <f>SUMIFS(Fev!$I$5:$I$619,Fev!$S$5:$S$619,"Despesa",Fev!$F$5:$F$619,CPagar!$D107,Fev!$J$5:$J$619,"Não Pago")</f>
        <v>0</v>
      </c>
      <c r="G107" s="65">
        <f>SUMIFS(Mar!$I$5:$I$619,Mar!$S$5:$S$619,"Despesa",Mar!$F$5:$F$619,CPagar!$D107,Mar!$J$5:$J$619,"Não Pago")</f>
        <v>0</v>
      </c>
      <c r="H107" s="65">
        <f>SUMIFS(Abr!$I$5:$I$619,Abr!$S$5:$S$619,"Despesa",Abr!$F$5:$F$619,CPagar!$D107,Abr!$J$5:$J$619,"Não Pago")</f>
        <v>0</v>
      </c>
      <c r="I107" s="65">
        <f>SUMIFS(Mai!$I$5:$I$619,Mai!$S$5:$S$619,"Despesa",Mai!$F$5:$F$619,CPagar!$D107,Mai!$J$5:$J$619,"Não Pago")</f>
        <v>0</v>
      </c>
      <c r="J107" s="65">
        <f>SUMIFS(Jun!$I$5:$I$619,Jun!$S$5:$S$619,"Despesa",Jun!$F$5:$F$619,CPagar!$D107,Jun!$J$5:$J$619,"Não Pago")</f>
        <v>0</v>
      </c>
      <c r="K107" s="65">
        <f>SUMIFS(Jul!$I$5:$I$619,Jul!$S$5:$S$619,"Despesa",Jul!$F$5:$F$619,CPagar!$D107,Jul!$J$5:$J$619,"Não Pago")</f>
        <v>0</v>
      </c>
      <c r="L107" s="65">
        <f>SUMIFS(Ago!$I$5:$I$619,Ago!$S$5:$S$619,"Despesa",Ago!$F$5:$F$619,CPagar!$D107,Ago!$J$5:$J$619,"Não Pago")</f>
        <v>0</v>
      </c>
      <c r="M107" s="65">
        <f>SUMIFS(Set!$I$5:$I$619,Set!$S$5:$S$619,"Despesa",Set!$F$5:$F$619,CPagar!$D107,Set!$J$5:$J$619,"Não Pago")</f>
        <v>0</v>
      </c>
      <c r="N107" s="65">
        <f>SUMIFS(Out!$I$5:$I$619,Out!$S$5:$S$619,"Despesa",Out!$F$5:$F$619,CPagar!$D107,Out!$J$5:$J$619,"Não Pago")</f>
        <v>0</v>
      </c>
      <c r="O107" s="65">
        <f>SUMIFS(Nov!$I$5:$I$619,Nov!$S$5:$S$619,"Despesa",Nov!$F$5:$F$619,CPagar!$D107,Nov!$J$5:$J$619,"Não Pago")</f>
        <v>0</v>
      </c>
      <c r="P107" s="65">
        <f>SUMIFS(Dez!$I$5:$I$619,Dez!$S$5:$S$619,"Despesa",Dez!$F$5:$F$619,CPagar!$D107,Dez!$J$5:$J$619,"Não Pago")</f>
        <v>0</v>
      </c>
      <c r="Q107" s="62">
        <f t="shared" si="3"/>
        <v>0</v>
      </c>
    </row>
    <row r="108" spans="3:17" ht="28.5" customHeight="1" thickTop="1" thickBot="1" x14ac:dyDescent="0.25">
      <c r="C108" s="45" t="str">
        <f>'PC Despesas'!C103</f>
        <v>5.1.99</v>
      </c>
      <c r="D108" s="46" t="str">
        <f>VLOOKUP(C108,'PC Despesas'!$C$4:$D$103,2,FALSE)</f>
        <v>OUTRAS DESPESA DE MORADIA</v>
      </c>
      <c r="E108" s="65">
        <f>SUMIFS(Jan!$I$5:$I$619,Jan!$S$5:$S$619,"Despesa",Jan!$F$5:$F$619,CPagar!$D108,Jan!$J$5:$J$619,"Não Pago")</f>
        <v>0</v>
      </c>
      <c r="F108" s="65">
        <f>SUMIFS(Fev!$I$5:$I$619,Fev!$S$5:$S$619,"Despesa",Fev!$F$5:$F$619,CPagar!$D108,Fev!$J$5:$J$619,"Não Pago")</f>
        <v>0</v>
      </c>
      <c r="G108" s="65">
        <f>SUMIFS(Mar!$I$5:$I$619,Mar!$S$5:$S$619,"Despesa",Mar!$F$5:$F$619,CPagar!$D108,Mar!$J$5:$J$619,"Não Pago")</f>
        <v>0</v>
      </c>
      <c r="H108" s="65">
        <f>SUMIFS(Abr!$I$5:$I$619,Abr!$S$5:$S$619,"Despesa",Abr!$F$5:$F$619,CPagar!$D108,Abr!$J$5:$J$619,"Não Pago")</f>
        <v>0</v>
      </c>
      <c r="I108" s="65">
        <f>SUMIFS(Mai!$I$5:$I$619,Mai!$S$5:$S$619,"Despesa",Mai!$F$5:$F$619,CPagar!$D108,Mai!$J$5:$J$619,"Não Pago")</f>
        <v>0</v>
      </c>
      <c r="J108" s="65">
        <f>SUMIFS(Jun!$I$5:$I$619,Jun!$S$5:$S$619,"Despesa",Jun!$F$5:$F$619,CPagar!$D108,Jun!$J$5:$J$619,"Não Pago")</f>
        <v>0</v>
      </c>
      <c r="K108" s="65">
        <f>SUMIFS(Jul!$I$5:$I$619,Jul!$S$5:$S$619,"Despesa",Jul!$F$5:$F$619,CPagar!$D108,Jul!$J$5:$J$619,"Não Pago")</f>
        <v>0</v>
      </c>
      <c r="L108" s="65">
        <f>SUMIFS(Ago!$I$5:$I$619,Ago!$S$5:$S$619,"Despesa",Ago!$F$5:$F$619,CPagar!$D108,Ago!$J$5:$J$619,"Não Pago")</f>
        <v>0</v>
      </c>
      <c r="M108" s="65">
        <f>SUMIFS(Set!$I$5:$I$619,Set!$S$5:$S$619,"Despesa",Set!$F$5:$F$619,CPagar!$D108,Set!$J$5:$J$619,"Não Pago")</f>
        <v>0</v>
      </c>
      <c r="N108" s="65">
        <f>SUMIFS(Out!$I$5:$I$619,Out!$S$5:$S$619,"Despesa",Out!$F$5:$F$619,CPagar!$D108,Out!$J$5:$J$619,"Não Pago")</f>
        <v>0</v>
      </c>
      <c r="O108" s="65">
        <f>SUMIFS(Nov!$I$5:$I$619,Nov!$S$5:$S$619,"Despesa",Nov!$F$5:$F$619,CPagar!$D108,Nov!$J$5:$J$619,"Não Pago")</f>
        <v>0</v>
      </c>
      <c r="P108" s="65">
        <f>SUMIFS(Dez!$I$5:$I$619,Dez!$S$5:$S$619,"Despesa",Dez!$F$5:$F$619,CPagar!$D108,Dez!$J$5:$J$619,"Não Pago")</f>
        <v>0</v>
      </c>
      <c r="Q108" s="62">
        <f t="shared" si="3"/>
        <v>0</v>
      </c>
    </row>
    <row r="109" spans="3:17" ht="30.75" customHeight="1" thickTop="1" thickBot="1" x14ac:dyDescent="0.25">
      <c r="C109" s="43" t="str">
        <f>'PC Despesas'!F4</f>
        <v>5.2</v>
      </c>
      <c r="D109" s="93" t="str">
        <f>VLOOKUP(C109,'PC Despesas'!$F$4:$G$103,2,FALSE)</f>
        <v>DESPESAS COM ALIMENTAÇÃO</v>
      </c>
      <c r="E109" s="91">
        <f>SUM(E110:E208)</f>
        <v>0</v>
      </c>
      <c r="F109" s="91">
        <f t="shared" ref="F109" si="4">SUM(F110:F208)</f>
        <v>0</v>
      </c>
      <c r="G109" s="91">
        <f t="shared" ref="G109" si="5">SUM(G110:G208)</f>
        <v>0</v>
      </c>
      <c r="H109" s="91">
        <f t="shared" ref="H109" si="6">SUM(H110:H208)</f>
        <v>0</v>
      </c>
      <c r="I109" s="91">
        <f t="shared" ref="I109" si="7">SUM(I110:I208)</f>
        <v>0</v>
      </c>
      <c r="J109" s="91">
        <f t="shared" ref="J109" si="8">SUM(J110:J208)</f>
        <v>0</v>
      </c>
      <c r="K109" s="91">
        <f t="shared" ref="K109" si="9">SUM(K110:K208)</f>
        <v>0</v>
      </c>
      <c r="L109" s="91">
        <f t="shared" ref="L109" si="10">SUM(L110:L208)</f>
        <v>0</v>
      </c>
      <c r="M109" s="91">
        <f t="shared" ref="M109" si="11">SUM(M110:M208)</f>
        <v>0</v>
      </c>
      <c r="N109" s="91">
        <f t="shared" ref="N109" si="12">SUM(N110:N208)</f>
        <v>0</v>
      </c>
      <c r="O109" s="91">
        <f t="shared" ref="O109" si="13">SUM(O110:O208)</f>
        <v>0</v>
      </c>
      <c r="P109" s="91">
        <f t="shared" ref="P109" si="14">SUM(P110:P208)</f>
        <v>0</v>
      </c>
      <c r="Q109" s="91">
        <f t="shared" ref="Q109" si="15">SUM(Q110:Q208)</f>
        <v>0</v>
      </c>
    </row>
    <row r="110" spans="3:17" ht="28.5" customHeight="1" thickTop="1" thickBot="1" x14ac:dyDescent="0.25">
      <c r="C110" s="45" t="str">
        <f>'PC Despesas'!F5</f>
        <v>5.2.1</v>
      </c>
      <c r="D110" s="46" t="str">
        <f>VLOOKUP(C110,'PC Despesas'!$F$4:$G$103,2,FALSE)</f>
        <v>Supermercado</v>
      </c>
      <c r="E110" s="65">
        <f>SUMIFS(Jan!$I$5:$I$619,Jan!$S$5:$S$619,"Despesa",Jan!$F$5:$F$619,CPagar!$D110,Jan!$J$5:$J$619,"Não Pago")</f>
        <v>0</v>
      </c>
      <c r="F110" s="65">
        <f>SUMIFS(Fev!$I$5:$I$619,Fev!$S$5:$S$619,"Despesa",Fev!$F$5:$F$619,CPagar!$D110,Fev!$J$5:$J$619,"Não Pago")</f>
        <v>0</v>
      </c>
      <c r="G110" s="65">
        <f>SUMIFS(Mar!$I$5:$I$619,Mar!$S$5:$S$619,"Despesa",Mar!$F$5:$F$619,CPagar!$D110,Mar!$J$5:$J$619,"Não Pago")</f>
        <v>0</v>
      </c>
      <c r="H110" s="65">
        <f>SUMIFS(Abr!$I$5:$I$619,Abr!$S$5:$S$619,"Despesa",Abr!$F$5:$F$619,CPagar!$D110,Abr!$J$5:$J$619,"Não Pago")</f>
        <v>0</v>
      </c>
      <c r="I110" s="65">
        <f>SUMIFS(Mai!$I$5:$I$619,Mai!$S$5:$S$619,"Despesa",Mai!$F$5:$F$619,CPagar!$D110,Mai!$J$5:$J$619,"Não Pago")</f>
        <v>0</v>
      </c>
      <c r="J110" s="65">
        <f>SUMIFS(Jun!$I$5:$I$619,Jun!$S$5:$S$619,"Despesa",Jun!$F$5:$F$619,CPagar!$D110,Jun!$J$5:$J$619,"Não Pago")</f>
        <v>0</v>
      </c>
      <c r="K110" s="65">
        <f>SUMIFS(Jul!$I$5:$I$619,Jul!$S$5:$S$619,"Despesa",Jul!$F$5:$F$619,CPagar!$D110,Jul!$J$5:$J$619,"Não Pago")</f>
        <v>0</v>
      </c>
      <c r="L110" s="65">
        <f>SUMIFS(Ago!$I$5:$I$619,Ago!$S$5:$S$619,"Despesa",Ago!$F$5:$F$619,CPagar!$D110,Ago!$J$5:$J$619,"Não Pago")</f>
        <v>0</v>
      </c>
      <c r="M110" s="65">
        <f>SUMIFS(Set!$I$5:$I$619,Set!$S$5:$S$619,"Despesa",Set!$F$5:$F$619,CPagar!$D110,Set!$J$5:$J$619,"Não Pago")</f>
        <v>0</v>
      </c>
      <c r="N110" s="65">
        <f>SUMIFS(Out!$I$5:$I$619,Out!$S$5:$S$619,"Despesa",Out!$F$5:$F$619,CPagar!$D110,Out!$J$5:$J$619,"Não Pago")</f>
        <v>0</v>
      </c>
      <c r="O110" s="65">
        <f>SUMIFS(Nov!$I$5:$I$619,Nov!$S$5:$S$619,"Despesa",Nov!$F$5:$F$619,CPagar!$D110,Nov!$J$5:$J$619,"Não Pago")</f>
        <v>0</v>
      </c>
      <c r="P110" s="65">
        <f>SUMIFS(Dez!$I$5:$I$619,Dez!$S$5:$S$619,"Despesa",Dez!$F$5:$F$619,CPagar!$D110,Dez!$J$5:$J$619,"Não Pago")</f>
        <v>0</v>
      </c>
      <c r="Q110" s="62">
        <f>SUM(E110:P110)</f>
        <v>0</v>
      </c>
    </row>
    <row r="111" spans="3:17" ht="28.5" customHeight="1" thickTop="1" thickBot="1" x14ac:dyDescent="0.25">
      <c r="C111" s="45" t="str">
        <f>'PC Despesas'!F6</f>
        <v>5.2.2</v>
      </c>
      <c r="D111" s="46" t="str">
        <f>VLOOKUP(C111,'PC Despesas'!$F$4:$G$103,2,FALSE)</f>
        <v>-</v>
      </c>
      <c r="E111" s="65">
        <f>SUMIFS(Jan!$I$5:$I$619,Jan!$S$5:$S$619,"Despesa",Jan!$F$5:$F$619,CPagar!$D111,Jan!$J$5:$J$619,"Não Pago")</f>
        <v>0</v>
      </c>
      <c r="F111" s="65">
        <f>SUMIFS(Fev!$I$5:$I$619,Fev!$S$5:$S$619,"Despesa",Fev!$F$5:$F$619,CPagar!$D111,Fev!$J$5:$J$619,"Não Pago")</f>
        <v>0</v>
      </c>
      <c r="G111" s="65">
        <f>SUMIFS(Mar!$I$5:$I$619,Mar!$S$5:$S$619,"Despesa",Mar!$F$5:$F$619,CPagar!$D111,Mar!$J$5:$J$619,"Não Pago")</f>
        <v>0</v>
      </c>
      <c r="H111" s="65">
        <f>SUMIFS(Abr!$I$5:$I$619,Abr!$S$5:$S$619,"Despesa",Abr!$F$5:$F$619,CPagar!$D111,Abr!$J$5:$J$619,"Não Pago")</f>
        <v>0</v>
      </c>
      <c r="I111" s="65">
        <f>SUMIFS(Mai!$I$5:$I$619,Mai!$S$5:$S$619,"Despesa",Mai!$F$5:$F$619,CPagar!$D111,Mai!$J$5:$J$619,"Não Pago")</f>
        <v>0</v>
      </c>
      <c r="J111" s="65">
        <f>SUMIFS(Jun!$I$5:$I$619,Jun!$S$5:$S$619,"Despesa",Jun!$F$5:$F$619,CPagar!$D111,Jun!$J$5:$J$619,"Não Pago")</f>
        <v>0</v>
      </c>
      <c r="K111" s="65">
        <f>SUMIFS(Jul!$I$5:$I$619,Jul!$S$5:$S$619,"Despesa",Jul!$F$5:$F$619,CPagar!$D111,Jul!$J$5:$J$619,"Não Pago")</f>
        <v>0</v>
      </c>
      <c r="L111" s="65">
        <f>SUMIFS(Ago!$I$5:$I$619,Ago!$S$5:$S$619,"Despesa",Ago!$F$5:$F$619,CPagar!$D111,Ago!$J$5:$J$619,"Não Pago")</f>
        <v>0</v>
      </c>
      <c r="M111" s="65">
        <f>SUMIFS(Set!$I$5:$I$619,Set!$S$5:$S$619,"Despesa",Set!$F$5:$F$619,CPagar!$D111,Set!$J$5:$J$619,"Não Pago")</f>
        <v>0</v>
      </c>
      <c r="N111" s="65">
        <f>SUMIFS(Out!$I$5:$I$619,Out!$S$5:$S$619,"Despesa",Out!$F$5:$F$619,CPagar!$D111,Out!$J$5:$J$619,"Não Pago")</f>
        <v>0</v>
      </c>
      <c r="O111" s="65">
        <f>SUMIFS(Nov!$I$5:$I$619,Nov!$S$5:$S$619,"Despesa",Nov!$F$5:$F$619,CPagar!$D111,Nov!$J$5:$J$619,"Não Pago")</f>
        <v>0</v>
      </c>
      <c r="P111" s="65">
        <f>SUMIFS(Dez!$I$5:$I$619,Dez!$S$5:$S$619,"Despesa",Dez!$F$5:$F$619,CPagar!$D111,Dez!$J$5:$J$619,"Não Pago")</f>
        <v>0</v>
      </c>
      <c r="Q111" s="62">
        <f t="shared" ref="Q111:Q174" si="16">SUM(E111:P111)</f>
        <v>0</v>
      </c>
    </row>
    <row r="112" spans="3:17" ht="28.5" customHeight="1" thickTop="1" thickBot="1" x14ac:dyDescent="0.25">
      <c r="C112" s="45" t="str">
        <f>'PC Despesas'!F7</f>
        <v>5.2.3</v>
      </c>
      <c r="D112" s="46" t="str">
        <f>VLOOKUP(C112,'PC Despesas'!$F$4:$G$103,2,FALSE)</f>
        <v>-</v>
      </c>
      <c r="E112" s="65">
        <f>SUMIFS(Jan!$I$5:$I$619,Jan!$S$5:$S$619,"Despesa",Jan!$F$5:$F$619,CPagar!$D112,Jan!$J$5:$J$619,"Não Pago")</f>
        <v>0</v>
      </c>
      <c r="F112" s="65">
        <f>SUMIFS(Fev!$I$5:$I$619,Fev!$S$5:$S$619,"Despesa",Fev!$F$5:$F$619,CPagar!$D112,Fev!$J$5:$J$619,"Não Pago")</f>
        <v>0</v>
      </c>
      <c r="G112" s="65">
        <f>SUMIFS(Mar!$I$5:$I$619,Mar!$S$5:$S$619,"Despesa",Mar!$F$5:$F$619,CPagar!$D112,Mar!$J$5:$J$619,"Não Pago")</f>
        <v>0</v>
      </c>
      <c r="H112" s="65">
        <f>SUMIFS(Abr!$I$5:$I$619,Abr!$S$5:$S$619,"Despesa",Abr!$F$5:$F$619,CPagar!$D112,Abr!$J$5:$J$619,"Não Pago")</f>
        <v>0</v>
      </c>
      <c r="I112" s="65">
        <f>SUMIFS(Mai!$I$5:$I$619,Mai!$S$5:$S$619,"Despesa",Mai!$F$5:$F$619,CPagar!$D112,Mai!$J$5:$J$619,"Não Pago")</f>
        <v>0</v>
      </c>
      <c r="J112" s="65">
        <f>SUMIFS(Jun!$I$5:$I$619,Jun!$S$5:$S$619,"Despesa",Jun!$F$5:$F$619,CPagar!$D112,Jun!$J$5:$J$619,"Não Pago")</f>
        <v>0</v>
      </c>
      <c r="K112" s="65">
        <f>SUMIFS(Jul!$I$5:$I$619,Jul!$S$5:$S$619,"Despesa",Jul!$F$5:$F$619,CPagar!$D112,Jul!$J$5:$J$619,"Não Pago")</f>
        <v>0</v>
      </c>
      <c r="L112" s="65">
        <f>SUMIFS(Ago!$I$5:$I$619,Ago!$S$5:$S$619,"Despesa",Ago!$F$5:$F$619,CPagar!$D112,Ago!$J$5:$J$619,"Não Pago")</f>
        <v>0</v>
      </c>
      <c r="M112" s="65">
        <f>SUMIFS(Set!$I$5:$I$619,Set!$S$5:$S$619,"Despesa",Set!$F$5:$F$619,CPagar!$D112,Set!$J$5:$J$619,"Não Pago")</f>
        <v>0</v>
      </c>
      <c r="N112" s="65">
        <f>SUMIFS(Out!$I$5:$I$619,Out!$S$5:$S$619,"Despesa",Out!$F$5:$F$619,CPagar!$D112,Out!$J$5:$J$619,"Não Pago")</f>
        <v>0</v>
      </c>
      <c r="O112" s="65">
        <f>SUMIFS(Nov!$I$5:$I$619,Nov!$S$5:$S$619,"Despesa",Nov!$F$5:$F$619,CPagar!$D112,Nov!$J$5:$J$619,"Não Pago")</f>
        <v>0</v>
      </c>
      <c r="P112" s="65">
        <f>SUMIFS(Dez!$I$5:$I$619,Dez!$S$5:$S$619,"Despesa",Dez!$F$5:$F$619,CPagar!$D112,Dez!$J$5:$J$619,"Não Pago")</f>
        <v>0</v>
      </c>
      <c r="Q112" s="62">
        <f t="shared" si="16"/>
        <v>0</v>
      </c>
    </row>
    <row r="113" spans="3:17" ht="28.5" customHeight="1" thickTop="1" thickBot="1" x14ac:dyDescent="0.25">
      <c r="C113" s="45" t="str">
        <f>'PC Despesas'!F8</f>
        <v>5.2.4</v>
      </c>
      <c r="D113" s="46" t="str">
        <f>VLOOKUP(C113,'PC Despesas'!$F$4:$G$103,2,FALSE)</f>
        <v>-</v>
      </c>
      <c r="E113" s="65">
        <f>SUMIFS(Jan!$I$5:$I$619,Jan!$S$5:$S$619,"Despesa",Jan!$F$5:$F$619,CPagar!$D113,Jan!$J$5:$J$619,"Não Pago")</f>
        <v>0</v>
      </c>
      <c r="F113" s="65">
        <f>SUMIFS(Fev!$I$5:$I$619,Fev!$S$5:$S$619,"Despesa",Fev!$F$5:$F$619,CPagar!$D113,Fev!$J$5:$J$619,"Não Pago")</f>
        <v>0</v>
      </c>
      <c r="G113" s="65">
        <f>SUMIFS(Mar!$I$5:$I$619,Mar!$S$5:$S$619,"Despesa",Mar!$F$5:$F$619,CPagar!$D113,Mar!$J$5:$J$619,"Não Pago")</f>
        <v>0</v>
      </c>
      <c r="H113" s="65">
        <f>SUMIFS(Abr!$I$5:$I$619,Abr!$S$5:$S$619,"Despesa",Abr!$F$5:$F$619,CPagar!$D113,Abr!$J$5:$J$619,"Não Pago")</f>
        <v>0</v>
      </c>
      <c r="I113" s="65">
        <f>SUMIFS(Mai!$I$5:$I$619,Mai!$S$5:$S$619,"Despesa",Mai!$F$5:$F$619,CPagar!$D113,Mai!$J$5:$J$619,"Não Pago")</f>
        <v>0</v>
      </c>
      <c r="J113" s="65">
        <f>SUMIFS(Jun!$I$5:$I$619,Jun!$S$5:$S$619,"Despesa",Jun!$F$5:$F$619,CPagar!$D113,Jun!$J$5:$J$619,"Não Pago")</f>
        <v>0</v>
      </c>
      <c r="K113" s="65">
        <f>SUMIFS(Jul!$I$5:$I$619,Jul!$S$5:$S$619,"Despesa",Jul!$F$5:$F$619,CPagar!$D113,Jul!$J$5:$J$619,"Não Pago")</f>
        <v>0</v>
      </c>
      <c r="L113" s="65">
        <f>SUMIFS(Ago!$I$5:$I$619,Ago!$S$5:$S$619,"Despesa",Ago!$F$5:$F$619,CPagar!$D113,Ago!$J$5:$J$619,"Não Pago")</f>
        <v>0</v>
      </c>
      <c r="M113" s="65">
        <f>SUMIFS(Set!$I$5:$I$619,Set!$S$5:$S$619,"Despesa",Set!$F$5:$F$619,CPagar!$D113,Set!$J$5:$J$619,"Não Pago")</f>
        <v>0</v>
      </c>
      <c r="N113" s="65">
        <f>SUMIFS(Out!$I$5:$I$619,Out!$S$5:$S$619,"Despesa",Out!$F$5:$F$619,CPagar!$D113,Out!$J$5:$J$619,"Não Pago")</f>
        <v>0</v>
      </c>
      <c r="O113" s="65">
        <f>SUMIFS(Nov!$I$5:$I$619,Nov!$S$5:$S$619,"Despesa",Nov!$F$5:$F$619,CPagar!$D113,Nov!$J$5:$J$619,"Não Pago")</f>
        <v>0</v>
      </c>
      <c r="P113" s="65">
        <f>SUMIFS(Dez!$I$5:$I$619,Dez!$S$5:$S$619,"Despesa",Dez!$F$5:$F$619,CPagar!$D113,Dez!$J$5:$J$619,"Não Pago")</f>
        <v>0</v>
      </c>
      <c r="Q113" s="62">
        <f t="shared" si="16"/>
        <v>0</v>
      </c>
    </row>
    <row r="114" spans="3:17" ht="28.5" customHeight="1" thickTop="1" thickBot="1" x14ac:dyDescent="0.25">
      <c r="C114" s="45" t="str">
        <f>'PC Despesas'!F9</f>
        <v>5.2.5</v>
      </c>
      <c r="D114" s="46" t="str">
        <f>VLOOKUP(C114,'PC Despesas'!$F$4:$G$103,2,FALSE)</f>
        <v>-</v>
      </c>
      <c r="E114" s="65">
        <f>SUMIFS(Jan!$I$5:$I$619,Jan!$S$5:$S$619,"Despesa",Jan!$F$5:$F$619,CPagar!$D114,Jan!$J$5:$J$619,"Não Pago")</f>
        <v>0</v>
      </c>
      <c r="F114" s="65">
        <f>SUMIFS(Fev!$I$5:$I$619,Fev!$S$5:$S$619,"Despesa",Fev!$F$5:$F$619,CPagar!$D114,Fev!$J$5:$J$619,"Não Pago")</f>
        <v>0</v>
      </c>
      <c r="G114" s="65">
        <f>SUMIFS(Mar!$I$5:$I$619,Mar!$S$5:$S$619,"Despesa",Mar!$F$5:$F$619,CPagar!$D114,Mar!$J$5:$J$619,"Não Pago")</f>
        <v>0</v>
      </c>
      <c r="H114" s="65">
        <f>SUMIFS(Abr!$I$5:$I$619,Abr!$S$5:$S$619,"Despesa",Abr!$F$5:$F$619,CPagar!$D114,Abr!$J$5:$J$619,"Não Pago")</f>
        <v>0</v>
      </c>
      <c r="I114" s="65">
        <f>SUMIFS(Mai!$I$5:$I$619,Mai!$S$5:$S$619,"Despesa",Mai!$F$5:$F$619,CPagar!$D114,Mai!$J$5:$J$619,"Não Pago")</f>
        <v>0</v>
      </c>
      <c r="J114" s="65">
        <f>SUMIFS(Jun!$I$5:$I$619,Jun!$S$5:$S$619,"Despesa",Jun!$F$5:$F$619,CPagar!$D114,Jun!$J$5:$J$619,"Não Pago")</f>
        <v>0</v>
      </c>
      <c r="K114" s="65">
        <f>SUMIFS(Jul!$I$5:$I$619,Jul!$S$5:$S$619,"Despesa",Jul!$F$5:$F$619,CPagar!$D114,Jul!$J$5:$J$619,"Não Pago")</f>
        <v>0</v>
      </c>
      <c r="L114" s="65">
        <f>SUMIFS(Ago!$I$5:$I$619,Ago!$S$5:$S$619,"Despesa",Ago!$F$5:$F$619,CPagar!$D114,Ago!$J$5:$J$619,"Não Pago")</f>
        <v>0</v>
      </c>
      <c r="M114" s="65">
        <f>SUMIFS(Set!$I$5:$I$619,Set!$S$5:$S$619,"Despesa",Set!$F$5:$F$619,CPagar!$D114,Set!$J$5:$J$619,"Não Pago")</f>
        <v>0</v>
      </c>
      <c r="N114" s="65">
        <f>SUMIFS(Out!$I$5:$I$619,Out!$S$5:$S$619,"Despesa",Out!$F$5:$F$619,CPagar!$D114,Out!$J$5:$J$619,"Não Pago")</f>
        <v>0</v>
      </c>
      <c r="O114" s="65">
        <f>SUMIFS(Nov!$I$5:$I$619,Nov!$S$5:$S$619,"Despesa",Nov!$F$5:$F$619,CPagar!$D114,Nov!$J$5:$J$619,"Não Pago")</f>
        <v>0</v>
      </c>
      <c r="P114" s="65">
        <f>SUMIFS(Dez!$I$5:$I$619,Dez!$S$5:$S$619,"Despesa",Dez!$F$5:$F$619,CPagar!$D114,Dez!$J$5:$J$619,"Não Pago")</f>
        <v>0</v>
      </c>
      <c r="Q114" s="62">
        <f t="shared" si="16"/>
        <v>0</v>
      </c>
    </row>
    <row r="115" spans="3:17" ht="28.5" customHeight="1" thickTop="1" thickBot="1" x14ac:dyDescent="0.25">
      <c r="C115" s="45" t="str">
        <f>'PC Despesas'!F10</f>
        <v>5.2.6</v>
      </c>
      <c r="D115" s="46" t="str">
        <f>VLOOKUP(C115,'PC Despesas'!$F$4:$G$103,2,FALSE)</f>
        <v>-</v>
      </c>
      <c r="E115" s="65">
        <f>SUMIFS(Jan!$I$5:$I$619,Jan!$S$5:$S$619,"Despesa",Jan!$F$5:$F$619,CPagar!$D115,Jan!$J$5:$J$619,"Não Pago")</f>
        <v>0</v>
      </c>
      <c r="F115" s="65">
        <f>SUMIFS(Fev!$I$5:$I$619,Fev!$S$5:$S$619,"Despesa",Fev!$F$5:$F$619,CPagar!$D115,Fev!$J$5:$J$619,"Não Pago")</f>
        <v>0</v>
      </c>
      <c r="G115" s="65">
        <f>SUMIFS(Mar!$I$5:$I$619,Mar!$S$5:$S$619,"Despesa",Mar!$F$5:$F$619,CPagar!$D115,Mar!$J$5:$J$619,"Não Pago")</f>
        <v>0</v>
      </c>
      <c r="H115" s="65">
        <f>SUMIFS(Abr!$I$5:$I$619,Abr!$S$5:$S$619,"Despesa",Abr!$F$5:$F$619,CPagar!$D115,Abr!$J$5:$J$619,"Não Pago")</f>
        <v>0</v>
      </c>
      <c r="I115" s="65">
        <f>SUMIFS(Mai!$I$5:$I$619,Mai!$S$5:$S$619,"Despesa",Mai!$F$5:$F$619,CPagar!$D115,Mai!$J$5:$J$619,"Não Pago")</f>
        <v>0</v>
      </c>
      <c r="J115" s="65">
        <f>SUMIFS(Jun!$I$5:$I$619,Jun!$S$5:$S$619,"Despesa",Jun!$F$5:$F$619,CPagar!$D115,Jun!$J$5:$J$619,"Não Pago")</f>
        <v>0</v>
      </c>
      <c r="K115" s="65">
        <f>SUMIFS(Jul!$I$5:$I$619,Jul!$S$5:$S$619,"Despesa",Jul!$F$5:$F$619,CPagar!$D115,Jul!$J$5:$J$619,"Não Pago")</f>
        <v>0</v>
      </c>
      <c r="L115" s="65">
        <f>SUMIFS(Ago!$I$5:$I$619,Ago!$S$5:$S$619,"Despesa",Ago!$F$5:$F$619,CPagar!$D115,Ago!$J$5:$J$619,"Não Pago")</f>
        <v>0</v>
      </c>
      <c r="M115" s="65">
        <f>SUMIFS(Set!$I$5:$I$619,Set!$S$5:$S$619,"Despesa",Set!$F$5:$F$619,CPagar!$D115,Set!$J$5:$J$619,"Não Pago")</f>
        <v>0</v>
      </c>
      <c r="N115" s="65">
        <f>SUMIFS(Out!$I$5:$I$619,Out!$S$5:$S$619,"Despesa",Out!$F$5:$F$619,CPagar!$D115,Out!$J$5:$J$619,"Não Pago")</f>
        <v>0</v>
      </c>
      <c r="O115" s="65">
        <f>SUMIFS(Nov!$I$5:$I$619,Nov!$S$5:$S$619,"Despesa",Nov!$F$5:$F$619,CPagar!$D115,Nov!$J$5:$J$619,"Não Pago")</f>
        <v>0</v>
      </c>
      <c r="P115" s="65">
        <f>SUMIFS(Dez!$I$5:$I$619,Dez!$S$5:$S$619,"Despesa",Dez!$F$5:$F$619,CPagar!$D115,Dez!$J$5:$J$619,"Não Pago")</f>
        <v>0</v>
      </c>
      <c r="Q115" s="62">
        <f t="shared" si="16"/>
        <v>0</v>
      </c>
    </row>
    <row r="116" spans="3:17" ht="28.5" customHeight="1" thickTop="1" thickBot="1" x14ac:dyDescent="0.25">
      <c r="C116" s="45" t="str">
        <f>'PC Despesas'!F11</f>
        <v>5.2.7</v>
      </c>
      <c r="D116" s="46" t="str">
        <f>VLOOKUP(C116,'PC Despesas'!$F$4:$G$103,2,FALSE)</f>
        <v>-</v>
      </c>
      <c r="E116" s="65">
        <f>SUMIFS(Jan!$I$5:$I$619,Jan!$S$5:$S$619,"Despesa",Jan!$F$5:$F$619,CPagar!$D116,Jan!$J$5:$J$619,"Não Pago")</f>
        <v>0</v>
      </c>
      <c r="F116" s="65">
        <f>SUMIFS(Fev!$I$5:$I$619,Fev!$S$5:$S$619,"Despesa",Fev!$F$5:$F$619,CPagar!$D116,Fev!$J$5:$J$619,"Não Pago")</f>
        <v>0</v>
      </c>
      <c r="G116" s="65">
        <f>SUMIFS(Mar!$I$5:$I$619,Mar!$S$5:$S$619,"Despesa",Mar!$F$5:$F$619,CPagar!$D116,Mar!$J$5:$J$619,"Não Pago")</f>
        <v>0</v>
      </c>
      <c r="H116" s="65">
        <f>SUMIFS(Abr!$I$5:$I$619,Abr!$S$5:$S$619,"Despesa",Abr!$F$5:$F$619,CPagar!$D116,Abr!$J$5:$J$619,"Não Pago")</f>
        <v>0</v>
      </c>
      <c r="I116" s="65">
        <f>SUMIFS(Mai!$I$5:$I$619,Mai!$S$5:$S$619,"Despesa",Mai!$F$5:$F$619,CPagar!$D116,Mai!$J$5:$J$619,"Não Pago")</f>
        <v>0</v>
      </c>
      <c r="J116" s="65">
        <f>SUMIFS(Jun!$I$5:$I$619,Jun!$S$5:$S$619,"Despesa",Jun!$F$5:$F$619,CPagar!$D116,Jun!$J$5:$J$619,"Não Pago")</f>
        <v>0</v>
      </c>
      <c r="K116" s="65">
        <f>SUMIFS(Jul!$I$5:$I$619,Jul!$S$5:$S$619,"Despesa",Jul!$F$5:$F$619,CPagar!$D116,Jul!$J$5:$J$619,"Não Pago")</f>
        <v>0</v>
      </c>
      <c r="L116" s="65">
        <f>SUMIFS(Ago!$I$5:$I$619,Ago!$S$5:$S$619,"Despesa",Ago!$F$5:$F$619,CPagar!$D116,Ago!$J$5:$J$619,"Não Pago")</f>
        <v>0</v>
      </c>
      <c r="M116" s="65">
        <f>SUMIFS(Set!$I$5:$I$619,Set!$S$5:$S$619,"Despesa",Set!$F$5:$F$619,CPagar!$D116,Set!$J$5:$J$619,"Não Pago")</f>
        <v>0</v>
      </c>
      <c r="N116" s="65">
        <f>SUMIFS(Out!$I$5:$I$619,Out!$S$5:$S$619,"Despesa",Out!$F$5:$F$619,CPagar!$D116,Out!$J$5:$J$619,"Não Pago")</f>
        <v>0</v>
      </c>
      <c r="O116" s="65">
        <f>SUMIFS(Nov!$I$5:$I$619,Nov!$S$5:$S$619,"Despesa",Nov!$F$5:$F$619,CPagar!$D116,Nov!$J$5:$J$619,"Não Pago")</f>
        <v>0</v>
      </c>
      <c r="P116" s="65">
        <f>SUMIFS(Dez!$I$5:$I$619,Dez!$S$5:$S$619,"Despesa",Dez!$F$5:$F$619,CPagar!$D116,Dez!$J$5:$J$619,"Não Pago")</f>
        <v>0</v>
      </c>
      <c r="Q116" s="62">
        <f t="shared" si="16"/>
        <v>0</v>
      </c>
    </row>
    <row r="117" spans="3:17" ht="28.5" customHeight="1" thickTop="1" thickBot="1" x14ac:dyDescent="0.25">
      <c r="C117" s="45" t="str">
        <f>'PC Despesas'!F12</f>
        <v>5.2.8</v>
      </c>
      <c r="D117" s="46" t="str">
        <f>VLOOKUP(C117,'PC Despesas'!$F$4:$G$103,2,FALSE)</f>
        <v>-</v>
      </c>
      <c r="E117" s="65">
        <f>SUMIFS(Jan!$I$5:$I$619,Jan!$S$5:$S$619,"Despesa",Jan!$F$5:$F$619,CPagar!$D117,Jan!$J$5:$J$619,"Não Pago")</f>
        <v>0</v>
      </c>
      <c r="F117" s="65">
        <f>SUMIFS(Fev!$I$5:$I$619,Fev!$S$5:$S$619,"Despesa",Fev!$F$5:$F$619,CPagar!$D117,Fev!$J$5:$J$619,"Não Pago")</f>
        <v>0</v>
      </c>
      <c r="G117" s="65">
        <f>SUMIFS(Mar!$I$5:$I$619,Mar!$S$5:$S$619,"Despesa",Mar!$F$5:$F$619,CPagar!$D117,Mar!$J$5:$J$619,"Não Pago")</f>
        <v>0</v>
      </c>
      <c r="H117" s="65">
        <f>SUMIFS(Abr!$I$5:$I$619,Abr!$S$5:$S$619,"Despesa",Abr!$F$5:$F$619,CPagar!$D117,Abr!$J$5:$J$619,"Não Pago")</f>
        <v>0</v>
      </c>
      <c r="I117" s="65">
        <f>SUMIFS(Mai!$I$5:$I$619,Mai!$S$5:$S$619,"Despesa",Mai!$F$5:$F$619,CPagar!$D117,Mai!$J$5:$J$619,"Não Pago")</f>
        <v>0</v>
      </c>
      <c r="J117" s="65">
        <f>SUMIFS(Jun!$I$5:$I$619,Jun!$S$5:$S$619,"Despesa",Jun!$F$5:$F$619,CPagar!$D117,Jun!$J$5:$J$619,"Não Pago")</f>
        <v>0</v>
      </c>
      <c r="K117" s="65">
        <f>SUMIFS(Jul!$I$5:$I$619,Jul!$S$5:$S$619,"Despesa",Jul!$F$5:$F$619,CPagar!$D117,Jul!$J$5:$J$619,"Não Pago")</f>
        <v>0</v>
      </c>
      <c r="L117" s="65">
        <f>SUMIFS(Ago!$I$5:$I$619,Ago!$S$5:$S$619,"Despesa",Ago!$F$5:$F$619,CPagar!$D117,Ago!$J$5:$J$619,"Não Pago")</f>
        <v>0</v>
      </c>
      <c r="M117" s="65">
        <f>SUMIFS(Set!$I$5:$I$619,Set!$S$5:$S$619,"Despesa",Set!$F$5:$F$619,CPagar!$D117,Set!$J$5:$J$619,"Não Pago")</f>
        <v>0</v>
      </c>
      <c r="N117" s="65">
        <f>SUMIFS(Out!$I$5:$I$619,Out!$S$5:$S$619,"Despesa",Out!$F$5:$F$619,CPagar!$D117,Out!$J$5:$J$619,"Não Pago")</f>
        <v>0</v>
      </c>
      <c r="O117" s="65">
        <f>SUMIFS(Nov!$I$5:$I$619,Nov!$S$5:$S$619,"Despesa",Nov!$F$5:$F$619,CPagar!$D117,Nov!$J$5:$J$619,"Não Pago")</f>
        <v>0</v>
      </c>
      <c r="P117" s="65">
        <f>SUMIFS(Dez!$I$5:$I$619,Dez!$S$5:$S$619,"Despesa",Dez!$F$5:$F$619,CPagar!$D117,Dez!$J$5:$J$619,"Não Pago")</f>
        <v>0</v>
      </c>
      <c r="Q117" s="62">
        <f t="shared" si="16"/>
        <v>0</v>
      </c>
    </row>
    <row r="118" spans="3:17" ht="28.5" customHeight="1" thickTop="1" thickBot="1" x14ac:dyDescent="0.25">
      <c r="C118" s="45" t="str">
        <f>'PC Despesas'!F13</f>
        <v>5.2.9</v>
      </c>
      <c r="D118" s="46" t="str">
        <f>VLOOKUP(C118,'PC Despesas'!$F$4:$G$103,2,FALSE)</f>
        <v>-</v>
      </c>
      <c r="E118" s="65">
        <f>SUMIFS(Jan!$I$5:$I$619,Jan!$S$5:$S$619,"Despesa",Jan!$F$5:$F$619,CPagar!$D118,Jan!$J$5:$J$619,"Não Pago")</f>
        <v>0</v>
      </c>
      <c r="F118" s="65">
        <f>SUMIFS(Fev!$I$5:$I$619,Fev!$S$5:$S$619,"Despesa",Fev!$F$5:$F$619,CPagar!$D118,Fev!$J$5:$J$619,"Não Pago")</f>
        <v>0</v>
      </c>
      <c r="G118" s="65">
        <f>SUMIFS(Mar!$I$5:$I$619,Mar!$S$5:$S$619,"Despesa",Mar!$F$5:$F$619,CPagar!$D118,Mar!$J$5:$J$619,"Não Pago")</f>
        <v>0</v>
      </c>
      <c r="H118" s="65">
        <f>SUMIFS(Abr!$I$5:$I$619,Abr!$S$5:$S$619,"Despesa",Abr!$F$5:$F$619,CPagar!$D118,Abr!$J$5:$J$619,"Não Pago")</f>
        <v>0</v>
      </c>
      <c r="I118" s="65">
        <f>SUMIFS(Mai!$I$5:$I$619,Mai!$S$5:$S$619,"Despesa",Mai!$F$5:$F$619,CPagar!$D118,Mai!$J$5:$J$619,"Não Pago")</f>
        <v>0</v>
      </c>
      <c r="J118" s="65">
        <f>SUMIFS(Jun!$I$5:$I$619,Jun!$S$5:$S$619,"Despesa",Jun!$F$5:$F$619,CPagar!$D118,Jun!$J$5:$J$619,"Não Pago")</f>
        <v>0</v>
      </c>
      <c r="K118" s="65">
        <f>SUMIFS(Jul!$I$5:$I$619,Jul!$S$5:$S$619,"Despesa",Jul!$F$5:$F$619,CPagar!$D118,Jul!$J$5:$J$619,"Não Pago")</f>
        <v>0</v>
      </c>
      <c r="L118" s="65">
        <f>SUMIFS(Ago!$I$5:$I$619,Ago!$S$5:$S$619,"Despesa",Ago!$F$5:$F$619,CPagar!$D118,Ago!$J$5:$J$619,"Não Pago")</f>
        <v>0</v>
      </c>
      <c r="M118" s="65">
        <f>SUMIFS(Set!$I$5:$I$619,Set!$S$5:$S$619,"Despesa",Set!$F$5:$F$619,CPagar!$D118,Set!$J$5:$J$619,"Não Pago")</f>
        <v>0</v>
      </c>
      <c r="N118" s="65">
        <f>SUMIFS(Out!$I$5:$I$619,Out!$S$5:$S$619,"Despesa",Out!$F$5:$F$619,CPagar!$D118,Out!$J$5:$J$619,"Não Pago")</f>
        <v>0</v>
      </c>
      <c r="O118" s="65">
        <f>SUMIFS(Nov!$I$5:$I$619,Nov!$S$5:$S$619,"Despesa",Nov!$F$5:$F$619,CPagar!$D118,Nov!$J$5:$J$619,"Não Pago")</f>
        <v>0</v>
      </c>
      <c r="P118" s="65">
        <f>SUMIFS(Dez!$I$5:$I$619,Dez!$S$5:$S$619,"Despesa",Dez!$F$5:$F$619,CPagar!$D118,Dez!$J$5:$J$619,"Não Pago")</f>
        <v>0</v>
      </c>
      <c r="Q118" s="62">
        <f t="shared" si="16"/>
        <v>0</v>
      </c>
    </row>
    <row r="119" spans="3:17" ht="28.5" customHeight="1" thickTop="1" thickBot="1" x14ac:dyDescent="0.25">
      <c r="C119" s="45" t="str">
        <f>'PC Despesas'!F14</f>
        <v>5.2.10</v>
      </c>
      <c r="D119" s="46" t="str">
        <f>VLOOKUP(C119,'PC Despesas'!$F$4:$G$103,2,FALSE)</f>
        <v>-</v>
      </c>
      <c r="E119" s="65">
        <f>SUMIFS(Jan!$I$5:$I$619,Jan!$S$5:$S$619,"Despesa",Jan!$F$5:$F$619,CPagar!$D119,Jan!$J$5:$J$619,"Não Pago")</f>
        <v>0</v>
      </c>
      <c r="F119" s="65">
        <f>SUMIFS(Fev!$I$5:$I$619,Fev!$S$5:$S$619,"Despesa",Fev!$F$5:$F$619,CPagar!$D119,Fev!$J$5:$J$619,"Não Pago")</f>
        <v>0</v>
      </c>
      <c r="G119" s="65">
        <f>SUMIFS(Mar!$I$5:$I$619,Mar!$S$5:$S$619,"Despesa",Mar!$F$5:$F$619,CPagar!$D119,Mar!$J$5:$J$619,"Não Pago")</f>
        <v>0</v>
      </c>
      <c r="H119" s="65">
        <f>SUMIFS(Abr!$I$5:$I$619,Abr!$S$5:$S$619,"Despesa",Abr!$F$5:$F$619,CPagar!$D119,Abr!$J$5:$J$619,"Não Pago")</f>
        <v>0</v>
      </c>
      <c r="I119" s="65">
        <f>SUMIFS(Mai!$I$5:$I$619,Mai!$S$5:$S$619,"Despesa",Mai!$F$5:$F$619,CPagar!$D119,Mai!$J$5:$J$619,"Não Pago")</f>
        <v>0</v>
      </c>
      <c r="J119" s="65">
        <f>SUMIFS(Jun!$I$5:$I$619,Jun!$S$5:$S$619,"Despesa",Jun!$F$5:$F$619,CPagar!$D119,Jun!$J$5:$J$619,"Não Pago")</f>
        <v>0</v>
      </c>
      <c r="K119" s="65">
        <f>SUMIFS(Jul!$I$5:$I$619,Jul!$S$5:$S$619,"Despesa",Jul!$F$5:$F$619,CPagar!$D119,Jul!$J$5:$J$619,"Não Pago")</f>
        <v>0</v>
      </c>
      <c r="L119" s="65">
        <f>SUMIFS(Ago!$I$5:$I$619,Ago!$S$5:$S$619,"Despesa",Ago!$F$5:$F$619,CPagar!$D119,Ago!$J$5:$J$619,"Não Pago")</f>
        <v>0</v>
      </c>
      <c r="M119" s="65">
        <f>SUMIFS(Set!$I$5:$I$619,Set!$S$5:$S$619,"Despesa",Set!$F$5:$F$619,CPagar!$D119,Set!$J$5:$J$619,"Não Pago")</f>
        <v>0</v>
      </c>
      <c r="N119" s="65">
        <f>SUMIFS(Out!$I$5:$I$619,Out!$S$5:$S$619,"Despesa",Out!$F$5:$F$619,CPagar!$D119,Out!$J$5:$J$619,"Não Pago")</f>
        <v>0</v>
      </c>
      <c r="O119" s="65">
        <f>SUMIFS(Nov!$I$5:$I$619,Nov!$S$5:$S$619,"Despesa",Nov!$F$5:$F$619,CPagar!$D119,Nov!$J$5:$J$619,"Não Pago")</f>
        <v>0</v>
      </c>
      <c r="P119" s="65">
        <f>SUMIFS(Dez!$I$5:$I$619,Dez!$S$5:$S$619,"Despesa",Dez!$F$5:$F$619,CPagar!$D119,Dez!$J$5:$J$619,"Não Pago")</f>
        <v>0</v>
      </c>
      <c r="Q119" s="62">
        <f t="shared" si="16"/>
        <v>0</v>
      </c>
    </row>
    <row r="120" spans="3:17" ht="28.5" customHeight="1" thickTop="1" thickBot="1" x14ac:dyDescent="0.25">
      <c r="C120" s="45" t="str">
        <f>'PC Despesas'!F15</f>
        <v>5.2.11</v>
      </c>
      <c r="D120" s="46" t="str">
        <f>VLOOKUP(C120,'PC Despesas'!$F$4:$G$103,2,FALSE)</f>
        <v>-</v>
      </c>
      <c r="E120" s="65">
        <f>SUMIFS(Jan!$I$5:$I$619,Jan!$S$5:$S$619,"Despesa",Jan!$F$5:$F$619,CPagar!$D120,Jan!$J$5:$J$619,"Não Pago")</f>
        <v>0</v>
      </c>
      <c r="F120" s="65">
        <f>SUMIFS(Fev!$I$5:$I$619,Fev!$S$5:$S$619,"Despesa",Fev!$F$5:$F$619,CPagar!$D120,Fev!$J$5:$J$619,"Não Pago")</f>
        <v>0</v>
      </c>
      <c r="G120" s="65">
        <f>SUMIFS(Mar!$I$5:$I$619,Mar!$S$5:$S$619,"Despesa",Mar!$F$5:$F$619,CPagar!$D120,Mar!$J$5:$J$619,"Não Pago")</f>
        <v>0</v>
      </c>
      <c r="H120" s="65">
        <f>SUMIFS(Abr!$I$5:$I$619,Abr!$S$5:$S$619,"Despesa",Abr!$F$5:$F$619,CPagar!$D120,Abr!$J$5:$J$619,"Não Pago")</f>
        <v>0</v>
      </c>
      <c r="I120" s="65">
        <f>SUMIFS(Mai!$I$5:$I$619,Mai!$S$5:$S$619,"Despesa",Mai!$F$5:$F$619,CPagar!$D120,Mai!$J$5:$J$619,"Não Pago")</f>
        <v>0</v>
      </c>
      <c r="J120" s="65">
        <f>SUMIFS(Jun!$I$5:$I$619,Jun!$S$5:$S$619,"Despesa",Jun!$F$5:$F$619,CPagar!$D120,Jun!$J$5:$J$619,"Não Pago")</f>
        <v>0</v>
      </c>
      <c r="K120" s="65">
        <f>SUMIFS(Jul!$I$5:$I$619,Jul!$S$5:$S$619,"Despesa",Jul!$F$5:$F$619,CPagar!$D120,Jul!$J$5:$J$619,"Não Pago")</f>
        <v>0</v>
      </c>
      <c r="L120" s="65">
        <f>SUMIFS(Ago!$I$5:$I$619,Ago!$S$5:$S$619,"Despesa",Ago!$F$5:$F$619,CPagar!$D120,Ago!$J$5:$J$619,"Não Pago")</f>
        <v>0</v>
      </c>
      <c r="M120" s="65">
        <f>SUMIFS(Set!$I$5:$I$619,Set!$S$5:$S$619,"Despesa",Set!$F$5:$F$619,CPagar!$D120,Set!$J$5:$J$619,"Não Pago")</f>
        <v>0</v>
      </c>
      <c r="N120" s="65">
        <f>SUMIFS(Out!$I$5:$I$619,Out!$S$5:$S$619,"Despesa",Out!$F$5:$F$619,CPagar!$D120,Out!$J$5:$J$619,"Não Pago")</f>
        <v>0</v>
      </c>
      <c r="O120" s="65">
        <f>SUMIFS(Nov!$I$5:$I$619,Nov!$S$5:$S$619,"Despesa",Nov!$F$5:$F$619,CPagar!$D120,Nov!$J$5:$J$619,"Não Pago")</f>
        <v>0</v>
      </c>
      <c r="P120" s="65">
        <f>SUMIFS(Dez!$I$5:$I$619,Dez!$S$5:$S$619,"Despesa",Dez!$F$5:$F$619,CPagar!$D120,Dez!$J$5:$J$619,"Não Pago")</f>
        <v>0</v>
      </c>
      <c r="Q120" s="62">
        <f t="shared" si="16"/>
        <v>0</v>
      </c>
    </row>
    <row r="121" spans="3:17" ht="28.5" customHeight="1" thickTop="1" thickBot="1" x14ac:dyDescent="0.25">
      <c r="C121" s="45" t="str">
        <f>'PC Despesas'!F16</f>
        <v>5.2.12</v>
      </c>
      <c r="D121" s="46" t="str">
        <f>VLOOKUP(C121,'PC Despesas'!$F$4:$G$103,2,FALSE)</f>
        <v>-</v>
      </c>
      <c r="E121" s="65">
        <f>SUMIFS(Jan!$I$5:$I$619,Jan!$S$5:$S$619,"Despesa",Jan!$F$5:$F$619,CPagar!$D121,Jan!$J$5:$J$619,"Não Pago")</f>
        <v>0</v>
      </c>
      <c r="F121" s="65">
        <f>SUMIFS(Fev!$I$5:$I$619,Fev!$S$5:$S$619,"Despesa",Fev!$F$5:$F$619,CPagar!$D121,Fev!$J$5:$J$619,"Não Pago")</f>
        <v>0</v>
      </c>
      <c r="G121" s="65">
        <f>SUMIFS(Mar!$I$5:$I$619,Mar!$S$5:$S$619,"Despesa",Mar!$F$5:$F$619,CPagar!$D121,Mar!$J$5:$J$619,"Não Pago")</f>
        <v>0</v>
      </c>
      <c r="H121" s="65">
        <f>SUMIFS(Abr!$I$5:$I$619,Abr!$S$5:$S$619,"Despesa",Abr!$F$5:$F$619,CPagar!$D121,Abr!$J$5:$J$619,"Não Pago")</f>
        <v>0</v>
      </c>
      <c r="I121" s="65">
        <f>SUMIFS(Mai!$I$5:$I$619,Mai!$S$5:$S$619,"Despesa",Mai!$F$5:$F$619,CPagar!$D121,Mai!$J$5:$J$619,"Não Pago")</f>
        <v>0</v>
      </c>
      <c r="J121" s="65">
        <f>SUMIFS(Jun!$I$5:$I$619,Jun!$S$5:$S$619,"Despesa",Jun!$F$5:$F$619,CPagar!$D121,Jun!$J$5:$J$619,"Não Pago")</f>
        <v>0</v>
      </c>
      <c r="K121" s="65">
        <f>SUMIFS(Jul!$I$5:$I$619,Jul!$S$5:$S$619,"Despesa",Jul!$F$5:$F$619,CPagar!$D121,Jul!$J$5:$J$619,"Não Pago")</f>
        <v>0</v>
      </c>
      <c r="L121" s="65">
        <f>SUMIFS(Ago!$I$5:$I$619,Ago!$S$5:$S$619,"Despesa",Ago!$F$5:$F$619,CPagar!$D121,Ago!$J$5:$J$619,"Não Pago")</f>
        <v>0</v>
      </c>
      <c r="M121" s="65">
        <f>SUMIFS(Set!$I$5:$I$619,Set!$S$5:$S$619,"Despesa",Set!$F$5:$F$619,CPagar!$D121,Set!$J$5:$J$619,"Não Pago")</f>
        <v>0</v>
      </c>
      <c r="N121" s="65">
        <f>SUMIFS(Out!$I$5:$I$619,Out!$S$5:$S$619,"Despesa",Out!$F$5:$F$619,CPagar!$D121,Out!$J$5:$J$619,"Não Pago")</f>
        <v>0</v>
      </c>
      <c r="O121" s="65">
        <f>SUMIFS(Nov!$I$5:$I$619,Nov!$S$5:$S$619,"Despesa",Nov!$F$5:$F$619,CPagar!$D121,Nov!$J$5:$J$619,"Não Pago")</f>
        <v>0</v>
      </c>
      <c r="P121" s="65">
        <f>SUMIFS(Dez!$I$5:$I$619,Dez!$S$5:$S$619,"Despesa",Dez!$F$5:$F$619,CPagar!$D121,Dez!$J$5:$J$619,"Não Pago")</f>
        <v>0</v>
      </c>
      <c r="Q121" s="62">
        <f t="shared" si="16"/>
        <v>0</v>
      </c>
    </row>
    <row r="122" spans="3:17" ht="28.5" customHeight="1" thickTop="1" thickBot="1" x14ac:dyDescent="0.25">
      <c r="C122" s="45" t="str">
        <f>'PC Despesas'!F17</f>
        <v>5.2.13</v>
      </c>
      <c r="D122" s="46" t="str">
        <f>VLOOKUP(C122,'PC Despesas'!$F$4:$G$103,2,FALSE)</f>
        <v>-</v>
      </c>
      <c r="E122" s="65">
        <f>SUMIFS(Jan!$I$5:$I$619,Jan!$S$5:$S$619,"Despesa",Jan!$F$5:$F$619,CPagar!$D122,Jan!$J$5:$J$619,"Não Pago")</f>
        <v>0</v>
      </c>
      <c r="F122" s="65">
        <f>SUMIFS(Fev!$I$5:$I$619,Fev!$S$5:$S$619,"Despesa",Fev!$F$5:$F$619,CPagar!$D122,Fev!$J$5:$J$619,"Não Pago")</f>
        <v>0</v>
      </c>
      <c r="G122" s="65">
        <f>SUMIFS(Mar!$I$5:$I$619,Mar!$S$5:$S$619,"Despesa",Mar!$F$5:$F$619,CPagar!$D122,Mar!$J$5:$J$619,"Não Pago")</f>
        <v>0</v>
      </c>
      <c r="H122" s="65">
        <f>SUMIFS(Abr!$I$5:$I$619,Abr!$S$5:$S$619,"Despesa",Abr!$F$5:$F$619,CPagar!$D122,Abr!$J$5:$J$619,"Não Pago")</f>
        <v>0</v>
      </c>
      <c r="I122" s="65">
        <f>SUMIFS(Mai!$I$5:$I$619,Mai!$S$5:$S$619,"Despesa",Mai!$F$5:$F$619,CPagar!$D122,Mai!$J$5:$J$619,"Não Pago")</f>
        <v>0</v>
      </c>
      <c r="J122" s="65">
        <f>SUMIFS(Jun!$I$5:$I$619,Jun!$S$5:$S$619,"Despesa",Jun!$F$5:$F$619,CPagar!$D122,Jun!$J$5:$J$619,"Não Pago")</f>
        <v>0</v>
      </c>
      <c r="K122" s="65">
        <f>SUMIFS(Jul!$I$5:$I$619,Jul!$S$5:$S$619,"Despesa",Jul!$F$5:$F$619,CPagar!$D122,Jul!$J$5:$J$619,"Não Pago")</f>
        <v>0</v>
      </c>
      <c r="L122" s="65">
        <f>SUMIFS(Ago!$I$5:$I$619,Ago!$S$5:$S$619,"Despesa",Ago!$F$5:$F$619,CPagar!$D122,Ago!$J$5:$J$619,"Não Pago")</f>
        <v>0</v>
      </c>
      <c r="M122" s="65">
        <f>SUMIFS(Set!$I$5:$I$619,Set!$S$5:$S$619,"Despesa",Set!$F$5:$F$619,CPagar!$D122,Set!$J$5:$J$619,"Não Pago")</f>
        <v>0</v>
      </c>
      <c r="N122" s="65">
        <f>SUMIFS(Out!$I$5:$I$619,Out!$S$5:$S$619,"Despesa",Out!$F$5:$F$619,CPagar!$D122,Out!$J$5:$J$619,"Não Pago")</f>
        <v>0</v>
      </c>
      <c r="O122" s="65">
        <f>SUMIFS(Nov!$I$5:$I$619,Nov!$S$5:$S$619,"Despesa",Nov!$F$5:$F$619,CPagar!$D122,Nov!$J$5:$J$619,"Não Pago")</f>
        <v>0</v>
      </c>
      <c r="P122" s="65">
        <f>SUMIFS(Dez!$I$5:$I$619,Dez!$S$5:$S$619,"Despesa",Dez!$F$5:$F$619,CPagar!$D122,Dez!$J$5:$J$619,"Não Pago")</f>
        <v>0</v>
      </c>
      <c r="Q122" s="62">
        <f t="shared" si="16"/>
        <v>0</v>
      </c>
    </row>
    <row r="123" spans="3:17" ht="28.5" customHeight="1" thickTop="1" thickBot="1" x14ac:dyDescent="0.25">
      <c r="C123" s="45" t="str">
        <f>'PC Despesas'!F18</f>
        <v>5.2.14</v>
      </c>
      <c r="D123" s="46" t="str">
        <f>VLOOKUP(C123,'PC Despesas'!$F$4:$G$103,2,FALSE)</f>
        <v>-</v>
      </c>
      <c r="E123" s="65">
        <f>SUMIFS(Jan!$I$5:$I$619,Jan!$S$5:$S$619,"Despesa",Jan!$F$5:$F$619,CPagar!$D123,Jan!$J$5:$J$619,"Não Pago")</f>
        <v>0</v>
      </c>
      <c r="F123" s="65">
        <f>SUMIFS(Fev!$I$5:$I$619,Fev!$S$5:$S$619,"Despesa",Fev!$F$5:$F$619,CPagar!$D123,Fev!$J$5:$J$619,"Não Pago")</f>
        <v>0</v>
      </c>
      <c r="G123" s="65">
        <f>SUMIFS(Mar!$I$5:$I$619,Mar!$S$5:$S$619,"Despesa",Mar!$F$5:$F$619,CPagar!$D123,Mar!$J$5:$J$619,"Não Pago")</f>
        <v>0</v>
      </c>
      <c r="H123" s="65">
        <f>SUMIFS(Abr!$I$5:$I$619,Abr!$S$5:$S$619,"Despesa",Abr!$F$5:$F$619,CPagar!$D123,Abr!$J$5:$J$619,"Não Pago")</f>
        <v>0</v>
      </c>
      <c r="I123" s="65">
        <f>SUMIFS(Mai!$I$5:$I$619,Mai!$S$5:$S$619,"Despesa",Mai!$F$5:$F$619,CPagar!$D123,Mai!$J$5:$J$619,"Não Pago")</f>
        <v>0</v>
      </c>
      <c r="J123" s="65">
        <f>SUMIFS(Jun!$I$5:$I$619,Jun!$S$5:$S$619,"Despesa",Jun!$F$5:$F$619,CPagar!$D123,Jun!$J$5:$J$619,"Não Pago")</f>
        <v>0</v>
      </c>
      <c r="K123" s="65">
        <f>SUMIFS(Jul!$I$5:$I$619,Jul!$S$5:$S$619,"Despesa",Jul!$F$5:$F$619,CPagar!$D123,Jul!$J$5:$J$619,"Não Pago")</f>
        <v>0</v>
      </c>
      <c r="L123" s="65">
        <f>SUMIFS(Ago!$I$5:$I$619,Ago!$S$5:$S$619,"Despesa",Ago!$F$5:$F$619,CPagar!$D123,Ago!$J$5:$J$619,"Não Pago")</f>
        <v>0</v>
      </c>
      <c r="M123" s="65">
        <f>SUMIFS(Set!$I$5:$I$619,Set!$S$5:$S$619,"Despesa",Set!$F$5:$F$619,CPagar!$D123,Set!$J$5:$J$619,"Não Pago")</f>
        <v>0</v>
      </c>
      <c r="N123" s="65">
        <f>SUMIFS(Out!$I$5:$I$619,Out!$S$5:$S$619,"Despesa",Out!$F$5:$F$619,CPagar!$D123,Out!$J$5:$J$619,"Não Pago")</f>
        <v>0</v>
      </c>
      <c r="O123" s="65">
        <f>SUMIFS(Nov!$I$5:$I$619,Nov!$S$5:$S$619,"Despesa",Nov!$F$5:$F$619,CPagar!$D123,Nov!$J$5:$J$619,"Não Pago")</f>
        <v>0</v>
      </c>
      <c r="P123" s="65">
        <f>SUMIFS(Dez!$I$5:$I$619,Dez!$S$5:$S$619,"Despesa",Dez!$F$5:$F$619,CPagar!$D123,Dez!$J$5:$J$619,"Não Pago")</f>
        <v>0</v>
      </c>
      <c r="Q123" s="62">
        <f t="shared" si="16"/>
        <v>0</v>
      </c>
    </row>
    <row r="124" spans="3:17" ht="28.5" customHeight="1" thickTop="1" thickBot="1" x14ac:dyDescent="0.25">
      <c r="C124" s="45" t="str">
        <f>'PC Despesas'!F19</f>
        <v>5.2.15</v>
      </c>
      <c r="D124" s="46" t="str">
        <f>VLOOKUP(C124,'PC Despesas'!$F$4:$G$103,2,FALSE)</f>
        <v>-</v>
      </c>
      <c r="E124" s="65">
        <f>SUMIFS(Jan!$I$5:$I$619,Jan!$S$5:$S$619,"Despesa",Jan!$F$5:$F$619,CPagar!$D124,Jan!$J$5:$J$619,"Não Pago")</f>
        <v>0</v>
      </c>
      <c r="F124" s="65">
        <f>SUMIFS(Fev!$I$5:$I$619,Fev!$S$5:$S$619,"Despesa",Fev!$F$5:$F$619,CPagar!$D124,Fev!$J$5:$J$619,"Não Pago")</f>
        <v>0</v>
      </c>
      <c r="G124" s="65">
        <f>SUMIFS(Mar!$I$5:$I$619,Mar!$S$5:$S$619,"Despesa",Mar!$F$5:$F$619,CPagar!$D124,Mar!$J$5:$J$619,"Não Pago")</f>
        <v>0</v>
      </c>
      <c r="H124" s="65">
        <f>SUMIFS(Abr!$I$5:$I$619,Abr!$S$5:$S$619,"Despesa",Abr!$F$5:$F$619,CPagar!$D124,Abr!$J$5:$J$619,"Não Pago")</f>
        <v>0</v>
      </c>
      <c r="I124" s="65">
        <f>SUMIFS(Mai!$I$5:$I$619,Mai!$S$5:$S$619,"Despesa",Mai!$F$5:$F$619,CPagar!$D124,Mai!$J$5:$J$619,"Não Pago")</f>
        <v>0</v>
      </c>
      <c r="J124" s="65">
        <f>SUMIFS(Jun!$I$5:$I$619,Jun!$S$5:$S$619,"Despesa",Jun!$F$5:$F$619,CPagar!$D124,Jun!$J$5:$J$619,"Não Pago")</f>
        <v>0</v>
      </c>
      <c r="K124" s="65">
        <f>SUMIFS(Jul!$I$5:$I$619,Jul!$S$5:$S$619,"Despesa",Jul!$F$5:$F$619,CPagar!$D124,Jul!$J$5:$J$619,"Não Pago")</f>
        <v>0</v>
      </c>
      <c r="L124" s="65">
        <f>SUMIFS(Ago!$I$5:$I$619,Ago!$S$5:$S$619,"Despesa",Ago!$F$5:$F$619,CPagar!$D124,Ago!$J$5:$J$619,"Não Pago")</f>
        <v>0</v>
      </c>
      <c r="M124" s="65">
        <f>SUMIFS(Set!$I$5:$I$619,Set!$S$5:$S$619,"Despesa",Set!$F$5:$F$619,CPagar!$D124,Set!$J$5:$J$619,"Não Pago")</f>
        <v>0</v>
      </c>
      <c r="N124" s="65">
        <f>SUMIFS(Out!$I$5:$I$619,Out!$S$5:$S$619,"Despesa",Out!$F$5:$F$619,CPagar!$D124,Out!$J$5:$J$619,"Não Pago")</f>
        <v>0</v>
      </c>
      <c r="O124" s="65">
        <f>SUMIFS(Nov!$I$5:$I$619,Nov!$S$5:$S$619,"Despesa",Nov!$F$5:$F$619,CPagar!$D124,Nov!$J$5:$J$619,"Não Pago")</f>
        <v>0</v>
      </c>
      <c r="P124" s="65">
        <f>SUMIFS(Dez!$I$5:$I$619,Dez!$S$5:$S$619,"Despesa",Dez!$F$5:$F$619,CPagar!$D124,Dez!$J$5:$J$619,"Não Pago")</f>
        <v>0</v>
      </c>
      <c r="Q124" s="62">
        <f t="shared" si="16"/>
        <v>0</v>
      </c>
    </row>
    <row r="125" spans="3:17" ht="28.5" customHeight="1" thickTop="1" thickBot="1" x14ac:dyDescent="0.25">
      <c r="C125" s="45" t="str">
        <f>'PC Despesas'!F20</f>
        <v>5.2.16</v>
      </c>
      <c r="D125" s="46" t="str">
        <f>VLOOKUP(C125,'PC Despesas'!$F$4:$G$103,2,FALSE)</f>
        <v>-</v>
      </c>
      <c r="E125" s="65">
        <f>SUMIFS(Jan!$I$5:$I$619,Jan!$S$5:$S$619,"Despesa",Jan!$F$5:$F$619,CPagar!$D125,Jan!$J$5:$J$619,"Não Pago")</f>
        <v>0</v>
      </c>
      <c r="F125" s="65">
        <f>SUMIFS(Fev!$I$5:$I$619,Fev!$S$5:$S$619,"Despesa",Fev!$F$5:$F$619,CPagar!$D125,Fev!$J$5:$J$619,"Não Pago")</f>
        <v>0</v>
      </c>
      <c r="G125" s="65">
        <f>SUMIFS(Mar!$I$5:$I$619,Mar!$S$5:$S$619,"Despesa",Mar!$F$5:$F$619,CPagar!$D125,Mar!$J$5:$J$619,"Não Pago")</f>
        <v>0</v>
      </c>
      <c r="H125" s="65">
        <f>SUMIFS(Abr!$I$5:$I$619,Abr!$S$5:$S$619,"Despesa",Abr!$F$5:$F$619,CPagar!$D125,Abr!$J$5:$J$619,"Não Pago")</f>
        <v>0</v>
      </c>
      <c r="I125" s="65">
        <f>SUMIFS(Mai!$I$5:$I$619,Mai!$S$5:$S$619,"Despesa",Mai!$F$5:$F$619,CPagar!$D125,Mai!$J$5:$J$619,"Não Pago")</f>
        <v>0</v>
      </c>
      <c r="J125" s="65">
        <f>SUMIFS(Jun!$I$5:$I$619,Jun!$S$5:$S$619,"Despesa",Jun!$F$5:$F$619,CPagar!$D125,Jun!$J$5:$J$619,"Não Pago")</f>
        <v>0</v>
      </c>
      <c r="K125" s="65">
        <f>SUMIFS(Jul!$I$5:$I$619,Jul!$S$5:$S$619,"Despesa",Jul!$F$5:$F$619,CPagar!$D125,Jul!$J$5:$J$619,"Não Pago")</f>
        <v>0</v>
      </c>
      <c r="L125" s="65">
        <f>SUMIFS(Ago!$I$5:$I$619,Ago!$S$5:$S$619,"Despesa",Ago!$F$5:$F$619,CPagar!$D125,Ago!$J$5:$J$619,"Não Pago")</f>
        <v>0</v>
      </c>
      <c r="M125" s="65">
        <f>SUMIFS(Set!$I$5:$I$619,Set!$S$5:$S$619,"Despesa",Set!$F$5:$F$619,CPagar!$D125,Set!$J$5:$J$619,"Não Pago")</f>
        <v>0</v>
      </c>
      <c r="N125" s="65">
        <f>SUMIFS(Out!$I$5:$I$619,Out!$S$5:$S$619,"Despesa",Out!$F$5:$F$619,CPagar!$D125,Out!$J$5:$J$619,"Não Pago")</f>
        <v>0</v>
      </c>
      <c r="O125" s="65">
        <f>SUMIFS(Nov!$I$5:$I$619,Nov!$S$5:$S$619,"Despesa",Nov!$F$5:$F$619,CPagar!$D125,Nov!$J$5:$J$619,"Não Pago")</f>
        <v>0</v>
      </c>
      <c r="P125" s="65">
        <f>SUMIFS(Dez!$I$5:$I$619,Dez!$S$5:$S$619,"Despesa",Dez!$F$5:$F$619,CPagar!$D125,Dez!$J$5:$J$619,"Não Pago")</f>
        <v>0</v>
      </c>
      <c r="Q125" s="62">
        <f t="shared" si="16"/>
        <v>0</v>
      </c>
    </row>
    <row r="126" spans="3:17" ht="28.5" customHeight="1" thickTop="1" thickBot="1" x14ac:dyDescent="0.25">
      <c r="C126" s="45" t="str">
        <f>'PC Despesas'!F21</f>
        <v>5.2.17</v>
      </c>
      <c r="D126" s="46" t="str">
        <f>VLOOKUP(C126,'PC Despesas'!$F$4:$G$103,2,FALSE)</f>
        <v>-</v>
      </c>
      <c r="E126" s="65">
        <f>SUMIFS(Jan!$I$5:$I$619,Jan!$S$5:$S$619,"Despesa",Jan!$F$5:$F$619,CPagar!$D126,Jan!$J$5:$J$619,"Não Pago")</f>
        <v>0</v>
      </c>
      <c r="F126" s="65">
        <f>SUMIFS(Fev!$I$5:$I$619,Fev!$S$5:$S$619,"Despesa",Fev!$F$5:$F$619,CPagar!$D126,Fev!$J$5:$J$619,"Não Pago")</f>
        <v>0</v>
      </c>
      <c r="G126" s="65">
        <f>SUMIFS(Mar!$I$5:$I$619,Mar!$S$5:$S$619,"Despesa",Mar!$F$5:$F$619,CPagar!$D126,Mar!$J$5:$J$619,"Não Pago")</f>
        <v>0</v>
      </c>
      <c r="H126" s="65">
        <f>SUMIFS(Abr!$I$5:$I$619,Abr!$S$5:$S$619,"Despesa",Abr!$F$5:$F$619,CPagar!$D126,Abr!$J$5:$J$619,"Não Pago")</f>
        <v>0</v>
      </c>
      <c r="I126" s="65">
        <f>SUMIFS(Mai!$I$5:$I$619,Mai!$S$5:$S$619,"Despesa",Mai!$F$5:$F$619,CPagar!$D126,Mai!$J$5:$J$619,"Não Pago")</f>
        <v>0</v>
      </c>
      <c r="J126" s="65">
        <f>SUMIFS(Jun!$I$5:$I$619,Jun!$S$5:$S$619,"Despesa",Jun!$F$5:$F$619,CPagar!$D126,Jun!$J$5:$J$619,"Não Pago")</f>
        <v>0</v>
      </c>
      <c r="K126" s="65">
        <f>SUMIFS(Jul!$I$5:$I$619,Jul!$S$5:$S$619,"Despesa",Jul!$F$5:$F$619,CPagar!$D126,Jul!$J$5:$J$619,"Não Pago")</f>
        <v>0</v>
      </c>
      <c r="L126" s="65">
        <f>SUMIFS(Ago!$I$5:$I$619,Ago!$S$5:$S$619,"Despesa",Ago!$F$5:$F$619,CPagar!$D126,Ago!$J$5:$J$619,"Não Pago")</f>
        <v>0</v>
      </c>
      <c r="M126" s="65">
        <f>SUMIFS(Set!$I$5:$I$619,Set!$S$5:$S$619,"Despesa",Set!$F$5:$F$619,CPagar!$D126,Set!$J$5:$J$619,"Não Pago")</f>
        <v>0</v>
      </c>
      <c r="N126" s="65">
        <f>SUMIFS(Out!$I$5:$I$619,Out!$S$5:$S$619,"Despesa",Out!$F$5:$F$619,CPagar!$D126,Out!$J$5:$J$619,"Não Pago")</f>
        <v>0</v>
      </c>
      <c r="O126" s="65">
        <f>SUMIFS(Nov!$I$5:$I$619,Nov!$S$5:$S$619,"Despesa",Nov!$F$5:$F$619,CPagar!$D126,Nov!$J$5:$J$619,"Não Pago")</f>
        <v>0</v>
      </c>
      <c r="P126" s="65">
        <f>SUMIFS(Dez!$I$5:$I$619,Dez!$S$5:$S$619,"Despesa",Dez!$F$5:$F$619,CPagar!$D126,Dez!$J$5:$J$619,"Não Pago")</f>
        <v>0</v>
      </c>
      <c r="Q126" s="62">
        <f t="shared" si="16"/>
        <v>0</v>
      </c>
    </row>
    <row r="127" spans="3:17" ht="28.5" customHeight="1" thickTop="1" thickBot="1" x14ac:dyDescent="0.25">
      <c r="C127" s="45" t="str">
        <f>'PC Despesas'!F22</f>
        <v>5.2.18</v>
      </c>
      <c r="D127" s="46" t="str">
        <f>VLOOKUP(C127,'PC Despesas'!$F$4:$G$103,2,FALSE)</f>
        <v>-</v>
      </c>
      <c r="E127" s="65">
        <f>SUMIFS(Jan!$I$5:$I$619,Jan!$S$5:$S$619,"Despesa",Jan!$F$5:$F$619,CPagar!$D127,Jan!$J$5:$J$619,"Não Pago")</f>
        <v>0</v>
      </c>
      <c r="F127" s="65">
        <f>SUMIFS(Fev!$I$5:$I$619,Fev!$S$5:$S$619,"Despesa",Fev!$F$5:$F$619,CPagar!$D127,Fev!$J$5:$J$619,"Não Pago")</f>
        <v>0</v>
      </c>
      <c r="G127" s="65">
        <f>SUMIFS(Mar!$I$5:$I$619,Mar!$S$5:$S$619,"Despesa",Mar!$F$5:$F$619,CPagar!$D127,Mar!$J$5:$J$619,"Não Pago")</f>
        <v>0</v>
      </c>
      <c r="H127" s="65">
        <f>SUMIFS(Abr!$I$5:$I$619,Abr!$S$5:$S$619,"Despesa",Abr!$F$5:$F$619,CPagar!$D127,Abr!$J$5:$J$619,"Não Pago")</f>
        <v>0</v>
      </c>
      <c r="I127" s="65">
        <f>SUMIFS(Mai!$I$5:$I$619,Mai!$S$5:$S$619,"Despesa",Mai!$F$5:$F$619,CPagar!$D127,Mai!$J$5:$J$619,"Não Pago")</f>
        <v>0</v>
      </c>
      <c r="J127" s="65">
        <f>SUMIFS(Jun!$I$5:$I$619,Jun!$S$5:$S$619,"Despesa",Jun!$F$5:$F$619,CPagar!$D127,Jun!$J$5:$J$619,"Não Pago")</f>
        <v>0</v>
      </c>
      <c r="K127" s="65">
        <f>SUMIFS(Jul!$I$5:$I$619,Jul!$S$5:$S$619,"Despesa",Jul!$F$5:$F$619,CPagar!$D127,Jul!$J$5:$J$619,"Não Pago")</f>
        <v>0</v>
      </c>
      <c r="L127" s="65">
        <f>SUMIFS(Ago!$I$5:$I$619,Ago!$S$5:$S$619,"Despesa",Ago!$F$5:$F$619,CPagar!$D127,Ago!$J$5:$J$619,"Não Pago")</f>
        <v>0</v>
      </c>
      <c r="M127" s="65">
        <f>SUMIFS(Set!$I$5:$I$619,Set!$S$5:$S$619,"Despesa",Set!$F$5:$F$619,CPagar!$D127,Set!$J$5:$J$619,"Não Pago")</f>
        <v>0</v>
      </c>
      <c r="N127" s="65">
        <f>SUMIFS(Out!$I$5:$I$619,Out!$S$5:$S$619,"Despesa",Out!$F$5:$F$619,CPagar!$D127,Out!$J$5:$J$619,"Não Pago")</f>
        <v>0</v>
      </c>
      <c r="O127" s="65">
        <f>SUMIFS(Nov!$I$5:$I$619,Nov!$S$5:$S$619,"Despesa",Nov!$F$5:$F$619,CPagar!$D127,Nov!$J$5:$J$619,"Não Pago")</f>
        <v>0</v>
      </c>
      <c r="P127" s="65">
        <f>SUMIFS(Dez!$I$5:$I$619,Dez!$S$5:$S$619,"Despesa",Dez!$F$5:$F$619,CPagar!$D127,Dez!$J$5:$J$619,"Não Pago")</f>
        <v>0</v>
      </c>
      <c r="Q127" s="62">
        <f t="shared" si="16"/>
        <v>0</v>
      </c>
    </row>
    <row r="128" spans="3:17" ht="28.5" customHeight="1" thickTop="1" thickBot="1" x14ac:dyDescent="0.25">
      <c r="C128" s="45" t="str">
        <f>'PC Despesas'!F23</f>
        <v>5.2.19</v>
      </c>
      <c r="D128" s="46" t="str">
        <f>VLOOKUP(C128,'PC Despesas'!$F$4:$G$103,2,FALSE)</f>
        <v>-</v>
      </c>
      <c r="E128" s="65">
        <f>SUMIFS(Jan!$I$5:$I$619,Jan!$S$5:$S$619,"Despesa",Jan!$F$5:$F$619,CPagar!$D128,Jan!$J$5:$J$619,"Não Pago")</f>
        <v>0</v>
      </c>
      <c r="F128" s="65">
        <f>SUMIFS(Fev!$I$5:$I$619,Fev!$S$5:$S$619,"Despesa",Fev!$F$5:$F$619,CPagar!$D128,Fev!$J$5:$J$619,"Não Pago")</f>
        <v>0</v>
      </c>
      <c r="G128" s="65">
        <f>SUMIFS(Mar!$I$5:$I$619,Mar!$S$5:$S$619,"Despesa",Mar!$F$5:$F$619,CPagar!$D128,Mar!$J$5:$J$619,"Não Pago")</f>
        <v>0</v>
      </c>
      <c r="H128" s="65">
        <f>SUMIFS(Abr!$I$5:$I$619,Abr!$S$5:$S$619,"Despesa",Abr!$F$5:$F$619,CPagar!$D128,Abr!$J$5:$J$619,"Não Pago")</f>
        <v>0</v>
      </c>
      <c r="I128" s="65">
        <f>SUMIFS(Mai!$I$5:$I$619,Mai!$S$5:$S$619,"Despesa",Mai!$F$5:$F$619,CPagar!$D128,Mai!$J$5:$J$619,"Não Pago")</f>
        <v>0</v>
      </c>
      <c r="J128" s="65">
        <f>SUMIFS(Jun!$I$5:$I$619,Jun!$S$5:$S$619,"Despesa",Jun!$F$5:$F$619,CPagar!$D128,Jun!$J$5:$J$619,"Não Pago")</f>
        <v>0</v>
      </c>
      <c r="K128" s="65">
        <f>SUMIFS(Jul!$I$5:$I$619,Jul!$S$5:$S$619,"Despesa",Jul!$F$5:$F$619,CPagar!$D128,Jul!$J$5:$J$619,"Não Pago")</f>
        <v>0</v>
      </c>
      <c r="L128" s="65">
        <f>SUMIFS(Ago!$I$5:$I$619,Ago!$S$5:$S$619,"Despesa",Ago!$F$5:$F$619,CPagar!$D128,Ago!$J$5:$J$619,"Não Pago")</f>
        <v>0</v>
      </c>
      <c r="M128" s="65">
        <f>SUMIFS(Set!$I$5:$I$619,Set!$S$5:$S$619,"Despesa",Set!$F$5:$F$619,CPagar!$D128,Set!$J$5:$J$619,"Não Pago")</f>
        <v>0</v>
      </c>
      <c r="N128" s="65">
        <f>SUMIFS(Out!$I$5:$I$619,Out!$S$5:$S$619,"Despesa",Out!$F$5:$F$619,CPagar!$D128,Out!$J$5:$J$619,"Não Pago")</f>
        <v>0</v>
      </c>
      <c r="O128" s="65">
        <f>SUMIFS(Nov!$I$5:$I$619,Nov!$S$5:$S$619,"Despesa",Nov!$F$5:$F$619,CPagar!$D128,Nov!$J$5:$J$619,"Não Pago")</f>
        <v>0</v>
      </c>
      <c r="P128" s="65">
        <f>SUMIFS(Dez!$I$5:$I$619,Dez!$S$5:$S$619,"Despesa",Dez!$F$5:$F$619,CPagar!$D128,Dez!$J$5:$J$619,"Não Pago")</f>
        <v>0</v>
      </c>
      <c r="Q128" s="62">
        <f t="shared" si="16"/>
        <v>0</v>
      </c>
    </row>
    <row r="129" spans="3:17" ht="28.5" customHeight="1" thickTop="1" thickBot="1" x14ac:dyDescent="0.25">
      <c r="C129" s="45" t="str">
        <f>'PC Despesas'!F24</f>
        <v>5.2.20</v>
      </c>
      <c r="D129" s="46" t="str">
        <f>VLOOKUP(C129,'PC Despesas'!$F$4:$G$103,2,FALSE)</f>
        <v>-</v>
      </c>
      <c r="E129" s="65">
        <f>SUMIFS(Jan!$I$5:$I$619,Jan!$S$5:$S$619,"Despesa",Jan!$F$5:$F$619,CPagar!$D129,Jan!$J$5:$J$619,"Não Pago")</f>
        <v>0</v>
      </c>
      <c r="F129" s="65">
        <f>SUMIFS(Fev!$I$5:$I$619,Fev!$S$5:$S$619,"Despesa",Fev!$F$5:$F$619,CPagar!$D129,Fev!$J$5:$J$619,"Não Pago")</f>
        <v>0</v>
      </c>
      <c r="G129" s="65">
        <f>SUMIFS(Mar!$I$5:$I$619,Mar!$S$5:$S$619,"Despesa",Mar!$F$5:$F$619,CPagar!$D129,Mar!$J$5:$J$619,"Não Pago")</f>
        <v>0</v>
      </c>
      <c r="H129" s="65">
        <f>SUMIFS(Abr!$I$5:$I$619,Abr!$S$5:$S$619,"Despesa",Abr!$F$5:$F$619,CPagar!$D129,Abr!$J$5:$J$619,"Não Pago")</f>
        <v>0</v>
      </c>
      <c r="I129" s="65">
        <f>SUMIFS(Mai!$I$5:$I$619,Mai!$S$5:$S$619,"Despesa",Mai!$F$5:$F$619,CPagar!$D129,Mai!$J$5:$J$619,"Não Pago")</f>
        <v>0</v>
      </c>
      <c r="J129" s="65">
        <f>SUMIFS(Jun!$I$5:$I$619,Jun!$S$5:$S$619,"Despesa",Jun!$F$5:$F$619,CPagar!$D129,Jun!$J$5:$J$619,"Não Pago")</f>
        <v>0</v>
      </c>
      <c r="K129" s="65">
        <f>SUMIFS(Jul!$I$5:$I$619,Jul!$S$5:$S$619,"Despesa",Jul!$F$5:$F$619,CPagar!$D129,Jul!$J$5:$J$619,"Não Pago")</f>
        <v>0</v>
      </c>
      <c r="L129" s="65">
        <f>SUMIFS(Ago!$I$5:$I$619,Ago!$S$5:$S$619,"Despesa",Ago!$F$5:$F$619,CPagar!$D129,Ago!$J$5:$J$619,"Não Pago")</f>
        <v>0</v>
      </c>
      <c r="M129" s="65">
        <f>SUMIFS(Set!$I$5:$I$619,Set!$S$5:$S$619,"Despesa",Set!$F$5:$F$619,CPagar!$D129,Set!$J$5:$J$619,"Não Pago")</f>
        <v>0</v>
      </c>
      <c r="N129" s="65">
        <f>SUMIFS(Out!$I$5:$I$619,Out!$S$5:$S$619,"Despesa",Out!$F$5:$F$619,CPagar!$D129,Out!$J$5:$J$619,"Não Pago")</f>
        <v>0</v>
      </c>
      <c r="O129" s="65">
        <f>SUMIFS(Nov!$I$5:$I$619,Nov!$S$5:$S$619,"Despesa",Nov!$F$5:$F$619,CPagar!$D129,Nov!$J$5:$J$619,"Não Pago")</f>
        <v>0</v>
      </c>
      <c r="P129" s="65">
        <f>SUMIFS(Dez!$I$5:$I$619,Dez!$S$5:$S$619,"Despesa",Dez!$F$5:$F$619,CPagar!$D129,Dez!$J$5:$J$619,"Não Pago")</f>
        <v>0</v>
      </c>
      <c r="Q129" s="62">
        <f t="shared" si="16"/>
        <v>0</v>
      </c>
    </row>
    <row r="130" spans="3:17" ht="28.5" customHeight="1" thickTop="1" thickBot="1" x14ac:dyDescent="0.25">
      <c r="C130" s="45" t="str">
        <f>'PC Despesas'!F25</f>
        <v>5.2.21</v>
      </c>
      <c r="D130" s="46" t="str">
        <f>VLOOKUP(C130,'PC Despesas'!$F$4:$G$103,2,FALSE)</f>
        <v>-</v>
      </c>
      <c r="E130" s="65">
        <f>SUMIFS(Jan!$I$5:$I$619,Jan!$S$5:$S$619,"Despesa",Jan!$F$5:$F$619,CPagar!$D130,Jan!$J$5:$J$619,"Não Pago")</f>
        <v>0</v>
      </c>
      <c r="F130" s="65">
        <f>SUMIFS(Fev!$I$5:$I$619,Fev!$S$5:$S$619,"Despesa",Fev!$F$5:$F$619,CPagar!$D130,Fev!$J$5:$J$619,"Não Pago")</f>
        <v>0</v>
      </c>
      <c r="G130" s="65">
        <f>SUMIFS(Mar!$I$5:$I$619,Mar!$S$5:$S$619,"Despesa",Mar!$F$5:$F$619,CPagar!$D130,Mar!$J$5:$J$619,"Não Pago")</f>
        <v>0</v>
      </c>
      <c r="H130" s="65">
        <f>SUMIFS(Abr!$I$5:$I$619,Abr!$S$5:$S$619,"Despesa",Abr!$F$5:$F$619,CPagar!$D130,Abr!$J$5:$J$619,"Não Pago")</f>
        <v>0</v>
      </c>
      <c r="I130" s="65">
        <f>SUMIFS(Mai!$I$5:$I$619,Mai!$S$5:$S$619,"Despesa",Mai!$F$5:$F$619,CPagar!$D130,Mai!$J$5:$J$619,"Não Pago")</f>
        <v>0</v>
      </c>
      <c r="J130" s="65">
        <f>SUMIFS(Jun!$I$5:$I$619,Jun!$S$5:$S$619,"Despesa",Jun!$F$5:$F$619,CPagar!$D130,Jun!$J$5:$J$619,"Não Pago")</f>
        <v>0</v>
      </c>
      <c r="K130" s="65">
        <f>SUMIFS(Jul!$I$5:$I$619,Jul!$S$5:$S$619,"Despesa",Jul!$F$5:$F$619,CPagar!$D130,Jul!$J$5:$J$619,"Não Pago")</f>
        <v>0</v>
      </c>
      <c r="L130" s="65">
        <f>SUMIFS(Ago!$I$5:$I$619,Ago!$S$5:$S$619,"Despesa",Ago!$F$5:$F$619,CPagar!$D130,Ago!$J$5:$J$619,"Não Pago")</f>
        <v>0</v>
      </c>
      <c r="M130" s="65">
        <f>SUMIFS(Set!$I$5:$I$619,Set!$S$5:$S$619,"Despesa",Set!$F$5:$F$619,CPagar!$D130,Set!$J$5:$J$619,"Não Pago")</f>
        <v>0</v>
      </c>
      <c r="N130" s="65">
        <f>SUMIFS(Out!$I$5:$I$619,Out!$S$5:$S$619,"Despesa",Out!$F$5:$F$619,CPagar!$D130,Out!$J$5:$J$619,"Não Pago")</f>
        <v>0</v>
      </c>
      <c r="O130" s="65">
        <f>SUMIFS(Nov!$I$5:$I$619,Nov!$S$5:$S$619,"Despesa",Nov!$F$5:$F$619,CPagar!$D130,Nov!$J$5:$J$619,"Não Pago")</f>
        <v>0</v>
      </c>
      <c r="P130" s="65">
        <f>SUMIFS(Dez!$I$5:$I$619,Dez!$S$5:$S$619,"Despesa",Dez!$F$5:$F$619,CPagar!$D130,Dez!$J$5:$J$619,"Não Pago")</f>
        <v>0</v>
      </c>
      <c r="Q130" s="62">
        <f t="shared" si="16"/>
        <v>0</v>
      </c>
    </row>
    <row r="131" spans="3:17" ht="28.5" customHeight="1" thickTop="1" thickBot="1" x14ac:dyDescent="0.25">
      <c r="C131" s="45" t="str">
        <f>'PC Despesas'!F26</f>
        <v>5.2.22</v>
      </c>
      <c r="D131" s="46" t="str">
        <f>VLOOKUP(C131,'PC Despesas'!$F$4:$G$103,2,FALSE)</f>
        <v>-</v>
      </c>
      <c r="E131" s="65">
        <f>SUMIFS(Jan!$I$5:$I$619,Jan!$S$5:$S$619,"Despesa",Jan!$F$5:$F$619,CPagar!$D131,Jan!$J$5:$J$619,"Não Pago")</f>
        <v>0</v>
      </c>
      <c r="F131" s="65">
        <f>SUMIFS(Fev!$I$5:$I$619,Fev!$S$5:$S$619,"Despesa",Fev!$F$5:$F$619,CPagar!$D131,Fev!$J$5:$J$619,"Não Pago")</f>
        <v>0</v>
      </c>
      <c r="G131" s="65">
        <f>SUMIFS(Mar!$I$5:$I$619,Mar!$S$5:$S$619,"Despesa",Mar!$F$5:$F$619,CPagar!$D131,Mar!$J$5:$J$619,"Não Pago")</f>
        <v>0</v>
      </c>
      <c r="H131" s="65">
        <f>SUMIFS(Abr!$I$5:$I$619,Abr!$S$5:$S$619,"Despesa",Abr!$F$5:$F$619,CPagar!$D131,Abr!$J$5:$J$619,"Não Pago")</f>
        <v>0</v>
      </c>
      <c r="I131" s="65">
        <f>SUMIFS(Mai!$I$5:$I$619,Mai!$S$5:$S$619,"Despesa",Mai!$F$5:$F$619,CPagar!$D131,Mai!$J$5:$J$619,"Não Pago")</f>
        <v>0</v>
      </c>
      <c r="J131" s="65">
        <f>SUMIFS(Jun!$I$5:$I$619,Jun!$S$5:$S$619,"Despesa",Jun!$F$5:$F$619,CPagar!$D131,Jun!$J$5:$J$619,"Não Pago")</f>
        <v>0</v>
      </c>
      <c r="K131" s="65">
        <f>SUMIFS(Jul!$I$5:$I$619,Jul!$S$5:$S$619,"Despesa",Jul!$F$5:$F$619,CPagar!$D131,Jul!$J$5:$J$619,"Não Pago")</f>
        <v>0</v>
      </c>
      <c r="L131" s="65">
        <f>SUMIFS(Ago!$I$5:$I$619,Ago!$S$5:$S$619,"Despesa",Ago!$F$5:$F$619,CPagar!$D131,Ago!$J$5:$J$619,"Não Pago")</f>
        <v>0</v>
      </c>
      <c r="M131" s="65">
        <f>SUMIFS(Set!$I$5:$I$619,Set!$S$5:$S$619,"Despesa",Set!$F$5:$F$619,CPagar!$D131,Set!$J$5:$J$619,"Não Pago")</f>
        <v>0</v>
      </c>
      <c r="N131" s="65">
        <f>SUMIFS(Out!$I$5:$I$619,Out!$S$5:$S$619,"Despesa",Out!$F$5:$F$619,CPagar!$D131,Out!$J$5:$J$619,"Não Pago")</f>
        <v>0</v>
      </c>
      <c r="O131" s="65">
        <f>SUMIFS(Nov!$I$5:$I$619,Nov!$S$5:$S$619,"Despesa",Nov!$F$5:$F$619,CPagar!$D131,Nov!$J$5:$J$619,"Não Pago")</f>
        <v>0</v>
      </c>
      <c r="P131" s="65">
        <f>SUMIFS(Dez!$I$5:$I$619,Dez!$S$5:$S$619,"Despesa",Dez!$F$5:$F$619,CPagar!$D131,Dez!$J$5:$J$619,"Não Pago")</f>
        <v>0</v>
      </c>
      <c r="Q131" s="62">
        <f t="shared" si="16"/>
        <v>0</v>
      </c>
    </row>
    <row r="132" spans="3:17" ht="28.5" customHeight="1" thickTop="1" thickBot="1" x14ac:dyDescent="0.25">
      <c r="C132" s="45" t="str">
        <f>'PC Despesas'!F27</f>
        <v>5.2.23</v>
      </c>
      <c r="D132" s="46" t="str">
        <f>VLOOKUP(C132,'PC Despesas'!$F$4:$G$103,2,FALSE)</f>
        <v>-</v>
      </c>
      <c r="E132" s="65">
        <f>SUMIFS(Jan!$I$5:$I$619,Jan!$S$5:$S$619,"Despesa",Jan!$F$5:$F$619,CPagar!$D132,Jan!$J$5:$J$619,"Não Pago")</f>
        <v>0</v>
      </c>
      <c r="F132" s="65">
        <f>SUMIFS(Fev!$I$5:$I$619,Fev!$S$5:$S$619,"Despesa",Fev!$F$5:$F$619,CPagar!$D132,Fev!$J$5:$J$619,"Não Pago")</f>
        <v>0</v>
      </c>
      <c r="G132" s="65">
        <f>SUMIFS(Mar!$I$5:$I$619,Mar!$S$5:$S$619,"Despesa",Mar!$F$5:$F$619,CPagar!$D132,Mar!$J$5:$J$619,"Não Pago")</f>
        <v>0</v>
      </c>
      <c r="H132" s="65">
        <f>SUMIFS(Abr!$I$5:$I$619,Abr!$S$5:$S$619,"Despesa",Abr!$F$5:$F$619,CPagar!$D132,Abr!$J$5:$J$619,"Não Pago")</f>
        <v>0</v>
      </c>
      <c r="I132" s="65">
        <f>SUMIFS(Mai!$I$5:$I$619,Mai!$S$5:$S$619,"Despesa",Mai!$F$5:$F$619,CPagar!$D132,Mai!$J$5:$J$619,"Não Pago")</f>
        <v>0</v>
      </c>
      <c r="J132" s="65">
        <f>SUMIFS(Jun!$I$5:$I$619,Jun!$S$5:$S$619,"Despesa",Jun!$F$5:$F$619,CPagar!$D132,Jun!$J$5:$J$619,"Não Pago")</f>
        <v>0</v>
      </c>
      <c r="K132" s="65">
        <f>SUMIFS(Jul!$I$5:$I$619,Jul!$S$5:$S$619,"Despesa",Jul!$F$5:$F$619,CPagar!$D132,Jul!$J$5:$J$619,"Não Pago")</f>
        <v>0</v>
      </c>
      <c r="L132" s="65">
        <f>SUMIFS(Ago!$I$5:$I$619,Ago!$S$5:$S$619,"Despesa",Ago!$F$5:$F$619,CPagar!$D132,Ago!$J$5:$J$619,"Não Pago")</f>
        <v>0</v>
      </c>
      <c r="M132" s="65">
        <f>SUMIFS(Set!$I$5:$I$619,Set!$S$5:$S$619,"Despesa",Set!$F$5:$F$619,CPagar!$D132,Set!$J$5:$J$619,"Não Pago")</f>
        <v>0</v>
      </c>
      <c r="N132" s="65">
        <f>SUMIFS(Out!$I$5:$I$619,Out!$S$5:$S$619,"Despesa",Out!$F$5:$F$619,CPagar!$D132,Out!$J$5:$J$619,"Não Pago")</f>
        <v>0</v>
      </c>
      <c r="O132" s="65">
        <f>SUMIFS(Nov!$I$5:$I$619,Nov!$S$5:$S$619,"Despesa",Nov!$F$5:$F$619,CPagar!$D132,Nov!$J$5:$J$619,"Não Pago")</f>
        <v>0</v>
      </c>
      <c r="P132" s="65">
        <f>SUMIFS(Dez!$I$5:$I$619,Dez!$S$5:$S$619,"Despesa",Dez!$F$5:$F$619,CPagar!$D132,Dez!$J$5:$J$619,"Não Pago")</f>
        <v>0</v>
      </c>
      <c r="Q132" s="62">
        <f t="shared" si="16"/>
        <v>0</v>
      </c>
    </row>
    <row r="133" spans="3:17" ht="28.5" customHeight="1" thickTop="1" thickBot="1" x14ac:dyDescent="0.25">
      <c r="C133" s="45" t="str">
        <f>'PC Despesas'!F28</f>
        <v>5.2.24</v>
      </c>
      <c r="D133" s="46" t="str">
        <f>VLOOKUP(C133,'PC Despesas'!$F$4:$G$103,2,FALSE)</f>
        <v>-</v>
      </c>
      <c r="E133" s="65">
        <f>SUMIFS(Jan!$I$5:$I$619,Jan!$S$5:$S$619,"Despesa",Jan!$F$5:$F$619,CPagar!$D133,Jan!$J$5:$J$619,"Não Pago")</f>
        <v>0</v>
      </c>
      <c r="F133" s="65">
        <f>SUMIFS(Fev!$I$5:$I$619,Fev!$S$5:$S$619,"Despesa",Fev!$F$5:$F$619,CPagar!$D133,Fev!$J$5:$J$619,"Não Pago")</f>
        <v>0</v>
      </c>
      <c r="G133" s="65">
        <f>SUMIFS(Mar!$I$5:$I$619,Mar!$S$5:$S$619,"Despesa",Mar!$F$5:$F$619,CPagar!$D133,Mar!$J$5:$J$619,"Não Pago")</f>
        <v>0</v>
      </c>
      <c r="H133" s="65">
        <f>SUMIFS(Abr!$I$5:$I$619,Abr!$S$5:$S$619,"Despesa",Abr!$F$5:$F$619,CPagar!$D133,Abr!$J$5:$J$619,"Não Pago")</f>
        <v>0</v>
      </c>
      <c r="I133" s="65">
        <f>SUMIFS(Mai!$I$5:$I$619,Mai!$S$5:$S$619,"Despesa",Mai!$F$5:$F$619,CPagar!$D133,Mai!$J$5:$J$619,"Não Pago")</f>
        <v>0</v>
      </c>
      <c r="J133" s="65">
        <f>SUMIFS(Jun!$I$5:$I$619,Jun!$S$5:$S$619,"Despesa",Jun!$F$5:$F$619,CPagar!$D133,Jun!$J$5:$J$619,"Não Pago")</f>
        <v>0</v>
      </c>
      <c r="K133" s="65">
        <f>SUMIFS(Jul!$I$5:$I$619,Jul!$S$5:$S$619,"Despesa",Jul!$F$5:$F$619,CPagar!$D133,Jul!$J$5:$J$619,"Não Pago")</f>
        <v>0</v>
      </c>
      <c r="L133" s="65">
        <f>SUMIFS(Ago!$I$5:$I$619,Ago!$S$5:$S$619,"Despesa",Ago!$F$5:$F$619,CPagar!$D133,Ago!$J$5:$J$619,"Não Pago")</f>
        <v>0</v>
      </c>
      <c r="M133" s="65">
        <f>SUMIFS(Set!$I$5:$I$619,Set!$S$5:$S$619,"Despesa",Set!$F$5:$F$619,CPagar!$D133,Set!$J$5:$J$619,"Não Pago")</f>
        <v>0</v>
      </c>
      <c r="N133" s="65">
        <f>SUMIFS(Out!$I$5:$I$619,Out!$S$5:$S$619,"Despesa",Out!$F$5:$F$619,CPagar!$D133,Out!$J$5:$J$619,"Não Pago")</f>
        <v>0</v>
      </c>
      <c r="O133" s="65">
        <f>SUMIFS(Nov!$I$5:$I$619,Nov!$S$5:$S$619,"Despesa",Nov!$F$5:$F$619,CPagar!$D133,Nov!$J$5:$J$619,"Não Pago")</f>
        <v>0</v>
      </c>
      <c r="P133" s="65">
        <f>SUMIFS(Dez!$I$5:$I$619,Dez!$S$5:$S$619,"Despesa",Dez!$F$5:$F$619,CPagar!$D133,Dez!$J$5:$J$619,"Não Pago")</f>
        <v>0</v>
      </c>
      <c r="Q133" s="62">
        <f t="shared" si="16"/>
        <v>0</v>
      </c>
    </row>
    <row r="134" spans="3:17" ht="28.5" customHeight="1" thickTop="1" thickBot="1" x14ac:dyDescent="0.25">
      <c r="C134" s="45" t="str">
        <f>'PC Despesas'!F29</f>
        <v>5.2.25</v>
      </c>
      <c r="D134" s="46" t="str">
        <f>VLOOKUP(C134,'PC Despesas'!$F$4:$G$103,2,FALSE)</f>
        <v>-</v>
      </c>
      <c r="E134" s="65">
        <f>SUMIFS(Jan!$I$5:$I$619,Jan!$S$5:$S$619,"Despesa",Jan!$F$5:$F$619,CPagar!$D134,Jan!$J$5:$J$619,"Não Pago")</f>
        <v>0</v>
      </c>
      <c r="F134" s="65">
        <f>SUMIFS(Fev!$I$5:$I$619,Fev!$S$5:$S$619,"Despesa",Fev!$F$5:$F$619,CPagar!$D134,Fev!$J$5:$J$619,"Não Pago")</f>
        <v>0</v>
      </c>
      <c r="G134" s="65">
        <f>SUMIFS(Mar!$I$5:$I$619,Mar!$S$5:$S$619,"Despesa",Mar!$F$5:$F$619,CPagar!$D134,Mar!$J$5:$J$619,"Não Pago")</f>
        <v>0</v>
      </c>
      <c r="H134" s="65">
        <f>SUMIFS(Abr!$I$5:$I$619,Abr!$S$5:$S$619,"Despesa",Abr!$F$5:$F$619,CPagar!$D134,Abr!$J$5:$J$619,"Não Pago")</f>
        <v>0</v>
      </c>
      <c r="I134" s="65">
        <f>SUMIFS(Mai!$I$5:$I$619,Mai!$S$5:$S$619,"Despesa",Mai!$F$5:$F$619,CPagar!$D134,Mai!$J$5:$J$619,"Não Pago")</f>
        <v>0</v>
      </c>
      <c r="J134" s="65">
        <f>SUMIFS(Jun!$I$5:$I$619,Jun!$S$5:$S$619,"Despesa",Jun!$F$5:$F$619,CPagar!$D134,Jun!$J$5:$J$619,"Não Pago")</f>
        <v>0</v>
      </c>
      <c r="K134" s="65">
        <f>SUMIFS(Jul!$I$5:$I$619,Jul!$S$5:$S$619,"Despesa",Jul!$F$5:$F$619,CPagar!$D134,Jul!$J$5:$J$619,"Não Pago")</f>
        <v>0</v>
      </c>
      <c r="L134" s="65">
        <f>SUMIFS(Ago!$I$5:$I$619,Ago!$S$5:$S$619,"Despesa",Ago!$F$5:$F$619,CPagar!$D134,Ago!$J$5:$J$619,"Não Pago")</f>
        <v>0</v>
      </c>
      <c r="M134" s="65">
        <f>SUMIFS(Set!$I$5:$I$619,Set!$S$5:$S$619,"Despesa",Set!$F$5:$F$619,CPagar!$D134,Set!$J$5:$J$619,"Não Pago")</f>
        <v>0</v>
      </c>
      <c r="N134" s="65">
        <f>SUMIFS(Out!$I$5:$I$619,Out!$S$5:$S$619,"Despesa",Out!$F$5:$F$619,CPagar!$D134,Out!$J$5:$J$619,"Não Pago")</f>
        <v>0</v>
      </c>
      <c r="O134" s="65">
        <f>SUMIFS(Nov!$I$5:$I$619,Nov!$S$5:$S$619,"Despesa",Nov!$F$5:$F$619,CPagar!$D134,Nov!$J$5:$J$619,"Não Pago")</f>
        <v>0</v>
      </c>
      <c r="P134" s="65">
        <f>SUMIFS(Dez!$I$5:$I$619,Dez!$S$5:$S$619,"Despesa",Dez!$F$5:$F$619,CPagar!$D134,Dez!$J$5:$J$619,"Não Pago")</f>
        <v>0</v>
      </c>
      <c r="Q134" s="62">
        <f t="shared" si="16"/>
        <v>0</v>
      </c>
    </row>
    <row r="135" spans="3:17" ht="28.5" customHeight="1" thickTop="1" thickBot="1" x14ac:dyDescent="0.25">
      <c r="C135" s="45" t="str">
        <f>'PC Despesas'!F30</f>
        <v>5.2.26</v>
      </c>
      <c r="D135" s="46" t="str">
        <f>VLOOKUP(C135,'PC Despesas'!$F$4:$G$103,2,FALSE)</f>
        <v>-</v>
      </c>
      <c r="E135" s="65">
        <f>SUMIFS(Jan!$I$5:$I$619,Jan!$S$5:$S$619,"Despesa",Jan!$F$5:$F$619,CPagar!$D135,Jan!$J$5:$J$619,"Não Pago")</f>
        <v>0</v>
      </c>
      <c r="F135" s="65">
        <f>SUMIFS(Fev!$I$5:$I$619,Fev!$S$5:$S$619,"Despesa",Fev!$F$5:$F$619,CPagar!$D135,Fev!$J$5:$J$619,"Não Pago")</f>
        <v>0</v>
      </c>
      <c r="G135" s="65">
        <f>SUMIFS(Mar!$I$5:$I$619,Mar!$S$5:$S$619,"Despesa",Mar!$F$5:$F$619,CPagar!$D135,Mar!$J$5:$J$619,"Não Pago")</f>
        <v>0</v>
      </c>
      <c r="H135" s="65">
        <f>SUMIFS(Abr!$I$5:$I$619,Abr!$S$5:$S$619,"Despesa",Abr!$F$5:$F$619,CPagar!$D135,Abr!$J$5:$J$619,"Não Pago")</f>
        <v>0</v>
      </c>
      <c r="I135" s="65">
        <f>SUMIFS(Mai!$I$5:$I$619,Mai!$S$5:$S$619,"Despesa",Mai!$F$5:$F$619,CPagar!$D135,Mai!$J$5:$J$619,"Não Pago")</f>
        <v>0</v>
      </c>
      <c r="J135" s="65">
        <f>SUMIFS(Jun!$I$5:$I$619,Jun!$S$5:$S$619,"Despesa",Jun!$F$5:$F$619,CPagar!$D135,Jun!$J$5:$J$619,"Não Pago")</f>
        <v>0</v>
      </c>
      <c r="K135" s="65">
        <f>SUMIFS(Jul!$I$5:$I$619,Jul!$S$5:$S$619,"Despesa",Jul!$F$5:$F$619,CPagar!$D135,Jul!$J$5:$J$619,"Não Pago")</f>
        <v>0</v>
      </c>
      <c r="L135" s="65">
        <f>SUMIFS(Ago!$I$5:$I$619,Ago!$S$5:$S$619,"Despesa",Ago!$F$5:$F$619,CPagar!$D135,Ago!$J$5:$J$619,"Não Pago")</f>
        <v>0</v>
      </c>
      <c r="M135" s="65">
        <f>SUMIFS(Set!$I$5:$I$619,Set!$S$5:$S$619,"Despesa",Set!$F$5:$F$619,CPagar!$D135,Set!$J$5:$J$619,"Não Pago")</f>
        <v>0</v>
      </c>
      <c r="N135" s="65">
        <f>SUMIFS(Out!$I$5:$I$619,Out!$S$5:$S$619,"Despesa",Out!$F$5:$F$619,CPagar!$D135,Out!$J$5:$J$619,"Não Pago")</f>
        <v>0</v>
      </c>
      <c r="O135" s="65">
        <f>SUMIFS(Nov!$I$5:$I$619,Nov!$S$5:$S$619,"Despesa",Nov!$F$5:$F$619,CPagar!$D135,Nov!$J$5:$J$619,"Não Pago")</f>
        <v>0</v>
      </c>
      <c r="P135" s="65">
        <f>SUMIFS(Dez!$I$5:$I$619,Dez!$S$5:$S$619,"Despesa",Dez!$F$5:$F$619,CPagar!$D135,Dez!$J$5:$J$619,"Não Pago")</f>
        <v>0</v>
      </c>
      <c r="Q135" s="62">
        <f t="shared" si="16"/>
        <v>0</v>
      </c>
    </row>
    <row r="136" spans="3:17" ht="28.5" customHeight="1" thickTop="1" thickBot="1" x14ac:dyDescent="0.25">
      <c r="C136" s="45" t="str">
        <f>'PC Despesas'!F31</f>
        <v>5.2.27</v>
      </c>
      <c r="D136" s="46" t="str">
        <f>VLOOKUP(C136,'PC Despesas'!$F$4:$G$103,2,FALSE)</f>
        <v>-</v>
      </c>
      <c r="E136" s="65">
        <f>SUMIFS(Jan!$I$5:$I$619,Jan!$S$5:$S$619,"Despesa",Jan!$F$5:$F$619,CPagar!$D136,Jan!$J$5:$J$619,"Não Pago")</f>
        <v>0</v>
      </c>
      <c r="F136" s="65">
        <f>SUMIFS(Fev!$I$5:$I$619,Fev!$S$5:$S$619,"Despesa",Fev!$F$5:$F$619,CPagar!$D136,Fev!$J$5:$J$619,"Não Pago")</f>
        <v>0</v>
      </c>
      <c r="G136" s="65">
        <f>SUMIFS(Mar!$I$5:$I$619,Mar!$S$5:$S$619,"Despesa",Mar!$F$5:$F$619,CPagar!$D136,Mar!$J$5:$J$619,"Não Pago")</f>
        <v>0</v>
      </c>
      <c r="H136" s="65">
        <f>SUMIFS(Abr!$I$5:$I$619,Abr!$S$5:$S$619,"Despesa",Abr!$F$5:$F$619,CPagar!$D136,Abr!$J$5:$J$619,"Não Pago")</f>
        <v>0</v>
      </c>
      <c r="I136" s="65">
        <f>SUMIFS(Mai!$I$5:$I$619,Mai!$S$5:$S$619,"Despesa",Mai!$F$5:$F$619,CPagar!$D136,Mai!$J$5:$J$619,"Não Pago")</f>
        <v>0</v>
      </c>
      <c r="J136" s="65">
        <f>SUMIFS(Jun!$I$5:$I$619,Jun!$S$5:$S$619,"Despesa",Jun!$F$5:$F$619,CPagar!$D136,Jun!$J$5:$J$619,"Não Pago")</f>
        <v>0</v>
      </c>
      <c r="K136" s="65">
        <f>SUMIFS(Jul!$I$5:$I$619,Jul!$S$5:$S$619,"Despesa",Jul!$F$5:$F$619,CPagar!$D136,Jul!$J$5:$J$619,"Não Pago")</f>
        <v>0</v>
      </c>
      <c r="L136" s="65">
        <f>SUMIFS(Ago!$I$5:$I$619,Ago!$S$5:$S$619,"Despesa",Ago!$F$5:$F$619,CPagar!$D136,Ago!$J$5:$J$619,"Não Pago")</f>
        <v>0</v>
      </c>
      <c r="M136" s="65">
        <f>SUMIFS(Set!$I$5:$I$619,Set!$S$5:$S$619,"Despesa",Set!$F$5:$F$619,CPagar!$D136,Set!$J$5:$J$619,"Não Pago")</f>
        <v>0</v>
      </c>
      <c r="N136" s="65">
        <f>SUMIFS(Out!$I$5:$I$619,Out!$S$5:$S$619,"Despesa",Out!$F$5:$F$619,CPagar!$D136,Out!$J$5:$J$619,"Não Pago")</f>
        <v>0</v>
      </c>
      <c r="O136" s="65">
        <f>SUMIFS(Nov!$I$5:$I$619,Nov!$S$5:$S$619,"Despesa",Nov!$F$5:$F$619,CPagar!$D136,Nov!$J$5:$J$619,"Não Pago")</f>
        <v>0</v>
      </c>
      <c r="P136" s="65">
        <f>SUMIFS(Dez!$I$5:$I$619,Dez!$S$5:$S$619,"Despesa",Dez!$F$5:$F$619,CPagar!$D136,Dez!$J$5:$J$619,"Não Pago")</f>
        <v>0</v>
      </c>
      <c r="Q136" s="62">
        <f t="shared" si="16"/>
        <v>0</v>
      </c>
    </row>
    <row r="137" spans="3:17" ht="28.5" customHeight="1" thickTop="1" thickBot="1" x14ac:dyDescent="0.25">
      <c r="C137" s="45" t="str">
        <f>'PC Despesas'!F32</f>
        <v>5.2.28</v>
      </c>
      <c r="D137" s="46" t="str">
        <f>VLOOKUP(C137,'PC Despesas'!$F$4:$G$103,2,FALSE)</f>
        <v>-</v>
      </c>
      <c r="E137" s="65">
        <f>SUMIFS(Jan!$I$5:$I$619,Jan!$S$5:$S$619,"Despesa",Jan!$F$5:$F$619,CPagar!$D137,Jan!$J$5:$J$619,"Não Pago")</f>
        <v>0</v>
      </c>
      <c r="F137" s="65">
        <f>SUMIFS(Fev!$I$5:$I$619,Fev!$S$5:$S$619,"Despesa",Fev!$F$5:$F$619,CPagar!$D137,Fev!$J$5:$J$619,"Não Pago")</f>
        <v>0</v>
      </c>
      <c r="G137" s="65">
        <f>SUMIFS(Mar!$I$5:$I$619,Mar!$S$5:$S$619,"Despesa",Mar!$F$5:$F$619,CPagar!$D137,Mar!$J$5:$J$619,"Não Pago")</f>
        <v>0</v>
      </c>
      <c r="H137" s="65">
        <f>SUMIFS(Abr!$I$5:$I$619,Abr!$S$5:$S$619,"Despesa",Abr!$F$5:$F$619,CPagar!$D137,Abr!$J$5:$J$619,"Não Pago")</f>
        <v>0</v>
      </c>
      <c r="I137" s="65">
        <f>SUMIFS(Mai!$I$5:$I$619,Mai!$S$5:$S$619,"Despesa",Mai!$F$5:$F$619,CPagar!$D137,Mai!$J$5:$J$619,"Não Pago")</f>
        <v>0</v>
      </c>
      <c r="J137" s="65">
        <f>SUMIFS(Jun!$I$5:$I$619,Jun!$S$5:$S$619,"Despesa",Jun!$F$5:$F$619,CPagar!$D137,Jun!$J$5:$J$619,"Não Pago")</f>
        <v>0</v>
      </c>
      <c r="K137" s="65">
        <f>SUMIFS(Jul!$I$5:$I$619,Jul!$S$5:$S$619,"Despesa",Jul!$F$5:$F$619,CPagar!$D137,Jul!$J$5:$J$619,"Não Pago")</f>
        <v>0</v>
      </c>
      <c r="L137" s="65">
        <f>SUMIFS(Ago!$I$5:$I$619,Ago!$S$5:$S$619,"Despesa",Ago!$F$5:$F$619,CPagar!$D137,Ago!$J$5:$J$619,"Não Pago")</f>
        <v>0</v>
      </c>
      <c r="M137" s="65">
        <f>SUMIFS(Set!$I$5:$I$619,Set!$S$5:$S$619,"Despesa",Set!$F$5:$F$619,CPagar!$D137,Set!$J$5:$J$619,"Não Pago")</f>
        <v>0</v>
      </c>
      <c r="N137" s="65">
        <f>SUMIFS(Out!$I$5:$I$619,Out!$S$5:$S$619,"Despesa",Out!$F$5:$F$619,CPagar!$D137,Out!$J$5:$J$619,"Não Pago")</f>
        <v>0</v>
      </c>
      <c r="O137" s="65">
        <f>SUMIFS(Nov!$I$5:$I$619,Nov!$S$5:$S$619,"Despesa",Nov!$F$5:$F$619,CPagar!$D137,Nov!$J$5:$J$619,"Não Pago")</f>
        <v>0</v>
      </c>
      <c r="P137" s="65">
        <f>SUMIFS(Dez!$I$5:$I$619,Dez!$S$5:$S$619,"Despesa",Dez!$F$5:$F$619,CPagar!$D137,Dez!$J$5:$J$619,"Não Pago")</f>
        <v>0</v>
      </c>
      <c r="Q137" s="62">
        <f t="shared" si="16"/>
        <v>0</v>
      </c>
    </row>
    <row r="138" spans="3:17" ht="28.5" customHeight="1" thickTop="1" thickBot="1" x14ac:dyDescent="0.25">
      <c r="C138" s="45" t="str">
        <f>'PC Despesas'!F33</f>
        <v>5.2.29</v>
      </c>
      <c r="D138" s="46" t="str">
        <f>VLOOKUP(C138,'PC Despesas'!$F$4:$G$103,2,FALSE)</f>
        <v>-</v>
      </c>
      <c r="E138" s="65">
        <f>SUMIFS(Jan!$I$5:$I$619,Jan!$S$5:$S$619,"Despesa",Jan!$F$5:$F$619,CPagar!$D138,Jan!$J$5:$J$619,"Não Pago")</f>
        <v>0</v>
      </c>
      <c r="F138" s="65">
        <f>SUMIFS(Fev!$I$5:$I$619,Fev!$S$5:$S$619,"Despesa",Fev!$F$5:$F$619,CPagar!$D138,Fev!$J$5:$J$619,"Não Pago")</f>
        <v>0</v>
      </c>
      <c r="G138" s="65">
        <f>SUMIFS(Mar!$I$5:$I$619,Mar!$S$5:$S$619,"Despesa",Mar!$F$5:$F$619,CPagar!$D138,Mar!$J$5:$J$619,"Não Pago")</f>
        <v>0</v>
      </c>
      <c r="H138" s="65">
        <f>SUMIFS(Abr!$I$5:$I$619,Abr!$S$5:$S$619,"Despesa",Abr!$F$5:$F$619,CPagar!$D138,Abr!$J$5:$J$619,"Não Pago")</f>
        <v>0</v>
      </c>
      <c r="I138" s="65">
        <f>SUMIFS(Mai!$I$5:$I$619,Mai!$S$5:$S$619,"Despesa",Mai!$F$5:$F$619,CPagar!$D138,Mai!$J$5:$J$619,"Não Pago")</f>
        <v>0</v>
      </c>
      <c r="J138" s="65">
        <f>SUMIFS(Jun!$I$5:$I$619,Jun!$S$5:$S$619,"Despesa",Jun!$F$5:$F$619,CPagar!$D138,Jun!$J$5:$J$619,"Não Pago")</f>
        <v>0</v>
      </c>
      <c r="K138" s="65">
        <f>SUMIFS(Jul!$I$5:$I$619,Jul!$S$5:$S$619,"Despesa",Jul!$F$5:$F$619,CPagar!$D138,Jul!$J$5:$J$619,"Não Pago")</f>
        <v>0</v>
      </c>
      <c r="L138" s="65">
        <f>SUMIFS(Ago!$I$5:$I$619,Ago!$S$5:$S$619,"Despesa",Ago!$F$5:$F$619,CPagar!$D138,Ago!$J$5:$J$619,"Não Pago")</f>
        <v>0</v>
      </c>
      <c r="M138" s="65">
        <f>SUMIFS(Set!$I$5:$I$619,Set!$S$5:$S$619,"Despesa",Set!$F$5:$F$619,CPagar!$D138,Set!$J$5:$J$619,"Não Pago")</f>
        <v>0</v>
      </c>
      <c r="N138" s="65">
        <f>SUMIFS(Out!$I$5:$I$619,Out!$S$5:$S$619,"Despesa",Out!$F$5:$F$619,CPagar!$D138,Out!$J$5:$J$619,"Não Pago")</f>
        <v>0</v>
      </c>
      <c r="O138" s="65">
        <f>SUMIFS(Nov!$I$5:$I$619,Nov!$S$5:$S$619,"Despesa",Nov!$F$5:$F$619,CPagar!$D138,Nov!$J$5:$J$619,"Não Pago")</f>
        <v>0</v>
      </c>
      <c r="P138" s="65">
        <f>SUMIFS(Dez!$I$5:$I$619,Dez!$S$5:$S$619,"Despesa",Dez!$F$5:$F$619,CPagar!$D138,Dez!$J$5:$J$619,"Não Pago")</f>
        <v>0</v>
      </c>
      <c r="Q138" s="62">
        <f t="shared" si="16"/>
        <v>0</v>
      </c>
    </row>
    <row r="139" spans="3:17" ht="28.5" customHeight="1" thickTop="1" thickBot="1" x14ac:dyDescent="0.25">
      <c r="C139" s="45" t="str">
        <f>'PC Despesas'!F34</f>
        <v>5.2.30</v>
      </c>
      <c r="D139" s="46" t="str">
        <f>VLOOKUP(C139,'PC Despesas'!$F$4:$G$103,2,FALSE)</f>
        <v>-</v>
      </c>
      <c r="E139" s="65">
        <f>SUMIFS(Jan!$I$5:$I$619,Jan!$S$5:$S$619,"Despesa",Jan!$F$5:$F$619,CPagar!$D139,Jan!$J$5:$J$619,"Não Pago")</f>
        <v>0</v>
      </c>
      <c r="F139" s="65">
        <f>SUMIFS(Fev!$I$5:$I$619,Fev!$S$5:$S$619,"Despesa",Fev!$F$5:$F$619,CPagar!$D139,Fev!$J$5:$J$619,"Não Pago")</f>
        <v>0</v>
      </c>
      <c r="G139" s="65">
        <f>SUMIFS(Mar!$I$5:$I$619,Mar!$S$5:$S$619,"Despesa",Mar!$F$5:$F$619,CPagar!$D139,Mar!$J$5:$J$619,"Não Pago")</f>
        <v>0</v>
      </c>
      <c r="H139" s="65">
        <f>SUMIFS(Abr!$I$5:$I$619,Abr!$S$5:$S$619,"Despesa",Abr!$F$5:$F$619,CPagar!$D139,Abr!$J$5:$J$619,"Não Pago")</f>
        <v>0</v>
      </c>
      <c r="I139" s="65">
        <f>SUMIFS(Mai!$I$5:$I$619,Mai!$S$5:$S$619,"Despesa",Mai!$F$5:$F$619,CPagar!$D139,Mai!$J$5:$J$619,"Não Pago")</f>
        <v>0</v>
      </c>
      <c r="J139" s="65">
        <f>SUMIFS(Jun!$I$5:$I$619,Jun!$S$5:$S$619,"Despesa",Jun!$F$5:$F$619,CPagar!$D139,Jun!$J$5:$J$619,"Não Pago")</f>
        <v>0</v>
      </c>
      <c r="K139" s="65">
        <f>SUMIFS(Jul!$I$5:$I$619,Jul!$S$5:$S$619,"Despesa",Jul!$F$5:$F$619,CPagar!$D139,Jul!$J$5:$J$619,"Não Pago")</f>
        <v>0</v>
      </c>
      <c r="L139" s="65">
        <f>SUMIFS(Ago!$I$5:$I$619,Ago!$S$5:$S$619,"Despesa",Ago!$F$5:$F$619,CPagar!$D139,Ago!$J$5:$J$619,"Não Pago")</f>
        <v>0</v>
      </c>
      <c r="M139" s="65">
        <f>SUMIFS(Set!$I$5:$I$619,Set!$S$5:$S$619,"Despesa",Set!$F$5:$F$619,CPagar!$D139,Set!$J$5:$J$619,"Não Pago")</f>
        <v>0</v>
      </c>
      <c r="N139" s="65">
        <f>SUMIFS(Out!$I$5:$I$619,Out!$S$5:$S$619,"Despesa",Out!$F$5:$F$619,CPagar!$D139,Out!$J$5:$J$619,"Não Pago")</f>
        <v>0</v>
      </c>
      <c r="O139" s="65">
        <f>SUMIFS(Nov!$I$5:$I$619,Nov!$S$5:$S$619,"Despesa",Nov!$F$5:$F$619,CPagar!$D139,Nov!$J$5:$J$619,"Não Pago")</f>
        <v>0</v>
      </c>
      <c r="P139" s="65">
        <f>SUMIFS(Dez!$I$5:$I$619,Dez!$S$5:$S$619,"Despesa",Dez!$F$5:$F$619,CPagar!$D139,Dez!$J$5:$J$619,"Não Pago")</f>
        <v>0</v>
      </c>
      <c r="Q139" s="62">
        <f t="shared" si="16"/>
        <v>0</v>
      </c>
    </row>
    <row r="140" spans="3:17" ht="28.5" customHeight="1" thickTop="1" thickBot="1" x14ac:dyDescent="0.25">
      <c r="C140" s="45" t="str">
        <f>'PC Despesas'!F35</f>
        <v>5.2.31</v>
      </c>
      <c r="D140" s="46" t="str">
        <f>VLOOKUP(C140,'PC Despesas'!$F$4:$G$103,2,FALSE)</f>
        <v>-</v>
      </c>
      <c r="E140" s="65">
        <f>SUMIFS(Jan!$I$5:$I$619,Jan!$S$5:$S$619,"Despesa",Jan!$F$5:$F$619,CPagar!$D140,Jan!$J$5:$J$619,"Não Pago")</f>
        <v>0</v>
      </c>
      <c r="F140" s="65">
        <f>SUMIFS(Fev!$I$5:$I$619,Fev!$S$5:$S$619,"Despesa",Fev!$F$5:$F$619,CPagar!$D140,Fev!$J$5:$J$619,"Não Pago")</f>
        <v>0</v>
      </c>
      <c r="G140" s="65">
        <f>SUMIFS(Mar!$I$5:$I$619,Mar!$S$5:$S$619,"Despesa",Mar!$F$5:$F$619,CPagar!$D140,Mar!$J$5:$J$619,"Não Pago")</f>
        <v>0</v>
      </c>
      <c r="H140" s="65">
        <f>SUMIFS(Abr!$I$5:$I$619,Abr!$S$5:$S$619,"Despesa",Abr!$F$5:$F$619,CPagar!$D140,Abr!$J$5:$J$619,"Não Pago")</f>
        <v>0</v>
      </c>
      <c r="I140" s="65">
        <f>SUMIFS(Mai!$I$5:$I$619,Mai!$S$5:$S$619,"Despesa",Mai!$F$5:$F$619,CPagar!$D140,Mai!$J$5:$J$619,"Não Pago")</f>
        <v>0</v>
      </c>
      <c r="J140" s="65">
        <f>SUMIFS(Jun!$I$5:$I$619,Jun!$S$5:$S$619,"Despesa",Jun!$F$5:$F$619,CPagar!$D140,Jun!$J$5:$J$619,"Não Pago")</f>
        <v>0</v>
      </c>
      <c r="K140" s="65">
        <f>SUMIFS(Jul!$I$5:$I$619,Jul!$S$5:$S$619,"Despesa",Jul!$F$5:$F$619,CPagar!$D140,Jul!$J$5:$J$619,"Não Pago")</f>
        <v>0</v>
      </c>
      <c r="L140" s="65">
        <f>SUMIFS(Ago!$I$5:$I$619,Ago!$S$5:$S$619,"Despesa",Ago!$F$5:$F$619,CPagar!$D140,Ago!$J$5:$J$619,"Não Pago")</f>
        <v>0</v>
      </c>
      <c r="M140" s="65">
        <f>SUMIFS(Set!$I$5:$I$619,Set!$S$5:$S$619,"Despesa",Set!$F$5:$F$619,CPagar!$D140,Set!$J$5:$J$619,"Não Pago")</f>
        <v>0</v>
      </c>
      <c r="N140" s="65">
        <f>SUMIFS(Out!$I$5:$I$619,Out!$S$5:$S$619,"Despesa",Out!$F$5:$F$619,CPagar!$D140,Out!$J$5:$J$619,"Não Pago")</f>
        <v>0</v>
      </c>
      <c r="O140" s="65">
        <f>SUMIFS(Nov!$I$5:$I$619,Nov!$S$5:$S$619,"Despesa",Nov!$F$5:$F$619,CPagar!$D140,Nov!$J$5:$J$619,"Não Pago")</f>
        <v>0</v>
      </c>
      <c r="P140" s="65">
        <f>SUMIFS(Dez!$I$5:$I$619,Dez!$S$5:$S$619,"Despesa",Dez!$F$5:$F$619,CPagar!$D140,Dez!$J$5:$J$619,"Não Pago")</f>
        <v>0</v>
      </c>
      <c r="Q140" s="62">
        <f t="shared" si="16"/>
        <v>0</v>
      </c>
    </row>
    <row r="141" spans="3:17" ht="28.5" customHeight="1" thickTop="1" thickBot="1" x14ac:dyDescent="0.25">
      <c r="C141" s="45" t="str">
        <f>'PC Despesas'!F36</f>
        <v>5.2.32</v>
      </c>
      <c r="D141" s="46" t="str">
        <f>VLOOKUP(C141,'PC Despesas'!$F$4:$G$103,2,FALSE)</f>
        <v>-</v>
      </c>
      <c r="E141" s="65">
        <f>SUMIFS(Jan!$I$5:$I$619,Jan!$S$5:$S$619,"Despesa",Jan!$F$5:$F$619,CPagar!$D141,Jan!$J$5:$J$619,"Não Pago")</f>
        <v>0</v>
      </c>
      <c r="F141" s="65">
        <f>SUMIFS(Fev!$I$5:$I$619,Fev!$S$5:$S$619,"Despesa",Fev!$F$5:$F$619,CPagar!$D141,Fev!$J$5:$J$619,"Não Pago")</f>
        <v>0</v>
      </c>
      <c r="G141" s="65">
        <f>SUMIFS(Mar!$I$5:$I$619,Mar!$S$5:$S$619,"Despesa",Mar!$F$5:$F$619,CPagar!$D141,Mar!$J$5:$J$619,"Não Pago")</f>
        <v>0</v>
      </c>
      <c r="H141" s="65">
        <f>SUMIFS(Abr!$I$5:$I$619,Abr!$S$5:$S$619,"Despesa",Abr!$F$5:$F$619,CPagar!$D141,Abr!$J$5:$J$619,"Não Pago")</f>
        <v>0</v>
      </c>
      <c r="I141" s="65">
        <f>SUMIFS(Mai!$I$5:$I$619,Mai!$S$5:$S$619,"Despesa",Mai!$F$5:$F$619,CPagar!$D141,Mai!$J$5:$J$619,"Não Pago")</f>
        <v>0</v>
      </c>
      <c r="J141" s="65">
        <f>SUMIFS(Jun!$I$5:$I$619,Jun!$S$5:$S$619,"Despesa",Jun!$F$5:$F$619,CPagar!$D141,Jun!$J$5:$J$619,"Não Pago")</f>
        <v>0</v>
      </c>
      <c r="K141" s="65">
        <f>SUMIFS(Jul!$I$5:$I$619,Jul!$S$5:$S$619,"Despesa",Jul!$F$5:$F$619,CPagar!$D141,Jul!$J$5:$J$619,"Não Pago")</f>
        <v>0</v>
      </c>
      <c r="L141" s="65">
        <f>SUMIFS(Ago!$I$5:$I$619,Ago!$S$5:$S$619,"Despesa",Ago!$F$5:$F$619,CPagar!$D141,Ago!$J$5:$J$619,"Não Pago")</f>
        <v>0</v>
      </c>
      <c r="M141" s="65">
        <f>SUMIFS(Set!$I$5:$I$619,Set!$S$5:$S$619,"Despesa",Set!$F$5:$F$619,CPagar!$D141,Set!$J$5:$J$619,"Não Pago")</f>
        <v>0</v>
      </c>
      <c r="N141" s="65">
        <f>SUMIFS(Out!$I$5:$I$619,Out!$S$5:$S$619,"Despesa",Out!$F$5:$F$619,CPagar!$D141,Out!$J$5:$J$619,"Não Pago")</f>
        <v>0</v>
      </c>
      <c r="O141" s="65">
        <f>SUMIFS(Nov!$I$5:$I$619,Nov!$S$5:$S$619,"Despesa",Nov!$F$5:$F$619,CPagar!$D141,Nov!$J$5:$J$619,"Não Pago")</f>
        <v>0</v>
      </c>
      <c r="P141" s="65">
        <f>SUMIFS(Dez!$I$5:$I$619,Dez!$S$5:$S$619,"Despesa",Dez!$F$5:$F$619,CPagar!$D141,Dez!$J$5:$J$619,"Não Pago")</f>
        <v>0</v>
      </c>
      <c r="Q141" s="62">
        <f t="shared" si="16"/>
        <v>0</v>
      </c>
    </row>
    <row r="142" spans="3:17" ht="28.5" customHeight="1" thickTop="1" thickBot="1" x14ac:dyDescent="0.25">
      <c r="C142" s="45" t="str">
        <f>'PC Despesas'!F37</f>
        <v>5.2.33</v>
      </c>
      <c r="D142" s="46" t="str">
        <f>VLOOKUP(C142,'PC Despesas'!$F$4:$G$103,2,FALSE)</f>
        <v>-</v>
      </c>
      <c r="E142" s="65">
        <f>SUMIFS(Jan!$I$5:$I$619,Jan!$S$5:$S$619,"Despesa",Jan!$F$5:$F$619,CPagar!$D142,Jan!$J$5:$J$619,"Não Pago")</f>
        <v>0</v>
      </c>
      <c r="F142" s="65">
        <f>SUMIFS(Fev!$I$5:$I$619,Fev!$S$5:$S$619,"Despesa",Fev!$F$5:$F$619,CPagar!$D142,Fev!$J$5:$J$619,"Não Pago")</f>
        <v>0</v>
      </c>
      <c r="G142" s="65">
        <f>SUMIFS(Mar!$I$5:$I$619,Mar!$S$5:$S$619,"Despesa",Mar!$F$5:$F$619,CPagar!$D142,Mar!$J$5:$J$619,"Não Pago")</f>
        <v>0</v>
      </c>
      <c r="H142" s="65">
        <f>SUMIFS(Abr!$I$5:$I$619,Abr!$S$5:$S$619,"Despesa",Abr!$F$5:$F$619,CPagar!$D142,Abr!$J$5:$J$619,"Não Pago")</f>
        <v>0</v>
      </c>
      <c r="I142" s="65">
        <f>SUMIFS(Mai!$I$5:$I$619,Mai!$S$5:$S$619,"Despesa",Mai!$F$5:$F$619,CPagar!$D142,Mai!$J$5:$J$619,"Não Pago")</f>
        <v>0</v>
      </c>
      <c r="J142" s="65">
        <f>SUMIFS(Jun!$I$5:$I$619,Jun!$S$5:$S$619,"Despesa",Jun!$F$5:$F$619,CPagar!$D142,Jun!$J$5:$J$619,"Não Pago")</f>
        <v>0</v>
      </c>
      <c r="K142" s="65">
        <f>SUMIFS(Jul!$I$5:$I$619,Jul!$S$5:$S$619,"Despesa",Jul!$F$5:$F$619,CPagar!$D142,Jul!$J$5:$J$619,"Não Pago")</f>
        <v>0</v>
      </c>
      <c r="L142" s="65">
        <f>SUMIFS(Ago!$I$5:$I$619,Ago!$S$5:$S$619,"Despesa",Ago!$F$5:$F$619,CPagar!$D142,Ago!$J$5:$J$619,"Não Pago")</f>
        <v>0</v>
      </c>
      <c r="M142" s="65">
        <f>SUMIFS(Set!$I$5:$I$619,Set!$S$5:$S$619,"Despesa",Set!$F$5:$F$619,CPagar!$D142,Set!$J$5:$J$619,"Não Pago")</f>
        <v>0</v>
      </c>
      <c r="N142" s="65">
        <f>SUMIFS(Out!$I$5:$I$619,Out!$S$5:$S$619,"Despesa",Out!$F$5:$F$619,CPagar!$D142,Out!$J$5:$J$619,"Não Pago")</f>
        <v>0</v>
      </c>
      <c r="O142" s="65">
        <f>SUMIFS(Nov!$I$5:$I$619,Nov!$S$5:$S$619,"Despesa",Nov!$F$5:$F$619,CPagar!$D142,Nov!$J$5:$J$619,"Não Pago")</f>
        <v>0</v>
      </c>
      <c r="P142" s="65">
        <f>SUMIFS(Dez!$I$5:$I$619,Dez!$S$5:$S$619,"Despesa",Dez!$F$5:$F$619,CPagar!$D142,Dez!$J$5:$J$619,"Não Pago")</f>
        <v>0</v>
      </c>
      <c r="Q142" s="62">
        <f t="shared" si="16"/>
        <v>0</v>
      </c>
    </row>
    <row r="143" spans="3:17" ht="28.5" customHeight="1" thickTop="1" thickBot="1" x14ac:dyDescent="0.25">
      <c r="C143" s="45" t="str">
        <f>'PC Despesas'!F38</f>
        <v>5.2.34</v>
      </c>
      <c r="D143" s="46" t="str">
        <f>VLOOKUP(C143,'PC Despesas'!$F$4:$G$103,2,FALSE)</f>
        <v>-</v>
      </c>
      <c r="E143" s="65">
        <f>SUMIFS(Jan!$I$5:$I$619,Jan!$S$5:$S$619,"Despesa",Jan!$F$5:$F$619,CPagar!$D143,Jan!$J$5:$J$619,"Não Pago")</f>
        <v>0</v>
      </c>
      <c r="F143" s="65">
        <f>SUMIFS(Fev!$I$5:$I$619,Fev!$S$5:$S$619,"Despesa",Fev!$F$5:$F$619,CPagar!$D143,Fev!$J$5:$J$619,"Não Pago")</f>
        <v>0</v>
      </c>
      <c r="G143" s="65">
        <f>SUMIFS(Mar!$I$5:$I$619,Mar!$S$5:$S$619,"Despesa",Mar!$F$5:$F$619,CPagar!$D143,Mar!$J$5:$J$619,"Não Pago")</f>
        <v>0</v>
      </c>
      <c r="H143" s="65">
        <f>SUMIFS(Abr!$I$5:$I$619,Abr!$S$5:$S$619,"Despesa",Abr!$F$5:$F$619,CPagar!$D143,Abr!$J$5:$J$619,"Não Pago")</f>
        <v>0</v>
      </c>
      <c r="I143" s="65">
        <f>SUMIFS(Mai!$I$5:$I$619,Mai!$S$5:$S$619,"Despesa",Mai!$F$5:$F$619,CPagar!$D143,Mai!$J$5:$J$619,"Não Pago")</f>
        <v>0</v>
      </c>
      <c r="J143" s="65">
        <f>SUMIFS(Jun!$I$5:$I$619,Jun!$S$5:$S$619,"Despesa",Jun!$F$5:$F$619,CPagar!$D143,Jun!$J$5:$J$619,"Não Pago")</f>
        <v>0</v>
      </c>
      <c r="K143" s="65">
        <f>SUMIFS(Jul!$I$5:$I$619,Jul!$S$5:$S$619,"Despesa",Jul!$F$5:$F$619,CPagar!$D143,Jul!$J$5:$J$619,"Não Pago")</f>
        <v>0</v>
      </c>
      <c r="L143" s="65">
        <f>SUMIFS(Ago!$I$5:$I$619,Ago!$S$5:$S$619,"Despesa",Ago!$F$5:$F$619,CPagar!$D143,Ago!$J$5:$J$619,"Não Pago")</f>
        <v>0</v>
      </c>
      <c r="M143" s="65">
        <f>SUMIFS(Set!$I$5:$I$619,Set!$S$5:$S$619,"Despesa",Set!$F$5:$F$619,CPagar!$D143,Set!$J$5:$J$619,"Não Pago")</f>
        <v>0</v>
      </c>
      <c r="N143" s="65">
        <f>SUMIFS(Out!$I$5:$I$619,Out!$S$5:$S$619,"Despesa",Out!$F$5:$F$619,CPagar!$D143,Out!$J$5:$J$619,"Não Pago")</f>
        <v>0</v>
      </c>
      <c r="O143" s="65">
        <f>SUMIFS(Nov!$I$5:$I$619,Nov!$S$5:$S$619,"Despesa",Nov!$F$5:$F$619,CPagar!$D143,Nov!$J$5:$J$619,"Não Pago")</f>
        <v>0</v>
      </c>
      <c r="P143" s="65">
        <f>SUMIFS(Dez!$I$5:$I$619,Dez!$S$5:$S$619,"Despesa",Dez!$F$5:$F$619,CPagar!$D143,Dez!$J$5:$J$619,"Não Pago")</f>
        <v>0</v>
      </c>
      <c r="Q143" s="62">
        <f t="shared" si="16"/>
        <v>0</v>
      </c>
    </row>
    <row r="144" spans="3:17" ht="28.5" customHeight="1" thickTop="1" thickBot="1" x14ac:dyDescent="0.25">
      <c r="C144" s="45" t="str">
        <f>'PC Despesas'!F39</f>
        <v>5.2.35</v>
      </c>
      <c r="D144" s="46" t="str">
        <f>VLOOKUP(C144,'PC Despesas'!$F$4:$G$103,2,FALSE)</f>
        <v>-</v>
      </c>
      <c r="E144" s="65">
        <f>SUMIFS(Jan!$I$5:$I$619,Jan!$S$5:$S$619,"Despesa",Jan!$F$5:$F$619,CPagar!$D144,Jan!$J$5:$J$619,"Não Pago")</f>
        <v>0</v>
      </c>
      <c r="F144" s="65">
        <f>SUMIFS(Fev!$I$5:$I$619,Fev!$S$5:$S$619,"Despesa",Fev!$F$5:$F$619,CPagar!$D144,Fev!$J$5:$J$619,"Não Pago")</f>
        <v>0</v>
      </c>
      <c r="G144" s="65">
        <f>SUMIFS(Mar!$I$5:$I$619,Mar!$S$5:$S$619,"Despesa",Mar!$F$5:$F$619,CPagar!$D144,Mar!$J$5:$J$619,"Não Pago")</f>
        <v>0</v>
      </c>
      <c r="H144" s="65">
        <f>SUMIFS(Abr!$I$5:$I$619,Abr!$S$5:$S$619,"Despesa",Abr!$F$5:$F$619,CPagar!$D144,Abr!$J$5:$J$619,"Não Pago")</f>
        <v>0</v>
      </c>
      <c r="I144" s="65">
        <f>SUMIFS(Mai!$I$5:$I$619,Mai!$S$5:$S$619,"Despesa",Mai!$F$5:$F$619,CPagar!$D144,Mai!$J$5:$J$619,"Não Pago")</f>
        <v>0</v>
      </c>
      <c r="J144" s="65">
        <f>SUMIFS(Jun!$I$5:$I$619,Jun!$S$5:$S$619,"Despesa",Jun!$F$5:$F$619,CPagar!$D144,Jun!$J$5:$J$619,"Não Pago")</f>
        <v>0</v>
      </c>
      <c r="K144" s="65">
        <f>SUMIFS(Jul!$I$5:$I$619,Jul!$S$5:$S$619,"Despesa",Jul!$F$5:$F$619,CPagar!$D144,Jul!$J$5:$J$619,"Não Pago")</f>
        <v>0</v>
      </c>
      <c r="L144" s="65">
        <f>SUMIFS(Ago!$I$5:$I$619,Ago!$S$5:$S$619,"Despesa",Ago!$F$5:$F$619,CPagar!$D144,Ago!$J$5:$J$619,"Não Pago")</f>
        <v>0</v>
      </c>
      <c r="M144" s="65">
        <f>SUMIFS(Set!$I$5:$I$619,Set!$S$5:$S$619,"Despesa",Set!$F$5:$F$619,CPagar!$D144,Set!$J$5:$J$619,"Não Pago")</f>
        <v>0</v>
      </c>
      <c r="N144" s="65">
        <f>SUMIFS(Out!$I$5:$I$619,Out!$S$5:$S$619,"Despesa",Out!$F$5:$F$619,CPagar!$D144,Out!$J$5:$J$619,"Não Pago")</f>
        <v>0</v>
      </c>
      <c r="O144" s="65">
        <f>SUMIFS(Nov!$I$5:$I$619,Nov!$S$5:$S$619,"Despesa",Nov!$F$5:$F$619,CPagar!$D144,Nov!$J$5:$J$619,"Não Pago")</f>
        <v>0</v>
      </c>
      <c r="P144" s="65">
        <f>SUMIFS(Dez!$I$5:$I$619,Dez!$S$5:$S$619,"Despesa",Dez!$F$5:$F$619,CPagar!$D144,Dez!$J$5:$J$619,"Não Pago")</f>
        <v>0</v>
      </c>
      <c r="Q144" s="62">
        <f t="shared" si="16"/>
        <v>0</v>
      </c>
    </row>
    <row r="145" spans="3:17" ht="28.5" customHeight="1" thickTop="1" thickBot="1" x14ac:dyDescent="0.25">
      <c r="C145" s="45" t="str">
        <f>'PC Despesas'!F40</f>
        <v>5.2.36</v>
      </c>
      <c r="D145" s="46" t="str">
        <f>VLOOKUP(C145,'PC Despesas'!$F$4:$G$103,2,FALSE)</f>
        <v>-</v>
      </c>
      <c r="E145" s="65">
        <f>SUMIFS(Jan!$I$5:$I$619,Jan!$S$5:$S$619,"Despesa",Jan!$F$5:$F$619,CPagar!$D145,Jan!$J$5:$J$619,"Não Pago")</f>
        <v>0</v>
      </c>
      <c r="F145" s="65">
        <f>SUMIFS(Fev!$I$5:$I$619,Fev!$S$5:$S$619,"Despesa",Fev!$F$5:$F$619,CPagar!$D145,Fev!$J$5:$J$619,"Não Pago")</f>
        <v>0</v>
      </c>
      <c r="G145" s="65">
        <f>SUMIFS(Mar!$I$5:$I$619,Mar!$S$5:$S$619,"Despesa",Mar!$F$5:$F$619,CPagar!$D145,Mar!$J$5:$J$619,"Não Pago")</f>
        <v>0</v>
      </c>
      <c r="H145" s="65">
        <f>SUMIFS(Abr!$I$5:$I$619,Abr!$S$5:$S$619,"Despesa",Abr!$F$5:$F$619,CPagar!$D145,Abr!$J$5:$J$619,"Não Pago")</f>
        <v>0</v>
      </c>
      <c r="I145" s="65">
        <f>SUMIFS(Mai!$I$5:$I$619,Mai!$S$5:$S$619,"Despesa",Mai!$F$5:$F$619,CPagar!$D145,Mai!$J$5:$J$619,"Não Pago")</f>
        <v>0</v>
      </c>
      <c r="J145" s="65">
        <f>SUMIFS(Jun!$I$5:$I$619,Jun!$S$5:$S$619,"Despesa",Jun!$F$5:$F$619,CPagar!$D145,Jun!$J$5:$J$619,"Não Pago")</f>
        <v>0</v>
      </c>
      <c r="K145" s="65">
        <f>SUMIFS(Jul!$I$5:$I$619,Jul!$S$5:$S$619,"Despesa",Jul!$F$5:$F$619,CPagar!$D145,Jul!$J$5:$J$619,"Não Pago")</f>
        <v>0</v>
      </c>
      <c r="L145" s="65">
        <f>SUMIFS(Ago!$I$5:$I$619,Ago!$S$5:$S$619,"Despesa",Ago!$F$5:$F$619,CPagar!$D145,Ago!$J$5:$J$619,"Não Pago")</f>
        <v>0</v>
      </c>
      <c r="M145" s="65">
        <f>SUMIFS(Set!$I$5:$I$619,Set!$S$5:$S$619,"Despesa",Set!$F$5:$F$619,CPagar!$D145,Set!$J$5:$J$619,"Não Pago")</f>
        <v>0</v>
      </c>
      <c r="N145" s="65">
        <f>SUMIFS(Out!$I$5:$I$619,Out!$S$5:$S$619,"Despesa",Out!$F$5:$F$619,CPagar!$D145,Out!$J$5:$J$619,"Não Pago")</f>
        <v>0</v>
      </c>
      <c r="O145" s="65">
        <f>SUMIFS(Nov!$I$5:$I$619,Nov!$S$5:$S$619,"Despesa",Nov!$F$5:$F$619,CPagar!$D145,Nov!$J$5:$J$619,"Não Pago")</f>
        <v>0</v>
      </c>
      <c r="P145" s="65">
        <f>SUMIFS(Dez!$I$5:$I$619,Dez!$S$5:$S$619,"Despesa",Dez!$F$5:$F$619,CPagar!$D145,Dez!$J$5:$J$619,"Não Pago")</f>
        <v>0</v>
      </c>
      <c r="Q145" s="62">
        <f t="shared" si="16"/>
        <v>0</v>
      </c>
    </row>
    <row r="146" spans="3:17" ht="28.5" customHeight="1" thickTop="1" thickBot="1" x14ac:dyDescent="0.25">
      <c r="C146" s="45" t="str">
        <f>'PC Despesas'!F41</f>
        <v>5.2.37</v>
      </c>
      <c r="D146" s="46" t="str">
        <f>VLOOKUP(C146,'PC Despesas'!$F$4:$G$103,2,FALSE)</f>
        <v>-</v>
      </c>
      <c r="E146" s="65">
        <f>SUMIFS(Jan!$I$5:$I$619,Jan!$S$5:$S$619,"Despesa",Jan!$F$5:$F$619,CPagar!$D146,Jan!$J$5:$J$619,"Não Pago")</f>
        <v>0</v>
      </c>
      <c r="F146" s="65">
        <f>SUMIFS(Fev!$I$5:$I$619,Fev!$S$5:$S$619,"Despesa",Fev!$F$5:$F$619,CPagar!$D146,Fev!$J$5:$J$619,"Não Pago")</f>
        <v>0</v>
      </c>
      <c r="G146" s="65">
        <f>SUMIFS(Mar!$I$5:$I$619,Mar!$S$5:$S$619,"Despesa",Mar!$F$5:$F$619,CPagar!$D146,Mar!$J$5:$J$619,"Não Pago")</f>
        <v>0</v>
      </c>
      <c r="H146" s="65">
        <f>SUMIFS(Abr!$I$5:$I$619,Abr!$S$5:$S$619,"Despesa",Abr!$F$5:$F$619,CPagar!$D146,Abr!$J$5:$J$619,"Não Pago")</f>
        <v>0</v>
      </c>
      <c r="I146" s="65">
        <f>SUMIFS(Mai!$I$5:$I$619,Mai!$S$5:$S$619,"Despesa",Mai!$F$5:$F$619,CPagar!$D146,Mai!$J$5:$J$619,"Não Pago")</f>
        <v>0</v>
      </c>
      <c r="J146" s="65">
        <f>SUMIFS(Jun!$I$5:$I$619,Jun!$S$5:$S$619,"Despesa",Jun!$F$5:$F$619,CPagar!$D146,Jun!$J$5:$J$619,"Não Pago")</f>
        <v>0</v>
      </c>
      <c r="K146" s="65">
        <f>SUMIFS(Jul!$I$5:$I$619,Jul!$S$5:$S$619,"Despesa",Jul!$F$5:$F$619,CPagar!$D146,Jul!$J$5:$J$619,"Não Pago")</f>
        <v>0</v>
      </c>
      <c r="L146" s="65">
        <f>SUMIFS(Ago!$I$5:$I$619,Ago!$S$5:$S$619,"Despesa",Ago!$F$5:$F$619,CPagar!$D146,Ago!$J$5:$J$619,"Não Pago")</f>
        <v>0</v>
      </c>
      <c r="M146" s="65">
        <f>SUMIFS(Set!$I$5:$I$619,Set!$S$5:$S$619,"Despesa",Set!$F$5:$F$619,CPagar!$D146,Set!$J$5:$J$619,"Não Pago")</f>
        <v>0</v>
      </c>
      <c r="N146" s="65">
        <f>SUMIFS(Out!$I$5:$I$619,Out!$S$5:$S$619,"Despesa",Out!$F$5:$F$619,CPagar!$D146,Out!$J$5:$J$619,"Não Pago")</f>
        <v>0</v>
      </c>
      <c r="O146" s="65">
        <f>SUMIFS(Nov!$I$5:$I$619,Nov!$S$5:$S$619,"Despesa",Nov!$F$5:$F$619,CPagar!$D146,Nov!$J$5:$J$619,"Não Pago")</f>
        <v>0</v>
      </c>
      <c r="P146" s="65">
        <f>SUMIFS(Dez!$I$5:$I$619,Dez!$S$5:$S$619,"Despesa",Dez!$F$5:$F$619,CPagar!$D146,Dez!$J$5:$J$619,"Não Pago")</f>
        <v>0</v>
      </c>
      <c r="Q146" s="62">
        <f t="shared" si="16"/>
        <v>0</v>
      </c>
    </row>
    <row r="147" spans="3:17" ht="28.5" customHeight="1" thickTop="1" thickBot="1" x14ac:dyDescent="0.25">
      <c r="C147" s="45" t="str">
        <f>'PC Despesas'!F42</f>
        <v>5.2.38</v>
      </c>
      <c r="D147" s="46" t="str">
        <f>VLOOKUP(C147,'PC Despesas'!$F$4:$G$103,2,FALSE)</f>
        <v>-</v>
      </c>
      <c r="E147" s="65">
        <f>SUMIFS(Jan!$I$5:$I$619,Jan!$S$5:$S$619,"Despesa",Jan!$F$5:$F$619,CPagar!$D147,Jan!$J$5:$J$619,"Não Pago")</f>
        <v>0</v>
      </c>
      <c r="F147" s="65">
        <f>SUMIFS(Fev!$I$5:$I$619,Fev!$S$5:$S$619,"Despesa",Fev!$F$5:$F$619,CPagar!$D147,Fev!$J$5:$J$619,"Não Pago")</f>
        <v>0</v>
      </c>
      <c r="G147" s="65">
        <f>SUMIFS(Mar!$I$5:$I$619,Mar!$S$5:$S$619,"Despesa",Mar!$F$5:$F$619,CPagar!$D147,Mar!$J$5:$J$619,"Não Pago")</f>
        <v>0</v>
      </c>
      <c r="H147" s="65">
        <f>SUMIFS(Abr!$I$5:$I$619,Abr!$S$5:$S$619,"Despesa",Abr!$F$5:$F$619,CPagar!$D147,Abr!$J$5:$J$619,"Não Pago")</f>
        <v>0</v>
      </c>
      <c r="I147" s="65">
        <f>SUMIFS(Mai!$I$5:$I$619,Mai!$S$5:$S$619,"Despesa",Mai!$F$5:$F$619,CPagar!$D147,Mai!$J$5:$J$619,"Não Pago")</f>
        <v>0</v>
      </c>
      <c r="J147" s="65">
        <f>SUMIFS(Jun!$I$5:$I$619,Jun!$S$5:$S$619,"Despesa",Jun!$F$5:$F$619,CPagar!$D147,Jun!$J$5:$J$619,"Não Pago")</f>
        <v>0</v>
      </c>
      <c r="K147" s="65">
        <f>SUMIFS(Jul!$I$5:$I$619,Jul!$S$5:$S$619,"Despesa",Jul!$F$5:$F$619,CPagar!$D147,Jul!$J$5:$J$619,"Não Pago")</f>
        <v>0</v>
      </c>
      <c r="L147" s="65">
        <f>SUMIFS(Ago!$I$5:$I$619,Ago!$S$5:$S$619,"Despesa",Ago!$F$5:$F$619,CPagar!$D147,Ago!$J$5:$J$619,"Não Pago")</f>
        <v>0</v>
      </c>
      <c r="M147" s="65">
        <f>SUMIFS(Set!$I$5:$I$619,Set!$S$5:$S$619,"Despesa",Set!$F$5:$F$619,CPagar!$D147,Set!$J$5:$J$619,"Não Pago")</f>
        <v>0</v>
      </c>
      <c r="N147" s="65">
        <f>SUMIFS(Out!$I$5:$I$619,Out!$S$5:$S$619,"Despesa",Out!$F$5:$F$619,CPagar!$D147,Out!$J$5:$J$619,"Não Pago")</f>
        <v>0</v>
      </c>
      <c r="O147" s="65">
        <f>SUMIFS(Nov!$I$5:$I$619,Nov!$S$5:$S$619,"Despesa",Nov!$F$5:$F$619,CPagar!$D147,Nov!$J$5:$J$619,"Não Pago")</f>
        <v>0</v>
      </c>
      <c r="P147" s="65">
        <f>SUMIFS(Dez!$I$5:$I$619,Dez!$S$5:$S$619,"Despesa",Dez!$F$5:$F$619,CPagar!$D147,Dez!$J$5:$J$619,"Não Pago")</f>
        <v>0</v>
      </c>
      <c r="Q147" s="62">
        <f t="shared" si="16"/>
        <v>0</v>
      </c>
    </row>
    <row r="148" spans="3:17" ht="28.5" customHeight="1" thickTop="1" thickBot="1" x14ac:dyDescent="0.25">
      <c r="C148" s="45" t="str">
        <f>'PC Despesas'!F43</f>
        <v>5.2.39</v>
      </c>
      <c r="D148" s="46" t="str">
        <f>VLOOKUP(C148,'PC Despesas'!$F$4:$G$103,2,FALSE)</f>
        <v>-</v>
      </c>
      <c r="E148" s="65">
        <f>SUMIFS(Jan!$I$5:$I$619,Jan!$S$5:$S$619,"Despesa",Jan!$F$5:$F$619,CPagar!$D148,Jan!$J$5:$J$619,"Não Pago")</f>
        <v>0</v>
      </c>
      <c r="F148" s="65">
        <f>SUMIFS(Fev!$I$5:$I$619,Fev!$S$5:$S$619,"Despesa",Fev!$F$5:$F$619,CPagar!$D148,Fev!$J$5:$J$619,"Não Pago")</f>
        <v>0</v>
      </c>
      <c r="G148" s="65">
        <f>SUMIFS(Mar!$I$5:$I$619,Mar!$S$5:$S$619,"Despesa",Mar!$F$5:$F$619,CPagar!$D148,Mar!$J$5:$J$619,"Não Pago")</f>
        <v>0</v>
      </c>
      <c r="H148" s="65">
        <f>SUMIFS(Abr!$I$5:$I$619,Abr!$S$5:$S$619,"Despesa",Abr!$F$5:$F$619,CPagar!$D148,Abr!$J$5:$J$619,"Não Pago")</f>
        <v>0</v>
      </c>
      <c r="I148" s="65">
        <f>SUMIFS(Mai!$I$5:$I$619,Mai!$S$5:$S$619,"Despesa",Mai!$F$5:$F$619,CPagar!$D148,Mai!$J$5:$J$619,"Não Pago")</f>
        <v>0</v>
      </c>
      <c r="J148" s="65">
        <f>SUMIFS(Jun!$I$5:$I$619,Jun!$S$5:$S$619,"Despesa",Jun!$F$5:$F$619,CPagar!$D148,Jun!$J$5:$J$619,"Não Pago")</f>
        <v>0</v>
      </c>
      <c r="K148" s="65">
        <f>SUMIFS(Jul!$I$5:$I$619,Jul!$S$5:$S$619,"Despesa",Jul!$F$5:$F$619,CPagar!$D148,Jul!$J$5:$J$619,"Não Pago")</f>
        <v>0</v>
      </c>
      <c r="L148" s="65">
        <f>SUMIFS(Ago!$I$5:$I$619,Ago!$S$5:$S$619,"Despesa",Ago!$F$5:$F$619,CPagar!$D148,Ago!$J$5:$J$619,"Não Pago")</f>
        <v>0</v>
      </c>
      <c r="M148" s="65">
        <f>SUMIFS(Set!$I$5:$I$619,Set!$S$5:$S$619,"Despesa",Set!$F$5:$F$619,CPagar!$D148,Set!$J$5:$J$619,"Não Pago")</f>
        <v>0</v>
      </c>
      <c r="N148" s="65">
        <f>SUMIFS(Out!$I$5:$I$619,Out!$S$5:$S$619,"Despesa",Out!$F$5:$F$619,CPagar!$D148,Out!$J$5:$J$619,"Não Pago")</f>
        <v>0</v>
      </c>
      <c r="O148" s="65">
        <f>SUMIFS(Nov!$I$5:$I$619,Nov!$S$5:$S$619,"Despesa",Nov!$F$5:$F$619,CPagar!$D148,Nov!$J$5:$J$619,"Não Pago")</f>
        <v>0</v>
      </c>
      <c r="P148" s="65">
        <f>SUMIFS(Dez!$I$5:$I$619,Dez!$S$5:$S$619,"Despesa",Dez!$F$5:$F$619,CPagar!$D148,Dez!$J$5:$J$619,"Não Pago")</f>
        <v>0</v>
      </c>
      <c r="Q148" s="62">
        <f t="shared" si="16"/>
        <v>0</v>
      </c>
    </row>
    <row r="149" spans="3:17" ht="28.5" customHeight="1" thickTop="1" thickBot="1" x14ac:dyDescent="0.25">
      <c r="C149" s="45" t="str">
        <f>'PC Despesas'!F44</f>
        <v>5.2.40</v>
      </c>
      <c r="D149" s="46" t="str">
        <f>VLOOKUP(C149,'PC Despesas'!$F$4:$G$103,2,FALSE)</f>
        <v>-</v>
      </c>
      <c r="E149" s="65">
        <f>SUMIFS(Jan!$I$5:$I$619,Jan!$S$5:$S$619,"Despesa",Jan!$F$5:$F$619,CPagar!$D149,Jan!$J$5:$J$619,"Não Pago")</f>
        <v>0</v>
      </c>
      <c r="F149" s="65">
        <f>SUMIFS(Fev!$I$5:$I$619,Fev!$S$5:$S$619,"Despesa",Fev!$F$5:$F$619,CPagar!$D149,Fev!$J$5:$J$619,"Não Pago")</f>
        <v>0</v>
      </c>
      <c r="G149" s="65">
        <f>SUMIFS(Mar!$I$5:$I$619,Mar!$S$5:$S$619,"Despesa",Mar!$F$5:$F$619,CPagar!$D149,Mar!$J$5:$J$619,"Não Pago")</f>
        <v>0</v>
      </c>
      <c r="H149" s="65">
        <f>SUMIFS(Abr!$I$5:$I$619,Abr!$S$5:$S$619,"Despesa",Abr!$F$5:$F$619,CPagar!$D149,Abr!$J$5:$J$619,"Não Pago")</f>
        <v>0</v>
      </c>
      <c r="I149" s="65">
        <f>SUMIFS(Mai!$I$5:$I$619,Mai!$S$5:$S$619,"Despesa",Mai!$F$5:$F$619,CPagar!$D149,Mai!$J$5:$J$619,"Não Pago")</f>
        <v>0</v>
      </c>
      <c r="J149" s="65">
        <f>SUMIFS(Jun!$I$5:$I$619,Jun!$S$5:$S$619,"Despesa",Jun!$F$5:$F$619,CPagar!$D149,Jun!$J$5:$J$619,"Não Pago")</f>
        <v>0</v>
      </c>
      <c r="K149" s="65">
        <f>SUMIFS(Jul!$I$5:$I$619,Jul!$S$5:$S$619,"Despesa",Jul!$F$5:$F$619,CPagar!$D149,Jul!$J$5:$J$619,"Não Pago")</f>
        <v>0</v>
      </c>
      <c r="L149" s="65">
        <f>SUMIFS(Ago!$I$5:$I$619,Ago!$S$5:$S$619,"Despesa",Ago!$F$5:$F$619,CPagar!$D149,Ago!$J$5:$J$619,"Não Pago")</f>
        <v>0</v>
      </c>
      <c r="M149" s="65">
        <f>SUMIFS(Set!$I$5:$I$619,Set!$S$5:$S$619,"Despesa",Set!$F$5:$F$619,CPagar!$D149,Set!$J$5:$J$619,"Não Pago")</f>
        <v>0</v>
      </c>
      <c r="N149" s="65">
        <f>SUMIFS(Out!$I$5:$I$619,Out!$S$5:$S$619,"Despesa",Out!$F$5:$F$619,CPagar!$D149,Out!$J$5:$J$619,"Não Pago")</f>
        <v>0</v>
      </c>
      <c r="O149" s="65">
        <f>SUMIFS(Nov!$I$5:$I$619,Nov!$S$5:$S$619,"Despesa",Nov!$F$5:$F$619,CPagar!$D149,Nov!$J$5:$J$619,"Não Pago")</f>
        <v>0</v>
      </c>
      <c r="P149" s="65">
        <f>SUMIFS(Dez!$I$5:$I$619,Dez!$S$5:$S$619,"Despesa",Dez!$F$5:$F$619,CPagar!$D149,Dez!$J$5:$J$619,"Não Pago")</f>
        <v>0</v>
      </c>
      <c r="Q149" s="62">
        <f t="shared" si="16"/>
        <v>0</v>
      </c>
    </row>
    <row r="150" spans="3:17" ht="28.5" customHeight="1" thickTop="1" thickBot="1" x14ac:dyDescent="0.25">
      <c r="C150" s="45" t="str">
        <f>'PC Despesas'!F45</f>
        <v>5.2.41</v>
      </c>
      <c r="D150" s="46" t="str">
        <f>VLOOKUP(C150,'PC Despesas'!$F$4:$G$103,2,FALSE)</f>
        <v>-</v>
      </c>
      <c r="E150" s="65">
        <f>SUMIFS(Jan!$I$5:$I$619,Jan!$S$5:$S$619,"Despesa",Jan!$F$5:$F$619,CPagar!$D150,Jan!$J$5:$J$619,"Não Pago")</f>
        <v>0</v>
      </c>
      <c r="F150" s="65">
        <f>SUMIFS(Fev!$I$5:$I$619,Fev!$S$5:$S$619,"Despesa",Fev!$F$5:$F$619,CPagar!$D150,Fev!$J$5:$J$619,"Não Pago")</f>
        <v>0</v>
      </c>
      <c r="G150" s="65">
        <f>SUMIFS(Mar!$I$5:$I$619,Mar!$S$5:$S$619,"Despesa",Mar!$F$5:$F$619,CPagar!$D150,Mar!$J$5:$J$619,"Não Pago")</f>
        <v>0</v>
      </c>
      <c r="H150" s="65">
        <f>SUMIFS(Abr!$I$5:$I$619,Abr!$S$5:$S$619,"Despesa",Abr!$F$5:$F$619,CPagar!$D150,Abr!$J$5:$J$619,"Não Pago")</f>
        <v>0</v>
      </c>
      <c r="I150" s="65">
        <f>SUMIFS(Mai!$I$5:$I$619,Mai!$S$5:$S$619,"Despesa",Mai!$F$5:$F$619,CPagar!$D150,Mai!$J$5:$J$619,"Não Pago")</f>
        <v>0</v>
      </c>
      <c r="J150" s="65">
        <f>SUMIFS(Jun!$I$5:$I$619,Jun!$S$5:$S$619,"Despesa",Jun!$F$5:$F$619,CPagar!$D150,Jun!$J$5:$J$619,"Não Pago")</f>
        <v>0</v>
      </c>
      <c r="K150" s="65">
        <f>SUMIFS(Jul!$I$5:$I$619,Jul!$S$5:$S$619,"Despesa",Jul!$F$5:$F$619,CPagar!$D150,Jul!$J$5:$J$619,"Não Pago")</f>
        <v>0</v>
      </c>
      <c r="L150" s="65">
        <f>SUMIFS(Ago!$I$5:$I$619,Ago!$S$5:$S$619,"Despesa",Ago!$F$5:$F$619,CPagar!$D150,Ago!$J$5:$J$619,"Não Pago")</f>
        <v>0</v>
      </c>
      <c r="M150" s="65">
        <f>SUMIFS(Set!$I$5:$I$619,Set!$S$5:$S$619,"Despesa",Set!$F$5:$F$619,CPagar!$D150,Set!$J$5:$J$619,"Não Pago")</f>
        <v>0</v>
      </c>
      <c r="N150" s="65">
        <f>SUMIFS(Out!$I$5:$I$619,Out!$S$5:$S$619,"Despesa",Out!$F$5:$F$619,CPagar!$D150,Out!$J$5:$J$619,"Não Pago")</f>
        <v>0</v>
      </c>
      <c r="O150" s="65">
        <f>SUMIFS(Nov!$I$5:$I$619,Nov!$S$5:$S$619,"Despesa",Nov!$F$5:$F$619,CPagar!$D150,Nov!$J$5:$J$619,"Não Pago")</f>
        <v>0</v>
      </c>
      <c r="P150" s="65">
        <f>SUMIFS(Dez!$I$5:$I$619,Dez!$S$5:$S$619,"Despesa",Dez!$F$5:$F$619,CPagar!$D150,Dez!$J$5:$J$619,"Não Pago")</f>
        <v>0</v>
      </c>
      <c r="Q150" s="62">
        <f t="shared" si="16"/>
        <v>0</v>
      </c>
    </row>
    <row r="151" spans="3:17" ht="28.5" customHeight="1" thickTop="1" thickBot="1" x14ac:dyDescent="0.25">
      <c r="C151" s="45" t="str">
        <f>'PC Despesas'!F46</f>
        <v>5.2.42</v>
      </c>
      <c r="D151" s="46" t="str">
        <f>VLOOKUP(C151,'PC Despesas'!$F$4:$G$103,2,FALSE)</f>
        <v>-</v>
      </c>
      <c r="E151" s="65">
        <f>SUMIFS(Jan!$I$5:$I$619,Jan!$S$5:$S$619,"Despesa",Jan!$F$5:$F$619,CPagar!$D151,Jan!$J$5:$J$619,"Não Pago")</f>
        <v>0</v>
      </c>
      <c r="F151" s="65">
        <f>SUMIFS(Fev!$I$5:$I$619,Fev!$S$5:$S$619,"Despesa",Fev!$F$5:$F$619,CPagar!$D151,Fev!$J$5:$J$619,"Não Pago")</f>
        <v>0</v>
      </c>
      <c r="G151" s="65">
        <f>SUMIFS(Mar!$I$5:$I$619,Mar!$S$5:$S$619,"Despesa",Mar!$F$5:$F$619,CPagar!$D151,Mar!$J$5:$J$619,"Não Pago")</f>
        <v>0</v>
      </c>
      <c r="H151" s="65">
        <f>SUMIFS(Abr!$I$5:$I$619,Abr!$S$5:$S$619,"Despesa",Abr!$F$5:$F$619,CPagar!$D151,Abr!$J$5:$J$619,"Não Pago")</f>
        <v>0</v>
      </c>
      <c r="I151" s="65">
        <f>SUMIFS(Mai!$I$5:$I$619,Mai!$S$5:$S$619,"Despesa",Mai!$F$5:$F$619,CPagar!$D151,Mai!$J$5:$J$619,"Não Pago")</f>
        <v>0</v>
      </c>
      <c r="J151" s="65">
        <f>SUMIFS(Jun!$I$5:$I$619,Jun!$S$5:$S$619,"Despesa",Jun!$F$5:$F$619,CPagar!$D151,Jun!$J$5:$J$619,"Não Pago")</f>
        <v>0</v>
      </c>
      <c r="K151" s="65">
        <f>SUMIFS(Jul!$I$5:$I$619,Jul!$S$5:$S$619,"Despesa",Jul!$F$5:$F$619,CPagar!$D151,Jul!$J$5:$J$619,"Não Pago")</f>
        <v>0</v>
      </c>
      <c r="L151" s="65">
        <f>SUMIFS(Ago!$I$5:$I$619,Ago!$S$5:$S$619,"Despesa",Ago!$F$5:$F$619,CPagar!$D151,Ago!$J$5:$J$619,"Não Pago")</f>
        <v>0</v>
      </c>
      <c r="M151" s="65">
        <f>SUMIFS(Set!$I$5:$I$619,Set!$S$5:$S$619,"Despesa",Set!$F$5:$F$619,CPagar!$D151,Set!$J$5:$J$619,"Não Pago")</f>
        <v>0</v>
      </c>
      <c r="N151" s="65">
        <f>SUMIFS(Out!$I$5:$I$619,Out!$S$5:$S$619,"Despesa",Out!$F$5:$F$619,CPagar!$D151,Out!$J$5:$J$619,"Não Pago")</f>
        <v>0</v>
      </c>
      <c r="O151" s="65">
        <f>SUMIFS(Nov!$I$5:$I$619,Nov!$S$5:$S$619,"Despesa",Nov!$F$5:$F$619,CPagar!$D151,Nov!$J$5:$J$619,"Não Pago")</f>
        <v>0</v>
      </c>
      <c r="P151" s="65">
        <f>SUMIFS(Dez!$I$5:$I$619,Dez!$S$5:$S$619,"Despesa",Dez!$F$5:$F$619,CPagar!$D151,Dez!$J$5:$J$619,"Não Pago")</f>
        <v>0</v>
      </c>
      <c r="Q151" s="62">
        <f t="shared" si="16"/>
        <v>0</v>
      </c>
    </row>
    <row r="152" spans="3:17" ht="28.5" customHeight="1" thickTop="1" thickBot="1" x14ac:dyDescent="0.25">
      <c r="C152" s="45" t="str">
        <f>'PC Despesas'!F47</f>
        <v>5.2.43</v>
      </c>
      <c r="D152" s="46" t="str">
        <f>VLOOKUP(C152,'PC Despesas'!$F$4:$G$103,2,FALSE)</f>
        <v>-</v>
      </c>
      <c r="E152" s="65">
        <f>SUMIFS(Jan!$I$5:$I$619,Jan!$S$5:$S$619,"Despesa",Jan!$F$5:$F$619,CPagar!$D152,Jan!$J$5:$J$619,"Não Pago")</f>
        <v>0</v>
      </c>
      <c r="F152" s="65">
        <f>SUMIFS(Fev!$I$5:$I$619,Fev!$S$5:$S$619,"Despesa",Fev!$F$5:$F$619,CPagar!$D152,Fev!$J$5:$J$619,"Não Pago")</f>
        <v>0</v>
      </c>
      <c r="G152" s="65">
        <f>SUMIFS(Mar!$I$5:$I$619,Mar!$S$5:$S$619,"Despesa",Mar!$F$5:$F$619,CPagar!$D152,Mar!$J$5:$J$619,"Não Pago")</f>
        <v>0</v>
      </c>
      <c r="H152" s="65">
        <f>SUMIFS(Abr!$I$5:$I$619,Abr!$S$5:$S$619,"Despesa",Abr!$F$5:$F$619,CPagar!$D152,Abr!$J$5:$J$619,"Não Pago")</f>
        <v>0</v>
      </c>
      <c r="I152" s="65">
        <f>SUMIFS(Mai!$I$5:$I$619,Mai!$S$5:$S$619,"Despesa",Mai!$F$5:$F$619,CPagar!$D152,Mai!$J$5:$J$619,"Não Pago")</f>
        <v>0</v>
      </c>
      <c r="J152" s="65">
        <f>SUMIFS(Jun!$I$5:$I$619,Jun!$S$5:$S$619,"Despesa",Jun!$F$5:$F$619,CPagar!$D152,Jun!$J$5:$J$619,"Não Pago")</f>
        <v>0</v>
      </c>
      <c r="K152" s="65">
        <f>SUMIFS(Jul!$I$5:$I$619,Jul!$S$5:$S$619,"Despesa",Jul!$F$5:$F$619,CPagar!$D152,Jul!$J$5:$J$619,"Não Pago")</f>
        <v>0</v>
      </c>
      <c r="L152" s="65">
        <f>SUMIFS(Ago!$I$5:$I$619,Ago!$S$5:$S$619,"Despesa",Ago!$F$5:$F$619,CPagar!$D152,Ago!$J$5:$J$619,"Não Pago")</f>
        <v>0</v>
      </c>
      <c r="M152" s="65">
        <f>SUMIFS(Set!$I$5:$I$619,Set!$S$5:$S$619,"Despesa",Set!$F$5:$F$619,CPagar!$D152,Set!$J$5:$J$619,"Não Pago")</f>
        <v>0</v>
      </c>
      <c r="N152" s="65">
        <f>SUMIFS(Out!$I$5:$I$619,Out!$S$5:$S$619,"Despesa",Out!$F$5:$F$619,CPagar!$D152,Out!$J$5:$J$619,"Não Pago")</f>
        <v>0</v>
      </c>
      <c r="O152" s="65">
        <f>SUMIFS(Nov!$I$5:$I$619,Nov!$S$5:$S$619,"Despesa",Nov!$F$5:$F$619,CPagar!$D152,Nov!$J$5:$J$619,"Não Pago")</f>
        <v>0</v>
      </c>
      <c r="P152" s="65">
        <f>SUMIFS(Dez!$I$5:$I$619,Dez!$S$5:$S$619,"Despesa",Dez!$F$5:$F$619,CPagar!$D152,Dez!$J$5:$J$619,"Não Pago")</f>
        <v>0</v>
      </c>
      <c r="Q152" s="62">
        <f t="shared" si="16"/>
        <v>0</v>
      </c>
    </row>
    <row r="153" spans="3:17" ht="28.5" customHeight="1" thickTop="1" thickBot="1" x14ac:dyDescent="0.25">
      <c r="C153" s="45" t="str">
        <f>'PC Despesas'!F48</f>
        <v>5.2.44</v>
      </c>
      <c r="D153" s="46" t="str">
        <f>VLOOKUP(C153,'PC Despesas'!$F$4:$G$103,2,FALSE)</f>
        <v>-</v>
      </c>
      <c r="E153" s="65">
        <f>SUMIFS(Jan!$I$5:$I$619,Jan!$S$5:$S$619,"Despesa",Jan!$F$5:$F$619,CPagar!$D153,Jan!$J$5:$J$619,"Não Pago")</f>
        <v>0</v>
      </c>
      <c r="F153" s="65">
        <f>SUMIFS(Fev!$I$5:$I$619,Fev!$S$5:$S$619,"Despesa",Fev!$F$5:$F$619,CPagar!$D153,Fev!$J$5:$J$619,"Não Pago")</f>
        <v>0</v>
      </c>
      <c r="G153" s="65">
        <f>SUMIFS(Mar!$I$5:$I$619,Mar!$S$5:$S$619,"Despesa",Mar!$F$5:$F$619,CPagar!$D153,Mar!$J$5:$J$619,"Não Pago")</f>
        <v>0</v>
      </c>
      <c r="H153" s="65">
        <f>SUMIFS(Abr!$I$5:$I$619,Abr!$S$5:$S$619,"Despesa",Abr!$F$5:$F$619,CPagar!$D153,Abr!$J$5:$J$619,"Não Pago")</f>
        <v>0</v>
      </c>
      <c r="I153" s="65">
        <f>SUMIFS(Mai!$I$5:$I$619,Mai!$S$5:$S$619,"Despesa",Mai!$F$5:$F$619,CPagar!$D153,Mai!$J$5:$J$619,"Não Pago")</f>
        <v>0</v>
      </c>
      <c r="J153" s="65">
        <f>SUMIFS(Jun!$I$5:$I$619,Jun!$S$5:$S$619,"Despesa",Jun!$F$5:$F$619,CPagar!$D153,Jun!$J$5:$J$619,"Não Pago")</f>
        <v>0</v>
      </c>
      <c r="K153" s="65">
        <f>SUMIFS(Jul!$I$5:$I$619,Jul!$S$5:$S$619,"Despesa",Jul!$F$5:$F$619,CPagar!$D153,Jul!$J$5:$J$619,"Não Pago")</f>
        <v>0</v>
      </c>
      <c r="L153" s="65">
        <f>SUMIFS(Ago!$I$5:$I$619,Ago!$S$5:$S$619,"Despesa",Ago!$F$5:$F$619,CPagar!$D153,Ago!$J$5:$J$619,"Não Pago")</f>
        <v>0</v>
      </c>
      <c r="M153" s="65">
        <f>SUMIFS(Set!$I$5:$I$619,Set!$S$5:$S$619,"Despesa",Set!$F$5:$F$619,CPagar!$D153,Set!$J$5:$J$619,"Não Pago")</f>
        <v>0</v>
      </c>
      <c r="N153" s="65">
        <f>SUMIFS(Out!$I$5:$I$619,Out!$S$5:$S$619,"Despesa",Out!$F$5:$F$619,CPagar!$D153,Out!$J$5:$J$619,"Não Pago")</f>
        <v>0</v>
      </c>
      <c r="O153" s="65">
        <f>SUMIFS(Nov!$I$5:$I$619,Nov!$S$5:$S$619,"Despesa",Nov!$F$5:$F$619,CPagar!$D153,Nov!$J$5:$J$619,"Não Pago")</f>
        <v>0</v>
      </c>
      <c r="P153" s="65">
        <f>SUMIFS(Dez!$I$5:$I$619,Dez!$S$5:$S$619,"Despesa",Dez!$F$5:$F$619,CPagar!$D153,Dez!$J$5:$J$619,"Não Pago")</f>
        <v>0</v>
      </c>
      <c r="Q153" s="62">
        <f t="shared" si="16"/>
        <v>0</v>
      </c>
    </row>
    <row r="154" spans="3:17" ht="28.5" customHeight="1" thickTop="1" thickBot="1" x14ac:dyDescent="0.25">
      <c r="C154" s="45" t="str">
        <f>'PC Despesas'!F49</f>
        <v>5.2.45</v>
      </c>
      <c r="D154" s="46" t="str">
        <f>VLOOKUP(C154,'PC Despesas'!$F$4:$G$103,2,FALSE)</f>
        <v>-</v>
      </c>
      <c r="E154" s="65">
        <f>SUMIFS(Jan!$I$5:$I$619,Jan!$S$5:$S$619,"Despesa",Jan!$F$5:$F$619,CPagar!$D154,Jan!$J$5:$J$619,"Não Pago")</f>
        <v>0</v>
      </c>
      <c r="F154" s="65">
        <f>SUMIFS(Fev!$I$5:$I$619,Fev!$S$5:$S$619,"Despesa",Fev!$F$5:$F$619,CPagar!$D154,Fev!$J$5:$J$619,"Não Pago")</f>
        <v>0</v>
      </c>
      <c r="G154" s="65">
        <f>SUMIFS(Mar!$I$5:$I$619,Mar!$S$5:$S$619,"Despesa",Mar!$F$5:$F$619,CPagar!$D154,Mar!$J$5:$J$619,"Não Pago")</f>
        <v>0</v>
      </c>
      <c r="H154" s="65">
        <f>SUMIFS(Abr!$I$5:$I$619,Abr!$S$5:$S$619,"Despesa",Abr!$F$5:$F$619,CPagar!$D154,Abr!$J$5:$J$619,"Não Pago")</f>
        <v>0</v>
      </c>
      <c r="I154" s="65">
        <f>SUMIFS(Mai!$I$5:$I$619,Mai!$S$5:$S$619,"Despesa",Mai!$F$5:$F$619,CPagar!$D154,Mai!$J$5:$J$619,"Não Pago")</f>
        <v>0</v>
      </c>
      <c r="J154" s="65">
        <f>SUMIFS(Jun!$I$5:$I$619,Jun!$S$5:$S$619,"Despesa",Jun!$F$5:$F$619,CPagar!$D154,Jun!$J$5:$J$619,"Não Pago")</f>
        <v>0</v>
      </c>
      <c r="K154" s="65">
        <f>SUMIFS(Jul!$I$5:$I$619,Jul!$S$5:$S$619,"Despesa",Jul!$F$5:$F$619,CPagar!$D154,Jul!$J$5:$J$619,"Não Pago")</f>
        <v>0</v>
      </c>
      <c r="L154" s="65">
        <f>SUMIFS(Ago!$I$5:$I$619,Ago!$S$5:$S$619,"Despesa",Ago!$F$5:$F$619,CPagar!$D154,Ago!$J$5:$J$619,"Não Pago")</f>
        <v>0</v>
      </c>
      <c r="M154" s="65">
        <f>SUMIFS(Set!$I$5:$I$619,Set!$S$5:$S$619,"Despesa",Set!$F$5:$F$619,CPagar!$D154,Set!$J$5:$J$619,"Não Pago")</f>
        <v>0</v>
      </c>
      <c r="N154" s="65">
        <f>SUMIFS(Out!$I$5:$I$619,Out!$S$5:$S$619,"Despesa",Out!$F$5:$F$619,CPagar!$D154,Out!$J$5:$J$619,"Não Pago")</f>
        <v>0</v>
      </c>
      <c r="O154" s="65">
        <f>SUMIFS(Nov!$I$5:$I$619,Nov!$S$5:$S$619,"Despesa",Nov!$F$5:$F$619,CPagar!$D154,Nov!$J$5:$J$619,"Não Pago")</f>
        <v>0</v>
      </c>
      <c r="P154" s="65">
        <f>SUMIFS(Dez!$I$5:$I$619,Dez!$S$5:$S$619,"Despesa",Dez!$F$5:$F$619,CPagar!$D154,Dez!$J$5:$J$619,"Não Pago")</f>
        <v>0</v>
      </c>
      <c r="Q154" s="62">
        <f t="shared" si="16"/>
        <v>0</v>
      </c>
    </row>
    <row r="155" spans="3:17" ht="28.5" customHeight="1" thickTop="1" thickBot="1" x14ac:dyDescent="0.25">
      <c r="C155" s="45" t="str">
        <f>'PC Despesas'!F50</f>
        <v>5.2.46</v>
      </c>
      <c r="D155" s="46" t="str">
        <f>VLOOKUP(C155,'PC Despesas'!$F$4:$G$103,2,FALSE)</f>
        <v>-</v>
      </c>
      <c r="E155" s="65">
        <f>SUMIFS(Jan!$I$5:$I$619,Jan!$S$5:$S$619,"Despesa",Jan!$F$5:$F$619,CPagar!$D155,Jan!$J$5:$J$619,"Não Pago")</f>
        <v>0</v>
      </c>
      <c r="F155" s="65">
        <f>SUMIFS(Fev!$I$5:$I$619,Fev!$S$5:$S$619,"Despesa",Fev!$F$5:$F$619,CPagar!$D155,Fev!$J$5:$J$619,"Não Pago")</f>
        <v>0</v>
      </c>
      <c r="G155" s="65">
        <f>SUMIFS(Mar!$I$5:$I$619,Mar!$S$5:$S$619,"Despesa",Mar!$F$5:$F$619,CPagar!$D155,Mar!$J$5:$J$619,"Não Pago")</f>
        <v>0</v>
      </c>
      <c r="H155" s="65">
        <f>SUMIFS(Abr!$I$5:$I$619,Abr!$S$5:$S$619,"Despesa",Abr!$F$5:$F$619,CPagar!$D155,Abr!$J$5:$J$619,"Não Pago")</f>
        <v>0</v>
      </c>
      <c r="I155" s="65">
        <f>SUMIFS(Mai!$I$5:$I$619,Mai!$S$5:$S$619,"Despesa",Mai!$F$5:$F$619,CPagar!$D155,Mai!$J$5:$J$619,"Não Pago")</f>
        <v>0</v>
      </c>
      <c r="J155" s="65">
        <f>SUMIFS(Jun!$I$5:$I$619,Jun!$S$5:$S$619,"Despesa",Jun!$F$5:$F$619,CPagar!$D155,Jun!$J$5:$J$619,"Não Pago")</f>
        <v>0</v>
      </c>
      <c r="K155" s="65">
        <f>SUMIFS(Jul!$I$5:$I$619,Jul!$S$5:$S$619,"Despesa",Jul!$F$5:$F$619,CPagar!$D155,Jul!$J$5:$J$619,"Não Pago")</f>
        <v>0</v>
      </c>
      <c r="L155" s="65">
        <f>SUMIFS(Ago!$I$5:$I$619,Ago!$S$5:$S$619,"Despesa",Ago!$F$5:$F$619,CPagar!$D155,Ago!$J$5:$J$619,"Não Pago")</f>
        <v>0</v>
      </c>
      <c r="M155" s="65">
        <f>SUMIFS(Set!$I$5:$I$619,Set!$S$5:$S$619,"Despesa",Set!$F$5:$F$619,CPagar!$D155,Set!$J$5:$J$619,"Não Pago")</f>
        <v>0</v>
      </c>
      <c r="N155" s="65">
        <f>SUMIFS(Out!$I$5:$I$619,Out!$S$5:$S$619,"Despesa",Out!$F$5:$F$619,CPagar!$D155,Out!$J$5:$J$619,"Não Pago")</f>
        <v>0</v>
      </c>
      <c r="O155" s="65">
        <f>SUMIFS(Nov!$I$5:$I$619,Nov!$S$5:$S$619,"Despesa",Nov!$F$5:$F$619,CPagar!$D155,Nov!$J$5:$J$619,"Não Pago")</f>
        <v>0</v>
      </c>
      <c r="P155" s="65">
        <f>SUMIFS(Dez!$I$5:$I$619,Dez!$S$5:$S$619,"Despesa",Dez!$F$5:$F$619,CPagar!$D155,Dez!$J$5:$J$619,"Não Pago")</f>
        <v>0</v>
      </c>
      <c r="Q155" s="62">
        <f t="shared" si="16"/>
        <v>0</v>
      </c>
    </row>
    <row r="156" spans="3:17" ht="28.5" customHeight="1" thickTop="1" thickBot="1" x14ac:dyDescent="0.25">
      <c r="C156" s="45" t="str">
        <f>'PC Despesas'!F51</f>
        <v>5.2.47</v>
      </c>
      <c r="D156" s="46" t="str">
        <f>VLOOKUP(C156,'PC Despesas'!$F$4:$G$103,2,FALSE)</f>
        <v>-</v>
      </c>
      <c r="E156" s="65">
        <f>SUMIFS(Jan!$I$5:$I$619,Jan!$S$5:$S$619,"Despesa",Jan!$F$5:$F$619,CPagar!$D156,Jan!$J$5:$J$619,"Não Pago")</f>
        <v>0</v>
      </c>
      <c r="F156" s="65">
        <f>SUMIFS(Fev!$I$5:$I$619,Fev!$S$5:$S$619,"Despesa",Fev!$F$5:$F$619,CPagar!$D156,Fev!$J$5:$J$619,"Não Pago")</f>
        <v>0</v>
      </c>
      <c r="G156" s="65">
        <f>SUMIFS(Mar!$I$5:$I$619,Mar!$S$5:$S$619,"Despesa",Mar!$F$5:$F$619,CPagar!$D156,Mar!$J$5:$J$619,"Não Pago")</f>
        <v>0</v>
      </c>
      <c r="H156" s="65">
        <f>SUMIFS(Abr!$I$5:$I$619,Abr!$S$5:$S$619,"Despesa",Abr!$F$5:$F$619,CPagar!$D156,Abr!$J$5:$J$619,"Não Pago")</f>
        <v>0</v>
      </c>
      <c r="I156" s="65">
        <f>SUMIFS(Mai!$I$5:$I$619,Mai!$S$5:$S$619,"Despesa",Mai!$F$5:$F$619,CPagar!$D156,Mai!$J$5:$J$619,"Não Pago")</f>
        <v>0</v>
      </c>
      <c r="J156" s="65">
        <f>SUMIFS(Jun!$I$5:$I$619,Jun!$S$5:$S$619,"Despesa",Jun!$F$5:$F$619,CPagar!$D156,Jun!$J$5:$J$619,"Não Pago")</f>
        <v>0</v>
      </c>
      <c r="K156" s="65">
        <f>SUMIFS(Jul!$I$5:$I$619,Jul!$S$5:$S$619,"Despesa",Jul!$F$5:$F$619,CPagar!$D156,Jul!$J$5:$J$619,"Não Pago")</f>
        <v>0</v>
      </c>
      <c r="L156" s="65">
        <f>SUMIFS(Ago!$I$5:$I$619,Ago!$S$5:$S$619,"Despesa",Ago!$F$5:$F$619,CPagar!$D156,Ago!$J$5:$J$619,"Não Pago")</f>
        <v>0</v>
      </c>
      <c r="M156" s="65">
        <f>SUMIFS(Set!$I$5:$I$619,Set!$S$5:$S$619,"Despesa",Set!$F$5:$F$619,CPagar!$D156,Set!$J$5:$J$619,"Não Pago")</f>
        <v>0</v>
      </c>
      <c r="N156" s="65">
        <f>SUMIFS(Out!$I$5:$I$619,Out!$S$5:$S$619,"Despesa",Out!$F$5:$F$619,CPagar!$D156,Out!$J$5:$J$619,"Não Pago")</f>
        <v>0</v>
      </c>
      <c r="O156" s="65">
        <f>SUMIFS(Nov!$I$5:$I$619,Nov!$S$5:$S$619,"Despesa",Nov!$F$5:$F$619,CPagar!$D156,Nov!$J$5:$J$619,"Não Pago")</f>
        <v>0</v>
      </c>
      <c r="P156" s="65">
        <f>SUMIFS(Dez!$I$5:$I$619,Dez!$S$5:$S$619,"Despesa",Dez!$F$5:$F$619,CPagar!$D156,Dez!$J$5:$J$619,"Não Pago")</f>
        <v>0</v>
      </c>
      <c r="Q156" s="62">
        <f t="shared" si="16"/>
        <v>0</v>
      </c>
    </row>
    <row r="157" spans="3:17" ht="28.5" customHeight="1" thickTop="1" thickBot="1" x14ac:dyDescent="0.25">
      <c r="C157" s="45" t="str">
        <f>'PC Despesas'!F52</f>
        <v>5.2.48</v>
      </c>
      <c r="D157" s="46" t="str">
        <f>VLOOKUP(C157,'PC Despesas'!$F$4:$G$103,2,FALSE)</f>
        <v>-</v>
      </c>
      <c r="E157" s="65">
        <f>SUMIFS(Jan!$I$5:$I$619,Jan!$S$5:$S$619,"Despesa",Jan!$F$5:$F$619,CPagar!$D157,Jan!$J$5:$J$619,"Não Pago")</f>
        <v>0</v>
      </c>
      <c r="F157" s="65">
        <f>SUMIFS(Fev!$I$5:$I$619,Fev!$S$5:$S$619,"Despesa",Fev!$F$5:$F$619,CPagar!$D157,Fev!$J$5:$J$619,"Não Pago")</f>
        <v>0</v>
      </c>
      <c r="G157" s="65">
        <f>SUMIFS(Mar!$I$5:$I$619,Mar!$S$5:$S$619,"Despesa",Mar!$F$5:$F$619,CPagar!$D157,Mar!$J$5:$J$619,"Não Pago")</f>
        <v>0</v>
      </c>
      <c r="H157" s="65">
        <f>SUMIFS(Abr!$I$5:$I$619,Abr!$S$5:$S$619,"Despesa",Abr!$F$5:$F$619,CPagar!$D157,Abr!$J$5:$J$619,"Não Pago")</f>
        <v>0</v>
      </c>
      <c r="I157" s="65">
        <f>SUMIFS(Mai!$I$5:$I$619,Mai!$S$5:$S$619,"Despesa",Mai!$F$5:$F$619,CPagar!$D157,Mai!$J$5:$J$619,"Não Pago")</f>
        <v>0</v>
      </c>
      <c r="J157" s="65">
        <f>SUMIFS(Jun!$I$5:$I$619,Jun!$S$5:$S$619,"Despesa",Jun!$F$5:$F$619,CPagar!$D157,Jun!$J$5:$J$619,"Não Pago")</f>
        <v>0</v>
      </c>
      <c r="K157" s="65">
        <f>SUMIFS(Jul!$I$5:$I$619,Jul!$S$5:$S$619,"Despesa",Jul!$F$5:$F$619,CPagar!$D157,Jul!$J$5:$J$619,"Não Pago")</f>
        <v>0</v>
      </c>
      <c r="L157" s="65">
        <f>SUMIFS(Ago!$I$5:$I$619,Ago!$S$5:$S$619,"Despesa",Ago!$F$5:$F$619,CPagar!$D157,Ago!$J$5:$J$619,"Não Pago")</f>
        <v>0</v>
      </c>
      <c r="M157" s="65">
        <f>SUMIFS(Set!$I$5:$I$619,Set!$S$5:$S$619,"Despesa",Set!$F$5:$F$619,CPagar!$D157,Set!$J$5:$J$619,"Não Pago")</f>
        <v>0</v>
      </c>
      <c r="N157" s="65">
        <f>SUMIFS(Out!$I$5:$I$619,Out!$S$5:$S$619,"Despesa",Out!$F$5:$F$619,CPagar!$D157,Out!$J$5:$J$619,"Não Pago")</f>
        <v>0</v>
      </c>
      <c r="O157" s="65">
        <f>SUMIFS(Nov!$I$5:$I$619,Nov!$S$5:$S$619,"Despesa",Nov!$F$5:$F$619,CPagar!$D157,Nov!$J$5:$J$619,"Não Pago")</f>
        <v>0</v>
      </c>
      <c r="P157" s="65">
        <f>SUMIFS(Dez!$I$5:$I$619,Dez!$S$5:$S$619,"Despesa",Dez!$F$5:$F$619,CPagar!$D157,Dez!$J$5:$J$619,"Não Pago")</f>
        <v>0</v>
      </c>
      <c r="Q157" s="62">
        <f t="shared" si="16"/>
        <v>0</v>
      </c>
    </row>
    <row r="158" spans="3:17" ht="28.5" customHeight="1" thickTop="1" thickBot="1" x14ac:dyDescent="0.25">
      <c r="C158" s="45" t="str">
        <f>'PC Despesas'!F53</f>
        <v>5.2.49</v>
      </c>
      <c r="D158" s="46" t="str">
        <f>VLOOKUP(C158,'PC Despesas'!$F$4:$G$103,2,FALSE)</f>
        <v>-</v>
      </c>
      <c r="E158" s="65">
        <f>SUMIFS(Jan!$I$5:$I$619,Jan!$S$5:$S$619,"Despesa",Jan!$F$5:$F$619,CPagar!$D158,Jan!$J$5:$J$619,"Não Pago")</f>
        <v>0</v>
      </c>
      <c r="F158" s="65">
        <f>SUMIFS(Fev!$I$5:$I$619,Fev!$S$5:$S$619,"Despesa",Fev!$F$5:$F$619,CPagar!$D158,Fev!$J$5:$J$619,"Não Pago")</f>
        <v>0</v>
      </c>
      <c r="G158" s="65">
        <f>SUMIFS(Mar!$I$5:$I$619,Mar!$S$5:$S$619,"Despesa",Mar!$F$5:$F$619,CPagar!$D158,Mar!$J$5:$J$619,"Não Pago")</f>
        <v>0</v>
      </c>
      <c r="H158" s="65">
        <f>SUMIFS(Abr!$I$5:$I$619,Abr!$S$5:$S$619,"Despesa",Abr!$F$5:$F$619,CPagar!$D158,Abr!$J$5:$J$619,"Não Pago")</f>
        <v>0</v>
      </c>
      <c r="I158" s="65">
        <f>SUMIFS(Mai!$I$5:$I$619,Mai!$S$5:$S$619,"Despesa",Mai!$F$5:$F$619,CPagar!$D158,Mai!$J$5:$J$619,"Não Pago")</f>
        <v>0</v>
      </c>
      <c r="J158" s="65">
        <f>SUMIFS(Jun!$I$5:$I$619,Jun!$S$5:$S$619,"Despesa",Jun!$F$5:$F$619,CPagar!$D158,Jun!$J$5:$J$619,"Não Pago")</f>
        <v>0</v>
      </c>
      <c r="K158" s="65">
        <f>SUMIFS(Jul!$I$5:$I$619,Jul!$S$5:$S$619,"Despesa",Jul!$F$5:$F$619,CPagar!$D158,Jul!$J$5:$J$619,"Não Pago")</f>
        <v>0</v>
      </c>
      <c r="L158" s="65">
        <f>SUMIFS(Ago!$I$5:$I$619,Ago!$S$5:$S$619,"Despesa",Ago!$F$5:$F$619,CPagar!$D158,Ago!$J$5:$J$619,"Não Pago")</f>
        <v>0</v>
      </c>
      <c r="M158" s="65">
        <f>SUMIFS(Set!$I$5:$I$619,Set!$S$5:$S$619,"Despesa",Set!$F$5:$F$619,CPagar!$D158,Set!$J$5:$J$619,"Não Pago")</f>
        <v>0</v>
      </c>
      <c r="N158" s="65">
        <f>SUMIFS(Out!$I$5:$I$619,Out!$S$5:$S$619,"Despesa",Out!$F$5:$F$619,CPagar!$D158,Out!$J$5:$J$619,"Não Pago")</f>
        <v>0</v>
      </c>
      <c r="O158" s="65">
        <f>SUMIFS(Nov!$I$5:$I$619,Nov!$S$5:$S$619,"Despesa",Nov!$F$5:$F$619,CPagar!$D158,Nov!$J$5:$J$619,"Não Pago")</f>
        <v>0</v>
      </c>
      <c r="P158" s="65">
        <f>SUMIFS(Dez!$I$5:$I$619,Dez!$S$5:$S$619,"Despesa",Dez!$F$5:$F$619,CPagar!$D158,Dez!$J$5:$J$619,"Não Pago")</f>
        <v>0</v>
      </c>
      <c r="Q158" s="62">
        <f t="shared" si="16"/>
        <v>0</v>
      </c>
    </row>
    <row r="159" spans="3:17" ht="28.5" customHeight="1" thickTop="1" thickBot="1" x14ac:dyDescent="0.25">
      <c r="C159" s="45" t="str">
        <f>'PC Despesas'!F54</f>
        <v>5.2.50</v>
      </c>
      <c r="D159" s="46" t="str">
        <f>VLOOKUP(C159,'PC Despesas'!$F$4:$G$103,2,FALSE)</f>
        <v>-</v>
      </c>
      <c r="E159" s="65">
        <f>SUMIFS(Jan!$I$5:$I$619,Jan!$S$5:$S$619,"Despesa",Jan!$F$5:$F$619,CPagar!$D159,Jan!$J$5:$J$619,"Não Pago")</f>
        <v>0</v>
      </c>
      <c r="F159" s="65">
        <f>SUMIFS(Fev!$I$5:$I$619,Fev!$S$5:$S$619,"Despesa",Fev!$F$5:$F$619,CPagar!$D159,Fev!$J$5:$J$619,"Não Pago")</f>
        <v>0</v>
      </c>
      <c r="G159" s="65">
        <f>SUMIFS(Mar!$I$5:$I$619,Mar!$S$5:$S$619,"Despesa",Mar!$F$5:$F$619,CPagar!$D159,Mar!$J$5:$J$619,"Não Pago")</f>
        <v>0</v>
      </c>
      <c r="H159" s="65">
        <f>SUMIFS(Abr!$I$5:$I$619,Abr!$S$5:$S$619,"Despesa",Abr!$F$5:$F$619,CPagar!$D159,Abr!$J$5:$J$619,"Não Pago")</f>
        <v>0</v>
      </c>
      <c r="I159" s="65">
        <f>SUMIFS(Mai!$I$5:$I$619,Mai!$S$5:$S$619,"Despesa",Mai!$F$5:$F$619,CPagar!$D159,Mai!$J$5:$J$619,"Não Pago")</f>
        <v>0</v>
      </c>
      <c r="J159" s="65">
        <f>SUMIFS(Jun!$I$5:$I$619,Jun!$S$5:$S$619,"Despesa",Jun!$F$5:$F$619,CPagar!$D159,Jun!$J$5:$J$619,"Não Pago")</f>
        <v>0</v>
      </c>
      <c r="K159" s="65">
        <f>SUMIFS(Jul!$I$5:$I$619,Jul!$S$5:$S$619,"Despesa",Jul!$F$5:$F$619,CPagar!$D159,Jul!$J$5:$J$619,"Não Pago")</f>
        <v>0</v>
      </c>
      <c r="L159" s="65">
        <f>SUMIFS(Ago!$I$5:$I$619,Ago!$S$5:$S$619,"Despesa",Ago!$F$5:$F$619,CPagar!$D159,Ago!$J$5:$J$619,"Não Pago")</f>
        <v>0</v>
      </c>
      <c r="M159" s="65">
        <f>SUMIFS(Set!$I$5:$I$619,Set!$S$5:$S$619,"Despesa",Set!$F$5:$F$619,CPagar!$D159,Set!$J$5:$J$619,"Não Pago")</f>
        <v>0</v>
      </c>
      <c r="N159" s="65">
        <f>SUMIFS(Out!$I$5:$I$619,Out!$S$5:$S$619,"Despesa",Out!$F$5:$F$619,CPagar!$D159,Out!$J$5:$J$619,"Não Pago")</f>
        <v>0</v>
      </c>
      <c r="O159" s="65">
        <f>SUMIFS(Nov!$I$5:$I$619,Nov!$S$5:$S$619,"Despesa",Nov!$F$5:$F$619,CPagar!$D159,Nov!$J$5:$J$619,"Não Pago")</f>
        <v>0</v>
      </c>
      <c r="P159" s="65">
        <f>SUMIFS(Dez!$I$5:$I$619,Dez!$S$5:$S$619,"Despesa",Dez!$F$5:$F$619,CPagar!$D159,Dez!$J$5:$J$619,"Não Pago")</f>
        <v>0</v>
      </c>
      <c r="Q159" s="62">
        <f t="shared" si="16"/>
        <v>0</v>
      </c>
    </row>
    <row r="160" spans="3:17" ht="28.5" customHeight="1" thickTop="1" thickBot="1" x14ac:dyDescent="0.25">
      <c r="C160" s="45" t="str">
        <f>'PC Despesas'!F55</f>
        <v>5.2.51</v>
      </c>
      <c r="D160" s="46" t="str">
        <f>VLOOKUP(C160,'PC Despesas'!$F$4:$G$103,2,FALSE)</f>
        <v>-</v>
      </c>
      <c r="E160" s="65">
        <f>SUMIFS(Jan!$I$5:$I$619,Jan!$S$5:$S$619,"Despesa",Jan!$F$5:$F$619,CPagar!$D160,Jan!$J$5:$J$619,"Não Pago")</f>
        <v>0</v>
      </c>
      <c r="F160" s="65">
        <f>SUMIFS(Fev!$I$5:$I$619,Fev!$S$5:$S$619,"Despesa",Fev!$F$5:$F$619,CPagar!$D160,Fev!$J$5:$J$619,"Não Pago")</f>
        <v>0</v>
      </c>
      <c r="G160" s="65">
        <f>SUMIFS(Mar!$I$5:$I$619,Mar!$S$5:$S$619,"Despesa",Mar!$F$5:$F$619,CPagar!$D160,Mar!$J$5:$J$619,"Não Pago")</f>
        <v>0</v>
      </c>
      <c r="H160" s="65">
        <f>SUMIFS(Abr!$I$5:$I$619,Abr!$S$5:$S$619,"Despesa",Abr!$F$5:$F$619,CPagar!$D160,Abr!$J$5:$J$619,"Não Pago")</f>
        <v>0</v>
      </c>
      <c r="I160" s="65">
        <f>SUMIFS(Mai!$I$5:$I$619,Mai!$S$5:$S$619,"Despesa",Mai!$F$5:$F$619,CPagar!$D160,Mai!$J$5:$J$619,"Não Pago")</f>
        <v>0</v>
      </c>
      <c r="J160" s="65">
        <f>SUMIFS(Jun!$I$5:$I$619,Jun!$S$5:$S$619,"Despesa",Jun!$F$5:$F$619,CPagar!$D160,Jun!$J$5:$J$619,"Não Pago")</f>
        <v>0</v>
      </c>
      <c r="K160" s="65">
        <f>SUMIFS(Jul!$I$5:$I$619,Jul!$S$5:$S$619,"Despesa",Jul!$F$5:$F$619,CPagar!$D160,Jul!$J$5:$J$619,"Não Pago")</f>
        <v>0</v>
      </c>
      <c r="L160" s="65">
        <f>SUMIFS(Ago!$I$5:$I$619,Ago!$S$5:$S$619,"Despesa",Ago!$F$5:$F$619,CPagar!$D160,Ago!$J$5:$J$619,"Não Pago")</f>
        <v>0</v>
      </c>
      <c r="M160" s="65">
        <f>SUMIFS(Set!$I$5:$I$619,Set!$S$5:$S$619,"Despesa",Set!$F$5:$F$619,CPagar!$D160,Set!$J$5:$J$619,"Não Pago")</f>
        <v>0</v>
      </c>
      <c r="N160" s="65">
        <f>SUMIFS(Out!$I$5:$I$619,Out!$S$5:$S$619,"Despesa",Out!$F$5:$F$619,CPagar!$D160,Out!$J$5:$J$619,"Não Pago")</f>
        <v>0</v>
      </c>
      <c r="O160" s="65">
        <f>SUMIFS(Nov!$I$5:$I$619,Nov!$S$5:$S$619,"Despesa",Nov!$F$5:$F$619,CPagar!$D160,Nov!$J$5:$J$619,"Não Pago")</f>
        <v>0</v>
      </c>
      <c r="P160" s="65">
        <f>SUMIFS(Dez!$I$5:$I$619,Dez!$S$5:$S$619,"Despesa",Dez!$F$5:$F$619,CPagar!$D160,Dez!$J$5:$J$619,"Não Pago")</f>
        <v>0</v>
      </c>
      <c r="Q160" s="62">
        <f t="shared" si="16"/>
        <v>0</v>
      </c>
    </row>
    <row r="161" spans="3:17" ht="28.5" customHeight="1" thickTop="1" thickBot="1" x14ac:dyDescent="0.25">
      <c r="C161" s="45" t="str">
        <f>'PC Despesas'!F56</f>
        <v>5.2.52</v>
      </c>
      <c r="D161" s="46" t="str">
        <f>VLOOKUP(C161,'PC Despesas'!$F$4:$G$103,2,FALSE)</f>
        <v>-</v>
      </c>
      <c r="E161" s="65">
        <f>SUMIFS(Jan!$I$5:$I$619,Jan!$S$5:$S$619,"Despesa",Jan!$F$5:$F$619,CPagar!$D161,Jan!$J$5:$J$619,"Não Pago")</f>
        <v>0</v>
      </c>
      <c r="F161" s="65">
        <f>SUMIFS(Fev!$I$5:$I$619,Fev!$S$5:$S$619,"Despesa",Fev!$F$5:$F$619,CPagar!$D161,Fev!$J$5:$J$619,"Não Pago")</f>
        <v>0</v>
      </c>
      <c r="G161" s="65">
        <f>SUMIFS(Mar!$I$5:$I$619,Mar!$S$5:$S$619,"Despesa",Mar!$F$5:$F$619,CPagar!$D161,Mar!$J$5:$J$619,"Não Pago")</f>
        <v>0</v>
      </c>
      <c r="H161" s="65">
        <f>SUMIFS(Abr!$I$5:$I$619,Abr!$S$5:$S$619,"Despesa",Abr!$F$5:$F$619,CPagar!$D161,Abr!$J$5:$J$619,"Não Pago")</f>
        <v>0</v>
      </c>
      <c r="I161" s="65">
        <f>SUMIFS(Mai!$I$5:$I$619,Mai!$S$5:$S$619,"Despesa",Mai!$F$5:$F$619,CPagar!$D161,Mai!$J$5:$J$619,"Não Pago")</f>
        <v>0</v>
      </c>
      <c r="J161" s="65">
        <f>SUMIFS(Jun!$I$5:$I$619,Jun!$S$5:$S$619,"Despesa",Jun!$F$5:$F$619,CPagar!$D161,Jun!$J$5:$J$619,"Não Pago")</f>
        <v>0</v>
      </c>
      <c r="K161" s="65">
        <f>SUMIFS(Jul!$I$5:$I$619,Jul!$S$5:$S$619,"Despesa",Jul!$F$5:$F$619,CPagar!$D161,Jul!$J$5:$J$619,"Não Pago")</f>
        <v>0</v>
      </c>
      <c r="L161" s="65">
        <f>SUMIFS(Ago!$I$5:$I$619,Ago!$S$5:$S$619,"Despesa",Ago!$F$5:$F$619,CPagar!$D161,Ago!$J$5:$J$619,"Não Pago")</f>
        <v>0</v>
      </c>
      <c r="M161" s="65">
        <f>SUMIFS(Set!$I$5:$I$619,Set!$S$5:$S$619,"Despesa",Set!$F$5:$F$619,CPagar!$D161,Set!$J$5:$J$619,"Não Pago")</f>
        <v>0</v>
      </c>
      <c r="N161" s="65">
        <f>SUMIFS(Out!$I$5:$I$619,Out!$S$5:$S$619,"Despesa",Out!$F$5:$F$619,CPagar!$D161,Out!$J$5:$J$619,"Não Pago")</f>
        <v>0</v>
      </c>
      <c r="O161" s="65">
        <f>SUMIFS(Nov!$I$5:$I$619,Nov!$S$5:$S$619,"Despesa",Nov!$F$5:$F$619,CPagar!$D161,Nov!$J$5:$J$619,"Não Pago")</f>
        <v>0</v>
      </c>
      <c r="P161" s="65">
        <f>SUMIFS(Dez!$I$5:$I$619,Dez!$S$5:$S$619,"Despesa",Dez!$F$5:$F$619,CPagar!$D161,Dez!$J$5:$J$619,"Não Pago")</f>
        <v>0</v>
      </c>
      <c r="Q161" s="62">
        <f t="shared" si="16"/>
        <v>0</v>
      </c>
    </row>
    <row r="162" spans="3:17" ht="28.5" customHeight="1" thickTop="1" thickBot="1" x14ac:dyDescent="0.25">
      <c r="C162" s="45" t="str">
        <f>'PC Despesas'!F57</f>
        <v>5.2.53</v>
      </c>
      <c r="D162" s="46" t="str">
        <f>VLOOKUP(C162,'PC Despesas'!$F$4:$G$103,2,FALSE)</f>
        <v>-</v>
      </c>
      <c r="E162" s="65">
        <f>SUMIFS(Jan!$I$5:$I$619,Jan!$S$5:$S$619,"Despesa",Jan!$F$5:$F$619,CPagar!$D162,Jan!$J$5:$J$619,"Não Pago")</f>
        <v>0</v>
      </c>
      <c r="F162" s="65">
        <f>SUMIFS(Fev!$I$5:$I$619,Fev!$S$5:$S$619,"Despesa",Fev!$F$5:$F$619,CPagar!$D162,Fev!$J$5:$J$619,"Não Pago")</f>
        <v>0</v>
      </c>
      <c r="G162" s="65">
        <f>SUMIFS(Mar!$I$5:$I$619,Mar!$S$5:$S$619,"Despesa",Mar!$F$5:$F$619,CPagar!$D162,Mar!$J$5:$J$619,"Não Pago")</f>
        <v>0</v>
      </c>
      <c r="H162" s="65">
        <f>SUMIFS(Abr!$I$5:$I$619,Abr!$S$5:$S$619,"Despesa",Abr!$F$5:$F$619,CPagar!$D162,Abr!$J$5:$J$619,"Não Pago")</f>
        <v>0</v>
      </c>
      <c r="I162" s="65">
        <f>SUMIFS(Mai!$I$5:$I$619,Mai!$S$5:$S$619,"Despesa",Mai!$F$5:$F$619,CPagar!$D162,Mai!$J$5:$J$619,"Não Pago")</f>
        <v>0</v>
      </c>
      <c r="J162" s="65">
        <f>SUMIFS(Jun!$I$5:$I$619,Jun!$S$5:$S$619,"Despesa",Jun!$F$5:$F$619,CPagar!$D162,Jun!$J$5:$J$619,"Não Pago")</f>
        <v>0</v>
      </c>
      <c r="K162" s="65">
        <f>SUMIFS(Jul!$I$5:$I$619,Jul!$S$5:$S$619,"Despesa",Jul!$F$5:$F$619,CPagar!$D162,Jul!$J$5:$J$619,"Não Pago")</f>
        <v>0</v>
      </c>
      <c r="L162" s="65">
        <f>SUMIFS(Ago!$I$5:$I$619,Ago!$S$5:$S$619,"Despesa",Ago!$F$5:$F$619,CPagar!$D162,Ago!$J$5:$J$619,"Não Pago")</f>
        <v>0</v>
      </c>
      <c r="M162" s="65">
        <f>SUMIFS(Set!$I$5:$I$619,Set!$S$5:$S$619,"Despesa",Set!$F$5:$F$619,CPagar!$D162,Set!$J$5:$J$619,"Não Pago")</f>
        <v>0</v>
      </c>
      <c r="N162" s="65">
        <f>SUMIFS(Out!$I$5:$I$619,Out!$S$5:$S$619,"Despesa",Out!$F$5:$F$619,CPagar!$D162,Out!$J$5:$J$619,"Não Pago")</f>
        <v>0</v>
      </c>
      <c r="O162" s="65">
        <f>SUMIFS(Nov!$I$5:$I$619,Nov!$S$5:$S$619,"Despesa",Nov!$F$5:$F$619,CPagar!$D162,Nov!$J$5:$J$619,"Não Pago")</f>
        <v>0</v>
      </c>
      <c r="P162" s="65">
        <f>SUMIFS(Dez!$I$5:$I$619,Dez!$S$5:$S$619,"Despesa",Dez!$F$5:$F$619,CPagar!$D162,Dez!$J$5:$J$619,"Não Pago")</f>
        <v>0</v>
      </c>
      <c r="Q162" s="62">
        <f t="shared" si="16"/>
        <v>0</v>
      </c>
    </row>
    <row r="163" spans="3:17" ht="28.5" customHeight="1" thickTop="1" thickBot="1" x14ac:dyDescent="0.25">
      <c r="C163" s="45" t="str">
        <f>'PC Despesas'!F58</f>
        <v>5.2.54</v>
      </c>
      <c r="D163" s="46" t="str">
        <f>VLOOKUP(C163,'PC Despesas'!$F$4:$G$103,2,FALSE)</f>
        <v>-</v>
      </c>
      <c r="E163" s="65">
        <f>SUMIFS(Jan!$I$5:$I$619,Jan!$S$5:$S$619,"Despesa",Jan!$F$5:$F$619,CPagar!$D163,Jan!$J$5:$J$619,"Não Pago")</f>
        <v>0</v>
      </c>
      <c r="F163" s="65">
        <f>SUMIFS(Fev!$I$5:$I$619,Fev!$S$5:$S$619,"Despesa",Fev!$F$5:$F$619,CPagar!$D163,Fev!$J$5:$J$619,"Não Pago")</f>
        <v>0</v>
      </c>
      <c r="G163" s="65">
        <f>SUMIFS(Mar!$I$5:$I$619,Mar!$S$5:$S$619,"Despesa",Mar!$F$5:$F$619,CPagar!$D163,Mar!$J$5:$J$619,"Não Pago")</f>
        <v>0</v>
      </c>
      <c r="H163" s="65">
        <f>SUMIFS(Abr!$I$5:$I$619,Abr!$S$5:$S$619,"Despesa",Abr!$F$5:$F$619,CPagar!$D163,Abr!$J$5:$J$619,"Não Pago")</f>
        <v>0</v>
      </c>
      <c r="I163" s="65">
        <f>SUMIFS(Mai!$I$5:$I$619,Mai!$S$5:$S$619,"Despesa",Mai!$F$5:$F$619,CPagar!$D163,Mai!$J$5:$J$619,"Não Pago")</f>
        <v>0</v>
      </c>
      <c r="J163" s="65">
        <f>SUMIFS(Jun!$I$5:$I$619,Jun!$S$5:$S$619,"Despesa",Jun!$F$5:$F$619,CPagar!$D163,Jun!$J$5:$J$619,"Não Pago")</f>
        <v>0</v>
      </c>
      <c r="K163" s="65">
        <f>SUMIFS(Jul!$I$5:$I$619,Jul!$S$5:$S$619,"Despesa",Jul!$F$5:$F$619,CPagar!$D163,Jul!$J$5:$J$619,"Não Pago")</f>
        <v>0</v>
      </c>
      <c r="L163" s="65">
        <f>SUMIFS(Ago!$I$5:$I$619,Ago!$S$5:$S$619,"Despesa",Ago!$F$5:$F$619,CPagar!$D163,Ago!$J$5:$J$619,"Não Pago")</f>
        <v>0</v>
      </c>
      <c r="M163" s="65">
        <f>SUMIFS(Set!$I$5:$I$619,Set!$S$5:$S$619,"Despesa",Set!$F$5:$F$619,CPagar!$D163,Set!$J$5:$J$619,"Não Pago")</f>
        <v>0</v>
      </c>
      <c r="N163" s="65">
        <f>SUMIFS(Out!$I$5:$I$619,Out!$S$5:$S$619,"Despesa",Out!$F$5:$F$619,CPagar!$D163,Out!$J$5:$J$619,"Não Pago")</f>
        <v>0</v>
      </c>
      <c r="O163" s="65">
        <f>SUMIFS(Nov!$I$5:$I$619,Nov!$S$5:$S$619,"Despesa",Nov!$F$5:$F$619,CPagar!$D163,Nov!$J$5:$J$619,"Não Pago")</f>
        <v>0</v>
      </c>
      <c r="P163" s="65">
        <f>SUMIFS(Dez!$I$5:$I$619,Dez!$S$5:$S$619,"Despesa",Dez!$F$5:$F$619,CPagar!$D163,Dez!$J$5:$J$619,"Não Pago")</f>
        <v>0</v>
      </c>
      <c r="Q163" s="62">
        <f t="shared" si="16"/>
        <v>0</v>
      </c>
    </row>
    <row r="164" spans="3:17" ht="28.5" customHeight="1" thickTop="1" thickBot="1" x14ac:dyDescent="0.25">
      <c r="C164" s="45" t="str">
        <f>'PC Despesas'!F59</f>
        <v>5.2.55</v>
      </c>
      <c r="D164" s="46" t="str">
        <f>VLOOKUP(C164,'PC Despesas'!$F$4:$G$103,2,FALSE)</f>
        <v>-</v>
      </c>
      <c r="E164" s="65">
        <f>SUMIFS(Jan!$I$5:$I$619,Jan!$S$5:$S$619,"Despesa",Jan!$F$5:$F$619,CPagar!$D164,Jan!$J$5:$J$619,"Não Pago")</f>
        <v>0</v>
      </c>
      <c r="F164" s="65">
        <f>SUMIFS(Fev!$I$5:$I$619,Fev!$S$5:$S$619,"Despesa",Fev!$F$5:$F$619,CPagar!$D164,Fev!$J$5:$J$619,"Não Pago")</f>
        <v>0</v>
      </c>
      <c r="G164" s="65">
        <f>SUMIFS(Mar!$I$5:$I$619,Mar!$S$5:$S$619,"Despesa",Mar!$F$5:$F$619,CPagar!$D164,Mar!$J$5:$J$619,"Não Pago")</f>
        <v>0</v>
      </c>
      <c r="H164" s="65">
        <f>SUMIFS(Abr!$I$5:$I$619,Abr!$S$5:$S$619,"Despesa",Abr!$F$5:$F$619,CPagar!$D164,Abr!$J$5:$J$619,"Não Pago")</f>
        <v>0</v>
      </c>
      <c r="I164" s="65">
        <f>SUMIFS(Mai!$I$5:$I$619,Mai!$S$5:$S$619,"Despesa",Mai!$F$5:$F$619,CPagar!$D164,Mai!$J$5:$J$619,"Não Pago")</f>
        <v>0</v>
      </c>
      <c r="J164" s="65">
        <f>SUMIFS(Jun!$I$5:$I$619,Jun!$S$5:$S$619,"Despesa",Jun!$F$5:$F$619,CPagar!$D164,Jun!$J$5:$J$619,"Não Pago")</f>
        <v>0</v>
      </c>
      <c r="K164" s="65">
        <f>SUMIFS(Jul!$I$5:$I$619,Jul!$S$5:$S$619,"Despesa",Jul!$F$5:$F$619,CPagar!$D164,Jul!$J$5:$J$619,"Não Pago")</f>
        <v>0</v>
      </c>
      <c r="L164" s="65">
        <f>SUMIFS(Ago!$I$5:$I$619,Ago!$S$5:$S$619,"Despesa",Ago!$F$5:$F$619,CPagar!$D164,Ago!$J$5:$J$619,"Não Pago")</f>
        <v>0</v>
      </c>
      <c r="M164" s="65">
        <f>SUMIFS(Set!$I$5:$I$619,Set!$S$5:$S$619,"Despesa",Set!$F$5:$F$619,CPagar!$D164,Set!$J$5:$J$619,"Não Pago")</f>
        <v>0</v>
      </c>
      <c r="N164" s="65">
        <f>SUMIFS(Out!$I$5:$I$619,Out!$S$5:$S$619,"Despesa",Out!$F$5:$F$619,CPagar!$D164,Out!$J$5:$J$619,"Não Pago")</f>
        <v>0</v>
      </c>
      <c r="O164" s="65">
        <f>SUMIFS(Nov!$I$5:$I$619,Nov!$S$5:$S$619,"Despesa",Nov!$F$5:$F$619,CPagar!$D164,Nov!$J$5:$J$619,"Não Pago")</f>
        <v>0</v>
      </c>
      <c r="P164" s="65">
        <f>SUMIFS(Dez!$I$5:$I$619,Dez!$S$5:$S$619,"Despesa",Dez!$F$5:$F$619,CPagar!$D164,Dez!$J$5:$J$619,"Não Pago")</f>
        <v>0</v>
      </c>
      <c r="Q164" s="62">
        <f t="shared" si="16"/>
        <v>0</v>
      </c>
    </row>
    <row r="165" spans="3:17" ht="28.5" customHeight="1" thickTop="1" thickBot="1" x14ac:dyDescent="0.25">
      <c r="C165" s="45" t="str">
        <f>'PC Despesas'!F60</f>
        <v>5.2.56</v>
      </c>
      <c r="D165" s="46" t="str">
        <f>VLOOKUP(C165,'PC Despesas'!$F$4:$G$103,2,FALSE)</f>
        <v>-</v>
      </c>
      <c r="E165" s="65">
        <f>SUMIFS(Jan!$I$5:$I$619,Jan!$S$5:$S$619,"Despesa",Jan!$F$5:$F$619,CPagar!$D165,Jan!$J$5:$J$619,"Não Pago")</f>
        <v>0</v>
      </c>
      <c r="F165" s="65">
        <f>SUMIFS(Fev!$I$5:$I$619,Fev!$S$5:$S$619,"Despesa",Fev!$F$5:$F$619,CPagar!$D165,Fev!$J$5:$J$619,"Não Pago")</f>
        <v>0</v>
      </c>
      <c r="G165" s="65">
        <f>SUMIFS(Mar!$I$5:$I$619,Mar!$S$5:$S$619,"Despesa",Mar!$F$5:$F$619,CPagar!$D165,Mar!$J$5:$J$619,"Não Pago")</f>
        <v>0</v>
      </c>
      <c r="H165" s="65">
        <f>SUMIFS(Abr!$I$5:$I$619,Abr!$S$5:$S$619,"Despesa",Abr!$F$5:$F$619,CPagar!$D165,Abr!$J$5:$J$619,"Não Pago")</f>
        <v>0</v>
      </c>
      <c r="I165" s="65">
        <f>SUMIFS(Mai!$I$5:$I$619,Mai!$S$5:$S$619,"Despesa",Mai!$F$5:$F$619,CPagar!$D165,Mai!$J$5:$J$619,"Não Pago")</f>
        <v>0</v>
      </c>
      <c r="J165" s="65">
        <f>SUMIFS(Jun!$I$5:$I$619,Jun!$S$5:$S$619,"Despesa",Jun!$F$5:$F$619,CPagar!$D165,Jun!$J$5:$J$619,"Não Pago")</f>
        <v>0</v>
      </c>
      <c r="K165" s="65">
        <f>SUMIFS(Jul!$I$5:$I$619,Jul!$S$5:$S$619,"Despesa",Jul!$F$5:$F$619,CPagar!$D165,Jul!$J$5:$J$619,"Não Pago")</f>
        <v>0</v>
      </c>
      <c r="L165" s="65">
        <f>SUMIFS(Ago!$I$5:$I$619,Ago!$S$5:$S$619,"Despesa",Ago!$F$5:$F$619,CPagar!$D165,Ago!$J$5:$J$619,"Não Pago")</f>
        <v>0</v>
      </c>
      <c r="M165" s="65">
        <f>SUMIFS(Set!$I$5:$I$619,Set!$S$5:$S$619,"Despesa",Set!$F$5:$F$619,CPagar!$D165,Set!$J$5:$J$619,"Não Pago")</f>
        <v>0</v>
      </c>
      <c r="N165" s="65">
        <f>SUMIFS(Out!$I$5:$I$619,Out!$S$5:$S$619,"Despesa",Out!$F$5:$F$619,CPagar!$D165,Out!$J$5:$J$619,"Não Pago")</f>
        <v>0</v>
      </c>
      <c r="O165" s="65">
        <f>SUMIFS(Nov!$I$5:$I$619,Nov!$S$5:$S$619,"Despesa",Nov!$F$5:$F$619,CPagar!$D165,Nov!$J$5:$J$619,"Não Pago")</f>
        <v>0</v>
      </c>
      <c r="P165" s="65">
        <f>SUMIFS(Dez!$I$5:$I$619,Dez!$S$5:$S$619,"Despesa",Dez!$F$5:$F$619,CPagar!$D165,Dez!$J$5:$J$619,"Não Pago")</f>
        <v>0</v>
      </c>
      <c r="Q165" s="62">
        <f t="shared" si="16"/>
        <v>0</v>
      </c>
    </row>
    <row r="166" spans="3:17" ht="28.5" customHeight="1" thickTop="1" thickBot="1" x14ac:dyDescent="0.25">
      <c r="C166" s="45" t="str">
        <f>'PC Despesas'!F61</f>
        <v>5.2.57</v>
      </c>
      <c r="D166" s="46" t="str">
        <f>VLOOKUP(C166,'PC Despesas'!$F$4:$G$103,2,FALSE)</f>
        <v>-</v>
      </c>
      <c r="E166" s="65">
        <f>SUMIFS(Jan!$I$5:$I$619,Jan!$S$5:$S$619,"Despesa",Jan!$F$5:$F$619,CPagar!$D166,Jan!$J$5:$J$619,"Não Pago")</f>
        <v>0</v>
      </c>
      <c r="F166" s="65">
        <f>SUMIFS(Fev!$I$5:$I$619,Fev!$S$5:$S$619,"Despesa",Fev!$F$5:$F$619,CPagar!$D166,Fev!$J$5:$J$619,"Não Pago")</f>
        <v>0</v>
      </c>
      <c r="G166" s="65">
        <f>SUMIFS(Mar!$I$5:$I$619,Mar!$S$5:$S$619,"Despesa",Mar!$F$5:$F$619,CPagar!$D166,Mar!$J$5:$J$619,"Não Pago")</f>
        <v>0</v>
      </c>
      <c r="H166" s="65">
        <f>SUMIFS(Abr!$I$5:$I$619,Abr!$S$5:$S$619,"Despesa",Abr!$F$5:$F$619,CPagar!$D166,Abr!$J$5:$J$619,"Não Pago")</f>
        <v>0</v>
      </c>
      <c r="I166" s="65">
        <f>SUMIFS(Mai!$I$5:$I$619,Mai!$S$5:$S$619,"Despesa",Mai!$F$5:$F$619,CPagar!$D166,Mai!$J$5:$J$619,"Não Pago")</f>
        <v>0</v>
      </c>
      <c r="J166" s="65">
        <f>SUMIFS(Jun!$I$5:$I$619,Jun!$S$5:$S$619,"Despesa",Jun!$F$5:$F$619,CPagar!$D166,Jun!$J$5:$J$619,"Não Pago")</f>
        <v>0</v>
      </c>
      <c r="K166" s="65">
        <f>SUMIFS(Jul!$I$5:$I$619,Jul!$S$5:$S$619,"Despesa",Jul!$F$5:$F$619,CPagar!$D166,Jul!$J$5:$J$619,"Não Pago")</f>
        <v>0</v>
      </c>
      <c r="L166" s="65">
        <f>SUMIFS(Ago!$I$5:$I$619,Ago!$S$5:$S$619,"Despesa",Ago!$F$5:$F$619,CPagar!$D166,Ago!$J$5:$J$619,"Não Pago")</f>
        <v>0</v>
      </c>
      <c r="M166" s="65">
        <f>SUMIFS(Set!$I$5:$I$619,Set!$S$5:$S$619,"Despesa",Set!$F$5:$F$619,CPagar!$D166,Set!$J$5:$J$619,"Não Pago")</f>
        <v>0</v>
      </c>
      <c r="N166" s="65">
        <f>SUMIFS(Out!$I$5:$I$619,Out!$S$5:$S$619,"Despesa",Out!$F$5:$F$619,CPagar!$D166,Out!$J$5:$J$619,"Não Pago")</f>
        <v>0</v>
      </c>
      <c r="O166" s="65">
        <f>SUMIFS(Nov!$I$5:$I$619,Nov!$S$5:$S$619,"Despesa",Nov!$F$5:$F$619,CPagar!$D166,Nov!$J$5:$J$619,"Não Pago")</f>
        <v>0</v>
      </c>
      <c r="P166" s="65">
        <f>SUMIFS(Dez!$I$5:$I$619,Dez!$S$5:$S$619,"Despesa",Dez!$F$5:$F$619,CPagar!$D166,Dez!$J$5:$J$619,"Não Pago")</f>
        <v>0</v>
      </c>
      <c r="Q166" s="62">
        <f t="shared" si="16"/>
        <v>0</v>
      </c>
    </row>
    <row r="167" spans="3:17" ht="28.5" customHeight="1" thickTop="1" thickBot="1" x14ac:dyDescent="0.25">
      <c r="C167" s="45" t="str">
        <f>'PC Despesas'!F62</f>
        <v>5.2.58</v>
      </c>
      <c r="D167" s="46" t="str">
        <f>VLOOKUP(C167,'PC Despesas'!$F$4:$G$103,2,FALSE)</f>
        <v>-</v>
      </c>
      <c r="E167" s="65">
        <f>SUMIFS(Jan!$I$5:$I$619,Jan!$S$5:$S$619,"Despesa",Jan!$F$5:$F$619,CPagar!$D167,Jan!$J$5:$J$619,"Não Pago")</f>
        <v>0</v>
      </c>
      <c r="F167" s="65">
        <f>SUMIFS(Fev!$I$5:$I$619,Fev!$S$5:$S$619,"Despesa",Fev!$F$5:$F$619,CPagar!$D167,Fev!$J$5:$J$619,"Não Pago")</f>
        <v>0</v>
      </c>
      <c r="G167" s="65">
        <f>SUMIFS(Mar!$I$5:$I$619,Mar!$S$5:$S$619,"Despesa",Mar!$F$5:$F$619,CPagar!$D167,Mar!$J$5:$J$619,"Não Pago")</f>
        <v>0</v>
      </c>
      <c r="H167" s="65">
        <f>SUMIFS(Abr!$I$5:$I$619,Abr!$S$5:$S$619,"Despesa",Abr!$F$5:$F$619,CPagar!$D167,Abr!$J$5:$J$619,"Não Pago")</f>
        <v>0</v>
      </c>
      <c r="I167" s="65">
        <f>SUMIFS(Mai!$I$5:$I$619,Mai!$S$5:$S$619,"Despesa",Mai!$F$5:$F$619,CPagar!$D167,Mai!$J$5:$J$619,"Não Pago")</f>
        <v>0</v>
      </c>
      <c r="J167" s="65">
        <f>SUMIFS(Jun!$I$5:$I$619,Jun!$S$5:$S$619,"Despesa",Jun!$F$5:$F$619,CPagar!$D167,Jun!$J$5:$J$619,"Não Pago")</f>
        <v>0</v>
      </c>
      <c r="K167" s="65">
        <f>SUMIFS(Jul!$I$5:$I$619,Jul!$S$5:$S$619,"Despesa",Jul!$F$5:$F$619,CPagar!$D167,Jul!$J$5:$J$619,"Não Pago")</f>
        <v>0</v>
      </c>
      <c r="L167" s="65">
        <f>SUMIFS(Ago!$I$5:$I$619,Ago!$S$5:$S$619,"Despesa",Ago!$F$5:$F$619,CPagar!$D167,Ago!$J$5:$J$619,"Não Pago")</f>
        <v>0</v>
      </c>
      <c r="M167" s="65">
        <f>SUMIFS(Set!$I$5:$I$619,Set!$S$5:$S$619,"Despesa",Set!$F$5:$F$619,CPagar!$D167,Set!$J$5:$J$619,"Não Pago")</f>
        <v>0</v>
      </c>
      <c r="N167" s="65">
        <f>SUMIFS(Out!$I$5:$I$619,Out!$S$5:$S$619,"Despesa",Out!$F$5:$F$619,CPagar!$D167,Out!$J$5:$J$619,"Não Pago")</f>
        <v>0</v>
      </c>
      <c r="O167" s="65">
        <f>SUMIFS(Nov!$I$5:$I$619,Nov!$S$5:$S$619,"Despesa",Nov!$F$5:$F$619,CPagar!$D167,Nov!$J$5:$J$619,"Não Pago")</f>
        <v>0</v>
      </c>
      <c r="P167" s="65">
        <f>SUMIFS(Dez!$I$5:$I$619,Dez!$S$5:$S$619,"Despesa",Dez!$F$5:$F$619,CPagar!$D167,Dez!$J$5:$J$619,"Não Pago")</f>
        <v>0</v>
      </c>
      <c r="Q167" s="62">
        <f t="shared" si="16"/>
        <v>0</v>
      </c>
    </row>
    <row r="168" spans="3:17" ht="28.5" customHeight="1" thickTop="1" thickBot="1" x14ac:dyDescent="0.25">
      <c r="C168" s="45" t="str">
        <f>'PC Despesas'!F63</f>
        <v>5.2.59</v>
      </c>
      <c r="D168" s="46" t="str">
        <f>VLOOKUP(C168,'PC Despesas'!$F$4:$G$103,2,FALSE)</f>
        <v>-</v>
      </c>
      <c r="E168" s="65">
        <f>SUMIFS(Jan!$I$5:$I$619,Jan!$S$5:$S$619,"Despesa",Jan!$F$5:$F$619,CPagar!$D168,Jan!$J$5:$J$619,"Não Pago")</f>
        <v>0</v>
      </c>
      <c r="F168" s="65">
        <f>SUMIFS(Fev!$I$5:$I$619,Fev!$S$5:$S$619,"Despesa",Fev!$F$5:$F$619,CPagar!$D168,Fev!$J$5:$J$619,"Não Pago")</f>
        <v>0</v>
      </c>
      <c r="G168" s="65">
        <f>SUMIFS(Mar!$I$5:$I$619,Mar!$S$5:$S$619,"Despesa",Mar!$F$5:$F$619,CPagar!$D168,Mar!$J$5:$J$619,"Não Pago")</f>
        <v>0</v>
      </c>
      <c r="H168" s="65">
        <f>SUMIFS(Abr!$I$5:$I$619,Abr!$S$5:$S$619,"Despesa",Abr!$F$5:$F$619,CPagar!$D168,Abr!$J$5:$J$619,"Não Pago")</f>
        <v>0</v>
      </c>
      <c r="I168" s="65">
        <f>SUMIFS(Mai!$I$5:$I$619,Mai!$S$5:$S$619,"Despesa",Mai!$F$5:$F$619,CPagar!$D168,Mai!$J$5:$J$619,"Não Pago")</f>
        <v>0</v>
      </c>
      <c r="J168" s="65">
        <f>SUMIFS(Jun!$I$5:$I$619,Jun!$S$5:$S$619,"Despesa",Jun!$F$5:$F$619,CPagar!$D168,Jun!$J$5:$J$619,"Não Pago")</f>
        <v>0</v>
      </c>
      <c r="K168" s="65">
        <f>SUMIFS(Jul!$I$5:$I$619,Jul!$S$5:$S$619,"Despesa",Jul!$F$5:$F$619,CPagar!$D168,Jul!$J$5:$J$619,"Não Pago")</f>
        <v>0</v>
      </c>
      <c r="L168" s="65">
        <f>SUMIFS(Ago!$I$5:$I$619,Ago!$S$5:$S$619,"Despesa",Ago!$F$5:$F$619,CPagar!$D168,Ago!$J$5:$J$619,"Não Pago")</f>
        <v>0</v>
      </c>
      <c r="M168" s="65">
        <f>SUMIFS(Set!$I$5:$I$619,Set!$S$5:$S$619,"Despesa",Set!$F$5:$F$619,CPagar!$D168,Set!$J$5:$J$619,"Não Pago")</f>
        <v>0</v>
      </c>
      <c r="N168" s="65">
        <f>SUMIFS(Out!$I$5:$I$619,Out!$S$5:$S$619,"Despesa",Out!$F$5:$F$619,CPagar!$D168,Out!$J$5:$J$619,"Não Pago")</f>
        <v>0</v>
      </c>
      <c r="O168" s="65">
        <f>SUMIFS(Nov!$I$5:$I$619,Nov!$S$5:$S$619,"Despesa",Nov!$F$5:$F$619,CPagar!$D168,Nov!$J$5:$J$619,"Não Pago")</f>
        <v>0</v>
      </c>
      <c r="P168" s="65">
        <f>SUMIFS(Dez!$I$5:$I$619,Dez!$S$5:$S$619,"Despesa",Dez!$F$5:$F$619,CPagar!$D168,Dez!$J$5:$J$619,"Não Pago")</f>
        <v>0</v>
      </c>
      <c r="Q168" s="62">
        <f t="shared" si="16"/>
        <v>0</v>
      </c>
    </row>
    <row r="169" spans="3:17" ht="28.5" customHeight="1" thickTop="1" thickBot="1" x14ac:dyDescent="0.25">
      <c r="C169" s="45" t="str">
        <f>'PC Despesas'!F64</f>
        <v>5.2.60</v>
      </c>
      <c r="D169" s="46" t="str">
        <f>VLOOKUP(C169,'PC Despesas'!$F$4:$G$103,2,FALSE)</f>
        <v>-</v>
      </c>
      <c r="E169" s="65">
        <f>SUMIFS(Jan!$I$5:$I$619,Jan!$S$5:$S$619,"Despesa",Jan!$F$5:$F$619,CPagar!$D169,Jan!$J$5:$J$619,"Não Pago")</f>
        <v>0</v>
      </c>
      <c r="F169" s="65">
        <f>SUMIFS(Fev!$I$5:$I$619,Fev!$S$5:$S$619,"Despesa",Fev!$F$5:$F$619,CPagar!$D169,Fev!$J$5:$J$619,"Não Pago")</f>
        <v>0</v>
      </c>
      <c r="G169" s="65">
        <f>SUMIFS(Mar!$I$5:$I$619,Mar!$S$5:$S$619,"Despesa",Mar!$F$5:$F$619,CPagar!$D169,Mar!$J$5:$J$619,"Não Pago")</f>
        <v>0</v>
      </c>
      <c r="H169" s="65">
        <f>SUMIFS(Abr!$I$5:$I$619,Abr!$S$5:$S$619,"Despesa",Abr!$F$5:$F$619,CPagar!$D169,Abr!$J$5:$J$619,"Não Pago")</f>
        <v>0</v>
      </c>
      <c r="I169" s="65">
        <f>SUMIFS(Mai!$I$5:$I$619,Mai!$S$5:$S$619,"Despesa",Mai!$F$5:$F$619,CPagar!$D169,Mai!$J$5:$J$619,"Não Pago")</f>
        <v>0</v>
      </c>
      <c r="J169" s="65">
        <f>SUMIFS(Jun!$I$5:$I$619,Jun!$S$5:$S$619,"Despesa",Jun!$F$5:$F$619,CPagar!$D169,Jun!$J$5:$J$619,"Não Pago")</f>
        <v>0</v>
      </c>
      <c r="K169" s="65">
        <f>SUMIFS(Jul!$I$5:$I$619,Jul!$S$5:$S$619,"Despesa",Jul!$F$5:$F$619,CPagar!$D169,Jul!$J$5:$J$619,"Não Pago")</f>
        <v>0</v>
      </c>
      <c r="L169" s="65">
        <f>SUMIFS(Ago!$I$5:$I$619,Ago!$S$5:$S$619,"Despesa",Ago!$F$5:$F$619,CPagar!$D169,Ago!$J$5:$J$619,"Não Pago")</f>
        <v>0</v>
      </c>
      <c r="M169" s="65">
        <f>SUMIFS(Set!$I$5:$I$619,Set!$S$5:$S$619,"Despesa",Set!$F$5:$F$619,CPagar!$D169,Set!$J$5:$J$619,"Não Pago")</f>
        <v>0</v>
      </c>
      <c r="N169" s="65">
        <f>SUMIFS(Out!$I$5:$I$619,Out!$S$5:$S$619,"Despesa",Out!$F$5:$F$619,CPagar!$D169,Out!$J$5:$J$619,"Não Pago")</f>
        <v>0</v>
      </c>
      <c r="O169" s="65">
        <f>SUMIFS(Nov!$I$5:$I$619,Nov!$S$5:$S$619,"Despesa",Nov!$F$5:$F$619,CPagar!$D169,Nov!$J$5:$J$619,"Não Pago")</f>
        <v>0</v>
      </c>
      <c r="P169" s="65">
        <f>SUMIFS(Dez!$I$5:$I$619,Dez!$S$5:$S$619,"Despesa",Dez!$F$5:$F$619,CPagar!$D169,Dez!$J$5:$J$619,"Não Pago")</f>
        <v>0</v>
      </c>
      <c r="Q169" s="62">
        <f t="shared" si="16"/>
        <v>0</v>
      </c>
    </row>
    <row r="170" spans="3:17" ht="28.5" customHeight="1" thickTop="1" thickBot="1" x14ac:dyDescent="0.25">
      <c r="C170" s="45" t="str">
        <f>'PC Despesas'!F65</f>
        <v>5.2.61</v>
      </c>
      <c r="D170" s="46" t="str">
        <f>VLOOKUP(C170,'PC Despesas'!$F$4:$G$103,2,FALSE)</f>
        <v>-</v>
      </c>
      <c r="E170" s="65">
        <f>SUMIFS(Jan!$I$5:$I$619,Jan!$S$5:$S$619,"Despesa",Jan!$F$5:$F$619,CPagar!$D170,Jan!$J$5:$J$619,"Não Pago")</f>
        <v>0</v>
      </c>
      <c r="F170" s="65">
        <f>SUMIFS(Fev!$I$5:$I$619,Fev!$S$5:$S$619,"Despesa",Fev!$F$5:$F$619,CPagar!$D170,Fev!$J$5:$J$619,"Não Pago")</f>
        <v>0</v>
      </c>
      <c r="G170" s="65">
        <f>SUMIFS(Mar!$I$5:$I$619,Mar!$S$5:$S$619,"Despesa",Mar!$F$5:$F$619,CPagar!$D170,Mar!$J$5:$J$619,"Não Pago")</f>
        <v>0</v>
      </c>
      <c r="H170" s="65">
        <f>SUMIFS(Abr!$I$5:$I$619,Abr!$S$5:$S$619,"Despesa",Abr!$F$5:$F$619,CPagar!$D170,Abr!$J$5:$J$619,"Não Pago")</f>
        <v>0</v>
      </c>
      <c r="I170" s="65">
        <f>SUMIFS(Mai!$I$5:$I$619,Mai!$S$5:$S$619,"Despesa",Mai!$F$5:$F$619,CPagar!$D170,Mai!$J$5:$J$619,"Não Pago")</f>
        <v>0</v>
      </c>
      <c r="J170" s="65">
        <f>SUMIFS(Jun!$I$5:$I$619,Jun!$S$5:$S$619,"Despesa",Jun!$F$5:$F$619,CPagar!$D170,Jun!$J$5:$J$619,"Não Pago")</f>
        <v>0</v>
      </c>
      <c r="K170" s="65">
        <f>SUMIFS(Jul!$I$5:$I$619,Jul!$S$5:$S$619,"Despesa",Jul!$F$5:$F$619,CPagar!$D170,Jul!$J$5:$J$619,"Não Pago")</f>
        <v>0</v>
      </c>
      <c r="L170" s="65">
        <f>SUMIFS(Ago!$I$5:$I$619,Ago!$S$5:$S$619,"Despesa",Ago!$F$5:$F$619,CPagar!$D170,Ago!$J$5:$J$619,"Não Pago")</f>
        <v>0</v>
      </c>
      <c r="M170" s="65">
        <f>SUMIFS(Set!$I$5:$I$619,Set!$S$5:$S$619,"Despesa",Set!$F$5:$F$619,CPagar!$D170,Set!$J$5:$J$619,"Não Pago")</f>
        <v>0</v>
      </c>
      <c r="N170" s="65">
        <f>SUMIFS(Out!$I$5:$I$619,Out!$S$5:$S$619,"Despesa",Out!$F$5:$F$619,CPagar!$D170,Out!$J$5:$J$619,"Não Pago")</f>
        <v>0</v>
      </c>
      <c r="O170" s="65">
        <f>SUMIFS(Nov!$I$5:$I$619,Nov!$S$5:$S$619,"Despesa",Nov!$F$5:$F$619,CPagar!$D170,Nov!$J$5:$J$619,"Não Pago")</f>
        <v>0</v>
      </c>
      <c r="P170" s="65">
        <f>SUMIFS(Dez!$I$5:$I$619,Dez!$S$5:$S$619,"Despesa",Dez!$F$5:$F$619,CPagar!$D170,Dez!$J$5:$J$619,"Não Pago")</f>
        <v>0</v>
      </c>
      <c r="Q170" s="62">
        <f t="shared" si="16"/>
        <v>0</v>
      </c>
    </row>
    <row r="171" spans="3:17" ht="28.5" customHeight="1" thickTop="1" thickBot="1" x14ac:dyDescent="0.25">
      <c r="C171" s="45" t="str">
        <f>'PC Despesas'!F66</f>
        <v>5.2.62</v>
      </c>
      <c r="D171" s="46" t="str">
        <f>VLOOKUP(C171,'PC Despesas'!$F$4:$G$103,2,FALSE)</f>
        <v>-</v>
      </c>
      <c r="E171" s="65">
        <f>SUMIFS(Jan!$I$5:$I$619,Jan!$S$5:$S$619,"Despesa",Jan!$F$5:$F$619,CPagar!$D171,Jan!$J$5:$J$619,"Não Pago")</f>
        <v>0</v>
      </c>
      <c r="F171" s="65">
        <f>SUMIFS(Fev!$I$5:$I$619,Fev!$S$5:$S$619,"Despesa",Fev!$F$5:$F$619,CPagar!$D171,Fev!$J$5:$J$619,"Não Pago")</f>
        <v>0</v>
      </c>
      <c r="G171" s="65">
        <f>SUMIFS(Mar!$I$5:$I$619,Mar!$S$5:$S$619,"Despesa",Mar!$F$5:$F$619,CPagar!$D171,Mar!$J$5:$J$619,"Não Pago")</f>
        <v>0</v>
      </c>
      <c r="H171" s="65">
        <f>SUMIFS(Abr!$I$5:$I$619,Abr!$S$5:$S$619,"Despesa",Abr!$F$5:$F$619,CPagar!$D171,Abr!$J$5:$J$619,"Não Pago")</f>
        <v>0</v>
      </c>
      <c r="I171" s="65">
        <f>SUMIFS(Mai!$I$5:$I$619,Mai!$S$5:$S$619,"Despesa",Mai!$F$5:$F$619,CPagar!$D171,Mai!$J$5:$J$619,"Não Pago")</f>
        <v>0</v>
      </c>
      <c r="J171" s="65">
        <f>SUMIFS(Jun!$I$5:$I$619,Jun!$S$5:$S$619,"Despesa",Jun!$F$5:$F$619,CPagar!$D171,Jun!$J$5:$J$619,"Não Pago")</f>
        <v>0</v>
      </c>
      <c r="K171" s="65">
        <f>SUMIFS(Jul!$I$5:$I$619,Jul!$S$5:$S$619,"Despesa",Jul!$F$5:$F$619,CPagar!$D171,Jul!$J$5:$J$619,"Não Pago")</f>
        <v>0</v>
      </c>
      <c r="L171" s="65">
        <f>SUMIFS(Ago!$I$5:$I$619,Ago!$S$5:$S$619,"Despesa",Ago!$F$5:$F$619,CPagar!$D171,Ago!$J$5:$J$619,"Não Pago")</f>
        <v>0</v>
      </c>
      <c r="M171" s="65">
        <f>SUMIFS(Set!$I$5:$I$619,Set!$S$5:$S$619,"Despesa",Set!$F$5:$F$619,CPagar!$D171,Set!$J$5:$J$619,"Não Pago")</f>
        <v>0</v>
      </c>
      <c r="N171" s="65">
        <f>SUMIFS(Out!$I$5:$I$619,Out!$S$5:$S$619,"Despesa",Out!$F$5:$F$619,CPagar!$D171,Out!$J$5:$J$619,"Não Pago")</f>
        <v>0</v>
      </c>
      <c r="O171" s="65">
        <f>SUMIFS(Nov!$I$5:$I$619,Nov!$S$5:$S$619,"Despesa",Nov!$F$5:$F$619,CPagar!$D171,Nov!$J$5:$J$619,"Não Pago")</f>
        <v>0</v>
      </c>
      <c r="P171" s="65">
        <f>SUMIFS(Dez!$I$5:$I$619,Dez!$S$5:$S$619,"Despesa",Dez!$F$5:$F$619,CPagar!$D171,Dez!$J$5:$J$619,"Não Pago")</f>
        <v>0</v>
      </c>
      <c r="Q171" s="62">
        <f t="shared" si="16"/>
        <v>0</v>
      </c>
    </row>
    <row r="172" spans="3:17" ht="28.5" customHeight="1" thickTop="1" thickBot="1" x14ac:dyDescent="0.25">
      <c r="C172" s="45" t="str">
        <f>'PC Despesas'!F67</f>
        <v>5.2.63</v>
      </c>
      <c r="D172" s="46" t="str">
        <f>VLOOKUP(C172,'PC Despesas'!$F$4:$G$103,2,FALSE)</f>
        <v>-</v>
      </c>
      <c r="E172" s="65">
        <f>SUMIFS(Jan!$I$5:$I$619,Jan!$S$5:$S$619,"Despesa",Jan!$F$5:$F$619,CPagar!$D172,Jan!$J$5:$J$619,"Não Pago")</f>
        <v>0</v>
      </c>
      <c r="F172" s="65">
        <f>SUMIFS(Fev!$I$5:$I$619,Fev!$S$5:$S$619,"Despesa",Fev!$F$5:$F$619,CPagar!$D172,Fev!$J$5:$J$619,"Não Pago")</f>
        <v>0</v>
      </c>
      <c r="G172" s="65">
        <f>SUMIFS(Mar!$I$5:$I$619,Mar!$S$5:$S$619,"Despesa",Mar!$F$5:$F$619,CPagar!$D172,Mar!$J$5:$J$619,"Não Pago")</f>
        <v>0</v>
      </c>
      <c r="H172" s="65">
        <f>SUMIFS(Abr!$I$5:$I$619,Abr!$S$5:$S$619,"Despesa",Abr!$F$5:$F$619,CPagar!$D172,Abr!$J$5:$J$619,"Não Pago")</f>
        <v>0</v>
      </c>
      <c r="I172" s="65">
        <f>SUMIFS(Mai!$I$5:$I$619,Mai!$S$5:$S$619,"Despesa",Mai!$F$5:$F$619,CPagar!$D172,Mai!$J$5:$J$619,"Não Pago")</f>
        <v>0</v>
      </c>
      <c r="J172" s="65">
        <f>SUMIFS(Jun!$I$5:$I$619,Jun!$S$5:$S$619,"Despesa",Jun!$F$5:$F$619,CPagar!$D172,Jun!$J$5:$J$619,"Não Pago")</f>
        <v>0</v>
      </c>
      <c r="K172" s="65">
        <f>SUMIFS(Jul!$I$5:$I$619,Jul!$S$5:$S$619,"Despesa",Jul!$F$5:$F$619,CPagar!$D172,Jul!$J$5:$J$619,"Não Pago")</f>
        <v>0</v>
      </c>
      <c r="L172" s="65">
        <f>SUMIFS(Ago!$I$5:$I$619,Ago!$S$5:$S$619,"Despesa",Ago!$F$5:$F$619,CPagar!$D172,Ago!$J$5:$J$619,"Não Pago")</f>
        <v>0</v>
      </c>
      <c r="M172" s="65">
        <f>SUMIFS(Set!$I$5:$I$619,Set!$S$5:$S$619,"Despesa",Set!$F$5:$F$619,CPagar!$D172,Set!$J$5:$J$619,"Não Pago")</f>
        <v>0</v>
      </c>
      <c r="N172" s="65">
        <f>SUMIFS(Out!$I$5:$I$619,Out!$S$5:$S$619,"Despesa",Out!$F$5:$F$619,CPagar!$D172,Out!$J$5:$J$619,"Não Pago")</f>
        <v>0</v>
      </c>
      <c r="O172" s="65">
        <f>SUMIFS(Nov!$I$5:$I$619,Nov!$S$5:$S$619,"Despesa",Nov!$F$5:$F$619,CPagar!$D172,Nov!$J$5:$J$619,"Não Pago")</f>
        <v>0</v>
      </c>
      <c r="P172" s="65">
        <f>SUMIFS(Dez!$I$5:$I$619,Dez!$S$5:$S$619,"Despesa",Dez!$F$5:$F$619,CPagar!$D172,Dez!$J$5:$J$619,"Não Pago")</f>
        <v>0</v>
      </c>
      <c r="Q172" s="62">
        <f t="shared" si="16"/>
        <v>0</v>
      </c>
    </row>
    <row r="173" spans="3:17" ht="28.5" customHeight="1" thickTop="1" thickBot="1" x14ac:dyDescent="0.25">
      <c r="C173" s="45" t="str">
        <f>'PC Despesas'!F68</f>
        <v>5.2.64</v>
      </c>
      <c r="D173" s="46" t="str">
        <f>VLOOKUP(C173,'PC Despesas'!$F$4:$G$103,2,FALSE)</f>
        <v>-</v>
      </c>
      <c r="E173" s="65">
        <f>SUMIFS(Jan!$I$5:$I$619,Jan!$S$5:$S$619,"Despesa",Jan!$F$5:$F$619,CPagar!$D173,Jan!$J$5:$J$619,"Não Pago")</f>
        <v>0</v>
      </c>
      <c r="F173" s="65">
        <f>SUMIFS(Fev!$I$5:$I$619,Fev!$S$5:$S$619,"Despesa",Fev!$F$5:$F$619,CPagar!$D173,Fev!$J$5:$J$619,"Não Pago")</f>
        <v>0</v>
      </c>
      <c r="G173" s="65">
        <f>SUMIFS(Mar!$I$5:$I$619,Mar!$S$5:$S$619,"Despesa",Mar!$F$5:$F$619,CPagar!$D173,Mar!$J$5:$J$619,"Não Pago")</f>
        <v>0</v>
      </c>
      <c r="H173" s="65">
        <f>SUMIFS(Abr!$I$5:$I$619,Abr!$S$5:$S$619,"Despesa",Abr!$F$5:$F$619,CPagar!$D173,Abr!$J$5:$J$619,"Não Pago")</f>
        <v>0</v>
      </c>
      <c r="I173" s="65">
        <f>SUMIFS(Mai!$I$5:$I$619,Mai!$S$5:$S$619,"Despesa",Mai!$F$5:$F$619,CPagar!$D173,Mai!$J$5:$J$619,"Não Pago")</f>
        <v>0</v>
      </c>
      <c r="J173" s="65">
        <f>SUMIFS(Jun!$I$5:$I$619,Jun!$S$5:$S$619,"Despesa",Jun!$F$5:$F$619,CPagar!$D173,Jun!$J$5:$J$619,"Não Pago")</f>
        <v>0</v>
      </c>
      <c r="K173" s="65">
        <f>SUMIFS(Jul!$I$5:$I$619,Jul!$S$5:$S$619,"Despesa",Jul!$F$5:$F$619,CPagar!$D173,Jul!$J$5:$J$619,"Não Pago")</f>
        <v>0</v>
      </c>
      <c r="L173" s="65">
        <f>SUMIFS(Ago!$I$5:$I$619,Ago!$S$5:$S$619,"Despesa",Ago!$F$5:$F$619,CPagar!$D173,Ago!$J$5:$J$619,"Não Pago")</f>
        <v>0</v>
      </c>
      <c r="M173" s="65">
        <f>SUMIFS(Set!$I$5:$I$619,Set!$S$5:$S$619,"Despesa",Set!$F$5:$F$619,CPagar!$D173,Set!$J$5:$J$619,"Não Pago")</f>
        <v>0</v>
      </c>
      <c r="N173" s="65">
        <f>SUMIFS(Out!$I$5:$I$619,Out!$S$5:$S$619,"Despesa",Out!$F$5:$F$619,CPagar!$D173,Out!$J$5:$J$619,"Não Pago")</f>
        <v>0</v>
      </c>
      <c r="O173" s="65">
        <f>SUMIFS(Nov!$I$5:$I$619,Nov!$S$5:$S$619,"Despesa",Nov!$F$5:$F$619,CPagar!$D173,Nov!$J$5:$J$619,"Não Pago")</f>
        <v>0</v>
      </c>
      <c r="P173" s="65">
        <f>SUMIFS(Dez!$I$5:$I$619,Dez!$S$5:$S$619,"Despesa",Dez!$F$5:$F$619,CPagar!$D173,Dez!$J$5:$J$619,"Não Pago")</f>
        <v>0</v>
      </c>
      <c r="Q173" s="62">
        <f t="shared" si="16"/>
        <v>0</v>
      </c>
    </row>
    <row r="174" spans="3:17" ht="28.5" customHeight="1" thickTop="1" thickBot="1" x14ac:dyDescent="0.25">
      <c r="C174" s="45" t="str">
        <f>'PC Despesas'!F69</f>
        <v>5.2.65</v>
      </c>
      <c r="D174" s="46" t="str">
        <f>VLOOKUP(C174,'PC Despesas'!$F$4:$G$103,2,FALSE)</f>
        <v>-</v>
      </c>
      <c r="E174" s="65">
        <f>SUMIFS(Jan!$I$5:$I$619,Jan!$S$5:$S$619,"Despesa",Jan!$F$5:$F$619,CPagar!$D174,Jan!$J$5:$J$619,"Não Pago")</f>
        <v>0</v>
      </c>
      <c r="F174" s="65">
        <f>SUMIFS(Fev!$I$5:$I$619,Fev!$S$5:$S$619,"Despesa",Fev!$F$5:$F$619,CPagar!$D174,Fev!$J$5:$J$619,"Não Pago")</f>
        <v>0</v>
      </c>
      <c r="G174" s="65">
        <f>SUMIFS(Mar!$I$5:$I$619,Mar!$S$5:$S$619,"Despesa",Mar!$F$5:$F$619,CPagar!$D174,Mar!$J$5:$J$619,"Não Pago")</f>
        <v>0</v>
      </c>
      <c r="H174" s="65">
        <f>SUMIFS(Abr!$I$5:$I$619,Abr!$S$5:$S$619,"Despesa",Abr!$F$5:$F$619,CPagar!$D174,Abr!$J$5:$J$619,"Não Pago")</f>
        <v>0</v>
      </c>
      <c r="I174" s="65">
        <f>SUMIFS(Mai!$I$5:$I$619,Mai!$S$5:$S$619,"Despesa",Mai!$F$5:$F$619,CPagar!$D174,Mai!$J$5:$J$619,"Não Pago")</f>
        <v>0</v>
      </c>
      <c r="J174" s="65">
        <f>SUMIFS(Jun!$I$5:$I$619,Jun!$S$5:$S$619,"Despesa",Jun!$F$5:$F$619,CPagar!$D174,Jun!$J$5:$J$619,"Não Pago")</f>
        <v>0</v>
      </c>
      <c r="K174" s="65">
        <f>SUMIFS(Jul!$I$5:$I$619,Jul!$S$5:$S$619,"Despesa",Jul!$F$5:$F$619,CPagar!$D174,Jul!$J$5:$J$619,"Não Pago")</f>
        <v>0</v>
      </c>
      <c r="L174" s="65">
        <f>SUMIFS(Ago!$I$5:$I$619,Ago!$S$5:$S$619,"Despesa",Ago!$F$5:$F$619,CPagar!$D174,Ago!$J$5:$J$619,"Não Pago")</f>
        <v>0</v>
      </c>
      <c r="M174" s="65">
        <f>SUMIFS(Set!$I$5:$I$619,Set!$S$5:$S$619,"Despesa",Set!$F$5:$F$619,CPagar!$D174,Set!$J$5:$J$619,"Não Pago")</f>
        <v>0</v>
      </c>
      <c r="N174" s="65">
        <f>SUMIFS(Out!$I$5:$I$619,Out!$S$5:$S$619,"Despesa",Out!$F$5:$F$619,CPagar!$D174,Out!$J$5:$J$619,"Não Pago")</f>
        <v>0</v>
      </c>
      <c r="O174" s="65">
        <f>SUMIFS(Nov!$I$5:$I$619,Nov!$S$5:$S$619,"Despesa",Nov!$F$5:$F$619,CPagar!$D174,Nov!$J$5:$J$619,"Não Pago")</f>
        <v>0</v>
      </c>
      <c r="P174" s="65">
        <f>SUMIFS(Dez!$I$5:$I$619,Dez!$S$5:$S$619,"Despesa",Dez!$F$5:$F$619,CPagar!$D174,Dez!$J$5:$J$619,"Não Pago")</f>
        <v>0</v>
      </c>
      <c r="Q174" s="62">
        <f t="shared" si="16"/>
        <v>0</v>
      </c>
    </row>
    <row r="175" spans="3:17" ht="28.5" customHeight="1" thickTop="1" thickBot="1" x14ac:dyDescent="0.25">
      <c r="C175" s="45" t="str">
        <f>'PC Despesas'!F70</f>
        <v>5.2.66</v>
      </c>
      <c r="D175" s="46" t="str">
        <f>VLOOKUP(C175,'PC Despesas'!$F$4:$G$103,2,FALSE)</f>
        <v>-</v>
      </c>
      <c r="E175" s="65">
        <f>SUMIFS(Jan!$I$5:$I$619,Jan!$S$5:$S$619,"Despesa",Jan!$F$5:$F$619,CPagar!$D175,Jan!$J$5:$J$619,"Não Pago")</f>
        <v>0</v>
      </c>
      <c r="F175" s="65">
        <f>SUMIFS(Fev!$I$5:$I$619,Fev!$S$5:$S$619,"Despesa",Fev!$F$5:$F$619,CPagar!$D175,Fev!$J$5:$J$619,"Não Pago")</f>
        <v>0</v>
      </c>
      <c r="G175" s="65">
        <f>SUMIFS(Mar!$I$5:$I$619,Mar!$S$5:$S$619,"Despesa",Mar!$F$5:$F$619,CPagar!$D175,Mar!$J$5:$J$619,"Não Pago")</f>
        <v>0</v>
      </c>
      <c r="H175" s="65">
        <f>SUMIFS(Abr!$I$5:$I$619,Abr!$S$5:$S$619,"Despesa",Abr!$F$5:$F$619,CPagar!$D175,Abr!$J$5:$J$619,"Não Pago")</f>
        <v>0</v>
      </c>
      <c r="I175" s="65">
        <f>SUMIFS(Mai!$I$5:$I$619,Mai!$S$5:$S$619,"Despesa",Mai!$F$5:$F$619,CPagar!$D175,Mai!$J$5:$J$619,"Não Pago")</f>
        <v>0</v>
      </c>
      <c r="J175" s="65">
        <f>SUMIFS(Jun!$I$5:$I$619,Jun!$S$5:$S$619,"Despesa",Jun!$F$5:$F$619,CPagar!$D175,Jun!$J$5:$J$619,"Não Pago")</f>
        <v>0</v>
      </c>
      <c r="K175" s="65">
        <f>SUMIFS(Jul!$I$5:$I$619,Jul!$S$5:$S$619,"Despesa",Jul!$F$5:$F$619,CPagar!$D175,Jul!$J$5:$J$619,"Não Pago")</f>
        <v>0</v>
      </c>
      <c r="L175" s="65">
        <f>SUMIFS(Ago!$I$5:$I$619,Ago!$S$5:$S$619,"Despesa",Ago!$F$5:$F$619,CPagar!$D175,Ago!$J$5:$J$619,"Não Pago")</f>
        <v>0</v>
      </c>
      <c r="M175" s="65">
        <f>SUMIFS(Set!$I$5:$I$619,Set!$S$5:$S$619,"Despesa",Set!$F$5:$F$619,CPagar!$D175,Set!$J$5:$J$619,"Não Pago")</f>
        <v>0</v>
      </c>
      <c r="N175" s="65">
        <f>SUMIFS(Out!$I$5:$I$619,Out!$S$5:$S$619,"Despesa",Out!$F$5:$F$619,CPagar!$D175,Out!$J$5:$J$619,"Não Pago")</f>
        <v>0</v>
      </c>
      <c r="O175" s="65">
        <f>SUMIFS(Nov!$I$5:$I$619,Nov!$S$5:$S$619,"Despesa",Nov!$F$5:$F$619,CPagar!$D175,Nov!$J$5:$J$619,"Não Pago")</f>
        <v>0</v>
      </c>
      <c r="P175" s="65">
        <f>SUMIFS(Dez!$I$5:$I$619,Dez!$S$5:$S$619,"Despesa",Dez!$F$5:$F$619,CPagar!$D175,Dez!$J$5:$J$619,"Não Pago")</f>
        <v>0</v>
      </c>
      <c r="Q175" s="62">
        <f t="shared" ref="Q175:Q208" si="17">SUM(E175:P175)</f>
        <v>0</v>
      </c>
    </row>
    <row r="176" spans="3:17" ht="28.5" customHeight="1" thickTop="1" thickBot="1" x14ac:dyDescent="0.25">
      <c r="C176" s="45" t="str">
        <f>'PC Despesas'!F71</f>
        <v>5.2.67</v>
      </c>
      <c r="D176" s="46" t="str">
        <f>VLOOKUP(C176,'PC Despesas'!$F$4:$G$103,2,FALSE)</f>
        <v>-</v>
      </c>
      <c r="E176" s="65">
        <f>SUMIFS(Jan!$I$5:$I$619,Jan!$S$5:$S$619,"Despesa",Jan!$F$5:$F$619,CPagar!$D176,Jan!$J$5:$J$619,"Não Pago")</f>
        <v>0</v>
      </c>
      <c r="F176" s="65">
        <f>SUMIFS(Fev!$I$5:$I$619,Fev!$S$5:$S$619,"Despesa",Fev!$F$5:$F$619,CPagar!$D176,Fev!$J$5:$J$619,"Não Pago")</f>
        <v>0</v>
      </c>
      <c r="G176" s="65">
        <f>SUMIFS(Mar!$I$5:$I$619,Mar!$S$5:$S$619,"Despesa",Mar!$F$5:$F$619,CPagar!$D176,Mar!$J$5:$J$619,"Não Pago")</f>
        <v>0</v>
      </c>
      <c r="H176" s="65">
        <f>SUMIFS(Abr!$I$5:$I$619,Abr!$S$5:$S$619,"Despesa",Abr!$F$5:$F$619,CPagar!$D176,Abr!$J$5:$J$619,"Não Pago")</f>
        <v>0</v>
      </c>
      <c r="I176" s="65">
        <f>SUMIFS(Mai!$I$5:$I$619,Mai!$S$5:$S$619,"Despesa",Mai!$F$5:$F$619,CPagar!$D176,Mai!$J$5:$J$619,"Não Pago")</f>
        <v>0</v>
      </c>
      <c r="J176" s="65">
        <f>SUMIFS(Jun!$I$5:$I$619,Jun!$S$5:$S$619,"Despesa",Jun!$F$5:$F$619,CPagar!$D176,Jun!$J$5:$J$619,"Não Pago")</f>
        <v>0</v>
      </c>
      <c r="K176" s="65">
        <f>SUMIFS(Jul!$I$5:$I$619,Jul!$S$5:$S$619,"Despesa",Jul!$F$5:$F$619,CPagar!$D176,Jul!$J$5:$J$619,"Não Pago")</f>
        <v>0</v>
      </c>
      <c r="L176" s="65">
        <f>SUMIFS(Ago!$I$5:$I$619,Ago!$S$5:$S$619,"Despesa",Ago!$F$5:$F$619,CPagar!$D176,Ago!$J$5:$J$619,"Não Pago")</f>
        <v>0</v>
      </c>
      <c r="M176" s="65">
        <f>SUMIFS(Set!$I$5:$I$619,Set!$S$5:$S$619,"Despesa",Set!$F$5:$F$619,CPagar!$D176,Set!$J$5:$J$619,"Não Pago")</f>
        <v>0</v>
      </c>
      <c r="N176" s="65">
        <f>SUMIFS(Out!$I$5:$I$619,Out!$S$5:$S$619,"Despesa",Out!$F$5:$F$619,CPagar!$D176,Out!$J$5:$J$619,"Não Pago")</f>
        <v>0</v>
      </c>
      <c r="O176" s="65">
        <f>SUMIFS(Nov!$I$5:$I$619,Nov!$S$5:$S$619,"Despesa",Nov!$F$5:$F$619,CPagar!$D176,Nov!$J$5:$J$619,"Não Pago")</f>
        <v>0</v>
      </c>
      <c r="P176" s="65">
        <f>SUMIFS(Dez!$I$5:$I$619,Dez!$S$5:$S$619,"Despesa",Dez!$F$5:$F$619,CPagar!$D176,Dez!$J$5:$J$619,"Não Pago")</f>
        <v>0</v>
      </c>
      <c r="Q176" s="62">
        <f t="shared" si="17"/>
        <v>0</v>
      </c>
    </row>
    <row r="177" spans="3:17" ht="28.5" customHeight="1" thickTop="1" thickBot="1" x14ac:dyDescent="0.25">
      <c r="C177" s="45" t="str">
        <f>'PC Despesas'!F72</f>
        <v>5.2.68</v>
      </c>
      <c r="D177" s="46" t="str">
        <f>VLOOKUP(C177,'PC Despesas'!$F$4:$G$103,2,FALSE)</f>
        <v>-</v>
      </c>
      <c r="E177" s="65">
        <f>SUMIFS(Jan!$I$5:$I$619,Jan!$S$5:$S$619,"Despesa",Jan!$F$5:$F$619,CPagar!$D177,Jan!$J$5:$J$619,"Não Pago")</f>
        <v>0</v>
      </c>
      <c r="F177" s="65">
        <f>SUMIFS(Fev!$I$5:$I$619,Fev!$S$5:$S$619,"Despesa",Fev!$F$5:$F$619,CPagar!$D177,Fev!$J$5:$J$619,"Não Pago")</f>
        <v>0</v>
      </c>
      <c r="G177" s="65">
        <f>SUMIFS(Mar!$I$5:$I$619,Mar!$S$5:$S$619,"Despesa",Mar!$F$5:$F$619,CPagar!$D177,Mar!$J$5:$J$619,"Não Pago")</f>
        <v>0</v>
      </c>
      <c r="H177" s="65">
        <f>SUMIFS(Abr!$I$5:$I$619,Abr!$S$5:$S$619,"Despesa",Abr!$F$5:$F$619,CPagar!$D177,Abr!$J$5:$J$619,"Não Pago")</f>
        <v>0</v>
      </c>
      <c r="I177" s="65">
        <f>SUMIFS(Mai!$I$5:$I$619,Mai!$S$5:$S$619,"Despesa",Mai!$F$5:$F$619,CPagar!$D177,Mai!$J$5:$J$619,"Não Pago")</f>
        <v>0</v>
      </c>
      <c r="J177" s="65">
        <f>SUMIFS(Jun!$I$5:$I$619,Jun!$S$5:$S$619,"Despesa",Jun!$F$5:$F$619,CPagar!$D177,Jun!$J$5:$J$619,"Não Pago")</f>
        <v>0</v>
      </c>
      <c r="K177" s="65">
        <f>SUMIFS(Jul!$I$5:$I$619,Jul!$S$5:$S$619,"Despesa",Jul!$F$5:$F$619,CPagar!$D177,Jul!$J$5:$J$619,"Não Pago")</f>
        <v>0</v>
      </c>
      <c r="L177" s="65">
        <f>SUMIFS(Ago!$I$5:$I$619,Ago!$S$5:$S$619,"Despesa",Ago!$F$5:$F$619,CPagar!$D177,Ago!$J$5:$J$619,"Não Pago")</f>
        <v>0</v>
      </c>
      <c r="M177" s="65">
        <f>SUMIFS(Set!$I$5:$I$619,Set!$S$5:$S$619,"Despesa",Set!$F$5:$F$619,CPagar!$D177,Set!$J$5:$J$619,"Não Pago")</f>
        <v>0</v>
      </c>
      <c r="N177" s="65">
        <f>SUMIFS(Out!$I$5:$I$619,Out!$S$5:$S$619,"Despesa",Out!$F$5:$F$619,CPagar!$D177,Out!$J$5:$J$619,"Não Pago")</f>
        <v>0</v>
      </c>
      <c r="O177" s="65">
        <f>SUMIFS(Nov!$I$5:$I$619,Nov!$S$5:$S$619,"Despesa",Nov!$F$5:$F$619,CPagar!$D177,Nov!$J$5:$J$619,"Não Pago")</f>
        <v>0</v>
      </c>
      <c r="P177" s="65">
        <f>SUMIFS(Dez!$I$5:$I$619,Dez!$S$5:$S$619,"Despesa",Dez!$F$5:$F$619,CPagar!$D177,Dez!$J$5:$J$619,"Não Pago")</f>
        <v>0</v>
      </c>
      <c r="Q177" s="62">
        <f t="shared" si="17"/>
        <v>0</v>
      </c>
    </row>
    <row r="178" spans="3:17" ht="28.5" customHeight="1" thickTop="1" thickBot="1" x14ac:dyDescent="0.25">
      <c r="C178" s="45" t="str">
        <f>'PC Despesas'!F73</f>
        <v>5.2.69</v>
      </c>
      <c r="D178" s="46" t="str">
        <f>VLOOKUP(C178,'PC Despesas'!$F$4:$G$103,2,FALSE)</f>
        <v>-</v>
      </c>
      <c r="E178" s="65">
        <f>SUMIFS(Jan!$I$5:$I$619,Jan!$S$5:$S$619,"Despesa",Jan!$F$5:$F$619,CPagar!$D178,Jan!$J$5:$J$619,"Não Pago")</f>
        <v>0</v>
      </c>
      <c r="F178" s="65">
        <f>SUMIFS(Fev!$I$5:$I$619,Fev!$S$5:$S$619,"Despesa",Fev!$F$5:$F$619,CPagar!$D178,Fev!$J$5:$J$619,"Não Pago")</f>
        <v>0</v>
      </c>
      <c r="G178" s="65">
        <f>SUMIFS(Mar!$I$5:$I$619,Mar!$S$5:$S$619,"Despesa",Mar!$F$5:$F$619,CPagar!$D178,Mar!$J$5:$J$619,"Não Pago")</f>
        <v>0</v>
      </c>
      <c r="H178" s="65">
        <f>SUMIFS(Abr!$I$5:$I$619,Abr!$S$5:$S$619,"Despesa",Abr!$F$5:$F$619,CPagar!$D178,Abr!$J$5:$J$619,"Não Pago")</f>
        <v>0</v>
      </c>
      <c r="I178" s="65">
        <f>SUMIFS(Mai!$I$5:$I$619,Mai!$S$5:$S$619,"Despesa",Mai!$F$5:$F$619,CPagar!$D178,Mai!$J$5:$J$619,"Não Pago")</f>
        <v>0</v>
      </c>
      <c r="J178" s="65">
        <f>SUMIFS(Jun!$I$5:$I$619,Jun!$S$5:$S$619,"Despesa",Jun!$F$5:$F$619,CPagar!$D178,Jun!$J$5:$J$619,"Não Pago")</f>
        <v>0</v>
      </c>
      <c r="K178" s="65">
        <f>SUMIFS(Jul!$I$5:$I$619,Jul!$S$5:$S$619,"Despesa",Jul!$F$5:$F$619,CPagar!$D178,Jul!$J$5:$J$619,"Não Pago")</f>
        <v>0</v>
      </c>
      <c r="L178" s="65">
        <f>SUMIFS(Ago!$I$5:$I$619,Ago!$S$5:$S$619,"Despesa",Ago!$F$5:$F$619,CPagar!$D178,Ago!$J$5:$J$619,"Não Pago")</f>
        <v>0</v>
      </c>
      <c r="M178" s="65">
        <f>SUMIFS(Set!$I$5:$I$619,Set!$S$5:$S$619,"Despesa",Set!$F$5:$F$619,CPagar!$D178,Set!$J$5:$J$619,"Não Pago")</f>
        <v>0</v>
      </c>
      <c r="N178" s="65">
        <f>SUMIFS(Out!$I$5:$I$619,Out!$S$5:$S$619,"Despesa",Out!$F$5:$F$619,CPagar!$D178,Out!$J$5:$J$619,"Não Pago")</f>
        <v>0</v>
      </c>
      <c r="O178" s="65">
        <f>SUMIFS(Nov!$I$5:$I$619,Nov!$S$5:$S$619,"Despesa",Nov!$F$5:$F$619,CPagar!$D178,Nov!$J$5:$J$619,"Não Pago")</f>
        <v>0</v>
      </c>
      <c r="P178" s="65">
        <f>SUMIFS(Dez!$I$5:$I$619,Dez!$S$5:$S$619,"Despesa",Dez!$F$5:$F$619,CPagar!$D178,Dez!$J$5:$J$619,"Não Pago")</f>
        <v>0</v>
      </c>
      <c r="Q178" s="62">
        <f t="shared" si="17"/>
        <v>0</v>
      </c>
    </row>
    <row r="179" spans="3:17" ht="28.5" customHeight="1" thickTop="1" thickBot="1" x14ac:dyDescent="0.25">
      <c r="C179" s="45" t="str">
        <f>'PC Despesas'!F74</f>
        <v>5.2.70</v>
      </c>
      <c r="D179" s="46" t="str">
        <f>VLOOKUP(C179,'PC Despesas'!$F$4:$G$103,2,FALSE)</f>
        <v>-</v>
      </c>
      <c r="E179" s="65">
        <f>SUMIFS(Jan!$I$5:$I$619,Jan!$S$5:$S$619,"Despesa",Jan!$F$5:$F$619,CPagar!$D179,Jan!$J$5:$J$619,"Não Pago")</f>
        <v>0</v>
      </c>
      <c r="F179" s="65">
        <f>SUMIFS(Fev!$I$5:$I$619,Fev!$S$5:$S$619,"Despesa",Fev!$F$5:$F$619,CPagar!$D179,Fev!$J$5:$J$619,"Não Pago")</f>
        <v>0</v>
      </c>
      <c r="G179" s="65">
        <f>SUMIFS(Mar!$I$5:$I$619,Mar!$S$5:$S$619,"Despesa",Mar!$F$5:$F$619,CPagar!$D179,Mar!$J$5:$J$619,"Não Pago")</f>
        <v>0</v>
      </c>
      <c r="H179" s="65">
        <f>SUMIFS(Abr!$I$5:$I$619,Abr!$S$5:$S$619,"Despesa",Abr!$F$5:$F$619,CPagar!$D179,Abr!$J$5:$J$619,"Não Pago")</f>
        <v>0</v>
      </c>
      <c r="I179" s="65">
        <f>SUMIFS(Mai!$I$5:$I$619,Mai!$S$5:$S$619,"Despesa",Mai!$F$5:$F$619,CPagar!$D179,Mai!$J$5:$J$619,"Não Pago")</f>
        <v>0</v>
      </c>
      <c r="J179" s="65">
        <f>SUMIFS(Jun!$I$5:$I$619,Jun!$S$5:$S$619,"Despesa",Jun!$F$5:$F$619,CPagar!$D179,Jun!$J$5:$J$619,"Não Pago")</f>
        <v>0</v>
      </c>
      <c r="K179" s="65">
        <f>SUMIFS(Jul!$I$5:$I$619,Jul!$S$5:$S$619,"Despesa",Jul!$F$5:$F$619,CPagar!$D179,Jul!$J$5:$J$619,"Não Pago")</f>
        <v>0</v>
      </c>
      <c r="L179" s="65">
        <f>SUMIFS(Ago!$I$5:$I$619,Ago!$S$5:$S$619,"Despesa",Ago!$F$5:$F$619,CPagar!$D179,Ago!$J$5:$J$619,"Não Pago")</f>
        <v>0</v>
      </c>
      <c r="M179" s="65">
        <f>SUMIFS(Set!$I$5:$I$619,Set!$S$5:$S$619,"Despesa",Set!$F$5:$F$619,CPagar!$D179,Set!$J$5:$J$619,"Não Pago")</f>
        <v>0</v>
      </c>
      <c r="N179" s="65">
        <f>SUMIFS(Out!$I$5:$I$619,Out!$S$5:$S$619,"Despesa",Out!$F$5:$F$619,CPagar!$D179,Out!$J$5:$J$619,"Não Pago")</f>
        <v>0</v>
      </c>
      <c r="O179" s="65">
        <f>SUMIFS(Nov!$I$5:$I$619,Nov!$S$5:$S$619,"Despesa",Nov!$F$5:$F$619,CPagar!$D179,Nov!$J$5:$J$619,"Não Pago")</f>
        <v>0</v>
      </c>
      <c r="P179" s="65">
        <f>SUMIFS(Dez!$I$5:$I$619,Dez!$S$5:$S$619,"Despesa",Dez!$F$5:$F$619,CPagar!$D179,Dez!$J$5:$J$619,"Não Pago")</f>
        <v>0</v>
      </c>
      <c r="Q179" s="62">
        <f t="shared" si="17"/>
        <v>0</v>
      </c>
    </row>
    <row r="180" spans="3:17" ht="28.5" customHeight="1" thickTop="1" thickBot="1" x14ac:dyDescent="0.25">
      <c r="C180" s="45" t="str">
        <f>'PC Despesas'!F75</f>
        <v>5.2.71</v>
      </c>
      <c r="D180" s="46" t="str">
        <f>VLOOKUP(C180,'PC Despesas'!$F$4:$G$103,2,FALSE)</f>
        <v>-</v>
      </c>
      <c r="E180" s="65">
        <f>SUMIFS(Jan!$I$5:$I$619,Jan!$S$5:$S$619,"Despesa",Jan!$F$5:$F$619,CPagar!$D180,Jan!$J$5:$J$619,"Não Pago")</f>
        <v>0</v>
      </c>
      <c r="F180" s="65">
        <f>SUMIFS(Fev!$I$5:$I$619,Fev!$S$5:$S$619,"Despesa",Fev!$F$5:$F$619,CPagar!$D180,Fev!$J$5:$J$619,"Não Pago")</f>
        <v>0</v>
      </c>
      <c r="G180" s="65">
        <f>SUMIFS(Mar!$I$5:$I$619,Mar!$S$5:$S$619,"Despesa",Mar!$F$5:$F$619,CPagar!$D180,Mar!$J$5:$J$619,"Não Pago")</f>
        <v>0</v>
      </c>
      <c r="H180" s="65">
        <f>SUMIFS(Abr!$I$5:$I$619,Abr!$S$5:$S$619,"Despesa",Abr!$F$5:$F$619,CPagar!$D180,Abr!$J$5:$J$619,"Não Pago")</f>
        <v>0</v>
      </c>
      <c r="I180" s="65">
        <f>SUMIFS(Mai!$I$5:$I$619,Mai!$S$5:$S$619,"Despesa",Mai!$F$5:$F$619,CPagar!$D180,Mai!$J$5:$J$619,"Não Pago")</f>
        <v>0</v>
      </c>
      <c r="J180" s="65">
        <f>SUMIFS(Jun!$I$5:$I$619,Jun!$S$5:$S$619,"Despesa",Jun!$F$5:$F$619,CPagar!$D180,Jun!$J$5:$J$619,"Não Pago")</f>
        <v>0</v>
      </c>
      <c r="K180" s="65">
        <f>SUMIFS(Jul!$I$5:$I$619,Jul!$S$5:$S$619,"Despesa",Jul!$F$5:$F$619,CPagar!$D180,Jul!$J$5:$J$619,"Não Pago")</f>
        <v>0</v>
      </c>
      <c r="L180" s="65">
        <f>SUMIFS(Ago!$I$5:$I$619,Ago!$S$5:$S$619,"Despesa",Ago!$F$5:$F$619,CPagar!$D180,Ago!$J$5:$J$619,"Não Pago")</f>
        <v>0</v>
      </c>
      <c r="M180" s="65">
        <f>SUMIFS(Set!$I$5:$I$619,Set!$S$5:$S$619,"Despesa",Set!$F$5:$F$619,CPagar!$D180,Set!$J$5:$J$619,"Não Pago")</f>
        <v>0</v>
      </c>
      <c r="N180" s="65">
        <f>SUMIFS(Out!$I$5:$I$619,Out!$S$5:$S$619,"Despesa",Out!$F$5:$F$619,CPagar!$D180,Out!$J$5:$J$619,"Não Pago")</f>
        <v>0</v>
      </c>
      <c r="O180" s="65">
        <f>SUMIFS(Nov!$I$5:$I$619,Nov!$S$5:$S$619,"Despesa",Nov!$F$5:$F$619,CPagar!$D180,Nov!$J$5:$J$619,"Não Pago")</f>
        <v>0</v>
      </c>
      <c r="P180" s="65">
        <f>SUMIFS(Dez!$I$5:$I$619,Dez!$S$5:$S$619,"Despesa",Dez!$F$5:$F$619,CPagar!$D180,Dez!$J$5:$J$619,"Não Pago")</f>
        <v>0</v>
      </c>
      <c r="Q180" s="62">
        <f t="shared" si="17"/>
        <v>0</v>
      </c>
    </row>
    <row r="181" spans="3:17" ht="28.5" customHeight="1" thickTop="1" thickBot="1" x14ac:dyDescent="0.25">
      <c r="C181" s="45" t="str">
        <f>'PC Despesas'!F76</f>
        <v>5.2.72</v>
      </c>
      <c r="D181" s="46" t="str">
        <f>VLOOKUP(C181,'PC Despesas'!$F$4:$G$103,2,FALSE)</f>
        <v>-</v>
      </c>
      <c r="E181" s="65">
        <f>SUMIFS(Jan!$I$5:$I$619,Jan!$S$5:$S$619,"Despesa",Jan!$F$5:$F$619,CPagar!$D181,Jan!$J$5:$J$619,"Não Pago")</f>
        <v>0</v>
      </c>
      <c r="F181" s="65">
        <f>SUMIFS(Fev!$I$5:$I$619,Fev!$S$5:$S$619,"Despesa",Fev!$F$5:$F$619,CPagar!$D181,Fev!$J$5:$J$619,"Não Pago")</f>
        <v>0</v>
      </c>
      <c r="G181" s="65">
        <f>SUMIFS(Mar!$I$5:$I$619,Mar!$S$5:$S$619,"Despesa",Mar!$F$5:$F$619,CPagar!$D181,Mar!$J$5:$J$619,"Não Pago")</f>
        <v>0</v>
      </c>
      <c r="H181" s="65">
        <f>SUMIFS(Abr!$I$5:$I$619,Abr!$S$5:$S$619,"Despesa",Abr!$F$5:$F$619,CPagar!$D181,Abr!$J$5:$J$619,"Não Pago")</f>
        <v>0</v>
      </c>
      <c r="I181" s="65">
        <f>SUMIFS(Mai!$I$5:$I$619,Mai!$S$5:$S$619,"Despesa",Mai!$F$5:$F$619,CPagar!$D181,Mai!$J$5:$J$619,"Não Pago")</f>
        <v>0</v>
      </c>
      <c r="J181" s="65">
        <f>SUMIFS(Jun!$I$5:$I$619,Jun!$S$5:$S$619,"Despesa",Jun!$F$5:$F$619,CPagar!$D181,Jun!$J$5:$J$619,"Não Pago")</f>
        <v>0</v>
      </c>
      <c r="K181" s="65">
        <f>SUMIFS(Jul!$I$5:$I$619,Jul!$S$5:$S$619,"Despesa",Jul!$F$5:$F$619,CPagar!$D181,Jul!$J$5:$J$619,"Não Pago")</f>
        <v>0</v>
      </c>
      <c r="L181" s="65">
        <f>SUMIFS(Ago!$I$5:$I$619,Ago!$S$5:$S$619,"Despesa",Ago!$F$5:$F$619,CPagar!$D181,Ago!$J$5:$J$619,"Não Pago")</f>
        <v>0</v>
      </c>
      <c r="M181" s="65">
        <f>SUMIFS(Set!$I$5:$I$619,Set!$S$5:$S$619,"Despesa",Set!$F$5:$F$619,CPagar!$D181,Set!$J$5:$J$619,"Não Pago")</f>
        <v>0</v>
      </c>
      <c r="N181" s="65">
        <f>SUMIFS(Out!$I$5:$I$619,Out!$S$5:$S$619,"Despesa",Out!$F$5:$F$619,CPagar!$D181,Out!$J$5:$J$619,"Não Pago")</f>
        <v>0</v>
      </c>
      <c r="O181" s="65">
        <f>SUMIFS(Nov!$I$5:$I$619,Nov!$S$5:$S$619,"Despesa",Nov!$F$5:$F$619,CPagar!$D181,Nov!$J$5:$J$619,"Não Pago")</f>
        <v>0</v>
      </c>
      <c r="P181" s="65">
        <f>SUMIFS(Dez!$I$5:$I$619,Dez!$S$5:$S$619,"Despesa",Dez!$F$5:$F$619,CPagar!$D181,Dez!$J$5:$J$619,"Não Pago")</f>
        <v>0</v>
      </c>
      <c r="Q181" s="62">
        <f t="shared" si="17"/>
        <v>0</v>
      </c>
    </row>
    <row r="182" spans="3:17" ht="28.5" customHeight="1" thickTop="1" thickBot="1" x14ac:dyDescent="0.25">
      <c r="C182" s="45" t="str">
        <f>'PC Despesas'!F77</f>
        <v>5.2.73</v>
      </c>
      <c r="D182" s="46" t="str">
        <f>VLOOKUP(C182,'PC Despesas'!$F$4:$G$103,2,FALSE)</f>
        <v>-</v>
      </c>
      <c r="E182" s="65">
        <f>SUMIFS(Jan!$I$5:$I$619,Jan!$S$5:$S$619,"Despesa",Jan!$F$5:$F$619,CPagar!$D182,Jan!$J$5:$J$619,"Não Pago")</f>
        <v>0</v>
      </c>
      <c r="F182" s="65">
        <f>SUMIFS(Fev!$I$5:$I$619,Fev!$S$5:$S$619,"Despesa",Fev!$F$5:$F$619,CPagar!$D182,Fev!$J$5:$J$619,"Não Pago")</f>
        <v>0</v>
      </c>
      <c r="G182" s="65">
        <f>SUMIFS(Mar!$I$5:$I$619,Mar!$S$5:$S$619,"Despesa",Mar!$F$5:$F$619,CPagar!$D182,Mar!$J$5:$J$619,"Não Pago")</f>
        <v>0</v>
      </c>
      <c r="H182" s="65">
        <f>SUMIFS(Abr!$I$5:$I$619,Abr!$S$5:$S$619,"Despesa",Abr!$F$5:$F$619,CPagar!$D182,Abr!$J$5:$J$619,"Não Pago")</f>
        <v>0</v>
      </c>
      <c r="I182" s="65">
        <f>SUMIFS(Mai!$I$5:$I$619,Mai!$S$5:$S$619,"Despesa",Mai!$F$5:$F$619,CPagar!$D182,Mai!$J$5:$J$619,"Não Pago")</f>
        <v>0</v>
      </c>
      <c r="J182" s="65">
        <f>SUMIFS(Jun!$I$5:$I$619,Jun!$S$5:$S$619,"Despesa",Jun!$F$5:$F$619,CPagar!$D182,Jun!$J$5:$J$619,"Não Pago")</f>
        <v>0</v>
      </c>
      <c r="K182" s="65">
        <f>SUMIFS(Jul!$I$5:$I$619,Jul!$S$5:$S$619,"Despesa",Jul!$F$5:$F$619,CPagar!$D182,Jul!$J$5:$J$619,"Não Pago")</f>
        <v>0</v>
      </c>
      <c r="L182" s="65">
        <f>SUMIFS(Ago!$I$5:$I$619,Ago!$S$5:$S$619,"Despesa",Ago!$F$5:$F$619,CPagar!$D182,Ago!$J$5:$J$619,"Não Pago")</f>
        <v>0</v>
      </c>
      <c r="M182" s="65">
        <f>SUMIFS(Set!$I$5:$I$619,Set!$S$5:$S$619,"Despesa",Set!$F$5:$F$619,CPagar!$D182,Set!$J$5:$J$619,"Não Pago")</f>
        <v>0</v>
      </c>
      <c r="N182" s="65">
        <f>SUMIFS(Out!$I$5:$I$619,Out!$S$5:$S$619,"Despesa",Out!$F$5:$F$619,CPagar!$D182,Out!$J$5:$J$619,"Não Pago")</f>
        <v>0</v>
      </c>
      <c r="O182" s="65">
        <f>SUMIFS(Nov!$I$5:$I$619,Nov!$S$5:$S$619,"Despesa",Nov!$F$5:$F$619,CPagar!$D182,Nov!$J$5:$J$619,"Não Pago")</f>
        <v>0</v>
      </c>
      <c r="P182" s="65">
        <f>SUMIFS(Dez!$I$5:$I$619,Dez!$S$5:$S$619,"Despesa",Dez!$F$5:$F$619,CPagar!$D182,Dez!$J$5:$J$619,"Não Pago")</f>
        <v>0</v>
      </c>
      <c r="Q182" s="62">
        <f t="shared" si="17"/>
        <v>0</v>
      </c>
    </row>
    <row r="183" spans="3:17" ht="28.5" customHeight="1" thickTop="1" thickBot="1" x14ac:dyDescent="0.25">
      <c r="C183" s="45" t="str">
        <f>'PC Despesas'!F78</f>
        <v>5.2.74</v>
      </c>
      <c r="D183" s="46" t="str">
        <f>VLOOKUP(C183,'PC Despesas'!$F$4:$G$103,2,FALSE)</f>
        <v>-</v>
      </c>
      <c r="E183" s="65">
        <f>SUMIFS(Jan!$I$5:$I$619,Jan!$S$5:$S$619,"Despesa",Jan!$F$5:$F$619,CPagar!$D183,Jan!$J$5:$J$619,"Não Pago")</f>
        <v>0</v>
      </c>
      <c r="F183" s="65">
        <f>SUMIFS(Fev!$I$5:$I$619,Fev!$S$5:$S$619,"Despesa",Fev!$F$5:$F$619,CPagar!$D183,Fev!$J$5:$J$619,"Não Pago")</f>
        <v>0</v>
      </c>
      <c r="G183" s="65">
        <f>SUMIFS(Mar!$I$5:$I$619,Mar!$S$5:$S$619,"Despesa",Mar!$F$5:$F$619,CPagar!$D183,Mar!$J$5:$J$619,"Não Pago")</f>
        <v>0</v>
      </c>
      <c r="H183" s="65">
        <f>SUMIFS(Abr!$I$5:$I$619,Abr!$S$5:$S$619,"Despesa",Abr!$F$5:$F$619,CPagar!$D183,Abr!$J$5:$J$619,"Não Pago")</f>
        <v>0</v>
      </c>
      <c r="I183" s="65">
        <f>SUMIFS(Mai!$I$5:$I$619,Mai!$S$5:$S$619,"Despesa",Mai!$F$5:$F$619,CPagar!$D183,Mai!$J$5:$J$619,"Não Pago")</f>
        <v>0</v>
      </c>
      <c r="J183" s="65">
        <f>SUMIFS(Jun!$I$5:$I$619,Jun!$S$5:$S$619,"Despesa",Jun!$F$5:$F$619,CPagar!$D183,Jun!$J$5:$J$619,"Não Pago")</f>
        <v>0</v>
      </c>
      <c r="K183" s="65">
        <f>SUMIFS(Jul!$I$5:$I$619,Jul!$S$5:$S$619,"Despesa",Jul!$F$5:$F$619,CPagar!$D183,Jul!$J$5:$J$619,"Não Pago")</f>
        <v>0</v>
      </c>
      <c r="L183" s="65">
        <f>SUMIFS(Ago!$I$5:$I$619,Ago!$S$5:$S$619,"Despesa",Ago!$F$5:$F$619,CPagar!$D183,Ago!$J$5:$J$619,"Não Pago")</f>
        <v>0</v>
      </c>
      <c r="M183" s="65">
        <f>SUMIFS(Set!$I$5:$I$619,Set!$S$5:$S$619,"Despesa",Set!$F$5:$F$619,CPagar!$D183,Set!$J$5:$J$619,"Não Pago")</f>
        <v>0</v>
      </c>
      <c r="N183" s="65">
        <f>SUMIFS(Out!$I$5:$I$619,Out!$S$5:$S$619,"Despesa",Out!$F$5:$F$619,CPagar!$D183,Out!$J$5:$J$619,"Não Pago")</f>
        <v>0</v>
      </c>
      <c r="O183" s="65">
        <f>SUMIFS(Nov!$I$5:$I$619,Nov!$S$5:$S$619,"Despesa",Nov!$F$5:$F$619,CPagar!$D183,Nov!$J$5:$J$619,"Não Pago")</f>
        <v>0</v>
      </c>
      <c r="P183" s="65">
        <f>SUMIFS(Dez!$I$5:$I$619,Dez!$S$5:$S$619,"Despesa",Dez!$F$5:$F$619,CPagar!$D183,Dez!$J$5:$J$619,"Não Pago")</f>
        <v>0</v>
      </c>
      <c r="Q183" s="62">
        <f t="shared" si="17"/>
        <v>0</v>
      </c>
    </row>
    <row r="184" spans="3:17" ht="28.5" customHeight="1" thickTop="1" thickBot="1" x14ac:dyDescent="0.25">
      <c r="C184" s="45" t="str">
        <f>'PC Despesas'!F79</f>
        <v>5.2.75</v>
      </c>
      <c r="D184" s="46" t="str">
        <f>VLOOKUP(C184,'PC Despesas'!$F$4:$G$103,2,FALSE)</f>
        <v>-</v>
      </c>
      <c r="E184" s="65">
        <f>SUMIFS(Jan!$I$5:$I$619,Jan!$S$5:$S$619,"Despesa",Jan!$F$5:$F$619,CPagar!$D184,Jan!$J$5:$J$619,"Não Pago")</f>
        <v>0</v>
      </c>
      <c r="F184" s="65">
        <f>SUMIFS(Fev!$I$5:$I$619,Fev!$S$5:$S$619,"Despesa",Fev!$F$5:$F$619,CPagar!$D184,Fev!$J$5:$J$619,"Não Pago")</f>
        <v>0</v>
      </c>
      <c r="G184" s="65">
        <f>SUMIFS(Mar!$I$5:$I$619,Mar!$S$5:$S$619,"Despesa",Mar!$F$5:$F$619,CPagar!$D184,Mar!$J$5:$J$619,"Não Pago")</f>
        <v>0</v>
      </c>
      <c r="H184" s="65">
        <f>SUMIFS(Abr!$I$5:$I$619,Abr!$S$5:$S$619,"Despesa",Abr!$F$5:$F$619,CPagar!$D184,Abr!$J$5:$J$619,"Não Pago")</f>
        <v>0</v>
      </c>
      <c r="I184" s="65">
        <f>SUMIFS(Mai!$I$5:$I$619,Mai!$S$5:$S$619,"Despesa",Mai!$F$5:$F$619,CPagar!$D184,Mai!$J$5:$J$619,"Não Pago")</f>
        <v>0</v>
      </c>
      <c r="J184" s="65">
        <f>SUMIFS(Jun!$I$5:$I$619,Jun!$S$5:$S$619,"Despesa",Jun!$F$5:$F$619,CPagar!$D184,Jun!$J$5:$J$619,"Não Pago")</f>
        <v>0</v>
      </c>
      <c r="K184" s="65">
        <f>SUMIFS(Jul!$I$5:$I$619,Jul!$S$5:$S$619,"Despesa",Jul!$F$5:$F$619,CPagar!$D184,Jul!$J$5:$J$619,"Não Pago")</f>
        <v>0</v>
      </c>
      <c r="L184" s="65">
        <f>SUMIFS(Ago!$I$5:$I$619,Ago!$S$5:$S$619,"Despesa",Ago!$F$5:$F$619,CPagar!$D184,Ago!$J$5:$J$619,"Não Pago")</f>
        <v>0</v>
      </c>
      <c r="M184" s="65">
        <f>SUMIFS(Set!$I$5:$I$619,Set!$S$5:$S$619,"Despesa",Set!$F$5:$F$619,CPagar!$D184,Set!$J$5:$J$619,"Não Pago")</f>
        <v>0</v>
      </c>
      <c r="N184" s="65">
        <f>SUMIFS(Out!$I$5:$I$619,Out!$S$5:$S$619,"Despesa",Out!$F$5:$F$619,CPagar!$D184,Out!$J$5:$J$619,"Não Pago")</f>
        <v>0</v>
      </c>
      <c r="O184" s="65">
        <f>SUMIFS(Nov!$I$5:$I$619,Nov!$S$5:$S$619,"Despesa",Nov!$F$5:$F$619,CPagar!$D184,Nov!$J$5:$J$619,"Não Pago")</f>
        <v>0</v>
      </c>
      <c r="P184" s="65">
        <f>SUMIFS(Dez!$I$5:$I$619,Dez!$S$5:$S$619,"Despesa",Dez!$F$5:$F$619,CPagar!$D184,Dez!$J$5:$J$619,"Não Pago")</f>
        <v>0</v>
      </c>
      <c r="Q184" s="62">
        <f t="shared" si="17"/>
        <v>0</v>
      </c>
    </row>
    <row r="185" spans="3:17" ht="28.5" customHeight="1" thickTop="1" thickBot="1" x14ac:dyDescent="0.25">
      <c r="C185" s="45" t="str">
        <f>'PC Despesas'!F80</f>
        <v>5.2.76</v>
      </c>
      <c r="D185" s="46" t="str">
        <f>VLOOKUP(C185,'PC Despesas'!$F$4:$G$103,2,FALSE)</f>
        <v>-</v>
      </c>
      <c r="E185" s="65">
        <f>SUMIFS(Jan!$I$5:$I$619,Jan!$S$5:$S$619,"Despesa",Jan!$F$5:$F$619,CPagar!$D185,Jan!$J$5:$J$619,"Não Pago")</f>
        <v>0</v>
      </c>
      <c r="F185" s="65">
        <f>SUMIFS(Fev!$I$5:$I$619,Fev!$S$5:$S$619,"Despesa",Fev!$F$5:$F$619,CPagar!$D185,Fev!$J$5:$J$619,"Não Pago")</f>
        <v>0</v>
      </c>
      <c r="G185" s="65">
        <f>SUMIFS(Mar!$I$5:$I$619,Mar!$S$5:$S$619,"Despesa",Mar!$F$5:$F$619,CPagar!$D185,Mar!$J$5:$J$619,"Não Pago")</f>
        <v>0</v>
      </c>
      <c r="H185" s="65">
        <f>SUMIFS(Abr!$I$5:$I$619,Abr!$S$5:$S$619,"Despesa",Abr!$F$5:$F$619,CPagar!$D185,Abr!$J$5:$J$619,"Não Pago")</f>
        <v>0</v>
      </c>
      <c r="I185" s="65">
        <f>SUMIFS(Mai!$I$5:$I$619,Mai!$S$5:$S$619,"Despesa",Mai!$F$5:$F$619,CPagar!$D185,Mai!$J$5:$J$619,"Não Pago")</f>
        <v>0</v>
      </c>
      <c r="J185" s="65">
        <f>SUMIFS(Jun!$I$5:$I$619,Jun!$S$5:$S$619,"Despesa",Jun!$F$5:$F$619,CPagar!$D185,Jun!$J$5:$J$619,"Não Pago")</f>
        <v>0</v>
      </c>
      <c r="K185" s="65">
        <f>SUMIFS(Jul!$I$5:$I$619,Jul!$S$5:$S$619,"Despesa",Jul!$F$5:$F$619,CPagar!$D185,Jul!$J$5:$J$619,"Não Pago")</f>
        <v>0</v>
      </c>
      <c r="L185" s="65">
        <f>SUMIFS(Ago!$I$5:$I$619,Ago!$S$5:$S$619,"Despesa",Ago!$F$5:$F$619,CPagar!$D185,Ago!$J$5:$J$619,"Não Pago")</f>
        <v>0</v>
      </c>
      <c r="M185" s="65">
        <f>SUMIFS(Set!$I$5:$I$619,Set!$S$5:$S$619,"Despesa",Set!$F$5:$F$619,CPagar!$D185,Set!$J$5:$J$619,"Não Pago")</f>
        <v>0</v>
      </c>
      <c r="N185" s="65">
        <f>SUMIFS(Out!$I$5:$I$619,Out!$S$5:$S$619,"Despesa",Out!$F$5:$F$619,CPagar!$D185,Out!$J$5:$J$619,"Não Pago")</f>
        <v>0</v>
      </c>
      <c r="O185" s="65">
        <f>SUMIFS(Nov!$I$5:$I$619,Nov!$S$5:$S$619,"Despesa",Nov!$F$5:$F$619,CPagar!$D185,Nov!$J$5:$J$619,"Não Pago")</f>
        <v>0</v>
      </c>
      <c r="P185" s="65">
        <f>SUMIFS(Dez!$I$5:$I$619,Dez!$S$5:$S$619,"Despesa",Dez!$F$5:$F$619,CPagar!$D185,Dez!$J$5:$J$619,"Não Pago")</f>
        <v>0</v>
      </c>
      <c r="Q185" s="62">
        <f t="shared" si="17"/>
        <v>0</v>
      </c>
    </row>
    <row r="186" spans="3:17" ht="28.5" customHeight="1" thickTop="1" thickBot="1" x14ac:dyDescent="0.25">
      <c r="C186" s="45" t="str">
        <f>'PC Despesas'!F81</f>
        <v>5.2.77</v>
      </c>
      <c r="D186" s="46" t="str">
        <f>VLOOKUP(C186,'PC Despesas'!$F$4:$G$103,2,FALSE)</f>
        <v>-</v>
      </c>
      <c r="E186" s="65">
        <f>SUMIFS(Jan!$I$5:$I$619,Jan!$S$5:$S$619,"Despesa",Jan!$F$5:$F$619,CPagar!$D186,Jan!$J$5:$J$619,"Não Pago")</f>
        <v>0</v>
      </c>
      <c r="F186" s="65">
        <f>SUMIFS(Fev!$I$5:$I$619,Fev!$S$5:$S$619,"Despesa",Fev!$F$5:$F$619,CPagar!$D186,Fev!$J$5:$J$619,"Não Pago")</f>
        <v>0</v>
      </c>
      <c r="G186" s="65">
        <f>SUMIFS(Mar!$I$5:$I$619,Mar!$S$5:$S$619,"Despesa",Mar!$F$5:$F$619,CPagar!$D186,Mar!$J$5:$J$619,"Não Pago")</f>
        <v>0</v>
      </c>
      <c r="H186" s="65">
        <f>SUMIFS(Abr!$I$5:$I$619,Abr!$S$5:$S$619,"Despesa",Abr!$F$5:$F$619,CPagar!$D186,Abr!$J$5:$J$619,"Não Pago")</f>
        <v>0</v>
      </c>
      <c r="I186" s="65">
        <f>SUMIFS(Mai!$I$5:$I$619,Mai!$S$5:$S$619,"Despesa",Mai!$F$5:$F$619,CPagar!$D186,Mai!$J$5:$J$619,"Não Pago")</f>
        <v>0</v>
      </c>
      <c r="J186" s="65">
        <f>SUMIFS(Jun!$I$5:$I$619,Jun!$S$5:$S$619,"Despesa",Jun!$F$5:$F$619,CPagar!$D186,Jun!$J$5:$J$619,"Não Pago")</f>
        <v>0</v>
      </c>
      <c r="K186" s="65">
        <f>SUMIFS(Jul!$I$5:$I$619,Jul!$S$5:$S$619,"Despesa",Jul!$F$5:$F$619,CPagar!$D186,Jul!$J$5:$J$619,"Não Pago")</f>
        <v>0</v>
      </c>
      <c r="L186" s="65">
        <f>SUMIFS(Ago!$I$5:$I$619,Ago!$S$5:$S$619,"Despesa",Ago!$F$5:$F$619,CPagar!$D186,Ago!$J$5:$J$619,"Não Pago")</f>
        <v>0</v>
      </c>
      <c r="M186" s="65">
        <f>SUMIFS(Set!$I$5:$I$619,Set!$S$5:$S$619,"Despesa",Set!$F$5:$F$619,CPagar!$D186,Set!$J$5:$J$619,"Não Pago")</f>
        <v>0</v>
      </c>
      <c r="N186" s="65">
        <f>SUMIFS(Out!$I$5:$I$619,Out!$S$5:$S$619,"Despesa",Out!$F$5:$F$619,CPagar!$D186,Out!$J$5:$J$619,"Não Pago")</f>
        <v>0</v>
      </c>
      <c r="O186" s="65">
        <f>SUMIFS(Nov!$I$5:$I$619,Nov!$S$5:$S$619,"Despesa",Nov!$F$5:$F$619,CPagar!$D186,Nov!$J$5:$J$619,"Não Pago")</f>
        <v>0</v>
      </c>
      <c r="P186" s="65">
        <f>SUMIFS(Dez!$I$5:$I$619,Dez!$S$5:$S$619,"Despesa",Dez!$F$5:$F$619,CPagar!$D186,Dez!$J$5:$J$619,"Não Pago")</f>
        <v>0</v>
      </c>
      <c r="Q186" s="62">
        <f t="shared" si="17"/>
        <v>0</v>
      </c>
    </row>
    <row r="187" spans="3:17" ht="28.5" customHeight="1" thickTop="1" thickBot="1" x14ac:dyDescent="0.25">
      <c r="C187" s="45" t="str">
        <f>'PC Despesas'!F82</f>
        <v>5.2.78</v>
      </c>
      <c r="D187" s="46" t="str">
        <f>VLOOKUP(C187,'PC Despesas'!$F$4:$G$103,2,FALSE)</f>
        <v>-</v>
      </c>
      <c r="E187" s="65">
        <f>SUMIFS(Jan!$I$5:$I$619,Jan!$S$5:$S$619,"Despesa",Jan!$F$5:$F$619,CPagar!$D187,Jan!$J$5:$J$619,"Não Pago")</f>
        <v>0</v>
      </c>
      <c r="F187" s="65">
        <f>SUMIFS(Fev!$I$5:$I$619,Fev!$S$5:$S$619,"Despesa",Fev!$F$5:$F$619,CPagar!$D187,Fev!$J$5:$J$619,"Não Pago")</f>
        <v>0</v>
      </c>
      <c r="G187" s="65">
        <f>SUMIFS(Mar!$I$5:$I$619,Mar!$S$5:$S$619,"Despesa",Mar!$F$5:$F$619,CPagar!$D187,Mar!$J$5:$J$619,"Não Pago")</f>
        <v>0</v>
      </c>
      <c r="H187" s="65">
        <f>SUMIFS(Abr!$I$5:$I$619,Abr!$S$5:$S$619,"Despesa",Abr!$F$5:$F$619,CPagar!$D187,Abr!$J$5:$J$619,"Não Pago")</f>
        <v>0</v>
      </c>
      <c r="I187" s="65">
        <f>SUMIFS(Mai!$I$5:$I$619,Mai!$S$5:$S$619,"Despesa",Mai!$F$5:$F$619,CPagar!$D187,Mai!$J$5:$J$619,"Não Pago")</f>
        <v>0</v>
      </c>
      <c r="J187" s="65">
        <f>SUMIFS(Jun!$I$5:$I$619,Jun!$S$5:$S$619,"Despesa",Jun!$F$5:$F$619,CPagar!$D187,Jun!$J$5:$J$619,"Não Pago")</f>
        <v>0</v>
      </c>
      <c r="K187" s="65">
        <f>SUMIFS(Jul!$I$5:$I$619,Jul!$S$5:$S$619,"Despesa",Jul!$F$5:$F$619,CPagar!$D187,Jul!$J$5:$J$619,"Não Pago")</f>
        <v>0</v>
      </c>
      <c r="L187" s="65">
        <f>SUMIFS(Ago!$I$5:$I$619,Ago!$S$5:$S$619,"Despesa",Ago!$F$5:$F$619,CPagar!$D187,Ago!$J$5:$J$619,"Não Pago")</f>
        <v>0</v>
      </c>
      <c r="M187" s="65">
        <f>SUMIFS(Set!$I$5:$I$619,Set!$S$5:$S$619,"Despesa",Set!$F$5:$F$619,CPagar!$D187,Set!$J$5:$J$619,"Não Pago")</f>
        <v>0</v>
      </c>
      <c r="N187" s="65">
        <f>SUMIFS(Out!$I$5:$I$619,Out!$S$5:$S$619,"Despesa",Out!$F$5:$F$619,CPagar!$D187,Out!$J$5:$J$619,"Não Pago")</f>
        <v>0</v>
      </c>
      <c r="O187" s="65">
        <f>SUMIFS(Nov!$I$5:$I$619,Nov!$S$5:$S$619,"Despesa",Nov!$F$5:$F$619,CPagar!$D187,Nov!$J$5:$J$619,"Não Pago")</f>
        <v>0</v>
      </c>
      <c r="P187" s="65">
        <f>SUMIFS(Dez!$I$5:$I$619,Dez!$S$5:$S$619,"Despesa",Dez!$F$5:$F$619,CPagar!$D187,Dez!$J$5:$J$619,"Não Pago")</f>
        <v>0</v>
      </c>
      <c r="Q187" s="62">
        <f t="shared" si="17"/>
        <v>0</v>
      </c>
    </row>
    <row r="188" spans="3:17" ht="28.5" customHeight="1" thickTop="1" thickBot="1" x14ac:dyDescent="0.25">
      <c r="C188" s="45" t="str">
        <f>'PC Despesas'!F83</f>
        <v>5.2.79</v>
      </c>
      <c r="D188" s="46" t="str">
        <f>VLOOKUP(C188,'PC Despesas'!$F$4:$G$103,2,FALSE)</f>
        <v>-</v>
      </c>
      <c r="E188" s="65">
        <f>SUMIFS(Jan!$I$5:$I$619,Jan!$S$5:$S$619,"Despesa",Jan!$F$5:$F$619,CPagar!$D188,Jan!$J$5:$J$619,"Não Pago")</f>
        <v>0</v>
      </c>
      <c r="F188" s="65">
        <f>SUMIFS(Fev!$I$5:$I$619,Fev!$S$5:$S$619,"Despesa",Fev!$F$5:$F$619,CPagar!$D188,Fev!$J$5:$J$619,"Não Pago")</f>
        <v>0</v>
      </c>
      <c r="G188" s="65">
        <f>SUMIFS(Mar!$I$5:$I$619,Mar!$S$5:$S$619,"Despesa",Mar!$F$5:$F$619,CPagar!$D188,Mar!$J$5:$J$619,"Não Pago")</f>
        <v>0</v>
      </c>
      <c r="H188" s="65">
        <f>SUMIFS(Abr!$I$5:$I$619,Abr!$S$5:$S$619,"Despesa",Abr!$F$5:$F$619,CPagar!$D188,Abr!$J$5:$J$619,"Não Pago")</f>
        <v>0</v>
      </c>
      <c r="I188" s="65">
        <f>SUMIFS(Mai!$I$5:$I$619,Mai!$S$5:$S$619,"Despesa",Mai!$F$5:$F$619,CPagar!$D188,Mai!$J$5:$J$619,"Não Pago")</f>
        <v>0</v>
      </c>
      <c r="J188" s="65">
        <f>SUMIFS(Jun!$I$5:$I$619,Jun!$S$5:$S$619,"Despesa",Jun!$F$5:$F$619,CPagar!$D188,Jun!$J$5:$J$619,"Não Pago")</f>
        <v>0</v>
      </c>
      <c r="K188" s="65">
        <f>SUMIFS(Jul!$I$5:$I$619,Jul!$S$5:$S$619,"Despesa",Jul!$F$5:$F$619,CPagar!$D188,Jul!$J$5:$J$619,"Não Pago")</f>
        <v>0</v>
      </c>
      <c r="L188" s="65">
        <f>SUMIFS(Ago!$I$5:$I$619,Ago!$S$5:$S$619,"Despesa",Ago!$F$5:$F$619,CPagar!$D188,Ago!$J$5:$J$619,"Não Pago")</f>
        <v>0</v>
      </c>
      <c r="M188" s="65">
        <f>SUMIFS(Set!$I$5:$I$619,Set!$S$5:$S$619,"Despesa",Set!$F$5:$F$619,CPagar!$D188,Set!$J$5:$J$619,"Não Pago")</f>
        <v>0</v>
      </c>
      <c r="N188" s="65">
        <f>SUMIFS(Out!$I$5:$I$619,Out!$S$5:$S$619,"Despesa",Out!$F$5:$F$619,CPagar!$D188,Out!$J$5:$J$619,"Não Pago")</f>
        <v>0</v>
      </c>
      <c r="O188" s="65">
        <f>SUMIFS(Nov!$I$5:$I$619,Nov!$S$5:$S$619,"Despesa",Nov!$F$5:$F$619,CPagar!$D188,Nov!$J$5:$J$619,"Não Pago")</f>
        <v>0</v>
      </c>
      <c r="P188" s="65">
        <f>SUMIFS(Dez!$I$5:$I$619,Dez!$S$5:$S$619,"Despesa",Dez!$F$5:$F$619,CPagar!$D188,Dez!$J$5:$J$619,"Não Pago")</f>
        <v>0</v>
      </c>
      <c r="Q188" s="62">
        <f t="shared" si="17"/>
        <v>0</v>
      </c>
    </row>
    <row r="189" spans="3:17" ht="28.5" customHeight="1" thickTop="1" thickBot="1" x14ac:dyDescent="0.25">
      <c r="C189" s="45" t="str">
        <f>'PC Despesas'!F84</f>
        <v>5.2.80</v>
      </c>
      <c r="D189" s="46" t="str">
        <f>VLOOKUP(C189,'PC Despesas'!$F$4:$G$103,2,FALSE)</f>
        <v>-</v>
      </c>
      <c r="E189" s="65">
        <f>SUMIFS(Jan!$I$5:$I$619,Jan!$S$5:$S$619,"Despesa",Jan!$F$5:$F$619,CPagar!$D189,Jan!$J$5:$J$619,"Não Pago")</f>
        <v>0</v>
      </c>
      <c r="F189" s="65">
        <f>SUMIFS(Fev!$I$5:$I$619,Fev!$S$5:$S$619,"Despesa",Fev!$F$5:$F$619,CPagar!$D189,Fev!$J$5:$J$619,"Não Pago")</f>
        <v>0</v>
      </c>
      <c r="G189" s="65">
        <f>SUMIFS(Mar!$I$5:$I$619,Mar!$S$5:$S$619,"Despesa",Mar!$F$5:$F$619,CPagar!$D189,Mar!$J$5:$J$619,"Não Pago")</f>
        <v>0</v>
      </c>
      <c r="H189" s="65">
        <f>SUMIFS(Abr!$I$5:$I$619,Abr!$S$5:$S$619,"Despesa",Abr!$F$5:$F$619,CPagar!$D189,Abr!$J$5:$J$619,"Não Pago")</f>
        <v>0</v>
      </c>
      <c r="I189" s="65">
        <f>SUMIFS(Mai!$I$5:$I$619,Mai!$S$5:$S$619,"Despesa",Mai!$F$5:$F$619,CPagar!$D189,Mai!$J$5:$J$619,"Não Pago")</f>
        <v>0</v>
      </c>
      <c r="J189" s="65">
        <f>SUMIFS(Jun!$I$5:$I$619,Jun!$S$5:$S$619,"Despesa",Jun!$F$5:$F$619,CPagar!$D189,Jun!$J$5:$J$619,"Não Pago")</f>
        <v>0</v>
      </c>
      <c r="K189" s="65">
        <f>SUMIFS(Jul!$I$5:$I$619,Jul!$S$5:$S$619,"Despesa",Jul!$F$5:$F$619,CPagar!$D189,Jul!$J$5:$J$619,"Não Pago")</f>
        <v>0</v>
      </c>
      <c r="L189" s="65">
        <f>SUMIFS(Ago!$I$5:$I$619,Ago!$S$5:$S$619,"Despesa",Ago!$F$5:$F$619,CPagar!$D189,Ago!$J$5:$J$619,"Não Pago")</f>
        <v>0</v>
      </c>
      <c r="M189" s="65">
        <f>SUMIFS(Set!$I$5:$I$619,Set!$S$5:$S$619,"Despesa",Set!$F$5:$F$619,CPagar!$D189,Set!$J$5:$J$619,"Não Pago")</f>
        <v>0</v>
      </c>
      <c r="N189" s="65">
        <f>SUMIFS(Out!$I$5:$I$619,Out!$S$5:$S$619,"Despesa",Out!$F$5:$F$619,CPagar!$D189,Out!$J$5:$J$619,"Não Pago")</f>
        <v>0</v>
      </c>
      <c r="O189" s="65">
        <f>SUMIFS(Nov!$I$5:$I$619,Nov!$S$5:$S$619,"Despesa",Nov!$F$5:$F$619,CPagar!$D189,Nov!$J$5:$J$619,"Não Pago")</f>
        <v>0</v>
      </c>
      <c r="P189" s="65">
        <f>SUMIFS(Dez!$I$5:$I$619,Dez!$S$5:$S$619,"Despesa",Dez!$F$5:$F$619,CPagar!$D189,Dez!$J$5:$J$619,"Não Pago")</f>
        <v>0</v>
      </c>
      <c r="Q189" s="62">
        <f t="shared" si="17"/>
        <v>0</v>
      </c>
    </row>
    <row r="190" spans="3:17" ht="28.5" customHeight="1" thickTop="1" thickBot="1" x14ac:dyDescent="0.25">
      <c r="C190" s="45" t="str">
        <f>'PC Despesas'!F85</f>
        <v>5.2.81</v>
      </c>
      <c r="D190" s="46" t="str">
        <f>VLOOKUP(C190,'PC Despesas'!$F$4:$G$103,2,FALSE)</f>
        <v>-</v>
      </c>
      <c r="E190" s="65">
        <f>SUMIFS(Jan!$I$5:$I$619,Jan!$S$5:$S$619,"Despesa",Jan!$F$5:$F$619,CPagar!$D190,Jan!$J$5:$J$619,"Não Pago")</f>
        <v>0</v>
      </c>
      <c r="F190" s="65">
        <f>SUMIFS(Fev!$I$5:$I$619,Fev!$S$5:$S$619,"Despesa",Fev!$F$5:$F$619,CPagar!$D190,Fev!$J$5:$J$619,"Não Pago")</f>
        <v>0</v>
      </c>
      <c r="G190" s="65">
        <f>SUMIFS(Mar!$I$5:$I$619,Mar!$S$5:$S$619,"Despesa",Mar!$F$5:$F$619,CPagar!$D190,Mar!$J$5:$J$619,"Não Pago")</f>
        <v>0</v>
      </c>
      <c r="H190" s="65">
        <f>SUMIFS(Abr!$I$5:$I$619,Abr!$S$5:$S$619,"Despesa",Abr!$F$5:$F$619,CPagar!$D190,Abr!$J$5:$J$619,"Não Pago")</f>
        <v>0</v>
      </c>
      <c r="I190" s="65">
        <f>SUMIFS(Mai!$I$5:$I$619,Mai!$S$5:$S$619,"Despesa",Mai!$F$5:$F$619,CPagar!$D190,Mai!$J$5:$J$619,"Não Pago")</f>
        <v>0</v>
      </c>
      <c r="J190" s="65">
        <f>SUMIFS(Jun!$I$5:$I$619,Jun!$S$5:$S$619,"Despesa",Jun!$F$5:$F$619,CPagar!$D190,Jun!$J$5:$J$619,"Não Pago")</f>
        <v>0</v>
      </c>
      <c r="K190" s="65">
        <f>SUMIFS(Jul!$I$5:$I$619,Jul!$S$5:$S$619,"Despesa",Jul!$F$5:$F$619,CPagar!$D190,Jul!$J$5:$J$619,"Não Pago")</f>
        <v>0</v>
      </c>
      <c r="L190" s="65">
        <f>SUMIFS(Ago!$I$5:$I$619,Ago!$S$5:$S$619,"Despesa",Ago!$F$5:$F$619,CPagar!$D190,Ago!$J$5:$J$619,"Não Pago")</f>
        <v>0</v>
      </c>
      <c r="M190" s="65">
        <f>SUMIFS(Set!$I$5:$I$619,Set!$S$5:$S$619,"Despesa",Set!$F$5:$F$619,CPagar!$D190,Set!$J$5:$J$619,"Não Pago")</f>
        <v>0</v>
      </c>
      <c r="N190" s="65">
        <f>SUMIFS(Out!$I$5:$I$619,Out!$S$5:$S$619,"Despesa",Out!$F$5:$F$619,CPagar!$D190,Out!$J$5:$J$619,"Não Pago")</f>
        <v>0</v>
      </c>
      <c r="O190" s="65">
        <f>SUMIFS(Nov!$I$5:$I$619,Nov!$S$5:$S$619,"Despesa",Nov!$F$5:$F$619,CPagar!$D190,Nov!$J$5:$J$619,"Não Pago")</f>
        <v>0</v>
      </c>
      <c r="P190" s="65">
        <f>SUMIFS(Dez!$I$5:$I$619,Dez!$S$5:$S$619,"Despesa",Dez!$F$5:$F$619,CPagar!$D190,Dez!$J$5:$J$619,"Não Pago")</f>
        <v>0</v>
      </c>
      <c r="Q190" s="62">
        <f t="shared" si="17"/>
        <v>0</v>
      </c>
    </row>
    <row r="191" spans="3:17" ht="28.5" customHeight="1" thickTop="1" thickBot="1" x14ac:dyDescent="0.25">
      <c r="C191" s="45" t="str">
        <f>'PC Despesas'!F86</f>
        <v>5.2.82</v>
      </c>
      <c r="D191" s="46" t="str">
        <f>VLOOKUP(C191,'PC Despesas'!$F$4:$G$103,2,FALSE)</f>
        <v>-</v>
      </c>
      <c r="E191" s="65">
        <f>SUMIFS(Jan!$I$5:$I$619,Jan!$S$5:$S$619,"Despesa",Jan!$F$5:$F$619,CPagar!$D191,Jan!$J$5:$J$619,"Não Pago")</f>
        <v>0</v>
      </c>
      <c r="F191" s="65">
        <f>SUMIFS(Fev!$I$5:$I$619,Fev!$S$5:$S$619,"Despesa",Fev!$F$5:$F$619,CPagar!$D191,Fev!$J$5:$J$619,"Não Pago")</f>
        <v>0</v>
      </c>
      <c r="G191" s="65">
        <f>SUMIFS(Mar!$I$5:$I$619,Mar!$S$5:$S$619,"Despesa",Mar!$F$5:$F$619,CPagar!$D191,Mar!$J$5:$J$619,"Não Pago")</f>
        <v>0</v>
      </c>
      <c r="H191" s="65">
        <f>SUMIFS(Abr!$I$5:$I$619,Abr!$S$5:$S$619,"Despesa",Abr!$F$5:$F$619,CPagar!$D191,Abr!$J$5:$J$619,"Não Pago")</f>
        <v>0</v>
      </c>
      <c r="I191" s="65">
        <f>SUMIFS(Mai!$I$5:$I$619,Mai!$S$5:$S$619,"Despesa",Mai!$F$5:$F$619,CPagar!$D191,Mai!$J$5:$J$619,"Não Pago")</f>
        <v>0</v>
      </c>
      <c r="J191" s="65">
        <f>SUMIFS(Jun!$I$5:$I$619,Jun!$S$5:$S$619,"Despesa",Jun!$F$5:$F$619,CPagar!$D191,Jun!$J$5:$J$619,"Não Pago")</f>
        <v>0</v>
      </c>
      <c r="K191" s="65">
        <f>SUMIFS(Jul!$I$5:$I$619,Jul!$S$5:$S$619,"Despesa",Jul!$F$5:$F$619,CPagar!$D191,Jul!$J$5:$J$619,"Não Pago")</f>
        <v>0</v>
      </c>
      <c r="L191" s="65">
        <f>SUMIFS(Ago!$I$5:$I$619,Ago!$S$5:$S$619,"Despesa",Ago!$F$5:$F$619,CPagar!$D191,Ago!$J$5:$J$619,"Não Pago")</f>
        <v>0</v>
      </c>
      <c r="M191" s="65">
        <f>SUMIFS(Set!$I$5:$I$619,Set!$S$5:$S$619,"Despesa",Set!$F$5:$F$619,CPagar!$D191,Set!$J$5:$J$619,"Não Pago")</f>
        <v>0</v>
      </c>
      <c r="N191" s="65">
        <f>SUMIFS(Out!$I$5:$I$619,Out!$S$5:$S$619,"Despesa",Out!$F$5:$F$619,CPagar!$D191,Out!$J$5:$J$619,"Não Pago")</f>
        <v>0</v>
      </c>
      <c r="O191" s="65">
        <f>SUMIFS(Nov!$I$5:$I$619,Nov!$S$5:$S$619,"Despesa",Nov!$F$5:$F$619,CPagar!$D191,Nov!$J$5:$J$619,"Não Pago")</f>
        <v>0</v>
      </c>
      <c r="P191" s="65">
        <f>SUMIFS(Dez!$I$5:$I$619,Dez!$S$5:$S$619,"Despesa",Dez!$F$5:$F$619,CPagar!$D191,Dez!$J$5:$J$619,"Não Pago")</f>
        <v>0</v>
      </c>
      <c r="Q191" s="62">
        <f t="shared" si="17"/>
        <v>0</v>
      </c>
    </row>
    <row r="192" spans="3:17" ht="28.5" customHeight="1" thickTop="1" thickBot="1" x14ac:dyDescent="0.25">
      <c r="C192" s="45" t="str">
        <f>'PC Despesas'!F87</f>
        <v>5.2.83</v>
      </c>
      <c r="D192" s="46" t="str">
        <f>VLOOKUP(C192,'PC Despesas'!$F$4:$G$103,2,FALSE)</f>
        <v>-</v>
      </c>
      <c r="E192" s="65">
        <f>SUMIFS(Jan!$I$5:$I$619,Jan!$S$5:$S$619,"Despesa",Jan!$F$5:$F$619,CPagar!$D192,Jan!$J$5:$J$619,"Não Pago")</f>
        <v>0</v>
      </c>
      <c r="F192" s="65">
        <f>SUMIFS(Fev!$I$5:$I$619,Fev!$S$5:$S$619,"Despesa",Fev!$F$5:$F$619,CPagar!$D192,Fev!$J$5:$J$619,"Não Pago")</f>
        <v>0</v>
      </c>
      <c r="G192" s="65">
        <f>SUMIFS(Mar!$I$5:$I$619,Mar!$S$5:$S$619,"Despesa",Mar!$F$5:$F$619,CPagar!$D192,Mar!$J$5:$J$619,"Não Pago")</f>
        <v>0</v>
      </c>
      <c r="H192" s="65">
        <f>SUMIFS(Abr!$I$5:$I$619,Abr!$S$5:$S$619,"Despesa",Abr!$F$5:$F$619,CPagar!$D192,Abr!$J$5:$J$619,"Não Pago")</f>
        <v>0</v>
      </c>
      <c r="I192" s="65">
        <f>SUMIFS(Mai!$I$5:$I$619,Mai!$S$5:$S$619,"Despesa",Mai!$F$5:$F$619,CPagar!$D192,Mai!$J$5:$J$619,"Não Pago")</f>
        <v>0</v>
      </c>
      <c r="J192" s="65">
        <f>SUMIFS(Jun!$I$5:$I$619,Jun!$S$5:$S$619,"Despesa",Jun!$F$5:$F$619,CPagar!$D192,Jun!$J$5:$J$619,"Não Pago")</f>
        <v>0</v>
      </c>
      <c r="K192" s="65">
        <f>SUMIFS(Jul!$I$5:$I$619,Jul!$S$5:$S$619,"Despesa",Jul!$F$5:$F$619,CPagar!$D192,Jul!$J$5:$J$619,"Não Pago")</f>
        <v>0</v>
      </c>
      <c r="L192" s="65">
        <f>SUMIFS(Ago!$I$5:$I$619,Ago!$S$5:$S$619,"Despesa",Ago!$F$5:$F$619,CPagar!$D192,Ago!$J$5:$J$619,"Não Pago")</f>
        <v>0</v>
      </c>
      <c r="M192" s="65">
        <f>SUMIFS(Set!$I$5:$I$619,Set!$S$5:$S$619,"Despesa",Set!$F$5:$F$619,CPagar!$D192,Set!$J$5:$J$619,"Não Pago")</f>
        <v>0</v>
      </c>
      <c r="N192" s="65">
        <f>SUMIFS(Out!$I$5:$I$619,Out!$S$5:$S$619,"Despesa",Out!$F$5:$F$619,CPagar!$D192,Out!$J$5:$J$619,"Não Pago")</f>
        <v>0</v>
      </c>
      <c r="O192" s="65">
        <f>SUMIFS(Nov!$I$5:$I$619,Nov!$S$5:$S$619,"Despesa",Nov!$F$5:$F$619,CPagar!$D192,Nov!$J$5:$J$619,"Não Pago")</f>
        <v>0</v>
      </c>
      <c r="P192" s="65">
        <f>SUMIFS(Dez!$I$5:$I$619,Dez!$S$5:$S$619,"Despesa",Dez!$F$5:$F$619,CPagar!$D192,Dez!$J$5:$J$619,"Não Pago")</f>
        <v>0</v>
      </c>
      <c r="Q192" s="62">
        <f t="shared" si="17"/>
        <v>0</v>
      </c>
    </row>
    <row r="193" spans="3:17" ht="28.5" customHeight="1" thickTop="1" thickBot="1" x14ac:dyDescent="0.25">
      <c r="C193" s="45" t="str">
        <f>'PC Despesas'!F88</f>
        <v>5.2.84</v>
      </c>
      <c r="D193" s="46" t="str">
        <f>VLOOKUP(C193,'PC Despesas'!$F$4:$G$103,2,FALSE)</f>
        <v>-</v>
      </c>
      <c r="E193" s="65">
        <f>SUMIFS(Jan!$I$5:$I$619,Jan!$S$5:$S$619,"Despesa",Jan!$F$5:$F$619,CPagar!$D193,Jan!$J$5:$J$619,"Não Pago")</f>
        <v>0</v>
      </c>
      <c r="F193" s="65">
        <f>SUMIFS(Fev!$I$5:$I$619,Fev!$S$5:$S$619,"Despesa",Fev!$F$5:$F$619,CPagar!$D193,Fev!$J$5:$J$619,"Não Pago")</f>
        <v>0</v>
      </c>
      <c r="G193" s="65">
        <f>SUMIFS(Mar!$I$5:$I$619,Mar!$S$5:$S$619,"Despesa",Mar!$F$5:$F$619,CPagar!$D193,Mar!$J$5:$J$619,"Não Pago")</f>
        <v>0</v>
      </c>
      <c r="H193" s="65">
        <f>SUMIFS(Abr!$I$5:$I$619,Abr!$S$5:$S$619,"Despesa",Abr!$F$5:$F$619,CPagar!$D193,Abr!$J$5:$J$619,"Não Pago")</f>
        <v>0</v>
      </c>
      <c r="I193" s="65">
        <f>SUMIFS(Mai!$I$5:$I$619,Mai!$S$5:$S$619,"Despesa",Mai!$F$5:$F$619,CPagar!$D193,Mai!$J$5:$J$619,"Não Pago")</f>
        <v>0</v>
      </c>
      <c r="J193" s="65">
        <f>SUMIFS(Jun!$I$5:$I$619,Jun!$S$5:$S$619,"Despesa",Jun!$F$5:$F$619,CPagar!$D193,Jun!$J$5:$J$619,"Não Pago")</f>
        <v>0</v>
      </c>
      <c r="K193" s="65">
        <f>SUMIFS(Jul!$I$5:$I$619,Jul!$S$5:$S$619,"Despesa",Jul!$F$5:$F$619,CPagar!$D193,Jul!$J$5:$J$619,"Não Pago")</f>
        <v>0</v>
      </c>
      <c r="L193" s="65">
        <f>SUMIFS(Ago!$I$5:$I$619,Ago!$S$5:$S$619,"Despesa",Ago!$F$5:$F$619,CPagar!$D193,Ago!$J$5:$J$619,"Não Pago")</f>
        <v>0</v>
      </c>
      <c r="M193" s="65">
        <f>SUMIFS(Set!$I$5:$I$619,Set!$S$5:$S$619,"Despesa",Set!$F$5:$F$619,CPagar!$D193,Set!$J$5:$J$619,"Não Pago")</f>
        <v>0</v>
      </c>
      <c r="N193" s="65">
        <f>SUMIFS(Out!$I$5:$I$619,Out!$S$5:$S$619,"Despesa",Out!$F$5:$F$619,CPagar!$D193,Out!$J$5:$J$619,"Não Pago")</f>
        <v>0</v>
      </c>
      <c r="O193" s="65">
        <f>SUMIFS(Nov!$I$5:$I$619,Nov!$S$5:$S$619,"Despesa",Nov!$F$5:$F$619,CPagar!$D193,Nov!$J$5:$J$619,"Não Pago")</f>
        <v>0</v>
      </c>
      <c r="P193" s="65">
        <f>SUMIFS(Dez!$I$5:$I$619,Dez!$S$5:$S$619,"Despesa",Dez!$F$5:$F$619,CPagar!$D193,Dez!$J$5:$J$619,"Não Pago")</f>
        <v>0</v>
      </c>
      <c r="Q193" s="62">
        <f t="shared" si="17"/>
        <v>0</v>
      </c>
    </row>
    <row r="194" spans="3:17" ht="28.5" customHeight="1" thickTop="1" thickBot="1" x14ac:dyDescent="0.25">
      <c r="C194" s="45" t="str">
        <f>'PC Despesas'!F89</f>
        <v>5.2.85</v>
      </c>
      <c r="D194" s="46" t="str">
        <f>VLOOKUP(C194,'PC Despesas'!$F$4:$G$103,2,FALSE)</f>
        <v>-</v>
      </c>
      <c r="E194" s="65">
        <f>SUMIFS(Jan!$I$5:$I$619,Jan!$S$5:$S$619,"Despesa",Jan!$F$5:$F$619,CPagar!$D194,Jan!$J$5:$J$619,"Não Pago")</f>
        <v>0</v>
      </c>
      <c r="F194" s="65">
        <f>SUMIFS(Fev!$I$5:$I$619,Fev!$S$5:$S$619,"Despesa",Fev!$F$5:$F$619,CPagar!$D194,Fev!$J$5:$J$619,"Não Pago")</f>
        <v>0</v>
      </c>
      <c r="G194" s="65">
        <f>SUMIFS(Mar!$I$5:$I$619,Mar!$S$5:$S$619,"Despesa",Mar!$F$5:$F$619,CPagar!$D194,Mar!$J$5:$J$619,"Não Pago")</f>
        <v>0</v>
      </c>
      <c r="H194" s="65">
        <f>SUMIFS(Abr!$I$5:$I$619,Abr!$S$5:$S$619,"Despesa",Abr!$F$5:$F$619,CPagar!$D194,Abr!$J$5:$J$619,"Não Pago")</f>
        <v>0</v>
      </c>
      <c r="I194" s="65">
        <f>SUMIFS(Mai!$I$5:$I$619,Mai!$S$5:$S$619,"Despesa",Mai!$F$5:$F$619,CPagar!$D194,Mai!$J$5:$J$619,"Não Pago")</f>
        <v>0</v>
      </c>
      <c r="J194" s="65">
        <f>SUMIFS(Jun!$I$5:$I$619,Jun!$S$5:$S$619,"Despesa",Jun!$F$5:$F$619,CPagar!$D194,Jun!$J$5:$J$619,"Não Pago")</f>
        <v>0</v>
      </c>
      <c r="K194" s="65">
        <f>SUMIFS(Jul!$I$5:$I$619,Jul!$S$5:$S$619,"Despesa",Jul!$F$5:$F$619,CPagar!$D194,Jul!$J$5:$J$619,"Não Pago")</f>
        <v>0</v>
      </c>
      <c r="L194" s="65">
        <f>SUMIFS(Ago!$I$5:$I$619,Ago!$S$5:$S$619,"Despesa",Ago!$F$5:$F$619,CPagar!$D194,Ago!$J$5:$J$619,"Não Pago")</f>
        <v>0</v>
      </c>
      <c r="M194" s="65">
        <f>SUMIFS(Set!$I$5:$I$619,Set!$S$5:$S$619,"Despesa",Set!$F$5:$F$619,CPagar!$D194,Set!$J$5:$J$619,"Não Pago")</f>
        <v>0</v>
      </c>
      <c r="N194" s="65">
        <f>SUMIFS(Out!$I$5:$I$619,Out!$S$5:$S$619,"Despesa",Out!$F$5:$F$619,CPagar!$D194,Out!$J$5:$J$619,"Não Pago")</f>
        <v>0</v>
      </c>
      <c r="O194" s="65">
        <f>SUMIFS(Nov!$I$5:$I$619,Nov!$S$5:$S$619,"Despesa",Nov!$F$5:$F$619,CPagar!$D194,Nov!$J$5:$J$619,"Não Pago")</f>
        <v>0</v>
      </c>
      <c r="P194" s="65">
        <f>SUMIFS(Dez!$I$5:$I$619,Dez!$S$5:$S$619,"Despesa",Dez!$F$5:$F$619,CPagar!$D194,Dez!$J$5:$J$619,"Não Pago")</f>
        <v>0</v>
      </c>
      <c r="Q194" s="62">
        <f t="shared" si="17"/>
        <v>0</v>
      </c>
    </row>
    <row r="195" spans="3:17" ht="28.5" customHeight="1" thickTop="1" thickBot="1" x14ac:dyDescent="0.25">
      <c r="C195" s="45" t="str">
        <f>'PC Despesas'!F90</f>
        <v>5.2.86</v>
      </c>
      <c r="D195" s="46" t="str">
        <f>VLOOKUP(C195,'PC Despesas'!$F$4:$G$103,2,FALSE)</f>
        <v>-</v>
      </c>
      <c r="E195" s="65">
        <f>SUMIFS(Jan!$I$5:$I$619,Jan!$S$5:$S$619,"Despesa",Jan!$F$5:$F$619,CPagar!$D195,Jan!$J$5:$J$619,"Não Pago")</f>
        <v>0</v>
      </c>
      <c r="F195" s="65">
        <f>SUMIFS(Fev!$I$5:$I$619,Fev!$S$5:$S$619,"Despesa",Fev!$F$5:$F$619,CPagar!$D195,Fev!$J$5:$J$619,"Não Pago")</f>
        <v>0</v>
      </c>
      <c r="G195" s="65">
        <f>SUMIFS(Mar!$I$5:$I$619,Mar!$S$5:$S$619,"Despesa",Mar!$F$5:$F$619,CPagar!$D195,Mar!$J$5:$J$619,"Não Pago")</f>
        <v>0</v>
      </c>
      <c r="H195" s="65">
        <f>SUMIFS(Abr!$I$5:$I$619,Abr!$S$5:$S$619,"Despesa",Abr!$F$5:$F$619,CPagar!$D195,Abr!$J$5:$J$619,"Não Pago")</f>
        <v>0</v>
      </c>
      <c r="I195" s="65">
        <f>SUMIFS(Mai!$I$5:$I$619,Mai!$S$5:$S$619,"Despesa",Mai!$F$5:$F$619,CPagar!$D195,Mai!$J$5:$J$619,"Não Pago")</f>
        <v>0</v>
      </c>
      <c r="J195" s="65">
        <f>SUMIFS(Jun!$I$5:$I$619,Jun!$S$5:$S$619,"Despesa",Jun!$F$5:$F$619,CPagar!$D195,Jun!$J$5:$J$619,"Não Pago")</f>
        <v>0</v>
      </c>
      <c r="K195" s="65">
        <f>SUMIFS(Jul!$I$5:$I$619,Jul!$S$5:$S$619,"Despesa",Jul!$F$5:$F$619,CPagar!$D195,Jul!$J$5:$J$619,"Não Pago")</f>
        <v>0</v>
      </c>
      <c r="L195" s="65">
        <f>SUMIFS(Ago!$I$5:$I$619,Ago!$S$5:$S$619,"Despesa",Ago!$F$5:$F$619,CPagar!$D195,Ago!$J$5:$J$619,"Não Pago")</f>
        <v>0</v>
      </c>
      <c r="M195" s="65">
        <f>SUMIFS(Set!$I$5:$I$619,Set!$S$5:$S$619,"Despesa",Set!$F$5:$F$619,CPagar!$D195,Set!$J$5:$J$619,"Não Pago")</f>
        <v>0</v>
      </c>
      <c r="N195" s="65">
        <f>SUMIFS(Out!$I$5:$I$619,Out!$S$5:$S$619,"Despesa",Out!$F$5:$F$619,CPagar!$D195,Out!$J$5:$J$619,"Não Pago")</f>
        <v>0</v>
      </c>
      <c r="O195" s="65">
        <f>SUMIFS(Nov!$I$5:$I$619,Nov!$S$5:$S$619,"Despesa",Nov!$F$5:$F$619,CPagar!$D195,Nov!$J$5:$J$619,"Não Pago")</f>
        <v>0</v>
      </c>
      <c r="P195" s="65">
        <f>SUMIFS(Dez!$I$5:$I$619,Dez!$S$5:$S$619,"Despesa",Dez!$F$5:$F$619,CPagar!$D195,Dez!$J$5:$J$619,"Não Pago")</f>
        <v>0</v>
      </c>
      <c r="Q195" s="62">
        <f t="shared" si="17"/>
        <v>0</v>
      </c>
    </row>
    <row r="196" spans="3:17" ht="28.5" customHeight="1" thickTop="1" thickBot="1" x14ac:dyDescent="0.25">
      <c r="C196" s="45" t="str">
        <f>'PC Despesas'!F91</f>
        <v>5.2.87</v>
      </c>
      <c r="D196" s="46" t="str">
        <f>VLOOKUP(C196,'PC Despesas'!$F$4:$G$103,2,FALSE)</f>
        <v>-</v>
      </c>
      <c r="E196" s="65">
        <f>SUMIFS(Jan!$I$5:$I$619,Jan!$S$5:$S$619,"Despesa",Jan!$F$5:$F$619,CPagar!$D196,Jan!$J$5:$J$619,"Não Pago")</f>
        <v>0</v>
      </c>
      <c r="F196" s="65">
        <f>SUMIFS(Fev!$I$5:$I$619,Fev!$S$5:$S$619,"Despesa",Fev!$F$5:$F$619,CPagar!$D196,Fev!$J$5:$J$619,"Não Pago")</f>
        <v>0</v>
      </c>
      <c r="G196" s="65">
        <f>SUMIFS(Mar!$I$5:$I$619,Mar!$S$5:$S$619,"Despesa",Mar!$F$5:$F$619,CPagar!$D196,Mar!$J$5:$J$619,"Não Pago")</f>
        <v>0</v>
      </c>
      <c r="H196" s="65">
        <f>SUMIFS(Abr!$I$5:$I$619,Abr!$S$5:$S$619,"Despesa",Abr!$F$5:$F$619,CPagar!$D196,Abr!$J$5:$J$619,"Não Pago")</f>
        <v>0</v>
      </c>
      <c r="I196" s="65">
        <f>SUMIFS(Mai!$I$5:$I$619,Mai!$S$5:$S$619,"Despesa",Mai!$F$5:$F$619,CPagar!$D196,Mai!$J$5:$J$619,"Não Pago")</f>
        <v>0</v>
      </c>
      <c r="J196" s="65">
        <f>SUMIFS(Jun!$I$5:$I$619,Jun!$S$5:$S$619,"Despesa",Jun!$F$5:$F$619,CPagar!$D196,Jun!$J$5:$J$619,"Não Pago")</f>
        <v>0</v>
      </c>
      <c r="K196" s="65">
        <f>SUMIFS(Jul!$I$5:$I$619,Jul!$S$5:$S$619,"Despesa",Jul!$F$5:$F$619,CPagar!$D196,Jul!$J$5:$J$619,"Não Pago")</f>
        <v>0</v>
      </c>
      <c r="L196" s="65">
        <f>SUMIFS(Ago!$I$5:$I$619,Ago!$S$5:$S$619,"Despesa",Ago!$F$5:$F$619,CPagar!$D196,Ago!$J$5:$J$619,"Não Pago")</f>
        <v>0</v>
      </c>
      <c r="M196" s="65">
        <f>SUMIFS(Set!$I$5:$I$619,Set!$S$5:$S$619,"Despesa",Set!$F$5:$F$619,CPagar!$D196,Set!$J$5:$J$619,"Não Pago")</f>
        <v>0</v>
      </c>
      <c r="N196" s="65">
        <f>SUMIFS(Out!$I$5:$I$619,Out!$S$5:$S$619,"Despesa",Out!$F$5:$F$619,CPagar!$D196,Out!$J$5:$J$619,"Não Pago")</f>
        <v>0</v>
      </c>
      <c r="O196" s="65">
        <f>SUMIFS(Nov!$I$5:$I$619,Nov!$S$5:$S$619,"Despesa",Nov!$F$5:$F$619,CPagar!$D196,Nov!$J$5:$J$619,"Não Pago")</f>
        <v>0</v>
      </c>
      <c r="P196" s="65">
        <f>SUMIFS(Dez!$I$5:$I$619,Dez!$S$5:$S$619,"Despesa",Dez!$F$5:$F$619,CPagar!$D196,Dez!$J$5:$J$619,"Não Pago")</f>
        <v>0</v>
      </c>
      <c r="Q196" s="62">
        <f t="shared" si="17"/>
        <v>0</v>
      </c>
    </row>
    <row r="197" spans="3:17" ht="28.5" customHeight="1" thickTop="1" thickBot="1" x14ac:dyDescent="0.25">
      <c r="C197" s="45" t="str">
        <f>'PC Despesas'!F92</f>
        <v>5.2.88</v>
      </c>
      <c r="D197" s="46" t="str">
        <f>VLOOKUP(C197,'PC Despesas'!$F$4:$G$103,2,FALSE)</f>
        <v>-</v>
      </c>
      <c r="E197" s="65">
        <f>SUMIFS(Jan!$I$5:$I$619,Jan!$S$5:$S$619,"Despesa",Jan!$F$5:$F$619,CPagar!$D197,Jan!$J$5:$J$619,"Não Pago")</f>
        <v>0</v>
      </c>
      <c r="F197" s="65">
        <f>SUMIFS(Fev!$I$5:$I$619,Fev!$S$5:$S$619,"Despesa",Fev!$F$5:$F$619,CPagar!$D197,Fev!$J$5:$J$619,"Não Pago")</f>
        <v>0</v>
      </c>
      <c r="G197" s="65">
        <f>SUMIFS(Mar!$I$5:$I$619,Mar!$S$5:$S$619,"Despesa",Mar!$F$5:$F$619,CPagar!$D197,Mar!$J$5:$J$619,"Não Pago")</f>
        <v>0</v>
      </c>
      <c r="H197" s="65">
        <f>SUMIFS(Abr!$I$5:$I$619,Abr!$S$5:$S$619,"Despesa",Abr!$F$5:$F$619,CPagar!$D197,Abr!$J$5:$J$619,"Não Pago")</f>
        <v>0</v>
      </c>
      <c r="I197" s="65">
        <f>SUMIFS(Mai!$I$5:$I$619,Mai!$S$5:$S$619,"Despesa",Mai!$F$5:$F$619,CPagar!$D197,Mai!$J$5:$J$619,"Não Pago")</f>
        <v>0</v>
      </c>
      <c r="J197" s="65">
        <f>SUMIFS(Jun!$I$5:$I$619,Jun!$S$5:$S$619,"Despesa",Jun!$F$5:$F$619,CPagar!$D197,Jun!$J$5:$J$619,"Não Pago")</f>
        <v>0</v>
      </c>
      <c r="K197" s="65">
        <f>SUMIFS(Jul!$I$5:$I$619,Jul!$S$5:$S$619,"Despesa",Jul!$F$5:$F$619,CPagar!$D197,Jul!$J$5:$J$619,"Não Pago")</f>
        <v>0</v>
      </c>
      <c r="L197" s="65">
        <f>SUMIFS(Ago!$I$5:$I$619,Ago!$S$5:$S$619,"Despesa",Ago!$F$5:$F$619,CPagar!$D197,Ago!$J$5:$J$619,"Não Pago")</f>
        <v>0</v>
      </c>
      <c r="M197" s="65">
        <f>SUMIFS(Set!$I$5:$I$619,Set!$S$5:$S$619,"Despesa",Set!$F$5:$F$619,CPagar!$D197,Set!$J$5:$J$619,"Não Pago")</f>
        <v>0</v>
      </c>
      <c r="N197" s="65">
        <f>SUMIFS(Out!$I$5:$I$619,Out!$S$5:$S$619,"Despesa",Out!$F$5:$F$619,CPagar!$D197,Out!$J$5:$J$619,"Não Pago")</f>
        <v>0</v>
      </c>
      <c r="O197" s="65">
        <f>SUMIFS(Nov!$I$5:$I$619,Nov!$S$5:$S$619,"Despesa",Nov!$F$5:$F$619,CPagar!$D197,Nov!$J$5:$J$619,"Não Pago")</f>
        <v>0</v>
      </c>
      <c r="P197" s="65">
        <f>SUMIFS(Dez!$I$5:$I$619,Dez!$S$5:$S$619,"Despesa",Dez!$F$5:$F$619,CPagar!$D197,Dez!$J$5:$J$619,"Não Pago")</f>
        <v>0</v>
      </c>
      <c r="Q197" s="62">
        <f t="shared" si="17"/>
        <v>0</v>
      </c>
    </row>
    <row r="198" spans="3:17" ht="28.5" customHeight="1" thickTop="1" thickBot="1" x14ac:dyDescent="0.25">
      <c r="C198" s="45" t="str">
        <f>'PC Despesas'!F93</f>
        <v>5.2.89</v>
      </c>
      <c r="D198" s="46" t="str">
        <f>VLOOKUP(C198,'PC Despesas'!$F$4:$G$103,2,FALSE)</f>
        <v>-</v>
      </c>
      <c r="E198" s="65">
        <f>SUMIFS(Jan!$I$5:$I$619,Jan!$S$5:$S$619,"Despesa",Jan!$F$5:$F$619,CPagar!$D198,Jan!$J$5:$J$619,"Não Pago")</f>
        <v>0</v>
      </c>
      <c r="F198" s="65">
        <f>SUMIFS(Fev!$I$5:$I$619,Fev!$S$5:$S$619,"Despesa",Fev!$F$5:$F$619,CPagar!$D198,Fev!$J$5:$J$619,"Não Pago")</f>
        <v>0</v>
      </c>
      <c r="G198" s="65">
        <f>SUMIFS(Mar!$I$5:$I$619,Mar!$S$5:$S$619,"Despesa",Mar!$F$5:$F$619,CPagar!$D198,Mar!$J$5:$J$619,"Não Pago")</f>
        <v>0</v>
      </c>
      <c r="H198" s="65">
        <f>SUMIFS(Abr!$I$5:$I$619,Abr!$S$5:$S$619,"Despesa",Abr!$F$5:$F$619,CPagar!$D198,Abr!$J$5:$J$619,"Não Pago")</f>
        <v>0</v>
      </c>
      <c r="I198" s="65">
        <f>SUMIFS(Mai!$I$5:$I$619,Mai!$S$5:$S$619,"Despesa",Mai!$F$5:$F$619,CPagar!$D198,Mai!$J$5:$J$619,"Não Pago")</f>
        <v>0</v>
      </c>
      <c r="J198" s="65">
        <f>SUMIFS(Jun!$I$5:$I$619,Jun!$S$5:$S$619,"Despesa",Jun!$F$5:$F$619,CPagar!$D198,Jun!$J$5:$J$619,"Não Pago")</f>
        <v>0</v>
      </c>
      <c r="K198" s="65">
        <f>SUMIFS(Jul!$I$5:$I$619,Jul!$S$5:$S$619,"Despesa",Jul!$F$5:$F$619,CPagar!$D198,Jul!$J$5:$J$619,"Não Pago")</f>
        <v>0</v>
      </c>
      <c r="L198" s="65">
        <f>SUMIFS(Ago!$I$5:$I$619,Ago!$S$5:$S$619,"Despesa",Ago!$F$5:$F$619,CPagar!$D198,Ago!$J$5:$J$619,"Não Pago")</f>
        <v>0</v>
      </c>
      <c r="M198" s="65">
        <f>SUMIFS(Set!$I$5:$I$619,Set!$S$5:$S$619,"Despesa",Set!$F$5:$F$619,CPagar!$D198,Set!$J$5:$J$619,"Não Pago")</f>
        <v>0</v>
      </c>
      <c r="N198" s="65">
        <f>SUMIFS(Out!$I$5:$I$619,Out!$S$5:$S$619,"Despesa",Out!$F$5:$F$619,CPagar!$D198,Out!$J$5:$J$619,"Não Pago")</f>
        <v>0</v>
      </c>
      <c r="O198" s="65">
        <f>SUMIFS(Nov!$I$5:$I$619,Nov!$S$5:$S$619,"Despesa",Nov!$F$5:$F$619,CPagar!$D198,Nov!$J$5:$J$619,"Não Pago")</f>
        <v>0</v>
      </c>
      <c r="P198" s="65">
        <f>SUMIFS(Dez!$I$5:$I$619,Dez!$S$5:$S$619,"Despesa",Dez!$F$5:$F$619,CPagar!$D198,Dez!$J$5:$J$619,"Não Pago")</f>
        <v>0</v>
      </c>
      <c r="Q198" s="62">
        <f t="shared" si="17"/>
        <v>0</v>
      </c>
    </row>
    <row r="199" spans="3:17" ht="28.5" customHeight="1" thickTop="1" thickBot="1" x14ac:dyDescent="0.25">
      <c r="C199" s="45" t="str">
        <f>'PC Despesas'!F94</f>
        <v>5.2.90</v>
      </c>
      <c r="D199" s="46" t="str">
        <f>VLOOKUP(C199,'PC Despesas'!$F$4:$G$103,2,FALSE)</f>
        <v>-</v>
      </c>
      <c r="E199" s="65">
        <f>SUMIFS(Jan!$I$5:$I$619,Jan!$S$5:$S$619,"Despesa",Jan!$F$5:$F$619,CPagar!$D199,Jan!$J$5:$J$619,"Não Pago")</f>
        <v>0</v>
      </c>
      <c r="F199" s="65">
        <f>SUMIFS(Fev!$I$5:$I$619,Fev!$S$5:$S$619,"Despesa",Fev!$F$5:$F$619,CPagar!$D199,Fev!$J$5:$J$619,"Não Pago")</f>
        <v>0</v>
      </c>
      <c r="G199" s="65">
        <f>SUMIFS(Mar!$I$5:$I$619,Mar!$S$5:$S$619,"Despesa",Mar!$F$5:$F$619,CPagar!$D199,Mar!$J$5:$J$619,"Não Pago")</f>
        <v>0</v>
      </c>
      <c r="H199" s="65">
        <f>SUMIFS(Abr!$I$5:$I$619,Abr!$S$5:$S$619,"Despesa",Abr!$F$5:$F$619,CPagar!$D199,Abr!$J$5:$J$619,"Não Pago")</f>
        <v>0</v>
      </c>
      <c r="I199" s="65">
        <f>SUMIFS(Mai!$I$5:$I$619,Mai!$S$5:$S$619,"Despesa",Mai!$F$5:$F$619,CPagar!$D199,Mai!$J$5:$J$619,"Não Pago")</f>
        <v>0</v>
      </c>
      <c r="J199" s="65">
        <f>SUMIFS(Jun!$I$5:$I$619,Jun!$S$5:$S$619,"Despesa",Jun!$F$5:$F$619,CPagar!$D199,Jun!$J$5:$J$619,"Não Pago")</f>
        <v>0</v>
      </c>
      <c r="K199" s="65">
        <f>SUMIFS(Jul!$I$5:$I$619,Jul!$S$5:$S$619,"Despesa",Jul!$F$5:$F$619,CPagar!$D199,Jul!$J$5:$J$619,"Não Pago")</f>
        <v>0</v>
      </c>
      <c r="L199" s="65">
        <f>SUMIFS(Ago!$I$5:$I$619,Ago!$S$5:$S$619,"Despesa",Ago!$F$5:$F$619,CPagar!$D199,Ago!$J$5:$J$619,"Não Pago")</f>
        <v>0</v>
      </c>
      <c r="M199" s="65">
        <f>SUMIFS(Set!$I$5:$I$619,Set!$S$5:$S$619,"Despesa",Set!$F$5:$F$619,CPagar!$D199,Set!$J$5:$J$619,"Não Pago")</f>
        <v>0</v>
      </c>
      <c r="N199" s="65">
        <f>SUMIFS(Out!$I$5:$I$619,Out!$S$5:$S$619,"Despesa",Out!$F$5:$F$619,CPagar!$D199,Out!$J$5:$J$619,"Não Pago")</f>
        <v>0</v>
      </c>
      <c r="O199" s="65">
        <f>SUMIFS(Nov!$I$5:$I$619,Nov!$S$5:$S$619,"Despesa",Nov!$F$5:$F$619,CPagar!$D199,Nov!$J$5:$J$619,"Não Pago")</f>
        <v>0</v>
      </c>
      <c r="P199" s="65">
        <f>SUMIFS(Dez!$I$5:$I$619,Dez!$S$5:$S$619,"Despesa",Dez!$F$5:$F$619,CPagar!$D199,Dez!$J$5:$J$619,"Não Pago")</f>
        <v>0</v>
      </c>
      <c r="Q199" s="62">
        <f t="shared" si="17"/>
        <v>0</v>
      </c>
    </row>
    <row r="200" spans="3:17" ht="28.5" customHeight="1" thickTop="1" thickBot="1" x14ac:dyDescent="0.25">
      <c r="C200" s="45" t="str">
        <f>'PC Despesas'!F95</f>
        <v>5.2.91</v>
      </c>
      <c r="D200" s="46" t="str">
        <f>VLOOKUP(C200,'PC Despesas'!$F$4:$G$103,2,FALSE)</f>
        <v>-</v>
      </c>
      <c r="E200" s="65">
        <f>SUMIFS(Jan!$I$5:$I$619,Jan!$S$5:$S$619,"Despesa",Jan!$F$5:$F$619,CPagar!$D200,Jan!$J$5:$J$619,"Não Pago")</f>
        <v>0</v>
      </c>
      <c r="F200" s="65">
        <f>SUMIFS(Fev!$I$5:$I$619,Fev!$S$5:$S$619,"Despesa",Fev!$F$5:$F$619,CPagar!$D200,Fev!$J$5:$J$619,"Não Pago")</f>
        <v>0</v>
      </c>
      <c r="G200" s="65">
        <f>SUMIFS(Mar!$I$5:$I$619,Mar!$S$5:$S$619,"Despesa",Mar!$F$5:$F$619,CPagar!$D200,Mar!$J$5:$J$619,"Não Pago")</f>
        <v>0</v>
      </c>
      <c r="H200" s="65">
        <f>SUMIFS(Abr!$I$5:$I$619,Abr!$S$5:$S$619,"Despesa",Abr!$F$5:$F$619,CPagar!$D200,Abr!$J$5:$J$619,"Não Pago")</f>
        <v>0</v>
      </c>
      <c r="I200" s="65">
        <f>SUMIFS(Mai!$I$5:$I$619,Mai!$S$5:$S$619,"Despesa",Mai!$F$5:$F$619,CPagar!$D200,Mai!$J$5:$J$619,"Não Pago")</f>
        <v>0</v>
      </c>
      <c r="J200" s="65">
        <f>SUMIFS(Jun!$I$5:$I$619,Jun!$S$5:$S$619,"Despesa",Jun!$F$5:$F$619,CPagar!$D200,Jun!$J$5:$J$619,"Não Pago")</f>
        <v>0</v>
      </c>
      <c r="K200" s="65">
        <f>SUMIFS(Jul!$I$5:$I$619,Jul!$S$5:$S$619,"Despesa",Jul!$F$5:$F$619,CPagar!$D200,Jul!$J$5:$J$619,"Não Pago")</f>
        <v>0</v>
      </c>
      <c r="L200" s="65">
        <f>SUMIFS(Ago!$I$5:$I$619,Ago!$S$5:$S$619,"Despesa",Ago!$F$5:$F$619,CPagar!$D200,Ago!$J$5:$J$619,"Não Pago")</f>
        <v>0</v>
      </c>
      <c r="M200" s="65">
        <f>SUMIFS(Set!$I$5:$I$619,Set!$S$5:$S$619,"Despesa",Set!$F$5:$F$619,CPagar!$D200,Set!$J$5:$J$619,"Não Pago")</f>
        <v>0</v>
      </c>
      <c r="N200" s="65">
        <f>SUMIFS(Out!$I$5:$I$619,Out!$S$5:$S$619,"Despesa",Out!$F$5:$F$619,CPagar!$D200,Out!$J$5:$J$619,"Não Pago")</f>
        <v>0</v>
      </c>
      <c r="O200" s="65">
        <f>SUMIFS(Nov!$I$5:$I$619,Nov!$S$5:$S$619,"Despesa",Nov!$F$5:$F$619,CPagar!$D200,Nov!$J$5:$J$619,"Não Pago")</f>
        <v>0</v>
      </c>
      <c r="P200" s="65">
        <f>SUMIFS(Dez!$I$5:$I$619,Dez!$S$5:$S$619,"Despesa",Dez!$F$5:$F$619,CPagar!$D200,Dez!$J$5:$J$619,"Não Pago")</f>
        <v>0</v>
      </c>
      <c r="Q200" s="62">
        <f t="shared" si="17"/>
        <v>0</v>
      </c>
    </row>
    <row r="201" spans="3:17" ht="28.5" customHeight="1" thickTop="1" thickBot="1" x14ac:dyDescent="0.25">
      <c r="C201" s="45" t="str">
        <f>'PC Despesas'!F96</f>
        <v>5.2.92</v>
      </c>
      <c r="D201" s="46" t="str">
        <f>VLOOKUP(C201,'PC Despesas'!$F$4:$G$103,2,FALSE)</f>
        <v>-</v>
      </c>
      <c r="E201" s="65">
        <f>SUMIFS(Jan!$I$5:$I$619,Jan!$S$5:$S$619,"Despesa",Jan!$F$5:$F$619,CPagar!$D201,Jan!$J$5:$J$619,"Não Pago")</f>
        <v>0</v>
      </c>
      <c r="F201" s="65">
        <f>SUMIFS(Fev!$I$5:$I$619,Fev!$S$5:$S$619,"Despesa",Fev!$F$5:$F$619,CPagar!$D201,Fev!$J$5:$J$619,"Não Pago")</f>
        <v>0</v>
      </c>
      <c r="G201" s="65">
        <f>SUMIFS(Mar!$I$5:$I$619,Mar!$S$5:$S$619,"Despesa",Mar!$F$5:$F$619,CPagar!$D201,Mar!$J$5:$J$619,"Não Pago")</f>
        <v>0</v>
      </c>
      <c r="H201" s="65">
        <f>SUMIFS(Abr!$I$5:$I$619,Abr!$S$5:$S$619,"Despesa",Abr!$F$5:$F$619,CPagar!$D201,Abr!$J$5:$J$619,"Não Pago")</f>
        <v>0</v>
      </c>
      <c r="I201" s="65">
        <f>SUMIFS(Mai!$I$5:$I$619,Mai!$S$5:$S$619,"Despesa",Mai!$F$5:$F$619,CPagar!$D201,Mai!$J$5:$J$619,"Não Pago")</f>
        <v>0</v>
      </c>
      <c r="J201" s="65">
        <f>SUMIFS(Jun!$I$5:$I$619,Jun!$S$5:$S$619,"Despesa",Jun!$F$5:$F$619,CPagar!$D201,Jun!$J$5:$J$619,"Não Pago")</f>
        <v>0</v>
      </c>
      <c r="K201" s="65">
        <f>SUMIFS(Jul!$I$5:$I$619,Jul!$S$5:$S$619,"Despesa",Jul!$F$5:$F$619,CPagar!$D201,Jul!$J$5:$J$619,"Não Pago")</f>
        <v>0</v>
      </c>
      <c r="L201" s="65">
        <f>SUMIFS(Ago!$I$5:$I$619,Ago!$S$5:$S$619,"Despesa",Ago!$F$5:$F$619,CPagar!$D201,Ago!$J$5:$J$619,"Não Pago")</f>
        <v>0</v>
      </c>
      <c r="M201" s="65">
        <f>SUMIFS(Set!$I$5:$I$619,Set!$S$5:$S$619,"Despesa",Set!$F$5:$F$619,CPagar!$D201,Set!$J$5:$J$619,"Não Pago")</f>
        <v>0</v>
      </c>
      <c r="N201" s="65">
        <f>SUMIFS(Out!$I$5:$I$619,Out!$S$5:$S$619,"Despesa",Out!$F$5:$F$619,CPagar!$D201,Out!$J$5:$J$619,"Não Pago")</f>
        <v>0</v>
      </c>
      <c r="O201" s="65">
        <f>SUMIFS(Nov!$I$5:$I$619,Nov!$S$5:$S$619,"Despesa",Nov!$F$5:$F$619,CPagar!$D201,Nov!$J$5:$J$619,"Não Pago")</f>
        <v>0</v>
      </c>
      <c r="P201" s="65">
        <f>SUMIFS(Dez!$I$5:$I$619,Dez!$S$5:$S$619,"Despesa",Dez!$F$5:$F$619,CPagar!$D201,Dez!$J$5:$J$619,"Não Pago")</f>
        <v>0</v>
      </c>
      <c r="Q201" s="62">
        <f t="shared" si="17"/>
        <v>0</v>
      </c>
    </row>
    <row r="202" spans="3:17" ht="28.5" customHeight="1" thickTop="1" thickBot="1" x14ac:dyDescent="0.25">
      <c r="C202" s="45" t="str">
        <f>'PC Despesas'!F97</f>
        <v>5.2.93</v>
      </c>
      <c r="D202" s="46" t="str">
        <f>VLOOKUP(C202,'PC Despesas'!$F$4:$G$103,2,FALSE)</f>
        <v>-</v>
      </c>
      <c r="E202" s="65">
        <f>SUMIFS(Jan!$I$5:$I$619,Jan!$S$5:$S$619,"Despesa",Jan!$F$5:$F$619,CPagar!$D202,Jan!$J$5:$J$619,"Não Pago")</f>
        <v>0</v>
      </c>
      <c r="F202" s="65">
        <f>SUMIFS(Fev!$I$5:$I$619,Fev!$S$5:$S$619,"Despesa",Fev!$F$5:$F$619,CPagar!$D202,Fev!$J$5:$J$619,"Não Pago")</f>
        <v>0</v>
      </c>
      <c r="G202" s="65">
        <f>SUMIFS(Mar!$I$5:$I$619,Mar!$S$5:$S$619,"Despesa",Mar!$F$5:$F$619,CPagar!$D202,Mar!$J$5:$J$619,"Não Pago")</f>
        <v>0</v>
      </c>
      <c r="H202" s="65">
        <f>SUMIFS(Abr!$I$5:$I$619,Abr!$S$5:$S$619,"Despesa",Abr!$F$5:$F$619,CPagar!$D202,Abr!$J$5:$J$619,"Não Pago")</f>
        <v>0</v>
      </c>
      <c r="I202" s="65">
        <f>SUMIFS(Mai!$I$5:$I$619,Mai!$S$5:$S$619,"Despesa",Mai!$F$5:$F$619,CPagar!$D202,Mai!$J$5:$J$619,"Não Pago")</f>
        <v>0</v>
      </c>
      <c r="J202" s="65">
        <f>SUMIFS(Jun!$I$5:$I$619,Jun!$S$5:$S$619,"Despesa",Jun!$F$5:$F$619,CPagar!$D202,Jun!$J$5:$J$619,"Não Pago")</f>
        <v>0</v>
      </c>
      <c r="K202" s="65">
        <f>SUMIFS(Jul!$I$5:$I$619,Jul!$S$5:$S$619,"Despesa",Jul!$F$5:$F$619,CPagar!$D202,Jul!$J$5:$J$619,"Não Pago")</f>
        <v>0</v>
      </c>
      <c r="L202" s="65">
        <f>SUMIFS(Ago!$I$5:$I$619,Ago!$S$5:$S$619,"Despesa",Ago!$F$5:$F$619,CPagar!$D202,Ago!$J$5:$J$619,"Não Pago")</f>
        <v>0</v>
      </c>
      <c r="M202" s="65">
        <f>SUMIFS(Set!$I$5:$I$619,Set!$S$5:$S$619,"Despesa",Set!$F$5:$F$619,CPagar!$D202,Set!$J$5:$J$619,"Não Pago")</f>
        <v>0</v>
      </c>
      <c r="N202" s="65">
        <f>SUMIFS(Out!$I$5:$I$619,Out!$S$5:$S$619,"Despesa",Out!$F$5:$F$619,CPagar!$D202,Out!$J$5:$J$619,"Não Pago")</f>
        <v>0</v>
      </c>
      <c r="O202" s="65">
        <f>SUMIFS(Nov!$I$5:$I$619,Nov!$S$5:$S$619,"Despesa",Nov!$F$5:$F$619,CPagar!$D202,Nov!$J$5:$J$619,"Não Pago")</f>
        <v>0</v>
      </c>
      <c r="P202" s="65">
        <f>SUMIFS(Dez!$I$5:$I$619,Dez!$S$5:$S$619,"Despesa",Dez!$F$5:$F$619,CPagar!$D202,Dez!$J$5:$J$619,"Não Pago")</f>
        <v>0</v>
      </c>
      <c r="Q202" s="62">
        <f t="shared" si="17"/>
        <v>0</v>
      </c>
    </row>
    <row r="203" spans="3:17" ht="28.5" customHeight="1" thickTop="1" thickBot="1" x14ac:dyDescent="0.25">
      <c r="C203" s="45" t="str">
        <f>'PC Despesas'!F98</f>
        <v>5.2.94</v>
      </c>
      <c r="D203" s="46" t="str">
        <f>VLOOKUP(C203,'PC Despesas'!$F$4:$G$103,2,FALSE)</f>
        <v>-</v>
      </c>
      <c r="E203" s="65">
        <f>SUMIFS(Jan!$I$5:$I$619,Jan!$S$5:$S$619,"Despesa",Jan!$F$5:$F$619,CPagar!$D203,Jan!$J$5:$J$619,"Não Pago")</f>
        <v>0</v>
      </c>
      <c r="F203" s="65">
        <f>SUMIFS(Fev!$I$5:$I$619,Fev!$S$5:$S$619,"Despesa",Fev!$F$5:$F$619,CPagar!$D203,Fev!$J$5:$J$619,"Não Pago")</f>
        <v>0</v>
      </c>
      <c r="G203" s="65">
        <f>SUMIFS(Mar!$I$5:$I$619,Mar!$S$5:$S$619,"Despesa",Mar!$F$5:$F$619,CPagar!$D203,Mar!$J$5:$J$619,"Não Pago")</f>
        <v>0</v>
      </c>
      <c r="H203" s="65">
        <f>SUMIFS(Abr!$I$5:$I$619,Abr!$S$5:$S$619,"Despesa",Abr!$F$5:$F$619,CPagar!$D203,Abr!$J$5:$J$619,"Não Pago")</f>
        <v>0</v>
      </c>
      <c r="I203" s="65">
        <f>SUMIFS(Mai!$I$5:$I$619,Mai!$S$5:$S$619,"Despesa",Mai!$F$5:$F$619,CPagar!$D203,Mai!$J$5:$J$619,"Não Pago")</f>
        <v>0</v>
      </c>
      <c r="J203" s="65">
        <f>SUMIFS(Jun!$I$5:$I$619,Jun!$S$5:$S$619,"Despesa",Jun!$F$5:$F$619,CPagar!$D203,Jun!$J$5:$J$619,"Não Pago")</f>
        <v>0</v>
      </c>
      <c r="K203" s="65">
        <f>SUMIFS(Jul!$I$5:$I$619,Jul!$S$5:$S$619,"Despesa",Jul!$F$5:$F$619,CPagar!$D203,Jul!$J$5:$J$619,"Não Pago")</f>
        <v>0</v>
      </c>
      <c r="L203" s="65">
        <f>SUMIFS(Ago!$I$5:$I$619,Ago!$S$5:$S$619,"Despesa",Ago!$F$5:$F$619,CPagar!$D203,Ago!$J$5:$J$619,"Não Pago")</f>
        <v>0</v>
      </c>
      <c r="M203" s="65">
        <f>SUMIFS(Set!$I$5:$I$619,Set!$S$5:$S$619,"Despesa",Set!$F$5:$F$619,CPagar!$D203,Set!$J$5:$J$619,"Não Pago")</f>
        <v>0</v>
      </c>
      <c r="N203" s="65">
        <f>SUMIFS(Out!$I$5:$I$619,Out!$S$5:$S$619,"Despesa",Out!$F$5:$F$619,CPagar!$D203,Out!$J$5:$J$619,"Não Pago")</f>
        <v>0</v>
      </c>
      <c r="O203" s="65">
        <f>SUMIFS(Nov!$I$5:$I$619,Nov!$S$5:$S$619,"Despesa",Nov!$F$5:$F$619,CPagar!$D203,Nov!$J$5:$J$619,"Não Pago")</f>
        <v>0</v>
      </c>
      <c r="P203" s="65">
        <f>SUMIFS(Dez!$I$5:$I$619,Dez!$S$5:$S$619,"Despesa",Dez!$F$5:$F$619,CPagar!$D203,Dez!$J$5:$J$619,"Não Pago")</f>
        <v>0</v>
      </c>
      <c r="Q203" s="62">
        <f t="shared" si="17"/>
        <v>0</v>
      </c>
    </row>
    <row r="204" spans="3:17" ht="28.5" customHeight="1" thickTop="1" thickBot="1" x14ac:dyDescent="0.25">
      <c r="C204" s="45" t="str">
        <f>'PC Despesas'!F99</f>
        <v>5.2.95</v>
      </c>
      <c r="D204" s="46" t="str">
        <f>VLOOKUP(C204,'PC Despesas'!$F$4:$G$103,2,FALSE)</f>
        <v>-</v>
      </c>
      <c r="E204" s="65">
        <f>SUMIFS(Jan!$I$5:$I$619,Jan!$S$5:$S$619,"Despesa",Jan!$F$5:$F$619,CPagar!$D204,Jan!$J$5:$J$619,"Não Pago")</f>
        <v>0</v>
      </c>
      <c r="F204" s="65">
        <f>SUMIFS(Fev!$I$5:$I$619,Fev!$S$5:$S$619,"Despesa",Fev!$F$5:$F$619,CPagar!$D204,Fev!$J$5:$J$619,"Não Pago")</f>
        <v>0</v>
      </c>
      <c r="G204" s="65">
        <f>SUMIFS(Mar!$I$5:$I$619,Mar!$S$5:$S$619,"Despesa",Mar!$F$5:$F$619,CPagar!$D204,Mar!$J$5:$J$619,"Não Pago")</f>
        <v>0</v>
      </c>
      <c r="H204" s="65">
        <f>SUMIFS(Abr!$I$5:$I$619,Abr!$S$5:$S$619,"Despesa",Abr!$F$5:$F$619,CPagar!$D204,Abr!$J$5:$J$619,"Não Pago")</f>
        <v>0</v>
      </c>
      <c r="I204" s="65">
        <f>SUMIFS(Mai!$I$5:$I$619,Mai!$S$5:$S$619,"Despesa",Mai!$F$5:$F$619,CPagar!$D204,Mai!$J$5:$J$619,"Não Pago")</f>
        <v>0</v>
      </c>
      <c r="J204" s="65">
        <f>SUMIFS(Jun!$I$5:$I$619,Jun!$S$5:$S$619,"Despesa",Jun!$F$5:$F$619,CPagar!$D204,Jun!$J$5:$J$619,"Não Pago")</f>
        <v>0</v>
      </c>
      <c r="K204" s="65">
        <f>SUMIFS(Jul!$I$5:$I$619,Jul!$S$5:$S$619,"Despesa",Jul!$F$5:$F$619,CPagar!$D204,Jul!$J$5:$J$619,"Não Pago")</f>
        <v>0</v>
      </c>
      <c r="L204" s="65">
        <f>SUMIFS(Ago!$I$5:$I$619,Ago!$S$5:$S$619,"Despesa",Ago!$F$5:$F$619,CPagar!$D204,Ago!$J$5:$J$619,"Não Pago")</f>
        <v>0</v>
      </c>
      <c r="M204" s="65">
        <f>SUMIFS(Set!$I$5:$I$619,Set!$S$5:$S$619,"Despesa",Set!$F$5:$F$619,CPagar!$D204,Set!$J$5:$J$619,"Não Pago")</f>
        <v>0</v>
      </c>
      <c r="N204" s="65">
        <f>SUMIFS(Out!$I$5:$I$619,Out!$S$5:$S$619,"Despesa",Out!$F$5:$F$619,CPagar!$D204,Out!$J$5:$J$619,"Não Pago")</f>
        <v>0</v>
      </c>
      <c r="O204" s="65">
        <f>SUMIFS(Nov!$I$5:$I$619,Nov!$S$5:$S$619,"Despesa",Nov!$F$5:$F$619,CPagar!$D204,Nov!$J$5:$J$619,"Não Pago")</f>
        <v>0</v>
      </c>
      <c r="P204" s="65">
        <f>SUMIFS(Dez!$I$5:$I$619,Dez!$S$5:$S$619,"Despesa",Dez!$F$5:$F$619,CPagar!$D204,Dez!$J$5:$J$619,"Não Pago")</f>
        <v>0</v>
      </c>
      <c r="Q204" s="62">
        <f t="shared" si="17"/>
        <v>0</v>
      </c>
    </row>
    <row r="205" spans="3:17" ht="28.5" customHeight="1" thickTop="1" thickBot="1" x14ac:dyDescent="0.25">
      <c r="C205" s="45" t="str">
        <f>'PC Despesas'!F100</f>
        <v>5.2.96</v>
      </c>
      <c r="D205" s="46" t="str">
        <f>VLOOKUP(C205,'PC Despesas'!$F$4:$G$103,2,FALSE)</f>
        <v>-</v>
      </c>
      <c r="E205" s="65">
        <f>SUMIFS(Jan!$I$5:$I$619,Jan!$S$5:$S$619,"Despesa",Jan!$F$5:$F$619,CPagar!$D205,Jan!$J$5:$J$619,"Não Pago")</f>
        <v>0</v>
      </c>
      <c r="F205" s="65">
        <f>SUMIFS(Fev!$I$5:$I$619,Fev!$S$5:$S$619,"Despesa",Fev!$F$5:$F$619,CPagar!$D205,Fev!$J$5:$J$619,"Não Pago")</f>
        <v>0</v>
      </c>
      <c r="G205" s="65">
        <f>SUMIFS(Mar!$I$5:$I$619,Mar!$S$5:$S$619,"Despesa",Mar!$F$5:$F$619,CPagar!$D205,Mar!$J$5:$J$619,"Não Pago")</f>
        <v>0</v>
      </c>
      <c r="H205" s="65">
        <f>SUMIFS(Abr!$I$5:$I$619,Abr!$S$5:$S$619,"Despesa",Abr!$F$5:$F$619,CPagar!$D205,Abr!$J$5:$J$619,"Não Pago")</f>
        <v>0</v>
      </c>
      <c r="I205" s="65">
        <f>SUMIFS(Mai!$I$5:$I$619,Mai!$S$5:$S$619,"Despesa",Mai!$F$5:$F$619,CPagar!$D205,Mai!$J$5:$J$619,"Não Pago")</f>
        <v>0</v>
      </c>
      <c r="J205" s="65">
        <f>SUMIFS(Jun!$I$5:$I$619,Jun!$S$5:$S$619,"Despesa",Jun!$F$5:$F$619,CPagar!$D205,Jun!$J$5:$J$619,"Não Pago")</f>
        <v>0</v>
      </c>
      <c r="K205" s="65">
        <f>SUMIFS(Jul!$I$5:$I$619,Jul!$S$5:$S$619,"Despesa",Jul!$F$5:$F$619,CPagar!$D205,Jul!$J$5:$J$619,"Não Pago")</f>
        <v>0</v>
      </c>
      <c r="L205" s="65">
        <f>SUMIFS(Ago!$I$5:$I$619,Ago!$S$5:$S$619,"Despesa",Ago!$F$5:$F$619,CPagar!$D205,Ago!$J$5:$J$619,"Não Pago")</f>
        <v>0</v>
      </c>
      <c r="M205" s="65">
        <f>SUMIFS(Set!$I$5:$I$619,Set!$S$5:$S$619,"Despesa",Set!$F$5:$F$619,CPagar!$D205,Set!$J$5:$J$619,"Não Pago")</f>
        <v>0</v>
      </c>
      <c r="N205" s="65">
        <f>SUMIFS(Out!$I$5:$I$619,Out!$S$5:$S$619,"Despesa",Out!$F$5:$F$619,CPagar!$D205,Out!$J$5:$J$619,"Não Pago")</f>
        <v>0</v>
      </c>
      <c r="O205" s="65">
        <f>SUMIFS(Nov!$I$5:$I$619,Nov!$S$5:$S$619,"Despesa",Nov!$F$5:$F$619,CPagar!$D205,Nov!$J$5:$J$619,"Não Pago")</f>
        <v>0</v>
      </c>
      <c r="P205" s="65">
        <f>SUMIFS(Dez!$I$5:$I$619,Dez!$S$5:$S$619,"Despesa",Dez!$F$5:$F$619,CPagar!$D205,Dez!$J$5:$J$619,"Não Pago")</f>
        <v>0</v>
      </c>
      <c r="Q205" s="62">
        <f t="shared" si="17"/>
        <v>0</v>
      </c>
    </row>
    <row r="206" spans="3:17" ht="28.5" customHeight="1" thickTop="1" thickBot="1" x14ac:dyDescent="0.25">
      <c r="C206" s="45" t="str">
        <f>'PC Despesas'!F101</f>
        <v>5.2.97</v>
      </c>
      <c r="D206" s="46" t="str">
        <f>VLOOKUP(C206,'PC Despesas'!$F$4:$G$103,2,FALSE)</f>
        <v>-</v>
      </c>
      <c r="E206" s="65">
        <f>SUMIFS(Jan!$I$5:$I$619,Jan!$S$5:$S$619,"Despesa",Jan!$F$5:$F$619,CPagar!$D206,Jan!$J$5:$J$619,"Não Pago")</f>
        <v>0</v>
      </c>
      <c r="F206" s="65">
        <f>SUMIFS(Fev!$I$5:$I$619,Fev!$S$5:$S$619,"Despesa",Fev!$F$5:$F$619,CPagar!$D206,Fev!$J$5:$J$619,"Não Pago")</f>
        <v>0</v>
      </c>
      <c r="G206" s="65">
        <f>SUMIFS(Mar!$I$5:$I$619,Mar!$S$5:$S$619,"Despesa",Mar!$F$5:$F$619,CPagar!$D206,Mar!$J$5:$J$619,"Não Pago")</f>
        <v>0</v>
      </c>
      <c r="H206" s="65">
        <f>SUMIFS(Abr!$I$5:$I$619,Abr!$S$5:$S$619,"Despesa",Abr!$F$5:$F$619,CPagar!$D206,Abr!$J$5:$J$619,"Não Pago")</f>
        <v>0</v>
      </c>
      <c r="I206" s="65">
        <f>SUMIFS(Mai!$I$5:$I$619,Mai!$S$5:$S$619,"Despesa",Mai!$F$5:$F$619,CPagar!$D206,Mai!$J$5:$J$619,"Não Pago")</f>
        <v>0</v>
      </c>
      <c r="J206" s="65">
        <f>SUMIFS(Jun!$I$5:$I$619,Jun!$S$5:$S$619,"Despesa",Jun!$F$5:$F$619,CPagar!$D206,Jun!$J$5:$J$619,"Não Pago")</f>
        <v>0</v>
      </c>
      <c r="K206" s="65">
        <f>SUMIFS(Jul!$I$5:$I$619,Jul!$S$5:$S$619,"Despesa",Jul!$F$5:$F$619,CPagar!$D206,Jul!$J$5:$J$619,"Não Pago")</f>
        <v>0</v>
      </c>
      <c r="L206" s="65">
        <f>SUMIFS(Ago!$I$5:$I$619,Ago!$S$5:$S$619,"Despesa",Ago!$F$5:$F$619,CPagar!$D206,Ago!$J$5:$J$619,"Não Pago")</f>
        <v>0</v>
      </c>
      <c r="M206" s="65">
        <f>SUMIFS(Set!$I$5:$I$619,Set!$S$5:$S$619,"Despesa",Set!$F$5:$F$619,CPagar!$D206,Set!$J$5:$J$619,"Não Pago")</f>
        <v>0</v>
      </c>
      <c r="N206" s="65">
        <f>SUMIFS(Out!$I$5:$I$619,Out!$S$5:$S$619,"Despesa",Out!$F$5:$F$619,CPagar!$D206,Out!$J$5:$J$619,"Não Pago")</f>
        <v>0</v>
      </c>
      <c r="O206" s="65">
        <f>SUMIFS(Nov!$I$5:$I$619,Nov!$S$5:$S$619,"Despesa",Nov!$F$5:$F$619,CPagar!$D206,Nov!$J$5:$J$619,"Não Pago")</f>
        <v>0</v>
      </c>
      <c r="P206" s="65">
        <f>SUMIFS(Dez!$I$5:$I$619,Dez!$S$5:$S$619,"Despesa",Dez!$F$5:$F$619,CPagar!$D206,Dez!$J$5:$J$619,"Não Pago")</f>
        <v>0</v>
      </c>
      <c r="Q206" s="62">
        <f t="shared" si="17"/>
        <v>0</v>
      </c>
    </row>
    <row r="207" spans="3:17" ht="28.5" customHeight="1" thickTop="1" thickBot="1" x14ac:dyDescent="0.25">
      <c r="C207" s="45" t="str">
        <f>'PC Despesas'!F102</f>
        <v>5.2.98</v>
      </c>
      <c r="D207" s="46" t="str">
        <f>VLOOKUP(C207,'PC Despesas'!$F$4:$G$103,2,FALSE)</f>
        <v>-</v>
      </c>
      <c r="E207" s="65">
        <f>SUMIFS(Jan!$I$5:$I$619,Jan!$S$5:$S$619,"Despesa",Jan!$F$5:$F$619,CPagar!$D207,Jan!$J$5:$J$619,"Não Pago")</f>
        <v>0</v>
      </c>
      <c r="F207" s="65">
        <f>SUMIFS(Fev!$I$5:$I$619,Fev!$S$5:$S$619,"Despesa",Fev!$F$5:$F$619,CPagar!$D207,Fev!$J$5:$J$619,"Não Pago")</f>
        <v>0</v>
      </c>
      <c r="G207" s="65">
        <f>SUMIFS(Mar!$I$5:$I$619,Mar!$S$5:$S$619,"Despesa",Mar!$F$5:$F$619,CPagar!$D207,Mar!$J$5:$J$619,"Não Pago")</f>
        <v>0</v>
      </c>
      <c r="H207" s="65">
        <f>SUMIFS(Abr!$I$5:$I$619,Abr!$S$5:$S$619,"Despesa",Abr!$F$5:$F$619,CPagar!$D207,Abr!$J$5:$J$619,"Não Pago")</f>
        <v>0</v>
      </c>
      <c r="I207" s="65">
        <f>SUMIFS(Mai!$I$5:$I$619,Mai!$S$5:$S$619,"Despesa",Mai!$F$5:$F$619,CPagar!$D207,Mai!$J$5:$J$619,"Não Pago")</f>
        <v>0</v>
      </c>
      <c r="J207" s="65">
        <f>SUMIFS(Jun!$I$5:$I$619,Jun!$S$5:$S$619,"Despesa",Jun!$F$5:$F$619,CPagar!$D207,Jun!$J$5:$J$619,"Não Pago")</f>
        <v>0</v>
      </c>
      <c r="K207" s="65">
        <f>SUMIFS(Jul!$I$5:$I$619,Jul!$S$5:$S$619,"Despesa",Jul!$F$5:$F$619,CPagar!$D207,Jul!$J$5:$J$619,"Não Pago")</f>
        <v>0</v>
      </c>
      <c r="L207" s="65">
        <f>SUMIFS(Ago!$I$5:$I$619,Ago!$S$5:$S$619,"Despesa",Ago!$F$5:$F$619,CPagar!$D207,Ago!$J$5:$J$619,"Não Pago")</f>
        <v>0</v>
      </c>
      <c r="M207" s="65">
        <f>SUMIFS(Set!$I$5:$I$619,Set!$S$5:$S$619,"Despesa",Set!$F$5:$F$619,CPagar!$D207,Set!$J$5:$J$619,"Não Pago")</f>
        <v>0</v>
      </c>
      <c r="N207" s="65">
        <f>SUMIFS(Out!$I$5:$I$619,Out!$S$5:$S$619,"Despesa",Out!$F$5:$F$619,CPagar!$D207,Out!$J$5:$J$619,"Não Pago")</f>
        <v>0</v>
      </c>
      <c r="O207" s="65">
        <f>SUMIFS(Nov!$I$5:$I$619,Nov!$S$5:$S$619,"Despesa",Nov!$F$5:$F$619,CPagar!$D207,Nov!$J$5:$J$619,"Não Pago")</f>
        <v>0</v>
      </c>
      <c r="P207" s="65">
        <f>SUMIFS(Dez!$I$5:$I$619,Dez!$S$5:$S$619,"Despesa",Dez!$F$5:$F$619,CPagar!$D207,Dez!$J$5:$J$619,"Não Pago")</f>
        <v>0</v>
      </c>
      <c r="Q207" s="62">
        <f t="shared" si="17"/>
        <v>0</v>
      </c>
    </row>
    <row r="208" spans="3:17" ht="28.5" customHeight="1" thickTop="1" thickBot="1" x14ac:dyDescent="0.25">
      <c r="C208" s="45" t="str">
        <f>'PC Despesas'!F103</f>
        <v>5.2.99</v>
      </c>
      <c r="D208" s="46" t="str">
        <f>VLOOKUP(C208,'PC Despesas'!$F$4:$G$103,2,FALSE)</f>
        <v>OUTRAS DESPESAS COM ALIMENTAÇÃO</v>
      </c>
      <c r="E208" s="65">
        <f>SUMIFS(Jan!$I$5:$I$619,Jan!$S$5:$S$619,"Despesa",Jan!$F$5:$F$619,CPagar!$D208,Jan!$J$5:$J$619,"Não Pago")</f>
        <v>0</v>
      </c>
      <c r="F208" s="65">
        <f>SUMIFS(Fev!$I$5:$I$619,Fev!$S$5:$S$619,"Despesa",Fev!$F$5:$F$619,CPagar!$D208,Fev!$J$5:$J$619,"Não Pago")</f>
        <v>0</v>
      </c>
      <c r="G208" s="65">
        <f>SUMIFS(Mar!$I$5:$I$619,Mar!$S$5:$S$619,"Despesa",Mar!$F$5:$F$619,CPagar!$D208,Mar!$J$5:$J$619,"Não Pago")</f>
        <v>0</v>
      </c>
      <c r="H208" s="65">
        <f>SUMIFS(Abr!$I$5:$I$619,Abr!$S$5:$S$619,"Despesa",Abr!$F$5:$F$619,CPagar!$D208,Abr!$J$5:$J$619,"Não Pago")</f>
        <v>0</v>
      </c>
      <c r="I208" s="65">
        <f>SUMIFS(Mai!$I$5:$I$619,Mai!$S$5:$S$619,"Despesa",Mai!$F$5:$F$619,CPagar!$D208,Mai!$J$5:$J$619,"Não Pago")</f>
        <v>0</v>
      </c>
      <c r="J208" s="65">
        <f>SUMIFS(Jun!$I$5:$I$619,Jun!$S$5:$S$619,"Despesa",Jun!$F$5:$F$619,CPagar!$D208,Jun!$J$5:$J$619,"Não Pago")</f>
        <v>0</v>
      </c>
      <c r="K208" s="65">
        <f>SUMIFS(Jul!$I$5:$I$619,Jul!$S$5:$S$619,"Despesa",Jul!$F$5:$F$619,CPagar!$D208,Jul!$J$5:$J$619,"Não Pago")</f>
        <v>0</v>
      </c>
      <c r="L208" s="65">
        <f>SUMIFS(Ago!$I$5:$I$619,Ago!$S$5:$S$619,"Despesa",Ago!$F$5:$F$619,CPagar!$D208,Ago!$J$5:$J$619,"Não Pago")</f>
        <v>0</v>
      </c>
      <c r="M208" s="65">
        <f>SUMIFS(Set!$I$5:$I$619,Set!$S$5:$S$619,"Despesa",Set!$F$5:$F$619,CPagar!$D208,Set!$J$5:$J$619,"Não Pago")</f>
        <v>0</v>
      </c>
      <c r="N208" s="65">
        <f>SUMIFS(Out!$I$5:$I$619,Out!$S$5:$S$619,"Despesa",Out!$F$5:$F$619,CPagar!$D208,Out!$J$5:$J$619,"Não Pago")</f>
        <v>0</v>
      </c>
      <c r="O208" s="65">
        <f>SUMIFS(Nov!$I$5:$I$619,Nov!$S$5:$S$619,"Despesa",Nov!$F$5:$F$619,CPagar!$D208,Nov!$J$5:$J$619,"Não Pago")</f>
        <v>0</v>
      </c>
      <c r="P208" s="65">
        <f>SUMIFS(Dez!$I$5:$I$619,Dez!$S$5:$S$619,"Despesa",Dez!$F$5:$F$619,CPagar!$D208,Dez!$J$5:$J$619,"Não Pago")</f>
        <v>0</v>
      </c>
      <c r="Q208" s="62">
        <f t="shared" si="17"/>
        <v>0</v>
      </c>
    </row>
    <row r="209" spans="3:17" ht="30.75" customHeight="1" thickTop="1" thickBot="1" x14ac:dyDescent="0.25">
      <c r="C209" s="43" t="str">
        <f>'PC Despesas'!I4</f>
        <v>5.3</v>
      </c>
      <c r="D209" s="94" t="str">
        <f>VLOOKUP(C209,'PC Despesas'!$I$4:$J$103,2,FALSE)</f>
        <v>DESPESAS COM SAÚDE</v>
      </c>
      <c r="E209" s="91">
        <f>SUM(E210:E308)</f>
        <v>0</v>
      </c>
      <c r="F209" s="91">
        <f t="shared" ref="F209" si="18">SUM(F210:F308)</f>
        <v>0</v>
      </c>
      <c r="G209" s="91">
        <f t="shared" ref="G209" si="19">SUM(G210:G308)</f>
        <v>0</v>
      </c>
      <c r="H209" s="91">
        <f t="shared" ref="H209" si="20">SUM(H210:H308)</f>
        <v>0</v>
      </c>
      <c r="I209" s="91">
        <f t="shared" ref="I209" si="21">SUM(I210:I308)</f>
        <v>0</v>
      </c>
      <c r="J209" s="91">
        <f t="shared" ref="J209" si="22">SUM(J210:J308)</f>
        <v>0</v>
      </c>
      <c r="K209" s="91">
        <f t="shared" ref="K209" si="23">SUM(K210:K308)</f>
        <v>0</v>
      </c>
      <c r="L209" s="91">
        <f t="shared" ref="L209" si="24">SUM(L210:L308)</f>
        <v>0</v>
      </c>
      <c r="M209" s="91">
        <f t="shared" ref="M209" si="25">SUM(M210:M308)</f>
        <v>0</v>
      </c>
      <c r="N209" s="91">
        <f t="shared" ref="N209" si="26">SUM(N210:N308)</f>
        <v>0</v>
      </c>
      <c r="O209" s="91">
        <f t="shared" ref="O209" si="27">SUM(O210:O308)</f>
        <v>0</v>
      </c>
      <c r="P209" s="91">
        <f t="shared" ref="P209" si="28">SUM(P210:P308)</f>
        <v>0</v>
      </c>
      <c r="Q209" s="91">
        <f t="shared" ref="Q209" si="29">SUM(Q210:Q308)</f>
        <v>0</v>
      </c>
    </row>
    <row r="210" spans="3:17" ht="28.5" customHeight="1" thickTop="1" thickBot="1" x14ac:dyDescent="0.25">
      <c r="C210" s="45" t="str">
        <f>'PC Despesas'!I5</f>
        <v>5.3.1</v>
      </c>
      <c r="D210" s="46" t="str">
        <f>VLOOKUP(C210,'PC Despesas'!$I$4:$J$103,2,FALSE)</f>
        <v>Farmácia</v>
      </c>
      <c r="E210" s="65">
        <f>SUMIFS(Jan!$I$5:$I$619,Jan!$S$5:$S$619,"Despesa",Jan!$F$5:$F$619,CPagar!$D210,Jan!$J$5:$J$619,"Não Pago")</f>
        <v>0</v>
      </c>
      <c r="F210" s="65">
        <f>SUMIFS(Fev!$I$5:$I$619,Fev!$S$5:$S$619,"Despesa",Fev!$F$5:$F$619,CPagar!$D210,Fev!$J$5:$J$619,"Não Pago")</f>
        <v>0</v>
      </c>
      <c r="G210" s="65">
        <f>SUMIFS(Mar!$I$5:$I$619,Mar!$S$5:$S$619,"Despesa",Mar!$F$5:$F$619,CPagar!$D210,Mar!$J$5:$J$619,"Não Pago")</f>
        <v>0</v>
      </c>
      <c r="H210" s="65">
        <f>SUMIFS(Abr!$I$5:$I$619,Abr!$S$5:$S$619,"Despesa",Abr!$F$5:$F$619,CPagar!$D210,Abr!$J$5:$J$619,"Não Pago")</f>
        <v>0</v>
      </c>
      <c r="I210" s="65">
        <f>SUMIFS(Mai!$I$5:$I$619,Mai!$S$5:$S$619,"Despesa",Mai!$F$5:$F$619,CPagar!$D210,Mai!$J$5:$J$619,"Não Pago")</f>
        <v>0</v>
      </c>
      <c r="J210" s="65">
        <f>SUMIFS(Jun!$I$5:$I$619,Jun!$S$5:$S$619,"Despesa",Jun!$F$5:$F$619,CPagar!$D210,Jun!$J$5:$J$619,"Não Pago")</f>
        <v>0</v>
      </c>
      <c r="K210" s="65">
        <f>SUMIFS(Jul!$I$5:$I$619,Jul!$S$5:$S$619,"Despesa",Jul!$F$5:$F$619,CPagar!$D210,Jul!$J$5:$J$619,"Não Pago")</f>
        <v>0</v>
      </c>
      <c r="L210" s="65">
        <f>SUMIFS(Ago!$I$5:$I$619,Ago!$S$5:$S$619,"Despesa",Ago!$F$5:$F$619,CPagar!$D210,Ago!$J$5:$J$619,"Não Pago")</f>
        <v>0</v>
      </c>
      <c r="M210" s="65">
        <f>SUMIFS(Set!$I$5:$I$619,Set!$S$5:$S$619,"Despesa",Set!$F$5:$F$619,CPagar!$D210,Set!$J$5:$J$619,"Não Pago")</f>
        <v>0</v>
      </c>
      <c r="N210" s="65">
        <f>SUMIFS(Out!$I$5:$I$619,Out!$S$5:$S$619,"Despesa",Out!$F$5:$F$619,CPagar!$D210,Out!$J$5:$J$619,"Não Pago")</f>
        <v>0</v>
      </c>
      <c r="O210" s="65">
        <f>SUMIFS(Nov!$I$5:$I$619,Nov!$S$5:$S$619,"Despesa",Nov!$F$5:$F$619,CPagar!$D210,Nov!$J$5:$J$619,"Não Pago")</f>
        <v>0</v>
      </c>
      <c r="P210" s="65">
        <f>SUMIFS(Dez!$I$5:$I$619,Dez!$S$5:$S$619,"Despesa",Dez!$F$5:$F$619,CPagar!$D210,Dez!$J$5:$J$619,"Não Pago")</f>
        <v>0</v>
      </c>
      <c r="Q210" s="62">
        <f>SUM(E210:P210)</f>
        <v>0</v>
      </c>
    </row>
    <row r="211" spans="3:17" ht="28.5" customHeight="1" thickTop="1" thickBot="1" x14ac:dyDescent="0.25">
      <c r="C211" s="45" t="str">
        <f>'PC Despesas'!I6</f>
        <v>5.3.2</v>
      </c>
      <c r="D211" s="46" t="str">
        <f>VLOOKUP(C211,'PC Despesas'!$I$4:$J$103,2,FALSE)</f>
        <v>-</v>
      </c>
      <c r="E211" s="65">
        <f>SUMIFS(Jan!$I$5:$I$619,Jan!$S$5:$S$619,"Despesa",Jan!$F$5:$F$619,CPagar!$D211,Jan!$J$5:$J$619,"Não Pago")</f>
        <v>0</v>
      </c>
      <c r="F211" s="65">
        <f>SUMIFS(Fev!$I$5:$I$619,Fev!$S$5:$S$619,"Despesa",Fev!$F$5:$F$619,CPagar!$D211,Fev!$J$5:$J$619,"Não Pago")</f>
        <v>0</v>
      </c>
      <c r="G211" s="65">
        <f>SUMIFS(Mar!$I$5:$I$619,Mar!$S$5:$S$619,"Despesa",Mar!$F$5:$F$619,CPagar!$D211,Mar!$J$5:$J$619,"Não Pago")</f>
        <v>0</v>
      </c>
      <c r="H211" s="65">
        <f>SUMIFS(Abr!$I$5:$I$619,Abr!$S$5:$S$619,"Despesa",Abr!$F$5:$F$619,CPagar!$D211,Abr!$J$5:$J$619,"Não Pago")</f>
        <v>0</v>
      </c>
      <c r="I211" s="65">
        <f>SUMIFS(Mai!$I$5:$I$619,Mai!$S$5:$S$619,"Despesa",Mai!$F$5:$F$619,CPagar!$D211,Mai!$J$5:$J$619,"Não Pago")</f>
        <v>0</v>
      </c>
      <c r="J211" s="65">
        <f>SUMIFS(Jun!$I$5:$I$619,Jun!$S$5:$S$619,"Despesa",Jun!$F$5:$F$619,CPagar!$D211,Jun!$J$5:$J$619,"Não Pago")</f>
        <v>0</v>
      </c>
      <c r="K211" s="65">
        <f>SUMIFS(Jul!$I$5:$I$619,Jul!$S$5:$S$619,"Despesa",Jul!$F$5:$F$619,CPagar!$D211,Jul!$J$5:$J$619,"Não Pago")</f>
        <v>0</v>
      </c>
      <c r="L211" s="65">
        <f>SUMIFS(Ago!$I$5:$I$619,Ago!$S$5:$S$619,"Despesa",Ago!$F$5:$F$619,CPagar!$D211,Ago!$J$5:$J$619,"Não Pago")</f>
        <v>0</v>
      </c>
      <c r="M211" s="65">
        <f>SUMIFS(Set!$I$5:$I$619,Set!$S$5:$S$619,"Despesa",Set!$F$5:$F$619,CPagar!$D211,Set!$J$5:$J$619,"Não Pago")</f>
        <v>0</v>
      </c>
      <c r="N211" s="65">
        <f>SUMIFS(Out!$I$5:$I$619,Out!$S$5:$S$619,"Despesa",Out!$F$5:$F$619,CPagar!$D211,Out!$J$5:$J$619,"Não Pago")</f>
        <v>0</v>
      </c>
      <c r="O211" s="65">
        <f>SUMIFS(Nov!$I$5:$I$619,Nov!$S$5:$S$619,"Despesa",Nov!$F$5:$F$619,CPagar!$D211,Nov!$J$5:$J$619,"Não Pago")</f>
        <v>0</v>
      </c>
      <c r="P211" s="65">
        <f>SUMIFS(Dez!$I$5:$I$619,Dez!$S$5:$S$619,"Despesa",Dez!$F$5:$F$619,CPagar!$D211,Dez!$J$5:$J$619,"Não Pago")</f>
        <v>0</v>
      </c>
      <c r="Q211" s="62">
        <f t="shared" ref="Q211:Q274" si="30">SUM(E211:P211)</f>
        <v>0</v>
      </c>
    </row>
    <row r="212" spans="3:17" ht="28.5" customHeight="1" thickTop="1" thickBot="1" x14ac:dyDescent="0.25">
      <c r="C212" s="45" t="str">
        <f>'PC Despesas'!I7</f>
        <v>5.3.3</v>
      </c>
      <c r="D212" s="46" t="str">
        <f>VLOOKUP(C212,'PC Despesas'!$I$4:$J$103,2,FALSE)</f>
        <v>-</v>
      </c>
      <c r="E212" s="65">
        <f>SUMIFS(Jan!$I$5:$I$619,Jan!$S$5:$S$619,"Despesa",Jan!$F$5:$F$619,CPagar!$D212,Jan!$J$5:$J$619,"Não Pago")</f>
        <v>0</v>
      </c>
      <c r="F212" s="65">
        <f>SUMIFS(Fev!$I$5:$I$619,Fev!$S$5:$S$619,"Despesa",Fev!$F$5:$F$619,CPagar!$D212,Fev!$J$5:$J$619,"Não Pago")</f>
        <v>0</v>
      </c>
      <c r="G212" s="65">
        <f>SUMIFS(Mar!$I$5:$I$619,Mar!$S$5:$S$619,"Despesa",Mar!$F$5:$F$619,CPagar!$D212,Mar!$J$5:$J$619,"Não Pago")</f>
        <v>0</v>
      </c>
      <c r="H212" s="65">
        <f>SUMIFS(Abr!$I$5:$I$619,Abr!$S$5:$S$619,"Despesa",Abr!$F$5:$F$619,CPagar!$D212,Abr!$J$5:$J$619,"Não Pago")</f>
        <v>0</v>
      </c>
      <c r="I212" s="65">
        <f>SUMIFS(Mai!$I$5:$I$619,Mai!$S$5:$S$619,"Despesa",Mai!$F$5:$F$619,CPagar!$D212,Mai!$J$5:$J$619,"Não Pago")</f>
        <v>0</v>
      </c>
      <c r="J212" s="65">
        <f>SUMIFS(Jun!$I$5:$I$619,Jun!$S$5:$S$619,"Despesa",Jun!$F$5:$F$619,CPagar!$D212,Jun!$J$5:$J$619,"Não Pago")</f>
        <v>0</v>
      </c>
      <c r="K212" s="65">
        <f>SUMIFS(Jul!$I$5:$I$619,Jul!$S$5:$S$619,"Despesa",Jul!$F$5:$F$619,CPagar!$D212,Jul!$J$5:$J$619,"Não Pago")</f>
        <v>0</v>
      </c>
      <c r="L212" s="65">
        <f>SUMIFS(Ago!$I$5:$I$619,Ago!$S$5:$S$619,"Despesa",Ago!$F$5:$F$619,CPagar!$D212,Ago!$J$5:$J$619,"Não Pago")</f>
        <v>0</v>
      </c>
      <c r="M212" s="65">
        <f>SUMIFS(Set!$I$5:$I$619,Set!$S$5:$S$619,"Despesa",Set!$F$5:$F$619,CPagar!$D212,Set!$J$5:$J$619,"Não Pago")</f>
        <v>0</v>
      </c>
      <c r="N212" s="65">
        <f>SUMIFS(Out!$I$5:$I$619,Out!$S$5:$S$619,"Despesa",Out!$F$5:$F$619,CPagar!$D212,Out!$J$5:$J$619,"Não Pago")</f>
        <v>0</v>
      </c>
      <c r="O212" s="65">
        <f>SUMIFS(Nov!$I$5:$I$619,Nov!$S$5:$S$619,"Despesa",Nov!$F$5:$F$619,CPagar!$D212,Nov!$J$5:$J$619,"Não Pago")</f>
        <v>0</v>
      </c>
      <c r="P212" s="65">
        <f>SUMIFS(Dez!$I$5:$I$619,Dez!$S$5:$S$619,"Despesa",Dez!$F$5:$F$619,CPagar!$D212,Dez!$J$5:$J$619,"Não Pago")</f>
        <v>0</v>
      </c>
      <c r="Q212" s="62">
        <f t="shared" si="30"/>
        <v>0</v>
      </c>
    </row>
    <row r="213" spans="3:17" ht="28.5" customHeight="1" thickTop="1" thickBot="1" x14ac:dyDescent="0.25">
      <c r="C213" s="45" t="str">
        <f>'PC Despesas'!I8</f>
        <v>5.3.4</v>
      </c>
      <c r="D213" s="46" t="str">
        <f>VLOOKUP(C213,'PC Despesas'!$I$4:$J$103,2,FALSE)</f>
        <v>-</v>
      </c>
      <c r="E213" s="65">
        <f>SUMIFS(Jan!$I$5:$I$619,Jan!$S$5:$S$619,"Despesa",Jan!$F$5:$F$619,CPagar!$D213,Jan!$J$5:$J$619,"Não Pago")</f>
        <v>0</v>
      </c>
      <c r="F213" s="65">
        <f>SUMIFS(Fev!$I$5:$I$619,Fev!$S$5:$S$619,"Despesa",Fev!$F$5:$F$619,CPagar!$D213,Fev!$J$5:$J$619,"Não Pago")</f>
        <v>0</v>
      </c>
      <c r="G213" s="65">
        <f>SUMIFS(Mar!$I$5:$I$619,Mar!$S$5:$S$619,"Despesa",Mar!$F$5:$F$619,CPagar!$D213,Mar!$J$5:$J$619,"Não Pago")</f>
        <v>0</v>
      </c>
      <c r="H213" s="65">
        <f>SUMIFS(Abr!$I$5:$I$619,Abr!$S$5:$S$619,"Despesa",Abr!$F$5:$F$619,CPagar!$D213,Abr!$J$5:$J$619,"Não Pago")</f>
        <v>0</v>
      </c>
      <c r="I213" s="65">
        <f>SUMIFS(Mai!$I$5:$I$619,Mai!$S$5:$S$619,"Despesa",Mai!$F$5:$F$619,CPagar!$D213,Mai!$J$5:$J$619,"Não Pago")</f>
        <v>0</v>
      </c>
      <c r="J213" s="65">
        <f>SUMIFS(Jun!$I$5:$I$619,Jun!$S$5:$S$619,"Despesa",Jun!$F$5:$F$619,CPagar!$D213,Jun!$J$5:$J$619,"Não Pago")</f>
        <v>0</v>
      </c>
      <c r="K213" s="65">
        <f>SUMIFS(Jul!$I$5:$I$619,Jul!$S$5:$S$619,"Despesa",Jul!$F$5:$F$619,CPagar!$D213,Jul!$J$5:$J$619,"Não Pago")</f>
        <v>0</v>
      </c>
      <c r="L213" s="65">
        <f>SUMIFS(Ago!$I$5:$I$619,Ago!$S$5:$S$619,"Despesa",Ago!$F$5:$F$619,CPagar!$D213,Ago!$J$5:$J$619,"Não Pago")</f>
        <v>0</v>
      </c>
      <c r="M213" s="65">
        <f>SUMIFS(Set!$I$5:$I$619,Set!$S$5:$S$619,"Despesa",Set!$F$5:$F$619,CPagar!$D213,Set!$J$5:$J$619,"Não Pago")</f>
        <v>0</v>
      </c>
      <c r="N213" s="65">
        <f>SUMIFS(Out!$I$5:$I$619,Out!$S$5:$S$619,"Despesa",Out!$F$5:$F$619,CPagar!$D213,Out!$J$5:$J$619,"Não Pago")</f>
        <v>0</v>
      </c>
      <c r="O213" s="65">
        <f>SUMIFS(Nov!$I$5:$I$619,Nov!$S$5:$S$619,"Despesa",Nov!$F$5:$F$619,CPagar!$D213,Nov!$J$5:$J$619,"Não Pago")</f>
        <v>0</v>
      </c>
      <c r="P213" s="65">
        <f>SUMIFS(Dez!$I$5:$I$619,Dez!$S$5:$S$619,"Despesa",Dez!$F$5:$F$619,CPagar!$D213,Dez!$J$5:$J$619,"Não Pago")</f>
        <v>0</v>
      </c>
      <c r="Q213" s="62">
        <f t="shared" si="30"/>
        <v>0</v>
      </c>
    </row>
    <row r="214" spans="3:17" ht="28.5" customHeight="1" thickTop="1" thickBot="1" x14ac:dyDescent="0.25">
      <c r="C214" s="45" t="str">
        <f>'PC Despesas'!I9</f>
        <v>5.3.5</v>
      </c>
      <c r="D214" s="46" t="str">
        <f>VLOOKUP(C214,'PC Despesas'!$I$4:$J$103,2,FALSE)</f>
        <v>-</v>
      </c>
      <c r="E214" s="65">
        <f>SUMIFS(Jan!$I$5:$I$619,Jan!$S$5:$S$619,"Despesa",Jan!$F$5:$F$619,CPagar!$D214,Jan!$J$5:$J$619,"Não Pago")</f>
        <v>0</v>
      </c>
      <c r="F214" s="65">
        <f>SUMIFS(Fev!$I$5:$I$619,Fev!$S$5:$S$619,"Despesa",Fev!$F$5:$F$619,CPagar!$D214,Fev!$J$5:$J$619,"Não Pago")</f>
        <v>0</v>
      </c>
      <c r="G214" s="65">
        <f>SUMIFS(Mar!$I$5:$I$619,Mar!$S$5:$S$619,"Despesa",Mar!$F$5:$F$619,CPagar!$D214,Mar!$J$5:$J$619,"Não Pago")</f>
        <v>0</v>
      </c>
      <c r="H214" s="65">
        <f>SUMIFS(Abr!$I$5:$I$619,Abr!$S$5:$S$619,"Despesa",Abr!$F$5:$F$619,CPagar!$D214,Abr!$J$5:$J$619,"Não Pago")</f>
        <v>0</v>
      </c>
      <c r="I214" s="65">
        <f>SUMIFS(Mai!$I$5:$I$619,Mai!$S$5:$S$619,"Despesa",Mai!$F$5:$F$619,CPagar!$D214,Mai!$J$5:$J$619,"Não Pago")</f>
        <v>0</v>
      </c>
      <c r="J214" s="65">
        <f>SUMIFS(Jun!$I$5:$I$619,Jun!$S$5:$S$619,"Despesa",Jun!$F$5:$F$619,CPagar!$D214,Jun!$J$5:$J$619,"Não Pago")</f>
        <v>0</v>
      </c>
      <c r="K214" s="65">
        <f>SUMIFS(Jul!$I$5:$I$619,Jul!$S$5:$S$619,"Despesa",Jul!$F$5:$F$619,CPagar!$D214,Jul!$J$5:$J$619,"Não Pago")</f>
        <v>0</v>
      </c>
      <c r="L214" s="65">
        <f>SUMIFS(Ago!$I$5:$I$619,Ago!$S$5:$S$619,"Despesa",Ago!$F$5:$F$619,CPagar!$D214,Ago!$J$5:$J$619,"Não Pago")</f>
        <v>0</v>
      </c>
      <c r="M214" s="65">
        <f>SUMIFS(Set!$I$5:$I$619,Set!$S$5:$S$619,"Despesa",Set!$F$5:$F$619,CPagar!$D214,Set!$J$5:$J$619,"Não Pago")</f>
        <v>0</v>
      </c>
      <c r="N214" s="65">
        <f>SUMIFS(Out!$I$5:$I$619,Out!$S$5:$S$619,"Despesa",Out!$F$5:$F$619,CPagar!$D214,Out!$J$5:$J$619,"Não Pago")</f>
        <v>0</v>
      </c>
      <c r="O214" s="65">
        <f>SUMIFS(Nov!$I$5:$I$619,Nov!$S$5:$S$619,"Despesa",Nov!$F$5:$F$619,CPagar!$D214,Nov!$J$5:$J$619,"Não Pago")</f>
        <v>0</v>
      </c>
      <c r="P214" s="65">
        <f>SUMIFS(Dez!$I$5:$I$619,Dez!$S$5:$S$619,"Despesa",Dez!$F$5:$F$619,CPagar!$D214,Dez!$J$5:$J$619,"Não Pago")</f>
        <v>0</v>
      </c>
      <c r="Q214" s="62">
        <f t="shared" si="30"/>
        <v>0</v>
      </c>
    </row>
    <row r="215" spans="3:17" ht="28.5" customHeight="1" thickTop="1" thickBot="1" x14ac:dyDescent="0.25">
      <c r="C215" s="45" t="str">
        <f>'PC Despesas'!I10</f>
        <v>5.3.6</v>
      </c>
      <c r="D215" s="46" t="str">
        <f>VLOOKUP(C215,'PC Despesas'!$I$4:$J$103,2,FALSE)</f>
        <v>-</v>
      </c>
      <c r="E215" s="65">
        <f>SUMIFS(Jan!$I$5:$I$619,Jan!$S$5:$S$619,"Despesa",Jan!$F$5:$F$619,CPagar!$D215,Jan!$J$5:$J$619,"Não Pago")</f>
        <v>0</v>
      </c>
      <c r="F215" s="65">
        <f>SUMIFS(Fev!$I$5:$I$619,Fev!$S$5:$S$619,"Despesa",Fev!$F$5:$F$619,CPagar!$D215,Fev!$J$5:$J$619,"Não Pago")</f>
        <v>0</v>
      </c>
      <c r="G215" s="65">
        <f>SUMIFS(Mar!$I$5:$I$619,Mar!$S$5:$S$619,"Despesa",Mar!$F$5:$F$619,CPagar!$D215,Mar!$J$5:$J$619,"Não Pago")</f>
        <v>0</v>
      </c>
      <c r="H215" s="65">
        <f>SUMIFS(Abr!$I$5:$I$619,Abr!$S$5:$S$619,"Despesa",Abr!$F$5:$F$619,CPagar!$D215,Abr!$J$5:$J$619,"Não Pago")</f>
        <v>0</v>
      </c>
      <c r="I215" s="65">
        <f>SUMIFS(Mai!$I$5:$I$619,Mai!$S$5:$S$619,"Despesa",Mai!$F$5:$F$619,CPagar!$D215,Mai!$J$5:$J$619,"Não Pago")</f>
        <v>0</v>
      </c>
      <c r="J215" s="65">
        <f>SUMIFS(Jun!$I$5:$I$619,Jun!$S$5:$S$619,"Despesa",Jun!$F$5:$F$619,CPagar!$D215,Jun!$J$5:$J$619,"Não Pago")</f>
        <v>0</v>
      </c>
      <c r="K215" s="65">
        <f>SUMIFS(Jul!$I$5:$I$619,Jul!$S$5:$S$619,"Despesa",Jul!$F$5:$F$619,CPagar!$D215,Jul!$J$5:$J$619,"Não Pago")</f>
        <v>0</v>
      </c>
      <c r="L215" s="65">
        <f>SUMIFS(Ago!$I$5:$I$619,Ago!$S$5:$S$619,"Despesa",Ago!$F$5:$F$619,CPagar!$D215,Ago!$J$5:$J$619,"Não Pago")</f>
        <v>0</v>
      </c>
      <c r="M215" s="65">
        <f>SUMIFS(Set!$I$5:$I$619,Set!$S$5:$S$619,"Despesa",Set!$F$5:$F$619,CPagar!$D215,Set!$J$5:$J$619,"Não Pago")</f>
        <v>0</v>
      </c>
      <c r="N215" s="65">
        <f>SUMIFS(Out!$I$5:$I$619,Out!$S$5:$S$619,"Despesa",Out!$F$5:$F$619,CPagar!$D215,Out!$J$5:$J$619,"Não Pago")</f>
        <v>0</v>
      </c>
      <c r="O215" s="65">
        <f>SUMIFS(Nov!$I$5:$I$619,Nov!$S$5:$S$619,"Despesa",Nov!$F$5:$F$619,CPagar!$D215,Nov!$J$5:$J$619,"Não Pago")</f>
        <v>0</v>
      </c>
      <c r="P215" s="65">
        <f>SUMIFS(Dez!$I$5:$I$619,Dez!$S$5:$S$619,"Despesa",Dez!$F$5:$F$619,CPagar!$D215,Dez!$J$5:$J$619,"Não Pago")</f>
        <v>0</v>
      </c>
      <c r="Q215" s="62">
        <f t="shared" si="30"/>
        <v>0</v>
      </c>
    </row>
    <row r="216" spans="3:17" ht="28.5" customHeight="1" thickTop="1" thickBot="1" x14ac:dyDescent="0.25">
      <c r="C216" s="45" t="str">
        <f>'PC Despesas'!I11</f>
        <v>5.3.7</v>
      </c>
      <c r="D216" s="46" t="str">
        <f>VLOOKUP(C216,'PC Despesas'!$I$4:$J$103,2,FALSE)</f>
        <v>-</v>
      </c>
      <c r="E216" s="65">
        <f>SUMIFS(Jan!$I$5:$I$619,Jan!$S$5:$S$619,"Despesa",Jan!$F$5:$F$619,CPagar!$D216,Jan!$J$5:$J$619,"Não Pago")</f>
        <v>0</v>
      </c>
      <c r="F216" s="65">
        <f>SUMIFS(Fev!$I$5:$I$619,Fev!$S$5:$S$619,"Despesa",Fev!$F$5:$F$619,CPagar!$D216,Fev!$J$5:$J$619,"Não Pago")</f>
        <v>0</v>
      </c>
      <c r="G216" s="65">
        <f>SUMIFS(Mar!$I$5:$I$619,Mar!$S$5:$S$619,"Despesa",Mar!$F$5:$F$619,CPagar!$D216,Mar!$J$5:$J$619,"Não Pago")</f>
        <v>0</v>
      </c>
      <c r="H216" s="65">
        <f>SUMIFS(Abr!$I$5:$I$619,Abr!$S$5:$S$619,"Despesa",Abr!$F$5:$F$619,CPagar!$D216,Abr!$J$5:$J$619,"Não Pago")</f>
        <v>0</v>
      </c>
      <c r="I216" s="65">
        <f>SUMIFS(Mai!$I$5:$I$619,Mai!$S$5:$S$619,"Despesa",Mai!$F$5:$F$619,CPagar!$D216,Mai!$J$5:$J$619,"Não Pago")</f>
        <v>0</v>
      </c>
      <c r="J216" s="65">
        <f>SUMIFS(Jun!$I$5:$I$619,Jun!$S$5:$S$619,"Despesa",Jun!$F$5:$F$619,CPagar!$D216,Jun!$J$5:$J$619,"Não Pago")</f>
        <v>0</v>
      </c>
      <c r="K216" s="65">
        <f>SUMIFS(Jul!$I$5:$I$619,Jul!$S$5:$S$619,"Despesa",Jul!$F$5:$F$619,CPagar!$D216,Jul!$J$5:$J$619,"Não Pago")</f>
        <v>0</v>
      </c>
      <c r="L216" s="65">
        <f>SUMIFS(Ago!$I$5:$I$619,Ago!$S$5:$S$619,"Despesa",Ago!$F$5:$F$619,CPagar!$D216,Ago!$J$5:$J$619,"Não Pago")</f>
        <v>0</v>
      </c>
      <c r="M216" s="65">
        <f>SUMIFS(Set!$I$5:$I$619,Set!$S$5:$S$619,"Despesa",Set!$F$5:$F$619,CPagar!$D216,Set!$J$5:$J$619,"Não Pago")</f>
        <v>0</v>
      </c>
      <c r="N216" s="65">
        <f>SUMIFS(Out!$I$5:$I$619,Out!$S$5:$S$619,"Despesa",Out!$F$5:$F$619,CPagar!$D216,Out!$J$5:$J$619,"Não Pago")</f>
        <v>0</v>
      </c>
      <c r="O216" s="65">
        <f>SUMIFS(Nov!$I$5:$I$619,Nov!$S$5:$S$619,"Despesa",Nov!$F$5:$F$619,CPagar!$D216,Nov!$J$5:$J$619,"Não Pago")</f>
        <v>0</v>
      </c>
      <c r="P216" s="65">
        <f>SUMIFS(Dez!$I$5:$I$619,Dez!$S$5:$S$619,"Despesa",Dez!$F$5:$F$619,CPagar!$D216,Dez!$J$5:$J$619,"Não Pago")</f>
        <v>0</v>
      </c>
      <c r="Q216" s="62">
        <f t="shared" si="30"/>
        <v>0</v>
      </c>
    </row>
    <row r="217" spans="3:17" ht="28.5" customHeight="1" thickTop="1" thickBot="1" x14ac:dyDescent="0.25">
      <c r="C217" s="45" t="str">
        <f>'PC Despesas'!I12</f>
        <v>5.3.8</v>
      </c>
      <c r="D217" s="46" t="str">
        <f>VLOOKUP(C217,'PC Despesas'!$I$4:$J$103,2,FALSE)</f>
        <v>-</v>
      </c>
      <c r="E217" s="65">
        <f>SUMIFS(Jan!$I$5:$I$619,Jan!$S$5:$S$619,"Despesa",Jan!$F$5:$F$619,CPagar!$D217,Jan!$J$5:$J$619,"Não Pago")</f>
        <v>0</v>
      </c>
      <c r="F217" s="65">
        <f>SUMIFS(Fev!$I$5:$I$619,Fev!$S$5:$S$619,"Despesa",Fev!$F$5:$F$619,CPagar!$D217,Fev!$J$5:$J$619,"Não Pago")</f>
        <v>0</v>
      </c>
      <c r="G217" s="65">
        <f>SUMIFS(Mar!$I$5:$I$619,Mar!$S$5:$S$619,"Despesa",Mar!$F$5:$F$619,CPagar!$D217,Mar!$J$5:$J$619,"Não Pago")</f>
        <v>0</v>
      </c>
      <c r="H217" s="65">
        <f>SUMIFS(Abr!$I$5:$I$619,Abr!$S$5:$S$619,"Despesa",Abr!$F$5:$F$619,CPagar!$D217,Abr!$J$5:$J$619,"Não Pago")</f>
        <v>0</v>
      </c>
      <c r="I217" s="65">
        <f>SUMIFS(Mai!$I$5:$I$619,Mai!$S$5:$S$619,"Despesa",Mai!$F$5:$F$619,CPagar!$D217,Mai!$J$5:$J$619,"Não Pago")</f>
        <v>0</v>
      </c>
      <c r="J217" s="65">
        <f>SUMIFS(Jun!$I$5:$I$619,Jun!$S$5:$S$619,"Despesa",Jun!$F$5:$F$619,CPagar!$D217,Jun!$J$5:$J$619,"Não Pago")</f>
        <v>0</v>
      </c>
      <c r="K217" s="65">
        <f>SUMIFS(Jul!$I$5:$I$619,Jul!$S$5:$S$619,"Despesa",Jul!$F$5:$F$619,CPagar!$D217,Jul!$J$5:$J$619,"Não Pago")</f>
        <v>0</v>
      </c>
      <c r="L217" s="65">
        <f>SUMIFS(Ago!$I$5:$I$619,Ago!$S$5:$S$619,"Despesa",Ago!$F$5:$F$619,CPagar!$D217,Ago!$J$5:$J$619,"Não Pago")</f>
        <v>0</v>
      </c>
      <c r="M217" s="65">
        <f>SUMIFS(Set!$I$5:$I$619,Set!$S$5:$S$619,"Despesa",Set!$F$5:$F$619,CPagar!$D217,Set!$J$5:$J$619,"Não Pago")</f>
        <v>0</v>
      </c>
      <c r="N217" s="65">
        <f>SUMIFS(Out!$I$5:$I$619,Out!$S$5:$S$619,"Despesa",Out!$F$5:$F$619,CPagar!$D217,Out!$J$5:$J$619,"Não Pago")</f>
        <v>0</v>
      </c>
      <c r="O217" s="65">
        <f>SUMIFS(Nov!$I$5:$I$619,Nov!$S$5:$S$619,"Despesa",Nov!$F$5:$F$619,CPagar!$D217,Nov!$J$5:$J$619,"Não Pago")</f>
        <v>0</v>
      </c>
      <c r="P217" s="65">
        <f>SUMIFS(Dez!$I$5:$I$619,Dez!$S$5:$S$619,"Despesa",Dez!$F$5:$F$619,CPagar!$D217,Dez!$J$5:$J$619,"Não Pago")</f>
        <v>0</v>
      </c>
      <c r="Q217" s="62">
        <f t="shared" si="30"/>
        <v>0</v>
      </c>
    </row>
    <row r="218" spans="3:17" ht="28.5" customHeight="1" thickTop="1" thickBot="1" x14ac:dyDescent="0.25">
      <c r="C218" s="45" t="str">
        <f>'PC Despesas'!I13</f>
        <v>5.3.9</v>
      </c>
      <c r="D218" s="46" t="str">
        <f>VLOOKUP(C218,'PC Despesas'!$I$4:$J$103,2,FALSE)</f>
        <v>-</v>
      </c>
      <c r="E218" s="65">
        <f>SUMIFS(Jan!$I$5:$I$619,Jan!$S$5:$S$619,"Despesa",Jan!$F$5:$F$619,CPagar!$D218,Jan!$J$5:$J$619,"Não Pago")</f>
        <v>0</v>
      </c>
      <c r="F218" s="65">
        <f>SUMIFS(Fev!$I$5:$I$619,Fev!$S$5:$S$619,"Despesa",Fev!$F$5:$F$619,CPagar!$D218,Fev!$J$5:$J$619,"Não Pago")</f>
        <v>0</v>
      </c>
      <c r="G218" s="65">
        <f>SUMIFS(Mar!$I$5:$I$619,Mar!$S$5:$S$619,"Despesa",Mar!$F$5:$F$619,CPagar!$D218,Mar!$J$5:$J$619,"Não Pago")</f>
        <v>0</v>
      </c>
      <c r="H218" s="65">
        <f>SUMIFS(Abr!$I$5:$I$619,Abr!$S$5:$S$619,"Despesa",Abr!$F$5:$F$619,CPagar!$D218,Abr!$J$5:$J$619,"Não Pago")</f>
        <v>0</v>
      </c>
      <c r="I218" s="65">
        <f>SUMIFS(Mai!$I$5:$I$619,Mai!$S$5:$S$619,"Despesa",Mai!$F$5:$F$619,CPagar!$D218,Mai!$J$5:$J$619,"Não Pago")</f>
        <v>0</v>
      </c>
      <c r="J218" s="65">
        <f>SUMIFS(Jun!$I$5:$I$619,Jun!$S$5:$S$619,"Despesa",Jun!$F$5:$F$619,CPagar!$D218,Jun!$J$5:$J$619,"Não Pago")</f>
        <v>0</v>
      </c>
      <c r="K218" s="65">
        <f>SUMIFS(Jul!$I$5:$I$619,Jul!$S$5:$S$619,"Despesa",Jul!$F$5:$F$619,CPagar!$D218,Jul!$J$5:$J$619,"Não Pago")</f>
        <v>0</v>
      </c>
      <c r="L218" s="65">
        <f>SUMIFS(Ago!$I$5:$I$619,Ago!$S$5:$S$619,"Despesa",Ago!$F$5:$F$619,CPagar!$D218,Ago!$J$5:$J$619,"Não Pago")</f>
        <v>0</v>
      </c>
      <c r="M218" s="65">
        <f>SUMIFS(Set!$I$5:$I$619,Set!$S$5:$S$619,"Despesa",Set!$F$5:$F$619,CPagar!$D218,Set!$J$5:$J$619,"Não Pago")</f>
        <v>0</v>
      </c>
      <c r="N218" s="65">
        <f>SUMIFS(Out!$I$5:$I$619,Out!$S$5:$S$619,"Despesa",Out!$F$5:$F$619,CPagar!$D218,Out!$J$5:$J$619,"Não Pago")</f>
        <v>0</v>
      </c>
      <c r="O218" s="65">
        <f>SUMIFS(Nov!$I$5:$I$619,Nov!$S$5:$S$619,"Despesa",Nov!$F$5:$F$619,CPagar!$D218,Nov!$J$5:$J$619,"Não Pago")</f>
        <v>0</v>
      </c>
      <c r="P218" s="65">
        <f>SUMIFS(Dez!$I$5:$I$619,Dez!$S$5:$S$619,"Despesa",Dez!$F$5:$F$619,CPagar!$D218,Dez!$J$5:$J$619,"Não Pago")</f>
        <v>0</v>
      </c>
      <c r="Q218" s="62">
        <f t="shared" si="30"/>
        <v>0</v>
      </c>
    </row>
    <row r="219" spans="3:17" ht="28.5" customHeight="1" thickTop="1" thickBot="1" x14ac:dyDescent="0.25">
      <c r="C219" s="45" t="str">
        <f>'PC Despesas'!I14</f>
        <v>5.3.10</v>
      </c>
      <c r="D219" s="46" t="str">
        <f>VLOOKUP(C219,'PC Despesas'!$I$4:$J$103,2,FALSE)</f>
        <v>-</v>
      </c>
      <c r="E219" s="65">
        <f>SUMIFS(Jan!$I$5:$I$619,Jan!$S$5:$S$619,"Despesa",Jan!$F$5:$F$619,CPagar!$D219,Jan!$J$5:$J$619,"Não Pago")</f>
        <v>0</v>
      </c>
      <c r="F219" s="65">
        <f>SUMIFS(Fev!$I$5:$I$619,Fev!$S$5:$S$619,"Despesa",Fev!$F$5:$F$619,CPagar!$D219,Fev!$J$5:$J$619,"Não Pago")</f>
        <v>0</v>
      </c>
      <c r="G219" s="65">
        <f>SUMIFS(Mar!$I$5:$I$619,Mar!$S$5:$S$619,"Despesa",Mar!$F$5:$F$619,CPagar!$D219,Mar!$J$5:$J$619,"Não Pago")</f>
        <v>0</v>
      </c>
      <c r="H219" s="65">
        <f>SUMIFS(Abr!$I$5:$I$619,Abr!$S$5:$S$619,"Despesa",Abr!$F$5:$F$619,CPagar!$D219,Abr!$J$5:$J$619,"Não Pago")</f>
        <v>0</v>
      </c>
      <c r="I219" s="65">
        <f>SUMIFS(Mai!$I$5:$I$619,Mai!$S$5:$S$619,"Despesa",Mai!$F$5:$F$619,CPagar!$D219,Mai!$J$5:$J$619,"Não Pago")</f>
        <v>0</v>
      </c>
      <c r="J219" s="65">
        <f>SUMIFS(Jun!$I$5:$I$619,Jun!$S$5:$S$619,"Despesa",Jun!$F$5:$F$619,CPagar!$D219,Jun!$J$5:$J$619,"Não Pago")</f>
        <v>0</v>
      </c>
      <c r="K219" s="65">
        <f>SUMIFS(Jul!$I$5:$I$619,Jul!$S$5:$S$619,"Despesa",Jul!$F$5:$F$619,CPagar!$D219,Jul!$J$5:$J$619,"Não Pago")</f>
        <v>0</v>
      </c>
      <c r="L219" s="65">
        <f>SUMIFS(Ago!$I$5:$I$619,Ago!$S$5:$S$619,"Despesa",Ago!$F$5:$F$619,CPagar!$D219,Ago!$J$5:$J$619,"Não Pago")</f>
        <v>0</v>
      </c>
      <c r="M219" s="65">
        <f>SUMIFS(Set!$I$5:$I$619,Set!$S$5:$S$619,"Despesa",Set!$F$5:$F$619,CPagar!$D219,Set!$J$5:$J$619,"Não Pago")</f>
        <v>0</v>
      </c>
      <c r="N219" s="65">
        <f>SUMIFS(Out!$I$5:$I$619,Out!$S$5:$S$619,"Despesa",Out!$F$5:$F$619,CPagar!$D219,Out!$J$5:$J$619,"Não Pago")</f>
        <v>0</v>
      </c>
      <c r="O219" s="65">
        <f>SUMIFS(Nov!$I$5:$I$619,Nov!$S$5:$S$619,"Despesa",Nov!$F$5:$F$619,CPagar!$D219,Nov!$J$5:$J$619,"Não Pago")</f>
        <v>0</v>
      </c>
      <c r="P219" s="65">
        <f>SUMIFS(Dez!$I$5:$I$619,Dez!$S$5:$S$619,"Despesa",Dez!$F$5:$F$619,CPagar!$D219,Dez!$J$5:$J$619,"Não Pago")</f>
        <v>0</v>
      </c>
      <c r="Q219" s="62">
        <f t="shared" si="30"/>
        <v>0</v>
      </c>
    </row>
    <row r="220" spans="3:17" ht="28.5" customHeight="1" thickTop="1" thickBot="1" x14ac:dyDescent="0.25">
      <c r="C220" s="45" t="str">
        <f>'PC Despesas'!I15</f>
        <v>5.3.11</v>
      </c>
      <c r="D220" s="46" t="str">
        <f>VLOOKUP(C220,'PC Despesas'!$I$4:$J$103,2,FALSE)</f>
        <v>-</v>
      </c>
      <c r="E220" s="65">
        <f>SUMIFS(Jan!$I$5:$I$619,Jan!$S$5:$S$619,"Despesa",Jan!$F$5:$F$619,CPagar!$D220,Jan!$J$5:$J$619,"Não Pago")</f>
        <v>0</v>
      </c>
      <c r="F220" s="65">
        <f>SUMIFS(Fev!$I$5:$I$619,Fev!$S$5:$S$619,"Despesa",Fev!$F$5:$F$619,CPagar!$D220,Fev!$J$5:$J$619,"Não Pago")</f>
        <v>0</v>
      </c>
      <c r="G220" s="65">
        <f>SUMIFS(Mar!$I$5:$I$619,Mar!$S$5:$S$619,"Despesa",Mar!$F$5:$F$619,CPagar!$D220,Mar!$J$5:$J$619,"Não Pago")</f>
        <v>0</v>
      </c>
      <c r="H220" s="65">
        <f>SUMIFS(Abr!$I$5:$I$619,Abr!$S$5:$S$619,"Despesa",Abr!$F$5:$F$619,CPagar!$D220,Abr!$J$5:$J$619,"Não Pago")</f>
        <v>0</v>
      </c>
      <c r="I220" s="65">
        <f>SUMIFS(Mai!$I$5:$I$619,Mai!$S$5:$S$619,"Despesa",Mai!$F$5:$F$619,CPagar!$D220,Mai!$J$5:$J$619,"Não Pago")</f>
        <v>0</v>
      </c>
      <c r="J220" s="65">
        <f>SUMIFS(Jun!$I$5:$I$619,Jun!$S$5:$S$619,"Despesa",Jun!$F$5:$F$619,CPagar!$D220,Jun!$J$5:$J$619,"Não Pago")</f>
        <v>0</v>
      </c>
      <c r="K220" s="65">
        <f>SUMIFS(Jul!$I$5:$I$619,Jul!$S$5:$S$619,"Despesa",Jul!$F$5:$F$619,CPagar!$D220,Jul!$J$5:$J$619,"Não Pago")</f>
        <v>0</v>
      </c>
      <c r="L220" s="65">
        <f>SUMIFS(Ago!$I$5:$I$619,Ago!$S$5:$S$619,"Despesa",Ago!$F$5:$F$619,CPagar!$D220,Ago!$J$5:$J$619,"Não Pago")</f>
        <v>0</v>
      </c>
      <c r="M220" s="65">
        <f>SUMIFS(Set!$I$5:$I$619,Set!$S$5:$S$619,"Despesa",Set!$F$5:$F$619,CPagar!$D220,Set!$J$5:$J$619,"Não Pago")</f>
        <v>0</v>
      </c>
      <c r="N220" s="65">
        <f>SUMIFS(Out!$I$5:$I$619,Out!$S$5:$S$619,"Despesa",Out!$F$5:$F$619,CPagar!$D220,Out!$J$5:$J$619,"Não Pago")</f>
        <v>0</v>
      </c>
      <c r="O220" s="65">
        <f>SUMIFS(Nov!$I$5:$I$619,Nov!$S$5:$S$619,"Despesa",Nov!$F$5:$F$619,CPagar!$D220,Nov!$J$5:$J$619,"Não Pago")</f>
        <v>0</v>
      </c>
      <c r="P220" s="65">
        <f>SUMIFS(Dez!$I$5:$I$619,Dez!$S$5:$S$619,"Despesa",Dez!$F$5:$F$619,CPagar!$D220,Dez!$J$5:$J$619,"Não Pago")</f>
        <v>0</v>
      </c>
      <c r="Q220" s="62">
        <f t="shared" si="30"/>
        <v>0</v>
      </c>
    </row>
    <row r="221" spans="3:17" ht="28.5" customHeight="1" thickTop="1" thickBot="1" x14ac:dyDescent="0.25">
      <c r="C221" s="45" t="str">
        <f>'PC Despesas'!I16</f>
        <v>5.3.12</v>
      </c>
      <c r="D221" s="46" t="str">
        <f>VLOOKUP(C221,'PC Despesas'!$I$4:$J$103,2,FALSE)</f>
        <v>-</v>
      </c>
      <c r="E221" s="65">
        <f>SUMIFS(Jan!$I$5:$I$619,Jan!$S$5:$S$619,"Despesa",Jan!$F$5:$F$619,CPagar!$D221,Jan!$J$5:$J$619,"Não Pago")</f>
        <v>0</v>
      </c>
      <c r="F221" s="65">
        <f>SUMIFS(Fev!$I$5:$I$619,Fev!$S$5:$S$619,"Despesa",Fev!$F$5:$F$619,CPagar!$D221,Fev!$J$5:$J$619,"Não Pago")</f>
        <v>0</v>
      </c>
      <c r="G221" s="65">
        <f>SUMIFS(Mar!$I$5:$I$619,Mar!$S$5:$S$619,"Despesa",Mar!$F$5:$F$619,CPagar!$D221,Mar!$J$5:$J$619,"Não Pago")</f>
        <v>0</v>
      </c>
      <c r="H221" s="65">
        <f>SUMIFS(Abr!$I$5:$I$619,Abr!$S$5:$S$619,"Despesa",Abr!$F$5:$F$619,CPagar!$D221,Abr!$J$5:$J$619,"Não Pago")</f>
        <v>0</v>
      </c>
      <c r="I221" s="65">
        <f>SUMIFS(Mai!$I$5:$I$619,Mai!$S$5:$S$619,"Despesa",Mai!$F$5:$F$619,CPagar!$D221,Mai!$J$5:$J$619,"Não Pago")</f>
        <v>0</v>
      </c>
      <c r="J221" s="65">
        <f>SUMIFS(Jun!$I$5:$I$619,Jun!$S$5:$S$619,"Despesa",Jun!$F$5:$F$619,CPagar!$D221,Jun!$J$5:$J$619,"Não Pago")</f>
        <v>0</v>
      </c>
      <c r="K221" s="65">
        <f>SUMIFS(Jul!$I$5:$I$619,Jul!$S$5:$S$619,"Despesa",Jul!$F$5:$F$619,CPagar!$D221,Jul!$J$5:$J$619,"Não Pago")</f>
        <v>0</v>
      </c>
      <c r="L221" s="65">
        <f>SUMIFS(Ago!$I$5:$I$619,Ago!$S$5:$S$619,"Despesa",Ago!$F$5:$F$619,CPagar!$D221,Ago!$J$5:$J$619,"Não Pago")</f>
        <v>0</v>
      </c>
      <c r="M221" s="65">
        <f>SUMIFS(Set!$I$5:$I$619,Set!$S$5:$S$619,"Despesa",Set!$F$5:$F$619,CPagar!$D221,Set!$J$5:$J$619,"Não Pago")</f>
        <v>0</v>
      </c>
      <c r="N221" s="65">
        <f>SUMIFS(Out!$I$5:$I$619,Out!$S$5:$S$619,"Despesa",Out!$F$5:$F$619,CPagar!$D221,Out!$J$5:$J$619,"Não Pago")</f>
        <v>0</v>
      </c>
      <c r="O221" s="65">
        <f>SUMIFS(Nov!$I$5:$I$619,Nov!$S$5:$S$619,"Despesa",Nov!$F$5:$F$619,CPagar!$D221,Nov!$J$5:$J$619,"Não Pago")</f>
        <v>0</v>
      </c>
      <c r="P221" s="65">
        <f>SUMIFS(Dez!$I$5:$I$619,Dez!$S$5:$S$619,"Despesa",Dez!$F$5:$F$619,CPagar!$D221,Dez!$J$5:$J$619,"Não Pago")</f>
        <v>0</v>
      </c>
      <c r="Q221" s="62">
        <f t="shared" si="30"/>
        <v>0</v>
      </c>
    </row>
    <row r="222" spans="3:17" ht="28.5" customHeight="1" thickTop="1" thickBot="1" x14ac:dyDescent="0.25">
      <c r="C222" s="45" t="str">
        <f>'PC Despesas'!I17</f>
        <v>5.3.13</v>
      </c>
      <c r="D222" s="46" t="str">
        <f>VLOOKUP(C222,'PC Despesas'!$I$4:$J$103,2,FALSE)</f>
        <v>-</v>
      </c>
      <c r="E222" s="65">
        <f>SUMIFS(Jan!$I$5:$I$619,Jan!$S$5:$S$619,"Despesa",Jan!$F$5:$F$619,CPagar!$D222,Jan!$J$5:$J$619,"Não Pago")</f>
        <v>0</v>
      </c>
      <c r="F222" s="65">
        <f>SUMIFS(Fev!$I$5:$I$619,Fev!$S$5:$S$619,"Despesa",Fev!$F$5:$F$619,CPagar!$D222,Fev!$J$5:$J$619,"Não Pago")</f>
        <v>0</v>
      </c>
      <c r="G222" s="65">
        <f>SUMIFS(Mar!$I$5:$I$619,Mar!$S$5:$S$619,"Despesa",Mar!$F$5:$F$619,CPagar!$D222,Mar!$J$5:$J$619,"Não Pago")</f>
        <v>0</v>
      </c>
      <c r="H222" s="65">
        <f>SUMIFS(Abr!$I$5:$I$619,Abr!$S$5:$S$619,"Despesa",Abr!$F$5:$F$619,CPagar!$D222,Abr!$J$5:$J$619,"Não Pago")</f>
        <v>0</v>
      </c>
      <c r="I222" s="65">
        <f>SUMIFS(Mai!$I$5:$I$619,Mai!$S$5:$S$619,"Despesa",Mai!$F$5:$F$619,CPagar!$D222,Mai!$J$5:$J$619,"Não Pago")</f>
        <v>0</v>
      </c>
      <c r="J222" s="65">
        <f>SUMIFS(Jun!$I$5:$I$619,Jun!$S$5:$S$619,"Despesa",Jun!$F$5:$F$619,CPagar!$D222,Jun!$J$5:$J$619,"Não Pago")</f>
        <v>0</v>
      </c>
      <c r="K222" s="65">
        <f>SUMIFS(Jul!$I$5:$I$619,Jul!$S$5:$S$619,"Despesa",Jul!$F$5:$F$619,CPagar!$D222,Jul!$J$5:$J$619,"Não Pago")</f>
        <v>0</v>
      </c>
      <c r="L222" s="65">
        <f>SUMIFS(Ago!$I$5:$I$619,Ago!$S$5:$S$619,"Despesa",Ago!$F$5:$F$619,CPagar!$D222,Ago!$J$5:$J$619,"Não Pago")</f>
        <v>0</v>
      </c>
      <c r="M222" s="65">
        <f>SUMIFS(Set!$I$5:$I$619,Set!$S$5:$S$619,"Despesa",Set!$F$5:$F$619,CPagar!$D222,Set!$J$5:$J$619,"Não Pago")</f>
        <v>0</v>
      </c>
      <c r="N222" s="65">
        <f>SUMIFS(Out!$I$5:$I$619,Out!$S$5:$S$619,"Despesa",Out!$F$5:$F$619,CPagar!$D222,Out!$J$5:$J$619,"Não Pago")</f>
        <v>0</v>
      </c>
      <c r="O222" s="65">
        <f>SUMIFS(Nov!$I$5:$I$619,Nov!$S$5:$S$619,"Despesa",Nov!$F$5:$F$619,CPagar!$D222,Nov!$J$5:$J$619,"Não Pago")</f>
        <v>0</v>
      </c>
      <c r="P222" s="65">
        <f>SUMIFS(Dez!$I$5:$I$619,Dez!$S$5:$S$619,"Despesa",Dez!$F$5:$F$619,CPagar!$D222,Dez!$J$5:$J$619,"Não Pago")</f>
        <v>0</v>
      </c>
      <c r="Q222" s="62">
        <f t="shared" si="30"/>
        <v>0</v>
      </c>
    </row>
    <row r="223" spans="3:17" ht="28.5" customHeight="1" thickTop="1" thickBot="1" x14ac:dyDescent="0.25">
      <c r="C223" s="45" t="str">
        <f>'PC Despesas'!I18</f>
        <v>5.3.14</v>
      </c>
      <c r="D223" s="46" t="str">
        <f>VLOOKUP(C223,'PC Despesas'!$I$4:$J$103,2,FALSE)</f>
        <v>-</v>
      </c>
      <c r="E223" s="65">
        <f>SUMIFS(Jan!$I$5:$I$619,Jan!$S$5:$S$619,"Despesa",Jan!$F$5:$F$619,CPagar!$D223,Jan!$J$5:$J$619,"Não Pago")</f>
        <v>0</v>
      </c>
      <c r="F223" s="65">
        <f>SUMIFS(Fev!$I$5:$I$619,Fev!$S$5:$S$619,"Despesa",Fev!$F$5:$F$619,CPagar!$D223,Fev!$J$5:$J$619,"Não Pago")</f>
        <v>0</v>
      </c>
      <c r="G223" s="65">
        <f>SUMIFS(Mar!$I$5:$I$619,Mar!$S$5:$S$619,"Despesa",Mar!$F$5:$F$619,CPagar!$D223,Mar!$J$5:$J$619,"Não Pago")</f>
        <v>0</v>
      </c>
      <c r="H223" s="65">
        <f>SUMIFS(Abr!$I$5:$I$619,Abr!$S$5:$S$619,"Despesa",Abr!$F$5:$F$619,CPagar!$D223,Abr!$J$5:$J$619,"Não Pago")</f>
        <v>0</v>
      </c>
      <c r="I223" s="65">
        <f>SUMIFS(Mai!$I$5:$I$619,Mai!$S$5:$S$619,"Despesa",Mai!$F$5:$F$619,CPagar!$D223,Mai!$J$5:$J$619,"Não Pago")</f>
        <v>0</v>
      </c>
      <c r="J223" s="65">
        <f>SUMIFS(Jun!$I$5:$I$619,Jun!$S$5:$S$619,"Despesa",Jun!$F$5:$F$619,CPagar!$D223,Jun!$J$5:$J$619,"Não Pago")</f>
        <v>0</v>
      </c>
      <c r="K223" s="65">
        <f>SUMIFS(Jul!$I$5:$I$619,Jul!$S$5:$S$619,"Despesa",Jul!$F$5:$F$619,CPagar!$D223,Jul!$J$5:$J$619,"Não Pago")</f>
        <v>0</v>
      </c>
      <c r="L223" s="65">
        <f>SUMIFS(Ago!$I$5:$I$619,Ago!$S$5:$S$619,"Despesa",Ago!$F$5:$F$619,CPagar!$D223,Ago!$J$5:$J$619,"Não Pago")</f>
        <v>0</v>
      </c>
      <c r="M223" s="65">
        <f>SUMIFS(Set!$I$5:$I$619,Set!$S$5:$S$619,"Despesa",Set!$F$5:$F$619,CPagar!$D223,Set!$J$5:$J$619,"Não Pago")</f>
        <v>0</v>
      </c>
      <c r="N223" s="65">
        <f>SUMIFS(Out!$I$5:$I$619,Out!$S$5:$S$619,"Despesa",Out!$F$5:$F$619,CPagar!$D223,Out!$J$5:$J$619,"Não Pago")</f>
        <v>0</v>
      </c>
      <c r="O223" s="65">
        <f>SUMIFS(Nov!$I$5:$I$619,Nov!$S$5:$S$619,"Despesa",Nov!$F$5:$F$619,CPagar!$D223,Nov!$J$5:$J$619,"Não Pago")</f>
        <v>0</v>
      </c>
      <c r="P223" s="65">
        <f>SUMIFS(Dez!$I$5:$I$619,Dez!$S$5:$S$619,"Despesa",Dez!$F$5:$F$619,CPagar!$D223,Dez!$J$5:$J$619,"Não Pago")</f>
        <v>0</v>
      </c>
      <c r="Q223" s="62">
        <f t="shared" si="30"/>
        <v>0</v>
      </c>
    </row>
    <row r="224" spans="3:17" ht="28.5" customHeight="1" thickTop="1" thickBot="1" x14ac:dyDescent="0.25">
      <c r="C224" s="45" t="str">
        <f>'PC Despesas'!I19</f>
        <v>5.3.15</v>
      </c>
      <c r="D224" s="46" t="str">
        <f>VLOOKUP(C224,'PC Despesas'!$I$4:$J$103,2,FALSE)</f>
        <v>-</v>
      </c>
      <c r="E224" s="65">
        <f>SUMIFS(Jan!$I$5:$I$619,Jan!$S$5:$S$619,"Despesa",Jan!$F$5:$F$619,CPagar!$D224,Jan!$J$5:$J$619,"Não Pago")</f>
        <v>0</v>
      </c>
      <c r="F224" s="65">
        <f>SUMIFS(Fev!$I$5:$I$619,Fev!$S$5:$S$619,"Despesa",Fev!$F$5:$F$619,CPagar!$D224,Fev!$J$5:$J$619,"Não Pago")</f>
        <v>0</v>
      </c>
      <c r="G224" s="65">
        <f>SUMIFS(Mar!$I$5:$I$619,Mar!$S$5:$S$619,"Despesa",Mar!$F$5:$F$619,CPagar!$D224,Mar!$J$5:$J$619,"Não Pago")</f>
        <v>0</v>
      </c>
      <c r="H224" s="65">
        <f>SUMIFS(Abr!$I$5:$I$619,Abr!$S$5:$S$619,"Despesa",Abr!$F$5:$F$619,CPagar!$D224,Abr!$J$5:$J$619,"Não Pago")</f>
        <v>0</v>
      </c>
      <c r="I224" s="65">
        <f>SUMIFS(Mai!$I$5:$I$619,Mai!$S$5:$S$619,"Despesa",Mai!$F$5:$F$619,CPagar!$D224,Mai!$J$5:$J$619,"Não Pago")</f>
        <v>0</v>
      </c>
      <c r="J224" s="65">
        <f>SUMIFS(Jun!$I$5:$I$619,Jun!$S$5:$S$619,"Despesa",Jun!$F$5:$F$619,CPagar!$D224,Jun!$J$5:$J$619,"Não Pago")</f>
        <v>0</v>
      </c>
      <c r="K224" s="65">
        <f>SUMIFS(Jul!$I$5:$I$619,Jul!$S$5:$S$619,"Despesa",Jul!$F$5:$F$619,CPagar!$D224,Jul!$J$5:$J$619,"Não Pago")</f>
        <v>0</v>
      </c>
      <c r="L224" s="65">
        <f>SUMIFS(Ago!$I$5:$I$619,Ago!$S$5:$S$619,"Despesa",Ago!$F$5:$F$619,CPagar!$D224,Ago!$J$5:$J$619,"Não Pago")</f>
        <v>0</v>
      </c>
      <c r="M224" s="65">
        <f>SUMIFS(Set!$I$5:$I$619,Set!$S$5:$S$619,"Despesa",Set!$F$5:$F$619,CPagar!$D224,Set!$J$5:$J$619,"Não Pago")</f>
        <v>0</v>
      </c>
      <c r="N224" s="65">
        <f>SUMIFS(Out!$I$5:$I$619,Out!$S$5:$S$619,"Despesa",Out!$F$5:$F$619,CPagar!$D224,Out!$J$5:$J$619,"Não Pago")</f>
        <v>0</v>
      </c>
      <c r="O224" s="65">
        <f>SUMIFS(Nov!$I$5:$I$619,Nov!$S$5:$S$619,"Despesa",Nov!$F$5:$F$619,CPagar!$D224,Nov!$J$5:$J$619,"Não Pago")</f>
        <v>0</v>
      </c>
      <c r="P224" s="65">
        <f>SUMIFS(Dez!$I$5:$I$619,Dez!$S$5:$S$619,"Despesa",Dez!$F$5:$F$619,CPagar!$D224,Dez!$J$5:$J$619,"Não Pago")</f>
        <v>0</v>
      </c>
      <c r="Q224" s="62">
        <f t="shared" si="30"/>
        <v>0</v>
      </c>
    </row>
    <row r="225" spans="3:17" ht="28.5" customHeight="1" thickTop="1" thickBot="1" x14ac:dyDescent="0.25">
      <c r="C225" s="45" t="str">
        <f>'PC Despesas'!I20</f>
        <v>5.3.16</v>
      </c>
      <c r="D225" s="46" t="str">
        <f>VLOOKUP(C225,'PC Despesas'!$I$4:$J$103,2,FALSE)</f>
        <v>-</v>
      </c>
      <c r="E225" s="65">
        <f>SUMIFS(Jan!$I$5:$I$619,Jan!$S$5:$S$619,"Despesa",Jan!$F$5:$F$619,CPagar!$D225,Jan!$J$5:$J$619,"Não Pago")</f>
        <v>0</v>
      </c>
      <c r="F225" s="65">
        <f>SUMIFS(Fev!$I$5:$I$619,Fev!$S$5:$S$619,"Despesa",Fev!$F$5:$F$619,CPagar!$D225,Fev!$J$5:$J$619,"Não Pago")</f>
        <v>0</v>
      </c>
      <c r="G225" s="65">
        <f>SUMIFS(Mar!$I$5:$I$619,Mar!$S$5:$S$619,"Despesa",Mar!$F$5:$F$619,CPagar!$D225,Mar!$J$5:$J$619,"Não Pago")</f>
        <v>0</v>
      </c>
      <c r="H225" s="65">
        <f>SUMIFS(Abr!$I$5:$I$619,Abr!$S$5:$S$619,"Despesa",Abr!$F$5:$F$619,CPagar!$D225,Abr!$J$5:$J$619,"Não Pago")</f>
        <v>0</v>
      </c>
      <c r="I225" s="65">
        <f>SUMIFS(Mai!$I$5:$I$619,Mai!$S$5:$S$619,"Despesa",Mai!$F$5:$F$619,CPagar!$D225,Mai!$J$5:$J$619,"Não Pago")</f>
        <v>0</v>
      </c>
      <c r="J225" s="65">
        <f>SUMIFS(Jun!$I$5:$I$619,Jun!$S$5:$S$619,"Despesa",Jun!$F$5:$F$619,CPagar!$D225,Jun!$J$5:$J$619,"Não Pago")</f>
        <v>0</v>
      </c>
      <c r="K225" s="65">
        <f>SUMIFS(Jul!$I$5:$I$619,Jul!$S$5:$S$619,"Despesa",Jul!$F$5:$F$619,CPagar!$D225,Jul!$J$5:$J$619,"Não Pago")</f>
        <v>0</v>
      </c>
      <c r="L225" s="65">
        <f>SUMIFS(Ago!$I$5:$I$619,Ago!$S$5:$S$619,"Despesa",Ago!$F$5:$F$619,CPagar!$D225,Ago!$J$5:$J$619,"Não Pago")</f>
        <v>0</v>
      </c>
      <c r="M225" s="65">
        <f>SUMIFS(Set!$I$5:$I$619,Set!$S$5:$S$619,"Despesa",Set!$F$5:$F$619,CPagar!$D225,Set!$J$5:$J$619,"Não Pago")</f>
        <v>0</v>
      </c>
      <c r="N225" s="65">
        <f>SUMIFS(Out!$I$5:$I$619,Out!$S$5:$S$619,"Despesa",Out!$F$5:$F$619,CPagar!$D225,Out!$J$5:$J$619,"Não Pago")</f>
        <v>0</v>
      </c>
      <c r="O225" s="65">
        <f>SUMIFS(Nov!$I$5:$I$619,Nov!$S$5:$S$619,"Despesa",Nov!$F$5:$F$619,CPagar!$D225,Nov!$J$5:$J$619,"Não Pago")</f>
        <v>0</v>
      </c>
      <c r="P225" s="65">
        <f>SUMIFS(Dez!$I$5:$I$619,Dez!$S$5:$S$619,"Despesa",Dez!$F$5:$F$619,CPagar!$D225,Dez!$J$5:$J$619,"Não Pago")</f>
        <v>0</v>
      </c>
      <c r="Q225" s="62">
        <f t="shared" si="30"/>
        <v>0</v>
      </c>
    </row>
    <row r="226" spans="3:17" ht="28.5" customHeight="1" thickTop="1" thickBot="1" x14ac:dyDescent="0.25">
      <c r="C226" s="45" t="str">
        <f>'PC Despesas'!I21</f>
        <v>5.3.17</v>
      </c>
      <c r="D226" s="46" t="str">
        <f>VLOOKUP(C226,'PC Despesas'!$I$4:$J$103,2,FALSE)</f>
        <v>-</v>
      </c>
      <c r="E226" s="65">
        <f>SUMIFS(Jan!$I$5:$I$619,Jan!$S$5:$S$619,"Despesa",Jan!$F$5:$F$619,CPagar!$D226,Jan!$J$5:$J$619,"Não Pago")</f>
        <v>0</v>
      </c>
      <c r="F226" s="65">
        <f>SUMIFS(Fev!$I$5:$I$619,Fev!$S$5:$S$619,"Despesa",Fev!$F$5:$F$619,CPagar!$D226,Fev!$J$5:$J$619,"Não Pago")</f>
        <v>0</v>
      </c>
      <c r="G226" s="65">
        <f>SUMIFS(Mar!$I$5:$I$619,Mar!$S$5:$S$619,"Despesa",Mar!$F$5:$F$619,CPagar!$D226,Mar!$J$5:$J$619,"Não Pago")</f>
        <v>0</v>
      </c>
      <c r="H226" s="65">
        <f>SUMIFS(Abr!$I$5:$I$619,Abr!$S$5:$S$619,"Despesa",Abr!$F$5:$F$619,CPagar!$D226,Abr!$J$5:$J$619,"Não Pago")</f>
        <v>0</v>
      </c>
      <c r="I226" s="65">
        <f>SUMIFS(Mai!$I$5:$I$619,Mai!$S$5:$S$619,"Despesa",Mai!$F$5:$F$619,CPagar!$D226,Mai!$J$5:$J$619,"Não Pago")</f>
        <v>0</v>
      </c>
      <c r="J226" s="65">
        <f>SUMIFS(Jun!$I$5:$I$619,Jun!$S$5:$S$619,"Despesa",Jun!$F$5:$F$619,CPagar!$D226,Jun!$J$5:$J$619,"Não Pago")</f>
        <v>0</v>
      </c>
      <c r="K226" s="65">
        <f>SUMIFS(Jul!$I$5:$I$619,Jul!$S$5:$S$619,"Despesa",Jul!$F$5:$F$619,CPagar!$D226,Jul!$J$5:$J$619,"Não Pago")</f>
        <v>0</v>
      </c>
      <c r="L226" s="65">
        <f>SUMIFS(Ago!$I$5:$I$619,Ago!$S$5:$S$619,"Despesa",Ago!$F$5:$F$619,CPagar!$D226,Ago!$J$5:$J$619,"Não Pago")</f>
        <v>0</v>
      </c>
      <c r="M226" s="65">
        <f>SUMIFS(Set!$I$5:$I$619,Set!$S$5:$S$619,"Despesa",Set!$F$5:$F$619,CPagar!$D226,Set!$J$5:$J$619,"Não Pago")</f>
        <v>0</v>
      </c>
      <c r="N226" s="65">
        <f>SUMIFS(Out!$I$5:$I$619,Out!$S$5:$S$619,"Despesa",Out!$F$5:$F$619,CPagar!$D226,Out!$J$5:$J$619,"Não Pago")</f>
        <v>0</v>
      </c>
      <c r="O226" s="65">
        <f>SUMIFS(Nov!$I$5:$I$619,Nov!$S$5:$S$619,"Despesa",Nov!$F$5:$F$619,CPagar!$D226,Nov!$J$5:$J$619,"Não Pago")</f>
        <v>0</v>
      </c>
      <c r="P226" s="65">
        <f>SUMIFS(Dez!$I$5:$I$619,Dez!$S$5:$S$619,"Despesa",Dez!$F$5:$F$619,CPagar!$D226,Dez!$J$5:$J$619,"Não Pago")</f>
        <v>0</v>
      </c>
      <c r="Q226" s="62">
        <f t="shared" si="30"/>
        <v>0</v>
      </c>
    </row>
    <row r="227" spans="3:17" ht="28.5" customHeight="1" thickTop="1" thickBot="1" x14ac:dyDescent="0.25">
      <c r="C227" s="45" t="str">
        <f>'PC Despesas'!I22</f>
        <v>5.3.18</v>
      </c>
      <c r="D227" s="46" t="str">
        <f>VLOOKUP(C227,'PC Despesas'!$I$4:$J$103,2,FALSE)</f>
        <v>-</v>
      </c>
      <c r="E227" s="65">
        <f>SUMIFS(Jan!$I$5:$I$619,Jan!$S$5:$S$619,"Despesa",Jan!$F$5:$F$619,CPagar!$D227,Jan!$J$5:$J$619,"Não Pago")</f>
        <v>0</v>
      </c>
      <c r="F227" s="65">
        <f>SUMIFS(Fev!$I$5:$I$619,Fev!$S$5:$S$619,"Despesa",Fev!$F$5:$F$619,CPagar!$D227,Fev!$J$5:$J$619,"Não Pago")</f>
        <v>0</v>
      </c>
      <c r="G227" s="65">
        <f>SUMIFS(Mar!$I$5:$I$619,Mar!$S$5:$S$619,"Despesa",Mar!$F$5:$F$619,CPagar!$D227,Mar!$J$5:$J$619,"Não Pago")</f>
        <v>0</v>
      </c>
      <c r="H227" s="65">
        <f>SUMIFS(Abr!$I$5:$I$619,Abr!$S$5:$S$619,"Despesa",Abr!$F$5:$F$619,CPagar!$D227,Abr!$J$5:$J$619,"Não Pago")</f>
        <v>0</v>
      </c>
      <c r="I227" s="65">
        <f>SUMIFS(Mai!$I$5:$I$619,Mai!$S$5:$S$619,"Despesa",Mai!$F$5:$F$619,CPagar!$D227,Mai!$J$5:$J$619,"Não Pago")</f>
        <v>0</v>
      </c>
      <c r="J227" s="65">
        <f>SUMIFS(Jun!$I$5:$I$619,Jun!$S$5:$S$619,"Despesa",Jun!$F$5:$F$619,CPagar!$D227,Jun!$J$5:$J$619,"Não Pago")</f>
        <v>0</v>
      </c>
      <c r="K227" s="65">
        <f>SUMIFS(Jul!$I$5:$I$619,Jul!$S$5:$S$619,"Despesa",Jul!$F$5:$F$619,CPagar!$D227,Jul!$J$5:$J$619,"Não Pago")</f>
        <v>0</v>
      </c>
      <c r="L227" s="65">
        <f>SUMIFS(Ago!$I$5:$I$619,Ago!$S$5:$S$619,"Despesa",Ago!$F$5:$F$619,CPagar!$D227,Ago!$J$5:$J$619,"Não Pago")</f>
        <v>0</v>
      </c>
      <c r="M227" s="65">
        <f>SUMIFS(Set!$I$5:$I$619,Set!$S$5:$S$619,"Despesa",Set!$F$5:$F$619,CPagar!$D227,Set!$J$5:$J$619,"Não Pago")</f>
        <v>0</v>
      </c>
      <c r="N227" s="65">
        <f>SUMIFS(Out!$I$5:$I$619,Out!$S$5:$S$619,"Despesa",Out!$F$5:$F$619,CPagar!$D227,Out!$J$5:$J$619,"Não Pago")</f>
        <v>0</v>
      </c>
      <c r="O227" s="65">
        <f>SUMIFS(Nov!$I$5:$I$619,Nov!$S$5:$S$619,"Despesa",Nov!$F$5:$F$619,CPagar!$D227,Nov!$J$5:$J$619,"Não Pago")</f>
        <v>0</v>
      </c>
      <c r="P227" s="65">
        <f>SUMIFS(Dez!$I$5:$I$619,Dez!$S$5:$S$619,"Despesa",Dez!$F$5:$F$619,CPagar!$D227,Dez!$J$5:$J$619,"Não Pago")</f>
        <v>0</v>
      </c>
      <c r="Q227" s="62">
        <f t="shared" si="30"/>
        <v>0</v>
      </c>
    </row>
    <row r="228" spans="3:17" ht="28.5" customHeight="1" thickTop="1" thickBot="1" x14ac:dyDescent="0.25">
      <c r="C228" s="45" t="str">
        <f>'PC Despesas'!I23</f>
        <v>5.3.19</v>
      </c>
      <c r="D228" s="46" t="str">
        <f>VLOOKUP(C228,'PC Despesas'!$I$4:$J$103,2,FALSE)</f>
        <v>-</v>
      </c>
      <c r="E228" s="65">
        <f>SUMIFS(Jan!$I$5:$I$619,Jan!$S$5:$S$619,"Despesa",Jan!$F$5:$F$619,CPagar!$D228,Jan!$J$5:$J$619,"Não Pago")</f>
        <v>0</v>
      </c>
      <c r="F228" s="65">
        <f>SUMIFS(Fev!$I$5:$I$619,Fev!$S$5:$S$619,"Despesa",Fev!$F$5:$F$619,CPagar!$D228,Fev!$J$5:$J$619,"Não Pago")</f>
        <v>0</v>
      </c>
      <c r="G228" s="65">
        <f>SUMIFS(Mar!$I$5:$I$619,Mar!$S$5:$S$619,"Despesa",Mar!$F$5:$F$619,CPagar!$D228,Mar!$J$5:$J$619,"Não Pago")</f>
        <v>0</v>
      </c>
      <c r="H228" s="65">
        <f>SUMIFS(Abr!$I$5:$I$619,Abr!$S$5:$S$619,"Despesa",Abr!$F$5:$F$619,CPagar!$D228,Abr!$J$5:$J$619,"Não Pago")</f>
        <v>0</v>
      </c>
      <c r="I228" s="65">
        <f>SUMIFS(Mai!$I$5:$I$619,Mai!$S$5:$S$619,"Despesa",Mai!$F$5:$F$619,CPagar!$D228,Mai!$J$5:$J$619,"Não Pago")</f>
        <v>0</v>
      </c>
      <c r="J228" s="65">
        <f>SUMIFS(Jun!$I$5:$I$619,Jun!$S$5:$S$619,"Despesa",Jun!$F$5:$F$619,CPagar!$D228,Jun!$J$5:$J$619,"Não Pago")</f>
        <v>0</v>
      </c>
      <c r="K228" s="65">
        <f>SUMIFS(Jul!$I$5:$I$619,Jul!$S$5:$S$619,"Despesa",Jul!$F$5:$F$619,CPagar!$D228,Jul!$J$5:$J$619,"Não Pago")</f>
        <v>0</v>
      </c>
      <c r="L228" s="65">
        <f>SUMIFS(Ago!$I$5:$I$619,Ago!$S$5:$S$619,"Despesa",Ago!$F$5:$F$619,CPagar!$D228,Ago!$J$5:$J$619,"Não Pago")</f>
        <v>0</v>
      </c>
      <c r="M228" s="65">
        <f>SUMIFS(Set!$I$5:$I$619,Set!$S$5:$S$619,"Despesa",Set!$F$5:$F$619,CPagar!$D228,Set!$J$5:$J$619,"Não Pago")</f>
        <v>0</v>
      </c>
      <c r="N228" s="65">
        <f>SUMIFS(Out!$I$5:$I$619,Out!$S$5:$S$619,"Despesa",Out!$F$5:$F$619,CPagar!$D228,Out!$J$5:$J$619,"Não Pago")</f>
        <v>0</v>
      </c>
      <c r="O228" s="65">
        <f>SUMIFS(Nov!$I$5:$I$619,Nov!$S$5:$S$619,"Despesa",Nov!$F$5:$F$619,CPagar!$D228,Nov!$J$5:$J$619,"Não Pago")</f>
        <v>0</v>
      </c>
      <c r="P228" s="65">
        <f>SUMIFS(Dez!$I$5:$I$619,Dez!$S$5:$S$619,"Despesa",Dez!$F$5:$F$619,CPagar!$D228,Dez!$J$5:$J$619,"Não Pago")</f>
        <v>0</v>
      </c>
      <c r="Q228" s="62">
        <f t="shared" si="30"/>
        <v>0</v>
      </c>
    </row>
    <row r="229" spans="3:17" ht="28.5" customHeight="1" thickTop="1" thickBot="1" x14ac:dyDescent="0.25">
      <c r="C229" s="45" t="str">
        <f>'PC Despesas'!I24</f>
        <v>5.3.20</v>
      </c>
      <c r="D229" s="46" t="str">
        <f>VLOOKUP(C229,'PC Despesas'!$I$4:$J$103,2,FALSE)</f>
        <v>-</v>
      </c>
      <c r="E229" s="65">
        <f>SUMIFS(Jan!$I$5:$I$619,Jan!$S$5:$S$619,"Despesa",Jan!$F$5:$F$619,CPagar!$D229,Jan!$J$5:$J$619,"Não Pago")</f>
        <v>0</v>
      </c>
      <c r="F229" s="65">
        <f>SUMIFS(Fev!$I$5:$I$619,Fev!$S$5:$S$619,"Despesa",Fev!$F$5:$F$619,CPagar!$D229,Fev!$J$5:$J$619,"Não Pago")</f>
        <v>0</v>
      </c>
      <c r="G229" s="65">
        <f>SUMIFS(Mar!$I$5:$I$619,Mar!$S$5:$S$619,"Despesa",Mar!$F$5:$F$619,CPagar!$D229,Mar!$J$5:$J$619,"Não Pago")</f>
        <v>0</v>
      </c>
      <c r="H229" s="65">
        <f>SUMIFS(Abr!$I$5:$I$619,Abr!$S$5:$S$619,"Despesa",Abr!$F$5:$F$619,CPagar!$D229,Abr!$J$5:$J$619,"Não Pago")</f>
        <v>0</v>
      </c>
      <c r="I229" s="65">
        <f>SUMIFS(Mai!$I$5:$I$619,Mai!$S$5:$S$619,"Despesa",Mai!$F$5:$F$619,CPagar!$D229,Mai!$J$5:$J$619,"Não Pago")</f>
        <v>0</v>
      </c>
      <c r="J229" s="65">
        <f>SUMIFS(Jun!$I$5:$I$619,Jun!$S$5:$S$619,"Despesa",Jun!$F$5:$F$619,CPagar!$D229,Jun!$J$5:$J$619,"Não Pago")</f>
        <v>0</v>
      </c>
      <c r="K229" s="65">
        <f>SUMIFS(Jul!$I$5:$I$619,Jul!$S$5:$S$619,"Despesa",Jul!$F$5:$F$619,CPagar!$D229,Jul!$J$5:$J$619,"Não Pago")</f>
        <v>0</v>
      </c>
      <c r="L229" s="65">
        <f>SUMIFS(Ago!$I$5:$I$619,Ago!$S$5:$S$619,"Despesa",Ago!$F$5:$F$619,CPagar!$D229,Ago!$J$5:$J$619,"Não Pago")</f>
        <v>0</v>
      </c>
      <c r="M229" s="65">
        <f>SUMIFS(Set!$I$5:$I$619,Set!$S$5:$S$619,"Despesa",Set!$F$5:$F$619,CPagar!$D229,Set!$J$5:$J$619,"Não Pago")</f>
        <v>0</v>
      </c>
      <c r="N229" s="65">
        <f>SUMIFS(Out!$I$5:$I$619,Out!$S$5:$S$619,"Despesa",Out!$F$5:$F$619,CPagar!$D229,Out!$J$5:$J$619,"Não Pago")</f>
        <v>0</v>
      </c>
      <c r="O229" s="65">
        <f>SUMIFS(Nov!$I$5:$I$619,Nov!$S$5:$S$619,"Despesa",Nov!$F$5:$F$619,CPagar!$D229,Nov!$J$5:$J$619,"Não Pago")</f>
        <v>0</v>
      </c>
      <c r="P229" s="65">
        <f>SUMIFS(Dez!$I$5:$I$619,Dez!$S$5:$S$619,"Despesa",Dez!$F$5:$F$619,CPagar!$D229,Dez!$J$5:$J$619,"Não Pago")</f>
        <v>0</v>
      </c>
      <c r="Q229" s="62">
        <f t="shared" si="30"/>
        <v>0</v>
      </c>
    </row>
    <row r="230" spans="3:17" ht="28.5" customHeight="1" thickTop="1" thickBot="1" x14ac:dyDescent="0.25">
      <c r="C230" s="45" t="str">
        <f>'PC Despesas'!I25</f>
        <v>5.3.21</v>
      </c>
      <c r="D230" s="46" t="str">
        <f>VLOOKUP(C230,'PC Despesas'!$I$4:$J$103,2,FALSE)</f>
        <v>-</v>
      </c>
      <c r="E230" s="65">
        <f>SUMIFS(Jan!$I$5:$I$619,Jan!$S$5:$S$619,"Despesa",Jan!$F$5:$F$619,CPagar!$D230,Jan!$J$5:$J$619,"Não Pago")</f>
        <v>0</v>
      </c>
      <c r="F230" s="65">
        <f>SUMIFS(Fev!$I$5:$I$619,Fev!$S$5:$S$619,"Despesa",Fev!$F$5:$F$619,CPagar!$D230,Fev!$J$5:$J$619,"Não Pago")</f>
        <v>0</v>
      </c>
      <c r="G230" s="65">
        <f>SUMIFS(Mar!$I$5:$I$619,Mar!$S$5:$S$619,"Despesa",Mar!$F$5:$F$619,CPagar!$D230,Mar!$J$5:$J$619,"Não Pago")</f>
        <v>0</v>
      </c>
      <c r="H230" s="65">
        <f>SUMIFS(Abr!$I$5:$I$619,Abr!$S$5:$S$619,"Despesa",Abr!$F$5:$F$619,CPagar!$D230,Abr!$J$5:$J$619,"Não Pago")</f>
        <v>0</v>
      </c>
      <c r="I230" s="65">
        <f>SUMIFS(Mai!$I$5:$I$619,Mai!$S$5:$S$619,"Despesa",Mai!$F$5:$F$619,CPagar!$D230,Mai!$J$5:$J$619,"Não Pago")</f>
        <v>0</v>
      </c>
      <c r="J230" s="65">
        <f>SUMIFS(Jun!$I$5:$I$619,Jun!$S$5:$S$619,"Despesa",Jun!$F$5:$F$619,CPagar!$D230,Jun!$J$5:$J$619,"Não Pago")</f>
        <v>0</v>
      </c>
      <c r="K230" s="65">
        <f>SUMIFS(Jul!$I$5:$I$619,Jul!$S$5:$S$619,"Despesa",Jul!$F$5:$F$619,CPagar!$D230,Jul!$J$5:$J$619,"Não Pago")</f>
        <v>0</v>
      </c>
      <c r="L230" s="65">
        <f>SUMIFS(Ago!$I$5:$I$619,Ago!$S$5:$S$619,"Despesa",Ago!$F$5:$F$619,CPagar!$D230,Ago!$J$5:$J$619,"Não Pago")</f>
        <v>0</v>
      </c>
      <c r="M230" s="65">
        <f>SUMIFS(Set!$I$5:$I$619,Set!$S$5:$S$619,"Despesa",Set!$F$5:$F$619,CPagar!$D230,Set!$J$5:$J$619,"Não Pago")</f>
        <v>0</v>
      </c>
      <c r="N230" s="65">
        <f>SUMIFS(Out!$I$5:$I$619,Out!$S$5:$S$619,"Despesa",Out!$F$5:$F$619,CPagar!$D230,Out!$J$5:$J$619,"Não Pago")</f>
        <v>0</v>
      </c>
      <c r="O230" s="65">
        <f>SUMIFS(Nov!$I$5:$I$619,Nov!$S$5:$S$619,"Despesa",Nov!$F$5:$F$619,CPagar!$D230,Nov!$J$5:$J$619,"Não Pago")</f>
        <v>0</v>
      </c>
      <c r="P230" s="65">
        <f>SUMIFS(Dez!$I$5:$I$619,Dez!$S$5:$S$619,"Despesa",Dez!$F$5:$F$619,CPagar!$D230,Dez!$J$5:$J$619,"Não Pago")</f>
        <v>0</v>
      </c>
      <c r="Q230" s="62">
        <f t="shared" si="30"/>
        <v>0</v>
      </c>
    </row>
    <row r="231" spans="3:17" ht="28.5" customHeight="1" thickTop="1" thickBot="1" x14ac:dyDescent="0.25">
      <c r="C231" s="45" t="str">
        <f>'PC Despesas'!I26</f>
        <v>5.3.22</v>
      </c>
      <c r="D231" s="46" t="str">
        <f>VLOOKUP(C231,'PC Despesas'!$I$4:$J$103,2,FALSE)</f>
        <v>-</v>
      </c>
      <c r="E231" s="65">
        <f>SUMIFS(Jan!$I$5:$I$619,Jan!$S$5:$S$619,"Despesa",Jan!$F$5:$F$619,CPagar!$D231,Jan!$J$5:$J$619,"Não Pago")</f>
        <v>0</v>
      </c>
      <c r="F231" s="65">
        <f>SUMIFS(Fev!$I$5:$I$619,Fev!$S$5:$S$619,"Despesa",Fev!$F$5:$F$619,CPagar!$D231,Fev!$J$5:$J$619,"Não Pago")</f>
        <v>0</v>
      </c>
      <c r="G231" s="65">
        <f>SUMIFS(Mar!$I$5:$I$619,Mar!$S$5:$S$619,"Despesa",Mar!$F$5:$F$619,CPagar!$D231,Mar!$J$5:$J$619,"Não Pago")</f>
        <v>0</v>
      </c>
      <c r="H231" s="65">
        <f>SUMIFS(Abr!$I$5:$I$619,Abr!$S$5:$S$619,"Despesa",Abr!$F$5:$F$619,CPagar!$D231,Abr!$J$5:$J$619,"Não Pago")</f>
        <v>0</v>
      </c>
      <c r="I231" s="65">
        <f>SUMIFS(Mai!$I$5:$I$619,Mai!$S$5:$S$619,"Despesa",Mai!$F$5:$F$619,CPagar!$D231,Mai!$J$5:$J$619,"Não Pago")</f>
        <v>0</v>
      </c>
      <c r="J231" s="65">
        <f>SUMIFS(Jun!$I$5:$I$619,Jun!$S$5:$S$619,"Despesa",Jun!$F$5:$F$619,CPagar!$D231,Jun!$J$5:$J$619,"Não Pago")</f>
        <v>0</v>
      </c>
      <c r="K231" s="65">
        <f>SUMIFS(Jul!$I$5:$I$619,Jul!$S$5:$S$619,"Despesa",Jul!$F$5:$F$619,CPagar!$D231,Jul!$J$5:$J$619,"Não Pago")</f>
        <v>0</v>
      </c>
      <c r="L231" s="65">
        <f>SUMIFS(Ago!$I$5:$I$619,Ago!$S$5:$S$619,"Despesa",Ago!$F$5:$F$619,CPagar!$D231,Ago!$J$5:$J$619,"Não Pago")</f>
        <v>0</v>
      </c>
      <c r="M231" s="65">
        <f>SUMIFS(Set!$I$5:$I$619,Set!$S$5:$S$619,"Despesa",Set!$F$5:$F$619,CPagar!$D231,Set!$J$5:$J$619,"Não Pago")</f>
        <v>0</v>
      </c>
      <c r="N231" s="65">
        <f>SUMIFS(Out!$I$5:$I$619,Out!$S$5:$S$619,"Despesa",Out!$F$5:$F$619,CPagar!$D231,Out!$J$5:$J$619,"Não Pago")</f>
        <v>0</v>
      </c>
      <c r="O231" s="65">
        <f>SUMIFS(Nov!$I$5:$I$619,Nov!$S$5:$S$619,"Despesa",Nov!$F$5:$F$619,CPagar!$D231,Nov!$J$5:$J$619,"Não Pago")</f>
        <v>0</v>
      </c>
      <c r="P231" s="65">
        <f>SUMIFS(Dez!$I$5:$I$619,Dez!$S$5:$S$619,"Despesa",Dez!$F$5:$F$619,CPagar!$D231,Dez!$J$5:$J$619,"Não Pago")</f>
        <v>0</v>
      </c>
      <c r="Q231" s="62">
        <f t="shared" si="30"/>
        <v>0</v>
      </c>
    </row>
    <row r="232" spans="3:17" ht="28.5" customHeight="1" thickTop="1" thickBot="1" x14ac:dyDescent="0.25">
      <c r="C232" s="45" t="str">
        <f>'PC Despesas'!I27</f>
        <v>5.3.23</v>
      </c>
      <c r="D232" s="46" t="str">
        <f>VLOOKUP(C232,'PC Despesas'!$I$4:$J$103,2,FALSE)</f>
        <v>-</v>
      </c>
      <c r="E232" s="65">
        <f>SUMIFS(Jan!$I$5:$I$619,Jan!$S$5:$S$619,"Despesa",Jan!$F$5:$F$619,CPagar!$D232,Jan!$J$5:$J$619,"Não Pago")</f>
        <v>0</v>
      </c>
      <c r="F232" s="65">
        <f>SUMIFS(Fev!$I$5:$I$619,Fev!$S$5:$S$619,"Despesa",Fev!$F$5:$F$619,CPagar!$D232,Fev!$J$5:$J$619,"Não Pago")</f>
        <v>0</v>
      </c>
      <c r="G232" s="65">
        <f>SUMIFS(Mar!$I$5:$I$619,Mar!$S$5:$S$619,"Despesa",Mar!$F$5:$F$619,CPagar!$D232,Mar!$J$5:$J$619,"Não Pago")</f>
        <v>0</v>
      </c>
      <c r="H232" s="65">
        <f>SUMIFS(Abr!$I$5:$I$619,Abr!$S$5:$S$619,"Despesa",Abr!$F$5:$F$619,CPagar!$D232,Abr!$J$5:$J$619,"Não Pago")</f>
        <v>0</v>
      </c>
      <c r="I232" s="65">
        <f>SUMIFS(Mai!$I$5:$I$619,Mai!$S$5:$S$619,"Despesa",Mai!$F$5:$F$619,CPagar!$D232,Mai!$J$5:$J$619,"Não Pago")</f>
        <v>0</v>
      </c>
      <c r="J232" s="65">
        <f>SUMIFS(Jun!$I$5:$I$619,Jun!$S$5:$S$619,"Despesa",Jun!$F$5:$F$619,CPagar!$D232,Jun!$J$5:$J$619,"Não Pago")</f>
        <v>0</v>
      </c>
      <c r="K232" s="65">
        <f>SUMIFS(Jul!$I$5:$I$619,Jul!$S$5:$S$619,"Despesa",Jul!$F$5:$F$619,CPagar!$D232,Jul!$J$5:$J$619,"Não Pago")</f>
        <v>0</v>
      </c>
      <c r="L232" s="65">
        <f>SUMIFS(Ago!$I$5:$I$619,Ago!$S$5:$S$619,"Despesa",Ago!$F$5:$F$619,CPagar!$D232,Ago!$J$5:$J$619,"Não Pago")</f>
        <v>0</v>
      </c>
      <c r="M232" s="65">
        <f>SUMIFS(Set!$I$5:$I$619,Set!$S$5:$S$619,"Despesa",Set!$F$5:$F$619,CPagar!$D232,Set!$J$5:$J$619,"Não Pago")</f>
        <v>0</v>
      </c>
      <c r="N232" s="65">
        <f>SUMIFS(Out!$I$5:$I$619,Out!$S$5:$S$619,"Despesa",Out!$F$5:$F$619,CPagar!$D232,Out!$J$5:$J$619,"Não Pago")</f>
        <v>0</v>
      </c>
      <c r="O232" s="65">
        <f>SUMIFS(Nov!$I$5:$I$619,Nov!$S$5:$S$619,"Despesa",Nov!$F$5:$F$619,CPagar!$D232,Nov!$J$5:$J$619,"Não Pago")</f>
        <v>0</v>
      </c>
      <c r="P232" s="65">
        <f>SUMIFS(Dez!$I$5:$I$619,Dez!$S$5:$S$619,"Despesa",Dez!$F$5:$F$619,CPagar!$D232,Dez!$J$5:$J$619,"Não Pago")</f>
        <v>0</v>
      </c>
      <c r="Q232" s="62">
        <f t="shared" si="30"/>
        <v>0</v>
      </c>
    </row>
    <row r="233" spans="3:17" ht="28.5" customHeight="1" thickTop="1" thickBot="1" x14ac:dyDescent="0.25">
      <c r="C233" s="45" t="str">
        <f>'PC Despesas'!I28</f>
        <v>5.3.24</v>
      </c>
      <c r="D233" s="46" t="str">
        <f>VLOOKUP(C233,'PC Despesas'!$I$4:$J$103,2,FALSE)</f>
        <v>-</v>
      </c>
      <c r="E233" s="65">
        <f>SUMIFS(Jan!$I$5:$I$619,Jan!$S$5:$S$619,"Despesa",Jan!$F$5:$F$619,CPagar!$D233,Jan!$J$5:$J$619,"Não Pago")</f>
        <v>0</v>
      </c>
      <c r="F233" s="65">
        <f>SUMIFS(Fev!$I$5:$I$619,Fev!$S$5:$S$619,"Despesa",Fev!$F$5:$F$619,CPagar!$D233,Fev!$J$5:$J$619,"Não Pago")</f>
        <v>0</v>
      </c>
      <c r="G233" s="65">
        <f>SUMIFS(Mar!$I$5:$I$619,Mar!$S$5:$S$619,"Despesa",Mar!$F$5:$F$619,CPagar!$D233,Mar!$J$5:$J$619,"Não Pago")</f>
        <v>0</v>
      </c>
      <c r="H233" s="65">
        <f>SUMIFS(Abr!$I$5:$I$619,Abr!$S$5:$S$619,"Despesa",Abr!$F$5:$F$619,CPagar!$D233,Abr!$J$5:$J$619,"Não Pago")</f>
        <v>0</v>
      </c>
      <c r="I233" s="65">
        <f>SUMIFS(Mai!$I$5:$I$619,Mai!$S$5:$S$619,"Despesa",Mai!$F$5:$F$619,CPagar!$D233,Mai!$J$5:$J$619,"Não Pago")</f>
        <v>0</v>
      </c>
      <c r="J233" s="65">
        <f>SUMIFS(Jun!$I$5:$I$619,Jun!$S$5:$S$619,"Despesa",Jun!$F$5:$F$619,CPagar!$D233,Jun!$J$5:$J$619,"Não Pago")</f>
        <v>0</v>
      </c>
      <c r="K233" s="65">
        <f>SUMIFS(Jul!$I$5:$I$619,Jul!$S$5:$S$619,"Despesa",Jul!$F$5:$F$619,CPagar!$D233,Jul!$J$5:$J$619,"Não Pago")</f>
        <v>0</v>
      </c>
      <c r="L233" s="65">
        <f>SUMIFS(Ago!$I$5:$I$619,Ago!$S$5:$S$619,"Despesa",Ago!$F$5:$F$619,CPagar!$D233,Ago!$J$5:$J$619,"Não Pago")</f>
        <v>0</v>
      </c>
      <c r="M233" s="65">
        <f>SUMIFS(Set!$I$5:$I$619,Set!$S$5:$S$619,"Despesa",Set!$F$5:$F$619,CPagar!$D233,Set!$J$5:$J$619,"Não Pago")</f>
        <v>0</v>
      </c>
      <c r="N233" s="65">
        <f>SUMIFS(Out!$I$5:$I$619,Out!$S$5:$S$619,"Despesa",Out!$F$5:$F$619,CPagar!$D233,Out!$J$5:$J$619,"Não Pago")</f>
        <v>0</v>
      </c>
      <c r="O233" s="65">
        <f>SUMIFS(Nov!$I$5:$I$619,Nov!$S$5:$S$619,"Despesa",Nov!$F$5:$F$619,CPagar!$D233,Nov!$J$5:$J$619,"Não Pago")</f>
        <v>0</v>
      </c>
      <c r="P233" s="65">
        <f>SUMIFS(Dez!$I$5:$I$619,Dez!$S$5:$S$619,"Despesa",Dez!$F$5:$F$619,CPagar!$D233,Dez!$J$5:$J$619,"Não Pago")</f>
        <v>0</v>
      </c>
      <c r="Q233" s="62">
        <f t="shared" si="30"/>
        <v>0</v>
      </c>
    </row>
    <row r="234" spans="3:17" ht="28.5" customHeight="1" thickTop="1" thickBot="1" x14ac:dyDescent="0.25">
      <c r="C234" s="45" t="str">
        <f>'PC Despesas'!I29</f>
        <v>5.3.25</v>
      </c>
      <c r="D234" s="46" t="str">
        <f>VLOOKUP(C234,'PC Despesas'!$I$4:$J$103,2,FALSE)</f>
        <v>-</v>
      </c>
      <c r="E234" s="65">
        <f>SUMIFS(Jan!$I$5:$I$619,Jan!$S$5:$S$619,"Despesa",Jan!$F$5:$F$619,CPagar!$D234,Jan!$J$5:$J$619,"Não Pago")</f>
        <v>0</v>
      </c>
      <c r="F234" s="65">
        <f>SUMIFS(Fev!$I$5:$I$619,Fev!$S$5:$S$619,"Despesa",Fev!$F$5:$F$619,CPagar!$D234,Fev!$J$5:$J$619,"Não Pago")</f>
        <v>0</v>
      </c>
      <c r="G234" s="65">
        <f>SUMIFS(Mar!$I$5:$I$619,Mar!$S$5:$S$619,"Despesa",Mar!$F$5:$F$619,CPagar!$D234,Mar!$J$5:$J$619,"Não Pago")</f>
        <v>0</v>
      </c>
      <c r="H234" s="65">
        <f>SUMIFS(Abr!$I$5:$I$619,Abr!$S$5:$S$619,"Despesa",Abr!$F$5:$F$619,CPagar!$D234,Abr!$J$5:$J$619,"Não Pago")</f>
        <v>0</v>
      </c>
      <c r="I234" s="65">
        <f>SUMIFS(Mai!$I$5:$I$619,Mai!$S$5:$S$619,"Despesa",Mai!$F$5:$F$619,CPagar!$D234,Mai!$J$5:$J$619,"Não Pago")</f>
        <v>0</v>
      </c>
      <c r="J234" s="65">
        <f>SUMIFS(Jun!$I$5:$I$619,Jun!$S$5:$S$619,"Despesa",Jun!$F$5:$F$619,CPagar!$D234,Jun!$J$5:$J$619,"Não Pago")</f>
        <v>0</v>
      </c>
      <c r="K234" s="65">
        <f>SUMIFS(Jul!$I$5:$I$619,Jul!$S$5:$S$619,"Despesa",Jul!$F$5:$F$619,CPagar!$D234,Jul!$J$5:$J$619,"Não Pago")</f>
        <v>0</v>
      </c>
      <c r="L234" s="65">
        <f>SUMIFS(Ago!$I$5:$I$619,Ago!$S$5:$S$619,"Despesa",Ago!$F$5:$F$619,CPagar!$D234,Ago!$J$5:$J$619,"Não Pago")</f>
        <v>0</v>
      </c>
      <c r="M234" s="65">
        <f>SUMIFS(Set!$I$5:$I$619,Set!$S$5:$S$619,"Despesa",Set!$F$5:$F$619,CPagar!$D234,Set!$J$5:$J$619,"Não Pago")</f>
        <v>0</v>
      </c>
      <c r="N234" s="65">
        <f>SUMIFS(Out!$I$5:$I$619,Out!$S$5:$S$619,"Despesa",Out!$F$5:$F$619,CPagar!$D234,Out!$J$5:$J$619,"Não Pago")</f>
        <v>0</v>
      </c>
      <c r="O234" s="65">
        <f>SUMIFS(Nov!$I$5:$I$619,Nov!$S$5:$S$619,"Despesa",Nov!$F$5:$F$619,CPagar!$D234,Nov!$J$5:$J$619,"Não Pago")</f>
        <v>0</v>
      </c>
      <c r="P234" s="65">
        <f>SUMIFS(Dez!$I$5:$I$619,Dez!$S$5:$S$619,"Despesa",Dez!$F$5:$F$619,CPagar!$D234,Dez!$J$5:$J$619,"Não Pago")</f>
        <v>0</v>
      </c>
      <c r="Q234" s="62">
        <f t="shared" si="30"/>
        <v>0</v>
      </c>
    </row>
    <row r="235" spans="3:17" ht="28.5" customHeight="1" thickTop="1" thickBot="1" x14ac:dyDescent="0.25">
      <c r="C235" s="45" t="str">
        <f>'PC Despesas'!I30</f>
        <v>5.3.26</v>
      </c>
      <c r="D235" s="46" t="str">
        <f>VLOOKUP(C235,'PC Despesas'!$I$4:$J$103,2,FALSE)</f>
        <v>-</v>
      </c>
      <c r="E235" s="65">
        <f>SUMIFS(Jan!$I$5:$I$619,Jan!$S$5:$S$619,"Despesa",Jan!$F$5:$F$619,CPagar!$D235,Jan!$J$5:$J$619,"Não Pago")</f>
        <v>0</v>
      </c>
      <c r="F235" s="65">
        <f>SUMIFS(Fev!$I$5:$I$619,Fev!$S$5:$S$619,"Despesa",Fev!$F$5:$F$619,CPagar!$D235,Fev!$J$5:$J$619,"Não Pago")</f>
        <v>0</v>
      </c>
      <c r="G235" s="65">
        <f>SUMIFS(Mar!$I$5:$I$619,Mar!$S$5:$S$619,"Despesa",Mar!$F$5:$F$619,CPagar!$D235,Mar!$J$5:$J$619,"Não Pago")</f>
        <v>0</v>
      </c>
      <c r="H235" s="65">
        <f>SUMIFS(Abr!$I$5:$I$619,Abr!$S$5:$S$619,"Despesa",Abr!$F$5:$F$619,CPagar!$D235,Abr!$J$5:$J$619,"Não Pago")</f>
        <v>0</v>
      </c>
      <c r="I235" s="65">
        <f>SUMIFS(Mai!$I$5:$I$619,Mai!$S$5:$S$619,"Despesa",Mai!$F$5:$F$619,CPagar!$D235,Mai!$J$5:$J$619,"Não Pago")</f>
        <v>0</v>
      </c>
      <c r="J235" s="65">
        <f>SUMIFS(Jun!$I$5:$I$619,Jun!$S$5:$S$619,"Despesa",Jun!$F$5:$F$619,CPagar!$D235,Jun!$J$5:$J$619,"Não Pago")</f>
        <v>0</v>
      </c>
      <c r="K235" s="65">
        <f>SUMIFS(Jul!$I$5:$I$619,Jul!$S$5:$S$619,"Despesa",Jul!$F$5:$F$619,CPagar!$D235,Jul!$J$5:$J$619,"Não Pago")</f>
        <v>0</v>
      </c>
      <c r="L235" s="65">
        <f>SUMIFS(Ago!$I$5:$I$619,Ago!$S$5:$S$619,"Despesa",Ago!$F$5:$F$619,CPagar!$D235,Ago!$J$5:$J$619,"Não Pago")</f>
        <v>0</v>
      </c>
      <c r="M235" s="65">
        <f>SUMIFS(Set!$I$5:$I$619,Set!$S$5:$S$619,"Despesa",Set!$F$5:$F$619,CPagar!$D235,Set!$J$5:$J$619,"Não Pago")</f>
        <v>0</v>
      </c>
      <c r="N235" s="65">
        <f>SUMIFS(Out!$I$5:$I$619,Out!$S$5:$S$619,"Despesa",Out!$F$5:$F$619,CPagar!$D235,Out!$J$5:$J$619,"Não Pago")</f>
        <v>0</v>
      </c>
      <c r="O235" s="65">
        <f>SUMIFS(Nov!$I$5:$I$619,Nov!$S$5:$S$619,"Despesa",Nov!$F$5:$F$619,CPagar!$D235,Nov!$J$5:$J$619,"Não Pago")</f>
        <v>0</v>
      </c>
      <c r="P235" s="65">
        <f>SUMIFS(Dez!$I$5:$I$619,Dez!$S$5:$S$619,"Despesa",Dez!$F$5:$F$619,CPagar!$D235,Dez!$J$5:$J$619,"Não Pago")</f>
        <v>0</v>
      </c>
      <c r="Q235" s="62">
        <f t="shared" si="30"/>
        <v>0</v>
      </c>
    </row>
    <row r="236" spans="3:17" ht="28.5" customHeight="1" thickTop="1" thickBot="1" x14ac:dyDescent="0.25">
      <c r="C236" s="45" t="str">
        <f>'PC Despesas'!I31</f>
        <v>5.3.27</v>
      </c>
      <c r="D236" s="46" t="str">
        <f>VLOOKUP(C236,'PC Despesas'!$I$4:$J$103,2,FALSE)</f>
        <v>-</v>
      </c>
      <c r="E236" s="65">
        <f>SUMIFS(Jan!$I$5:$I$619,Jan!$S$5:$S$619,"Despesa",Jan!$F$5:$F$619,CPagar!$D236,Jan!$J$5:$J$619,"Não Pago")</f>
        <v>0</v>
      </c>
      <c r="F236" s="65">
        <f>SUMIFS(Fev!$I$5:$I$619,Fev!$S$5:$S$619,"Despesa",Fev!$F$5:$F$619,CPagar!$D236,Fev!$J$5:$J$619,"Não Pago")</f>
        <v>0</v>
      </c>
      <c r="G236" s="65">
        <f>SUMIFS(Mar!$I$5:$I$619,Mar!$S$5:$S$619,"Despesa",Mar!$F$5:$F$619,CPagar!$D236,Mar!$J$5:$J$619,"Não Pago")</f>
        <v>0</v>
      </c>
      <c r="H236" s="65">
        <f>SUMIFS(Abr!$I$5:$I$619,Abr!$S$5:$S$619,"Despesa",Abr!$F$5:$F$619,CPagar!$D236,Abr!$J$5:$J$619,"Não Pago")</f>
        <v>0</v>
      </c>
      <c r="I236" s="65">
        <f>SUMIFS(Mai!$I$5:$I$619,Mai!$S$5:$S$619,"Despesa",Mai!$F$5:$F$619,CPagar!$D236,Mai!$J$5:$J$619,"Não Pago")</f>
        <v>0</v>
      </c>
      <c r="J236" s="65">
        <f>SUMIFS(Jun!$I$5:$I$619,Jun!$S$5:$S$619,"Despesa",Jun!$F$5:$F$619,CPagar!$D236,Jun!$J$5:$J$619,"Não Pago")</f>
        <v>0</v>
      </c>
      <c r="K236" s="65">
        <f>SUMIFS(Jul!$I$5:$I$619,Jul!$S$5:$S$619,"Despesa",Jul!$F$5:$F$619,CPagar!$D236,Jul!$J$5:$J$619,"Não Pago")</f>
        <v>0</v>
      </c>
      <c r="L236" s="65">
        <f>SUMIFS(Ago!$I$5:$I$619,Ago!$S$5:$S$619,"Despesa",Ago!$F$5:$F$619,CPagar!$D236,Ago!$J$5:$J$619,"Não Pago")</f>
        <v>0</v>
      </c>
      <c r="M236" s="65">
        <f>SUMIFS(Set!$I$5:$I$619,Set!$S$5:$S$619,"Despesa",Set!$F$5:$F$619,CPagar!$D236,Set!$J$5:$J$619,"Não Pago")</f>
        <v>0</v>
      </c>
      <c r="N236" s="65">
        <f>SUMIFS(Out!$I$5:$I$619,Out!$S$5:$S$619,"Despesa",Out!$F$5:$F$619,CPagar!$D236,Out!$J$5:$J$619,"Não Pago")</f>
        <v>0</v>
      </c>
      <c r="O236" s="65">
        <f>SUMIFS(Nov!$I$5:$I$619,Nov!$S$5:$S$619,"Despesa",Nov!$F$5:$F$619,CPagar!$D236,Nov!$J$5:$J$619,"Não Pago")</f>
        <v>0</v>
      </c>
      <c r="P236" s="65">
        <f>SUMIFS(Dez!$I$5:$I$619,Dez!$S$5:$S$619,"Despesa",Dez!$F$5:$F$619,CPagar!$D236,Dez!$J$5:$J$619,"Não Pago")</f>
        <v>0</v>
      </c>
      <c r="Q236" s="62">
        <f t="shared" si="30"/>
        <v>0</v>
      </c>
    </row>
    <row r="237" spans="3:17" ht="28.5" customHeight="1" thickTop="1" thickBot="1" x14ac:dyDescent="0.25">
      <c r="C237" s="45" t="str">
        <f>'PC Despesas'!I32</f>
        <v>5.3.28</v>
      </c>
      <c r="D237" s="46" t="str">
        <f>VLOOKUP(C237,'PC Despesas'!$I$4:$J$103,2,FALSE)</f>
        <v>-</v>
      </c>
      <c r="E237" s="65">
        <f>SUMIFS(Jan!$I$5:$I$619,Jan!$S$5:$S$619,"Despesa",Jan!$F$5:$F$619,CPagar!$D237,Jan!$J$5:$J$619,"Não Pago")</f>
        <v>0</v>
      </c>
      <c r="F237" s="65">
        <f>SUMIFS(Fev!$I$5:$I$619,Fev!$S$5:$S$619,"Despesa",Fev!$F$5:$F$619,CPagar!$D237,Fev!$J$5:$J$619,"Não Pago")</f>
        <v>0</v>
      </c>
      <c r="G237" s="65">
        <f>SUMIFS(Mar!$I$5:$I$619,Mar!$S$5:$S$619,"Despesa",Mar!$F$5:$F$619,CPagar!$D237,Mar!$J$5:$J$619,"Não Pago")</f>
        <v>0</v>
      </c>
      <c r="H237" s="65">
        <f>SUMIFS(Abr!$I$5:$I$619,Abr!$S$5:$S$619,"Despesa",Abr!$F$5:$F$619,CPagar!$D237,Abr!$J$5:$J$619,"Não Pago")</f>
        <v>0</v>
      </c>
      <c r="I237" s="65">
        <f>SUMIFS(Mai!$I$5:$I$619,Mai!$S$5:$S$619,"Despesa",Mai!$F$5:$F$619,CPagar!$D237,Mai!$J$5:$J$619,"Não Pago")</f>
        <v>0</v>
      </c>
      <c r="J237" s="65">
        <f>SUMIFS(Jun!$I$5:$I$619,Jun!$S$5:$S$619,"Despesa",Jun!$F$5:$F$619,CPagar!$D237,Jun!$J$5:$J$619,"Não Pago")</f>
        <v>0</v>
      </c>
      <c r="K237" s="65">
        <f>SUMIFS(Jul!$I$5:$I$619,Jul!$S$5:$S$619,"Despesa",Jul!$F$5:$F$619,CPagar!$D237,Jul!$J$5:$J$619,"Não Pago")</f>
        <v>0</v>
      </c>
      <c r="L237" s="65">
        <f>SUMIFS(Ago!$I$5:$I$619,Ago!$S$5:$S$619,"Despesa",Ago!$F$5:$F$619,CPagar!$D237,Ago!$J$5:$J$619,"Não Pago")</f>
        <v>0</v>
      </c>
      <c r="M237" s="65">
        <f>SUMIFS(Set!$I$5:$I$619,Set!$S$5:$S$619,"Despesa",Set!$F$5:$F$619,CPagar!$D237,Set!$J$5:$J$619,"Não Pago")</f>
        <v>0</v>
      </c>
      <c r="N237" s="65">
        <f>SUMIFS(Out!$I$5:$I$619,Out!$S$5:$S$619,"Despesa",Out!$F$5:$F$619,CPagar!$D237,Out!$J$5:$J$619,"Não Pago")</f>
        <v>0</v>
      </c>
      <c r="O237" s="65">
        <f>SUMIFS(Nov!$I$5:$I$619,Nov!$S$5:$S$619,"Despesa",Nov!$F$5:$F$619,CPagar!$D237,Nov!$J$5:$J$619,"Não Pago")</f>
        <v>0</v>
      </c>
      <c r="P237" s="65">
        <f>SUMIFS(Dez!$I$5:$I$619,Dez!$S$5:$S$619,"Despesa",Dez!$F$5:$F$619,CPagar!$D237,Dez!$J$5:$J$619,"Não Pago")</f>
        <v>0</v>
      </c>
      <c r="Q237" s="62">
        <f t="shared" si="30"/>
        <v>0</v>
      </c>
    </row>
    <row r="238" spans="3:17" ht="28.5" customHeight="1" thickTop="1" thickBot="1" x14ac:dyDescent="0.25">
      <c r="C238" s="45" t="str">
        <f>'PC Despesas'!I33</f>
        <v>5.3.29</v>
      </c>
      <c r="D238" s="46" t="str">
        <f>VLOOKUP(C238,'PC Despesas'!$I$4:$J$103,2,FALSE)</f>
        <v>-</v>
      </c>
      <c r="E238" s="65">
        <f>SUMIFS(Jan!$I$5:$I$619,Jan!$S$5:$S$619,"Despesa",Jan!$F$5:$F$619,CPagar!$D238,Jan!$J$5:$J$619,"Não Pago")</f>
        <v>0</v>
      </c>
      <c r="F238" s="65">
        <f>SUMIFS(Fev!$I$5:$I$619,Fev!$S$5:$S$619,"Despesa",Fev!$F$5:$F$619,CPagar!$D238,Fev!$J$5:$J$619,"Não Pago")</f>
        <v>0</v>
      </c>
      <c r="G238" s="65">
        <f>SUMIFS(Mar!$I$5:$I$619,Mar!$S$5:$S$619,"Despesa",Mar!$F$5:$F$619,CPagar!$D238,Mar!$J$5:$J$619,"Não Pago")</f>
        <v>0</v>
      </c>
      <c r="H238" s="65">
        <f>SUMIFS(Abr!$I$5:$I$619,Abr!$S$5:$S$619,"Despesa",Abr!$F$5:$F$619,CPagar!$D238,Abr!$J$5:$J$619,"Não Pago")</f>
        <v>0</v>
      </c>
      <c r="I238" s="65">
        <f>SUMIFS(Mai!$I$5:$I$619,Mai!$S$5:$S$619,"Despesa",Mai!$F$5:$F$619,CPagar!$D238,Mai!$J$5:$J$619,"Não Pago")</f>
        <v>0</v>
      </c>
      <c r="J238" s="65">
        <f>SUMIFS(Jun!$I$5:$I$619,Jun!$S$5:$S$619,"Despesa",Jun!$F$5:$F$619,CPagar!$D238,Jun!$J$5:$J$619,"Não Pago")</f>
        <v>0</v>
      </c>
      <c r="K238" s="65">
        <f>SUMIFS(Jul!$I$5:$I$619,Jul!$S$5:$S$619,"Despesa",Jul!$F$5:$F$619,CPagar!$D238,Jul!$J$5:$J$619,"Não Pago")</f>
        <v>0</v>
      </c>
      <c r="L238" s="65">
        <f>SUMIFS(Ago!$I$5:$I$619,Ago!$S$5:$S$619,"Despesa",Ago!$F$5:$F$619,CPagar!$D238,Ago!$J$5:$J$619,"Não Pago")</f>
        <v>0</v>
      </c>
      <c r="M238" s="65">
        <f>SUMIFS(Set!$I$5:$I$619,Set!$S$5:$S$619,"Despesa",Set!$F$5:$F$619,CPagar!$D238,Set!$J$5:$J$619,"Não Pago")</f>
        <v>0</v>
      </c>
      <c r="N238" s="65">
        <f>SUMIFS(Out!$I$5:$I$619,Out!$S$5:$S$619,"Despesa",Out!$F$5:$F$619,CPagar!$D238,Out!$J$5:$J$619,"Não Pago")</f>
        <v>0</v>
      </c>
      <c r="O238" s="65">
        <f>SUMIFS(Nov!$I$5:$I$619,Nov!$S$5:$S$619,"Despesa",Nov!$F$5:$F$619,CPagar!$D238,Nov!$J$5:$J$619,"Não Pago")</f>
        <v>0</v>
      </c>
      <c r="P238" s="65">
        <f>SUMIFS(Dez!$I$5:$I$619,Dez!$S$5:$S$619,"Despesa",Dez!$F$5:$F$619,CPagar!$D238,Dez!$J$5:$J$619,"Não Pago")</f>
        <v>0</v>
      </c>
      <c r="Q238" s="62">
        <f t="shared" si="30"/>
        <v>0</v>
      </c>
    </row>
    <row r="239" spans="3:17" ht="28.5" customHeight="1" thickTop="1" thickBot="1" x14ac:dyDescent="0.25">
      <c r="C239" s="45" t="str">
        <f>'PC Despesas'!I34</f>
        <v>5.3.30</v>
      </c>
      <c r="D239" s="46" t="str">
        <f>VLOOKUP(C239,'PC Despesas'!$I$4:$J$103,2,FALSE)</f>
        <v>-</v>
      </c>
      <c r="E239" s="65">
        <f>SUMIFS(Jan!$I$5:$I$619,Jan!$S$5:$S$619,"Despesa",Jan!$F$5:$F$619,CPagar!$D239,Jan!$J$5:$J$619,"Não Pago")</f>
        <v>0</v>
      </c>
      <c r="F239" s="65">
        <f>SUMIFS(Fev!$I$5:$I$619,Fev!$S$5:$S$619,"Despesa",Fev!$F$5:$F$619,CPagar!$D239,Fev!$J$5:$J$619,"Não Pago")</f>
        <v>0</v>
      </c>
      <c r="G239" s="65">
        <f>SUMIFS(Mar!$I$5:$I$619,Mar!$S$5:$S$619,"Despesa",Mar!$F$5:$F$619,CPagar!$D239,Mar!$J$5:$J$619,"Não Pago")</f>
        <v>0</v>
      </c>
      <c r="H239" s="65">
        <f>SUMIFS(Abr!$I$5:$I$619,Abr!$S$5:$S$619,"Despesa",Abr!$F$5:$F$619,CPagar!$D239,Abr!$J$5:$J$619,"Não Pago")</f>
        <v>0</v>
      </c>
      <c r="I239" s="65">
        <f>SUMIFS(Mai!$I$5:$I$619,Mai!$S$5:$S$619,"Despesa",Mai!$F$5:$F$619,CPagar!$D239,Mai!$J$5:$J$619,"Não Pago")</f>
        <v>0</v>
      </c>
      <c r="J239" s="65">
        <f>SUMIFS(Jun!$I$5:$I$619,Jun!$S$5:$S$619,"Despesa",Jun!$F$5:$F$619,CPagar!$D239,Jun!$J$5:$J$619,"Não Pago")</f>
        <v>0</v>
      </c>
      <c r="K239" s="65">
        <f>SUMIFS(Jul!$I$5:$I$619,Jul!$S$5:$S$619,"Despesa",Jul!$F$5:$F$619,CPagar!$D239,Jul!$J$5:$J$619,"Não Pago")</f>
        <v>0</v>
      </c>
      <c r="L239" s="65">
        <f>SUMIFS(Ago!$I$5:$I$619,Ago!$S$5:$S$619,"Despesa",Ago!$F$5:$F$619,CPagar!$D239,Ago!$J$5:$J$619,"Não Pago")</f>
        <v>0</v>
      </c>
      <c r="M239" s="65">
        <f>SUMIFS(Set!$I$5:$I$619,Set!$S$5:$S$619,"Despesa",Set!$F$5:$F$619,CPagar!$D239,Set!$J$5:$J$619,"Não Pago")</f>
        <v>0</v>
      </c>
      <c r="N239" s="65">
        <f>SUMIFS(Out!$I$5:$I$619,Out!$S$5:$S$619,"Despesa",Out!$F$5:$F$619,CPagar!$D239,Out!$J$5:$J$619,"Não Pago")</f>
        <v>0</v>
      </c>
      <c r="O239" s="65">
        <f>SUMIFS(Nov!$I$5:$I$619,Nov!$S$5:$S$619,"Despesa",Nov!$F$5:$F$619,CPagar!$D239,Nov!$J$5:$J$619,"Não Pago")</f>
        <v>0</v>
      </c>
      <c r="P239" s="65">
        <f>SUMIFS(Dez!$I$5:$I$619,Dez!$S$5:$S$619,"Despesa",Dez!$F$5:$F$619,CPagar!$D239,Dez!$J$5:$J$619,"Não Pago")</f>
        <v>0</v>
      </c>
      <c r="Q239" s="62">
        <f t="shared" si="30"/>
        <v>0</v>
      </c>
    </row>
    <row r="240" spans="3:17" ht="28.5" customHeight="1" thickTop="1" thickBot="1" x14ac:dyDescent="0.25">
      <c r="C240" s="45" t="str">
        <f>'PC Despesas'!I35</f>
        <v>5.3.31</v>
      </c>
      <c r="D240" s="46" t="str">
        <f>VLOOKUP(C240,'PC Despesas'!$I$4:$J$103,2,FALSE)</f>
        <v>-</v>
      </c>
      <c r="E240" s="65">
        <f>SUMIFS(Jan!$I$5:$I$619,Jan!$S$5:$S$619,"Despesa",Jan!$F$5:$F$619,CPagar!$D240,Jan!$J$5:$J$619,"Não Pago")</f>
        <v>0</v>
      </c>
      <c r="F240" s="65">
        <f>SUMIFS(Fev!$I$5:$I$619,Fev!$S$5:$S$619,"Despesa",Fev!$F$5:$F$619,CPagar!$D240,Fev!$J$5:$J$619,"Não Pago")</f>
        <v>0</v>
      </c>
      <c r="G240" s="65">
        <f>SUMIFS(Mar!$I$5:$I$619,Mar!$S$5:$S$619,"Despesa",Mar!$F$5:$F$619,CPagar!$D240,Mar!$J$5:$J$619,"Não Pago")</f>
        <v>0</v>
      </c>
      <c r="H240" s="65">
        <f>SUMIFS(Abr!$I$5:$I$619,Abr!$S$5:$S$619,"Despesa",Abr!$F$5:$F$619,CPagar!$D240,Abr!$J$5:$J$619,"Não Pago")</f>
        <v>0</v>
      </c>
      <c r="I240" s="65">
        <f>SUMIFS(Mai!$I$5:$I$619,Mai!$S$5:$S$619,"Despesa",Mai!$F$5:$F$619,CPagar!$D240,Mai!$J$5:$J$619,"Não Pago")</f>
        <v>0</v>
      </c>
      <c r="J240" s="65">
        <f>SUMIFS(Jun!$I$5:$I$619,Jun!$S$5:$S$619,"Despesa",Jun!$F$5:$F$619,CPagar!$D240,Jun!$J$5:$J$619,"Não Pago")</f>
        <v>0</v>
      </c>
      <c r="K240" s="65">
        <f>SUMIFS(Jul!$I$5:$I$619,Jul!$S$5:$S$619,"Despesa",Jul!$F$5:$F$619,CPagar!$D240,Jul!$J$5:$J$619,"Não Pago")</f>
        <v>0</v>
      </c>
      <c r="L240" s="65">
        <f>SUMIFS(Ago!$I$5:$I$619,Ago!$S$5:$S$619,"Despesa",Ago!$F$5:$F$619,CPagar!$D240,Ago!$J$5:$J$619,"Não Pago")</f>
        <v>0</v>
      </c>
      <c r="M240" s="65">
        <f>SUMIFS(Set!$I$5:$I$619,Set!$S$5:$S$619,"Despesa",Set!$F$5:$F$619,CPagar!$D240,Set!$J$5:$J$619,"Não Pago")</f>
        <v>0</v>
      </c>
      <c r="N240" s="65">
        <f>SUMIFS(Out!$I$5:$I$619,Out!$S$5:$S$619,"Despesa",Out!$F$5:$F$619,CPagar!$D240,Out!$J$5:$J$619,"Não Pago")</f>
        <v>0</v>
      </c>
      <c r="O240" s="65">
        <f>SUMIFS(Nov!$I$5:$I$619,Nov!$S$5:$S$619,"Despesa",Nov!$F$5:$F$619,CPagar!$D240,Nov!$J$5:$J$619,"Não Pago")</f>
        <v>0</v>
      </c>
      <c r="P240" s="65">
        <f>SUMIFS(Dez!$I$5:$I$619,Dez!$S$5:$S$619,"Despesa",Dez!$F$5:$F$619,CPagar!$D240,Dez!$J$5:$J$619,"Não Pago")</f>
        <v>0</v>
      </c>
      <c r="Q240" s="62">
        <f t="shared" si="30"/>
        <v>0</v>
      </c>
    </row>
    <row r="241" spans="3:17" ht="28.5" customHeight="1" thickTop="1" thickBot="1" x14ac:dyDescent="0.25">
      <c r="C241" s="45" t="str">
        <f>'PC Despesas'!I36</f>
        <v>5.3.32</v>
      </c>
      <c r="D241" s="46" t="str">
        <f>VLOOKUP(C241,'PC Despesas'!$I$4:$J$103,2,FALSE)</f>
        <v>-</v>
      </c>
      <c r="E241" s="65">
        <f>SUMIFS(Jan!$I$5:$I$619,Jan!$S$5:$S$619,"Despesa",Jan!$F$5:$F$619,CPagar!$D241,Jan!$J$5:$J$619,"Não Pago")</f>
        <v>0</v>
      </c>
      <c r="F241" s="65">
        <f>SUMIFS(Fev!$I$5:$I$619,Fev!$S$5:$S$619,"Despesa",Fev!$F$5:$F$619,CPagar!$D241,Fev!$J$5:$J$619,"Não Pago")</f>
        <v>0</v>
      </c>
      <c r="G241" s="65">
        <f>SUMIFS(Mar!$I$5:$I$619,Mar!$S$5:$S$619,"Despesa",Mar!$F$5:$F$619,CPagar!$D241,Mar!$J$5:$J$619,"Não Pago")</f>
        <v>0</v>
      </c>
      <c r="H241" s="65">
        <f>SUMIFS(Abr!$I$5:$I$619,Abr!$S$5:$S$619,"Despesa",Abr!$F$5:$F$619,CPagar!$D241,Abr!$J$5:$J$619,"Não Pago")</f>
        <v>0</v>
      </c>
      <c r="I241" s="65">
        <f>SUMIFS(Mai!$I$5:$I$619,Mai!$S$5:$S$619,"Despesa",Mai!$F$5:$F$619,CPagar!$D241,Mai!$J$5:$J$619,"Não Pago")</f>
        <v>0</v>
      </c>
      <c r="J241" s="65">
        <f>SUMIFS(Jun!$I$5:$I$619,Jun!$S$5:$S$619,"Despesa",Jun!$F$5:$F$619,CPagar!$D241,Jun!$J$5:$J$619,"Não Pago")</f>
        <v>0</v>
      </c>
      <c r="K241" s="65">
        <f>SUMIFS(Jul!$I$5:$I$619,Jul!$S$5:$S$619,"Despesa",Jul!$F$5:$F$619,CPagar!$D241,Jul!$J$5:$J$619,"Não Pago")</f>
        <v>0</v>
      </c>
      <c r="L241" s="65">
        <f>SUMIFS(Ago!$I$5:$I$619,Ago!$S$5:$S$619,"Despesa",Ago!$F$5:$F$619,CPagar!$D241,Ago!$J$5:$J$619,"Não Pago")</f>
        <v>0</v>
      </c>
      <c r="M241" s="65">
        <f>SUMIFS(Set!$I$5:$I$619,Set!$S$5:$S$619,"Despesa",Set!$F$5:$F$619,CPagar!$D241,Set!$J$5:$J$619,"Não Pago")</f>
        <v>0</v>
      </c>
      <c r="N241" s="65">
        <f>SUMIFS(Out!$I$5:$I$619,Out!$S$5:$S$619,"Despesa",Out!$F$5:$F$619,CPagar!$D241,Out!$J$5:$J$619,"Não Pago")</f>
        <v>0</v>
      </c>
      <c r="O241" s="65">
        <f>SUMIFS(Nov!$I$5:$I$619,Nov!$S$5:$S$619,"Despesa",Nov!$F$5:$F$619,CPagar!$D241,Nov!$J$5:$J$619,"Não Pago")</f>
        <v>0</v>
      </c>
      <c r="P241" s="65">
        <f>SUMIFS(Dez!$I$5:$I$619,Dez!$S$5:$S$619,"Despesa",Dez!$F$5:$F$619,CPagar!$D241,Dez!$J$5:$J$619,"Não Pago")</f>
        <v>0</v>
      </c>
      <c r="Q241" s="62">
        <f t="shared" si="30"/>
        <v>0</v>
      </c>
    </row>
    <row r="242" spans="3:17" ht="28.5" customHeight="1" thickTop="1" thickBot="1" x14ac:dyDescent="0.25">
      <c r="C242" s="45" t="str">
        <f>'PC Despesas'!I37</f>
        <v>5.3.33</v>
      </c>
      <c r="D242" s="46" t="str">
        <f>VLOOKUP(C242,'PC Despesas'!$I$4:$J$103,2,FALSE)</f>
        <v>-</v>
      </c>
      <c r="E242" s="65">
        <f>SUMIFS(Jan!$I$5:$I$619,Jan!$S$5:$S$619,"Despesa",Jan!$F$5:$F$619,CPagar!$D242,Jan!$J$5:$J$619,"Não Pago")</f>
        <v>0</v>
      </c>
      <c r="F242" s="65">
        <f>SUMIFS(Fev!$I$5:$I$619,Fev!$S$5:$S$619,"Despesa",Fev!$F$5:$F$619,CPagar!$D242,Fev!$J$5:$J$619,"Não Pago")</f>
        <v>0</v>
      </c>
      <c r="G242" s="65">
        <f>SUMIFS(Mar!$I$5:$I$619,Mar!$S$5:$S$619,"Despesa",Mar!$F$5:$F$619,CPagar!$D242,Mar!$J$5:$J$619,"Não Pago")</f>
        <v>0</v>
      </c>
      <c r="H242" s="65">
        <f>SUMIFS(Abr!$I$5:$I$619,Abr!$S$5:$S$619,"Despesa",Abr!$F$5:$F$619,CPagar!$D242,Abr!$J$5:$J$619,"Não Pago")</f>
        <v>0</v>
      </c>
      <c r="I242" s="65">
        <f>SUMIFS(Mai!$I$5:$I$619,Mai!$S$5:$S$619,"Despesa",Mai!$F$5:$F$619,CPagar!$D242,Mai!$J$5:$J$619,"Não Pago")</f>
        <v>0</v>
      </c>
      <c r="J242" s="65">
        <f>SUMIFS(Jun!$I$5:$I$619,Jun!$S$5:$S$619,"Despesa",Jun!$F$5:$F$619,CPagar!$D242,Jun!$J$5:$J$619,"Não Pago")</f>
        <v>0</v>
      </c>
      <c r="K242" s="65">
        <f>SUMIFS(Jul!$I$5:$I$619,Jul!$S$5:$S$619,"Despesa",Jul!$F$5:$F$619,CPagar!$D242,Jul!$J$5:$J$619,"Não Pago")</f>
        <v>0</v>
      </c>
      <c r="L242" s="65">
        <f>SUMIFS(Ago!$I$5:$I$619,Ago!$S$5:$S$619,"Despesa",Ago!$F$5:$F$619,CPagar!$D242,Ago!$J$5:$J$619,"Não Pago")</f>
        <v>0</v>
      </c>
      <c r="M242" s="65">
        <f>SUMIFS(Set!$I$5:$I$619,Set!$S$5:$S$619,"Despesa",Set!$F$5:$F$619,CPagar!$D242,Set!$J$5:$J$619,"Não Pago")</f>
        <v>0</v>
      </c>
      <c r="N242" s="65">
        <f>SUMIFS(Out!$I$5:$I$619,Out!$S$5:$S$619,"Despesa",Out!$F$5:$F$619,CPagar!$D242,Out!$J$5:$J$619,"Não Pago")</f>
        <v>0</v>
      </c>
      <c r="O242" s="65">
        <f>SUMIFS(Nov!$I$5:$I$619,Nov!$S$5:$S$619,"Despesa",Nov!$F$5:$F$619,CPagar!$D242,Nov!$J$5:$J$619,"Não Pago")</f>
        <v>0</v>
      </c>
      <c r="P242" s="65">
        <f>SUMIFS(Dez!$I$5:$I$619,Dez!$S$5:$S$619,"Despesa",Dez!$F$5:$F$619,CPagar!$D242,Dez!$J$5:$J$619,"Não Pago")</f>
        <v>0</v>
      </c>
      <c r="Q242" s="62">
        <f t="shared" si="30"/>
        <v>0</v>
      </c>
    </row>
    <row r="243" spans="3:17" ht="28.5" customHeight="1" thickTop="1" thickBot="1" x14ac:dyDescent="0.25">
      <c r="C243" s="45" t="str">
        <f>'PC Despesas'!I38</f>
        <v>5.3.34</v>
      </c>
      <c r="D243" s="46" t="str">
        <f>VLOOKUP(C243,'PC Despesas'!$I$4:$J$103,2,FALSE)</f>
        <v>-</v>
      </c>
      <c r="E243" s="65">
        <f>SUMIFS(Jan!$I$5:$I$619,Jan!$S$5:$S$619,"Despesa",Jan!$F$5:$F$619,CPagar!$D243,Jan!$J$5:$J$619,"Não Pago")</f>
        <v>0</v>
      </c>
      <c r="F243" s="65">
        <f>SUMIFS(Fev!$I$5:$I$619,Fev!$S$5:$S$619,"Despesa",Fev!$F$5:$F$619,CPagar!$D243,Fev!$J$5:$J$619,"Não Pago")</f>
        <v>0</v>
      </c>
      <c r="G243" s="65">
        <f>SUMIFS(Mar!$I$5:$I$619,Mar!$S$5:$S$619,"Despesa",Mar!$F$5:$F$619,CPagar!$D243,Mar!$J$5:$J$619,"Não Pago")</f>
        <v>0</v>
      </c>
      <c r="H243" s="65">
        <f>SUMIFS(Abr!$I$5:$I$619,Abr!$S$5:$S$619,"Despesa",Abr!$F$5:$F$619,CPagar!$D243,Abr!$J$5:$J$619,"Não Pago")</f>
        <v>0</v>
      </c>
      <c r="I243" s="65">
        <f>SUMIFS(Mai!$I$5:$I$619,Mai!$S$5:$S$619,"Despesa",Mai!$F$5:$F$619,CPagar!$D243,Mai!$J$5:$J$619,"Não Pago")</f>
        <v>0</v>
      </c>
      <c r="J243" s="65">
        <f>SUMIFS(Jun!$I$5:$I$619,Jun!$S$5:$S$619,"Despesa",Jun!$F$5:$F$619,CPagar!$D243,Jun!$J$5:$J$619,"Não Pago")</f>
        <v>0</v>
      </c>
      <c r="K243" s="65">
        <f>SUMIFS(Jul!$I$5:$I$619,Jul!$S$5:$S$619,"Despesa",Jul!$F$5:$F$619,CPagar!$D243,Jul!$J$5:$J$619,"Não Pago")</f>
        <v>0</v>
      </c>
      <c r="L243" s="65">
        <f>SUMIFS(Ago!$I$5:$I$619,Ago!$S$5:$S$619,"Despesa",Ago!$F$5:$F$619,CPagar!$D243,Ago!$J$5:$J$619,"Não Pago")</f>
        <v>0</v>
      </c>
      <c r="M243" s="65">
        <f>SUMIFS(Set!$I$5:$I$619,Set!$S$5:$S$619,"Despesa",Set!$F$5:$F$619,CPagar!$D243,Set!$J$5:$J$619,"Não Pago")</f>
        <v>0</v>
      </c>
      <c r="N243" s="65">
        <f>SUMIFS(Out!$I$5:$I$619,Out!$S$5:$S$619,"Despesa",Out!$F$5:$F$619,CPagar!$D243,Out!$J$5:$J$619,"Não Pago")</f>
        <v>0</v>
      </c>
      <c r="O243" s="65">
        <f>SUMIFS(Nov!$I$5:$I$619,Nov!$S$5:$S$619,"Despesa",Nov!$F$5:$F$619,CPagar!$D243,Nov!$J$5:$J$619,"Não Pago")</f>
        <v>0</v>
      </c>
      <c r="P243" s="65">
        <f>SUMIFS(Dez!$I$5:$I$619,Dez!$S$5:$S$619,"Despesa",Dez!$F$5:$F$619,CPagar!$D243,Dez!$J$5:$J$619,"Não Pago")</f>
        <v>0</v>
      </c>
      <c r="Q243" s="62">
        <f t="shared" si="30"/>
        <v>0</v>
      </c>
    </row>
    <row r="244" spans="3:17" ht="28.5" customHeight="1" thickTop="1" thickBot="1" x14ac:dyDescent="0.25">
      <c r="C244" s="45" t="str">
        <f>'PC Despesas'!I39</f>
        <v>5.3.35</v>
      </c>
      <c r="D244" s="46" t="str">
        <f>VLOOKUP(C244,'PC Despesas'!$I$4:$J$103,2,FALSE)</f>
        <v>-</v>
      </c>
      <c r="E244" s="65">
        <f>SUMIFS(Jan!$I$5:$I$619,Jan!$S$5:$S$619,"Despesa",Jan!$F$5:$F$619,CPagar!$D244,Jan!$J$5:$J$619,"Não Pago")</f>
        <v>0</v>
      </c>
      <c r="F244" s="65">
        <f>SUMIFS(Fev!$I$5:$I$619,Fev!$S$5:$S$619,"Despesa",Fev!$F$5:$F$619,CPagar!$D244,Fev!$J$5:$J$619,"Não Pago")</f>
        <v>0</v>
      </c>
      <c r="G244" s="65">
        <f>SUMIFS(Mar!$I$5:$I$619,Mar!$S$5:$S$619,"Despesa",Mar!$F$5:$F$619,CPagar!$D244,Mar!$J$5:$J$619,"Não Pago")</f>
        <v>0</v>
      </c>
      <c r="H244" s="65">
        <f>SUMIFS(Abr!$I$5:$I$619,Abr!$S$5:$S$619,"Despesa",Abr!$F$5:$F$619,CPagar!$D244,Abr!$J$5:$J$619,"Não Pago")</f>
        <v>0</v>
      </c>
      <c r="I244" s="65">
        <f>SUMIFS(Mai!$I$5:$I$619,Mai!$S$5:$S$619,"Despesa",Mai!$F$5:$F$619,CPagar!$D244,Mai!$J$5:$J$619,"Não Pago")</f>
        <v>0</v>
      </c>
      <c r="J244" s="65">
        <f>SUMIFS(Jun!$I$5:$I$619,Jun!$S$5:$S$619,"Despesa",Jun!$F$5:$F$619,CPagar!$D244,Jun!$J$5:$J$619,"Não Pago")</f>
        <v>0</v>
      </c>
      <c r="K244" s="65">
        <f>SUMIFS(Jul!$I$5:$I$619,Jul!$S$5:$S$619,"Despesa",Jul!$F$5:$F$619,CPagar!$D244,Jul!$J$5:$J$619,"Não Pago")</f>
        <v>0</v>
      </c>
      <c r="L244" s="65">
        <f>SUMIFS(Ago!$I$5:$I$619,Ago!$S$5:$S$619,"Despesa",Ago!$F$5:$F$619,CPagar!$D244,Ago!$J$5:$J$619,"Não Pago")</f>
        <v>0</v>
      </c>
      <c r="M244" s="65">
        <f>SUMIFS(Set!$I$5:$I$619,Set!$S$5:$S$619,"Despesa",Set!$F$5:$F$619,CPagar!$D244,Set!$J$5:$J$619,"Não Pago")</f>
        <v>0</v>
      </c>
      <c r="N244" s="65">
        <f>SUMIFS(Out!$I$5:$I$619,Out!$S$5:$S$619,"Despesa",Out!$F$5:$F$619,CPagar!$D244,Out!$J$5:$J$619,"Não Pago")</f>
        <v>0</v>
      </c>
      <c r="O244" s="65">
        <f>SUMIFS(Nov!$I$5:$I$619,Nov!$S$5:$S$619,"Despesa",Nov!$F$5:$F$619,CPagar!$D244,Nov!$J$5:$J$619,"Não Pago")</f>
        <v>0</v>
      </c>
      <c r="P244" s="65">
        <f>SUMIFS(Dez!$I$5:$I$619,Dez!$S$5:$S$619,"Despesa",Dez!$F$5:$F$619,CPagar!$D244,Dez!$J$5:$J$619,"Não Pago")</f>
        <v>0</v>
      </c>
      <c r="Q244" s="62">
        <f t="shared" si="30"/>
        <v>0</v>
      </c>
    </row>
    <row r="245" spans="3:17" ht="28.5" customHeight="1" thickTop="1" thickBot="1" x14ac:dyDescent="0.25">
      <c r="C245" s="45" t="str">
        <f>'PC Despesas'!I40</f>
        <v>5.3.36</v>
      </c>
      <c r="D245" s="46" t="str">
        <f>VLOOKUP(C245,'PC Despesas'!$I$4:$J$103,2,FALSE)</f>
        <v>-</v>
      </c>
      <c r="E245" s="65">
        <f>SUMIFS(Jan!$I$5:$I$619,Jan!$S$5:$S$619,"Despesa",Jan!$F$5:$F$619,CPagar!$D245,Jan!$J$5:$J$619,"Não Pago")</f>
        <v>0</v>
      </c>
      <c r="F245" s="65">
        <f>SUMIFS(Fev!$I$5:$I$619,Fev!$S$5:$S$619,"Despesa",Fev!$F$5:$F$619,CPagar!$D245,Fev!$J$5:$J$619,"Não Pago")</f>
        <v>0</v>
      </c>
      <c r="G245" s="65">
        <f>SUMIFS(Mar!$I$5:$I$619,Mar!$S$5:$S$619,"Despesa",Mar!$F$5:$F$619,CPagar!$D245,Mar!$J$5:$J$619,"Não Pago")</f>
        <v>0</v>
      </c>
      <c r="H245" s="65">
        <f>SUMIFS(Abr!$I$5:$I$619,Abr!$S$5:$S$619,"Despesa",Abr!$F$5:$F$619,CPagar!$D245,Abr!$J$5:$J$619,"Não Pago")</f>
        <v>0</v>
      </c>
      <c r="I245" s="65">
        <f>SUMIFS(Mai!$I$5:$I$619,Mai!$S$5:$S$619,"Despesa",Mai!$F$5:$F$619,CPagar!$D245,Mai!$J$5:$J$619,"Não Pago")</f>
        <v>0</v>
      </c>
      <c r="J245" s="65">
        <f>SUMIFS(Jun!$I$5:$I$619,Jun!$S$5:$S$619,"Despesa",Jun!$F$5:$F$619,CPagar!$D245,Jun!$J$5:$J$619,"Não Pago")</f>
        <v>0</v>
      </c>
      <c r="K245" s="65">
        <f>SUMIFS(Jul!$I$5:$I$619,Jul!$S$5:$S$619,"Despesa",Jul!$F$5:$F$619,CPagar!$D245,Jul!$J$5:$J$619,"Não Pago")</f>
        <v>0</v>
      </c>
      <c r="L245" s="65">
        <f>SUMIFS(Ago!$I$5:$I$619,Ago!$S$5:$S$619,"Despesa",Ago!$F$5:$F$619,CPagar!$D245,Ago!$J$5:$J$619,"Não Pago")</f>
        <v>0</v>
      </c>
      <c r="M245" s="65">
        <f>SUMIFS(Set!$I$5:$I$619,Set!$S$5:$S$619,"Despesa",Set!$F$5:$F$619,CPagar!$D245,Set!$J$5:$J$619,"Não Pago")</f>
        <v>0</v>
      </c>
      <c r="N245" s="65">
        <f>SUMIFS(Out!$I$5:$I$619,Out!$S$5:$S$619,"Despesa",Out!$F$5:$F$619,CPagar!$D245,Out!$J$5:$J$619,"Não Pago")</f>
        <v>0</v>
      </c>
      <c r="O245" s="65">
        <f>SUMIFS(Nov!$I$5:$I$619,Nov!$S$5:$S$619,"Despesa",Nov!$F$5:$F$619,CPagar!$D245,Nov!$J$5:$J$619,"Não Pago")</f>
        <v>0</v>
      </c>
      <c r="P245" s="65">
        <f>SUMIFS(Dez!$I$5:$I$619,Dez!$S$5:$S$619,"Despesa",Dez!$F$5:$F$619,CPagar!$D245,Dez!$J$5:$J$619,"Não Pago")</f>
        <v>0</v>
      </c>
      <c r="Q245" s="62">
        <f t="shared" si="30"/>
        <v>0</v>
      </c>
    </row>
    <row r="246" spans="3:17" ht="28.5" customHeight="1" thickTop="1" thickBot="1" x14ac:dyDescent="0.25">
      <c r="C246" s="45" t="str">
        <f>'PC Despesas'!I41</f>
        <v>5.3.37</v>
      </c>
      <c r="D246" s="46" t="str">
        <f>VLOOKUP(C246,'PC Despesas'!$I$4:$J$103,2,FALSE)</f>
        <v>-</v>
      </c>
      <c r="E246" s="65">
        <f>SUMIFS(Jan!$I$5:$I$619,Jan!$S$5:$S$619,"Despesa",Jan!$F$5:$F$619,CPagar!$D246,Jan!$J$5:$J$619,"Não Pago")</f>
        <v>0</v>
      </c>
      <c r="F246" s="65">
        <f>SUMIFS(Fev!$I$5:$I$619,Fev!$S$5:$S$619,"Despesa",Fev!$F$5:$F$619,CPagar!$D246,Fev!$J$5:$J$619,"Não Pago")</f>
        <v>0</v>
      </c>
      <c r="G246" s="65">
        <f>SUMIFS(Mar!$I$5:$I$619,Mar!$S$5:$S$619,"Despesa",Mar!$F$5:$F$619,CPagar!$D246,Mar!$J$5:$J$619,"Não Pago")</f>
        <v>0</v>
      </c>
      <c r="H246" s="65">
        <f>SUMIFS(Abr!$I$5:$I$619,Abr!$S$5:$S$619,"Despesa",Abr!$F$5:$F$619,CPagar!$D246,Abr!$J$5:$J$619,"Não Pago")</f>
        <v>0</v>
      </c>
      <c r="I246" s="65">
        <f>SUMIFS(Mai!$I$5:$I$619,Mai!$S$5:$S$619,"Despesa",Mai!$F$5:$F$619,CPagar!$D246,Mai!$J$5:$J$619,"Não Pago")</f>
        <v>0</v>
      </c>
      <c r="J246" s="65">
        <f>SUMIFS(Jun!$I$5:$I$619,Jun!$S$5:$S$619,"Despesa",Jun!$F$5:$F$619,CPagar!$D246,Jun!$J$5:$J$619,"Não Pago")</f>
        <v>0</v>
      </c>
      <c r="K246" s="65">
        <f>SUMIFS(Jul!$I$5:$I$619,Jul!$S$5:$S$619,"Despesa",Jul!$F$5:$F$619,CPagar!$D246,Jul!$J$5:$J$619,"Não Pago")</f>
        <v>0</v>
      </c>
      <c r="L246" s="65">
        <f>SUMIFS(Ago!$I$5:$I$619,Ago!$S$5:$S$619,"Despesa",Ago!$F$5:$F$619,CPagar!$D246,Ago!$J$5:$J$619,"Não Pago")</f>
        <v>0</v>
      </c>
      <c r="M246" s="65">
        <f>SUMIFS(Set!$I$5:$I$619,Set!$S$5:$S$619,"Despesa",Set!$F$5:$F$619,CPagar!$D246,Set!$J$5:$J$619,"Não Pago")</f>
        <v>0</v>
      </c>
      <c r="N246" s="65">
        <f>SUMIFS(Out!$I$5:$I$619,Out!$S$5:$S$619,"Despesa",Out!$F$5:$F$619,CPagar!$D246,Out!$J$5:$J$619,"Não Pago")</f>
        <v>0</v>
      </c>
      <c r="O246" s="65">
        <f>SUMIFS(Nov!$I$5:$I$619,Nov!$S$5:$S$619,"Despesa",Nov!$F$5:$F$619,CPagar!$D246,Nov!$J$5:$J$619,"Não Pago")</f>
        <v>0</v>
      </c>
      <c r="P246" s="65">
        <f>SUMIFS(Dez!$I$5:$I$619,Dez!$S$5:$S$619,"Despesa",Dez!$F$5:$F$619,CPagar!$D246,Dez!$J$5:$J$619,"Não Pago")</f>
        <v>0</v>
      </c>
      <c r="Q246" s="62">
        <f t="shared" si="30"/>
        <v>0</v>
      </c>
    </row>
    <row r="247" spans="3:17" ht="28.5" customHeight="1" thickTop="1" thickBot="1" x14ac:dyDescent="0.25">
      <c r="C247" s="45" t="str">
        <f>'PC Despesas'!I42</f>
        <v>5.3.38</v>
      </c>
      <c r="D247" s="46" t="str">
        <f>VLOOKUP(C247,'PC Despesas'!$I$4:$J$103,2,FALSE)</f>
        <v>-</v>
      </c>
      <c r="E247" s="65">
        <f>SUMIFS(Jan!$I$5:$I$619,Jan!$S$5:$S$619,"Despesa",Jan!$F$5:$F$619,CPagar!$D247,Jan!$J$5:$J$619,"Não Pago")</f>
        <v>0</v>
      </c>
      <c r="F247" s="65">
        <f>SUMIFS(Fev!$I$5:$I$619,Fev!$S$5:$S$619,"Despesa",Fev!$F$5:$F$619,CPagar!$D247,Fev!$J$5:$J$619,"Não Pago")</f>
        <v>0</v>
      </c>
      <c r="G247" s="65">
        <f>SUMIFS(Mar!$I$5:$I$619,Mar!$S$5:$S$619,"Despesa",Mar!$F$5:$F$619,CPagar!$D247,Mar!$J$5:$J$619,"Não Pago")</f>
        <v>0</v>
      </c>
      <c r="H247" s="65">
        <f>SUMIFS(Abr!$I$5:$I$619,Abr!$S$5:$S$619,"Despesa",Abr!$F$5:$F$619,CPagar!$D247,Abr!$J$5:$J$619,"Não Pago")</f>
        <v>0</v>
      </c>
      <c r="I247" s="65">
        <f>SUMIFS(Mai!$I$5:$I$619,Mai!$S$5:$S$619,"Despesa",Mai!$F$5:$F$619,CPagar!$D247,Mai!$J$5:$J$619,"Não Pago")</f>
        <v>0</v>
      </c>
      <c r="J247" s="65">
        <f>SUMIFS(Jun!$I$5:$I$619,Jun!$S$5:$S$619,"Despesa",Jun!$F$5:$F$619,CPagar!$D247,Jun!$J$5:$J$619,"Não Pago")</f>
        <v>0</v>
      </c>
      <c r="K247" s="65">
        <f>SUMIFS(Jul!$I$5:$I$619,Jul!$S$5:$S$619,"Despesa",Jul!$F$5:$F$619,CPagar!$D247,Jul!$J$5:$J$619,"Não Pago")</f>
        <v>0</v>
      </c>
      <c r="L247" s="65">
        <f>SUMIFS(Ago!$I$5:$I$619,Ago!$S$5:$S$619,"Despesa",Ago!$F$5:$F$619,CPagar!$D247,Ago!$J$5:$J$619,"Não Pago")</f>
        <v>0</v>
      </c>
      <c r="M247" s="65">
        <f>SUMIFS(Set!$I$5:$I$619,Set!$S$5:$S$619,"Despesa",Set!$F$5:$F$619,CPagar!$D247,Set!$J$5:$J$619,"Não Pago")</f>
        <v>0</v>
      </c>
      <c r="N247" s="65">
        <f>SUMIFS(Out!$I$5:$I$619,Out!$S$5:$S$619,"Despesa",Out!$F$5:$F$619,CPagar!$D247,Out!$J$5:$J$619,"Não Pago")</f>
        <v>0</v>
      </c>
      <c r="O247" s="65">
        <f>SUMIFS(Nov!$I$5:$I$619,Nov!$S$5:$S$619,"Despesa",Nov!$F$5:$F$619,CPagar!$D247,Nov!$J$5:$J$619,"Não Pago")</f>
        <v>0</v>
      </c>
      <c r="P247" s="65">
        <f>SUMIFS(Dez!$I$5:$I$619,Dez!$S$5:$S$619,"Despesa",Dez!$F$5:$F$619,CPagar!$D247,Dez!$J$5:$J$619,"Não Pago")</f>
        <v>0</v>
      </c>
      <c r="Q247" s="62">
        <f t="shared" si="30"/>
        <v>0</v>
      </c>
    </row>
    <row r="248" spans="3:17" ht="28.5" customHeight="1" thickTop="1" thickBot="1" x14ac:dyDescent="0.25">
      <c r="C248" s="45" t="str">
        <f>'PC Despesas'!I43</f>
        <v>5.3.39</v>
      </c>
      <c r="D248" s="46" t="str">
        <f>VLOOKUP(C248,'PC Despesas'!$I$4:$J$103,2,FALSE)</f>
        <v>-</v>
      </c>
      <c r="E248" s="65">
        <f>SUMIFS(Jan!$I$5:$I$619,Jan!$S$5:$S$619,"Despesa",Jan!$F$5:$F$619,CPagar!$D248,Jan!$J$5:$J$619,"Não Pago")</f>
        <v>0</v>
      </c>
      <c r="F248" s="65">
        <f>SUMIFS(Fev!$I$5:$I$619,Fev!$S$5:$S$619,"Despesa",Fev!$F$5:$F$619,CPagar!$D248,Fev!$J$5:$J$619,"Não Pago")</f>
        <v>0</v>
      </c>
      <c r="G248" s="65">
        <f>SUMIFS(Mar!$I$5:$I$619,Mar!$S$5:$S$619,"Despesa",Mar!$F$5:$F$619,CPagar!$D248,Mar!$J$5:$J$619,"Não Pago")</f>
        <v>0</v>
      </c>
      <c r="H248" s="65">
        <f>SUMIFS(Abr!$I$5:$I$619,Abr!$S$5:$S$619,"Despesa",Abr!$F$5:$F$619,CPagar!$D248,Abr!$J$5:$J$619,"Não Pago")</f>
        <v>0</v>
      </c>
      <c r="I248" s="65">
        <f>SUMIFS(Mai!$I$5:$I$619,Mai!$S$5:$S$619,"Despesa",Mai!$F$5:$F$619,CPagar!$D248,Mai!$J$5:$J$619,"Não Pago")</f>
        <v>0</v>
      </c>
      <c r="J248" s="65">
        <f>SUMIFS(Jun!$I$5:$I$619,Jun!$S$5:$S$619,"Despesa",Jun!$F$5:$F$619,CPagar!$D248,Jun!$J$5:$J$619,"Não Pago")</f>
        <v>0</v>
      </c>
      <c r="K248" s="65">
        <f>SUMIFS(Jul!$I$5:$I$619,Jul!$S$5:$S$619,"Despesa",Jul!$F$5:$F$619,CPagar!$D248,Jul!$J$5:$J$619,"Não Pago")</f>
        <v>0</v>
      </c>
      <c r="L248" s="65">
        <f>SUMIFS(Ago!$I$5:$I$619,Ago!$S$5:$S$619,"Despesa",Ago!$F$5:$F$619,CPagar!$D248,Ago!$J$5:$J$619,"Não Pago")</f>
        <v>0</v>
      </c>
      <c r="M248" s="65">
        <f>SUMIFS(Set!$I$5:$I$619,Set!$S$5:$S$619,"Despesa",Set!$F$5:$F$619,CPagar!$D248,Set!$J$5:$J$619,"Não Pago")</f>
        <v>0</v>
      </c>
      <c r="N248" s="65">
        <f>SUMIFS(Out!$I$5:$I$619,Out!$S$5:$S$619,"Despesa",Out!$F$5:$F$619,CPagar!$D248,Out!$J$5:$J$619,"Não Pago")</f>
        <v>0</v>
      </c>
      <c r="O248" s="65">
        <f>SUMIFS(Nov!$I$5:$I$619,Nov!$S$5:$S$619,"Despesa",Nov!$F$5:$F$619,CPagar!$D248,Nov!$J$5:$J$619,"Não Pago")</f>
        <v>0</v>
      </c>
      <c r="P248" s="65">
        <f>SUMIFS(Dez!$I$5:$I$619,Dez!$S$5:$S$619,"Despesa",Dez!$F$5:$F$619,CPagar!$D248,Dez!$J$5:$J$619,"Não Pago")</f>
        <v>0</v>
      </c>
      <c r="Q248" s="62">
        <f t="shared" si="30"/>
        <v>0</v>
      </c>
    </row>
    <row r="249" spans="3:17" ht="28.5" customHeight="1" thickTop="1" thickBot="1" x14ac:dyDescent="0.25">
      <c r="C249" s="45" t="str">
        <f>'PC Despesas'!I44</f>
        <v>5.3.40</v>
      </c>
      <c r="D249" s="46" t="str">
        <f>VLOOKUP(C249,'PC Despesas'!$I$4:$J$103,2,FALSE)</f>
        <v>-</v>
      </c>
      <c r="E249" s="65">
        <f>SUMIFS(Jan!$I$5:$I$619,Jan!$S$5:$S$619,"Despesa",Jan!$F$5:$F$619,CPagar!$D249,Jan!$J$5:$J$619,"Não Pago")</f>
        <v>0</v>
      </c>
      <c r="F249" s="65">
        <f>SUMIFS(Fev!$I$5:$I$619,Fev!$S$5:$S$619,"Despesa",Fev!$F$5:$F$619,CPagar!$D249,Fev!$J$5:$J$619,"Não Pago")</f>
        <v>0</v>
      </c>
      <c r="G249" s="65">
        <f>SUMIFS(Mar!$I$5:$I$619,Mar!$S$5:$S$619,"Despesa",Mar!$F$5:$F$619,CPagar!$D249,Mar!$J$5:$J$619,"Não Pago")</f>
        <v>0</v>
      </c>
      <c r="H249" s="65">
        <f>SUMIFS(Abr!$I$5:$I$619,Abr!$S$5:$S$619,"Despesa",Abr!$F$5:$F$619,CPagar!$D249,Abr!$J$5:$J$619,"Não Pago")</f>
        <v>0</v>
      </c>
      <c r="I249" s="65">
        <f>SUMIFS(Mai!$I$5:$I$619,Mai!$S$5:$S$619,"Despesa",Mai!$F$5:$F$619,CPagar!$D249,Mai!$J$5:$J$619,"Não Pago")</f>
        <v>0</v>
      </c>
      <c r="J249" s="65">
        <f>SUMIFS(Jun!$I$5:$I$619,Jun!$S$5:$S$619,"Despesa",Jun!$F$5:$F$619,CPagar!$D249,Jun!$J$5:$J$619,"Não Pago")</f>
        <v>0</v>
      </c>
      <c r="K249" s="65">
        <f>SUMIFS(Jul!$I$5:$I$619,Jul!$S$5:$S$619,"Despesa",Jul!$F$5:$F$619,CPagar!$D249,Jul!$J$5:$J$619,"Não Pago")</f>
        <v>0</v>
      </c>
      <c r="L249" s="65">
        <f>SUMIFS(Ago!$I$5:$I$619,Ago!$S$5:$S$619,"Despesa",Ago!$F$5:$F$619,CPagar!$D249,Ago!$J$5:$J$619,"Não Pago")</f>
        <v>0</v>
      </c>
      <c r="M249" s="65">
        <f>SUMIFS(Set!$I$5:$I$619,Set!$S$5:$S$619,"Despesa",Set!$F$5:$F$619,CPagar!$D249,Set!$J$5:$J$619,"Não Pago")</f>
        <v>0</v>
      </c>
      <c r="N249" s="65">
        <f>SUMIFS(Out!$I$5:$I$619,Out!$S$5:$S$619,"Despesa",Out!$F$5:$F$619,CPagar!$D249,Out!$J$5:$J$619,"Não Pago")</f>
        <v>0</v>
      </c>
      <c r="O249" s="65">
        <f>SUMIFS(Nov!$I$5:$I$619,Nov!$S$5:$S$619,"Despesa",Nov!$F$5:$F$619,CPagar!$D249,Nov!$J$5:$J$619,"Não Pago")</f>
        <v>0</v>
      </c>
      <c r="P249" s="65">
        <f>SUMIFS(Dez!$I$5:$I$619,Dez!$S$5:$S$619,"Despesa",Dez!$F$5:$F$619,CPagar!$D249,Dez!$J$5:$J$619,"Não Pago")</f>
        <v>0</v>
      </c>
      <c r="Q249" s="62">
        <f t="shared" si="30"/>
        <v>0</v>
      </c>
    </row>
    <row r="250" spans="3:17" ht="28.5" customHeight="1" thickTop="1" thickBot="1" x14ac:dyDescent="0.25">
      <c r="C250" s="45" t="str">
        <f>'PC Despesas'!I45</f>
        <v>5.3.41</v>
      </c>
      <c r="D250" s="46" t="str">
        <f>VLOOKUP(C250,'PC Despesas'!$I$4:$J$103,2,FALSE)</f>
        <v>-</v>
      </c>
      <c r="E250" s="65">
        <f>SUMIFS(Jan!$I$5:$I$619,Jan!$S$5:$S$619,"Despesa",Jan!$F$5:$F$619,CPagar!$D250,Jan!$J$5:$J$619,"Não Pago")</f>
        <v>0</v>
      </c>
      <c r="F250" s="65">
        <f>SUMIFS(Fev!$I$5:$I$619,Fev!$S$5:$S$619,"Despesa",Fev!$F$5:$F$619,CPagar!$D250,Fev!$J$5:$J$619,"Não Pago")</f>
        <v>0</v>
      </c>
      <c r="G250" s="65">
        <f>SUMIFS(Mar!$I$5:$I$619,Mar!$S$5:$S$619,"Despesa",Mar!$F$5:$F$619,CPagar!$D250,Mar!$J$5:$J$619,"Não Pago")</f>
        <v>0</v>
      </c>
      <c r="H250" s="65">
        <f>SUMIFS(Abr!$I$5:$I$619,Abr!$S$5:$S$619,"Despesa",Abr!$F$5:$F$619,CPagar!$D250,Abr!$J$5:$J$619,"Não Pago")</f>
        <v>0</v>
      </c>
      <c r="I250" s="65">
        <f>SUMIFS(Mai!$I$5:$I$619,Mai!$S$5:$S$619,"Despesa",Mai!$F$5:$F$619,CPagar!$D250,Mai!$J$5:$J$619,"Não Pago")</f>
        <v>0</v>
      </c>
      <c r="J250" s="65">
        <f>SUMIFS(Jun!$I$5:$I$619,Jun!$S$5:$S$619,"Despesa",Jun!$F$5:$F$619,CPagar!$D250,Jun!$J$5:$J$619,"Não Pago")</f>
        <v>0</v>
      </c>
      <c r="K250" s="65">
        <f>SUMIFS(Jul!$I$5:$I$619,Jul!$S$5:$S$619,"Despesa",Jul!$F$5:$F$619,CPagar!$D250,Jul!$J$5:$J$619,"Não Pago")</f>
        <v>0</v>
      </c>
      <c r="L250" s="65">
        <f>SUMIFS(Ago!$I$5:$I$619,Ago!$S$5:$S$619,"Despesa",Ago!$F$5:$F$619,CPagar!$D250,Ago!$J$5:$J$619,"Não Pago")</f>
        <v>0</v>
      </c>
      <c r="M250" s="65">
        <f>SUMIFS(Set!$I$5:$I$619,Set!$S$5:$S$619,"Despesa",Set!$F$5:$F$619,CPagar!$D250,Set!$J$5:$J$619,"Não Pago")</f>
        <v>0</v>
      </c>
      <c r="N250" s="65">
        <f>SUMIFS(Out!$I$5:$I$619,Out!$S$5:$S$619,"Despesa",Out!$F$5:$F$619,CPagar!$D250,Out!$J$5:$J$619,"Não Pago")</f>
        <v>0</v>
      </c>
      <c r="O250" s="65">
        <f>SUMIFS(Nov!$I$5:$I$619,Nov!$S$5:$S$619,"Despesa",Nov!$F$5:$F$619,CPagar!$D250,Nov!$J$5:$J$619,"Não Pago")</f>
        <v>0</v>
      </c>
      <c r="P250" s="65">
        <f>SUMIFS(Dez!$I$5:$I$619,Dez!$S$5:$S$619,"Despesa",Dez!$F$5:$F$619,CPagar!$D250,Dez!$J$5:$J$619,"Não Pago")</f>
        <v>0</v>
      </c>
      <c r="Q250" s="62">
        <f t="shared" si="30"/>
        <v>0</v>
      </c>
    </row>
    <row r="251" spans="3:17" ht="28.5" customHeight="1" thickTop="1" thickBot="1" x14ac:dyDescent="0.25">
      <c r="C251" s="45" t="str">
        <f>'PC Despesas'!I46</f>
        <v>5.3.42</v>
      </c>
      <c r="D251" s="46" t="str">
        <f>VLOOKUP(C251,'PC Despesas'!$I$4:$J$103,2,FALSE)</f>
        <v>-</v>
      </c>
      <c r="E251" s="65">
        <f>SUMIFS(Jan!$I$5:$I$619,Jan!$S$5:$S$619,"Despesa",Jan!$F$5:$F$619,CPagar!$D251,Jan!$J$5:$J$619,"Não Pago")</f>
        <v>0</v>
      </c>
      <c r="F251" s="65">
        <f>SUMIFS(Fev!$I$5:$I$619,Fev!$S$5:$S$619,"Despesa",Fev!$F$5:$F$619,CPagar!$D251,Fev!$J$5:$J$619,"Não Pago")</f>
        <v>0</v>
      </c>
      <c r="G251" s="65">
        <f>SUMIFS(Mar!$I$5:$I$619,Mar!$S$5:$S$619,"Despesa",Mar!$F$5:$F$619,CPagar!$D251,Mar!$J$5:$J$619,"Não Pago")</f>
        <v>0</v>
      </c>
      <c r="H251" s="65">
        <f>SUMIFS(Abr!$I$5:$I$619,Abr!$S$5:$S$619,"Despesa",Abr!$F$5:$F$619,CPagar!$D251,Abr!$J$5:$J$619,"Não Pago")</f>
        <v>0</v>
      </c>
      <c r="I251" s="65">
        <f>SUMIFS(Mai!$I$5:$I$619,Mai!$S$5:$S$619,"Despesa",Mai!$F$5:$F$619,CPagar!$D251,Mai!$J$5:$J$619,"Não Pago")</f>
        <v>0</v>
      </c>
      <c r="J251" s="65">
        <f>SUMIFS(Jun!$I$5:$I$619,Jun!$S$5:$S$619,"Despesa",Jun!$F$5:$F$619,CPagar!$D251,Jun!$J$5:$J$619,"Não Pago")</f>
        <v>0</v>
      </c>
      <c r="K251" s="65">
        <f>SUMIFS(Jul!$I$5:$I$619,Jul!$S$5:$S$619,"Despesa",Jul!$F$5:$F$619,CPagar!$D251,Jul!$J$5:$J$619,"Não Pago")</f>
        <v>0</v>
      </c>
      <c r="L251" s="65">
        <f>SUMIFS(Ago!$I$5:$I$619,Ago!$S$5:$S$619,"Despesa",Ago!$F$5:$F$619,CPagar!$D251,Ago!$J$5:$J$619,"Não Pago")</f>
        <v>0</v>
      </c>
      <c r="M251" s="65">
        <f>SUMIFS(Set!$I$5:$I$619,Set!$S$5:$S$619,"Despesa",Set!$F$5:$F$619,CPagar!$D251,Set!$J$5:$J$619,"Não Pago")</f>
        <v>0</v>
      </c>
      <c r="N251" s="65">
        <f>SUMIFS(Out!$I$5:$I$619,Out!$S$5:$S$619,"Despesa",Out!$F$5:$F$619,CPagar!$D251,Out!$J$5:$J$619,"Não Pago")</f>
        <v>0</v>
      </c>
      <c r="O251" s="65">
        <f>SUMIFS(Nov!$I$5:$I$619,Nov!$S$5:$S$619,"Despesa",Nov!$F$5:$F$619,CPagar!$D251,Nov!$J$5:$J$619,"Não Pago")</f>
        <v>0</v>
      </c>
      <c r="P251" s="65">
        <f>SUMIFS(Dez!$I$5:$I$619,Dez!$S$5:$S$619,"Despesa",Dez!$F$5:$F$619,CPagar!$D251,Dez!$J$5:$J$619,"Não Pago")</f>
        <v>0</v>
      </c>
      <c r="Q251" s="62">
        <f t="shared" si="30"/>
        <v>0</v>
      </c>
    </row>
    <row r="252" spans="3:17" ht="28.5" customHeight="1" thickTop="1" thickBot="1" x14ac:dyDescent="0.25">
      <c r="C252" s="45" t="str">
        <f>'PC Despesas'!I47</f>
        <v>5.3.43</v>
      </c>
      <c r="D252" s="46" t="str">
        <f>VLOOKUP(C252,'PC Despesas'!$I$4:$J$103,2,FALSE)</f>
        <v>-</v>
      </c>
      <c r="E252" s="65">
        <f>SUMIFS(Jan!$I$5:$I$619,Jan!$S$5:$S$619,"Despesa",Jan!$F$5:$F$619,CPagar!$D252,Jan!$J$5:$J$619,"Não Pago")</f>
        <v>0</v>
      </c>
      <c r="F252" s="65">
        <f>SUMIFS(Fev!$I$5:$I$619,Fev!$S$5:$S$619,"Despesa",Fev!$F$5:$F$619,CPagar!$D252,Fev!$J$5:$J$619,"Não Pago")</f>
        <v>0</v>
      </c>
      <c r="G252" s="65">
        <f>SUMIFS(Mar!$I$5:$I$619,Mar!$S$5:$S$619,"Despesa",Mar!$F$5:$F$619,CPagar!$D252,Mar!$J$5:$J$619,"Não Pago")</f>
        <v>0</v>
      </c>
      <c r="H252" s="65">
        <f>SUMIFS(Abr!$I$5:$I$619,Abr!$S$5:$S$619,"Despesa",Abr!$F$5:$F$619,CPagar!$D252,Abr!$J$5:$J$619,"Não Pago")</f>
        <v>0</v>
      </c>
      <c r="I252" s="65">
        <f>SUMIFS(Mai!$I$5:$I$619,Mai!$S$5:$S$619,"Despesa",Mai!$F$5:$F$619,CPagar!$D252,Mai!$J$5:$J$619,"Não Pago")</f>
        <v>0</v>
      </c>
      <c r="J252" s="65">
        <f>SUMIFS(Jun!$I$5:$I$619,Jun!$S$5:$S$619,"Despesa",Jun!$F$5:$F$619,CPagar!$D252,Jun!$J$5:$J$619,"Não Pago")</f>
        <v>0</v>
      </c>
      <c r="K252" s="65">
        <f>SUMIFS(Jul!$I$5:$I$619,Jul!$S$5:$S$619,"Despesa",Jul!$F$5:$F$619,CPagar!$D252,Jul!$J$5:$J$619,"Não Pago")</f>
        <v>0</v>
      </c>
      <c r="L252" s="65">
        <f>SUMIFS(Ago!$I$5:$I$619,Ago!$S$5:$S$619,"Despesa",Ago!$F$5:$F$619,CPagar!$D252,Ago!$J$5:$J$619,"Não Pago")</f>
        <v>0</v>
      </c>
      <c r="M252" s="65">
        <f>SUMIFS(Set!$I$5:$I$619,Set!$S$5:$S$619,"Despesa",Set!$F$5:$F$619,CPagar!$D252,Set!$J$5:$J$619,"Não Pago")</f>
        <v>0</v>
      </c>
      <c r="N252" s="65">
        <f>SUMIFS(Out!$I$5:$I$619,Out!$S$5:$S$619,"Despesa",Out!$F$5:$F$619,CPagar!$D252,Out!$J$5:$J$619,"Não Pago")</f>
        <v>0</v>
      </c>
      <c r="O252" s="65">
        <f>SUMIFS(Nov!$I$5:$I$619,Nov!$S$5:$S$619,"Despesa",Nov!$F$5:$F$619,CPagar!$D252,Nov!$J$5:$J$619,"Não Pago")</f>
        <v>0</v>
      </c>
      <c r="P252" s="65">
        <f>SUMIFS(Dez!$I$5:$I$619,Dez!$S$5:$S$619,"Despesa",Dez!$F$5:$F$619,CPagar!$D252,Dez!$J$5:$J$619,"Não Pago")</f>
        <v>0</v>
      </c>
      <c r="Q252" s="62">
        <f t="shared" si="30"/>
        <v>0</v>
      </c>
    </row>
    <row r="253" spans="3:17" ht="28.5" customHeight="1" thickTop="1" thickBot="1" x14ac:dyDescent="0.25">
      <c r="C253" s="45" t="str">
        <f>'PC Despesas'!I48</f>
        <v>5.3.44</v>
      </c>
      <c r="D253" s="46" t="str">
        <f>VLOOKUP(C253,'PC Despesas'!$I$4:$J$103,2,FALSE)</f>
        <v>-</v>
      </c>
      <c r="E253" s="65">
        <f>SUMIFS(Jan!$I$5:$I$619,Jan!$S$5:$S$619,"Despesa",Jan!$F$5:$F$619,CPagar!$D253,Jan!$J$5:$J$619,"Não Pago")</f>
        <v>0</v>
      </c>
      <c r="F253" s="65">
        <f>SUMIFS(Fev!$I$5:$I$619,Fev!$S$5:$S$619,"Despesa",Fev!$F$5:$F$619,CPagar!$D253,Fev!$J$5:$J$619,"Não Pago")</f>
        <v>0</v>
      </c>
      <c r="G253" s="65">
        <f>SUMIFS(Mar!$I$5:$I$619,Mar!$S$5:$S$619,"Despesa",Mar!$F$5:$F$619,CPagar!$D253,Mar!$J$5:$J$619,"Não Pago")</f>
        <v>0</v>
      </c>
      <c r="H253" s="65">
        <f>SUMIFS(Abr!$I$5:$I$619,Abr!$S$5:$S$619,"Despesa",Abr!$F$5:$F$619,CPagar!$D253,Abr!$J$5:$J$619,"Não Pago")</f>
        <v>0</v>
      </c>
      <c r="I253" s="65">
        <f>SUMIFS(Mai!$I$5:$I$619,Mai!$S$5:$S$619,"Despesa",Mai!$F$5:$F$619,CPagar!$D253,Mai!$J$5:$J$619,"Não Pago")</f>
        <v>0</v>
      </c>
      <c r="J253" s="65">
        <f>SUMIFS(Jun!$I$5:$I$619,Jun!$S$5:$S$619,"Despesa",Jun!$F$5:$F$619,CPagar!$D253,Jun!$J$5:$J$619,"Não Pago")</f>
        <v>0</v>
      </c>
      <c r="K253" s="65">
        <f>SUMIFS(Jul!$I$5:$I$619,Jul!$S$5:$S$619,"Despesa",Jul!$F$5:$F$619,CPagar!$D253,Jul!$J$5:$J$619,"Não Pago")</f>
        <v>0</v>
      </c>
      <c r="L253" s="65">
        <f>SUMIFS(Ago!$I$5:$I$619,Ago!$S$5:$S$619,"Despesa",Ago!$F$5:$F$619,CPagar!$D253,Ago!$J$5:$J$619,"Não Pago")</f>
        <v>0</v>
      </c>
      <c r="M253" s="65">
        <f>SUMIFS(Set!$I$5:$I$619,Set!$S$5:$S$619,"Despesa",Set!$F$5:$F$619,CPagar!$D253,Set!$J$5:$J$619,"Não Pago")</f>
        <v>0</v>
      </c>
      <c r="N253" s="65">
        <f>SUMIFS(Out!$I$5:$I$619,Out!$S$5:$S$619,"Despesa",Out!$F$5:$F$619,CPagar!$D253,Out!$J$5:$J$619,"Não Pago")</f>
        <v>0</v>
      </c>
      <c r="O253" s="65">
        <f>SUMIFS(Nov!$I$5:$I$619,Nov!$S$5:$S$619,"Despesa",Nov!$F$5:$F$619,CPagar!$D253,Nov!$J$5:$J$619,"Não Pago")</f>
        <v>0</v>
      </c>
      <c r="P253" s="65">
        <f>SUMIFS(Dez!$I$5:$I$619,Dez!$S$5:$S$619,"Despesa",Dez!$F$5:$F$619,CPagar!$D253,Dez!$J$5:$J$619,"Não Pago")</f>
        <v>0</v>
      </c>
      <c r="Q253" s="62">
        <f t="shared" si="30"/>
        <v>0</v>
      </c>
    </row>
    <row r="254" spans="3:17" ht="28.5" customHeight="1" thickTop="1" thickBot="1" x14ac:dyDescent="0.25">
      <c r="C254" s="45" t="str">
        <f>'PC Despesas'!I49</f>
        <v>5.3.45</v>
      </c>
      <c r="D254" s="46" t="str">
        <f>VLOOKUP(C254,'PC Despesas'!$I$4:$J$103,2,FALSE)</f>
        <v>-</v>
      </c>
      <c r="E254" s="65">
        <f>SUMIFS(Jan!$I$5:$I$619,Jan!$S$5:$S$619,"Despesa",Jan!$F$5:$F$619,CPagar!$D254,Jan!$J$5:$J$619,"Não Pago")</f>
        <v>0</v>
      </c>
      <c r="F254" s="65">
        <f>SUMIFS(Fev!$I$5:$I$619,Fev!$S$5:$S$619,"Despesa",Fev!$F$5:$F$619,CPagar!$D254,Fev!$J$5:$J$619,"Não Pago")</f>
        <v>0</v>
      </c>
      <c r="G254" s="65">
        <f>SUMIFS(Mar!$I$5:$I$619,Mar!$S$5:$S$619,"Despesa",Mar!$F$5:$F$619,CPagar!$D254,Mar!$J$5:$J$619,"Não Pago")</f>
        <v>0</v>
      </c>
      <c r="H254" s="65">
        <f>SUMIFS(Abr!$I$5:$I$619,Abr!$S$5:$S$619,"Despesa",Abr!$F$5:$F$619,CPagar!$D254,Abr!$J$5:$J$619,"Não Pago")</f>
        <v>0</v>
      </c>
      <c r="I254" s="65">
        <f>SUMIFS(Mai!$I$5:$I$619,Mai!$S$5:$S$619,"Despesa",Mai!$F$5:$F$619,CPagar!$D254,Mai!$J$5:$J$619,"Não Pago")</f>
        <v>0</v>
      </c>
      <c r="J254" s="65">
        <f>SUMIFS(Jun!$I$5:$I$619,Jun!$S$5:$S$619,"Despesa",Jun!$F$5:$F$619,CPagar!$D254,Jun!$J$5:$J$619,"Não Pago")</f>
        <v>0</v>
      </c>
      <c r="K254" s="65">
        <f>SUMIFS(Jul!$I$5:$I$619,Jul!$S$5:$S$619,"Despesa",Jul!$F$5:$F$619,CPagar!$D254,Jul!$J$5:$J$619,"Não Pago")</f>
        <v>0</v>
      </c>
      <c r="L254" s="65">
        <f>SUMIFS(Ago!$I$5:$I$619,Ago!$S$5:$S$619,"Despesa",Ago!$F$5:$F$619,CPagar!$D254,Ago!$J$5:$J$619,"Não Pago")</f>
        <v>0</v>
      </c>
      <c r="M254" s="65">
        <f>SUMIFS(Set!$I$5:$I$619,Set!$S$5:$S$619,"Despesa",Set!$F$5:$F$619,CPagar!$D254,Set!$J$5:$J$619,"Não Pago")</f>
        <v>0</v>
      </c>
      <c r="N254" s="65">
        <f>SUMIFS(Out!$I$5:$I$619,Out!$S$5:$S$619,"Despesa",Out!$F$5:$F$619,CPagar!$D254,Out!$J$5:$J$619,"Não Pago")</f>
        <v>0</v>
      </c>
      <c r="O254" s="65">
        <f>SUMIFS(Nov!$I$5:$I$619,Nov!$S$5:$S$619,"Despesa",Nov!$F$5:$F$619,CPagar!$D254,Nov!$J$5:$J$619,"Não Pago")</f>
        <v>0</v>
      </c>
      <c r="P254" s="65">
        <f>SUMIFS(Dez!$I$5:$I$619,Dez!$S$5:$S$619,"Despesa",Dez!$F$5:$F$619,CPagar!$D254,Dez!$J$5:$J$619,"Não Pago")</f>
        <v>0</v>
      </c>
      <c r="Q254" s="62">
        <f t="shared" si="30"/>
        <v>0</v>
      </c>
    </row>
    <row r="255" spans="3:17" ht="28.5" customHeight="1" thickTop="1" thickBot="1" x14ac:dyDescent="0.25">
      <c r="C255" s="45" t="str">
        <f>'PC Despesas'!I50</f>
        <v>5.3.46</v>
      </c>
      <c r="D255" s="46" t="str">
        <f>VLOOKUP(C255,'PC Despesas'!$I$4:$J$103,2,FALSE)</f>
        <v>-</v>
      </c>
      <c r="E255" s="65">
        <f>SUMIFS(Jan!$I$5:$I$619,Jan!$S$5:$S$619,"Despesa",Jan!$F$5:$F$619,CPagar!$D255,Jan!$J$5:$J$619,"Não Pago")</f>
        <v>0</v>
      </c>
      <c r="F255" s="65">
        <f>SUMIFS(Fev!$I$5:$I$619,Fev!$S$5:$S$619,"Despesa",Fev!$F$5:$F$619,CPagar!$D255,Fev!$J$5:$J$619,"Não Pago")</f>
        <v>0</v>
      </c>
      <c r="G255" s="65">
        <f>SUMIFS(Mar!$I$5:$I$619,Mar!$S$5:$S$619,"Despesa",Mar!$F$5:$F$619,CPagar!$D255,Mar!$J$5:$J$619,"Não Pago")</f>
        <v>0</v>
      </c>
      <c r="H255" s="65">
        <f>SUMIFS(Abr!$I$5:$I$619,Abr!$S$5:$S$619,"Despesa",Abr!$F$5:$F$619,CPagar!$D255,Abr!$J$5:$J$619,"Não Pago")</f>
        <v>0</v>
      </c>
      <c r="I255" s="65">
        <f>SUMIFS(Mai!$I$5:$I$619,Mai!$S$5:$S$619,"Despesa",Mai!$F$5:$F$619,CPagar!$D255,Mai!$J$5:$J$619,"Não Pago")</f>
        <v>0</v>
      </c>
      <c r="J255" s="65">
        <f>SUMIFS(Jun!$I$5:$I$619,Jun!$S$5:$S$619,"Despesa",Jun!$F$5:$F$619,CPagar!$D255,Jun!$J$5:$J$619,"Não Pago")</f>
        <v>0</v>
      </c>
      <c r="K255" s="65">
        <f>SUMIFS(Jul!$I$5:$I$619,Jul!$S$5:$S$619,"Despesa",Jul!$F$5:$F$619,CPagar!$D255,Jul!$J$5:$J$619,"Não Pago")</f>
        <v>0</v>
      </c>
      <c r="L255" s="65">
        <f>SUMIFS(Ago!$I$5:$I$619,Ago!$S$5:$S$619,"Despesa",Ago!$F$5:$F$619,CPagar!$D255,Ago!$J$5:$J$619,"Não Pago")</f>
        <v>0</v>
      </c>
      <c r="M255" s="65">
        <f>SUMIFS(Set!$I$5:$I$619,Set!$S$5:$S$619,"Despesa",Set!$F$5:$F$619,CPagar!$D255,Set!$J$5:$J$619,"Não Pago")</f>
        <v>0</v>
      </c>
      <c r="N255" s="65">
        <f>SUMIFS(Out!$I$5:$I$619,Out!$S$5:$S$619,"Despesa",Out!$F$5:$F$619,CPagar!$D255,Out!$J$5:$J$619,"Não Pago")</f>
        <v>0</v>
      </c>
      <c r="O255" s="65">
        <f>SUMIFS(Nov!$I$5:$I$619,Nov!$S$5:$S$619,"Despesa",Nov!$F$5:$F$619,CPagar!$D255,Nov!$J$5:$J$619,"Não Pago")</f>
        <v>0</v>
      </c>
      <c r="P255" s="65">
        <f>SUMIFS(Dez!$I$5:$I$619,Dez!$S$5:$S$619,"Despesa",Dez!$F$5:$F$619,CPagar!$D255,Dez!$J$5:$J$619,"Não Pago")</f>
        <v>0</v>
      </c>
      <c r="Q255" s="62">
        <f t="shared" si="30"/>
        <v>0</v>
      </c>
    </row>
    <row r="256" spans="3:17" ht="28.5" customHeight="1" thickTop="1" thickBot="1" x14ac:dyDescent="0.25">
      <c r="C256" s="45" t="str">
        <f>'PC Despesas'!I51</f>
        <v>5.3.47</v>
      </c>
      <c r="D256" s="46" t="str">
        <f>VLOOKUP(C256,'PC Despesas'!$I$4:$J$103,2,FALSE)</f>
        <v>-</v>
      </c>
      <c r="E256" s="65">
        <f>SUMIFS(Jan!$I$5:$I$619,Jan!$S$5:$S$619,"Despesa",Jan!$F$5:$F$619,CPagar!$D256,Jan!$J$5:$J$619,"Não Pago")</f>
        <v>0</v>
      </c>
      <c r="F256" s="65">
        <f>SUMIFS(Fev!$I$5:$I$619,Fev!$S$5:$S$619,"Despesa",Fev!$F$5:$F$619,CPagar!$D256,Fev!$J$5:$J$619,"Não Pago")</f>
        <v>0</v>
      </c>
      <c r="G256" s="65">
        <f>SUMIFS(Mar!$I$5:$I$619,Mar!$S$5:$S$619,"Despesa",Mar!$F$5:$F$619,CPagar!$D256,Mar!$J$5:$J$619,"Não Pago")</f>
        <v>0</v>
      </c>
      <c r="H256" s="65">
        <f>SUMIFS(Abr!$I$5:$I$619,Abr!$S$5:$S$619,"Despesa",Abr!$F$5:$F$619,CPagar!$D256,Abr!$J$5:$J$619,"Não Pago")</f>
        <v>0</v>
      </c>
      <c r="I256" s="65">
        <f>SUMIFS(Mai!$I$5:$I$619,Mai!$S$5:$S$619,"Despesa",Mai!$F$5:$F$619,CPagar!$D256,Mai!$J$5:$J$619,"Não Pago")</f>
        <v>0</v>
      </c>
      <c r="J256" s="65">
        <f>SUMIFS(Jun!$I$5:$I$619,Jun!$S$5:$S$619,"Despesa",Jun!$F$5:$F$619,CPagar!$D256,Jun!$J$5:$J$619,"Não Pago")</f>
        <v>0</v>
      </c>
      <c r="K256" s="65">
        <f>SUMIFS(Jul!$I$5:$I$619,Jul!$S$5:$S$619,"Despesa",Jul!$F$5:$F$619,CPagar!$D256,Jul!$J$5:$J$619,"Não Pago")</f>
        <v>0</v>
      </c>
      <c r="L256" s="65">
        <f>SUMIFS(Ago!$I$5:$I$619,Ago!$S$5:$S$619,"Despesa",Ago!$F$5:$F$619,CPagar!$D256,Ago!$J$5:$J$619,"Não Pago")</f>
        <v>0</v>
      </c>
      <c r="M256" s="65">
        <f>SUMIFS(Set!$I$5:$I$619,Set!$S$5:$S$619,"Despesa",Set!$F$5:$F$619,CPagar!$D256,Set!$J$5:$J$619,"Não Pago")</f>
        <v>0</v>
      </c>
      <c r="N256" s="65">
        <f>SUMIFS(Out!$I$5:$I$619,Out!$S$5:$S$619,"Despesa",Out!$F$5:$F$619,CPagar!$D256,Out!$J$5:$J$619,"Não Pago")</f>
        <v>0</v>
      </c>
      <c r="O256" s="65">
        <f>SUMIFS(Nov!$I$5:$I$619,Nov!$S$5:$S$619,"Despesa",Nov!$F$5:$F$619,CPagar!$D256,Nov!$J$5:$J$619,"Não Pago")</f>
        <v>0</v>
      </c>
      <c r="P256" s="65">
        <f>SUMIFS(Dez!$I$5:$I$619,Dez!$S$5:$S$619,"Despesa",Dez!$F$5:$F$619,CPagar!$D256,Dez!$J$5:$J$619,"Não Pago")</f>
        <v>0</v>
      </c>
      <c r="Q256" s="62">
        <f t="shared" si="30"/>
        <v>0</v>
      </c>
    </row>
    <row r="257" spans="3:17" ht="28.5" customHeight="1" thickTop="1" thickBot="1" x14ac:dyDescent="0.25">
      <c r="C257" s="45" t="str">
        <f>'PC Despesas'!I52</f>
        <v>5.3.48</v>
      </c>
      <c r="D257" s="46" t="str">
        <f>VLOOKUP(C257,'PC Despesas'!$I$4:$J$103,2,FALSE)</f>
        <v>-</v>
      </c>
      <c r="E257" s="65">
        <f>SUMIFS(Jan!$I$5:$I$619,Jan!$S$5:$S$619,"Despesa",Jan!$F$5:$F$619,CPagar!$D257,Jan!$J$5:$J$619,"Não Pago")</f>
        <v>0</v>
      </c>
      <c r="F257" s="65">
        <f>SUMIFS(Fev!$I$5:$I$619,Fev!$S$5:$S$619,"Despesa",Fev!$F$5:$F$619,CPagar!$D257,Fev!$J$5:$J$619,"Não Pago")</f>
        <v>0</v>
      </c>
      <c r="G257" s="65">
        <f>SUMIFS(Mar!$I$5:$I$619,Mar!$S$5:$S$619,"Despesa",Mar!$F$5:$F$619,CPagar!$D257,Mar!$J$5:$J$619,"Não Pago")</f>
        <v>0</v>
      </c>
      <c r="H257" s="65">
        <f>SUMIFS(Abr!$I$5:$I$619,Abr!$S$5:$S$619,"Despesa",Abr!$F$5:$F$619,CPagar!$D257,Abr!$J$5:$J$619,"Não Pago")</f>
        <v>0</v>
      </c>
      <c r="I257" s="65">
        <f>SUMIFS(Mai!$I$5:$I$619,Mai!$S$5:$S$619,"Despesa",Mai!$F$5:$F$619,CPagar!$D257,Mai!$J$5:$J$619,"Não Pago")</f>
        <v>0</v>
      </c>
      <c r="J257" s="65">
        <f>SUMIFS(Jun!$I$5:$I$619,Jun!$S$5:$S$619,"Despesa",Jun!$F$5:$F$619,CPagar!$D257,Jun!$J$5:$J$619,"Não Pago")</f>
        <v>0</v>
      </c>
      <c r="K257" s="65">
        <f>SUMIFS(Jul!$I$5:$I$619,Jul!$S$5:$S$619,"Despesa",Jul!$F$5:$F$619,CPagar!$D257,Jul!$J$5:$J$619,"Não Pago")</f>
        <v>0</v>
      </c>
      <c r="L257" s="65">
        <f>SUMIFS(Ago!$I$5:$I$619,Ago!$S$5:$S$619,"Despesa",Ago!$F$5:$F$619,CPagar!$D257,Ago!$J$5:$J$619,"Não Pago")</f>
        <v>0</v>
      </c>
      <c r="M257" s="65">
        <f>SUMIFS(Set!$I$5:$I$619,Set!$S$5:$S$619,"Despesa",Set!$F$5:$F$619,CPagar!$D257,Set!$J$5:$J$619,"Não Pago")</f>
        <v>0</v>
      </c>
      <c r="N257" s="65">
        <f>SUMIFS(Out!$I$5:$I$619,Out!$S$5:$S$619,"Despesa",Out!$F$5:$F$619,CPagar!$D257,Out!$J$5:$J$619,"Não Pago")</f>
        <v>0</v>
      </c>
      <c r="O257" s="65">
        <f>SUMIFS(Nov!$I$5:$I$619,Nov!$S$5:$S$619,"Despesa",Nov!$F$5:$F$619,CPagar!$D257,Nov!$J$5:$J$619,"Não Pago")</f>
        <v>0</v>
      </c>
      <c r="P257" s="65">
        <f>SUMIFS(Dez!$I$5:$I$619,Dez!$S$5:$S$619,"Despesa",Dez!$F$5:$F$619,CPagar!$D257,Dez!$J$5:$J$619,"Não Pago")</f>
        <v>0</v>
      </c>
      <c r="Q257" s="62">
        <f t="shared" si="30"/>
        <v>0</v>
      </c>
    </row>
    <row r="258" spans="3:17" ht="28.5" customHeight="1" thickTop="1" thickBot="1" x14ac:dyDescent="0.25">
      <c r="C258" s="45" t="str">
        <f>'PC Despesas'!I53</f>
        <v>5.3.49</v>
      </c>
      <c r="D258" s="46" t="str">
        <f>VLOOKUP(C258,'PC Despesas'!$I$4:$J$103,2,FALSE)</f>
        <v>-</v>
      </c>
      <c r="E258" s="65">
        <f>SUMIFS(Jan!$I$5:$I$619,Jan!$S$5:$S$619,"Despesa",Jan!$F$5:$F$619,CPagar!$D258,Jan!$J$5:$J$619,"Não Pago")</f>
        <v>0</v>
      </c>
      <c r="F258" s="65">
        <f>SUMIFS(Fev!$I$5:$I$619,Fev!$S$5:$S$619,"Despesa",Fev!$F$5:$F$619,CPagar!$D258,Fev!$J$5:$J$619,"Não Pago")</f>
        <v>0</v>
      </c>
      <c r="G258" s="65">
        <f>SUMIFS(Mar!$I$5:$I$619,Mar!$S$5:$S$619,"Despesa",Mar!$F$5:$F$619,CPagar!$D258,Mar!$J$5:$J$619,"Não Pago")</f>
        <v>0</v>
      </c>
      <c r="H258" s="65">
        <f>SUMIFS(Abr!$I$5:$I$619,Abr!$S$5:$S$619,"Despesa",Abr!$F$5:$F$619,CPagar!$D258,Abr!$J$5:$J$619,"Não Pago")</f>
        <v>0</v>
      </c>
      <c r="I258" s="65">
        <f>SUMIFS(Mai!$I$5:$I$619,Mai!$S$5:$S$619,"Despesa",Mai!$F$5:$F$619,CPagar!$D258,Mai!$J$5:$J$619,"Não Pago")</f>
        <v>0</v>
      </c>
      <c r="J258" s="65">
        <f>SUMIFS(Jun!$I$5:$I$619,Jun!$S$5:$S$619,"Despesa",Jun!$F$5:$F$619,CPagar!$D258,Jun!$J$5:$J$619,"Não Pago")</f>
        <v>0</v>
      </c>
      <c r="K258" s="65">
        <f>SUMIFS(Jul!$I$5:$I$619,Jul!$S$5:$S$619,"Despesa",Jul!$F$5:$F$619,CPagar!$D258,Jul!$J$5:$J$619,"Não Pago")</f>
        <v>0</v>
      </c>
      <c r="L258" s="65">
        <f>SUMIFS(Ago!$I$5:$I$619,Ago!$S$5:$S$619,"Despesa",Ago!$F$5:$F$619,CPagar!$D258,Ago!$J$5:$J$619,"Não Pago")</f>
        <v>0</v>
      </c>
      <c r="M258" s="65">
        <f>SUMIFS(Set!$I$5:$I$619,Set!$S$5:$S$619,"Despesa",Set!$F$5:$F$619,CPagar!$D258,Set!$J$5:$J$619,"Não Pago")</f>
        <v>0</v>
      </c>
      <c r="N258" s="65">
        <f>SUMIFS(Out!$I$5:$I$619,Out!$S$5:$S$619,"Despesa",Out!$F$5:$F$619,CPagar!$D258,Out!$J$5:$J$619,"Não Pago")</f>
        <v>0</v>
      </c>
      <c r="O258" s="65">
        <f>SUMIFS(Nov!$I$5:$I$619,Nov!$S$5:$S$619,"Despesa",Nov!$F$5:$F$619,CPagar!$D258,Nov!$J$5:$J$619,"Não Pago")</f>
        <v>0</v>
      </c>
      <c r="P258" s="65">
        <f>SUMIFS(Dez!$I$5:$I$619,Dez!$S$5:$S$619,"Despesa",Dez!$F$5:$F$619,CPagar!$D258,Dez!$J$5:$J$619,"Não Pago")</f>
        <v>0</v>
      </c>
      <c r="Q258" s="62">
        <f t="shared" si="30"/>
        <v>0</v>
      </c>
    </row>
    <row r="259" spans="3:17" ht="28.5" customHeight="1" thickTop="1" thickBot="1" x14ac:dyDescent="0.25">
      <c r="C259" s="45" t="str">
        <f>'PC Despesas'!I54</f>
        <v>5.3.50</v>
      </c>
      <c r="D259" s="46" t="str">
        <f>VLOOKUP(C259,'PC Despesas'!$I$4:$J$103,2,FALSE)</f>
        <v>-</v>
      </c>
      <c r="E259" s="65">
        <f>SUMIFS(Jan!$I$5:$I$619,Jan!$S$5:$S$619,"Despesa",Jan!$F$5:$F$619,CPagar!$D259,Jan!$J$5:$J$619,"Não Pago")</f>
        <v>0</v>
      </c>
      <c r="F259" s="65">
        <f>SUMIFS(Fev!$I$5:$I$619,Fev!$S$5:$S$619,"Despesa",Fev!$F$5:$F$619,CPagar!$D259,Fev!$J$5:$J$619,"Não Pago")</f>
        <v>0</v>
      </c>
      <c r="G259" s="65">
        <f>SUMIFS(Mar!$I$5:$I$619,Mar!$S$5:$S$619,"Despesa",Mar!$F$5:$F$619,CPagar!$D259,Mar!$J$5:$J$619,"Não Pago")</f>
        <v>0</v>
      </c>
      <c r="H259" s="65">
        <f>SUMIFS(Abr!$I$5:$I$619,Abr!$S$5:$S$619,"Despesa",Abr!$F$5:$F$619,CPagar!$D259,Abr!$J$5:$J$619,"Não Pago")</f>
        <v>0</v>
      </c>
      <c r="I259" s="65">
        <f>SUMIFS(Mai!$I$5:$I$619,Mai!$S$5:$S$619,"Despesa",Mai!$F$5:$F$619,CPagar!$D259,Mai!$J$5:$J$619,"Não Pago")</f>
        <v>0</v>
      </c>
      <c r="J259" s="65">
        <f>SUMIFS(Jun!$I$5:$I$619,Jun!$S$5:$S$619,"Despesa",Jun!$F$5:$F$619,CPagar!$D259,Jun!$J$5:$J$619,"Não Pago")</f>
        <v>0</v>
      </c>
      <c r="K259" s="65">
        <f>SUMIFS(Jul!$I$5:$I$619,Jul!$S$5:$S$619,"Despesa",Jul!$F$5:$F$619,CPagar!$D259,Jul!$J$5:$J$619,"Não Pago")</f>
        <v>0</v>
      </c>
      <c r="L259" s="65">
        <f>SUMIFS(Ago!$I$5:$I$619,Ago!$S$5:$S$619,"Despesa",Ago!$F$5:$F$619,CPagar!$D259,Ago!$J$5:$J$619,"Não Pago")</f>
        <v>0</v>
      </c>
      <c r="M259" s="65">
        <f>SUMIFS(Set!$I$5:$I$619,Set!$S$5:$S$619,"Despesa",Set!$F$5:$F$619,CPagar!$D259,Set!$J$5:$J$619,"Não Pago")</f>
        <v>0</v>
      </c>
      <c r="N259" s="65">
        <f>SUMIFS(Out!$I$5:$I$619,Out!$S$5:$S$619,"Despesa",Out!$F$5:$F$619,CPagar!$D259,Out!$J$5:$J$619,"Não Pago")</f>
        <v>0</v>
      </c>
      <c r="O259" s="65">
        <f>SUMIFS(Nov!$I$5:$I$619,Nov!$S$5:$S$619,"Despesa",Nov!$F$5:$F$619,CPagar!$D259,Nov!$J$5:$J$619,"Não Pago")</f>
        <v>0</v>
      </c>
      <c r="P259" s="65">
        <f>SUMIFS(Dez!$I$5:$I$619,Dez!$S$5:$S$619,"Despesa",Dez!$F$5:$F$619,CPagar!$D259,Dez!$J$5:$J$619,"Não Pago")</f>
        <v>0</v>
      </c>
      <c r="Q259" s="62">
        <f t="shared" si="30"/>
        <v>0</v>
      </c>
    </row>
    <row r="260" spans="3:17" ht="28.5" customHeight="1" thickTop="1" thickBot="1" x14ac:dyDescent="0.25">
      <c r="C260" s="45" t="str">
        <f>'PC Despesas'!I55</f>
        <v>5.3.51</v>
      </c>
      <c r="D260" s="46" t="str">
        <f>VLOOKUP(C260,'PC Despesas'!$I$4:$J$103,2,FALSE)</f>
        <v>-</v>
      </c>
      <c r="E260" s="65">
        <f>SUMIFS(Jan!$I$5:$I$619,Jan!$S$5:$S$619,"Despesa",Jan!$F$5:$F$619,CPagar!$D260,Jan!$J$5:$J$619,"Não Pago")</f>
        <v>0</v>
      </c>
      <c r="F260" s="65">
        <f>SUMIFS(Fev!$I$5:$I$619,Fev!$S$5:$S$619,"Despesa",Fev!$F$5:$F$619,CPagar!$D260,Fev!$J$5:$J$619,"Não Pago")</f>
        <v>0</v>
      </c>
      <c r="G260" s="65">
        <f>SUMIFS(Mar!$I$5:$I$619,Mar!$S$5:$S$619,"Despesa",Mar!$F$5:$F$619,CPagar!$D260,Mar!$J$5:$J$619,"Não Pago")</f>
        <v>0</v>
      </c>
      <c r="H260" s="65">
        <f>SUMIFS(Abr!$I$5:$I$619,Abr!$S$5:$S$619,"Despesa",Abr!$F$5:$F$619,CPagar!$D260,Abr!$J$5:$J$619,"Não Pago")</f>
        <v>0</v>
      </c>
      <c r="I260" s="65">
        <f>SUMIFS(Mai!$I$5:$I$619,Mai!$S$5:$S$619,"Despesa",Mai!$F$5:$F$619,CPagar!$D260,Mai!$J$5:$J$619,"Não Pago")</f>
        <v>0</v>
      </c>
      <c r="J260" s="65">
        <f>SUMIFS(Jun!$I$5:$I$619,Jun!$S$5:$S$619,"Despesa",Jun!$F$5:$F$619,CPagar!$D260,Jun!$J$5:$J$619,"Não Pago")</f>
        <v>0</v>
      </c>
      <c r="K260" s="65">
        <f>SUMIFS(Jul!$I$5:$I$619,Jul!$S$5:$S$619,"Despesa",Jul!$F$5:$F$619,CPagar!$D260,Jul!$J$5:$J$619,"Não Pago")</f>
        <v>0</v>
      </c>
      <c r="L260" s="65">
        <f>SUMIFS(Ago!$I$5:$I$619,Ago!$S$5:$S$619,"Despesa",Ago!$F$5:$F$619,CPagar!$D260,Ago!$J$5:$J$619,"Não Pago")</f>
        <v>0</v>
      </c>
      <c r="M260" s="65">
        <f>SUMIFS(Set!$I$5:$I$619,Set!$S$5:$S$619,"Despesa",Set!$F$5:$F$619,CPagar!$D260,Set!$J$5:$J$619,"Não Pago")</f>
        <v>0</v>
      </c>
      <c r="N260" s="65">
        <f>SUMIFS(Out!$I$5:$I$619,Out!$S$5:$S$619,"Despesa",Out!$F$5:$F$619,CPagar!$D260,Out!$J$5:$J$619,"Não Pago")</f>
        <v>0</v>
      </c>
      <c r="O260" s="65">
        <f>SUMIFS(Nov!$I$5:$I$619,Nov!$S$5:$S$619,"Despesa",Nov!$F$5:$F$619,CPagar!$D260,Nov!$J$5:$J$619,"Não Pago")</f>
        <v>0</v>
      </c>
      <c r="P260" s="65">
        <f>SUMIFS(Dez!$I$5:$I$619,Dez!$S$5:$S$619,"Despesa",Dez!$F$5:$F$619,CPagar!$D260,Dez!$J$5:$J$619,"Não Pago")</f>
        <v>0</v>
      </c>
      <c r="Q260" s="62">
        <f t="shared" si="30"/>
        <v>0</v>
      </c>
    </row>
    <row r="261" spans="3:17" ht="28.5" customHeight="1" thickTop="1" thickBot="1" x14ac:dyDescent="0.25">
      <c r="C261" s="45" t="str">
        <f>'PC Despesas'!I56</f>
        <v>5.3.52</v>
      </c>
      <c r="D261" s="46" t="str">
        <f>VLOOKUP(C261,'PC Despesas'!$I$4:$J$103,2,FALSE)</f>
        <v>-</v>
      </c>
      <c r="E261" s="65">
        <f>SUMIFS(Jan!$I$5:$I$619,Jan!$S$5:$S$619,"Despesa",Jan!$F$5:$F$619,CPagar!$D261,Jan!$J$5:$J$619,"Não Pago")</f>
        <v>0</v>
      </c>
      <c r="F261" s="65">
        <f>SUMIFS(Fev!$I$5:$I$619,Fev!$S$5:$S$619,"Despesa",Fev!$F$5:$F$619,CPagar!$D261,Fev!$J$5:$J$619,"Não Pago")</f>
        <v>0</v>
      </c>
      <c r="G261" s="65">
        <f>SUMIFS(Mar!$I$5:$I$619,Mar!$S$5:$S$619,"Despesa",Mar!$F$5:$F$619,CPagar!$D261,Mar!$J$5:$J$619,"Não Pago")</f>
        <v>0</v>
      </c>
      <c r="H261" s="65">
        <f>SUMIFS(Abr!$I$5:$I$619,Abr!$S$5:$S$619,"Despesa",Abr!$F$5:$F$619,CPagar!$D261,Abr!$J$5:$J$619,"Não Pago")</f>
        <v>0</v>
      </c>
      <c r="I261" s="65">
        <f>SUMIFS(Mai!$I$5:$I$619,Mai!$S$5:$S$619,"Despesa",Mai!$F$5:$F$619,CPagar!$D261,Mai!$J$5:$J$619,"Não Pago")</f>
        <v>0</v>
      </c>
      <c r="J261" s="65">
        <f>SUMIFS(Jun!$I$5:$I$619,Jun!$S$5:$S$619,"Despesa",Jun!$F$5:$F$619,CPagar!$D261,Jun!$J$5:$J$619,"Não Pago")</f>
        <v>0</v>
      </c>
      <c r="K261" s="65">
        <f>SUMIFS(Jul!$I$5:$I$619,Jul!$S$5:$S$619,"Despesa",Jul!$F$5:$F$619,CPagar!$D261,Jul!$J$5:$J$619,"Não Pago")</f>
        <v>0</v>
      </c>
      <c r="L261" s="65">
        <f>SUMIFS(Ago!$I$5:$I$619,Ago!$S$5:$S$619,"Despesa",Ago!$F$5:$F$619,CPagar!$D261,Ago!$J$5:$J$619,"Não Pago")</f>
        <v>0</v>
      </c>
      <c r="M261" s="65">
        <f>SUMIFS(Set!$I$5:$I$619,Set!$S$5:$S$619,"Despesa",Set!$F$5:$F$619,CPagar!$D261,Set!$J$5:$J$619,"Não Pago")</f>
        <v>0</v>
      </c>
      <c r="N261" s="65">
        <f>SUMIFS(Out!$I$5:$I$619,Out!$S$5:$S$619,"Despesa",Out!$F$5:$F$619,CPagar!$D261,Out!$J$5:$J$619,"Não Pago")</f>
        <v>0</v>
      </c>
      <c r="O261" s="65">
        <f>SUMIFS(Nov!$I$5:$I$619,Nov!$S$5:$S$619,"Despesa",Nov!$F$5:$F$619,CPagar!$D261,Nov!$J$5:$J$619,"Não Pago")</f>
        <v>0</v>
      </c>
      <c r="P261" s="65">
        <f>SUMIFS(Dez!$I$5:$I$619,Dez!$S$5:$S$619,"Despesa",Dez!$F$5:$F$619,CPagar!$D261,Dez!$J$5:$J$619,"Não Pago")</f>
        <v>0</v>
      </c>
      <c r="Q261" s="62">
        <f t="shared" si="30"/>
        <v>0</v>
      </c>
    </row>
    <row r="262" spans="3:17" ht="28.5" customHeight="1" thickTop="1" thickBot="1" x14ac:dyDescent="0.25">
      <c r="C262" s="45" t="str">
        <f>'PC Despesas'!I57</f>
        <v>5.3.53</v>
      </c>
      <c r="D262" s="46" t="str">
        <f>VLOOKUP(C262,'PC Despesas'!$I$4:$J$103,2,FALSE)</f>
        <v>-</v>
      </c>
      <c r="E262" s="65">
        <f>SUMIFS(Jan!$I$5:$I$619,Jan!$S$5:$S$619,"Despesa",Jan!$F$5:$F$619,CPagar!$D262,Jan!$J$5:$J$619,"Não Pago")</f>
        <v>0</v>
      </c>
      <c r="F262" s="65">
        <f>SUMIFS(Fev!$I$5:$I$619,Fev!$S$5:$S$619,"Despesa",Fev!$F$5:$F$619,CPagar!$D262,Fev!$J$5:$J$619,"Não Pago")</f>
        <v>0</v>
      </c>
      <c r="G262" s="65">
        <f>SUMIFS(Mar!$I$5:$I$619,Mar!$S$5:$S$619,"Despesa",Mar!$F$5:$F$619,CPagar!$D262,Mar!$J$5:$J$619,"Não Pago")</f>
        <v>0</v>
      </c>
      <c r="H262" s="65">
        <f>SUMIFS(Abr!$I$5:$I$619,Abr!$S$5:$S$619,"Despesa",Abr!$F$5:$F$619,CPagar!$D262,Abr!$J$5:$J$619,"Não Pago")</f>
        <v>0</v>
      </c>
      <c r="I262" s="65">
        <f>SUMIFS(Mai!$I$5:$I$619,Mai!$S$5:$S$619,"Despesa",Mai!$F$5:$F$619,CPagar!$D262,Mai!$J$5:$J$619,"Não Pago")</f>
        <v>0</v>
      </c>
      <c r="J262" s="65">
        <f>SUMIFS(Jun!$I$5:$I$619,Jun!$S$5:$S$619,"Despesa",Jun!$F$5:$F$619,CPagar!$D262,Jun!$J$5:$J$619,"Não Pago")</f>
        <v>0</v>
      </c>
      <c r="K262" s="65">
        <f>SUMIFS(Jul!$I$5:$I$619,Jul!$S$5:$S$619,"Despesa",Jul!$F$5:$F$619,CPagar!$D262,Jul!$J$5:$J$619,"Não Pago")</f>
        <v>0</v>
      </c>
      <c r="L262" s="65">
        <f>SUMIFS(Ago!$I$5:$I$619,Ago!$S$5:$S$619,"Despesa",Ago!$F$5:$F$619,CPagar!$D262,Ago!$J$5:$J$619,"Não Pago")</f>
        <v>0</v>
      </c>
      <c r="M262" s="65">
        <f>SUMIFS(Set!$I$5:$I$619,Set!$S$5:$S$619,"Despesa",Set!$F$5:$F$619,CPagar!$D262,Set!$J$5:$J$619,"Não Pago")</f>
        <v>0</v>
      </c>
      <c r="N262" s="65">
        <f>SUMIFS(Out!$I$5:$I$619,Out!$S$5:$S$619,"Despesa",Out!$F$5:$F$619,CPagar!$D262,Out!$J$5:$J$619,"Não Pago")</f>
        <v>0</v>
      </c>
      <c r="O262" s="65">
        <f>SUMIFS(Nov!$I$5:$I$619,Nov!$S$5:$S$619,"Despesa",Nov!$F$5:$F$619,CPagar!$D262,Nov!$J$5:$J$619,"Não Pago")</f>
        <v>0</v>
      </c>
      <c r="P262" s="65">
        <f>SUMIFS(Dez!$I$5:$I$619,Dez!$S$5:$S$619,"Despesa",Dez!$F$5:$F$619,CPagar!$D262,Dez!$J$5:$J$619,"Não Pago")</f>
        <v>0</v>
      </c>
      <c r="Q262" s="62">
        <f t="shared" si="30"/>
        <v>0</v>
      </c>
    </row>
    <row r="263" spans="3:17" ht="28.5" customHeight="1" thickTop="1" thickBot="1" x14ac:dyDescent="0.25">
      <c r="C263" s="45" t="str">
        <f>'PC Despesas'!I58</f>
        <v>5.3.54</v>
      </c>
      <c r="D263" s="46" t="str">
        <f>VLOOKUP(C263,'PC Despesas'!$I$4:$J$103,2,FALSE)</f>
        <v>-</v>
      </c>
      <c r="E263" s="65">
        <f>SUMIFS(Jan!$I$5:$I$619,Jan!$S$5:$S$619,"Despesa",Jan!$F$5:$F$619,CPagar!$D263,Jan!$J$5:$J$619,"Não Pago")</f>
        <v>0</v>
      </c>
      <c r="F263" s="65">
        <f>SUMIFS(Fev!$I$5:$I$619,Fev!$S$5:$S$619,"Despesa",Fev!$F$5:$F$619,CPagar!$D263,Fev!$J$5:$J$619,"Não Pago")</f>
        <v>0</v>
      </c>
      <c r="G263" s="65">
        <f>SUMIFS(Mar!$I$5:$I$619,Mar!$S$5:$S$619,"Despesa",Mar!$F$5:$F$619,CPagar!$D263,Mar!$J$5:$J$619,"Não Pago")</f>
        <v>0</v>
      </c>
      <c r="H263" s="65">
        <f>SUMIFS(Abr!$I$5:$I$619,Abr!$S$5:$S$619,"Despesa",Abr!$F$5:$F$619,CPagar!$D263,Abr!$J$5:$J$619,"Não Pago")</f>
        <v>0</v>
      </c>
      <c r="I263" s="65">
        <f>SUMIFS(Mai!$I$5:$I$619,Mai!$S$5:$S$619,"Despesa",Mai!$F$5:$F$619,CPagar!$D263,Mai!$J$5:$J$619,"Não Pago")</f>
        <v>0</v>
      </c>
      <c r="J263" s="65">
        <f>SUMIFS(Jun!$I$5:$I$619,Jun!$S$5:$S$619,"Despesa",Jun!$F$5:$F$619,CPagar!$D263,Jun!$J$5:$J$619,"Não Pago")</f>
        <v>0</v>
      </c>
      <c r="K263" s="65">
        <f>SUMIFS(Jul!$I$5:$I$619,Jul!$S$5:$S$619,"Despesa",Jul!$F$5:$F$619,CPagar!$D263,Jul!$J$5:$J$619,"Não Pago")</f>
        <v>0</v>
      </c>
      <c r="L263" s="65">
        <f>SUMIFS(Ago!$I$5:$I$619,Ago!$S$5:$S$619,"Despesa",Ago!$F$5:$F$619,CPagar!$D263,Ago!$J$5:$J$619,"Não Pago")</f>
        <v>0</v>
      </c>
      <c r="M263" s="65">
        <f>SUMIFS(Set!$I$5:$I$619,Set!$S$5:$S$619,"Despesa",Set!$F$5:$F$619,CPagar!$D263,Set!$J$5:$J$619,"Não Pago")</f>
        <v>0</v>
      </c>
      <c r="N263" s="65">
        <f>SUMIFS(Out!$I$5:$I$619,Out!$S$5:$S$619,"Despesa",Out!$F$5:$F$619,CPagar!$D263,Out!$J$5:$J$619,"Não Pago")</f>
        <v>0</v>
      </c>
      <c r="O263" s="65">
        <f>SUMIFS(Nov!$I$5:$I$619,Nov!$S$5:$S$619,"Despesa",Nov!$F$5:$F$619,CPagar!$D263,Nov!$J$5:$J$619,"Não Pago")</f>
        <v>0</v>
      </c>
      <c r="P263" s="65">
        <f>SUMIFS(Dez!$I$5:$I$619,Dez!$S$5:$S$619,"Despesa",Dez!$F$5:$F$619,CPagar!$D263,Dez!$J$5:$J$619,"Não Pago")</f>
        <v>0</v>
      </c>
      <c r="Q263" s="62">
        <f t="shared" si="30"/>
        <v>0</v>
      </c>
    </row>
    <row r="264" spans="3:17" ht="28.5" customHeight="1" thickTop="1" thickBot="1" x14ac:dyDescent="0.25">
      <c r="C264" s="45" t="str">
        <f>'PC Despesas'!I59</f>
        <v>5.3.55</v>
      </c>
      <c r="D264" s="46" t="str">
        <f>VLOOKUP(C264,'PC Despesas'!$I$4:$J$103,2,FALSE)</f>
        <v>-</v>
      </c>
      <c r="E264" s="65">
        <f>SUMIFS(Jan!$I$5:$I$619,Jan!$S$5:$S$619,"Despesa",Jan!$F$5:$F$619,CPagar!$D264,Jan!$J$5:$J$619,"Não Pago")</f>
        <v>0</v>
      </c>
      <c r="F264" s="65">
        <f>SUMIFS(Fev!$I$5:$I$619,Fev!$S$5:$S$619,"Despesa",Fev!$F$5:$F$619,CPagar!$D264,Fev!$J$5:$J$619,"Não Pago")</f>
        <v>0</v>
      </c>
      <c r="G264" s="65">
        <f>SUMIFS(Mar!$I$5:$I$619,Mar!$S$5:$S$619,"Despesa",Mar!$F$5:$F$619,CPagar!$D264,Mar!$J$5:$J$619,"Não Pago")</f>
        <v>0</v>
      </c>
      <c r="H264" s="65">
        <f>SUMIFS(Abr!$I$5:$I$619,Abr!$S$5:$S$619,"Despesa",Abr!$F$5:$F$619,CPagar!$D264,Abr!$J$5:$J$619,"Não Pago")</f>
        <v>0</v>
      </c>
      <c r="I264" s="65">
        <f>SUMIFS(Mai!$I$5:$I$619,Mai!$S$5:$S$619,"Despesa",Mai!$F$5:$F$619,CPagar!$D264,Mai!$J$5:$J$619,"Não Pago")</f>
        <v>0</v>
      </c>
      <c r="J264" s="65">
        <f>SUMIFS(Jun!$I$5:$I$619,Jun!$S$5:$S$619,"Despesa",Jun!$F$5:$F$619,CPagar!$D264,Jun!$J$5:$J$619,"Não Pago")</f>
        <v>0</v>
      </c>
      <c r="K264" s="65">
        <f>SUMIFS(Jul!$I$5:$I$619,Jul!$S$5:$S$619,"Despesa",Jul!$F$5:$F$619,CPagar!$D264,Jul!$J$5:$J$619,"Não Pago")</f>
        <v>0</v>
      </c>
      <c r="L264" s="65">
        <f>SUMIFS(Ago!$I$5:$I$619,Ago!$S$5:$S$619,"Despesa",Ago!$F$5:$F$619,CPagar!$D264,Ago!$J$5:$J$619,"Não Pago")</f>
        <v>0</v>
      </c>
      <c r="M264" s="65">
        <f>SUMIFS(Set!$I$5:$I$619,Set!$S$5:$S$619,"Despesa",Set!$F$5:$F$619,CPagar!$D264,Set!$J$5:$J$619,"Não Pago")</f>
        <v>0</v>
      </c>
      <c r="N264" s="65">
        <f>SUMIFS(Out!$I$5:$I$619,Out!$S$5:$S$619,"Despesa",Out!$F$5:$F$619,CPagar!$D264,Out!$J$5:$J$619,"Não Pago")</f>
        <v>0</v>
      </c>
      <c r="O264" s="65">
        <f>SUMIFS(Nov!$I$5:$I$619,Nov!$S$5:$S$619,"Despesa",Nov!$F$5:$F$619,CPagar!$D264,Nov!$J$5:$J$619,"Não Pago")</f>
        <v>0</v>
      </c>
      <c r="P264" s="65">
        <f>SUMIFS(Dez!$I$5:$I$619,Dez!$S$5:$S$619,"Despesa",Dez!$F$5:$F$619,CPagar!$D264,Dez!$J$5:$J$619,"Não Pago")</f>
        <v>0</v>
      </c>
      <c r="Q264" s="62">
        <f t="shared" si="30"/>
        <v>0</v>
      </c>
    </row>
    <row r="265" spans="3:17" ht="28.5" customHeight="1" thickTop="1" thickBot="1" x14ac:dyDescent="0.25">
      <c r="C265" s="45" t="str">
        <f>'PC Despesas'!I60</f>
        <v>5.3.56</v>
      </c>
      <c r="D265" s="46" t="str">
        <f>VLOOKUP(C265,'PC Despesas'!$I$4:$J$103,2,FALSE)</f>
        <v>-</v>
      </c>
      <c r="E265" s="65">
        <f>SUMIFS(Jan!$I$5:$I$619,Jan!$S$5:$S$619,"Despesa",Jan!$F$5:$F$619,CPagar!$D265,Jan!$J$5:$J$619,"Não Pago")</f>
        <v>0</v>
      </c>
      <c r="F265" s="65">
        <f>SUMIFS(Fev!$I$5:$I$619,Fev!$S$5:$S$619,"Despesa",Fev!$F$5:$F$619,CPagar!$D265,Fev!$J$5:$J$619,"Não Pago")</f>
        <v>0</v>
      </c>
      <c r="G265" s="65">
        <f>SUMIFS(Mar!$I$5:$I$619,Mar!$S$5:$S$619,"Despesa",Mar!$F$5:$F$619,CPagar!$D265,Mar!$J$5:$J$619,"Não Pago")</f>
        <v>0</v>
      </c>
      <c r="H265" s="65">
        <f>SUMIFS(Abr!$I$5:$I$619,Abr!$S$5:$S$619,"Despesa",Abr!$F$5:$F$619,CPagar!$D265,Abr!$J$5:$J$619,"Não Pago")</f>
        <v>0</v>
      </c>
      <c r="I265" s="65">
        <f>SUMIFS(Mai!$I$5:$I$619,Mai!$S$5:$S$619,"Despesa",Mai!$F$5:$F$619,CPagar!$D265,Mai!$J$5:$J$619,"Não Pago")</f>
        <v>0</v>
      </c>
      <c r="J265" s="65">
        <f>SUMIFS(Jun!$I$5:$I$619,Jun!$S$5:$S$619,"Despesa",Jun!$F$5:$F$619,CPagar!$D265,Jun!$J$5:$J$619,"Não Pago")</f>
        <v>0</v>
      </c>
      <c r="K265" s="65">
        <f>SUMIFS(Jul!$I$5:$I$619,Jul!$S$5:$S$619,"Despesa",Jul!$F$5:$F$619,CPagar!$D265,Jul!$J$5:$J$619,"Não Pago")</f>
        <v>0</v>
      </c>
      <c r="L265" s="65">
        <f>SUMIFS(Ago!$I$5:$I$619,Ago!$S$5:$S$619,"Despesa",Ago!$F$5:$F$619,CPagar!$D265,Ago!$J$5:$J$619,"Não Pago")</f>
        <v>0</v>
      </c>
      <c r="M265" s="65">
        <f>SUMIFS(Set!$I$5:$I$619,Set!$S$5:$S$619,"Despesa",Set!$F$5:$F$619,CPagar!$D265,Set!$J$5:$J$619,"Não Pago")</f>
        <v>0</v>
      </c>
      <c r="N265" s="65">
        <f>SUMIFS(Out!$I$5:$I$619,Out!$S$5:$S$619,"Despesa",Out!$F$5:$F$619,CPagar!$D265,Out!$J$5:$J$619,"Não Pago")</f>
        <v>0</v>
      </c>
      <c r="O265" s="65">
        <f>SUMIFS(Nov!$I$5:$I$619,Nov!$S$5:$S$619,"Despesa",Nov!$F$5:$F$619,CPagar!$D265,Nov!$J$5:$J$619,"Não Pago")</f>
        <v>0</v>
      </c>
      <c r="P265" s="65">
        <f>SUMIFS(Dez!$I$5:$I$619,Dez!$S$5:$S$619,"Despesa",Dez!$F$5:$F$619,CPagar!$D265,Dez!$J$5:$J$619,"Não Pago")</f>
        <v>0</v>
      </c>
      <c r="Q265" s="62">
        <f t="shared" si="30"/>
        <v>0</v>
      </c>
    </row>
    <row r="266" spans="3:17" ht="28.5" customHeight="1" thickTop="1" thickBot="1" x14ac:dyDescent="0.25">
      <c r="C266" s="45" t="str">
        <f>'PC Despesas'!I61</f>
        <v>5.3.57</v>
      </c>
      <c r="D266" s="46" t="str">
        <f>VLOOKUP(C266,'PC Despesas'!$I$4:$J$103,2,FALSE)</f>
        <v>-</v>
      </c>
      <c r="E266" s="65">
        <f>SUMIFS(Jan!$I$5:$I$619,Jan!$S$5:$S$619,"Despesa",Jan!$F$5:$F$619,CPagar!$D266,Jan!$J$5:$J$619,"Não Pago")</f>
        <v>0</v>
      </c>
      <c r="F266" s="65">
        <f>SUMIFS(Fev!$I$5:$I$619,Fev!$S$5:$S$619,"Despesa",Fev!$F$5:$F$619,CPagar!$D266,Fev!$J$5:$J$619,"Não Pago")</f>
        <v>0</v>
      </c>
      <c r="G266" s="65">
        <f>SUMIFS(Mar!$I$5:$I$619,Mar!$S$5:$S$619,"Despesa",Mar!$F$5:$F$619,CPagar!$D266,Mar!$J$5:$J$619,"Não Pago")</f>
        <v>0</v>
      </c>
      <c r="H266" s="65">
        <f>SUMIFS(Abr!$I$5:$I$619,Abr!$S$5:$S$619,"Despesa",Abr!$F$5:$F$619,CPagar!$D266,Abr!$J$5:$J$619,"Não Pago")</f>
        <v>0</v>
      </c>
      <c r="I266" s="65">
        <f>SUMIFS(Mai!$I$5:$I$619,Mai!$S$5:$S$619,"Despesa",Mai!$F$5:$F$619,CPagar!$D266,Mai!$J$5:$J$619,"Não Pago")</f>
        <v>0</v>
      </c>
      <c r="J266" s="65">
        <f>SUMIFS(Jun!$I$5:$I$619,Jun!$S$5:$S$619,"Despesa",Jun!$F$5:$F$619,CPagar!$D266,Jun!$J$5:$J$619,"Não Pago")</f>
        <v>0</v>
      </c>
      <c r="K266" s="65">
        <f>SUMIFS(Jul!$I$5:$I$619,Jul!$S$5:$S$619,"Despesa",Jul!$F$5:$F$619,CPagar!$D266,Jul!$J$5:$J$619,"Não Pago")</f>
        <v>0</v>
      </c>
      <c r="L266" s="65">
        <f>SUMIFS(Ago!$I$5:$I$619,Ago!$S$5:$S$619,"Despesa",Ago!$F$5:$F$619,CPagar!$D266,Ago!$J$5:$J$619,"Não Pago")</f>
        <v>0</v>
      </c>
      <c r="M266" s="65">
        <f>SUMIFS(Set!$I$5:$I$619,Set!$S$5:$S$619,"Despesa",Set!$F$5:$F$619,CPagar!$D266,Set!$J$5:$J$619,"Não Pago")</f>
        <v>0</v>
      </c>
      <c r="N266" s="65">
        <f>SUMIFS(Out!$I$5:$I$619,Out!$S$5:$S$619,"Despesa",Out!$F$5:$F$619,CPagar!$D266,Out!$J$5:$J$619,"Não Pago")</f>
        <v>0</v>
      </c>
      <c r="O266" s="65">
        <f>SUMIFS(Nov!$I$5:$I$619,Nov!$S$5:$S$619,"Despesa",Nov!$F$5:$F$619,CPagar!$D266,Nov!$J$5:$J$619,"Não Pago")</f>
        <v>0</v>
      </c>
      <c r="P266" s="65">
        <f>SUMIFS(Dez!$I$5:$I$619,Dez!$S$5:$S$619,"Despesa",Dez!$F$5:$F$619,CPagar!$D266,Dez!$J$5:$J$619,"Não Pago")</f>
        <v>0</v>
      </c>
      <c r="Q266" s="62">
        <f t="shared" si="30"/>
        <v>0</v>
      </c>
    </row>
    <row r="267" spans="3:17" ht="28.5" customHeight="1" thickTop="1" thickBot="1" x14ac:dyDescent="0.25">
      <c r="C267" s="45" t="str">
        <f>'PC Despesas'!I62</f>
        <v>5.3.58</v>
      </c>
      <c r="D267" s="46" t="str">
        <f>VLOOKUP(C267,'PC Despesas'!$I$4:$J$103,2,FALSE)</f>
        <v>-</v>
      </c>
      <c r="E267" s="65">
        <f>SUMIFS(Jan!$I$5:$I$619,Jan!$S$5:$S$619,"Despesa",Jan!$F$5:$F$619,CPagar!$D267,Jan!$J$5:$J$619,"Não Pago")</f>
        <v>0</v>
      </c>
      <c r="F267" s="65">
        <f>SUMIFS(Fev!$I$5:$I$619,Fev!$S$5:$S$619,"Despesa",Fev!$F$5:$F$619,CPagar!$D267,Fev!$J$5:$J$619,"Não Pago")</f>
        <v>0</v>
      </c>
      <c r="G267" s="65">
        <f>SUMIFS(Mar!$I$5:$I$619,Mar!$S$5:$S$619,"Despesa",Mar!$F$5:$F$619,CPagar!$D267,Mar!$J$5:$J$619,"Não Pago")</f>
        <v>0</v>
      </c>
      <c r="H267" s="65">
        <f>SUMIFS(Abr!$I$5:$I$619,Abr!$S$5:$S$619,"Despesa",Abr!$F$5:$F$619,CPagar!$D267,Abr!$J$5:$J$619,"Não Pago")</f>
        <v>0</v>
      </c>
      <c r="I267" s="65">
        <f>SUMIFS(Mai!$I$5:$I$619,Mai!$S$5:$S$619,"Despesa",Mai!$F$5:$F$619,CPagar!$D267,Mai!$J$5:$J$619,"Não Pago")</f>
        <v>0</v>
      </c>
      <c r="J267" s="65">
        <f>SUMIFS(Jun!$I$5:$I$619,Jun!$S$5:$S$619,"Despesa",Jun!$F$5:$F$619,CPagar!$D267,Jun!$J$5:$J$619,"Não Pago")</f>
        <v>0</v>
      </c>
      <c r="K267" s="65">
        <f>SUMIFS(Jul!$I$5:$I$619,Jul!$S$5:$S$619,"Despesa",Jul!$F$5:$F$619,CPagar!$D267,Jul!$J$5:$J$619,"Não Pago")</f>
        <v>0</v>
      </c>
      <c r="L267" s="65">
        <f>SUMIFS(Ago!$I$5:$I$619,Ago!$S$5:$S$619,"Despesa",Ago!$F$5:$F$619,CPagar!$D267,Ago!$J$5:$J$619,"Não Pago")</f>
        <v>0</v>
      </c>
      <c r="M267" s="65">
        <f>SUMIFS(Set!$I$5:$I$619,Set!$S$5:$S$619,"Despesa",Set!$F$5:$F$619,CPagar!$D267,Set!$J$5:$J$619,"Não Pago")</f>
        <v>0</v>
      </c>
      <c r="N267" s="65">
        <f>SUMIFS(Out!$I$5:$I$619,Out!$S$5:$S$619,"Despesa",Out!$F$5:$F$619,CPagar!$D267,Out!$J$5:$J$619,"Não Pago")</f>
        <v>0</v>
      </c>
      <c r="O267" s="65">
        <f>SUMIFS(Nov!$I$5:$I$619,Nov!$S$5:$S$619,"Despesa",Nov!$F$5:$F$619,CPagar!$D267,Nov!$J$5:$J$619,"Não Pago")</f>
        <v>0</v>
      </c>
      <c r="P267" s="65">
        <f>SUMIFS(Dez!$I$5:$I$619,Dez!$S$5:$S$619,"Despesa",Dez!$F$5:$F$619,CPagar!$D267,Dez!$J$5:$J$619,"Não Pago")</f>
        <v>0</v>
      </c>
      <c r="Q267" s="62">
        <f t="shared" si="30"/>
        <v>0</v>
      </c>
    </row>
    <row r="268" spans="3:17" ht="28.5" customHeight="1" thickTop="1" thickBot="1" x14ac:dyDescent="0.25">
      <c r="C268" s="45" t="str">
        <f>'PC Despesas'!I63</f>
        <v>5.3.59</v>
      </c>
      <c r="D268" s="46" t="str">
        <f>VLOOKUP(C268,'PC Despesas'!$I$4:$J$103,2,FALSE)</f>
        <v>-</v>
      </c>
      <c r="E268" s="65">
        <f>SUMIFS(Jan!$I$5:$I$619,Jan!$S$5:$S$619,"Despesa",Jan!$F$5:$F$619,CPagar!$D268,Jan!$J$5:$J$619,"Não Pago")</f>
        <v>0</v>
      </c>
      <c r="F268" s="65">
        <f>SUMIFS(Fev!$I$5:$I$619,Fev!$S$5:$S$619,"Despesa",Fev!$F$5:$F$619,CPagar!$D268,Fev!$J$5:$J$619,"Não Pago")</f>
        <v>0</v>
      </c>
      <c r="G268" s="65">
        <f>SUMIFS(Mar!$I$5:$I$619,Mar!$S$5:$S$619,"Despesa",Mar!$F$5:$F$619,CPagar!$D268,Mar!$J$5:$J$619,"Não Pago")</f>
        <v>0</v>
      </c>
      <c r="H268" s="65">
        <f>SUMIFS(Abr!$I$5:$I$619,Abr!$S$5:$S$619,"Despesa",Abr!$F$5:$F$619,CPagar!$D268,Abr!$J$5:$J$619,"Não Pago")</f>
        <v>0</v>
      </c>
      <c r="I268" s="65">
        <f>SUMIFS(Mai!$I$5:$I$619,Mai!$S$5:$S$619,"Despesa",Mai!$F$5:$F$619,CPagar!$D268,Mai!$J$5:$J$619,"Não Pago")</f>
        <v>0</v>
      </c>
      <c r="J268" s="65">
        <f>SUMIFS(Jun!$I$5:$I$619,Jun!$S$5:$S$619,"Despesa",Jun!$F$5:$F$619,CPagar!$D268,Jun!$J$5:$J$619,"Não Pago")</f>
        <v>0</v>
      </c>
      <c r="K268" s="65">
        <f>SUMIFS(Jul!$I$5:$I$619,Jul!$S$5:$S$619,"Despesa",Jul!$F$5:$F$619,CPagar!$D268,Jul!$J$5:$J$619,"Não Pago")</f>
        <v>0</v>
      </c>
      <c r="L268" s="65">
        <f>SUMIFS(Ago!$I$5:$I$619,Ago!$S$5:$S$619,"Despesa",Ago!$F$5:$F$619,CPagar!$D268,Ago!$J$5:$J$619,"Não Pago")</f>
        <v>0</v>
      </c>
      <c r="M268" s="65">
        <f>SUMIFS(Set!$I$5:$I$619,Set!$S$5:$S$619,"Despesa",Set!$F$5:$F$619,CPagar!$D268,Set!$J$5:$J$619,"Não Pago")</f>
        <v>0</v>
      </c>
      <c r="N268" s="65">
        <f>SUMIFS(Out!$I$5:$I$619,Out!$S$5:$S$619,"Despesa",Out!$F$5:$F$619,CPagar!$D268,Out!$J$5:$J$619,"Não Pago")</f>
        <v>0</v>
      </c>
      <c r="O268" s="65">
        <f>SUMIFS(Nov!$I$5:$I$619,Nov!$S$5:$S$619,"Despesa",Nov!$F$5:$F$619,CPagar!$D268,Nov!$J$5:$J$619,"Não Pago")</f>
        <v>0</v>
      </c>
      <c r="P268" s="65">
        <f>SUMIFS(Dez!$I$5:$I$619,Dez!$S$5:$S$619,"Despesa",Dez!$F$5:$F$619,CPagar!$D268,Dez!$J$5:$J$619,"Não Pago")</f>
        <v>0</v>
      </c>
      <c r="Q268" s="62">
        <f t="shared" si="30"/>
        <v>0</v>
      </c>
    </row>
    <row r="269" spans="3:17" ht="28.5" customHeight="1" thickTop="1" thickBot="1" x14ac:dyDescent="0.25">
      <c r="C269" s="45" t="str">
        <f>'PC Despesas'!I64</f>
        <v>5.3.60</v>
      </c>
      <c r="D269" s="46" t="str">
        <f>VLOOKUP(C269,'PC Despesas'!$I$4:$J$103,2,FALSE)</f>
        <v>-</v>
      </c>
      <c r="E269" s="65">
        <f>SUMIFS(Jan!$I$5:$I$619,Jan!$S$5:$S$619,"Despesa",Jan!$F$5:$F$619,CPagar!$D269,Jan!$J$5:$J$619,"Não Pago")</f>
        <v>0</v>
      </c>
      <c r="F269" s="65">
        <f>SUMIFS(Fev!$I$5:$I$619,Fev!$S$5:$S$619,"Despesa",Fev!$F$5:$F$619,CPagar!$D269,Fev!$J$5:$J$619,"Não Pago")</f>
        <v>0</v>
      </c>
      <c r="G269" s="65">
        <f>SUMIFS(Mar!$I$5:$I$619,Mar!$S$5:$S$619,"Despesa",Mar!$F$5:$F$619,CPagar!$D269,Mar!$J$5:$J$619,"Não Pago")</f>
        <v>0</v>
      </c>
      <c r="H269" s="65">
        <f>SUMIFS(Abr!$I$5:$I$619,Abr!$S$5:$S$619,"Despesa",Abr!$F$5:$F$619,CPagar!$D269,Abr!$J$5:$J$619,"Não Pago")</f>
        <v>0</v>
      </c>
      <c r="I269" s="65">
        <f>SUMIFS(Mai!$I$5:$I$619,Mai!$S$5:$S$619,"Despesa",Mai!$F$5:$F$619,CPagar!$D269,Mai!$J$5:$J$619,"Não Pago")</f>
        <v>0</v>
      </c>
      <c r="J269" s="65">
        <f>SUMIFS(Jun!$I$5:$I$619,Jun!$S$5:$S$619,"Despesa",Jun!$F$5:$F$619,CPagar!$D269,Jun!$J$5:$J$619,"Não Pago")</f>
        <v>0</v>
      </c>
      <c r="K269" s="65">
        <f>SUMIFS(Jul!$I$5:$I$619,Jul!$S$5:$S$619,"Despesa",Jul!$F$5:$F$619,CPagar!$D269,Jul!$J$5:$J$619,"Não Pago")</f>
        <v>0</v>
      </c>
      <c r="L269" s="65">
        <f>SUMIFS(Ago!$I$5:$I$619,Ago!$S$5:$S$619,"Despesa",Ago!$F$5:$F$619,CPagar!$D269,Ago!$J$5:$J$619,"Não Pago")</f>
        <v>0</v>
      </c>
      <c r="M269" s="65">
        <f>SUMIFS(Set!$I$5:$I$619,Set!$S$5:$S$619,"Despesa",Set!$F$5:$F$619,CPagar!$D269,Set!$J$5:$J$619,"Não Pago")</f>
        <v>0</v>
      </c>
      <c r="N269" s="65">
        <f>SUMIFS(Out!$I$5:$I$619,Out!$S$5:$S$619,"Despesa",Out!$F$5:$F$619,CPagar!$D269,Out!$J$5:$J$619,"Não Pago")</f>
        <v>0</v>
      </c>
      <c r="O269" s="65">
        <f>SUMIFS(Nov!$I$5:$I$619,Nov!$S$5:$S$619,"Despesa",Nov!$F$5:$F$619,CPagar!$D269,Nov!$J$5:$J$619,"Não Pago")</f>
        <v>0</v>
      </c>
      <c r="P269" s="65">
        <f>SUMIFS(Dez!$I$5:$I$619,Dez!$S$5:$S$619,"Despesa",Dez!$F$5:$F$619,CPagar!$D269,Dez!$J$5:$J$619,"Não Pago")</f>
        <v>0</v>
      </c>
      <c r="Q269" s="62">
        <f t="shared" si="30"/>
        <v>0</v>
      </c>
    </row>
    <row r="270" spans="3:17" ht="28.5" customHeight="1" thickTop="1" thickBot="1" x14ac:dyDescent="0.25">
      <c r="C270" s="45" t="str">
        <f>'PC Despesas'!I65</f>
        <v>5.3.61</v>
      </c>
      <c r="D270" s="46" t="str">
        <f>VLOOKUP(C270,'PC Despesas'!$I$4:$J$103,2,FALSE)</f>
        <v>-</v>
      </c>
      <c r="E270" s="65">
        <f>SUMIFS(Jan!$I$5:$I$619,Jan!$S$5:$S$619,"Despesa",Jan!$F$5:$F$619,CPagar!$D270,Jan!$J$5:$J$619,"Não Pago")</f>
        <v>0</v>
      </c>
      <c r="F270" s="65">
        <f>SUMIFS(Fev!$I$5:$I$619,Fev!$S$5:$S$619,"Despesa",Fev!$F$5:$F$619,CPagar!$D270,Fev!$J$5:$J$619,"Não Pago")</f>
        <v>0</v>
      </c>
      <c r="G270" s="65">
        <f>SUMIFS(Mar!$I$5:$I$619,Mar!$S$5:$S$619,"Despesa",Mar!$F$5:$F$619,CPagar!$D270,Mar!$J$5:$J$619,"Não Pago")</f>
        <v>0</v>
      </c>
      <c r="H270" s="65">
        <f>SUMIFS(Abr!$I$5:$I$619,Abr!$S$5:$S$619,"Despesa",Abr!$F$5:$F$619,CPagar!$D270,Abr!$J$5:$J$619,"Não Pago")</f>
        <v>0</v>
      </c>
      <c r="I270" s="65">
        <f>SUMIFS(Mai!$I$5:$I$619,Mai!$S$5:$S$619,"Despesa",Mai!$F$5:$F$619,CPagar!$D270,Mai!$J$5:$J$619,"Não Pago")</f>
        <v>0</v>
      </c>
      <c r="J270" s="65">
        <f>SUMIFS(Jun!$I$5:$I$619,Jun!$S$5:$S$619,"Despesa",Jun!$F$5:$F$619,CPagar!$D270,Jun!$J$5:$J$619,"Não Pago")</f>
        <v>0</v>
      </c>
      <c r="K270" s="65">
        <f>SUMIFS(Jul!$I$5:$I$619,Jul!$S$5:$S$619,"Despesa",Jul!$F$5:$F$619,CPagar!$D270,Jul!$J$5:$J$619,"Não Pago")</f>
        <v>0</v>
      </c>
      <c r="L270" s="65">
        <f>SUMIFS(Ago!$I$5:$I$619,Ago!$S$5:$S$619,"Despesa",Ago!$F$5:$F$619,CPagar!$D270,Ago!$J$5:$J$619,"Não Pago")</f>
        <v>0</v>
      </c>
      <c r="M270" s="65">
        <f>SUMIFS(Set!$I$5:$I$619,Set!$S$5:$S$619,"Despesa",Set!$F$5:$F$619,CPagar!$D270,Set!$J$5:$J$619,"Não Pago")</f>
        <v>0</v>
      </c>
      <c r="N270" s="65">
        <f>SUMIFS(Out!$I$5:$I$619,Out!$S$5:$S$619,"Despesa",Out!$F$5:$F$619,CPagar!$D270,Out!$J$5:$J$619,"Não Pago")</f>
        <v>0</v>
      </c>
      <c r="O270" s="65">
        <f>SUMIFS(Nov!$I$5:$I$619,Nov!$S$5:$S$619,"Despesa",Nov!$F$5:$F$619,CPagar!$D270,Nov!$J$5:$J$619,"Não Pago")</f>
        <v>0</v>
      </c>
      <c r="P270" s="65">
        <f>SUMIFS(Dez!$I$5:$I$619,Dez!$S$5:$S$619,"Despesa",Dez!$F$5:$F$619,CPagar!$D270,Dez!$J$5:$J$619,"Não Pago")</f>
        <v>0</v>
      </c>
      <c r="Q270" s="62">
        <f t="shared" si="30"/>
        <v>0</v>
      </c>
    </row>
    <row r="271" spans="3:17" ht="28.5" customHeight="1" thickTop="1" thickBot="1" x14ac:dyDescent="0.25">
      <c r="C271" s="45" t="str">
        <f>'PC Despesas'!I66</f>
        <v>5.3.62</v>
      </c>
      <c r="D271" s="46" t="str">
        <f>VLOOKUP(C271,'PC Despesas'!$I$4:$J$103,2,FALSE)</f>
        <v>-</v>
      </c>
      <c r="E271" s="65">
        <f>SUMIFS(Jan!$I$5:$I$619,Jan!$S$5:$S$619,"Despesa",Jan!$F$5:$F$619,CPagar!$D271,Jan!$J$5:$J$619,"Não Pago")</f>
        <v>0</v>
      </c>
      <c r="F271" s="65">
        <f>SUMIFS(Fev!$I$5:$I$619,Fev!$S$5:$S$619,"Despesa",Fev!$F$5:$F$619,CPagar!$D271,Fev!$J$5:$J$619,"Não Pago")</f>
        <v>0</v>
      </c>
      <c r="G271" s="65">
        <f>SUMIFS(Mar!$I$5:$I$619,Mar!$S$5:$S$619,"Despesa",Mar!$F$5:$F$619,CPagar!$D271,Mar!$J$5:$J$619,"Não Pago")</f>
        <v>0</v>
      </c>
      <c r="H271" s="65">
        <f>SUMIFS(Abr!$I$5:$I$619,Abr!$S$5:$S$619,"Despesa",Abr!$F$5:$F$619,CPagar!$D271,Abr!$J$5:$J$619,"Não Pago")</f>
        <v>0</v>
      </c>
      <c r="I271" s="65">
        <f>SUMIFS(Mai!$I$5:$I$619,Mai!$S$5:$S$619,"Despesa",Mai!$F$5:$F$619,CPagar!$D271,Mai!$J$5:$J$619,"Não Pago")</f>
        <v>0</v>
      </c>
      <c r="J271" s="65">
        <f>SUMIFS(Jun!$I$5:$I$619,Jun!$S$5:$S$619,"Despesa",Jun!$F$5:$F$619,CPagar!$D271,Jun!$J$5:$J$619,"Não Pago")</f>
        <v>0</v>
      </c>
      <c r="K271" s="65">
        <f>SUMIFS(Jul!$I$5:$I$619,Jul!$S$5:$S$619,"Despesa",Jul!$F$5:$F$619,CPagar!$D271,Jul!$J$5:$J$619,"Não Pago")</f>
        <v>0</v>
      </c>
      <c r="L271" s="65">
        <f>SUMIFS(Ago!$I$5:$I$619,Ago!$S$5:$S$619,"Despesa",Ago!$F$5:$F$619,CPagar!$D271,Ago!$J$5:$J$619,"Não Pago")</f>
        <v>0</v>
      </c>
      <c r="M271" s="65">
        <f>SUMIFS(Set!$I$5:$I$619,Set!$S$5:$S$619,"Despesa",Set!$F$5:$F$619,CPagar!$D271,Set!$J$5:$J$619,"Não Pago")</f>
        <v>0</v>
      </c>
      <c r="N271" s="65">
        <f>SUMIFS(Out!$I$5:$I$619,Out!$S$5:$S$619,"Despesa",Out!$F$5:$F$619,CPagar!$D271,Out!$J$5:$J$619,"Não Pago")</f>
        <v>0</v>
      </c>
      <c r="O271" s="65">
        <f>SUMIFS(Nov!$I$5:$I$619,Nov!$S$5:$S$619,"Despesa",Nov!$F$5:$F$619,CPagar!$D271,Nov!$J$5:$J$619,"Não Pago")</f>
        <v>0</v>
      </c>
      <c r="P271" s="65">
        <f>SUMIFS(Dez!$I$5:$I$619,Dez!$S$5:$S$619,"Despesa",Dez!$F$5:$F$619,CPagar!$D271,Dez!$J$5:$J$619,"Não Pago")</f>
        <v>0</v>
      </c>
      <c r="Q271" s="62">
        <f t="shared" si="30"/>
        <v>0</v>
      </c>
    </row>
    <row r="272" spans="3:17" ht="28.5" customHeight="1" thickTop="1" thickBot="1" x14ac:dyDescent="0.25">
      <c r="C272" s="45" t="str">
        <f>'PC Despesas'!I67</f>
        <v>5.3.63</v>
      </c>
      <c r="D272" s="46" t="str">
        <f>VLOOKUP(C272,'PC Despesas'!$I$4:$J$103,2,FALSE)</f>
        <v>-</v>
      </c>
      <c r="E272" s="65">
        <f>SUMIFS(Jan!$I$5:$I$619,Jan!$S$5:$S$619,"Despesa",Jan!$F$5:$F$619,CPagar!$D272,Jan!$J$5:$J$619,"Não Pago")</f>
        <v>0</v>
      </c>
      <c r="F272" s="65">
        <f>SUMIFS(Fev!$I$5:$I$619,Fev!$S$5:$S$619,"Despesa",Fev!$F$5:$F$619,CPagar!$D272,Fev!$J$5:$J$619,"Não Pago")</f>
        <v>0</v>
      </c>
      <c r="G272" s="65">
        <f>SUMIFS(Mar!$I$5:$I$619,Mar!$S$5:$S$619,"Despesa",Mar!$F$5:$F$619,CPagar!$D272,Mar!$J$5:$J$619,"Não Pago")</f>
        <v>0</v>
      </c>
      <c r="H272" s="65">
        <f>SUMIFS(Abr!$I$5:$I$619,Abr!$S$5:$S$619,"Despesa",Abr!$F$5:$F$619,CPagar!$D272,Abr!$J$5:$J$619,"Não Pago")</f>
        <v>0</v>
      </c>
      <c r="I272" s="65">
        <f>SUMIFS(Mai!$I$5:$I$619,Mai!$S$5:$S$619,"Despesa",Mai!$F$5:$F$619,CPagar!$D272,Mai!$J$5:$J$619,"Não Pago")</f>
        <v>0</v>
      </c>
      <c r="J272" s="65">
        <f>SUMIFS(Jun!$I$5:$I$619,Jun!$S$5:$S$619,"Despesa",Jun!$F$5:$F$619,CPagar!$D272,Jun!$J$5:$J$619,"Não Pago")</f>
        <v>0</v>
      </c>
      <c r="K272" s="65">
        <f>SUMIFS(Jul!$I$5:$I$619,Jul!$S$5:$S$619,"Despesa",Jul!$F$5:$F$619,CPagar!$D272,Jul!$J$5:$J$619,"Não Pago")</f>
        <v>0</v>
      </c>
      <c r="L272" s="65">
        <f>SUMIFS(Ago!$I$5:$I$619,Ago!$S$5:$S$619,"Despesa",Ago!$F$5:$F$619,CPagar!$D272,Ago!$J$5:$J$619,"Não Pago")</f>
        <v>0</v>
      </c>
      <c r="M272" s="65">
        <f>SUMIFS(Set!$I$5:$I$619,Set!$S$5:$S$619,"Despesa",Set!$F$5:$F$619,CPagar!$D272,Set!$J$5:$J$619,"Não Pago")</f>
        <v>0</v>
      </c>
      <c r="N272" s="65">
        <f>SUMIFS(Out!$I$5:$I$619,Out!$S$5:$S$619,"Despesa",Out!$F$5:$F$619,CPagar!$D272,Out!$J$5:$J$619,"Não Pago")</f>
        <v>0</v>
      </c>
      <c r="O272" s="65">
        <f>SUMIFS(Nov!$I$5:$I$619,Nov!$S$5:$S$619,"Despesa",Nov!$F$5:$F$619,CPagar!$D272,Nov!$J$5:$J$619,"Não Pago")</f>
        <v>0</v>
      </c>
      <c r="P272" s="65">
        <f>SUMIFS(Dez!$I$5:$I$619,Dez!$S$5:$S$619,"Despesa",Dez!$F$5:$F$619,CPagar!$D272,Dez!$J$5:$J$619,"Não Pago")</f>
        <v>0</v>
      </c>
      <c r="Q272" s="62">
        <f t="shared" si="30"/>
        <v>0</v>
      </c>
    </row>
    <row r="273" spans="3:17" ht="28.5" customHeight="1" thickTop="1" thickBot="1" x14ac:dyDescent="0.25">
      <c r="C273" s="45" t="str">
        <f>'PC Despesas'!I68</f>
        <v>5.3.64</v>
      </c>
      <c r="D273" s="46" t="str">
        <f>VLOOKUP(C273,'PC Despesas'!$I$4:$J$103,2,FALSE)</f>
        <v>-</v>
      </c>
      <c r="E273" s="65">
        <f>SUMIFS(Jan!$I$5:$I$619,Jan!$S$5:$S$619,"Despesa",Jan!$F$5:$F$619,CPagar!$D273,Jan!$J$5:$J$619,"Não Pago")</f>
        <v>0</v>
      </c>
      <c r="F273" s="65">
        <f>SUMIFS(Fev!$I$5:$I$619,Fev!$S$5:$S$619,"Despesa",Fev!$F$5:$F$619,CPagar!$D273,Fev!$J$5:$J$619,"Não Pago")</f>
        <v>0</v>
      </c>
      <c r="G273" s="65">
        <f>SUMIFS(Mar!$I$5:$I$619,Mar!$S$5:$S$619,"Despesa",Mar!$F$5:$F$619,CPagar!$D273,Mar!$J$5:$J$619,"Não Pago")</f>
        <v>0</v>
      </c>
      <c r="H273" s="65">
        <f>SUMIFS(Abr!$I$5:$I$619,Abr!$S$5:$S$619,"Despesa",Abr!$F$5:$F$619,CPagar!$D273,Abr!$J$5:$J$619,"Não Pago")</f>
        <v>0</v>
      </c>
      <c r="I273" s="65">
        <f>SUMIFS(Mai!$I$5:$I$619,Mai!$S$5:$S$619,"Despesa",Mai!$F$5:$F$619,CPagar!$D273,Mai!$J$5:$J$619,"Não Pago")</f>
        <v>0</v>
      </c>
      <c r="J273" s="65">
        <f>SUMIFS(Jun!$I$5:$I$619,Jun!$S$5:$S$619,"Despesa",Jun!$F$5:$F$619,CPagar!$D273,Jun!$J$5:$J$619,"Não Pago")</f>
        <v>0</v>
      </c>
      <c r="K273" s="65">
        <f>SUMIFS(Jul!$I$5:$I$619,Jul!$S$5:$S$619,"Despesa",Jul!$F$5:$F$619,CPagar!$D273,Jul!$J$5:$J$619,"Não Pago")</f>
        <v>0</v>
      </c>
      <c r="L273" s="65">
        <f>SUMIFS(Ago!$I$5:$I$619,Ago!$S$5:$S$619,"Despesa",Ago!$F$5:$F$619,CPagar!$D273,Ago!$J$5:$J$619,"Não Pago")</f>
        <v>0</v>
      </c>
      <c r="M273" s="65">
        <f>SUMIFS(Set!$I$5:$I$619,Set!$S$5:$S$619,"Despesa",Set!$F$5:$F$619,CPagar!$D273,Set!$J$5:$J$619,"Não Pago")</f>
        <v>0</v>
      </c>
      <c r="N273" s="65">
        <f>SUMIFS(Out!$I$5:$I$619,Out!$S$5:$S$619,"Despesa",Out!$F$5:$F$619,CPagar!$D273,Out!$J$5:$J$619,"Não Pago")</f>
        <v>0</v>
      </c>
      <c r="O273" s="65">
        <f>SUMIFS(Nov!$I$5:$I$619,Nov!$S$5:$S$619,"Despesa",Nov!$F$5:$F$619,CPagar!$D273,Nov!$J$5:$J$619,"Não Pago")</f>
        <v>0</v>
      </c>
      <c r="P273" s="65">
        <f>SUMIFS(Dez!$I$5:$I$619,Dez!$S$5:$S$619,"Despesa",Dez!$F$5:$F$619,CPagar!$D273,Dez!$J$5:$J$619,"Não Pago")</f>
        <v>0</v>
      </c>
      <c r="Q273" s="62">
        <f t="shared" si="30"/>
        <v>0</v>
      </c>
    </row>
    <row r="274" spans="3:17" ht="28.5" customHeight="1" thickTop="1" thickBot="1" x14ac:dyDescent="0.25">
      <c r="C274" s="45" t="str">
        <f>'PC Despesas'!I69</f>
        <v>5.3.65</v>
      </c>
      <c r="D274" s="46" t="str">
        <f>VLOOKUP(C274,'PC Despesas'!$I$4:$J$103,2,FALSE)</f>
        <v>-</v>
      </c>
      <c r="E274" s="65">
        <f>SUMIFS(Jan!$I$5:$I$619,Jan!$S$5:$S$619,"Despesa",Jan!$F$5:$F$619,CPagar!$D274,Jan!$J$5:$J$619,"Não Pago")</f>
        <v>0</v>
      </c>
      <c r="F274" s="65">
        <f>SUMIFS(Fev!$I$5:$I$619,Fev!$S$5:$S$619,"Despesa",Fev!$F$5:$F$619,CPagar!$D274,Fev!$J$5:$J$619,"Não Pago")</f>
        <v>0</v>
      </c>
      <c r="G274" s="65">
        <f>SUMIFS(Mar!$I$5:$I$619,Mar!$S$5:$S$619,"Despesa",Mar!$F$5:$F$619,CPagar!$D274,Mar!$J$5:$J$619,"Não Pago")</f>
        <v>0</v>
      </c>
      <c r="H274" s="65">
        <f>SUMIFS(Abr!$I$5:$I$619,Abr!$S$5:$S$619,"Despesa",Abr!$F$5:$F$619,CPagar!$D274,Abr!$J$5:$J$619,"Não Pago")</f>
        <v>0</v>
      </c>
      <c r="I274" s="65">
        <f>SUMIFS(Mai!$I$5:$I$619,Mai!$S$5:$S$619,"Despesa",Mai!$F$5:$F$619,CPagar!$D274,Mai!$J$5:$J$619,"Não Pago")</f>
        <v>0</v>
      </c>
      <c r="J274" s="65">
        <f>SUMIFS(Jun!$I$5:$I$619,Jun!$S$5:$S$619,"Despesa",Jun!$F$5:$F$619,CPagar!$D274,Jun!$J$5:$J$619,"Não Pago")</f>
        <v>0</v>
      </c>
      <c r="K274" s="65">
        <f>SUMIFS(Jul!$I$5:$I$619,Jul!$S$5:$S$619,"Despesa",Jul!$F$5:$F$619,CPagar!$D274,Jul!$J$5:$J$619,"Não Pago")</f>
        <v>0</v>
      </c>
      <c r="L274" s="65">
        <f>SUMIFS(Ago!$I$5:$I$619,Ago!$S$5:$S$619,"Despesa",Ago!$F$5:$F$619,CPagar!$D274,Ago!$J$5:$J$619,"Não Pago")</f>
        <v>0</v>
      </c>
      <c r="M274" s="65">
        <f>SUMIFS(Set!$I$5:$I$619,Set!$S$5:$S$619,"Despesa",Set!$F$5:$F$619,CPagar!$D274,Set!$J$5:$J$619,"Não Pago")</f>
        <v>0</v>
      </c>
      <c r="N274" s="65">
        <f>SUMIFS(Out!$I$5:$I$619,Out!$S$5:$S$619,"Despesa",Out!$F$5:$F$619,CPagar!$D274,Out!$J$5:$J$619,"Não Pago")</f>
        <v>0</v>
      </c>
      <c r="O274" s="65">
        <f>SUMIFS(Nov!$I$5:$I$619,Nov!$S$5:$S$619,"Despesa",Nov!$F$5:$F$619,CPagar!$D274,Nov!$J$5:$J$619,"Não Pago")</f>
        <v>0</v>
      </c>
      <c r="P274" s="65">
        <f>SUMIFS(Dez!$I$5:$I$619,Dez!$S$5:$S$619,"Despesa",Dez!$F$5:$F$619,CPagar!$D274,Dez!$J$5:$J$619,"Não Pago")</f>
        <v>0</v>
      </c>
      <c r="Q274" s="62">
        <f t="shared" si="30"/>
        <v>0</v>
      </c>
    </row>
    <row r="275" spans="3:17" ht="28.5" customHeight="1" thickTop="1" thickBot="1" x14ac:dyDescent="0.25">
      <c r="C275" s="45" t="str">
        <f>'PC Despesas'!I70</f>
        <v>5.3.66</v>
      </c>
      <c r="D275" s="46" t="str">
        <f>VLOOKUP(C275,'PC Despesas'!$I$4:$J$103,2,FALSE)</f>
        <v>-</v>
      </c>
      <c r="E275" s="65">
        <f>SUMIFS(Jan!$I$5:$I$619,Jan!$S$5:$S$619,"Despesa",Jan!$F$5:$F$619,CPagar!$D275,Jan!$J$5:$J$619,"Não Pago")</f>
        <v>0</v>
      </c>
      <c r="F275" s="65">
        <f>SUMIFS(Fev!$I$5:$I$619,Fev!$S$5:$S$619,"Despesa",Fev!$F$5:$F$619,CPagar!$D275,Fev!$J$5:$J$619,"Não Pago")</f>
        <v>0</v>
      </c>
      <c r="G275" s="65">
        <f>SUMIFS(Mar!$I$5:$I$619,Mar!$S$5:$S$619,"Despesa",Mar!$F$5:$F$619,CPagar!$D275,Mar!$J$5:$J$619,"Não Pago")</f>
        <v>0</v>
      </c>
      <c r="H275" s="65">
        <f>SUMIFS(Abr!$I$5:$I$619,Abr!$S$5:$S$619,"Despesa",Abr!$F$5:$F$619,CPagar!$D275,Abr!$J$5:$J$619,"Não Pago")</f>
        <v>0</v>
      </c>
      <c r="I275" s="65">
        <f>SUMIFS(Mai!$I$5:$I$619,Mai!$S$5:$S$619,"Despesa",Mai!$F$5:$F$619,CPagar!$D275,Mai!$J$5:$J$619,"Não Pago")</f>
        <v>0</v>
      </c>
      <c r="J275" s="65">
        <f>SUMIFS(Jun!$I$5:$I$619,Jun!$S$5:$S$619,"Despesa",Jun!$F$5:$F$619,CPagar!$D275,Jun!$J$5:$J$619,"Não Pago")</f>
        <v>0</v>
      </c>
      <c r="K275" s="65">
        <f>SUMIFS(Jul!$I$5:$I$619,Jul!$S$5:$S$619,"Despesa",Jul!$F$5:$F$619,CPagar!$D275,Jul!$J$5:$J$619,"Não Pago")</f>
        <v>0</v>
      </c>
      <c r="L275" s="65">
        <f>SUMIFS(Ago!$I$5:$I$619,Ago!$S$5:$S$619,"Despesa",Ago!$F$5:$F$619,CPagar!$D275,Ago!$J$5:$J$619,"Não Pago")</f>
        <v>0</v>
      </c>
      <c r="M275" s="65">
        <f>SUMIFS(Set!$I$5:$I$619,Set!$S$5:$S$619,"Despesa",Set!$F$5:$F$619,CPagar!$D275,Set!$J$5:$J$619,"Não Pago")</f>
        <v>0</v>
      </c>
      <c r="N275" s="65">
        <f>SUMIFS(Out!$I$5:$I$619,Out!$S$5:$S$619,"Despesa",Out!$F$5:$F$619,CPagar!$D275,Out!$J$5:$J$619,"Não Pago")</f>
        <v>0</v>
      </c>
      <c r="O275" s="65">
        <f>SUMIFS(Nov!$I$5:$I$619,Nov!$S$5:$S$619,"Despesa",Nov!$F$5:$F$619,CPagar!$D275,Nov!$J$5:$J$619,"Não Pago")</f>
        <v>0</v>
      </c>
      <c r="P275" s="65">
        <f>SUMIFS(Dez!$I$5:$I$619,Dez!$S$5:$S$619,"Despesa",Dez!$F$5:$F$619,CPagar!$D275,Dez!$J$5:$J$619,"Não Pago")</f>
        <v>0</v>
      </c>
      <c r="Q275" s="62">
        <f t="shared" ref="Q275:Q308" si="31">SUM(E275:P275)</f>
        <v>0</v>
      </c>
    </row>
    <row r="276" spans="3:17" ht="28.5" customHeight="1" thickTop="1" thickBot="1" x14ac:dyDescent="0.25">
      <c r="C276" s="45" t="str">
        <f>'PC Despesas'!I71</f>
        <v>5.3.67</v>
      </c>
      <c r="D276" s="46" t="str">
        <f>VLOOKUP(C276,'PC Despesas'!$I$4:$J$103,2,FALSE)</f>
        <v>-</v>
      </c>
      <c r="E276" s="65">
        <f>SUMIFS(Jan!$I$5:$I$619,Jan!$S$5:$S$619,"Despesa",Jan!$F$5:$F$619,CPagar!$D276,Jan!$J$5:$J$619,"Não Pago")</f>
        <v>0</v>
      </c>
      <c r="F276" s="65">
        <f>SUMIFS(Fev!$I$5:$I$619,Fev!$S$5:$S$619,"Despesa",Fev!$F$5:$F$619,CPagar!$D276,Fev!$J$5:$J$619,"Não Pago")</f>
        <v>0</v>
      </c>
      <c r="G276" s="65">
        <f>SUMIFS(Mar!$I$5:$I$619,Mar!$S$5:$S$619,"Despesa",Mar!$F$5:$F$619,CPagar!$D276,Mar!$J$5:$J$619,"Não Pago")</f>
        <v>0</v>
      </c>
      <c r="H276" s="65">
        <f>SUMIFS(Abr!$I$5:$I$619,Abr!$S$5:$S$619,"Despesa",Abr!$F$5:$F$619,CPagar!$D276,Abr!$J$5:$J$619,"Não Pago")</f>
        <v>0</v>
      </c>
      <c r="I276" s="65">
        <f>SUMIFS(Mai!$I$5:$I$619,Mai!$S$5:$S$619,"Despesa",Mai!$F$5:$F$619,CPagar!$D276,Mai!$J$5:$J$619,"Não Pago")</f>
        <v>0</v>
      </c>
      <c r="J276" s="65">
        <f>SUMIFS(Jun!$I$5:$I$619,Jun!$S$5:$S$619,"Despesa",Jun!$F$5:$F$619,CPagar!$D276,Jun!$J$5:$J$619,"Não Pago")</f>
        <v>0</v>
      </c>
      <c r="K276" s="65">
        <f>SUMIFS(Jul!$I$5:$I$619,Jul!$S$5:$S$619,"Despesa",Jul!$F$5:$F$619,CPagar!$D276,Jul!$J$5:$J$619,"Não Pago")</f>
        <v>0</v>
      </c>
      <c r="L276" s="65">
        <f>SUMIFS(Ago!$I$5:$I$619,Ago!$S$5:$S$619,"Despesa",Ago!$F$5:$F$619,CPagar!$D276,Ago!$J$5:$J$619,"Não Pago")</f>
        <v>0</v>
      </c>
      <c r="M276" s="65">
        <f>SUMIFS(Set!$I$5:$I$619,Set!$S$5:$S$619,"Despesa",Set!$F$5:$F$619,CPagar!$D276,Set!$J$5:$J$619,"Não Pago")</f>
        <v>0</v>
      </c>
      <c r="N276" s="65">
        <f>SUMIFS(Out!$I$5:$I$619,Out!$S$5:$S$619,"Despesa",Out!$F$5:$F$619,CPagar!$D276,Out!$J$5:$J$619,"Não Pago")</f>
        <v>0</v>
      </c>
      <c r="O276" s="65">
        <f>SUMIFS(Nov!$I$5:$I$619,Nov!$S$5:$S$619,"Despesa",Nov!$F$5:$F$619,CPagar!$D276,Nov!$J$5:$J$619,"Não Pago")</f>
        <v>0</v>
      </c>
      <c r="P276" s="65">
        <f>SUMIFS(Dez!$I$5:$I$619,Dez!$S$5:$S$619,"Despesa",Dez!$F$5:$F$619,CPagar!$D276,Dez!$J$5:$J$619,"Não Pago")</f>
        <v>0</v>
      </c>
      <c r="Q276" s="62">
        <f t="shared" si="31"/>
        <v>0</v>
      </c>
    </row>
    <row r="277" spans="3:17" ht="28.5" customHeight="1" thickTop="1" thickBot="1" x14ac:dyDescent="0.25">
      <c r="C277" s="45" t="str">
        <f>'PC Despesas'!I72</f>
        <v>5.3.68</v>
      </c>
      <c r="D277" s="46" t="str">
        <f>VLOOKUP(C277,'PC Despesas'!$I$4:$J$103,2,FALSE)</f>
        <v>-</v>
      </c>
      <c r="E277" s="65">
        <f>SUMIFS(Jan!$I$5:$I$619,Jan!$S$5:$S$619,"Despesa",Jan!$F$5:$F$619,CPagar!$D277,Jan!$J$5:$J$619,"Não Pago")</f>
        <v>0</v>
      </c>
      <c r="F277" s="65">
        <f>SUMIFS(Fev!$I$5:$I$619,Fev!$S$5:$S$619,"Despesa",Fev!$F$5:$F$619,CPagar!$D277,Fev!$J$5:$J$619,"Não Pago")</f>
        <v>0</v>
      </c>
      <c r="G277" s="65">
        <f>SUMIFS(Mar!$I$5:$I$619,Mar!$S$5:$S$619,"Despesa",Mar!$F$5:$F$619,CPagar!$D277,Mar!$J$5:$J$619,"Não Pago")</f>
        <v>0</v>
      </c>
      <c r="H277" s="65">
        <f>SUMIFS(Abr!$I$5:$I$619,Abr!$S$5:$S$619,"Despesa",Abr!$F$5:$F$619,CPagar!$D277,Abr!$J$5:$J$619,"Não Pago")</f>
        <v>0</v>
      </c>
      <c r="I277" s="65">
        <f>SUMIFS(Mai!$I$5:$I$619,Mai!$S$5:$S$619,"Despesa",Mai!$F$5:$F$619,CPagar!$D277,Mai!$J$5:$J$619,"Não Pago")</f>
        <v>0</v>
      </c>
      <c r="J277" s="65">
        <f>SUMIFS(Jun!$I$5:$I$619,Jun!$S$5:$S$619,"Despesa",Jun!$F$5:$F$619,CPagar!$D277,Jun!$J$5:$J$619,"Não Pago")</f>
        <v>0</v>
      </c>
      <c r="K277" s="65">
        <f>SUMIFS(Jul!$I$5:$I$619,Jul!$S$5:$S$619,"Despesa",Jul!$F$5:$F$619,CPagar!$D277,Jul!$J$5:$J$619,"Não Pago")</f>
        <v>0</v>
      </c>
      <c r="L277" s="65">
        <f>SUMIFS(Ago!$I$5:$I$619,Ago!$S$5:$S$619,"Despesa",Ago!$F$5:$F$619,CPagar!$D277,Ago!$J$5:$J$619,"Não Pago")</f>
        <v>0</v>
      </c>
      <c r="M277" s="65">
        <f>SUMIFS(Set!$I$5:$I$619,Set!$S$5:$S$619,"Despesa",Set!$F$5:$F$619,CPagar!$D277,Set!$J$5:$J$619,"Não Pago")</f>
        <v>0</v>
      </c>
      <c r="N277" s="65">
        <f>SUMIFS(Out!$I$5:$I$619,Out!$S$5:$S$619,"Despesa",Out!$F$5:$F$619,CPagar!$D277,Out!$J$5:$J$619,"Não Pago")</f>
        <v>0</v>
      </c>
      <c r="O277" s="65">
        <f>SUMIFS(Nov!$I$5:$I$619,Nov!$S$5:$S$619,"Despesa",Nov!$F$5:$F$619,CPagar!$D277,Nov!$J$5:$J$619,"Não Pago")</f>
        <v>0</v>
      </c>
      <c r="P277" s="65">
        <f>SUMIFS(Dez!$I$5:$I$619,Dez!$S$5:$S$619,"Despesa",Dez!$F$5:$F$619,CPagar!$D277,Dez!$J$5:$J$619,"Não Pago")</f>
        <v>0</v>
      </c>
      <c r="Q277" s="62">
        <f t="shared" si="31"/>
        <v>0</v>
      </c>
    </row>
    <row r="278" spans="3:17" ht="28.5" customHeight="1" thickTop="1" thickBot="1" x14ac:dyDescent="0.25">
      <c r="C278" s="45" t="str">
        <f>'PC Despesas'!I73</f>
        <v>5.3.69</v>
      </c>
      <c r="D278" s="46" t="str">
        <f>VLOOKUP(C278,'PC Despesas'!$I$4:$J$103,2,FALSE)</f>
        <v>-</v>
      </c>
      <c r="E278" s="65">
        <f>SUMIFS(Jan!$I$5:$I$619,Jan!$S$5:$S$619,"Despesa",Jan!$F$5:$F$619,CPagar!$D278,Jan!$J$5:$J$619,"Não Pago")</f>
        <v>0</v>
      </c>
      <c r="F278" s="65">
        <f>SUMIFS(Fev!$I$5:$I$619,Fev!$S$5:$S$619,"Despesa",Fev!$F$5:$F$619,CPagar!$D278,Fev!$J$5:$J$619,"Não Pago")</f>
        <v>0</v>
      </c>
      <c r="G278" s="65">
        <f>SUMIFS(Mar!$I$5:$I$619,Mar!$S$5:$S$619,"Despesa",Mar!$F$5:$F$619,CPagar!$D278,Mar!$J$5:$J$619,"Não Pago")</f>
        <v>0</v>
      </c>
      <c r="H278" s="65">
        <f>SUMIFS(Abr!$I$5:$I$619,Abr!$S$5:$S$619,"Despesa",Abr!$F$5:$F$619,CPagar!$D278,Abr!$J$5:$J$619,"Não Pago")</f>
        <v>0</v>
      </c>
      <c r="I278" s="65">
        <f>SUMIFS(Mai!$I$5:$I$619,Mai!$S$5:$S$619,"Despesa",Mai!$F$5:$F$619,CPagar!$D278,Mai!$J$5:$J$619,"Não Pago")</f>
        <v>0</v>
      </c>
      <c r="J278" s="65">
        <f>SUMIFS(Jun!$I$5:$I$619,Jun!$S$5:$S$619,"Despesa",Jun!$F$5:$F$619,CPagar!$D278,Jun!$J$5:$J$619,"Não Pago")</f>
        <v>0</v>
      </c>
      <c r="K278" s="65">
        <f>SUMIFS(Jul!$I$5:$I$619,Jul!$S$5:$S$619,"Despesa",Jul!$F$5:$F$619,CPagar!$D278,Jul!$J$5:$J$619,"Não Pago")</f>
        <v>0</v>
      </c>
      <c r="L278" s="65">
        <f>SUMIFS(Ago!$I$5:$I$619,Ago!$S$5:$S$619,"Despesa",Ago!$F$5:$F$619,CPagar!$D278,Ago!$J$5:$J$619,"Não Pago")</f>
        <v>0</v>
      </c>
      <c r="M278" s="65">
        <f>SUMIFS(Set!$I$5:$I$619,Set!$S$5:$S$619,"Despesa",Set!$F$5:$F$619,CPagar!$D278,Set!$J$5:$J$619,"Não Pago")</f>
        <v>0</v>
      </c>
      <c r="N278" s="65">
        <f>SUMIFS(Out!$I$5:$I$619,Out!$S$5:$S$619,"Despesa",Out!$F$5:$F$619,CPagar!$D278,Out!$J$5:$J$619,"Não Pago")</f>
        <v>0</v>
      </c>
      <c r="O278" s="65">
        <f>SUMIFS(Nov!$I$5:$I$619,Nov!$S$5:$S$619,"Despesa",Nov!$F$5:$F$619,CPagar!$D278,Nov!$J$5:$J$619,"Não Pago")</f>
        <v>0</v>
      </c>
      <c r="P278" s="65">
        <f>SUMIFS(Dez!$I$5:$I$619,Dez!$S$5:$S$619,"Despesa",Dez!$F$5:$F$619,CPagar!$D278,Dez!$J$5:$J$619,"Não Pago")</f>
        <v>0</v>
      </c>
      <c r="Q278" s="62">
        <f t="shared" si="31"/>
        <v>0</v>
      </c>
    </row>
    <row r="279" spans="3:17" ht="28.5" customHeight="1" thickTop="1" thickBot="1" x14ac:dyDescent="0.25">
      <c r="C279" s="45" t="str">
        <f>'PC Despesas'!I74</f>
        <v>5.3.70</v>
      </c>
      <c r="D279" s="46" t="str">
        <f>VLOOKUP(C279,'PC Despesas'!$I$4:$J$103,2,FALSE)</f>
        <v>-</v>
      </c>
      <c r="E279" s="65">
        <f>SUMIFS(Jan!$I$5:$I$619,Jan!$S$5:$S$619,"Despesa",Jan!$F$5:$F$619,CPagar!$D279,Jan!$J$5:$J$619,"Não Pago")</f>
        <v>0</v>
      </c>
      <c r="F279" s="65">
        <f>SUMIFS(Fev!$I$5:$I$619,Fev!$S$5:$S$619,"Despesa",Fev!$F$5:$F$619,CPagar!$D279,Fev!$J$5:$J$619,"Não Pago")</f>
        <v>0</v>
      </c>
      <c r="G279" s="65">
        <f>SUMIFS(Mar!$I$5:$I$619,Mar!$S$5:$S$619,"Despesa",Mar!$F$5:$F$619,CPagar!$D279,Mar!$J$5:$J$619,"Não Pago")</f>
        <v>0</v>
      </c>
      <c r="H279" s="65">
        <f>SUMIFS(Abr!$I$5:$I$619,Abr!$S$5:$S$619,"Despesa",Abr!$F$5:$F$619,CPagar!$D279,Abr!$J$5:$J$619,"Não Pago")</f>
        <v>0</v>
      </c>
      <c r="I279" s="65">
        <f>SUMIFS(Mai!$I$5:$I$619,Mai!$S$5:$S$619,"Despesa",Mai!$F$5:$F$619,CPagar!$D279,Mai!$J$5:$J$619,"Não Pago")</f>
        <v>0</v>
      </c>
      <c r="J279" s="65">
        <f>SUMIFS(Jun!$I$5:$I$619,Jun!$S$5:$S$619,"Despesa",Jun!$F$5:$F$619,CPagar!$D279,Jun!$J$5:$J$619,"Não Pago")</f>
        <v>0</v>
      </c>
      <c r="K279" s="65">
        <f>SUMIFS(Jul!$I$5:$I$619,Jul!$S$5:$S$619,"Despesa",Jul!$F$5:$F$619,CPagar!$D279,Jul!$J$5:$J$619,"Não Pago")</f>
        <v>0</v>
      </c>
      <c r="L279" s="65">
        <f>SUMIFS(Ago!$I$5:$I$619,Ago!$S$5:$S$619,"Despesa",Ago!$F$5:$F$619,CPagar!$D279,Ago!$J$5:$J$619,"Não Pago")</f>
        <v>0</v>
      </c>
      <c r="M279" s="65">
        <f>SUMIFS(Set!$I$5:$I$619,Set!$S$5:$S$619,"Despesa",Set!$F$5:$F$619,CPagar!$D279,Set!$J$5:$J$619,"Não Pago")</f>
        <v>0</v>
      </c>
      <c r="N279" s="65">
        <f>SUMIFS(Out!$I$5:$I$619,Out!$S$5:$S$619,"Despesa",Out!$F$5:$F$619,CPagar!$D279,Out!$J$5:$J$619,"Não Pago")</f>
        <v>0</v>
      </c>
      <c r="O279" s="65">
        <f>SUMIFS(Nov!$I$5:$I$619,Nov!$S$5:$S$619,"Despesa",Nov!$F$5:$F$619,CPagar!$D279,Nov!$J$5:$J$619,"Não Pago")</f>
        <v>0</v>
      </c>
      <c r="P279" s="65">
        <f>SUMIFS(Dez!$I$5:$I$619,Dez!$S$5:$S$619,"Despesa",Dez!$F$5:$F$619,CPagar!$D279,Dez!$J$5:$J$619,"Não Pago")</f>
        <v>0</v>
      </c>
      <c r="Q279" s="62">
        <f t="shared" si="31"/>
        <v>0</v>
      </c>
    </row>
    <row r="280" spans="3:17" ht="28.5" customHeight="1" thickTop="1" thickBot="1" x14ac:dyDescent="0.25">
      <c r="C280" s="45" t="str">
        <f>'PC Despesas'!I75</f>
        <v>5.3.71</v>
      </c>
      <c r="D280" s="46" t="str">
        <f>VLOOKUP(C280,'PC Despesas'!$I$4:$J$103,2,FALSE)</f>
        <v>-</v>
      </c>
      <c r="E280" s="65">
        <f>SUMIFS(Jan!$I$5:$I$619,Jan!$S$5:$S$619,"Despesa",Jan!$F$5:$F$619,CPagar!$D280,Jan!$J$5:$J$619,"Não Pago")</f>
        <v>0</v>
      </c>
      <c r="F280" s="65">
        <f>SUMIFS(Fev!$I$5:$I$619,Fev!$S$5:$S$619,"Despesa",Fev!$F$5:$F$619,CPagar!$D280,Fev!$J$5:$J$619,"Não Pago")</f>
        <v>0</v>
      </c>
      <c r="G280" s="65">
        <f>SUMIFS(Mar!$I$5:$I$619,Mar!$S$5:$S$619,"Despesa",Mar!$F$5:$F$619,CPagar!$D280,Mar!$J$5:$J$619,"Não Pago")</f>
        <v>0</v>
      </c>
      <c r="H280" s="65">
        <f>SUMIFS(Abr!$I$5:$I$619,Abr!$S$5:$S$619,"Despesa",Abr!$F$5:$F$619,CPagar!$D280,Abr!$J$5:$J$619,"Não Pago")</f>
        <v>0</v>
      </c>
      <c r="I280" s="65">
        <f>SUMIFS(Mai!$I$5:$I$619,Mai!$S$5:$S$619,"Despesa",Mai!$F$5:$F$619,CPagar!$D280,Mai!$J$5:$J$619,"Não Pago")</f>
        <v>0</v>
      </c>
      <c r="J280" s="65">
        <f>SUMIFS(Jun!$I$5:$I$619,Jun!$S$5:$S$619,"Despesa",Jun!$F$5:$F$619,CPagar!$D280,Jun!$J$5:$J$619,"Não Pago")</f>
        <v>0</v>
      </c>
      <c r="K280" s="65">
        <f>SUMIFS(Jul!$I$5:$I$619,Jul!$S$5:$S$619,"Despesa",Jul!$F$5:$F$619,CPagar!$D280,Jul!$J$5:$J$619,"Não Pago")</f>
        <v>0</v>
      </c>
      <c r="L280" s="65">
        <f>SUMIFS(Ago!$I$5:$I$619,Ago!$S$5:$S$619,"Despesa",Ago!$F$5:$F$619,CPagar!$D280,Ago!$J$5:$J$619,"Não Pago")</f>
        <v>0</v>
      </c>
      <c r="M280" s="65">
        <f>SUMIFS(Set!$I$5:$I$619,Set!$S$5:$S$619,"Despesa",Set!$F$5:$F$619,CPagar!$D280,Set!$J$5:$J$619,"Não Pago")</f>
        <v>0</v>
      </c>
      <c r="N280" s="65">
        <f>SUMIFS(Out!$I$5:$I$619,Out!$S$5:$S$619,"Despesa",Out!$F$5:$F$619,CPagar!$D280,Out!$J$5:$J$619,"Não Pago")</f>
        <v>0</v>
      </c>
      <c r="O280" s="65">
        <f>SUMIFS(Nov!$I$5:$I$619,Nov!$S$5:$S$619,"Despesa",Nov!$F$5:$F$619,CPagar!$D280,Nov!$J$5:$J$619,"Não Pago")</f>
        <v>0</v>
      </c>
      <c r="P280" s="65">
        <f>SUMIFS(Dez!$I$5:$I$619,Dez!$S$5:$S$619,"Despesa",Dez!$F$5:$F$619,CPagar!$D280,Dez!$J$5:$J$619,"Não Pago")</f>
        <v>0</v>
      </c>
      <c r="Q280" s="62">
        <f t="shared" si="31"/>
        <v>0</v>
      </c>
    </row>
    <row r="281" spans="3:17" ht="28.5" customHeight="1" thickTop="1" thickBot="1" x14ac:dyDescent="0.25">
      <c r="C281" s="45" t="str">
        <f>'PC Despesas'!I76</f>
        <v>5.3.72</v>
      </c>
      <c r="D281" s="46" t="str">
        <f>VLOOKUP(C281,'PC Despesas'!$I$4:$J$103,2,FALSE)</f>
        <v>-</v>
      </c>
      <c r="E281" s="65">
        <f>SUMIFS(Jan!$I$5:$I$619,Jan!$S$5:$S$619,"Despesa",Jan!$F$5:$F$619,CPagar!$D281,Jan!$J$5:$J$619,"Não Pago")</f>
        <v>0</v>
      </c>
      <c r="F281" s="65">
        <f>SUMIFS(Fev!$I$5:$I$619,Fev!$S$5:$S$619,"Despesa",Fev!$F$5:$F$619,CPagar!$D281,Fev!$J$5:$J$619,"Não Pago")</f>
        <v>0</v>
      </c>
      <c r="G281" s="65">
        <f>SUMIFS(Mar!$I$5:$I$619,Mar!$S$5:$S$619,"Despesa",Mar!$F$5:$F$619,CPagar!$D281,Mar!$J$5:$J$619,"Não Pago")</f>
        <v>0</v>
      </c>
      <c r="H281" s="65">
        <f>SUMIFS(Abr!$I$5:$I$619,Abr!$S$5:$S$619,"Despesa",Abr!$F$5:$F$619,CPagar!$D281,Abr!$J$5:$J$619,"Não Pago")</f>
        <v>0</v>
      </c>
      <c r="I281" s="65">
        <f>SUMIFS(Mai!$I$5:$I$619,Mai!$S$5:$S$619,"Despesa",Mai!$F$5:$F$619,CPagar!$D281,Mai!$J$5:$J$619,"Não Pago")</f>
        <v>0</v>
      </c>
      <c r="J281" s="65">
        <f>SUMIFS(Jun!$I$5:$I$619,Jun!$S$5:$S$619,"Despesa",Jun!$F$5:$F$619,CPagar!$D281,Jun!$J$5:$J$619,"Não Pago")</f>
        <v>0</v>
      </c>
      <c r="K281" s="65">
        <f>SUMIFS(Jul!$I$5:$I$619,Jul!$S$5:$S$619,"Despesa",Jul!$F$5:$F$619,CPagar!$D281,Jul!$J$5:$J$619,"Não Pago")</f>
        <v>0</v>
      </c>
      <c r="L281" s="65">
        <f>SUMIFS(Ago!$I$5:$I$619,Ago!$S$5:$S$619,"Despesa",Ago!$F$5:$F$619,CPagar!$D281,Ago!$J$5:$J$619,"Não Pago")</f>
        <v>0</v>
      </c>
      <c r="M281" s="65">
        <f>SUMIFS(Set!$I$5:$I$619,Set!$S$5:$S$619,"Despesa",Set!$F$5:$F$619,CPagar!$D281,Set!$J$5:$J$619,"Não Pago")</f>
        <v>0</v>
      </c>
      <c r="N281" s="65">
        <f>SUMIFS(Out!$I$5:$I$619,Out!$S$5:$S$619,"Despesa",Out!$F$5:$F$619,CPagar!$D281,Out!$J$5:$J$619,"Não Pago")</f>
        <v>0</v>
      </c>
      <c r="O281" s="65">
        <f>SUMIFS(Nov!$I$5:$I$619,Nov!$S$5:$S$619,"Despesa",Nov!$F$5:$F$619,CPagar!$D281,Nov!$J$5:$J$619,"Não Pago")</f>
        <v>0</v>
      </c>
      <c r="P281" s="65">
        <f>SUMIFS(Dez!$I$5:$I$619,Dez!$S$5:$S$619,"Despesa",Dez!$F$5:$F$619,CPagar!$D281,Dez!$J$5:$J$619,"Não Pago")</f>
        <v>0</v>
      </c>
      <c r="Q281" s="62">
        <f t="shared" si="31"/>
        <v>0</v>
      </c>
    </row>
    <row r="282" spans="3:17" ht="28.5" customHeight="1" thickTop="1" thickBot="1" x14ac:dyDescent="0.25">
      <c r="C282" s="45" t="str">
        <f>'PC Despesas'!I77</f>
        <v>5.3.73</v>
      </c>
      <c r="D282" s="46" t="str">
        <f>VLOOKUP(C282,'PC Despesas'!$I$4:$J$103,2,FALSE)</f>
        <v>-</v>
      </c>
      <c r="E282" s="65">
        <f>SUMIFS(Jan!$I$5:$I$619,Jan!$S$5:$S$619,"Despesa",Jan!$F$5:$F$619,CPagar!$D282,Jan!$J$5:$J$619,"Não Pago")</f>
        <v>0</v>
      </c>
      <c r="F282" s="65">
        <f>SUMIFS(Fev!$I$5:$I$619,Fev!$S$5:$S$619,"Despesa",Fev!$F$5:$F$619,CPagar!$D282,Fev!$J$5:$J$619,"Não Pago")</f>
        <v>0</v>
      </c>
      <c r="G282" s="65">
        <f>SUMIFS(Mar!$I$5:$I$619,Mar!$S$5:$S$619,"Despesa",Mar!$F$5:$F$619,CPagar!$D282,Mar!$J$5:$J$619,"Não Pago")</f>
        <v>0</v>
      </c>
      <c r="H282" s="65">
        <f>SUMIFS(Abr!$I$5:$I$619,Abr!$S$5:$S$619,"Despesa",Abr!$F$5:$F$619,CPagar!$D282,Abr!$J$5:$J$619,"Não Pago")</f>
        <v>0</v>
      </c>
      <c r="I282" s="65">
        <f>SUMIFS(Mai!$I$5:$I$619,Mai!$S$5:$S$619,"Despesa",Mai!$F$5:$F$619,CPagar!$D282,Mai!$J$5:$J$619,"Não Pago")</f>
        <v>0</v>
      </c>
      <c r="J282" s="65">
        <f>SUMIFS(Jun!$I$5:$I$619,Jun!$S$5:$S$619,"Despesa",Jun!$F$5:$F$619,CPagar!$D282,Jun!$J$5:$J$619,"Não Pago")</f>
        <v>0</v>
      </c>
      <c r="K282" s="65">
        <f>SUMIFS(Jul!$I$5:$I$619,Jul!$S$5:$S$619,"Despesa",Jul!$F$5:$F$619,CPagar!$D282,Jul!$J$5:$J$619,"Não Pago")</f>
        <v>0</v>
      </c>
      <c r="L282" s="65">
        <f>SUMIFS(Ago!$I$5:$I$619,Ago!$S$5:$S$619,"Despesa",Ago!$F$5:$F$619,CPagar!$D282,Ago!$J$5:$J$619,"Não Pago")</f>
        <v>0</v>
      </c>
      <c r="M282" s="65">
        <f>SUMIFS(Set!$I$5:$I$619,Set!$S$5:$S$619,"Despesa",Set!$F$5:$F$619,CPagar!$D282,Set!$J$5:$J$619,"Não Pago")</f>
        <v>0</v>
      </c>
      <c r="N282" s="65">
        <f>SUMIFS(Out!$I$5:$I$619,Out!$S$5:$S$619,"Despesa",Out!$F$5:$F$619,CPagar!$D282,Out!$J$5:$J$619,"Não Pago")</f>
        <v>0</v>
      </c>
      <c r="O282" s="65">
        <f>SUMIFS(Nov!$I$5:$I$619,Nov!$S$5:$S$619,"Despesa",Nov!$F$5:$F$619,CPagar!$D282,Nov!$J$5:$J$619,"Não Pago")</f>
        <v>0</v>
      </c>
      <c r="P282" s="65">
        <f>SUMIFS(Dez!$I$5:$I$619,Dez!$S$5:$S$619,"Despesa",Dez!$F$5:$F$619,CPagar!$D282,Dez!$J$5:$J$619,"Não Pago")</f>
        <v>0</v>
      </c>
      <c r="Q282" s="62">
        <f t="shared" si="31"/>
        <v>0</v>
      </c>
    </row>
    <row r="283" spans="3:17" ht="28.5" customHeight="1" thickTop="1" thickBot="1" x14ac:dyDescent="0.25">
      <c r="C283" s="45" t="str">
        <f>'PC Despesas'!I78</f>
        <v>5.3.74</v>
      </c>
      <c r="D283" s="46" t="str">
        <f>VLOOKUP(C283,'PC Despesas'!$I$4:$J$103,2,FALSE)</f>
        <v>-</v>
      </c>
      <c r="E283" s="65">
        <f>SUMIFS(Jan!$I$5:$I$619,Jan!$S$5:$S$619,"Despesa",Jan!$F$5:$F$619,CPagar!$D283,Jan!$J$5:$J$619,"Não Pago")</f>
        <v>0</v>
      </c>
      <c r="F283" s="65">
        <f>SUMIFS(Fev!$I$5:$I$619,Fev!$S$5:$S$619,"Despesa",Fev!$F$5:$F$619,CPagar!$D283,Fev!$J$5:$J$619,"Não Pago")</f>
        <v>0</v>
      </c>
      <c r="G283" s="65">
        <f>SUMIFS(Mar!$I$5:$I$619,Mar!$S$5:$S$619,"Despesa",Mar!$F$5:$F$619,CPagar!$D283,Mar!$J$5:$J$619,"Não Pago")</f>
        <v>0</v>
      </c>
      <c r="H283" s="65">
        <f>SUMIFS(Abr!$I$5:$I$619,Abr!$S$5:$S$619,"Despesa",Abr!$F$5:$F$619,CPagar!$D283,Abr!$J$5:$J$619,"Não Pago")</f>
        <v>0</v>
      </c>
      <c r="I283" s="65">
        <f>SUMIFS(Mai!$I$5:$I$619,Mai!$S$5:$S$619,"Despesa",Mai!$F$5:$F$619,CPagar!$D283,Mai!$J$5:$J$619,"Não Pago")</f>
        <v>0</v>
      </c>
      <c r="J283" s="65">
        <f>SUMIFS(Jun!$I$5:$I$619,Jun!$S$5:$S$619,"Despesa",Jun!$F$5:$F$619,CPagar!$D283,Jun!$J$5:$J$619,"Não Pago")</f>
        <v>0</v>
      </c>
      <c r="K283" s="65">
        <f>SUMIFS(Jul!$I$5:$I$619,Jul!$S$5:$S$619,"Despesa",Jul!$F$5:$F$619,CPagar!$D283,Jul!$J$5:$J$619,"Não Pago")</f>
        <v>0</v>
      </c>
      <c r="L283" s="65">
        <f>SUMIFS(Ago!$I$5:$I$619,Ago!$S$5:$S$619,"Despesa",Ago!$F$5:$F$619,CPagar!$D283,Ago!$J$5:$J$619,"Não Pago")</f>
        <v>0</v>
      </c>
      <c r="M283" s="65">
        <f>SUMIFS(Set!$I$5:$I$619,Set!$S$5:$S$619,"Despesa",Set!$F$5:$F$619,CPagar!$D283,Set!$J$5:$J$619,"Não Pago")</f>
        <v>0</v>
      </c>
      <c r="N283" s="65">
        <f>SUMIFS(Out!$I$5:$I$619,Out!$S$5:$S$619,"Despesa",Out!$F$5:$F$619,CPagar!$D283,Out!$J$5:$J$619,"Não Pago")</f>
        <v>0</v>
      </c>
      <c r="O283" s="65">
        <f>SUMIFS(Nov!$I$5:$I$619,Nov!$S$5:$S$619,"Despesa",Nov!$F$5:$F$619,CPagar!$D283,Nov!$J$5:$J$619,"Não Pago")</f>
        <v>0</v>
      </c>
      <c r="P283" s="65">
        <f>SUMIFS(Dez!$I$5:$I$619,Dez!$S$5:$S$619,"Despesa",Dez!$F$5:$F$619,CPagar!$D283,Dez!$J$5:$J$619,"Não Pago")</f>
        <v>0</v>
      </c>
      <c r="Q283" s="62">
        <f t="shared" si="31"/>
        <v>0</v>
      </c>
    </row>
    <row r="284" spans="3:17" ht="28.5" customHeight="1" thickTop="1" thickBot="1" x14ac:dyDescent="0.25">
      <c r="C284" s="45" t="str">
        <f>'PC Despesas'!I79</f>
        <v>5.3.75</v>
      </c>
      <c r="D284" s="46" t="str">
        <f>VLOOKUP(C284,'PC Despesas'!$I$4:$J$103,2,FALSE)</f>
        <v>-</v>
      </c>
      <c r="E284" s="65">
        <f>SUMIFS(Jan!$I$5:$I$619,Jan!$S$5:$S$619,"Despesa",Jan!$F$5:$F$619,CPagar!$D284,Jan!$J$5:$J$619,"Não Pago")</f>
        <v>0</v>
      </c>
      <c r="F284" s="65">
        <f>SUMIFS(Fev!$I$5:$I$619,Fev!$S$5:$S$619,"Despesa",Fev!$F$5:$F$619,CPagar!$D284,Fev!$J$5:$J$619,"Não Pago")</f>
        <v>0</v>
      </c>
      <c r="G284" s="65">
        <f>SUMIFS(Mar!$I$5:$I$619,Mar!$S$5:$S$619,"Despesa",Mar!$F$5:$F$619,CPagar!$D284,Mar!$J$5:$J$619,"Não Pago")</f>
        <v>0</v>
      </c>
      <c r="H284" s="65">
        <f>SUMIFS(Abr!$I$5:$I$619,Abr!$S$5:$S$619,"Despesa",Abr!$F$5:$F$619,CPagar!$D284,Abr!$J$5:$J$619,"Não Pago")</f>
        <v>0</v>
      </c>
      <c r="I284" s="65">
        <f>SUMIFS(Mai!$I$5:$I$619,Mai!$S$5:$S$619,"Despesa",Mai!$F$5:$F$619,CPagar!$D284,Mai!$J$5:$J$619,"Não Pago")</f>
        <v>0</v>
      </c>
      <c r="J284" s="65">
        <f>SUMIFS(Jun!$I$5:$I$619,Jun!$S$5:$S$619,"Despesa",Jun!$F$5:$F$619,CPagar!$D284,Jun!$J$5:$J$619,"Não Pago")</f>
        <v>0</v>
      </c>
      <c r="K284" s="65">
        <f>SUMIFS(Jul!$I$5:$I$619,Jul!$S$5:$S$619,"Despesa",Jul!$F$5:$F$619,CPagar!$D284,Jul!$J$5:$J$619,"Não Pago")</f>
        <v>0</v>
      </c>
      <c r="L284" s="65">
        <f>SUMIFS(Ago!$I$5:$I$619,Ago!$S$5:$S$619,"Despesa",Ago!$F$5:$F$619,CPagar!$D284,Ago!$J$5:$J$619,"Não Pago")</f>
        <v>0</v>
      </c>
      <c r="M284" s="65">
        <f>SUMIFS(Set!$I$5:$I$619,Set!$S$5:$S$619,"Despesa",Set!$F$5:$F$619,CPagar!$D284,Set!$J$5:$J$619,"Não Pago")</f>
        <v>0</v>
      </c>
      <c r="N284" s="65">
        <f>SUMIFS(Out!$I$5:$I$619,Out!$S$5:$S$619,"Despesa",Out!$F$5:$F$619,CPagar!$D284,Out!$J$5:$J$619,"Não Pago")</f>
        <v>0</v>
      </c>
      <c r="O284" s="65">
        <f>SUMIFS(Nov!$I$5:$I$619,Nov!$S$5:$S$619,"Despesa",Nov!$F$5:$F$619,CPagar!$D284,Nov!$J$5:$J$619,"Não Pago")</f>
        <v>0</v>
      </c>
      <c r="P284" s="65">
        <f>SUMIFS(Dez!$I$5:$I$619,Dez!$S$5:$S$619,"Despesa",Dez!$F$5:$F$619,CPagar!$D284,Dez!$J$5:$J$619,"Não Pago")</f>
        <v>0</v>
      </c>
      <c r="Q284" s="62">
        <f t="shared" si="31"/>
        <v>0</v>
      </c>
    </row>
    <row r="285" spans="3:17" ht="28.5" customHeight="1" thickTop="1" thickBot="1" x14ac:dyDescent="0.25">
      <c r="C285" s="45" t="str">
        <f>'PC Despesas'!I80</f>
        <v>5.3.76</v>
      </c>
      <c r="D285" s="46" t="str">
        <f>VLOOKUP(C285,'PC Despesas'!$I$4:$J$103,2,FALSE)</f>
        <v>-</v>
      </c>
      <c r="E285" s="65">
        <f>SUMIFS(Jan!$I$5:$I$619,Jan!$S$5:$S$619,"Despesa",Jan!$F$5:$F$619,CPagar!$D285,Jan!$J$5:$J$619,"Não Pago")</f>
        <v>0</v>
      </c>
      <c r="F285" s="65">
        <f>SUMIFS(Fev!$I$5:$I$619,Fev!$S$5:$S$619,"Despesa",Fev!$F$5:$F$619,CPagar!$D285,Fev!$J$5:$J$619,"Não Pago")</f>
        <v>0</v>
      </c>
      <c r="G285" s="65">
        <f>SUMIFS(Mar!$I$5:$I$619,Mar!$S$5:$S$619,"Despesa",Mar!$F$5:$F$619,CPagar!$D285,Mar!$J$5:$J$619,"Não Pago")</f>
        <v>0</v>
      </c>
      <c r="H285" s="65">
        <f>SUMIFS(Abr!$I$5:$I$619,Abr!$S$5:$S$619,"Despesa",Abr!$F$5:$F$619,CPagar!$D285,Abr!$J$5:$J$619,"Não Pago")</f>
        <v>0</v>
      </c>
      <c r="I285" s="65">
        <f>SUMIFS(Mai!$I$5:$I$619,Mai!$S$5:$S$619,"Despesa",Mai!$F$5:$F$619,CPagar!$D285,Mai!$J$5:$J$619,"Não Pago")</f>
        <v>0</v>
      </c>
      <c r="J285" s="65">
        <f>SUMIFS(Jun!$I$5:$I$619,Jun!$S$5:$S$619,"Despesa",Jun!$F$5:$F$619,CPagar!$D285,Jun!$J$5:$J$619,"Não Pago")</f>
        <v>0</v>
      </c>
      <c r="K285" s="65">
        <f>SUMIFS(Jul!$I$5:$I$619,Jul!$S$5:$S$619,"Despesa",Jul!$F$5:$F$619,CPagar!$D285,Jul!$J$5:$J$619,"Não Pago")</f>
        <v>0</v>
      </c>
      <c r="L285" s="65">
        <f>SUMIFS(Ago!$I$5:$I$619,Ago!$S$5:$S$619,"Despesa",Ago!$F$5:$F$619,CPagar!$D285,Ago!$J$5:$J$619,"Não Pago")</f>
        <v>0</v>
      </c>
      <c r="M285" s="65">
        <f>SUMIFS(Set!$I$5:$I$619,Set!$S$5:$S$619,"Despesa",Set!$F$5:$F$619,CPagar!$D285,Set!$J$5:$J$619,"Não Pago")</f>
        <v>0</v>
      </c>
      <c r="N285" s="65">
        <f>SUMIFS(Out!$I$5:$I$619,Out!$S$5:$S$619,"Despesa",Out!$F$5:$F$619,CPagar!$D285,Out!$J$5:$J$619,"Não Pago")</f>
        <v>0</v>
      </c>
      <c r="O285" s="65">
        <f>SUMIFS(Nov!$I$5:$I$619,Nov!$S$5:$S$619,"Despesa",Nov!$F$5:$F$619,CPagar!$D285,Nov!$J$5:$J$619,"Não Pago")</f>
        <v>0</v>
      </c>
      <c r="P285" s="65">
        <f>SUMIFS(Dez!$I$5:$I$619,Dez!$S$5:$S$619,"Despesa",Dez!$F$5:$F$619,CPagar!$D285,Dez!$J$5:$J$619,"Não Pago")</f>
        <v>0</v>
      </c>
      <c r="Q285" s="62">
        <f t="shared" si="31"/>
        <v>0</v>
      </c>
    </row>
    <row r="286" spans="3:17" ht="28.5" customHeight="1" thickTop="1" thickBot="1" x14ac:dyDescent="0.25">
      <c r="C286" s="45" t="str">
        <f>'PC Despesas'!I81</f>
        <v>5.3.77</v>
      </c>
      <c r="D286" s="46" t="str">
        <f>VLOOKUP(C286,'PC Despesas'!$I$4:$J$103,2,FALSE)</f>
        <v>-</v>
      </c>
      <c r="E286" s="65">
        <f>SUMIFS(Jan!$I$5:$I$619,Jan!$S$5:$S$619,"Despesa",Jan!$F$5:$F$619,CPagar!$D286,Jan!$J$5:$J$619,"Não Pago")</f>
        <v>0</v>
      </c>
      <c r="F286" s="65">
        <f>SUMIFS(Fev!$I$5:$I$619,Fev!$S$5:$S$619,"Despesa",Fev!$F$5:$F$619,CPagar!$D286,Fev!$J$5:$J$619,"Não Pago")</f>
        <v>0</v>
      </c>
      <c r="G286" s="65">
        <f>SUMIFS(Mar!$I$5:$I$619,Mar!$S$5:$S$619,"Despesa",Mar!$F$5:$F$619,CPagar!$D286,Mar!$J$5:$J$619,"Não Pago")</f>
        <v>0</v>
      </c>
      <c r="H286" s="65">
        <f>SUMIFS(Abr!$I$5:$I$619,Abr!$S$5:$S$619,"Despesa",Abr!$F$5:$F$619,CPagar!$D286,Abr!$J$5:$J$619,"Não Pago")</f>
        <v>0</v>
      </c>
      <c r="I286" s="65">
        <f>SUMIFS(Mai!$I$5:$I$619,Mai!$S$5:$S$619,"Despesa",Mai!$F$5:$F$619,CPagar!$D286,Mai!$J$5:$J$619,"Não Pago")</f>
        <v>0</v>
      </c>
      <c r="J286" s="65">
        <f>SUMIFS(Jun!$I$5:$I$619,Jun!$S$5:$S$619,"Despesa",Jun!$F$5:$F$619,CPagar!$D286,Jun!$J$5:$J$619,"Não Pago")</f>
        <v>0</v>
      </c>
      <c r="K286" s="65">
        <f>SUMIFS(Jul!$I$5:$I$619,Jul!$S$5:$S$619,"Despesa",Jul!$F$5:$F$619,CPagar!$D286,Jul!$J$5:$J$619,"Não Pago")</f>
        <v>0</v>
      </c>
      <c r="L286" s="65">
        <f>SUMIFS(Ago!$I$5:$I$619,Ago!$S$5:$S$619,"Despesa",Ago!$F$5:$F$619,CPagar!$D286,Ago!$J$5:$J$619,"Não Pago")</f>
        <v>0</v>
      </c>
      <c r="M286" s="65">
        <f>SUMIFS(Set!$I$5:$I$619,Set!$S$5:$S$619,"Despesa",Set!$F$5:$F$619,CPagar!$D286,Set!$J$5:$J$619,"Não Pago")</f>
        <v>0</v>
      </c>
      <c r="N286" s="65">
        <f>SUMIFS(Out!$I$5:$I$619,Out!$S$5:$S$619,"Despesa",Out!$F$5:$F$619,CPagar!$D286,Out!$J$5:$J$619,"Não Pago")</f>
        <v>0</v>
      </c>
      <c r="O286" s="65">
        <f>SUMIFS(Nov!$I$5:$I$619,Nov!$S$5:$S$619,"Despesa",Nov!$F$5:$F$619,CPagar!$D286,Nov!$J$5:$J$619,"Não Pago")</f>
        <v>0</v>
      </c>
      <c r="P286" s="65">
        <f>SUMIFS(Dez!$I$5:$I$619,Dez!$S$5:$S$619,"Despesa",Dez!$F$5:$F$619,CPagar!$D286,Dez!$J$5:$J$619,"Não Pago")</f>
        <v>0</v>
      </c>
      <c r="Q286" s="62">
        <f t="shared" si="31"/>
        <v>0</v>
      </c>
    </row>
    <row r="287" spans="3:17" ht="28.5" customHeight="1" thickTop="1" thickBot="1" x14ac:dyDescent="0.25">
      <c r="C287" s="45" t="str">
        <f>'PC Despesas'!I82</f>
        <v>5.3.78</v>
      </c>
      <c r="D287" s="46" t="str">
        <f>VLOOKUP(C287,'PC Despesas'!$I$4:$J$103,2,FALSE)</f>
        <v>-</v>
      </c>
      <c r="E287" s="65">
        <f>SUMIFS(Jan!$I$5:$I$619,Jan!$S$5:$S$619,"Despesa",Jan!$F$5:$F$619,CPagar!$D287,Jan!$J$5:$J$619,"Não Pago")</f>
        <v>0</v>
      </c>
      <c r="F287" s="65">
        <f>SUMIFS(Fev!$I$5:$I$619,Fev!$S$5:$S$619,"Despesa",Fev!$F$5:$F$619,CPagar!$D287,Fev!$J$5:$J$619,"Não Pago")</f>
        <v>0</v>
      </c>
      <c r="G287" s="65">
        <f>SUMIFS(Mar!$I$5:$I$619,Mar!$S$5:$S$619,"Despesa",Mar!$F$5:$F$619,CPagar!$D287,Mar!$J$5:$J$619,"Não Pago")</f>
        <v>0</v>
      </c>
      <c r="H287" s="65">
        <f>SUMIFS(Abr!$I$5:$I$619,Abr!$S$5:$S$619,"Despesa",Abr!$F$5:$F$619,CPagar!$D287,Abr!$J$5:$J$619,"Não Pago")</f>
        <v>0</v>
      </c>
      <c r="I287" s="65">
        <f>SUMIFS(Mai!$I$5:$I$619,Mai!$S$5:$S$619,"Despesa",Mai!$F$5:$F$619,CPagar!$D287,Mai!$J$5:$J$619,"Não Pago")</f>
        <v>0</v>
      </c>
      <c r="J287" s="65">
        <f>SUMIFS(Jun!$I$5:$I$619,Jun!$S$5:$S$619,"Despesa",Jun!$F$5:$F$619,CPagar!$D287,Jun!$J$5:$J$619,"Não Pago")</f>
        <v>0</v>
      </c>
      <c r="K287" s="65">
        <f>SUMIFS(Jul!$I$5:$I$619,Jul!$S$5:$S$619,"Despesa",Jul!$F$5:$F$619,CPagar!$D287,Jul!$J$5:$J$619,"Não Pago")</f>
        <v>0</v>
      </c>
      <c r="L287" s="65">
        <f>SUMIFS(Ago!$I$5:$I$619,Ago!$S$5:$S$619,"Despesa",Ago!$F$5:$F$619,CPagar!$D287,Ago!$J$5:$J$619,"Não Pago")</f>
        <v>0</v>
      </c>
      <c r="M287" s="65">
        <f>SUMIFS(Set!$I$5:$I$619,Set!$S$5:$S$619,"Despesa",Set!$F$5:$F$619,CPagar!$D287,Set!$J$5:$J$619,"Não Pago")</f>
        <v>0</v>
      </c>
      <c r="N287" s="65">
        <f>SUMIFS(Out!$I$5:$I$619,Out!$S$5:$S$619,"Despesa",Out!$F$5:$F$619,CPagar!$D287,Out!$J$5:$J$619,"Não Pago")</f>
        <v>0</v>
      </c>
      <c r="O287" s="65">
        <f>SUMIFS(Nov!$I$5:$I$619,Nov!$S$5:$S$619,"Despesa",Nov!$F$5:$F$619,CPagar!$D287,Nov!$J$5:$J$619,"Não Pago")</f>
        <v>0</v>
      </c>
      <c r="P287" s="65">
        <f>SUMIFS(Dez!$I$5:$I$619,Dez!$S$5:$S$619,"Despesa",Dez!$F$5:$F$619,CPagar!$D287,Dez!$J$5:$J$619,"Não Pago")</f>
        <v>0</v>
      </c>
      <c r="Q287" s="62">
        <f t="shared" si="31"/>
        <v>0</v>
      </c>
    </row>
    <row r="288" spans="3:17" ht="28.5" customHeight="1" thickTop="1" thickBot="1" x14ac:dyDescent="0.25">
      <c r="C288" s="45" t="str">
        <f>'PC Despesas'!I83</f>
        <v>5.3.79</v>
      </c>
      <c r="D288" s="46" t="str">
        <f>VLOOKUP(C288,'PC Despesas'!$I$4:$J$103,2,FALSE)</f>
        <v>-</v>
      </c>
      <c r="E288" s="65">
        <f>SUMIFS(Jan!$I$5:$I$619,Jan!$S$5:$S$619,"Despesa",Jan!$F$5:$F$619,CPagar!$D288,Jan!$J$5:$J$619,"Não Pago")</f>
        <v>0</v>
      </c>
      <c r="F288" s="65">
        <f>SUMIFS(Fev!$I$5:$I$619,Fev!$S$5:$S$619,"Despesa",Fev!$F$5:$F$619,CPagar!$D288,Fev!$J$5:$J$619,"Não Pago")</f>
        <v>0</v>
      </c>
      <c r="G288" s="65">
        <f>SUMIFS(Mar!$I$5:$I$619,Mar!$S$5:$S$619,"Despesa",Mar!$F$5:$F$619,CPagar!$D288,Mar!$J$5:$J$619,"Não Pago")</f>
        <v>0</v>
      </c>
      <c r="H288" s="65">
        <f>SUMIFS(Abr!$I$5:$I$619,Abr!$S$5:$S$619,"Despesa",Abr!$F$5:$F$619,CPagar!$D288,Abr!$J$5:$J$619,"Não Pago")</f>
        <v>0</v>
      </c>
      <c r="I288" s="65">
        <f>SUMIFS(Mai!$I$5:$I$619,Mai!$S$5:$S$619,"Despesa",Mai!$F$5:$F$619,CPagar!$D288,Mai!$J$5:$J$619,"Não Pago")</f>
        <v>0</v>
      </c>
      <c r="J288" s="65">
        <f>SUMIFS(Jun!$I$5:$I$619,Jun!$S$5:$S$619,"Despesa",Jun!$F$5:$F$619,CPagar!$D288,Jun!$J$5:$J$619,"Não Pago")</f>
        <v>0</v>
      </c>
      <c r="K288" s="65">
        <f>SUMIFS(Jul!$I$5:$I$619,Jul!$S$5:$S$619,"Despesa",Jul!$F$5:$F$619,CPagar!$D288,Jul!$J$5:$J$619,"Não Pago")</f>
        <v>0</v>
      </c>
      <c r="L288" s="65">
        <f>SUMIFS(Ago!$I$5:$I$619,Ago!$S$5:$S$619,"Despesa",Ago!$F$5:$F$619,CPagar!$D288,Ago!$J$5:$J$619,"Não Pago")</f>
        <v>0</v>
      </c>
      <c r="M288" s="65">
        <f>SUMIFS(Set!$I$5:$I$619,Set!$S$5:$S$619,"Despesa",Set!$F$5:$F$619,CPagar!$D288,Set!$J$5:$J$619,"Não Pago")</f>
        <v>0</v>
      </c>
      <c r="N288" s="65">
        <f>SUMIFS(Out!$I$5:$I$619,Out!$S$5:$S$619,"Despesa",Out!$F$5:$F$619,CPagar!$D288,Out!$J$5:$J$619,"Não Pago")</f>
        <v>0</v>
      </c>
      <c r="O288" s="65">
        <f>SUMIFS(Nov!$I$5:$I$619,Nov!$S$5:$S$619,"Despesa",Nov!$F$5:$F$619,CPagar!$D288,Nov!$J$5:$J$619,"Não Pago")</f>
        <v>0</v>
      </c>
      <c r="P288" s="65">
        <f>SUMIFS(Dez!$I$5:$I$619,Dez!$S$5:$S$619,"Despesa",Dez!$F$5:$F$619,CPagar!$D288,Dez!$J$5:$J$619,"Não Pago")</f>
        <v>0</v>
      </c>
      <c r="Q288" s="62">
        <f t="shared" si="31"/>
        <v>0</v>
      </c>
    </row>
    <row r="289" spans="3:17" ht="28.5" customHeight="1" thickTop="1" thickBot="1" x14ac:dyDescent="0.25">
      <c r="C289" s="45" t="str">
        <f>'PC Despesas'!I84</f>
        <v>5.3.80</v>
      </c>
      <c r="D289" s="46" t="str">
        <f>VLOOKUP(C289,'PC Despesas'!$I$4:$J$103,2,FALSE)</f>
        <v>-</v>
      </c>
      <c r="E289" s="65">
        <f>SUMIFS(Jan!$I$5:$I$619,Jan!$S$5:$S$619,"Despesa",Jan!$F$5:$F$619,CPagar!$D289,Jan!$J$5:$J$619,"Não Pago")</f>
        <v>0</v>
      </c>
      <c r="F289" s="65">
        <f>SUMIFS(Fev!$I$5:$I$619,Fev!$S$5:$S$619,"Despesa",Fev!$F$5:$F$619,CPagar!$D289,Fev!$J$5:$J$619,"Não Pago")</f>
        <v>0</v>
      </c>
      <c r="G289" s="65">
        <f>SUMIFS(Mar!$I$5:$I$619,Mar!$S$5:$S$619,"Despesa",Mar!$F$5:$F$619,CPagar!$D289,Mar!$J$5:$J$619,"Não Pago")</f>
        <v>0</v>
      </c>
      <c r="H289" s="65">
        <f>SUMIFS(Abr!$I$5:$I$619,Abr!$S$5:$S$619,"Despesa",Abr!$F$5:$F$619,CPagar!$D289,Abr!$J$5:$J$619,"Não Pago")</f>
        <v>0</v>
      </c>
      <c r="I289" s="65">
        <f>SUMIFS(Mai!$I$5:$I$619,Mai!$S$5:$S$619,"Despesa",Mai!$F$5:$F$619,CPagar!$D289,Mai!$J$5:$J$619,"Não Pago")</f>
        <v>0</v>
      </c>
      <c r="J289" s="65">
        <f>SUMIFS(Jun!$I$5:$I$619,Jun!$S$5:$S$619,"Despesa",Jun!$F$5:$F$619,CPagar!$D289,Jun!$J$5:$J$619,"Não Pago")</f>
        <v>0</v>
      </c>
      <c r="K289" s="65">
        <f>SUMIFS(Jul!$I$5:$I$619,Jul!$S$5:$S$619,"Despesa",Jul!$F$5:$F$619,CPagar!$D289,Jul!$J$5:$J$619,"Não Pago")</f>
        <v>0</v>
      </c>
      <c r="L289" s="65">
        <f>SUMIFS(Ago!$I$5:$I$619,Ago!$S$5:$S$619,"Despesa",Ago!$F$5:$F$619,CPagar!$D289,Ago!$J$5:$J$619,"Não Pago")</f>
        <v>0</v>
      </c>
      <c r="M289" s="65">
        <f>SUMIFS(Set!$I$5:$I$619,Set!$S$5:$S$619,"Despesa",Set!$F$5:$F$619,CPagar!$D289,Set!$J$5:$J$619,"Não Pago")</f>
        <v>0</v>
      </c>
      <c r="N289" s="65">
        <f>SUMIFS(Out!$I$5:$I$619,Out!$S$5:$S$619,"Despesa",Out!$F$5:$F$619,CPagar!$D289,Out!$J$5:$J$619,"Não Pago")</f>
        <v>0</v>
      </c>
      <c r="O289" s="65">
        <f>SUMIFS(Nov!$I$5:$I$619,Nov!$S$5:$S$619,"Despesa",Nov!$F$5:$F$619,CPagar!$D289,Nov!$J$5:$J$619,"Não Pago")</f>
        <v>0</v>
      </c>
      <c r="P289" s="65">
        <f>SUMIFS(Dez!$I$5:$I$619,Dez!$S$5:$S$619,"Despesa",Dez!$F$5:$F$619,CPagar!$D289,Dez!$J$5:$J$619,"Não Pago")</f>
        <v>0</v>
      </c>
      <c r="Q289" s="62">
        <f t="shared" si="31"/>
        <v>0</v>
      </c>
    </row>
    <row r="290" spans="3:17" ht="28.5" customHeight="1" thickTop="1" thickBot="1" x14ac:dyDescent="0.25">
      <c r="C290" s="45" t="str">
        <f>'PC Despesas'!I85</f>
        <v>5.3.81</v>
      </c>
      <c r="D290" s="46" t="str">
        <f>VLOOKUP(C290,'PC Despesas'!$I$4:$J$103,2,FALSE)</f>
        <v>-</v>
      </c>
      <c r="E290" s="65">
        <f>SUMIFS(Jan!$I$5:$I$619,Jan!$S$5:$S$619,"Despesa",Jan!$F$5:$F$619,CPagar!$D290,Jan!$J$5:$J$619,"Não Pago")</f>
        <v>0</v>
      </c>
      <c r="F290" s="65">
        <f>SUMIFS(Fev!$I$5:$I$619,Fev!$S$5:$S$619,"Despesa",Fev!$F$5:$F$619,CPagar!$D290,Fev!$J$5:$J$619,"Não Pago")</f>
        <v>0</v>
      </c>
      <c r="G290" s="65">
        <f>SUMIFS(Mar!$I$5:$I$619,Mar!$S$5:$S$619,"Despesa",Mar!$F$5:$F$619,CPagar!$D290,Mar!$J$5:$J$619,"Não Pago")</f>
        <v>0</v>
      </c>
      <c r="H290" s="65">
        <f>SUMIFS(Abr!$I$5:$I$619,Abr!$S$5:$S$619,"Despesa",Abr!$F$5:$F$619,CPagar!$D290,Abr!$J$5:$J$619,"Não Pago")</f>
        <v>0</v>
      </c>
      <c r="I290" s="65">
        <f>SUMIFS(Mai!$I$5:$I$619,Mai!$S$5:$S$619,"Despesa",Mai!$F$5:$F$619,CPagar!$D290,Mai!$J$5:$J$619,"Não Pago")</f>
        <v>0</v>
      </c>
      <c r="J290" s="65">
        <f>SUMIFS(Jun!$I$5:$I$619,Jun!$S$5:$S$619,"Despesa",Jun!$F$5:$F$619,CPagar!$D290,Jun!$J$5:$J$619,"Não Pago")</f>
        <v>0</v>
      </c>
      <c r="K290" s="65">
        <f>SUMIFS(Jul!$I$5:$I$619,Jul!$S$5:$S$619,"Despesa",Jul!$F$5:$F$619,CPagar!$D290,Jul!$J$5:$J$619,"Não Pago")</f>
        <v>0</v>
      </c>
      <c r="L290" s="65">
        <f>SUMIFS(Ago!$I$5:$I$619,Ago!$S$5:$S$619,"Despesa",Ago!$F$5:$F$619,CPagar!$D290,Ago!$J$5:$J$619,"Não Pago")</f>
        <v>0</v>
      </c>
      <c r="M290" s="65">
        <f>SUMIFS(Set!$I$5:$I$619,Set!$S$5:$S$619,"Despesa",Set!$F$5:$F$619,CPagar!$D290,Set!$J$5:$J$619,"Não Pago")</f>
        <v>0</v>
      </c>
      <c r="N290" s="65">
        <f>SUMIFS(Out!$I$5:$I$619,Out!$S$5:$S$619,"Despesa",Out!$F$5:$F$619,CPagar!$D290,Out!$J$5:$J$619,"Não Pago")</f>
        <v>0</v>
      </c>
      <c r="O290" s="65">
        <f>SUMIFS(Nov!$I$5:$I$619,Nov!$S$5:$S$619,"Despesa",Nov!$F$5:$F$619,CPagar!$D290,Nov!$J$5:$J$619,"Não Pago")</f>
        <v>0</v>
      </c>
      <c r="P290" s="65">
        <f>SUMIFS(Dez!$I$5:$I$619,Dez!$S$5:$S$619,"Despesa",Dez!$F$5:$F$619,CPagar!$D290,Dez!$J$5:$J$619,"Não Pago")</f>
        <v>0</v>
      </c>
      <c r="Q290" s="62">
        <f t="shared" si="31"/>
        <v>0</v>
      </c>
    </row>
    <row r="291" spans="3:17" ht="28.5" customHeight="1" thickTop="1" thickBot="1" x14ac:dyDescent="0.25">
      <c r="C291" s="45" t="str">
        <f>'PC Despesas'!I86</f>
        <v>5.3.82</v>
      </c>
      <c r="D291" s="46" t="str">
        <f>VLOOKUP(C291,'PC Despesas'!$I$4:$J$103,2,FALSE)</f>
        <v>-</v>
      </c>
      <c r="E291" s="65">
        <f>SUMIFS(Jan!$I$5:$I$619,Jan!$S$5:$S$619,"Despesa",Jan!$F$5:$F$619,CPagar!$D291,Jan!$J$5:$J$619,"Não Pago")</f>
        <v>0</v>
      </c>
      <c r="F291" s="65">
        <f>SUMIFS(Fev!$I$5:$I$619,Fev!$S$5:$S$619,"Despesa",Fev!$F$5:$F$619,CPagar!$D291,Fev!$J$5:$J$619,"Não Pago")</f>
        <v>0</v>
      </c>
      <c r="G291" s="65">
        <f>SUMIFS(Mar!$I$5:$I$619,Mar!$S$5:$S$619,"Despesa",Mar!$F$5:$F$619,CPagar!$D291,Mar!$J$5:$J$619,"Não Pago")</f>
        <v>0</v>
      </c>
      <c r="H291" s="65">
        <f>SUMIFS(Abr!$I$5:$I$619,Abr!$S$5:$S$619,"Despesa",Abr!$F$5:$F$619,CPagar!$D291,Abr!$J$5:$J$619,"Não Pago")</f>
        <v>0</v>
      </c>
      <c r="I291" s="65">
        <f>SUMIFS(Mai!$I$5:$I$619,Mai!$S$5:$S$619,"Despesa",Mai!$F$5:$F$619,CPagar!$D291,Mai!$J$5:$J$619,"Não Pago")</f>
        <v>0</v>
      </c>
      <c r="J291" s="65">
        <f>SUMIFS(Jun!$I$5:$I$619,Jun!$S$5:$S$619,"Despesa",Jun!$F$5:$F$619,CPagar!$D291,Jun!$J$5:$J$619,"Não Pago")</f>
        <v>0</v>
      </c>
      <c r="K291" s="65">
        <f>SUMIFS(Jul!$I$5:$I$619,Jul!$S$5:$S$619,"Despesa",Jul!$F$5:$F$619,CPagar!$D291,Jul!$J$5:$J$619,"Não Pago")</f>
        <v>0</v>
      </c>
      <c r="L291" s="65">
        <f>SUMIFS(Ago!$I$5:$I$619,Ago!$S$5:$S$619,"Despesa",Ago!$F$5:$F$619,CPagar!$D291,Ago!$J$5:$J$619,"Não Pago")</f>
        <v>0</v>
      </c>
      <c r="M291" s="65">
        <f>SUMIFS(Set!$I$5:$I$619,Set!$S$5:$S$619,"Despesa",Set!$F$5:$F$619,CPagar!$D291,Set!$J$5:$J$619,"Não Pago")</f>
        <v>0</v>
      </c>
      <c r="N291" s="65">
        <f>SUMIFS(Out!$I$5:$I$619,Out!$S$5:$S$619,"Despesa",Out!$F$5:$F$619,CPagar!$D291,Out!$J$5:$J$619,"Não Pago")</f>
        <v>0</v>
      </c>
      <c r="O291" s="65">
        <f>SUMIFS(Nov!$I$5:$I$619,Nov!$S$5:$S$619,"Despesa",Nov!$F$5:$F$619,CPagar!$D291,Nov!$J$5:$J$619,"Não Pago")</f>
        <v>0</v>
      </c>
      <c r="P291" s="65">
        <f>SUMIFS(Dez!$I$5:$I$619,Dez!$S$5:$S$619,"Despesa",Dez!$F$5:$F$619,CPagar!$D291,Dez!$J$5:$J$619,"Não Pago")</f>
        <v>0</v>
      </c>
      <c r="Q291" s="62">
        <f t="shared" si="31"/>
        <v>0</v>
      </c>
    </row>
    <row r="292" spans="3:17" ht="28.5" customHeight="1" thickTop="1" thickBot="1" x14ac:dyDescent="0.25">
      <c r="C292" s="45" t="str">
        <f>'PC Despesas'!I87</f>
        <v>5.3.83</v>
      </c>
      <c r="D292" s="46" t="str">
        <f>VLOOKUP(C292,'PC Despesas'!$I$4:$J$103,2,FALSE)</f>
        <v>-</v>
      </c>
      <c r="E292" s="65">
        <f>SUMIFS(Jan!$I$5:$I$619,Jan!$S$5:$S$619,"Despesa",Jan!$F$5:$F$619,CPagar!$D292,Jan!$J$5:$J$619,"Não Pago")</f>
        <v>0</v>
      </c>
      <c r="F292" s="65">
        <f>SUMIFS(Fev!$I$5:$I$619,Fev!$S$5:$S$619,"Despesa",Fev!$F$5:$F$619,CPagar!$D292,Fev!$J$5:$J$619,"Não Pago")</f>
        <v>0</v>
      </c>
      <c r="G292" s="65">
        <f>SUMIFS(Mar!$I$5:$I$619,Mar!$S$5:$S$619,"Despesa",Mar!$F$5:$F$619,CPagar!$D292,Mar!$J$5:$J$619,"Não Pago")</f>
        <v>0</v>
      </c>
      <c r="H292" s="65">
        <f>SUMIFS(Abr!$I$5:$I$619,Abr!$S$5:$S$619,"Despesa",Abr!$F$5:$F$619,CPagar!$D292,Abr!$J$5:$J$619,"Não Pago")</f>
        <v>0</v>
      </c>
      <c r="I292" s="65">
        <f>SUMIFS(Mai!$I$5:$I$619,Mai!$S$5:$S$619,"Despesa",Mai!$F$5:$F$619,CPagar!$D292,Mai!$J$5:$J$619,"Não Pago")</f>
        <v>0</v>
      </c>
      <c r="J292" s="65">
        <f>SUMIFS(Jun!$I$5:$I$619,Jun!$S$5:$S$619,"Despesa",Jun!$F$5:$F$619,CPagar!$D292,Jun!$J$5:$J$619,"Não Pago")</f>
        <v>0</v>
      </c>
      <c r="K292" s="65">
        <f>SUMIFS(Jul!$I$5:$I$619,Jul!$S$5:$S$619,"Despesa",Jul!$F$5:$F$619,CPagar!$D292,Jul!$J$5:$J$619,"Não Pago")</f>
        <v>0</v>
      </c>
      <c r="L292" s="65">
        <f>SUMIFS(Ago!$I$5:$I$619,Ago!$S$5:$S$619,"Despesa",Ago!$F$5:$F$619,CPagar!$D292,Ago!$J$5:$J$619,"Não Pago")</f>
        <v>0</v>
      </c>
      <c r="M292" s="65">
        <f>SUMIFS(Set!$I$5:$I$619,Set!$S$5:$S$619,"Despesa",Set!$F$5:$F$619,CPagar!$D292,Set!$J$5:$J$619,"Não Pago")</f>
        <v>0</v>
      </c>
      <c r="N292" s="65">
        <f>SUMIFS(Out!$I$5:$I$619,Out!$S$5:$S$619,"Despesa",Out!$F$5:$F$619,CPagar!$D292,Out!$J$5:$J$619,"Não Pago")</f>
        <v>0</v>
      </c>
      <c r="O292" s="65">
        <f>SUMIFS(Nov!$I$5:$I$619,Nov!$S$5:$S$619,"Despesa",Nov!$F$5:$F$619,CPagar!$D292,Nov!$J$5:$J$619,"Não Pago")</f>
        <v>0</v>
      </c>
      <c r="P292" s="65">
        <f>SUMIFS(Dez!$I$5:$I$619,Dez!$S$5:$S$619,"Despesa",Dez!$F$5:$F$619,CPagar!$D292,Dez!$J$5:$J$619,"Não Pago")</f>
        <v>0</v>
      </c>
      <c r="Q292" s="62">
        <f t="shared" si="31"/>
        <v>0</v>
      </c>
    </row>
    <row r="293" spans="3:17" ht="28.5" customHeight="1" thickTop="1" thickBot="1" x14ac:dyDescent="0.25">
      <c r="C293" s="45" t="str">
        <f>'PC Despesas'!I88</f>
        <v>5.3.84</v>
      </c>
      <c r="D293" s="46" t="str">
        <f>VLOOKUP(C293,'PC Despesas'!$I$4:$J$103,2,FALSE)</f>
        <v>-</v>
      </c>
      <c r="E293" s="65">
        <f>SUMIFS(Jan!$I$5:$I$619,Jan!$S$5:$S$619,"Despesa",Jan!$F$5:$F$619,CPagar!$D293,Jan!$J$5:$J$619,"Não Pago")</f>
        <v>0</v>
      </c>
      <c r="F293" s="65">
        <f>SUMIFS(Fev!$I$5:$I$619,Fev!$S$5:$S$619,"Despesa",Fev!$F$5:$F$619,CPagar!$D293,Fev!$J$5:$J$619,"Não Pago")</f>
        <v>0</v>
      </c>
      <c r="G293" s="65">
        <f>SUMIFS(Mar!$I$5:$I$619,Mar!$S$5:$S$619,"Despesa",Mar!$F$5:$F$619,CPagar!$D293,Mar!$J$5:$J$619,"Não Pago")</f>
        <v>0</v>
      </c>
      <c r="H293" s="65">
        <f>SUMIFS(Abr!$I$5:$I$619,Abr!$S$5:$S$619,"Despesa",Abr!$F$5:$F$619,CPagar!$D293,Abr!$J$5:$J$619,"Não Pago")</f>
        <v>0</v>
      </c>
      <c r="I293" s="65">
        <f>SUMIFS(Mai!$I$5:$I$619,Mai!$S$5:$S$619,"Despesa",Mai!$F$5:$F$619,CPagar!$D293,Mai!$J$5:$J$619,"Não Pago")</f>
        <v>0</v>
      </c>
      <c r="J293" s="65">
        <f>SUMIFS(Jun!$I$5:$I$619,Jun!$S$5:$S$619,"Despesa",Jun!$F$5:$F$619,CPagar!$D293,Jun!$J$5:$J$619,"Não Pago")</f>
        <v>0</v>
      </c>
      <c r="K293" s="65">
        <f>SUMIFS(Jul!$I$5:$I$619,Jul!$S$5:$S$619,"Despesa",Jul!$F$5:$F$619,CPagar!$D293,Jul!$J$5:$J$619,"Não Pago")</f>
        <v>0</v>
      </c>
      <c r="L293" s="65">
        <f>SUMIFS(Ago!$I$5:$I$619,Ago!$S$5:$S$619,"Despesa",Ago!$F$5:$F$619,CPagar!$D293,Ago!$J$5:$J$619,"Não Pago")</f>
        <v>0</v>
      </c>
      <c r="M293" s="65">
        <f>SUMIFS(Set!$I$5:$I$619,Set!$S$5:$S$619,"Despesa",Set!$F$5:$F$619,CPagar!$D293,Set!$J$5:$J$619,"Não Pago")</f>
        <v>0</v>
      </c>
      <c r="N293" s="65">
        <f>SUMIFS(Out!$I$5:$I$619,Out!$S$5:$S$619,"Despesa",Out!$F$5:$F$619,CPagar!$D293,Out!$J$5:$J$619,"Não Pago")</f>
        <v>0</v>
      </c>
      <c r="O293" s="65">
        <f>SUMIFS(Nov!$I$5:$I$619,Nov!$S$5:$S$619,"Despesa",Nov!$F$5:$F$619,CPagar!$D293,Nov!$J$5:$J$619,"Não Pago")</f>
        <v>0</v>
      </c>
      <c r="P293" s="65">
        <f>SUMIFS(Dez!$I$5:$I$619,Dez!$S$5:$S$619,"Despesa",Dez!$F$5:$F$619,CPagar!$D293,Dez!$J$5:$J$619,"Não Pago")</f>
        <v>0</v>
      </c>
      <c r="Q293" s="62">
        <f t="shared" si="31"/>
        <v>0</v>
      </c>
    </row>
    <row r="294" spans="3:17" ht="28.5" customHeight="1" thickTop="1" thickBot="1" x14ac:dyDescent="0.25">
      <c r="C294" s="45" t="str">
        <f>'PC Despesas'!I89</f>
        <v>5.3.85</v>
      </c>
      <c r="D294" s="46" t="str">
        <f>VLOOKUP(C294,'PC Despesas'!$I$4:$J$103,2,FALSE)</f>
        <v>-</v>
      </c>
      <c r="E294" s="65">
        <f>SUMIFS(Jan!$I$5:$I$619,Jan!$S$5:$S$619,"Despesa",Jan!$F$5:$F$619,CPagar!$D294,Jan!$J$5:$J$619,"Não Pago")</f>
        <v>0</v>
      </c>
      <c r="F294" s="65">
        <f>SUMIFS(Fev!$I$5:$I$619,Fev!$S$5:$S$619,"Despesa",Fev!$F$5:$F$619,CPagar!$D294,Fev!$J$5:$J$619,"Não Pago")</f>
        <v>0</v>
      </c>
      <c r="G294" s="65">
        <f>SUMIFS(Mar!$I$5:$I$619,Mar!$S$5:$S$619,"Despesa",Mar!$F$5:$F$619,CPagar!$D294,Mar!$J$5:$J$619,"Não Pago")</f>
        <v>0</v>
      </c>
      <c r="H294" s="65">
        <f>SUMIFS(Abr!$I$5:$I$619,Abr!$S$5:$S$619,"Despesa",Abr!$F$5:$F$619,CPagar!$D294,Abr!$J$5:$J$619,"Não Pago")</f>
        <v>0</v>
      </c>
      <c r="I294" s="65">
        <f>SUMIFS(Mai!$I$5:$I$619,Mai!$S$5:$S$619,"Despesa",Mai!$F$5:$F$619,CPagar!$D294,Mai!$J$5:$J$619,"Não Pago")</f>
        <v>0</v>
      </c>
      <c r="J294" s="65">
        <f>SUMIFS(Jun!$I$5:$I$619,Jun!$S$5:$S$619,"Despesa",Jun!$F$5:$F$619,CPagar!$D294,Jun!$J$5:$J$619,"Não Pago")</f>
        <v>0</v>
      </c>
      <c r="K294" s="65">
        <f>SUMIFS(Jul!$I$5:$I$619,Jul!$S$5:$S$619,"Despesa",Jul!$F$5:$F$619,CPagar!$D294,Jul!$J$5:$J$619,"Não Pago")</f>
        <v>0</v>
      </c>
      <c r="L294" s="65">
        <f>SUMIFS(Ago!$I$5:$I$619,Ago!$S$5:$S$619,"Despesa",Ago!$F$5:$F$619,CPagar!$D294,Ago!$J$5:$J$619,"Não Pago")</f>
        <v>0</v>
      </c>
      <c r="M294" s="65">
        <f>SUMIFS(Set!$I$5:$I$619,Set!$S$5:$S$619,"Despesa",Set!$F$5:$F$619,CPagar!$D294,Set!$J$5:$J$619,"Não Pago")</f>
        <v>0</v>
      </c>
      <c r="N294" s="65">
        <f>SUMIFS(Out!$I$5:$I$619,Out!$S$5:$S$619,"Despesa",Out!$F$5:$F$619,CPagar!$D294,Out!$J$5:$J$619,"Não Pago")</f>
        <v>0</v>
      </c>
      <c r="O294" s="65">
        <f>SUMIFS(Nov!$I$5:$I$619,Nov!$S$5:$S$619,"Despesa",Nov!$F$5:$F$619,CPagar!$D294,Nov!$J$5:$J$619,"Não Pago")</f>
        <v>0</v>
      </c>
      <c r="P294" s="65">
        <f>SUMIFS(Dez!$I$5:$I$619,Dez!$S$5:$S$619,"Despesa",Dez!$F$5:$F$619,CPagar!$D294,Dez!$J$5:$J$619,"Não Pago")</f>
        <v>0</v>
      </c>
      <c r="Q294" s="62">
        <f t="shared" si="31"/>
        <v>0</v>
      </c>
    </row>
    <row r="295" spans="3:17" ht="28.5" customHeight="1" thickTop="1" thickBot="1" x14ac:dyDescent="0.25">
      <c r="C295" s="45" t="str">
        <f>'PC Despesas'!I90</f>
        <v>5.3.86</v>
      </c>
      <c r="D295" s="46" t="str">
        <f>VLOOKUP(C295,'PC Despesas'!$I$4:$J$103,2,FALSE)</f>
        <v>-</v>
      </c>
      <c r="E295" s="65">
        <f>SUMIFS(Jan!$I$5:$I$619,Jan!$S$5:$S$619,"Despesa",Jan!$F$5:$F$619,CPagar!$D295,Jan!$J$5:$J$619,"Não Pago")</f>
        <v>0</v>
      </c>
      <c r="F295" s="65">
        <f>SUMIFS(Fev!$I$5:$I$619,Fev!$S$5:$S$619,"Despesa",Fev!$F$5:$F$619,CPagar!$D295,Fev!$J$5:$J$619,"Não Pago")</f>
        <v>0</v>
      </c>
      <c r="G295" s="65">
        <f>SUMIFS(Mar!$I$5:$I$619,Mar!$S$5:$S$619,"Despesa",Mar!$F$5:$F$619,CPagar!$D295,Mar!$J$5:$J$619,"Não Pago")</f>
        <v>0</v>
      </c>
      <c r="H295" s="65">
        <f>SUMIFS(Abr!$I$5:$I$619,Abr!$S$5:$S$619,"Despesa",Abr!$F$5:$F$619,CPagar!$D295,Abr!$J$5:$J$619,"Não Pago")</f>
        <v>0</v>
      </c>
      <c r="I295" s="65">
        <f>SUMIFS(Mai!$I$5:$I$619,Mai!$S$5:$S$619,"Despesa",Mai!$F$5:$F$619,CPagar!$D295,Mai!$J$5:$J$619,"Não Pago")</f>
        <v>0</v>
      </c>
      <c r="J295" s="65">
        <f>SUMIFS(Jun!$I$5:$I$619,Jun!$S$5:$S$619,"Despesa",Jun!$F$5:$F$619,CPagar!$D295,Jun!$J$5:$J$619,"Não Pago")</f>
        <v>0</v>
      </c>
      <c r="K295" s="65">
        <f>SUMIFS(Jul!$I$5:$I$619,Jul!$S$5:$S$619,"Despesa",Jul!$F$5:$F$619,CPagar!$D295,Jul!$J$5:$J$619,"Não Pago")</f>
        <v>0</v>
      </c>
      <c r="L295" s="65">
        <f>SUMIFS(Ago!$I$5:$I$619,Ago!$S$5:$S$619,"Despesa",Ago!$F$5:$F$619,CPagar!$D295,Ago!$J$5:$J$619,"Não Pago")</f>
        <v>0</v>
      </c>
      <c r="M295" s="65">
        <f>SUMIFS(Set!$I$5:$I$619,Set!$S$5:$S$619,"Despesa",Set!$F$5:$F$619,CPagar!$D295,Set!$J$5:$J$619,"Não Pago")</f>
        <v>0</v>
      </c>
      <c r="N295" s="65">
        <f>SUMIFS(Out!$I$5:$I$619,Out!$S$5:$S$619,"Despesa",Out!$F$5:$F$619,CPagar!$D295,Out!$J$5:$J$619,"Não Pago")</f>
        <v>0</v>
      </c>
      <c r="O295" s="65">
        <f>SUMIFS(Nov!$I$5:$I$619,Nov!$S$5:$S$619,"Despesa",Nov!$F$5:$F$619,CPagar!$D295,Nov!$J$5:$J$619,"Não Pago")</f>
        <v>0</v>
      </c>
      <c r="P295" s="65">
        <f>SUMIFS(Dez!$I$5:$I$619,Dez!$S$5:$S$619,"Despesa",Dez!$F$5:$F$619,CPagar!$D295,Dez!$J$5:$J$619,"Não Pago")</f>
        <v>0</v>
      </c>
      <c r="Q295" s="62">
        <f t="shared" si="31"/>
        <v>0</v>
      </c>
    </row>
    <row r="296" spans="3:17" ht="28.5" customHeight="1" thickTop="1" thickBot="1" x14ac:dyDescent="0.25">
      <c r="C296" s="45" t="str">
        <f>'PC Despesas'!I91</f>
        <v>5.3.87</v>
      </c>
      <c r="D296" s="46" t="str">
        <f>VLOOKUP(C296,'PC Despesas'!$I$4:$J$103,2,FALSE)</f>
        <v>-</v>
      </c>
      <c r="E296" s="65">
        <f>SUMIFS(Jan!$I$5:$I$619,Jan!$S$5:$S$619,"Despesa",Jan!$F$5:$F$619,CPagar!$D296,Jan!$J$5:$J$619,"Não Pago")</f>
        <v>0</v>
      </c>
      <c r="F296" s="65">
        <f>SUMIFS(Fev!$I$5:$I$619,Fev!$S$5:$S$619,"Despesa",Fev!$F$5:$F$619,CPagar!$D296,Fev!$J$5:$J$619,"Não Pago")</f>
        <v>0</v>
      </c>
      <c r="G296" s="65">
        <f>SUMIFS(Mar!$I$5:$I$619,Mar!$S$5:$S$619,"Despesa",Mar!$F$5:$F$619,CPagar!$D296,Mar!$J$5:$J$619,"Não Pago")</f>
        <v>0</v>
      </c>
      <c r="H296" s="65">
        <f>SUMIFS(Abr!$I$5:$I$619,Abr!$S$5:$S$619,"Despesa",Abr!$F$5:$F$619,CPagar!$D296,Abr!$J$5:$J$619,"Não Pago")</f>
        <v>0</v>
      </c>
      <c r="I296" s="65">
        <f>SUMIFS(Mai!$I$5:$I$619,Mai!$S$5:$S$619,"Despesa",Mai!$F$5:$F$619,CPagar!$D296,Mai!$J$5:$J$619,"Não Pago")</f>
        <v>0</v>
      </c>
      <c r="J296" s="65">
        <f>SUMIFS(Jun!$I$5:$I$619,Jun!$S$5:$S$619,"Despesa",Jun!$F$5:$F$619,CPagar!$D296,Jun!$J$5:$J$619,"Não Pago")</f>
        <v>0</v>
      </c>
      <c r="K296" s="65">
        <f>SUMIFS(Jul!$I$5:$I$619,Jul!$S$5:$S$619,"Despesa",Jul!$F$5:$F$619,CPagar!$D296,Jul!$J$5:$J$619,"Não Pago")</f>
        <v>0</v>
      </c>
      <c r="L296" s="65">
        <f>SUMIFS(Ago!$I$5:$I$619,Ago!$S$5:$S$619,"Despesa",Ago!$F$5:$F$619,CPagar!$D296,Ago!$J$5:$J$619,"Não Pago")</f>
        <v>0</v>
      </c>
      <c r="M296" s="65">
        <f>SUMIFS(Set!$I$5:$I$619,Set!$S$5:$S$619,"Despesa",Set!$F$5:$F$619,CPagar!$D296,Set!$J$5:$J$619,"Não Pago")</f>
        <v>0</v>
      </c>
      <c r="N296" s="65">
        <f>SUMIFS(Out!$I$5:$I$619,Out!$S$5:$S$619,"Despesa",Out!$F$5:$F$619,CPagar!$D296,Out!$J$5:$J$619,"Não Pago")</f>
        <v>0</v>
      </c>
      <c r="O296" s="65">
        <f>SUMIFS(Nov!$I$5:$I$619,Nov!$S$5:$S$619,"Despesa",Nov!$F$5:$F$619,CPagar!$D296,Nov!$J$5:$J$619,"Não Pago")</f>
        <v>0</v>
      </c>
      <c r="P296" s="65">
        <f>SUMIFS(Dez!$I$5:$I$619,Dez!$S$5:$S$619,"Despesa",Dez!$F$5:$F$619,CPagar!$D296,Dez!$J$5:$J$619,"Não Pago")</f>
        <v>0</v>
      </c>
      <c r="Q296" s="62">
        <f t="shared" si="31"/>
        <v>0</v>
      </c>
    </row>
    <row r="297" spans="3:17" ht="28.5" customHeight="1" thickTop="1" thickBot="1" x14ac:dyDescent="0.25">
      <c r="C297" s="45" t="str">
        <f>'PC Despesas'!I92</f>
        <v>5.3.88</v>
      </c>
      <c r="D297" s="46" t="str">
        <f>VLOOKUP(C297,'PC Despesas'!$I$4:$J$103,2,FALSE)</f>
        <v>-</v>
      </c>
      <c r="E297" s="65">
        <f>SUMIFS(Jan!$I$5:$I$619,Jan!$S$5:$S$619,"Despesa",Jan!$F$5:$F$619,CPagar!$D297,Jan!$J$5:$J$619,"Não Pago")</f>
        <v>0</v>
      </c>
      <c r="F297" s="65">
        <f>SUMIFS(Fev!$I$5:$I$619,Fev!$S$5:$S$619,"Despesa",Fev!$F$5:$F$619,CPagar!$D297,Fev!$J$5:$J$619,"Não Pago")</f>
        <v>0</v>
      </c>
      <c r="G297" s="65">
        <f>SUMIFS(Mar!$I$5:$I$619,Mar!$S$5:$S$619,"Despesa",Mar!$F$5:$F$619,CPagar!$D297,Mar!$J$5:$J$619,"Não Pago")</f>
        <v>0</v>
      </c>
      <c r="H297" s="65">
        <f>SUMIFS(Abr!$I$5:$I$619,Abr!$S$5:$S$619,"Despesa",Abr!$F$5:$F$619,CPagar!$D297,Abr!$J$5:$J$619,"Não Pago")</f>
        <v>0</v>
      </c>
      <c r="I297" s="65">
        <f>SUMIFS(Mai!$I$5:$I$619,Mai!$S$5:$S$619,"Despesa",Mai!$F$5:$F$619,CPagar!$D297,Mai!$J$5:$J$619,"Não Pago")</f>
        <v>0</v>
      </c>
      <c r="J297" s="65">
        <f>SUMIFS(Jun!$I$5:$I$619,Jun!$S$5:$S$619,"Despesa",Jun!$F$5:$F$619,CPagar!$D297,Jun!$J$5:$J$619,"Não Pago")</f>
        <v>0</v>
      </c>
      <c r="K297" s="65">
        <f>SUMIFS(Jul!$I$5:$I$619,Jul!$S$5:$S$619,"Despesa",Jul!$F$5:$F$619,CPagar!$D297,Jul!$J$5:$J$619,"Não Pago")</f>
        <v>0</v>
      </c>
      <c r="L297" s="65">
        <f>SUMIFS(Ago!$I$5:$I$619,Ago!$S$5:$S$619,"Despesa",Ago!$F$5:$F$619,CPagar!$D297,Ago!$J$5:$J$619,"Não Pago")</f>
        <v>0</v>
      </c>
      <c r="M297" s="65">
        <f>SUMIFS(Set!$I$5:$I$619,Set!$S$5:$S$619,"Despesa",Set!$F$5:$F$619,CPagar!$D297,Set!$J$5:$J$619,"Não Pago")</f>
        <v>0</v>
      </c>
      <c r="N297" s="65">
        <f>SUMIFS(Out!$I$5:$I$619,Out!$S$5:$S$619,"Despesa",Out!$F$5:$F$619,CPagar!$D297,Out!$J$5:$J$619,"Não Pago")</f>
        <v>0</v>
      </c>
      <c r="O297" s="65">
        <f>SUMIFS(Nov!$I$5:$I$619,Nov!$S$5:$S$619,"Despesa",Nov!$F$5:$F$619,CPagar!$D297,Nov!$J$5:$J$619,"Não Pago")</f>
        <v>0</v>
      </c>
      <c r="P297" s="65">
        <f>SUMIFS(Dez!$I$5:$I$619,Dez!$S$5:$S$619,"Despesa",Dez!$F$5:$F$619,CPagar!$D297,Dez!$J$5:$J$619,"Não Pago")</f>
        <v>0</v>
      </c>
      <c r="Q297" s="62">
        <f t="shared" si="31"/>
        <v>0</v>
      </c>
    </row>
    <row r="298" spans="3:17" ht="28.5" customHeight="1" thickTop="1" thickBot="1" x14ac:dyDescent="0.25">
      <c r="C298" s="45" t="str">
        <f>'PC Despesas'!I93</f>
        <v>5.3.89</v>
      </c>
      <c r="D298" s="46" t="str">
        <f>VLOOKUP(C298,'PC Despesas'!$I$4:$J$103,2,FALSE)</f>
        <v>-</v>
      </c>
      <c r="E298" s="65">
        <f>SUMIFS(Jan!$I$5:$I$619,Jan!$S$5:$S$619,"Despesa",Jan!$F$5:$F$619,CPagar!$D298,Jan!$J$5:$J$619,"Não Pago")</f>
        <v>0</v>
      </c>
      <c r="F298" s="65">
        <f>SUMIFS(Fev!$I$5:$I$619,Fev!$S$5:$S$619,"Despesa",Fev!$F$5:$F$619,CPagar!$D298,Fev!$J$5:$J$619,"Não Pago")</f>
        <v>0</v>
      </c>
      <c r="G298" s="65">
        <f>SUMIFS(Mar!$I$5:$I$619,Mar!$S$5:$S$619,"Despesa",Mar!$F$5:$F$619,CPagar!$D298,Mar!$J$5:$J$619,"Não Pago")</f>
        <v>0</v>
      </c>
      <c r="H298" s="65">
        <f>SUMIFS(Abr!$I$5:$I$619,Abr!$S$5:$S$619,"Despesa",Abr!$F$5:$F$619,CPagar!$D298,Abr!$J$5:$J$619,"Não Pago")</f>
        <v>0</v>
      </c>
      <c r="I298" s="65">
        <f>SUMIFS(Mai!$I$5:$I$619,Mai!$S$5:$S$619,"Despesa",Mai!$F$5:$F$619,CPagar!$D298,Mai!$J$5:$J$619,"Não Pago")</f>
        <v>0</v>
      </c>
      <c r="J298" s="65">
        <f>SUMIFS(Jun!$I$5:$I$619,Jun!$S$5:$S$619,"Despesa",Jun!$F$5:$F$619,CPagar!$D298,Jun!$J$5:$J$619,"Não Pago")</f>
        <v>0</v>
      </c>
      <c r="K298" s="65">
        <f>SUMIFS(Jul!$I$5:$I$619,Jul!$S$5:$S$619,"Despesa",Jul!$F$5:$F$619,CPagar!$D298,Jul!$J$5:$J$619,"Não Pago")</f>
        <v>0</v>
      </c>
      <c r="L298" s="65">
        <f>SUMIFS(Ago!$I$5:$I$619,Ago!$S$5:$S$619,"Despesa",Ago!$F$5:$F$619,CPagar!$D298,Ago!$J$5:$J$619,"Não Pago")</f>
        <v>0</v>
      </c>
      <c r="M298" s="65">
        <f>SUMIFS(Set!$I$5:$I$619,Set!$S$5:$S$619,"Despesa",Set!$F$5:$F$619,CPagar!$D298,Set!$J$5:$J$619,"Não Pago")</f>
        <v>0</v>
      </c>
      <c r="N298" s="65">
        <f>SUMIFS(Out!$I$5:$I$619,Out!$S$5:$S$619,"Despesa",Out!$F$5:$F$619,CPagar!$D298,Out!$J$5:$J$619,"Não Pago")</f>
        <v>0</v>
      </c>
      <c r="O298" s="65">
        <f>SUMIFS(Nov!$I$5:$I$619,Nov!$S$5:$S$619,"Despesa",Nov!$F$5:$F$619,CPagar!$D298,Nov!$J$5:$J$619,"Não Pago")</f>
        <v>0</v>
      </c>
      <c r="P298" s="65">
        <f>SUMIFS(Dez!$I$5:$I$619,Dez!$S$5:$S$619,"Despesa",Dez!$F$5:$F$619,CPagar!$D298,Dez!$J$5:$J$619,"Não Pago")</f>
        <v>0</v>
      </c>
      <c r="Q298" s="62">
        <f t="shared" si="31"/>
        <v>0</v>
      </c>
    </row>
    <row r="299" spans="3:17" ht="28.5" customHeight="1" thickTop="1" thickBot="1" x14ac:dyDescent="0.25">
      <c r="C299" s="45" t="str">
        <f>'PC Despesas'!I94</f>
        <v>5.3.90</v>
      </c>
      <c r="D299" s="46" t="str">
        <f>VLOOKUP(C299,'PC Despesas'!$I$4:$J$103,2,FALSE)</f>
        <v>-</v>
      </c>
      <c r="E299" s="65">
        <f>SUMIFS(Jan!$I$5:$I$619,Jan!$S$5:$S$619,"Despesa",Jan!$F$5:$F$619,CPagar!$D299,Jan!$J$5:$J$619,"Não Pago")</f>
        <v>0</v>
      </c>
      <c r="F299" s="65">
        <f>SUMIFS(Fev!$I$5:$I$619,Fev!$S$5:$S$619,"Despesa",Fev!$F$5:$F$619,CPagar!$D299,Fev!$J$5:$J$619,"Não Pago")</f>
        <v>0</v>
      </c>
      <c r="G299" s="65">
        <f>SUMIFS(Mar!$I$5:$I$619,Mar!$S$5:$S$619,"Despesa",Mar!$F$5:$F$619,CPagar!$D299,Mar!$J$5:$J$619,"Não Pago")</f>
        <v>0</v>
      </c>
      <c r="H299" s="65">
        <f>SUMIFS(Abr!$I$5:$I$619,Abr!$S$5:$S$619,"Despesa",Abr!$F$5:$F$619,CPagar!$D299,Abr!$J$5:$J$619,"Não Pago")</f>
        <v>0</v>
      </c>
      <c r="I299" s="65">
        <f>SUMIFS(Mai!$I$5:$I$619,Mai!$S$5:$S$619,"Despesa",Mai!$F$5:$F$619,CPagar!$D299,Mai!$J$5:$J$619,"Não Pago")</f>
        <v>0</v>
      </c>
      <c r="J299" s="65">
        <f>SUMIFS(Jun!$I$5:$I$619,Jun!$S$5:$S$619,"Despesa",Jun!$F$5:$F$619,CPagar!$D299,Jun!$J$5:$J$619,"Não Pago")</f>
        <v>0</v>
      </c>
      <c r="K299" s="65">
        <f>SUMIFS(Jul!$I$5:$I$619,Jul!$S$5:$S$619,"Despesa",Jul!$F$5:$F$619,CPagar!$D299,Jul!$J$5:$J$619,"Não Pago")</f>
        <v>0</v>
      </c>
      <c r="L299" s="65">
        <f>SUMIFS(Ago!$I$5:$I$619,Ago!$S$5:$S$619,"Despesa",Ago!$F$5:$F$619,CPagar!$D299,Ago!$J$5:$J$619,"Não Pago")</f>
        <v>0</v>
      </c>
      <c r="M299" s="65">
        <f>SUMIFS(Set!$I$5:$I$619,Set!$S$5:$S$619,"Despesa",Set!$F$5:$F$619,CPagar!$D299,Set!$J$5:$J$619,"Não Pago")</f>
        <v>0</v>
      </c>
      <c r="N299" s="65">
        <f>SUMIFS(Out!$I$5:$I$619,Out!$S$5:$S$619,"Despesa",Out!$F$5:$F$619,CPagar!$D299,Out!$J$5:$J$619,"Não Pago")</f>
        <v>0</v>
      </c>
      <c r="O299" s="65">
        <f>SUMIFS(Nov!$I$5:$I$619,Nov!$S$5:$S$619,"Despesa",Nov!$F$5:$F$619,CPagar!$D299,Nov!$J$5:$J$619,"Não Pago")</f>
        <v>0</v>
      </c>
      <c r="P299" s="65">
        <f>SUMIFS(Dez!$I$5:$I$619,Dez!$S$5:$S$619,"Despesa",Dez!$F$5:$F$619,CPagar!$D299,Dez!$J$5:$J$619,"Não Pago")</f>
        <v>0</v>
      </c>
      <c r="Q299" s="62">
        <f t="shared" si="31"/>
        <v>0</v>
      </c>
    </row>
    <row r="300" spans="3:17" ht="28.5" customHeight="1" thickTop="1" thickBot="1" x14ac:dyDescent="0.25">
      <c r="C300" s="45" t="str">
        <f>'PC Despesas'!I95</f>
        <v>5.3.91</v>
      </c>
      <c r="D300" s="46" t="str">
        <f>VLOOKUP(C300,'PC Despesas'!$I$4:$J$103,2,FALSE)</f>
        <v>-</v>
      </c>
      <c r="E300" s="65">
        <f>SUMIFS(Jan!$I$5:$I$619,Jan!$S$5:$S$619,"Despesa",Jan!$F$5:$F$619,CPagar!$D300,Jan!$J$5:$J$619,"Não Pago")</f>
        <v>0</v>
      </c>
      <c r="F300" s="65">
        <f>SUMIFS(Fev!$I$5:$I$619,Fev!$S$5:$S$619,"Despesa",Fev!$F$5:$F$619,CPagar!$D300,Fev!$J$5:$J$619,"Não Pago")</f>
        <v>0</v>
      </c>
      <c r="G300" s="65">
        <f>SUMIFS(Mar!$I$5:$I$619,Mar!$S$5:$S$619,"Despesa",Mar!$F$5:$F$619,CPagar!$D300,Mar!$J$5:$J$619,"Não Pago")</f>
        <v>0</v>
      </c>
      <c r="H300" s="65">
        <f>SUMIFS(Abr!$I$5:$I$619,Abr!$S$5:$S$619,"Despesa",Abr!$F$5:$F$619,CPagar!$D300,Abr!$J$5:$J$619,"Não Pago")</f>
        <v>0</v>
      </c>
      <c r="I300" s="65">
        <f>SUMIFS(Mai!$I$5:$I$619,Mai!$S$5:$S$619,"Despesa",Mai!$F$5:$F$619,CPagar!$D300,Mai!$J$5:$J$619,"Não Pago")</f>
        <v>0</v>
      </c>
      <c r="J300" s="65">
        <f>SUMIFS(Jun!$I$5:$I$619,Jun!$S$5:$S$619,"Despesa",Jun!$F$5:$F$619,CPagar!$D300,Jun!$J$5:$J$619,"Não Pago")</f>
        <v>0</v>
      </c>
      <c r="K300" s="65">
        <f>SUMIFS(Jul!$I$5:$I$619,Jul!$S$5:$S$619,"Despesa",Jul!$F$5:$F$619,CPagar!$D300,Jul!$J$5:$J$619,"Não Pago")</f>
        <v>0</v>
      </c>
      <c r="L300" s="65">
        <f>SUMIFS(Ago!$I$5:$I$619,Ago!$S$5:$S$619,"Despesa",Ago!$F$5:$F$619,CPagar!$D300,Ago!$J$5:$J$619,"Não Pago")</f>
        <v>0</v>
      </c>
      <c r="M300" s="65">
        <f>SUMIFS(Set!$I$5:$I$619,Set!$S$5:$S$619,"Despesa",Set!$F$5:$F$619,CPagar!$D300,Set!$J$5:$J$619,"Não Pago")</f>
        <v>0</v>
      </c>
      <c r="N300" s="65">
        <f>SUMIFS(Out!$I$5:$I$619,Out!$S$5:$S$619,"Despesa",Out!$F$5:$F$619,CPagar!$D300,Out!$J$5:$J$619,"Não Pago")</f>
        <v>0</v>
      </c>
      <c r="O300" s="65">
        <f>SUMIFS(Nov!$I$5:$I$619,Nov!$S$5:$S$619,"Despesa",Nov!$F$5:$F$619,CPagar!$D300,Nov!$J$5:$J$619,"Não Pago")</f>
        <v>0</v>
      </c>
      <c r="P300" s="65">
        <f>SUMIFS(Dez!$I$5:$I$619,Dez!$S$5:$S$619,"Despesa",Dez!$F$5:$F$619,CPagar!$D300,Dez!$J$5:$J$619,"Não Pago")</f>
        <v>0</v>
      </c>
      <c r="Q300" s="62">
        <f t="shared" si="31"/>
        <v>0</v>
      </c>
    </row>
    <row r="301" spans="3:17" ht="28.5" customHeight="1" thickTop="1" thickBot="1" x14ac:dyDescent="0.25">
      <c r="C301" s="45" t="str">
        <f>'PC Despesas'!I96</f>
        <v>5.3.92</v>
      </c>
      <c r="D301" s="46" t="str">
        <f>VLOOKUP(C301,'PC Despesas'!$I$4:$J$103,2,FALSE)</f>
        <v>-</v>
      </c>
      <c r="E301" s="65">
        <f>SUMIFS(Jan!$I$5:$I$619,Jan!$S$5:$S$619,"Despesa",Jan!$F$5:$F$619,CPagar!$D301,Jan!$J$5:$J$619,"Não Pago")</f>
        <v>0</v>
      </c>
      <c r="F301" s="65">
        <f>SUMIFS(Fev!$I$5:$I$619,Fev!$S$5:$S$619,"Despesa",Fev!$F$5:$F$619,CPagar!$D301,Fev!$J$5:$J$619,"Não Pago")</f>
        <v>0</v>
      </c>
      <c r="G301" s="65">
        <f>SUMIFS(Mar!$I$5:$I$619,Mar!$S$5:$S$619,"Despesa",Mar!$F$5:$F$619,CPagar!$D301,Mar!$J$5:$J$619,"Não Pago")</f>
        <v>0</v>
      </c>
      <c r="H301" s="65">
        <f>SUMIFS(Abr!$I$5:$I$619,Abr!$S$5:$S$619,"Despesa",Abr!$F$5:$F$619,CPagar!$D301,Abr!$J$5:$J$619,"Não Pago")</f>
        <v>0</v>
      </c>
      <c r="I301" s="65">
        <f>SUMIFS(Mai!$I$5:$I$619,Mai!$S$5:$S$619,"Despesa",Mai!$F$5:$F$619,CPagar!$D301,Mai!$J$5:$J$619,"Não Pago")</f>
        <v>0</v>
      </c>
      <c r="J301" s="65">
        <f>SUMIFS(Jun!$I$5:$I$619,Jun!$S$5:$S$619,"Despesa",Jun!$F$5:$F$619,CPagar!$D301,Jun!$J$5:$J$619,"Não Pago")</f>
        <v>0</v>
      </c>
      <c r="K301" s="65">
        <f>SUMIFS(Jul!$I$5:$I$619,Jul!$S$5:$S$619,"Despesa",Jul!$F$5:$F$619,CPagar!$D301,Jul!$J$5:$J$619,"Não Pago")</f>
        <v>0</v>
      </c>
      <c r="L301" s="65">
        <f>SUMIFS(Ago!$I$5:$I$619,Ago!$S$5:$S$619,"Despesa",Ago!$F$5:$F$619,CPagar!$D301,Ago!$J$5:$J$619,"Não Pago")</f>
        <v>0</v>
      </c>
      <c r="M301" s="65">
        <f>SUMIFS(Set!$I$5:$I$619,Set!$S$5:$S$619,"Despesa",Set!$F$5:$F$619,CPagar!$D301,Set!$J$5:$J$619,"Não Pago")</f>
        <v>0</v>
      </c>
      <c r="N301" s="65">
        <f>SUMIFS(Out!$I$5:$I$619,Out!$S$5:$S$619,"Despesa",Out!$F$5:$F$619,CPagar!$D301,Out!$J$5:$J$619,"Não Pago")</f>
        <v>0</v>
      </c>
      <c r="O301" s="65">
        <f>SUMIFS(Nov!$I$5:$I$619,Nov!$S$5:$S$619,"Despesa",Nov!$F$5:$F$619,CPagar!$D301,Nov!$J$5:$J$619,"Não Pago")</f>
        <v>0</v>
      </c>
      <c r="P301" s="65">
        <f>SUMIFS(Dez!$I$5:$I$619,Dez!$S$5:$S$619,"Despesa",Dez!$F$5:$F$619,CPagar!$D301,Dez!$J$5:$J$619,"Não Pago")</f>
        <v>0</v>
      </c>
      <c r="Q301" s="62">
        <f t="shared" si="31"/>
        <v>0</v>
      </c>
    </row>
    <row r="302" spans="3:17" ht="28.5" customHeight="1" thickTop="1" thickBot="1" x14ac:dyDescent="0.25">
      <c r="C302" s="45" t="str">
        <f>'PC Despesas'!I97</f>
        <v>5.3.93</v>
      </c>
      <c r="D302" s="46" t="str">
        <f>VLOOKUP(C302,'PC Despesas'!$I$4:$J$103,2,FALSE)</f>
        <v>-</v>
      </c>
      <c r="E302" s="65">
        <f>SUMIFS(Jan!$I$5:$I$619,Jan!$S$5:$S$619,"Despesa",Jan!$F$5:$F$619,CPagar!$D302,Jan!$J$5:$J$619,"Não Pago")</f>
        <v>0</v>
      </c>
      <c r="F302" s="65">
        <f>SUMIFS(Fev!$I$5:$I$619,Fev!$S$5:$S$619,"Despesa",Fev!$F$5:$F$619,CPagar!$D302,Fev!$J$5:$J$619,"Não Pago")</f>
        <v>0</v>
      </c>
      <c r="G302" s="65">
        <f>SUMIFS(Mar!$I$5:$I$619,Mar!$S$5:$S$619,"Despesa",Mar!$F$5:$F$619,CPagar!$D302,Mar!$J$5:$J$619,"Não Pago")</f>
        <v>0</v>
      </c>
      <c r="H302" s="65">
        <f>SUMIFS(Abr!$I$5:$I$619,Abr!$S$5:$S$619,"Despesa",Abr!$F$5:$F$619,CPagar!$D302,Abr!$J$5:$J$619,"Não Pago")</f>
        <v>0</v>
      </c>
      <c r="I302" s="65">
        <f>SUMIFS(Mai!$I$5:$I$619,Mai!$S$5:$S$619,"Despesa",Mai!$F$5:$F$619,CPagar!$D302,Mai!$J$5:$J$619,"Não Pago")</f>
        <v>0</v>
      </c>
      <c r="J302" s="65">
        <f>SUMIFS(Jun!$I$5:$I$619,Jun!$S$5:$S$619,"Despesa",Jun!$F$5:$F$619,CPagar!$D302,Jun!$J$5:$J$619,"Não Pago")</f>
        <v>0</v>
      </c>
      <c r="K302" s="65">
        <f>SUMIFS(Jul!$I$5:$I$619,Jul!$S$5:$S$619,"Despesa",Jul!$F$5:$F$619,CPagar!$D302,Jul!$J$5:$J$619,"Não Pago")</f>
        <v>0</v>
      </c>
      <c r="L302" s="65">
        <f>SUMIFS(Ago!$I$5:$I$619,Ago!$S$5:$S$619,"Despesa",Ago!$F$5:$F$619,CPagar!$D302,Ago!$J$5:$J$619,"Não Pago")</f>
        <v>0</v>
      </c>
      <c r="M302" s="65">
        <f>SUMIFS(Set!$I$5:$I$619,Set!$S$5:$S$619,"Despesa",Set!$F$5:$F$619,CPagar!$D302,Set!$J$5:$J$619,"Não Pago")</f>
        <v>0</v>
      </c>
      <c r="N302" s="65">
        <f>SUMIFS(Out!$I$5:$I$619,Out!$S$5:$S$619,"Despesa",Out!$F$5:$F$619,CPagar!$D302,Out!$J$5:$J$619,"Não Pago")</f>
        <v>0</v>
      </c>
      <c r="O302" s="65">
        <f>SUMIFS(Nov!$I$5:$I$619,Nov!$S$5:$S$619,"Despesa",Nov!$F$5:$F$619,CPagar!$D302,Nov!$J$5:$J$619,"Não Pago")</f>
        <v>0</v>
      </c>
      <c r="P302" s="65">
        <f>SUMIFS(Dez!$I$5:$I$619,Dez!$S$5:$S$619,"Despesa",Dez!$F$5:$F$619,CPagar!$D302,Dez!$J$5:$J$619,"Não Pago")</f>
        <v>0</v>
      </c>
      <c r="Q302" s="62">
        <f t="shared" si="31"/>
        <v>0</v>
      </c>
    </row>
    <row r="303" spans="3:17" ht="28.5" customHeight="1" thickTop="1" thickBot="1" x14ac:dyDescent="0.25">
      <c r="C303" s="45" t="str">
        <f>'PC Despesas'!I98</f>
        <v>5.3.94</v>
      </c>
      <c r="D303" s="46" t="str">
        <f>VLOOKUP(C303,'PC Despesas'!$I$4:$J$103,2,FALSE)</f>
        <v>-</v>
      </c>
      <c r="E303" s="65">
        <f>SUMIFS(Jan!$I$5:$I$619,Jan!$S$5:$S$619,"Despesa",Jan!$F$5:$F$619,CPagar!$D303,Jan!$J$5:$J$619,"Não Pago")</f>
        <v>0</v>
      </c>
      <c r="F303" s="65">
        <f>SUMIFS(Fev!$I$5:$I$619,Fev!$S$5:$S$619,"Despesa",Fev!$F$5:$F$619,CPagar!$D303,Fev!$J$5:$J$619,"Não Pago")</f>
        <v>0</v>
      </c>
      <c r="G303" s="65">
        <f>SUMIFS(Mar!$I$5:$I$619,Mar!$S$5:$S$619,"Despesa",Mar!$F$5:$F$619,CPagar!$D303,Mar!$J$5:$J$619,"Não Pago")</f>
        <v>0</v>
      </c>
      <c r="H303" s="65">
        <f>SUMIFS(Abr!$I$5:$I$619,Abr!$S$5:$S$619,"Despesa",Abr!$F$5:$F$619,CPagar!$D303,Abr!$J$5:$J$619,"Não Pago")</f>
        <v>0</v>
      </c>
      <c r="I303" s="65">
        <f>SUMIFS(Mai!$I$5:$I$619,Mai!$S$5:$S$619,"Despesa",Mai!$F$5:$F$619,CPagar!$D303,Mai!$J$5:$J$619,"Não Pago")</f>
        <v>0</v>
      </c>
      <c r="J303" s="65">
        <f>SUMIFS(Jun!$I$5:$I$619,Jun!$S$5:$S$619,"Despesa",Jun!$F$5:$F$619,CPagar!$D303,Jun!$J$5:$J$619,"Não Pago")</f>
        <v>0</v>
      </c>
      <c r="K303" s="65">
        <f>SUMIFS(Jul!$I$5:$I$619,Jul!$S$5:$S$619,"Despesa",Jul!$F$5:$F$619,CPagar!$D303,Jul!$J$5:$J$619,"Não Pago")</f>
        <v>0</v>
      </c>
      <c r="L303" s="65">
        <f>SUMIFS(Ago!$I$5:$I$619,Ago!$S$5:$S$619,"Despesa",Ago!$F$5:$F$619,CPagar!$D303,Ago!$J$5:$J$619,"Não Pago")</f>
        <v>0</v>
      </c>
      <c r="M303" s="65">
        <f>SUMIFS(Set!$I$5:$I$619,Set!$S$5:$S$619,"Despesa",Set!$F$5:$F$619,CPagar!$D303,Set!$J$5:$J$619,"Não Pago")</f>
        <v>0</v>
      </c>
      <c r="N303" s="65">
        <f>SUMIFS(Out!$I$5:$I$619,Out!$S$5:$S$619,"Despesa",Out!$F$5:$F$619,CPagar!$D303,Out!$J$5:$J$619,"Não Pago")</f>
        <v>0</v>
      </c>
      <c r="O303" s="65">
        <f>SUMIFS(Nov!$I$5:$I$619,Nov!$S$5:$S$619,"Despesa",Nov!$F$5:$F$619,CPagar!$D303,Nov!$J$5:$J$619,"Não Pago")</f>
        <v>0</v>
      </c>
      <c r="P303" s="65">
        <f>SUMIFS(Dez!$I$5:$I$619,Dez!$S$5:$S$619,"Despesa",Dez!$F$5:$F$619,CPagar!$D303,Dez!$J$5:$J$619,"Não Pago")</f>
        <v>0</v>
      </c>
      <c r="Q303" s="62">
        <f t="shared" si="31"/>
        <v>0</v>
      </c>
    </row>
    <row r="304" spans="3:17" ht="28.5" customHeight="1" thickTop="1" thickBot="1" x14ac:dyDescent="0.25">
      <c r="C304" s="45" t="str">
        <f>'PC Despesas'!I99</f>
        <v>5.3.95</v>
      </c>
      <c r="D304" s="46" t="str">
        <f>VLOOKUP(C304,'PC Despesas'!$I$4:$J$103,2,FALSE)</f>
        <v>-</v>
      </c>
      <c r="E304" s="65">
        <f>SUMIFS(Jan!$I$5:$I$619,Jan!$S$5:$S$619,"Despesa",Jan!$F$5:$F$619,CPagar!$D304,Jan!$J$5:$J$619,"Não Pago")</f>
        <v>0</v>
      </c>
      <c r="F304" s="65">
        <f>SUMIFS(Fev!$I$5:$I$619,Fev!$S$5:$S$619,"Despesa",Fev!$F$5:$F$619,CPagar!$D304,Fev!$J$5:$J$619,"Não Pago")</f>
        <v>0</v>
      </c>
      <c r="G304" s="65">
        <f>SUMIFS(Mar!$I$5:$I$619,Mar!$S$5:$S$619,"Despesa",Mar!$F$5:$F$619,CPagar!$D304,Mar!$J$5:$J$619,"Não Pago")</f>
        <v>0</v>
      </c>
      <c r="H304" s="65">
        <f>SUMIFS(Abr!$I$5:$I$619,Abr!$S$5:$S$619,"Despesa",Abr!$F$5:$F$619,CPagar!$D304,Abr!$J$5:$J$619,"Não Pago")</f>
        <v>0</v>
      </c>
      <c r="I304" s="65">
        <f>SUMIFS(Mai!$I$5:$I$619,Mai!$S$5:$S$619,"Despesa",Mai!$F$5:$F$619,CPagar!$D304,Mai!$J$5:$J$619,"Não Pago")</f>
        <v>0</v>
      </c>
      <c r="J304" s="65">
        <f>SUMIFS(Jun!$I$5:$I$619,Jun!$S$5:$S$619,"Despesa",Jun!$F$5:$F$619,CPagar!$D304,Jun!$J$5:$J$619,"Não Pago")</f>
        <v>0</v>
      </c>
      <c r="K304" s="65">
        <f>SUMIFS(Jul!$I$5:$I$619,Jul!$S$5:$S$619,"Despesa",Jul!$F$5:$F$619,CPagar!$D304,Jul!$J$5:$J$619,"Não Pago")</f>
        <v>0</v>
      </c>
      <c r="L304" s="65">
        <f>SUMIFS(Ago!$I$5:$I$619,Ago!$S$5:$S$619,"Despesa",Ago!$F$5:$F$619,CPagar!$D304,Ago!$J$5:$J$619,"Não Pago")</f>
        <v>0</v>
      </c>
      <c r="M304" s="65">
        <f>SUMIFS(Set!$I$5:$I$619,Set!$S$5:$S$619,"Despesa",Set!$F$5:$F$619,CPagar!$D304,Set!$J$5:$J$619,"Não Pago")</f>
        <v>0</v>
      </c>
      <c r="N304" s="65">
        <f>SUMIFS(Out!$I$5:$I$619,Out!$S$5:$S$619,"Despesa",Out!$F$5:$F$619,CPagar!$D304,Out!$J$5:$J$619,"Não Pago")</f>
        <v>0</v>
      </c>
      <c r="O304" s="65">
        <f>SUMIFS(Nov!$I$5:$I$619,Nov!$S$5:$S$619,"Despesa",Nov!$F$5:$F$619,CPagar!$D304,Nov!$J$5:$J$619,"Não Pago")</f>
        <v>0</v>
      </c>
      <c r="P304" s="65">
        <f>SUMIFS(Dez!$I$5:$I$619,Dez!$S$5:$S$619,"Despesa",Dez!$F$5:$F$619,CPagar!$D304,Dez!$J$5:$J$619,"Não Pago")</f>
        <v>0</v>
      </c>
      <c r="Q304" s="62">
        <f t="shared" si="31"/>
        <v>0</v>
      </c>
    </row>
    <row r="305" spans="3:17" ht="28.5" customHeight="1" thickTop="1" thickBot="1" x14ac:dyDescent="0.25">
      <c r="C305" s="45" t="str">
        <f>'PC Despesas'!I100</f>
        <v>5.3.96</v>
      </c>
      <c r="D305" s="46" t="str">
        <f>VLOOKUP(C305,'PC Despesas'!$I$4:$J$103,2,FALSE)</f>
        <v>-</v>
      </c>
      <c r="E305" s="65">
        <f>SUMIFS(Jan!$I$5:$I$619,Jan!$S$5:$S$619,"Despesa",Jan!$F$5:$F$619,CPagar!$D305,Jan!$J$5:$J$619,"Não Pago")</f>
        <v>0</v>
      </c>
      <c r="F305" s="65">
        <f>SUMIFS(Fev!$I$5:$I$619,Fev!$S$5:$S$619,"Despesa",Fev!$F$5:$F$619,CPagar!$D305,Fev!$J$5:$J$619,"Não Pago")</f>
        <v>0</v>
      </c>
      <c r="G305" s="65">
        <f>SUMIFS(Mar!$I$5:$I$619,Mar!$S$5:$S$619,"Despesa",Mar!$F$5:$F$619,CPagar!$D305,Mar!$J$5:$J$619,"Não Pago")</f>
        <v>0</v>
      </c>
      <c r="H305" s="65">
        <f>SUMIFS(Abr!$I$5:$I$619,Abr!$S$5:$S$619,"Despesa",Abr!$F$5:$F$619,CPagar!$D305,Abr!$J$5:$J$619,"Não Pago")</f>
        <v>0</v>
      </c>
      <c r="I305" s="65">
        <f>SUMIFS(Mai!$I$5:$I$619,Mai!$S$5:$S$619,"Despesa",Mai!$F$5:$F$619,CPagar!$D305,Mai!$J$5:$J$619,"Não Pago")</f>
        <v>0</v>
      </c>
      <c r="J305" s="65">
        <f>SUMIFS(Jun!$I$5:$I$619,Jun!$S$5:$S$619,"Despesa",Jun!$F$5:$F$619,CPagar!$D305,Jun!$J$5:$J$619,"Não Pago")</f>
        <v>0</v>
      </c>
      <c r="K305" s="65">
        <f>SUMIFS(Jul!$I$5:$I$619,Jul!$S$5:$S$619,"Despesa",Jul!$F$5:$F$619,CPagar!$D305,Jul!$J$5:$J$619,"Não Pago")</f>
        <v>0</v>
      </c>
      <c r="L305" s="65">
        <f>SUMIFS(Ago!$I$5:$I$619,Ago!$S$5:$S$619,"Despesa",Ago!$F$5:$F$619,CPagar!$D305,Ago!$J$5:$J$619,"Não Pago")</f>
        <v>0</v>
      </c>
      <c r="M305" s="65">
        <f>SUMIFS(Set!$I$5:$I$619,Set!$S$5:$S$619,"Despesa",Set!$F$5:$F$619,CPagar!$D305,Set!$J$5:$J$619,"Não Pago")</f>
        <v>0</v>
      </c>
      <c r="N305" s="65">
        <f>SUMIFS(Out!$I$5:$I$619,Out!$S$5:$S$619,"Despesa",Out!$F$5:$F$619,CPagar!$D305,Out!$J$5:$J$619,"Não Pago")</f>
        <v>0</v>
      </c>
      <c r="O305" s="65">
        <f>SUMIFS(Nov!$I$5:$I$619,Nov!$S$5:$S$619,"Despesa",Nov!$F$5:$F$619,CPagar!$D305,Nov!$J$5:$J$619,"Não Pago")</f>
        <v>0</v>
      </c>
      <c r="P305" s="65">
        <f>SUMIFS(Dez!$I$5:$I$619,Dez!$S$5:$S$619,"Despesa",Dez!$F$5:$F$619,CPagar!$D305,Dez!$J$5:$J$619,"Não Pago")</f>
        <v>0</v>
      </c>
      <c r="Q305" s="62">
        <f t="shared" si="31"/>
        <v>0</v>
      </c>
    </row>
    <row r="306" spans="3:17" ht="28.5" customHeight="1" thickTop="1" thickBot="1" x14ac:dyDescent="0.25">
      <c r="C306" s="45" t="str">
        <f>'PC Despesas'!I101</f>
        <v>5.3.97</v>
      </c>
      <c r="D306" s="46" t="str">
        <f>VLOOKUP(C306,'PC Despesas'!$I$4:$J$103,2,FALSE)</f>
        <v>-</v>
      </c>
      <c r="E306" s="65">
        <f>SUMIFS(Jan!$I$5:$I$619,Jan!$S$5:$S$619,"Despesa",Jan!$F$5:$F$619,CPagar!$D306,Jan!$J$5:$J$619,"Não Pago")</f>
        <v>0</v>
      </c>
      <c r="F306" s="65">
        <f>SUMIFS(Fev!$I$5:$I$619,Fev!$S$5:$S$619,"Despesa",Fev!$F$5:$F$619,CPagar!$D306,Fev!$J$5:$J$619,"Não Pago")</f>
        <v>0</v>
      </c>
      <c r="G306" s="65">
        <f>SUMIFS(Mar!$I$5:$I$619,Mar!$S$5:$S$619,"Despesa",Mar!$F$5:$F$619,CPagar!$D306,Mar!$J$5:$J$619,"Não Pago")</f>
        <v>0</v>
      </c>
      <c r="H306" s="65">
        <f>SUMIFS(Abr!$I$5:$I$619,Abr!$S$5:$S$619,"Despesa",Abr!$F$5:$F$619,CPagar!$D306,Abr!$J$5:$J$619,"Não Pago")</f>
        <v>0</v>
      </c>
      <c r="I306" s="65">
        <f>SUMIFS(Mai!$I$5:$I$619,Mai!$S$5:$S$619,"Despesa",Mai!$F$5:$F$619,CPagar!$D306,Mai!$J$5:$J$619,"Não Pago")</f>
        <v>0</v>
      </c>
      <c r="J306" s="65">
        <f>SUMIFS(Jun!$I$5:$I$619,Jun!$S$5:$S$619,"Despesa",Jun!$F$5:$F$619,CPagar!$D306,Jun!$J$5:$J$619,"Não Pago")</f>
        <v>0</v>
      </c>
      <c r="K306" s="65">
        <f>SUMIFS(Jul!$I$5:$I$619,Jul!$S$5:$S$619,"Despesa",Jul!$F$5:$F$619,CPagar!$D306,Jul!$J$5:$J$619,"Não Pago")</f>
        <v>0</v>
      </c>
      <c r="L306" s="65">
        <f>SUMIFS(Ago!$I$5:$I$619,Ago!$S$5:$S$619,"Despesa",Ago!$F$5:$F$619,CPagar!$D306,Ago!$J$5:$J$619,"Não Pago")</f>
        <v>0</v>
      </c>
      <c r="M306" s="65">
        <f>SUMIFS(Set!$I$5:$I$619,Set!$S$5:$S$619,"Despesa",Set!$F$5:$F$619,CPagar!$D306,Set!$J$5:$J$619,"Não Pago")</f>
        <v>0</v>
      </c>
      <c r="N306" s="65">
        <f>SUMIFS(Out!$I$5:$I$619,Out!$S$5:$S$619,"Despesa",Out!$F$5:$F$619,CPagar!$D306,Out!$J$5:$J$619,"Não Pago")</f>
        <v>0</v>
      </c>
      <c r="O306" s="65">
        <f>SUMIFS(Nov!$I$5:$I$619,Nov!$S$5:$S$619,"Despesa",Nov!$F$5:$F$619,CPagar!$D306,Nov!$J$5:$J$619,"Não Pago")</f>
        <v>0</v>
      </c>
      <c r="P306" s="65">
        <f>SUMIFS(Dez!$I$5:$I$619,Dez!$S$5:$S$619,"Despesa",Dez!$F$5:$F$619,CPagar!$D306,Dez!$J$5:$J$619,"Não Pago")</f>
        <v>0</v>
      </c>
      <c r="Q306" s="62">
        <f t="shared" si="31"/>
        <v>0</v>
      </c>
    </row>
    <row r="307" spans="3:17" ht="28.5" customHeight="1" thickTop="1" thickBot="1" x14ac:dyDescent="0.25">
      <c r="C307" s="45" t="str">
        <f>'PC Despesas'!I102</f>
        <v>5.3.98</v>
      </c>
      <c r="D307" s="46" t="str">
        <f>VLOOKUP(C307,'PC Despesas'!$I$4:$J$103,2,FALSE)</f>
        <v>-</v>
      </c>
      <c r="E307" s="65">
        <f>SUMIFS(Jan!$I$5:$I$619,Jan!$S$5:$S$619,"Despesa",Jan!$F$5:$F$619,CPagar!$D307,Jan!$J$5:$J$619,"Não Pago")</f>
        <v>0</v>
      </c>
      <c r="F307" s="65">
        <f>SUMIFS(Fev!$I$5:$I$619,Fev!$S$5:$S$619,"Despesa",Fev!$F$5:$F$619,CPagar!$D307,Fev!$J$5:$J$619,"Não Pago")</f>
        <v>0</v>
      </c>
      <c r="G307" s="65">
        <f>SUMIFS(Mar!$I$5:$I$619,Mar!$S$5:$S$619,"Despesa",Mar!$F$5:$F$619,CPagar!$D307,Mar!$J$5:$J$619,"Não Pago")</f>
        <v>0</v>
      </c>
      <c r="H307" s="65">
        <f>SUMIFS(Abr!$I$5:$I$619,Abr!$S$5:$S$619,"Despesa",Abr!$F$5:$F$619,CPagar!$D307,Abr!$J$5:$J$619,"Não Pago")</f>
        <v>0</v>
      </c>
      <c r="I307" s="65">
        <f>SUMIFS(Mai!$I$5:$I$619,Mai!$S$5:$S$619,"Despesa",Mai!$F$5:$F$619,CPagar!$D307,Mai!$J$5:$J$619,"Não Pago")</f>
        <v>0</v>
      </c>
      <c r="J307" s="65">
        <f>SUMIFS(Jun!$I$5:$I$619,Jun!$S$5:$S$619,"Despesa",Jun!$F$5:$F$619,CPagar!$D307,Jun!$J$5:$J$619,"Não Pago")</f>
        <v>0</v>
      </c>
      <c r="K307" s="65">
        <f>SUMIFS(Jul!$I$5:$I$619,Jul!$S$5:$S$619,"Despesa",Jul!$F$5:$F$619,CPagar!$D307,Jul!$J$5:$J$619,"Não Pago")</f>
        <v>0</v>
      </c>
      <c r="L307" s="65">
        <f>SUMIFS(Ago!$I$5:$I$619,Ago!$S$5:$S$619,"Despesa",Ago!$F$5:$F$619,CPagar!$D307,Ago!$J$5:$J$619,"Não Pago")</f>
        <v>0</v>
      </c>
      <c r="M307" s="65">
        <f>SUMIFS(Set!$I$5:$I$619,Set!$S$5:$S$619,"Despesa",Set!$F$5:$F$619,CPagar!$D307,Set!$J$5:$J$619,"Não Pago")</f>
        <v>0</v>
      </c>
      <c r="N307" s="65">
        <f>SUMIFS(Out!$I$5:$I$619,Out!$S$5:$S$619,"Despesa",Out!$F$5:$F$619,CPagar!$D307,Out!$J$5:$J$619,"Não Pago")</f>
        <v>0</v>
      </c>
      <c r="O307" s="65">
        <f>SUMIFS(Nov!$I$5:$I$619,Nov!$S$5:$S$619,"Despesa",Nov!$F$5:$F$619,CPagar!$D307,Nov!$J$5:$J$619,"Não Pago")</f>
        <v>0</v>
      </c>
      <c r="P307" s="65">
        <f>SUMIFS(Dez!$I$5:$I$619,Dez!$S$5:$S$619,"Despesa",Dez!$F$5:$F$619,CPagar!$D307,Dez!$J$5:$J$619,"Não Pago")</f>
        <v>0</v>
      </c>
      <c r="Q307" s="62">
        <f t="shared" si="31"/>
        <v>0</v>
      </c>
    </row>
    <row r="308" spans="3:17" ht="28.5" customHeight="1" thickTop="1" thickBot="1" x14ac:dyDescent="0.25">
      <c r="C308" s="45" t="str">
        <f>'PC Despesas'!I103</f>
        <v>5.3.99</v>
      </c>
      <c r="D308" s="46" t="str">
        <f>VLOOKUP(C308,'PC Despesas'!$I$4:$J$103,2,FALSE)</f>
        <v>OUTRAS DESPESAS COM SAÚDE</v>
      </c>
      <c r="E308" s="65">
        <f>SUMIFS(Jan!$I$5:$I$619,Jan!$S$5:$S$619,"Despesa",Jan!$F$5:$F$619,CPagar!$D308,Jan!$J$5:$J$619,"Não Pago")</f>
        <v>0</v>
      </c>
      <c r="F308" s="65">
        <f>SUMIFS(Fev!$I$5:$I$619,Fev!$S$5:$S$619,"Despesa",Fev!$F$5:$F$619,CPagar!$D308,Fev!$J$5:$J$619,"Não Pago")</f>
        <v>0</v>
      </c>
      <c r="G308" s="65">
        <f>SUMIFS(Mar!$I$5:$I$619,Mar!$S$5:$S$619,"Despesa",Mar!$F$5:$F$619,CPagar!$D308,Mar!$J$5:$J$619,"Não Pago")</f>
        <v>0</v>
      </c>
      <c r="H308" s="65">
        <f>SUMIFS(Abr!$I$5:$I$619,Abr!$S$5:$S$619,"Despesa",Abr!$F$5:$F$619,CPagar!$D308,Abr!$J$5:$J$619,"Não Pago")</f>
        <v>0</v>
      </c>
      <c r="I308" s="65">
        <f>SUMIFS(Mai!$I$5:$I$619,Mai!$S$5:$S$619,"Despesa",Mai!$F$5:$F$619,CPagar!$D308,Mai!$J$5:$J$619,"Não Pago")</f>
        <v>0</v>
      </c>
      <c r="J308" s="65">
        <f>SUMIFS(Jun!$I$5:$I$619,Jun!$S$5:$S$619,"Despesa",Jun!$F$5:$F$619,CPagar!$D308,Jun!$J$5:$J$619,"Não Pago")</f>
        <v>0</v>
      </c>
      <c r="K308" s="65">
        <f>SUMIFS(Jul!$I$5:$I$619,Jul!$S$5:$S$619,"Despesa",Jul!$F$5:$F$619,CPagar!$D308,Jul!$J$5:$J$619,"Não Pago")</f>
        <v>0</v>
      </c>
      <c r="L308" s="65">
        <f>SUMIFS(Ago!$I$5:$I$619,Ago!$S$5:$S$619,"Despesa",Ago!$F$5:$F$619,CPagar!$D308,Ago!$J$5:$J$619,"Não Pago")</f>
        <v>0</v>
      </c>
      <c r="M308" s="65">
        <f>SUMIFS(Set!$I$5:$I$619,Set!$S$5:$S$619,"Despesa",Set!$F$5:$F$619,CPagar!$D308,Set!$J$5:$J$619,"Não Pago")</f>
        <v>0</v>
      </c>
      <c r="N308" s="65">
        <f>SUMIFS(Out!$I$5:$I$619,Out!$S$5:$S$619,"Despesa",Out!$F$5:$F$619,CPagar!$D308,Out!$J$5:$J$619,"Não Pago")</f>
        <v>0</v>
      </c>
      <c r="O308" s="65">
        <f>SUMIFS(Nov!$I$5:$I$619,Nov!$S$5:$S$619,"Despesa",Nov!$F$5:$F$619,CPagar!$D308,Nov!$J$5:$J$619,"Não Pago")</f>
        <v>0</v>
      </c>
      <c r="P308" s="65">
        <f>SUMIFS(Dez!$I$5:$I$619,Dez!$S$5:$S$619,"Despesa",Dez!$F$5:$F$619,CPagar!$D308,Dez!$J$5:$J$619,"Não Pago")</f>
        <v>0</v>
      </c>
      <c r="Q308" s="62">
        <f t="shared" si="31"/>
        <v>0</v>
      </c>
    </row>
    <row r="309" spans="3:17" ht="30.75" customHeight="1" thickTop="1" thickBot="1" x14ac:dyDescent="0.25">
      <c r="C309" s="41" t="str">
        <f>'PC Despesas'!L4</f>
        <v>5.4</v>
      </c>
      <c r="D309" s="42" t="str">
        <f>VLOOKUP(C309,'PC Despesas'!$L$4:$M$103,2,FALSE)</f>
        <v>DESPESAS COM TRANSPORTES</v>
      </c>
      <c r="E309" s="91">
        <f>SUM(E310:E408)</f>
        <v>0</v>
      </c>
      <c r="F309" s="91">
        <f t="shared" ref="F309" si="32">SUM(F310:F408)</f>
        <v>0</v>
      </c>
      <c r="G309" s="91">
        <f t="shared" ref="G309" si="33">SUM(G310:G408)</f>
        <v>0</v>
      </c>
      <c r="H309" s="91">
        <f t="shared" ref="H309" si="34">SUM(H310:H408)</f>
        <v>0</v>
      </c>
      <c r="I309" s="91">
        <f t="shared" ref="I309" si="35">SUM(I310:I408)</f>
        <v>0</v>
      </c>
      <c r="J309" s="91">
        <f t="shared" ref="J309" si="36">SUM(J310:J408)</f>
        <v>0</v>
      </c>
      <c r="K309" s="91">
        <f t="shared" ref="K309" si="37">SUM(K310:K408)</f>
        <v>0</v>
      </c>
      <c r="L309" s="91">
        <f t="shared" ref="L309" si="38">SUM(L310:L408)</f>
        <v>0</v>
      </c>
      <c r="M309" s="91">
        <f t="shared" ref="M309" si="39">SUM(M310:M408)</f>
        <v>0</v>
      </c>
      <c r="N309" s="91">
        <f t="shared" ref="N309" si="40">SUM(N310:N408)</f>
        <v>0</v>
      </c>
      <c r="O309" s="91">
        <f t="shared" ref="O309" si="41">SUM(O310:O408)</f>
        <v>0</v>
      </c>
      <c r="P309" s="91">
        <f t="shared" ref="P309" si="42">SUM(P310:P408)</f>
        <v>0</v>
      </c>
      <c r="Q309" s="91">
        <f t="shared" ref="Q309" si="43">SUM(Q310:Q408)</f>
        <v>0</v>
      </c>
    </row>
    <row r="310" spans="3:17" ht="28.5" customHeight="1" thickTop="1" thickBot="1" x14ac:dyDescent="0.25">
      <c r="C310" s="45" t="str">
        <f>'PC Despesas'!L5</f>
        <v>5.4.1</v>
      </c>
      <c r="D310" s="46" t="str">
        <f>VLOOKUP(C310,'PC Despesas'!$L$5:$M$103,2,FALSE)</f>
        <v>Combustível</v>
      </c>
      <c r="E310" s="65">
        <f>SUMIFS(Jan!$I$5:$I$619,Jan!$S$5:$S$619,"Despesa",Jan!$F$5:$F$619,CPagar!$D310,Jan!$J$5:$J$619,"Não Pago")</f>
        <v>0</v>
      </c>
      <c r="F310" s="65">
        <f>SUMIFS(Fev!$I$5:$I$619,Fev!$S$5:$S$619,"Despesa",Fev!$F$5:$F$619,CPagar!$D310,Fev!$J$5:$J$619,"Não Pago")</f>
        <v>0</v>
      </c>
      <c r="G310" s="65">
        <f>SUMIFS(Mar!$I$5:$I$619,Mar!$S$5:$S$619,"Despesa",Mar!$F$5:$F$619,CPagar!$D310,Mar!$J$5:$J$619,"Não Pago")</f>
        <v>0</v>
      </c>
      <c r="H310" s="65">
        <f>SUMIFS(Abr!$I$5:$I$619,Abr!$S$5:$S$619,"Despesa",Abr!$F$5:$F$619,CPagar!$D310,Abr!$J$5:$J$619,"Não Pago")</f>
        <v>0</v>
      </c>
      <c r="I310" s="65">
        <f>SUMIFS(Mai!$I$5:$I$619,Mai!$S$5:$S$619,"Despesa",Mai!$F$5:$F$619,CPagar!$D310,Mai!$J$5:$J$619,"Não Pago")</f>
        <v>0</v>
      </c>
      <c r="J310" s="65">
        <f>SUMIFS(Jun!$I$5:$I$619,Jun!$S$5:$S$619,"Despesa",Jun!$F$5:$F$619,CPagar!$D310,Jun!$J$5:$J$619,"Não Pago")</f>
        <v>0</v>
      </c>
      <c r="K310" s="65">
        <f>SUMIFS(Jul!$I$5:$I$619,Jul!$S$5:$S$619,"Despesa",Jul!$F$5:$F$619,CPagar!$D310,Jul!$J$5:$J$619,"Não Pago")</f>
        <v>0</v>
      </c>
      <c r="L310" s="65">
        <f>SUMIFS(Ago!$I$5:$I$619,Ago!$S$5:$S$619,"Despesa",Ago!$F$5:$F$619,CPagar!$D310,Ago!$J$5:$J$619,"Não Pago")</f>
        <v>0</v>
      </c>
      <c r="M310" s="65">
        <f>SUMIFS(Set!$I$5:$I$619,Set!$S$5:$S$619,"Despesa",Set!$F$5:$F$619,CPagar!$D310,Set!$J$5:$J$619,"Não Pago")</f>
        <v>0</v>
      </c>
      <c r="N310" s="65">
        <f>SUMIFS(Out!$I$5:$I$619,Out!$S$5:$S$619,"Despesa",Out!$F$5:$F$619,CPagar!$D310,Out!$J$5:$J$619,"Não Pago")</f>
        <v>0</v>
      </c>
      <c r="O310" s="65">
        <f>SUMIFS(Nov!$I$5:$I$619,Nov!$S$5:$S$619,"Despesa",Nov!$F$5:$F$619,CPagar!$D310,Nov!$J$5:$J$619,"Não Pago")</f>
        <v>0</v>
      </c>
      <c r="P310" s="65">
        <f>SUMIFS(Dez!$I$5:$I$619,Dez!$S$5:$S$619,"Despesa",Dez!$F$5:$F$619,CPagar!$D310,Dez!$J$5:$J$619,"Não Pago")</f>
        <v>0</v>
      </c>
      <c r="Q310" s="62">
        <f>SUM(E310:P310)</f>
        <v>0</v>
      </c>
    </row>
    <row r="311" spans="3:17" ht="28.5" customHeight="1" thickTop="1" thickBot="1" x14ac:dyDescent="0.25">
      <c r="C311" s="45" t="str">
        <f>'PC Despesas'!L6</f>
        <v>5.4.2</v>
      </c>
      <c r="D311" s="46" t="str">
        <f>VLOOKUP(C311,'PC Despesas'!$L$5:$M$103,2,FALSE)</f>
        <v>-</v>
      </c>
      <c r="E311" s="65">
        <f>SUMIFS(Jan!$I$5:$I$619,Jan!$S$5:$S$619,"Despesa",Jan!$F$5:$F$619,CPagar!$D311,Jan!$J$5:$J$619,"Não Pago")</f>
        <v>0</v>
      </c>
      <c r="F311" s="65">
        <f>SUMIFS(Fev!$I$5:$I$619,Fev!$S$5:$S$619,"Despesa",Fev!$F$5:$F$619,CPagar!$D311,Fev!$J$5:$J$619,"Não Pago")</f>
        <v>0</v>
      </c>
      <c r="G311" s="65">
        <f>SUMIFS(Mar!$I$5:$I$619,Mar!$S$5:$S$619,"Despesa",Mar!$F$5:$F$619,CPagar!$D311,Mar!$J$5:$J$619,"Não Pago")</f>
        <v>0</v>
      </c>
      <c r="H311" s="65">
        <f>SUMIFS(Abr!$I$5:$I$619,Abr!$S$5:$S$619,"Despesa",Abr!$F$5:$F$619,CPagar!$D311,Abr!$J$5:$J$619,"Não Pago")</f>
        <v>0</v>
      </c>
      <c r="I311" s="65">
        <f>SUMIFS(Mai!$I$5:$I$619,Mai!$S$5:$S$619,"Despesa",Mai!$F$5:$F$619,CPagar!$D311,Mai!$J$5:$J$619,"Não Pago")</f>
        <v>0</v>
      </c>
      <c r="J311" s="65">
        <f>SUMIFS(Jun!$I$5:$I$619,Jun!$S$5:$S$619,"Despesa",Jun!$F$5:$F$619,CPagar!$D311,Jun!$J$5:$J$619,"Não Pago")</f>
        <v>0</v>
      </c>
      <c r="K311" s="65">
        <f>SUMIFS(Jul!$I$5:$I$619,Jul!$S$5:$S$619,"Despesa",Jul!$F$5:$F$619,CPagar!$D311,Jul!$J$5:$J$619,"Não Pago")</f>
        <v>0</v>
      </c>
      <c r="L311" s="65">
        <f>SUMIFS(Ago!$I$5:$I$619,Ago!$S$5:$S$619,"Despesa",Ago!$F$5:$F$619,CPagar!$D311,Ago!$J$5:$J$619,"Não Pago")</f>
        <v>0</v>
      </c>
      <c r="M311" s="65">
        <f>SUMIFS(Set!$I$5:$I$619,Set!$S$5:$S$619,"Despesa",Set!$F$5:$F$619,CPagar!$D311,Set!$J$5:$J$619,"Não Pago")</f>
        <v>0</v>
      </c>
      <c r="N311" s="65">
        <f>SUMIFS(Out!$I$5:$I$619,Out!$S$5:$S$619,"Despesa",Out!$F$5:$F$619,CPagar!$D311,Out!$J$5:$J$619,"Não Pago")</f>
        <v>0</v>
      </c>
      <c r="O311" s="65">
        <f>SUMIFS(Nov!$I$5:$I$619,Nov!$S$5:$S$619,"Despesa",Nov!$F$5:$F$619,CPagar!$D311,Nov!$J$5:$J$619,"Não Pago")</f>
        <v>0</v>
      </c>
      <c r="P311" s="65">
        <f>SUMIFS(Dez!$I$5:$I$619,Dez!$S$5:$S$619,"Despesa",Dez!$F$5:$F$619,CPagar!$D311,Dez!$J$5:$J$619,"Não Pago")</f>
        <v>0</v>
      </c>
      <c r="Q311" s="62">
        <f t="shared" ref="Q311:Q374" si="44">SUM(E311:P311)</f>
        <v>0</v>
      </c>
    </row>
    <row r="312" spans="3:17" ht="28.5" customHeight="1" thickTop="1" thickBot="1" x14ac:dyDescent="0.25">
      <c r="C312" s="45" t="str">
        <f>'PC Despesas'!L7</f>
        <v>5.4.3</v>
      </c>
      <c r="D312" s="46" t="str">
        <f>VLOOKUP(C312,'PC Despesas'!$L$5:$M$103,2,FALSE)</f>
        <v>-</v>
      </c>
      <c r="E312" s="65">
        <f>SUMIFS(Jan!$I$5:$I$619,Jan!$S$5:$S$619,"Despesa",Jan!$F$5:$F$619,CPagar!$D312,Jan!$J$5:$J$619,"Não Pago")</f>
        <v>0</v>
      </c>
      <c r="F312" s="65">
        <f>SUMIFS(Fev!$I$5:$I$619,Fev!$S$5:$S$619,"Despesa",Fev!$F$5:$F$619,CPagar!$D312,Fev!$J$5:$J$619,"Não Pago")</f>
        <v>0</v>
      </c>
      <c r="G312" s="65">
        <f>SUMIFS(Mar!$I$5:$I$619,Mar!$S$5:$S$619,"Despesa",Mar!$F$5:$F$619,CPagar!$D312,Mar!$J$5:$J$619,"Não Pago")</f>
        <v>0</v>
      </c>
      <c r="H312" s="65">
        <f>SUMIFS(Abr!$I$5:$I$619,Abr!$S$5:$S$619,"Despesa",Abr!$F$5:$F$619,CPagar!$D312,Abr!$J$5:$J$619,"Não Pago")</f>
        <v>0</v>
      </c>
      <c r="I312" s="65">
        <f>SUMIFS(Mai!$I$5:$I$619,Mai!$S$5:$S$619,"Despesa",Mai!$F$5:$F$619,CPagar!$D312,Mai!$J$5:$J$619,"Não Pago")</f>
        <v>0</v>
      </c>
      <c r="J312" s="65">
        <f>SUMIFS(Jun!$I$5:$I$619,Jun!$S$5:$S$619,"Despesa",Jun!$F$5:$F$619,CPagar!$D312,Jun!$J$5:$J$619,"Não Pago")</f>
        <v>0</v>
      </c>
      <c r="K312" s="65">
        <f>SUMIFS(Jul!$I$5:$I$619,Jul!$S$5:$S$619,"Despesa",Jul!$F$5:$F$619,CPagar!$D312,Jul!$J$5:$J$619,"Não Pago")</f>
        <v>0</v>
      </c>
      <c r="L312" s="65">
        <f>SUMIFS(Ago!$I$5:$I$619,Ago!$S$5:$S$619,"Despesa",Ago!$F$5:$F$619,CPagar!$D312,Ago!$J$5:$J$619,"Não Pago")</f>
        <v>0</v>
      </c>
      <c r="M312" s="65">
        <f>SUMIFS(Set!$I$5:$I$619,Set!$S$5:$S$619,"Despesa",Set!$F$5:$F$619,CPagar!$D312,Set!$J$5:$J$619,"Não Pago")</f>
        <v>0</v>
      </c>
      <c r="N312" s="65">
        <f>SUMIFS(Out!$I$5:$I$619,Out!$S$5:$S$619,"Despesa",Out!$F$5:$F$619,CPagar!$D312,Out!$J$5:$J$619,"Não Pago")</f>
        <v>0</v>
      </c>
      <c r="O312" s="65">
        <f>SUMIFS(Nov!$I$5:$I$619,Nov!$S$5:$S$619,"Despesa",Nov!$F$5:$F$619,CPagar!$D312,Nov!$J$5:$J$619,"Não Pago")</f>
        <v>0</v>
      </c>
      <c r="P312" s="65">
        <f>SUMIFS(Dez!$I$5:$I$619,Dez!$S$5:$S$619,"Despesa",Dez!$F$5:$F$619,CPagar!$D312,Dez!$J$5:$J$619,"Não Pago")</f>
        <v>0</v>
      </c>
      <c r="Q312" s="62">
        <f t="shared" si="44"/>
        <v>0</v>
      </c>
    </row>
    <row r="313" spans="3:17" ht="28.5" customHeight="1" thickTop="1" thickBot="1" x14ac:dyDescent="0.25">
      <c r="C313" s="45" t="str">
        <f>'PC Despesas'!L8</f>
        <v>5.4.4</v>
      </c>
      <c r="D313" s="46" t="str">
        <f>VLOOKUP(C313,'PC Despesas'!$L$5:$M$103,2,FALSE)</f>
        <v>-</v>
      </c>
      <c r="E313" s="65">
        <f>SUMIFS(Jan!$I$5:$I$619,Jan!$S$5:$S$619,"Despesa",Jan!$F$5:$F$619,CPagar!$D313,Jan!$J$5:$J$619,"Não Pago")</f>
        <v>0</v>
      </c>
      <c r="F313" s="65">
        <f>SUMIFS(Fev!$I$5:$I$619,Fev!$S$5:$S$619,"Despesa",Fev!$F$5:$F$619,CPagar!$D313,Fev!$J$5:$J$619,"Não Pago")</f>
        <v>0</v>
      </c>
      <c r="G313" s="65">
        <f>SUMIFS(Mar!$I$5:$I$619,Mar!$S$5:$S$619,"Despesa",Mar!$F$5:$F$619,CPagar!$D313,Mar!$J$5:$J$619,"Não Pago")</f>
        <v>0</v>
      </c>
      <c r="H313" s="65">
        <f>SUMIFS(Abr!$I$5:$I$619,Abr!$S$5:$S$619,"Despesa",Abr!$F$5:$F$619,CPagar!$D313,Abr!$J$5:$J$619,"Não Pago")</f>
        <v>0</v>
      </c>
      <c r="I313" s="65">
        <f>SUMIFS(Mai!$I$5:$I$619,Mai!$S$5:$S$619,"Despesa",Mai!$F$5:$F$619,CPagar!$D313,Mai!$J$5:$J$619,"Não Pago")</f>
        <v>0</v>
      </c>
      <c r="J313" s="65">
        <f>SUMIFS(Jun!$I$5:$I$619,Jun!$S$5:$S$619,"Despesa",Jun!$F$5:$F$619,CPagar!$D313,Jun!$J$5:$J$619,"Não Pago")</f>
        <v>0</v>
      </c>
      <c r="K313" s="65">
        <f>SUMIFS(Jul!$I$5:$I$619,Jul!$S$5:$S$619,"Despesa",Jul!$F$5:$F$619,CPagar!$D313,Jul!$J$5:$J$619,"Não Pago")</f>
        <v>0</v>
      </c>
      <c r="L313" s="65">
        <f>SUMIFS(Ago!$I$5:$I$619,Ago!$S$5:$S$619,"Despesa",Ago!$F$5:$F$619,CPagar!$D313,Ago!$J$5:$J$619,"Não Pago")</f>
        <v>0</v>
      </c>
      <c r="M313" s="65">
        <f>SUMIFS(Set!$I$5:$I$619,Set!$S$5:$S$619,"Despesa",Set!$F$5:$F$619,CPagar!$D313,Set!$J$5:$J$619,"Não Pago")</f>
        <v>0</v>
      </c>
      <c r="N313" s="65">
        <f>SUMIFS(Out!$I$5:$I$619,Out!$S$5:$S$619,"Despesa",Out!$F$5:$F$619,CPagar!$D313,Out!$J$5:$J$619,"Não Pago")</f>
        <v>0</v>
      </c>
      <c r="O313" s="65">
        <f>SUMIFS(Nov!$I$5:$I$619,Nov!$S$5:$S$619,"Despesa",Nov!$F$5:$F$619,CPagar!$D313,Nov!$J$5:$J$619,"Não Pago")</f>
        <v>0</v>
      </c>
      <c r="P313" s="65">
        <f>SUMIFS(Dez!$I$5:$I$619,Dez!$S$5:$S$619,"Despesa",Dez!$F$5:$F$619,CPagar!$D313,Dez!$J$5:$J$619,"Não Pago")</f>
        <v>0</v>
      </c>
      <c r="Q313" s="62">
        <f t="shared" si="44"/>
        <v>0</v>
      </c>
    </row>
    <row r="314" spans="3:17" ht="28.5" customHeight="1" thickTop="1" thickBot="1" x14ac:dyDescent="0.25">
      <c r="C314" s="45" t="str">
        <f>'PC Despesas'!L9</f>
        <v>5.4.5</v>
      </c>
      <c r="D314" s="46" t="str">
        <f>VLOOKUP(C314,'PC Despesas'!$L$5:$M$103,2,FALSE)</f>
        <v>-</v>
      </c>
      <c r="E314" s="65">
        <f>SUMIFS(Jan!$I$5:$I$619,Jan!$S$5:$S$619,"Despesa",Jan!$F$5:$F$619,CPagar!$D314,Jan!$J$5:$J$619,"Não Pago")</f>
        <v>0</v>
      </c>
      <c r="F314" s="65">
        <f>SUMIFS(Fev!$I$5:$I$619,Fev!$S$5:$S$619,"Despesa",Fev!$F$5:$F$619,CPagar!$D314,Fev!$J$5:$J$619,"Não Pago")</f>
        <v>0</v>
      </c>
      <c r="G314" s="65">
        <f>SUMIFS(Mar!$I$5:$I$619,Mar!$S$5:$S$619,"Despesa",Mar!$F$5:$F$619,CPagar!$D314,Mar!$J$5:$J$619,"Não Pago")</f>
        <v>0</v>
      </c>
      <c r="H314" s="65">
        <f>SUMIFS(Abr!$I$5:$I$619,Abr!$S$5:$S$619,"Despesa",Abr!$F$5:$F$619,CPagar!$D314,Abr!$J$5:$J$619,"Não Pago")</f>
        <v>0</v>
      </c>
      <c r="I314" s="65">
        <f>SUMIFS(Mai!$I$5:$I$619,Mai!$S$5:$S$619,"Despesa",Mai!$F$5:$F$619,CPagar!$D314,Mai!$J$5:$J$619,"Não Pago")</f>
        <v>0</v>
      </c>
      <c r="J314" s="65">
        <f>SUMIFS(Jun!$I$5:$I$619,Jun!$S$5:$S$619,"Despesa",Jun!$F$5:$F$619,CPagar!$D314,Jun!$J$5:$J$619,"Não Pago")</f>
        <v>0</v>
      </c>
      <c r="K314" s="65">
        <f>SUMIFS(Jul!$I$5:$I$619,Jul!$S$5:$S$619,"Despesa",Jul!$F$5:$F$619,CPagar!$D314,Jul!$J$5:$J$619,"Não Pago")</f>
        <v>0</v>
      </c>
      <c r="L314" s="65">
        <f>SUMIFS(Ago!$I$5:$I$619,Ago!$S$5:$S$619,"Despesa",Ago!$F$5:$F$619,CPagar!$D314,Ago!$J$5:$J$619,"Não Pago")</f>
        <v>0</v>
      </c>
      <c r="M314" s="65">
        <f>SUMIFS(Set!$I$5:$I$619,Set!$S$5:$S$619,"Despesa",Set!$F$5:$F$619,CPagar!$D314,Set!$J$5:$J$619,"Não Pago")</f>
        <v>0</v>
      </c>
      <c r="N314" s="65">
        <f>SUMIFS(Out!$I$5:$I$619,Out!$S$5:$S$619,"Despesa",Out!$F$5:$F$619,CPagar!$D314,Out!$J$5:$J$619,"Não Pago")</f>
        <v>0</v>
      </c>
      <c r="O314" s="65">
        <f>SUMIFS(Nov!$I$5:$I$619,Nov!$S$5:$S$619,"Despesa",Nov!$F$5:$F$619,CPagar!$D314,Nov!$J$5:$J$619,"Não Pago")</f>
        <v>0</v>
      </c>
      <c r="P314" s="65">
        <f>SUMIFS(Dez!$I$5:$I$619,Dez!$S$5:$S$619,"Despesa",Dez!$F$5:$F$619,CPagar!$D314,Dez!$J$5:$J$619,"Não Pago")</f>
        <v>0</v>
      </c>
      <c r="Q314" s="62">
        <f t="shared" si="44"/>
        <v>0</v>
      </c>
    </row>
    <row r="315" spans="3:17" ht="28.5" customHeight="1" thickTop="1" thickBot="1" x14ac:dyDescent="0.25">
      <c r="C315" s="45" t="str">
        <f>'PC Despesas'!L10</f>
        <v>5.4.6</v>
      </c>
      <c r="D315" s="46" t="str">
        <f>VLOOKUP(C315,'PC Despesas'!$L$5:$M$103,2,FALSE)</f>
        <v>-</v>
      </c>
      <c r="E315" s="65">
        <f>SUMIFS(Jan!$I$5:$I$619,Jan!$S$5:$S$619,"Despesa",Jan!$F$5:$F$619,CPagar!$D315,Jan!$J$5:$J$619,"Não Pago")</f>
        <v>0</v>
      </c>
      <c r="F315" s="65">
        <f>SUMIFS(Fev!$I$5:$I$619,Fev!$S$5:$S$619,"Despesa",Fev!$F$5:$F$619,CPagar!$D315,Fev!$J$5:$J$619,"Não Pago")</f>
        <v>0</v>
      </c>
      <c r="G315" s="65">
        <f>SUMIFS(Mar!$I$5:$I$619,Mar!$S$5:$S$619,"Despesa",Mar!$F$5:$F$619,CPagar!$D315,Mar!$J$5:$J$619,"Não Pago")</f>
        <v>0</v>
      </c>
      <c r="H315" s="65">
        <f>SUMIFS(Abr!$I$5:$I$619,Abr!$S$5:$S$619,"Despesa",Abr!$F$5:$F$619,CPagar!$D315,Abr!$J$5:$J$619,"Não Pago")</f>
        <v>0</v>
      </c>
      <c r="I315" s="65">
        <f>SUMIFS(Mai!$I$5:$I$619,Mai!$S$5:$S$619,"Despesa",Mai!$F$5:$F$619,CPagar!$D315,Mai!$J$5:$J$619,"Não Pago")</f>
        <v>0</v>
      </c>
      <c r="J315" s="65">
        <f>SUMIFS(Jun!$I$5:$I$619,Jun!$S$5:$S$619,"Despesa",Jun!$F$5:$F$619,CPagar!$D315,Jun!$J$5:$J$619,"Não Pago")</f>
        <v>0</v>
      </c>
      <c r="K315" s="65">
        <f>SUMIFS(Jul!$I$5:$I$619,Jul!$S$5:$S$619,"Despesa",Jul!$F$5:$F$619,CPagar!$D315,Jul!$J$5:$J$619,"Não Pago")</f>
        <v>0</v>
      </c>
      <c r="L315" s="65">
        <f>SUMIFS(Ago!$I$5:$I$619,Ago!$S$5:$S$619,"Despesa",Ago!$F$5:$F$619,CPagar!$D315,Ago!$J$5:$J$619,"Não Pago")</f>
        <v>0</v>
      </c>
      <c r="M315" s="65">
        <f>SUMIFS(Set!$I$5:$I$619,Set!$S$5:$S$619,"Despesa",Set!$F$5:$F$619,CPagar!$D315,Set!$J$5:$J$619,"Não Pago")</f>
        <v>0</v>
      </c>
      <c r="N315" s="65">
        <f>SUMIFS(Out!$I$5:$I$619,Out!$S$5:$S$619,"Despesa",Out!$F$5:$F$619,CPagar!$D315,Out!$J$5:$J$619,"Não Pago")</f>
        <v>0</v>
      </c>
      <c r="O315" s="65">
        <f>SUMIFS(Nov!$I$5:$I$619,Nov!$S$5:$S$619,"Despesa",Nov!$F$5:$F$619,CPagar!$D315,Nov!$J$5:$J$619,"Não Pago")</f>
        <v>0</v>
      </c>
      <c r="P315" s="65">
        <f>SUMIFS(Dez!$I$5:$I$619,Dez!$S$5:$S$619,"Despesa",Dez!$F$5:$F$619,CPagar!$D315,Dez!$J$5:$J$619,"Não Pago")</f>
        <v>0</v>
      </c>
      <c r="Q315" s="62">
        <f t="shared" si="44"/>
        <v>0</v>
      </c>
    </row>
    <row r="316" spans="3:17" ht="28.5" customHeight="1" thickTop="1" thickBot="1" x14ac:dyDescent="0.25">
      <c r="C316" s="45" t="str">
        <f>'PC Despesas'!L11</f>
        <v>5.4.7</v>
      </c>
      <c r="D316" s="46" t="str">
        <f>VLOOKUP(C316,'PC Despesas'!$L$5:$M$103,2,FALSE)</f>
        <v>-</v>
      </c>
      <c r="E316" s="65">
        <f>SUMIFS(Jan!$I$5:$I$619,Jan!$S$5:$S$619,"Despesa",Jan!$F$5:$F$619,CPagar!$D316,Jan!$J$5:$J$619,"Não Pago")</f>
        <v>0</v>
      </c>
      <c r="F316" s="65">
        <f>SUMIFS(Fev!$I$5:$I$619,Fev!$S$5:$S$619,"Despesa",Fev!$F$5:$F$619,CPagar!$D316,Fev!$J$5:$J$619,"Não Pago")</f>
        <v>0</v>
      </c>
      <c r="G316" s="65">
        <f>SUMIFS(Mar!$I$5:$I$619,Mar!$S$5:$S$619,"Despesa",Mar!$F$5:$F$619,CPagar!$D316,Mar!$J$5:$J$619,"Não Pago")</f>
        <v>0</v>
      </c>
      <c r="H316" s="65">
        <f>SUMIFS(Abr!$I$5:$I$619,Abr!$S$5:$S$619,"Despesa",Abr!$F$5:$F$619,CPagar!$D316,Abr!$J$5:$J$619,"Não Pago")</f>
        <v>0</v>
      </c>
      <c r="I316" s="65">
        <f>SUMIFS(Mai!$I$5:$I$619,Mai!$S$5:$S$619,"Despesa",Mai!$F$5:$F$619,CPagar!$D316,Mai!$J$5:$J$619,"Não Pago")</f>
        <v>0</v>
      </c>
      <c r="J316" s="65">
        <f>SUMIFS(Jun!$I$5:$I$619,Jun!$S$5:$S$619,"Despesa",Jun!$F$5:$F$619,CPagar!$D316,Jun!$J$5:$J$619,"Não Pago")</f>
        <v>0</v>
      </c>
      <c r="K316" s="65">
        <f>SUMIFS(Jul!$I$5:$I$619,Jul!$S$5:$S$619,"Despesa",Jul!$F$5:$F$619,CPagar!$D316,Jul!$J$5:$J$619,"Não Pago")</f>
        <v>0</v>
      </c>
      <c r="L316" s="65">
        <f>SUMIFS(Ago!$I$5:$I$619,Ago!$S$5:$S$619,"Despesa",Ago!$F$5:$F$619,CPagar!$D316,Ago!$J$5:$J$619,"Não Pago")</f>
        <v>0</v>
      </c>
      <c r="M316" s="65">
        <f>SUMIFS(Set!$I$5:$I$619,Set!$S$5:$S$619,"Despesa",Set!$F$5:$F$619,CPagar!$D316,Set!$J$5:$J$619,"Não Pago")</f>
        <v>0</v>
      </c>
      <c r="N316" s="65">
        <f>SUMIFS(Out!$I$5:$I$619,Out!$S$5:$S$619,"Despesa",Out!$F$5:$F$619,CPagar!$D316,Out!$J$5:$J$619,"Não Pago")</f>
        <v>0</v>
      </c>
      <c r="O316" s="65">
        <f>SUMIFS(Nov!$I$5:$I$619,Nov!$S$5:$S$619,"Despesa",Nov!$F$5:$F$619,CPagar!$D316,Nov!$J$5:$J$619,"Não Pago")</f>
        <v>0</v>
      </c>
      <c r="P316" s="65">
        <f>SUMIFS(Dez!$I$5:$I$619,Dez!$S$5:$S$619,"Despesa",Dez!$F$5:$F$619,CPagar!$D316,Dez!$J$5:$J$619,"Não Pago")</f>
        <v>0</v>
      </c>
      <c r="Q316" s="62">
        <f t="shared" si="44"/>
        <v>0</v>
      </c>
    </row>
    <row r="317" spans="3:17" ht="28.5" customHeight="1" thickTop="1" thickBot="1" x14ac:dyDescent="0.25">
      <c r="C317" s="45" t="str">
        <f>'PC Despesas'!L12</f>
        <v>5.4.8</v>
      </c>
      <c r="D317" s="46" t="str">
        <f>VLOOKUP(C317,'PC Despesas'!$L$5:$M$103,2,FALSE)</f>
        <v>-</v>
      </c>
      <c r="E317" s="65">
        <f>SUMIFS(Jan!$I$5:$I$619,Jan!$S$5:$S$619,"Despesa",Jan!$F$5:$F$619,CPagar!$D317,Jan!$J$5:$J$619,"Não Pago")</f>
        <v>0</v>
      </c>
      <c r="F317" s="65">
        <f>SUMIFS(Fev!$I$5:$I$619,Fev!$S$5:$S$619,"Despesa",Fev!$F$5:$F$619,CPagar!$D317,Fev!$J$5:$J$619,"Não Pago")</f>
        <v>0</v>
      </c>
      <c r="G317" s="65">
        <f>SUMIFS(Mar!$I$5:$I$619,Mar!$S$5:$S$619,"Despesa",Mar!$F$5:$F$619,CPagar!$D317,Mar!$J$5:$J$619,"Não Pago")</f>
        <v>0</v>
      </c>
      <c r="H317" s="65">
        <f>SUMIFS(Abr!$I$5:$I$619,Abr!$S$5:$S$619,"Despesa",Abr!$F$5:$F$619,CPagar!$D317,Abr!$J$5:$J$619,"Não Pago")</f>
        <v>0</v>
      </c>
      <c r="I317" s="65">
        <f>SUMIFS(Mai!$I$5:$I$619,Mai!$S$5:$S$619,"Despesa",Mai!$F$5:$F$619,CPagar!$D317,Mai!$J$5:$J$619,"Não Pago")</f>
        <v>0</v>
      </c>
      <c r="J317" s="65">
        <f>SUMIFS(Jun!$I$5:$I$619,Jun!$S$5:$S$619,"Despesa",Jun!$F$5:$F$619,CPagar!$D317,Jun!$J$5:$J$619,"Não Pago")</f>
        <v>0</v>
      </c>
      <c r="K317" s="65">
        <f>SUMIFS(Jul!$I$5:$I$619,Jul!$S$5:$S$619,"Despesa",Jul!$F$5:$F$619,CPagar!$D317,Jul!$J$5:$J$619,"Não Pago")</f>
        <v>0</v>
      </c>
      <c r="L317" s="65">
        <f>SUMIFS(Ago!$I$5:$I$619,Ago!$S$5:$S$619,"Despesa",Ago!$F$5:$F$619,CPagar!$D317,Ago!$J$5:$J$619,"Não Pago")</f>
        <v>0</v>
      </c>
      <c r="M317" s="65">
        <f>SUMIFS(Set!$I$5:$I$619,Set!$S$5:$S$619,"Despesa",Set!$F$5:$F$619,CPagar!$D317,Set!$J$5:$J$619,"Não Pago")</f>
        <v>0</v>
      </c>
      <c r="N317" s="65">
        <f>SUMIFS(Out!$I$5:$I$619,Out!$S$5:$S$619,"Despesa",Out!$F$5:$F$619,CPagar!$D317,Out!$J$5:$J$619,"Não Pago")</f>
        <v>0</v>
      </c>
      <c r="O317" s="65">
        <f>SUMIFS(Nov!$I$5:$I$619,Nov!$S$5:$S$619,"Despesa",Nov!$F$5:$F$619,CPagar!$D317,Nov!$J$5:$J$619,"Não Pago")</f>
        <v>0</v>
      </c>
      <c r="P317" s="65">
        <f>SUMIFS(Dez!$I$5:$I$619,Dez!$S$5:$S$619,"Despesa",Dez!$F$5:$F$619,CPagar!$D317,Dez!$J$5:$J$619,"Não Pago")</f>
        <v>0</v>
      </c>
      <c r="Q317" s="62">
        <f t="shared" si="44"/>
        <v>0</v>
      </c>
    </row>
    <row r="318" spans="3:17" ht="28.5" customHeight="1" thickTop="1" thickBot="1" x14ac:dyDescent="0.25">
      <c r="C318" s="45" t="str">
        <f>'PC Despesas'!L13</f>
        <v>5.4.9</v>
      </c>
      <c r="D318" s="46" t="str">
        <f>VLOOKUP(C318,'PC Despesas'!$L$5:$M$103,2,FALSE)</f>
        <v>-</v>
      </c>
      <c r="E318" s="65">
        <f>SUMIFS(Jan!$I$5:$I$619,Jan!$S$5:$S$619,"Despesa",Jan!$F$5:$F$619,CPagar!$D318,Jan!$J$5:$J$619,"Não Pago")</f>
        <v>0</v>
      </c>
      <c r="F318" s="65">
        <f>SUMIFS(Fev!$I$5:$I$619,Fev!$S$5:$S$619,"Despesa",Fev!$F$5:$F$619,CPagar!$D318,Fev!$J$5:$J$619,"Não Pago")</f>
        <v>0</v>
      </c>
      <c r="G318" s="65">
        <f>SUMIFS(Mar!$I$5:$I$619,Mar!$S$5:$S$619,"Despesa",Mar!$F$5:$F$619,CPagar!$D318,Mar!$J$5:$J$619,"Não Pago")</f>
        <v>0</v>
      </c>
      <c r="H318" s="65">
        <f>SUMIFS(Abr!$I$5:$I$619,Abr!$S$5:$S$619,"Despesa",Abr!$F$5:$F$619,CPagar!$D318,Abr!$J$5:$J$619,"Não Pago")</f>
        <v>0</v>
      </c>
      <c r="I318" s="65">
        <f>SUMIFS(Mai!$I$5:$I$619,Mai!$S$5:$S$619,"Despesa",Mai!$F$5:$F$619,CPagar!$D318,Mai!$J$5:$J$619,"Não Pago")</f>
        <v>0</v>
      </c>
      <c r="J318" s="65">
        <f>SUMIFS(Jun!$I$5:$I$619,Jun!$S$5:$S$619,"Despesa",Jun!$F$5:$F$619,CPagar!$D318,Jun!$J$5:$J$619,"Não Pago")</f>
        <v>0</v>
      </c>
      <c r="K318" s="65">
        <f>SUMIFS(Jul!$I$5:$I$619,Jul!$S$5:$S$619,"Despesa",Jul!$F$5:$F$619,CPagar!$D318,Jul!$J$5:$J$619,"Não Pago")</f>
        <v>0</v>
      </c>
      <c r="L318" s="65">
        <f>SUMIFS(Ago!$I$5:$I$619,Ago!$S$5:$S$619,"Despesa",Ago!$F$5:$F$619,CPagar!$D318,Ago!$J$5:$J$619,"Não Pago")</f>
        <v>0</v>
      </c>
      <c r="M318" s="65">
        <f>SUMIFS(Set!$I$5:$I$619,Set!$S$5:$S$619,"Despesa",Set!$F$5:$F$619,CPagar!$D318,Set!$J$5:$J$619,"Não Pago")</f>
        <v>0</v>
      </c>
      <c r="N318" s="65">
        <f>SUMIFS(Out!$I$5:$I$619,Out!$S$5:$S$619,"Despesa",Out!$F$5:$F$619,CPagar!$D318,Out!$J$5:$J$619,"Não Pago")</f>
        <v>0</v>
      </c>
      <c r="O318" s="65">
        <f>SUMIFS(Nov!$I$5:$I$619,Nov!$S$5:$S$619,"Despesa",Nov!$F$5:$F$619,CPagar!$D318,Nov!$J$5:$J$619,"Não Pago")</f>
        <v>0</v>
      </c>
      <c r="P318" s="65">
        <f>SUMIFS(Dez!$I$5:$I$619,Dez!$S$5:$S$619,"Despesa",Dez!$F$5:$F$619,CPagar!$D318,Dez!$J$5:$J$619,"Não Pago")</f>
        <v>0</v>
      </c>
      <c r="Q318" s="62">
        <f t="shared" si="44"/>
        <v>0</v>
      </c>
    </row>
    <row r="319" spans="3:17" ht="28.5" customHeight="1" thickTop="1" thickBot="1" x14ac:dyDescent="0.25">
      <c r="C319" s="45" t="str">
        <f>'PC Despesas'!L14</f>
        <v>5.4.10</v>
      </c>
      <c r="D319" s="46" t="str">
        <f>VLOOKUP(C319,'PC Despesas'!$L$5:$M$103,2,FALSE)</f>
        <v>-</v>
      </c>
      <c r="E319" s="65">
        <f>SUMIFS(Jan!$I$5:$I$619,Jan!$S$5:$S$619,"Despesa",Jan!$F$5:$F$619,CPagar!$D319,Jan!$J$5:$J$619,"Não Pago")</f>
        <v>0</v>
      </c>
      <c r="F319" s="65">
        <f>SUMIFS(Fev!$I$5:$I$619,Fev!$S$5:$S$619,"Despesa",Fev!$F$5:$F$619,CPagar!$D319,Fev!$J$5:$J$619,"Não Pago")</f>
        <v>0</v>
      </c>
      <c r="G319" s="65">
        <f>SUMIFS(Mar!$I$5:$I$619,Mar!$S$5:$S$619,"Despesa",Mar!$F$5:$F$619,CPagar!$D319,Mar!$J$5:$J$619,"Não Pago")</f>
        <v>0</v>
      </c>
      <c r="H319" s="65">
        <f>SUMIFS(Abr!$I$5:$I$619,Abr!$S$5:$S$619,"Despesa",Abr!$F$5:$F$619,CPagar!$D319,Abr!$J$5:$J$619,"Não Pago")</f>
        <v>0</v>
      </c>
      <c r="I319" s="65">
        <f>SUMIFS(Mai!$I$5:$I$619,Mai!$S$5:$S$619,"Despesa",Mai!$F$5:$F$619,CPagar!$D319,Mai!$J$5:$J$619,"Não Pago")</f>
        <v>0</v>
      </c>
      <c r="J319" s="65">
        <f>SUMIFS(Jun!$I$5:$I$619,Jun!$S$5:$S$619,"Despesa",Jun!$F$5:$F$619,CPagar!$D319,Jun!$J$5:$J$619,"Não Pago")</f>
        <v>0</v>
      </c>
      <c r="K319" s="65">
        <f>SUMIFS(Jul!$I$5:$I$619,Jul!$S$5:$S$619,"Despesa",Jul!$F$5:$F$619,CPagar!$D319,Jul!$J$5:$J$619,"Não Pago")</f>
        <v>0</v>
      </c>
      <c r="L319" s="65">
        <f>SUMIFS(Ago!$I$5:$I$619,Ago!$S$5:$S$619,"Despesa",Ago!$F$5:$F$619,CPagar!$D319,Ago!$J$5:$J$619,"Não Pago")</f>
        <v>0</v>
      </c>
      <c r="M319" s="65">
        <f>SUMIFS(Set!$I$5:$I$619,Set!$S$5:$S$619,"Despesa",Set!$F$5:$F$619,CPagar!$D319,Set!$J$5:$J$619,"Não Pago")</f>
        <v>0</v>
      </c>
      <c r="N319" s="65">
        <f>SUMIFS(Out!$I$5:$I$619,Out!$S$5:$S$619,"Despesa",Out!$F$5:$F$619,CPagar!$D319,Out!$J$5:$J$619,"Não Pago")</f>
        <v>0</v>
      </c>
      <c r="O319" s="65">
        <f>SUMIFS(Nov!$I$5:$I$619,Nov!$S$5:$S$619,"Despesa",Nov!$F$5:$F$619,CPagar!$D319,Nov!$J$5:$J$619,"Não Pago")</f>
        <v>0</v>
      </c>
      <c r="P319" s="65">
        <f>SUMIFS(Dez!$I$5:$I$619,Dez!$S$5:$S$619,"Despesa",Dez!$F$5:$F$619,CPagar!$D319,Dez!$J$5:$J$619,"Não Pago")</f>
        <v>0</v>
      </c>
      <c r="Q319" s="62">
        <f t="shared" si="44"/>
        <v>0</v>
      </c>
    </row>
    <row r="320" spans="3:17" ht="28.5" customHeight="1" thickTop="1" thickBot="1" x14ac:dyDescent="0.25">
      <c r="C320" s="45" t="str">
        <f>'PC Despesas'!L15</f>
        <v>5.4.11</v>
      </c>
      <c r="D320" s="46" t="str">
        <f>VLOOKUP(C320,'PC Despesas'!$L$5:$M$103,2,FALSE)</f>
        <v>-</v>
      </c>
      <c r="E320" s="65">
        <f>SUMIFS(Jan!$I$5:$I$619,Jan!$S$5:$S$619,"Despesa",Jan!$F$5:$F$619,CPagar!$D320,Jan!$J$5:$J$619,"Não Pago")</f>
        <v>0</v>
      </c>
      <c r="F320" s="65">
        <f>SUMIFS(Fev!$I$5:$I$619,Fev!$S$5:$S$619,"Despesa",Fev!$F$5:$F$619,CPagar!$D320,Fev!$J$5:$J$619,"Não Pago")</f>
        <v>0</v>
      </c>
      <c r="G320" s="65">
        <f>SUMIFS(Mar!$I$5:$I$619,Mar!$S$5:$S$619,"Despesa",Mar!$F$5:$F$619,CPagar!$D320,Mar!$J$5:$J$619,"Não Pago")</f>
        <v>0</v>
      </c>
      <c r="H320" s="65">
        <f>SUMIFS(Abr!$I$5:$I$619,Abr!$S$5:$S$619,"Despesa",Abr!$F$5:$F$619,CPagar!$D320,Abr!$J$5:$J$619,"Não Pago")</f>
        <v>0</v>
      </c>
      <c r="I320" s="65">
        <f>SUMIFS(Mai!$I$5:$I$619,Mai!$S$5:$S$619,"Despesa",Mai!$F$5:$F$619,CPagar!$D320,Mai!$J$5:$J$619,"Não Pago")</f>
        <v>0</v>
      </c>
      <c r="J320" s="65">
        <f>SUMIFS(Jun!$I$5:$I$619,Jun!$S$5:$S$619,"Despesa",Jun!$F$5:$F$619,CPagar!$D320,Jun!$J$5:$J$619,"Não Pago")</f>
        <v>0</v>
      </c>
      <c r="K320" s="65">
        <f>SUMIFS(Jul!$I$5:$I$619,Jul!$S$5:$S$619,"Despesa",Jul!$F$5:$F$619,CPagar!$D320,Jul!$J$5:$J$619,"Não Pago")</f>
        <v>0</v>
      </c>
      <c r="L320" s="65">
        <f>SUMIFS(Ago!$I$5:$I$619,Ago!$S$5:$S$619,"Despesa",Ago!$F$5:$F$619,CPagar!$D320,Ago!$J$5:$J$619,"Não Pago")</f>
        <v>0</v>
      </c>
      <c r="M320" s="65">
        <f>SUMIFS(Set!$I$5:$I$619,Set!$S$5:$S$619,"Despesa",Set!$F$5:$F$619,CPagar!$D320,Set!$J$5:$J$619,"Não Pago")</f>
        <v>0</v>
      </c>
      <c r="N320" s="65">
        <f>SUMIFS(Out!$I$5:$I$619,Out!$S$5:$S$619,"Despesa",Out!$F$5:$F$619,CPagar!$D320,Out!$J$5:$J$619,"Não Pago")</f>
        <v>0</v>
      </c>
      <c r="O320" s="65">
        <f>SUMIFS(Nov!$I$5:$I$619,Nov!$S$5:$S$619,"Despesa",Nov!$F$5:$F$619,CPagar!$D320,Nov!$J$5:$J$619,"Não Pago")</f>
        <v>0</v>
      </c>
      <c r="P320" s="65">
        <f>SUMIFS(Dez!$I$5:$I$619,Dez!$S$5:$S$619,"Despesa",Dez!$F$5:$F$619,CPagar!$D320,Dez!$J$5:$J$619,"Não Pago")</f>
        <v>0</v>
      </c>
      <c r="Q320" s="62">
        <f t="shared" si="44"/>
        <v>0</v>
      </c>
    </row>
    <row r="321" spans="3:17" ht="28.5" customHeight="1" thickTop="1" thickBot="1" x14ac:dyDescent="0.25">
      <c r="C321" s="45" t="str">
        <f>'PC Despesas'!L16</f>
        <v>5.4.12</v>
      </c>
      <c r="D321" s="46" t="str">
        <f>VLOOKUP(C321,'PC Despesas'!$L$5:$M$103,2,FALSE)</f>
        <v>-</v>
      </c>
      <c r="E321" s="65">
        <f>SUMIFS(Jan!$I$5:$I$619,Jan!$S$5:$S$619,"Despesa",Jan!$F$5:$F$619,CPagar!$D321,Jan!$J$5:$J$619,"Não Pago")</f>
        <v>0</v>
      </c>
      <c r="F321" s="65">
        <f>SUMIFS(Fev!$I$5:$I$619,Fev!$S$5:$S$619,"Despesa",Fev!$F$5:$F$619,CPagar!$D321,Fev!$J$5:$J$619,"Não Pago")</f>
        <v>0</v>
      </c>
      <c r="G321" s="65">
        <f>SUMIFS(Mar!$I$5:$I$619,Mar!$S$5:$S$619,"Despesa",Mar!$F$5:$F$619,CPagar!$D321,Mar!$J$5:$J$619,"Não Pago")</f>
        <v>0</v>
      </c>
      <c r="H321" s="65">
        <f>SUMIFS(Abr!$I$5:$I$619,Abr!$S$5:$S$619,"Despesa",Abr!$F$5:$F$619,CPagar!$D321,Abr!$J$5:$J$619,"Não Pago")</f>
        <v>0</v>
      </c>
      <c r="I321" s="65">
        <f>SUMIFS(Mai!$I$5:$I$619,Mai!$S$5:$S$619,"Despesa",Mai!$F$5:$F$619,CPagar!$D321,Mai!$J$5:$J$619,"Não Pago")</f>
        <v>0</v>
      </c>
      <c r="J321" s="65">
        <f>SUMIFS(Jun!$I$5:$I$619,Jun!$S$5:$S$619,"Despesa",Jun!$F$5:$F$619,CPagar!$D321,Jun!$J$5:$J$619,"Não Pago")</f>
        <v>0</v>
      </c>
      <c r="K321" s="65">
        <f>SUMIFS(Jul!$I$5:$I$619,Jul!$S$5:$S$619,"Despesa",Jul!$F$5:$F$619,CPagar!$D321,Jul!$J$5:$J$619,"Não Pago")</f>
        <v>0</v>
      </c>
      <c r="L321" s="65">
        <f>SUMIFS(Ago!$I$5:$I$619,Ago!$S$5:$S$619,"Despesa",Ago!$F$5:$F$619,CPagar!$D321,Ago!$J$5:$J$619,"Não Pago")</f>
        <v>0</v>
      </c>
      <c r="M321" s="65">
        <f>SUMIFS(Set!$I$5:$I$619,Set!$S$5:$S$619,"Despesa",Set!$F$5:$F$619,CPagar!$D321,Set!$J$5:$J$619,"Não Pago")</f>
        <v>0</v>
      </c>
      <c r="N321" s="65">
        <f>SUMIFS(Out!$I$5:$I$619,Out!$S$5:$S$619,"Despesa",Out!$F$5:$F$619,CPagar!$D321,Out!$J$5:$J$619,"Não Pago")</f>
        <v>0</v>
      </c>
      <c r="O321" s="65">
        <f>SUMIFS(Nov!$I$5:$I$619,Nov!$S$5:$S$619,"Despesa",Nov!$F$5:$F$619,CPagar!$D321,Nov!$J$5:$J$619,"Não Pago")</f>
        <v>0</v>
      </c>
      <c r="P321" s="65">
        <f>SUMIFS(Dez!$I$5:$I$619,Dez!$S$5:$S$619,"Despesa",Dez!$F$5:$F$619,CPagar!$D321,Dez!$J$5:$J$619,"Não Pago")</f>
        <v>0</v>
      </c>
      <c r="Q321" s="62">
        <f t="shared" si="44"/>
        <v>0</v>
      </c>
    </row>
    <row r="322" spans="3:17" ht="28.5" customHeight="1" thickTop="1" thickBot="1" x14ac:dyDescent="0.25">
      <c r="C322" s="45" t="str">
        <f>'PC Despesas'!L17</f>
        <v>5.4.13</v>
      </c>
      <c r="D322" s="46" t="str">
        <f>VLOOKUP(C322,'PC Despesas'!$L$5:$M$103,2,FALSE)</f>
        <v>-</v>
      </c>
      <c r="E322" s="65">
        <f>SUMIFS(Jan!$I$5:$I$619,Jan!$S$5:$S$619,"Despesa",Jan!$F$5:$F$619,CPagar!$D322,Jan!$J$5:$J$619,"Não Pago")</f>
        <v>0</v>
      </c>
      <c r="F322" s="65">
        <f>SUMIFS(Fev!$I$5:$I$619,Fev!$S$5:$S$619,"Despesa",Fev!$F$5:$F$619,CPagar!$D322,Fev!$J$5:$J$619,"Não Pago")</f>
        <v>0</v>
      </c>
      <c r="G322" s="65">
        <f>SUMIFS(Mar!$I$5:$I$619,Mar!$S$5:$S$619,"Despesa",Mar!$F$5:$F$619,CPagar!$D322,Mar!$J$5:$J$619,"Não Pago")</f>
        <v>0</v>
      </c>
      <c r="H322" s="65">
        <f>SUMIFS(Abr!$I$5:$I$619,Abr!$S$5:$S$619,"Despesa",Abr!$F$5:$F$619,CPagar!$D322,Abr!$J$5:$J$619,"Não Pago")</f>
        <v>0</v>
      </c>
      <c r="I322" s="65">
        <f>SUMIFS(Mai!$I$5:$I$619,Mai!$S$5:$S$619,"Despesa",Mai!$F$5:$F$619,CPagar!$D322,Mai!$J$5:$J$619,"Não Pago")</f>
        <v>0</v>
      </c>
      <c r="J322" s="65">
        <f>SUMIFS(Jun!$I$5:$I$619,Jun!$S$5:$S$619,"Despesa",Jun!$F$5:$F$619,CPagar!$D322,Jun!$J$5:$J$619,"Não Pago")</f>
        <v>0</v>
      </c>
      <c r="K322" s="65">
        <f>SUMIFS(Jul!$I$5:$I$619,Jul!$S$5:$S$619,"Despesa",Jul!$F$5:$F$619,CPagar!$D322,Jul!$J$5:$J$619,"Não Pago")</f>
        <v>0</v>
      </c>
      <c r="L322" s="65">
        <f>SUMIFS(Ago!$I$5:$I$619,Ago!$S$5:$S$619,"Despesa",Ago!$F$5:$F$619,CPagar!$D322,Ago!$J$5:$J$619,"Não Pago")</f>
        <v>0</v>
      </c>
      <c r="M322" s="65">
        <f>SUMIFS(Set!$I$5:$I$619,Set!$S$5:$S$619,"Despesa",Set!$F$5:$F$619,CPagar!$D322,Set!$J$5:$J$619,"Não Pago")</f>
        <v>0</v>
      </c>
      <c r="N322" s="65">
        <f>SUMIFS(Out!$I$5:$I$619,Out!$S$5:$S$619,"Despesa",Out!$F$5:$F$619,CPagar!$D322,Out!$J$5:$J$619,"Não Pago")</f>
        <v>0</v>
      </c>
      <c r="O322" s="65">
        <f>SUMIFS(Nov!$I$5:$I$619,Nov!$S$5:$S$619,"Despesa",Nov!$F$5:$F$619,CPagar!$D322,Nov!$J$5:$J$619,"Não Pago")</f>
        <v>0</v>
      </c>
      <c r="P322" s="65">
        <f>SUMIFS(Dez!$I$5:$I$619,Dez!$S$5:$S$619,"Despesa",Dez!$F$5:$F$619,CPagar!$D322,Dez!$J$5:$J$619,"Não Pago")</f>
        <v>0</v>
      </c>
      <c r="Q322" s="62">
        <f t="shared" si="44"/>
        <v>0</v>
      </c>
    </row>
    <row r="323" spans="3:17" ht="28.5" customHeight="1" thickTop="1" thickBot="1" x14ac:dyDescent="0.25">
      <c r="C323" s="45" t="str">
        <f>'PC Despesas'!L18</f>
        <v>5.4.14</v>
      </c>
      <c r="D323" s="46" t="str">
        <f>VLOOKUP(C323,'PC Despesas'!$L$5:$M$103,2,FALSE)</f>
        <v>-</v>
      </c>
      <c r="E323" s="65">
        <f>SUMIFS(Jan!$I$5:$I$619,Jan!$S$5:$S$619,"Despesa",Jan!$F$5:$F$619,CPagar!$D323,Jan!$J$5:$J$619,"Não Pago")</f>
        <v>0</v>
      </c>
      <c r="F323" s="65">
        <f>SUMIFS(Fev!$I$5:$I$619,Fev!$S$5:$S$619,"Despesa",Fev!$F$5:$F$619,CPagar!$D323,Fev!$J$5:$J$619,"Não Pago")</f>
        <v>0</v>
      </c>
      <c r="G323" s="65">
        <f>SUMIFS(Mar!$I$5:$I$619,Mar!$S$5:$S$619,"Despesa",Mar!$F$5:$F$619,CPagar!$D323,Mar!$J$5:$J$619,"Não Pago")</f>
        <v>0</v>
      </c>
      <c r="H323" s="65">
        <f>SUMIFS(Abr!$I$5:$I$619,Abr!$S$5:$S$619,"Despesa",Abr!$F$5:$F$619,CPagar!$D323,Abr!$J$5:$J$619,"Não Pago")</f>
        <v>0</v>
      </c>
      <c r="I323" s="65">
        <f>SUMIFS(Mai!$I$5:$I$619,Mai!$S$5:$S$619,"Despesa",Mai!$F$5:$F$619,CPagar!$D323,Mai!$J$5:$J$619,"Não Pago")</f>
        <v>0</v>
      </c>
      <c r="J323" s="65">
        <f>SUMIFS(Jun!$I$5:$I$619,Jun!$S$5:$S$619,"Despesa",Jun!$F$5:$F$619,CPagar!$D323,Jun!$J$5:$J$619,"Não Pago")</f>
        <v>0</v>
      </c>
      <c r="K323" s="65">
        <f>SUMIFS(Jul!$I$5:$I$619,Jul!$S$5:$S$619,"Despesa",Jul!$F$5:$F$619,CPagar!$D323,Jul!$J$5:$J$619,"Não Pago")</f>
        <v>0</v>
      </c>
      <c r="L323" s="65">
        <f>SUMIFS(Ago!$I$5:$I$619,Ago!$S$5:$S$619,"Despesa",Ago!$F$5:$F$619,CPagar!$D323,Ago!$J$5:$J$619,"Não Pago")</f>
        <v>0</v>
      </c>
      <c r="M323" s="65">
        <f>SUMIFS(Set!$I$5:$I$619,Set!$S$5:$S$619,"Despesa",Set!$F$5:$F$619,CPagar!$D323,Set!$J$5:$J$619,"Não Pago")</f>
        <v>0</v>
      </c>
      <c r="N323" s="65">
        <f>SUMIFS(Out!$I$5:$I$619,Out!$S$5:$S$619,"Despesa",Out!$F$5:$F$619,CPagar!$D323,Out!$J$5:$J$619,"Não Pago")</f>
        <v>0</v>
      </c>
      <c r="O323" s="65">
        <f>SUMIFS(Nov!$I$5:$I$619,Nov!$S$5:$S$619,"Despesa",Nov!$F$5:$F$619,CPagar!$D323,Nov!$J$5:$J$619,"Não Pago")</f>
        <v>0</v>
      </c>
      <c r="P323" s="65">
        <f>SUMIFS(Dez!$I$5:$I$619,Dez!$S$5:$S$619,"Despesa",Dez!$F$5:$F$619,CPagar!$D323,Dez!$J$5:$J$619,"Não Pago")</f>
        <v>0</v>
      </c>
      <c r="Q323" s="62">
        <f t="shared" si="44"/>
        <v>0</v>
      </c>
    </row>
    <row r="324" spans="3:17" ht="28.5" customHeight="1" thickTop="1" thickBot="1" x14ac:dyDescent="0.25">
      <c r="C324" s="45" t="str">
        <f>'PC Despesas'!L19</f>
        <v>5.4.15</v>
      </c>
      <c r="D324" s="46" t="str">
        <f>VLOOKUP(C324,'PC Despesas'!$L$5:$M$103,2,FALSE)</f>
        <v>-</v>
      </c>
      <c r="E324" s="65">
        <f>SUMIFS(Jan!$I$5:$I$619,Jan!$S$5:$S$619,"Despesa",Jan!$F$5:$F$619,CPagar!$D324,Jan!$J$5:$J$619,"Não Pago")</f>
        <v>0</v>
      </c>
      <c r="F324" s="65">
        <f>SUMIFS(Fev!$I$5:$I$619,Fev!$S$5:$S$619,"Despesa",Fev!$F$5:$F$619,CPagar!$D324,Fev!$J$5:$J$619,"Não Pago")</f>
        <v>0</v>
      </c>
      <c r="G324" s="65">
        <f>SUMIFS(Mar!$I$5:$I$619,Mar!$S$5:$S$619,"Despesa",Mar!$F$5:$F$619,CPagar!$D324,Mar!$J$5:$J$619,"Não Pago")</f>
        <v>0</v>
      </c>
      <c r="H324" s="65">
        <f>SUMIFS(Abr!$I$5:$I$619,Abr!$S$5:$S$619,"Despesa",Abr!$F$5:$F$619,CPagar!$D324,Abr!$J$5:$J$619,"Não Pago")</f>
        <v>0</v>
      </c>
      <c r="I324" s="65">
        <f>SUMIFS(Mai!$I$5:$I$619,Mai!$S$5:$S$619,"Despesa",Mai!$F$5:$F$619,CPagar!$D324,Mai!$J$5:$J$619,"Não Pago")</f>
        <v>0</v>
      </c>
      <c r="J324" s="65">
        <f>SUMIFS(Jun!$I$5:$I$619,Jun!$S$5:$S$619,"Despesa",Jun!$F$5:$F$619,CPagar!$D324,Jun!$J$5:$J$619,"Não Pago")</f>
        <v>0</v>
      </c>
      <c r="K324" s="65">
        <f>SUMIFS(Jul!$I$5:$I$619,Jul!$S$5:$S$619,"Despesa",Jul!$F$5:$F$619,CPagar!$D324,Jul!$J$5:$J$619,"Não Pago")</f>
        <v>0</v>
      </c>
      <c r="L324" s="65">
        <f>SUMIFS(Ago!$I$5:$I$619,Ago!$S$5:$S$619,"Despesa",Ago!$F$5:$F$619,CPagar!$D324,Ago!$J$5:$J$619,"Não Pago")</f>
        <v>0</v>
      </c>
      <c r="M324" s="65">
        <f>SUMIFS(Set!$I$5:$I$619,Set!$S$5:$S$619,"Despesa",Set!$F$5:$F$619,CPagar!$D324,Set!$J$5:$J$619,"Não Pago")</f>
        <v>0</v>
      </c>
      <c r="N324" s="65">
        <f>SUMIFS(Out!$I$5:$I$619,Out!$S$5:$S$619,"Despesa",Out!$F$5:$F$619,CPagar!$D324,Out!$J$5:$J$619,"Não Pago")</f>
        <v>0</v>
      </c>
      <c r="O324" s="65">
        <f>SUMIFS(Nov!$I$5:$I$619,Nov!$S$5:$S$619,"Despesa",Nov!$F$5:$F$619,CPagar!$D324,Nov!$J$5:$J$619,"Não Pago")</f>
        <v>0</v>
      </c>
      <c r="P324" s="65">
        <f>SUMIFS(Dez!$I$5:$I$619,Dez!$S$5:$S$619,"Despesa",Dez!$F$5:$F$619,CPagar!$D324,Dez!$J$5:$J$619,"Não Pago")</f>
        <v>0</v>
      </c>
      <c r="Q324" s="62">
        <f t="shared" si="44"/>
        <v>0</v>
      </c>
    </row>
    <row r="325" spans="3:17" ht="28.5" customHeight="1" thickTop="1" thickBot="1" x14ac:dyDescent="0.25">
      <c r="C325" s="45" t="str">
        <f>'PC Despesas'!L20</f>
        <v>5.4.16</v>
      </c>
      <c r="D325" s="46" t="str">
        <f>VLOOKUP(C325,'PC Despesas'!$L$5:$M$103,2,FALSE)</f>
        <v>-</v>
      </c>
      <c r="E325" s="65">
        <f>SUMIFS(Jan!$I$5:$I$619,Jan!$S$5:$S$619,"Despesa",Jan!$F$5:$F$619,CPagar!$D325,Jan!$J$5:$J$619,"Não Pago")</f>
        <v>0</v>
      </c>
      <c r="F325" s="65">
        <f>SUMIFS(Fev!$I$5:$I$619,Fev!$S$5:$S$619,"Despesa",Fev!$F$5:$F$619,CPagar!$D325,Fev!$J$5:$J$619,"Não Pago")</f>
        <v>0</v>
      </c>
      <c r="G325" s="65">
        <f>SUMIFS(Mar!$I$5:$I$619,Mar!$S$5:$S$619,"Despesa",Mar!$F$5:$F$619,CPagar!$D325,Mar!$J$5:$J$619,"Não Pago")</f>
        <v>0</v>
      </c>
      <c r="H325" s="65">
        <f>SUMIFS(Abr!$I$5:$I$619,Abr!$S$5:$S$619,"Despesa",Abr!$F$5:$F$619,CPagar!$D325,Abr!$J$5:$J$619,"Não Pago")</f>
        <v>0</v>
      </c>
      <c r="I325" s="65">
        <f>SUMIFS(Mai!$I$5:$I$619,Mai!$S$5:$S$619,"Despesa",Mai!$F$5:$F$619,CPagar!$D325,Mai!$J$5:$J$619,"Não Pago")</f>
        <v>0</v>
      </c>
      <c r="J325" s="65">
        <f>SUMIFS(Jun!$I$5:$I$619,Jun!$S$5:$S$619,"Despesa",Jun!$F$5:$F$619,CPagar!$D325,Jun!$J$5:$J$619,"Não Pago")</f>
        <v>0</v>
      </c>
      <c r="K325" s="65">
        <f>SUMIFS(Jul!$I$5:$I$619,Jul!$S$5:$S$619,"Despesa",Jul!$F$5:$F$619,CPagar!$D325,Jul!$J$5:$J$619,"Não Pago")</f>
        <v>0</v>
      </c>
      <c r="L325" s="65">
        <f>SUMIFS(Ago!$I$5:$I$619,Ago!$S$5:$S$619,"Despesa",Ago!$F$5:$F$619,CPagar!$D325,Ago!$J$5:$J$619,"Não Pago")</f>
        <v>0</v>
      </c>
      <c r="M325" s="65">
        <f>SUMIFS(Set!$I$5:$I$619,Set!$S$5:$S$619,"Despesa",Set!$F$5:$F$619,CPagar!$D325,Set!$J$5:$J$619,"Não Pago")</f>
        <v>0</v>
      </c>
      <c r="N325" s="65">
        <f>SUMIFS(Out!$I$5:$I$619,Out!$S$5:$S$619,"Despesa",Out!$F$5:$F$619,CPagar!$D325,Out!$J$5:$J$619,"Não Pago")</f>
        <v>0</v>
      </c>
      <c r="O325" s="65">
        <f>SUMIFS(Nov!$I$5:$I$619,Nov!$S$5:$S$619,"Despesa",Nov!$F$5:$F$619,CPagar!$D325,Nov!$J$5:$J$619,"Não Pago")</f>
        <v>0</v>
      </c>
      <c r="P325" s="65">
        <f>SUMIFS(Dez!$I$5:$I$619,Dez!$S$5:$S$619,"Despesa",Dez!$F$5:$F$619,CPagar!$D325,Dez!$J$5:$J$619,"Não Pago")</f>
        <v>0</v>
      </c>
      <c r="Q325" s="62">
        <f t="shared" si="44"/>
        <v>0</v>
      </c>
    </row>
    <row r="326" spans="3:17" ht="28.5" customHeight="1" thickTop="1" thickBot="1" x14ac:dyDescent="0.25">
      <c r="C326" s="45" t="str">
        <f>'PC Despesas'!L21</f>
        <v>5.4.17</v>
      </c>
      <c r="D326" s="46" t="str">
        <f>VLOOKUP(C326,'PC Despesas'!$L$5:$M$103,2,FALSE)</f>
        <v>-</v>
      </c>
      <c r="E326" s="65">
        <f>SUMIFS(Jan!$I$5:$I$619,Jan!$S$5:$S$619,"Despesa",Jan!$F$5:$F$619,CPagar!$D326,Jan!$J$5:$J$619,"Não Pago")</f>
        <v>0</v>
      </c>
      <c r="F326" s="65">
        <f>SUMIFS(Fev!$I$5:$I$619,Fev!$S$5:$S$619,"Despesa",Fev!$F$5:$F$619,CPagar!$D326,Fev!$J$5:$J$619,"Não Pago")</f>
        <v>0</v>
      </c>
      <c r="G326" s="65">
        <f>SUMIFS(Mar!$I$5:$I$619,Mar!$S$5:$S$619,"Despesa",Mar!$F$5:$F$619,CPagar!$D326,Mar!$J$5:$J$619,"Não Pago")</f>
        <v>0</v>
      </c>
      <c r="H326" s="65">
        <f>SUMIFS(Abr!$I$5:$I$619,Abr!$S$5:$S$619,"Despesa",Abr!$F$5:$F$619,CPagar!$D326,Abr!$J$5:$J$619,"Não Pago")</f>
        <v>0</v>
      </c>
      <c r="I326" s="65">
        <f>SUMIFS(Mai!$I$5:$I$619,Mai!$S$5:$S$619,"Despesa",Mai!$F$5:$F$619,CPagar!$D326,Mai!$J$5:$J$619,"Não Pago")</f>
        <v>0</v>
      </c>
      <c r="J326" s="65">
        <f>SUMIFS(Jun!$I$5:$I$619,Jun!$S$5:$S$619,"Despesa",Jun!$F$5:$F$619,CPagar!$D326,Jun!$J$5:$J$619,"Não Pago")</f>
        <v>0</v>
      </c>
      <c r="K326" s="65">
        <f>SUMIFS(Jul!$I$5:$I$619,Jul!$S$5:$S$619,"Despesa",Jul!$F$5:$F$619,CPagar!$D326,Jul!$J$5:$J$619,"Não Pago")</f>
        <v>0</v>
      </c>
      <c r="L326" s="65">
        <f>SUMIFS(Ago!$I$5:$I$619,Ago!$S$5:$S$619,"Despesa",Ago!$F$5:$F$619,CPagar!$D326,Ago!$J$5:$J$619,"Não Pago")</f>
        <v>0</v>
      </c>
      <c r="M326" s="65">
        <f>SUMIFS(Set!$I$5:$I$619,Set!$S$5:$S$619,"Despesa",Set!$F$5:$F$619,CPagar!$D326,Set!$J$5:$J$619,"Não Pago")</f>
        <v>0</v>
      </c>
      <c r="N326" s="65">
        <f>SUMIFS(Out!$I$5:$I$619,Out!$S$5:$S$619,"Despesa",Out!$F$5:$F$619,CPagar!$D326,Out!$J$5:$J$619,"Não Pago")</f>
        <v>0</v>
      </c>
      <c r="O326" s="65">
        <f>SUMIFS(Nov!$I$5:$I$619,Nov!$S$5:$S$619,"Despesa",Nov!$F$5:$F$619,CPagar!$D326,Nov!$J$5:$J$619,"Não Pago")</f>
        <v>0</v>
      </c>
      <c r="P326" s="65">
        <f>SUMIFS(Dez!$I$5:$I$619,Dez!$S$5:$S$619,"Despesa",Dez!$F$5:$F$619,CPagar!$D326,Dez!$J$5:$J$619,"Não Pago")</f>
        <v>0</v>
      </c>
      <c r="Q326" s="62">
        <f t="shared" si="44"/>
        <v>0</v>
      </c>
    </row>
    <row r="327" spans="3:17" ht="28.5" customHeight="1" thickTop="1" thickBot="1" x14ac:dyDescent="0.25">
      <c r="C327" s="45" t="str">
        <f>'PC Despesas'!L22</f>
        <v>5.4.18</v>
      </c>
      <c r="D327" s="46" t="str">
        <f>VLOOKUP(C327,'PC Despesas'!$L$5:$M$103,2,FALSE)</f>
        <v>-</v>
      </c>
      <c r="E327" s="65">
        <f>SUMIFS(Jan!$I$5:$I$619,Jan!$S$5:$S$619,"Despesa",Jan!$F$5:$F$619,CPagar!$D327,Jan!$J$5:$J$619,"Não Pago")</f>
        <v>0</v>
      </c>
      <c r="F327" s="65">
        <f>SUMIFS(Fev!$I$5:$I$619,Fev!$S$5:$S$619,"Despesa",Fev!$F$5:$F$619,CPagar!$D327,Fev!$J$5:$J$619,"Não Pago")</f>
        <v>0</v>
      </c>
      <c r="G327" s="65">
        <f>SUMIFS(Mar!$I$5:$I$619,Mar!$S$5:$S$619,"Despesa",Mar!$F$5:$F$619,CPagar!$D327,Mar!$J$5:$J$619,"Não Pago")</f>
        <v>0</v>
      </c>
      <c r="H327" s="65">
        <f>SUMIFS(Abr!$I$5:$I$619,Abr!$S$5:$S$619,"Despesa",Abr!$F$5:$F$619,CPagar!$D327,Abr!$J$5:$J$619,"Não Pago")</f>
        <v>0</v>
      </c>
      <c r="I327" s="65">
        <f>SUMIFS(Mai!$I$5:$I$619,Mai!$S$5:$S$619,"Despesa",Mai!$F$5:$F$619,CPagar!$D327,Mai!$J$5:$J$619,"Não Pago")</f>
        <v>0</v>
      </c>
      <c r="J327" s="65">
        <f>SUMIFS(Jun!$I$5:$I$619,Jun!$S$5:$S$619,"Despesa",Jun!$F$5:$F$619,CPagar!$D327,Jun!$J$5:$J$619,"Não Pago")</f>
        <v>0</v>
      </c>
      <c r="K327" s="65">
        <f>SUMIFS(Jul!$I$5:$I$619,Jul!$S$5:$S$619,"Despesa",Jul!$F$5:$F$619,CPagar!$D327,Jul!$J$5:$J$619,"Não Pago")</f>
        <v>0</v>
      </c>
      <c r="L327" s="65">
        <f>SUMIFS(Ago!$I$5:$I$619,Ago!$S$5:$S$619,"Despesa",Ago!$F$5:$F$619,CPagar!$D327,Ago!$J$5:$J$619,"Não Pago")</f>
        <v>0</v>
      </c>
      <c r="M327" s="65">
        <f>SUMIFS(Set!$I$5:$I$619,Set!$S$5:$S$619,"Despesa",Set!$F$5:$F$619,CPagar!$D327,Set!$J$5:$J$619,"Não Pago")</f>
        <v>0</v>
      </c>
      <c r="N327" s="65">
        <f>SUMIFS(Out!$I$5:$I$619,Out!$S$5:$S$619,"Despesa",Out!$F$5:$F$619,CPagar!$D327,Out!$J$5:$J$619,"Não Pago")</f>
        <v>0</v>
      </c>
      <c r="O327" s="65">
        <f>SUMIFS(Nov!$I$5:$I$619,Nov!$S$5:$S$619,"Despesa",Nov!$F$5:$F$619,CPagar!$D327,Nov!$J$5:$J$619,"Não Pago")</f>
        <v>0</v>
      </c>
      <c r="P327" s="65">
        <f>SUMIFS(Dez!$I$5:$I$619,Dez!$S$5:$S$619,"Despesa",Dez!$F$5:$F$619,CPagar!$D327,Dez!$J$5:$J$619,"Não Pago")</f>
        <v>0</v>
      </c>
      <c r="Q327" s="62">
        <f t="shared" si="44"/>
        <v>0</v>
      </c>
    </row>
    <row r="328" spans="3:17" ht="28.5" customHeight="1" thickTop="1" thickBot="1" x14ac:dyDescent="0.25">
      <c r="C328" s="45" t="str">
        <f>'PC Despesas'!L23</f>
        <v>5.4.19</v>
      </c>
      <c r="D328" s="46" t="str">
        <f>VLOOKUP(C328,'PC Despesas'!$L$5:$M$103,2,FALSE)</f>
        <v>-</v>
      </c>
      <c r="E328" s="65">
        <f>SUMIFS(Jan!$I$5:$I$619,Jan!$S$5:$S$619,"Despesa",Jan!$F$5:$F$619,CPagar!$D328,Jan!$J$5:$J$619,"Não Pago")</f>
        <v>0</v>
      </c>
      <c r="F328" s="65">
        <f>SUMIFS(Fev!$I$5:$I$619,Fev!$S$5:$S$619,"Despesa",Fev!$F$5:$F$619,CPagar!$D328,Fev!$J$5:$J$619,"Não Pago")</f>
        <v>0</v>
      </c>
      <c r="G328" s="65">
        <f>SUMIFS(Mar!$I$5:$I$619,Mar!$S$5:$S$619,"Despesa",Mar!$F$5:$F$619,CPagar!$D328,Mar!$J$5:$J$619,"Não Pago")</f>
        <v>0</v>
      </c>
      <c r="H328" s="65">
        <f>SUMIFS(Abr!$I$5:$I$619,Abr!$S$5:$S$619,"Despesa",Abr!$F$5:$F$619,CPagar!$D328,Abr!$J$5:$J$619,"Não Pago")</f>
        <v>0</v>
      </c>
      <c r="I328" s="65">
        <f>SUMIFS(Mai!$I$5:$I$619,Mai!$S$5:$S$619,"Despesa",Mai!$F$5:$F$619,CPagar!$D328,Mai!$J$5:$J$619,"Não Pago")</f>
        <v>0</v>
      </c>
      <c r="J328" s="65">
        <f>SUMIFS(Jun!$I$5:$I$619,Jun!$S$5:$S$619,"Despesa",Jun!$F$5:$F$619,CPagar!$D328,Jun!$J$5:$J$619,"Não Pago")</f>
        <v>0</v>
      </c>
      <c r="K328" s="65">
        <f>SUMIFS(Jul!$I$5:$I$619,Jul!$S$5:$S$619,"Despesa",Jul!$F$5:$F$619,CPagar!$D328,Jul!$J$5:$J$619,"Não Pago")</f>
        <v>0</v>
      </c>
      <c r="L328" s="65">
        <f>SUMIFS(Ago!$I$5:$I$619,Ago!$S$5:$S$619,"Despesa",Ago!$F$5:$F$619,CPagar!$D328,Ago!$J$5:$J$619,"Não Pago")</f>
        <v>0</v>
      </c>
      <c r="M328" s="65">
        <f>SUMIFS(Set!$I$5:$I$619,Set!$S$5:$S$619,"Despesa",Set!$F$5:$F$619,CPagar!$D328,Set!$J$5:$J$619,"Não Pago")</f>
        <v>0</v>
      </c>
      <c r="N328" s="65">
        <f>SUMIFS(Out!$I$5:$I$619,Out!$S$5:$S$619,"Despesa",Out!$F$5:$F$619,CPagar!$D328,Out!$J$5:$J$619,"Não Pago")</f>
        <v>0</v>
      </c>
      <c r="O328" s="65">
        <f>SUMIFS(Nov!$I$5:$I$619,Nov!$S$5:$S$619,"Despesa",Nov!$F$5:$F$619,CPagar!$D328,Nov!$J$5:$J$619,"Não Pago")</f>
        <v>0</v>
      </c>
      <c r="P328" s="65">
        <f>SUMIFS(Dez!$I$5:$I$619,Dez!$S$5:$S$619,"Despesa",Dez!$F$5:$F$619,CPagar!$D328,Dez!$J$5:$J$619,"Não Pago")</f>
        <v>0</v>
      </c>
      <c r="Q328" s="62">
        <f t="shared" si="44"/>
        <v>0</v>
      </c>
    </row>
    <row r="329" spans="3:17" ht="28.5" customHeight="1" thickTop="1" thickBot="1" x14ac:dyDescent="0.25">
      <c r="C329" s="45" t="str">
        <f>'PC Despesas'!L24</f>
        <v>5.4.20</v>
      </c>
      <c r="D329" s="46" t="str">
        <f>VLOOKUP(C329,'PC Despesas'!$L$5:$M$103,2,FALSE)</f>
        <v>-</v>
      </c>
      <c r="E329" s="65">
        <f>SUMIFS(Jan!$I$5:$I$619,Jan!$S$5:$S$619,"Despesa",Jan!$F$5:$F$619,CPagar!$D329,Jan!$J$5:$J$619,"Não Pago")</f>
        <v>0</v>
      </c>
      <c r="F329" s="65">
        <f>SUMIFS(Fev!$I$5:$I$619,Fev!$S$5:$S$619,"Despesa",Fev!$F$5:$F$619,CPagar!$D329,Fev!$J$5:$J$619,"Não Pago")</f>
        <v>0</v>
      </c>
      <c r="G329" s="65">
        <f>SUMIFS(Mar!$I$5:$I$619,Mar!$S$5:$S$619,"Despesa",Mar!$F$5:$F$619,CPagar!$D329,Mar!$J$5:$J$619,"Não Pago")</f>
        <v>0</v>
      </c>
      <c r="H329" s="65">
        <f>SUMIFS(Abr!$I$5:$I$619,Abr!$S$5:$S$619,"Despesa",Abr!$F$5:$F$619,CPagar!$D329,Abr!$J$5:$J$619,"Não Pago")</f>
        <v>0</v>
      </c>
      <c r="I329" s="65">
        <f>SUMIFS(Mai!$I$5:$I$619,Mai!$S$5:$S$619,"Despesa",Mai!$F$5:$F$619,CPagar!$D329,Mai!$J$5:$J$619,"Não Pago")</f>
        <v>0</v>
      </c>
      <c r="J329" s="65">
        <f>SUMIFS(Jun!$I$5:$I$619,Jun!$S$5:$S$619,"Despesa",Jun!$F$5:$F$619,CPagar!$D329,Jun!$J$5:$J$619,"Não Pago")</f>
        <v>0</v>
      </c>
      <c r="K329" s="65">
        <f>SUMIFS(Jul!$I$5:$I$619,Jul!$S$5:$S$619,"Despesa",Jul!$F$5:$F$619,CPagar!$D329,Jul!$J$5:$J$619,"Não Pago")</f>
        <v>0</v>
      </c>
      <c r="L329" s="65">
        <f>SUMIFS(Ago!$I$5:$I$619,Ago!$S$5:$S$619,"Despesa",Ago!$F$5:$F$619,CPagar!$D329,Ago!$J$5:$J$619,"Não Pago")</f>
        <v>0</v>
      </c>
      <c r="M329" s="65">
        <f>SUMIFS(Set!$I$5:$I$619,Set!$S$5:$S$619,"Despesa",Set!$F$5:$F$619,CPagar!$D329,Set!$J$5:$J$619,"Não Pago")</f>
        <v>0</v>
      </c>
      <c r="N329" s="65">
        <f>SUMIFS(Out!$I$5:$I$619,Out!$S$5:$S$619,"Despesa",Out!$F$5:$F$619,CPagar!$D329,Out!$J$5:$J$619,"Não Pago")</f>
        <v>0</v>
      </c>
      <c r="O329" s="65">
        <f>SUMIFS(Nov!$I$5:$I$619,Nov!$S$5:$S$619,"Despesa",Nov!$F$5:$F$619,CPagar!$D329,Nov!$J$5:$J$619,"Não Pago")</f>
        <v>0</v>
      </c>
      <c r="P329" s="65">
        <f>SUMIFS(Dez!$I$5:$I$619,Dez!$S$5:$S$619,"Despesa",Dez!$F$5:$F$619,CPagar!$D329,Dez!$J$5:$J$619,"Não Pago")</f>
        <v>0</v>
      </c>
      <c r="Q329" s="62">
        <f t="shared" si="44"/>
        <v>0</v>
      </c>
    </row>
    <row r="330" spans="3:17" ht="28.5" customHeight="1" thickTop="1" thickBot="1" x14ac:dyDescent="0.25">
      <c r="C330" s="45" t="str">
        <f>'PC Despesas'!L25</f>
        <v>5.4.21</v>
      </c>
      <c r="D330" s="46" t="str">
        <f>VLOOKUP(C330,'PC Despesas'!$L$5:$M$103,2,FALSE)</f>
        <v>-</v>
      </c>
      <c r="E330" s="65">
        <f>SUMIFS(Jan!$I$5:$I$619,Jan!$S$5:$S$619,"Despesa",Jan!$F$5:$F$619,CPagar!$D330,Jan!$J$5:$J$619,"Não Pago")</f>
        <v>0</v>
      </c>
      <c r="F330" s="65">
        <f>SUMIFS(Fev!$I$5:$I$619,Fev!$S$5:$S$619,"Despesa",Fev!$F$5:$F$619,CPagar!$D330,Fev!$J$5:$J$619,"Não Pago")</f>
        <v>0</v>
      </c>
      <c r="G330" s="65">
        <f>SUMIFS(Mar!$I$5:$I$619,Mar!$S$5:$S$619,"Despesa",Mar!$F$5:$F$619,CPagar!$D330,Mar!$J$5:$J$619,"Não Pago")</f>
        <v>0</v>
      </c>
      <c r="H330" s="65">
        <f>SUMIFS(Abr!$I$5:$I$619,Abr!$S$5:$S$619,"Despesa",Abr!$F$5:$F$619,CPagar!$D330,Abr!$J$5:$J$619,"Não Pago")</f>
        <v>0</v>
      </c>
      <c r="I330" s="65">
        <f>SUMIFS(Mai!$I$5:$I$619,Mai!$S$5:$S$619,"Despesa",Mai!$F$5:$F$619,CPagar!$D330,Mai!$J$5:$J$619,"Não Pago")</f>
        <v>0</v>
      </c>
      <c r="J330" s="65">
        <f>SUMIFS(Jun!$I$5:$I$619,Jun!$S$5:$S$619,"Despesa",Jun!$F$5:$F$619,CPagar!$D330,Jun!$J$5:$J$619,"Não Pago")</f>
        <v>0</v>
      </c>
      <c r="K330" s="65">
        <f>SUMIFS(Jul!$I$5:$I$619,Jul!$S$5:$S$619,"Despesa",Jul!$F$5:$F$619,CPagar!$D330,Jul!$J$5:$J$619,"Não Pago")</f>
        <v>0</v>
      </c>
      <c r="L330" s="65">
        <f>SUMIFS(Ago!$I$5:$I$619,Ago!$S$5:$S$619,"Despesa",Ago!$F$5:$F$619,CPagar!$D330,Ago!$J$5:$J$619,"Não Pago")</f>
        <v>0</v>
      </c>
      <c r="M330" s="65">
        <f>SUMIFS(Set!$I$5:$I$619,Set!$S$5:$S$619,"Despesa",Set!$F$5:$F$619,CPagar!$D330,Set!$J$5:$J$619,"Não Pago")</f>
        <v>0</v>
      </c>
      <c r="N330" s="65">
        <f>SUMIFS(Out!$I$5:$I$619,Out!$S$5:$S$619,"Despesa",Out!$F$5:$F$619,CPagar!$D330,Out!$J$5:$J$619,"Não Pago")</f>
        <v>0</v>
      </c>
      <c r="O330" s="65">
        <f>SUMIFS(Nov!$I$5:$I$619,Nov!$S$5:$S$619,"Despesa",Nov!$F$5:$F$619,CPagar!$D330,Nov!$J$5:$J$619,"Não Pago")</f>
        <v>0</v>
      </c>
      <c r="P330" s="65">
        <f>SUMIFS(Dez!$I$5:$I$619,Dez!$S$5:$S$619,"Despesa",Dez!$F$5:$F$619,CPagar!$D330,Dez!$J$5:$J$619,"Não Pago")</f>
        <v>0</v>
      </c>
      <c r="Q330" s="62">
        <f t="shared" si="44"/>
        <v>0</v>
      </c>
    </row>
    <row r="331" spans="3:17" ht="28.5" customHeight="1" thickTop="1" thickBot="1" x14ac:dyDescent="0.25">
      <c r="C331" s="45" t="str">
        <f>'PC Despesas'!L26</f>
        <v>5.4.22</v>
      </c>
      <c r="D331" s="46" t="str">
        <f>VLOOKUP(C331,'PC Despesas'!$L$5:$M$103,2,FALSE)</f>
        <v>-</v>
      </c>
      <c r="E331" s="65">
        <f>SUMIFS(Jan!$I$5:$I$619,Jan!$S$5:$S$619,"Despesa",Jan!$F$5:$F$619,CPagar!$D331,Jan!$J$5:$J$619,"Não Pago")</f>
        <v>0</v>
      </c>
      <c r="F331" s="65">
        <f>SUMIFS(Fev!$I$5:$I$619,Fev!$S$5:$S$619,"Despesa",Fev!$F$5:$F$619,CPagar!$D331,Fev!$J$5:$J$619,"Não Pago")</f>
        <v>0</v>
      </c>
      <c r="G331" s="65">
        <f>SUMIFS(Mar!$I$5:$I$619,Mar!$S$5:$S$619,"Despesa",Mar!$F$5:$F$619,CPagar!$D331,Mar!$J$5:$J$619,"Não Pago")</f>
        <v>0</v>
      </c>
      <c r="H331" s="65">
        <f>SUMIFS(Abr!$I$5:$I$619,Abr!$S$5:$S$619,"Despesa",Abr!$F$5:$F$619,CPagar!$D331,Abr!$J$5:$J$619,"Não Pago")</f>
        <v>0</v>
      </c>
      <c r="I331" s="65">
        <f>SUMIFS(Mai!$I$5:$I$619,Mai!$S$5:$S$619,"Despesa",Mai!$F$5:$F$619,CPagar!$D331,Mai!$J$5:$J$619,"Não Pago")</f>
        <v>0</v>
      </c>
      <c r="J331" s="65">
        <f>SUMIFS(Jun!$I$5:$I$619,Jun!$S$5:$S$619,"Despesa",Jun!$F$5:$F$619,CPagar!$D331,Jun!$J$5:$J$619,"Não Pago")</f>
        <v>0</v>
      </c>
      <c r="K331" s="65">
        <f>SUMIFS(Jul!$I$5:$I$619,Jul!$S$5:$S$619,"Despesa",Jul!$F$5:$F$619,CPagar!$D331,Jul!$J$5:$J$619,"Não Pago")</f>
        <v>0</v>
      </c>
      <c r="L331" s="65">
        <f>SUMIFS(Ago!$I$5:$I$619,Ago!$S$5:$S$619,"Despesa",Ago!$F$5:$F$619,CPagar!$D331,Ago!$J$5:$J$619,"Não Pago")</f>
        <v>0</v>
      </c>
      <c r="M331" s="65">
        <f>SUMIFS(Set!$I$5:$I$619,Set!$S$5:$S$619,"Despesa",Set!$F$5:$F$619,CPagar!$D331,Set!$J$5:$J$619,"Não Pago")</f>
        <v>0</v>
      </c>
      <c r="N331" s="65">
        <f>SUMIFS(Out!$I$5:$I$619,Out!$S$5:$S$619,"Despesa",Out!$F$5:$F$619,CPagar!$D331,Out!$J$5:$J$619,"Não Pago")</f>
        <v>0</v>
      </c>
      <c r="O331" s="65">
        <f>SUMIFS(Nov!$I$5:$I$619,Nov!$S$5:$S$619,"Despesa",Nov!$F$5:$F$619,CPagar!$D331,Nov!$J$5:$J$619,"Não Pago")</f>
        <v>0</v>
      </c>
      <c r="P331" s="65">
        <f>SUMIFS(Dez!$I$5:$I$619,Dez!$S$5:$S$619,"Despesa",Dez!$F$5:$F$619,CPagar!$D331,Dez!$J$5:$J$619,"Não Pago")</f>
        <v>0</v>
      </c>
      <c r="Q331" s="62">
        <f t="shared" si="44"/>
        <v>0</v>
      </c>
    </row>
    <row r="332" spans="3:17" ht="28.5" customHeight="1" thickTop="1" thickBot="1" x14ac:dyDescent="0.25">
      <c r="C332" s="45" t="str">
        <f>'PC Despesas'!L27</f>
        <v>5.4.23</v>
      </c>
      <c r="D332" s="46" t="str">
        <f>VLOOKUP(C332,'PC Despesas'!$L$5:$M$103,2,FALSE)</f>
        <v>-</v>
      </c>
      <c r="E332" s="65">
        <f>SUMIFS(Jan!$I$5:$I$619,Jan!$S$5:$S$619,"Despesa",Jan!$F$5:$F$619,CPagar!$D332,Jan!$J$5:$J$619,"Não Pago")</f>
        <v>0</v>
      </c>
      <c r="F332" s="65">
        <f>SUMIFS(Fev!$I$5:$I$619,Fev!$S$5:$S$619,"Despesa",Fev!$F$5:$F$619,CPagar!$D332,Fev!$J$5:$J$619,"Não Pago")</f>
        <v>0</v>
      </c>
      <c r="G332" s="65">
        <f>SUMIFS(Mar!$I$5:$I$619,Mar!$S$5:$S$619,"Despesa",Mar!$F$5:$F$619,CPagar!$D332,Mar!$J$5:$J$619,"Não Pago")</f>
        <v>0</v>
      </c>
      <c r="H332" s="65">
        <f>SUMIFS(Abr!$I$5:$I$619,Abr!$S$5:$S$619,"Despesa",Abr!$F$5:$F$619,CPagar!$D332,Abr!$J$5:$J$619,"Não Pago")</f>
        <v>0</v>
      </c>
      <c r="I332" s="65">
        <f>SUMIFS(Mai!$I$5:$I$619,Mai!$S$5:$S$619,"Despesa",Mai!$F$5:$F$619,CPagar!$D332,Mai!$J$5:$J$619,"Não Pago")</f>
        <v>0</v>
      </c>
      <c r="J332" s="65">
        <f>SUMIFS(Jun!$I$5:$I$619,Jun!$S$5:$S$619,"Despesa",Jun!$F$5:$F$619,CPagar!$D332,Jun!$J$5:$J$619,"Não Pago")</f>
        <v>0</v>
      </c>
      <c r="K332" s="65">
        <f>SUMIFS(Jul!$I$5:$I$619,Jul!$S$5:$S$619,"Despesa",Jul!$F$5:$F$619,CPagar!$D332,Jul!$J$5:$J$619,"Não Pago")</f>
        <v>0</v>
      </c>
      <c r="L332" s="65">
        <f>SUMIFS(Ago!$I$5:$I$619,Ago!$S$5:$S$619,"Despesa",Ago!$F$5:$F$619,CPagar!$D332,Ago!$J$5:$J$619,"Não Pago")</f>
        <v>0</v>
      </c>
      <c r="M332" s="65">
        <f>SUMIFS(Set!$I$5:$I$619,Set!$S$5:$S$619,"Despesa",Set!$F$5:$F$619,CPagar!$D332,Set!$J$5:$J$619,"Não Pago")</f>
        <v>0</v>
      </c>
      <c r="N332" s="65">
        <f>SUMIFS(Out!$I$5:$I$619,Out!$S$5:$S$619,"Despesa",Out!$F$5:$F$619,CPagar!$D332,Out!$J$5:$J$619,"Não Pago")</f>
        <v>0</v>
      </c>
      <c r="O332" s="65">
        <f>SUMIFS(Nov!$I$5:$I$619,Nov!$S$5:$S$619,"Despesa",Nov!$F$5:$F$619,CPagar!$D332,Nov!$J$5:$J$619,"Não Pago")</f>
        <v>0</v>
      </c>
      <c r="P332" s="65">
        <f>SUMIFS(Dez!$I$5:$I$619,Dez!$S$5:$S$619,"Despesa",Dez!$F$5:$F$619,CPagar!$D332,Dez!$J$5:$J$619,"Não Pago")</f>
        <v>0</v>
      </c>
      <c r="Q332" s="62">
        <f t="shared" si="44"/>
        <v>0</v>
      </c>
    </row>
    <row r="333" spans="3:17" ht="28.5" customHeight="1" thickTop="1" thickBot="1" x14ac:dyDescent="0.25">
      <c r="C333" s="45" t="str">
        <f>'PC Despesas'!L28</f>
        <v>5.4.24</v>
      </c>
      <c r="D333" s="46" t="str">
        <f>VLOOKUP(C333,'PC Despesas'!$L$5:$M$103,2,FALSE)</f>
        <v>-</v>
      </c>
      <c r="E333" s="65">
        <f>SUMIFS(Jan!$I$5:$I$619,Jan!$S$5:$S$619,"Despesa",Jan!$F$5:$F$619,CPagar!$D333,Jan!$J$5:$J$619,"Não Pago")</f>
        <v>0</v>
      </c>
      <c r="F333" s="65">
        <f>SUMIFS(Fev!$I$5:$I$619,Fev!$S$5:$S$619,"Despesa",Fev!$F$5:$F$619,CPagar!$D333,Fev!$J$5:$J$619,"Não Pago")</f>
        <v>0</v>
      </c>
      <c r="G333" s="65">
        <f>SUMIFS(Mar!$I$5:$I$619,Mar!$S$5:$S$619,"Despesa",Mar!$F$5:$F$619,CPagar!$D333,Mar!$J$5:$J$619,"Não Pago")</f>
        <v>0</v>
      </c>
      <c r="H333" s="65">
        <f>SUMIFS(Abr!$I$5:$I$619,Abr!$S$5:$S$619,"Despesa",Abr!$F$5:$F$619,CPagar!$D333,Abr!$J$5:$J$619,"Não Pago")</f>
        <v>0</v>
      </c>
      <c r="I333" s="65">
        <f>SUMIFS(Mai!$I$5:$I$619,Mai!$S$5:$S$619,"Despesa",Mai!$F$5:$F$619,CPagar!$D333,Mai!$J$5:$J$619,"Não Pago")</f>
        <v>0</v>
      </c>
      <c r="J333" s="65">
        <f>SUMIFS(Jun!$I$5:$I$619,Jun!$S$5:$S$619,"Despesa",Jun!$F$5:$F$619,CPagar!$D333,Jun!$J$5:$J$619,"Não Pago")</f>
        <v>0</v>
      </c>
      <c r="K333" s="65">
        <f>SUMIFS(Jul!$I$5:$I$619,Jul!$S$5:$S$619,"Despesa",Jul!$F$5:$F$619,CPagar!$D333,Jul!$J$5:$J$619,"Não Pago")</f>
        <v>0</v>
      </c>
      <c r="L333" s="65">
        <f>SUMIFS(Ago!$I$5:$I$619,Ago!$S$5:$S$619,"Despesa",Ago!$F$5:$F$619,CPagar!$D333,Ago!$J$5:$J$619,"Não Pago")</f>
        <v>0</v>
      </c>
      <c r="M333" s="65">
        <f>SUMIFS(Set!$I$5:$I$619,Set!$S$5:$S$619,"Despesa",Set!$F$5:$F$619,CPagar!$D333,Set!$J$5:$J$619,"Não Pago")</f>
        <v>0</v>
      </c>
      <c r="N333" s="65">
        <f>SUMIFS(Out!$I$5:$I$619,Out!$S$5:$S$619,"Despesa",Out!$F$5:$F$619,CPagar!$D333,Out!$J$5:$J$619,"Não Pago")</f>
        <v>0</v>
      </c>
      <c r="O333" s="65">
        <f>SUMIFS(Nov!$I$5:$I$619,Nov!$S$5:$S$619,"Despesa",Nov!$F$5:$F$619,CPagar!$D333,Nov!$J$5:$J$619,"Não Pago")</f>
        <v>0</v>
      </c>
      <c r="P333" s="65">
        <f>SUMIFS(Dez!$I$5:$I$619,Dez!$S$5:$S$619,"Despesa",Dez!$F$5:$F$619,CPagar!$D333,Dez!$J$5:$J$619,"Não Pago")</f>
        <v>0</v>
      </c>
      <c r="Q333" s="62">
        <f t="shared" si="44"/>
        <v>0</v>
      </c>
    </row>
    <row r="334" spans="3:17" ht="28.5" customHeight="1" thickTop="1" thickBot="1" x14ac:dyDescent="0.25">
      <c r="C334" s="45" t="str">
        <f>'PC Despesas'!L29</f>
        <v>5.4.25</v>
      </c>
      <c r="D334" s="46" t="str">
        <f>VLOOKUP(C334,'PC Despesas'!$L$5:$M$103,2,FALSE)</f>
        <v>-</v>
      </c>
      <c r="E334" s="65">
        <f>SUMIFS(Jan!$I$5:$I$619,Jan!$S$5:$S$619,"Despesa",Jan!$F$5:$F$619,CPagar!$D334,Jan!$J$5:$J$619,"Não Pago")</f>
        <v>0</v>
      </c>
      <c r="F334" s="65">
        <f>SUMIFS(Fev!$I$5:$I$619,Fev!$S$5:$S$619,"Despesa",Fev!$F$5:$F$619,CPagar!$D334,Fev!$J$5:$J$619,"Não Pago")</f>
        <v>0</v>
      </c>
      <c r="G334" s="65">
        <f>SUMIFS(Mar!$I$5:$I$619,Mar!$S$5:$S$619,"Despesa",Mar!$F$5:$F$619,CPagar!$D334,Mar!$J$5:$J$619,"Não Pago")</f>
        <v>0</v>
      </c>
      <c r="H334" s="65">
        <f>SUMIFS(Abr!$I$5:$I$619,Abr!$S$5:$S$619,"Despesa",Abr!$F$5:$F$619,CPagar!$D334,Abr!$J$5:$J$619,"Não Pago")</f>
        <v>0</v>
      </c>
      <c r="I334" s="65">
        <f>SUMIFS(Mai!$I$5:$I$619,Mai!$S$5:$S$619,"Despesa",Mai!$F$5:$F$619,CPagar!$D334,Mai!$J$5:$J$619,"Não Pago")</f>
        <v>0</v>
      </c>
      <c r="J334" s="65">
        <f>SUMIFS(Jun!$I$5:$I$619,Jun!$S$5:$S$619,"Despesa",Jun!$F$5:$F$619,CPagar!$D334,Jun!$J$5:$J$619,"Não Pago")</f>
        <v>0</v>
      </c>
      <c r="K334" s="65">
        <f>SUMIFS(Jul!$I$5:$I$619,Jul!$S$5:$S$619,"Despesa",Jul!$F$5:$F$619,CPagar!$D334,Jul!$J$5:$J$619,"Não Pago")</f>
        <v>0</v>
      </c>
      <c r="L334" s="65">
        <f>SUMIFS(Ago!$I$5:$I$619,Ago!$S$5:$S$619,"Despesa",Ago!$F$5:$F$619,CPagar!$D334,Ago!$J$5:$J$619,"Não Pago")</f>
        <v>0</v>
      </c>
      <c r="M334" s="65">
        <f>SUMIFS(Set!$I$5:$I$619,Set!$S$5:$S$619,"Despesa",Set!$F$5:$F$619,CPagar!$D334,Set!$J$5:$J$619,"Não Pago")</f>
        <v>0</v>
      </c>
      <c r="N334" s="65">
        <f>SUMIFS(Out!$I$5:$I$619,Out!$S$5:$S$619,"Despesa",Out!$F$5:$F$619,CPagar!$D334,Out!$J$5:$J$619,"Não Pago")</f>
        <v>0</v>
      </c>
      <c r="O334" s="65">
        <f>SUMIFS(Nov!$I$5:$I$619,Nov!$S$5:$S$619,"Despesa",Nov!$F$5:$F$619,CPagar!$D334,Nov!$J$5:$J$619,"Não Pago")</f>
        <v>0</v>
      </c>
      <c r="P334" s="65">
        <f>SUMIFS(Dez!$I$5:$I$619,Dez!$S$5:$S$619,"Despesa",Dez!$F$5:$F$619,CPagar!$D334,Dez!$J$5:$J$619,"Não Pago")</f>
        <v>0</v>
      </c>
      <c r="Q334" s="62">
        <f t="shared" si="44"/>
        <v>0</v>
      </c>
    </row>
    <row r="335" spans="3:17" ht="28.5" customHeight="1" thickTop="1" thickBot="1" x14ac:dyDescent="0.25">
      <c r="C335" s="45" t="str">
        <f>'PC Despesas'!L30</f>
        <v>5.4.26</v>
      </c>
      <c r="D335" s="46" t="str">
        <f>VLOOKUP(C335,'PC Despesas'!$L$5:$M$103,2,FALSE)</f>
        <v>-</v>
      </c>
      <c r="E335" s="65">
        <f>SUMIFS(Jan!$I$5:$I$619,Jan!$S$5:$S$619,"Despesa",Jan!$F$5:$F$619,CPagar!$D335,Jan!$J$5:$J$619,"Não Pago")</f>
        <v>0</v>
      </c>
      <c r="F335" s="65">
        <f>SUMIFS(Fev!$I$5:$I$619,Fev!$S$5:$S$619,"Despesa",Fev!$F$5:$F$619,CPagar!$D335,Fev!$J$5:$J$619,"Não Pago")</f>
        <v>0</v>
      </c>
      <c r="G335" s="65">
        <f>SUMIFS(Mar!$I$5:$I$619,Mar!$S$5:$S$619,"Despesa",Mar!$F$5:$F$619,CPagar!$D335,Mar!$J$5:$J$619,"Não Pago")</f>
        <v>0</v>
      </c>
      <c r="H335" s="65">
        <f>SUMIFS(Abr!$I$5:$I$619,Abr!$S$5:$S$619,"Despesa",Abr!$F$5:$F$619,CPagar!$D335,Abr!$J$5:$J$619,"Não Pago")</f>
        <v>0</v>
      </c>
      <c r="I335" s="65">
        <f>SUMIFS(Mai!$I$5:$I$619,Mai!$S$5:$S$619,"Despesa",Mai!$F$5:$F$619,CPagar!$D335,Mai!$J$5:$J$619,"Não Pago")</f>
        <v>0</v>
      </c>
      <c r="J335" s="65">
        <f>SUMIFS(Jun!$I$5:$I$619,Jun!$S$5:$S$619,"Despesa",Jun!$F$5:$F$619,CPagar!$D335,Jun!$J$5:$J$619,"Não Pago")</f>
        <v>0</v>
      </c>
      <c r="K335" s="65">
        <f>SUMIFS(Jul!$I$5:$I$619,Jul!$S$5:$S$619,"Despesa",Jul!$F$5:$F$619,CPagar!$D335,Jul!$J$5:$J$619,"Não Pago")</f>
        <v>0</v>
      </c>
      <c r="L335" s="65">
        <f>SUMIFS(Ago!$I$5:$I$619,Ago!$S$5:$S$619,"Despesa",Ago!$F$5:$F$619,CPagar!$D335,Ago!$J$5:$J$619,"Não Pago")</f>
        <v>0</v>
      </c>
      <c r="M335" s="65">
        <f>SUMIFS(Set!$I$5:$I$619,Set!$S$5:$S$619,"Despesa",Set!$F$5:$F$619,CPagar!$D335,Set!$J$5:$J$619,"Não Pago")</f>
        <v>0</v>
      </c>
      <c r="N335" s="65">
        <f>SUMIFS(Out!$I$5:$I$619,Out!$S$5:$S$619,"Despesa",Out!$F$5:$F$619,CPagar!$D335,Out!$J$5:$J$619,"Não Pago")</f>
        <v>0</v>
      </c>
      <c r="O335" s="65">
        <f>SUMIFS(Nov!$I$5:$I$619,Nov!$S$5:$S$619,"Despesa",Nov!$F$5:$F$619,CPagar!$D335,Nov!$J$5:$J$619,"Não Pago")</f>
        <v>0</v>
      </c>
      <c r="P335" s="65">
        <f>SUMIFS(Dez!$I$5:$I$619,Dez!$S$5:$S$619,"Despesa",Dez!$F$5:$F$619,CPagar!$D335,Dez!$J$5:$J$619,"Não Pago")</f>
        <v>0</v>
      </c>
      <c r="Q335" s="62">
        <f t="shared" si="44"/>
        <v>0</v>
      </c>
    </row>
    <row r="336" spans="3:17" ht="28.5" customHeight="1" thickTop="1" thickBot="1" x14ac:dyDescent="0.25">
      <c r="C336" s="45" t="str">
        <f>'PC Despesas'!L31</f>
        <v>5.4.27</v>
      </c>
      <c r="D336" s="46" t="str">
        <f>VLOOKUP(C336,'PC Despesas'!$L$5:$M$103,2,FALSE)</f>
        <v>-</v>
      </c>
      <c r="E336" s="65">
        <f>SUMIFS(Jan!$I$5:$I$619,Jan!$S$5:$S$619,"Despesa",Jan!$F$5:$F$619,CPagar!$D336,Jan!$J$5:$J$619,"Não Pago")</f>
        <v>0</v>
      </c>
      <c r="F336" s="65">
        <f>SUMIFS(Fev!$I$5:$I$619,Fev!$S$5:$S$619,"Despesa",Fev!$F$5:$F$619,CPagar!$D336,Fev!$J$5:$J$619,"Não Pago")</f>
        <v>0</v>
      </c>
      <c r="G336" s="65">
        <f>SUMIFS(Mar!$I$5:$I$619,Mar!$S$5:$S$619,"Despesa",Mar!$F$5:$F$619,CPagar!$D336,Mar!$J$5:$J$619,"Não Pago")</f>
        <v>0</v>
      </c>
      <c r="H336" s="65">
        <f>SUMIFS(Abr!$I$5:$I$619,Abr!$S$5:$S$619,"Despesa",Abr!$F$5:$F$619,CPagar!$D336,Abr!$J$5:$J$619,"Não Pago")</f>
        <v>0</v>
      </c>
      <c r="I336" s="65">
        <f>SUMIFS(Mai!$I$5:$I$619,Mai!$S$5:$S$619,"Despesa",Mai!$F$5:$F$619,CPagar!$D336,Mai!$J$5:$J$619,"Não Pago")</f>
        <v>0</v>
      </c>
      <c r="J336" s="65">
        <f>SUMIFS(Jun!$I$5:$I$619,Jun!$S$5:$S$619,"Despesa",Jun!$F$5:$F$619,CPagar!$D336,Jun!$J$5:$J$619,"Não Pago")</f>
        <v>0</v>
      </c>
      <c r="K336" s="65">
        <f>SUMIFS(Jul!$I$5:$I$619,Jul!$S$5:$S$619,"Despesa",Jul!$F$5:$F$619,CPagar!$D336,Jul!$J$5:$J$619,"Não Pago")</f>
        <v>0</v>
      </c>
      <c r="L336" s="65">
        <f>SUMIFS(Ago!$I$5:$I$619,Ago!$S$5:$S$619,"Despesa",Ago!$F$5:$F$619,CPagar!$D336,Ago!$J$5:$J$619,"Não Pago")</f>
        <v>0</v>
      </c>
      <c r="M336" s="65">
        <f>SUMIFS(Set!$I$5:$I$619,Set!$S$5:$S$619,"Despesa",Set!$F$5:$F$619,CPagar!$D336,Set!$J$5:$J$619,"Não Pago")</f>
        <v>0</v>
      </c>
      <c r="N336" s="65">
        <f>SUMIFS(Out!$I$5:$I$619,Out!$S$5:$S$619,"Despesa",Out!$F$5:$F$619,CPagar!$D336,Out!$J$5:$J$619,"Não Pago")</f>
        <v>0</v>
      </c>
      <c r="O336" s="65">
        <f>SUMIFS(Nov!$I$5:$I$619,Nov!$S$5:$S$619,"Despesa",Nov!$F$5:$F$619,CPagar!$D336,Nov!$J$5:$J$619,"Não Pago")</f>
        <v>0</v>
      </c>
      <c r="P336" s="65">
        <f>SUMIFS(Dez!$I$5:$I$619,Dez!$S$5:$S$619,"Despesa",Dez!$F$5:$F$619,CPagar!$D336,Dez!$J$5:$J$619,"Não Pago")</f>
        <v>0</v>
      </c>
      <c r="Q336" s="62">
        <f t="shared" si="44"/>
        <v>0</v>
      </c>
    </row>
    <row r="337" spans="3:17" ht="28.5" customHeight="1" thickTop="1" thickBot="1" x14ac:dyDescent="0.25">
      <c r="C337" s="45" t="str">
        <f>'PC Despesas'!L32</f>
        <v>5.4.28</v>
      </c>
      <c r="D337" s="46" t="str">
        <f>VLOOKUP(C337,'PC Despesas'!$L$5:$M$103,2,FALSE)</f>
        <v>-</v>
      </c>
      <c r="E337" s="65">
        <f>SUMIFS(Jan!$I$5:$I$619,Jan!$S$5:$S$619,"Despesa",Jan!$F$5:$F$619,CPagar!$D337,Jan!$J$5:$J$619,"Não Pago")</f>
        <v>0</v>
      </c>
      <c r="F337" s="65">
        <f>SUMIFS(Fev!$I$5:$I$619,Fev!$S$5:$S$619,"Despesa",Fev!$F$5:$F$619,CPagar!$D337,Fev!$J$5:$J$619,"Não Pago")</f>
        <v>0</v>
      </c>
      <c r="G337" s="65">
        <f>SUMIFS(Mar!$I$5:$I$619,Mar!$S$5:$S$619,"Despesa",Mar!$F$5:$F$619,CPagar!$D337,Mar!$J$5:$J$619,"Não Pago")</f>
        <v>0</v>
      </c>
      <c r="H337" s="65">
        <f>SUMIFS(Abr!$I$5:$I$619,Abr!$S$5:$S$619,"Despesa",Abr!$F$5:$F$619,CPagar!$D337,Abr!$J$5:$J$619,"Não Pago")</f>
        <v>0</v>
      </c>
      <c r="I337" s="65">
        <f>SUMIFS(Mai!$I$5:$I$619,Mai!$S$5:$S$619,"Despesa",Mai!$F$5:$F$619,CPagar!$D337,Mai!$J$5:$J$619,"Não Pago")</f>
        <v>0</v>
      </c>
      <c r="J337" s="65">
        <f>SUMIFS(Jun!$I$5:$I$619,Jun!$S$5:$S$619,"Despesa",Jun!$F$5:$F$619,CPagar!$D337,Jun!$J$5:$J$619,"Não Pago")</f>
        <v>0</v>
      </c>
      <c r="K337" s="65">
        <f>SUMIFS(Jul!$I$5:$I$619,Jul!$S$5:$S$619,"Despesa",Jul!$F$5:$F$619,CPagar!$D337,Jul!$J$5:$J$619,"Não Pago")</f>
        <v>0</v>
      </c>
      <c r="L337" s="65">
        <f>SUMIFS(Ago!$I$5:$I$619,Ago!$S$5:$S$619,"Despesa",Ago!$F$5:$F$619,CPagar!$D337,Ago!$J$5:$J$619,"Não Pago")</f>
        <v>0</v>
      </c>
      <c r="M337" s="65">
        <f>SUMIFS(Set!$I$5:$I$619,Set!$S$5:$S$619,"Despesa",Set!$F$5:$F$619,CPagar!$D337,Set!$J$5:$J$619,"Não Pago")</f>
        <v>0</v>
      </c>
      <c r="N337" s="65">
        <f>SUMIFS(Out!$I$5:$I$619,Out!$S$5:$S$619,"Despesa",Out!$F$5:$F$619,CPagar!$D337,Out!$J$5:$J$619,"Não Pago")</f>
        <v>0</v>
      </c>
      <c r="O337" s="65">
        <f>SUMIFS(Nov!$I$5:$I$619,Nov!$S$5:$S$619,"Despesa",Nov!$F$5:$F$619,CPagar!$D337,Nov!$J$5:$J$619,"Não Pago")</f>
        <v>0</v>
      </c>
      <c r="P337" s="65">
        <f>SUMIFS(Dez!$I$5:$I$619,Dez!$S$5:$S$619,"Despesa",Dez!$F$5:$F$619,CPagar!$D337,Dez!$J$5:$J$619,"Não Pago")</f>
        <v>0</v>
      </c>
      <c r="Q337" s="62">
        <f t="shared" si="44"/>
        <v>0</v>
      </c>
    </row>
    <row r="338" spans="3:17" ht="28.5" customHeight="1" thickTop="1" thickBot="1" x14ac:dyDescent="0.25">
      <c r="C338" s="45" t="str">
        <f>'PC Despesas'!L33</f>
        <v>5.4.29</v>
      </c>
      <c r="D338" s="46" t="str">
        <f>VLOOKUP(C338,'PC Despesas'!$L$5:$M$103,2,FALSE)</f>
        <v>-</v>
      </c>
      <c r="E338" s="65">
        <f>SUMIFS(Jan!$I$5:$I$619,Jan!$S$5:$S$619,"Despesa",Jan!$F$5:$F$619,CPagar!$D338,Jan!$J$5:$J$619,"Não Pago")</f>
        <v>0</v>
      </c>
      <c r="F338" s="65">
        <f>SUMIFS(Fev!$I$5:$I$619,Fev!$S$5:$S$619,"Despesa",Fev!$F$5:$F$619,CPagar!$D338,Fev!$J$5:$J$619,"Não Pago")</f>
        <v>0</v>
      </c>
      <c r="G338" s="65">
        <f>SUMIFS(Mar!$I$5:$I$619,Mar!$S$5:$S$619,"Despesa",Mar!$F$5:$F$619,CPagar!$D338,Mar!$J$5:$J$619,"Não Pago")</f>
        <v>0</v>
      </c>
      <c r="H338" s="65">
        <f>SUMIFS(Abr!$I$5:$I$619,Abr!$S$5:$S$619,"Despesa",Abr!$F$5:$F$619,CPagar!$D338,Abr!$J$5:$J$619,"Não Pago")</f>
        <v>0</v>
      </c>
      <c r="I338" s="65">
        <f>SUMIFS(Mai!$I$5:$I$619,Mai!$S$5:$S$619,"Despesa",Mai!$F$5:$F$619,CPagar!$D338,Mai!$J$5:$J$619,"Não Pago")</f>
        <v>0</v>
      </c>
      <c r="J338" s="65">
        <f>SUMIFS(Jun!$I$5:$I$619,Jun!$S$5:$S$619,"Despesa",Jun!$F$5:$F$619,CPagar!$D338,Jun!$J$5:$J$619,"Não Pago")</f>
        <v>0</v>
      </c>
      <c r="K338" s="65">
        <f>SUMIFS(Jul!$I$5:$I$619,Jul!$S$5:$S$619,"Despesa",Jul!$F$5:$F$619,CPagar!$D338,Jul!$J$5:$J$619,"Não Pago")</f>
        <v>0</v>
      </c>
      <c r="L338" s="65">
        <f>SUMIFS(Ago!$I$5:$I$619,Ago!$S$5:$S$619,"Despesa",Ago!$F$5:$F$619,CPagar!$D338,Ago!$J$5:$J$619,"Não Pago")</f>
        <v>0</v>
      </c>
      <c r="M338" s="65">
        <f>SUMIFS(Set!$I$5:$I$619,Set!$S$5:$S$619,"Despesa",Set!$F$5:$F$619,CPagar!$D338,Set!$J$5:$J$619,"Não Pago")</f>
        <v>0</v>
      </c>
      <c r="N338" s="65">
        <f>SUMIFS(Out!$I$5:$I$619,Out!$S$5:$S$619,"Despesa",Out!$F$5:$F$619,CPagar!$D338,Out!$J$5:$J$619,"Não Pago")</f>
        <v>0</v>
      </c>
      <c r="O338" s="65">
        <f>SUMIFS(Nov!$I$5:$I$619,Nov!$S$5:$S$619,"Despesa",Nov!$F$5:$F$619,CPagar!$D338,Nov!$J$5:$J$619,"Não Pago")</f>
        <v>0</v>
      </c>
      <c r="P338" s="65">
        <f>SUMIFS(Dez!$I$5:$I$619,Dez!$S$5:$S$619,"Despesa",Dez!$F$5:$F$619,CPagar!$D338,Dez!$J$5:$J$619,"Não Pago")</f>
        <v>0</v>
      </c>
      <c r="Q338" s="62">
        <f t="shared" si="44"/>
        <v>0</v>
      </c>
    </row>
    <row r="339" spans="3:17" ht="28.5" customHeight="1" thickTop="1" thickBot="1" x14ac:dyDescent="0.25">
      <c r="C339" s="45" t="str">
        <f>'PC Despesas'!L34</f>
        <v>5.4.30</v>
      </c>
      <c r="D339" s="46" t="str">
        <f>VLOOKUP(C339,'PC Despesas'!$L$5:$M$103,2,FALSE)</f>
        <v>-</v>
      </c>
      <c r="E339" s="65">
        <f>SUMIFS(Jan!$I$5:$I$619,Jan!$S$5:$S$619,"Despesa",Jan!$F$5:$F$619,CPagar!$D339,Jan!$J$5:$J$619,"Não Pago")</f>
        <v>0</v>
      </c>
      <c r="F339" s="65">
        <f>SUMIFS(Fev!$I$5:$I$619,Fev!$S$5:$S$619,"Despesa",Fev!$F$5:$F$619,CPagar!$D339,Fev!$J$5:$J$619,"Não Pago")</f>
        <v>0</v>
      </c>
      <c r="G339" s="65">
        <f>SUMIFS(Mar!$I$5:$I$619,Mar!$S$5:$S$619,"Despesa",Mar!$F$5:$F$619,CPagar!$D339,Mar!$J$5:$J$619,"Não Pago")</f>
        <v>0</v>
      </c>
      <c r="H339" s="65">
        <f>SUMIFS(Abr!$I$5:$I$619,Abr!$S$5:$S$619,"Despesa",Abr!$F$5:$F$619,CPagar!$D339,Abr!$J$5:$J$619,"Não Pago")</f>
        <v>0</v>
      </c>
      <c r="I339" s="65">
        <f>SUMIFS(Mai!$I$5:$I$619,Mai!$S$5:$S$619,"Despesa",Mai!$F$5:$F$619,CPagar!$D339,Mai!$J$5:$J$619,"Não Pago")</f>
        <v>0</v>
      </c>
      <c r="J339" s="65">
        <f>SUMIFS(Jun!$I$5:$I$619,Jun!$S$5:$S$619,"Despesa",Jun!$F$5:$F$619,CPagar!$D339,Jun!$J$5:$J$619,"Não Pago")</f>
        <v>0</v>
      </c>
      <c r="K339" s="65">
        <f>SUMIFS(Jul!$I$5:$I$619,Jul!$S$5:$S$619,"Despesa",Jul!$F$5:$F$619,CPagar!$D339,Jul!$J$5:$J$619,"Não Pago")</f>
        <v>0</v>
      </c>
      <c r="L339" s="65">
        <f>SUMIFS(Ago!$I$5:$I$619,Ago!$S$5:$S$619,"Despesa",Ago!$F$5:$F$619,CPagar!$D339,Ago!$J$5:$J$619,"Não Pago")</f>
        <v>0</v>
      </c>
      <c r="M339" s="65">
        <f>SUMIFS(Set!$I$5:$I$619,Set!$S$5:$S$619,"Despesa",Set!$F$5:$F$619,CPagar!$D339,Set!$J$5:$J$619,"Não Pago")</f>
        <v>0</v>
      </c>
      <c r="N339" s="65">
        <f>SUMIFS(Out!$I$5:$I$619,Out!$S$5:$S$619,"Despesa",Out!$F$5:$F$619,CPagar!$D339,Out!$J$5:$J$619,"Não Pago")</f>
        <v>0</v>
      </c>
      <c r="O339" s="65">
        <f>SUMIFS(Nov!$I$5:$I$619,Nov!$S$5:$S$619,"Despesa",Nov!$F$5:$F$619,CPagar!$D339,Nov!$J$5:$J$619,"Não Pago")</f>
        <v>0</v>
      </c>
      <c r="P339" s="65">
        <f>SUMIFS(Dez!$I$5:$I$619,Dez!$S$5:$S$619,"Despesa",Dez!$F$5:$F$619,CPagar!$D339,Dez!$J$5:$J$619,"Não Pago")</f>
        <v>0</v>
      </c>
      <c r="Q339" s="62">
        <f t="shared" si="44"/>
        <v>0</v>
      </c>
    </row>
    <row r="340" spans="3:17" ht="28.5" customHeight="1" thickTop="1" thickBot="1" x14ac:dyDescent="0.25">
      <c r="C340" s="45" t="str">
        <f>'PC Despesas'!L35</f>
        <v>5.4.31</v>
      </c>
      <c r="D340" s="46" t="str">
        <f>VLOOKUP(C340,'PC Despesas'!$L$5:$M$103,2,FALSE)</f>
        <v>-</v>
      </c>
      <c r="E340" s="65">
        <f>SUMIFS(Jan!$I$5:$I$619,Jan!$S$5:$S$619,"Despesa",Jan!$F$5:$F$619,CPagar!$D340,Jan!$J$5:$J$619,"Não Pago")</f>
        <v>0</v>
      </c>
      <c r="F340" s="65">
        <f>SUMIFS(Fev!$I$5:$I$619,Fev!$S$5:$S$619,"Despesa",Fev!$F$5:$F$619,CPagar!$D340,Fev!$J$5:$J$619,"Não Pago")</f>
        <v>0</v>
      </c>
      <c r="G340" s="65">
        <f>SUMIFS(Mar!$I$5:$I$619,Mar!$S$5:$S$619,"Despesa",Mar!$F$5:$F$619,CPagar!$D340,Mar!$J$5:$J$619,"Não Pago")</f>
        <v>0</v>
      </c>
      <c r="H340" s="65">
        <f>SUMIFS(Abr!$I$5:$I$619,Abr!$S$5:$S$619,"Despesa",Abr!$F$5:$F$619,CPagar!$D340,Abr!$J$5:$J$619,"Não Pago")</f>
        <v>0</v>
      </c>
      <c r="I340" s="65">
        <f>SUMIFS(Mai!$I$5:$I$619,Mai!$S$5:$S$619,"Despesa",Mai!$F$5:$F$619,CPagar!$D340,Mai!$J$5:$J$619,"Não Pago")</f>
        <v>0</v>
      </c>
      <c r="J340" s="65">
        <f>SUMIFS(Jun!$I$5:$I$619,Jun!$S$5:$S$619,"Despesa",Jun!$F$5:$F$619,CPagar!$D340,Jun!$J$5:$J$619,"Não Pago")</f>
        <v>0</v>
      </c>
      <c r="K340" s="65">
        <f>SUMIFS(Jul!$I$5:$I$619,Jul!$S$5:$S$619,"Despesa",Jul!$F$5:$F$619,CPagar!$D340,Jul!$J$5:$J$619,"Não Pago")</f>
        <v>0</v>
      </c>
      <c r="L340" s="65">
        <f>SUMIFS(Ago!$I$5:$I$619,Ago!$S$5:$S$619,"Despesa",Ago!$F$5:$F$619,CPagar!$D340,Ago!$J$5:$J$619,"Não Pago")</f>
        <v>0</v>
      </c>
      <c r="M340" s="65">
        <f>SUMIFS(Set!$I$5:$I$619,Set!$S$5:$S$619,"Despesa",Set!$F$5:$F$619,CPagar!$D340,Set!$J$5:$J$619,"Não Pago")</f>
        <v>0</v>
      </c>
      <c r="N340" s="65">
        <f>SUMIFS(Out!$I$5:$I$619,Out!$S$5:$S$619,"Despesa",Out!$F$5:$F$619,CPagar!$D340,Out!$J$5:$J$619,"Não Pago")</f>
        <v>0</v>
      </c>
      <c r="O340" s="65">
        <f>SUMIFS(Nov!$I$5:$I$619,Nov!$S$5:$S$619,"Despesa",Nov!$F$5:$F$619,CPagar!$D340,Nov!$J$5:$J$619,"Não Pago")</f>
        <v>0</v>
      </c>
      <c r="P340" s="65">
        <f>SUMIFS(Dez!$I$5:$I$619,Dez!$S$5:$S$619,"Despesa",Dez!$F$5:$F$619,CPagar!$D340,Dez!$J$5:$J$619,"Não Pago")</f>
        <v>0</v>
      </c>
      <c r="Q340" s="62">
        <f t="shared" si="44"/>
        <v>0</v>
      </c>
    </row>
    <row r="341" spans="3:17" ht="28.5" customHeight="1" thickTop="1" thickBot="1" x14ac:dyDescent="0.25">
      <c r="C341" s="45" t="str">
        <f>'PC Despesas'!L36</f>
        <v>5.4.32</v>
      </c>
      <c r="D341" s="46" t="str">
        <f>VLOOKUP(C341,'PC Despesas'!$L$5:$M$103,2,FALSE)</f>
        <v>-</v>
      </c>
      <c r="E341" s="65">
        <f>SUMIFS(Jan!$I$5:$I$619,Jan!$S$5:$S$619,"Despesa",Jan!$F$5:$F$619,CPagar!$D341,Jan!$J$5:$J$619,"Não Pago")</f>
        <v>0</v>
      </c>
      <c r="F341" s="65">
        <f>SUMIFS(Fev!$I$5:$I$619,Fev!$S$5:$S$619,"Despesa",Fev!$F$5:$F$619,CPagar!$D341,Fev!$J$5:$J$619,"Não Pago")</f>
        <v>0</v>
      </c>
      <c r="G341" s="65">
        <f>SUMIFS(Mar!$I$5:$I$619,Mar!$S$5:$S$619,"Despesa",Mar!$F$5:$F$619,CPagar!$D341,Mar!$J$5:$J$619,"Não Pago")</f>
        <v>0</v>
      </c>
      <c r="H341" s="65">
        <f>SUMIFS(Abr!$I$5:$I$619,Abr!$S$5:$S$619,"Despesa",Abr!$F$5:$F$619,CPagar!$D341,Abr!$J$5:$J$619,"Não Pago")</f>
        <v>0</v>
      </c>
      <c r="I341" s="65">
        <f>SUMIFS(Mai!$I$5:$I$619,Mai!$S$5:$S$619,"Despesa",Mai!$F$5:$F$619,CPagar!$D341,Mai!$J$5:$J$619,"Não Pago")</f>
        <v>0</v>
      </c>
      <c r="J341" s="65">
        <f>SUMIFS(Jun!$I$5:$I$619,Jun!$S$5:$S$619,"Despesa",Jun!$F$5:$F$619,CPagar!$D341,Jun!$J$5:$J$619,"Não Pago")</f>
        <v>0</v>
      </c>
      <c r="K341" s="65">
        <f>SUMIFS(Jul!$I$5:$I$619,Jul!$S$5:$S$619,"Despesa",Jul!$F$5:$F$619,CPagar!$D341,Jul!$J$5:$J$619,"Não Pago")</f>
        <v>0</v>
      </c>
      <c r="L341" s="65">
        <f>SUMIFS(Ago!$I$5:$I$619,Ago!$S$5:$S$619,"Despesa",Ago!$F$5:$F$619,CPagar!$D341,Ago!$J$5:$J$619,"Não Pago")</f>
        <v>0</v>
      </c>
      <c r="M341" s="65">
        <f>SUMIFS(Set!$I$5:$I$619,Set!$S$5:$S$619,"Despesa",Set!$F$5:$F$619,CPagar!$D341,Set!$J$5:$J$619,"Não Pago")</f>
        <v>0</v>
      </c>
      <c r="N341" s="65">
        <f>SUMIFS(Out!$I$5:$I$619,Out!$S$5:$S$619,"Despesa",Out!$F$5:$F$619,CPagar!$D341,Out!$J$5:$J$619,"Não Pago")</f>
        <v>0</v>
      </c>
      <c r="O341" s="65">
        <f>SUMIFS(Nov!$I$5:$I$619,Nov!$S$5:$S$619,"Despesa",Nov!$F$5:$F$619,CPagar!$D341,Nov!$J$5:$J$619,"Não Pago")</f>
        <v>0</v>
      </c>
      <c r="P341" s="65">
        <f>SUMIFS(Dez!$I$5:$I$619,Dez!$S$5:$S$619,"Despesa",Dez!$F$5:$F$619,CPagar!$D341,Dez!$J$5:$J$619,"Não Pago")</f>
        <v>0</v>
      </c>
      <c r="Q341" s="62">
        <f t="shared" si="44"/>
        <v>0</v>
      </c>
    </row>
    <row r="342" spans="3:17" ht="28.5" customHeight="1" thickTop="1" thickBot="1" x14ac:dyDescent="0.25">
      <c r="C342" s="45" t="str">
        <f>'PC Despesas'!L37</f>
        <v>5.4.33</v>
      </c>
      <c r="D342" s="46" t="str">
        <f>VLOOKUP(C342,'PC Despesas'!$L$5:$M$103,2,FALSE)</f>
        <v>-</v>
      </c>
      <c r="E342" s="65">
        <f>SUMIFS(Jan!$I$5:$I$619,Jan!$S$5:$S$619,"Despesa",Jan!$F$5:$F$619,CPagar!$D342,Jan!$J$5:$J$619,"Não Pago")</f>
        <v>0</v>
      </c>
      <c r="F342" s="65">
        <f>SUMIFS(Fev!$I$5:$I$619,Fev!$S$5:$S$619,"Despesa",Fev!$F$5:$F$619,CPagar!$D342,Fev!$J$5:$J$619,"Não Pago")</f>
        <v>0</v>
      </c>
      <c r="G342" s="65">
        <f>SUMIFS(Mar!$I$5:$I$619,Mar!$S$5:$S$619,"Despesa",Mar!$F$5:$F$619,CPagar!$D342,Mar!$J$5:$J$619,"Não Pago")</f>
        <v>0</v>
      </c>
      <c r="H342" s="65">
        <f>SUMIFS(Abr!$I$5:$I$619,Abr!$S$5:$S$619,"Despesa",Abr!$F$5:$F$619,CPagar!$D342,Abr!$J$5:$J$619,"Não Pago")</f>
        <v>0</v>
      </c>
      <c r="I342" s="65">
        <f>SUMIFS(Mai!$I$5:$I$619,Mai!$S$5:$S$619,"Despesa",Mai!$F$5:$F$619,CPagar!$D342,Mai!$J$5:$J$619,"Não Pago")</f>
        <v>0</v>
      </c>
      <c r="J342" s="65">
        <f>SUMIFS(Jun!$I$5:$I$619,Jun!$S$5:$S$619,"Despesa",Jun!$F$5:$F$619,CPagar!$D342,Jun!$J$5:$J$619,"Não Pago")</f>
        <v>0</v>
      </c>
      <c r="K342" s="65">
        <f>SUMIFS(Jul!$I$5:$I$619,Jul!$S$5:$S$619,"Despesa",Jul!$F$5:$F$619,CPagar!$D342,Jul!$J$5:$J$619,"Não Pago")</f>
        <v>0</v>
      </c>
      <c r="L342" s="65">
        <f>SUMIFS(Ago!$I$5:$I$619,Ago!$S$5:$S$619,"Despesa",Ago!$F$5:$F$619,CPagar!$D342,Ago!$J$5:$J$619,"Não Pago")</f>
        <v>0</v>
      </c>
      <c r="M342" s="65">
        <f>SUMIFS(Set!$I$5:$I$619,Set!$S$5:$S$619,"Despesa",Set!$F$5:$F$619,CPagar!$D342,Set!$J$5:$J$619,"Não Pago")</f>
        <v>0</v>
      </c>
      <c r="N342" s="65">
        <f>SUMIFS(Out!$I$5:$I$619,Out!$S$5:$S$619,"Despesa",Out!$F$5:$F$619,CPagar!$D342,Out!$J$5:$J$619,"Não Pago")</f>
        <v>0</v>
      </c>
      <c r="O342" s="65">
        <f>SUMIFS(Nov!$I$5:$I$619,Nov!$S$5:$S$619,"Despesa",Nov!$F$5:$F$619,CPagar!$D342,Nov!$J$5:$J$619,"Não Pago")</f>
        <v>0</v>
      </c>
      <c r="P342" s="65">
        <f>SUMIFS(Dez!$I$5:$I$619,Dez!$S$5:$S$619,"Despesa",Dez!$F$5:$F$619,CPagar!$D342,Dez!$J$5:$J$619,"Não Pago")</f>
        <v>0</v>
      </c>
      <c r="Q342" s="62">
        <f t="shared" si="44"/>
        <v>0</v>
      </c>
    </row>
    <row r="343" spans="3:17" ht="28.5" customHeight="1" thickTop="1" thickBot="1" x14ac:dyDescent="0.25">
      <c r="C343" s="45" t="str">
        <f>'PC Despesas'!L38</f>
        <v>5.4.34</v>
      </c>
      <c r="D343" s="46" t="str">
        <f>VLOOKUP(C343,'PC Despesas'!$L$5:$M$103,2,FALSE)</f>
        <v>-</v>
      </c>
      <c r="E343" s="65">
        <f>SUMIFS(Jan!$I$5:$I$619,Jan!$S$5:$S$619,"Despesa",Jan!$F$5:$F$619,CPagar!$D343,Jan!$J$5:$J$619,"Não Pago")</f>
        <v>0</v>
      </c>
      <c r="F343" s="65">
        <f>SUMIFS(Fev!$I$5:$I$619,Fev!$S$5:$S$619,"Despesa",Fev!$F$5:$F$619,CPagar!$D343,Fev!$J$5:$J$619,"Não Pago")</f>
        <v>0</v>
      </c>
      <c r="G343" s="65">
        <f>SUMIFS(Mar!$I$5:$I$619,Mar!$S$5:$S$619,"Despesa",Mar!$F$5:$F$619,CPagar!$D343,Mar!$J$5:$J$619,"Não Pago")</f>
        <v>0</v>
      </c>
      <c r="H343" s="65">
        <f>SUMIFS(Abr!$I$5:$I$619,Abr!$S$5:$S$619,"Despesa",Abr!$F$5:$F$619,CPagar!$D343,Abr!$J$5:$J$619,"Não Pago")</f>
        <v>0</v>
      </c>
      <c r="I343" s="65">
        <f>SUMIFS(Mai!$I$5:$I$619,Mai!$S$5:$S$619,"Despesa",Mai!$F$5:$F$619,CPagar!$D343,Mai!$J$5:$J$619,"Não Pago")</f>
        <v>0</v>
      </c>
      <c r="J343" s="65">
        <f>SUMIFS(Jun!$I$5:$I$619,Jun!$S$5:$S$619,"Despesa",Jun!$F$5:$F$619,CPagar!$D343,Jun!$J$5:$J$619,"Não Pago")</f>
        <v>0</v>
      </c>
      <c r="K343" s="65">
        <f>SUMIFS(Jul!$I$5:$I$619,Jul!$S$5:$S$619,"Despesa",Jul!$F$5:$F$619,CPagar!$D343,Jul!$J$5:$J$619,"Não Pago")</f>
        <v>0</v>
      </c>
      <c r="L343" s="65">
        <f>SUMIFS(Ago!$I$5:$I$619,Ago!$S$5:$S$619,"Despesa",Ago!$F$5:$F$619,CPagar!$D343,Ago!$J$5:$J$619,"Não Pago")</f>
        <v>0</v>
      </c>
      <c r="M343" s="65">
        <f>SUMIFS(Set!$I$5:$I$619,Set!$S$5:$S$619,"Despesa",Set!$F$5:$F$619,CPagar!$D343,Set!$J$5:$J$619,"Não Pago")</f>
        <v>0</v>
      </c>
      <c r="N343" s="65">
        <f>SUMIFS(Out!$I$5:$I$619,Out!$S$5:$S$619,"Despesa",Out!$F$5:$F$619,CPagar!$D343,Out!$J$5:$J$619,"Não Pago")</f>
        <v>0</v>
      </c>
      <c r="O343" s="65">
        <f>SUMIFS(Nov!$I$5:$I$619,Nov!$S$5:$S$619,"Despesa",Nov!$F$5:$F$619,CPagar!$D343,Nov!$J$5:$J$619,"Não Pago")</f>
        <v>0</v>
      </c>
      <c r="P343" s="65">
        <f>SUMIFS(Dez!$I$5:$I$619,Dez!$S$5:$S$619,"Despesa",Dez!$F$5:$F$619,CPagar!$D343,Dez!$J$5:$J$619,"Não Pago")</f>
        <v>0</v>
      </c>
      <c r="Q343" s="62">
        <f t="shared" si="44"/>
        <v>0</v>
      </c>
    </row>
    <row r="344" spans="3:17" ht="28.5" customHeight="1" thickTop="1" thickBot="1" x14ac:dyDescent="0.25">
      <c r="C344" s="45" t="str">
        <f>'PC Despesas'!L39</f>
        <v>5.4.35</v>
      </c>
      <c r="D344" s="46" t="str">
        <f>VLOOKUP(C344,'PC Despesas'!$L$5:$M$103,2,FALSE)</f>
        <v>-</v>
      </c>
      <c r="E344" s="65">
        <f>SUMIFS(Jan!$I$5:$I$619,Jan!$S$5:$S$619,"Despesa",Jan!$F$5:$F$619,CPagar!$D344,Jan!$J$5:$J$619,"Não Pago")</f>
        <v>0</v>
      </c>
      <c r="F344" s="65">
        <f>SUMIFS(Fev!$I$5:$I$619,Fev!$S$5:$S$619,"Despesa",Fev!$F$5:$F$619,CPagar!$D344,Fev!$J$5:$J$619,"Não Pago")</f>
        <v>0</v>
      </c>
      <c r="G344" s="65">
        <f>SUMIFS(Mar!$I$5:$I$619,Mar!$S$5:$S$619,"Despesa",Mar!$F$5:$F$619,CPagar!$D344,Mar!$J$5:$J$619,"Não Pago")</f>
        <v>0</v>
      </c>
      <c r="H344" s="65">
        <f>SUMIFS(Abr!$I$5:$I$619,Abr!$S$5:$S$619,"Despesa",Abr!$F$5:$F$619,CPagar!$D344,Abr!$J$5:$J$619,"Não Pago")</f>
        <v>0</v>
      </c>
      <c r="I344" s="65">
        <f>SUMIFS(Mai!$I$5:$I$619,Mai!$S$5:$S$619,"Despesa",Mai!$F$5:$F$619,CPagar!$D344,Mai!$J$5:$J$619,"Não Pago")</f>
        <v>0</v>
      </c>
      <c r="J344" s="65">
        <f>SUMIFS(Jun!$I$5:$I$619,Jun!$S$5:$S$619,"Despesa",Jun!$F$5:$F$619,CPagar!$D344,Jun!$J$5:$J$619,"Não Pago")</f>
        <v>0</v>
      </c>
      <c r="K344" s="65">
        <f>SUMIFS(Jul!$I$5:$I$619,Jul!$S$5:$S$619,"Despesa",Jul!$F$5:$F$619,CPagar!$D344,Jul!$J$5:$J$619,"Não Pago")</f>
        <v>0</v>
      </c>
      <c r="L344" s="65">
        <f>SUMIFS(Ago!$I$5:$I$619,Ago!$S$5:$S$619,"Despesa",Ago!$F$5:$F$619,CPagar!$D344,Ago!$J$5:$J$619,"Não Pago")</f>
        <v>0</v>
      </c>
      <c r="M344" s="65">
        <f>SUMIFS(Set!$I$5:$I$619,Set!$S$5:$S$619,"Despesa",Set!$F$5:$F$619,CPagar!$D344,Set!$J$5:$J$619,"Não Pago")</f>
        <v>0</v>
      </c>
      <c r="N344" s="65">
        <f>SUMIFS(Out!$I$5:$I$619,Out!$S$5:$S$619,"Despesa",Out!$F$5:$F$619,CPagar!$D344,Out!$J$5:$J$619,"Não Pago")</f>
        <v>0</v>
      </c>
      <c r="O344" s="65">
        <f>SUMIFS(Nov!$I$5:$I$619,Nov!$S$5:$S$619,"Despesa",Nov!$F$5:$F$619,CPagar!$D344,Nov!$J$5:$J$619,"Não Pago")</f>
        <v>0</v>
      </c>
      <c r="P344" s="65">
        <f>SUMIFS(Dez!$I$5:$I$619,Dez!$S$5:$S$619,"Despesa",Dez!$F$5:$F$619,CPagar!$D344,Dez!$J$5:$J$619,"Não Pago")</f>
        <v>0</v>
      </c>
      <c r="Q344" s="62">
        <f t="shared" si="44"/>
        <v>0</v>
      </c>
    </row>
    <row r="345" spans="3:17" ht="28.5" customHeight="1" thickTop="1" thickBot="1" x14ac:dyDescent="0.25">
      <c r="C345" s="45" t="str">
        <f>'PC Despesas'!L40</f>
        <v>5.4.36</v>
      </c>
      <c r="D345" s="46" t="str">
        <f>VLOOKUP(C345,'PC Despesas'!$L$5:$M$103,2,FALSE)</f>
        <v>-</v>
      </c>
      <c r="E345" s="65">
        <f>SUMIFS(Jan!$I$5:$I$619,Jan!$S$5:$S$619,"Despesa",Jan!$F$5:$F$619,CPagar!$D345,Jan!$J$5:$J$619,"Não Pago")</f>
        <v>0</v>
      </c>
      <c r="F345" s="65">
        <f>SUMIFS(Fev!$I$5:$I$619,Fev!$S$5:$S$619,"Despesa",Fev!$F$5:$F$619,CPagar!$D345,Fev!$J$5:$J$619,"Não Pago")</f>
        <v>0</v>
      </c>
      <c r="G345" s="65">
        <f>SUMIFS(Mar!$I$5:$I$619,Mar!$S$5:$S$619,"Despesa",Mar!$F$5:$F$619,CPagar!$D345,Mar!$J$5:$J$619,"Não Pago")</f>
        <v>0</v>
      </c>
      <c r="H345" s="65">
        <f>SUMIFS(Abr!$I$5:$I$619,Abr!$S$5:$S$619,"Despesa",Abr!$F$5:$F$619,CPagar!$D345,Abr!$J$5:$J$619,"Não Pago")</f>
        <v>0</v>
      </c>
      <c r="I345" s="65">
        <f>SUMIFS(Mai!$I$5:$I$619,Mai!$S$5:$S$619,"Despesa",Mai!$F$5:$F$619,CPagar!$D345,Mai!$J$5:$J$619,"Não Pago")</f>
        <v>0</v>
      </c>
      <c r="J345" s="65">
        <f>SUMIFS(Jun!$I$5:$I$619,Jun!$S$5:$S$619,"Despesa",Jun!$F$5:$F$619,CPagar!$D345,Jun!$J$5:$J$619,"Não Pago")</f>
        <v>0</v>
      </c>
      <c r="K345" s="65">
        <f>SUMIFS(Jul!$I$5:$I$619,Jul!$S$5:$S$619,"Despesa",Jul!$F$5:$F$619,CPagar!$D345,Jul!$J$5:$J$619,"Não Pago")</f>
        <v>0</v>
      </c>
      <c r="L345" s="65">
        <f>SUMIFS(Ago!$I$5:$I$619,Ago!$S$5:$S$619,"Despesa",Ago!$F$5:$F$619,CPagar!$D345,Ago!$J$5:$J$619,"Não Pago")</f>
        <v>0</v>
      </c>
      <c r="M345" s="65">
        <f>SUMIFS(Set!$I$5:$I$619,Set!$S$5:$S$619,"Despesa",Set!$F$5:$F$619,CPagar!$D345,Set!$J$5:$J$619,"Não Pago")</f>
        <v>0</v>
      </c>
      <c r="N345" s="65">
        <f>SUMIFS(Out!$I$5:$I$619,Out!$S$5:$S$619,"Despesa",Out!$F$5:$F$619,CPagar!$D345,Out!$J$5:$J$619,"Não Pago")</f>
        <v>0</v>
      </c>
      <c r="O345" s="65">
        <f>SUMIFS(Nov!$I$5:$I$619,Nov!$S$5:$S$619,"Despesa",Nov!$F$5:$F$619,CPagar!$D345,Nov!$J$5:$J$619,"Não Pago")</f>
        <v>0</v>
      </c>
      <c r="P345" s="65">
        <f>SUMIFS(Dez!$I$5:$I$619,Dez!$S$5:$S$619,"Despesa",Dez!$F$5:$F$619,CPagar!$D345,Dez!$J$5:$J$619,"Não Pago")</f>
        <v>0</v>
      </c>
      <c r="Q345" s="62">
        <f t="shared" si="44"/>
        <v>0</v>
      </c>
    </row>
    <row r="346" spans="3:17" ht="28.5" customHeight="1" thickTop="1" thickBot="1" x14ac:dyDescent="0.25">
      <c r="C346" s="45" t="str">
        <f>'PC Despesas'!L41</f>
        <v>5.4.37</v>
      </c>
      <c r="D346" s="46" t="str">
        <f>VLOOKUP(C346,'PC Despesas'!$L$5:$M$103,2,FALSE)</f>
        <v>-</v>
      </c>
      <c r="E346" s="65">
        <f>SUMIFS(Jan!$I$5:$I$619,Jan!$S$5:$S$619,"Despesa",Jan!$F$5:$F$619,CPagar!$D346,Jan!$J$5:$J$619,"Não Pago")</f>
        <v>0</v>
      </c>
      <c r="F346" s="65">
        <f>SUMIFS(Fev!$I$5:$I$619,Fev!$S$5:$S$619,"Despesa",Fev!$F$5:$F$619,CPagar!$D346,Fev!$J$5:$J$619,"Não Pago")</f>
        <v>0</v>
      </c>
      <c r="G346" s="65">
        <f>SUMIFS(Mar!$I$5:$I$619,Mar!$S$5:$S$619,"Despesa",Mar!$F$5:$F$619,CPagar!$D346,Mar!$J$5:$J$619,"Não Pago")</f>
        <v>0</v>
      </c>
      <c r="H346" s="65">
        <f>SUMIFS(Abr!$I$5:$I$619,Abr!$S$5:$S$619,"Despesa",Abr!$F$5:$F$619,CPagar!$D346,Abr!$J$5:$J$619,"Não Pago")</f>
        <v>0</v>
      </c>
      <c r="I346" s="65">
        <f>SUMIFS(Mai!$I$5:$I$619,Mai!$S$5:$S$619,"Despesa",Mai!$F$5:$F$619,CPagar!$D346,Mai!$J$5:$J$619,"Não Pago")</f>
        <v>0</v>
      </c>
      <c r="J346" s="65">
        <f>SUMIFS(Jun!$I$5:$I$619,Jun!$S$5:$S$619,"Despesa",Jun!$F$5:$F$619,CPagar!$D346,Jun!$J$5:$J$619,"Não Pago")</f>
        <v>0</v>
      </c>
      <c r="K346" s="65">
        <f>SUMIFS(Jul!$I$5:$I$619,Jul!$S$5:$S$619,"Despesa",Jul!$F$5:$F$619,CPagar!$D346,Jul!$J$5:$J$619,"Não Pago")</f>
        <v>0</v>
      </c>
      <c r="L346" s="65">
        <f>SUMIFS(Ago!$I$5:$I$619,Ago!$S$5:$S$619,"Despesa",Ago!$F$5:$F$619,CPagar!$D346,Ago!$J$5:$J$619,"Não Pago")</f>
        <v>0</v>
      </c>
      <c r="M346" s="65">
        <f>SUMIFS(Set!$I$5:$I$619,Set!$S$5:$S$619,"Despesa",Set!$F$5:$F$619,CPagar!$D346,Set!$J$5:$J$619,"Não Pago")</f>
        <v>0</v>
      </c>
      <c r="N346" s="65">
        <f>SUMIFS(Out!$I$5:$I$619,Out!$S$5:$S$619,"Despesa",Out!$F$5:$F$619,CPagar!$D346,Out!$J$5:$J$619,"Não Pago")</f>
        <v>0</v>
      </c>
      <c r="O346" s="65">
        <f>SUMIFS(Nov!$I$5:$I$619,Nov!$S$5:$S$619,"Despesa",Nov!$F$5:$F$619,CPagar!$D346,Nov!$J$5:$J$619,"Não Pago")</f>
        <v>0</v>
      </c>
      <c r="P346" s="65">
        <f>SUMIFS(Dez!$I$5:$I$619,Dez!$S$5:$S$619,"Despesa",Dez!$F$5:$F$619,CPagar!$D346,Dez!$J$5:$J$619,"Não Pago")</f>
        <v>0</v>
      </c>
      <c r="Q346" s="62">
        <f t="shared" si="44"/>
        <v>0</v>
      </c>
    </row>
    <row r="347" spans="3:17" ht="28.5" customHeight="1" thickTop="1" thickBot="1" x14ac:dyDescent="0.25">
      <c r="C347" s="45" t="str">
        <f>'PC Despesas'!L42</f>
        <v>5.4.38</v>
      </c>
      <c r="D347" s="46" t="str">
        <f>VLOOKUP(C347,'PC Despesas'!$L$5:$M$103,2,FALSE)</f>
        <v>-</v>
      </c>
      <c r="E347" s="65">
        <f>SUMIFS(Jan!$I$5:$I$619,Jan!$S$5:$S$619,"Despesa",Jan!$F$5:$F$619,CPagar!$D347,Jan!$J$5:$J$619,"Não Pago")</f>
        <v>0</v>
      </c>
      <c r="F347" s="65">
        <f>SUMIFS(Fev!$I$5:$I$619,Fev!$S$5:$S$619,"Despesa",Fev!$F$5:$F$619,CPagar!$D347,Fev!$J$5:$J$619,"Não Pago")</f>
        <v>0</v>
      </c>
      <c r="G347" s="65">
        <f>SUMIFS(Mar!$I$5:$I$619,Mar!$S$5:$S$619,"Despesa",Mar!$F$5:$F$619,CPagar!$D347,Mar!$J$5:$J$619,"Não Pago")</f>
        <v>0</v>
      </c>
      <c r="H347" s="65">
        <f>SUMIFS(Abr!$I$5:$I$619,Abr!$S$5:$S$619,"Despesa",Abr!$F$5:$F$619,CPagar!$D347,Abr!$J$5:$J$619,"Não Pago")</f>
        <v>0</v>
      </c>
      <c r="I347" s="65">
        <f>SUMIFS(Mai!$I$5:$I$619,Mai!$S$5:$S$619,"Despesa",Mai!$F$5:$F$619,CPagar!$D347,Mai!$J$5:$J$619,"Não Pago")</f>
        <v>0</v>
      </c>
      <c r="J347" s="65">
        <f>SUMIFS(Jun!$I$5:$I$619,Jun!$S$5:$S$619,"Despesa",Jun!$F$5:$F$619,CPagar!$D347,Jun!$J$5:$J$619,"Não Pago")</f>
        <v>0</v>
      </c>
      <c r="K347" s="65">
        <f>SUMIFS(Jul!$I$5:$I$619,Jul!$S$5:$S$619,"Despesa",Jul!$F$5:$F$619,CPagar!$D347,Jul!$J$5:$J$619,"Não Pago")</f>
        <v>0</v>
      </c>
      <c r="L347" s="65">
        <f>SUMIFS(Ago!$I$5:$I$619,Ago!$S$5:$S$619,"Despesa",Ago!$F$5:$F$619,CPagar!$D347,Ago!$J$5:$J$619,"Não Pago")</f>
        <v>0</v>
      </c>
      <c r="M347" s="65">
        <f>SUMIFS(Set!$I$5:$I$619,Set!$S$5:$S$619,"Despesa",Set!$F$5:$F$619,CPagar!$D347,Set!$J$5:$J$619,"Não Pago")</f>
        <v>0</v>
      </c>
      <c r="N347" s="65">
        <f>SUMIFS(Out!$I$5:$I$619,Out!$S$5:$S$619,"Despesa",Out!$F$5:$F$619,CPagar!$D347,Out!$J$5:$J$619,"Não Pago")</f>
        <v>0</v>
      </c>
      <c r="O347" s="65">
        <f>SUMIFS(Nov!$I$5:$I$619,Nov!$S$5:$S$619,"Despesa",Nov!$F$5:$F$619,CPagar!$D347,Nov!$J$5:$J$619,"Não Pago")</f>
        <v>0</v>
      </c>
      <c r="P347" s="65">
        <f>SUMIFS(Dez!$I$5:$I$619,Dez!$S$5:$S$619,"Despesa",Dez!$F$5:$F$619,CPagar!$D347,Dez!$J$5:$J$619,"Não Pago")</f>
        <v>0</v>
      </c>
      <c r="Q347" s="62">
        <f t="shared" si="44"/>
        <v>0</v>
      </c>
    </row>
    <row r="348" spans="3:17" ht="28.5" customHeight="1" thickTop="1" thickBot="1" x14ac:dyDescent="0.25">
      <c r="C348" s="45" t="str">
        <f>'PC Despesas'!L43</f>
        <v>5.4.39</v>
      </c>
      <c r="D348" s="46" t="str">
        <f>VLOOKUP(C348,'PC Despesas'!$L$5:$M$103,2,FALSE)</f>
        <v>-</v>
      </c>
      <c r="E348" s="65">
        <f>SUMIFS(Jan!$I$5:$I$619,Jan!$S$5:$S$619,"Despesa",Jan!$F$5:$F$619,CPagar!$D348,Jan!$J$5:$J$619,"Não Pago")</f>
        <v>0</v>
      </c>
      <c r="F348" s="65">
        <f>SUMIFS(Fev!$I$5:$I$619,Fev!$S$5:$S$619,"Despesa",Fev!$F$5:$F$619,CPagar!$D348,Fev!$J$5:$J$619,"Não Pago")</f>
        <v>0</v>
      </c>
      <c r="G348" s="65">
        <f>SUMIFS(Mar!$I$5:$I$619,Mar!$S$5:$S$619,"Despesa",Mar!$F$5:$F$619,CPagar!$D348,Mar!$J$5:$J$619,"Não Pago")</f>
        <v>0</v>
      </c>
      <c r="H348" s="65">
        <f>SUMIFS(Abr!$I$5:$I$619,Abr!$S$5:$S$619,"Despesa",Abr!$F$5:$F$619,CPagar!$D348,Abr!$J$5:$J$619,"Não Pago")</f>
        <v>0</v>
      </c>
      <c r="I348" s="65">
        <f>SUMIFS(Mai!$I$5:$I$619,Mai!$S$5:$S$619,"Despesa",Mai!$F$5:$F$619,CPagar!$D348,Mai!$J$5:$J$619,"Não Pago")</f>
        <v>0</v>
      </c>
      <c r="J348" s="65">
        <f>SUMIFS(Jun!$I$5:$I$619,Jun!$S$5:$S$619,"Despesa",Jun!$F$5:$F$619,CPagar!$D348,Jun!$J$5:$J$619,"Não Pago")</f>
        <v>0</v>
      </c>
      <c r="K348" s="65">
        <f>SUMIFS(Jul!$I$5:$I$619,Jul!$S$5:$S$619,"Despesa",Jul!$F$5:$F$619,CPagar!$D348,Jul!$J$5:$J$619,"Não Pago")</f>
        <v>0</v>
      </c>
      <c r="L348" s="65">
        <f>SUMIFS(Ago!$I$5:$I$619,Ago!$S$5:$S$619,"Despesa",Ago!$F$5:$F$619,CPagar!$D348,Ago!$J$5:$J$619,"Não Pago")</f>
        <v>0</v>
      </c>
      <c r="M348" s="65">
        <f>SUMIFS(Set!$I$5:$I$619,Set!$S$5:$S$619,"Despesa",Set!$F$5:$F$619,CPagar!$D348,Set!$J$5:$J$619,"Não Pago")</f>
        <v>0</v>
      </c>
      <c r="N348" s="65">
        <f>SUMIFS(Out!$I$5:$I$619,Out!$S$5:$S$619,"Despesa",Out!$F$5:$F$619,CPagar!$D348,Out!$J$5:$J$619,"Não Pago")</f>
        <v>0</v>
      </c>
      <c r="O348" s="65">
        <f>SUMIFS(Nov!$I$5:$I$619,Nov!$S$5:$S$619,"Despesa",Nov!$F$5:$F$619,CPagar!$D348,Nov!$J$5:$J$619,"Não Pago")</f>
        <v>0</v>
      </c>
      <c r="P348" s="65">
        <f>SUMIFS(Dez!$I$5:$I$619,Dez!$S$5:$S$619,"Despesa",Dez!$F$5:$F$619,CPagar!$D348,Dez!$J$5:$J$619,"Não Pago")</f>
        <v>0</v>
      </c>
      <c r="Q348" s="62">
        <f t="shared" si="44"/>
        <v>0</v>
      </c>
    </row>
    <row r="349" spans="3:17" ht="28.5" customHeight="1" thickTop="1" thickBot="1" x14ac:dyDescent="0.25">
      <c r="C349" s="45" t="str">
        <f>'PC Despesas'!L44</f>
        <v>5.4.40</v>
      </c>
      <c r="D349" s="46" t="str">
        <f>VLOOKUP(C349,'PC Despesas'!$L$5:$M$103,2,FALSE)</f>
        <v>-</v>
      </c>
      <c r="E349" s="65">
        <f>SUMIFS(Jan!$I$5:$I$619,Jan!$S$5:$S$619,"Despesa",Jan!$F$5:$F$619,CPagar!$D349,Jan!$J$5:$J$619,"Não Pago")</f>
        <v>0</v>
      </c>
      <c r="F349" s="65">
        <f>SUMIFS(Fev!$I$5:$I$619,Fev!$S$5:$S$619,"Despesa",Fev!$F$5:$F$619,CPagar!$D349,Fev!$J$5:$J$619,"Não Pago")</f>
        <v>0</v>
      </c>
      <c r="G349" s="65">
        <f>SUMIFS(Mar!$I$5:$I$619,Mar!$S$5:$S$619,"Despesa",Mar!$F$5:$F$619,CPagar!$D349,Mar!$J$5:$J$619,"Não Pago")</f>
        <v>0</v>
      </c>
      <c r="H349" s="65">
        <f>SUMIFS(Abr!$I$5:$I$619,Abr!$S$5:$S$619,"Despesa",Abr!$F$5:$F$619,CPagar!$D349,Abr!$J$5:$J$619,"Não Pago")</f>
        <v>0</v>
      </c>
      <c r="I349" s="65">
        <f>SUMIFS(Mai!$I$5:$I$619,Mai!$S$5:$S$619,"Despesa",Mai!$F$5:$F$619,CPagar!$D349,Mai!$J$5:$J$619,"Não Pago")</f>
        <v>0</v>
      </c>
      <c r="J349" s="65">
        <f>SUMIFS(Jun!$I$5:$I$619,Jun!$S$5:$S$619,"Despesa",Jun!$F$5:$F$619,CPagar!$D349,Jun!$J$5:$J$619,"Não Pago")</f>
        <v>0</v>
      </c>
      <c r="K349" s="65">
        <f>SUMIFS(Jul!$I$5:$I$619,Jul!$S$5:$S$619,"Despesa",Jul!$F$5:$F$619,CPagar!$D349,Jul!$J$5:$J$619,"Não Pago")</f>
        <v>0</v>
      </c>
      <c r="L349" s="65">
        <f>SUMIFS(Ago!$I$5:$I$619,Ago!$S$5:$S$619,"Despesa",Ago!$F$5:$F$619,CPagar!$D349,Ago!$J$5:$J$619,"Não Pago")</f>
        <v>0</v>
      </c>
      <c r="M349" s="65">
        <f>SUMIFS(Set!$I$5:$I$619,Set!$S$5:$S$619,"Despesa",Set!$F$5:$F$619,CPagar!$D349,Set!$J$5:$J$619,"Não Pago")</f>
        <v>0</v>
      </c>
      <c r="N349" s="65">
        <f>SUMIFS(Out!$I$5:$I$619,Out!$S$5:$S$619,"Despesa",Out!$F$5:$F$619,CPagar!$D349,Out!$J$5:$J$619,"Não Pago")</f>
        <v>0</v>
      </c>
      <c r="O349" s="65">
        <f>SUMIFS(Nov!$I$5:$I$619,Nov!$S$5:$S$619,"Despesa",Nov!$F$5:$F$619,CPagar!$D349,Nov!$J$5:$J$619,"Não Pago")</f>
        <v>0</v>
      </c>
      <c r="P349" s="65">
        <f>SUMIFS(Dez!$I$5:$I$619,Dez!$S$5:$S$619,"Despesa",Dez!$F$5:$F$619,CPagar!$D349,Dez!$J$5:$J$619,"Não Pago")</f>
        <v>0</v>
      </c>
      <c r="Q349" s="62">
        <f t="shared" si="44"/>
        <v>0</v>
      </c>
    </row>
    <row r="350" spans="3:17" ht="28.5" customHeight="1" thickTop="1" thickBot="1" x14ac:dyDescent="0.25">
      <c r="C350" s="45" t="str">
        <f>'PC Despesas'!L45</f>
        <v>5.4.41</v>
      </c>
      <c r="D350" s="46" t="str">
        <f>VLOOKUP(C350,'PC Despesas'!$L$5:$M$103,2,FALSE)</f>
        <v>-</v>
      </c>
      <c r="E350" s="65">
        <f>SUMIFS(Jan!$I$5:$I$619,Jan!$S$5:$S$619,"Despesa",Jan!$F$5:$F$619,CPagar!$D350,Jan!$J$5:$J$619,"Não Pago")</f>
        <v>0</v>
      </c>
      <c r="F350" s="65">
        <f>SUMIFS(Fev!$I$5:$I$619,Fev!$S$5:$S$619,"Despesa",Fev!$F$5:$F$619,CPagar!$D350,Fev!$J$5:$J$619,"Não Pago")</f>
        <v>0</v>
      </c>
      <c r="G350" s="65">
        <f>SUMIFS(Mar!$I$5:$I$619,Mar!$S$5:$S$619,"Despesa",Mar!$F$5:$F$619,CPagar!$D350,Mar!$J$5:$J$619,"Não Pago")</f>
        <v>0</v>
      </c>
      <c r="H350" s="65">
        <f>SUMIFS(Abr!$I$5:$I$619,Abr!$S$5:$S$619,"Despesa",Abr!$F$5:$F$619,CPagar!$D350,Abr!$J$5:$J$619,"Não Pago")</f>
        <v>0</v>
      </c>
      <c r="I350" s="65">
        <f>SUMIFS(Mai!$I$5:$I$619,Mai!$S$5:$S$619,"Despesa",Mai!$F$5:$F$619,CPagar!$D350,Mai!$J$5:$J$619,"Não Pago")</f>
        <v>0</v>
      </c>
      <c r="J350" s="65">
        <f>SUMIFS(Jun!$I$5:$I$619,Jun!$S$5:$S$619,"Despesa",Jun!$F$5:$F$619,CPagar!$D350,Jun!$J$5:$J$619,"Não Pago")</f>
        <v>0</v>
      </c>
      <c r="K350" s="65">
        <f>SUMIFS(Jul!$I$5:$I$619,Jul!$S$5:$S$619,"Despesa",Jul!$F$5:$F$619,CPagar!$D350,Jul!$J$5:$J$619,"Não Pago")</f>
        <v>0</v>
      </c>
      <c r="L350" s="65">
        <f>SUMIFS(Ago!$I$5:$I$619,Ago!$S$5:$S$619,"Despesa",Ago!$F$5:$F$619,CPagar!$D350,Ago!$J$5:$J$619,"Não Pago")</f>
        <v>0</v>
      </c>
      <c r="M350" s="65">
        <f>SUMIFS(Set!$I$5:$I$619,Set!$S$5:$S$619,"Despesa",Set!$F$5:$F$619,CPagar!$D350,Set!$J$5:$J$619,"Não Pago")</f>
        <v>0</v>
      </c>
      <c r="N350" s="65">
        <f>SUMIFS(Out!$I$5:$I$619,Out!$S$5:$S$619,"Despesa",Out!$F$5:$F$619,CPagar!$D350,Out!$J$5:$J$619,"Não Pago")</f>
        <v>0</v>
      </c>
      <c r="O350" s="65">
        <f>SUMIFS(Nov!$I$5:$I$619,Nov!$S$5:$S$619,"Despesa",Nov!$F$5:$F$619,CPagar!$D350,Nov!$J$5:$J$619,"Não Pago")</f>
        <v>0</v>
      </c>
      <c r="P350" s="65">
        <f>SUMIFS(Dez!$I$5:$I$619,Dez!$S$5:$S$619,"Despesa",Dez!$F$5:$F$619,CPagar!$D350,Dez!$J$5:$J$619,"Não Pago")</f>
        <v>0</v>
      </c>
      <c r="Q350" s="62">
        <f t="shared" si="44"/>
        <v>0</v>
      </c>
    </row>
    <row r="351" spans="3:17" ht="28.5" customHeight="1" thickTop="1" thickBot="1" x14ac:dyDescent="0.25">
      <c r="C351" s="45" t="str">
        <f>'PC Despesas'!L46</f>
        <v>5.4.42</v>
      </c>
      <c r="D351" s="46" t="str">
        <f>VLOOKUP(C351,'PC Despesas'!$L$5:$M$103,2,FALSE)</f>
        <v>-</v>
      </c>
      <c r="E351" s="65">
        <f>SUMIFS(Jan!$I$5:$I$619,Jan!$S$5:$S$619,"Despesa",Jan!$F$5:$F$619,CPagar!$D351,Jan!$J$5:$J$619,"Não Pago")</f>
        <v>0</v>
      </c>
      <c r="F351" s="65">
        <f>SUMIFS(Fev!$I$5:$I$619,Fev!$S$5:$S$619,"Despesa",Fev!$F$5:$F$619,CPagar!$D351,Fev!$J$5:$J$619,"Não Pago")</f>
        <v>0</v>
      </c>
      <c r="G351" s="65">
        <f>SUMIFS(Mar!$I$5:$I$619,Mar!$S$5:$S$619,"Despesa",Mar!$F$5:$F$619,CPagar!$D351,Mar!$J$5:$J$619,"Não Pago")</f>
        <v>0</v>
      </c>
      <c r="H351" s="65">
        <f>SUMIFS(Abr!$I$5:$I$619,Abr!$S$5:$S$619,"Despesa",Abr!$F$5:$F$619,CPagar!$D351,Abr!$J$5:$J$619,"Não Pago")</f>
        <v>0</v>
      </c>
      <c r="I351" s="65">
        <f>SUMIFS(Mai!$I$5:$I$619,Mai!$S$5:$S$619,"Despesa",Mai!$F$5:$F$619,CPagar!$D351,Mai!$J$5:$J$619,"Não Pago")</f>
        <v>0</v>
      </c>
      <c r="J351" s="65">
        <f>SUMIFS(Jun!$I$5:$I$619,Jun!$S$5:$S$619,"Despesa",Jun!$F$5:$F$619,CPagar!$D351,Jun!$J$5:$J$619,"Não Pago")</f>
        <v>0</v>
      </c>
      <c r="K351" s="65">
        <f>SUMIFS(Jul!$I$5:$I$619,Jul!$S$5:$S$619,"Despesa",Jul!$F$5:$F$619,CPagar!$D351,Jul!$J$5:$J$619,"Não Pago")</f>
        <v>0</v>
      </c>
      <c r="L351" s="65">
        <f>SUMIFS(Ago!$I$5:$I$619,Ago!$S$5:$S$619,"Despesa",Ago!$F$5:$F$619,CPagar!$D351,Ago!$J$5:$J$619,"Não Pago")</f>
        <v>0</v>
      </c>
      <c r="M351" s="65">
        <f>SUMIFS(Set!$I$5:$I$619,Set!$S$5:$S$619,"Despesa",Set!$F$5:$F$619,CPagar!$D351,Set!$J$5:$J$619,"Não Pago")</f>
        <v>0</v>
      </c>
      <c r="N351" s="65">
        <f>SUMIFS(Out!$I$5:$I$619,Out!$S$5:$S$619,"Despesa",Out!$F$5:$F$619,CPagar!$D351,Out!$J$5:$J$619,"Não Pago")</f>
        <v>0</v>
      </c>
      <c r="O351" s="65">
        <f>SUMIFS(Nov!$I$5:$I$619,Nov!$S$5:$S$619,"Despesa",Nov!$F$5:$F$619,CPagar!$D351,Nov!$J$5:$J$619,"Não Pago")</f>
        <v>0</v>
      </c>
      <c r="P351" s="65">
        <f>SUMIFS(Dez!$I$5:$I$619,Dez!$S$5:$S$619,"Despesa",Dez!$F$5:$F$619,CPagar!$D351,Dez!$J$5:$J$619,"Não Pago")</f>
        <v>0</v>
      </c>
      <c r="Q351" s="62">
        <f t="shared" si="44"/>
        <v>0</v>
      </c>
    </row>
    <row r="352" spans="3:17" ht="28.5" customHeight="1" thickTop="1" thickBot="1" x14ac:dyDescent="0.25">
      <c r="C352" s="45" t="str">
        <f>'PC Despesas'!L47</f>
        <v>5.4.43</v>
      </c>
      <c r="D352" s="46" t="str">
        <f>VLOOKUP(C352,'PC Despesas'!$L$5:$M$103,2,FALSE)</f>
        <v>-</v>
      </c>
      <c r="E352" s="65">
        <f>SUMIFS(Jan!$I$5:$I$619,Jan!$S$5:$S$619,"Despesa",Jan!$F$5:$F$619,CPagar!$D352,Jan!$J$5:$J$619,"Não Pago")</f>
        <v>0</v>
      </c>
      <c r="F352" s="65">
        <f>SUMIFS(Fev!$I$5:$I$619,Fev!$S$5:$S$619,"Despesa",Fev!$F$5:$F$619,CPagar!$D352,Fev!$J$5:$J$619,"Não Pago")</f>
        <v>0</v>
      </c>
      <c r="G352" s="65">
        <f>SUMIFS(Mar!$I$5:$I$619,Mar!$S$5:$S$619,"Despesa",Mar!$F$5:$F$619,CPagar!$D352,Mar!$J$5:$J$619,"Não Pago")</f>
        <v>0</v>
      </c>
      <c r="H352" s="65">
        <f>SUMIFS(Abr!$I$5:$I$619,Abr!$S$5:$S$619,"Despesa",Abr!$F$5:$F$619,CPagar!$D352,Abr!$J$5:$J$619,"Não Pago")</f>
        <v>0</v>
      </c>
      <c r="I352" s="65">
        <f>SUMIFS(Mai!$I$5:$I$619,Mai!$S$5:$S$619,"Despesa",Mai!$F$5:$F$619,CPagar!$D352,Mai!$J$5:$J$619,"Não Pago")</f>
        <v>0</v>
      </c>
      <c r="J352" s="65">
        <f>SUMIFS(Jun!$I$5:$I$619,Jun!$S$5:$S$619,"Despesa",Jun!$F$5:$F$619,CPagar!$D352,Jun!$J$5:$J$619,"Não Pago")</f>
        <v>0</v>
      </c>
      <c r="K352" s="65">
        <f>SUMIFS(Jul!$I$5:$I$619,Jul!$S$5:$S$619,"Despesa",Jul!$F$5:$F$619,CPagar!$D352,Jul!$J$5:$J$619,"Não Pago")</f>
        <v>0</v>
      </c>
      <c r="L352" s="65">
        <f>SUMIFS(Ago!$I$5:$I$619,Ago!$S$5:$S$619,"Despesa",Ago!$F$5:$F$619,CPagar!$D352,Ago!$J$5:$J$619,"Não Pago")</f>
        <v>0</v>
      </c>
      <c r="M352" s="65">
        <f>SUMIFS(Set!$I$5:$I$619,Set!$S$5:$S$619,"Despesa",Set!$F$5:$F$619,CPagar!$D352,Set!$J$5:$J$619,"Não Pago")</f>
        <v>0</v>
      </c>
      <c r="N352" s="65">
        <f>SUMIFS(Out!$I$5:$I$619,Out!$S$5:$S$619,"Despesa",Out!$F$5:$F$619,CPagar!$D352,Out!$J$5:$J$619,"Não Pago")</f>
        <v>0</v>
      </c>
      <c r="O352" s="65">
        <f>SUMIFS(Nov!$I$5:$I$619,Nov!$S$5:$S$619,"Despesa",Nov!$F$5:$F$619,CPagar!$D352,Nov!$J$5:$J$619,"Não Pago")</f>
        <v>0</v>
      </c>
      <c r="P352" s="65">
        <f>SUMIFS(Dez!$I$5:$I$619,Dez!$S$5:$S$619,"Despesa",Dez!$F$5:$F$619,CPagar!$D352,Dez!$J$5:$J$619,"Não Pago")</f>
        <v>0</v>
      </c>
      <c r="Q352" s="62">
        <f t="shared" si="44"/>
        <v>0</v>
      </c>
    </row>
    <row r="353" spans="3:17" ht="28.5" customHeight="1" thickTop="1" thickBot="1" x14ac:dyDescent="0.25">
      <c r="C353" s="45" t="str">
        <f>'PC Despesas'!L48</f>
        <v>5.4.44</v>
      </c>
      <c r="D353" s="46" t="str">
        <f>VLOOKUP(C353,'PC Despesas'!$L$5:$M$103,2,FALSE)</f>
        <v>-</v>
      </c>
      <c r="E353" s="65">
        <f>SUMIFS(Jan!$I$5:$I$619,Jan!$S$5:$S$619,"Despesa",Jan!$F$5:$F$619,CPagar!$D353,Jan!$J$5:$J$619,"Não Pago")</f>
        <v>0</v>
      </c>
      <c r="F353" s="65">
        <f>SUMIFS(Fev!$I$5:$I$619,Fev!$S$5:$S$619,"Despesa",Fev!$F$5:$F$619,CPagar!$D353,Fev!$J$5:$J$619,"Não Pago")</f>
        <v>0</v>
      </c>
      <c r="G353" s="65">
        <f>SUMIFS(Mar!$I$5:$I$619,Mar!$S$5:$S$619,"Despesa",Mar!$F$5:$F$619,CPagar!$D353,Mar!$J$5:$J$619,"Não Pago")</f>
        <v>0</v>
      </c>
      <c r="H353" s="65">
        <f>SUMIFS(Abr!$I$5:$I$619,Abr!$S$5:$S$619,"Despesa",Abr!$F$5:$F$619,CPagar!$D353,Abr!$J$5:$J$619,"Não Pago")</f>
        <v>0</v>
      </c>
      <c r="I353" s="65">
        <f>SUMIFS(Mai!$I$5:$I$619,Mai!$S$5:$S$619,"Despesa",Mai!$F$5:$F$619,CPagar!$D353,Mai!$J$5:$J$619,"Não Pago")</f>
        <v>0</v>
      </c>
      <c r="J353" s="65">
        <f>SUMIFS(Jun!$I$5:$I$619,Jun!$S$5:$S$619,"Despesa",Jun!$F$5:$F$619,CPagar!$D353,Jun!$J$5:$J$619,"Não Pago")</f>
        <v>0</v>
      </c>
      <c r="K353" s="65">
        <f>SUMIFS(Jul!$I$5:$I$619,Jul!$S$5:$S$619,"Despesa",Jul!$F$5:$F$619,CPagar!$D353,Jul!$J$5:$J$619,"Não Pago")</f>
        <v>0</v>
      </c>
      <c r="L353" s="65">
        <f>SUMIFS(Ago!$I$5:$I$619,Ago!$S$5:$S$619,"Despesa",Ago!$F$5:$F$619,CPagar!$D353,Ago!$J$5:$J$619,"Não Pago")</f>
        <v>0</v>
      </c>
      <c r="M353" s="65">
        <f>SUMIFS(Set!$I$5:$I$619,Set!$S$5:$S$619,"Despesa",Set!$F$5:$F$619,CPagar!$D353,Set!$J$5:$J$619,"Não Pago")</f>
        <v>0</v>
      </c>
      <c r="N353" s="65">
        <f>SUMIFS(Out!$I$5:$I$619,Out!$S$5:$S$619,"Despesa",Out!$F$5:$F$619,CPagar!$D353,Out!$J$5:$J$619,"Não Pago")</f>
        <v>0</v>
      </c>
      <c r="O353" s="65">
        <f>SUMIFS(Nov!$I$5:$I$619,Nov!$S$5:$S$619,"Despesa",Nov!$F$5:$F$619,CPagar!$D353,Nov!$J$5:$J$619,"Não Pago")</f>
        <v>0</v>
      </c>
      <c r="P353" s="65">
        <f>SUMIFS(Dez!$I$5:$I$619,Dez!$S$5:$S$619,"Despesa",Dez!$F$5:$F$619,CPagar!$D353,Dez!$J$5:$J$619,"Não Pago")</f>
        <v>0</v>
      </c>
      <c r="Q353" s="62">
        <f t="shared" si="44"/>
        <v>0</v>
      </c>
    </row>
    <row r="354" spans="3:17" ht="28.5" customHeight="1" thickTop="1" thickBot="1" x14ac:dyDescent="0.25">
      <c r="C354" s="45" t="str">
        <f>'PC Despesas'!L49</f>
        <v>5.4.45</v>
      </c>
      <c r="D354" s="46" t="str">
        <f>VLOOKUP(C354,'PC Despesas'!$L$5:$M$103,2,FALSE)</f>
        <v>-</v>
      </c>
      <c r="E354" s="65">
        <f>SUMIFS(Jan!$I$5:$I$619,Jan!$S$5:$S$619,"Despesa",Jan!$F$5:$F$619,CPagar!$D354,Jan!$J$5:$J$619,"Não Pago")</f>
        <v>0</v>
      </c>
      <c r="F354" s="65">
        <f>SUMIFS(Fev!$I$5:$I$619,Fev!$S$5:$S$619,"Despesa",Fev!$F$5:$F$619,CPagar!$D354,Fev!$J$5:$J$619,"Não Pago")</f>
        <v>0</v>
      </c>
      <c r="G354" s="65">
        <f>SUMIFS(Mar!$I$5:$I$619,Mar!$S$5:$S$619,"Despesa",Mar!$F$5:$F$619,CPagar!$D354,Mar!$J$5:$J$619,"Não Pago")</f>
        <v>0</v>
      </c>
      <c r="H354" s="65">
        <f>SUMIFS(Abr!$I$5:$I$619,Abr!$S$5:$S$619,"Despesa",Abr!$F$5:$F$619,CPagar!$D354,Abr!$J$5:$J$619,"Não Pago")</f>
        <v>0</v>
      </c>
      <c r="I354" s="65">
        <f>SUMIFS(Mai!$I$5:$I$619,Mai!$S$5:$S$619,"Despesa",Mai!$F$5:$F$619,CPagar!$D354,Mai!$J$5:$J$619,"Não Pago")</f>
        <v>0</v>
      </c>
      <c r="J354" s="65">
        <f>SUMIFS(Jun!$I$5:$I$619,Jun!$S$5:$S$619,"Despesa",Jun!$F$5:$F$619,CPagar!$D354,Jun!$J$5:$J$619,"Não Pago")</f>
        <v>0</v>
      </c>
      <c r="K354" s="65">
        <f>SUMIFS(Jul!$I$5:$I$619,Jul!$S$5:$S$619,"Despesa",Jul!$F$5:$F$619,CPagar!$D354,Jul!$J$5:$J$619,"Não Pago")</f>
        <v>0</v>
      </c>
      <c r="L354" s="65">
        <f>SUMIFS(Ago!$I$5:$I$619,Ago!$S$5:$S$619,"Despesa",Ago!$F$5:$F$619,CPagar!$D354,Ago!$J$5:$J$619,"Não Pago")</f>
        <v>0</v>
      </c>
      <c r="M354" s="65">
        <f>SUMIFS(Set!$I$5:$I$619,Set!$S$5:$S$619,"Despesa",Set!$F$5:$F$619,CPagar!$D354,Set!$J$5:$J$619,"Não Pago")</f>
        <v>0</v>
      </c>
      <c r="N354" s="65">
        <f>SUMIFS(Out!$I$5:$I$619,Out!$S$5:$S$619,"Despesa",Out!$F$5:$F$619,CPagar!$D354,Out!$J$5:$J$619,"Não Pago")</f>
        <v>0</v>
      </c>
      <c r="O354" s="65">
        <f>SUMIFS(Nov!$I$5:$I$619,Nov!$S$5:$S$619,"Despesa",Nov!$F$5:$F$619,CPagar!$D354,Nov!$J$5:$J$619,"Não Pago")</f>
        <v>0</v>
      </c>
      <c r="P354" s="65">
        <f>SUMIFS(Dez!$I$5:$I$619,Dez!$S$5:$S$619,"Despesa",Dez!$F$5:$F$619,CPagar!$D354,Dez!$J$5:$J$619,"Não Pago")</f>
        <v>0</v>
      </c>
      <c r="Q354" s="62">
        <f t="shared" si="44"/>
        <v>0</v>
      </c>
    </row>
    <row r="355" spans="3:17" ht="28.5" customHeight="1" thickTop="1" thickBot="1" x14ac:dyDescent="0.25">
      <c r="C355" s="45" t="str">
        <f>'PC Despesas'!L50</f>
        <v>5.4.46</v>
      </c>
      <c r="D355" s="46" t="str">
        <f>VLOOKUP(C355,'PC Despesas'!$L$5:$M$103,2,FALSE)</f>
        <v>-</v>
      </c>
      <c r="E355" s="65">
        <f>SUMIFS(Jan!$I$5:$I$619,Jan!$S$5:$S$619,"Despesa",Jan!$F$5:$F$619,CPagar!$D355,Jan!$J$5:$J$619,"Não Pago")</f>
        <v>0</v>
      </c>
      <c r="F355" s="65">
        <f>SUMIFS(Fev!$I$5:$I$619,Fev!$S$5:$S$619,"Despesa",Fev!$F$5:$F$619,CPagar!$D355,Fev!$J$5:$J$619,"Não Pago")</f>
        <v>0</v>
      </c>
      <c r="G355" s="65">
        <f>SUMIFS(Mar!$I$5:$I$619,Mar!$S$5:$S$619,"Despesa",Mar!$F$5:$F$619,CPagar!$D355,Mar!$J$5:$J$619,"Não Pago")</f>
        <v>0</v>
      </c>
      <c r="H355" s="65">
        <f>SUMIFS(Abr!$I$5:$I$619,Abr!$S$5:$S$619,"Despesa",Abr!$F$5:$F$619,CPagar!$D355,Abr!$J$5:$J$619,"Não Pago")</f>
        <v>0</v>
      </c>
      <c r="I355" s="65">
        <f>SUMIFS(Mai!$I$5:$I$619,Mai!$S$5:$S$619,"Despesa",Mai!$F$5:$F$619,CPagar!$D355,Mai!$J$5:$J$619,"Não Pago")</f>
        <v>0</v>
      </c>
      <c r="J355" s="65">
        <f>SUMIFS(Jun!$I$5:$I$619,Jun!$S$5:$S$619,"Despesa",Jun!$F$5:$F$619,CPagar!$D355,Jun!$J$5:$J$619,"Não Pago")</f>
        <v>0</v>
      </c>
      <c r="K355" s="65">
        <f>SUMIFS(Jul!$I$5:$I$619,Jul!$S$5:$S$619,"Despesa",Jul!$F$5:$F$619,CPagar!$D355,Jul!$J$5:$J$619,"Não Pago")</f>
        <v>0</v>
      </c>
      <c r="L355" s="65">
        <f>SUMIFS(Ago!$I$5:$I$619,Ago!$S$5:$S$619,"Despesa",Ago!$F$5:$F$619,CPagar!$D355,Ago!$J$5:$J$619,"Não Pago")</f>
        <v>0</v>
      </c>
      <c r="M355" s="65">
        <f>SUMIFS(Set!$I$5:$I$619,Set!$S$5:$S$619,"Despesa",Set!$F$5:$F$619,CPagar!$D355,Set!$J$5:$J$619,"Não Pago")</f>
        <v>0</v>
      </c>
      <c r="N355" s="65">
        <f>SUMIFS(Out!$I$5:$I$619,Out!$S$5:$S$619,"Despesa",Out!$F$5:$F$619,CPagar!$D355,Out!$J$5:$J$619,"Não Pago")</f>
        <v>0</v>
      </c>
      <c r="O355" s="65">
        <f>SUMIFS(Nov!$I$5:$I$619,Nov!$S$5:$S$619,"Despesa",Nov!$F$5:$F$619,CPagar!$D355,Nov!$J$5:$J$619,"Não Pago")</f>
        <v>0</v>
      </c>
      <c r="P355" s="65">
        <f>SUMIFS(Dez!$I$5:$I$619,Dez!$S$5:$S$619,"Despesa",Dez!$F$5:$F$619,CPagar!$D355,Dez!$J$5:$J$619,"Não Pago")</f>
        <v>0</v>
      </c>
      <c r="Q355" s="62">
        <f t="shared" si="44"/>
        <v>0</v>
      </c>
    </row>
    <row r="356" spans="3:17" ht="28.5" customHeight="1" thickTop="1" thickBot="1" x14ac:dyDescent="0.25">
      <c r="C356" s="45" t="str">
        <f>'PC Despesas'!L51</f>
        <v>5.4.47</v>
      </c>
      <c r="D356" s="46" t="str">
        <f>VLOOKUP(C356,'PC Despesas'!$L$5:$M$103,2,FALSE)</f>
        <v>-</v>
      </c>
      <c r="E356" s="65">
        <f>SUMIFS(Jan!$I$5:$I$619,Jan!$S$5:$S$619,"Despesa",Jan!$F$5:$F$619,CPagar!$D356,Jan!$J$5:$J$619,"Não Pago")</f>
        <v>0</v>
      </c>
      <c r="F356" s="65">
        <f>SUMIFS(Fev!$I$5:$I$619,Fev!$S$5:$S$619,"Despesa",Fev!$F$5:$F$619,CPagar!$D356,Fev!$J$5:$J$619,"Não Pago")</f>
        <v>0</v>
      </c>
      <c r="G356" s="65">
        <f>SUMIFS(Mar!$I$5:$I$619,Mar!$S$5:$S$619,"Despesa",Mar!$F$5:$F$619,CPagar!$D356,Mar!$J$5:$J$619,"Não Pago")</f>
        <v>0</v>
      </c>
      <c r="H356" s="65">
        <f>SUMIFS(Abr!$I$5:$I$619,Abr!$S$5:$S$619,"Despesa",Abr!$F$5:$F$619,CPagar!$D356,Abr!$J$5:$J$619,"Não Pago")</f>
        <v>0</v>
      </c>
      <c r="I356" s="65">
        <f>SUMIFS(Mai!$I$5:$I$619,Mai!$S$5:$S$619,"Despesa",Mai!$F$5:$F$619,CPagar!$D356,Mai!$J$5:$J$619,"Não Pago")</f>
        <v>0</v>
      </c>
      <c r="J356" s="65">
        <f>SUMIFS(Jun!$I$5:$I$619,Jun!$S$5:$S$619,"Despesa",Jun!$F$5:$F$619,CPagar!$D356,Jun!$J$5:$J$619,"Não Pago")</f>
        <v>0</v>
      </c>
      <c r="K356" s="65">
        <f>SUMIFS(Jul!$I$5:$I$619,Jul!$S$5:$S$619,"Despesa",Jul!$F$5:$F$619,CPagar!$D356,Jul!$J$5:$J$619,"Não Pago")</f>
        <v>0</v>
      </c>
      <c r="L356" s="65">
        <f>SUMIFS(Ago!$I$5:$I$619,Ago!$S$5:$S$619,"Despesa",Ago!$F$5:$F$619,CPagar!$D356,Ago!$J$5:$J$619,"Não Pago")</f>
        <v>0</v>
      </c>
      <c r="M356" s="65">
        <f>SUMIFS(Set!$I$5:$I$619,Set!$S$5:$S$619,"Despesa",Set!$F$5:$F$619,CPagar!$D356,Set!$J$5:$J$619,"Não Pago")</f>
        <v>0</v>
      </c>
      <c r="N356" s="65">
        <f>SUMIFS(Out!$I$5:$I$619,Out!$S$5:$S$619,"Despesa",Out!$F$5:$F$619,CPagar!$D356,Out!$J$5:$J$619,"Não Pago")</f>
        <v>0</v>
      </c>
      <c r="O356" s="65">
        <f>SUMIFS(Nov!$I$5:$I$619,Nov!$S$5:$S$619,"Despesa",Nov!$F$5:$F$619,CPagar!$D356,Nov!$J$5:$J$619,"Não Pago")</f>
        <v>0</v>
      </c>
      <c r="P356" s="65">
        <f>SUMIFS(Dez!$I$5:$I$619,Dez!$S$5:$S$619,"Despesa",Dez!$F$5:$F$619,CPagar!$D356,Dez!$J$5:$J$619,"Não Pago")</f>
        <v>0</v>
      </c>
      <c r="Q356" s="62">
        <f t="shared" si="44"/>
        <v>0</v>
      </c>
    </row>
    <row r="357" spans="3:17" ht="28.5" customHeight="1" thickTop="1" thickBot="1" x14ac:dyDescent="0.25">
      <c r="C357" s="45" t="str">
        <f>'PC Despesas'!L52</f>
        <v>5.4.48</v>
      </c>
      <c r="D357" s="46" t="str">
        <f>VLOOKUP(C357,'PC Despesas'!$L$5:$M$103,2,FALSE)</f>
        <v>-</v>
      </c>
      <c r="E357" s="65">
        <f>SUMIFS(Jan!$I$5:$I$619,Jan!$S$5:$S$619,"Despesa",Jan!$F$5:$F$619,CPagar!$D357,Jan!$J$5:$J$619,"Não Pago")</f>
        <v>0</v>
      </c>
      <c r="F357" s="65">
        <f>SUMIFS(Fev!$I$5:$I$619,Fev!$S$5:$S$619,"Despesa",Fev!$F$5:$F$619,CPagar!$D357,Fev!$J$5:$J$619,"Não Pago")</f>
        <v>0</v>
      </c>
      <c r="G357" s="65">
        <f>SUMIFS(Mar!$I$5:$I$619,Mar!$S$5:$S$619,"Despesa",Mar!$F$5:$F$619,CPagar!$D357,Mar!$J$5:$J$619,"Não Pago")</f>
        <v>0</v>
      </c>
      <c r="H357" s="65">
        <f>SUMIFS(Abr!$I$5:$I$619,Abr!$S$5:$S$619,"Despesa",Abr!$F$5:$F$619,CPagar!$D357,Abr!$J$5:$J$619,"Não Pago")</f>
        <v>0</v>
      </c>
      <c r="I357" s="65">
        <f>SUMIFS(Mai!$I$5:$I$619,Mai!$S$5:$S$619,"Despesa",Mai!$F$5:$F$619,CPagar!$D357,Mai!$J$5:$J$619,"Não Pago")</f>
        <v>0</v>
      </c>
      <c r="J357" s="65">
        <f>SUMIFS(Jun!$I$5:$I$619,Jun!$S$5:$S$619,"Despesa",Jun!$F$5:$F$619,CPagar!$D357,Jun!$J$5:$J$619,"Não Pago")</f>
        <v>0</v>
      </c>
      <c r="K357" s="65">
        <f>SUMIFS(Jul!$I$5:$I$619,Jul!$S$5:$S$619,"Despesa",Jul!$F$5:$F$619,CPagar!$D357,Jul!$J$5:$J$619,"Não Pago")</f>
        <v>0</v>
      </c>
      <c r="L357" s="65">
        <f>SUMIFS(Ago!$I$5:$I$619,Ago!$S$5:$S$619,"Despesa",Ago!$F$5:$F$619,CPagar!$D357,Ago!$J$5:$J$619,"Não Pago")</f>
        <v>0</v>
      </c>
      <c r="M357" s="65">
        <f>SUMIFS(Set!$I$5:$I$619,Set!$S$5:$S$619,"Despesa",Set!$F$5:$F$619,CPagar!$D357,Set!$J$5:$J$619,"Não Pago")</f>
        <v>0</v>
      </c>
      <c r="N357" s="65">
        <f>SUMIFS(Out!$I$5:$I$619,Out!$S$5:$S$619,"Despesa",Out!$F$5:$F$619,CPagar!$D357,Out!$J$5:$J$619,"Não Pago")</f>
        <v>0</v>
      </c>
      <c r="O357" s="65">
        <f>SUMIFS(Nov!$I$5:$I$619,Nov!$S$5:$S$619,"Despesa",Nov!$F$5:$F$619,CPagar!$D357,Nov!$J$5:$J$619,"Não Pago")</f>
        <v>0</v>
      </c>
      <c r="P357" s="65">
        <f>SUMIFS(Dez!$I$5:$I$619,Dez!$S$5:$S$619,"Despesa",Dez!$F$5:$F$619,CPagar!$D357,Dez!$J$5:$J$619,"Não Pago")</f>
        <v>0</v>
      </c>
      <c r="Q357" s="62">
        <f t="shared" si="44"/>
        <v>0</v>
      </c>
    </row>
    <row r="358" spans="3:17" ht="28.5" customHeight="1" thickTop="1" thickBot="1" x14ac:dyDescent="0.25">
      <c r="C358" s="45" t="str">
        <f>'PC Despesas'!L53</f>
        <v>5.4.49</v>
      </c>
      <c r="D358" s="46" t="str">
        <f>VLOOKUP(C358,'PC Despesas'!$L$5:$M$103,2,FALSE)</f>
        <v>-</v>
      </c>
      <c r="E358" s="65">
        <f>SUMIFS(Jan!$I$5:$I$619,Jan!$S$5:$S$619,"Despesa",Jan!$F$5:$F$619,CPagar!$D358,Jan!$J$5:$J$619,"Não Pago")</f>
        <v>0</v>
      </c>
      <c r="F358" s="65">
        <f>SUMIFS(Fev!$I$5:$I$619,Fev!$S$5:$S$619,"Despesa",Fev!$F$5:$F$619,CPagar!$D358,Fev!$J$5:$J$619,"Não Pago")</f>
        <v>0</v>
      </c>
      <c r="G358" s="65">
        <f>SUMIFS(Mar!$I$5:$I$619,Mar!$S$5:$S$619,"Despesa",Mar!$F$5:$F$619,CPagar!$D358,Mar!$J$5:$J$619,"Não Pago")</f>
        <v>0</v>
      </c>
      <c r="H358" s="65">
        <f>SUMIFS(Abr!$I$5:$I$619,Abr!$S$5:$S$619,"Despesa",Abr!$F$5:$F$619,CPagar!$D358,Abr!$J$5:$J$619,"Não Pago")</f>
        <v>0</v>
      </c>
      <c r="I358" s="65">
        <f>SUMIFS(Mai!$I$5:$I$619,Mai!$S$5:$S$619,"Despesa",Mai!$F$5:$F$619,CPagar!$D358,Mai!$J$5:$J$619,"Não Pago")</f>
        <v>0</v>
      </c>
      <c r="J358" s="65">
        <f>SUMIFS(Jun!$I$5:$I$619,Jun!$S$5:$S$619,"Despesa",Jun!$F$5:$F$619,CPagar!$D358,Jun!$J$5:$J$619,"Não Pago")</f>
        <v>0</v>
      </c>
      <c r="K358" s="65">
        <f>SUMIFS(Jul!$I$5:$I$619,Jul!$S$5:$S$619,"Despesa",Jul!$F$5:$F$619,CPagar!$D358,Jul!$J$5:$J$619,"Não Pago")</f>
        <v>0</v>
      </c>
      <c r="L358" s="65">
        <f>SUMIFS(Ago!$I$5:$I$619,Ago!$S$5:$S$619,"Despesa",Ago!$F$5:$F$619,CPagar!$D358,Ago!$J$5:$J$619,"Não Pago")</f>
        <v>0</v>
      </c>
      <c r="M358" s="65">
        <f>SUMIFS(Set!$I$5:$I$619,Set!$S$5:$S$619,"Despesa",Set!$F$5:$F$619,CPagar!$D358,Set!$J$5:$J$619,"Não Pago")</f>
        <v>0</v>
      </c>
      <c r="N358" s="65">
        <f>SUMIFS(Out!$I$5:$I$619,Out!$S$5:$S$619,"Despesa",Out!$F$5:$F$619,CPagar!$D358,Out!$J$5:$J$619,"Não Pago")</f>
        <v>0</v>
      </c>
      <c r="O358" s="65">
        <f>SUMIFS(Nov!$I$5:$I$619,Nov!$S$5:$S$619,"Despesa",Nov!$F$5:$F$619,CPagar!$D358,Nov!$J$5:$J$619,"Não Pago")</f>
        <v>0</v>
      </c>
      <c r="P358" s="65">
        <f>SUMIFS(Dez!$I$5:$I$619,Dez!$S$5:$S$619,"Despesa",Dez!$F$5:$F$619,CPagar!$D358,Dez!$J$5:$J$619,"Não Pago")</f>
        <v>0</v>
      </c>
      <c r="Q358" s="62">
        <f t="shared" si="44"/>
        <v>0</v>
      </c>
    </row>
    <row r="359" spans="3:17" ht="28.5" customHeight="1" thickTop="1" thickBot="1" x14ac:dyDescent="0.25">
      <c r="C359" s="45" t="str">
        <f>'PC Despesas'!L54</f>
        <v>5.4.50</v>
      </c>
      <c r="D359" s="46" t="str">
        <f>VLOOKUP(C359,'PC Despesas'!$L$5:$M$103,2,FALSE)</f>
        <v>-</v>
      </c>
      <c r="E359" s="65">
        <f>SUMIFS(Jan!$I$5:$I$619,Jan!$S$5:$S$619,"Despesa",Jan!$F$5:$F$619,CPagar!$D359,Jan!$J$5:$J$619,"Não Pago")</f>
        <v>0</v>
      </c>
      <c r="F359" s="65">
        <f>SUMIFS(Fev!$I$5:$I$619,Fev!$S$5:$S$619,"Despesa",Fev!$F$5:$F$619,CPagar!$D359,Fev!$J$5:$J$619,"Não Pago")</f>
        <v>0</v>
      </c>
      <c r="G359" s="65">
        <f>SUMIFS(Mar!$I$5:$I$619,Mar!$S$5:$S$619,"Despesa",Mar!$F$5:$F$619,CPagar!$D359,Mar!$J$5:$J$619,"Não Pago")</f>
        <v>0</v>
      </c>
      <c r="H359" s="65">
        <f>SUMIFS(Abr!$I$5:$I$619,Abr!$S$5:$S$619,"Despesa",Abr!$F$5:$F$619,CPagar!$D359,Abr!$J$5:$J$619,"Não Pago")</f>
        <v>0</v>
      </c>
      <c r="I359" s="65">
        <f>SUMIFS(Mai!$I$5:$I$619,Mai!$S$5:$S$619,"Despesa",Mai!$F$5:$F$619,CPagar!$D359,Mai!$J$5:$J$619,"Não Pago")</f>
        <v>0</v>
      </c>
      <c r="J359" s="65">
        <f>SUMIFS(Jun!$I$5:$I$619,Jun!$S$5:$S$619,"Despesa",Jun!$F$5:$F$619,CPagar!$D359,Jun!$J$5:$J$619,"Não Pago")</f>
        <v>0</v>
      </c>
      <c r="K359" s="65">
        <f>SUMIFS(Jul!$I$5:$I$619,Jul!$S$5:$S$619,"Despesa",Jul!$F$5:$F$619,CPagar!$D359,Jul!$J$5:$J$619,"Não Pago")</f>
        <v>0</v>
      </c>
      <c r="L359" s="65">
        <f>SUMIFS(Ago!$I$5:$I$619,Ago!$S$5:$S$619,"Despesa",Ago!$F$5:$F$619,CPagar!$D359,Ago!$J$5:$J$619,"Não Pago")</f>
        <v>0</v>
      </c>
      <c r="M359" s="65">
        <f>SUMIFS(Set!$I$5:$I$619,Set!$S$5:$S$619,"Despesa",Set!$F$5:$F$619,CPagar!$D359,Set!$J$5:$J$619,"Não Pago")</f>
        <v>0</v>
      </c>
      <c r="N359" s="65">
        <f>SUMIFS(Out!$I$5:$I$619,Out!$S$5:$S$619,"Despesa",Out!$F$5:$F$619,CPagar!$D359,Out!$J$5:$J$619,"Não Pago")</f>
        <v>0</v>
      </c>
      <c r="O359" s="65">
        <f>SUMIFS(Nov!$I$5:$I$619,Nov!$S$5:$S$619,"Despesa",Nov!$F$5:$F$619,CPagar!$D359,Nov!$J$5:$J$619,"Não Pago")</f>
        <v>0</v>
      </c>
      <c r="P359" s="65">
        <f>SUMIFS(Dez!$I$5:$I$619,Dez!$S$5:$S$619,"Despesa",Dez!$F$5:$F$619,CPagar!$D359,Dez!$J$5:$J$619,"Não Pago")</f>
        <v>0</v>
      </c>
      <c r="Q359" s="62">
        <f t="shared" si="44"/>
        <v>0</v>
      </c>
    </row>
    <row r="360" spans="3:17" ht="28.5" customHeight="1" thickTop="1" thickBot="1" x14ac:dyDescent="0.25">
      <c r="C360" s="45" t="str">
        <f>'PC Despesas'!L55</f>
        <v>5.4.51</v>
      </c>
      <c r="D360" s="46" t="str">
        <f>VLOOKUP(C360,'PC Despesas'!$L$5:$M$103,2,FALSE)</f>
        <v>-</v>
      </c>
      <c r="E360" s="65">
        <f>SUMIFS(Jan!$I$5:$I$619,Jan!$S$5:$S$619,"Despesa",Jan!$F$5:$F$619,CPagar!$D360,Jan!$J$5:$J$619,"Não Pago")</f>
        <v>0</v>
      </c>
      <c r="F360" s="65">
        <f>SUMIFS(Fev!$I$5:$I$619,Fev!$S$5:$S$619,"Despesa",Fev!$F$5:$F$619,CPagar!$D360,Fev!$J$5:$J$619,"Não Pago")</f>
        <v>0</v>
      </c>
      <c r="G360" s="65">
        <f>SUMIFS(Mar!$I$5:$I$619,Mar!$S$5:$S$619,"Despesa",Mar!$F$5:$F$619,CPagar!$D360,Mar!$J$5:$J$619,"Não Pago")</f>
        <v>0</v>
      </c>
      <c r="H360" s="65">
        <f>SUMIFS(Abr!$I$5:$I$619,Abr!$S$5:$S$619,"Despesa",Abr!$F$5:$F$619,CPagar!$D360,Abr!$J$5:$J$619,"Não Pago")</f>
        <v>0</v>
      </c>
      <c r="I360" s="65">
        <f>SUMIFS(Mai!$I$5:$I$619,Mai!$S$5:$S$619,"Despesa",Mai!$F$5:$F$619,CPagar!$D360,Mai!$J$5:$J$619,"Não Pago")</f>
        <v>0</v>
      </c>
      <c r="J360" s="65">
        <f>SUMIFS(Jun!$I$5:$I$619,Jun!$S$5:$S$619,"Despesa",Jun!$F$5:$F$619,CPagar!$D360,Jun!$J$5:$J$619,"Não Pago")</f>
        <v>0</v>
      </c>
      <c r="K360" s="65">
        <f>SUMIFS(Jul!$I$5:$I$619,Jul!$S$5:$S$619,"Despesa",Jul!$F$5:$F$619,CPagar!$D360,Jul!$J$5:$J$619,"Não Pago")</f>
        <v>0</v>
      </c>
      <c r="L360" s="65">
        <f>SUMIFS(Ago!$I$5:$I$619,Ago!$S$5:$S$619,"Despesa",Ago!$F$5:$F$619,CPagar!$D360,Ago!$J$5:$J$619,"Não Pago")</f>
        <v>0</v>
      </c>
      <c r="M360" s="65">
        <f>SUMIFS(Set!$I$5:$I$619,Set!$S$5:$S$619,"Despesa",Set!$F$5:$F$619,CPagar!$D360,Set!$J$5:$J$619,"Não Pago")</f>
        <v>0</v>
      </c>
      <c r="N360" s="65">
        <f>SUMIFS(Out!$I$5:$I$619,Out!$S$5:$S$619,"Despesa",Out!$F$5:$F$619,CPagar!$D360,Out!$J$5:$J$619,"Não Pago")</f>
        <v>0</v>
      </c>
      <c r="O360" s="65">
        <f>SUMIFS(Nov!$I$5:$I$619,Nov!$S$5:$S$619,"Despesa",Nov!$F$5:$F$619,CPagar!$D360,Nov!$J$5:$J$619,"Não Pago")</f>
        <v>0</v>
      </c>
      <c r="P360" s="65">
        <f>SUMIFS(Dez!$I$5:$I$619,Dez!$S$5:$S$619,"Despesa",Dez!$F$5:$F$619,CPagar!$D360,Dez!$J$5:$J$619,"Não Pago")</f>
        <v>0</v>
      </c>
      <c r="Q360" s="62">
        <f t="shared" si="44"/>
        <v>0</v>
      </c>
    </row>
    <row r="361" spans="3:17" ht="28.5" customHeight="1" thickTop="1" thickBot="1" x14ac:dyDescent="0.25">
      <c r="C361" s="45" t="str">
        <f>'PC Despesas'!L56</f>
        <v>5.4.52</v>
      </c>
      <c r="D361" s="46" t="str">
        <f>VLOOKUP(C361,'PC Despesas'!$L$5:$M$103,2,FALSE)</f>
        <v>-</v>
      </c>
      <c r="E361" s="65">
        <f>SUMIFS(Jan!$I$5:$I$619,Jan!$S$5:$S$619,"Despesa",Jan!$F$5:$F$619,CPagar!$D361,Jan!$J$5:$J$619,"Não Pago")</f>
        <v>0</v>
      </c>
      <c r="F361" s="65">
        <f>SUMIFS(Fev!$I$5:$I$619,Fev!$S$5:$S$619,"Despesa",Fev!$F$5:$F$619,CPagar!$D361,Fev!$J$5:$J$619,"Não Pago")</f>
        <v>0</v>
      </c>
      <c r="G361" s="65">
        <f>SUMIFS(Mar!$I$5:$I$619,Mar!$S$5:$S$619,"Despesa",Mar!$F$5:$F$619,CPagar!$D361,Mar!$J$5:$J$619,"Não Pago")</f>
        <v>0</v>
      </c>
      <c r="H361" s="65">
        <f>SUMIFS(Abr!$I$5:$I$619,Abr!$S$5:$S$619,"Despesa",Abr!$F$5:$F$619,CPagar!$D361,Abr!$J$5:$J$619,"Não Pago")</f>
        <v>0</v>
      </c>
      <c r="I361" s="65">
        <f>SUMIFS(Mai!$I$5:$I$619,Mai!$S$5:$S$619,"Despesa",Mai!$F$5:$F$619,CPagar!$D361,Mai!$J$5:$J$619,"Não Pago")</f>
        <v>0</v>
      </c>
      <c r="J361" s="65">
        <f>SUMIFS(Jun!$I$5:$I$619,Jun!$S$5:$S$619,"Despesa",Jun!$F$5:$F$619,CPagar!$D361,Jun!$J$5:$J$619,"Não Pago")</f>
        <v>0</v>
      </c>
      <c r="K361" s="65">
        <f>SUMIFS(Jul!$I$5:$I$619,Jul!$S$5:$S$619,"Despesa",Jul!$F$5:$F$619,CPagar!$D361,Jul!$J$5:$J$619,"Não Pago")</f>
        <v>0</v>
      </c>
      <c r="L361" s="65">
        <f>SUMIFS(Ago!$I$5:$I$619,Ago!$S$5:$S$619,"Despesa",Ago!$F$5:$F$619,CPagar!$D361,Ago!$J$5:$J$619,"Não Pago")</f>
        <v>0</v>
      </c>
      <c r="M361" s="65">
        <f>SUMIFS(Set!$I$5:$I$619,Set!$S$5:$S$619,"Despesa",Set!$F$5:$F$619,CPagar!$D361,Set!$J$5:$J$619,"Não Pago")</f>
        <v>0</v>
      </c>
      <c r="N361" s="65">
        <f>SUMIFS(Out!$I$5:$I$619,Out!$S$5:$S$619,"Despesa",Out!$F$5:$F$619,CPagar!$D361,Out!$J$5:$J$619,"Não Pago")</f>
        <v>0</v>
      </c>
      <c r="O361" s="65">
        <f>SUMIFS(Nov!$I$5:$I$619,Nov!$S$5:$S$619,"Despesa",Nov!$F$5:$F$619,CPagar!$D361,Nov!$J$5:$J$619,"Não Pago")</f>
        <v>0</v>
      </c>
      <c r="P361" s="65">
        <f>SUMIFS(Dez!$I$5:$I$619,Dez!$S$5:$S$619,"Despesa",Dez!$F$5:$F$619,CPagar!$D361,Dez!$J$5:$J$619,"Não Pago")</f>
        <v>0</v>
      </c>
      <c r="Q361" s="62">
        <f t="shared" si="44"/>
        <v>0</v>
      </c>
    </row>
    <row r="362" spans="3:17" ht="28.5" customHeight="1" thickTop="1" thickBot="1" x14ac:dyDescent="0.25">
      <c r="C362" s="45" t="str">
        <f>'PC Despesas'!L57</f>
        <v>5.4.53</v>
      </c>
      <c r="D362" s="46" t="str">
        <f>VLOOKUP(C362,'PC Despesas'!$L$5:$M$103,2,FALSE)</f>
        <v>-</v>
      </c>
      <c r="E362" s="65">
        <f>SUMIFS(Jan!$I$5:$I$619,Jan!$S$5:$S$619,"Despesa",Jan!$F$5:$F$619,CPagar!$D362,Jan!$J$5:$J$619,"Não Pago")</f>
        <v>0</v>
      </c>
      <c r="F362" s="65">
        <f>SUMIFS(Fev!$I$5:$I$619,Fev!$S$5:$S$619,"Despesa",Fev!$F$5:$F$619,CPagar!$D362,Fev!$J$5:$J$619,"Não Pago")</f>
        <v>0</v>
      </c>
      <c r="G362" s="65">
        <f>SUMIFS(Mar!$I$5:$I$619,Mar!$S$5:$S$619,"Despesa",Mar!$F$5:$F$619,CPagar!$D362,Mar!$J$5:$J$619,"Não Pago")</f>
        <v>0</v>
      </c>
      <c r="H362" s="65">
        <f>SUMIFS(Abr!$I$5:$I$619,Abr!$S$5:$S$619,"Despesa",Abr!$F$5:$F$619,CPagar!$D362,Abr!$J$5:$J$619,"Não Pago")</f>
        <v>0</v>
      </c>
      <c r="I362" s="65">
        <f>SUMIFS(Mai!$I$5:$I$619,Mai!$S$5:$S$619,"Despesa",Mai!$F$5:$F$619,CPagar!$D362,Mai!$J$5:$J$619,"Não Pago")</f>
        <v>0</v>
      </c>
      <c r="J362" s="65">
        <f>SUMIFS(Jun!$I$5:$I$619,Jun!$S$5:$S$619,"Despesa",Jun!$F$5:$F$619,CPagar!$D362,Jun!$J$5:$J$619,"Não Pago")</f>
        <v>0</v>
      </c>
      <c r="K362" s="65">
        <f>SUMIFS(Jul!$I$5:$I$619,Jul!$S$5:$S$619,"Despesa",Jul!$F$5:$F$619,CPagar!$D362,Jul!$J$5:$J$619,"Não Pago")</f>
        <v>0</v>
      </c>
      <c r="L362" s="65">
        <f>SUMIFS(Ago!$I$5:$I$619,Ago!$S$5:$S$619,"Despesa",Ago!$F$5:$F$619,CPagar!$D362,Ago!$J$5:$J$619,"Não Pago")</f>
        <v>0</v>
      </c>
      <c r="M362" s="65">
        <f>SUMIFS(Set!$I$5:$I$619,Set!$S$5:$S$619,"Despesa",Set!$F$5:$F$619,CPagar!$D362,Set!$J$5:$J$619,"Não Pago")</f>
        <v>0</v>
      </c>
      <c r="N362" s="65">
        <f>SUMIFS(Out!$I$5:$I$619,Out!$S$5:$S$619,"Despesa",Out!$F$5:$F$619,CPagar!$D362,Out!$J$5:$J$619,"Não Pago")</f>
        <v>0</v>
      </c>
      <c r="O362" s="65">
        <f>SUMIFS(Nov!$I$5:$I$619,Nov!$S$5:$S$619,"Despesa",Nov!$F$5:$F$619,CPagar!$D362,Nov!$J$5:$J$619,"Não Pago")</f>
        <v>0</v>
      </c>
      <c r="P362" s="65">
        <f>SUMIFS(Dez!$I$5:$I$619,Dez!$S$5:$S$619,"Despesa",Dez!$F$5:$F$619,CPagar!$D362,Dez!$J$5:$J$619,"Não Pago")</f>
        <v>0</v>
      </c>
      <c r="Q362" s="62">
        <f t="shared" si="44"/>
        <v>0</v>
      </c>
    </row>
    <row r="363" spans="3:17" ht="28.5" customHeight="1" thickTop="1" thickBot="1" x14ac:dyDescent="0.25">
      <c r="C363" s="45" t="str">
        <f>'PC Despesas'!L58</f>
        <v>5.4.54</v>
      </c>
      <c r="D363" s="46" t="str">
        <f>VLOOKUP(C363,'PC Despesas'!$L$5:$M$103,2,FALSE)</f>
        <v>-</v>
      </c>
      <c r="E363" s="65">
        <f>SUMIFS(Jan!$I$5:$I$619,Jan!$S$5:$S$619,"Despesa",Jan!$F$5:$F$619,CPagar!$D363,Jan!$J$5:$J$619,"Não Pago")</f>
        <v>0</v>
      </c>
      <c r="F363" s="65">
        <f>SUMIFS(Fev!$I$5:$I$619,Fev!$S$5:$S$619,"Despesa",Fev!$F$5:$F$619,CPagar!$D363,Fev!$J$5:$J$619,"Não Pago")</f>
        <v>0</v>
      </c>
      <c r="G363" s="65">
        <f>SUMIFS(Mar!$I$5:$I$619,Mar!$S$5:$S$619,"Despesa",Mar!$F$5:$F$619,CPagar!$D363,Mar!$J$5:$J$619,"Não Pago")</f>
        <v>0</v>
      </c>
      <c r="H363" s="65">
        <f>SUMIFS(Abr!$I$5:$I$619,Abr!$S$5:$S$619,"Despesa",Abr!$F$5:$F$619,CPagar!$D363,Abr!$J$5:$J$619,"Não Pago")</f>
        <v>0</v>
      </c>
      <c r="I363" s="65">
        <f>SUMIFS(Mai!$I$5:$I$619,Mai!$S$5:$S$619,"Despesa",Mai!$F$5:$F$619,CPagar!$D363,Mai!$J$5:$J$619,"Não Pago")</f>
        <v>0</v>
      </c>
      <c r="J363" s="65">
        <f>SUMIFS(Jun!$I$5:$I$619,Jun!$S$5:$S$619,"Despesa",Jun!$F$5:$F$619,CPagar!$D363,Jun!$J$5:$J$619,"Não Pago")</f>
        <v>0</v>
      </c>
      <c r="K363" s="65">
        <f>SUMIFS(Jul!$I$5:$I$619,Jul!$S$5:$S$619,"Despesa",Jul!$F$5:$F$619,CPagar!$D363,Jul!$J$5:$J$619,"Não Pago")</f>
        <v>0</v>
      </c>
      <c r="L363" s="65">
        <f>SUMIFS(Ago!$I$5:$I$619,Ago!$S$5:$S$619,"Despesa",Ago!$F$5:$F$619,CPagar!$D363,Ago!$J$5:$J$619,"Não Pago")</f>
        <v>0</v>
      </c>
      <c r="M363" s="65">
        <f>SUMIFS(Set!$I$5:$I$619,Set!$S$5:$S$619,"Despesa",Set!$F$5:$F$619,CPagar!$D363,Set!$J$5:$J$619,"Não Pago")</f>
        <v>0</v>
      </c>
      <c r="N363" s="65">
        <f>SUMIFS(Out!$I$5:$I$619,Out!$S$5:$S$619,"Despesa",Out!$F$5:$F$619,CPagar!$D363,Out!$J$5:$J$619,"Não Pago")</f>
        <v>0</v>
      </c>
      <c r="O363" s="65">
        <f>SUMIFS(Nov!$I$5:$I$619,Nov!$S$5:$S$619,"Despesa",Nov!$F$5:$F$619,CPagar!$D363,Nov!$J$5:$J$619,"Não Pago")</f>
        <v>0</v>
      </c>
      <c r="P363" s="65">
        <f>SUMIFS(Dez!$I$5:$I$619,Dez!$S$5:$S$619,"Despesa",Dez!$F$5:$F$619,CPagar!$D363,Dez!$J$5:$J$619,"Não Pago")</f>
        <v>0</v>
      </c>
      <c r="Q363" s="62">
        <f t="shared" si="44"/>
        <v>0</v>
      </c>
    </row>
    <row r="364" spans="3:17" ht="28.5" customHeight="1" thickTop="1" thickBot="1" x14ac:dyDescent="0.25">
      <c r="C364" s="45" t="str">
        <f>'PC Despesas'!L59</f>
        <v>5.4.55</v>
      </c>
      <c r="D364" s="46" t="str">
        <f>VLOOKUP(C364,'PC Despesas'!$L$5:$M$103,2,FALSE)</f>
        <v>-</v>
      </c>
      <c r="E364" s="65">
        <f>SUMIFS(Jan!$I$5:$I$619,Jan!$S$5:$S$619,"Despesa",Jan!$F$5:$F$619,CPagar!$D364,Jan!$J$5:$J$619,"Não Pago")</f>
        <v>0</v>
      </c>
      <c r="F364" s="65">
        <f>SUMIFS(Fev!$I$5:$I$619,Fev!$S$5:$S$619,"Despesa",Fev!$F$5:$F$619,CPagar!$D364,Fev!$J$5:$J$619,"Não Pago")</f>
        <v>0</v>
      </c>
      <c r="G364" s="65">
        <f>SUMIFS(Mar!$I$5:$I$619,Mar!$S$5:$S$619,"Despesa",Mar!$F$5:$F$619,CPagar!$D364,Mar!$J$5:$J$619,"Não Pago")</f>
        <v>0</v>
      </c>
      <c r="H364" s="65">
        <f>SUMIFS(Abr!$I$5:$I$619,Abr!$S$5:$S$619,"Despesa",Abr!$F$5:$F$619,CPagar!$D364,Abr!$J$5:$J$619,"Não Pago")</f>
        <v>0</v>
      </c>
      <c r="I364" s="65">
        <f>SUMIFS(Mai!$I$5:$I$619,Mai!$S$5:$S$619,"Despesa",Mai!$F$5:$F$619,CPagar!$D364,Mai!$J$5:$J$619,"Não Pago")</f>
        <v>0</v>
      </c>
      <c r="J364" s="65">
        <f>SUMIFS(Jun!$I$5:$I$619,Jun!$S$5:$S$619,"Despesa",Jun!$F$5:$F$619,CPagar!$D364,Jun!$J$5:$J$619,"Não Pago")</f>
        <v>0</v>
      </c>
      <c r="K364" s="65">
        <f>SUMIFS(Jul!$I$5:$I$619,Jul!$S$5:$S$619,"Despesa",Jul!$F$5:$F$619,CPagar!$D364,Jul!$J$5:$J$619,"Não Pago")</f>
        <v>0</v>
      </c>
      <c r="L364" s="65">
        <f>SUMIFS(Ago!$I$5:$I$619,Ago!$S$5:$S$619,"Despesa",Ago!$F$5:$F$619,CPagar!$D364,Ago!$J$5:$J$619,"Não Pago")</f>
        <v>0</v>
      </c>
      <c r="M364" s="65">
        <f>SUMIFS(Set!$I$5:$I$619,Set!$S$5:$S$619,"Despesa",Set!$F$5:$F$619,CPagar!$D364,Set!$J$5:$J$619,"Não Pago")</f>
        <v>0</v>
      </c>
      <c r="N364" s="65">
        <f>SUMIFS(Out!$I$5:$I$619,Out!$S$5:$S$619,"Despesa",Out!$F$5:$F$619,CPagar!$D364,Out!$J$5:$J$619,"Não Pago")</f>
        <v>0</v>
      </c>
      <c r="O364" s="65">
        <f>SUMIFS(Nov!$I$5:$I$619,Nov!$S$5:$S$619,"Despesa",Nov!$F$5:$F$619,CPagar!$D364,Nov!$J$5:$J$619,"Não Pago")</f>
        <v>0</v>
      </c>
      <c r="P364" s="65">
        <f>SUMIFS(Dez!$I$5:$I$619,Dez!$S$5:$S$619,"Despesa",Dez!$F$5:$F$619,CPagar!$D364,Dez!$J$5:$J$619,"Não Pago")</f>
        <v>0</v>
      </c>
      <c r="Q364" s="62">
        <f t="shared" si="44"/>
        <v>0</v>
      </c>
    </row>
    <row r="365" spans="3:17" ht="28.5" customHeight="1" thickTop="1" thickBot="1" x14ac:dyDescent="0.25">
      <c r="C365" s="45" t="str">
        <f>'PC Despesas'!L60</f>
        <v>5.4.56</v>
      </c>
      <c r="D365" s="46" t="str">
        <f>VLOOKUP(C365,'PC Despesas'!$L$5:$M$103,2,FALSE)</f>
        <v>-</v>
      </c>
      <c r="E365" s="65">
        <f>SUMIFS(Jan!$I$5:$I$619,Jan!$S$5:$S$619,"Despesa",Jan!$F$5:$F$619,CPagar!$D365,Jan!$J$5:$J$619,"Não Pago")</f>
        <v>0</v>
      </c>
      <c r="F365" s="65">
        <f>SUMIFS(Fev!$I$5:$I$619,Fev!$S$5:$S$619,"Despesa",Fev!$F$5:$F$619,CPagar!$D365,Fev!$J$5:$J$619,"Não Pago")</f>
        <v>0</v>
      </c>
      <c r="G365" s="65">
        <f>SUMIFS(Mar!$I$5:$I$619,Mar!$S$5:$S$619,"Despesa",Mar!$F$5:$F$619,CPagar!$D365,Mar!$J$5:$J$619,"Não Pago")</f>
        <v>0</v>
      </c>
      <c r="H365" s="65">
        <f>SUMIFS(Abr!$I$5:$I$619,Abr!$S$5:$S$619,"Despesa",Abr!$F$5:$F$619,CPagar!$D365,Abr!$J$5:$J$619,"Não Pago")</f>
        <v>0</v>
      </c>
      <c r="I365" s="65">
        <f>SUMIFS(Mai!$I$5:$I$619,Mai!$S$5:$S$619,"Despesa",Mai!$F$5:$F$619,CPagar!$D365,Mai!$J$5:$J$619,"Não Pago")</f>
        <v>0</v>
      </c>
      <c r="J365" s="65">
        <f>SUMIFS(Jun!$I$5:$I$619,Jun!$S$5:$S$619,"Despesa",Jun!$F$5:$F$619,CPagar!$D365,Jun!$J$5:$J$619,"Não Pago")</f>
        <v>0</v>
      </c>
      <c r="K365" s="65">
        <f>SUMIFS(Jul!$I$5:$I$619,Jul!$S$5:$S$619,"Despesa",Jul!$F$5:$F$619,CPagar!$D365,Jul!$J$5:$J$619,"Não Pago")</f>
        <v>0</v>
      </c>
      <c r="L365" s="65">
        <f>SUMIFS(Ago!$I$5:$I$619,Ago!$S$5:$S$619,"Despesa",Ago!$F$5:$F$619,CPagar!$D365,Ago!$J$5:$J$619,"Não Pago")</f>
        <v>0</v>
      </c>
      <c r="M365" s="65">
        <f>SUMIFS(Set!$I$5:$I$619,Set!$S$5:$S$619,"Despesa",Set!$F$5:$F$619,CPagar!$D365,Set!$J$5:$J$619,"Não Pago")</f>
        <v>0</v>
      </c>
      <c r="N365" s="65">
        <f>SUMIFS(Out!$I$5:$I$619,Out!$S$5:$S$619,"Despesa",Out!$F$5:$F$619,CPagar!$D365,Out!$J$5:$J$619,"Não Pago")</f>
        <v>0</v>
      </c>
      <c r="O365" s="65">
        <f>SUMIFS(Nov!$I$5:$I$619,Nov!$S$5:$S$619,"Despesa",Nov!$F$5:$F$619,CPagar!$D365,Nov!$J$5:$J$619,"Não Pago")</f>
        <v>0</v>
      </c>
      <c r="P365" s="65">
        <f>SUMIFS(Dez!$I$5:$I$619,Dez!$S$5:$S$619,"Despesa",Dez!$F$5:$F$619,CPagar!$D365,Dez!$J$5:$J$619,"Não Pago")</f>
        <v>0</v>
      </c>
      <c r="Q365" s="62">
        <f t="shared" si="44"/>
        <v>0</v>
      </c>
    </row>
    <row r="366" spans="3:17" ht="28.5" customHeight="1" thickTop="1" thickBot="1" x14ac:dyDescent="0.25">
      <c r="C366" s="45" t="str">
        <f>'PC Despesas'!L61</f>
        <v>5.4.57</v>
      </c>
      <c r="D366" s="46" t="str">
        <f>VLOOKUP(C366,'PC Despesas'!$L$5:$M$103,2,FALSE)</f>
        <v>-</v>
      </c>
      <c r="E366" s="65">
        <f>SUMIFS(Jan!$I$5:$I$619,Jan!$S$5:$S$619,"Despesa",Jan!$F$5:$F$619,CPagar!$D366,Jan!$J$5:$J$619,"Não Pago")</f>
        <v>0</v>
      </c>
      <c r="F366" s="65">
        <f>SUMIFS(Fev!$I$5:$I$619,Fev!$S$5:$S$619,"Despesa",Fev!$F$5:$F$619,CPagar!$D366,Fev!$J$5:$J$619,"Não Pago")</f>
        <v>0</v>
      </c>
      <c r="G366" s="65">
        <f>SUMIFS(Mar!$I$5:$I$619,Mar!$S$5:$S$619,"Despesa",Mar!$F$5:$F$619,CPagar!$D366,Mar!$J$5:$J$619,"Não Pago")</f>
        <v>0</v>
      </c>
      <c r="H366" s="65">
        <f>SUMIFS(Abr!$I$5:$I$619,Abr!$S$5:$S$619,"Despesa",Abr!$F$5:$F$619,CPagar!$D366,Abr!$J$5:$J$619,"Não Pago")</f>
        <v>0</v>
      </c>
      <c r="I366" s="65">
        <f>SUMIFS(Mai!$I$5:$I$619,Mai!$S$5:$S$619,"Despesa",Mai!$F$5:$F$619,CPagar!$D366,Mai!$J$5:$J$619,"Não Pago")</f>
        <v>0</v>
      </c>
      <c r="J366" s="65">
        <f>SUMIFS(Jun!$I$5:$I$619,Jun!$S$5:$S$619,"Despesa",Jun!$F$5:$F$619,CPagar!$D366,Jun!$J$5:$J$619,"Não Pago")</f>
        <v>0</v>
      </c>
      <c r="K366" s="65">
        <f>SUMIFS(Jul!$I$5:$I$619,Jul!$S$5:$S$619,"Despesa",Jul!$F$5:$F$619,CPagar!$D366,Jul!$J$5:$J$619,"Não Pago")</f>
        <v>0</v>
      </c>
      <c r="L366" s="65">
        <f>SUMIFS(Ago!$I$5:$I$619,Ago!$S$5:$S$619,"Despesa",Ago!$F$5:$F$619,CPagar!$D366,Ago!$J$5:$J$619,"Não Pago")</f>
        <v>0</v>
      </c>
      <c r="M366" s="65">
        <f>SUMIFS(Set!$I$5:$I$619,Set!$S$5:$S$619,"Despesa",Set!$F$5:$F$619,CPagar!$D366,Set!$J$5:$J$619,"Não Pago")</f>
        <v>0</v>
      </c>
      <c r="N366" s="65">
        <f>SUMIFS(Out!$I$5:$I$619,Out!$S$5:$S$619,"Despesa",Out!$F$5:$F$619,CPagar!$D366,Out!$J$5:$J$619,"Não Pago")</f>
        <v>0</v>
      </c>
      <c r="O366" s="65">
        <f>SUMIFS(Nov!$I$5:$I$619,Nov!$S$5:$S$619,"Despesa",Nov!$F$5:$F$619,CPagar!$D366,Nov!$J$5:$J$619,"Não Pago")</f>
        <v>0</v>
      </c>
      <c r="P366" s="65">
        <f>SUMIFS(Dez!$I$5:$I$619,Dez!$S$5:$S$619,"Despesa",Dez!$F$5:$F$619,CPagar!$D366,Dez!$J$5:$J$619,"Não Pago")</f>
        <v>0</v>
      </c>
      <c r="Q366" s="62">
        <f t="shared" si="44"/>
        <v>0</v>
      </c>
    </row>
    <row r="367" spans="3:17" ht="28.5" customHeight="1" thickTop="1" thickBot="1" x14ac:dyDescent="0.25">
      <c r="C367" s="45" t="str">
        <f>'PC Despesas'!L62</f>
        <v>5.4.58</v>
      </c>
      <c r="D367" s="46" t="str">
        <f>VLOOKUP(C367,'PC Despesas'!$L$5:$M$103,2,FALSE)</f>
        <v>-</v>
      </c>
      <c r="E367" s="65">
        <f>SUMIFS(Jan!$I$5:$I$619,Jan!$S$5:$S$619,"Despesa",Jan!$F$5:$F$619,CPagar!$D367,Jan!$J$5:$J$619,"Não Pago")</f>
        <v>0</v>
      </c>
      <c r="F367" s="65">
        <f>SUMIFS(Fev!$I$5:$I$619,Fev!$S$5:$S$619,"Despesa",Fev!$F$5:$F$619,CPagar!$D367,Fev!$J$5:$J$619,"Não Pago")</f>
        <v>0</v>
      </c>
      <c r="G367" s="65">
        <f>SUMIFS(Mar!$I$5:$I$619,Mar!$S$5:$S$619,"Despesa",Mar!$F$5:$F$619,CPagar!$D367,Mar!$J$5:$J$619,"Não Pago")</f>
        <v>0</v>
      </c>
      <c r="H367" s="65">
        <f>SUMIFS(Abr!$I$5:$I$619,Abr!$S$5:$S$619,"Despesa",Abr!$F$5:$F$619,CPagar!$D367,Abr!$J$5:$J$619,"Não Pago")</f>
        <v>0</v>
      </c>
      <c r="I367" s="65">
        <f>SUMIFS(Mai!$I$5:$I$619,Mai!$S$5:$S$619,"Despesa",Mai!$F$5:$F$619,CPagar!$D367,Mai!$J$5:$J$619,"Não Pago")</f>
        <v>0</v>
      </c>
      <c r="J367" s="65">
        <f>SUMIFS(Jun!$I$5:$I$619,Jun!$S$5:$S$619,"Despesa",Jun!$F$5:$F$619,CPagar!$D367,Jun!$J$5:$J$619,"Não Pago")</f>
        <v>0</v>
      </c>
      <c r="K367" s="65">
        <f>SUMIFS(Jul!$I$5:$I$619,Jul!$S$5:$S$619,"Despesa",Jul!$F$5:$F$619,CPagar!$D367,Jul!$J$5:$J$619,"Não Pago")</f>
        <v>0</v>
      </c>
      <c r="L367" s="65">
        <f>SUMIFS(Ago!$I$5:$I$619,Ago!$S$5:$S$619,"Despesa",Ago!$F$5:$F$619,CPagar!$D367,Ago!$J$5:$J$619,"Não Pago")</f>
        <v>0</v>
      </c>
      <c r="M367" s="65">
        <f>SUMIFS(Set!$I$5:$I$619,Set!$S$5:$S$619,"Despesa",Set!$F$5:$F$619,CPagar!$D367,Set!$J$5:$J$619,"Não Pago")</f>
        <v>0</v>
      </c>
      <c r="N367" s="65">
        <f>SUMIFS(Out!$I$5:$I$619,Out!$S$5:$S$619,"Despesa",Out!$F$5:$F$619,CPagar!$D367,Out!$J$5:$J$619,"Não Pago")</f>
        <v>0</v>
      </c>
      <c r="O367" s="65">
        <f>SUMIFS(Nov!$I$5:$I$619,Nov!$S$5:$S$619,"Despesa",Nov!$F$5:$F$619,CPagar!$D367,Nov!$J$5:$J$619,"Não Pago")</f>
        <v>0</v>
      </c>
      <c r="P367" s="65">
        <f>SUMIFS(Dez!$I$5:$I$619,Dez!$S$5:$S$619,"Despesa",Dez!$F$5:$F$619,CPagar!$D367,Dez!$J$5:$J$619,"Não Pago")</f>
        <v>0</v>
      </c>
      <c r="Q367" s="62">
        <f t="shared" si="44"/>
        <v>0</v>
      </c>
    </row>
    <row r="368" spans="3:17" ht="28.5" customHeight="1" thickTop="1" thickBot="1" x14ac:dyDescent="0.25">
      <c r="C368" s="45" t="str">
        <f>'PC Despesas'!L63</f>
        <v>5.4.59</v>
      </c>
      <c r="D368" s="46" t="str">
        <f>VLOOKUP(C368,'PC Despesas'!$L$5:$M$103,2,FALSE)</f>
        <v>-</v>
      </c>
      <c r="E368" s="65">
        <f>SUMIFS(Jan!$I$5:$I$619,Jan!$S$5:$S$619,"Despesa",Jan!$F$5:$F$619,CPagar!$D368,Jan!$J$5:$J$619,"Não Pago")</f>
        <v>0</v>
      </c>
      <c r="F368" s="65">
        <f>SUMIFS(Fev!$I$5:$I$619,Fev!$S$5:$S$619,"Despesa",Fev!$F$5:$F$619,CPagar!$D368,Fev!$J$5:$J$619,"Não Pago")</f>
        <v>0</v>
      </c>
      <c r="G368" s="65">
        <f>SUMIFS(Mar!$I$5:$I$619,Mar!$S$5:$S$619,"Despesa",Mar!$F$5:$F$619,CPagar!$D368,Mar!$J$5:$J$619,"Não Pago")</f>
        <v>0</v>
      </c>
      <c r="H368" s="65">
        <f>SUMIFS(Abr!$I$5:$I$619,Abr!$S$5:$S$619,"Despesa",Abr!$F$5:$F$619,CPagar!$D368,Abr!$J$5:$J$619,"Não Pago")</f>
        <v>0</v>
      </c>
      <c r="I368" s="65">
        <f>SUMIFS(Mai!$I$5:$I$619,Mai!$S$5:$S$619,"Despesa",Mai!$F$5:$F$619,CPagar!$D368,Mai!$J$5:$J$619,"Não Pago")</f>
        <v>0</v>
      </c>
      <c r="J368" s="65">
        <f>SUMIFS(Jun!$I$5:$I$619,Jun!$S$5:$S$619,"Despesa",Jun!$F$5:$F$619,CPagar!$D368,Jun!$J$5:$J$619,"Não Pago")</f>
        <v>0</v>
      </c>
      <c r="K368" s="65">
        <f>SUMIFS(Jul!$I$5:$I$619,Jul!$S$5:$S$619,"Despesa",Jul!$F$5:$F$619,CPagar!$D368,Jul!$J$5:$J$619,"Não Pago")</f>
        <v>0</v>
      </c>
      <c r="L368" s="65">
        <f>SUMIFS(Ago!$I$5:$I$619,Ago!$S$5:$S$619,"Despesa",Ago!$F$5:$F$619,CPagar!$D368,Ago!$J$5:$J$619,"Não Pago")</f>
        <v>0</v>
      </c>
      <c r="M368" s="65">
        <f>SUMIFS(Set!$I$5:$I$619,Set!$S$5:$S$619,"Despesa",Set!$F$5:$F$619,CPagar!$D368,Set!$J$5:$J$619,"Não Pago")</f>
        <v>0</v>
      </c>
      <c r="N368" s="65">
        <f>SUMIFS(Out!$I$5:$I$619,Out!$S$5:$S$619,"Despesa",Out!$F$5:$F$619,CPagar!$D368,Out!$J$5:$J$619,"Não Pago")</f>
        <v>0</v>
      </c>
      <c r="O368" s="65">
        <f>SUMIFS(Nov!$I$5:$I$619,Nov!$S$5:$S$619,"Despesa",Nov!$F$5:$F$619,CPagar!$D368,Nov!$J$5:$J$619,"Não Pago")</f>
        <v>0</v>
      </c>
      <c r="P368" s="65">
        <f>SUMIFS(Dez!$I$5:$I$619,Dez!$S$5:$S$619,"Despesa",Dez!$F$5:$F$619,CPagar!$D368,Dez!$J$5:$J$619,"Não Pago")</f>
        <v>0</v>
      </c>
      <c r="Q368" s="62">
        <f t="shared" si="44"/>
        <v>0</v>
      </c>
    </row>
    <row r="369" spans="3:17" ht="28.5" customHeight="1" thickTop="1" thickBot="1" x14ac:dyDescent="0.25">
      <c r="C369" s="45" t="str">
        <f>'PC Despesas'!L64</f>
        <v>5.4.60</v>
      </c>
      <c r="D369" s="46" t="str">
        <f>VLOOKUP(C369,'PC Despesas'!$L$5:$M$103,2,FALSE)</f>
        <v>-</v>
      </c>
      <c r="E369" s="65">
        <f>SUMIFS(Jan!$I$5:$I$619,Jan!$S$5:$S$619,"Despesa",Jan!$F$5:$F$619,CPagar!$D369,Jan!$J$5:$J$619,"Não Pago")</f>
        <v>0</v>
      </c>
      <c r="F369" s="65">
        <f>SUMIFS(Fev!$I$5:$I$619,Fev!$S$5:$S$619,"Despesa",Fev!$F$5:$F$619,CPagar!$D369,Fev!$J$5:$J$619,"Não Pago")</f>
        <v>0</v>
      </c>
      <c r="G369" s="65">
        <f>SUMIFS(Mar!$I$5:$I$619,Mar!$S$5:$S$619,"Despesa",Mar!$F$5:$F$619,CPagar!$D369,Mar!$J$5:$J$619,"Não Pago")</f>
        <v>0</v>
      </c>
      <c r="H369" s="65">
        <f>SUMIFS(Abr!$I$5:$I$619,Abr!$S$5:$S$619,"Despesa",Abr!$F$5:$F$619,CPagar!$D369,Abr!$J$5:$J$619,"Não Pago")</f>
        <v>0</v>
      </c>
      <c r="I369" s="65">
        <f>SUMIFS(Mai!$I$5:$I$619,Mai!$S$5:$S$619,"Despesa",Mai!$F$5:$F$619,CPagar!$D369,Mai!$J$5:$J$619,"Não Pago")</f>
        <v>0</v>
      </c>
      <c r="J369" s="65">
        <f>SUMIFS(Jun!$I$5:$I$619,Jun!$S$5:$S$619,"Despesa",Jun!$F$5:$F$619,CPagar!$D369,Jun!$J$5:$J$619,"Não Pago")</f>
        <v>0</v>
      </c>
      <c r="K369" s="65">
        <f>SUMIFS(Jul!$I$5:$I$619,Jul!$S$5:$S$619,"Despesa",Jul!$F$5:$F$619,CPagar!$D369,Jul!$J$5:$J$619,"Não Pago")</f>
        <v>0</v>
      </c>
      <c r="L369" s="65">
        <f>SUMIFS(Ago!$I$5:$I$619,Ago!$S$5:$S$619,"Despesa",Ago!$F$5:$F$619,CPagar!$D369,Ago!$J$5:$J$619,"Não Pago")</f>
        <v>0</v>
      </c>
      <c r="M369" s="65">
        <f>SUMIFS(Set!$I$5:$I$619,Set!$S$5:$S$619,"Despesa",Set!$F$5:$F$619,CPagar!$D369,Set!$J$5:$J$619,"Não Pago")</f>
        <v>0</v>
      </c>
      <c r="N369" s="65">
        <f>SUMIFS(Out!$I$5:$I$619,Out!$S$5:$S$619,"Despesa",Out!$F$5:$F$619,CPagar!$D369,Out!$J$5:$J$619,"Não Pago")</f>
        <v>0</v>
      </c>
      <c r="O369" s="65">
        <f>SUMIFS(Nov!$I$5:$I$619,Nov!$S$5:$S$619,"Despesa",Nov!$F$5:$F$619,CPagar!$D369,Nov!$J$5:$J$619,"Não Pago")</f>
        <v>0</v>
      </c>
      <c r="P369" s="65">
        <f>SUMIFS(Dez!$I$5:$I$619,Dez!$S$5:$S$619,"Despesa",Dez!$F$5:$F$619,CPagar!$D369,Dez!$J$5:$J$619,"Não Pago")</f>
        <v>0</v>
      </c>
      <c r="Q369" s="62">
        <f t="shared" si="44"/>
        <v>0</v>
      </c>
    </row>
    <row r="370" spans="3:17" ht="28.5" customHeight="1" thickTop="1" thickBot="1" x14ac:dyDescent="0.25">
      <c r="C370" s="45" t="str">
        <f>'PC Despesas'!L65</f>
        <v>5.4.61</v>
      </c>
      <c r="D370" s="46" t="str">
        <f>VLOOKUP(C370,'PC Despesas'!$L$5:$M$103,2,FALSE)</f>
        <v>-</v>
      </c>
      <c r="E370" s="65">
        <f>SUMIFS(Jan!$I$5:$I$619,Jan!$S$5:$S$619,"Despesa",Jan!$F$5:$F$619,CPagar!$D370,Jan!$J$5:$J$619,"Não Pago")</f>
        <v>0</v>
      </c>
      <c r="F370" s="65">
        <f>SUMIFS(Fev!$I$5:$I$619,Fev!$S$5:$S$619,"Despesa",Fev!$F$5:$F$619,CPagar!$D370,Fev!$J$5:$J$619,"Não Pago")</f>
        <v>0</v>
      </c>
      <c r="G370" s="65">
        <f>SUMIFS(Mar!$I$5:$I$619,Mar!$S$5:$S$619,"Despesa",Mar!$F$5:$F$619,CPagar!$D370,Mar!$J$5:$J$619,"Não Pago")</f>
        <v>0</v>
      </c>
      <c r="H370" s="65">
        <f>SUMIFS(Abr!$I$5:$I$619,Abr!$S$5:$S$619,"Despesa",Abr!$F$5:$F$619,CPagar!$D370,Abr!$J$5:$J$619,"Não Pago")</f>
        <v>0</v>
      </c>
      <c r="I370" s="65">
        <f>SUMIFS(Mai!$I$5:$I$619,Mai!$S$5:$S$619,"Despesa",Mai!$F$5:$F$619,CPagar!$D370,Mai!$J$5:$J$619,"Não Pago")</f>
        <v>0</v>
      </c>
      <c r="J370" s="65">
        <f>SUMIFS(Jun!$I$5:$I$619,Jun!$S$5:$S$619,"Despesa",Jun!$F$5:$F$619,CPagar!$D370,Jun!$J$5:$J$619,"Não Pago")</f>
        <v>0</v>
      </c>
      <c r="K370" s="65">
        <f>SUMIFS(Jul!$I$5:$I$619,Jul!$S$5:$S$619,"Despesa",Jul!$F$5:$F$619,CPagar!$D370,Jul!$J$5:$J$619,"Não Pago")</f>
        <v>0</v>
      </c>
      <c r="L370" s="65">
        <f>SUMIFS(Ago!$I$5:$I$619,Ago!$S$5:$S$619,"Despesa",Ago!$F$5:$F$619,CPagar!$D370,Ago!$J$5:$J$619,"Não Pago")</f>
        <v>0</v>
      </c>
      <c r="M370" s="65">
        <f>SUMIFS(Set!$I$5:$I$619,Set!$S$5:$S$619,"Despesa",Set!$F$5:$F$619,CPagar!$D370,Set!$J$5:$J$619,"Não Pago")</f>
        <v>0</v>
      </c>
      <c r="N370" s="65">
        <f>SUMIFS(Out!$I$5:$I$619,Out!$S$5:$S$619,"Despesa",Out!$F$5:$F$619,CPagar!$D370,Out!$J$5:$J$619,"Não Pago")</f>
        <v>0</v>
      </c>
      <c r="O370" s="65">
        <f>SUMIFS(Nov!$I$5:$I$619,Nov!$S$5:$S$619,"Despesa",Nov!$F$5:$F$619,CPagar!$D370,Nov!$J$5:$J$619,"Não Pago")</f>
        <v>0</v>
      </c>
      <c r="P370" s="65">
        <f>SUMIFS(Dez!$I$5:$I$619,Dez!$S$5:$S$619,"Despesa",Dez!$F$5:$F$619,CPagar!$D370,Dez!$J$5:$J$619,"Não Pago")</f>
        <v>0</v>
      </c>
      <c r="Q370" s="62">
        <f t="shared" si="44"/>
        <v>0</v>
      </c>
    </row>
    <row r="371" spans="3:17" ht="28.5" customHeight="1" thickTop="1" thickBot="1" x14ac:dyDescent="0.25">
      <c r="C371" s="45" t="str">
        <f>'PC Despesas'!L66</f>
        <v>5.4.62</v>
      </c>
      <c r="D371" s="46" t="str">
        <f>VLOOKUP(C371,'PC Despesas'!$L$5:$M$103,2,FALSE)</f>
        <v>-</v>
      </c>
      <c r="E371" s="65">
        <f>SUMIFS(Jan!$I$5:$I$619,Jan!$S$5:$S$619,"Despesa",Jan!$F$5:$F$619,CPagar!$D371,Jan!$J$5:$J$619,"Não Pago")</f>
        <v>0</v>
      </c>
      <c r="F371" s="65">
        <f>SUMIFS(Fev!$I$5:$I$619,Fev!$S$5:$S$619,"Despesa",Fev!$F$5:$F$619,CPagar!$D371,Fev!$J$5:$J$619,"Não Pago")</f>
        <v>0</v>
      </c>
      <c r="G371" s="65">
        <f>SUMIFS(Mar!$I$5:$I$619,Mar!$S$5:$S$619,"Despesa",Mar!$F$5:$F$619,CPagar!$D371,Mar!$J$5:$J$619,"Não Pago")</f>
        <v>0</v>
      </c>
      <c r="H371" s="65">
        <f>SUMIFS(Abr!$I$5:$I$619,Abr!$S$5:$S$619,"Despesa",Abr!$F$5:$F$619,CPagar!$D371,Abr!$J$5:$J$619,"Não Pago")</f>
        <v>0</v>
      </c>
      <c r="I371" s="65">
        <f>SUMIFS(Mai!$I$5:$I$619,Mai!$S$5:$S$619,"Despesa",Mai!$F$5:$F$619,CPagar!$D371,Mai!$J$5:$J$619,"Não Pago")</f>
        <v>0</v>
      </c>
      <c r="J371" s="65">
        <f>SUMIFS(Jun!$I$5:$I$619,Jun!$S$5:$S$619,"Despesa",Jun!$F$5:$F$619,CPagar!$D371,Jun!$J$5:$J$619,"Não Pago")</f>
        <v>0</v>
      </c>
      <c r="K371" s="65">
        <f>SUMIFS(Jul!$I$5:$I$619,Jul!$S$5:$S$619,"Despesa",Jul!$F$5:$F$619,CPagar!$D371,Jul!$J$5:$J$619,"Não Pago")</f>
        <v>0</v>
      </c>
      <c r="L371" s="65">
        <f>SUMIFS(Ago!$I$5:$I$619,Ago!$S$5:$S$619,"Despesa",Ago!$F$5:$F$619,CPagar!$D371,Ago!$J$5:$J$619,"Não Pago")</f>
        <v>0</v>
      </c>
      <c r="M371" s="65">
        <f>SUMIFS(Set!$I$5:$I$619,Set!$S$5:$S$619,"Despesa",Set!$F$5:$F$619,CPagar!$D371,Set!$J$5:$J$619,"Não Pago")</f>
        <v>0</v>
      </c>
      <c r="N371" s="65">
        <f>SUMIFS(Out!$I$5:$I$619,Out!$S$5:$S$619,"Despesa",Out!$F$5:$F$619,CPagar!$D371,Out!$J$5:$J$619,"Não Pago")</f>
        <v>0</v>
      </c>
      <c r="O371" s="65">
        <f>SUMIFS(Nov!$I$5:$I$619,Nov!$S$5:$S$619,"Despesa",Nov!$F$5:$F$619,CPagar!$D371,Nov!$J$5:$J$619,"Não Pago")</f>
        <v>0</v>
      </c>
      <c r="P371" s="65">
        <f>SUMIFS(Dez!$I$5:$I$619,Dez!$S$5:$S$619,"Despesa",Dez!$F$5:$F$619,CPagar!$D371,Dez!$J$5:$J$619,"Não Pago")</f>
        <v>0</v>
      </c>
      <c r="Q371" s="62">
        <f t="shared" si="44"/>
        <v>0</v>
      </c>
    </row>
    <row r="372" spans="3:17" ht="28.5" customHeight="1" thickTop="1" thickBot="1" x14ac:dyDescent="0.25">
      <c r="C372" s="45" t="str">
        <f>'PC Despesas'!L67</f>
        <v>5.4.63</v>
      </c>
      <c r="D372" s="46" t="str">
        <f>VLOOKUP(C372,'PC Despesas'!$L$5:$M$103,2,FALSE)</f>
        <v>-</v>
      </c>
      <c r="E372" s="65">
        <f>SUMIFS(Jan!$I$5:$I$619,Jan!$S$5:$S$619,"Despesa",Jan!$F$5:$F$619,CPagar!$D372,Jan!$J$5:$J$619,"Não Pago")</f>
        <v>0</v>
      </c>
      <c r="F372" s="65">
        <f>SUMIFS(Fev!$I$5:$I$619,Fev!$S$5:$S$619,"Despesa",Fev!$F$5:$F$619,CPagar!$D372,Fev!$J$5:$J$619,"Não Pago")</f>
        <v>0</v>
      </c>
      <c r="G372" s="65">
        <f>SUMIFS(Mar!$I$5:$I$619,Mar!$S$5:$S$619,"Despesa",Mar!$F$5:$F$619,CPagar!$D372,Mar!$J$5:$J$619,"Não Pago")</f>
        <v>0</v>
      </c>
      <c r="H372" s="65">
        <f>SUMIFS(Abr!$I$5:$I$619,Abr!$S$5:$S$619,"Despesa",Abr!$F$5:$F$619,CPagar!$D372,Abr!$J$5:$J$619,"Não Pago")</f>
        <v>0</v>
      </c>
      <c r="I372" s="65">
        <f>SUMIFS(Mai!$I$5:$I$619,Mai!$S$5:$S$619,"Despesa",Mai!$F$5:$F$619,CPagar!$D372,Mai!$J$5:$J$619,"Não Pago")</f>
        <v>0</v>
      </c>
      <c r="J372" s="65">
        <f>SUMIFS(Jun!$I$5:$I$619,Jun!$S$5:$S$619,"Despesa",Jun!$F$5:$F$619,CPagar!$D372,Jun!$J$5:$J$619,"Não Pago")</f>
        <v>0</v>
      </c>
      <c r="K372" s="65">
        <f>SUMIFS(Jul!$I$5:$I$619,Jul!$S$5:$S$619,"Despesa",Jul!$F$5:$F$619,CPagar!$D372,Jul!$J$5:$J$619,"Não Pago")</f>
        <v>0</v>
      </c>
      <c r="L372" s="65">
        <f>SUMIFS(Ago!$I$5:$I$619,Ago!$S$5:$S$619,"Despesa",Ago!$F$5:$F$619,CPagar!$D372,Ago!$J$5:$J$619,"Não Pago")</f>
        <v>0</v>
      </c>
      <c r="M372" s="65">
        <f>SUMIFS(Set!$I$5:$I$619,Set!$S$5:$S$619,"Despesa",Set!$F$5:$F$619,CPagar!$D372,Set!$J$5:$J$619,"Não Pago")</f>
        <v>0</v>
      </c>
      <c r="N372" s="65">
        <f>SUMIFS(Out!$I$5:$I$619,Out!$S$5:$S$619,"Despesa",Out!$F$5:$F$619,CPagar!$D372,Out!$J$5:$J$619,"Não Pago")</f>
        <v>0</v>
      </c>
      <c r="O372" s="65">
        <f>SUMIFS(Nov!$I$5:$I$619,Nov!$S$5:$S$619,"Despesa",Nov!$F$5:$F$619,CPagar!$D372,Nov!$J$5:$J$619,"Não Pago")</f>
        <v>0</v>
      </c>
      <c r="P372" s="65">
        <f>SUMIFS(Dez!$I$5:$I$619,Dez!$S$5:$S$619,"Despesa",Dez!$F$5:$F$619,CPagar!$D372,Dez!$J$5:$J$619,"Não Pago")</f>
        <v>0</v>
      </c>
      <c r="Q372" s="62">
        <f t="shared" si="44"/>
        <v>0</v>
      </c>
    </row>
    <row r="373" spans="3:17" ht="28.5" customHeight="1" thickTop="1" thickBot="1" x14ac:dyDescent="0.25">
      <c r="C373" s="45" t="str">
        <f>'PC Despesas'!L68</f>
        <v>5.4.64</v>
      </c>
      <c r="D373" s="46" t="str">
        <f>VLOOKUP(C373,'PC Despesas'!$L$5:$M$103,2,FALSE)</f>
        <v>-</v>
      </c>
      <c r="E373" s="65">
        <f>SUMIFS(Jan!$I$5:$I$619,Jan!$S$5:$S$619,"Despesa",Jan!$F$5:$F$619,CPagar!$D373,Jan!$J$5:$J$619,"Não Pago")</f>
        <v>0</v>
      </c>
      <c r="F373" s="65">
        <f>SUMIFS(Fev!$I$5:$I$619,Fev!$S$5:$S$619,"Despesa",Fev!$F$5:$F$619,CPagar!$D373,Fev!$J$5:$J$619,"Não Pago")</f>
        <v>0</v>
      </c>
      <c r="G373" s="65">
        <f>SUMIFS(Mar!$I$5:$I$619,Mar!$S$5:$S$619,"Despesa",Mar!$F$5:$F$619,CPagar!$D373,Mar!$J$5:$J$619,"Não Pago")</f>
        <v>0</v>
      </c>
      <c r="H373" s="65">
        <f>SUMIFS(Abr!$I$5:$I$619,Abr!$S$5:$S$619,"Despesa",Abr!$F$5:$F$619,CPagar!$D373,Abr!$J$5:$J$619,"Não Pago")</f>
        <v>0</v>
      </c>
      <c r="I373" s="65">
        <f>SUMIFS(Mai!$I$5:$I$619,Mai!$S$5:$S$619,"Despesa",Mai!$F$5:$F$619,CPagar!$D373,Mai!$J$5:$J$619,"Não Pago")</f>
        <v>0</v>
      </c>
      <c r="J373" s="65">
        <f>SUMIFS(Jun!$I$5:$I$619,Jun!$S$5:$S$619,"Despesa",Jun!$F$5:$F$619,CPagar!$D373,Jun!$J$5:$J$619,"Não Pago")</f>
        <v>0</v>
      </c>
      <c r="K373" s="65">
        <f>SUMIFS(Jul!$I$5:$I$619,Jul!$S$5:$S$619,"Despesa",Jul!$F$5:$F$619,CPagar!$D373,Jul!$J$5:$J$619,"Não Pago")</f>
        <v>0</v>
      </c>
      <c r="L373" s="65">
        <f>SUMIFS(Ago!$I$5:$I$619,Ago!$S$5:$S$619,"Despesa",Ago!$F$5:$F$619,CPagar!$D373,Ago!$J$5:$J$619,"Não Pago")</f>
        <v>0</v>
      </c>
      <c r="M373" s="65">
        <f>SUMIFS(Set!$I$5:$I$619,Set!$S$5:$S$619,"Despesa",Set!$F$5:$F$619,CPagar!$D373,Set!$J$5:$J$619,"Não Pago")</f>
        <v>0</v>
      </c>
      <c r="N373" s="65">
        <f>SUMIFS(Out!$I$5:$I$619,Out!$S$5:$S$619,"Despesa",Out!$F$5:$F$619,CPagar!$D373,Out!$J$5:$J$619,"Não Pago")</f>
        <v>0</v>
      </c>
      <c r="O373" s="65">
        <f>SUMIFS(Nov!$I$5:$I$619,Nov!$S$5:$S$619,"Despesa",Nov!$F$5:$F$619,CPagar!$D373,Nov!$J$5:$J$619,"Não Pago")</f>
        <v>0</v>
      </c>
      <c r="P373" s="65">
        <f>SUMIFS(Dez!$I$5:$I$619,Dez!$S$5:$S$619,"Despesa",Dez!$F$5:$F$619,CPagar!$D373,Dez!$J$5:$J$619,"Não Pago")</f>
        <v>0</v>
      </c>
      <c r="Q373" s="62">
        <f t="shared" si="44"/>
        <v>0</v>
      </c>
    </row>
    <row r="374" spans="3:17" ht="28.5" customHeight="1" thickTop="1" thickBot="1" x14ac:dyDescent="0.25">
      <c r="C374" s="45" t="str">
        <f>'PC Despesas'!L69</f>
        <v>5.4.65</v>
      </c>
      <c r="D374" s="46" t="str">
        <f>VLOOKUP(C374,'PC Despesas'!$L$5:$M$103,2,FALSE)</f>
        <v>-</v>
      </c>
      <c r="E374" s="65">
        <f>SUMIFS(Jan!$I$5:$I$619,Jan!$S$5:$S$619,"Despesa",Jan!$F$5:$F$619,CPagar!$D374,Jan!$J$5:$J$619,"Não Pago")</f>
        <v>0</v>
      </c>
      <c r="F374" s="65">
        <f>SUMIFS(Fev!$I$5:$I$619,Fev!$S$5:$S$619,"Despesa",Fev!$F$5:$F$619,CPagar!$D374,Fev!$J$5:$J$619,"Não Pago")</f>
        <v>0</v>
      </c>
      <c r="G374" s="65">
        <f>SUMIFS(Mar!$I$5:$I$619,Mar!$S$5:$S$619,"Despesa",Mar!$F$5:$F$619,CPagar!$D374,Mar!$J$5:$J$619,"Não Pago")</f>
        <v>0</v>
      </c>
      <c r="H374" s="65">
        <f>SUMIFS(Abr!$I$5:$I$619,Abr!$S$5:$S$619,"Despesa",Abr!$F$5:$F$619,CPagar!$D374,Abr!$J$5:$J$619,"Não Pago")</f>
        <v>0</v>
      </c>
      <c r="I374" s="65">
        <f>SUMIFS(Mai!$I$5:$I$619,Mai!$S$5:$S$619,"Despesa",Mai!$F$5:$F$619,CPagar!$D374,Mai!$J$5:$J$619,"Não Pago")</f>
        <v>0</v>
      </c>
      <c r="J374" s="65">
        <f>SUMIFS(Jun!$I$5:$I$619,Jun!$S$5:$S$619,"Despesa",Jun!$F$5:$F$619,CPagar!$D374,Jun!$J$5:$J$619,"Não Pago")</f>
        <v>0</v>
      </c>
      <c r="K374" s="65">
        <f>SUMIFS(Jul!$I$5:$I$619,Jul!$S$5:$S$619,"Despesa",Jul!$F$5:$F$619,CPagar!$D374,Jul!$J$5:$J$619,"Não Pago")</f>
        <v>0</v>
      </c>
      <c r="L374" s="65">
        <f>SUMIFS(Ago!$I$5:$I$619,Ago!$S$5:$S$619,"Despesa",Ago!$F$5:$F$619,CPagar!$D374,Ago!$J$5:$J$619,"Não Pago")</f>
        <v>0</v>
      </c>
      <c r="M374" s="65">
        <f>SUMIFS(Set!$I$5:$I$619,Set!$S$5:$S$619,"Despesa",Set!$F$5:$F$619,CPagar!$D374,Set!$J$5:$J$619,"Não Pago")</f>
        <v>0</v>
      </c>
      <c r="N374" s="65">
        <f>SUMIFS(Out!$I$5:$I$619,Out!$S$5:$S$619,"Despesa",Out!$F$5:$F$619,CPagar!$D374,Out!$J$5:$J$619,"Não Pago")</f>
        <v>0</v>
      </c>
      <c r="O374" s="65">
        <f>SUMIFS(Nov!$I$5:$I$619,Nov!$S$5:$S$619,"Despesa",Nov!$F$5:$F$619,CPagar!$D374,Nov!$J$5:$J$619,"Não Pago")</f>
        <v>0</v>
      </c>
      <c r="P374" s="65">
        <f>SUMIFS(Dez!$I$5:$I$619,Dez!$S$5:$S$619,"Despesa",Dez!$F$5:$F$619,CPagar!$D374,Dez!$J$5:$J$619,"Não Pago")</f>
        <v>0</v>
      </c>
      <c r="Q374" s="62">
        <f t="shared" si="44"/>
        <v>0</v>
      </c>
    </row>
    <row r="375" spans="3:17" ht="28.5" customHeight="1" thickTop="1" thickBot="1" x14ac:dyDescent="0.25">
      <c r="C375" s="45" t="str">
        <f>'PC Despesas'!L70</f>
        <v>5.4.66</v>
      </c>
      <c r="D375" s="46" t="str">
        <f>VLOOKUP(C375,'PC Despesas'!$L$5:$M$103,2,FALSE)</f>
        <v>-</v>
      </c>
      <c r="E375" s="65">
        <f>SUMIFS(Jan!$I$5:$I$619,Jan!$S$5:$S$619,"Despesa",Jan!$F$5:$F$619,CPagar!$D375,Jan!$J$5:$J$619,"Não Pago")</f>
        <v>0</v>
      </c>
      <c r="F375" s="65">
        <f>SUMIFS(Fev!$I$5:$I$619,Fev!$S$5:$S$619,"Despesa",Fev!$F$5:$F$619,CPagar!$D375,Fev!$J$5:$J$619,"Não Pago")</f>
        <v>0</v>
      </c>
      <c r="G375" s="65">
        <f>SUMIFS(Mar!$I$5:$I$619,Mar!$S$5:$S$619,"Despesa",Mar!$F$5:$F$619,CPagar!$D375,Mar!$J$5:$J$619,"Não Pago")</f>
        <v>0</v>
      </c>
      <c r="H375" s="65">
        <f>SUMIFS(Abr!$I$5:$I$619,Abr!$S$5:$S$619,"Despesa",Abr!$F$5:$F$619,CPagar!$D375,Abr!$J$5:$J$619,"Não Pago")</f>
        <v>0</v>
      </c>
      <c r="I375" s="65">
        <f>SUMIFS(Mai!$I$5:$I$619,Mai!$S$5:$S$619,"Despesa",Mai!$F$5:$F$619,CPagar!$D375,Mai!$J$5:$J$619,"Não Pago")</f>
        <v>0</v>
      </c>
      <c r="J375" s="65">
        <f>SUMIFS(Jun!$I$5:$I$619,Jun!$S$5:$S$619,"Despesa",Jun!$F$5:$F$619,CPagar!$D375,Jun!$J$5:$J$619,"Não Pago")</f>
        <v>0</v>
      </c>
      <c r="K375" s="65">
        <f>SUMIFS(Jul!$I$5:$I$619,Jul!$S$5:$S$619,"Despesa",Jul!$F$5:$F$619,CPagar!$D375,Jul!$J$5:$J$619,"Não Pago")</f>
        <v>0</v>
      </c>
      <c r="L375" s="65">
        <f>SUMIFS(Ago!$I$5:$I$619,Ago!$S$5:$S$619,"Despesa",Ago!$F$5:$F$619,CPagar!$D375,Ago!$J$5:$J$619,"Não Pago")</f>
        <v>0</v>
      </c>
      <c r="M375" s="65">
        <f>SUMIFS(Set!$I$5:$I$619,Set!$S$5:$S$619,"Despesa",Set!$F$5:$F$619,CPagar!$D375,Set!$J$5:$J$619,"Não Pago")</f>
        <v>0</v>
      </c>
      <c r="N375" s="65">
        <f>SUMIFS(Out!$I$5:$I$619,Out!$S$5:$S$619,"Despesa",Out!$F$5:$F$619,CPagar!$D375,Out!$J$5:$J$619,"Não Pago")</f>
        <v>0</v>
      </c>
      <c r="O375" s="65">
        <f>SUMIFS(Nov!$I$5:$I$619,Nov!$S$5:$S$619,"Despesa",Nov!$F$5:$F$619,CPagar!$D375,Nov!$J$5:$J$619,"Não Pago")</f>
        <v>0</v>
      </c>
      <c r="P375" s="65">
        <f>SUMIFS(Dez!$I$5:$I$619,Dez!$S$5:$S$619,"Despesa",Dez!$F$5:$F$619,CPagar!$D375,Dez!$J$5:$J$619,"Não Pago")</f>
        <v>0</v>
      </c>
      <c r="Q375" s="62">
        <f t="shared" ref="Q375:Q408" si="45">SUM(E375:P375)</f>
        <v>0</v>
      </c>
    </row>
    <row r="376" spans="3:17" ht="28.5" customHeight="1" thickTop="1" thickBot="1" x14ac:dyDescent="0.25">
      <c r="C376" s="45" t="str">
        <f>'PC Despesas'!L71</f>
        <v>5.4.67</v>
      </c>
      <c r="D376" s="46" t="str">
        <f>VLOOKUP(C376,'PC Despesas'!$L$5:$M$103,2,FALSE)</f>
        <v>-</v>
      </c>
      <c r="E376" s="65">
        <f>SUMIFS(Jan!$I$5:$I$619,Jan!$S$5:$S$619,"Despesa",Jan!$F$5:$F$619,CPagar!$D376,Jan!$J$5:$J$619,"Não Pago")</f>
        <v>0</v>
      </c>
      <c r="F376" s="65">
        <f>SUMIFS(Fev!$I$5:$I$619,Fev!$S$5:$S$619,"Despesa",Fev!$F$5:$F$619,CPagar!$D376,Fev!$J$5:$J$619,"Não Pago")</f>
        <v>0</v>
      </c>
      <c r="G376" s="65">
        <f>SUMIFS(Mar!$I$5:$I$619,Mar!$S$5:$S$619,"Despesa",Mar!$F$5:$F$619,CPagar!$D376,Mar!$J$5:$J$619,"Não Pago")</f>
        <v>0</v>
      </c>
      <c r="H376" s="65">
        <f>SUMIFS(Abr!$I$5:$I$619,Abr!$S$5:$S$619,"Despesa",Abr!$F$5:$F$619,CPagar!$D376,Abr!$J$5:$J$619,"Não Pago")</f>
        <v>0</v>
      </c>
      <c r="I376" s="65">
        <f>SUMIFS(Mai!$I$5:$I$619,Mai!$S$5:$S$619,"Despesa",Mai!$F$5:$F$619,CPagar!$D376,Mai!$J$5:$J$619,"Não Pago")</f>
        <v>0</v>
      </c>
      <c r="J376" s="65">
        <f>SUMIFS(Jun!$I$5:$I$619,Jun!$S$5:$S$619,"Despesa",Jun!$F$5:$F$619,CPagar!$D376,Jun!$J$5:$J$619,"Não Pago")</f>
        <v>0</v>
      </c>
      <c r="K376" s="65">
        <f>SUMIFS(Jul!$I$5:$I$619,Jul!$S$5:$S$619,"Despesa",Jul!$F$5:$F$619,CPagar!$D376,Jul!$J$5:$J$619,"Não Pago")</f>
        <v>0</v>
      </c>
      <c r="L376" s="65">
        <f>SUMIFS(Ago!$I$5:$I$619,Ago!$S$5:$S$619,"Despesa",Ago!$F$5:$F$619,CPagar!$D376,Ago!$J$5:$J$619,"Não Pago")</f>
        <v>0</v>
      </c>
      <c r="M376" s="65">
        <f>SUMIFS(Set!$I$5:$I$619,Set!$S$5:$S$619,"Despesa",Set!$F$5:$F$619,CPagar!$D376,Set!$J$5:$J$619,"Não Pago")</f>
        <v>0</v>
      </c>
      <c r="N376" s="65">
        <f>SUMIFS(Out!$I$5:$I$619,Out!$S$5:$S$619,"Despesa",Out!$F$5:$F$619,CPagar!$D376,Out!$J$5:$J$619,"Não Pago")</f>
        <v>0</v>
      </c>
      <c r="O376" s="65">
        <f>SUMIFS(Nov!$I$5:$I$619,Nov!$S$5:$S$619,"Despesa",Nov!$F$5:$F$619,CPagar!$D376,Nov!$J$5:$J$619,"Não Pago")</f>
        <v>0</v>
      </c>
      <c r="P376" s="65">
        <f>SUMIFS(Dez!$I$5:$I$619,Dez!$S$5:$S$619,"Despesa",Dez!$F$5:$F$619,CPagar!$D376,Dez!$J$5:$J$619,"Não Pago")</f>
        <v>0</v>
      </c>
      <c r="Q376" s="62">
        <f t="shared" si="45"/>
        <v>0</v>
      </c>
    </row>
    <row r="377" spans="3:17" ht="28.5" customHeight="1" thickTop="1" thickBot="1" x14ac:dyDescent="0.25">
      <c r="C377" s="45" t="str">
        <f>'PC Despesas'!L72</f>
        <v>5.4.68</v>
      </c>
      <c r="D377" s="46" t="str">
        <f>VLOOKUP(C377,'PC Despesas'!$L$5:$M$103,2,FALSE)</f>
        <v>-</v>
      </c>
      <c r="E377" s="65">
        <f>SUMIFS(Jan!$I$5:$I$619,Jan!$S$5:$S$619,"Despesa",Jan!$F$5:$F$619,CPagar!$D377,Jan!$J$5:$J$619,"Não Pago")</f>
        <v>0</v>
      </c>
      <c r="F377" s="65">
        <f>SUMIFS(Fev!$I$5:$I$619,Fev!$S$5:$S$619,"Despesa",Fev!$F$5:$F$619,CPagar!$D377,Fev!$J$5:$J$619,"Não Pago")</f>
        <v>0</v>
      </c>
      <c r="G377" s="65">
        <f>SUMIFS(Mar!$I$5:$I$619,Mar!$S$5:$S$619,"Despesa",Mar!$F$5:$F$619,CPagar!$D377,Mar!$J$5:$J$619,"Não Pago")</f>
        <v>0</v>
      </c>
      <c r="H377" s="65">
        <f>SUMIFS(Abr!$I$5:$I$619,Abr!$S$5:$S$619,"Despesa",Abr!$F$5:$F$619,CPagar!$D377,Abr!$J$5:$J$619,"Não Pago")</f>
        <v>0</v>
      </c>
      <c r="I377" s="65">
        <f>SUMIFS(Mai!$I$5:$I$619,Mai!$S$5:$S$619,"Despesa",Mai!$F$5:$F$619,CPagar!$D377,Mai!$J$5:$J$619,"Não Pago")</f>
        <v>0</v>
      </c>
      <c r="J377" s="65">
        <f>SUMIFS(Jun!$I$5:$I$619,Jun!$S$5:$S$619,"Despesa",Jun!$F$5:$F$619,CPagar!$D377,Jun!$J$5:$J$619,"Não Pago")</f>
        <v>0</v>
      </c>
      <c r="K377" s="65">
        <f>SUMIFS(Jul!$I$5:$I$619,Jul!$S$5:$S$619,"Despesa",Jul!$F$5:$F$619,CPagar!$D377,Jul!$J$5:$J$619,"Não Pago")</f>
        <v>0</v>
      </c>
      <c r="L377" s="65">
        <f>SUMIFS(Ago!$I$5:$I$619,Ago!$S$5:$S$619,"Despesa",Ago!$F$5:$F$619,CPagar!$D377,Ago!$J$5:$J$619,"Não Pago")</f>
        <v>0</v>
      </c>
      <c r="M377" s="65">
        <f>SUMIFS(Set!$I$5:$I$619,Set!$S$5:$S$619,"Despesa",Set!$F$5:$F$619,CPagar!$D377,Set!$J$5:$J$619,"Não Pago")</f>
        <v>0</v>
      </c>
      <c r="N377" s="65">
        <f>SUMIFS(Out!$I$5:$I$619,Out!$S$5:$S$619,"Despesa",Out!$F$5:$F$619,CPagar!$D377,Out!$J$5:$J$619,"Não Pago")</f>
        <v>0</v>
      </c>
      <c r="O377" s="65">
        <f>SUMIFS(Nov!$I$5:$I$619,Nov!$S$5:$S$619,"Despesa",Nov!$F$5:$F$619,CPagar!$D377,Nov!$J$5:$J$619,"Não Pago")</f>
        <v>0</v>
      </c>
      <c r="P377" s="65">
        <f>SUMIFS(Dez!$I$5:$I$619,Dez!$S$5:$S$619,"Despesa",Dez!$F$5:$F$619,CPagar!$D377,Dez!$J$5:$J$619,"Não Pago")</f>
        <v>0</v>
      </c>
      <c r="Q377" s="62">
        <f t="shared" si="45"/>
        <v>0</v>
      </c>
    </row>
    <row r="378" spans="3:17" ht="28.5" customHeight="1" thickTop="1" thickBot="1" x14ac:dyDescent="0.25">
      <c r="C378" s="45" t="str">
        <f>'PC Despesas'!L73</f>
        <v>5.4.69</v>
      </c>
      <c r="D378" s="46" t="str">
        <f>VLOOKUP(C378,'PC Despesas'!$L$5:$M$103,2,FALSE)</f>
        <v>-</v>
      </c>
      <c r="E378" s="65">
        <f>SUMIFS(Jan!$I$5:$I$619,Jan!$S$5:$S$619,"Despesa",Jan!$F$5:$F$619,CPagar!$D378,Jan!$J$5:$J$619,"Não Pago")</f>
        <v>0</v>
      </c>
      <c r="F378" s="65">
        <f>SUMIFS(Fev!$I$5:$I$619,Fev!$S$5:$S$619,"Despesa",Fev!$F$5:$F$619,CPagar!$D378,Fev!$J$5:$J$619,"Não Pago")</f>
        <v>0</v>
      </c>
      <c r="G378" s="65">
        <f>SUMIFS(Mar!$I$5:$I$619,Mar!$S$5:$S$619,"Despesa",Mar!$F$5:$F$619,CPagar!$D378,Mar!$J$5:$J$619,"Não Pago")</f>
        <v>0</v>
      </c>
      <c r="H378" s="65">
        <f>SUMIFS(Abr!$I$5:$I$619,Abr!$S$5:$S$619,"Despesa",Abr!$F$5:$F$619,CPagar!$D378,Abr!$J$5:$J$619,"Não Pago")</f>
        <v>0</v>
      </c>
      <c r="I378" s="65">
        <f>SUMIFS(Mai!$I$5:$I$619,Mai!$S$5:$S$619,"Despesa",Mai!$F$5:$F$619,CPagar!$D378,Mai!$J$5:$J$619,"Não Pago")</f>
        <v>0</v>
      </c>
      <c r="J378" s="65">
        <f>SUMIFS(Jun!$I$5:$I$619,Jun!$S$5:$S$619,"Despesa",Jun!$F$5:$F$619,CPagar!$D378,Jun!$J$5:$J$619,"Não Pago")</f>
        <v>0</v>
      </c>
      <c r="K378" s="65">
        <f>SUMIFS(Jul!$I$5:$I$619,Jul!$S$5:$S$619,"Despesa",Jul!$F$5:$F$619,CPagar!$D378,Jul!$J$5:$J$619,"Não Pago")</f>
        <v>0</v>
      </c>
      <c r="L378" s="65">
        <f>SUMIFS(Ago!$I$5:$I$619,Ago!$S$5:$S$619,"Despesa",Ago!$F$5:$F$619,CPagar!$D378,Ago!$J$5:$J$619,"Não Pago")</f>
        <v>0</v>
      </c>
      <c r="M378" s="65">
        <f>SUMIFS(Set!$I$5:$I$619,Set!$S$5:$S$619,"Despesa",Set!$F$5:$F$619,CPagar!$D378,Set!$J$5:$J$619,"Não Pago")</f>
        <v>0</v>
      </c>
      <c r="N378" s="65">
        <f>SUMIFS(Out!$I$5:$I$619,Out!$S$5:$S$619,"Despesa",Out!$F$5:$F$619,CPagar!$D378,Out!$J$5:$J$619,"Não Pago")</f>
        <v>0</v>
      </c>
      <c r="O378" s="65">
        <f>SUMIFS(Nov!$I$5:$I$619,Nov!$S$5:$S$619,"Despesa",Nov!$F$5:$F$619,CPagar!$D378,Nov!$J$5:$J$619,"Não Pago")</f>
        <v>0</v>
      </c>
      <c r="P378" s="65">
        <f>SUMIFS(Dez!$I$5:$I$619,Dez!$S$5:$S$619,"Despesa",Dez!$F$5:$F$619,CPagar!$D378,Dez!$J$5:$J$619,"Não Pago")</f>
        <v>0</v>
      </c>
      <c r="Q378" s="62">
        <f t="shared" si="45"/>
        <v>0</v>
      </c>
    </row>
    <row r="379" spans="3:17" ht="28.5" customHeight="1" thickTop="1" thickBot="1" x14ac:dyDescent="0.25">
      <c r="C379" s="45" t="str">
        <f>'PC Despesas'!L74</f>
        <v>5.4.70</v>
      </c>
      <c r="D379" s="46" t="str">
        <f>VLOOKUP(C379,'PC Despesas'!$L$5:$M$103,2,FALSE)</f>
        <v>-</v>
      </c>
      <c r="E379" s="65">
        <f>SUMIFS(Jan!$I$5:$I$619,Jan!$S$5:$S$619,"Despesa",Jan!$F$5:$F$619,CPagar!$D379,Jan!$J$5:$J$619,"Não Pago")</f>
        <v>0</v>
      </c>
      <c r="F379" s="65">
        <f>SUMIFS(Fev!$I$5:$I$619,Fev!$S$5:$S$619,"Despesa",Fev!$F$5:$F$619,CPagar!$D379,Fev!$J$5:$J$619,"Não Pago")</f>
        <v>0</v>
      </c>
      <c r="G379" s="65">
        <f>SUMIFS(Mar!$I$5:$I$619,Mar!$S$5:$S$619,"Despesa",Mar!$F$5:$F$619,CPagar!$D379,Mar!$J$5:$J$619,"Não Pago")</f>
        <v>0</v>
      </c>
      <c r="H379" s="65">
        <f>SUMIFS(Abr!$I$5:$I$619,Abr!$S$5:$S$619,"Despesa",Abr!$F$5:$F$619,CPagar!$D379,Abr!$J$5:$J$619,"Não Pago")</f>
        <v>0</v>
      </c>
      <c r="I379" s="65">
        <f>SUMIFS(Mai!$I$5:$I$619,Mai!$S$5:$S$619,"Despesa",Mai!$F$5:$F$619,CPagar!$D379,Mai!$J$5:$J$619,"Não Pago")</f>
        <v>0</v>
      </c>
      <c r="J379" s="65">
        <f>SUMIFS(Jun!$I$5:$I$619,Jun!$S$5:$S$619,"Despesa",Jun!$F$5:$F$619,CPagar!$D379,Jun!$J$5:$J$619,"Não Pago")</f>
        <v>0</v>
      </c>
      <c r="K379" s="65">
        <f>SUMIFS(Jul!$I$5:$I$619,Jul!$S$5:$S$619,"Despesa",Jul!$F$5:$F$619,CPagar!$D379,Jul!$J$5:$J$619,"Não Pago")</f>
        <v>0</v>
      </c>
      <c r="L379" s="65">
        <f>SUMIFS(Ago!$I$5:$I$619,Ago!$S$5:$S$619,"Despesa",Ago!$F$5:$F$619,CPagar!$D379,Ago!$J$5:$J$619,"Não Pago")</f>
        <v>0</v>
      </c>
      <c r="M379" s="65">
        <f>SUMIFS(Set!$I$5:$I$619,Set!$S$5:$S$619,"Despesa",Set!$F$5:$F$619,CPagar!$D379,Set!$J$5:$J$619,"Não Pago")</f>
        <v>0</v>
      </c>
      <c r="N379" s="65">
        <f>SUMIFS(Out!$I$5:$I$619,Out!$S$5:$S$619,"Despesa",Out!$F$5:$F$619,CPagar!$D379,Out!$J$5:$J$619,"Não Pago")</f>
        <v>0</v>
      </c>
      <c r="O379" s="65">
        <f>SUMIFS(Nov!$I$5:$I$619,Nov!$S$5:$S$619,"Despesa",Nov!$F$5:$F$619,CPagar!$D379,Nov!$J$5:$J$619,"Não Pago")</f>
        <v>0</v>
      </c>
      <c r="P379" s="65">
        <f>SUMIFS(Dez!$I$5:$I$619,Dez!$S$5:$S$619,"Despesa",Dez!$F$5:$F$619,CPagar!$D379,Dez!$J$5:$J$619,"Não Pago")</f>
        <v>0</v>
      </c>
      <c r="Q379" s="62">
        <f t="shared" si="45"/>
        <v>0</v>
      </c>
    </row>
    <row r="380" spans="3:17" ht="28.5" customHeight="1" thickTop="1" thickBot="1" x14ac:dyDescent="0.25">
      <c r="C380" s="45" t="str">
        <f>'PC Despesas'!L75</f>
        <v>5.4.71</v>
      </c>
      <c r="D380" s="46" t="str">
        <f>VLOOKUP(C380,'PC Despesas'!$L$5:$M$103,2,FALSE)</f>
        <v>-</v>
      </c>
      <c r="E380" s="65">
        <f>SUMIFS(Jan!$I$5:$I$619,Jan!$S$5:$S$619,"Despesa",Jan!$F$5:$F$619,CPagar!$D380,Jan!$J$5:$J$619,"Não Pago")</f>
        <v>0</v>
      </c>
      <c r="F380" s="65">
        <f>SUMIFS(Fev!$I$5:$I$619,Fev!$S$5:$S$619,"Despesa",Fev!$F$5:$F$619,CPagar!$D380,Fev!$J$5:$J$619,"Não Pago")</f>
        <v>0</v>
      </c>
      <c r="G380" s="65">
        <f>SUMIFS(Mar!$I$5:$I$619,Mar!$S$5:$S$619,"Despesa",Mar!$F$5:$F$619,CPagar!$D380,Mar!$J$5:$J$619,"Não Pago")</f>
        <v>0</v>
      </c>
      <c r="H380" s="65">
        <f>SUMIFS(Abr!$I$5:$I$619,Abr!$S$5:$S$619,"Despesa",Abr!$F$5:$F$619,CPagar!$D380,Abr!$J$5:$J$619,"Não Pago")</f>
        <v>0</v>
      </c>
      <c r="I380" s="65">
        <f>SUMIFS(Mai!$I$5:$I$619,Mai!$S$5:$S$619,"Despesa",Mai!$F$5:$F$619,CPagar!$D380,Mai!$J$5:$J$619,"Não Pago")</f>
        <v>0</v>
      </c>
      <c r="J380" s="65">
        <f>SUMIFS(Jun!$I$5:$I$619,Jun!$S$5:$S$619,"Despesa",Jun!$F$5:$F$619,CPagar!$D380,Jun!$J$5:$J$619,"Não Pago")</f>
        <v>0</v>
      </c>
      <c r="K380" s="65">
        <f>SUMIFS(Jul!$I$5:$I$619,Jul!$S$5:$S$619,"Despesa",Jul!$F$5:$F$619,CPagar!$D380,Jul!$J$5:$J$619,"Não Pago")</f>
        <v>0</v>
      </c>
      <c r="L380" s="65">
        <f>SUMIFS(Ago!$I$5:$I$619,Ago!$S$5:$S$619,"Despesa",Ago!$F$5:$F$619,CPagar!$D380,Ago!$J$5:$J$619,"Não Pago")</f>
        <v>0</v>
      </c>
      <c r="M380" s="65">
        <f>SUMIFS(Set!$I$5:$I$619,Set!$S$5:$S$619,"Despesa",Set!$F$5:$F$619,CPagar!$D380,Set!$J$5:$J$619,"Não Pago")</f>
        <v>0</v>
      </c>
      <c r="N380" s="65">
        <f>SUMIFS(Out!$I$5:$I$619,Out!$S$5:$S$619,"Despesa",Out!$F$5:$F$619,CPagar!$D380,Out!$J$5:$J$619,"Não Pago")</f>
        <v>0</v>
      </c>
      <c r="O380" s="65">
        <f>SUMIFS(Nov!$I$5:$I$619,Nov!$S$5:$S$619,"Despesa",Nov!$F$5:$F$619,CPagar!$D380,Nov!$J$5:$J$619,"Não Pago")</f>
        <v>0</v>
      </c>
      <c r="P380" s="65">
        <f>SUMIFS(Dez!$I$5:$I$619,Dez!$S$5:$S$619,"Despesa",Dez!$F$5:$F$619,CPagar!$D380,Dez!$J$5:$J$619,"Não Pago")</f>
        <v>0</v>
      </c>
      <c r="Q380" s="62">
        <f t="shared" si="45"/>
        <v>0</v>
      </c>
    </row>
    <row r="381" spans="3:17" ht="28.5" customHeight="1" thickTop="1" thickBot="1" x14ac:dyDescent="0.25">
      <c r="C381" s="45" t="str">
        <f>'PC Despesas'!L76</f>
        <v>5.4.72</v>
      </c>
      <c r="D381" s="46" t="str">
        <f>VLOOKUP(C381,'PC Despesas'!$L$5:$M$103,2,FALSE)</f>
        <v>-</v>
      </c>
      <c r="E381" s="65">
        <f>SUMIFS(Jan!$I$5:$I$619,Jan!$S$5:$S$619,"Despesa",Jan!$F$5:$F$619,CPagar!$D381,Jan!$J$5:$J$619,"Não Pago")</f>
        <v>0</v>
      </c>
      <c r="F381" s="65">
        <f>SUMIFS(Fev!$I$5:$I$619,Fev!$S$5:$S$619,"Despesa",Fev!$F$5:$F$619,CPagar!$D381,Fev!$J$5:$J$619,"Não Pago")</f>
        <v>0</v>
      </c>
      <c r="G381" s="65">
        <f>SUMIFS(Mar!$I$5:$I$619,Mar!$S$5:$S$619,"Despesa",Mar!$F$5:$F$619,CPagar!$D381,Mar!$J$5:$J$619,"Não Pago")</f>
        <v>0</v>
      </c>
      <c r="H381" s="65">
        <f>SUMIFS(Abr!$I$5:$I$619,Abr!$S$5:$S$619,"Despesa",Abr!$F$5:$F$619,CPagar!$D381,Abr!$J$5:$J$619,"Não Pago")</f>
        <v>0</v>
      </c>
      <c r="I381" s="65">
        <f>SUMIFS(Mai!$I$5:$I$619,Mai!$S$5:$S$619,"Despesa",Mai!$F$5:$F$619,CPagar!$D381,Mai!$J$5:$J$619,"Não Pago")</f>
        <v>0</v>
      </c>
      <c r="J381" s="65">
        <f>SUMIFS(Jun!$I$5:$I$619,Jun!$S$5:$S$619,"Despesa",Jun!$F$5:$F$619,CPagar!$D381,Jun!$J$5:$J$619,"Não Pago")</f>
        <v>0</v>
      </c>
      <c r="K381" s="65">
        <f>SUMIFS(Jul!$I$5:$I$619,Jul!$S$5:$S$619,"Despesa",Jul!$F$5:$F$619,CPagar!$D381,Jul!$J$5:$J$619,"Não Pago")</f>
        <v>0</v>
      </c>
      <c r="L381" s="65">
        <f>SUMIFS(Ago!$I$5:$I$619,Ago!$S$5:$S$619,"Despesa",Ago!$F$5:$F$619,CPagar!$D381,Ago!$J$5:$J$619,"Não Pago")</f>
        <v>0</v>
      </c>
      <c r="M381" s="65">
        <f>SUMIFS(Set!$I$5:$I$619,Set!$S$5:$S$619,"Despesa",Set!$F$5:$F$619,CPagar!$D381,Set!$J$5:$J$619,"Não Pago")</f>
        <v>0</v>
      </c>
      <c r="N381" s="65">
        <f>SUMIFS(Out!$I$5:$I$619,Out!$S$5:$S$619,"Despesa",Out!$F$5:$F$619,CPagar!$D381,Out!$J$5:$J$619,"Não Pago")</f>
        <v>0</v>
      </c>
      <c r="O381" s="65">
        <f>SUMIFS(Nov!$I$5:$I$619,Nov!$S$5:$S$619,"Despesa",Nov!$F$5:$F$619,CPagar!$D381,Nov!$J$5:$J$619,"Não Pago")</f>
        <v>0</v>
      </c>
      <c r="P381" s="65">
        <f>SUMIFS(Dez!$I$5:$I$619,Dez!$S$5:$S$619,"Despesa",Dez!$F$5:$F$619,CPagar!$D381,Dez!$J$5:$J$619,"Não Pago")</f>
        <v>0</v>
      </c>
      <c r="Q381" s="62">
        <f t="shared" si="45"/>
        <v>0</v>
      </c>
    </row>
    <row r="382" spans="3:17" ht="28.5" customHeight="1" thickTop="1" thickBot="1" x14ac:dyDescent="0.25">
      <c r="C382" s="45" t="str">
        <f>'PC Despesas'!L77</f>
        <v>5.4.73</v>
      </c>
      <c r="D382" s="46" t="str">
        <f>VLOOKUP(C382,'PC Despesas'!$L$5:$M$103,2,FALSE)</f>
        <v>-</v>
      </c>
      <c r="E382" s="65">
        <f>SUMIFS(Jan!$I$5:$I$619,Jan!$S$5:$S$619,"Despesa",Jan!$F$5:$F$619,CPagar!$D382,Jan!$J$5:$J$619,"Não Pago")</f>
        <v>0</v>
      </c>
      <c r="F382" s="65">
        <f>SUMIFS(Fev!$I$5:$I$619,Fev!$S$5:$S$619,"Despesa",Fev!$F$5:$F$619,CPagar!$D382,Fev!$J$5:$J$619,"Não Pago")</f>
        <v>0</v>
      </c>
      <c r="G382" s="65">
        <f>SUMIFS(Mar!$I$5:$I$619,Mar!$S$5:$S$619,"Despesa",Mar!$F$5:$F$619,CPagar!$D382,Mar!$J$5:$J$619,"Não Pago")</f>
        <v>0</v>
      </c>
      <c r="H382" s="65">
        <f>SUMIFS(Abr!$I$5:$I$619,Abr!$S$5:$S$619,"Despesa",Abr!$F$5:$F$619,CPagar!$D382,Abr!$J$5:$J$619,"Não Pago")</f>
        <v>0</v>
      </c>
      <c r="I382" s="65">
        <f>SUMIFS(Mai!$I$5:$I$619,Mai!$S$5:$S$619,"Despesa",Mai!$F$5:$F$619,CPagar!$D382,Mai!$J$5:$J$619,"Não Pago")</f>
        <v>0</v>
      </c>
      <c r="J382" s="65">
        <f>SUMIFS(Jun!$I$5:$I$619,Jun!$S$5:$S$619,"Despesa",Jun!$F$5:$F$619,CPagar!$D382,Jun!$J$5:$J$619,"Não Pago")</f>
        <v>0</v>
      </c>
      <c r="K382" s="65">
        <f>SUMIFS(Jul!$I$5:$I$619,Jul!$S$5:$S$619,"Despesa",Jul!$F$5:$F$619,CPagar!$D382,Jul!$J$5:$J$619,"Não Pago")</f>
        <v>0</v>
      </c>
      <c r="L382" s="65">
        <f>SUMIFS(Ago!$I$5:$I$619,Ago!$S$5:$S$619,"Despesa",Ago!$F$5:$F$619,CPagar!$D382,Ago!$J$5:$J$619,"Não Pago")</f>
        <v>0</v>
      </c>
      <c r="M382" s="65">
        <f>SUMIFS(Set!$I$5:$I$619,Set!$S$5:$S$619,"Despesa",Set!$F$5:$F$619,CPagar!$D382,Set!$J$5:$J$619,"Não Pago")</f>
        <v>0</v>
      </c>
      <c r="N382" s="65">
        <f>SUMIFS(Out!$I$5:$I$619,Out!$S$5:$S$619,"Despesa",Out!$F$5:$F$619,CPagar!$D382,Out!$J$5:$J$619,"Não Pago")</f>
        <v>0</v>
      </c>
      <c r="O382" s="65">
        <f>SUMIFS(Nov!$I$5:$I$619,Nov!$S$5:$S$619,"Despesa",Nov!$F$5:$F$619,CPagar!$D382,Nov!$J$5:$J$619,"Não Pago")</f>
        <v>0</v>
      </c>
      <c r="P382" s="65">
        <f>SUMIFS(Dez!$I$5:$I$619,Dez!$S$5:$S$619,"Despesa",Dez!$F$5:$F$619,CPagar!$D382,Dez!$J$5:$J$619,"Não Pago")</f>
        <v>0</v>
      </c>
      <c r="Q382" s="62">
        <f t="shared" si="45"/>
        <v>0</v>
      </c>
    </row>
    <row r="383" spans="3:17" ht="28.5" customHeight="1" thickTop="1" thickBot="1" x14ac:dyDescent="0.25">
      <c r="C383" s="45" t="str">
        <f>'PC Despesas'!L78</f>
        <v>5.4.74</v>
      </c>
      <c r="D383" s="46" t="str">
        <f>VLOOKUP(C383,'PC Despesas'!$L$5:$M$103,2,FALSE)</f>
        <v>-</v>
      </c>
      <c r="E383" s="65">
        <f>SUMIFS(Jan!$I$5:$I$619,Jan!$S$5:$S$619,"Despesa",Jan!$F$5:$F$619,CPagar!$D383,Jan!$J$5:$J$619,"Não Pago")</f>
        <v>0</v>
      </c>
      <c r="F383" s="65">
        <f>SUMIFS(Fev!$I$5:$I$619,Fev!$S$5:$S$619,"Despesa",Fev!$F$5:$F$619,CPagar!$D383,Fev!$J$5:$J$619,"Não Pago")</f>
        <v>0</v>
      </c>
      <c r="G383" s="65">
        <f>SUMIFS(Mar!$I$5:$I$619,Mar!$S$5:$S$619,"Despesa",Mar!$F$5:$F$619,CPagar!$D383,Mar!$J$5:$J$619,"Não Pago")</f>
        <v>0</v>
      </c>
      <c r="H383" s="65">
        <f>SUMIFS(Abr!$I$5:$I$619,Abr!$S$5:$S$619,"Despesa",Abr!$F$5:$F$619,CPagar!$D383,Abr!$J$5:$J$619,"Não Pago")</f>
        <v>0</v>
      </c>
      <c r="I383" s="65">
        <f>SUMIFS(Mai!$I$5:$I$619,Mai!$S$5:$S$619,"Despesa",Mai!$F$5:$F$619,CPagar!$D383,Mai!$J$5:$J$619,"Não Pago")</f>
        <v>0</v>
      </c>
      <c r="J383" s="65">
        <f>SUMIFS(Jun!$I$5:$I$619,Jun!$S$5:$S$619,"Despesa",Jun!$F$5:$F$619,CPagar!$D383,Jun!$J$5:$J$619,"Não Pago")</f>
        <v>0</v>
      </c>
      <c r="K383" s="65">
        <f>SUMIFS(Jul!$I$5:$I$619,Jul!$S$5:$S$619,"Despesa",Jul!$F$5:$F$619,CPagar!$D383,Jul!$J$5:$J$619,"Não Pago")</f>
        <v>0</v>
      </c>
      <c r="L383" s="65">
        <f>SUMIFS(Ago!$I$5:$I$619,Ago!$S$5:$S$619,"Despesa",Ago!$F$5:$F$619,CPagar!$D383,Ago!$J$5:$J$619,"Não Pago")</f>
        <v>0</v>
      </c>
      <c r="M383" s="65">
        <f>SUMIFS(Set!$I$5:$I$619,Set!$S$5:$S$619,"Despesa",Set!$F$5:$F$619,CPagar!$D383,Set!$J$5:$J$619,"Não Pago")</f>
        <v>0</v>
      </c>
      <c r="N383" s="65">
        <f>SUMIFS(Out!$I$5:$I$619,Out!$S$5:$S$619,"Despesa",Out!$F$5:$F$619,CPagar!$D383,Out!$J$5:$J$619,"Não Pago")</f>
        <v>0</v>
      </c>
      <c r="O383" s="65">
        <f>SUMIFS(Nov!$I$5:$I$619,Nov!$S$5:$S$619,"Despesa",Nov!$F$5:$F$619,CPagar!$D383,Nov!$J$5:$J$619,"Não Pago")</f>
        <v>0</v>
      </c>
      <c r="P383" s="65">
        <f>SUMIFS(Dez!$I$5:$I$619,Dez!$S$5:$S$619,"Despesa",Dez!$F$5:$F$619,CPagar!$D383,Dez!$J$5:$J$619,"Não Pago")</f>
        <v>0</v>
      </c>
      <c r="Q383" s="62">
        <f t="shared" si="45"/>
        <v>0</v>
      </c>
    </row>
    <row r="384" spans="3:17" ht="28.5" customHeight="1" thickTop="1" thickBot="1" x14ac:dyDescent="0.25">
      <c r="C384" s="45" t="str">
        <f>'PC Despesas'!L79</f>
        <v>5.4.75</v>
      </c>
      <c r="D384" s="46" t="str">
        <f>VLOOKUP(C384,'PC Despesas'!$L$5:$M$103,2,FALSE)</f>
        <v>-</v>
      </c>
      <c r="E384" s="65">
        <f>SUMIFS(Jan!$I$5:$I$619,Jan!$S$5:$S$619,"Despesa",Jan!$F$5:$F$619,CPagar!$D384,Jan!$J$5:$J$619,"Não Pago")</f>
        <v>0</v>
      </c>
      <c r="F384" s="65">
        <f>SUMIFS(Fev!$I$5:$I$619,Fev!$S$5:$S$619,"Despesa",Fev!$F$5:$F$619,CPagar!$D384,Fev!$J$5:$J$619,"Não Pago")</f>
        <v>0</v>
      </c>
      <c r="G384" s="65">
        <f>SUMIFS(Mar!$I$5:$I$619,Mar!$S$5:$S$619,"Despesa",Mar!$F$5:$F$619,CPagar!$D384,Mar!$J$5:$J$619,"Não Pago")</f>
        <v>0</v>
      </c>
      <c r="H384" s="65">
        <f>SUMIFS(Abr!$I$5:$I$619,Abr!$S$5:$S$619,"Despesa",Abr!$F$5:$F$619,CPagar!$D384,Abr!$J$5:$J$619,"Não Pago")</f>
        <v>0</v>
      </c>
      <c r="I384" s="65">
        <f>SUMIFS(Mai!$I$5:$I$619,Mai!$S$5:$S$619,"Despesa",Mai!$F$5:$F$619,CPagar!$D384,Mai!$J$5:$J$619,"Não Pago")</f>
        <v>0</v>
      </c>
      <c r="J384" s="65">
        <f>SUMIFS(Jun!$I$5:$I$619,Jun!$S$5:$S$619,"Despesa",Jun!$F$5:$F$619,CPagar!$D384,Jun!$J$5:$J$619,"Não Pago")</f>
        <v>0</v>
      </c>
      <c r="K384" s="65">
        <f>SUMIFS(Jul!$I$5:$I$619,Jul!$S$5:$S$619,"Despesa",Jul!$F$5:$F$619,CPagar!$D384,Jul!$J$5:$J$619,"Não Pago")</f>
        <v>0</v>
      </c>
      <c r="L384" s="65">
        <f>SUMIFS(Ago!$I$5:$I$619,Ago!$S$5:$S$619,"Despesa",Ago!$F$5:$F$619,CPagar!$D384,Ago!$J$5:$J$619,"Não Pago")</f>
        <v>0</v>
      </c>
      <c r="M384" s="65">
        <f>SUMIFS(Set!$I$5:$I$619,Set!$S$5:$S$619,"Despesa",Set!$F$5:$F$619,CPagar!$D384,Set!$J$5:$J$619,"Não Pago")</f>
        <v>0</v>
      </c>
      <c r="N384" s="65">
        <f>SUMIFS(Out!$I$5:$I$619,Out!$S$5:$S$619,"Despesa",Out!$F$5:$F$619,CPagar!$D384,Out!$J$5:$J$619,"Não Pago")</f>
        <v>0</v>
      </c>
      <c r="O384" s="65">
        <f>SUMIFS(Nov!$I$5:$I$619,Nov!$S$5:$S$619,"Despesa",Nov!$F$5:$F$619,CPagar!$D384,Nov!$J$5:$J$619,"Não Pago")</f>
        <v>0</v>
      </c>
      <c r="P384" s="65">
        <f>SUMIFS(Dez!$I$5:$I$619,Dez!$S$5:$S$619,"Despesa",Dez!$F$5:$F$619,CPagar!$D384,Dez!$J$5:$J$619,"Não Pago")</f>
        <v>0</v>
      </c>
      <c r="Q384" s="62">
        <f t="shared" si="45"/>
        <v>0</v>
      </c>
    </row>
    <row r="385" spans="3:17" ht="28.5" customHeight="1" thickTop="1" thickBot="1" x14ac:dyDescent="0.25">
      <c r="C385" s="45" t="str">
        <f>'PC Despesas'!L80</f>
        <v>5.4.76</v>
      </c>
      <c r="D385" s="46" t="str">
        <f>VLOOKUP(C385,'PC Despesas'!$L$5:$M$103,2,FALSE)</f>
        <v>-</v>
      </c>
      <c r="E385" s="65">
        <f>SUMIFS(Jan!$I$5:$I$619,Jan!$S$5:$S$619,"Despesa",Jan!$F$5:$F$619,CPagar!$D385,Jan!$J$5:$J$619,"Não Pago")</f>
        <v>0</v>
      </c>
      <c r="F385" s="65">
        <f>SUMIFS(Fev!$I$5:$I$619,Fev!$S$5:$S$619,"Despesa",Fev!$F$5:$F$619,CPagar!$D385,Fev!$J$5:$J$619,"Não Pago")</f>
        <v>0</v>
      </c>
      <c r="G385" s="65">
        <f>SUMIFS(Mar!$I$5:$I$619,Mar!$S$5:$S$619,"Despesa",Mar!$F$5:$F$619,CPagar!$D385,Mar!$J$5:$J$619,"Não Pago")</f>
        <v>0</v>
      </c>
      <c r="H385" s="65">
        <f>SUMIFS(Abr!$I$5:$I$619,Abr!$S$5:$S$619,"Despesa",Abr!$F$5:$F$619,CPagar!$D385,Abr!$J$5:$J$619,"Não Pago")</f>
        <v>0</v>
      </c>
      <c r="I385" s="65">
        <f>SUMIFS(Mai!$I$5:$I$619,Mai!$S$5:$S$619,"Despesa",Mai!$F$5:$F$619,CPagar!$D385,Mai!$J$5:$J$619,"Não Pago")</f>
        <v>0</v>
      </c>
      <c r="J385" s="65">
        <f>SUMIFS(Jun!$I$5:$I$619,Jun!$S$5:$S$619,"Despesa",Jun!$F$5:$F$619,CPagar!$D385,Jun!$J$5:$J$619,"Não Pago")</f>
        <v>0</v>
      </c>
      <c r="K385" s="65">
        <f>SUMIFS(Jul!$I$5:$I$619,Jul!$S$5:$S$619,"Despesa",Jul!$F$5:$F$619,CPagar!$D385,Jul!$J$5:$J$619,"Não Pago")</f>
        <v>0</v>
      </c>
      <c r="L385" s="65">
        <f>SUMIFS(Ago!$I$5:$I$619,Ago!$S$5:$S$619,"Despesa",Ago!$F$5:$F$619,CPagar!$D385,Ago!$J$5:$J$619,"Não Pago")</f>
        <v>0</v>
      </c>
      <c r="M385" s="65">
        <f>SUMIFS(Set!$I$5:$I$619,Set!$S$5:$S$619,"Despesa",Set!$F$5:$F$619,CPagar!$D385,Set!$J$5:$J$619,"Não Pago")</f>
        <v>0</v>
      </c>
      <c r="N385" s="65">
        <f>SUMIFS(Out!$I$5:$I$619,Out!$S$5:$S$619,"Despesa",Out!$F$5:$F$619,CPagar!$D385,Out!$J$5:$J$619,"Não Pago")</f>
        <v>0</v>
      </c>
      <c r="O385" s="65">
        <f>SUMIFS(Nov!$I$5:$I$619,Nov!$S$5:$S$619,"Despesa",Nov!$F$5:$F$619,CPagar!$D385,Nov!$J$5:$J$619,"Não Pago")</f>
        <v>0</v>
      </c>
      <c r="P385" s="65">
        <f>SUMIFS(Dez!$I$5:$I$619,Dez!$S$5:$S$619,"Despesa",Dez!$F$5:$F$619,CPagar!$D385,Dez!$J$5:$J$619,"Não Pago")</f>
        <v>0</v>
      </c>
      <c r="Q385" s="62">
        <f t="shared" si="45"/>
        <v>0</v>
      </c>
    </row>
    <row r="386" spans="3:17" ht="28.5" customHeight="1" thickTop="1" thickBot="1" x14ac:dyDescent="0.25">
      <c r="C386" s="45" t="str">
        <f>'PC Despesas'!L81</f>
        <v>5.4.77</v>
      </c>
      <c r="D386" s="46" t="str">
        <f>VLOOKUP(C386,'PC Despesas'!$L$5:$M$103,2,FALSE)</f>
        <v>-</v>
      </c>
      <c r="E386" s="65">
        <f>SUMIFS(Jan!$I$5:$I$619,Jan!$S$5:$S$619,"Despesa",Jan!$F$5:$F$619,CPagar!$D386,Jan!$J$5:$J$619,"Não Pago")</f>
        <v>0</v>
      </c>
      <c r="F386" s="65">
        <f>SUMIFS(Fev!$I$5:$I$619,Fev!$S$5:$S$619,"Despesa",Fev!$F$5:$F$619,CPagar!$D386,Fev!$J$5:$J$619,"Não Pago")</f>
        <v>0</v>
      </c>
      <c r="G386" s="65">
        <f>SUMIFS(Mar!$I$5:$I$619,Mar!$S$5:$S$619,"Despesa",Mar!$F$5:$F$619,CPagar!$D386,Mar!$J$5:$J$619,"Não Pago")</f>
        <v>0</v>
      </c>
      <c r="H386" s="65">
        <f>SUMIFS(Abr!$I$5:$I$619,Abr!$S$5:$S$619,"Despesa",Abr!$F$5:$F$619,CPagar!$D386,Abr!$J$5:$J$619,"Não Pago")</f>
        <v>0</v>
      </c>
      <c r="I386" s="65">
        <f>SUMIFS(Mai!$I$5:$I$619,Mai!$S$5:$S$619,"Despesa",Mai!$F$5:$F$619,CPagar!$D386,Mai!$J$5:$J$619,"Não Pago")</f>
        <v>0</v>
      </c>
      <c r="J386" s="65">
        <f>SUMIFS(Jun!$I$5:$I$619,Jun!$S$5:$S$619,"Despesa",Jun!$F$5:$F$619,CPagar!$D386,Jun!$J$5:$J$619,"Não Pago")</f>
        <v>0</v>
      </c>
      <c r="K386" s="65">
        <f>SUMIFS(Jul!$I$5:$I$619,Jul!$S$5:$S$619,"Despesa",Jul!$F$5:$F$619,CPagar!$D386,Jul!$J$5:$J$619,"Não Pago")</f>
        <v>0</v>
      </c>
      <c r="L386" s="65">
        <f>SUMIFS(Ago!$I$5:$I$619,Ago!$S$5:$S$619,"Despesa",Ago!$F$5:$F$619,CPagar!$D386,Ago!$J$5:$J$619,"Não Pago")</f>
        <v>0</v>
      </c>
      <c r="M386" s="65">
        <f>SUMIFS(Set!$I$5:$I$619,Set!$S$5:$S$619,"Despesa",Set!$F$5:$F$619,CPagar!$D386,Set!$J$5:$J$619,"Não Pago")</f>
        <v>0</v>
      </c>
      <c r="N386" s="65">
        <f>SUMIFS(Out!$I$5:$I$619,Out!$S$5:$S$619,"Despesa",Out!$F$5:$F$619,CPagar!$D386,Out!$J$5:$J$619,"Não Pago")</f>
        <v>0</v>
      </c>
      <c r="O386" s="65">
        <f>SUMIFS(Nov!$I$5:$I$619,Nov!$S$5:$S$619,"Despesa",Nov!$F$5:$F$619,CPagar!$D386,Nov!$J$5:$J$619,"Não Pago")</f>
        <v>0</v>
      </c>
      <c r="P386" s="65">
        <f>SUMIFS(Dez!$I$5:$I$619,Dez!$S$5:$S$619,"Despesa",Dez!$F$5:$F$619,CPagar!$D386,Dez!$J$5:$J$619,"Não Pago")</f>
        <v>0</v>
      </c>
      <c r="Q386" s="62">
        <f t="shared" si="45"/>
        <v>0</v>
      </c>
    </row>
    <row r="387" spans="3:17" ht="28.5" customHeight="1" thickTop="1" thickBot="1" x14ac:dyDescent="0.25">
      <c r="C387" s="45" t="str">
        <f>'PC Despesas'!L82</f>
        <v>5.4.78</v>
      </c>
      <c r="D387" s="46" t="str">
        <f>VLOOKUP(C387,'PC Despesas'!$L$5:$M$103,2,FALSE)</f>
        <v>-</v>
      </c>
      <c r="E387" s="65">
        <f>SUMIFS(Jan!$I$5:$I$619,Jan!$S$5:$S$619,"Despesa",Jan!$F$5:$F$619,CPagar!$D387,Jan!$J$5:$J$619,"Não Pago")</f>
        <v>0</v>
      </c>
      <c r="F387" s="65">
        <f>SUMIFS(Fev!$I$5:$I$619,Fev!$S$5:$S$619,"Despesa",Fev!$F$5:$F$619,CPagar!$D387,Fev!$J$5:$J$619,"Não Pago")</f>
        <v>0</v>
      </c>
      <c r="G387" s="65">
        <f>SUMIFS(Mar!$I$5:$I$619,Mar!$S$5:$S$619,"Despesa",Mar!$F$5:$F$619,CPagar!$D387,Mar!$J$5:$J$619,"Não Pago")</f>
        <v>0</v>
      </c>
      <c r="H387" s="65">
        <f>SUMIFS(Abr!$I$5:$I$619,Abr!$S$5:$S$619,"Despesa",Abr!$F$5:$F$619,CPagar!$D387,Abr!$J$5:$J$619,"Não Pago")</f>
        <v>0</v>
      </c>
      <c r="I387" s="65">
        <f>SUMIFS(Mai!$I$5:$I$619,Mai!$S$5:$S$619,"Despesa",Mai!$F$5:$F$619,CPagar!$D387,Mai!$J$5:$J$619,"Não Pago")</f>
        <v>0</v>
      </c>
      <c r="J387" s="65">
        <f>SUMIFS(Jun!$I$5:$I$619,Jun!$S$5:$S$619,"Despesa",Jun!$F$5:$F$619,CPagar!$D387,Jun!$J$5:$J$619,"Não Pago")</f>
        <v>0</v>
      </c>
      <c r="K387" s="65">
        <f>SUMIFS(Jul!$I$5:$I$619,Jul!$S$5:$S$619,"Despesa",Jul!$F$5:$F$619,CPagar!$D387,Jul!$J$5:$J$619,"Não Pago")</f>
        <v>0</v>
      </c>
      <c r="L387" s="65">
        <f>SUMIFS(Ago!$I$5:$I$619,Ago!$S$5:$S$619,"Despesa",Ago!$F$5:$F$619,CPagar!$D387,Ago!$J$5:$J$619,"Não Pago")</f>
        <v>0</v>
      </c>
      <c r="M387" s="65">
        <f>SUMIFS(Set!$I$5:$I$619,Set!$S$5:$S$619,"Despesa",Set!$F$5:$F$619,CPagar!$D387,Set!$J$5:$J$619,"Não Pago")</f>
        <v>0</v>
      </c>
      <c r="N387" s="65">
        <f>SUMIFS(Out!$I$5:$I$619,Out!$S$5:$S$619,"Despesa",Out!$F$5:$F$619,CPagar!$D387,Out!$J$5:$J$619,"Não Pago")</f>
        <v>0</v>
      </c>
      <c r="O387" s="65">
        <f>SUMIFS(Nov!$I$5:$I$619,Nov!$S$5:$S$619,"Despesa",Nov!$F$5:$F$619,CPagar!$D387,Nov!$J$5:$J$619,"Não Pago")</f>
        <v>0</v>
      </c>
      <c r="P387" s="65">
        <f>SUMIFS(Dez!$I$5:$I$619,Dez!$S$5:$S$619,"Despesa",Dez!$F$5:$F$619,CPagar!$D387,Dez!$J$5:$J$619,"Não Pago")</f>
        <v>0</v>
      </c>
      <c r="Q387" s="62">
        <f t="shared" si="45"/>
        <v>0</v>
      </c>
    </row>
    <row r="388" spans="3:17" ht="28.5" customHeight="1" thickTop="1" thickBot="1" x14ac:dyDescent="0.25">
      <c r="C388" s="45" t="str">
        <f>'PC Despesas'!L83</f>
        <v>5.4.79</v>
      </c>
      <c r="D388" s="46" t="str">
        <f>VLOOKUP(C388,'PC Despesas'!$L$5:$M$103,2,FALSE)</f>
        <v>-</v>
      </c>
      <c r="E388" s="65">
        <f>SUMIFS(Jan!$I$5:$I$619,Jan!$S$5:$S$619,"Despesa",Jan!$F$5:$F$619,CPagar!$D388,Jan!$J$5:$J$619,"Não Pago")</f>
        <v>0</v>
      </c>
      <c r="F388" s="65">
        <f>SUMIFS(Fev!$I$5:$I$619,Fev!$S$5:$S$619,"Despesa",Fev!$F$5:$F$619,CPagar!$D388,Fev!$J$5:$J$619,"Não Pago")</f>
        <v>0</v>
      </c>
      <c r="G388" s="65">
        <f>SUMIFS(Mar!$I$5:$I$619,Mar!$S$5:$S$619,"Despesa",Mar!$F$5:$F$619,CPagar!$D388,Mar!$J$5:$J$619,"Não Pago")</f>
        <v>0</v>
      </c>
      <c r="H388" s="65">
        <f>SUMIFS(Abr!$I$5:$I$619,Abr!$S$5:$S$619,"Despesa",Abr!$F$5:$F$619,CPagar!$D388,Abr!$J$5:$J$619,"Não Pago")</f>
        <v>0</v>
      </c>
      <c r="I388" s="65">
        <f>SUMIFS(Mai!$I$5:$I$619,Mai!$S$5:$S$619,"Despesa",Mai!$F$5:$F$619,CPagar!$D388,Mai!$J$5:$J$619,"Não Pago")</f>
        <v>0</v>
      </c>
      <c r="J388" s="65">
        <f>SUMIFS(Jun!$I$5:$I$619,Jun!$S$5:$S$619,"Despesa",Jun!$F$5:$F$619,CPagar!$D388,Jun!$J$5:$J$619,"Não Pago")</f>
        <v>0</v>
      </c>
      <c r="K388" s="65">
        <f>SUMIFS(Jul!$I$5:$I$619,Jul!$S$5:$S$619,"Despesa",Jul!$F$5:$F$619,CPagar!$D388,Jul!$J$5:$J$619,"Não Pago")</f>
        <v>0</v>
      </c>
      <c r="L388" s="65">
        <f>SUMIFS(Ago!$I$5:$I$619,Ago!$S$5:$S$619,"Despesa",Ago!$F$5:$F$619,CPagar!$D388,Ago!$J$5:$J$619,"Não Pago")</f>
        <v>0</v>
      </c>
      <c r="M388" s="65">
        <f>SUMIFS(Set!$I$5:$I$619,Set!$S$5:$S$619,"Despesa",Set!$F$5:$F$619,CPagar!$D388,Set!$J$5:$J$619,"Não Pago")</f>
        <v>0</v>
      </c>
      <c r="N388" s="65">
        <f>SUMIFS(Out!$I$5:$I$619,Out!$S$5:$S$619,"Despesa",Out!$F$5:$F$619,CPagar!$D388,Out!$J$5:$J$619,"Não Pago")</f>
        <v>0</v>
      </c>
      <c r="O388" s="65">
        <f>SUMIFS(Nov!$I$5:$I$619,Nov!$S$5:$S$619,"Despesa",Nov!$F$5:$F$619,CPagar!$D388,Nov!$J$5:$J$619,"Não Pago")</f>
        <v>0</v>
      </c>
      <c r="P388" s="65">
        <f>SUMIFS(Dez!$I$5:$I$619,Dez!$S$5:$S$619,"Despesa",Dez!$F$5:$F$619,CPagar!$D388,Dez!$J$5:$J$619,"Não Pago")</f>
        <v>0</v>
      </c>
      <c r="Q388" s="62">
        <f t="shared" si="45"/>
        <v>0</v>
      </c>
    </row>
    <row r="389" spans="3:17" ht="28.5" customHeight="1" thickTop="1" thickBot="1" x14ac:dyDescent="0.25">
      <c r="C389" s="45" t="str">
        <f>'PC Despesas'!L84</f>
        <v>5.4.80</v>
      </c>
      <c r="D389" s="46" t="str">
        <f>VLOOKUP(C389,'PC Despesas'!$L$5:$M$103,2,FALSE)</f>
        <v>-</v>
      </c>
      <c r="E389" s="65">
        <f>SUMIFS(Jan!$I$5:$I$619,Jan!$S$5:$S$619,"Despesa",Jan!$F$5:$F$619,CPagar!$D389,Jan!$J$5:$J$619,"Não Pago")</f>
        <v>0</v>
      </c>
      <c r="F389" s="65">
        <f>SUMIFS(Fev!$I$5:$I$619,Fev!$S$5:$S$619,"Despesa",Fev!$F$5:$F$619,CPagar!$D389,Fev!$J$5:$J$619,"Não Pago")</f>
        <v>0</v>
      </c>
      <c r="G389" s="65">
        <f>SUMIFS(Mar!$I$5:$I$619,Mar!$S$5:$S$619,"Despesa",Mar!$F$5:$F$619,CPagar!$D389,Mar!$J$5:$J$619,"Não Pago")</f>
        <v>0</v>
      </c>
      <c r="H389" s="65">
        <f>SUMIFS(Abr!$I$5:$I$619,Abr!$S$5:$S$619,"Despesa",Abr!$F$5:$F$619,CPagar!$D389,Abr!$J$5:$J$619,"Não Pago")</f>
        <v>0</v>
      </c>
      <c r="I389" s="65">
        <f>SUMIFS(Mai!$I$5:$I$619,Mai!$S$5:$S$619,"Despesa",Mai!$F$5:$F$619,CPagar!$D389,Mai!$J$5:$J$619,"Não Pago")</f>
        <v>0</v>
      </c>
      <c r="J389" s="65">
        <f>SUMIFS(Jun!$I$5:$I$619,Jun!$S$5:$S$619,"Despesa",Jun!$F$5:$F$619,CPagar!$D389,Jun!$J$5:$J$619,"Não Pago")</f>
        <v>0</v>
      </c>
      <c r="K389" s="65">
        <f>SUMIFS(Jul!$I$5:$I$619,Jul!$S$5:$S$619,"Despesa",Jul!$F$5:$F$619,CPagar!$D389,Jul!$J$5:$J$619,"Não Pago")</f>
        <v>0</v>
      </c>
      <c r="L389" s="65">
        <f>SUMIFS(Ago!$I$5:$I$619,Ago!$S$5:$S$619,"Despesa",Ago!$F$5:$F$619,CPagar!$D389,Ago!$J$5:$J$619,"Não Pago")</f>
        <v>0</v>
      </c>
      <c r="M389" s="65">
        <f>SUMIFS(Set!$I$5:$I$619,Set!$S$5:$S$619,"Despesa",Set!$F$5:$F$619,CPagar!$D389,Set!$J$5:$J$619,"Não Pago")</f>
        <v>0</v>
      </c>
      <c r="N389" s="65">
        <f>SUMIFS(Out!$I$5:$I$619,Out!$S$5:$S$619,"Despesa",Out!$F$5:$F$619,CPagar!$D389,Out!$J$5:$J$619,"Não Pago")</f>
        <v>0</v>
      </c>
      <c r="O389" s="65">
        <f>SUMIFS(Nov!$I$5:$I$619,Nov!$S$5:$S$619,"Despesa",Nov!$F$5:$F$619,CPagar!$D389,Nov!$J$5:$J$619,"Não Pago")</f>
        <v>0</v>
      </c>
      <c r="P389" s="65">
        <f>SUMIFS(Dez!$I$5:$I$619,Dez!$S$5:$S$619,"Despesa",Dez!$F$5:$F$619,CPagar!$D389,Dez!$J$5:$J$619,"Não Pago")</f>
        <v>0</v>
      </c>
      <c r="Q389" s="62">
        <f t="shared" si="45"/>
        <v>0</v>
      </c>
    </row>
    <row r="390" spans="3:17" ht="28.5" customHeight="1" thickTop="1" thickBot="1" x14ac:dyDescent="0.25">
      <c r="C390" s="45" t="str">
        <f>'PC Despesas'!L85</f>
        <v>5.4.81</v>
      </c>
      <c r="D390" s="46" t="str">
        <f>VLOOKUP(C390,'PC Despesas'!$L$5:$M$103,2,FALSE)</f>
        <v>-</v>
      </c>
      <c r="E390" s="65">
        <f>SUMIFS(Jan!$I$5:$I$619,Jan!$S$5:$S$619,"Despesa",Jan!$F$5:$F$619,CPagar!$D390,Jan!$J$5:$J$619,"Não Pago")</f>
        <v>0</v>
      </c>
      <c r="F390" s="65">
        <f>SUMIFS(Fev!$I$5:$I$619,Fev!$S$5:$S$619,"Despesa",Fev!$F$5:$F$619,CPagar!$D390,Fev!$J$5:$J$619,"Não Pago")</f>
        <v>0</v>
      </c>
      <c r="G390" s="65">
        <f>SUMIFS(Mar!$I$5:$I$619,Mar!$S$5:$S$619,"Despesa",Mar!$F$5:$F$619,CPagar!$D390,Mar!$J$5:$J$619,"Não Pago")</f>
        <v>0</v>
      </c>
      <c r="H390" s="65">
        <f>SUMIFS(Abr!$I$5:$I$619,Abr!$S$5:$S$619,"Despesa",Abr!$F$5:$F$619,CPagar!$D390,Abr!$J$5:$J$619,"Não Pago")</f>
        <v>0</v>
      </c>
      <c r="I390" s="65">
        <f>SUMIFS(Mai!$I$5:$I$619,Mai!$S$5:$S$619,"Despesa",Mai!$F$5:$F$619,CPagar!$D390,Mai!$J$5:$J$619,"Não Pago")</f>
        <v>0</v>
      </c>
      <c r="J390" s="65">
        <f>SUMIFS(Jun!$I$5:$I$619,Jun!$S$5:$S$619,"Despesa",Jun!$F$5:$F$619,CPagar!$D390,Jun!$J$5:$J$619,"Não Pago")</f>
        <v>0</v>
      </c>
      <c r="K390" s="65">
        <f>SUMIFS(Jul!$I$5:$I$619,Jul!$S$5:$S$619,"Despesa",Jul!$F$5:$F$619,CPagar!$D390,Jul!$J$5:$J$619,"Não Pago")</f>
        <v>0</v>
      </c>
      <c r="L390" s="65">
        <f>SUMIFS(Ago!$I$5:$I$619,Ago!$S$5:$S$619,"Despesa",Ago!$F$5:$F$619,CPagar!$D390,Ago!$J$5:$J$619,"Não Pago")</f>
        <v>0</v>
      </c>
      <c r="M390" s="65">
        <f>SUMIFS(Set!$I$5:$I$619,Set!$S$5:$S$619,"Despesa",Set!$F$5:$F$619,CPagar!$D390,Set!$J$5:$J$619,"Não Pago")</f>
        <v>0</v>
      </c>
      <c r="N390" s="65">
        <f>SUMIFS(Out!$I$5:$I$619,Out!$S$5:$S$619,"Despesa",Out!$F$5:$F$619,CPagar!$D390,Out!$J$5:$J$619,"Não Pago")</f>
        <v>0</v>
      </c>
      <c r="O390" s="65">
        <f>SUMIFS(Nov!$I$5:$I$619,Nov!$S$5:$S$619,"Despesa",Nov!$F$5:$F$619,CPagar!$D390,Nov!$J$5:$J$619,"Não Pago")</f>
        <v>0</v>
      </c>
      <c r="P390" s="65">
        <f>SUMIFS(Dez!$I$5:$I$619,Dez!$S$5:$S$619,"Despesa",Dez!$F$5:$F$619,CPagar!$D390,Dez!$J$5:$J$619,"Não Pago")</f>
        <v>0</v>
      </c>
      <c r="Q390" s="62">
        <f t="shared" si="45"/>
        <v>0</v>
      </c>
    </row>
    <row r="391" spans="3:17" ht="28.5" customHeight="1" thickTop="1" thickBot="1" x14ac:dyDescent="0.25">
      <c r="C391" s="45" t="str">
        <f>'PC Despesas'!L86</f>
        <v>5.4.82</v>
      </c>
      <c r="D391" s="46" t="str">
        <f>VLOOKUP(C391,'PC Despesas'!$L$5:$M$103,2,FALSE)</f>
        <v>-</v>
      </c>
      <c r="E391" s="65">
        <f>SUMIFS(Jan!$I$5:$I$619,Jan!$S$5:$S$619,"Despesa",Jan!$F$5:$F$619,CPagar!$D391,Jan!$J$5:$J$619,"Não Pago")</f>
        <v>0</v>
      </c>
      <c r="F391" s="65">
        <f>SUMIFS(Fev!$I$5:$I$619,Fev!$S$5:$S$619,"Despesa",Fev!$F$5:$F$619,CPagar!$D391,Fev!$J$5:$J$619,"Não Pago")</f>
        <v>0</v>
      </c>
      <c r="G391" s="65">
        <f>SUMIFS(Mar!$I$5:$I$619,Mar!$S$5:$S$619,"Despesa",Mar!$F$5:$F$619,CPagar!$D391,Mar!$J$5:$J$619,"Não Pago")</f>
        <v>0</v>
      </c>
      <c r="H391" s="65">
        <f>SUMIFS(Abr!$I$5:$I$619,Abr!$S$5:$S$619,"Despesa",Abr!$F$5:$F$619,CPagar!$D391,Abr!$J$5:$J$619,"Não Pago")</f>
        <v>0</v>
      </c>
      <c r="I391" s="65">
        <f>SUMIFS(Mai!$I$5:$I$619,Mai!$S$5:$S$619,"Despesa",Mai!$F$5:$F$619,CPagar!$D391,Mai!$J$5:$J$619,"Não Pago")</f>
        <v>0</v>
      </c>
      <c r="J391" s="65">
        <f>SUMIFS(Jun!$I$5:$I$619,Jun!$S$5:$S$619,"Despesa",Jun!$F$5:$F$619,CPagar!$D391,Jun!$J$5:$J$619,"Não Pago")</f>
        <v>0</v>
      </c>
      <c r="K391" s="65">
        <f>SUMIFS(Jul!$I$5:$I$619,Jul!$S$5:$S$619,"Despesa",Jul!$F$5:$F$619,CPagar!$D391,Jul!$J$5:$J$619,"Não Pago")</f>
        <v>0</v>
      </c>
      <c r="L391" s="65">
        <f>SUMIFS(Ago!$I$5:$I$619,Ago!$S$5:$S$619,"Despesa",Ago!$F$5:$F$619,CPagar!$D391,Ago!$J$5:$J$619,"Não Pago")</f>
        <v>0</v>
      </c>
      <c r="M391" s="65">
        <f>SUMIFS(Set!$I$5:$I$619,Set!$S$5:$S$619,"Despesa",Set!$F$5:$F$619,CPagar!$D391,Set!$J$5:$J$619,"Não Pago")</f>
        <v>0</v>
      </c>
      <c r="N391" s="65">
        <f>SUMIFS(Out!$I$5:$I$619,Out!$S$5:$S$619,"Despesa",Out!$F$5:$F$619,CPagar!$D391,Out!$J$5:$J$619,"Não Pago")</f>
        <v>0</v>
      </c>
      <c r="O391" s="65">
        <f>SUMIFS(Nov!$I$5:$I$619,Nov!$S$5:$S$619,"Despesa",Nov!$F$5:$F$619,CPagar!$D391,Nov!$J$5:$J$619,"Não Pago")</f>
        <v>0</v>
      </c>
      <c r="P391" s="65">
        <f>SUMIFS(Dez!$I$5:$I$619,Dez!$S$5:$S$619,"Despesa",Dez!$F$5:$F$619,CPagar!$D391,Dez!$J$5:$J$619,"Não Pago")</f>
        <v>0</v>
      </c>
      <c r="Q391" s="62">
        <f t="shared" si="45"/>
        <v>0</v>
      </c>
    </row>
    <row r="392" spans="3:17" ht="28.5" customHeight="1" thickTop="1" thickBot="1" x14ac:dyDescent="0.25">
      <c r="C392" s="45" t="str">
        <f>'PC Despesas'!L87</f>
        <v>5.4.83</v>
      </c>
      <c r="D392" s="46" t="str">
        <f>VLOOKUP(C392,'PC Despesas'!$L$5:$M$103,2,FALSE)</f>
        <v>-</v>
      </c>
      <c r="E392" s="65">
        <f>SUMIFS(Jan!$I$5:$I$619,Jan!$S$5:$S$619,"Despesa",Jan!$F$5:$F$619,CPagar!$D392,Jan!$J$5:$J$619,"Não Pago")</f>
        <v>0</v>
      </c>
      <c r="F392" s="65">
        <f>SUMIFS(Fev!$I$5:$I$619,Fev!$S$5:$S$619,"Despesa",Fev!$F$5:$F$619,CPagar!$D392,Fev!$J$5:$J$619,"Não Pago")</f>
        <v>0</v>
      </c>
      <c r="G392" s="65">
        <f>SUMIFS(Mar!$I$5:$I$619,Mar!$S$5:$S$619,"Despesa",Mar!$F$5:$F$619,CPagar!$D392,Mar!$J$5:$J$619,"Não Pago")</f>
        <v>0</v>
      </c>
      <c r="H392" s="65">
        <f>SUMIFS(Abr!$I$5:$I$619,Abr!$S$5:$S$619,"Despesa",Abr!$F$5:$F$619,CPagar!$D392,Abr!$J$5:$J$619,"Não Pago")</f>
        <v>0</v>
      </c>
      <c r="I392" s="65">
        <f>SUMIFS(Mai!$I$5:$I$619,Mai!$S$5:$S$619,"Despesa",Mai!$F$5:$F$619,CPagar!$D392,Mai!$J$5:$J$619,"Não Pago")</f>
        <v>0</v>
      </c>
      <c r="J392" s="65">
        <f>SUMIFS(Jun!$I$5:$I$619,Jun!$S$5:$S$619,"Despesa",Jun!$F$5:$F$619,CPagar!$D392,Jun!$J$5:$J$619,"Não Pago")</f>
        <v>0</v>
      </c>
      <c r="K392" s="65">
        <f>SUMIFS(Jul!$I$5:$I$619,Jul!$S$5:$S$619,"Despesa",Jul!$F$5:$F$619,CPagar!$D392,Jul!$J$5:$J$619,"Não Pago")</f>
        <v>0</v>
      </c>
      <c r="L392" s="65">
        <f>SUMIFS(Ago!$I$5:$I$619,Ago!$S$5:$S$619,"Despesa",Ago!$F$5:$F$619,CPagar!$D392,Ago!$J$5:$J$619,"Não Pago")</f>
        <v>0</v>
      </c>
      <c r="M392" s="65">
        <f>SUMIFS(Set!$I$5:$I$619,Set!$S$5:$S$619,"Despesa",Set!$F$5:$F$619,CPagar!$D392,Set!$J$5:$J$619,"Não Pago")</f>
        <v>0</v>
      </c>
      <c r="N392" s="65">
        <f>SUMIFS(Out!$I$5:$I$619,Out!$S$5:$S$619,"Despesa",Out!$F$5:$F$619,CPagar!$D392,Out!$J$5:$J$619,"Não Pago")</f>
        <v>0</v>
      </c>
      <c r="O392" s="65">
        <f>SUMIFS(Nov!$I$5:$I$619,Nov!$S$5:$S$619,"Despesa",Nov!$F$5:$F$619,CPagar!$D392,Nov!$J$5:$J$619,"Não Pago")</f>
        <v>0</v>
      </c>
      <c r="P392" s="65">
        <f>SUMIFS(Dez!$I$5:$I$619,Dez!$S$5:$S$619,"Despesa",Dez!$F$5:$F$619,CPagar!$D392,Dez!$J$5:$J$619,"Não Pago")</f>
        <v>0</v>
      </c>
      <c r="Q392" s="62">
        <f t="shared" si="45"/>
        <v>0</v>
      </c>
    </row>
    <row r="393" spans="3:17" ht="28.5" customHeight="1" thickTop="1" thickBot="1" x14ac:dyDescent="0.25">
      <c r="C393" s="45" t="str">
        <f>'PC Despesas'!L88</f>
        <v>5.4.84</v>
      </c>
      <c r="D393" s="46" t="str">
        <f>VLOOKUP(C393,'PC Despesas'!$L$5:$M$103,2,FALSE)</f>
        <v>-</v>
      </c>
      <c r="E393" s="65">
        <f>SUMIFS(Jan!$I$5:$I$619,Jan!$S$5:$S$619,"Despesa",Jan!$F$5:$F$619,CPagar!$D393,Jan!$J$5:$J$619,"Não Pago")</f>
        <v>0</v>
      </c>
      <c r="F393" s="65">
        <f>SUMIFS(Fev!$I$5:$I$619,Fev!$S$5:$S$619,"Despesa",Fev!$F$5:$F$619,CPagar!$D393,Fev!$J$5:$J$619,"Não Pago")</f>
        <v>0</v>
      </c>
      <c r="G393" s="65">
        <f>SUMIFS(Mar!$I$5:$I$619,Mar!$S$5:$S$619,"Despesa",Mar!$F$5:$F$619,CPagar!$D393,Mar!$J$5:$J$619,"Não Pago")</f>
        <v>0</v>
      </c>
      <c r="H393" s="65">
        <f>SUMIFS(Abr!$I$5:$I$619,Abr!$S$5:$S$619,"Despesa",Abr!$F$5:$F$619,CPagar!$D393,Abr!$J$5:$J$619,"Não Pago")</f>
        <v>0</v>
      </c>
      <c r="I393" s="65">
        <f>SUMIFS(Mai!$I$5:$I$619,Mai!$S$5:$S$619,"Despesa",Mai!$F$5:$F$619,CPagar!$D393,Mai!$J$5:$J$619,"Não Pago")</f>
        <v>0</v>
      </c>
      <c r="J393" s="65">
        <f>SUMIFS(Jun!$I$5:$I$619,Jun!$S$5:$S$619,"Despesa",Jun!$F$5:$F$619,CPagar!$D393,Jun!$J$5:$J$619,"Não Pago")</f>
        <v>0</v>
      </c>
      <c r="K393" s="65">
        <f>SUMIFS(Jul!$I$5:$I$619,Jul!$S$5:$S$619,"Despesa",Jul!$F$5:$F$619,CPagar!$D393,Jul!$J$5:$J$619,"Não Pago")</f>
        <v>0</v>
      </c>
      <c r="L393" s="65">
        <f>SUMIFS(Ago!$I$5:$I$619,Ago!$S$5:$S$619,"Despesa",Ago!$F$5:$F$619,CPagar!$D393,Ago!$J$5:$J$619,"Não Pago")</f>
        <v>0</v>
      </c>
      <c r="M393" s="65">
        <f>SUMIFS(Set!$I$5:$I$619,Set!$S$5:$S$619,"Despesa",Set!$F$5:$F$619,CPagar!$D393,Set!$J$5:$J$619,"Não Pago")</f>
        <v>0</v>
      </c>
      <c r="N393" s="65">
        <f>SUMIFS(Out!$I$5:$I$619,Out!$S$5:$S$619,"Despesa",Out!$F$5:$F$619,CPagar!$D393,Out!$J$5:$J$619,"Não Pago")</f>
        <v>0</v>
      </c>
      <c r="O393" s="65">
        <f>SUMIFS(Nov!$I$5:$I$619,Nov!$S$5:$S$619,"Despesa",Nov!$F$5:$F$619,CPagar!$D393,Nov!$J$5:$J$619,"Não Pago")</f>
        <v>0</v>
      </c>
      <c r="P393" s="65">
        <f>SUMIFS(Dez!$I$5:$I$619,Dez!$S$5:$S$619,"Despesa",Dez!$F$5:$F$619,CPagar!$D393,Dez!$J$5:$J$619,"Não Pago")</f>
        <v>0</v>
      </c>
      <c r="Q393" s="62">
        <f t="shared" si="45"/>
        <v>0</v>
      </c>
    </row>
    <row r="394" spans="3:17" ht="28.5" customHeight="1" thickTop="1" thickBot="1" x14ac:dyDescent="0.25">
      <c r="C394" s="45" t="str">
        <f>'PC Despesas'!L89</f>
        <v>5.4.85</v>
      </c>
      <c r="D394" s="46" t="str">
        <f>VLOOKUP(C394,'PC Despesas'!$L$5:$M$103,2,FALSE)</f>
        <v>-</v>
      </c>
      <c r="E394" s="65">
        <f>SUMIFS(Jan!$I$5:$I$619,Jan!$S$5:$S$619,"Despesa",Jan!$F$5:$F$619,CPagar!$D394,Jan!$J$5:$J$619,"Não Pago")</f>
        <v>0</v>
      </c>
      <c r="F394" s="65">
        <f>SUMIFS(Fev!$I$5:$I$619,Fev!$S$5:$S$619,"Despesa",Fev!$F$5:$F$619,CPagar!$D394,Fev!$J$5:$J$619,"Não Pago")</f>
        <v>0</v>
      </c>
      <c r="G394" s="65">
        <f>SUMIFS(Mar!$I$5:$I$619,Mar!$S$5:$S$619,"Despesa",Mar!$F$5:$F$619,CPagar!$D394,Mar!$J$5:$J$619,"Não Pago")</f>
        <v>0</v>
      </c>
      <c r="H394" s="65">
        <f>SUMIFS(Abr!$I$5:$I$619,Abr!$S$5:$S$619,"Despesa",Abr!$F$5:$F$619,CPagar!$D394,Abr!$J$5:$J$619,"Não Pago")</f>
        <v>0</v>
      </c>
      <c r="I394" s="65">
        <f>SUMIFS(Mai!$I$5:$I$619,Mai!$S$5:$S$619,"Despesa",Mai!$F$5:$F$619,CPagar!$D394,Mai!$J$5:$J$619,"Não Pago")</f>
        <v>0</v>
      </c>
      <c r="J394" s="65">
        <f>SUMIFS(Jun!$I$5:$I$619,Jun!$S$5:$S$619,"Despesa",Jun!$F$5:$F$619,CPagar!$D394,Jun!$J$5:$J$619,"Não Pago")</f>
        <v>0</v>
      </c>
      <c r="K394" s="65">
        <f>SUMIFS(Jul!$I$5:$I$619,Jul!$S$5:$S$619,"Despesa",Jul!$F$5:$F$619,CPagar!$D394,Jul!$J$5:$J$619,"Não Pago")</f>
        <v>0</v>
      </c>
      <c r="L394" s="65">
        <f>SUMIFS(Ago!$I$5:$I$619,Ago!$S$5:$S$619,"Despesa",Ago!$F$5:$F$619,CPagar!$D394,Ago!$J$5:$J$619,"Não Pago")</f>
        <v>0</v>
      </c>
      <c r="M394" s="65">
        <f>SUMIFS(Set!$I$5:$I$619,Set!$S$5:$S$619,"Despesa",Set!$F$5:$F$619,CPagar!$D394,Set!$J$5:$J$619,"Não Pago")</f>
        <v>0</v>
      </c>
      <c r="N394" s="65">
        <f>SUMIFS(Out!$I$5:$I$619,Out!$S$5:$S$619,"Despesa",Out!$F$5:$F$619,CPagar!$D394,Out!$J$5:$J$619,"Não Pago")</f>
        <v>0</v>
      </c>
      <c r="O394" s="65">
        <f>SUMIFS(Nov!$I$5:$I$619,Nov!$S$5:$S$619,"Despesa",Nov!$F$5:$F$619,CPagar!$D394,Nov!$J$5:$J$619,"Não Pago")</f>
        <v>0</v>
      </c>
      <c r="P394" s="65">
        <f>SUMIFS(Dez!$I$5:$I$619,Dez!$S$5:$S$619,"Despesa",Dez!$F$5:$F$619,CPagar!$D394,Dez!$J$5:$J$619,"Não Pago")</f>
        <v>0</v>
      </c>
      <c r="Q394" s="62">
        <f t="shared" si="45"/>
        <v>0</v>
      </c>
    </row>
    <row r="395" spans="3:17" ht="28.5" customHeight="1" thickTop="1" thickBot="1" x14ac:dyDescent="0.25">
      <c r="C395" s="45" t="str">
        <f>'PC Despesas'!L90</f>
        <v>5.4.86</v>
      </c>
      <c r="D395" s="46" t="str">
        <f>VLOOKUP(C395,'PC Despesas'!$L$5:$M$103,2,FALSE)</f>
        <v>-</v>
      </c>
      <c r="E395" s="65">
        <f>SUMIFS(Jan!$I$5:$I$619,Jan!$S$5:$S$619,"Despesa",Jan!$F$5:$F$619,CPagar!$D395,Jan!$J$5:$J$619,"Não Pago")</f>
        <v>0</v>
      </c>
      <c r="F395" s="65">
        <f>SUMIFS(Fev!$I$5:$I$619,Fev!$S$5:$S$619,"Despesa",Fev!$F$5:$F$619,CPagar!$D395,Fev!$J$5:$J$619,"Não Pago")</f>
        <v>0</v>
      </c>
      <c r="G395" s="65">
        <f>SUMIFS(Mar!$I$5:$I$619,Mar!$S$5:$S$619,"Despesa",Mar!$F$5:$F$619,CPagar!$D395,Mar!$J$5:$J$619,"Não Pago")</f>
        <v>0</v>
      </c>
      <c r="H395" s="65">
        <f>SUMIFS(Abr!$I$5:$I$619,Abr!$S$5:$S$619,"Despesa",Abr!$F$5:$F$619,CPagar!$D395,Abr!$J$5:$J$619,"Não Pago")</f>
        <v>0</v>
      </c>
      <c r="I395" s="65">
        <f>SUMIFS(Mai!$I$5:$I$619,Mai!$S$5:$S$619,"Despesa",Mai!$F$5:$F$619,CPagar!$D395,Mai!$J$5:$J$619,"Não Pago")</f>
        <v>0</v>
      </c>
      <c r="J395" s="65">
        <f>SUMIFS(Jun!$I$5:$I$619,Jun!$S$5:$S$619,"Despesa",Jun!$F$5:$F$619,CPagar!$D395,Jun!$J$5:$J$619,"Não Pago")</f>
        <v>0</v>
      </c>
      <c r="K395" s="65">
        <f>SUMIFS(Jul!$I$5:$I$619,Jul!$S$5:$S$619,"Despesa",Jul!$F$5:$F$619,CPagar!$D395,Jul!$J$5:$J$619,"Não Pago")</f>
        <v>0</v>
      </c>
      <c r="L395" s="65">
        <f>SUMIFS(Ago!$I$5:$I$619,Ago!$S$5:$S$619,"Despesa",Ago!$F$5:$F$619,CPagar!$D395,Ago!$J$5:$J$619,"Não Pago")</f>
        <v>0</v>
      </c>
      <c r="M395" s="65">
        <f>SUMIFS(Set!$I$5:$I$619,Set!$S$5:$S$619,"Despesa",Set!$F$5:$F$619,CPagar!$D395,Set!$J$5:$J$619,"Não Pago")</f>
        <v>0</v>
      </c>
      <c r="N395" s="65">
        <f>SUMIFS(Out!$I$5:$I$619,Out!$S$5:$S$619,"Despesa",Out!$F$5:$F$619,CPagar!$D395,Out!$J$5:$J$619,"Não Pago")</f>
        <v>0</v>
      </c>
      <c r="O395" s="65">
        <f>SUMIFS(Nov!$I$5:$I$619,Nov!$S$5:$S$619,"Despesa",Nov!$F$5:$F$619,CPagar!$D395,Nov!$J$5:$J$619,"Não Pago")</f>
        <v>0</v>
      </c>
      <c r="P395" s="65">
        <f>SUMIFS(Dez!$I$5:$I$619,Dez!$S$5:$S$619,"Despesa",Dez!$F$5:$F$619,CPagar!$D395,Dez!$J$5:$J$619,"Não Pago")</f>
        <v>0</v>
      </c>
      <c r="Q395" s="62">
        <f t="shared" si="45"/>
        <v>0</v>
      </c>
    </row>
    <row r="396" spans="3:17" ht="28.5" customHeight="1" thickTop="1" thickBot="1" x14ac:dyDescent="0.25">
      <c r="C396" s="45" t="str">
        <f>'PC Despesas'!L91</f>
        <v>5.4.87</v>
      </c>
      <c r="D396" s="46" t="str">
        <f>VLOOKUP(C396,'PC Despesas'!$L$5:$M$103,2,FALSE)</f>
        <v>-</v>
      </c>
      <c r="E396" s="65">
        <f>SUMIFS(Jan!$I$5:$I$619,Jan!$S$5:$S$619,"Despesa",Jan!$F$5:$F$619,CPagar!$D396,Jan!$J$5:$J$619,"Não Pago")</f>
        <v>0</v>
      </c>
      <c r="F396" s="65">
        <f>SUMIFS(Fev!$I$5:$I$619,Fev!$S$5:$S$619,"Despesa",Fev!$F$5:$F$619,CPagar!$D396,Fev!$J$5:$J$619,"Não Pago")</f>
        <v>0</v>
      </c>
      <c r="G396" s="65">
        <f>SUMIFS(Mar!$I$5:$I$619,Mar!$S$5:$S$619,"Despesa",Mar!$F$5:$F$619,CPagar!$D396,Mar!$J$5:$J$619,"Não Pago")</f>
        <v>0</v>
      </c>
      <c r="H396" s="65">
        <f>SUMIFS(Abr!$I$5:$I$619,Abr!$S$5:$S$619,"Despesa",Abr!$F$5:$F$619,CPagar!$D396,Abr!$J$5:$J$619,"Não Pago")</f>
        <v>0</v>
      </c>
      <c r="I396" s="65">
        <f>SUMIFS(Mai!$I$5:$I$619,Mai!$S$5:$S$619,"Despesa",Mai!$F$5:$F$619,CPagar!$D396,Mai!$J$5:$J$619,"Não Pago")</f>
        <v>0</v>
      </c>
      <c r="J396" s="65">
        <f>SUMIFS(Jun!$I$5:$I$619,Jun!$S$5:$S$619,"Despesa",Jun!$F$5:$F$619,CPagar!$D396,Jun!$J$5:$J$619,"Não Pago")</f>
        <v>0</v>
      </c>
      <c r="K396" s="65">
        <f>SUMIFS(Jul!$I$5:$I$619,Jul!$S$5:$S$619,"Despesa",Jul!$F$5:$F$619,CPagar!$D396,Jul!$J$5:$J$619,"Não Pago")</f>
        <v>0</v>
      </c>
      <c r="L396" s="65">
        <f>SUMIFS(Ago!$I$5:$I$619,Ago!$S$5:$S$619,"Despesa",Ago!$F$5:$F$619,CPagar!$D396,Ago!$J$5:$J$619,"Não Pago")</f>
        <v>0</v>
      </c>
      <c r="M396" s="65">
        <f>SUMIFS(Set!$I$5:$I$619,Set!$S$5:$S$619,"Despesa",Set!$F$5:$F$619,CPagar!$D396,Set!$J$5:$J$619,"Não Pago")</f>
        <v>0</v>
      </c>
      <c r="N396" s="65">
        <f>SUMIFS(Out!$I$5:$I$619,Out!$S$5:$S$619,"Despesa",Out!$F$5:$F$619,CPagar!$D396,Out!$J$5:$J$619,"Não Pago")</f>
        <v>0</v>
      </c>
      <c r="O396" s="65">
        <f>SUMIFS(Nov!$I$5:$I$619,Nov!$S$5:$S$619,"Despesa",Nov!$F$5:$F$619,CPagar!$D396,Nov!$J$5:$J$619,"Não Pago")</f>
        <v>0</v>
      </c>
      <c r="P396" s="65">
        <f>SUMIFS(Dez!$I$5:$I$619,Dez!$S$5:$S$619,"Despesa",Dez!$F$5:$F$619,CPagar!$D396,Dez!$J$5:$J$619,"Não Pago")</f>
        <v>0</v>
      </c>
      <c r="Q396" s="62">
        <f t="shared" si="45"/>
        <v>0</v>
      </c>
    </row>
    <row r="397" spans="3:17" ht="28.5" customHeight="1" thickTop="1" thickBot="1" x14ac:dyDescent="0.25">
      <c r="C397" s="45" t="str">
        <f>'PC Despesas'!L92</f>
        <v>5.4.88</v>
      </c>
      <c r="D397" s="46" t="str">
        <f>VLOOKUP(C397,'PC Despesas'!$L$5:$M$103,2,FALSE)</f>
        <v>-</v>
      </c>
      <c r="E397" s="65">
        <f>SUMIFS(Jan!$I$5:$I$619,Jan!$S$5:$S$619,"Despesa",Jan!$F$5:$F$619,CPagar!$D397,Jan!$J$5:$J$619,"Não Pago")</f>
        <v>0</v>
      </c>
      <c r="F397" s="65">
        <f>SUMIFS(Fev!$I$5:$I$619,Fev!$S$5:$S$619,"Despesa",Fev!$F$5:$F$619,CPagar!$D397,Fev!$J$5:$J$619,"Não Pago")</f>
        <v>0</v>
      </c>
      <c r="G397" s="65">
        <f>SUMIFS(Mar!$I$5:$I$619,Mar!$S$5:$S$619,"Despesa",Mar!$F$5:$F$619,CPagar!$D397,Mar!$J$5:$J$619,"Não Pago")</f>
        <v>0</v>
      </c>
      <c r="H397" s="65">
        <f>SUMIFS(Abr!$I$5:$I$619,Abr!$S$5:$S$619,"Despesa",Abr!$F$5:$F$619,CPagar!$D397,Abr!$J$5:$J$619,"Não Pago")</f>
        <v>0</v>
      </c>
      <c r="I397" s="65">
        <f>SUMIFS(Mai!$I$5:$I$619,Mai!$S$5:$S$619,"Despesa",Mai!$F$5:$F$619,CPagar!$D397,Mai!$J$5:$J$619,"Não Pago")</f>
        <v>0</v>
      </c>
      <c r="J397" s="65">
        <f>SUMIFS(Jun!$I$5:$I$619,Jun!$S$5:$S$619,"Despesa",Jun!$F$5:$F$619,CPagar!$D397,Jun!$J$5:$J$619,"Não Pago")</f>
        <v>0</v>
      </c>
      <c r="K397" s="65">
        <f>SUMIFS(Jul!$I$5:$I$619,Jul!$S$5:$S$619,"Despesa",Jul!$F$5:$F$619,CPagar!$D397,Jul!$J$5:$J$619,"Não Pago")</f>
        <v>0</v>
      </c>
      <c r="L397" s="65">
        <f>SUMIFS(Ago!$I$5:$I$619,Ago!$S$5:$S$619,"Despesa",Ago!$F$5:$F$619,CPagar!$D397,Ago!$J$5:$J$619,"Não Pago")</f>
        <v>0</v>
      </c>
      <c r="M397" s="65">
        <f>SUMIFS(Set!$I$5:$I$619,Set!$S$5:$S$619,"Despesa",Set!$F$5:$F$619,CPagar!$D397,Set!$J$5:$J$619,"Não Pago")</f>
        <v>0</v>
      </c>
      <c r="N397" s="65">
        <f>SUMIFS(Out!$I$5:$I$619,Out!$S$5:$S$619,"Despesa",Out!$F$5:$F$619,CPagar!$D397,Out!$J$5:$J$619,"Não Pago")</f>
        <v>0</v>
      </c>
      <c r="O397" s="65">
        <f>SUMIFS(Nov!$I$5:$I$619,Nov!$S$5:$S$619,"Despesa",Nov!$F$5:$F$619,CPagar!$D397,Nov!$J$5:$J$619,"Não Pago")</f>
        <v>0</v>
      </c>
      <c r="P397" s="65">
        <f>SUMIFS(Dez!$I$5:$I$619,Dez!$S$5:$S$619,"Despesa",Dez!$F$5:$F$619,CPagar!$D397,Dez!$J$5:$J$619,"Não Pago")</f>
        <v>0</v>
      </c>
      <c r="Q397" s="62">
        <f t="shared" si="45"/>
        <v>0</v>
      </c>
    </row>
    <row r="398" spans="3:17" ht="28.5" customHeight="1" thickTop="1" thickBot="1" x14ac:dyDescent="0.25">
      <c r="C398" s="45" t="str">
        <f>'PC Despesas'!L93</f>
        <v>5.4.89</v>
      </c>
      <c r="D398" s="46" t="str">
        <f>VLOOKUP(C398,'PC Despesas'!$L$5:$M$103,2,FALSE)</f>
        <v>-</v>
      </c>
      <c r="E398" s="65">
        <f>SUMIFS(Jan!$I$5:$I$619,Jan!$S$5:$S$619,"Despesa",Jan!$F$5:$F$619,CPagar!$D398,Jan!$J$5:$J$619,"Não Pago")</f>
        <v>0</v>
      </c>
      <c r="F398" s="65">
        <f>SUMIFS(Fev!$I$5:$I$619,Fev!$S$5:$S$619,"Despesa",Fev!$F$5:$F$619,CPagar!$D398,Fev!$J$5:$J$619,"Não Pago")</f>
        <v>0</v>
      </c>
      <c r="G398" s="65">
        <f>SUMIFS(Mar!$I$5:$I$619,Mar!$S$5:$S$619,"Despesa",Mar!$F$5:$F$619,CPagar!$D398,Mar!$J$5:$J$619,"Não Pago")</f>
        <v>0</v>
      </c>
      <c r="H398" s="65">
        <f>SUMIFS(Abr!$I$5:$I$619,Abr!$S$5:$S$619,"Despesa",Abr!$F$5:$F$619,CPagar!$D398,Abr!$J$5:$J$619,"Não Pago")</f>
        <v>0</v>
      </c>
      <c r="I398" s="65">
        <f>SUMIFS(Mai!$I$5:$I$619,Mai!$S$5:$S$619,"Despesa",Mai!$F$5:$F$619,CPagar!$D398,Mai!$J$5:$J$619,"Não Pago")</f>
        <v>0</v>
      </c>
      <c r="J398" s="65">
        <f>SUMIFS(Jun!$I$5:$I$619,Jun!$S$5:$S$619,"Despesa",Jun!$F$5:$F$619,CPagar!$D398,Jun!$J$5:$J$619,"Não Pago")</f>
        <v>0</v>
      </c>
      <c r="K398" s="65">
        <f>SUMIFS(Jul!$I$5:$I$619,Jul!$S$5:$S$619,"Despesa",Jul!$F$5:$F$619,CPagar!$D398,Jul!$J$5:$J$619,"Não Pago")</f>
        <v>0</v>
      </c>
      <c r="L398" s="65">
        <f>SUMIFS(Ago!$I$5:$I$619,Ago!$S$5:$S$619,"Despesa",Ago!$F$5:$F$619,CPagar!$D398,Ago!$J$5:$J$619,"Não Pago")</f>
        <v>0</v>
      </c>
      <c r="M398" s="65">
        <f>SUMIFS(Set!$I$5:$I$619,Set!$S$5:$S$619,"Despesa",Set!$F$5:$F$619,CPagar!$D398,Set!$J$5:$J$619,"Não Pago")</f>
        <v>0</v>
      </c>
      <c r="N398" s="65">
        <f>SUMIFS(Out!$I$5:$I$619,Out!$S$5:$S$619,"Despesa",Out!$F$5:$F$619,CPagar!$D398,Out!$J$5:$J$619,"Não Pago")</f>
        <v>0</v>
      </c>
      <c r="O398" s="65">
        <f>SUMIFS(Nov!$I$5:$I$619,Nov!$S$5:$S$619,"Despesa",Nov!$F$5:$F$619,CPagar!$D398,Nov!$J$5:$J$619,"Não Pago")</f>
        <v>0</v>
      </c>
      <c r="P398" s="65">
        <f>SUMIFS(Dez!$I$5:$I$619,Dez!$S$5:$S$619,"Despesa",Dez!$F$5:$F$619,CPagar!$D398,Dez!$J$5:$J$619,"Não Pago")</f>
        <v>0</v>
      </c>
      <c r="Q398" s="62">
        <f t="shared" si="45"/>
        <v>0</v>
      </c>
    </row>
    <row r="399" spans="3:17" ht="28.5" customHeight="1" thickTop="1" thickBot="1" x14ac:dyDescent="0.25">
      <c r="C399" s="45" t="str">
        <f>'PC Despesas'!L94</f>
        <v>5.4.90</v>
      </c>
      <c r="D399" s="46" t="str">
        <f>VLOOKUP(C399,'PC Despesas'!$L$5:$M$103,2,FALSE)</f>
        <v>-</v>
      </c>
      <c r="E399" s="65">
        <f>SUMIFS(Jan!$I$5:$I$619,Jan!$S$5:$S$619,"Despesa",Jan!$F$5:$F$619,CPagar!$D399,Jan!$J$5:$J$619,"Não Pago")</f>
        <v>0</v>
      </c>
      <c r="F399" s="65">
        <f>SUMIFS(Fev!$I$5:$I$619,Fev!$S$5:$S$619,"Despesa",Fev!$F$5:$F$619,CPagar!$D399,Fev!$J$5:$J$619,"Não Pago")</f>
        <v>0</v>
      </c>
      <c r="G399" s="65">
        <f>SUMIFS(Mar!$I$5:$I$619,Mar!$S$5:$S$619,"Despesa",Mar!$F$5:$F$619,CPagar!$D399,Mar!$J$5:$J$619,"Não Pago")</f>
        <v>0</v>
      </c>
      <c r="H399" s="65">
        <f>SUMIFS(Abr!$I$5:$I$619,Abr!$S$5:$S$619,"Despesa",Abr!$F$5:$F$619,CPagar!$D399,Abr!$J$5:$J$619,"Não Pago")</f>
        <v>0</v>
      </c>
      <c r="I399" s="65">
        <f>SUMIFS(Mai!$I$5:$I$619,Mai!$S$5:$S$619,"Despesa",Mai!$F$5:$F$619,CPagar!$D399,Mai!$J$5:$J$619,"Não Pago")</f>
        <v>0</v>
      </c>
      <c r="J399" s="65">
        <f>SUMIFS(Jun!$I$5:$I$619,Jun!$S$5:$S$619,"Despesa",Jun!$F$5:$F$619,CPagar!$D399,Jun!$J$5:$J$619,"Não Pago")</f>
        <v>0</v>
      </c>
      <c r="K399" s="65">
        <f>SUMIFS(Jul!$I$5:$I$619,Jul!$S$5:$S$619,"Despesa",Jul!$F$5:$F$619,CPagar!$D399,Jul!$J$5:$J$619,"Não Pago")</f>
        <v>0</v>
      </c>
      <c r="L399" s="65">
        <f>SUMIFS(Ago!$I$5:$I$619,Ago!$S$5:$S$619,"Despesa",Ago!$F$5:$F$619,CPagar!$D399,Ago!$J$5:$J$619,"Não Pago")</f>
        <v>0</v>
      </c>
      <c r="M399" s="65">
        <f>SUMIFS(Set!$I$5:$I$619,Set!$S$5:$S$619,"Despesa",Set!$F$5:$F$619,CPagar!$D399,Set!$J$5:$J$619,"Não Pago")</f>
        <v>0</v>
      </c>
      <c r="N399" s="65">
        <f>SUMIFS(Out!$I$5:$I$619,Out!$S$5:$S$619,"Despesa",Out!$F$5:$F$619,CPagar!$D399,Out!$J$5:$J$619,"Não Pago")</f>
        <v>0</v>
      </c>
      <c r="O399" s="65">
        <f>SUMIFS(Nov!$I$5:$I$619,Nov!$S$5:$S$619,"Despesa",Nov!$F$5:$F$619,CPagar!$D399,Nov!$J$5:$J$619,"Não Pago")</f>
        <v>0</v>
      </c>
      <c r="P399" s="65">
        <f>SUMIFS(Dez!$I$5:$I$619,Dez!$S$5:$S$619,"Despesa",Dez!$F$5:$F$619,CPagar!$D399,Dez!$J$5:$J$619,"Não Pago")</f>
        <v>0</v>
      </c>
      <c r="Q399" s="62">
        <f t="shared" si="45"/>
        <v>0</v>
      </c>
    </row>
    <row r="400" spans="3:17" ht="28.5" customHeight="1" thickTop="1" thickBot="1" x14ac:dyDescent="0.25">
      <c r="C400" s="45" t="str">
        <f>'PC Despesas'!L95</f>
        <v>5.4.91</v>
      </c>
      <c r="D400" s="46" t="str">
        <f>VLOOKUP(C400,'PC Despesas'!$L$5:$M$103,2,FALSE)</f>
        <v>-</v>
      </c>
      <c r="E400" s="65">
        <f>SUMIFS(Jan!$I$5:$I$619,Jan!$S$5:$S$619,"Despesa",Jan!$F$5:$F$619,CPagar!$D400,Jan!$J$5:$J$619,"Não Pago")</f>
        <v>0</v>
      </c>
      <c r="F400" s="65">
        <f>SUMIFS(Fev!$I$5:$I$619,Fev!$S$5:$S$619,"Despesa",Fev!$F$5:$F$619,CPagar!$D400,Fev!$J$5:$J$619,"Não Pago")</f>
        <v>0</v>
      </c>
      <c r="G400" s="65">
        <f>SUMIFS(Mar!$I$5:$I$619,Mar!$S$5:$S$619,"Despesa",Mar!$F$5:$F$619,CPagar!$D400,Mar!$J$5:$J$619,"Não Pago")</f>
        <v>0</v>
      </c>
      <c r="H400" s="65">
        <f>SUMIFS(Abr!$I$5:$I$619,Abr!$S$5:$S$619,"Despesa",Abr!$F$5:$F$619,CPagar!$D400,Abr!$J$5:$J$619,"Não Pago")</f>
        <v>0</v>
      </c>
      <c r="I400" s="65">
        <f>SUMIFS(Mai!$I$5:$I$619,Mai!$S$5:$S$619,"Despesa",Mai!$F$5:$F$619,CPagar!$D400,Mai!$J$5:$J$619,"Não Pago")</f>
        <v>0</v>
      </c>
      <c r="J400" s="65">
        <f>SUMIFS(Jun!$I$5:$I$619,Jun!$S$5:$S$619,"Despesa",Jun!$F$5:$F$619,CPagar!$D400,Jun!$J$5:$J$619,"Não Pago")</f>
        <v>0</v>
      </c>
      <c r="K400" s="65">
        <f>SUMIFS(Jul!$I$5:$I$619,Jul!$S$5:$S$619,"Despesa",Jul!$F$5:$F$619,CPagar!$D400,Jul!$J$5:$J$619,"Não Pago")</f>
        <v>0</v>
      </c>
      <c r="L400" s="65">
        <f>SUMIFS(Ago!$I$5:$I$619,Ago!$S$5:$S$619,"Despesa",Ago!$F$5:$F$619,CPagar!$D400,Ago!$J$5:$J$619,"Não Pago")</f>
        <v>0</v>
      </c>
      <c r="M400" s="65">
        <f>SUMIFS(Set!$I$5:$I$619,Set!$S$5:$S$619,"Despesa",Set!$F$5:$F$619,CPagar!$D400,Set!$J$5:$J$619,"Não Pago")</f>
        <v>0</v>
      </c>
      <c r="N400" s="65">
        <f>SUMIFS(Out!$I$5:$I$619,Out!$S$5:$S$619,"Despesa",Out!$F$5:$F$619,CPagar!$D400,Out!$J$5:$J$619,"Não Pago")</f>
        <v>0</v>
      </c>
      <c r="O400" s="65">
        <f>SUMIFS(Nov!$I$5:$I$619,Nov!$S$5:$S$619,"Despesa",Nov!$F$5:$F$619,CPagar!$D400,Nov!$J$5:$J$619,"Não Pago")</f>
        <v>0</v>
      </c>
      <c r="P400" s="65">
        <f>SUMIFS(Dez!$I$5:$I$619,Dez!$S$5:$S$619,"Despesa",Dez!$F$5:$F$619,CPagar!$D400,Dez!$J$5:$J$619,"Não Pago")</f>
        <v>0</v>
      </c>
      <c r="Q400" s="62">
        <f t="shared" si="45"/>
        <v>0</v>
      </c>
    </row>
    <row r="401" spans="3:17" ht="28.5" customHeight="1" thickTop="1" thickBot="1" x14ac:dyDescent="0.25">
      <c r="C401" s="45" t="str">
        <f>'PC Despesas'!L96</f>
        <v>5.4.92</v>
      </c>
      <c r="D401" s="46" t="str">
        <f>VLOOKUP(C401,'PC Despesas'!$L$5:$M$103,2,FALSE)</f>
        <v>-</v>
      </c>
      <c r="E401" s="65">
        <f>SUMIFS(Jan!$I$5:$I$619,Jan!$S$5:$S$619,"Despesa",Jan!$F$5:$F$619,CPagar!$D401,Jan!$J$5:$J$619,"Não Pago")</f>
        <v>0</v>
      </c>
      <c r="F401" s="65">
        <f>SUMIFS(Fev!$I$5:$I$619,Fev!$S$5:$S$619,"Despesa",Fev!$F$5:$F$619,CPagar!$D401,Fev!$J$5:$J$619,"Não Pago")</f>
        <v>0</v>
      </c>
      <c r="G401" s="65">
        <f>SUMIFS(Mar!$I$5:$I$619,Mar!$S$5:$S$619,"Despesa",Mar!$F$5:$F$619,CPagar!$D401,Mar!$J$5:$J$619,"Não Pago")</f>
        <v>0</v>
      </c>
      <c r="H401" s="65">
        <f>SUMIFS(Abr!$I$5:$I$619,Abr!$S$5:$S$619,"Despesa",Abr!$F$5:$F$619,CPagar!$D401,Abr!$J$5:$J$619,"Não Pago")</f>
        <v>0</v>
      </c>
      <c r="I401" s="65">
        <f>SUMIFS(Mai!$I$5:$I$619,Mai!$S$5:$S$619,"Despesa",Mai!$F$5:$F$619,CPagar!$D401,Mai!$J$5:$J$619,"Não Pago")</f>
        <v>0</v>
      </c>
      <c r="J401" s="65">
        <f>SUMIFS(Jun!$I$5:$I$619,Jun!$S$5:$S$619,"Despesa",Jun!$F$5:$F$619,CPagar!$D401,Jun!$J$5:$J$619,"Não Pago")</f>
        <v>0</v>
      </c>
      <c r="K401" s="65">
        <f>SUMIFS(Jul!$I$5:$I$619,Jul!$S$5:$S$619,"Despesa",Jul!$F$5:$F$619,CPagar!$D401,Jul!$J$5:$J$619,"Não Pago")</f>
        <v>0</v>
      </c>
      <c r="L401" s="65">
        <f>SUMIFS(Ago!$I$5:$I$619,Ago!$S$5:$S$619,"Despesa",Ago!$F$5:$F$619,CPagar!$D401,Ago!$J$5:$J$619,"Não Pago")</f>
        <v>0</v>
      </c>
      <c r="M401" s="65">
        <f>SUMIFS(Set!$I$5:$I$619,Set!$S$5:$S$619,"Despesa",Set!$F$5:$F$619,CPagar!$D401,Set!$J$5:$J$619,"Não Pago")</f>
        <v>0</v>
      </c>
      <c r="N401" s="65">
        <f>SUMIFS(Out!$I$5:$I$619,Out!$S$5:$S$619,"Despesa",Out!$F$5:$F$619,CPagar!$D401,Out!$J$5:$J$619,"Não Pago")</f>
        <v>0</v>
      </c>
      <c r="O401" s="65">
        <f>SUMIFS(Nov!$I$5:$I$619,Nov!$S$5:$S$619,"Despesa",Nov!$F$5:$F$619,CPagar!$D401,Nov!$J$5:$J$619,"Não Pago")</f>
        <v>0</v>
      </c>
      <c r="P401" s="65">
        <f>SUMIFS(Dez!$I$5:$I$619,Dez!$S$5:$S$619,"Despesa",Dez!$F$5:$F$619,CPagar!$D401,Dez!$J$5:$J$619,"Não Pago")</f>
        <v>0</v>
      </c>
      <c r="Q401" s="62">
        <f t="shared" si="45"/>
        <v>0</v>
      </c>
    </row>
    <row r="402" spans="3:17" ht="28.5" customHeight="1" thickTop="1" thickBot="1" x14ac:dyDescent="0.25">
      <c r="C402" s="45" t="str">
        <f>'PC Despesas'!L97</f>
        <v>5.4.93</v>
      </c>
      <c r="D402" s="46" t="str">
        <f>VLOOKUP(C402,'PC Despesas'!$L$5:$M$103,2,FALSE)</f>
        <v>-</v>
      </c>
      <c r="E402" s="65">
        <f>SUMIFS(Jan!$I$5:$I$619,Jan!$S$5:$S$619,"Despesa",Jan!$F$5:$F$619,CPagar!$D402,Jan!$J$5:$J$619,"Não Pago")</f>
        <v>0</v>
      </c>
      <c r="F402" s="65">
        <f>SUMIFS(Fev!$I$5:$I$619,Fev!$S$5:$S$619,"Despesa",Fev!$F$5:$F$619,CPagar!$D402,Fev!$J$5:$J$619,"Não Pago")</f>
        <v>0</v>
      </c>
      <c r="G402" s="65">
        <f>SUMIFS(Mar!$I$5:$I$619,Mar!$S$5:$S$619,"Despesa",Mar!$F$5:$F$619,CPagar!$D402,Mar!$J$5:$J$619,"Não Pago")</f>
        <v>0</v>
      </c>
      <c r="H402" s="65">
        <f>SUMIFS(Abr!$I$5:$I$619,Abr!$S$5:$S$619,"Despesa",Abr!$F$5:$F$619,CPagar!$D402,Abr!$J$5:$J$619,"Não Pago")</f>
        <v>0</v>
      </c>
      <c r="I402" s="65">
        <f>SUMIFS(Mai!$I$5:$I$619,Mai!$S$5:$S$619,"Despesa",Mai!$F$5:$F$619,CPagar!$D402,Mai!$J$5:$J$619,"Não Pago")</f>
        <v>0</v>
      </c>
      <c r="J402" s="65">
        <f>SUMIFS(Jun!$I$5:$I$619,Jun!$S$5:$S$619,"Despesa",Jun!$F$5:$F$619,CPagar!$D402,Jun!$J$5:$J$619,"Não Pago")</f>
        <v>0</v>
      </c>
      <c r="K402" s="65">
        <f>SUMIFS(Jul!$I$5:$I$619,Jul!$S$5:$S$619,"Despesa",Jul!$F$5:$F$619,CPagar!$D402,Jul!$J$5:$J$619,"Não Pago")</f>
        <v>0</v>
      </c>
      <c r="L402" s="65">
        <f>SUMIFS(Ago!$I$5:$I$619,Ago!$S$5:$S$619,"Despesa",Ago!$F$5:$F$619,CPagar!$D402,Ago!$J$5:$J$619,"Não Pago")</f>
        <v>0</v>
      </c>
      <c r="M402" s="65">
        <f>SUMIFS(Set!$I$5:$I$619,Set!$S$5:$S$619,"Despesa",Set!$F$5:$F$619,CPagar!$D402,Set!$J$5:$J$619,"Não Pago")</f>
        <v>0</v>
      </c>
      <c r="N402" s="65">
        <f>SUMIFS(Out!$I$5:$I$619,Out!$S$5:$S$619,"Despesa",Out!$F$5:$F$619,CPagar!$D402,Out!$J$5:$J$619,"Não Pago")</f>
        <v>0</v>
      </c>
      <c r="O402" s="65">
        <f>SUMIFS(Nov!$I$5:$I$619,Nov!$S$5:$S$619,"Despesa",Nov!$F$5:$F$619,CPagar!$D402,Nov!$J$5:$J$619,"Não Pago")</f>
        <v>0</v>
      </c>
      <c r="P402" s="65">
        <f>SUMIFS(Dez!$I$5:$I$619,Dez!$S$5:$S$619,"Despesa",Dez!$F$5:$F$619,CPagar!$D402,Dez!$J$5:$J$619,"Não Pago")</f>
        <v>0</v>
      </c>
      <c r="Q402" s="62">
        <f t="shared" si="45"/>
        <v>0</v>
      </c>
    </row>
    <row r="403" spans="3:17" ht="28.5" customHeight="1" thickTop="1" thickBot="1" x14ac:dyDescent="0.25">
      <c r="C403" s="45" t="str">
        <f>'PC Despesas'!L98</f>
        <v>5.4.94</v>
      </c>
      <c r="D403" s="46" t="str">
        <f>VLOOKUP(C403,'PC Despesas'!$L$5:$M$103,2,FALSE)</f>
        <v>-</v>
      </c>
      <c r="E403" s="65">
        <f>SUMIFS(Jan!$I$5:$I$619,Jan!$S$5:$S$619,"Despesa",Jan!$F$5:$F$619,CPagar!$D403,Jan!$J$5:$J$619,"Não Pago")</f>
        <v>0</v>
      </c>
      <c r="F403" s="65">
        <f>SUMIFS(Fev!$I$5:$I$619,Fev!$S$5:$S$619,"Despesa",Fev!$F$5:$F$619,CPagar!$D403,Fev!$J$5:$J$619,"Não Pago")</f>
        <v>0</v>
      </c>
      <c r="G403" s="65">
        <f>SUMIFS(Mar!$I$5:$I$619,Mar!$S$5:$S$619,"Despesa",Mar!$F$5:$F$619,CPagar!$D403,Mar!$J$5:$J$619,"Não Pago")</f>
        <v>0</v>
      </c>
      <c r="H403" s="65">
        <f>SUMIFS(Abr!$I$5:$I$619,Abr!$S$5:$S$619,"Despesa",Abr!$F$5:$F$619,CPagar!$D403,Abr!$J$5:$J$619,"Não Pago")</f>
        <v>0</v>
      </c>
      <c r="I403" s="65">
        <f>SUMIFS(Mai!$I$5:$I$619,Mai!$S$5:$S$619,"Despesa",Mai!$F$5:$F$619,CPagar!$D403,Mai!$J$5:$J$619,"Não Pago")</f>
        <v>0</v>
      </c>
      <c r="J403" s="65">
        <f>SUMIFS(Jun!$I$5:$I$619,Jun!$S$5:$S$619,"Despesa",Jun!$F$5:$F$619,CPagar!$D403,Jun!$J$5:$J$619,"Não Pago")</f>
        <v>0</v>
      </c>
      <c r="K403" s="65">
        <f>SUMIFS(Jul!$I$5:$I$619,Jul!$S$5:$S$619,"Despesa",Jul!$F$5:$F$619,CPagar!$D403,Jul!$J$5:$J$619,"Não Pago")</f>
        <v>0</v>
      </c>
      <c r="L403" s="65">
        <f>SUMIFS(Ago!$I$5:$I$619,Ago!$S$5:$S$619,"Despesa",Ago!$F$5:$F$619,CPagar!$D403,Ago!$J$5:$J$619,"Não Pago")</f>
        <v>0</v>
      </c>
      <c r="M403" s="65">
        <f>SUMIFS(Set!$I$5:$I$619,Set!$S$5:$S$619,"Despesa",Set!$F$5:$F$619,CPagar!$D403,Set!$J$5:$J$619,"Não Pago")</f>
        <v>0</v>
      </c>
      <c r="N403" s="65">
        <f>SUMIFS(Out!$I$5:$I$619,Out!$S$5:$S$619,"Despesa",Out!$F$5:$F$619,CPagar!$D403,Out!$J$5:$J$619,"Não Pago")</f>
        <v>0</v>
      </c>
      <c r="O403" s="65">
        <f>SUMIFS(Nov!$I$5:$I$619,Nov!$S$5:$S$619,"Despesa",Nov!$F$5:$F$619,CPagar!$D403,Nov!$J$5:$J$619,"Não Pago")</f>
        <v>0</v>
      </c>
      <c r="P403" s="65">
        <f>SUMIFS(Dez!$I$5:$I$619,Dez!$S$5:$S$619,"Despesa",Dez!$F$5:$F$619,CPagar!$D403,Dez!$J$5:$J$619,"Não Pago")</f>
        <v>0</v>
      </c>
      <c r="Q403" s="62">
        <f t="shared" si="45"/>
        <v>0</v>
      </c>
    </row>
    <row r="404" spans="3:17" ht="28.5" customHeight="1" thickTop="1" thickBot="1" x14ac:dyDescent="0.25">
      <c r="C404" s="45" t="str">
        <f>'PC Despesas'!L99</f>
        <v>5.4.95</v>
      </c>
      <c r="D404" s="46" t="str">
        <f>VLOOKUP(C404,'PC Despesas'!$L$5:$M$103,2,FALSE)</f>
        <v>-</v>
      </c>
      <c r="E404" s="65">
        <f>SUMIFS(Jan!$I$5:$I$619,Jan!$S$5:$S$619,"Despesa",Jan!$F$5:$F$619,CPagar!$D404,Jan!$J$5:$J$619,"Não Pago")</f>
        <v>0</v>
      </c>
      <c r="F404" s="65">
        <f>SUMIFS(Fev!$I$5:$I$619,Fev!$S$5:$S$619,"Despesa",Fev!$F$5:$F$619,CPagar!$D404,Fev!$J$5:$J$619,"Não Pago")</f>
        <v>0</v>
      </c>
      <c r="G404" s="65">
        <f>SUMIFS(Mar!$I$5:$I$619,Mar!$S$5:$S$619,"Despesa",Mar!$F$5:$F$619,CPagar!$D404,Mar!$J$5:$J$619,"Não Pago")</f>
        <v>0</v>
      </c>
      <c r="H404" s="65">
        <f>SUMIFS(Abr!$I$5:$I$619,Abr!$S$5:$S$619,"Despesa",Abr!$F$5:$F$619,CPagar!$D404,Abr!$J$5:$J$619,"Não Pago")</f>
        <v>0</v>
      </c>
      <c r="I404" s="65">
        <f>SUMIFS(Mai!$I$5:$I$619,Mai!$S$5:$S$619,"Despesa",Mai!$F$5:$F$619,CPagar!$D404,Mai!$J$5:$J$619,"Não Pago")</f>
        <v>0</v>
      </c>
      <c r="J404" s="65">
        <f>SUMIFS(Jun!$I$5:$I$619,Jun!$S$5:$S$619,"Despesa",Jun!$F$5:$F$619,CPagar!$D404,Jun!$J$5:$J$619,"Não Pago")</f>
        <v>0</v>
      </c>
      <c r="K404" s="65">
        <f>SUMIFS(Jul!$I$5:$I$619,Jul!$S$5:$S$619,"Despesa",Jul!$F$5:$F$619,CPagar!$D404,Jul!$J$5:$J$619,"Não Pago")</f>
        <v>0</v>
      </c>
      <c r="L404" s="65">
        <f>SUMIFS(Ago!$I$5:$I$619,Ago!$S$5:$S$619,"Despesa",Ago!$F$5:$F$619,CPagar!$D404,Ago!$J$5:$J$619,"Não Pago")</f>
        <v>0</v>
      </c>
      <c r="M404" s="65">
        <f>SUMIFS(Set!$I$5:$I$619,Set!$S$5:$S$619,"Despesa",Set!$F$5:$F$619,CPagar!$D404,Set!$J$5:$J$619,"Não Pago")</f>
        <v>0</v>
      </c>
      <c r="N404" s="65">
        <f>SUMIFS(Out!$I$5:$I$619,Out!$S$5:$S$619,"Despesa",Out!$F$5:$F$619,CPagar!$D404,Out!$J$5:$J$619,"Não Pago")</f>
        <v>0</v>
      </c>
      <c r="O404" s="65">
        <f>SUMIFS(Nov!$I$5:$I$619,Nov!$S$5:$S$619,"Despesa",Nov!$F$5:$F$619,CPagar!$D404,Nov!$J$5:$J$619,"Não Pago")</f>
        <v>0</v>
      </c>
      <c r="P404" s="65">
        <f>SUMIFS(Dez!$I$5:$I$619,Dez!$S$5:$S$619,"Despesa",Dez!$F$5:$F$619,CPagar!$D404,Dez!$J$5:$J$619,"Não Pago")</f>
        <v>0</v>
      </c>
      <c r="Q404" s="62">
        <f t="shared" si="45"/>
        <v>0</v>
      </c>
    </row>
    <row r="405" spans="3:17" ht="28.5" customHeight="1" thickTop="1" thickBot="1" x14ac:dyDescent="0.25">
      <c r="C405" s="45" t="str">
        <f>'PC Despesas'!L100</f>
        <v>5.4.96</v>
      </c>
      <c r="D405" s="46" t="str">
        <f>VLOOKUP(C405,'PC Despesas'!$L$5:$M$103,2,FALSE)</f>
        <v>-</v>
      </c>
      <c r="E405" s="65">
        <f>SUMIFS(Jan!$I$5:$I$619,Jan!$S$5:$S$619,"Despesa",Jan!$F$5:$F$619,CPagar!$D405,Jan!$J$5:$J$619,"Não Pago")</f>
        <v>0</v>
      </c>
      <c r="F405" s="65">
        <f>SUMIFS(Fev!$I$5:$I$619,Fev!$S$5:$S$619,"Despesa",Fev!$F$5:$F$619,CPagar!$D405,Fev!$J$5:$J$619,"Não Pago")</f>
        <v>0</v>
      </c>
      <c r="G405" s="65">
        <f>SUMIFS(Mar!$I$5:$I$619,Mar!$S$5:$S$619,"Despesa",Mar!$F$5:$F$619,CPagar!$D405,Mar!$J$5:$J$619,"Não Pago")</f>
        <v>0</v>
      </c>
      <c r="H405" s="65">
        <f>SUMIFS(Abr!$I$5:$I$619,Abr!$S$5:$S$619,"Despesa",Abr!$F$5:$F$619,CPagar!$D405,Abr!$J$5:$J$619,"Não Pago")</f>
        <v>0</v>
      </c>
      <c r="I405" s="65">
        <f>SUMIFS(Mai!$I$5:$I$619,Mai!$S$5:$S$619,"Despesa",Mai!$F$5:$F$619,CPagar!$D405,Mai!$J$5:$J$619,"Não Pago")</f>
        <v>0</v>
      </c>
      <c r="J405" s="65">
        <f>SUMIFS(Jun!$I$5:$I$619,Jun!$S$5:$S$619,"Despesa",Jun!$F$5:$F$619,CPagar!$D405,Jun!$J$5:$J$619,"Não Pago")</f>
        <v>0</v>
      </c>
      <c r="K405" s="65">
        <f>SUMIFS(Jul!$I$5:$I$619,Jul!$S$5:$S$619,"Despesa",Jul!$F$5:$F$619,CPagar!$D405,Jul!$J$5:$J$619,"Não Pago")</f>
        <v>0</v>
      </c>
      <c r="L405" s="65">
        <f>SUMIFS(Ago!$I$5:$I$619,Ago!$S$5:$S$619,"Despesa",Ago!$F$5:$F$619,CPagar!$D405,Ago!$J$5:$J$619,"Não Pago")</f>
        <v>0</v>
      </c>
      <c r="M405" s="65">
        <f>SUMIFS(Set!$I$5:$I$619,Set!$S$5:$S$619,"Despesa",Set!$F$5:$F$619,CPagar!$D405,Set!$J$5:$J$619,"Não Pago")</f>
        <v>0</v>
      </c>
      <c r="N405" s="65">
        <f>SUMIFS(Out!$I$5:$I$619,Out!$S$5:$S$619,"Despesa",Out!$F$5:$F$619,CPagar!$D405,Out!$J$5:$J$619,"Não Pago")</f>
        <v>0</v>
      </c>
      <c r="O405" s="65">
        <f>SUMIFS(Nov!$I$5:$I$619,Nov!$S$5:$S$619,"Despesa",Nov!$F$5:$F$619,CPagar!$D405,Nov!$J$5:$J$619,"Não Pago")</f>
        <v>0</v>
      </c>
      <c r="P405" s="65">
        <f>SUMIFS(Dez!$I$5:$I$619,Dez!$S$5:$S$619,"Despesa",Dez!$F$5:$F$619,CPagar!$D405,Dez!$J$5:$J$619,"Não Pago")</f>
        <v>0</v>
      </c>
      <c r="Q405" s="62">
        <f t="shared" si="45"/>
        <v>0</v>
      </c>
    </row>
    <row r="406" spans="3:17" ht="28.5" customHeight="1" thickTop="1" thickBot="1" x14ac:dyDescent="0.25">
      <c r="C406" s="45" t="str">
        <f>'PC Despesas'!L101</f>
        <v>5.4.97</v>
      </c>
      <c r="D406" s="46" t="str">
        <f>VLOOKUP(C406,'PC Despesas'!$L$5:$M$103,2,FALSE)</f>
        <v>-</v>
      </c>
      <c r="E406" s="65">
        <f>SUMIFS(Jan!$I$5:$I$619,Jan!$S$5:$S$619,"Despesa",Jan!$F$5:$F$619,CPagar!$D406,Jan!$J$5:$J$619,"Não Pago")</f>
        <v>0</v>
      </c>
      <c r="F406" s="65">
        <f>SUMIFS(Fev!$I$5:$I$619,Fev!$S$5:$S$619,"Despesa",Fev!$F$5:$F$619,CPagar!$D406,Fev!$J$5:$J$619,"Não Pago")</f>
        <v>0</v>
      </c>
      <c r="G406" s="65">
        <f>SUMIFS(Mar!$I$5:$I$619,Mar!$S$5:$S$619,"Despesa",Mar!$F$5:$F$619,CPagar!$D406,Mar!$J$5:$J$619,"Não Pago")</f>
        <v>0</v>
      </c>
      <c r="H406" s="65">
        <f>SUMIFS(Abr!$I$5:$I$619,Abr!$S$5:$S$619,"Despesa",Abr!$F$5:$F$619,CPagar!$D406,Abr!$J$5:$J$619,"Não Pago")</f>
        <v>0</v>
      </c>
      <c r="I406" s="65">
        <f>SUMIFS(Mai!$I$5:$I$619,Mai!$S$5:$S$619,"Despesa",Mai!$F$5:$F$619,CPagar!$D406,Mai!$J$5:$J$619,"Não Pago")</f>
        <v>0</v>
      </c>
      <c r="J406" s="65">
        <f>SUMIFS(Jun!$I$5:$I$619,Jun!$S$5:$S$619,"Despesa",Jun!$F$5:$F$619,CPagar!$D406,Jun!$J$5:$J$619,"Não Pago")</f>
        <v>0</v>
      </c>
      <c r="K406" s="65">
        <f>SUMIFS(Jul!$I$5:$I$619,Jul!$S$5:$S$619,"Despesa",Jul!$F$5:$F$619,CPagar!$D406,Jul!$J$5:$J$619,"Não Pago")</f>
        <v>0</v>
      </c>
      <c r="L406" s="65">
        <f>SUMIFS(Ago!$I$5:$I$619,Ago!$S$5:$S$619,"Despesa",Ago!$F$5:$F$619,CPagar!$D406,Ago!$J$5:$J$619,"Não Pago")</f>
        <v>0</v>
      </c>
      <c r="M406" s="65">
        <f>SUMIFS(Set!$I$5:$I$619,Set!$S$5:$S$619,"Despesa",Set!$F$5:$F$619,CPagar!$D406,Set!$J$5:$J$619,"Não Pago")</f>
        <v>0</v>
      </c>
      <c r="N406" s="65">
        <f>SUMIFS(Out!$I$5:$I$619,Out!$S$5:$S$619,"Despesa",Out!$F$5:$F$619,CPagar!$D406,Out!$J$5:$J$619,"Não Pago")</f>
        <v>0</v>
      </c>
      <c r="O406" s="65">
        <f>SUMIFS(Nov!$I$5:$I$619,Nov!$S$5:$S$619,"Despesa",Nov!$F$5:$F$619,CPagar!$D406,Nov!$J$5:$J$619,"Não Pago")</f>
        <v>0</v>
      </c>
      <c r="P406" s="65">
        <f>SUMIFS(Dez!$I$5:$I$619,Dez!$S$5:$S$619,"Despesa",Dez!$F$5:$F$619,CPagar!$D406,Dez!$J$5:$J$619,"Não Pago")</f>
        <v>0</v>
      </c>
      <c r="Q406" s="62">
        <f t="shared" si="45"/>
        <v>0</v>
      </c>
    </row>
    <row r="407" spans="3:17" ht="28.5" customHeight="1" thickTop="1" thickBot="1" x14ac:dyDescent="0.25">
      <c r="C407" s="45" t="str">
        <f>'PC Despesas'!L102</f>
        <v>5.4.98</v>
      </c>
      <c r="D407" s="46" t="str">
        <f>VLOOKUP(C407,'PC Despesas'!$L$5:$M$103,2,FALSE)</f>
        <v>-</v>
      </c>
      <c r="E407" s="65">
        <f>SUMIFS(Jan!$I$5:$I$619,Jan!$S$5:$S$619,"Despesa",Jan!$F$5:$F$619,CPagar!$D407,Jan!$J$5:$J$619,"Não Pago")</f>
        <v>0</v>
      </c>
      <c r="F407" s="65">
        <f>SUMIFS(Fev!$I$5:$I$619,Fev!$S$5:$S$619,"Despesa",Fev!$F$5:$F$619,CPagar!$D407,Fev!$J$5:$J$619,"Não Pago")</f>
        <v>0</v>
      </c>
      <c r="G407" s="65">
        <f>SUMIFS(Mar!$I$5:$I$619,Mar!$S$5:$S$619,"Despesa",Mar!$F$5:$F$619,CPagar!$D407,Mar!$J$5:$J$619,"Não Pago")</f>
        <v>0</v>
      </c>
      <c r="H407" s="65">
        <f>SUMIFS(Abr!$I$5:$I$619,Abr!$S$5:$S$619,"Despesa",Abr!$F$5:$F$619,CPagar!$D407,Abr!$J$5:$J$619,"Não Pago")</f>
        <v>0</v>
      </c>
      <c r="I407" s="65">
        <f>SUMIFS(Mai!$I$5:$I$619,Mai!$S$5:$S$619,"Despesa",Mai!$F$5:$F$619,CPagar!$D407,Mai!$J$5:$J$619,"Não Pago")</f>
        <v>0</v>
      </c>
      <c r="J407" s="65">
        <f>SUMIFS(Jun!$I$5:$I$619,Jun!$S$5:$S$619,"Despesa",Jun!$F$5:$F$619,CPagar!$D407,Jun!$J$5:$J$619,"Não Pago")</f>
        <v>0</v>
      </c>
      <c r="K407" s="65">
        <f>SUMIFS(Jul!$I$5:$I$619,Jul!$S$5:$S$619,"Despesa",Jul!$F$5:$F$619,CPagar!$D407,Jul!$J$5:$J$619,"Não Pago")</f>
        <v>0</v>
      </c>
      <c r="L407" s="65">
        <f>SUMIFS(Ago!$I$5:$I$619,Ago!$S$5:$S$619,"Despesa",Ago!$F$5:$F$619,CPagar!$D407,Ago!$J$5:$J$619,"Não Pago")</f>
        <v>0</v>
      </c>
      <c r="M407" s="65">
        <f>SUMIFS(Set!$I$5:$I$619,Set!$S$5:$S$619,"Despesa",Set!$F$5:$F$619,CPagar!$D407,Set!$J$5:$J$619,"Não Pago")</f>
        <v>0</v>
      </c>
      <c r="N407" s="65">
        <f>SUMIFS(Out!$I$5:$I$619,Out!$S$5:$S$619,"Despesa",Out!$F$5:$F$619,CPagar!$D407,Out!$J$5:$J$619,"Não Pago")</f>
        <v>0</v>
      </c>
      <c r="O407" s="65">
        <f>SUMIFS(Nov!$I$5:$I$619,Nov!$S$5:$S$619,"Despesa",Nov!$F$5:$F$619,CPagar!$D407,Nov!$J$5:$J$619,"Não Pago")</f>
        <v>0</v>
      </c>
      <c r="P407" s="65">
        <f>SUMIFS(Dez!$I$5:$I$619,Dez!$S$5:$S$619,"Despesa",Dez!$F$5:$F$619,CPagar!$D407,Dez!$J$5:$J$619,"Não Pago")</f>
        <v>0</v>
      </c>
      <c r="Q407" s="62">
        <f t="shared" si="45"/>
        <v>0</v>
      </c>
    </row>
    <row r="408" spans="3:17" ht="28.5" customHeight="1" thickTop="1" thickBot="1" x14ac:dyDescent="0.25">
      <c r="C408" s="45" t="str">
        <f>'PC Despesas'!L103</f>
        <v>5.4.99</v>
      </c>
      <c r="D408" s="46" t="str">
        <f>VLOOKUP(C408,'PC Despesas'!$L$5:$M$103,2,FALSE)</f>
        <v>OUTRAS DESPESAS COM TRANSPORTES</v>
      </c>
      <c r="E408" s="65">
        <f>SUMIFS(Jan!$I$5:$I$619,Jan!$S$5:$S$619,"Despesa",Jan!$F$5:$F$619,CPagar!$D408,Jan!$J$5:$J$619,"Não Pago")</f>
        <v>0</v>
      </c>
      <c r="F408" s="65">
        <f>SUMIFS(Fev!$I$5:$I$619,Fev!$S$5:$S$619,"Despesa",Fev!$F$5:$F$619,CPagar!$D408,Fev!$J$5:$J$619,"Não Pago")</f>
        <v>0</v>
      </c>
      <c r="G408" s="65">
        <f>SUMIFS(Mar!$I$5:$I$619,Mar!$S$5:$S$619,"Despesa",Mar!$F$5:$F$619,CPagar!$D408,Mar!$J$5:$J$619,"Não Pago")</f>
        <v>0</v>
      </c>
      <c r="H408" s="65">
        <f>SUMIFS(Abr!$I$5:$I$619,Abr!$S$5:$S$619,"Despesa",Abr!$F$5:$F$619,CPagar!$D408,Abr!$J$5:$J$619,"Não Pago")</f>
        <v>0</v>
      </c>
      <c r="I408" s="65">
        <f>SUMIFS(Mai!$I$5:$I$619,Mai!$S$5:$S$619,"Despesa",Mai!$F$5:$F$619,CPagar!$D408,Mai!$J$5:$J$619,"Não Pago")</f>
        <v>0</v>
      </c>
      <c r="J408" s="65">
        <f>SUMIFS(Jun!$I$5:$I$619,Jun!$S$5:$S$619,"Despesa",Jun!$F$5:$F$619,CPagar!$D408,Jun!$J$5:$J$619,"Não Pago")</f>
        <v>0</v>
      </c>
      <c r="K408" s="65">
        <f>SUMIFS(Jul!$I$5:$I$619,Jul!$S$5:$S$619,"Despesa",Jul!$F$5:$F$619,CPagar!$D408,Jul!$J$5:$J$619,"Não Pago")</f>
        <v>0</v>
      </c>
      <c r="L408" s="65">
        <f>SUMIFS(Ago!$I$5:$I$619,Ago!$S$5:$S$619,"Despesa",Ago!$F$5:$F$619,CPagar!$D408,Ago!$J$5:$J$619,"Não Pago")</f>
        <v>0</v>
      </c>
      <c r="M408" s="65">
        <f>SUMIFS(Set!$I$5:$I$619,Set!$S$5:$S$619,"Despesa",Set!$F$5:$F$619,CPagar!$D408,Set!$J$5:$J$619,"Não Pago")</f>
        <v>0</v>
      </c>
      <c r="N408" s="65">
        <f>SUMIFS(Out!$I$5:$I$619,Out!$S$5:$S$619,"Despesa",Out!$F$5:$F$619,CPagar!$D408,Out!$J$5:$J$619,"Não Pago")</f>
        <v>0</v>
      </c>
      <c r="O408" s="65">
        <f>SUMIFS(Nov!$I$5:$I$619,Nov!$S$5:$S$619,"Despesa",Nov!$F$5:$F$619,CPagar!$D408,Nov!$J$5:$J$619,"Não Pago")</f>
        <v>0</v>
      </c>
      <c r="P408" s="65">
        <f>SUMIFS(Dez!$I$5:$I$619,Dez!$S$5:$S$619,"Despesa",Dez!$F$5:$F$619,CPagar!$D408,Dez!$J$5:$J$619,"Não Pago")</f>
        <v>0</v>
      </c>
      <c r="Q408" s="62">
        <f t="shared" si="45"/>
        <v>0</v>
      </c>
    </row>
    <row r="409" spans="3:17" ht="30.75" customHeight="1" thickTop="1" thickBot="1" x14ac:dyDescent="0.25">
      <c r="C409" s="41" t="str">
        <f>'PC Despesas'!O4</f>
        <v>5.5</v>
      </c>
      <c r="D409" s="42" t="str">
        <f>VLOOKUP(C409,'PC Despesas'!$O$4:$P$103,2,FALSE)</f>
        <v>DESPESAS COM LAZER E INFORMAÇÃO</v>
      </c>
      <c r="E409" s="91">
        <f>SUM(E410:E508)</f>
        <v>900</v>
      </c>
      <c r="F409" s="91">
        <f t="shared" ref="F409" si="46">SUM(F410:F508)</f>
        <v>900</v>
      </c>
      <c r="G409" s="91">
        <f t="shared" ref="G409" si="47">SUM(G410:G508)</f>
        <v>600</v>
      </c>
      <c r="H409" s="91">
        <f t="shared" ref="H409" si="48">SUM(H410:H508)</f>
        <v>0</v>
      </c>
      <c r="I409" s="91">
        <f t="shared" ref="I409" si="49">SUM(I410:I508)</f>
        <v>0</v>
      </c>
      <c r="J409" s="91">
        <f t="shared" ref="J409" si="50">SUM(J410:J508)</f>
        <v>0</v>
      </c>
      <c r="K409" s="91">
        <f t="shared" ref="K409" si="51">SUM(K410:K508)</f>
        <v>0</v>
      </c>
      <c r="L409" s="91">
        <f t="shared" ref="L409" si="52">SUM(L410:L508)</f>
        <v>0</v>
      </c>
      <c r="M409" s="91">
        <f t="shared" ref="M409" si="53">SUM(M410:M508)</f>
        <v>0</v>
      </c>
      <c r="N409" s="91">
        <f t="shared" ref="N409" si="54">SUM(N410:N508)</f>
        <v>0</v>
      </c>
      <c r="O409" s="91">
        <f t="shared" ref="O409" si="55">SUM(O410:O508)</f>
        <v>0</v>
      </c>
      <c r="P409" s="91">
        <f t="shared" ref="P409" si="56">SUM(P410:P508)</f>
        <v>0</v>
      </c>
      <c r="Q409" s="91">
        <f t="shared" ref="Q409" si="57">SUM(Q410:Q508)</f>
        <v>2400</v>
      </c>
    </row>
    <row r="410" spans="3:17" ht="28.5" customHeight="1" thickTop="1" thickBot="1" x14ac:dyDescent="0.25">
      <c r="C410" s="45" t="str">
        <f>'PC Despesas'!O5</f>
        <v>5.5.1</v>
      </c>
      <c r="D410" s="46" t="str">
        <f>VLOOKUP(C410,'PC Despesas'!$O$5:$P$103,2,FALSE)</f>
        <v xml:space="preserve"> - </v>
      </c>
      <c r="E410" s="65">
        <f>SUMIFS(Jan!$I$5:$I$619,Jan!$S$5:$S$619,"Despesa",Jan!$F$5:$F$619,CPagar!$D410,Jan!$J$5:$J$619,"Não Pago")</f>
        <v>900</v>
      </c>
      <c r="F410" s="65">
        <f>SUMIFS(Fev!$I$5:$I$619,Fev!$S$5:$S$619,"Despesa",Fev!$F$5:$F$619,CPagar!$D410,Fev!$J$5:$J$619,"Não Pago")</f>
        <v>900</v>
      </c>
      <c r="G410" s="65">
        <f>SUMIFS(Mar!$I$5:$I$619,Mar!$S$5:$S$619,"Despesa",Mar!$F$5:$F$619,CPagar!$D410,Mar!$J$5:$J$619,"Não Pago")</f>
        <v>600</v>
      </c>
      <c r="H410" s="65">
        <f>SUMIFS(Abr!$I$5:$I$619,Abr!$S$5:$S$619,"Despesa",Abr!$F$5:$F$619,CPagar!$D410,Abr!$J$5:$J$619,"Não Pago")</f>
        <v>0</v>
      </c>
      <c r="I410" s="65">
        <f>SUMIFS(Mai!$I$5:$I$619,Mai!$S$5:$S$619,"Despesa",Mai!$F$5:$F$619,CPagar!$D410,Mai!$J$5:$J$619,"Não Pago")</f>
        <v>0</v>
      </c>
      <c r="J410" s="65">
        <f>SUMIFS(Jun!$I$5:$I$619,Jun!$S$5:$S$619,"Despesa",Jun!$F$5:$F$619,CPagar!$D410,Jun!$J$5:$J$619,"Não Pago")</f>
        <v>0</v>
      </c>
      <c r="K410" s="65">
        <f>SUMIFS(Jul!$I$5:$I$619,Jul!$S$5:$S$619,"Despesa",Jul!$F$5:$F$619,CPagar!$D410,Jul!$J$5:$J$619,"Não Pago")</f>
        <v>0</v>
      </c>
      <c r="L410" s="65">
        <f>SUMIFS(Ago!$I$5:$I$619,Ago!$S$5:$S$619,"Despesa",Ago!$F$5:$F$619,CPagar!$D410,Ago!$J$5:$J$619,"Não Pago")</f>
        <v>0</v>
      </c>
      <c r="M410" s="65">
        <f>SUMIFS(Set!$I$5:$I$619,Set!$S$5:$S$619,"Despesa",Set!$F$5:$F$619,CPagar!$D410,Set!$J$5:$J$619,"Não Pago")</f>
        <v>0</v>
      </c>
      <c r="N410" s="65">
        <f>SUMIFS(Out!$I$5:$I$619,Out!$S$5:$S$619,"Despesa",Out!$F$5:$F$619,CPagar!$D410,Out!$J$5:$J$619,"Não Pago")</f>
        <v>0</v>
      </c>
      <c r="O410" s="65">
        <f>SUMIFS(Nov!$I$5:$I$619,Nov!$S$5:$S$619,"Despesa",Nov!$F$5:$F$619,CPagar!$D410,Nov!$J$5:$J$619,"Não Pago")</f>
        <v>0</v>
      </c>
      <c r="P410" s="65">
        <f>SUMIFS(Dez!$I$5:$I$619,Dez!$S$5:$S$619,"Despesa",Dez!$F$5:$F$619,CPagar!$D410,Dez!$J$5:$J$619,"Não Pago")</f>
        <v>0</v>
      </c>
      <c r="Q410" s="62">
        <f>SUM(E410:P410)</f>
        <v>2400</v>
      </c>
    </row>
    <row r="411" spans="3:17" ht="28.5" customHeight="1" thickTop="1" thickBot="1" x14ac:dyDescent="0.25">
      <c r="C411" s="45" t="str">
        <f>'PC Despesas'!O6</f>
        <v>5.5.2</v>
      </c>
      <c r="D411" s="46" t="str">
        <f>VLOOKUP(C411,'PC Despesas'!$O$5:$P$103,2,FALSE)</f>
        <v>-</v>
      </c>
      <c r="E411" s="65">
        <f>SUMIFS(Jan!$I$5:$I$619,Jan!$S$5:$S$619,"Despesa",Jan!$F$5:$F$619,CPagar!$D411,Jan!$J$5:$J$619,"Não Pago")</f>
        <v>0</v>
      </c>
      <c r="F411" s="65">
        <f>SUMIFS(Fev!$I$5:$I$619,Fev!$S$5:$S$619,"Despesa",Fev!$F$5:$F$619,CPagar!$D411,Fev!$J$5:$J$619,"Não Pago")</f>
        <v>0</v>
      </c>
      <c r="G411" s="65">
        <f>SUMIFS(Mar!$I$5:$I$619,Mar!$S$5:$S$619,"Despesa",Mar!$F$5:$F$619,CPagar!$D411,Mar!$J$5:$J$619,"Não Pago")</f>
        <v>0</v>
      </c>
      <c r="H411" s="65">
        <f>SUMIFS(Abr!$I$5:$I$619,Abr!$S$5:$S$619,"Despesa",Abr!$F$5:$F$619,CPagar!$D411,Abr!$J$5:$J$619,"Não Pago")</f>
        <v>0</v>
      </c>
      <c r="I411" s="65">
        <f>SUMIFS(Mai!$I$5:$I$619,Mai!$S$5:$S$619,"Despesa",Mai!$F$5:$F$619,CPagar!$D411,Mai!$J$5:$J$619,"Não Pago")</f>
        <v>0</v>
      </c>
      <c r="J411" s="65">
        <f>SUMIFS(Jun!$I$5:$I$619,Jun!$S$5:$S$619,"Despesa",Jun!$F$5:$F$619,CPagar!$D411,Jun!$J$5:$J$619,"Não Pago")</f>
        <v>0</v>
      </c>
      <c r="K411" s="65">
        <f>SUMIFS(Jul!$I$5:$I$619,Jul!$S$5:$S$619,"Despesa",Jul!$F$5:$F$619,CPagar!$D411,Jul!$J$5:$J$619,"Não Pago")</f>
        <v>0</v>
      </c>
      <c r="L411" s="65">
        <f>SUMIFS(Ago!$I$5:$I$619,Ago!$S$5:$S$619,"Despesa",Ago!$F$5:$F$619,CPagar!$D411,Ago!$J$5:$J$619,"Não Pago")</f>
        <v>0</v>
      </c>
      <c r="M411" s="65">
        <f>SUMIFS(Set!$I$5:$I$619,Set!$S$5:$S$619,"Despesa",Set!$F$5:$F$619,CPagar!$D411,Set!$J$5:$J$619,"Não Pago")</f>
        <v>0</v>
      </c>
      <c r="N411" s="65">
        <f>SUMIFS(Out!$I$5:$I$619,Out!$S$5:$S$619,"Despesa",Out!$F$5:$F$619,CPagar!$D411,Out!$J$5:$J$619,"Não Pago")</f>
        <v>0</v>
      </c>
      <c r="O411" s="65">
        <f>SUMIFS(Nov!$I$5:$I$619,Nov!$S$5:$S$619,"Despesa",Nov!$F$5:$F$619,CPagar!$D411,Nov!$J$5:$J$619,"Não Pago")</f>
        <v>0</v>
      </c>
      <c r="P411" s="65">
        <f>SUMIFS(Dez!$I$5:$I$619,Dez!$S$5:$S$619,"Despesa",Dez!$F$5:$F$619,CPagar!$D411,Dez!$J$5:$J$619,"Não Pago")</f>
        <v>0</v>
      </c>
      <c r="Q411" s="62">
        <f t="shared" ref="Q411:Q474" si="58">SUM(E411:P411)</f>
        <v>0</v>
      </c>
    </row>
    <row r="412" spans="3:17" ht="28.5" customHeight="1" thickTop="1" thickBot="1" x14ac:dyDescent="0.25">
      <c r="C412" s="45" t="str">
        <f>'PC Despesas'!O7</f>
        <v>5.5.3</v>
      </c>
      <c r="D412" s="46" t="str">
        <f>VLOOKUP(C412,'PC Despesas'!$O$5:$P$103,2,FALSE)</f>
        <v>-</v>
      </c>
      <c r="E412" s="65">
        <f>SUMIFS(Jan!$I$5:$I$619,Jan!$S$5:$S$619,"Despesa",Jan!$F$5:$F$619,CPagar!$D412,Jan!$J$5:$J$619,"Não Pago")</f>
        <v>0</v>
      </c>
      <c r="F412" s="65">
        <f>SUMIFS(Fev!$I$5:$I$619,Fev!$S$5:$S$619,"Despesa",Fev!$F$5:$F$619,CPagar!$D412,Fev!$J$5:$J$619,"Não Pago")</f>
        <v>0</v>
      </c>
      <c r="G412" s="65">
        <f>SUMIFS(Mar!$I$5:$I$619,Mar!$S$5:$S$619,"Despesa",Mar!$F$5:$F$619,CPagar!$D412,Mar!$J$5:$J$619,"Não Pago")</f>
        <v>0</v>
      </c>
      <c r="H412" s="65">
        <f>SUMIFS(Abr!$I$5:$I$619,Abr!$S$5:$S$619,"Despesa",Abr!$F$5:$F$619,CPagar!$D412,Abr!$J$5:$J$619,"Não Pago")</f>
        <v>0</v>
      </c>
      <c r="I412" s="65">
        <f>SUMIFS(Mai!$I$5:$I$619,Mai!$S$5:$S$619,"Despesa",Mai!$F$5:$F$619,CPagar!$D412,Mai!$J$5:$J$619,"Não Pago")</f>
        <v>0</v>
      </c>
      <c r="J412" s="65">
        <f>SUMIFS(Jun!$I$5:$I$619,Jun!$S$5:$S$619,"Despesa",Jun!$F$5:$F$619,CPagar!$D412,Jun!$J$5:$J$619,"Não Pago")</f>
        <v>0</v>
      </c>
      <c r="K412" s="65">
        <f>SUMIFS(Jul!$I$5:$I$619,Jul!$S$5:$S$619,"Despesa",Jul!$F$5:$F$619,CPagar!$D412,Jul!$J$5:$J$619,"Não Pago")</f>
        <v>0</v>
      </c>
      <c r="L412" s="65">
        <f>SUMIFS(Ago!$I$5:$I$619,Ago!$S$5:$S$619,"Despesa",Ago!$F$5:$F$619,CPagar!$D412,Ago!$J$5:$J$619,"Não Pago")</f>
        <v>0</v>
      </c>
      <c r="M412" s="65">
        <f>SUMIFS(Set!$I$5:$I$619,Set!$S$5:$S$619,"Despesa",Set!$F$5:$F$619,CPagar!$D412,Set!$J$5:$J$619,"Não Pago")</f>
        <v>0</v>
      </c>
      <c r="N412" s="65">
        <f>SUMIFS(Out!$I$5:$I$619,Out!$S$5:$S$619,"Despesa",Out!$F$5:$F$619,CPagar!$D412,Out!$J$5:$J$619,"Não Pago")</f>
        <v>0</v>
      </c>
      <c r="O412" s="65">
        <f>SUMIFS(Nov!$I$5:$I$619,Nov!$S$5:$S$619,"Despesa",Nov!$F$5:$F$619,CPagar!$D412,Nov!$J$5:$J$619,"Não Pago")</f>
        <v>0</v>
      </c>
      <c r="P412" s="65">
        <f>SUMIFS(Dez!$I$5:$I$619,Dez!$S$5:$S$619,"Despesa",Dez!$F$5:$F$619,CPagar!$D412,Dez!$J$5:$J$619,"Não Pago")</f>
        <v>0</v>
      </c>
      <c r="Q412" s="62">
        <f t="shared" si="58"/>
        <v>0</v>
      </c>
    </row>
    <row r="413" spans="3:17" ht="28.5" customHeight="1" thickTop="1" thickBot="1" x14ac:dyDescent="0.25">
      <c r="C413" s="45" t="str">
        <f>'PC Despesas'!O8</f>
        <v>5.5.4</v>
      </c>
      <c r="D413" s="46" t="str">
        <f>VLOOKUP(C413,'PC Despesas'!$O$5:$P$103,2,FALSE)</f>
        <v>-</v>
      </c>
      <c r="E413" s="65">
        <f>SUMIFS(Jan!$I$5:$I$619,Jan!$S$5:$S$619,"Despesa",Jan!$F$5:$F$619,CPagar!$D413,Jan!$J$5:$J$619,"Não Pago")</f>
        <v>0</v>
      </c>
      <c r="F413" s="65">
        <f>SUMIFS(Fev!$I$5:$I$619,Fev!$S$5:$S$619,"Despesa",Fev!$F$5:$F$619,CPagar!$D413,Fev!$J$5:$J$619,"Não Pago")</f>
        <v>0</v>
      </c>
      <c r="G413" s="65">
        <f>SUMIFS(Mar!$I$5:$I$619,Mar!$S$5:$S$619,"Despesa",Mar!$F$5:$F$619,CPagar!$D413,Mar!$J$5:$J$619,"Não Pago")</f>
        <v>0</v>
      </c>
      <c r="H413" s="65">
        <f>SUMIFS(Abr!$I$5:$I$619,Abr!$S$5:$S$619,"Despesa",Abr!$F$5:$F$619,CPagar!$D413,Abr!$J$5:$J$619,"Não Pago")</f>
        <v>0</v>
      </c>
      <c r="I413" s="65">
        <f>SUMIFS(Mai!$I$5:$I$619,Mai!$S$5:$S$619,"Despesa",Mai!$F$5:$F$619,CPagar!$D413,Mai!$J$5:$J$619,"Não Pago")</f>
        <v>0</v>
      </c>
      <c r="J413" s="65">
        <f>SUMIFS(Jun!$I$5:$I$619,Jun!$S$5:$S$619,"Despesa",Jun!$F$5:$F$619,CPagar!$D413,Jun!$J$5:$J$619,"Não Pago")</f>
        <v>0</v>
      </c>
      <c r="K413" s="65">
        <f>SUMIFS(Jul!$I$5:$I$619,Jul!$S$5:$S$619,"Despesa",Jul!$F$5:$F$619,CPagar!$D413,Jul!$J$5:$J$619,"Não Pago")</f>
        <v>0</v>
      </c>
      <c r="L413" s="65">
        <f>SUMIFS(Ago!$I$5:$I$619,Ago!$S$5:$S$619,"Despesa",Ago!$F$5:$F$619,CPagar!$D413,Ago!$J$5:$J$619,"Não Pago")</f>
        <v>0</v>
      </c>
      <c r="M413" s="65">
        <f>SUMIFS(Set!$I$5:$I$619,Set!$S$5:$S$619,"Despesa",Set!$F$5:$F$619,CPagar!$D413,Set!$J$5:$J$619,"Não Pago")</f>
        <v>0</v>
      </c>
      <c r="N413" s="65">
        <f>SUMIFS(Out!$I$5:$I$619,Out!$S$5:$S$619,"Despesa",Out!$F$5:$F$619,CPagar!$D413,Out!$J$5:$J$619,"Não Pago")</f>
        <v>0</v>
      </c>
      <c r="O413" s="65">
        <f>SUMIFS(Nov!$I$5:$I$619,Nov!$S$5:$S$619,"Despesa",Nov!$F$5:$F$619,CPagar!$D413,Nov!$J$5:$J$619,"Não Pago")</f>
        <v>0</v>
      </c>
      <c r="P413" s="65">
        <f>SUMIFS(Dez!$I$5:$I$619,Dez!$S$5:$S$619,"Despesa",Dez!$F$5:$F$619,CPagar!$D413,Dez!$J$5:$J$619,"Não Pago")</f>
        <v>0</v>
      </c>
      <c r="Q413" s="62">
        <f t="shared" si="58"/>
        <v>0</v>
      </c>
    </row>
    <row r="414" spans="3:17" ht="28.5" customHeight="1" thickTop="1" thickBot="1" x14ac:dyDescent="0.25">
      <c r="C414" s="45" t="str">
        <f>'PC Despesas'!O9</f>
        <v>5.5.5</v>
      </c>
      <c r="D414" s="46" t="str">
        <f>VLOOKUP(C414,'PC Despesas'!$O$5:$P$103,2,FALSE)</f>
        <v>-</v>
      </c>
      <c r="E414" s="65">
        <f>SUMIFS(Jan!$I$5:$I$619,Jan!$S$5:$S$619,"Despesa",Jan!$F$5:$F$619,CPagar!$D414,Jan!$J$5:$J$619,"Não Pago")</f>
        <v>0</v>
      </c>
      <c r="F414" s="65">
        <f>SUMIFS(Fev!$I$5:$I$619,Fev!$S$5:$S$619,"Despesa",Fev!$F$5:$F$619,CPagar!$D414,Fev!$J$5:$J$619,"Não Pago")</f>
        <v>0</v>
      </c>
      <c r="G414" s="65">
        <f>SUMIFS(Mar!$I$5:$I$619,Mar!$S$5:$S$619,"Despesa",Mar!$F$5:$F$619,CPagar!$D414,Mar!$J$5:$J$619,"Não Pago")</f>
        <v>0</v>
      </c>
      <c r="H414" s="65">
        <f>SUMIFS(Abr!$I$5:$I$619,Abr!$S$5:$S$619,"Despesa",Abr!$F$5:$F$619,CPagar!$D414,Abr!$J$5:$J$619,"Não Pago")</f>
        <v>0</v>
      </c>
      <c r="I414" s="65">
        <f>SUMIFS(Mai!$I$5:$I$619,Mai!$S$5:$S$619,"Despesa",Mai!$F$5:$F$619,CPagar!$D414,Mai!$J$5:$J$619,"Não Pago")</f>
        <v>0</v>
      </c>
      <c r="J414" s="65">
        <f>SUMIFS(Jun!$I$5:$I$619,Jun!$S$5:$S$619,"Despesa",Jun!$F$5:$F$619,CPagar!$D414,Jun!$J$5:$J$619,"Não Pago")</f>
        <v>0</v>
      </c>
      <c r="K414" s="65">
        <f>SUMIFS(Jul!$I$5:$I$619,Jul!$S$5:$S$619,"Despesa",Jul!$F$5:$F$619,CPagar!$D414,Jul!$J$5:$J$619,"Não Pago")</f>
        <v>0</v>
      </c>
      <c r="L414" s="65">
        <f>SUMIFS(Ago!$I$5:$I$619,Ago!$S$5:$S$619,"Despesa",Ago!$F$5:$F$619,CPagar!$D414,Ago!$J$5:$J$619,"Não Pago")</f>
        <v>0</v>
      </c>
      <c r="M414" s="65">
        <f>SUMIFS(Set!$I$5:$I$619,Set!$S$5:$S$619,"Despesa",Set!$F$5:$F$619,CPagar!$D414,Set!$J$5:$J$619,"Não Pago")</f>
        <v>0</v>
      </c>
      <c r="N414" s="65">
        <f>SUMIFS(Out!$I$5:$I$619,Out!$S$5:$S$619,"Despesa",Out!$F$5:$F$619,CPagar!$D414,Out!$J$5:$J$619,"Não Pago")</f>
        <v>0</v>
      </c>
      <c r="O414" s="65">
        <f>SUMIFS(Nov!$I$5:$I$619,Nov!$S$5:$S$619,"Despesa",Nov!$F$5:$F$619,CPagar!$D414,Nov!$J$5:$J$619,"Não Pago")</f>
        <v>0</v>
      </c>
      <c r="P414" s="65">
        <f>SUMIFS(Dez!$I$5:$I$619,Dez!$S$5:$S$619,"Despesa",Dez!$F$5:$F$619,CPagar!$D414,Dez!$J$5:$J$619,"Não Pago")</f>
        <v>0</v>
      </c>
      <c r="Q414" s="62">
        <f t="shared" si="58"/>
        <v>0</v>
      </c>
    </row>
    <row r="415" spans="3:17" ht="28.5" customHeight="1" thickTop="1" thickBot="1" x14ac:dyDescent="0.25">
      <c r="C415" s="45" t="str">
        <f>'PC Despesas'!O10</f>
        <v>5.5.6</v>
      </c>
      <c r="D415" s="46" t="str">
        <f>VLOOKUP(C415,'PC Despesas'!$O$5:$P$103,2,FALSE)</f>
        <v>-</v>
      </c>
      <c r="E415" s="65">
        <f>SUMIFS(Jan!$I$5:$I$619,Jan!$S$5:$S$619,"Despesa",Jan!$F$5:$F$619,CPagar!$D415,Jan!$J$5:$J$619,"Não Pago")</f>
        <v>0</v>
      </c>
      <c r="F415" s="65">
        <f>SUMIFS(Fev!$I$5:$I$619,Fev!$S$5:$S$619,"Despesa",Fev!$F$5:$F$619,CPagar!$D415,Fev!$J$5:$J$619,"Não Pago")</f>
        <v>0</v>
      </c>
      <c r="G415" s="65">
        <f>SUMIFS(Mar!$I$5:$I$619,Mar!$S$5:$S$619,"Despesa",Mar!$F$5:$F$619,CPagar!$D415,Mar!$J$5:$J$619,"Não Pago")</f>
        <v>0</v>
      </c>
      <c r="H415" s="65">
        <f>SUMIFS(Abr!$I$5:$I$619,Abr!$S$5:$S$619,"Despesa",Abr!$F$5:$F$619,CPagar!$D415,Abr!$J$5:$J$619,"Não Pago")</f>
        <v>0</v>
      </c>
      <c r="I415" s="65">
        <f>SUMIFS(Mai!$I$5:$I$619,Mai!$S$5:$S$619,"Despesa",Mai!$F$5:$F$619,CPagar!$D415,Mai!$J$5:$J$619,"Não Pago")</f>
        <v>0</v>
      </c>
      <c r="J415" s="65">
        <f>SUMIFS(Jun!$I$5:$I$619,Jun!$S$5:$S$619,"Despesa",Jun!$F$5:$F$619,CPagar!$D415,Jun!$J$5:$J$619,"Não Pago")</f>
        <v>0</v>
      </c>
      <c r="K415" s="65">
        <f>SUMIFS(Jul!$I$5:$I$619,Jul!$S$5:$S$619,"Despesa",Jul!$F$5:$F$619,CPagar!$D415,Jul!$J$5:$J$619,"Não Pago")</f>
        <v>0</v>
      </c>
      <c r="L415" s="65">
        <f>SUMIFS(Ago!$I$5:$I$619,Ago!$S$5:$S$619,"Despesa",Ago!$F$5:$F$619,CPagar!$D415,Ago!$J$5:$J$619,"Não Pago")</f>
        <v>0</v>
      </c>
      <c r="M415" s="65">
        <f>SUMIFS(Set!$I$5:$I$619,Set!$S$5:$S$619,"Despesa",Set!$F$5:$F$619,CPagar!$D415,Set!$J$5:$J$619,"Não Pago")</f>
        <v>0</v>
      </c>
      <c r="N415" s="65">
        <f>SUMIFS(Out!$I$5:$I$619,Out!$S$5:$S$619,"Despesa",Out!$F$5:$F$619,CPagar!$D415,Out!$J$5:$J$619,"Não Pago")</f>
        <v>0</v>
      </c>
      <c r="O415" s="65">
        <f>SUMIFS(Nov!$I$5:$I$619,Nov!$S$5:$S$619,"Despesa",Nov!$F$5:$F$619,CPagar!$D415,Nov!$J$5:$J$619,"Não Pago")</f>
        <v>0</v>
      </c>
      <c r="P415" s="65">
        <f>SUMIFS(Dez!$I$5:$I$619,Dez!$S$5:$S$619,"Despesa",Dez!$F$5:$F$619,CPagar!$D415,Dez!$J$5:$J$619,"Não Pago")</f>
        <v>0</v>
      </c>
      <c r="Q415" s="62">
        <f t="shared" si="58"/>
        <v>0</v>
      </c>
    </row>
    <row r="416" spans="3:17" ht="28.5" customHeight="1" thickTop="1" thickBot="1" x14ac:dyDescent="0.25">
      <c r="C416" s="45" t="str">
        <f>'PC Despesas'!O11</f>
        <v>5.5.7</v>
      </c>
      <c r="D416" s="46" t="str">
        <f>VLOOKUP(C416,'PC Despesas'!$O$5:$P$103,2,FALSE)</f>
        <v>-</v>
      </c>
      <c r="E416" s="65">
        <f>SUMIFS(Jan!$I$5:$I$619,Jan!$S$5:$S$619,"Despesa",Jan!$F$5:$F$619,CPagar!$D416,Jan!$J$5:$J$619,"Não Pago")</f>
        <v>0</v>
      </c>
      <c r="F416" s="65">
        <f>SUMIFS(Fev!$I$5:$I$619,Fev!$S$5:$S$619,"Despesa",Fev!$F$5:$F$619,CPagar!$D416,Fev!$J$5:$J$619,"Não Pago")</f>
        <v>0</v>
      </c>
      <c r="G416" s="65">
        <f>SUMIFS(Mar!$I$5:$I$619,Mar!$S$5:$S$619,"Despesa",Mar!$F$5:$F$619,CPagar!$D416,Mar!$J$5:$J$619,"Não Pago")</f>
        <v>0</v>
      </c>
      <c r="H416" s="65">
        <f>SUMIFS(Abr!$I$5:$I$619,Abr!$S$5:$S$619,"Despesa",Abr!$F$5:$F$619,CPagar!$D416,Abr!$J$5:$J$619,"Não Pago")</f>
        <v>0</v>
      </c>
      <c r="I416" s="65">
        <f>SUMIFS(Mai!$I$5:$I$619,Mai!$S$5:$S$619,"Despesa",Mai!$F$5:$F$619,CPagar!$D416,Mai!$J$5:$J$619,"Não Pago")</f>
        <v>0</v>
      </c>
      <c r="J416" s="65">
        <f>SUMIFS(Jun!$I$5:$I$619,Jun!$S$5:$S$619,"Despesa",Jun!$F$5:$F$619,CPagar!$D416,Jun!$J$5:$J$619,"Não Pago")</f>
        <v>0</v>
      </c>
      <c r="K416" s="65">
        <f>SUMIFS(Jul!$I$5:$I$619,Jul!$S$5:$S$619,"Despesa",Jul!$F$5:$F$619,CPagar!$D416,Jul!$J$5:$J$619,"Não Pago")</f>
        <v>0</v>
      </c>
      <c r="L416" s="65">
        <f>SUMIFS(Ago!$I$5:$I$619,Ago!$S$5:$S$619,"Despesa",Ago!$F$5:$F$619,CPagar!$D416,Ago!$J$5:$J$619,"Não Pago")</f>
        <v>0</v>
      </c>
      <c r="M416" s="65">
        <f>SUMIFS(Set!$I$5:$I$619,Set!$S$5:$S$619,"Despesa",Set!$F$5:$F$619,CPagar!$D416,Set!$J$5:$J$619,"Não Pago")</f>
        <v>0</v>
      </c>
      <c r="N416" s="65">
        <f>SUMIFS(Out!$I$5:$I$619,Out!$S$5:$S$619,"Despesa",Out!$F$5:$F$619,CPagar!$D416,Out!$J$5:$J$619,"Não Pago")</f>
        <v>0</v>
      </c>
      <c r="O416" s="65">
        <f>SUMIFS(Nov!$I$5:$I$619,Nov!$S$5:$S$619,"Despesa",Nov!$F$5:$F$619,CPagar!$D416,Nov!$J$5:$J$619,"Não Pago")</f>
        <v>0</v>
      </c>
      <c r="P416" s="65">
        <f>SUMIFS(Dez!$I$5:$I$619,Dez!$S$5:$S$619,"Despesa",Dez!$F$5:$F$619,CPagar!$D416,Dez!$J$5:$J$619,"Não Pago")</f>
        <v>0</v>
      </c>
      <c r="Q416" s="62">
        <f t="shared" si="58"/>
        <v>0</v>
      </c>
    </row>
    <row r="417" spans="3:17" ht="28.5" customHeight="1" thickTop="1" thickBot="1" x14ac:dyDescent="0.25">
      <c r="C417" s="45" t="str">
        <f>'PC Despesas'!O12</f>
        <v>5.5.8</v>
      </c>
      <c r="D417" s="46" t="str">
        <f>VLOOKUP(C417,'PC Despesas'!$O$5:$P$103,2,FALSE)</f>
        <v>-</v>
      </c>
      <c r="E417" s="65">
        <f>SUMIFS(Jan!$I$5:$I$619,Jan!$S$5:$S$619,"Despesa",Jan!$F$5:$F$619,CPagar!$D417,Jan!$J$5:$J$619,"Não Pago")</f>
        <v>0</v>
      </c>
      <c r="F417" s="65">
        <f>SUMIFS(Fev!$I$5:$I$619,Fev!$S$5:$S$619,"Despesa",Fev!$F$5:$F$619,CPagar!$D417,Fev!$J$5:$J$619,"Não Pago")</f>
        <v>0</v>
      </c>
      <c r="G417" s="65">
        <f>SUMIFS(Mar!$I$5:$I$619,Mar!$S$5:$S$619,"Despesa",Mar!$F$5:$F$619,CPagar!$D417,Mar!$J$5:$J$619,"Não Pago")</f>
        <v>0</v>
      </c>
      <c r="H417" s="65">
        <f>SUMIFS(Abr!$I$5:$I$619,Abr!$S$5:$S$619,"Despesa",Abr!$F$5:$F$619,CPagar!$D417,Abr!$J$5:$J$619,"Não Pago")</f>
        <v>0</v>
      </c>
      <c r="I417" s="65">
        <f>SUMIFS(Mai!$I$5:$I$619,Mai!$S$5:$S$619,"Despesa",Mai!$F$5:$F$619,CPagar!$D417,Mai!$J$5:$J$619,"Não Pago")</f>
        <v>0</v>
      </c>
      <c r="J417" s="65">
        <f>SUMIFS(Jun!$I$5:$I$619,Jun!$S$5:$S$619,"Despesa",Jun!$F$5:$F$619,CPagar!$D417,Jun!$J$5:$J$619,"Não Pago")</f>
        <v>0</v>
      </c>
      <c r="K417" s="65">
        <f>SUMIFS(Jul!$I$5:$I$619,Jul!$S$5:$S$619,"Despesa",Jul!$F$5:$F$619,CPagar!$D417,Jul!$J$5:$J$619,"Não Pago")</f>
        <v>0</v>
      </c>
      <c r="L417" s="65">
        <f>SUMIFS(Ago!$I$5:$I$619,Ago!$S$5:$S$619,"Despesa",Ago!$F$5:$F$619,CPagar!$D417,Ago!$J$5:$J$619,"Não Pago")</f>
        <v>0</v>
      </c>
      <c r="M417" s="65">
        <f>SUMIFS(Set!$I$5:$I$619,Set!$S$5:$S$619,"Despesa",Set!$F$5:$F$619,CPagar!$D417,Set!$J$5:$J$619,"Não Pago")</f>
        <v>0</v>
      </c>
      <c r="N417" s="65">
        <f>SUMIFS(Out!$I$5:$I$619,Out!$S$5:$S$619,"Despesa",Out!$F$5:$F$619,CPagar!$D417,Out!$J$5:$J$619,"Não Pago")</f>
        <v>0</v>
      </c>
      <c r="O417" s="65">
        <f>SUMIFS(Nov!$I$5:$I$619,Nov!$S$5:$S$619,"Despesa",Nov!$F$5:$F$619,CPagar!$D417,Nov!$J$5:$J$619,"Não Pago")</f>
        <v>0</v>
      </c>
      <c r="P417" s="65">
        <f>SUMIFS(Dez!$I$5:$I$619,Dez!$S$5:$S$619,"Despesa",Dez!$F$5:$F$619,CPagar!$D417,Dez!$J$5:$J$619,"Não Pago")</f>
        <v>0</v>
      </c>
      <c r="Q417" s="62">
        <f t="shared" si="58"/>
        <v>0</v>
      </c>
    </row>
    <row r="418" spans="3:17" ht="28.5" customHeight="1" thickTop="1" thickBot="1" x14ac:dyDescent="0.25">
      <c r="C418" s="45" t="str">
        <f>'PC Despesas'!O13</f>
        <v>5.5.9</v>
      </c>
      <c r="D418" s="46" t="str">
        <f>VLOOKUP(C418,'PC Despesas'!$O$5:$P$103,2,FALSE)</f>
        <v>-</v>
      </c>
      <c r="E418" s="65">
        <f>SUMIFS(Jan!$I$5:$I$619,Jan!$S$5:$S$619,"Despesa",Jan!$F$5:$F$619,CPagar!$D418,Jan!$J$5:$J$619,"Não Pago")</f>
        <v>0</v>
      </c>
      <c r="F418" s="65">
        <f>SUMIFS(Fev!$I$5:$I$619,Fev!$S$5:$S$619,"Despesa",Fev!$F$5:$F$619,CPagar!$D418,Fev!$J$5:$J$619,"Não Pago")</f>
        <v>0</v>
      </c>
      <c r="G418" s="65">
        <f>SUMIFS(Mar!$I$5:$I$619,Mar!$S$5:$S$619,"Despesa",Mar!$F$5:$F$619,CPagar!$D418,Mar!$J$5:$J$619,"Não Pago")</f>
        <v>0</v>
      </c>
      <c r="H418" s="65">
        <f>SUMIFS(Abr!$I$5:$I$619,Abr!$S$5:$S$619,"Despesa",Abr!$F$5:$F$619,CPagar!$D418,Abr!$J$5:$J$619,"Não Pago")</f>
        <v>0</v>
      </c>
      <c r="I418" s="65">
        <f>SUMIFS(Mai!$I$5:$I$619,Mai!$S$5:$S$619,"Despesa",Mai!$F$5:$F$619,CPagar!$D418,Mai!$J$5:$J$619,"Não Pago")</f>
        <v>0</v>
      </c>
      <c r="J418" s="65">
        <f>SUMIFS(Jun!$I$5:$I$619,Jun!$S$5:$S$619,"Despesa",Jun!$F$5:$F$619,CPagar!$D418,Jun!$J$5:$J$619,"Não Pago")</f>
        <v>0</v>
      </c>
      <c r="K418" s="65">
        <f>SUMIFS(Jul!$I$5:$I$619,Jul!$S$5:$S$619,"Despesa",Jul!$F$5:$F$619,CPagar!$D418,Jul!$J$5:$J$619,"Não Pago")</f>
        <v>0</v>
      </c>
      <c r="L418" s="65">
        <f>SUMIFS(Ago!$I$5:$I$619,Ago!$S$5:$S$619,"Despesa",Ago!$F$5:$F$619,CPagar!$D418,Ago!$J$5:$J$619,"Não Pago")</f>
        <v>0</v>
      </c>
      <c r="M418" s="65">
        <f>SUMIFS(Set!$I$5:$I$619,Set!$S$5:$S$619,"Despesa",Set!$F$5:$F$619,CPagar!$D418,Set!$J$5:$J$619,"Não Pago")</f>
        <v>0</v>
      </c>
      <c r="N418" s="65">
        <f>SUMIFS(Out!$I$5:$I$619,Out!$S$5:$S$619,"Despesa",Out!$F$5:$F$619,CPagar!$D418,Out!$J$5:$J$619,"Não Pago")</f>
        <v>0</v>
      </c>
      <c r="O418" s="65">
        <f>SUMIFS(Nov!$I$5:$I$619,Nov!$S$5:$S$619,"Despesa",Nov!$F$5:$F$619,CPagar!$D418,Nov!$J$5:$J$619,"Não Pago")</f>
        <v>0</v>
      </c>
      <c r="P418" s="65">
        <f>SUMIFS(Dez!$I$5:$I$619,Dez!$S$5:$S$619,"Despesa",Dez!$F$5:$F$619,CPagar!$D418,Dez!$J$5:$J$619,"Não Pago")</f>
        <v>0</v>
      </c>
      <c r="Q418" s="62">
        <f t="shared" si="58"/>
        <v>0</v>
      </c>
    </row>
    <row r="419" spans="3:17" ht="28.5" customHeight="1" thickTop="1" thickBot="1" x14ac:dyDescent="0.25">
      <c r="C419" s="45" t="str">
        <f>'PC Despesas'!O14</f>
        <v>5.5.10</v>
      </c>
      <c r="D419" s="46" t="str">
        <f>VLOOKUP(C419,'PC Despesas'!$O$5:$P$103,2,FALSE)</f>
        <v>-</v>
      </c>
      <c r="E419" s="65">
        <f>SUMIFS(Jan!$I$5:$I$619,Jan!$S$5:$S$619,"Despesa",Jan!$F$5:$F$619,CPagar!$D419,Jan!$J$5:$J$619,"Não Pago")</f>
        <v>0</v>
      </c>
      <c r="F419" s="65">
        <f>SUMIFS(Fev!$I$5:$I$619,Fev!$S$5:$S$619,"Despesa",Fev!$F$5:$F$619,CPagar!$D419,Fev!$J$5:$J$619,"Não Pago")</f>
        <v>0</v>
      </c>
      <c r="G419" s="65">
        <f>SUMIFS(Mar!$I$5:$I$619,Mar!$S$5:$S$619,"Despesa",Mar!$F$5:$F$619,CPagar!$D419,Mar!$J$5:$J$619,"Não Pago")</f>
        <v>0</v>
      </c>
      <c r="H419" s="65">
        <f>SUMIFS(Abr!$I$5:$I$619,Abr!$S$5:$S$619,"Despesa",Abr!$F$5:$F$619,CPagar!$D419,Abr!$J$5:$J$619,"Não Pago")</f>
        <v>0</v>
      </c>
      <c r="I419" s="65">
        <f>SUMIFS(Mai!$I$5:$I$619,Mai!$S$5:$S$619,"Despesa",Mai!$F$5:$F$619,CPagar!$D419,Mai!$J$5:$J$619,"Não Pago")</f>
        <v>0</v>
      </c>
      <c r="J419" s="65">
        <f>SUMIFS(Jun!$I$5:$I$619,Jun!$S$5:$S$619,"Despesa",Jun!$F$5:$F$619,CPagar!$D419,Jun!$J$5:$J$619,"Não Pago")</f>
        <v>0</v>
      </c>
      <c r="K419" s="65">
        <f>SUMIFS(Jul!$I$5:$I$619,Jul!$S$5:$S$619,"Despesa",Jul!$F$5:$F$619,CPagar!$D419,Jul!$J$5:$J$619,"Não Pago")</f>
        <v>0</v>
      </c>
      <c r="L419" s="65">
        <f>SUMIFS(Ago!$I$5:$I$619,Ago!$S$5:$S$619,"Despesa",Ago!$F$5:$F$619,CPagar!$D419,Ago!$J$5:$J$619,"Não Pago")</f>
        <v>0</v>
      </c>
      <c r="M419" s="65">
        <f>SUMIFS(Set!$I$5:$I$619,Set!$S$5:$S$619,"Despesa",Set!$F$5:$F$619,CPagar!$D419,Set!$J$5:$J$619,"Não Pago")</f>
        <v>0</v>
      </c>
      <c r="N419" s="65">
        <f>SUMIFS(Out!$I$5:$I$619,Out!$S$5:$S$619,"Despesa",Out!$F$5:$F$619,CPagar!$D419,Out!$J$5:$J$619,"Não Pago")</f>
        <v>0</v>
      </c>
      <c r="O419" s="65">
        <f>SUMIFS(Nov!$I$5:$I$619,Nov!$S$5:$S$619,"Despesa",Nov!$F$5:$F$619,CPagar!$D419,Nov!$J$5:$J$619,"Não Pago")</f>
        <v>0</v>
      </c>
      <c r="P419" s="65">
        <f>SUMIFS(Dez!$I$5:$I$619,Dez!$S$5:$S$619,"Despesa",Dez!$F$5:$F$619,CPagar!$D419,Dez!$J$5:$J$619,"Não Pago")</f>
        <v>0</v>
      </c>
      <c r="Q419" s="62">
        <f t="shared" si="58"/>
        <v>0</v>
      </c>
    </row>
    <row r="420" spans="3:17" ht="28.5" customHeight="1" thickTop="1" thickBot="1" x14ac:dyDescent="0.25">
      <c r="C420" s="45" t="str">
        <f>'PC Despesas'!O15</f>
        <v>5.5.11</v>
      </c>
      <c r="D420" s="46" t="str">
        <f>VLOOKUP(C420,'PC Despesas'!$O$5:$P$103,2,FALSE)</f>
        <v>-</v>
      </c>
      <c r="E420" s="65">
        <f>SUMIFS(Jan!$I$5:$I$619,Jan!$S$5:$S$619,"Despesa",Jan!$F$5:$F$619,CPagar!$D420,Jan!$J$5:$J$619,"Não Pago")</f>
        <v>0</v>
      </c>
      <c r="F420" s="65">
        <f>SUMIFS(Fev!$I$5:$I$619,Fev!$S$5:$S$619,"Despesa",Fev!$F$5:$F$619,CPagar!$D420,Fev!$J$5:$J$619,"Não Pago")</f>
        <v>0</v>
      </c>
      <c r="G420" s="65">
        <f>SUMIFS(Mar!$I$5:$I$619,Mar!$S$5:$S$619,"Despesa",Mar!$F$5:$F$619,CPagar!$D420,Mar!$J$5:$J$619,"Não Pago")</f>
        <v>0</v>
      </c>
      <c r="H420" s="65">
        <f>SUMIFS(Abr!$I$5:$I$619,Abr!$S$5:$S$619,"Despesa",Abr!$F$5:$F$619,CPagar!$D420,Abr!$J$5:$J$619,"Não Pago")</f>
        <v>0</v>
      </c>
      <c r="I420" s="65">
        <f>SUMIFS(Mai!$I$5:$I$619,Mai!$S$5:$S$619,"Despesa",Mai!$F$5:$F$619,CPagar!$D420,Mai!$J$5:$J$619,"Não Pago")</f>
        <v>0</v>
      </c>
      <c r="J420" s="65">
        <f>SUMIFS(Jun!$I$5:$I$619,Jun!$S$5:$S$619,"Despesa",Jun!$F$5:$F$619,CPagar!$D420,Jun!$J$5:$J$619,"Não Pago")</f>
        <v>0</v>
      </c>
      <c r="K420" s="65">
        <f>SUMIFS(Jul!$I$5:$I$619,Jul!$S$5:$S$619,"Despesa",Jul!$F$5:$F$619,CPagar!$D420,Jul!$J$5:$J$619,"Não Pago")</f>
        <v>0</v>
      </c>
      <c r="L420" s="65">
        <f>SUMIFS(Ago!$I$5:$I$619,Ago!$S$5:$S$619,"Despesa",Ago!$F$5:$F$619,CPagar!$D420,Ago!$J$5:$J$619,"Não Pago")</f>
        <v>0</v>
      </c>
      <c r="M420" s="65">
        <f>SUMIFS(Set!$I$5:$I$619,Set!$S$5:$S$619,"Despesa",Set!$F$5:$F$619,CPagar!$D420,Set!$J$5:$J$619,"Não Pago")</f>
        <v>0</v>
      </c>
      <c r="N420" s="65">
        <f>SUMIFS(Out!$I$5:$I$619,Out!$S$5:$S$619,"Despesa",Out!$F$5:$F$619,CPagar!$D420,Out!$J$5:$J$619,"Não Pago")</f>
        <v>0</v>
      </c>
      <c r="O420" s="65">
        <f>SUMIFS(Nov!$I$5:$I$619,Nov!$S$5:$S$619,"Despesa",Nov!$F$5:$F$619,CPagar!$D420,Nov!$J$5:$J$619,"Não Pago")</f>
        <v>0</v>
      </c>
      <c r="P420" s="65">
        <f>SUMIFS(Dez!$I$5:$I$619,Dez!$S$5:$S$619,"Despesa",Dez!$F$5:$F$619,CPagar!$D420,Dez!$J$5:$J$619,"Não Pago")</f>
        <v>0</v>
      </c>
      <c r="Q420" s="62">
        <f t="shared" si="58"/>
        <v>0</v>
      </c>
    </row>
    <row r="421" spans="3:17" ht="28.5" customHeight="1" thickTop="1" thickBot="1" x14ac:dyDescent="0.25">
      <c r="C421" s="45" t="str">
        <f>'PC Despesas'!O16</f>
        <v>5.5.12</v>
      </c>
      <c r="D421" s="46" t="str">
        <f>VLOOKUP(C421,'PC Despesas'!$O$5:$P$103,2,FALSE)</f>
        <v>-</v>
      </c>
      <c r="E421" s="65">
        <f>SUMIFS(Jan!$I$5:$I$619,Jan!$S$5:$S$619,"Despesa",Jan!$F$5:$F$619,CPagar!$D421,Jan!$J$5:$J$619,"Não Pago")</f>
        <v>0</v>
      </c>
      <c r="F421" s="65">
        <f>SUMIFS(Fev!$I$5:$I$619,Fev!$S$5:$S$619,"Despesa",Fev!$F$5:$F$619,CPagar!$D421,Fev!$J$5:$J$619,"Não Pago")</f>
        <v>0</v>
      </c>
      <c r="G421" s="65">
        <f>SUMIFS(Mar!$I$5:$I$619,Mar!$S$5:$S$619,"Despesa",Mar!$F$5:$F$619,CPagar!$D421,Mar!$J$5:$J$619,"Não Pago")</f>
        <v>0</v>
      </c>
      <c r="H421" s="65">
        <f>SUMIFS(Abr!$I$5:$I$619,Abr!$S$5:$S$619,"Despesa",Abr!$F$5:$F$619,CPagar!$D421,Abr!$J$5:$J$619,"Não Pago")</f>
        <v>0</v>
      </c>
      <c r="I421" s="65">
        <f>SUMIFS(Mai!$I$5:$I$619,Mai!$S$5:$S$619,"Despesa",Mai!$F$5:$F$619,CPagar!$D421,Mai!$J$5:$J$619,"Não Pago")</f>
        <v>0</v>
      </c>
      <c r="J421" s="65">
        <f>SUMIFS(Jun!$I$5:$I$619,Jun!$S$5:$S$619,"Despesa",Jun!$F$5:$F$619,CPagar!$D421,Jun!$J$5:$J$619,"Não Pago")</f>
        <v>0</v>
      </c>
      <c r="K421" s="65">
        <f>SUMIFS(Jul!$I$5:$I$619,Jul!$S$5:$S$619,"Despesa",Jul!$F$5:$F$619,CPagar!$D421,Jul!$J$5:$J$619,"Não Pago")</f>
        <v>0</v>
      </c>
      <c r="L421" s="65">
        <f>SUMIFS(Ago!$I$5:$I$619,Ago!$S$5:$S$619,"Despesa",Ago!$F$5:$F$619,CPagar!$D421,Ago!$J$5:$J$619,"Não Pago")</f>
        <v>0</v>
      </c>
      <c r="M421" s="65">
        <f>SUMIFS(Set!$I$5:$I$619,Set!$S$5:$S$619,"Despesa",Set!$F$5:$F$619,CPagar!$D421,Set!$J$5:$J$619,"Não Pago")</f>
        <v>0</v>
      </c>
      <c r="N421" s="65">
        <f>SUMIFS(Out!$I$5:$I$619,Out!$S$5:$S$619,"Despesa",Out!$F$5:$F$619,CPagar!$D421,Out!$J$5:$J$619,"Não Pago")</f>
        <v>0</v>
      </c>
      <c r="O421" s="65">
        <f>SUMIFS(Nov!$I$5:$I$619,Nov!$S$5:$S$619,"Despesa",Nov!$F$5:$F$619,CPagar!$D421,Nov!$J$5:$J$619,"Não Pago")</f>
        <v>0</v>
      </c>
      <c r="P421" s="65">
        <f>SUMIFS(Dez!$I$5:$I$619,Dez!$S$5:$S$619,"Despesa",Dez!$F$5:$F$619,CPagar!$D421,Dez!$J$5:$J$619,"Não Pago")</f>
        <v>0</v>
      </c>
      <c r="Q421" s="62">
        <f t="shared" si="58"/>
        <v>0</v>
      </c>
    </row>
    <row r="422" spans="3:17" ht="28.5" customHeight="1" thickTop="1" thickBot="1" x14ac:dyDescent="0.25">
      <c r="C422" s="45" t="str">
        <f>'PC Despesas'!O17</f>
        <v>5.5.13</v>
      </c>
      <c r="D422" s="46" t="str">
        <f>VLOOKUP(C422,'PC Despesas'!$O$5:$P$103,2,FALSE)</f>
        <v>-</v>
      </c>
      <c r="E422" s="65">
        <f>SUMIFS(Jan!$I$5:$I$619,Jan!$S$5:$S$619,"Despesa",Jan!$F$5:$F$619,CPagar!$D422,Jan!$J$5:$J$619,"Não Pago")</f>
        <v>0</v>
      </c>
      <c r="F422" s="65">
        <f>SUMIFS(Fev!$I$5:$I$619,Fev!$S$5:$S$619,"Despesa",Fev!$F$5:$F$619,CPagar!$D422,Fev!$J$5:$J$619,"Não Pago")</f>
        <v>0</v>
      </c>
      <c r="G422" s="65">
        <f>SUMIFS(Mar!$I$5:$I$619,Mar!$S$5:$S$619,"Despesa",Mar!$F$5:$F$619,CPagar!$D422,Mar!$J$5:$J$619,"Não Pago")</f>
        <v>0</v>
      </c>
      <c r="H422" s="65">
        <f>SUMIFS(Abr!$I$5:$I$619,Abr!$S$5:$S$619,"Despesa",Abr!$F$5:$F$619,CPagar!$D422,Abr!$J$5:$J$619,"Não Pago")</f>
        <v>0</v>
      </c>
      <c r="I422" s="65">
        <f>SUMIFS(Mai!$I$5:$I$619,Mai!$S$5:$S$619,"Despesa",Mai!$F$5:$F$619,CPagar!$D422,Mai!$J$5:$J$619,"Não Pago")</f>
        <v>0</v>
      </c>
      <c r="J422" s="65">
        <f>SUMIFS(Jun!$I$5:$I$619,Jun!$S$5:$S$619,"Despesa",Jun!$F$5:$F$619,CPagar!$D422,Jun!$J$5:$J$619,"Não Pago")</f>
        <v>0</v>
      </c>
      <c r="K422" s="65">
        <f>SUMIFS(Jul!$I$5:$I$619,Jul!$S$5:$S$619,"Despesa",Jul!$F$5:$F$619,CPagar!$D422,Jul!$J$5:$J$619,"Não Pago")</f>
        <v>0</v>
      </c>
      <c r="L422" s="65">
        <f>SUMIFS(Ago!$I$5:$I$619,Ago!$S$5:$S$619,"Despesa",Ago!$F$5:$F$619,CPagar!$D422,Ago!$J$5:$J$619,"Não Pago")</f>
        <v>0</v>
      </c>
      <c r="M422" s="65">
        <f>SUMIFS(Set!$I$5:$I$619,Set!$S$5:$S$619,"Despesa",Set!$F$5:$F$619,CPagar!$D422,Set!$J$5:$J$619,"Não Pago")</f>
        <v>0</v>
      </c>
      <c r="N422" s="65">
        <f>SUMIFS(Out!$I$5:$I$619,Out!$S$5:$S$619,"Despesa",Out!$F$5:$F$619,CPagar!$D422,Out!$J$5:$J$619,"Não Pago")</f>
        <v>0</v>
      </c>
      <c r="O422" s="65">
        <f>SUMIFS(Nov!$I$5:$I$619,Nov!$S$5:$S$619,"Despesa",Nov!$F$5:$F$619,CPagar!$D422,Nov!$J$5:$J$619,"Não Pago")</f>
        <v>0</v>
      </c>
      <c r="P422" s="65">
        <f>SUMIFS(Dez!$I$5:$I$619,Dez!$S$5:$S$619,"Despesa",Dez!$F$5:$F$619,CPagar!$D422,Dez!$J$5:$J$619,"Não Pago")</f>
        <v>0</v>
      </c>
      <c r="Q422" s="62">
        <f t="shared" si="58"/>
        <v>0</v>
      </c>
    </row>
    <row r="423" spans="3:17" ht="28.5" customHeight="1" thickTop="1" thickBot="1" x14ac:dyDescent="0.25">
      <c r="C423" s="45" t="str">
        <f>'PC Despesas'!O18</f>
        <v>5.5.14</v>
      </c>
      <c r="D423" s="46" t="str">
        <f>VLOOKUP(C423,'PC Despesas'!$O$5:$P$103,2,FALSE)</f>
        <v>-</v>
      </c>
      <c r="E423" s="65">
        <f>SUMIFS(Jan!$I$5:$I$619,Jan!$S$5:$S$619,"Despesa",Jan!$F$5:$F$619,CPagar!$D423,Jan!$J$5:$J$619,"Não Pago")</f>
        <v>0</v>
      </c>
      <c r="F423" s="65">
        <f>SUMIFS(Fev!$I$5:$I$619,Fev!$S$5:$S$619,"Despesa",Fev!$F$5:$F$619,CPagar!$D423,Fev!$J$5:$J$619,"Não Pago")</f>
        <v>0</v>
      </c>
      <c r="G423" s="65">
        <f>SUMIFS(Mar!$I$5:$I$619,Mar!$S$5:$S$619,"Despesa",Mar!$F$5:$F$619,CPagar!$D423,Mar!$J$5:$J$619,"Não Pago")</f>
        <v>0</v>
      </c>
      <c r="H423" s="65">
        <f>SUMIFS(Abr!$I$5:$I$619,Abr!$S$5:$S$619,"Despesa",Abr!$F$5:$F$619,CPagar!$D423,Abr!$J$5:$J$619,"Não Pago")</f>
        <v>0</v>
      </c>
      <c r="I423" s="65">
        <f>SUMIFS(Mai!$I$5:$I$619,Mai!$S$5:$S$619,"Despesa",Mai!$F$5:$F$619,CPagar!$D423,Mai!$J$5:$J$619,"Não Pago")</f>
        <v>0</v>
      </c>
      <c r="J423" s="65">
        <f>SUMIFS(Jun!$I$5:$I$619,Jun!$S$5:$S$619,"Despesa",Jun!$F$5:$F$619,CPagar!$D423,Jun!$J$5:$J$619,"Não Pago")</f>
        <v>0</v>
      </c>
      <c r="K423" s="65">
        <f>SUMIFS(Jul!$I$5:$I$619,Jul!$S$5:$S$619,"Despesa",Jul!$F$5:$F$619,CPagar!$D423,Jul!$J$5:$J$619,"Não Pago")</f>
        <v>0</v>
      </c>
      <c r="L423" s="65">
        <f>SUMIFS(Ago!$I$5:$I$619,Ago!$S$5:$S$619,"Despesa",Ago!$F$5:$F$619,CPagar!$D423,Ago!$J$5:$J$619,"Não Pago")</f>
        <v>0</v>
      </c>
      <c r="M423" s="65">
        <f>SUMIFS(Set!$I$5:$I$619,Set!$S$5:$S$619,"Despesa",Set!$F$5:$F$619,CPagar!$D423,Set!$J$5:$J$619,"Não Pago")</f>
        <v>0</v>
      </c>
      <c r="N423" s="65">
        <f>SUMIFS(Out!$I$5:$I$619,Out!$S$5:$S$619,"Despesa",Out!$F$5:$F$619,CPagar!$D423,Out!$J$5:$J$619,"Não Pago")</f>
        <v>0</v>
      </c>
      <c r="O423" s="65">
        <f>SUMIFS(Nov!$I$5:$I$619,Nov!$S$5:$S$619,"Despesa",Nov!$F$5:$F$619,CPagar!$D423,Nov!$J$5:$J$619,"Não Pago")</f>
        <v>0</v>
      </c>
      <c r="P423" s="65">
        <f>SUMIFS(Dez!$I$5:$I$619,Dez!$S$5:$S$619,"Despesa",Dez!$F$5:$F$619,CPagar!$D423,Dez!$J$5:$J$619,"Não Pago")</f>
        <v>0</v>
      </c>
      <c r="Q423" s="62">
        <f t="shared" si="58"/>
        <v>0</v>
      </c>
    </row>
    <row r="424" spans="3:17" ht="28.5" customHeight="1" thickTop="1" thickBot="1" x14ac:dyDescent="0.25">
      <c r="C424" s="45" t="str">
        <f>'PC Despesas'!O19</f>
        <v>5.5.15</v>
      </c>
      <c r="D424" s="46" t="str">
        <f>VLOOKUP(C424,'PC Despesas'!$O$5:$P$103,2,FALSE)</f>
        <v>-</v>
      </c>
      <c r="E424" s="65">
        <f>SUMIFS(Jan!$I$5:$I$619,Jan!$S$5:$S$619,"Despesa",Jan!$F$5:$F$619,CPagar!$D424,Jan!$J$5:$J$619,"Não Pago")</f>
        <v>0</v>
      </c>
      <c r="F424" s="65">
        <f>SUMIFS(Fev!$I$5:$I$619,Fev!$S$5:$S$619,"Despesa",Fev!$F$5:$F$619,CPagar!$D424,Fev!$J$5:$J$619,"Não Pago")</f>
        <v>0</v>
      </c>
      <c r="G424" s="65">
        <f>SUMIFS(Mar!$I$5:$I$619,Mar!$S$5:$S$619,"Despesa",Mar!$F$5:$F$619,CPagar!$D424,Mar!$J$5:$J$619,"Não Pago")</f>
        <v>0</v>
      </c>
      <c r="H424" s="65">
        <f>SUMIFS(Abr!$I$5:$I$619,Abr!$S$5:$S$619,"Despesa",Abr!$F$5:$F$619,CPagar!$D424,Abr!$J$5:$J$619,"Não Pago")</f>
        <v>0</v>
      </c>
      <c r="I424" s="65">
        <f>SUMIFS(Mai!$I$5:$I$619,Mai!$S$5:$S$619,"Despesa",Mai!$F$5:$F$619,CPagar!$D424,Mai!$J$5:$J$619,"Não Pago")</f>
        <v>0</v>
      </c>
      <c r="J424" s="65">
        <f>SUMIFS(Jun!$I$5:$I$619,Jun!$S$5:$S$619,"Despesa",Jun!$F$5:$F$619,CPagar!$D424,Jun!$J$5:$J$619,"Não Pago")</f>
        <v>0</v>
      </c>
      <c r="K424" s="65">
        <f>SUMIFS(Jul!$I$5:$I$619,Jul!$S$5:$S$619,"Despesa",Jul!$F$5:$F$619,CPagar!$D424,Jul!$J$5:$J$619,"Não Pago")</f>
        <v>0</v>
      </c>
      <c r="L424" s="65">
        <f>SUMIFS(Ago!$I$5:$I$619,Ago!$S$5:$S$619,"Despesa",Ago!$F$5:$F$619,CPagar!$D424,Ago!$J$5:$J$619,"Não Pago")</f>
        <v>0</v>
      </c>
      <c r="M424" s="65">
        <f>SUMIFS(Set!$I$5:$I$619,Set!$S$5:$S$619,"Despesa",Set!$F$5:$F$619,CPagar!$D424,Set!$J$5:$J$619,"Não Pago")</f>
        <v>0</v>
      </c>
      <c r="N424" s="65">
        <f>SUMIFS(Out!$I$5:$I$619,Out!$S$5:$S$619,"Despesa",Out!$F$5:$F$619,CPagar!$D424,Out!$J$5:$J$619,"Não Pago")</f>
        <v>0</v>
      </c>
      <c r="O424" s="65">
        <f>SUMIFS(Nov!$I$5:$I$619,Nov!$S$5:$S$619,"Despesa",Nov!$F$5:$F$619,CPagar!$D424,Nov!$J$5:$J$619,"Não Pago")</f>
        <v>0</v>
      </c>
      <c r="P424" s="65">
        <f>SUMIFS(Dez!$I$5:$I$619,Dez!$S$5:$S$619,"Despesa",Dez!$F$5:$F$619,CPagar!$D424,Dez!$J$5:$J$619,"Não Pago")</f>
        <v>0</v>
      </c>
      <c r="Q424" s="62">
        <f t="shared" si="58"/>
        <v>0</v>
      </c>
    </row>
    <row r="425" spans="3:17" ht="28.5" customHeight="1" thickTop="1" thickBot="1" x14ac:dyDescent="0.25">
      <c r="C425" s="45" t="str">
        <f>'PC Despesas'!O20</f>
        <v>5.5.16</v>
      </c>
      <c r="D425" s="46" t="str">
        <f>VLOOKUP(C425,'PC Despesas'!$O$5:$P$103,2,FALSE)</f>
        <v>-</v>
      </c>
      <c r="E425" s="65">
        <f>SUMIFS(Jan!$I$5:$I$619,Jan!$S$5:$S$619,"Despesa",Jan!$F$5:$F$619,CPagar!$D425,Jan!$J$5:$J$619,"Não Pago")</f>
        <v>0</v>
      </c>
      <c r="F425" s="65">
        <f>SUMIFS(Fev!$I$5:$I$619,Fev!$S$5:$S$619,"Despesa",Fev!$F$5:$F$619,CPagar!$D425,Fev!$J$5:$J$619,"Não Pago")</f>
        <v>0</v>
      </c>
      <c r="G425" s="65">
        <f>SUMIFS(Mar!$I$5:$I$619,Mar!$S$5:$S$619,"Despesa",Mar!$F$5:$F$619,CPagar!$D425,Mar!$J$5:$J$619,"Não Pago")</f>
        <v>0</v>
      </c>
      <c r="H425" s="65">
        <f>SUMIFS(Abr!$I$5:$I$619,Abr!$S$5:$S$619,"Despesa",Abr!$F$5:$F$619,CPagar!$D425,Abr!$J$5:$J$619,"Não Pago")</f>
        <v>0</v>
      </c>
      <c r="I425" s="65">
        <f>SUMIFS(Mai!$I$5:$I$619,Mai!$S$5:$S$619,"Despesa",Mai!$F$5:$F$619,CPagar!$D425,Mai!$J$5:$J$619,"Não Pago")</f>
        <v>0</v>
      </c>
      <c r="J425" s="65">
        <f>SUMIFS(Jun!$I$5:$I$619,Jun!$S$5:$S$619,"Despesa",Jun!$F$5:$F$619,CPagar!$D425,Jun!$J$5:$J$619,"Não Pago")</f>
        <v>0</v>
      </c>
      <c r="K425" s="65">
        <f>SUMIFS(Jul!$I$5:$I$619,Jul!$S$5:$S$619,"Despesa",Jul!$F$5:$F$619,CPagar!$D425,Jul!$J$5:$J$619,"Não Pago")</f>
        <v>0</v>
      </c>
      <c r="L425" s="65">
        <f>SUMIFS(Ago!$I$5:$I$619,Ago!$S$5:$S$619,"Despesa",Ago!$F$5:$F$619,CPagar!$D425,Ago!$J$5:$J$619,"Não Pago")</f>
        <v>0</v>
      </c>
      <c r="M425" s="65">
        <f>SUMIFS(Set!$I$5:$I$619,Set!$S$5:$S$619,"Despesa",Set!$F$5:$F$619,CPagar!$D425,Set!$J$5:$J$619,"Não Pago")</f>
        <v>0</v>
      </c>
      <c r="N425" s="65">
        <f>SUMIFS(Out!$I$5:$I$619,Out!$S$5:$S$619,"Despesa",Out!$F$5:$F$619,CPagar!$D425,Out!$J$5:$J$619,"Não Pago")</f>
        <v>0</v>
      </c>
      <c r="O425" s="65">
        <f>SUMIFS(Nov!$I$5:$I$619,Nov!$S$5:$S$619,"Despesa",Nov!$F$5:$F$619,CPagar!$D425,Nov!$J$5:$J$619,"Não Pago")</f>
        <v>0</v>
      </c>
      <c r="P425" s="65">
        <f>SUMIFS(Dez!$I$5:$I$619,Dez!$S$5:$S$619,"Despesa",Dez!$F$5:$F$619,CPagar!$D425,Dez!$J$5:$J$619,"Não Pago")</f>
        <v>0</v>
      </c>
      <c r="Q425" s="62">
        <f t="shared" si="58"/>
        <v>0</v>
      </c>
    </row>
    <row r="426" spans="3:17" ht="28.5" customHeight="1" thickTop="1" thickBot="1" x14ac:dyDescent="0.25">
      <c r="C426" s="45" t="str">
        <f>'PC Despesas'!O21</f>
        <v>5.5.17</v>
      </c>
      <c r="D426" s="46" t="str">
        <f>VLOOKUP(C426,'PC Despesas'!$O$5:$P$103,2,FALSE)</f>
        <v>-</v>
      </c>
      <c r="E426" s="65">
        <f>SUMIFS(Jan!$I$5:$I$619,Jan!$S$5:$S$619,"Despesa",Jan!$F$5:$F$619,CPagar!$D426,Jan!$J$5:$J$619,"Não Pago")</f>
        <v>0</v>
      </c>
      <c r="F426" s="65">
        <f>SUMIFS(Fev!$I$5:$I$619,Fev!$S$5:$S$619,"Despesa",Fev!$F$5:$F$619,CPagar!$D426,Fev!$J$5:$J$619,"Não Pago")</f>
        <v>0</v>
      </c>
      <c r="G426" s="65">
        <f>SUMIFS(Mar!$I$5:$I$619,Mar!$S$5:$S$619,"Despesa",Mar!$F$5:$F$619,CPagar!$D426,Mar!$J$5:$J$619,"Não Pago")</f>
        <v>0</v>
      </c>
      <c r="H426" s="65">
        <f>SUMIFS(Abr!$I$5:$I$619,Abr!$S$5:$S$619,"Despesa",Abr!$F$5:$F$619,CPagar!$D426,Abr!$J$5:$J$619,"Não Pago")</f>
        <v>0</v>
      </c>
      <c r="I426" s="65">
        <f>SUMIFS(Mai!$I$5:$I$619,Mai!$S$5:$S$619,"Despesa",Mai!$F$5:$F$619,CPagar!$D426,Mai!$J$5:$J$619,"Não Pago")</f>
        <v>0</v>
      </c>
      <c r="J426" s="65">
        <f>SUMIFS(Jun!$I$5:$I$619,Jun!$S$5:$S$619,"Despesa",Jun!$F$5:$F$619,CPagar!$D426,Jun!$J$5:$J$619,"Não Pago")</f>
        <v>0</v>
      </c>
      <c r="K426" s="65">
        <f>SUMIFS(Jul!$I$5:$I$619,Jul!$S$5:$S$619,"Despesa",Jul!$F$5:$F$619,CPagar!$D426,Jul!$J$5:$J$619,"Não Pago")</f>
        <v>0</v>
      </c>
      <c r="L426" s="65">
        <f>SUMIFS(Ago!$I$5:$I$619,Ago!$S$5:$S$619,"Despesa",Ago!$F$5:$F$619,CPagar!$D426,Ago!$J$5:$J$619,"Não Pago")</f>
        <v>0</v>
      </c>
      <c r="M426" s="65">
        <f>SUMIFS(Set!$I$5:$I$619,Set!$S$5:$S$619,"Despesa",Set!$F$5:$F$619,CPagar!$D426,Set!$J$5:$J$619,"Não Pago")</f>
        <v>0</v>
      </c>
      <c r="N426" s="65">
        <f>SUMIFS(Out!$I$5:$I$619,Out!$S$5:$S$619,"Despesa",Out!$F$5:$F$619,CPagar!$D426,Out!$J$5:$J$619,"Não Pago")</f>
        <v>0</v>
      </c>
      <c r="O426" s="65">
        <f>SUMIFS(Nov!$I$5:$I$619,Nov!$S$5:$S$619,"Despesa",Nov!$F$5:$F$619,CPagar!$D426,Nov!$J$5:$J$619,"Não Pago")</f>
        <v>0</v>
      </c>
      <c r="P426" s="65">
        <f>SUMIFS(Dez!$I$5:$I$619,Dez!$S$5:$S$619,"Despesa",Dez!$F$5:$F$619,CPagar!$D426,Dez!$J$5:$J$619,"Não Pago")</f>
        <v>0</v>
      </c>
      <c r="Q426" s="62">
        <f t="shared" si="58"/>
        <v>0</v>
      </c>
    </row>
    <row r="427" spans="3:17" ht="28.5" customHeight="1" thickTop="1" thickBot="1" x14ac:dyDescent="0.25">
      <c r="C427" s="45" t="str">
        <f>'PC Despesas'!O22</f>
        <v>5.5.18</v>
      </c>
      <c r="D427" s="46" t="str">
        <f>VLOOKUP(C427,'PC Despesas'!$O$5:$P$103,2,FALSE)</f>
        <v>-</v>
      </c>
      <c r="E427" s="65">
        <f>SUMIFS(Jan!$I$5:$I$619,Jan!$S$5:$S$619,"Despesa",Jan!$F$5:$F$619,CPagar!$D427,Jan!$J$5:$J$619,"Não Pago")</f>
        <v>0</v>
      </c>
      <c r="F427" s="65">
        <f>SUMIFS(Fev!$I$5:$I$619,Fev!$S$5:$S$619,"Despesa",Fev!$F$5:$F$619,CPagar!$D427,Fev!$J$5:$J$619,"Não Pago")</f>
        <v>0</v>
      </c>
      <c r="G427" s="65">
        <f>SUMIFS(Mar!$I$5:$I$619,Mar!$S$5:$S$619,"Despesa",Mar!$F$5:$F$619,CPagar!$D427,Mar!$J$5:$J$619,"Não Pago")</f>
        <v>0</v>
      </c>
      <c r="H427" s="65">
        <f>SUMIFS(Abr!$I$5:$I$619,Abr!$S$5:$S$619,"Despesa",Abr!$F$5:$F$619,CPagar!$D427,Abr!$J$5:$J$619,"Não Pago")</f>
        <v>0</v>
      </c>
      <c r="I427" s="65">
        <f>SUMIFS(Mai!$I$5:$I$619,Mai!$S$5:$S$619,"Despesa",Mai!$F$5:$F$619,CPagar!$D427,Mai!$J$5:$J$619,"Não Pago")</f>
        <v>0</v>
      </c>
      <c r="J427" s="65">
        <f>SUMIFS(Jun!$I$5:$I$619,Jun!$S$5:$S$619,"Despesa",Jun!$F$5:$F$619,CPagar!$D427,Jun!$J$5:$J$619,"Não Pago")</f>
        <v>0</v>
      </c>
      <c r="K427" s="65">
        <f>SUMIFS(Jul!$I$5:$I$619,Jul!$S$5:$S$619,"Despesa",Jul!$F$5:$F$619,CPagar!$D427,Jul!$J$5:$J$619,"Não Pago")</f>
        <v>0</v>
      </c>
      <c r="L427" s="65">
        <f>SUMIFS(Ago!$I$5:$I$619,Ago!$S$5:$S$619,"Despesa",Ago!$F$5:$F$619,CPagar!$D427,Ago!$J$5:$J$619,"Não Pago")</f>
        <v>0</v>
      </c>
      <c r="M427" s="65">
        <f>SUMIFS(Set!$I$5:$I$619,Set!$S$5:$S$619,"Despesa",Set!$F$5:$F$619,CPagar!$D427,Set!$J$5:$J$619,"Não Pago")</f>
        <v>0</v>
      </c>
      <c r="N427" s="65">
        <f>SUMIFS(Out!$I$5:$I$619,Out!$S$5:$S$619,"Despesa",Out!$F$5:$F$619,CPagar!$D427,Out!$J$5:$J$619,"Não Pago")</f>
        <v>0</v>
      </c>
      <c r="O427" s="65">
        <f>SUMIFS(Nov!$I$5:$I$619,Nov!$S$5:$S$619,"Despesa",Nov!$F$5:$F$619,CPagar!$D427,Nov!$J$5:$J$619,"Não Pago")</f>
        <v>0</v>
      </c>
      <c r="P427" s="65">
        <f>SUMIFS(Dez!$I$5:$I$619,Dez!$S$5:$S$619,"Despesa",Dez!$F$5:$F$619,CPagar!$D427,Dez!$J$5:$J$619,"Não Pago")</f>
        <v>0</v>
      </c>
      <c r="Q427" s="62">
        <f t="shared" si="58"/>
        <v>0</v>
      </c>
    </row>
    <row r="428" spans="3:17" ht="28.5" customHeight="1" thickTop="1" thickBot="1" x14ac:dyDescent="0.25">
      <c r="C428" s="45" t="str">
        <f>'PC Despesas'!O23</f>
        <v>5.5.19</v>
      </c>
      <c r="D428" s="46" t="str">
        <f>VLOOKUP(C428,'PC Despesas'!$O$5:$P$103,2,FALSE)</f>
        <v>-</v>
      </c>
      <c r="E428" s="65">
        <f>SUMIFS(Jan!$I$5:$I$619,Jan!$S$5:$S$619,"Despesa",Jan!$F$5:$F$619,CPagar!$D428,Jan!$J$5:$J$619,"Não Pago")</f>
        <v>0</v>
      </c>
      <c r="F428" s="65">
        <f>SUMIFS(Fev!$I$5:$I$619,Fev!$S$5:$S$619,"Despesa",Fev!$F$5:$F$619,CPagar!$D428,Fev!$J$5:$J$619,"Não Pago")</f>
        <v>0</v>
      </c>
      <c r="G428" s="65">
        <f>SUMIFS(Mar!$I$5:$I$619,Mar!$S$5:$S$619,"Despesa",Mar!$F$5:$F$619,CPagar!$D428,Mar!$J$5:$J$619,"Não Pago")</f>
        <v>0</v>
      </c>
      <c r="H428" s="65">
        <f>SUMIFS(Abr!$I$5:$I$619,Abr!$S$5:$S$619,"Despesa",Abr!$F$5:$F$619,CPagar!$D428,Abr!$J$5:$J$619,"Não Pago")</f>
        <v>0</v>
      </c>
      <c r="I428" s="65">
        <f>SUMIFS(Mai!$I$5:$I$619,Mai!$S$5:$S$619,"Despesa",Mai!$F$5:$F$619,CPagar!$D428,Mai!$J$5:$J$619,"Não Pago")</f>
        <v>0</v>
      </c>
      <c r="J428" s="65">
        <f>SUMIFS(Jun!$I$5:$I$619,Jun!$S$5:$S$619,"Despesa",Jun!$F$5:$F$619,CPagar!$D428,Jun!$J$5:$J$619,"Não Pago")</f>
        <v>0</v>
      </c>
      <c r="K428" s="65">
        <f>SUMIFS(Jul!$I$5:$I$619,Jul!$S$5:$S$619,"Despesa",Jul!$F$5:$F$619,CPagar!$D428,Jul!$J$5:$J$619,"Não Pago")</f>
        <v>0</v>
      </c>
      <c r="L428" s="65">
        <f>SUMIFS(Ago!$I$5:$I$619,Ago!$S$5:$S$619,"Despesa",Ago!$F$5:$F$619,CPagar!$D428,Ago!$J$5:$J$619,"Não Pago")</f>
        <v>0</v>
      </c>
      <c r="M428" s="65">
        <f>SUMIFS(Set!$I$5:$I$619,Set!$S$5:$S$619,"Despesa",Set!$F$5:$F$619,CPagar!$D428,Set!$J$5:$J$619,"Não Pago")</f>
        <v>0</v>
      </c>
      <c r="N428" s="65">
        <f>SUMIFS(Out!$I$5:$I$619,Out!$S$5:$S$619,"Despesa",Out!$F$5:$F$619,CPagar!$D428,Out!$J$5:$J$619,"Não Pago")</f>
        <v>0</v>
      </c>
      <c r="O428" s="65">
        <f>SUMIFS(Nov!$I$5:$I$619,Nov!$S$5:$S$619,"Despesa",Nov!$F$5:$F$619,CPagar!$D428,Nov!$J$5:$J$619,"Não Pago")</f>
        <v>0</v>
      </c>
      <c r="P428" s="65">
        <f>SUMIFS(Dez!$I$5:$I$619,Dez!$S$5:$S$619,"Despesa",Dez!$F$5:$F$619,CPagar!$D428,Dez!$J$5:$J$619,"Não Pago")</f>
        <v>0</v>
      </c>
      <c r="Q428" s="62">
        <f t="shared" si="58"/>
        <v>0</v>
      </c>
    </row>
    <row r="429" spans="3:17" ht="28.5" customHeight="1" thickTop="1" thickBot="1" x14ac:dyDescent="0.25">
      <c r="C429" s="45" t="str">
        <f>'PC Despesas'!O24</f>
        <v>5.5.20</v>
      </c>
      <c r="D429" s="46" t="str">
        <f>VLOOKUP(C429,'PC Despesas'!$O$5:$P$103,2,FALSE)</f>
        <v>-</v>
      </c>
      <c r="E429" s="65">
        <f>SUMIFS(Jan!$I$5:$I$619,Jan!$S$5:$S$619,"Despesa",Jan!$F$5:$F$619,CPagar!$D429,Jan!$J$5:$J$619,"Não Pago")</f>
        <v>0</v>
      </c>
      <c r="F429" s="65">
        <f>SUMIFS(Fev!$I$5:$I$619,Fev!$S$5:$S$619,"Despesa",Fev!$F$5:$F$619,CPagar!$D429,Fev!$J$5:$J$619,"Não Pago")</f>
        <v>0</v>
      </c>
      <c r="G429" s="65">
        <f>SUMIFS(Mar!$I$5:$I$619,Mar!$S$5:$S$619,"Despesa",Mar!$F$5:$F$619,CPagar!$D429,Mar!$J$5:$J$619,"Não Pago")</f>
        <v>0</v>
      </c>
      <c r="H429" s="65">
        <f>SUMIFS(Abr!$I$5:$I$619,Abr!$S$5:$S$619,"Despesa",Abr!$F$5:$F$619,CPagar!$D429,Abr!$J$5:$J$619,"Não Pago")</f>
        <v>0</v>
      </c>
      <c r="I429" s="65">
        <f>SUMIFS(Mai!$I$5:$I$619,Mai!$S$5:$S$619,"Despesa",Mai!$F$5:$F$619,CPagar!$D429,Mai!$J$5:$J$619,"Não Pago")</f>
        <v>0</v>
      </c>
      <c r="J429" s="65">
        <f>SUMIFS(Jun!$I$5:$I$619,Jun!$S$5:$S$619,"Despesa",Jun!$F$5:$F$619,CPagar!$D429,Jun!$J$5:$J$619,"Não Pago")</f>
        <v>0</v>
      </c>
      <c r="K429" s="65">
        <f>SUMIFS(Jul!$I$5:$I$619,Jul!$S$5:$S$619,"Despesa",Jul!$F$5:$F$619,CPagar!$D429,Jul!$J$5:$J$619,"Não Pago")</f>
        <v>0</v>
      </c>
      <c r="L429" s="65">
        <f>SUMIFS(Ago!$I$5:$I$619,Ago!$S$5:$S$619,"Despesa",Ago!$F$5:$F$619,CPagar!$D429,Ago!$J$5:$J$619,"Não Pago")</f>
        <v>0</v>
      </c>
      <c r="M429" s="65">
        <f>SUMIFS(Set!$I$5:$I$619,Set!$S$5:$S$619,"Despesa",Set!$F$5:$F$619,CPagar!$D429,Set!$J$5:$J$619,"Não Pago")</f>
        <v>0</v>
      </c>
      <c r="N429" s="65">
        <f>SUMIFS(Out!$I$5:$I$619,Out!$S$5:$S$619,"Despesa",Out!$F$5:$F$619,CPagar!$D429,Out!$J$5:$J$619,"Não Pago")</f>
        <v>0</v>
      </c>
      <c r="O429" s="65">
        <f>SUMIFS(Nov!$I$5:$I$619,Nov!$S$5:$S$619,"Despesa",Nov!$F$5:$F$619,CPagar!$D429,Nov!$J$5:$J$619,"Não Pago")</f>
        <v>0</v>
      </c>
      <c r="P429" s="65">
        <f>SUMIFS(Dez!$I$5:$I$619,Dez!$S$5:$S$619,"Despesa",Dez!$F$5:$F$619,CPagar!$D429,Dez!$J$5:$J$619,"Não Pago")</f>
        <v>0</v>
      </c>
      <c r="Q429" s="62">
        <f t="shared" si="58"/>
        <v>0</v>
      </c>
    </row>
    <row r="430" spans="3:17" ht="28.5" customHeight="1" thickTop="1" thickBot="1" x14ac:dyDescent="0.25">
      <c r="C430" s="45" t="str">
        <f>'PC Despesas'!O25</f>
        <v>5.5.21</v>
      </c>
      <c r="D430" s="46" t="str">
        <f>VLOOKUP(C430,'PC Despesas'!$O$5:$P$103,2,FALSE)</f>
        <v>-</v>
      </c>
      <c r="E430" s="65">
        <f>SUMIFS(Jan!$I$5:$I$619,Jan!$S$5:$S$619,"Despesa",Jan!$F$5:$F$619,CPagar!$D430,Jan!$J$5:$J$619,"Não Pago")</f>
        <v>0</v>
      </c>
      <c r="F430" s="65">
        <f>SUMIFS(Fev!$I$5:$I$619,Fev!$S$5:$S$619,"Despesa",Fev!$F$5:$F$619,CPagar!$D430,Fev!$J$5:$J$619,"Não Pago")</f>
        <v>0</v>
      </c>
      <c r="G430" s="65">
        <f>SUMIFS(Mar!$I$5:$I$619,Mar!$S$5:$S$619,"Despesa",Mar!$F$5:$F$619,CPagar!$D430,Mar!$J$5:$J$619,"Não Pago")</f>
        <v>0</v>
      </c>
      <c r="H430" s="65">
        <f>SUMIFS(Abr!$I$5:$I$619,Abr!$S$5:$S$619,"Despesa",Abr!$F$5:$F$619,CPagar!$D430,Abr!$J$5:$J$619,"Não Pago")</f>
        <v>0</v>
      </c>
      <c r="I430" s="65">
        <f>SUMIFS(Mai!$I$5:$I$619,Mai!$S$5:$S$619,"Despesa",Mai!$F$5:$F$619,CPagar!$D430,Mai!$J$5:$J$619,"Não Pago")</f>
        <v>0</v>
      </c>
      <c r="J430" s="65">
        <f>SUMIFS(Jun!$I$5:$I$619,Jun!$S$5:$S$619,"Despesa",Jun!$F$5:$F$619,CPagar!$D430,Jun!$J$5:$J$619,"Não Pago")</f>
        <v>0</v>
      </c>
      <c r="K430" s="65">
        <f>SUMIFS(Jul!$I$5:$I$619,Jul!$S$5:$S$619,"Despesa",Jul!$F$5:$F$619,CPagar!$D430,Jul!$J$5:$J$619,"Não Pago")</f>
        <v>0</v>
      </c>
      <c r="L430" s="65">
        <f>SUMIFS(Ago!$I$5:$I$619,Ago!$S$5:$S$619,"Despesa",Ago!$F$5:$F$619,CPagar!$D430,Ago!$J$5:$J$619,"Não Pago")</f>
        <v>0</v>
      </c>
      <c r="M430" s="65">
        <f>SUMIFS(Set!$I$5:$I$619,Set!$S$5:$S$619,"Despesa",Set!$F$5:$F$619,CPagar!$D430,Set!$J$5:$J$619,"Não Pago")</f>
        <v>0</v>
      </c>
      <c r="N430" s="65">
        <f>SUMIFS(Out!$I$5:$I$619,Out!$S$5:$S$619,"Despesa",Out!$F$5:$F$619,CPagar!$D430,Out!$J$5:$J$619,"Não Pago")</f>
        <v>0</v>
      </c>
      <c r="O430" s="65">
        <f>SUMIFS(Nov!$I$5:$I$619,Nov!$S$5:$S$619,"Despesa",Nov!$F$5:$F$619,CPagar!$D430,Nov!$J$5:$J$619,"Não Pago")</f>
        <v>0</v>
      </c>
      <c r="P430" s="65">
        <f>SUMIFS(Dez!$I$5:$I$619,Dez!$S$5:$S$619,"Despesa",Dez!$F$5:$F$619,CPagar!$D430,Dez!$J$5:$J$619,"Não Pago")</f>
        <v>0</v>
      </c>
      <c r="Q430" s="62">
        <f t="shared" si="58"/>
        <v>0</v>
      </c>
    </row>
    <row r="431" spans="3:17" ht="28.5" customHeight="1" thickTop="1" thickBot="1" x14ac:dyDescent="0.25">
      <c r="C431" s="45" t="str">
        <f>'PC Despesas'!O26</f>
        <v>5.5.22</v>
      </c>
      <c r="D431" s="46" t="str">
        <f>VLOOKUP(C431,'PC Despesas'!$O$5:$P$103,2,FALSE)</f>
        <v>-</v>
      </c>
      <c r="E431" s="65">
        <f>SUMIFS(Jan!$I$5:$I$619,Jan!$S$5:$S$619,"Despesa",Jan!$F$5:$F$619,CPagar!$D431,Jan!$J$5:$J$619,"Não Pago")</f>
        <v>0</v>
      </c>
      <c r="F431" s="65">
        <f>SUMIFS(Fev!$I$5:$I$619,Fev!$S$5:$S$619,"Despesa",Fev!$F$5:$F$619,CPagar!$D431,Fev!$J$5:$J$619,"Não Pago")</f>
        <v>0</v>
      </c>
      <c r="G431" s="65">
        <f>SUMIFS(Mar!$I$5:$I$619,Mar!$S$5:$S$619,"Despesa",Mar!$F$5:$F$619,CPagar!$D431,Mar!$J$5:$J$619,"Não Pago")</f>
        <v>0</v>
      </c>
      <c r="H431" s="65">
        <f>SUMIFS(Abr!$I$5:$I$619,Abr!$S$5:$S$619,"Despesa",Abr!$F$5:$F$619,CPagar!$D431,Abr!$J$5:$J$619,"Não Pago")</f>
        <v>0</v>
      </c>
      <c r="I431" s="65">
        <f>SUMIFS(Mai!$I$5:$I$619,Mai!$S$5:$S$619,"Despesa",Mai!$F$5:$F$619,CPagar!$D431,Mai!$J$5:$J$619,"Não Pago")</f>
        <v>0</v>
      </c>
      <c r="J431" s="65">
        <f>SUMIFS(Jun!$I$5:$I$619,Jun!$S$5:$S$619,"Despesa",Jun!$F$5:$F$619,CPagar!$D431,Jun!$J$5:$J$619,"Não Pago")</f>
        <v>0</v>
      </c>
      <c r="K431" s="65">
        <f>SUMIFS(Jul!$I$5:$I$619,Jul!$S$5:$S$619,"Despesa",Jul!$F$5:$F$619,CPagar!$D431,Jul!$J$5:$J$619,"Não Pago")</f>
        <v>0</v>
      </c>
      <c r="L431" s="65">
        <f>SUMIFS(Ago!$I$5:$I$619,Ago!$S$5:$S$619,"Despesa",Ago!$F$5:$F$619,CPagar!$D431,Ago!$J$5:$J$619,"Não Pago")</f>
        <v>0</v>
      </c>
      <c r="M431" s="65">
        <f>SUMIFS(Set!$I$5:$I$619,Set!$S$5:$S$619,"Despesa",Set!$F$5:$F$619,CPagar!$D431,Set!$J$5:$J$619,"Não Pago")</f>
        <v>0</v>
      </c>
      <c r="N431" s="65">
        <f>SUMIFS(Out!$I$5:$I$619,Out!$S$5:$S$619,"Despesa",Out!$F$5:$F$619,CPagar!$D431,Out!$J$5:$J$619,"Não Pago")</f>
        <v>0</v>
      </c>
      <c r="O431" s="65">
        <f>SUMIFS(Nov!$I$5:$I$619,Nov!$S$5:$S$619,"Despesa",Nov!$F$5:$F$619,CPagar!$D431,Nov!$J$5:$J$619,"Não Pago")</f>
        <v>0</v>
      </c>
      <c r="P431" s="65">
        <f>SUMIFS(Dez!$I$5:$I$619,Dez!$S$5:$S$619,"Despesa",Dez!$F$5:$F$619,CPagar!$D431,Dez!$J$5:$J$619,"Não Pago")</f>
        <v>0</v>
      </c>
      <c r="Q431" s="62">
        <f t="shared" si="58"/>
        <v>0</v>
      </c>
    </row>
    <row r="432" spans="3:17" ht="28.5" customHeight="1" thickTop="1" thickBot="1" x14ac:dyDescent="0.25">
      <c r="C432" s="45" t="str">
        <f>'PC Despesas'!O27</f>
        <v>5.5.23</v>
      </c>
      <c r="D432" s="46" t="str">
        <f>VLOOKUP(C432,'PC Despesas'!$O$5:$P$103,2,FALSE)</f>
        <v>-</v>
      </c>
      <c r="E432" s="65">
        <f>SUMIFS(Jan!$I$5:$I$619,Jan!$S$5:$S$619,"Despesa",Jan!$F$5:$F$619,CPagar!$D432,Jan!$J$5:$J$619,"Não Pago")</f>
        <v>0</v>
      </c>
      <c r="F432" s="65">
        <f>SUMIFS(Fev!$I$5:$I$619,Fev!$S$5:$S$619,"Despesa",Fev!$F$5:$F$619,CPagar!$D432,Fev!$J$5:$J$619,"Não Pago")</f>
        <v>0</v>
      </c>
      <c r="G432" s="65">
        <f>SUMIFS(Mar!$I$5:$I$619,Mar!$S$5:$S$619,"Despesa",Mar!$F$5:$F$619,CPagar!$D432,Mar!$J$5:$J$619,"Não Pago")</f>
        <v>0</v>
      </c>
      <c r="H432" s="65">
        <f>SUMIFS(Abr!$I$5:$I$619,Abr!$S$5:$S$619,"Despesa",Abr!$F$5:$F$619,CPagar!$D432,Abr!$J$5:$J$619,"Não Pago")</f>
        <v>0</v>
      </c>
      <c r="I432" s="65">
        <f>SUMIFS(Mai!$I$5:$I$619,Mai!$S$5:$S$619,"Despesa",Mai!$F$5:$F$619,CPagar!$D432,Mai!$J$5:$J$619,"Não Pago")</f>
        <v>0</v>
      </c>
      <c r="J432" s="65">
        <f>SUMIFS(Jun!$I$5:$I$619,Jun!$S$5:$S$619,"Despesa",Jun!$F$5:$F$619,CPagar!$D432,Jun!$J$5:$J$619,"Não Pago")</f>
        <v>0</v>
      </c>
      <c r="K432" s="65">
        <f>SUMIFS(Jul!$I$5:$I$619,Jul!$S$5:$S$619,"Despesa",Jul!$F$5:$F$619,CPagar!$D432,Jul!$J$5:$J$619,"Não Pago")</f>
        <v>0</v>
      </c>
      <c r="L432" s="65">
        <f>SUMIFS(Ago!$I$5:$I$619,Ago!$S$5:$S$619,"Despesa",Ago!$F$5:$F$619,CPagar!$D432,Ago!$J$5:$J$619,"Não Pago")</f>
        <v>0</v>
      </c>
      <c r="M432" s="65">
        <f>SUMIFS(Set!$I$5:$I$619,Set!$S$5:$S$619,"Despesa",Set!$F$5:$F$619,CPagar!$D432,Set!$J$5:$J$619,"Não Pago")</f>
        <v>0</v>
      </c>
      <c r="N432" s="65">
        <f>SUMIFS(Out!$I$5:$I$619,Out!$S$5:$S$619,"Despesa",Out!$F$5:$F$619,CPagar!$D432,Out!$J$5:$J$619,"Não Pago")</f>
        <v>0</v>
      </c>
      <c r="O432" s="65">
        <f>SUMIFS(Nov!$I$5:$I$619,Nov!$S$5:$S$619,"Despesa",Nov!$F$5:$F$619,CPagar!$D432,Nov!$J$5:$J$619,"Não Pago")</f>
        <v>0</v>
      </c>
      <c r="P432" s="65">
        <f>SUMIFS(Dez!$I$5:$I$619,Dez!$S$5:$S$619,"Despesa",Dez!$F$5:$F$619,CPagar!$D432,Dez!$J$5:$J$619,"Não Pago")</f>
        <v>0</v>
      </c>
      <c r="Q432" s="62">
        <f t="shared" si="58"/>
        <v>0</v>
      </c>
    </row>
    <row r="433" spans="3:17" ht="28.5" customHeight="1" thickTop="1" thickBot="1" x14ac:dyDescent="0.25">
      <c r="C433" s="45" t="str">
        <f>'PC Despesas'!O28</f>
        <v>5.5.24</v>
      </c>
      <c r="D433" s="46" t="str">
        <f>VLOOKUP(C433,'PC Despesas'!$O$5:$P$103,2,FALSE)</f>
        <v>-</v>
      </c>
      <c r="E433" s="65">
        <f>SUMIFS(Jan!$I$5:$I$619,Jan!$S$5:$S$619,"Despesa",Jan!$F$5:$F$619,CPagar!$D433,Jan!$J$5:$J$619,"Não Pago")</f>
        <v>0</v>
      </c>
      <c r="F433" s="65">
        <f>SUMIFS(Fev!$I$5:$I$619,Fev!$S$5:$S$619,"Despesa",Fev!$F$5:$F$619,CPagar!$D433,Fev!$J$5:$J$619,"Não Pago")</f>
        <v>0</v>
      </c>
      <c r="G433" s="65">
        <f>SUMIFS(Mar!$I$5:$I$619,Mar!$S$5:$S$619,"Despesa",Mar!$F$5:$F$619,CPagar!$D433,Mar!$J$5:$J$619,"Não Pago")</f>
        <v>0</v>
      </c>
      <c r="H433" s="65">
        <f>SUMIFS(Abr!$I$5:$I$619,Abr!$S$5:$S$619,"Despesa",Abr!$F$5:$F$619,CPagar!$D433,Abr!$J$5:$J$619,"Não Pago")</f>
        <v>0</v>
      </c>
      <c r="I433" s="65">
        <f>SUMIFS(Mai!$I$5:$I$619,Mai!$S$5:$S$619,"Despesa",Mai!$F$5:$F$619,CPagar!$D433,Mai!$J$5:$J$619,"Não Pago")</f>
        <v>0</v>
      </c>
      <c r="J433" s="65">
        <f>SUMIFS(Jun!$I$5:$I$619,Jun!$S$5:$S$619,"Despesa",Jun!$F$5:$F$619,CPagar!$D433,Jun!$J$5:$J$619,"Não Pago")</f>
        <v>0</v>
      </c>
      <c r="K433" s="65">
        <f>SUMIFS(Jul!$I$5:$I$619,Jul!$S$5:$S$619,"Despesa",Jul!$F$5:$F$619,CPagar!$D433,Jul!$J$5:$J$619,"Não Pago")</f>
        <v>0</v>
      </c>
      <c r="L433" s="65">
        <f>SUMIFS(Ago!$I$5:$I$619,Ago!$S$5:$S$619,"Despesa",Ago!$F$5:$F$619,CPagar!$D433,Ago!$J$5:$J$619,"Não Pago")</f>
        <v>0</v>
      </c>
      <c r="M433" s="65">
        <f>SUMIFS(Set!$I$5:$I$619,Set!$S$5:$S$619,"Despesa",Set!$F$5:$F$619,CPagar!$D433,Set!$J$5:$J$619,"Não Pago")</f>
        <v>0</v>
      </c>
      <c r="N433" s="65">
        <f>SUMIFS(Out!$I$5:$I$619,Out!$S$5:$S$619,"Despesa",Out!$F$5:$F$619,CPagar!$D433,Out!$J$5:$J$619,"Não Pago")</f>
        <v>0</v>
      </c>
      <c r="O433" s="65">
        <f>SUMIFS(Nov!$I$5:$I$619,Nov!$S$5:$S$619,"Despesa",Nov!$F$5:$F$619,CPagar!$D433,Nov!$J$5:$J$619,"Não Pago")</f>
        <v>0</v>
      </c>
      <c r="P433" s="65">
        <f>SUMIFS(Dez!$I$5:$I$619,Dez!$S$5:$S$619,"Despesa",Dez!$F$5:$F$619,CPagar!$D433,Dez!$J$5:$J$619,"Não Pago")</f>
        <v>0</v>
      </c>
      <c r="Q433" s="62">
        <f t="shared" si="58"/>
        <v>0</v>
      </c>
    </row>
    <row r="434" spans="3:17" ht="28.5" customHeight="1" thickTop="1" thickBot="1" x14ac:dyDescent="0.25">
      <c r="C434" s="45" t="str">
        <f>'PC Despesas'!O29</f>
        <v>5.5.25</v>
      </c>
      <c r="D434" s="46" t="str">
        <f>VLOOKUP(C434,'PC Despesas'!$O$5:$P$103,2,FALSE)</f>
        <v>-</v>
      </c>
      <c r="E434" s="65">
        <f>SUMIFS(Jan!$I$5:$I$619,Jan!$S$5:$S$619,"Despesa",Jan!$F$5:$F$619,CPagar!$D434,Jan!$J$5:$J$619,"Não Pago")</f>
        <v>0</v>
      </c>
      <c r="F434" s="65">
        <f>SUMIFS(Fev!$I$5:$I$619,Fev!$S$5:$S$619,"Despesa",Fev!$F$5:$F$619,CPagar!$D434,Fev!$J$5:$J$619,"Não Pago")</f>
        <v>0</v>
      </c>
      <c r="G434" s="65">
        <f>SUMIFS(Mar!$I$5:$I$619,Mar!$S$5:$S$619,"Despesa",Mar!$F$5:$F$619,CPagar!$D434,Mar!$J$5:$J$619,"Não Pago")</f>
        <v>0</v>
      </c>
      <c r="H434" s="65">
        <f>SUMIFS(Abr!$I$5:$I$619,Abr!$S$5:$S$619,"Despesa",Abr!$F$5:$F$619,CPagar!$D434,Abr!$J$5:$J$619,"Não Pago")</f>
        <v>0</v>
      </c>
      <c r="I434" s="65">
        <f>SUMIFS(Mai!$I$5:$I$619,Mai!$S$5:$S$619,"Despesa",Mai!$F$5:$F$619,CPagar!$D434,Mai!$J$5:$J$619,"Não Pago")</f>
        <v>0</v>
      </c>
      <c r="J434" s="65">
        <f>SUMIFS(Jun!$I$5:$I$619,Jun!$S$5:$S$619,"Despesa",Jun!$F$5:$F$619,CPagar!$D434,Jun!$J$5:$J$619,"Não Pago")</f>
        <v>0</v>
      </c>
      <c r="K434" s="65">
        <f>SUMIFS(Jul!$I$5:$I$619,Jul!$S$5:$S$619,"Despesa",Jul!$F$5:$F$619,CPagar!$D434,Jul!$J$5:$J$619,"Não Pago")</f>
        <v>0</v>
      </c>
      <c r="L434" s="65">
        <f>SUMIFS(Ago!$I$5:$I$619,Ago!$S$5:$S$619,"Despesa",Ago!$F$5:$F$619,CPagar!$D434,Ago!$J$5:$J$619,"Não Pago")</f>
        <v>0</v>
      </c>
      <c r="M434" s="65">
        <f>SUMIFS(Set!$I$5:$I$619,Set!$S$5:$S$619,"Despesa",Set!$F$5:$F$619,CPagar!$D434,Set!$J$5:$J$619,"Não Pago")</f>
        <v>0</v>
      </c>
      <c r="N434" s="65">
        <f>SUMIFS(Out!$I$5:$I$619,Out!$S$5:$S$619,"Despesa",Out!$F$5:$F$619,CPagar!$D434,Out!$J$5:$J$619,"Não Pago")</f>
        <v>0</v>
      </c>
      <c r="O434" s="65">
        <f>SUMIFS(Nov!$I$5:$I$619,Nov!$S$5:$S$619,"Despesa",Nov!$F$5:$F$619,CPagar!$D434,Nov!$J$5:$J$619,"Não Pago")</f>
        <v>0</v>
      </c>
      <c r="P434" s="65">
        <f>SUMIFS(Dez!$I$5:$I$619,Dez!$S$5:$S$619,"Despesa",Dez!$F$5:$F$619,CPagar!$D434,Dez!$J$5:$J$619,"Não Pago")</f>
        <v>0</v>
      </c>
      <c r="Q434" s="62">
        <f t="shared" si="58"/>
        <v>0</v>
      </c>
    </row>
    <row r="435" spans="3:17" ht="28.5" customHeight="1" thickTop="1" thickBot="1" x14ac:dyDescent="0.25">
      <c r="C435" s="45" t="str">
        <f>'PC Despesas'!O30</f>
        <v>5.5.26</v>
      </c>
      <c r="D435" s="46" t="str">
        <f>VLOOKUP(C435,'PC Despesas'!$O$5:$P$103,2,FALSE)</f>
        <v>-</v>
      </c>
      <c r="E435" s="65">
        <f>SUMIFS(Jan!$I$5:$I$619,Jan!$S$5:$S$619,"Despesa",Jan!$F$5:$F$619,CPagar!$D435,Jan!$J$5:$J$619,"Não Pago")</f>
        <v>0</v>
      </c>
      <c r="F435" s="65">
        <f>SUMIFS(Fev!$I$5:$I$619,Fev!$S$5:$S$619,"Despesa",Fev!$F$5:$F$619,CPagar!$D435,Fev!$J$5:$J$619,"Não Pago")</f>
        <v>0</v>
      </c>
      <c r="G435" s="65">
        <f>SUMIFS(Mar!$I$5:$I$619,Mar!$S$5:$S$619,"Despesa",Mar!$F$5:$F$619,CPagar!$D435,Mar!$J$5:$J$619,"Não Pago")</f>
        <v>0</v>
      </c>
      <c r="H435" s="65">
        <f>SUMIFS(Abr!$I$5:$I$619,Abr!$S$5:$S$619,"Despesa",Abr!$F$5:$F$619,CPagar!$D435,Abr!$J$5:$J$619,"Não Pago")</f>
        <v>0</v>
      </c>
      <c r="I435" s="65">
        <f>SUMIFS(Mai!$I$5:$I$619,Mai!$S$5:$S$619,"Despesa",Mai!$F$5:$F$619,CPagar!$D435,Mai!$J$5:$J$619,"Não Pago")</f>
        <v>0</v>
      </c>
      <c r="J435" s="65">
        <f>SUMIFS(Jun!$I$5:$I$619,Jun!$S$5:$S$619,"Despesa",Jun!$F$5:$F$619,CPagar!$D435,Jun!$J$5:$J$619,"Não Pago")</f>
        <v>0</v>
      </c>
      <c r="K435" s="65">
        <f>SUMIFS(Jul!$I$5:$I$619,Jul!$S$5:$S$619,"Despesa",Jul!$F$5:$F$619,CPagar!$D435,Jul!$J$5:$J$619,"Não Pago")</f>
        <v>0</v>
      </c>
      <c r="L435" s="65">
        <f>SUMIFS(Ago!$I$5:$I$619,Ago!$S$5:$S$619,"Despesa",Ago!$F$5:$F$619,CPagar!$D435,Ago!$J$5:$J$619,"Não Pago")</f>
        <v>0</v>
      </c>
      <c r="M435" s="65">
        <f>SUMIFS(Set!$I$5:$I$619,Set!$S$5:$S$619,"Despesa",Set!$F$5:$F$619,CPagar!$D435,Set!$J$5:$J$619,"Não Pago")</f>
        <v>0</v>
      </c>
      <c r="N435" s="65">
        <f>SUMIFS(Out!$I$5:$I$619,Out!$S$5:$S$619,"Despesa",Out!$F$5:$F$619,CPagar!$D435,Out!$J$5:$J$619,"Não Pago")</f>
        <v>0</v>
      </c>
      <c r="O435" s="65">
        <f>SUMIFS(Nov!$I$5:$I$619,Nov!$S$5:$S$619,"Despesa",Nov!$F$5:$F$619,CPagar!$D435,Nov!$J$5:$J$619,"Não Pago")</f>
        <v>0</v>
      </c>
      <c r="P435" s="65">
        <f>SUMIFS(Dez!$I$5:$I$619,Dez!$S$5:$S$619,"Despesa",Dez!$F$5:$F$619,CPagar!$D435,Dez!$J$5:$J$619,"Não Pago")</f>
        <v>0</v>
      </c>
      <c r="Q435" s="62">
        <f t="shared" si="58"/>
        <v>0</v>
      </c>
    </row>
    <row r="436" spans="3:17" ht="28.5" customHeight="1" thickTop="1" thickBot="1" x14ac:dyDescent="0.25">
      <c r="C436" s="45" t="str">
        <f>'PC Despesas'!O31</f>
        <v>5.5.27</v>
      </c>
      <c r="D436" s="46" t="str">
        <f>VLOOKUP(C436,'PC Despesas'!$O$5:$P$103,2,FALSE)</f>
        <v>-</v>
      </c>
      <c r="E436" s="65">
        <f>SUMIFS(Jan!$I$5:$I$619,Jan!$S$5:$S$619,"Despesa",Jan!$F$5:$F$619,CPagar!$D436,Jan!$J$5:$J$619,"Não Pago")</f>
        <v>0</v>
      </c>
      <c r="F436" s="65">
        <f>SUMIFS(Fev!$I$5:$I$619,Fev!$S$5:$S$619,"Despesa",Fev!$F$5:$F$619,CPagar!$D436,Fev!$J$5:$J$619,"Não Pago")</f>
        <v>0</v>
      </c>
      <c r="G436" s="65">
        <f>SUMIFS(Mar!$I$5:$I$619,Mar!$S$5:$S$619,"Despesa",Mar!$F$5:$F$619,CPagar!$D436,Mar!$J$5:$J$619,"Não Pago")</f>
        <v>0</v>
      </c>
      <c r="H436" s="65">
        <f>SUMIFS(Abr!$I$5:$I$619,Abr!$S$5:$S$619,"Despesa",Abr!$F$5:$F$619,CPagar!$D436,Abr!$J$5:$J$619,"Não Pago")</f>
        <v>0</v>
      </c>
      <c r="I436" s="65">
        <f>SUMIFS(Mai!$I$5:$I$619,Mai!$S$5:$S$619,"Despesa",Mai!$F$5:$F$619,CPagar!$D436,Mai!$J$5:$J$619,"Não Pago")</f>
        <v>0</v>
      </c>
      <c r="J436" s="65">
        <f>SUMIFS(Jun!$I$5:$I$619,Jun!$S$5:$S$619,"Despesa",Jun!$F$5:$F$619,CPagar!$D436,Jun!$J$5:$J$619,"Não Pago")</f>
        <v>0</v>
      </c>
      <c r="K436" s="65">
        <f>SUMIFS(Jul!$I$5:$I$619,Jul!$S$5:$S$619,"Despesa",Jul!$F$5:$F$619,CPagar!$D436,Jul!$J$5:$J$619,"Não Pago")</f>
        <v>0</v>
      </c>
      <c r="L436" s="65">
        <f>SUMIFS(Ago!$I$5:$I$619,Ago!$S$5:$S$619,"Despesa",Ago!$F$5:$F$619,CPagar!$D436,Ago!$J$5:$J$619,"Não Pago")</f>
        <v>0</v>
      </c>
      <c r="M436" s="65">
        <f>SUMIFS(Set!$I$5:$I$619,Set!$S$5:$S$619,"Despesa",Set!$F$5:$F$619,CPagar!$D436,Set!$J$5:$J$619,"Não Pago")</f>
        <v>0</v>
      </c>
      <c r="N436" s="65">
        <f>SUMIFS(Out!$I$5:$I$619,Out!$S$5:$S$619,"Despesa",Out!$F$5:$F$619,CPagar!$D436,Out!$J$5:$J$619,"Não Pago")</f>
        <v>0</v>
      </c>
      <c r="O436" s="65">
        <f>SUMIFS(Nov!$I$5:$I$619,Nov!$S$5:$S$619,"Despesa",Nov!$F$5:$F$619,CPagar!$D436,Nov!$J$5:$J$619,"Não Pago")</f>
        <v>0</v>
      </c>
      <c r="P436" s="65">
        <f>SUMIFS(Dez!$I$5:$I$619,Dez!$S$5:$S$619,"Despesa",Dez!$F$5:$F$619,CPagar!$D436,Dez!$J$5:$J$619,"Não Pago")</f>
        <v>0</v>
      </c>
      <c r="Q436" s="62">
        <f t="shared" si="58"/>
        <v>0</v>
      </c>
    </row>
    <row r="437" spans="3:17" ht="28.5" customHeight="1" thickTop="1" thickBot="1" x14ac:dyDescent="0.25">
      <c r="C437" s="45" t="str">
        <f>'PC Despesas'!O32</f>
        <v>5.5.28</v>
      </c>
      <c r="D437" s="46" t="str">
        <f>VLOOKUP(C437,'PC Despesas'!$O$5:$P$103,2,FALSE)</f>
        <v>-</v>
      </c>
      <c r="E437" s="65">
        <f>SUMIFS(Jan!$I$5:$I$619,Jan!$S$5:$S$619,"Despesa",Jan!$F$5:$F$619,CPagar!$D437,Jan!$J$5:$J$619,"Não Pago")</f>
        <v>0</v>
      </c>
      <c r="F437" s="65">
        <f>SUMIFS(Fev!$I$5:$I$619,Fev!$S$5:$S$619,"Despesa",Fev!$F$5:$F$619,CPagar!$D437,Fev!$J$5:$J$619,"Não Pago")</f>
        <v>0</v>
      </c>
      <c r="G437" s="65">
        <f>SUMIFS(Mar!$I$5:$I$619,Mar!$S$5:$S$619,"Despesa",Mar!$F$5:$F$619,CPagar!$D437,Mar!$J$5:$J$619,"Não Pago")</f>
        <v>0</v>
      </c>
      <c r="H437" s="65">
        <f>SUMIFS(Abr!$I$5:$I$619,Abr!$S$5:$S$619,"Despesa",Abr!$F$5:$F$619,CPagar!$D437,Abr!$J$5:$J$619,"Não Pago")</f>
        <v>0</v>
      </c>
      <c r="I437" s="65">
        <f>SUMIFS(Mai!$I$5:$I$619,Mai!$S$5:$S$619,"Despesa",Mai!$F$5:$F$619,CPagar!$D437,Mai!$J$5:$J$619,"Não Pago")</f>
        <v>0</v>
      </c>
      <c r="J437" s="65">
        <f>SUMIFS(Jun!$I$5:$I$619,Jun!$S$5:$S$619,"Despesa",Jun!$F$5:$F$619,CPagar!$D437,Jun!$J$5:$J$619,"Não Pago")</f>
        <v>0</v>
      </c>
      <c r="K437" s="65">
        <f>SUMIFS(Jul!$I$5:$I$619,Jul!$S$5:$S$619,"Despesa",Jul!$F$5:$F$619,CPagar!$D437,Jul!$J$5:$J$619,"Não Pago")</f>
        <v>0</v>
      </c>
      <c r="L437" s="65">
        <f>SUMIFS(Ago!$I$5:$I$619,Ago!$S$5:$S$619,"Despesa",Ago!$F$5:$F$619,CPagar!$D437,Ago!$J$5:$J$619,"Não Pago")</f>
        <v>0</v>
      </c>
      <c r="M437" s="65">
        <f>SUMIFS(Set!$I$5:$I$619,Set!$S$5:$S$619,"Despesa",Set!$F$5:$F$619,CPagar!$D437,Set!$J$5:$J$619,"Não Pago")</f>
        <v>0</v>
      </c>
      <c r="N437" s="65">
        <f>SUMIFS(Out!$I$5:$I$619,Out!$S$5:$S$619,"Despesa",Out!$F$5:$F$619,CPagar!$D437,Out!$J$5:$J$619,"Não Pago")</f>
        <v>0</v>
      </c>
      <c r="O437" s="65">
        <f>SUMIFS(Nov!$I$5:$I$619,Nov!$S$5:$S$619,"Despesa",Nov!$F$5:$F$619,CPagar!$D437,Nov!$J$5:$J$619,"Não Pago")</f>
        <v>0</v>
      </c>
      <c r="P437" s="65">
        <f>SUMIFS(Dez!$I$5:$I$619,Dez!$S$5:$S$619,"Despesa",Dez!$F$5:$F$619,CPagar!$D437,Dez!$J$5:$J$619,"Não Pago")</f>
        <v>0</v>
      </c>
      <c r="Q437" s="62">
        <f t="shared" si="58"/>
        <v>0</v>
      </c>
    </row>
    <row r="438" spans="3:17" ht="28.5" customHeight="1" thickTop="1" thickBot="1" x14ac:dyDescent="0.25">
      <c r="C438" s="45" t="str">
        <f>'PC Despesas'!O33</f>
        <v>5.5.29</v>
      </c>
      <c r="D438" s="46" t="str">
        <f>VLOOKUP(C438,'PC Despesas'!$O$5:$P$103,2,FALSE)</f>
        <v>-</v>
      </c>
      <c r="E438" s="65">
        <f>SUMIFS(Jan!$I$5:$I$619,Jan!$S$5:$S$619,"Despesa",Jan!$F$5:$F$619,CPagar!$D438,Jan!$J$5:$J$619,"Não Pago")</f>
        <v>0</v>
      </c>
      <c r="F438" s="65">
        <f>SUMIFS(Fev!$I$5:$I$619,Fev!$S$5:$S$619,"Despesa",Fev!$F$5:$F$619,CPagar!$D438,Fev!$J$5:$J$619,"Não Pago")</f>
        <v>0</v>
      </c>
      <c r="G438" s="65">
        <f>SUMIFS(Mar!$I$5:$I$619,Mar!$S$5:$S$619,"Despesa",Mar!$F$5:$F$619,CPagar!$D438,Mar!$J$5:$J$619,"Não Pago")</f>
        <v>0</v>
      </c>
      <c r="H438" s="65">
        <f>SUMIFS(Abr!$I$5:$I$619,Abr!$S$5:$S$619,"Despesa",Abr!$F$5:$F$619,CPagar!$D438,Abr!$J$5:$J$619,"Não Pago")</f>
        <v>0</v>
      </c>
      <c r="I438" s="65">
        <f>SUMIFS(Mai!$I$5:$I$619,Mai!$S$5:$S$619,"Despesa",Mai!$F$5:$F$619,CPagar!$D438,Mai!$J$5:$J$619,"Não Pago")</f>
        <v>0</v>
      </c>
      <c r="J438" s="65">
        <f>SUMIFS(Jun!$I$5:$I$619,Jun!$S$5:$S$619,"Despesa",Jun!$F$5:$F$619,CPagar!$D438,Jun!$J$5:$J$619,"Não Pago")</f>
        <v>0</v>
      </c>
      <c r="K438" s="65">
        <f>SUMIFS(Jul!$I$5:$I$619,Jul!$S$5:$S$619,"Despesa",Jul!$F$5:$F$619,CPagar!$D438,Jul!$J$5:$J$619,"Não Pago")</f>
        <v>0</v>
      </c>
      <c r="L438" s="65">
        <f>SUMIFS(Ago!$I$5:$I$619,Ago!$S$5:$S$619,"Despesa",Ago!$F$5:$F$619,CPagar!$D438,Ago!$J$5:$J$619,"Não Pago")</f>
        <v>0</v>
      </c>
      <c r="M438" s="65">
        <f>SUMIFS(Set!$I$5:$I$619,Set!$S$5:$S$619,"Despesa",Set!$F$5:$F$619,CPagar!$D438,Set!$J$5:$J$619,"Não Pago")</f>
        <v>0</v>
      </c>
      <c r="N438" s="65">
        <f>SUMIFS(Out!$I$5:$I$619,Out!$S$5:$S$619,"Despesa",Out!$F$5:$F$619,CPagar!$D438,Out!$J$5:$J$619,"Não Pago")</f>
        <v>0</v>
      </c>
      <c r="O438" s="65">
        <f>SUMIFS(Nov!$I$5:$I$619,Nov!$S$5:$S$619,"Despesa",Nov!$F$5:$F$619,CPagar!$D438,Nov!$J$5:$J$619,"Não Pago")</f>
        <v>0</v>
      </c>
      <c r="P438" s="65">
        <f>SUMIFS(Dez!$I$5:$I$619,Dez!$S$5:$S$619,"Despesa",Dez!$F$5:$F$619,CPagar!$D438,Dez!$J$5:$J$619,"Não Pago")</f>
        <v>0</v>
      </c>
      <c r="Q438" s="62">
        <f t="shared" si="58"/>
        <v>0</v>
      </c>
    </row>
    <row r="439" spans="3:17" ht="28.5" customHeight="1" thickTop="1" thickBot="1" x14ac:dyDescent="0.25">
      <c r="C439" s="45" t="str">
        <f>'PC Despesas'!O34</f>
        <v>5.5.30</v>
      </c>
      <c r="D439" s="46" t="str">
        <f>VLOOKUP(C439,'PC Despesas'!$O$5:$P$103,2,FALSE)</f>
        <v>-</v>
      </c>
      <c r="E439" s="65">
        <f>SUMIFS(Jan!$I$5:$I$619,Jan!$S$5:$S$619,"Despesa",Jan!$F$5:$F$619,CPagar!$D439,Jan!$J$5:$J$619,"Não Pago")</f>
        <v>0</v>
      </c>
      <c r="F439" s="65">
        <f>SUMIFS(Fev!$I$5:$I$619,Fev!$S$5:$S$619,"Despesa",Fev!$F$5:$F$619,CPagar!$D439,Fev!$J$5:$J$619,"Não Pago")</f>
        <v>0</v>
      </c>
      <c r="G439" s="65">
        <f>SUMIFS(Mar!$I$5:$I$619,Mar!$S$5:$S$619,"Despesa",Mar!$F$5:$F$619,CPagar!$D439,Mar!$J$5:$J$619,"Não Pago")</f>
        <v>0</v>
      </c>
      <c r="H439" s="65">
        <f>SUMIFS(Abr!$I$5:$I$619,Abr!$S$5:$S$619,"Despesa",Abr!$F$5:$F$619,CPagar!$D439,Abr!$J$5:$J$619,"Não Pago")</f>
        <v>0</v>
      </c>
      <c r="I439" s="65">
        <f>SUMIFS(Mai!$I$5:$I$619,Mai!$S$5:$S$619,"Despesa",Mai!$F$5:$F$619,CPagar!$D439,Mai!$J$5:$J$619,"Não Pago")</f>
        <v>0</v>
      </c>
      <c r="J439" s="65">
        <f>SUMIFS(Jun!$I$5:$I$619,Jun!$S$5:$S$619,"Despesa",Jun!$F$5:$F$619,CPagar!$D439,Jun!$J$5:$J$619,"Não Pago")</f>
        <v>0</v>
      </c>
      <c r="K439" s="65">
        <f>SUMIFS(Jul!$I$5:$I$619,Jul!$S$5:$S$619,"Despesa",Jul!$F$5:$F$619,CPagar!$D439,Jul!$J$5:$J$619,"Não Pago")</f>
        <v>0</v>
      </c>
      <c r="L439" s="65">
        <f>SUMIFS(Ago!$I$5:$I$619,Ago!$S$5:$S$619,"Despesa",Ago!$F$5:$F$619,CPagar!$D439,Ago!$J$5:$J$619,"Não Pago")</f>
        <v>0</v>
      </c>
      <c r="M439" s="65">
        <f>SUMIFS(Set!$I$5:$I$619,Set!$S$5:$S$619,"Despesa",Set!$F$5:$F$619,CPagar!$D439,Set!$J$5:$J$619,"Não Pago")</f>
        <v>0</v>
      </c>
      <c r="N439" s="65">
        <f>SUMIFS(Out!$I$5:$I$619,Out!$S$5:$S$619,"Despesa",Out!$F$5:$F$619,CPagar!$D439,Out!$J$5:$J$619,"Não Pago")</f>
        <v>0</v>
      </c>
      <c r="O439" s="65">
        <f>SUMIFS(Nov!$I$5:$I$619,Nov!$S$5:$S$619,"Despesa",Nov!$F$5:$F$619,CPagar!$D439,Nov!$J$5:$J$619,"Não Pago")</f>
        <v>0</v>
      </c>
      <c r="P439" s="65">
        <f>SUMIFS(Dez!$I$5:$I$619,Dez!$S$5:$S$619,"Despesa",Dez!$F$5:$F$619,CPagar!$D439,Dez!$J$5:$J$619,"Não Pago")</f>
        <v>0</v>
      </c>
      <c r="Q439" s="62">
        <f t="shared" si="58"/>
        <v>0</v>
      </c>
    </row>
    <row r="440" spans="3:17" ht="28.5" customHeight="1" thickTop="1" thickBot="1" x14ac:dyDescent="0.25">
      <c r="C440" s="45" t="str">
        <f>'PC Despesas'!O35</f>
        <v>5.5.31</v>
      </c>
      <c r="D440" s="46" t="str">
        <f>VLOOKUP(C440,'PC Despesas'!$O$5:$P$103,2,FALSE)</f>
        <v>-</v>
      </c>
      <c r="E440" s="65">
        <f>SUMIFS(Jan!$I$5:$I$619,Jan!$S$5:$S$619,"Despesa",Jan!$F$5:$F$619,CPagar!$D440,Jan!$J$5:$J$619,"Não Pago")</f>
        <v>0</v>
      </c>
      <c r="F440" s="65">
        <f>SUMIFS(Fev!$I$5:$I$619,Fev!$S$5:$S$619,"Despesa",Fev!$F$5:$F$619,CPagar!$D440,Fev!$J$5:$J$619,"Não Pago")</f>
        <v>0</v>
      </c>
      <c r="G440" s="65">
        <f>SUMIFS(Mar!$I$5:$I$619,Mar!$S$5:$S$619,"Despesa",Mar!$F$5:$F$619,CPagar!$D440,Mar!$J$5:$J$619,"Não Pago")</f>
        <v>0</v>
      </c>
      <c r="H440" s="65">
        <f>SUMIFS(Abr!$I$5:$I$619,Abr!$S$5:$S$619,"Despesa",Abr!$F$5:$F$619,CPagar!$D440,Abr!$J$5:$J$619,"Não Pago")</f>
        <v>0</v>
      </c>
      <c r="I440" s="65">
        <f>SUMIFS(Mai!$I$5:$I$619,Mai!$S$5:$S$619,"Despesa",Mai!$F$5:$F$619,CPagar!$D440,Mai!$J$5:$J$619,"Não Pago")</f>
        <v>0</v>
      </c>
      <c r="J440" s="65">
        <f>SUMIFS(Jun!$I$5:$I$619,Jun!$S$5:$S$619,"Despesa",Jun!$F$5:$F$619,CPagar!$D440,Jun!$J$5:$J$619,"Não Pago")</f>
        <v>0</v>
      </c>
      <c r="K440" s="65">
        <f>SUMIFS(Jul!$I$5:$I$619,Jul!$S$5:$S$619,"Despesa",Jul!$F$5:$F$619,CPagar!$D440,Jul!$J$5:$J$619,"Não Pago")</f>
        <v>0</v>
      </c>
      <c r="L440" s="65">
        <f>SUMIFS(Ago!$I$5:$I$619,Ago!$S$5:$S$619,"Despesa",Ago!$F$5:$F$619,CPagar!$D440,Ago!$J$5:$J$619,"Não Pago")</f>
        <v>0</v>
      </c>
      <c r="M440" s="65">
        <f>SUMIFS(Set!$I$5:$I$619,Set!$S$5:$S$619,"Despesa",Set!$F$5:$F$619,CPagar!$D440,Set!$J$5:$J$619,"Não Pago")</f>
        <v>0</v>
      </c>
      <c r="N440" s="65">
        <f>SUMIFS(Out!$I$5:$I$619,Out!$S$5:$S$619,"Despesa",Out!$F$5:$F$619,CPagar!$D440,Out!$J$5:$J$619,"Não Pago")</f>
        <v>0</v>
      </c>
      <c r="O440" s="65">
        <f>SUMIFS(Nov!$I$5:$I$619,Nov!$S$5:$S$619,"Despesa",Nov!$F$5:$F$619,CPagar!$D440,Nov!$J$5:$J$619,"Não Pago")</f>
        <v>0</v>
      </c>
      <c r="P440" s="65">
        <f>SUMIFS(Dez!$I$5:$I$619,Dez!$S$5:$S$619,"Despesa",Dez!$F$5:$F$619,CPagar!$D440,Dez!$J$5:$J$619,"Não Pago")</f>
        <v>0</v>
      </c>
      <c r="Q440" s="62">
        <f t="shared" si="58"/>
        <v>0</v>
      </c>
    </row>
    <row r="441" spans="3:17" ht="28.5" customHeight="1" thickTop="1" thickBot="1" x14ac:dyDescent="0.25">
      <c r="C441" s="45" t="str">
        <f>'PC Despesas'!O36</f>
        <v>5.5.32</v>
      </c>
      <c r="D441" s="46" t="str">
        <f>VLOOKUP(C441,'PC Despesas'!$O$5:$P$103,2,FALSE)</f>
        <v>-</v>
      </c>
      <c r="E441" s="65">
        <f>SUMIFS(Jan!$I$5:$I$619,Jan!$S$5:$S$619,"Despesa",Jan!$F$5:$F$619,CPagar!$D441,Jan!$J$5:$J$619,"Não Pago")</f>
        <v>0</v>
      </c>
      <c r="F441" s="65">
        <f>SUMIFS(Fev!$I$5:$I$619,Fev!$S$5:$S$619,"Despesa",Fev!$F$5:$F$619,CPagar!$D441,Fev!$J$5:$J$619,"Não Pago")</f>
        <v>0</v>
      </c>
      <c r="G441" s="65">
        <f>SUMIFS(Mar!$I$5:$I$619,Mar!$S$5:$S$619,"Despesa",Mar!$F$5:$F$619,CPagar!$D441,Mar!$J$5:$J$619,"Não Pago")</f>
        <v>0</v>
      </c>
      <c r="H441" s="65">
        <f>SUMIFS(Abr!$I$5:$I$619,Abr!$S$5:$S$619,"Despesa",Abr!$F$5:$F$619,CPagar!$D441,Abr!$J$5:$J$619,"Não Pago")</f>
        <v>0</v>
      </c>
      <c r="I441" s="65">
        <f>SUMIFS(Mai!$I$5:$I$619,Mai!$S$5:$S$619,"Despesa",Mai!$F$5:$F$619,CPagar!$D441,Mai!$J$5:$J$619,"Não Pago")</f>
        <v>0</v>
      </c>
      <c r="J441" s="65">
        <f>SUMIFS(Jun!$I$5:$I$619,Jun!$S$5:$S$619,"Despesa",Jun!$F$5:$F$619,CPagar!$D441,Jun!$J$5:$J$619,"Não Pago")</f>
        <v>0</v>
      </c>
      <c r="K441" s="65">
        <f>SUMIFS(Jul!$I$5:$I$619,Jul!$S$5:$S$619,"Despesa",Jul!$F$5:$F$619,CPagar!$D441,Jul!$J$5:$J$619,"Não Pago")</f>
        <v>0</v>
      </c>
      <c r="L441" s="65">
        <f>SUMIFS(Ago!$I$5:$I$619,Ago!$S$5:$S$619,"Despesa",Ago!$F$5:$F$619,CPagar!$D441,Ago!$J$5:$J$619,"Não Pago")</f>
        <v>0</v>
      </c>
      <c r="M441" s="65">
        <f>SUMIFS(Set!$I$5:$I$619,Set!$S$5:$S$619,"Despesa",Set!$F$5:$F$619,CPagar!$D441,Set!$J$5:$J$619,"Não Pago")</f>
        <v>0</v>
      </c>
      <c r="N441" s="65">
        <f>SUMIFS(Out!$I$5:$I$619,Out!$S$5:$S$619,"Despesa",Out!$F$5:$F$619,CPagar!$D441,Out!$J$5:$J$619,"Não Pago")</f>
        <v>0</v>
      </c>
      <c r="O441" s="65">
        <f>SUMIFS(Nov!$I$5:$I$619,Nov!$S$5:$S$619,"Despesa",Nov!$F$5:$F$619,CPagar!$D441,Nov!$J$5:$J$619,"Não Pago")</f>
        <v>0</v>
      </c>
      <c r="P441" s="65">
        <f>SUMIFS(Dez!$I$5:$I$619,Dez!$S$5:$S$619,"Despesa",Dez!$F$5:$F$619,CPagar!$D441,Dez!$J$5:$J$619,"Não Pago")</f>
        <v>0</v>
      </c>
      <c r="Q441" s="62">
        <f t="shared" si="58"/>
        <v>0</v>
      </c>
    </row>
    <row r="442" spans="3:17" ht="28.5" customHeight="1" thickTop="1" thickBot="1" x14ac:dyDescent="0.25">
      <c r="C442" s="45" t="str">
        <f>'PC Despesas'!O37</f>
        <v>5.5.33</v>
      </c>
      <c r="D442" s="46" t="str">
        <f>VLOOKUP(C442,'PC Despesas'!$O$5:$P$103,2,FALSE)</f>
        <v>-</v>
      </c>
      <c r="E442" s="65">
        <f>SUMIFS(Jan!$I$5:$I$619,Jan!$S$5:$S$619,"Despesa",Jan!$F$5:$F$619,CPagar!$D442,Jan!$J$5:$J$619,"Não Pago")</f>
        <v>0</v>
      </c>
      <c r="F442" s="65">
        <f>SUMIFS(Fev!$I$5:$I$619,Fev!$S$5:$S$619,"Despesa",Fev!$F$5:$F$619,CPagar!$D442,Fev!$J$5:$J$619,"Não Pago")</f>
        <v>0</v>
      </c>
      <c r="G442" s="65">
        <f>SUMIFS(Mar!$I$5:$I$619,Mar!$S$5:$S$619,"Despesa",Mar!$F$5:$F$619,CPagar!$D442,Mar!$J$5:$J$619,"Não Pago")</f>
        <v>0</v>
      </c>
      <c r="H442" s="65">
        <f>SUMIFS(Abr!$I$5:$I$619,Abr!$S$5:$S$619,"Despesa",Abr!$F$5:$F$619,CPagar!$D442,Abr!$J$5:$J$619,"Não Pago")</f>
        <v>0</v>
      </c>
      <c r="I442" s="65">
        <f>SUMIFS(Mai!$I$5:$I$619,Mai!$S$5:$S$619,"Despesa",Mai!$F$5:$F$619,CPagar!$D442,Mai!$J$5:$J$619,"Não Pago")</f>
        <v>0</v>
      </c>
      <c r="J442" s="65">
        <f>SUMIFS(Jun!$I$5:$I$619,Jun!$S$5:$S$619,"Despesa",Jun!$F$5:$F$619,CPagar!$D442,Jun!$J$5:$J$619,"Não Pago")</f>
        <v>0</v>
      </c>
      <c r="K442" s="65">
        <f>SUMIFS(Jul!$I$5:$I$619,Jul!$S$5:$S$619,"Despesa",Jul!$F$5:$F$619,CPagar!$D442,Jul!$J$5:$J$619,"Não Pago")</f>
        <v>0</v>
      </c>
      <c r="L442" s="65">
        <f>SUMIFS(Ago!$I$5:$I$619,Ago!$S$5:$S$619,"Despesa",Ago!$F$5:$F$619,CPagar!$D442,Ago!$J$5:$J$619,"Não Pago")</f>
        <v>0</v>
      </c>
      <c r="M442" s="65">
        <f>SUMIFS(Set!$I$5:$I$619,Set!$S$5:$S$619,"Despesa",Set!$F$5:$F$619,CPagar!$D442,Set!$J$5:$J$619,"Não Pago")</f>
        <v>0</v>
      </c>
      <c r="N442" s="65">
        <f>SUMIFS(Out!$I$5:$I$619,Out!$S$5:$S$619,"Despesa",Out!$F$5:$F$619,CPagar!$D442,Out!$J$5:$J$619,"Não Pago")</f>
        <v>0</v>
      </c>
      <c r="O442" s="65">
        <f>SUMIFS(Nov!$I$5:$I$619,Nov!$S$5:$S$619,"Despesa",Nov!$F$5:$F$619,CPagar!$D442,Nov!$J$5:$J$619,"Não Pago")</f>
        <v>0</v>
      </c>
      <c r="P442" s="65">
        <f>SUMIFS(Dez!$I$5:$I$619,Dez!$S$5:$S$619,"Despesa",Dez!$F$5:$F$619,CPagar!$D442,Dez!$J$5:$J$619,"Não Pago")</f>
        <v>0</v>
      </c>
      <c r="Q442" s="62">
        <f t="shared" si="58"/>
        <v>0</v>
      </c>
    </row>
    <row r="443" spans="3:17" ht="28.5" customHeight="1" thickTop="1" thickBot="1" x14ac:dyDescent="0.25">
      <c r="C443" s="45" t="str">
        <f>'PC Despesas'!O38</f>
        <v>5.5.34</v>
      </c>
      <c r="D443" s="46" t="str">
        <f>VLOOKUP(C443,'PC Despesas'!$O$5:$P$103,2,FALSE)</f>
        <v>-</v>
      </c>
      <c r="E443" s="65">
        <f>SUMIFS(Jan!$I$5:$I$619,Jan!$S$5:$S$619,"Despesa",Jan!$F$5:$F$619,CPagar!$D443,Jan!$J$5:$J$619,"Não Pago")</f>
        <v>0</v>
      </c>
      <c r="F443" s="65">
        <f>SUMIFS(Fev!$I$5:$I$619,Fev!$S$5:$S$619,"Despesa",Fev!$F$5:$F$619,CPagar!$D443,Fev!$J$5:$J$619,"Não Pago")</f>
        <v>0</v>
      </c>
      <c r="G443" s="65">
        <f>SUMIFS(Mar!$I$5:$I$619,Mar!$S$5:$S$619,"Despesa",Mar!$F$5:$F$619,CPagar!$D443,Mar!$J$5:$J$619,"Não Pago")</f>
        <v>0</v>
      </c>
      <c r="H443" s="65">
        <f>SUMIFS(Abr!$I$5:$I$619,Abr!$S$5:$S$619,"Despesa",Abr!$F$5:$F$619,CPagar!$D443,Abr!$J$5:$J$619,"Não Pago")</f>
        <v>0</v>
      </c>
      <c r="I443" s="65">
        <f>SUMIFS(Mai!$I$5:$I$619,Mai!$S$5:$S$619,"Despesa",Mai!$F$5:$F$619,CPagar!$D443,Mai!$J$5:$J$619,"Não Pago")</f>
        <v>0</v>
      </c>
      <c r="J443" s="65">
        <f>SUMIFS(Jun!$I$5:$I$619,Jun!$S$5:$S$619,"Despesa",Jun!$F$5:$F$619,CPagar!$D443,Jun!$J$5:$J$619,"Não Pago")</f>
        <v>0</v>
      </c>
      <c r="K443" s="65">
        <f>SUMIFS(Jul!$I$5:$I$619,Jul!$S$5:$S$619,"Despesa",Jul!$F$5:$F$619,CPagar!$D443,Jul!$J$5:$J$619,"Não Pago")</f>
        <v>0</v>
      </c>
      <c r="L443" s="65">
        <f>SUMIFS(Ago!$I$5:$I$619,Ago!$S$5:$S$619,"Despesa",Ago!$F$5:$F$619,CPagar!$D443,Ago!$J$5:$J$619,"Não Pago")</f>
        <v>0</v>
      </c>
      <c r="M443" s="65">
        <f>SUMIFS(Set!$I$5:$I$619,Set!$S$5:$S$619,"Despesa",Set!$F$5:$F$619,CPagar!$D443,Set!$J$5:$J$619,"Não Pago")</f>
        <v>0</v>
      </c>
      <c r="N443" s="65">
        <f>SUMIFS(Out!$I$5:$I$619,Out!$S$5:$S$619,"Despesa",Out!$F$5:$F$619,CPagar!$D443,Out!$J$5:$J$619,"Não Pago")</f>
        <v>0</v>
      </c>
      <c r="O443" s="65">
        <f>SUMIFS(Nov!$I$5:$I$619,Nov!$S$5:$S$619,"Despesa",Nov!$F$5:$F$619,CPagar!$D443,Nov!$J$5:$J$619,"Não Pago")</f>
        <v>0</v>
      </c>
      <c r="P443" s="65">
        <f>SUMIFS(Dez!$I$5:$I$619,Dez!$S$5:$S$619,"Despesa",Dez!$F$5:$F$619,CPagar!$D443,Dez!$J$5:$J$619,"Não Pago")</f>
        <v>0</v>
      </c>
      <c r="Q443" s="62">
        <f t="shared" si="58"/>
        <v>0</v>
      </c>
    </row>
    <row r="444" spans="3:17" ht="28.5" customHeight="1" thickTop="1" thickBot="1" x14ac:dyDescent="0.25">
      <c r="C444" s="45" t="str">
        <f>'PC Despesas'!O39</f>
        <v>5.5.35</v>
      </c>
      <c r="D444" s="46" t="str">
        <f>VLOOKUP(C444,'PC Despesas'!$O$5:$P$103,2,FALSE)</f>
        <v>-</v>
      </c>
      <c r="E444" s="65">
        <f>SUMIFS(Jan!$I$5:$I$619,Jan!$S$5:$S$619,"Despesa",Jan!$F$5:$F$619,CPagar!$D444,Jan!$J$5:$J$619,"Não Pago")</f>
        <v>0</v>
      </c>
      <c r="F444" s="65">
        <f>SUMIFS(Fev!$I$5:$I$619,Fev!$S$5:$S$619,"Despesa",Fev!$F$5:$F$619,CPagar!$D444,Fev!$J$5:$J$619,"Não Pago")</f>
        <v>0</v>
      </c>
      <c r="G444" s="65">
        <f>SUMIFS(Mar!$I$5:$I$619,Mar!$S$5:$S$619,"Despesa",Mar!$F$5:$F$619,CPagar!$D444,Mar!$J$5:$J$619,"Não Pago")</f>
        <v>0</v>
      </c>
      <c r="H444" s="65">
        <f>SUMIFS(Abr!$I$5:$I$619,Abr!$S$5:$S$619,"Despesa",Abr!$F$5:$F$619,CPagar!$D444,Abr!$J$5:$J$619,"Não Pago")</f>
        <v>0</v>
      </c>
      <c r="I444" s="65">
        <f>SUMIFS(Mai!$I$5:$I$619,Mai!$S$5:$S$619,"Despesa",Mai!$F$5:$F$619,CPagar!$D444,Mai!$J$5:$J$619,"Não Pago")</f>
        <v>0</v>
      </c>
      <c r="J444" s="65">
        <f>SUMIFS(Jun!$I$5:$I$619,Jun!$S$5:$S$619,"Despesa",Jun!$F$5:$F$619,CPagar!$D444,Jun!$J$5:$J$619,"Não Pago")</f>
        <v>0</v>
      </c>
      <c r="K444" s="65">
        <f>SUMIFS(Jul!$I$5:$I$619,Jul!$S$5:$S$619,"Despesa",Jul!$F$5:$F$619,CPagar!$D444,Jul!$J$5:$J$619,"Não Pago")</f>
        <v>0</v>
      </c>
      <c r="L444" s="65">
        <f>SUMIFS(Ago!$I$5:$I$619,Ago!$S$5:$S$619,"Despesa",Ago!$F$5:$F$619,CPagar!$D444,Ago!$J$5:$J$619,"Não Pago")</f>
        <v>0</v>
      </c>
      <c r="M444" s="65">
        <f>SUMIFS(Set!$I$5:$I$619,Set!$S$5:$S$619,"Despesa",Set!$F$5:$F$619,CPagar!$D444,Set!$J$5:$J$619,"Não Pago")</f>
        <v>0</v>
      </c>
      <c r="N444" s="65">
        <f>SUMIFS(Out!$I$5:$I$619,Out!$S$5:$S$619,"Despesa",Out!$F$5:$F$619,CPagar!$D444,Out!$J$5:$J$619,"Não Pago")</f>
        <v>0</v>
      </c>
      <c r="O444" s="65">
        <f>SUMIFS(Nov!$I$5:$I$619,Nov!$S$5:$S$619,"Despesa",Nov!$F$5:$F$619,CPagar!$D444,Nov!$J$5:$J$619,"Não Pago")</f>
        <v>0</v>
      </c>
      <c r="P444" s="65">
        <f>SUMIFS(Dez!$I$5:$I$619,Dez!$S$5:$S$619,"Despesa",Dez!$F$5:$F$619,CPagar!$D444,Dez!$J$5:$J$619,"Não Pago")</f>
        <v>0</v>
      </c>
      <c r="Q444" s="62">
        <f t="shared" si="58"/>
        <v>0</v>
      </c>
    </row>
    <row r="445" spans="3:17" ht="28.5" customHeight="1" thickTop="1" thickBot="1" x14ac:dyDescent="0.25">
      <c r="C445" s="45" t="str">
        <f>'PC Despesas'!O40</f>
        <v>5.5.36</v>
      </c>
      <c r="D445" s="46" t="str">
        <f>VLOOKUP(C445,'PC Despesas'!$O$5:$P$103,2,FALSE)</f>
        <v>-</v>
      </c>
      <c r="E445" s="65">
        <f>SUMIFS(Jan!$I$5:$I$619,Jan!$S$5:$S$619,"Despesa",Jan!$F$5:$F$619,CPagar!$D445,Jan!$J$5:$J$619,"Não Pago")</f>
        <v>0</v>
      </c>
      <c r="F445" s="65">
        <f>SUMIFS(Fev!$I$5:$I$619,Fev!$S$5:$S$619,"Despesa",Fev!$F$5:$F$619,CPagar!$D445,Fev!$J$5:$J$619,"Não Pago")</f>
        <v>0</v>
      </c>
      <c r="G445" s="65">
        <f>SUMIFS(Mar!$I$5:$I$619,Mar!$S$5:$S$619,"Despesa",Mar!$F$5:$F$619,CPagar!$D445,Mar!$J$5:$J$619,"Não Pago")</f>
        <v>0</v>
      </c>
      <c r="H445" s="65">
        <f>SUMIFS(Abr!$I$5:$I$619,Abr!$S$5:$S$619,"Despesa",Abr!$F$5:$F$619,CPagar!$D445,Abr!$J$5:$J$619,"Não Pago")</f>
        <v>0</v>
      </c>
      <c r="I445" s="65">
        <f>SUMIFS(Mai!$I$5:$I$619,Mai!$S$5:$S$619,"Despesa",Mai!$F$5:$F$619,CPagar!$D445,Mai!$J$5:$J$619,"Não Pago")</f>
        <v>0</v>
      </c>
      <c r="J445" s="65">
        <f>SUMIFS(Jun!$I$5:$I$619,Jun!$S$5:$S$619,"Despesa",Jun!$F$5:$F$619,CPagar!$D445,Jun!$J$5:$J$619,"Não Pago")</f>
        <v>0</v>
      </c>
      <c r="K445" s="65">
        <f>SUMIFS(Jul!$I$5:$I$619,Jul!$S$5:$S$619,"Despesa",Jul!$F$5:$F$619,CPagar!$D445,Jul!$J$5:$J$619,"Não Pago")</f>
        <v>0</v>
      </c>
      <c r="L445" s="65">
        <f>SUMIFS(Ago!$I$5:$I$619,Ago!$S$5:$S$619,"Despesa",Ago!$F$5:$F$619,CPagar!$D445,Ago!$J$5:$J$619,"Não Pago")</f>
        <v>0</v>
      </c>
      <c r="M445" s="65">
        <f>SUMIFS(Set!$I$5:$I$619,Set!$S$5:$S$619,"Despesa",Set!$F$5:$F$619,CPagar!$D445,Set!$J$5:$J$619,"Não Pago")</f>
        <v>0</v>
      </c>
      <c r="N445" s="65">
        <f>SUMIFS(Out!$I$5:$I$619,Out!$S$5:$S$619,"Despesa",Out!$F$5:$F$619,CPagar!$D445,Out!$J$5:$J$619,"Não Pago")</f>
        <v>0</v>
      </c>
      <c r="O445" s="65">
        <f>SUMIFS(Nov!$I$5:$I$619,Nov!$S$5:$S$619,"Despesa",Nov!$F$5:$F$619,CPagar!$D445,Nov!$J$5:$J$619,"Não Pago")</f>
        <v>0</v>
      </c>
      <c r="P445" s="65">
        <f>SUMIFS(Dez!$I$5:$I$619,Dez!$S$5:$S$619,"Despesa",Dez!$F$5:$F$619,CPagar!$D445,Dez!$J$5:$J$619,"Não Pago")</f>
        <v>0</v>
      </c>
      <c r="Q445" s="62">
        <f t="shared" si="58"/>
        <v>0</v>
      </c>
    </row>
    <row r="446" spans="3:17" ht="28.5" customHeight="1" thickTop="1" thickBot="1" x14ac:dyDescent="0.25">
      <c r="C446" s="45" t="str">
        <f>'PC Despesas'!O41</f>
        <v>5.5.37</v>
      </c>
      <c r="D446" s="46" t="str">
        <f>VLOOKUP(C446,'PC Despesas'!$O$5:$P$103,2,FALSE)</f>
        <v>-</v>
      </c>
      <c r="E446" s="65">
        <f>SUMIFS(Jan!$I$5:$I$619,Jan!$S$5:$S$619,"Despesa",Jan!$F$5:$F$619,CPagar!$D446,Jan!$J$5:$J$619,"Não Pago")</f>
        <v>0</v>
      </c>
      <c r="F446" s="65">
        <f>SUMIFS(Fev!$I$5:$I$619,Fev!$S$5:$S$619,"Despesa",Fev!$F$5:$F$619,CPagar!$D446,Fev!$J$5:$J$619,"Não Pago")</f>
        <v>0</v>
      </c>
      <c r="G446" s="65">
        <f>SUMIFS(Mar!$I$5:$I$619,Mar!$S$5:$S$619,"Despesa",Mar!$F$5:$F$619,CPagar!$D446,Mar!$J$5:$J$619,"Não Pago")</f>
        <v>0</v>
      </c>
      <c r="H446" s="65">
        <f>SUMIFS(Abr!$I$5:$I$619,Abr!$S$5:$S$619,"Despesa",Abr!$F$5:$F$619,CPagar!$D446,Abr!$J$5:$J$619,"Não Pago")</f>
        <v>0</v>
      </c>
      <c r="I446" s="65">
        <f>SUMIFS(Mai!$I$5:$I$619,Mai!$S$5:$S$619,"Despesa",Mai!$F$5:$F$619,CPagar!$D446,Mai!$J$5:$J$619,"Não Pago")</f>
        <v>0</v>
      </c>
      <c r="J446" s="65">
        <f>SUMIFS(Jun!$I$5:$I$619,Jun!$S$5:$S$619,"Despesa",Jun!$F$5:$F$619,CPagar!$D446,Jun!$J$5:$J$619,"Não Pago")</f>
        <v>0</v>
      </c>
      <c r="K446" s="65">
        <f>SUMIFS(Jul!$I$5:$I$619,Jul!$S$5:$S$619,"Despesa",Jul!$F$5:$F$619,CPagar!$D446,Jul!$J$5:$J$619,"Não Pago")</f>
        <v>0</v>
      </c>
      <c r="L446" s="65">
        <f>SUMIFS(Ago!$I$5:$I$619,Ago!$S$5:$S$619,"Despesa",Ago!$F$5:$F$619,CPagar!$D446,Ago!$J$5:$J$619,"Não Pago")</f>
        <v>0</v>
      </c>
      <c r="M446" s="65">
        <f>SUMIFS(Set!$I$5:$I$619,Set!$S$5:$S$619,"Despesa",Set!$F$5:$F$619,CPagar!$D446,Set!$J$5:$J$619,"Não Pago")</f>
        <v>0</v>
      </c>
      <c r="N446" s="65">
        <f>SUMIFS(Out!$I$5:$I$619,Out!$S$5:$S$619,"Despesa",Out!$F$5:$F$619,CPagar!$D446,Out!$J$5:$J$619,"Não Pago")</f>
        <v>0</v>
      </c>
      <c r="O446" s="65">
        <f>SUMIFS(Nov!$I$5:$I$619,Nov!$S$5:$S$619,"Despesa",Nov!$F$5:$F$619,CPagar!$D446,Nov!$J$5:$J$619,"Não Pago")</f>
        <v>0</v>
      </c>
      <c r="P446" s="65">
        <f>SUMIFS(Dez!$I$5:$I$619,Dez!$S$5:$S$619,"Despesa",Dez!$F$5:$F$619,CPagar!$D446,Dez!$J$5:$J$619,"Não Pago")</f>
        <v>0</v>
      </c>
      <c r="Q446" s="62">
        <f t="shared" si="58"/>
        <v>0</v>
      </c>
    </row>
    <row r="447" spans="3:17" ht="28.5" customHeight="1" thickTop="1" thickBot="1" x14ac:dyDescent="0.25">
      <c r="C447" s="45" t="str">
        <f>'PC Despesas'!O42</f>
        <v>5.5.38</v>
      </c>
      <c r="D447" s="46" t="str">
        <f>VLOOKUP(C447,'PC Despesas'!$O$5:$P$103,2,FALSE)</f>
        <v>-</v>
      </c>
      <c r="E447" s="65">
        <f>SUMIFS(Jan!$I$5:$I$619,Jan!$S$5:$S$619,"Despesa",Jan!$F$5:$F$619,CPagar!$D447,Jan!$J$5:$J$619,"Não Pago")</f>
        <v>0</v>
      </c>
      <c r="F447" s="65">
        <f>SUMIFS(Fev!$I$5:$I$619,Fev!$S$5:$S$619,"Despesa",Fev!$F$5:$F$619,CPagar!$D447,Fev!$J$5:$J$619,"Não Pago")</f>
        <v>0</v>
      </c>
      <c r="G447" s="65">
        <f>SUMIFS(Mar!$I$5:$I$619,Mar!$S$5:$S$619,"Despesa",Mar!$F$5:$F$619,CPagar!$D447,Mar!$J$5:$J$619,"Não Pago")</f>
        <v>0</v>
      </c>
      <c r="H447" s="65">
        <f>SUMIFS(Abr!$I$5:$I$619,Abr!$S$5:$S$619,"Despesa",Abr!$F$5:$F$619,CPagar!$D447,Abr!$J$5:$J$619,"Não Pago")</f>
        <v>0</v>
      </c>
      <c r="I447" s="65">
        <f>SUMIFS(Mai!$I$5:$I$619,Mai!$S$5:$S$619,"Despesa",Mai!$F$5:$F$619,CPagar!$D447,Mai!$J$5:$J$619,"Não Pago")</f>
        <v>0</v>
      </c>
      <c r="J447" s="65">
        <f>SUMIFS(Jun!$I$5:$I$619,Jun!$S$5:$S$619,"Despesa",Jun!$F$5:$F$619,CPagar!$D447,Jun!$J$5:$J$619,"Não Pago")</f>
        <v>0</v>
      </c>
      <c r="K447" s="65">
        <f>SUMIFS(Jul!$I$5:$I$619,Jul!$S$5:$S$619,"Despesa",Jul!$F$5:$F$619,CPagar!$D447,Jul!$J$5:$J$619,"Não Pago")</f>
        <v>0</v>
      </c>
      <c r="L447" s="65">
        <f>SUMIFS(Ago!$I$5:$I$619,Ago!$S$5:$S$619,"Despesa",Ago!$F$5:$F$619,CPagar!$D447,Ago!$J$5:$J$619,"Não Pago")</f>
        <v>0</v>
      </c>
      <c r="M447" s="65">
        <f>SUMIFS(Set!$I$5:$I$619,Set!$S$5:$S$619,"Despesa",Set!$F$5:$F$619,CPagar!$D447,Set!$J$5:$J$619,"Não Pago")</f>
        <v>0</v>
      </c>
      <c r="N447" s="65">
        <f>SUMIFS(Out!$I$5:$I$619,Out!$S$5:$S$619,"Despesa",Out!$F$5:$F$619,CPagar!$D447,Out!$J$5:$J$619,"Não Pago")</f>
        <v>0</v>
      </c>
      <c r="O447" s="65">
        <f>SUMIFS(Nov!$I$5:$I$619,Nov!$S$5:$S$619,"Despesa",Nov!$F$5:$F$619,CPagar!$D447,Nov!$J$5:$J$619,"Não Pago")</f>
        <v>0</v>
      </c>
      <c r="P447" s="65">
        <f>SUMIFS(Dez!$I$5:$I$619,Dez!$S$5:$S$619,"Despesa",Dez!$F$5:$F$619,CPagar!$D447,Dez!$J$5:$J$619,"Não Pago")</f>
        <v>0</v>
      </c>
      <c r="Q447" s="62">
        <f t="shared" si="58"/>
        <v>0</v>
      </c>
    </row>
    <row r="448" spans="3:17" ht="28.5" customHeight="1" thickTop="1" thickBot="1" x14ac:dyDescent="0.25">
      <c r="C448" s="45" t="str">
        <f>'PC Despesas'!O43</f>
        <v>5.5.39</v>
      </c>
      <c r="D448" s="46" t="str">
        <f>VLOOKUP(C448,'PC Despesas'!$O$5:$P$103,2,FALSE)</f>
        <v>-</v>
      </c>
      <c r="E448" s="65">
        <f>SUMIFS(Jan!$I$5:$I$619,Jan!$S$5:$S$619,"Despesa",Jan!$F$5:$F$619,CPagar!$D448,Jan!$J$5:$J$619,"Não Pago")</f>
        <v>0</v>
      </c>
      <c r="F448" s="65">
        <f>SUMIFS(Fev!$I$5:$I$619,Fev!$S$5:$S$619,"Despesa",Fev!$F$5:$F$619,CPagar!$D448,Fev!$J$5:$J$619,"Não Pago")</f>
        <v>0</v>
      </c>
      <c r="G448" s="65">
        <f>SUMIFS(Mar!$I$5:$I$619,Mar!$S$5:$S$619,"Despesa",Mar!$F$5:$F$619,CPagar!$D448,Mar!$J$5:$J$619,"Não Pago")</f>
        <v>0</v>
      </c>
      <c r="H448" s="65">
        <f>SUMIFS(Abr!$I$5:$I$619,Abr!$S$5:$S$619,"Despesa",Abr!$F$5:$F$619,CPagar!$D448,Abr!$J$5:$J$619,"Não Pago")</f>
        <v>0</v>
      </c>
      <c r="I448" s="65">
        <f>SUMIFS(Mai!$I$5:$I$619,Mai!$S$5:$S$619,"Despesa",Mai!$F$5:$F$619,CPagar!$D448,Mai!$J$5:$J$619,"Não Pago")</f>
        <v>0</v>
      </c>
      <c r="J448" s="65">
        <f>SUMIFS(Jun!$I$5:$I$619,Jun!$S$5:$S$619,"Despesa",Jun!$F$5:$F$619,CPagar!$D448,Jun!$J$5:$J$619,"Não Pago")</f>
        <v>0</v>
      </c>
      <c r="K448" s="65">
        <f>SUMIFS(Jul!$I$5:$I$619,Jul!$S$5:$S$619,"Despesa",Jul!$F$5:$F$619,CPagar!$D448,Jul!$J$5:$J$619,"Não Pago")</f>
        <v>0</v>
      </c>
      <c r="L448" s="65">
        <f>SUMIFS(Ago!$I$5:$I$619,Ago!$S$5:$S$619,"Despesa",Ago!$F$5:$F$619,CPagar!$D448,Ago!$J$5:$J$619,"Não Pago")</f>
        <v>0</v>
      </c>
      <c r="M448" s="65">
        <f>SUMIFS(Set!$I$5:$I$619,Set!$S$5:$S$619,"Despesa",Set!$F$5:$F$619,CPagar!$D448,Set!$J$5:$J$619,"Não Pago")</f>
        <v>0</v>
      </c>
      <c r="N448" s="65">
        <f>SUMIFS(Out!$I$5:$I$619,Out!$S$5:$S$619,"Despesa",Out!$F$5:$F$619,CPagar!$D448,Out!$J$5:$J$619,"Não Pago")</f>
        <v>0</v>
      </c>
      <c r="O448" s="65">
        <f>SUMIFS(Nov!$I$5:$I$619,Nov!$S$5:$S$619,"Despesa",Nov!$F$5:$F$619,CPagar!$D448,Nov!$J$5:$J$619,"Não Pago")</f>
        <v>0</v>
      </c>
      <c r="P448" s="65">
        <f>SUMIFS(Dez!$I$5:$I$619,Dez!$S$5:$S$619,"Despesa",Dez!$F$5:$F$619,CPagar!$D448,Dez!$J$5:$J$619,"Não Pago")</f>
        <v>0</v>
      </c>
      <c r="Q448" s="62">
        <f t="shared" si="58"/>
        <v>0</v>
      </c>
    </row>
    <row r="449" spans="3:17" ht="28.5" customHeight="1" thickTop="1" thickBot="1" x14ac:dyDescent="0.25">
      <c r="C449" s="45" t="str">
        <f>'PC Despesas'!O44</f>
        <v>5.5.40</v>
      </c>
      <c r="D449" s="46" t="str">
        <f>VLOOKUP(C449,'PC Despesas'!$O$5:$P$103,2,FALSE)</f>
        <v>-</v>
      </c>
      <c r="E449" s="65">
        <f>SUMIFS(Jan!$I$5:$I$619,Jan!$S$5:$S$619,"Despesa",Jan!$F$5:$F$619,CPagar!$D449,Jan!$J$5:$J$619,"Não Pago")</f>
        <v>0</v>
      </c>
      <c r="F449" s="65">
        <f>SUMIFS(Fev!$I$5:$I$619,Fev!$S$5:$S$619,"Despesa",Fev!$F$5:$F$619,CPagar!$D449,Fev!$J$5:$J$619,"Não Pago")</f>
        <v>0</v>
      </c>
      <c r="G449" s="65">
        <f>SUMIFS(Mar!$I$5:$I$619,Mar!$S$5:$S$619,"Despesa",Mar!$F$5:$F$619,CPagar!$D449,Mar!$J$5:$J$619,"Não Pago")</f>
        <v>0</v>
      </c>
      <c r="H449" s="65">
        <f>SUMIFS(Abr!$I$5:$I$619,Abr!$S$5:$S$619,"Despesa",Abr!$F$5:$F$619,CPagar!$D449,Abr!$J$5:$J$619,"Não Pago")</f>
        <v>0</v>
      </c>
      <c r="I449" s="65">
        <f>SUMIFS(Mai!$I$5:$I$619,Mai!$S$5:$S$619,"Despesa",Mai!$F$5:$F$619,CPagar!$D449,Mai!$J$5:$J$619,"Não Pago")</f>
        <v>0</v>
      </c>
      <c r="J449" s="65">
        <f>SUMIFS(Jun!$I$5:$I$619,Jun!$S$5:$S$619,"Despesa",Jun!$F$5:$F$619,CPagar!$D449,Jun!$J$5:$J$619,"Não Pago")</f>
        <v>0</v>
      </c>
      <c r="K449" s="65">
        <f>SUMIFS(Jul!$I$5:$I$619,Jul!$S$5:$S$619,"Despesa",Jul!$F$5:$F$619,CPagar!$D449,Jul!$J$5:$J$619,"Não Pago")</f>
        <v>0</v>
      </c>
      <c r="L449" s="65">
        <f>SUMIFS(Ago!$I$5:$I$619,Ago!$S$5:$S$619,"Despesa",Ago!$F$5:$F$619,CPagar!$D449,Ago!$J$5:$J$619,"Não Pago")</f>
        <v>0</v>
      </c>
      <c r="M449" s="65">
        <f>SUMIFS(Set!$I$5:$I$619,Set!$S$5:$S$619,"Despesa",Set!$F$5:$F$619,CPagar!$D449,Set!$J$5:$J$619,"Não Pago")</f>
        <v>0</v>
      </c>
      <c r="N449" s="65">
        <f>SUMIFS(Out!$I$5:$I$619,Out!$S$5:$S$619,"Despesa",Out!$F$5:$F$619,CPagar!$D449,Out!$J$5:$J$619,"Não Pago")</f>
        <v>0</v>
      </c>
      <c r="O449" s="65">
        <f>SUMIFS(Nov!$I$5:$I$619,Nov!$S$5:$S$619,"Despesa",Nov!$F$5:$F$619,CPagar!$D449,Nov!$J$5:$J$619,"Não Pago")</f>
        <v>0</v>
      </c>
      <c r="P449" s="65">
        <f>SUMIFS(Dez!$I$5:$I$619,Dez!$S$5:$S$619,"Despesa",Dez!$F$5:$F$619,CPagar!$D449,Dez!$J$5:$J$619,"Não Pago")</f>
        <v>0</v>
      </c>
      <c r="Q449" s="62">
        <f t="shared" si="58"/>
        <v>0</v>
      </c>
    </row>
    <row r="450" spans="3:17" ht="28.5" customHeight="1" thickTop="1" thickBot="1" x14ac:dyDescent="0.25">
      <c r="C450" s="45" t="str">
        <f>'PC Despesas'!O45</f>
        <v>5.5.41</v>
      </c>
      <c r="D450" s="46" t="str">
        <f>VLOOKUP(C450,'PC Despesas'!$O$5:$P$103,2,FALSE)</f>
        <v>-</v>
      </c>
      <c r="E450" s="65">
        <f>SUMIFS(Jan!$I$5:$I$619,Jan!$S$5:$S$619,"Despesa",Jan!$F$5:$F$619,CPagar!$D450,Jan!$J$5:$J$619,"Não Pago")</f>
        <v>0</v>
      </c>
      <c r="F450" s="65">
        <f>SUMIFS(Fev!$I$5:$I$619,Fev!$S$5:$S$619,"Despesa",Fev!$F$5:$F$619,CPagar!$D450,Fev!$J$5:$J$619,"Não Pago")</f>
        <v>0</v>
      </c>
      <c r="G450" s="65">
        <f>SUMIFS(Mar!$I$5:$I$619,Mar!$S$5:$S$619,"Despesa",Mar!$F$5:$F$619,CPagar!$D450,Mar!$J$5:$J$619,"Não Pago")</f>
        <v>0</v>
      </c>
      <c r="H450" s="65">
        <f>SUMIFS(Abr!$I$5:$I$619,Abr!$S$5:$S$619,"Despesa",Abr!$F$5:$F$619,CPagar!$D450,Abr!$J$5:$J$619,"Não Pago")</f>
        <v>0</v>
      </c>
      <c r="I450" s="65">
        <f>SUMIFS(Mai!$I$5:$I$619,Mai!$S$5:$S$619,"Despesa",Mai!$F$5:$F$619,CPagar!$D450,Mai!$J$5:$J$619,"Não Pago")</f>
        <v>0</v>
      </c>
      <c r="J450" s="65">
        <f>SUMIFS(Jun!$I$5:$I$619,Jun!$S$5:$S$619,"Despesa",Jun!$F$5:$F$619,CPagar!$D450,Jun!$J$5:$J$619,"Não Pago")</f>
        <v>0</v>
      </c>
      <c r="K450" s="65">
        <f>SUMIFS(Jul!$I$5:$I$619,Jul!$S$5:$S$619,"Despesa",Jul!$F$5:$F$619,CPagar!$D450,Jul!$J$5:$J$619,"Não Pago")</f>
        <v>0</v>
      </c>
      <c r="L450" s="65">
        <f>SUMIFS(Ago!$I$5:$I$619,Ago!$S$5:$S$619,"Despesa",Ago!$F$5:$F$619,CPagar!$D450,Ago!$J$5:$J$619,"Não Pago")</f>
        <v>0</v>
      </c>
      <c r="M450" s="65">
        <f>SUMIFS(Set!$I$5:$I$619,Set!$S$5:$S$619,"Despesa",Set!$F$5:$F$619,CPagar!$D450,Set!$J$5:$J$619,"Não Pago")</f>
        <v>0</v>
      </c>
      <c r="N450" s="65">
        <f>SUMIFS(Out!$I$5:$I$619,Out!$S$5:$S$619,"Despesa",Out!$F$5:$F$619,CPagar!$D450,Out!$J$5:$J$619,"Não Pago")</f>
        <v>0</v>
      </c>
      <c r="O450" s="65">
        <f>SUMIFS(Nov!$I$5:$I$619,Nov!$S$5:$S$619,"Despesa",Nov!$F$5:$F$619,CPagar!$D450,Nov!$J$5:$J$619,"Não Pago")</f>
        <v>0</v>
      </c>
      <c r="P450" s="65">
        <f>SUMIFS(Dez!$I$5:$I$619,Dez!$S$5:$S$619,"Despesa",Dez!$F$5:$F$619,CPagar!$D450,Dez!$J$5:$J$619,"Não Pago")</f>
        <v>0</v>
      </c>
      <c r="Q450" s="62">
        <f t="shared" si="58"/>
        <v>0</v>
      </c>
    </row>
    <row r="451" spans="3:17" ht="28.5" customHeight="1" thickTop="1" thickBot="1" x14ac:dyDescent="0.25">
      <c r="C451" s="45" t="str">
        <f>'PC Despesas'!O46</f>
        <v>5.5.42</v>
      </c>
      <c r="D451" s="46" t="str">
        <f>VLOOKUP(C451,'PC Despesas'!$O$5:$P$103,2,FALSE)</f>
        <v>-</v>
      </c>
      <c r="E451" s="65">
        <f>SUMIFS(Jan!$I$5:$I$619,Jan!$S$5:$S$619,"Despesa",Jan!$F$5:$F$619,CPagar!$D451,Jan!$J$5:$J$619,"Não Pago")</f>
        <v>0</v>
      </c>
      <c r="F451" s="65">
        <f>SUMIFS(Fev!$I$5:$I$619,Fev!$S$5:$S$619,"Despesa",Fev!$F$5:$F$619,CPagar!$D451,Fev!$J$5:$J$619,"Não Pago")</f>
        <v>0</v>
      </c>
      <c r="G451" s="65">
        <f>SUMIFS(Mar!$I$5:$I$619,Mar!$S$5:$S$619,"Despesa",Mar!$F$5:$F$619,CPagar!$D451,Mar!$J$5:$J$619,"Não Pago")</f>
        <v>0</v>
      </c>
      <c r="H451" s="65">
        <f>SUMIFS(Abr!$I$5:$I$619,Abr!$S$5:$S$619,"Despesa",Abr!$F$5:$F$619,CPagar!$D451,Abr!$J$5:$J$619,"Não Pago")</f>
        <v>0</v>
      </c>
      <c r="I451" s="65">
        <f>SUMIFS(Mai!$I$5:$I$619,Mai!$S$5:$S$619,"Despesa",Mai!$F$5:$F$619,CPagar!$D451,Mai!$J$5:$J$619,"Não Pago")</f>
        <v>0</v>
      </c>
      <c r="J451" s="65">
        <f>SUMIFS(Jun!$I$5:$I$619,Jun!$S$5:$S$619,"Despesa",Jun!$F$5:$F$619,CPagar!$D451,Jun!$J$5:$J$619,"Não Pago")</f>
        <v>0</v>
      </c>
      <c r="K451" s="65">
        <f>SUMIFS(Jul!$I$5:$I$619,Jul!$S$5:$S$619,"Despesa",Jul!$F$5:$F$619,CPagar!$D451,Jul!$J$5:$J$619,"Não Pago")</f>
        <v>0</v>
      </c>
      <c r="L451" s="65">
        <f>SUMIFS(Ago!$I$5:$I$619,Ago!$S$5:$S$619,"Despesa",Ago!$F$5:$F$619,CPagar!$D451,Ago!$J$5:$J$619,"Não Pago")</f>
        <v>0</v>
      </c>
      <c r="M451" s="65">
        <f>SUMIFS(Set!$I$5:$I$619,Set!$S$5:$S$619,"Despesa",Set!$F$5:$F$619,CPagar!$D451,Set!$J$5:$J$619,"Não Pago")</f>
        <v>0</v>
      </c>
      <c r="N451" s="65">
        <f>SUMIFS(Out!$I$5:$I$619,Out!$S$5:$S$619,"Despesa",Out!$F$5:$F$619,CPagar!$D451,Out!$J$5:$J$619,"Não Pago")</f>
        <v>0</v>
      </c>
      <c r="O451" s="65">
        <f>SUMIFS(Nov!$I$5:$I$619,Nov!$S$5:$S$619,"Despesa",Nov!$F$5:$F$619,CPagar!$D451,Nov!$J$5:$J$619,"Não Pago")</f>
        <v>0</v>
      </c>
      <c r="P451" s="65">
        <f>SUMIFS(Dez!$I$5:$I$619,Dez!$S$5:$S$619,"Despesa",Dez!$F$5:$F$619,CPagar!$D451,Dez!$J$5:$J$619,"Não Pago")</f>
        <v>0</v>
      </c>
      <c r="Q451" s="62">
        <f t="shared" si="58"/>
        <v>0</v>
      </c>
    </row>
    <row r="452" spans="3:17" ht="28.5" customHeight="1" thickTop="1" thickBot="1" x14ac:dyDescent="0.25">
      <c r="C452" s="45" t="str">
        <f>'PC Despesas'!O47</f>
        <v>5.5.43</v>
      </c>
      <c r="D452" s="46" t="str">
        <f>VLOOKUP(C452,'PC Despesas'!$O$5:$P$103,2,FALSE)</f>
        <v>-</v>
      </c>
      <c r="E452" s="65">
        <f>SUMIFS(Jan!$I$5:$I$619,Jan!$S$5:$S$619,"Despesa",Jan!$F$5:$F$619,CPagar!$D452,Jan!$J$5:$J$619,"Não Pago")</f>
        <v>0</v>
      </c>
      <c r="F452" s="65">
        <f>SUMIFS(Fev!$I$5:$I$619,Fev!$S$5:$S$619,"Despesa",Fev!$F$5:$F$619,CPagar!$D452,Fev!$J$5:$J$619,"Não Pago")</f>
        <v>0</v>
      </c>
      <c r="G452" s="65">
        <f>SUMIFS(Mar!$I$5:$I$619,Mar!$S$5:$S$619,"Despesa",Mar!$F$5:$F$619,CPagar!$D452,Mar!$J$5:$J$619,"Não Pago")</f>
        <v>0</v>
      </c>
      <c r="H452" s="65">
        <f>SUMIFS(Abr!$I$5:$I$619,Abr!$S$5:$S$619,"Despesa",Abr!$F$5:$F$619,CPagar!$D452,Abr!$J$5:$J$619,"Não Pago")</f>
        <v>0</v>
      </c>
      <c r="I452" s="65">
        <f>SUMIFS(Mai!$I$5:$I$619,Mai!$S$5:$S$619,"Despesa",Mai!$F$5:$F$619,CPagar!$D452,Mai!$J$5:$J$619,"Não Pago")</f>
        <v>0</v>
      </c>
      <c r="J452" s="65">
        <f>SUMIFS(Jun!$I$5:$I$619,Jun!$S$5:$S$619,"Despesa",Jun!$F$5:$F$619,CPagar!$D452,Jun!$J$5:$J$619,"Não Pago")</f>
        <v>0</v>
      </c>
      <c r="K452" s="65">
        <f>SUMIFS(Jul!$I$5:$I$619,Jul!$S$5:$S$619,"Despesa",Jul!$F$5:$F$619,CPagar!$D452,Jul!$J$5:$J$619,"Não Pago")</f>
        <v>0</v>
      </c>
      <c r="L452" s="65">
        <f>SUMIFS(Ago!$I$5:$I$619,Ago!$S$5:$S$619,"Despesa",Ago!$F$5:$F$619,CPagar!$D452,Ago!$J$5:$J$619,"Não Pago")</f>
        <v>0</v>
      </c>
      <c r="M452" s="65">
        <f>SUMIFS(Set!$I$5:$I$619,Set!$S$5:$S$619,"Despesa",Set!$F$5:$F$619,CPagar!$D452,Set!$J$5:$J$619,"Não Pago")</f>
        <v>0</v>
      </c>
      <c r="N452" s="65">
        <f>SUMIFS(Out!$I$5:$I$619,Out!$S$5:$S$619,"Despesa",Out!$F$5:$F$619,CPagar!$D452,Out!$J$5:$J$619,"Não Pago")</f>
        <v>0</v>
      </c>
      <c r="O452" s="65">
        <f>SUMIFS(Nov!$I$5:$I$619,Nov!$S$5:$S$619,"Despesa",Nov!$F$5:$F$619,CPagar!$D452,Nov!$J$5:$J$619,"Não Pago")</f>
        <v>0</v>
      </c>
      <c r="P452" s="65">
        <f>SUMIFS(Dez!$I$5:$I$619,Dez!$S$5:$S$619,"Despesa",Dez!$F$5:$F$619,CPagar!$D452,Dez!$J$5:$J$619,"Não Pago")</f>
        <v>0</v>
      </c>
      <c r="Q452" s="62">
        <f t="shared" si="58"/>
        <v>0</v>
      </c>
    </row>
    <row r="453" spans="3:17" ht="28.5" customHeight="1" thickTop="1" thickBot="1" x14ac:dyDescent="0.25">
      <c r="C453" s="45" t="str">
        <f>'PC Despesas'!O48</f>
        <v>5.5.44</v>
      </c>
      <c r="D453" s="46" t="str">
        <f>VLOOKUP(C453,'PC Despesas'!$O$5:$P$103,2,FALSE)</f>
        <v>-</v>
      </c>
      <c r="E453" s="65">
        <f>SUMIFS(Jan!$I$5:$I$619,Jan!$S$5:$S$619,"Despesa",Jan!$F$5:$F$619,CPagar!$D453,Jan!$J$5:$J$619,"Não Pago")</f>
        <v>0</v>
      </c>
      <c r="F453" s="65">
        <f>SUMIFS(Fev!$I$5:$I$619,Fev!$S$5:$S$619,"Despesa",Fev!$F$5:$F$619,CPagar!$D453,Fev!$J$5:$J$619,"Não Pago")</f>
        <v>0</v>
      </c>
      <c r="G453" s="65">
        <f>SUMIFS(Mar!$I$5:$I$619,Mar!$S$5:$S$619,"Despesa",Mar!$F$5:$F$619,CPagar!$D453,Mar!$J$5:$J$619,"Não Pago")</f>
        <v>0</v>
      </c>
      <c r="H453" s="65">
        <f>SUMIFS(Abr!$I$5:$I$619,Abr!$S$5:$S$619,"Despesa",Abr!$F$5:$F$619,CPagar!$D453,Abr!$J$5:$J$619,"Não Pago")</f>
        <v>0</v>
      </c>
      <c r="I453" s="65">
        <f>SUMIFS(Mai!$I$5:$I$619,Mai!$S$5:$S$619,"Despesa",Mai!$F$5:$F$619,CPagar!$D453,Mai!$J$5:$J$619,"Não Pago")</f>
        <v>0</v>
      </c>
      <c r="J453" s="65">
        <f>SUMIFS(Jun!$I$5:$I$619,Jun!$S$5:$S$619,"Despesa",Jun!$F$5:$F$619,CPagar!$D453,Jun!$J$5:$J$619,"Não Pago")</f>
        <v>0</v>
      </c>
      <c r="K453" s="65">
        <f>SUMIFS(Jul!$I$5:$I$619,Jul!$S$5:$S$619,"Despesa",Jul!$F$5:$F$619,CPagar!$D453,Jul!$J$5:$J$619,"Não Pago")</f>
        <v>0</v>
      </c>
      <c r="L453" s="65">
        <f>SUMIFS(Ago!$I$5:$I$619,Ago!$S$5:$S$619,"Despesa",Ago!$F$5:$F$619,CPagar!$D453,Ago!$J$5:$J$619,"Não Pago")</f>
        <v>0</v>
      </c>
      <c r="M453" s="65">
        <f>SUMIFS(Set!$I$5:$I$619,Set!$S$5:$S$619,"Despesa",Set!$F$5:$F$619,CPagar!$D453,Set!$J$5:$J$619,"Não Pago")</f>
        <v>0</v>
      </c>
      <c r="N453" s="65">
        <f>SUMIFS(Out!$I$5:$I$619,Out!$S$5:$S$619,"Despesa",Out!$F$5:$F$619,CPagar!$D453,Out!$J$5:$J$619,"Não Pago")</f>
        <v>0</v>
      </c>
      <c r="O453" s="65">
        <f>SUMIFS(Nov!$I$5:$I$619,Nov!$S$5:$S$619,"Despesa",Nov!$F$5:$F$619,CPagar!$D453,Nov!$J$5:$J$619,"Não Pago")</f>
        <v>0</v>
      </c>
      <c r="P453" s="65">
        <f>SUMIFS(Dez!$I$5:$I$619,Dez!$S$5:$S$619,"Despesa",Dez!$F$5:$F$619,CPagar!$D453,Dez!$J$5:$J$619,"Não Pago")</f>
        <v>0</v>
      </c>
      <c r="Q453" s="62">
        <f t="shared" si="58"/>
        <v>0</v>
      </c>
    </row>
    <row r="454" spans="3:17" ht="28.5" customHeight="1" thickTop="1" thickBot="1" x14ac:dyDescent="0.25">
      <c r="C454" s="45" t="str">
        <f>'PC Despesas'!O49</f>
        <v>5.5.45</v>
      </c>
      <c r="D454" s="46" t="str">
        <f>VLOOKUP(C454,'PC Despesas'!$O$5:$P$103,2,FALSE)</f>
        <v>-</v>
      </c>
      <c r="E454" s="65">
        <f>SUMIFS(Jan!$I$5:$I$619,Jan!$S$5:$S$619,"Despesa",Jan!$F$5:$F$619,CPagar!$D454,Jan!$J$5:$J$619,"Não Pago")</f>
        <v>0</v>
      </c>
      <c r="F454" s="65">
        <f>SUMIFS(Fev!$I$5:$I$619,Fev!$S$5:$S$619,"Despesa",Fev!$F$5:$F$619,CPagar!$D454,Fev!$J$5:$J$619,"Não Pago")</f>
        <v>0</v>
      </c>
      <c r="G454" s="65">
        <f>SUMIFS(Mar!$I$5:$I$619,Mar!$S$5:$S$619,"Despesa",Mar!$F$5:$F$619,CPagar!$D454,Mar!$J$5:$J$619,"Não Pago")</f>
        <v>0</v>
      </c>
      <c r="H454" s="65">
        <f>SUMIFS(Abr!$I$5:$I$619,Abr!$S$5:$S$619,"Despesa",Abr!$F$5:$F$619,CPagar!$D454,Abr!$J$5:$J$619,"Não Pago")</f>
        <v>0</v>
      </c>
      <c r="I454" s="65">
        <f>SUMIFS(Mai!$I$5:$I$619,Mai!$S$5:$S$619,"Despesa",Mai!$F$5:$F$619,CPagar!$D454,Mai!$J$5:$J$619,"Não Pago")</f>
        <v>0</v>
      </c>
      <c r="J454" s="65">
        <f>SUMIFS(Jun!$I$5:$I$619,Jun!$S$5:$S$619,"Despesa",Jun!$F$5:$F$619,CPagar!$D454,Jun!$J$5:$J$619,"Não Pago")</f>
        <v>0</v>
      </c>
      <c r="K454" s="65">
        <f>SUMIFS(Jul!$I$5:$I$619,Jul!$S$5:$S$619,"Despesa",Jul!$F$5:$F$619,CPagar!$D454,Jul!$J$5:$J$619,"Não Pago")</f>
        <v>0</v>
      </c>
      <c r="L454" s="65">
        <f>SUMIFS(Ago!$I$5:$I$619,Ago!$S$5:$S$619,"Despesa",Ago!$F$5:$F$619,CPagar!$D454,Ago!$J$5:$J$619,"Não Pago")</f>
        <v>0</v>
      </c>
      <c r="M454" s="65">
        <f>SUMIFS(Set!$I$5:$I$619,Set!$S$5:$S$619,"Despesa",Set!$F$5:$F$619,CPagar!$D454,Set!$J$5:$J$619,"Não Pago")</f>
        <v>0</v>
      </c>
      <c r="N454" s="65">
        <f>SUMIFS(Out!$I$5:$I$619,Out!$S$5:$S$619,"Despesa",Out!$F$5:$F$619,CPagar!$D454,Out!$J$5:$J$619,"Não Pago")</f>
        <v>0</v>
      </c>
      <c r="O454" s="65">
        <f>SUMIFS(Nov!$I$5:$I$619,Nov!$S$5:$S$619,"Despesa",Nov!$F$5:$F$619,CPagar!$D454,Nov!$J$5:$J$619,"Não Pago")</f>
        <v>0</v>
      </c>
      <c r="P454" s="65">
        <f>SUMIFS(Dez!$I$5:$I$619,Dez!$S$5:$S$619,"Despesa",Dez!$F$5:$F$619,CPagar!$D454,Dez!$J$5:$J$619,"Não Pago")</f>
        <v>0</v>
      </c>
      <c r="Q454" s="62">
        <f t="shared" si="58"/>
        <v>0</v>
      </c>
    </row>
    <row r="455" spans="3:17" ht="28.5" customHeight="1" thickTop="1" thickBot="1" x14ac:dyDescent="0.25">
      <c r="C455" s="45" t="str">
        <f>'PC Despesas'!O50</f>
        <v>5.5.46</v>
      </c>
      <c r="D455" s="46" t="str">
        <f>VLOOKUP(C455,'PC Despesas'!$O$5:$P$103,2,FALSE)</f>
        <v>-</v>
      </c>
      <c r="E455" s="65">
        <f>SUMIFS(Jan!$I$5:$I$619,Jan!$S$5:$S$619,"Despesa",Jan!$F$5:$F$619,CPagar!$D455,Jan!$J$5:$J$619,"Não Pago")</f>
        <v>0</v>
      </c>
      <c r="F455" s="65">
        <f>SUMIFS(Fev!$I$5:$I$619,Fev!$S$5:$S$619,"Despesa",Fev!$F$5:$F$619,CPagar!$D455,Fev!$J$5:$J$619,"Não Pago")</f>
        <v>0</v>
      </c>
      <c r="G455" s="65">
        <f>SUMIFS(Mar!$I$5:$I$619,Mar!$S$5:$S$619,"Despesa",Mar!$F$5:$F$619,CPagar!$D455,Mar!$J$5:$J$619,"Não Pago")</f>
        <v>0</v>
      </c>
      <c r="H455" s="65">
        <f>SUMIFS(Abr!$I$5:$I$619,Abr!$S$5:$S$619,"Despesa",Abr!$F$5:$F$619,CPagar!$D455,Abr!$J$5:$J$619,"Não Pago")</f>
        <v>0</v>
      </c>
      <c r="I455" s="65">
        <f>SUMIFS(Mai!$I$5:$I$619,Mai!$S$5:$S$619,"Despesa",Mai!$F$5:$F$619,CPagar!$D455,Mai!$J$5:$J$619,"Não Pago")</f>
        <v>0</v>
      </c>
      <c r="J455" s="65">
        <f>SUMIFS(Jun!$I$5:$I$619,Jun!$S$5:$S$619,"Despesa",Jun!$F$5:$F$619,CPagar!$D455,Jun!$J$5:$J$619,"Não Pago")</f>
        <v>0</v>
      </c>
      <c r="K455" s="65">
        <f>SUMIFS(Jul!$I$5:$I$619,Jul!$S$5:$S$619,"Despesa",Jul!$F$5:$F$619,CPagar!$D455,Jul!$J$5:$J$619,"Não Pago")</f>
        <v>0</v>
      </c>
      <c r="L455" s="65">
        <f>SUMIFS(Ago!$I$5:$I$619,Ago!$S$5:$S$619,"Despesa",Ago!$F$5:$F$619,CPagar!$D455,Ago!$J$5:$J$619,"Não Pago")</f>
        <v>0</v>
      </c>
      <c r="M455" s="65">
        <f>SUMIFS(Set!$I$5:$I$619,Set!$S$5:$S$619,"Despesa",Set!$F$5:$F$619,CPagar!$D455,Set!$J$5:$J$619,"Não Pago")</f>
        <v>0</v>
      </c>
      <c r="N455" s="65">
        <f>SUMIFS(Out!$I$5:$I$619,Out!$S$5:$S$619,"Despesa",Out!$F$5:$F$619,CPagar!$D455,Out!$J$5:$J$619,"Não Pago")</f>
        <v>0</v>
      </c>
      <c r="O455" s="65">
        <f>SUMIFS(Nov!$I$5:$I$619,Nov!$S$5:$S$619,"Despesa",Nov!$F$5:$F$619,CPagar!$D455,Nov!$J$5:$J$619,"Não Pago")</f>
        <v>0</v>
      </c>
      <c r="P455" s="65">
        <f>SUMIFS(Dez!$I$5:$I$619,Dez!$S$5:$S$619,"Despesa",Dez!$F$5:$F$619,CPagar!$D455,Dez!$J$5:$J$619,"Não Pago")</f>
        <v>0</v>
      </c>
      <c r="Q455" s="62">
        <f t="shared" si="58"/>
        <v>0</v>
      </c>
    </row>
    <row r="456" spans="3:17" ht="28.5" customHeight="1" thickTop="1" thickBot="1" x14ac:dyDescent="0.25">
      <c r="C456" s="45" t="str">
        <f>'PC Despesas'!O51</f>
        <v>5.5.47</v>
      </c>
      <c r="D456" s="46" t="str">
        <f>VLOOKUP(C456,'PC Despesas'!$O$5:$P$103,2,FALSE)</f>
        <v>-</v>
      </c>
      <c r="E456" s="65">
        <f>SUMIFS(Jan!$I$5:$I$619,Jan!$S$5:$S$619,"Despesa",Jan!$F$5:$F$619,CPagar!$D456,Jan!$J$5:$J$619,"Não Pago")</f>
        <v>0</v>
      </c>
      <c r="F456" s="65">
        <f>SUMIFS(Fev!$I$5:$I$619,Fev!$S$5:$S$619,"Despesa",Fev!$F$5:$F$619,CPagar!$D456,Fev!$J$5:$J$619,"Não Pago")</f>
        <v>0</v>
      </c>
      <c r="G456" s="65">
        <f>SUMIFS(Mar!$I$5:$I$619,Mar!$S$5:$S$619,"Despesa",Mar!$F$5:$F$619,CPagar!$D456,Mar!$J$5:$J$619,"Não Pago")</f>
        <v>0</v>
      </c>
      <c r="H456" s="65">
        <f>SUMIFS(Abr!$I$5:$I$619,Abr!$S$5:$S$619,"Despesa",Abr!$F$5:$F$619,CPagar!$D456,Abr!$J$5:$J$619,"Não Pago")</f>
        <v>0</v>
      </c>
      <c r="I456" s="65">
        <f>SUMIFS(Mai!$I$5:$I$619,Mai!$S$5:$S$619,"Despesa",Mai!$F$5:$F$619,CPagar!$D456,Mai!$J$5:$J$619,"Não Pago")</f>
        <v>0</v>
      </c>
      <c r="J456" s="65">
        <f>SUMIFS(Jun!$I$5:$I$619,Jun!$S$5:$S$619,"Despesa",Jun!$F$5:$F$619,CPagar!$D456,Jun!$J$5:$J$619,"Não Pago")</f>
        <v>0</v>
      </c>
      <c r="K456" s="65">
        <f>SUMIFS(Jul!$I$5:$I$619,Jul!$S$5:$S$619,"Despesa",Jul!$F$5:$F$619,CPagar!$D456,Jul!$J$5:$J$619,"Não Pago")</f>
        <v>0</v>
      </c>
      <c r="L456" s="65">
        <f>SUMIFS(Ago!$I$5:$I$619,Ago!$S$5:$S$619,"Despesa",Ago!$F$5:$F$619,CPagar!$D456,Ago!$J$5:$J$619,"Não Pago")</f>
        <v>0</v>
      </c>
      <c r="M456" s="65">
        <f>SUMIFS(Set!$I$5:$I$619,Set!$S$5:$S$619,"Despesa",Set!$F$5:$F$619,CPagar!$D456,Set!$J$5:$J$619,"Não Pago")</f>
        <v>0</v>
      </c>
      <c r="N456" s="65">
        <f>SUMIFS(Out!$I$5:$I$619,Out!$S$5:$S$619,"Despesa",Out!$F$5:$F$619,CPagar!$D456,Out!$J$5:$J$619,"Não Pago")</f>
        <v>0</v>
      </c>
      <c r="O456" s="65">
        <f>SUMIFS(Nov!$I$5:$I$619,Nov!$S$5:$S$619,"Despesa",Nov!$F$5:$F$619,CPagar!$D456,Nov!$J$5:$J$619,"Não Pago")</f>
        <v>0</v>
      </c>
      <c r="P456" s="65">
        <f>SUMIFS(Dez!$I$5:$I$619,Dez!$S$5:$S$619,"Despesa",Dez!$F$5:$F$619,CPagar!$D456,Dez!$J$5:$J$619,"Não Pago")</f>
        <v>0</v>
      </c>
      <c r="Q456" s="62">
        <f t="shared" si="58"/>
        <v>0</v>
      </c>
    </row>
    <row r="457" spans="3:17" ht="28.5" customHeight="1" thickTop="1" thickBot="1" x14ac:dyDescent="0.25">
      <c r="C457" s="45" t="str">
        <f>'PC Despesas'!O52</f>
        <v>5.5.48</v>
      </c>
      <c r="D457" s="46" t="str">
        <f>VLOOKUP(C457,'PC Despesas'!$O$5:$P$103,2,FALSE)</f>
        <v>-</v>
      </c>
      <c r="E457" s="65">
        <f>SUMIFS(Jan!$I$5:$I$619,Jan!$S$5:$S$619,"Despesa",Jan!$F$5:$F$619,CPagar!$D457,Jan!$J$5:$J$619,"Não Pago")</f>
        <v>0</v>
      </c>
      <c r="F457" s="65">
        <f>SUMIFS(Fev!$I$5:$I$619,Fev!$S$5:$S$619,"Despesa",Fev!$F$5:$F$619,CPagar!$D457,Fev!$J$5:$J$619,"Não Pago")</f>
        <v>0</v>
      </c>
      <c r="G457" s="65">
        <f>SUMIFS(Mar!$I$5:$I$619,Mar!$S$5:$S$619,"Despesa",Mar!$F$5:$F$619,CPagar!$D457,Mar!$J$5:$J$619,"Não Pago")</f>
        <v>0</v>
      </c>
      <c r="H457" s="65">
        <f>SUMIFS(Abr!$I$5:$I$619,Abr!$S$5:$S$619,"Despesa",Abr!$F$5:$F$619,CPagar!$D457,Abr!$J$5:$J$619,"Não Pago")</f>
        <v>0</v>
      </c>
      <c r="I457" s="65">
        <f>SUMIFS(Mai!$I$5:$I$619,Mai!$S$5:$S$619,"Despesa",Mai!$F$5:$F$619,CPagar!$D457,Mai!$J$5:$J$619,"Não Pago")</f>
        <v>0</v>
      </c>
      <c r="J457" s="65">
        <f>SUMIFS(Jun!$I$5:$I$619,Jun!$S$5:$S$619,"Despesa",Jun!$F$5:$F$619,CPagar!$D457,Jun!$J$5:$J$619,"Não Pago")</f>
        <v>0</v>
      </c>
      <c r="K457" s="65">
        <f>SUMIFS(Jul!$I$5:$I$619,Jul!$S$5:$S$619,"Despesa",Jul!$F$5:$F$619,CPagar!$D457,Jul!$J$5:$J$619,"Não Pago")</f>
        <v>0</v>
      </c>
      <c r="L457" s="65">
        <f>SUMIFS(Ago!$I$5:$I$619,Ago!$S$5:$S$619,"Despesa",Ago!$F$5:$F$619,CPagar!$D457,Ago!$J$5:$J$619,"Não Pago")</f>
        <v>0</v>
      </c>
      <c r="M457" s="65">
        <f>SUMIFS(Set!$I$5:$I$619,Set!$S$5:$S$619,"Despesa",Set!$F$5:$F$619,CPagar!$D457,Set!$J$5:$J$619,"Não Pago")</f>
        <v>0</v>
      </c>
      <c r="N457" s="65">
        <f>SUMIFS(Out!$I$5:$I$619,Out!$S$5:$S$619,"Despesa",Out!$F$5:$F$619,CPagar!$D457,Out!$J$5:$J$619,"Não Pago")</f>
        <v>0</v>
      </c>
      <c r="O457" s="65">
        <f>SUMIFS(Nov!$I$5:$I$619,Nov!$S$5:$S$619,"Despesa",Nov!$F$5:$F$619,CPagar!$D457,Nov!$J$5:$J$619,"Não Pago")</f>
        <v>0</v>
      </c>
      <c r="P457" s="65">
        <f>SUMIFS(Dez!$I$5:$I$619,Dez!$S$5:$S$619,"Despesa",Dez!$F$5:$F$619,CPagar!$D457,Dez!$J$5:$J$619,"Não Pago")</f>
        <v>0</v>
      </c>
      <c r="Q457" s="62">
        <f t="shared" si="58"/>
        <v>0</v>
      </c>
    </row>
    <row r="458" spans="3:17" ht="28.5" customHeight="1" thickTop="1" thickBot="1" x14ac:dyDescent="0.25">
      <c r="C458" s="45" t="str">
        <f>'PC Despesas'!O53</f>
        <v>5.5.49</v>
      </c>
      <c r="D458" s="46" t="str">
        <f>VLOOKUP(C458,'PC Despesas'!$O$5:$P$103,2,FALSE)</f>
        <v>-</v>
      </c>
      <c r="E458" s="65">
        <f>SUMIFS(Jan!$I$5:$I$619,Jan!$S$5:$S$619,"Despesa",Jan!$F$5:$F$619,CPagar!$D458,Jan!$J$5:$J$619,"Não Pago")</f>
        <v>0</v>
      </c>
      <c r="F458" s="65">
        <f>SUMIFS(Fev!$I$5:$I$619,Fev!$S$5:$S$619,"Despesa",Fev!$F$5:$F$619,CPagar!$D458,Fev!$J$5:$J$619,"Não Pago")</f>
        <v>0</v>
      </c>
      <c r="G458" s="65">
        <f>SUMIFS(Mar!$I$5:$I$619,Mar!$S$5:$S$619,"Despesa",Mar!$F$5:$F$619,CPagar!$D458,Mar!$J$5:$J$619,"Não Pago")</f>
        <v>0</v>
      </c>
      <c r="H458" s="65">
        <f>SUMIFS(Abr!$I$5:$I$619,Abr!$S$5:$S$619,"Despesa",Abr!$F$5:$F$619,CPagar!$D458,Abr!$J$5:$J$619,"Não Pago")</f>
        <v>0</v>
      </c>
      <c r="I458" s="65">
        <f>SUMIFS(Mai!$I$5:$I$619,Mai!$S$5:$S$619,"Despesa",Mai!$F$5:$F$619,CPagar!$D458,Mai!$J$5:$J$619,"Não Pago")</f>
        <v>0</v>
      </c>
      <c r="J458" s="65">
        <f>SUMIFS(Jun!$I$5:$I$619,Jun!$S$5:$S$619,"Despesa",Jun!$F$5:$F$619,CPagar!$D458,Jun!$J$5:$J$619,"Não Pago")</f>
        <v>0</v>
      </c>
      <c r="K458" s="65">
        <f>SUMIFS(Jul!$I$5:$I$619,Jul!$S$5:$S$619,"Despesa",Jul!$F$5:$F$619,CPagar!$D458,Jul!$J$5:$J$619,"Não Pago")</f>
        <v>0</v>
      </c>
      <c r="L458" s="65">
        <f>SUMIFS(Ago!$I$5:$I$619,Ago!$S$5:$S$619,"Despesa",Ago!$F$5:$F$619,CPagar!$D458,Ago!$J$5:$J$619,"Não Pago")</f>
        <v>0</v>
      </c>
      <c r="M458" s="65">
        <f>SUMIFS(Set!$I$5:$I$619,Set!$S$5:$S$619,"Despesa",Set!$F$5:$F$619,CPagar!$D458,Set!$J$5:$J$619,"Não Pago")</f>
        <v>0</v>
      </c>
      <c r="N458" s="65">
        <f>SUMIFS(Out!$I$5:$I$619,Out!$S$5:$S$619,"Despesa",Out!$F$5:$F$619,CPagar!$D458,Out!$J$5:$J$619,"Não Pago")</f>
        <v>0</v>
      </c>
      <c r="O458" s="65">
        <f>SUMIFS(Nov!$I$5:$I$619,Nov!$S$5:$S$619,"Despesa",Nov!$F$5:$F$619,CPagar!$D458,Nov!$J$5:$J$619,"Não Pago")</f>
        <v>0</v>
      </c>
      <c r="P458" s="65">
        <f>SUMIFS(Dez!$I$5:$I$619,Dez!$S$5:$S$619,"Despesa",Dez!$F$5:$F$619,CPagar!$D458,Dez!$J$5:$J$619,"Não Pago")</f>
        <v>0</v>
      </c>
      <c r="Q458" s="62">
        <f t="shared" si="58"/>
        <v>0</v>
      </c>
    </row>
    <row r="459" spans="3:17" ht="28.5" customHeight="1" thickTop="1" thickBot="1" x14ac:dyDescent="0.25">
      <c r="C459" s="45" t="str">
        <f>'PC Despesas'!O54</f>
        <v>5.5.50</v>
      </c>
      <c r="D459" s="46" t="str">
        <f>VLOOKUP(C459,'PC Despesas'!$O$5:$P$103,2,FALSE)</f>
        <v>-</v>
      </c>
      <c r="E459" s="65">
        <f>SUMIFS(Jan!$I$5:$I$619,Jan!$S$5:$S$619,"Despesa",Jan!$F$5:$F$619,CPagar!$D459,Jan!$J$5:$J$619,"Não Pago")</f>
        <v>0</v>
      </c>
      <c r="F459" s="65">
        <f>SUMIFS(Fev!$I$5:$I$619,Fev!$S$5:$S$619,"Despesa",Fev!$F$5:$F$619,CPagar!$D459,Fev!$J$5:$J$619,"Não Pago")</f>
        <v>0</v>
      </c>
      <c r="G459" s="65">
        <f>SUMIFS(Mar!$I$5:$I$619,Mar!$S$5:$S$619,"Despesa",Mar!$F$5:$F$619,CPagar!$D459,Mar!$J$5:$J$619,"Não Pago")</f>
        <v>0</v>
      </c>
      <c r="H459" s="65">
        <f>SUMIFS(Abr!$I$5:$I$619,Abr!$S$5:$S$619,"Despesa",Abr!$F$5:$F$619,CPagar!$D459,Abr!$J$5:$J$619,"Não Pago")</f>
        <v>0</v>
      </c>
      <c r="I459" s="65">
        <f>SUMIFS(Mai!$I$5:$I$619,Mai!$S$5:$S$619,"Despesa",Mai!$F$5:$F$619,CPagar!$D459,Mai!$J$5:$J$619,"Não Pago")</f>
        <v>0</v>
      </c>
      <c r="J459" s="65">
        <f>SUMIFS(Jun!$I$5:$I$619,Jun!$S$5:$S$619,"Despesa",Jun!$F$5:$F$619,CPagar!$D459,Jun!$J$5:$J$619,"Não Pago")</f>
        <v>0</v>
      </c>
      <c r="K459" s="65">
        <f>SUMIFS(Jul!$I$5:$I$619,Jul!$S$5:$S$619,"Despesa",Jul!$F$5:$F$619,CPagar!$D459,Jul!$J$5:$J$619,"Não Pago")</f>
        <v>0</v>
      </c>
      <c r="L459" s="65">
        <f>SUMIFS(Ago!$I$5:$I$619,Ago!$S$5:$S$619,"Despesa",Ago!$F$5:$F$619,CPagar!$D459,Ago!$J$5:$J$619,"Não Pago")</f>
        <v>0</v>
      </c>
      <c r="M459" s="65">
        <f>SUMIFS(Set!$I$5:$I$619,Set!$S$5:$S$619,"Despesa",Set!$F$5:$F$619,CPagar!$D459,Set!$J$5:$J$619,"Não Pago")</f>
        <v>0</v>
      </c>
      <c r="N459" s="65">
        <f>SUMIFS(Out!$I$5:$I$619,Out!$S$5:$S$619,"Despesa",Out!$F$5:$F$619,CPagar!$D459,Out!$J$5:$J$619,"Não Pago")</f>
        <v>0</v>
      </c>
      <c r="O459" s="65">
        <f>SUMIFS(Nov!$I$5:$I$619,Nov!$S$5:$S$619,"Despesa",Nov!$F$5:$F$619,CPagar!$D459,Nov!$J$5:$J$619,"Não Pago")</f>
        <v>0</v>
      </c>
      <c r="P459" s="65">
        <f>SUMIFS(Dez!$I$5:$I$619,Dez!$S$5:$S$619,"Despesa",Dez!$F$5:$F$619,CPagar!$D459,Dez!$J$5:$J$619,"Não Pago")</f>
        <v>0</v>
      </c>
      <c r="Q459" s="62">
        <f t="shared" si="58"/>
        <v>0</v>
      </c>
    </row>
    <row r="460" spans="3:17" ht="28.5" customHeight="1" thickTop="1" thickBot="1" x14ac:dyDescent="0.25">
      <c r="C460" s="45" t="str">
        <f>'PC Despesas'!O55</f>
        <v>5.5.51</v>
      </c>
      <c r="D460" s="46" t="str">
        <f>VLOOKUP(C460,'PC Despesas'!$O$5:$P$103,2,FALSE)</f>
        <v>-</v>
      </c>
      <c r="E460" s="65">
        <f>SUMIFS(Jan!$I$5:$I$619,Jan!$S$5:$S$619,"Despesa",Jan!$F$5:$F$619,CPagar!$D460,Jan!$J$5:$J$619,"Não Pago")</f>
        <v>0</v>
      </c>
      <c r="F460" s="65">
        <f>SUMIFS(Fev!$I$5:$I$619,Fev!$S$5:$S$619,"Despesa",Fev!$F$5:$F$619,CPagar!$D460,Fev!$J$5:$J$619,"Não Pago")</f>
        <v>0</v>
      </c>
      <c r="G460" s="65">
        <f>SUMIFS(Mar!$I$5:$I$619,Mar!$S$5:$S$619,"Despesa",Mar!$F$5:$F$619,CPagar!$D460,Mar!$J$5:$J$619,"Não Pago")</f>
        <v>0</v>
      </c>
      <c r="H460" s="65">
        <f>SUMIFS(Abr!$I$5:$I$619,Abr!$S$5:$S$619,"Despesa",Abr!$F$5:$F$619,CPagar!$D460,Abr!$J$5:$J$619,"Não Pago")</f>
        <v>0</v>
      </c>
      <c r="I460" s="65">
        <f>SUMIFS(Mai!$I$5:$I$619,Mai!$S$5:$S$619,"Despesa",Mai!$F$5:$F$619,CPagar!$D460,Mai!$J$5:$J$619,"Não Pago")</f>
        <v>0</v>
      </c>
      <c r="J460" s="65">
        <f>SUMIFS(Jun!$I$5:$I$619,Jun!$S$5:$S$619,"Despesa",Jun!$F$5:$F$619,CPagar!$D460,Jun!$J$5:$J$619,"Não Pago")</f>
        <v>0</v>
      </c>
      <c r="K460" s="65">
        <f>SUMIFS(Jul!$I$5:$I$619,Jul!$S$5:$S$619,"Despesa",Jul!$F$5:$F$619,CPagar!$D460,Jul!$J$5:$J$619,"Não Pago")</f>
        <v>0</v>
      </c>
      <c r="L460" s="65">
        <f>SUMIFS(Ago!$I$5:$I$619,Ago!$S$5:$S$619,"Despesa",Ago!$F$5:$F$619,CPagar!$D460,Ago!$J$5:$J$619,"Não Pago")</f>
        <v>0</v>
      </c>
      <c r="M460" s="65">
        <f>SUMIFS(Set!$I$5:$I$619,Set!$S$5:$S$619,"Despesa",Set!$F$5:$F$619,CPagar!$D460,Set!$J$5:$J$619,"Não Pago")</f>
        <v>0</v>
      </c>
      <c r="N460" s="65">
        <f>SUMIFS(Out!$I$5:$I$619,Out!$S$5:$S$619,"Despesa",Out!$F$5:$F$619,CPagar!$D460,Out!$J$5:$J$619,"Não Pago")</f>
        <v>0</v>
      </c>
      <c r="O460" s="65">
        <f>SUMIFS(Nov!$I$5:$I$619,Nov!$S$5:$S$619,"Despesa",Nov!$F$5:$F$619,CPagar!$D460,Nov!$J$5:$J$619,"Não Pago")</f>
        <v>0</v>
      </c>
      <c r="P460" s="65">
        <f>SUMIFS(Dez!$I$5:$I$619,Dez!$S$5:$S$619,"Despesa",Dez!$F$5:$F$619,CPagar!$D460,Dez!$J$5:$J$619,"Não Pago")</f>
        <v>0</v>
      </c>
      <c r="Q460" s="62">
        <f t="shared" si="58"/>
        <v>0</v>
      </c>
    </row>
    <row r="461" spans="3:17" ht="28.5" customHeight="1" thickTop="1" thickBot="1" x14ac:dyDescent="0.25">
      <c r="C461" s="45" t="str">
        <f>'PC Despesas'!O56</f>
        <v>5.5.52</v>
      </c>
      <c r="D461" s="46" t="str">
        <f>VLOOKUP(C461,'PC Despesas'!$O$5:$P$103,2,FALSE)</f>
        <v>-</v>
      </c>
      <c r="E461" s="65">
        <f>SUMIFS(Jan!$I$5:$I$619,Jan!$S$5:$S$619,"Despesa",Jan!$F$5:$F$619,CPagar!$D461,Jan!$J$5:$J$619,"Não Pago")</f>
        <v>0</v>
      </c>
      <c r="F461" s="65">
        <f>SUMIFS(Fev!$I$5:$I$619,Fev!$S$5:$S$619,"Despesa",Fev!$F$5:$F$619,CPagar!$D461,Fev!$J$5:$J$619,"Não Pago")</f>
        <v>0</v>
      </c>
      <c r="G461" s="65">
        <f>SUMIFS(Mar!$I$5:$I$619,Mar!$S$5:$S$619,"Despesa",Mar!$F$5:$F$619,CPagar!$D461,Mar!$J$5:$J$619,"Não Pago")</f>
        <v>0</v>
      </c>
      <c r="H461" s="65">
        <f>SUMIFS(Abr!$I$5:$I$619,Abr!$S$5:$S$619,"Despesa",Abr!$F$5:$F$619,CPagar!$D461,Abr!$J$5:$J$619,"Não Pago")</f>
        <v>0</v>
      </c>
      <c r="I461" s="65">
        <f>SUMIFS(Mai!$I$5:$I$619,Mai!$S$5:$S$619,"Despesa",Mai!$F$5:$F$619,CPagar!$D461,Mai!$J$5:$J$619,"Não Pago")</f>
        <v>0</v>
      </c>
      <c r="J461" s="65">
        <f>SUMIFS(Jun!$I$5:$I$619,Jun!$S$5:$S$619,"Despesa",Jun!$F$5:$F$619,CPagar!$D461,Jun!$J$5:$J$619,"Não Pago")</f>
        <v>0</v>
      </c>
      <c r="K461" s="65">
        <f>SUMIFS(Jul!$I$5:$I$619,Jul!$S$5:$S$619,"Despesa",Jul!$F$5:$F$619,CPagar!$D461,Jul!$J$5:$J$619,"Não Pago")</f>
        <v>0</v>
      </c>
      <c r="L461" s="65">
        <f>SUMIFS(Ago!$I$5:$I$619,Ago!$S$5:$S$619,"Despesa",Ago!$F$5:$F$619,CPagar!$D461,Ago!$J$5:$J$619,"Não Pago")</f>
        <v>0</v>
      </c>
      <c r="M461" s="65">
        <f>SUMIFS(Set!$I$5:$I$619,Set!$S$5:$S$619,"Despesa",Set!$F$5:$F$619,CPagar!$D461,Set!$J$5:$J$619,"Não Pago")</f>
        <v>0</v>
      </c>
      <c r="N461" s="65">
        <f>SUMIFS(Out!$I$5:$I$619,Out!$S$5:$S$619,"Despesa",Out!$F$5:$F$619,CPagar!$D461,Out!$J$5:$J$619,"Não Pago")</f>
        <v>0</v>
      </c>
      <c r="O461" s="65">
        <f>SUMIFS(Nov!$I$5:$I$619,Nov!$S$5:$S$619,"Despesa",Nov!$F$5:$F$619,CPagar!$D461,Nov!$J$5:$J$619,"Não Pago")</f>
        <v>0</v>
      </c>
      <c r="P461" s="65">
        <f>SUMIFS(Dez!$I$5:$I$619,Dez!$S$5:$S$619,"Despesa",Dez!$F$5:$F$619,CPagar!$D461,Dez!$J$5:$J$619,"Não Pago")</f>
        <v>0</v>
      </c>
      <c r="Q461" s="62">
        <f t="shared" si="58"/>
        <v>0</v>
      </c>
    </row>
    <row r="462" spans="3:17" ht="28.5" customHeight="1" thickTop="1" thickBot="1" x14ac:dyDescent="0.25">
      <c r="C462" s="45" t="str">
        <f>'PC Despesas'!O57</f>
        <v>5.5.53</v>
      </c>
      <c r="D462" s="46" t="str">
        <f>VLOOKUP(C462,'PC Despesas'!$O$5:$P$103,2,FALSE)</f>
        <v>-</v>
      </c>
      <c r="E462" s="65">
        <f>SUMIFS(Jan!$I$5:$I$619,Jan!$S$5:$S$619,"Despesa",Jan!$F$5:$F$619,CPagar!$D462,Jan!$J$5:$J$619,"Não Pago")</f>
        <v>0</v>
      </c>
      <c r="F462" s="65">
        <f>SUMIFS(Fev!$I$5:$I$619,Fev!$S$5:$S$619,"Despesa",Fev!$F$5:$F$619,CPagar!$D462,Fev!$J$5:$J$619,"Não Pago")</f>
        <v>0</v>
      </c>
      <c r="G462" s="65">
        <f>SUMIFS(Mar!$I$5:$I$619,Mar!$S$5:$S$619,"Despesa",Mar!$F$5:$F$619,CPagar!$D462,Mar!$J$5:$J$619,"Não Pago")</f>
        <v>0</v>
      </c>
      <c r="H462" s="65">
        <f>SUMIFS(Abr!$I$5:$I$619,Abr!$S$5:$S$619,"Despesa",Abr!$F$5:$F$619,CPagar!$D462,Abr!$J$5:$J$619,"Não Pago")</f>
        <v>0</v>
      </c>
      <c r="I462" s="65">
        <f>SUMIFS(Mai!$I$5:$I$619,Mai!$S$5:$S$619,"Despesa",Mai!$F$5:$F$619,CPagar!$D462,Mai!$J$5:$J$619,"Não Pago")</f>
        <v>0</v>
      </c>
      <c r="J462" s="65">
        <f>SUMIFS(Jun!$I$5:$I$619,Jun!$S$5:$S$619,"Despesa",Jun!$F$5:$F$619,CPagar!$D462,Jun!$J$5:$J$619,"Não Pago")</f>
        <v>0</v>
      </c>
      <c r="K462" s="65">
        <f>SUMIFS(Jul!$I$5:$I$619,Jul!$S$5:$S$619,"Despesa",Jul!$F$5:$F$619,CPagar!$D462,Jul!$J$5:$J$619,"Não Pago")</f>
        <v>0</v>
      </c>
      <c r="L462" s="65">
        <f>SUMIFS(Ago!$I$5:$I$619,Ago!$S$5:$S$619,"Despesa",Ago!$F$5:$F$619,CPagar!$D462,Ago!$J$5:$J$619,"Não Pago")</f>
        <v>0</v>
      </c>
      <c r="M462" s="65">
        <f>SUMIFS(Set!$I$5:$I$619,Set!$S$5:$S$619,"Despesa",Set!$F$5:$F$619,CPagar!$D462,Set!$J$5:$J$619,"Não Pago")</f>
        <v>0</v>
      </c>
      <c r="N462" s="65">
        <f>SUMIFS(Out!$I$5:$I$619,Out!$S$5:$S$619,"Despesa",Out!$F$5:$F$619,CPagar!$D462,Out!$J$5:$J$619,"Não Pago")</f>
        <v>0</v>
      </c>
      <c r="O462" s="65">
        <f>SUMIFS(Nov!$I$5:$I$619,Nov!$S$5:$S$619,"Despesa",Nov!$F$5:$F$619,CPagar!$D462,Nov!$J$5:$J$619,"Não Pago")</f>
        <v>0</v>
      </c>
      <c r="P462" s="65">
        <f>SUMIFS(Dez!$I$5:$I$619,Dez!$S$5:$S$619,"Despesa",Dez!$F$5:$F$619,CPagar!$D462,Dez!$J$5:$J$619,"Não Pago")</f>
        <v>0</v>
      </c>
      <c r="Q462" s="62">
        <f t="shared" si="58"/>
        <v>0</v>
      </c>
    </row>
    <row r="463" spans="3:17" ht="28.5" customHeight="1" thickTop="1" thickBot="1" x14ac:dyDescent="0.25">
      <c r="C463" s="45" t="str">
        <f>'PC Despesas'!O58</f>
        <v>5.5.54</v>
      </c>
      <c r="D463" s="46" t="str">
        <f>VLOOKUP(C463,'PC Despesas'!$O$5:$P$103,2,FALSE)</f>
        <v>-</v>
      </c>
      <c r="E463" s="65">
        <f>SUMIFS(Jan!$I$5:$I$619,Jan!$S$5:$S$619,"Despesa",Jan!$F$5:$F$619,CPagar!$D463,Jan!$J$5:$J$619,"Não Pago")</f>
        <v>0</v>
      </c>
      <c r="F463" s="65">
        <f>SUMIFS(Fev!$I$5:$I$619,Fev!$S$5:$S$619,"Despesa",Fev!$F$5:$F$619,CPagar!$D463,Fev!$J$5:$J$619,"Não Pago")</f>
        <v>0</v>
      </c>
      <c r="G463" s="65">
        <f>SUMIFS(Mar!$I$5:$I$619,Mar!$S$5:$S$619,"Despesa",Mar!$F$5:$F$619,CPagar!$D463,Mar!$J$5:$J$619,"Não Pago")</f>
        <v>0</v>
      </c>
      <c r="H463" s="65">
        <f>SUMIFS(Abr!$I$5:$I$619,Abr!$S$5:$S$619,"Despesa",Abr!$F$5:$F$619,CPagar!$D463,Abr!$J$5:$J$619,"Não Pago")</f>
        <v>0</v>
      </c>
      <c r="I463" s="65">
        <f>SUMIFS(Mai!$I$5:$I$619,Mai!$S$5:$S$619,"Despesa",Mai!$F$5:$F$619,CPagar!$D463,Mai!$J$5:$J$619,"Não Pago")</f>
        <v>0</v>
      </c>
      <c r="J463" s="65">
        <f>SUMIFS(Jun!$I$5:$I$619,Jun!$S$5:$S$619,"Despesa",Jun!$F$5:$F$619,CPagar!$D463,Jun!$J$5:$J$619,"Não Pago")</f>
        <v>0</v>
      </c>
      <c r="K463" s="65">
        <f>SUMIFS(Jul!$I$5:$I$619,Jul!$S$5:$S$619,"Despesa",Jul!$F$5:$F$619,CPagar!$D463,Jul!$J$5:$J$619,"Não Pago")</f>
        <v>0</v>
      </c>
      <c r="L463" s="65">
        <f>SUMIFS(Ago!$I$5:$I$619,Ago!$S$5:$S$619,"Despesa",Ago!$F$5:$F$619,CPagar!$D463,Ago!$J$5:$J$619,"Não Pago")</f>
        <v>0</v>
      </c>
      <c r="M463" s="65">
        <f>SUMIFS(Set!$I$5:$I$619,Set!$S$5:$S$619,"Despesa",Set!$F$5:$F$619,CPagar!$D463,Set!$J$5:$J$619,"Não Pago")</f>
        <v>0</v>
      </c>
      <c r="N463" s="65">
        <f>SUMIFS(Out!$I$5:$I$619,Out!$S$5:$S$619,"Despesa",Out!$F$5:$F$619,CPagar!$D463,Out!$J$5:$J$619,"Não Pago")</f>
        <v>0</v>
      </c>
      <c r="O463" s="65">
        <f>SUMIFS(Nov!$I$5:$I$619,Nov!$S$5:$S$619,"Despesa",Nov!$F$5:$F$619,CPagar!$D463,Nov!$J$5:$J$619,"Não Pago")</f>
        <v>0</v>
      </c>
      <c r="P463" s="65">
        <f>SUMIFS(Dez!$I$5:$I$619,Dez!$S$5:$S$619,"Despesa",Dez!$F$5:$F$619,CPagar!$D463,Dez!$J$5:$J$619,"Não Pago")</f>
        <v>0</v>
      </c>
      <c r="Q463" s="62">
        <f t="shared" si="58"/>
        <v>0</v>
      </c>
    </row>
    <row r="464" spans="3:17" ht="28.5" customHeight="1" thickTop="1" thickBot="1" x14ac:dyDescent="0.25">
      <c r="C464" s="45" t="str">
        <f>'PC Despesas'!O59</f>
        <v>5.5.55</v>
      </c>
      <c r="D464" s="46" t="str">
        <f>VLOOKUP(C464,'PC Despesas'!$O$5:$P$103,2,FALSE)</f>
        <v>-</v>
      </c>
      <c r="E464" s="65">
        <f>SUMIFS(Jan!$I$5:$I$619,Jan!$S$5:$S$619,"Despesa",Jan!$F$5:$F$619,CPagar!$D464,Jan!$J$5:$J$619,"Não Pago")</f>
        <v>0</v>
      </c>
      <c r="F464" s="65">
        <f>SUMIFS(Fev!$I$5:$I$619,Fev!$S$5:$S$619,"Despesa",Fev!$F$5:$F$619,CPagar!$D464,Fev!$J$5:$J$619,"Não Pago")</f>
        <v>0</v>
      </c>
      <c r="G464" s="65">
        <f>SUMIFS(Mar!$I$5:$I$619,Mar!$S$5:$S$619,"Despesa",Mar!$F$5:$F$619,CPagar!$D464,Mar!$J$5:$J$619,"Não Pago")</f>
        <v>0</v>
      </c>
      <c r="H464" s="65">
        <f>SUMIFS(Abr!$I$5:$I$619,Abr!$S$5:$S$619,"Despesa",Abr!$F$5:$F$619,CPagar!$D464,Abr!$J$5:$J$619,"Não Pago")</f>
        <v>0</v>
      </c>
      <c r="I464" s="65">
        <f>SUMIFS(Mai!$I$5:$I$619,Mai!$S$5:$S$619,"Despesa",Mai!$F$5:$F$619,CPagar!$D464,Mai!$J$5:$J$619,"Não Pago")</f>
        <v>0</v>
      </c>
      <c r="J464" s="65">
        <f>SUMIFS(Jun!$I$5:$I$619,Jun!$S$5:$S$619,"Despesa",Jun!$F$5:$F$619,CPagar!$D464,Jun!$J$5:$J$619,"Não Pago")</f>
        <v>0</v>
      </c>
      <c r="K464" s="65">
        <f>SUMIFS(Jul!$I$5:$I$619,Jul!$S$5:$S$619,"Despesa",Jul!$F$5:$F$619,CPagar!$D464,Jul!$J$5:$J$619,"Não Pago")</f>
        <v>0</v>
      </c>
      <c r="L464" s="65">
        <f>SUMIFS(Ago!$I$5:$I$619,Ago!$S$5:$S$619,"Despesa",Ago!$F$5:$F$619,CPagar!$D464,Ago!$J$5:$J$619,"Não Pago")</f>
        <v>0</v>
      </c>
      <c r="M464" s="65">
        <f>SUMIFS(Set!$I$5:$I$619,Set!$S$5:$S$619,"Despesa",Set!$F$5:$F$619,CPagar!$D464,Set!$J$5:$J$619,"Não Pago")</f>
        <v>0</v>
      </c>
      <c r="N464" s="65">
        <f>SUMIFS(Out!$I$5:$I$619,Out!$S$5:$S$619,"Despesa",Out!$F$5:$F$619,CPagar!$D464,Out!$J$5:$J$619,"Não Pago")</f>
        <v>0</v>
      </c>
      <c r="O464" s="65">
        <f>SUMIFS(Nov!$I$5:$I$619,Nov!$S$5:$S$619,"Despesa",Nov!$F$5:$F$619,CPagar!$D464,Nov!$J$5:$J$619,"Não Pago")</f>
        <v>0</v>
      </c>
      <c r="P464" s="65">
        <f>SUMIFS(Dez!$I$5:$I$619,Dez!$S$5:$S$619,"Despesa",Dez!$F$5:$F$619,CPagar!$D464,Dez!$J$5:$J$619,"Não Pago")</f>
        <v>0</v>
      </c>
      <c r="Q464" s="62">
        <f t="shared" si="58"/>
        <v>0</v>
      </c>
    </row>
    <row r="465" spans="3:17" ht="28.5" customHeight="1" thickTop="1" thickBot="1" x14ac:dyDescent="0.25">
      <c r="C465" s="45" t="str">
        <f>'PC Despesas'!O60</f>
        <v>5.5.56</v>
      </c>
      <c r="D465" s="46" t="str">
        <f>VLOOKUP(C465,'PC Despesas'!$O$5:$P$103,2,FALSE)</f>
        <v>-</v>
      </c>
      <c r="E465" s="65">
        <f>SUMIFS(Jan!$I$5:$I$619,Jan!$S$5:$S$619,"Despesa",Jan!$F$5:$F$619,CPagar!$D465,Jan!$J$5:$J$619,"Não Pago")</f>
        <v>0</v>
      </c>
      <c r="F465" s="65">
        <f>SUMIFS(Fev!$I$5:$I$619,Fev!$S$5:$S$619,"Despesa",Fev!$F$5:$F$619,CPagar!$D465,Fev!$J$5:$J$619,"Não Pago")</f>
        <v>0</v>
      </c>
      <c r="G465" s="65">
        <f>SUMIFS(Mar!$I$5:$I$619,Mar!$S$5:$S$619,"Despesa",Mar!$F$5:$F$619,CPagar!$D465,Mar!$J$5:$J$619,"Não Pago")</f>
        <v>0</v>
      </c>
      <c r="H465" s="65">
        <f>SUMIFS(Abr!$I$5:$I$619,Abr!$S$5:$S$619,"Despesa",Abr!$F$5:$F$619,CPagar!$D465,Abr!$J$5:$J$619,"Não Pago")</f>
        <v>0</v>
      </c>
      <c r="I465" s="65">
        <f>SUMIFS(Mai!$I$5:$I$619,Mai!$S$5:$S$619,"Despesa",Mai!$F$5:$F$619,CPagar!$D465,Mai!$J$5:$J$619,"Não Pago")</f>
        <v>0</v>
      </c>
      <c r="J465" s="65">
        <f>SUMIFS(Jun!$I$5:$I$619,Jun!$S$5:$S$619,"Despesa",Jun!$F$5:$F$619,CPagar!$D465,Jun!$J$5:$J$619,"Não Pago")</f>
        <v>0</v>
      </c>
      <c r="K465" s="65">
        <f>SUMIFS(Jul!$I$5:$I$619,Jul!$S$5:$S$619,"Despesa",Jul!$F$5:$F$619,CPagar!$D465,Jul!$J$5:$J$619,"Não Pago")</f>
        <v>0</v>
      </c>
      <c r="L465" s="65">
        <f>SUMIFS(Ago!$I$5:$I$619,Ago!$S$5:$S$619,"Despesa",Ago!$F$5:$F$619,CPagar!$D465,Ago!$J$5:$J$619,"Não Pago")</f>
        <v>0</v>
      </c>
      <c r="M465" s="65">
        <f>SUMIFS(Set!$I$5:$I$619,Set!$S$5:$S$619,"Despesa",Set!$F$5:$F$619,CPagar!$D465,Set!$J$5:$J$619,"Não Pago")</f>
        <v>0</v>
      </c>
      <c r="N465" s="65">
        <f>SUMIFS(Out!$I$5:$I$619,Out!$S$5:$S$619,"Despesa",Out!$F$5:$F$619,CPagar!$D465,Out!$J$5:$J$619,"Não Pago")</f>
        <v>0</v>
      </c>
      <c r="O465" s="65">
        <f>SUMIFS(Nov!$I$5:$I$619,Nov!$S$5:$S$619,"Despesa",Nov!$F$5:$F$619,CPagar!$D465,Nov!$J$5:$J$619,"Não Pago")</f>
        <v>0</v>
      </c>
      <c r="P465" s="65">
        <f>SUMIFS(Dez!$I$5:$I$619,Dez!$S$5:$S$619,"Despesa",Dez!$F$5:$F$619,CPagar!$D465,Dez!$J$5:$J$619,"Não Pago")</f>
        <v>0</v>
      </c>
      <c r="Q465" s="62">
        <f t="shared" si="58"/>
        <v>0</v>
      </c>
    </row>
    <row r="466" spans="3:17" ht="28.5" customHeight="1" thickTop="1" thickBot="1" x14ac:dyDescent="0.25">
      <c r="C466" s="45" t="str">
        <f>'PC Despesas'!O61</f>
        <v>5.5.57</v>
      </c>
      <c r="D466" s="46" t="str">
        <f>VLOOKUP(C466,'PC Despesas'!$O$5:$P$103,2,FALSE)</f>
        <v>-</v>
      </c>
      <c r="E466" s="65">
        <f>SUMIFS(Jan!$I$5:$I$619,Jan!$S$5:$S$619,"Despesa",Jan!$F$5:$F$619,CPagar!$D466,Jan!$J$5:$J$619,"Não Pago")</f>
        <v>0</v>
      </c>
      <c r="F466" s="65">
        <f>SUMIFS(Fev!$I$5:$I$619,Fev!$S$5:$S$619,"Despesa",Fev!$F$5:$F$619,CPagar!$D466,Fev!$J$5:$J$619,"Não Pago")</f>
        <v>0</v>
      </c>
      <c r="G466" s="65">
        <f>SUMIFS(Mar!$I$5:$I$619,Mar!$S$5:$S$619,"Despesa",Mar!$F$5:$F$619,CPagar!$D466,Mar!$J$5:$J$619,"Não Pago")</f>
        <v>0</v>
      </c>
      <c r="H466" s="65">
        <f>SUMIFS(Abr!$I$5:$I$619,Abr!$S$5:$S$619,"Despesa",Abr!$F$5:$F$619,CPagar!$D466,Abr!$J$5:$J$619,"Não Pago")</f>
        <v>0</v>
      </c>
      <c r="I466" s="65">
        <f>SUMIFS(Mai!$I$5:$I$619,Mai!$S$5:$S$619,"Despesa",Mai!$F$5:$F$619,CPagar!$D466,Mai!$J$5:$J$619,"Não Pago")</f>
        <v>0</v>
      </c>
      <c r="J466" s="65">
        <f>SUMIFS(Jun!$I$5:$I$619,Jun!$S$5:$S$619,"Despesa",Jun!$F$5:$F$619,CPagar!$D466,Jun!$J$5:$J$619,"Não Pago")</f>
        <v>0</v>
      </c>
      <c r="K466" s="65">
        <f>SUMIFS(Jul!$I$5:$I$619,Jul!$S$5:$S$619,"Despesa",Jul!$F$5:$F$619,CPagar!$D466,Jul!$J$5:$J$619,"Não Pago")</f>
        <v>0</v>
      </c>
      <c r="L466" s="65">
        <f>SUMIFS(Ago!$I$5:$I$619,Ago!$S$5:$S$619,"Despesa",Ago!$F$5:$F$619,CPagar!$D466,Ago!$J$5:$J$619,"Não Pago")</f>
        <v>0</v>
      </c>
      <c r="M466" s="65">
        <f>SUMIFS(Set!$I$5:$I$619,Set!$S$5:$S$619,"Despesa",Set!$F$5:$F$619,CPagar!$D466,Set!$J$5:$J$619,"Não Pago")</f>
        <v>0</v>
      </c>
      <c r="N466" s="65">
        <f>SUMIFS(Out!$I$5:$I$619,Out!$S$5:$S$619,"Despesa",Out!$F$5:$F$619,CPagar!$D466,Out!$J$5:$J$619,"Não Pago")</f>
        <v>0</v>
      </c>
      <c r="O466" s="65">
        <f>SUMIFS(Nov!$I$5:$I$619,Nov!$S$5:$S$619,"Despesa",Nov!$F$5:$F$619,CPagar!$D466,Nov!$J$5:$J$619,"Não Pago")</f>
        <v>0</v>
      </c>
      <c r="P466" s="65">
        <f>SUMIFS(Dez!$I$5:$I$619,Dez!$S$5:$S$619,"Despesa",Dez!$F$5:$F$619,CPagar!$D466,Dez!$J$5:$J$619,"Não Pago")</f>
        <v>0</v>
      </c>
      <c r="Q466" s="62">
        <f t="shared" si="58"/>
        <v>0</v>
      </c>
    </row>
    <row r="467" spans="3:17" ht="28.5" customHeight="1" thickTop="1" thickBot="1" x14ac:dyDescent="0.25">
      <c r="C467" s="45" t="str">
        <f>'PC Despesas'!O62</f>
        <v>5.5.58</v>
      </c>
      <c r="D467" s="46" t="str">
        <f>VLOOKUP(C467,'PC Despesas'!$O$5:$P$103,2,FALSE)</f>
        <v>-</v>
      </c>
      <c r="E467" s="65">
        <f>SUMIFS(Jan!$I$5:$I$619,Jan!$S$5:$S$619,"Despesa",Jan!$F$5:$F$619,CPagar!$D467,Jan!$J$5:$J$619,"Não Pago")</f>
        <v>0</v>
      </c>
      <c r="F467" s="65">
        <f>SUMIFS(Fev!$I$5:$I$619,Fev!$S$5:$S$619,"Despesa",Fev!$F$5:$F$619,CPagar!$D467,Fev!$J$5:$J$619,"Não Pago")</f>
        <v>0</v>
      </c>
      <c r="G467" s="65">
        <f>SUMIFS(Mar!$I$5:$I$619,Mar!$S$5:$S$619,"Despesa",Mar!$F$5:$F$619,CPagar!$D467,Mar!$J$5:$J$619,"Não Pago")</f>
        <v>0</v>
      </c>
      <c r="H467" s="65">
        <f>SUMIFS(Abr!$I$5:$I$619,Abr!$S$5:$S$619,"Despesa",Abr!$F$5:$F$619,CPagar!$D467,Abr!$J$5:$J$619,"Não Pago")</f>
        <v>0</v>
      </c>
      <c r="I467" s="65">
        <f>SUMIFS(Mai!$I$5:$I$619,Mai!$S$5:$S$619,"Despesa",Mai!$F$5:$F$619,CPagar!$D467,Mai!$J$5:$J$619,"Não Pago")</f>
        <v>0</v>
      </c>
      <c r="J467" s="65">
        <f>SUMIFS(Jun!$I$5:$I$619,Jun!$S$5:$S$619,"Despesa",Jun!$F$5:$F$619,CPagar!$D467,Jun!$J$5:$J$619,"Não Pago")</f>
        <v>0</v>
      </c>
      <c r="K467" s="65">
        <f>SUMIFS(Jul!$I$5:$I$619,Jul!$S$5:$S$619,"Despesa",Jul!$F$5:$F$619,CPagar!$D467,Jul!$J$5:$J$619,"Não Pago")</f>
        <v>0</v>
      </c>
      <c r="L467" s="65">
        <f>SUMIFS(Ago!$I$5:$I$619,Ago!$S$5:$S$619,"Despesa",Ago!$F$5:$F$619,CPagar!$D467,Ago!$J$5:$J$619,"Não Pago")</f>
        <v>0</v>
      </c>
      <c r="M467" s="65">
        <f>SUMIFS(Set!$I$5:$I$619,Set!$S$5:$S$619,"Despesa",Set!$F$5:$F$619,CPagar!$D467,Set!$J$5:$J$619,"Não Pago")</f>
        <v>0</v>
      </c>
      <c r="N467" s="65">
        <f>SUMIFS(Out!$I$5:$I$619,Out!$S$5:$S$619,"Despesa",Out!$F$5:$F$619,CPagar!$D467,Out!$J$5:$J$619,"Não Pago")</f>
        <v>0</v>
      </c>
      <c r="O467" s="65">
        <f>SUMIFS(Nov!$I$5:$I$619,Nov!$S$5:$S$619,"Despesa",Nov!$F$5:$F$619,CPagar!$D467,Nov!$J$5:$J$619,"Não Pago")</f>
        <v>0</v>
      </c>
      <c r="P467" s="65">
        <f>SUMIFS(Dez!$I$5:$I$619,Dez!$S$5:$S$619,"Despesa",Dez!$F$5:$F$619,CPagar!$D467,Dez!$J$5:$J$619,"Não Pago")</f>
        <v>0</v>
      </c>
      <c r="Q467" s="62">
        <f t="shared" si="58"/>
        <v>0</v>
      </c>
    </row>
    <row r="468" spans="3:17" ht="28.5" customHeight="1" thickTop="1" thickBot="1" x14ac:dyDescent="0.25">
      <c r="C468" s="45" t="str">
        <f>'PC Despesas'!O63</f>
        <v>5.5.59</v>
      </c>
      <c r="D468" s="46" t="str">
        <f>VLOOKUP(C468,'PC Despesas'!$O$5:$P$103,2,FALSE)</f>
        <v>-</v>
      </c>
      <c r="E468" s="65">
        <f>SUMIFS(Jan!$I$5:$I$619,Jan!$S$5:$S$619,"Despesa",Jan!$F$5:$F$619,CPagar!$D468,Jan!$J$5:$J$619,"Não Pago")</f>
        <v>0</v>
      </c>
      <c r="F468" s="65">
        <f>SUMIFS(Fev!$I$5:$I$619,Fev!$S$5:$S$619,"Despesa",Fev!$F$5:$F$619,CPagar!$D468,Fev!$J$5:$J$619,"Não Pago")</f>
        <v>0</v>
      </c>
      <c r="G468" s="65">
        <f>SUMIFS(Mar!$I$5:$I$619,Mar!$S$5:$S$619,"Despesa",Mar!$F$5:$F$619,CPagar!$D468,Mar!$J$5:$J$619,"Não Pago")</f>
        <v>0</v>
      </c>
      <c r="H468" s="65">
        <f>SUMIFS(Abr!$I$5:$I$619,Abr!$S$5:$S$619,"Despesa",Abr!$F$5:$F$619,CPagar!$D468,Abr!$J$5:$J$619,"Não Pago")</f>
        <v>0</v>
      </c>
      <c r="I468" s="65">
        <f>SUMIFS(Mai!$I$5:$I$619,Mai!$S$5:$S$619,"Despesa",Mai!$F$5:$F$619,CPagar!$D468,Mai!$J$5:$J$619,"Não Pago")</f>
        <v>0</v>
      </c>
      <c r="J468" s="65">
        <f>SUMIFS(Jun!$I$5:$I$619,Jun!$S$5:$S$619,"Despesa",Jun!$F$5:$F$619,CPagar!$D468,Jun!$J$5:$J$619,"Não Pago")</f>
        <v>0</v>
      </c>
      <c r="K468" s="65">
        <f>SUMIFS(Jul!$I$5:$I$619,Jul!$S$5:$S$619,"Despesa",Jul!$F$5:$F$619,CPagar!$D468,Jul!$J$5:$J$619,"Não Pago")</f>
        <v>0</v>
      </c>
      <c r="L468" s="65">
        <f>SUMIFS(Ago!$I$5:$I$619,Ago!$S$5:$S$619,"Despesa",Ago!$F$5:$F$619,CPagar!$D468,Ago!$J$5:$J$619,"Não Pago")</f>
        <v>0</v>
      </c>
      <c r="M468" s="65">
        <f>SUMIFS(Set!$I$5:$I$619,Set!$S$5:$S$619,"Despesa",Set!$F$5:$F$619,CPagar!$D468,Set!$J$5:$J$619,"Não Pago")</f>
        <v>0</v>
      </c>
      <c r="N468" s="65">
        <f>SUMIFS(Out!$I$5:$I$619,Out!$S$5:$S$619,"Despesa",Out!$F$5:$F$619,CPagar!$D468,Out!$J$5:$J$619,"Não Pago")</f>
        <v>0</v>
      </c>
      <c r="O468" s="65">
        <f>SUMIFS(Nov!$I$5:$I$619,Nov!$S$5:$S$619,"Despesa",Nov!$F$5:$F$619,CPagar!$D468,Nov!$J$5:$J$619,"Não Pago")</f>
        <v>0</v>
      </c>
      <c r="P468" s="65">
        <f>SUMIFS(Dez!$I$5:$I$619,Dez!$S$5:$S$619,"Despesa",Dez!$F$5:$F$619,CPagar!$D468,Dez!$J$5:$J$619,"Não Pago")</f>
        <v>0</v>
      </c>
      <c r="Q468" s="62">
        <f t="shared" si="58"/>
        <v>0</v>
      </c>
    </row>
    <row r="469" spans="3:17" ht="28.5" customHeight="1" thickTop="1" thickBot="1" x14ac:dyDescent="0.25">
      <c r="C469" s="45" t="str">
        <f>'PC Despesas'!O64</f>
        <v>5.5.60</v>
      </c>
      <c r="D469" s="46" t="str">
        <f>VLOOKUP(C469,'PC Despesas'!$O$5:$P$103,2,FALSE)</f>
        <v>-</v>
      </c>
      <c r="E469" s="65">
        <f>SUMIFS(Jan!$I$5:$I$619,Jan!$S$5:$S$619,"Despesa",Jan!$F$5:$F$619,CPagar!$D469,Jan!$J$5:$J$619,"Não Pago")</f>
        <v>0</v>
      </c>
      <c r="F469" s="65">
        <f>SUMIFS(Fev!$I$5:$I$619,Fev!$S$5:$S$619,"Despesa",Fev!$F$5:$F$619,CPagar!$D469,Fev!$J$5:$J$619,"Não Pago")</f>
        <v>0</v>
      </c>
      <c r="G469" s="65">
        <f>SUMIFS(Mar!$I$5:$I$619,Mar!$S$5:$S$619,"Despesa",Mar!$F$5:$F$619,CPagar!$D469,Mar!$J$5:$J$619,"Não Pago")</f>
        <v>0</v>
      </c>
      <c r="H469" s="65">
        <f>SUMIFS(Abr!$I$5:$I$619,Abr!$S$5:$S$619,"Despesa",Abr!$F$5:$F$619,CPagar!$D469,Abr!$J$5:$J$619,"Não Pago")</f>
        <v>0</v>
      </c>
      <c r="I469" s="65">
        <f>SUMIFS(Mai!$I$5:$I$619,Mai!$S$5:$S$619,"Despesa",Mai!$F$5:$F$619,CPagar!$D469,Mai!$J$5:$J$619,"Não Pago")</f>
        <v>0</v>
      </c>
      <c r="J469" s="65">
        <f>SUMIFS(Jun!$I$5:$I$619,Jun!$S$5:$S$619,"Despesa",Jun!$F$5:$F$619,CPagar!$D469,Jun!$J$5:$J$619,"Não Pago")</f>
        <v>0</v>
      </c>
      <c r="K469" s="65">
        <f>SUMIFS(Jul!$I$5:$I$619,Jul!$S$5:$S$619,"Despesa",Jul!$F$5:$F$619,CPagar!$D469,Jul!$J$5:$J$619,"Não Pago")</f>
        <v>0</v>
      </c>
      <c r="L469" s="65">
        <f>SUMIFS(Ago!$I$5:$I$619,Ago!$S$5:$S$619,"Despesa",Ago!$F$5:$F$619,CPagar!$D469,Ago!$J$5:$J$619,"Não Pago")</f>
        <v>0</v>
      </c>
      <c r="M469" s="65">
        <f>SUMIFS(Set!$I$5:$I$619,Set!$S$5:$S$619,"Despesa",Set!$F$5:$F$619,CPagar!$D469,Set!$J$5:$J$619,"Não Pago")</f>
        <v>0</v>
      </c>
      <c r="N469" s="65">
        <f>SUMIFS(Out!$I$5:$I$619,Out!$S$5:$S$619,"Despesa",Out!$F$5:$F$619,CPagar!$D469,Out!$J$5:$J$619,"Não Pago")</f>
        <v>0</v>
      </c>
      <c r="O469" s="65">
        <f>SUMIFS(Nov!$I$5:$I$619,Nov!$S$5:$S$619,"Despesa",Nov!$F$5:$F$619,CPagar!$D469,Nov!$J$5:$J$619,"Não Pago")</f>
        <v>0</v>
      </c>
      <c r="P469" s="65">
        <f>SUMIFS(Dez!$I$5:$I$619,Dez!$S$5:$S$619,"Despesa",Dez!$F$5:$F$619,CPagar!$D469,Dez!$J$5:$J$619,"Não Pago")</f>
        <v>0</v>
      </c>
      <c r="Q469" s="62">
        <f t="shared" si="58"/>
        <v>0</v>
      </c>
    </row>
    <row r="470" spans="3:17" ht="28.5" customHeight="1" thickTop="1" thickBot="1" x14ac:dyDescent="0.25">
      <c r="C470" s="45" t="str">
        <f>'PC Despesas'!O65</f>
        <v>5.5.61</v>
      </c>
      <c r="D470" s="46" t="str">
        <f>VLOOKUP(C470,'PC Despesas'!$O$5:$P$103,2,FALSE)</f>
        <v>-</v>
      </c>
      <c r="E470" s="65">
        <f>SUMIFS(Jan!$I$5:$I$619,Jan!$S$5:$S$619,"Despesa",Jan!$F$5:$F$619,CPagar!$D470,Jan!$J$5:$J$619,"Não Pago")</f>
        <v>0</v>
      </c>
      <c r="F470" s="65">
        <f>SUMIFS(Fev!$I$5:$I$619,Fev!$S$5:$S$619,"Despesa",Fev!$F$5:$F$619,CPagar!$D470,Fev!$J$5:$J$619,"Não Pago")</f>
        <v>0</v>
      </c>
      <c r="G470" s="65">
        <f>SUMIFS(Mar!$I$5:$I$619,Mar!$S$5:$S$619,"Despesa",Mar!$F$5:$F$619,CPagar!$D470,Mar!$J$5:$J$619,"Não Pago")</f>
        <v>0</v>
      </c>
      <c r="H470" s="65">
        <f>SUMIFS(Abr!$I$5:$I$619,Abr!$S$5:$S$619,"Despesa",Abr!$F$5:$F$619,CPagar!$D470,Abr!$J$5:$J$619,"Não Pago")</f>
        <v>0</v>
      </c>
      <c r="I470" s="65">
        <f>SUMIFS(Mai!$I$5:$I$619,Mai!$S$5:$S$619,"Despesa",Mai!$F$5:$F$619,CPagar!$D470,Mai!$J$5:$J$619,"Não Pago")</f>
        <v>0</v>
      </c>
      <c r="J470" s="65">
        <f>SUMIFS(Jun!$I$5:$I$619,Jun!$S$5:$S$619,"Despesa",Jun!$F$5:$F$619,CPagar!$D470,Jun!$J$5:$J$619,"Não Pago")</f>
        <v>0</v>
      </c>
      <c r="K470" s="65">
        <f>SUMIFS(Jul!$I$5:$I$619,Jul!$S$5:$S$619,"Despesa",Jul!$F$5:$F$619,CPagar!$D470,Jul!$J$5:$J$619,"Não Pago")</f>
        <v>0</v>
      </c>
      <c r="L470" s="65">
        <f>SUMIFS(Ago!$I$5:$I$619,Ago!$S$5:$S$619,"Despesa",Ago!$F$5:$F$619,CPagar!$D470,Ago!$J$5:$J$619,"Não Pago")</f>
        <v>0</v>
      </c>
      <c r="M470" s="65">
        <f>SUMIFS(Set!$I$5:$I$619,Set!$S$5:$S$619,"Despesa",Set!$F$5:$F$619,CPagar!$D470,Set!$J$5:$J$619,"Não Pago")</f>
        <v>0</v>
      </c>
      <c r="N470" s="65">
        <f>SUMIFS(Out!$I$5:$I$619,Out!$S$5:$S$619,"Despesa",Out!$F$5:$F$619,CPagar!$D470,Out!$J$5:$J$619,"Não Pago")</f>
        <v>0</v>
      </c>
      <c r="O470" s="65">
        <f>SUMIFS(Nov!$I$5:$I$619,Nov!$S$5:$S$619,"Despesa",Nov!$F$5:$F$619,CPagar!$D470,Nov!$J$5:$J$619,"Não Pago")</f>
        <v>0</v>
      </c>
      <c r="P470" s="65">
        <f>SUMIFS(Dez!$I$5:$I$619,Dez!$S$5:$S$619,"Despesa",Dez!$F$5:$F$619,CPagar!$D470,Dez!$J$5:$J$619,"Não Pago")</f>
        <v>0</v>
      </c>
      <c r="Q470" s="62">
        <f t="shared" si="58"/>
        <v>0</v>
      </c>
    </row>
    <row r="471" spans="3:17" ht="28.5" customHeight="1" thickTop="1" thickBot="1" x14ac:dyDescent="0.25">
      <c r="C471" s="45" t="str">
        <f>'PC Despesas'!O66</f>
        <v>5.5.62</v>
      </c>
      <c r="D471" s="46" t="str">
        <f>VLOOKUP(C471,'PC Despesas'!$O$5:$P$103,2,FALSE)</f>
        <v>-</v>
      </c>
      <c r="E471" s="65">
        <f>SUMIFS(Jan!$I$5:$I$619,Jan!$S$5:$S$619,"Despesa",Jan!$F$5:$F$619,CPagar!$D471,Jan!$J$5:$J$619,"Não Pago")</f>
        <v>0</v>
      </c>
      <c r="F471" s="65">
        <f>SUMIFS(Fev!$I$5:$I$619,Fev!$S$5:$S$619,"Despesa",Fev!$F$5:$F$619,CPagar!$D471,Fev!$J$5:$J$619,"Não Pago")</f>
        <v>0</v>
      </c>
      <c r="G471" s="65">
        <f>SUMIFS(Mar!$I$5:$I$619,Mar!$S$5:$S$619,"Despesa",Mar!$F$5:$F$619,CPagar!$D471,Mar!$J$5:$J$619,"Não Pago")</f>
        <v>0</v>
      </c>
      <c r="H471" s="65">
        <f>SUMIFS(Abr!$I$5:$I$619,Abr!$S$5:$S$619,"Despesa",Abr!$F$5:$F$619,CPagar!$D471,Abr!$J$5:$J$619,"Não Pago")</f>
        <v>0</v>
      </c>
      <c r="I471" s="65">
        <f>SUMIFS(Mai!$I$5:$I$619,Mai!$S$5:$S$619,"Despesa",Mai!$F$5:$F$619,CPagar!$D471,Mai!$J$5:$J$619,"Não Pago")</f>
        <v>0</v>
      </c>
      <c r="J471" s="65">
        <f>SUMIFS(Jun!$I$5:$I$619,Jun!$S$5:$S$619,"Despesa",Jun!$F$5:$F$619,CPagar!$D471,Jun!$J$5:$J$619,"Não Pago")</f>
        <v>0</v>
      </c>
      <c r="K471" s="65">
        <f>SUMIFS(Jul!$I$5:$I$619,Jul!$S$5:$S$619,"Despesa",Jul!$F$5:$F$619,CPagar!$D471,Jul!$J$5:$J$619,"Não Pago")</f>
        <v>0</v>
      </c>
      <c r="L471" s="65">
        <f>SUMIFS(Ago!$I$5:$I$619,Ago!$S$5:$S$619,"Despesa",Ago!$F$5:$F$619,CPagar!$D471,Ago!$J$5:$J$619,"Não Pago")</f>
        <v>0</v>
      </c>
      <c r="M471" s="65">
        <f>SUMIFS(Set!$I$5:$I$619,Set!$S$5:$S$619,"Despesa",Set!$F$5:$F$619,CPagar!$D471,Set!$J$5:$J$619,"Não Pago")</f>
        <v>0</v>
      </c>
      <c r="N471" s="65">
        <f>SUMIFS(Out!$I$5:$I$619,Out!$S$5:$S$619,"Despesa",Out!$F$5:$F$619,CPagar!$D471,Out!$J$5:$J$619,"Não Pago")</f>
        <v>0</v>
      </c>
      <c r="O471" s="65">
        <f>SUMIFS(Nov!$I$5:$I$619,Nov!$S$5:$S$619,"Despesa",Nov!$F$5:$F$619,CPagar!$D471,Nov!$J$5:$J$619,"Não Pago")</f>
        <v>0</v>
      </c>
      <c r="P471" s="65">
        <f>SUMIFS(Dez!$I$5:$I$619,Dez!$S$5:$S$619,"Despesa",Dez!$F$5:$F$619,CPagar!$D471,Dez!$J$5:$J$619,"Não Pago")</f>
        <v>0</v>
      </c>
      <c r="Q471" s="62">
        <f t="shared" si="58"/>
        <v>0</v>
      </c>
    </row>
    <row r="472" spans="3:17" ht="28.5" customHeight="1" thickTop="1" thickBot="1" x14ac:dyDescent="0.25">
      <c r="C472" s="45" t="str">
        <f>'PC Despesas'!O67</f>
        <v>5.5.63</v>
      </c>
      <c r="D472" s="46" t="str">
        <f>VLOOKUP(C472,'PC Despesas'!$O$5:$P$103,2,FALSE)</f>
        <v>-</v>
      </c>
      <c r="E472" s="65">
        <f>SUMIFS(Jan!$I$5:$I$619,Jan!$S$5:$S$619,"Despesa",Jan!$F$5:$F$619,CPagar!$D472,Jan!$J$5:$J$619,"Não Pago")</f>
        <v>0</v>
      </c>
      <c r="F472" s="65">
        <f>SUMIFS(Fev!$I$5:$I$619,Fev!$S$5:$S$619,"Despesa",Fev!$F$5:$F$619,CPagar!$D472,Fev!$J$5:$J$619,"Não Pago")</f>
        <v>0</v>
      </c>
      <c r="G472" s="65">
        <f>SUMIFS(Mar!$I$5:$I$619,Mar!$S$5:$S$619,"Despesa",Mar!$F$5:$F$619,CPagar!$D472,Mar!$J$5:$J$619,"Não Pago")</f>
        <v>0</v>
      </c>
      <c r="H472" s="65">
        <f>SUMIFS(Abr!$I$5:$I$619,Abr!$S$5:$S$619,"Despesa",Abr!$F$5:$F$619,CPagar!$D472,Abr!$J$5:$J$619,"Não Pago")</f>
        <v>0</v>
      </c>
      <c r="I472" s="65">
        <f>SUMIFS(Mai!$I$5:$I$619,Mai!$S$5:$S$619,"Despesa",Mai!$F$5:$F$619,CPagar!$D472,Mai!$J$5:$J$619,"Não Pago")</f>
        <v>0</v>
      </c>
      <c r="J472" s="65">
        <f>SUMIFS(Jun!$I$5:$I$619,Jun!$S$5:$S$619,"Despesa",Jun!$F$5:$F$619,CPagar!$D472,Jun!$J$5:$J$619,"Não Pago")</f>
        <v>0</v>
      </c>
      <c r="K472" s="65">
        <f>SUMIFS(Jul!$I$5:$I$619,Jul!$S$5:$S$619,"Despesa",Jul!$F$5:$F$619,CPagar!$D472,Jul!$J$5:$J$619,"Não Pago")</f>
        <v>0</v>
      </c>
      <c r="L472" s="65">
        <f>SUMIFS(Ago!$I$5:$I$619,Ago!$S$5:$S$619,"Despesa",Ago!$F$5:$F$619,CPagar!$D472,Ago!$J$5:$J$619,"Não Pago")</f>
        <v>0</v>
      </c>
      <c r="M472" s="65">
        <f>SUMIFS(Set!$I$5:$I$619,Set!$S$5:$S$619,"Despesa",Set!$F$5:$F$619,CPagar!$D472,Set!$J$5:$J$619,"Não Pago")</f>
        <v>0</v>
      </c>
      <c r="N472" s="65">
        <f>SUMIFS(Out!$I$5:$I$619,Out!$S$5:$S$619,"Despesa",Out!$F$5:$F$619,CPagar!$D472,Out!$J$5:$J$619,"Não Pago")</f>
        <v>0</v>
      </c>
      <c r="O472" s="65">
        <f>SUMIFS(Nov!$I$5:$I$619,Nov!$S$5:$S$619,"Despesa",Nov!$F$5:$F$619,CPagar!$D472,Nov!$J$5:$J$619,"Não Pago")</f>
        <v>0</v>
      </c>
      <c r="P472" s="65">
        <f>SUMIFS(Dez!$I$5:$I$619,Dez!$S$5:$S$619,"Despesa",Dez!$F$5:$F$619,CPagar!$D472,Dez!$J$5:$J$619,"Não Pago")</f>
        <v>0</v>
      </c>
      <c r="Q472" s="62">
        <f t="shared" si="58"/>
        <v>0</v>
      </c>
    </row>
    <row r="473" spans="3:17" ht="28.5" customHeight="1" thickTop="1" thickBot="1" x14ac:dyDescent="0.25">
      <c r="C473" s="45" t="str">
        <f>'PC Despesas'!O68</f>
        <v>5.5.64</v>
      </c>
      <c r="D473" s="46" t="str">
        <f>VLOOKUP(C473,'PC Despesas'!$O$5:$P$103,2,FALSE)</f>
        <v>-</v>
      </c>
      <c r="E473" s="65">
        <f>SUMIFS(Jan!$I$5:$I$619,Jan!$S$5:$S$619,"Despesa",Jan!$F$5:$F$619,CPagar!$D473,Jan!$J$5:$J$619,"Não Pago")</f>
        <v>0</v>
      </c>
      <c r="F473" s="65">
        <f>SUMIFS(Fev!$I$5:$I$619,Fev!$S$5:$S$619,"Despesa",Fev!$F$5:$F$619,CPagar!$D473,Fev!$J$5:$J$619,"Não Pago")</f>
        <v>0</v>
      </c>
      <c r="G473" s="65">
        <f>SUMIFS(Mar!$I$5:$I$619,Mar!$S$5:$S$619,"Despesa",Mar!$F$5:$F$619,CPagar!$D473,Mar!$J$5:$J$619,"Não Pago")</f>
        <v>0</v>
      </c>
      <c r="H473" s="65">
        <f>SUMIFS(Abr!$I$5:$I$619,Abr!$S$5:$S$619,"Despesa",Abr!$F$5:$F$619,CPagar!$D473,Abr!$J$5:$J$619,"Não Pago")</f>
        <v>0</v>
      </c>
      <c r="I473" s="65">
        <f>SUMIFS(Mai!$I$5:$I$619,Mai!$S$5:$S$619,"Despesa",Mai!$F$5:$F$619,CPagar!$D473,Mai!$J$5:$J$619,"Não Pago")</f>
        <v>0</v>
      </c>
      <c r="J473" s="65">
        <f>SUMIFS(Jun!$I$5:$I$619,Jun!$S$5:$S$619,"Despesa",Jun!$F$5:$F$619,CPagar!$D473,Jun!$J$5:$J$619,"Não Pago")</f>
        <v>0</v>
      </c>
      <c r="K473" s="65">
        <f>SUMIFS(Jul!$I$5:$I$619,Jul!$S$5:$S$619,"Despesa",Jul!$F$5:$F$619,CPagar!$D473,Jul!$J$5:$J$619,"Não Pago")</f>
        <v>0</v>
      </c>
      <c r="L473" s="65">
        <f>SUMIFS(Ago!$I$5:$I$619,Ago!$S$5:$S$619,"Despesa",Ago!$F$5:$F$619,CPagar!$D473,Ago!$J$5:$J$619,"Não Pago")</f>
        <v>0</v>
      </c>
      <c r="M473" s="65">
        <f>SUMIFS(Set!$I$5:$I$619,Set!$S$5:$S$619,"Despesa",Set!$F$5:$F$619,CPagar!$D473,Set!$J$5:$J$619,"Não Pago")</f>
        <v>0</v>
      </c>
      <c r="N473" s="65">
        <f>SUMIFS(Out!$I$5:$I$619,Out!$S$5:$S$619,"Despesa",Out!$F$5:$F$619,CPagar!$D473,Out!$J$5:$J$619,"Não Pago")</f>
        <v>0</v>
      </c>
      <c r="O473" s="65">
        <f>SUMIFS(Nov!$I$5:$I$619,Nov!$S$5:$S$619,"Despesa",Nov!$F$5:$F$619,CPagar!$D473,Nov!$J$5:$J$619,"Não Pago")</f>
        <v>0</v>
      </c>
      <c r="P473" s="65">
        <f>SUMIFS(Dez!$I$5:$I$619,Dez!$S$5:$S$619,"Despesa",Dez!$F$5:$F$619,CPagar!$D473,Dez!$J$5:$J$619,"Não Pago")</f>
        <v>0</v>
      </c>
      <c r="Q473" s="62">
        <f t="shared" si="58"/>
        <v>0</v>
      </c>
    </row>
    <row r="474" spans="3:17" ht="28.5" customHeight="1" thickTop="1" thickBot="1" x14ac:dyDescent="0.25">
      <c r="C474" s="45" t="str">
        <f>'PC Despesas'!O69</f>
        <v>5.5.65</v>
      </c>
      <c r="D474" s="46" t="str">
        <f>VLOOKUP(C474,'PC Despesas'!$O$5:$P$103,2,FALSE)</f>
        <v>-</v>
      </c>
      <c r="E474" s="65">
        <f>SUMIFS(Jan!$I$5:$I$619,Jan!$S$5:$S$619,"Despesa",Jan!$F$5:$F$619,CPagar!$D474,Jan!$J$5:$J$619,"Não Pago")</f>
        <v>0</v>
      </c>
      <c r="F474" s="65">
        <f>SUMIFS(Fev!$I$5:$I$619,Fev!$S$5:$S$619,"Despesa",Fev!$F$5:$F$619,CPagar!$D474,Fev!$J$5:$J$619,"Não Pago")</f>
        <v>0</v>
      </c>
      <c r="G474" s="65">
        <f>SUMIFS(Mar!$I$5:$I$619,Mar!$S$5:$S$619,"Despesa",Mar!$F$5:$F$619,CPagar!$D474,Mar!$J$5:$J$619,"Não Pago")</f>
        <v>0</v>
      </c>
      <c r="H474" s="65">
        <f>SUMIFS(Abr!$I$5:$I$619,Abr!$S$5:$S$619,"Despesa",Abr!$F$5:$F$619,CPagar!$D474,Abr!$J$5:$J$619,"Não Pago")</f>
        <v>0</v>
      </c>
      <c r="I474" s="65">
        <f>SUMIFS(Mai!$I$5:$I$619,Mai!$S$5:$S$619,"Despesa",Mai!$F$5:$F$619,CPagar!$D474,Mai!$J$5:$J$619,"Não Pago")</f>
        <v>0</v>
      </c>
      <c r="J474" s="65">
        <f>SUMIFS(Jun!$I$5:$I$619,Jun!$S$5:$S$619,"Despesa",Jun!$F$5:$F$619,CPagar!$D474,Jun!$J$5:$J$619,"Não Pago")</f>
        <v>0</v>
      </c>
      <c r="K474" s="65">
        <f>SUMIFS(Jul!$I$5:$I$619,Jul!$S$5:$S$619,"Despesa",Jul!$F$5:$F$619,CPagar!$D474,Jul!$J$5:$J$619,"Não Pago")</f>
        <v>0</v>
      </c>
      <c r="L474" s="65">
        <f>SUMIFS(Ago!$I$5:$I$619,Ago!$S$5:$S$619,"Despesa",Ago!$F$5:$F$619,CPagar!$D474,Ago!$J$5:$J$619,"Não Pago")</f>
        <v>0</v>
      </c>
      <c r="M474" s="65">
        <f>SUMIFS(Set!$I$5:$I$619,Set!$S$5:$S$619,"Despesa",Set!$F$5:$F$619,CPagar!$D474,Set!$J$5:$J$619,"Não Pago")</f>
        <v>0</v>
      </c>
      <c r="N474" s="65">
        <f>SUMIFS(Out!$I$5:$I$619,Out!$S$5:$S$619,"Despesa",Out!$F$5:$F$619,CPagar!$D474,Out!$J$5:$J$619,"Não Pago")</f>
        <v>0</v>
      </c>
      <c r="O474" s="65">
        <f>SUMIFS(Nov!$I$5:$I$619,Nov!$S$5:$S$619,"Despesa",Nov!$F$5:$F$619,CPagar!$D474,Nov!$J$5:$J$619,"Não Pago")</f>
        <v>0</v>
      </c>
      <c r="P474" s="65">
        <f>SUMIFS(Dez!$I$5:$I$619,Dez!$S$5:$S$619,"Despesa",Dez!$F$5:$F$619,CPagar!$D474,Dez!$J$5:$J$619,"Não Pago")</f>
        <v>0</v>
      </c>
      <c r="Q474" s="62">
        <f t="shared" si="58"/>
        <v>0</v>
      </c>
    </row>
    <row r="475" spans="3:17" ht="28.5" customHeight="1" thickTop="1" thickBot="1" x14ac:dyDescent="0.25">
      <c r="C475" s="45" t="str">
        <f>'PC Despesas'!O70</f>
        <v>5.5.66</v>
      </c>
      <c r="D475" s="46" t="str">
        <f>VLOOKUP(C475,'PC Despesas'!$O$5:$P$103,2,FALSE)</f>
        <v>-</v>
      </c>
      <c r="E475" s="65">
        <f>SUMIFS(Jan!$I$5:$I$619,Jan!$S$5:$S$619,"Despesa",Jan!$F$5:$F$619,CPagar!$D475,Jan!$J$5:$J$619,"Não Pago")</f>
        <v>0</v>
      </c>
      <c r="F475" s="65">
        <f>SUMIFS(Fev!$I$5:$I$619,Fev!$S$5:$S$619,"Despesa",Fev!$F$5:$F$619,CPagar!$D475,Fev!$J$5:$J$619,"Não Pago")</f>
        <v>0</v>
      </c>
      <c r="G475" s="65">
        <f>SUMIFS(Mar!$I$5:$I$619,Mar!$S$5:$S$619,"Despesa",Mar!$F$5:$F$619,CPagar!$D475,Mar!$J$5:$J$619,"Não Pago")</f>
        <v>0</v>
      </c>
      <c r="H475" s="65">
        <f>SUMIFS(Abr!$I$5:$I$619,Abr!$S$5:$S$619,"Despesa",Abr!$F$5:$F$619,CPagar!$D475,Abr!$J$5:$J$619,"Não Pago")</f>
        <v>0</v>
      </c>
      <c r="I475" s="65">
        <f>SUMIFS(Mai!$I$5:$I$619,Mai!$S$5:$S$619,"Despesa",Mai!$F$5:$F$619,CPagar!$D475,Mai!$J$5:$J$619,"Não Pago")</f>
        <v>0</v>
      </c>
      <c r="J475" s="65">
        <f>SUMIFS(Jun!$I$5:$I$619,Jun!$S$5:$S$619,"Despesa",Jun!$F$5:$F$619,CPagar!$D475,Jun!$J$5:$J$619,"Não Pago")</f>
        <v>0</v>
      </c>
      <c r="K475" s="65">
        <f>SUMIFS(Jul!$I$5:$I$619,Jul!$S$5:$S$619,"Despesa",Jul!$F$5:$F$619,CPagar!$D475,Jul!$J$5:$J$619,"Não Pago")</f>
        <v>0</v>
      </c>
      <c r="L475" s="65">
        <f>SUMIFS(Ago!$I$5:$I$619,Ago!$S$5:$S$619,"Despesa",Ago!$F$5:$F$619,CPagar!$D475,Ago!$J$5:$J$619,"Não Pago")</f>
        <v>0</v>
      </c>
      <c r="M475" s="65">
        <f>SUMIFS(Set!$I$5:$I$619,Set!$S$5:$S$619,"Despesa",Set!$F$5:$F$619,CPagar!$D475,Set!$J$5:$J$619,"Não Pago")</f>
        <v>0</v>
      </c>
      <c r="N475" s="65">
        <f>SUMIFS(Out!$I$5:$I$619,Out!$S$5:$S$619,"Despesa",Out!$F$5:$F$619,CPagar!$D475,Out!$J$5:$J$619,"Não Pago")</f>
        <v>0</v>
      </c>
      <c r="O475" s="65">
        <f>SUMIFS(Nov!$I$5:$I$619,Nov!$S$5:$S$619,"Despesa",Nov!$F$5:$F$619,CPagar!$D475,Nov!$J$5:$J$619,"Não Pago")</f>
        <v>0</v>
      </c>
      <c r="P475" s="65">
        <f>SUMIFS(Dez!$I$5:$I$619,Dez!$S$5:$S$619,"Despesa",Dez!$F$5:$F$619,CPagar!$D475,Dez!$J$5:$J$619,"Não Pago")</f>
        <v>0</v>
      </c>
      <c r="Q475" s="62">
        <f t="shared" ref="Q475:Q508" si="59">SUM(E475:P475)</f>
        <v>0</v>
      </c>
    </row>
    <row r="476" spans="3:17" ht="28.5" customHeight="1" thickTop="1" thickBot="1" x14ac:dyDescent="0.25">
      <c r="C476" s="45" t="str">
        <f>'PC Despesas'!O71</f>
        <v>5.5.67</v>
      </c>
      <c r="D476" s="46" t="str">
        <f>VLOOKUP(C476,'PC Despesas'!$O$5:$P$103,2,FALSE)</f>
        <v>-</v>
      </c>
      <c r="E476" s="65">
        <f>SUMIFS(Jan!$I$5:$I$619,Jan!$S$5:$S$619,"Despesa",Jan!$F$5:$F$619,CPagar!$D476,Jan!$J$5:$J$619,"Não Pago")</f>
        <v>0</v>
      </c>
      <c r="F476" s="65">
        <f>SUMIFS(Fev!$I$5:$I$619,Fev!$S$5:$S$619,"Despesa",Fev!$F$5:$F$619,CPagar!$D476,Fev!$J$5:$J$619,"Não Pago")</f>
        <v>0</v>
      </c>
      <c r="G476" s="65">
        <f>SUMIFS(Mar!$I$5:$I$619,Mar!$S$5:$S$619,"Despesa",Mar!$F$5:$F$619,CPagar!$D476,Mar!$J$5:$J$619,"Não Pago")</f>
        <v>0</v>
      </c>
      <c r="H476" s="65">
        <f>SUMIFS(Abr!$I$5:$I$619,Abr!$S$5:$S$619,"Despesa",Abr!$F$5:$F$619,CPagar!$D476,Abr!$J$5:$J$619,"Não Pago")</f>
        <v>0</v>
      </c>
      <c r="I476" s="65">
        <f>SUMIFS(Mai!$I$5:$I$619,Mai!$S$5:$S$619,"Despesa",Mai!$F$5:$F$619,CPagar!$D476,Mai!$J$5:$J$619,"Não Pago")</f>
        <v>0</v>
      </c>
      <c r="J476" s="65">
        <f>SUMIFS(Jun!$I$5:$I$619,Jun!$S$5:$S$619,"Despesa",Jun!$F$5:$F$619,CPagar!$D476,Jun!$J$5:$J$619,"Não Pago")</f>
        <v>0</v>
      </c>
      <c r="K476" s="65">
        <f>SUMIFS(Jul!$I$5:$I$619,Jul!$S$5:$S$619,"Despesa",Jul!$F$5:$F$619,CPagar!$D476,Jul!$J$5:$J$619,"Não Pago")</f>
        <v>0</v>
      </c>
      <c r="L476" s="65">
        <f>SUMIFS(Ago!$I$5:$I$619,Ago!$S$5:$S$619,"Despesa",Ago!$F$5:$F$619,CPagar!$D476,Ago!$J$5:$J$619,"Não Pago")</f>
        <v>0</v>
      </c>
      <c r="M476" s="65">
        <f>SUMIFS(Set!$I$5:$I$619,Set!$S$5:$S$619,"Despesa",Set!$F$5:$F$619,CPagar!$D476,Set!$J$5:$J$619,"Não Pago")</f>
        <v>0</v>
      </c>
      <c r="N476" s="65">
        <f>SUMIFS(Out!$I$5:$I$619,Out!$S$5:$S$619,"Despesa",Out!$F$5:$F$619,CPagar!$D476,Out!$J$5:$J$619,"Não Pago")</f>
        <v>0</v>
      </c>
      <c r="O476" s="65">
        <f>SUMIFS(Nov!$I$5:$I$619,Nov!$S$5:$S$619,"Despesa",Nov!$F$5:$F$619,CPagar!$D476,Nov!$J$5:$J$619,"Não Pago")</f>
        <v>0</v>
      </c>
      <c r="P476" s="65">
        <f>SUMIFS(Dez!$I$5:$I$619,Dez!$S$5:$S$619,"Despesa",Dez!$F$5:$F$619,CPagar!$D476,Dez!$J$5:$J$619,"Não Pago")</f>
        <v>0</v>
      </c>
      <c r="Q476" s="62">
        <f t="shared" si="59"/>
        <v>0</v>
      </c>
    </row>
    <row r="477" spans="3:17" ht="28.5" customHeight="1" thickTop="1" thickBot="1" x14ac:dyDescent="0.25">
      <c r="C477" s="45" t="str">
        <f>'PC Despesas'!O72</f>
        <v>5.5.68</v>
      </c>
      <c r="D477" s="46" t="str">
        <f>VLOOKUP(C477,'PC Despesas'!$O$5:$P$103,2,FALSE)</f>
        <v>-</v>
      </c>
      <c r="E477" s="65">
        <f>SUMIFS(Jan!$I$5:$I$619,Jan!$S$5:$S$619,"Despesa",Jan!$F$5:$F$619,CPagar!$D477,Jan!$J$5:$J$619,"Não Pago")</f>
        <v>0</v>
      </c>
      <c r="F477" s="65">
        <f>SUMIFS(Fev!$I$5:$I$619,Fev!$S$5:$S$619,"Despesa",Fev!$F$5:$F$619,CPagar!$D477,Fev!$J$5:$J$619,"Não Pago")</f>
        <v>0</v>
      </c>
      <c r="G477" s="65">
        <f>SUMIFS(Mar!$I$5:$I$619,Mar!$S$5:$S$619,"Despesa",Mar!$F$5:$F$619,CPagar!$D477,Mar!$J$5:$J$619,"Não Pago")</f>
        <v>0</v>
      </c>
      <c r="H477" s="65">
        <f>SUMIFS(Abr!$I$5:$I$619,Abr!$S$5:$S$619,"Despesa",Abr!$F$5:$F$619,CPagar!$D477,Abr!$J$5:$J$619,"Não Pago")</f>
        <v>0</v>
      </c>
      <c r="I477" s="65">
        <f>SUMIFS(Mai!$I$5:$I$619,Mai!$S$5:$S$619,"Despesa",Mai!$F$5:$F$619,CPagar!$D477,Mai!$J$5:$J$619,"Não Pago")</f>
        <v>0</v>
      </c>
      <c r="J477" s="65">
        <f>SUMIFS(Jun!$I$5:$I$619,Jun!$S$5:$S$619,"Despesa",Jun!$F$5:$F$619,CPagar!$D477,Jun!$J$5:$J$619,"Não Pago")</f>
        <v>0</v>
      </c>
      <c r="K477" s="65">
        <f>SUMIFS(Jul!$I$5:$I$619,Jul!$S$5:$S$619,"Despesa",Jul!$F$5:$F$619,CPagar!$D477,Jul!$J$5:$J$619,"Não Pago")</f>
        <v>0</v>
      </c>
      <c r="L477" s="65">
        <f>SUMIFS(Ago!$I$5:$I$619,Ago!$S$5:$S$619,"Despesa",Ago!$F$5:$F$619,CPagar!$D477,Ago!$J$5:$J$619,"Não Pago")</f>
        <v>0</v>
      </c>
      <c r="M477" s="65">
        <f>SUMIFS(Set!$I$5:$I$619,Set!$S$5:$S$619,"Despesa",Set!$F$5:$F$619,CPagar!$D477,Set!$J$5:$J$619,"Não Pago")</f>
        <v>0</v>
      </c>
      <c r="N477" s="65">
        <f>SUMIFS(Out!$I$5:$I$619,Out!$S$5:$S$619,"Despesa",Out!$F$5:$F$619,CPagar!$D477,Out!$J$5:$J$619,"Não Pago")</f>
        <v>0</v>
      </c>
      <c r="O477" s="65">
        <f>SUMIFS(Nov!$I$5:$I$619,Nov!$S$5:$S$619,"Despesa",Nov!$F$5:$F$619,CPagar!$D477,Nov!$J$5:$J$619,"Não Pago")</f>
        <v>0</v>
      </c>
      <c r="P477" s="65">
        <f>SUMIFS(Dez!$I$5:$I$619,Dez!$S$5:$S$619,"Despesa",Dez!$F$5:$F$619,CPagar!$D477,Dez!$J$5:$J$619,"Não Pago")</f>
        <v>0</v>
      </c>
      <c r="Q477" s="62">
        <f t="shared" si="59"/>
        <v>0</v>
      </c>
    </row>
    <row r="478" spans="3:17" ht="28.5" customHeight="1" thickTop="1" thickBot="1" x14ac:dyDescent="0.25">
      <c r="C478" s="45" t="str">
        <f>'PC Despesas'!O73</f>
        <v>5.5.69</v>
      </c>
      <c r="D478" s="46" t="str">
        <f>VLOOKUP(C478,'PC Despesas'!$O$5:$P$103,2,FALSE)</f>
        <v>-</v>
      </c>
      <c r="E478" s="65">
        <f>SUMIFS(Jan!$I$5:$I$619,Jan!$S$5:$S$619,"Despesa",Jan!$F$5:$F$619,CPagar!$D478,Jan!$J$5:$J$619,"Não Pago")</f>
        <v>0</v>
      </c>
      <c r="F478" s="65">
        <f>SUMIFS(Fev!$I$5:$I$619,Fev!$S$5:$S$619,"Despesa",Fev!$F$5:$F$619,CPagar!$D478,Fev!$J$5:$J$619,"Não Pago")</f>
        <v>0</v>
      </c>
      <c r="G478" s="65">
        <f>SUMIFS(Mar!$I$5:$I$619,Mar!$S$5:$S$619,"Despesa",Mar!$F$5:$F$619,CPagar!$D478,Mar!$J$5:$J$619,"Não Pago")</f>
        <v>0</v>
      </c>
      <c r="H478" s="65">
        <f>SUMIFS(Abr!$I$5:$I$619,Abr!$S$5:$S$619,"Despesa",Abr!$F$5:$F$619,CPagar!$D478,Abr!$J$5:$J$619,"Não Pago")</f>
        <v>0</v>
      </c>
      <c r="I478" s="65">
        <f>SUMIFS(Mai!$I$5:$I$619,Mai!$S$5:$S$619,"Despesa",Mai!$F$5:$F$619,CPagar!$D478,Mai!$J$5:$J$619,"Não Pago")</f>
        <v>0</v>
      </c>
      <c r="J478" s="65">
        <f>SUMIFS(Jun!$I$5:$I$619,Jun!$S$5:$S$619,"Despesa",Jun!$F$5:$F$619,CPagar!$D478,Jun!$J$5:$J$619,"Não Pago")</f>
        <v>0</v>
      </c>
      <c r="K478" s="65">
        <f>SUMIFS(Jul!$I$5:$I$619,Jul!$S$5:$S$619,"Despesa",Jul!$F$5:$F$619,CPagar!$D478,Jul!$J$5:$J$619,"Não Pago")</f>
        <v>0</v>
      </c>
      <c r="L478" s="65">
        <f>SUMIFS(Ago!$I$5:$I$619,Ago!$S$5:$S$619,"Despesa",Ago!$F$5:$F$619,CPagar!$D478,Ago!$J$5:$J$619,"Não Pago")</f>
        <v>0</v>
      </c>
      <c r="M478" s="65">
        <f>SUMIFS(Set!$I$5:$I$619,Set!$S$5:$S$619,"Despesa",Set!$F$5:$F$619,CPagar!$D478,Set!$J$5:$J$619,"Não Pago")</f>
        <v>0</v>
      </c>
      <c r="N478" s="65">
        <f>SUMIFS(Out!$I$5:$I$619,Out!$S$5:$S$619,"Despesa",Out!$F$5:$F$619,CPagar!$D478,Out!$J$5:$J$619,"Não Pago")</f>
        <v>0</v>
      </c>
      <c r="O478" s="65">
        <f>SUMIFS(Nov!$I$5:$I$619,Nov!$S$5:$S$619,"Despesa",Nov!$F$5:$F$619,CPagar!$D478,Nov!$J$5:$J$619,"Não Pago")</f>
        <v>0</v>
      </c>
      <c r="P478" s="65">
        <f>SUMIFS(Dez!$I$5:$I$619,Dez!$S$5:$S$619,"Despesa",Dez!$F$5:$F$619,CPagar!$D478,Dez!$J$5:$J$619,"Não Pago")</f>
        <v>0</v>
      </c>
      <c r="Q478" s="62">
        <f t="shared" si="59"/>
        <v>0</v>
      </c>
    </row>
    <row r="479" spans="3:17" ht="28.5" customHeight="1" thickTop="1" thickBot="1" x14ac:dyDescent="0.25">
      <c r="C479" s="45" t="str">
        <f>'PC Despesas'!O74</f>
        <v>5.5.70</v>
      </c>
      <c r="D479" s="46" t="str">
        <f>VLOOKUP(C479,'PC Despesas'!$O$5:$P$103,2,FALSE)</f>
        <v>-</v>
      </c>
      <c r="E479" s="65">
        <f>SUMIFS(Jan!$I$5:$I$619,Jan!$S$5:$S$619,"Despesa",Jan!$F$5:$F$619,CPagar!$D479,Jan!$J$5:$J$619,"Não Pago")</f>
        <v>0</v>
      </c>
      <c r="F479" s="65">
        <f>SUMIFS(Fev!$I$5:$I$619,Fev!$S$5:$S$619,"Despesa",Fev!$F$5:$F$619,CPagar!$D479,Fev!$J$5:$J$619,"Não Pago")</f>
        <v>0</v>
      </c>
      <c r="G479" s="65">
        <f>SUMIFS(Mar!$I$5:$I$619,Mar!$S$5:$S$619,"Despesa",Mar!$F$5:$F$619,CPagar!$D479,Mar!$J$5:$J$619,"Não Pago")</f>
        <v>0</v>
      </c>
      <c r="H479" s="65">
        <f>SUMIFS(Abr!$I$5:$I$619,Abr!$S$5:$S$619,"Despesa",Abr!$F$5:$F$619,CPagar!$D479,Abr!$J$5:$J$619,"Não Pago")</f>
        <v>0</v>
      </c>
      <c r="I479" s="65">
        <f>SUMIFS(Mai!$I$5:$I$619,Mai!$S$5:$S$619,"Despesa",Mai!$F$5:$F$619,CPagar!$D479,Mai!$J$5:$J$619,"Não Pago")</f>
        <v>0</v>
      </c>
      <c r="J479" s="65">
        <f>SUMIFS(Jun!$I$5:$I$619,Jun!$S$5:$S$619,"Despesa",Jun!$F$5:$F$619,CPagar!$D479,Jun!$J$5:$J$619,"Não Pago")</f>
        <v>0</v>
      </c>
      <c r="K479" s="65">
        <f>SUMIFS(Jul!$I$5:$I$619,Jul!$S$5:$S$619,"Despesa",Jul!$F$5:$F$619,CPagar!$D479,Jul!$J$5:$J$619,"Não Pago")</f>
        <v>0</v>
      </c>
      <c r="L479" s="65">
        <f>SUMIFS(Ago!$I$5:$I$619,Ago!$S$5:$S$619,"Despesa",Ago!$F$5:$F$619,CPagar!$D479,Ago!$J$5:$J$619,"Não Pago")</f>
        <v>0</v>
      </c>
      <c r="M479" s="65">
        <f>SUMIFS(Set!$I$5:$I$619,Set!$S$5:$S$619,"Despesa",Set!$F$5:$F$619,CPagar!$D479,Set!$J$5:$J$619,"Não Pago")</f>
        <v>0</v>
      </c>
      <c r="N479" s="65">
        <f>SUMIFS(Out!$I$5:$I$619,Out!$S$5:$S$619,"Despesa",Out!$F$5:$F$619,CPagar!$D479,Out!$J$5:$J$619,"Não Pago")</f>
        <v>0</v>
      </c>
      <c r="O479" s="65">
        <f>SUMIFS(Nov!$I$5:$I$619,Nov!$S$5:$S$619,"Despesa",Nov!$F$5:$F$619,CPagar!$D479,Nov!$J$5:$J$619,"Não Pago")</f>
        <v>0</v>
      </c>
      <c r="P479" s="65">
        <f>SUMIFS(Dez!$I$5:$I$619,Dez!$S$5:$S$619,"Despesa",Dez!$F$5:$F$619,CPagar!$D479,Dez!$J$5:$J$619,"Não Pago")</f>
        <v>0</v>
      </c>
      <c r="Q479" s="62">
        <f t="shared" si="59"/>
        <v>0</v>
      </c>
    </row>
    <row r="480" spans="3:17" ht="28.5" customHeight="1" thickTop="1" thickBot="1" x14ac:dyDescent="0.25">
      <c r="C480" s="45" t="str">
        <f>'PC Despesas'!O75</f>
        <v>5.5.71</v>
      </c>
      <c r="D480" s="46" t="str">
        <f>VLOOKUP(C480,'PC Despesas'!$O$5:$P$103,2,FALSE)</f>
        <v>-</v>
      </c>
      <c r="E480" s="65">
        <f>SUMIFS(Jan!$I$5:$I$619,Jan!$S$5:$S$619,"Despesa",Jan!$F$5:$F$619,CPagar!$D480,Jan!$J$5:$J$619,"Não Pago")</f>
        <v>0</v>
      </c>
      <c r="F480" s="65">
        <f>SUMIFS(Fev!$I$5:$I$619,Fev!$S$5:$S$619,"Despesa",Fev!$F$5:$F$619,CPagar!$D480,Fev!$J$5:$J$619,"Não Pago")</f>
        <v>0</v>
      </c>
      <c r="G480" s="65">
        <f>SUMIFS(Mar!$I$5:$I$619,Mar!$S$5:$S$619,"Despesa",Mar!$F$5:$F$619,CPagar!$D480,Mar!$J$5:$J$619,"Não Pago")</f>
        <v>0</v>
      </c>
      <c r="H480" s="65">
        <f>SUMIFS(Abr!$I$5:$I$619,Abr!$S$5:$S$619,"Despesa",Abr!$F$5:$F$619,CPagar!$D480,Abr!$J$5:$J$619,"Não Pago")</f>
        <v>0</v>
      </c>
      <c r="I480" s="65">
        <f>SUMIFS(Mai!$I$5:$I$619,Mai!$S$5:$S$619,"Despesa",Mai!$F$5:$F$619,CPagar!$D480,Mai!$J$5:$J$619,"Não Pago")</f>
        <v>0</v>
      </c>
      <c r="J480" s="65">
        <f>SUMIFS(Jun!$I$5:$I$619,Jun!$S$5:$S$619,"Despesa",Jun!$F$5:$F$619,CPagar!$D480,Jun!$J$5:$J$619,"Não Pago")</f>
        <v>0</v>
      </c>
      <c r="K480" s="65">
        <f>SUMIFS(Jul!$I$5:$I$619,Jul!$S$5:$S$619,"Despesa",Jul!$F$5:$F$619,CPagar!$D480,Jul!$J$5:$J$619,"Não Pago")</f>
        <v>0</v>
      </c>
      <c r="L480" s="65">
        <f>SUMIFS(Ago!$I$5:$I$619,Ago!$S$5:$S$619,"Despesa",Ago!$F$5:$F$619,CPagar!$D480,Ago!$J$5:$J$619,"Não Pago")</f>
        <v>0</v>
      </c>
      <c r="M480" s="65">
        <f>SUMIFS(Set!$I$5:$I$619,Set!$S$5:$S$619,"Despesa",Set!$F$5:$F$619,CPagar!$D480,Set!$J$5:$J$619,"Não Pago")</f>
        <v>0</v>
      </c>
      <c r="N480" s="65">
        <f>SUMIFS(Out!$I$5:$I$619,Out!$S$5:$S$619,"Despesa",Out!$F$5:$F$619,CPagar!$D480,Out!$J$5:$J$619,"Não Pago")</f>
        <v>0</v>
      </c>
      <c r="O480" s="65">
        <f>SUMIFS(Nov!$I$5:$I$619,Nov!$S$5:$S$619,"Despesa",Nov!$F$5:$F$619,CPagar!$D480,Nov!$J$5:$J$619,"Não Pago")</f>
        <v>0</v>
      </c>
      <c r="P480" s="65">
        <f>SUMIFS(Dez!$I$5:$I$619,Dez!$S$5:$S$619,"Despesa",Dez!$F$5:$F$619,CPagar!$D480,Dez!$J$5:$J$619,"Não Pago")</f>
        <v>0</v>
      </c>
      <c r="Q480" s="62">
        <f t="shared" si="59"/>
        <v>0</v>
      </c>
    </row>
    <row r="481" spans="3:17" ht="28.5" customHeight="1" thickTop="1" thickBot="1" x14ac:dyDescent="0.25">
      <c r="C481" s="45" t="str">
        <f>'PC Despesas'!O76</f>
        <v>5.5.72</v>
      </c>
      <c r="D481" s="46" t="str">
        <f>VLOOKUP(C481,'PC Despesas'!$O$5:$P$103,2,FALSE)</f>
        <v>-</v>
      </c>
      <c r="E481" s="65">
        <f>SUMIFS(Jan!$I$5:$I$619,Jan!$S$5:$S$619,"Despesa",Jan!$F$5:$F$619,CPagar!$D481,Jan!$J$5:$J$619,"Não Pago")</f>
        <v>0</v>
      </c>
      <c r="F481" s="65">
        <f>SUMIFS(Fev!$I$5:$I$619,Fev!$S$5:$S$619,"Despesa",Fev!$F$5:$F$619,CPagar!$D481,Fev!$J$5:$J$619,"Não Pago")</f>
        <v>0</v>
      </c>
      <c r="G481" s="65">
        <f>SUMIFS(Mar!$I$5:$I$619,Mar!$S$5:$S$619,"Despesa",Mar!$F$5:$F$619,CPagar!$D481,Mar!$J$5:$J$619,"Não Pago")</f>
        <v>0</v>
      </c>
      <c r="H481" s="65">
        <f>SUMIFS(Abr!$I$5:$I$619,Abr!$S$5:$S$619,"Despesa",Abr!$F$5:$F$619,CPagar!$D481,Abr!$J$5:$J$619,"Não Pago")</f>
        <v>0</v>
      </c>
      <c r="I481" s="65">
        <f>SUMIFS(Mai!$I$5:$I$619,Mai!$S$5:$S$619,"Despesa",Mai!$F$5:$F$619,CPagar!$D481,Mai!$J$5:$J$619,"Não Pago")</f>
        <v>0</v>
      </c>
      <c r="J481" s="65">
        <f>SUMIFS(Jun!$I$5:$I$619,Jun!$S$5:$S$619,"Despesa",Jun!$F$5:$F$619,CPagar!$D481,Jun!$J$5:$J$619,"Não Pago")</f>
        <v>0</v>
      </c>
      <c r="K481" s="65">
        <f>SUMIFS(Jul!$I$5:$I$619,Jul!$S$5:$S$619,"Despesa",Jul!$F$5:$F$619,CPagar!$D481,Jul!$J$5:$J$619,"Não Pago")</f>
        <v>0</v>
      </c>
      <c r="L481" s="65">
        <f>SUMIFS(Ago!$I$5:$I$619,Ago!$S$5:$S$619,"Despesa",Ago!$F$5:$F$619,CPagar!$D481,Ago!$J$5:$J$619,"Não Pago")</f>
        <v>0</v>
      </c>
      <c r="M481" s="65">
        <f>SUMIFS(Set!$I$5:$I$619,Set!$S$5:$S$619,"Despesa",Set!$F$5:$F$619,CPagar!$D481,Set!$J$5:$J$619,"Não Pago")</f>
        <v>0</v>
      </c>
      <c r="N481" s="65">
        <f>SUMIFS(Out!$I$5:$I$619,Out!$S$5:$S$619,"Despesa",Out!$F$5:$F$619,CPagar!$D481,Out!$J$5:$J$619,"Não Pago")</f>
        <v>0</v>
      </c>
      <c r="O481" s="65">
        <f>SUMIFS(Nov!$I$5:$I$619,Nov!$S$5:$S$619,"Despesa",Nov!$F$5:$F$619,CPagar!$D481,Nov!$J$5:$J$619,"Não Pago")</f>
        <v>0</v>
      </c>
      <c r="P481" s="65">
        <f>SUMIFS(Dez!$I$5:$I$619,Dez!$S$5:$S$619,"Despesa",Dez!$F$5:$F$619,CPagar!$D481,Dez!$J$5:$J$619,"Não Pago")</f>
        <v>0</v>
      </c>
      <c r="Q481" s="62">
        <f t="shared" si="59"/>
        <v>0</v>
      </c>
    </row>
    <row r="482" spans="3:17" ht="28.5" customHeight="1" thickTop="1" thickBot="1" x14ac:dyDescent="0.25">
      <c r="C482" s="45" t="str">
        <f>'PC Despesas'!O77</f>
        <v>5.5.73</v>
      </c>
      <c r="D482" s="46" t="str">
        <f>VLOOKUP(C482,'PC Despesas'!$O$5:$P$103,2,FALSE)</f>
        <v>-</v>
      </c>
      <c r="E482" s="65">
        <f>SUMIFS(Jan!$I$5:$I$619,Jan!$S$5:$S$619,"Despesa",Jan!$F$5:$F$619,CPagar!$D482,Jan!$J$5:$J$619,"Não Pago")</f>
        <v>0</v>
      </c>
      <c r="F482" s="65">
        <f>SUMIFS(Fev!$I$5:$I$619,Fev!$S$5:$S$619,"Despesa",Fev!$F$5:$F$619,CPagar!$D482,Fev!$J$5:$J$619,"Não Pago")</f>
        <v>0</v>
      </c>
      <c r="G482" s="65">
        <f>SUMIFS(Mar!$I$5:$I$619,Mar!$S$5:$S$619,"Despesa",Mar!$F$5:$F$619,CPagar!$D482,Mar!$J$5:$J$619,"Não Pago")</f>
        <v>0</v>
      </c>
      <c r="H482" s="65">
        <f>SUMIFS(Abr!$I$5:$I$619,Abr!$S$5:$S$619,"Despesa",Abr!$F$5:$F$619,CPagar!$D482,Abr!$J$5:$J$619,"Não Pago")</f>
        <v>0</v>
      </c>
      <c r="I482" s="65">
        <f>SUMIFS(Mai!$I$5:$I$619,Mai!$S$5:$S$619,"Despesa",Mai!$F$5:$F$619,CPagar!$D482,Mai!$J$5:$J$619,"Não Pago")</f>
        <v>0</v>
      </c>
      <c r="J482" s="65">
        <f>SUMIFS(Jun!$I$5:$I$619,Jun!$S$5:$S$619,"Despesa",Jun!$F$5:$F$619,CPagar!$D482,Jun!$J$5:$J$619,"Não Pago")</f>
        <v>0</v>
      </c>
      <c r="K482" s="65">
        <f>SUMIFS(Jul!$I$5:$I$619,Jul!$S$5:$S$619,"Despesa",Jul!$F$5:$F$619,CPagar!$D482,Jul!$J$5:$J$619,"Não Pago")</f>
        <v>0</v>
      </c>
      <c r="L482" s="65">
        <f>SUMIFS(Ago!$I$5:$I$619,Ago!$S$5:$S$619,"Despesa",Ago!$F$5:$F$619,CPagar!$D482,Ago!$J$5:$J$619,"Não Pago")</f>
        <v>0</v>
      </c>
      <c r="M482" s="65">
        <f>SUMIFS(Set!$I$5:$I$619,Set!$S$5:$S$619,"Despesa",Set!$F$5:$F$619,CPagar!$D482,Set!$J$5:$J$619,"Não Pago")</f>
        <v>0</v>
      </c>
      <c r="N482" s="65">
        <f>SUMIFS(Out!$I$5:$I$619,Out!$S$5:$S$619,"Despesa",Out!$F$5:$F$619,CPagar!$D482,Out!$J$5:$J$619,"Não Pago")</f>
        <v>0</v>
      </c>
      <c r="O482" s="65">
        <f>SUMIFS(Nov!$I$5:$I$619,Nov!$S$5:$S$619,"Despesa",Nov!$F$5:$F$619,CPagar!$D482,Nov!$J$5:$J$619,"Não Pago")</f>
        <v>0</v>
      </c>
      <c r="P482" s="65">
        <f>SUMIFS(Dez!$I$5:$I$619,Dez!$S$5:$S$619,"Despesa",Dez!$F$5:$F$619,CPagar!$D482,Dez!$J$5:$J$619,"Não Pago")</f>
        <v>0</v>
      </c>
      <c r="Q482" s="62">
        <f t="shared" si="59"/>
        <v>0</v>
      </c>
    </row>
    <row r="483" spans="3:17" ht="28.5" customHeight="1" thickTop="1" thickBot="1" x14ac:dyDescent="0.25">
      <c r="C483" s="45" t="str">
        <f>'PC Despesas'!O78</f>
        <v>5.5.74</v>
      </c>
      <c r="D483" s="46" t="str">
        <f>VLOOKUP(C483,'PC Despesas'!$O$5:$P$103,2,FALSE)</f>
        <v>-</v>
      </c>
      <c r="E483" s="65">
        <f>SUMIFS(Jan!$I$5:$I$619,Jan!$S$5:$S$619,"Despesa",Jan!$F$5:$F$619,CPagar!$D483,Jan!$J$5:$J$619,"Não Pago")</f>
        <v>0</v>
      </c>
      <c r="F483" s="65">
        <f>SUMIFS(Fev!$I$5:$I$619,Fev!$S$5:$S$619,"Despesa",Fev!$F$5:$F$619,CPagar!$D483,Fev!$J$5:$J$619,"Não Pago")</f>
        <v>0</v>
      </c>
      <c r="G483" s="65">
        <f>SUMIFS(Mar!$I$5:$I$619,Mar!$S$5:$S$619,"Despesa",Mar!$F$5:$F$619,CPagar!$D483,Mar!$J$5:$J$619,"Não Pago")</f>
        <v>0</v>
      </c>
      <c r="H483" s="65">
        <f>SUMIFS(Abr!$I$5:$I$619,Abr!$S$5:$S$619,"Despesa",Abr!$F$5:$F$619,CPagar!$D483,Abr!$J$5:$J$619,"Não Pago")</f>
        <v>0</v>
      </c>
      <c r="I483" s="65">
        <f>SUMIFS(Mai!$I$5:$I$619,Mai!$S$5:$S$619,"Despesa",Mai!$F$5:$F$619,CPagar!$D483,Mai!$J$5:$J$619,"Não Pago")</f>
        <v>0</v>
      </c>
      <c r="J483" s="65">
        <f>SUMIFS(Jun!$I$5:$I$619,Jun!$S$5:$S$619,"Despesa",Jun!$F$5:$F$619,CPagar!$D483,Jun!$J$5:$J$619,"Não Pago")</f>
        <v>0</v>
      </c>
      <c r="K483" s="65">
        <f>SUMIFS(Jul!$I$5:$I$619,Jul!$S$5:$S$619,"Despesa",Jul!$F$5:$F$619,CPagar!$D483,Jul!$J$5:$J$619,"Não Pago")</f>
        <v>0</v>
      </c>
      <c r="L483" s="65">
        <f>SUMIFS(Ago!$I$5:$I$619,Ago!$S$5:$S$619,"Despesa",Ago!$F$5:$F$619,CPagar!$D483,Ago!$J$5:$J$619,"Não Pago")</f>
        <v>0</v>
      </c>
      <c r="M483" s="65">
        <f>SUMIFS(Set!$I$5:$I$619,Set!$S$5:$S$619,"Despesa",Set!$F$5:$F$619,CPagar!$D483,Set!$J$5:$J$619,"Não Pago")</f>
        <v>0</v>
      </c>
      <c r="N483" s="65">
        <f>SUMIFS(Out!$I$5:$I$619,Out!$S$5:$S$619,"Despesa",Out!$F$5:$F$619,CPagar!$D483,Out!$J$5:$J$619,"Não Pago")</f>
        <v>0</v>
      </c>
      <c r="O483" s="65">
        <f>SUMIFS(Nov!$I$5:$I$619,Nov!$S$5:$S$619,"Despesa",Nov!$F$5:$F$619,CPagar!$D483,Nov!$J$5:$J$619,"Não Pago")</f>
        <v>0</v>
      </c>
      <c r="P483" s="65">
        <f>SUMIFS(Dez!$I$5:$I$619,Dez!$S$5:$S$619,"Despesa",Dez!$F$5:$F$619,CPagar!$D483,Dez!$J$5:$J$619,"Não Pago")</f>
        <v>0</v>
      </c>
      <c r="Q483" s="62">
        <f t="shared" si="59"/>
        <v>0</v>
      </c>
    </row>
    <row r="484" spans="3:17" ht="28.5" customHeight="1" thickTop="1" thickBot="1" x14ac:dyDescent="0.25">
      <c r="C484" s="45" t="str">
        <f>'PC Despesas'!O79</f>
        <v>5.5.75</v>
      </c>
      <c r="D484" s="46" t="str">
        <f>VLOOKUP(C484,'PC Despesas'!$O$5:$P$103,2,FALSE)</f>
        <v>-</v>
      </c>
      <c r="E484" s="65">
        <f>SUMIFS(Jan!$I$5:$I$619,Jan!$S$5:$S$619,"Despesa",Jan!$F$5:$F$619,CPagar!$D484,Jan!$J$5:$J$619,"Não Pago")</f>
        <v>0</v>
      </c>
      <c r="F484" s="65">
        <f>SUMIFS(Fev!$I$5:$I$619,Fev!$S$5:$S$619,"Despesa",Fev!$F$5:$F$619,CPagar!$D484,Fev!$J$5:$J$619,"Não Pago")</f>
        <v>0</v>
      </c>
      <c r="G484" s="65">
        <f>SUMIFS(Mar!$I$5:$I$619,Mar!$S$5:$S$619,"Despesa",Mar!$F$5:$F$619,CPagar!$D484,Mar!$J$5:$J$619,"Não Pago")</f>
        <v>0</v>
      </c>
      <c r="H484" s="65">
        <f>SUMIFS(Abr!$I$5:$I$619,Abr!$S$5:$S$619,"Despesa",Abr!$F$5:$F$619,CPagar!$D484,Abr!$J$5:$J$619,"Não Pago")</f>
        <v>0</v>
      </c>
      <c r="I484" s="65">
        <f>SUMIFS(Mai!$I$5:$I$619,Mai!$S$5:$S$619,"Despesa",Mai!$F$5:$F$619,CPagar!$D484,Mai!$J$5:$J$619,"Não Pago")</f>
        <v>0</v>
      </c>
      <c r="J484" s="65">
        <f>SUMIFS(Jun!$I$5:$I$619,Jun!$S$5:$S$619,"Despesa",Jun!$F$5:$F$619,CPagar!$D484,Jun!$J$5:$J$619,"Não Pago")</f>
        <v>0</v>
      </c>
      <c r="K484" s="65">
        <f>SUMIFS(Jul!$I$5:$I$619,Jul!$S$5:$S$619,"Despesa",Jul!$F$5:$F$619,CPagar!$D484,Jul!$J$5:$J$619,"Não Pago")</f>
        <v>0</v>
      </c>
      <c r="L484" s="65">
        <f>SUMIFS(Ago!$I$5:$I$619,Ago!$S$5:$S$619,"Despesa",Ago!$F$5:$F$619,CPagar!$D484,Ago!$J$5:$J$619,"Não Pago")</f>
        <v>0</v>
      </c>
      <c r="M484" s="65">
        <f>SUMIFS(Set!$I$5:$I$619,Set!$S$5:$S$619,"Despesa",Set!$F$5:$F$619,CPagar!$D484,Set!$J$5:$J$619,"Não Pago")</f>
        <v>0</v>
      </c>
      <c r="N484" s="65">
        <f>SUMIFS(Out!$I$5:$I$619,Out!$S$5:$S$619,"Despesa",Out!$F$5:$F$619,CPagar!$D484,Out!$J$5:$J$619,"Não Pago")</f>
        <v>0</v>
      </c>
      <c r="O484" s="65">
        <f>SUMIFS(Nov!$I$5:$I$619,Nov!$S$5:$S$619,"Despesa",Nov!$F$5:$F$619,CPagar!$D484,Nov!$J$5:$J$619,"Não Pago")</f>
        <v>0</v>
      </c>
      <c r="P484" s="65">
        <f>SUMIFS(Dez!$I$5:$I$619,Dez!$S$5:$S$619,"Despesa",Dez!$F$5:$F$619,CPagar!$D484,Dez!$J$5:$J$619,"Não Pago")</f>
        <v>0</v>
      </c>
      <c r="Q484" s="62">
        <f t="shared" si="59"/>
        <v>0</v>
      </c>
    </row>
    <row r="485" spans="3:17" ht="28.5" customHeight="1" thickTop="1" thickBot="1" x14ac:dyDescent="0.25">
      <c r="C485" s="45" t="str">
        <f>'PC Despesas'!O80</f>
        <v>5.5.76</v>
      </c>
      <c r="D485" s="46" t="str">
        <f>VLOOKUP(C485,'PC Despesas'!$O$5:$P$103,2,FALSE)</f>
        <v>-</v>
      </c>
      <c r="E485" s="65">
        <f>SUMIFS(Jan!$I$5:$I$619,Jan!$S$5:$S$619,"Despesa",Jan!$F$5:$F$619,CPagar!$D485,Jan!$J$5:$J$619,"Não Pago")</f>
        <v>0</v>
      </c>
      <c r="F485" s="65">
        <f>SUMIFS(Fev!$I$5:$I$619,Fev!$S$5:$S$619,"Despesa",Fev!$F$5:$F$619,CPagar!$D485,Fev!$J$5:$J$619,"Não Pago")</f>
        <v>0</v>
      </c>
      <c r="G485" s="65">
        <f>SUMIFS(Mar!$I$5:$I$619,Mar!$S$5:$S$619,"Despesa",Mar!$F$5:$F$619,CPagar!$D485,Mar!$J$5:$J$619,"Não Pago")</f>
        <v>0</v>
      </c>
      <c r="H485" s="65">
        <f>SUMIFS(Abr!$I$5:$I$619,Abr!$S$5:$S$619,"Despesa",Abr!$F$5:$F$619,CPagar!$D485,Abr!$J$5:$J$619,"Não Pago")</f>
        <v>0</v>
      </c>
      <c r="I485" s="65">
        <f>SUMIFS(Mai!$I$5:$I$619,Mai!$S$5:$S$619,"Despesa",Mai!$F$5:$F$619,CPagar!$D485,Mai!$J$5:$J$619,"Não Pago")</f>
        <v>0</v>
      </c>
      <c r="J485" s="65">
        <f>SUMIFS(Jun!$I$5:$I$619,Jun!$S$5:$S$619,"Despesa",Jun!$F$5:$F$619,CPagar!$D485,Jun!$J$5:$J$619,"Não Pago")</f>
        <v>0</v>
      </c>
      <c r="K485" s="65">
        <f>SUMIFS(Jul!$I$5:$I$619,Jul!$S$5:$S$619,"Despesa",Jul!$F$5:$F$619,CPagar!$D485,Jul!$J$5:$J$619,"Não Pago")</f>
        <v>0</v>
      </c>
      <c r="L485" s="65">
        <f>SUMIFS(Ago!$I$5:$I$619,Ago!$S$5:$S$619,"Despesa",Ago!$F$5:$F$619,CPagar!$D485,Ago!$J$5:$J$619,"Não Pago")</f>
        <v>0</v>
      </c>
      <c r="M485" s="65">
        <f>SUMIFS(Set!$I$5:$I$619,Set!$S$5:$S$619,"Despesa",Set!$F$5:$F$619,CPagar!$D485,Set!$J$5:$J$619,"Não Pago")</f>
        <v>0</v>
      </c>
      <c r="N485" s="65">
        <f>SUMIFS(Out!$I$5:$I$619,Out!$S$5:$S$619,"Despesa",Out!$F$5:$F$619,CPagar!$D485,Out!$J$5:$J$619,"Não Pago")</f>
        <v>0</v>
      </c>
      <c r="O485" s="65">
        <f>SUMIFS(Nov!$I$5:$I$619,Nov!$S$5:$S$619,"Despesa",Nov!$F$5:$F$619,CPagar!$D485,Nov!$J$5:$J$619,"Não Pago")</f>
        <v>0</v>
      </c>
      <c r="P485" s="65">
        <f>SUMIFS(Dez!$I$5:$I$619,Dez!$S$5:$S$619,"Despesa",Dez!$F$5:$F$619,CPagar!$D485,Dez!$J$5:$J$619,"Não Pago")</f>
        <v>0</v>
      </c>
      <c r="Q485" s="62">
        <f t="shared" si="59"/>
        <v>0</v>
      </c>
    </row>
    <row r="486" spans="3:17" ht="28.5" customHeight="1" thickTop="1" thickBot="1" x14ac:dyDescent="0.25">
      <c r="C486" s="45" t="str">
        <f>'PC Despesas'!O81</f>
        <v>5.5.77</v>
      </c>
      <c r="D486" s="46" t="str">
        <f>VLOOKUP(C486,'PC Despesas'!$O$5:$P$103,2,FALSE)</f>
        <v>-</v>
      </c>
      <c r="E486" s="65">
        <f>SUMIFS(Jan!$I$5:$I$619,Jan!$S$5:$S$619,"Despesa",Jan!$F$5:$F$619,CPagar!$D486,Jan!$J$5:$J$619,"Não Pago")</f>
        <v>0</v>
      </c>
      <c r="F486" s="65">
        <f>SUMIFS(Fev!$I$5:$I$619,Fev!$S$5:$S$619,"Despesa",Fev!$F$5:$F$619,CPagar!$D486,Fev!$J$5:$J$619,"Não Pago")</f>
        <v>0</v>
      </c>
      <c r="G486" s="65">
        <f>SUMIFS(Mar!$I$5:$I$619,Mar!$S$5:$S$619,"Despesa",Mar!$F$5:$F$619,CPagar!$D486,Mar!$J$5:$J$619,"Não Pago")</f>
        <v>0</v>
      </c>
      <c r="H486" s="65">
        <f>SUMIFS(Abr!$I$5:$I$619,Abr!$S$5:$S$619,"Despesa",Abr!$F$5:$F$619,CPagar!$D486,Abr!$J$5:$J$619,"Não Pago")</f>
        <v>0</v>
      </c>
      <c r="I486" s="65">
        <f>SUMIFS(Mai!$I$5:$I$619,Mai!$S$5:$S$619,"Despesa",Mai!$F$5:$F$619,CPagar!$D486,Mai!$J$5:$J$619,"Não Pago")</f>
        <v>0</v>
      </c>
      <c r="J486" s="65">
        <f>SUMIFS(Jun!$I$5:$I$619,Jun!$S$5:$S$619,"Despesa",Jun!$F$5:$F$619,CPagar!$D486,Jun!$J$5:$J$619,"Não Pago")</f>
        <v>0</v>
      </c>
      <c r="K486" s="65">
        <f>SUMIFS(Jul!$I$5:$I$619,Jul!$S$5:$S$619,"Despesa",Jul!$F$5:$F$619,CPagar!$D486,Jul!$J$5:$J$619,"Não Pago")</f>
        <v>0</v>
      </c>
      <c r="L486" s="65">
        <f>SUMIFS(Ago!$I$5:$I$619,Ago!$S$5:$S$619,"Despesa",Ago!$F$5:$F$619,CPagar!$D486,Ago!$J$5:$J$619,"Não Pago")</f>
        <v>0</v>
      </c>
      <c r="M486" s="65">
        <f>SUMIFS(Set!$I$5:$I$619,Set!$S$5:$S$619,"Despesa",Set!$F$5:$F$619,CPagar!$D486,Set!$J$5:$J$619,"Não Pago")</f>
        <v>0</v>
      </c>
      <c r="N486" s="65">
        <f>SUMIFS(Out!$I$5:$I$619,Out!$S$5:$S$619,"Despesa",Out!$F$5:$F$619,CPagar!$D486,Out!$J$5:$J$619,"Não Pago")</f>
        <v>0</v>
      </c>
      <c r="O486" s="65">
        <f>SUMIFS(Nov!$I$5:$I$619,Nov!$S$5:$S$619,"Despesa",Nov!$F$5:$F$619,CPagar!$D486,Nov!$J$5:$J$619,"Não Pago")</f>
        <v>0</v>
      </c>
      <c r="P486" s="65">
        <f>SUMIFS(Dez!$I$5:$I$619,Dez!$S$5:$S$619,"Despesa",Dez!$F$5:$F$619,CPagar!$D486,Dez!$J$5:$J$619,"Não Pago")</f>
        <v>0</v>
      </c>
      <c r="Q486" s="62">
        <f t="shared" si="59"/>
        <v>0</v>
      </c>
    </row>
    <row r="487" spans="3:17" ht="28.5" customHeight="1" thickTop="1" thickBot="1" x14ac:dyDescent="0.25">
      <c r="C487" s="45" t="str">
        <f>'PC Despesas'!O82</f>
        <v>5.5.78</v>
      </c>
      <c r="D487" s="46" t="str">
        <f>VLOOKUP(C487,'PC Despesas'!$O$5:$P$103,2,FALSE)</f>
        <v>-</v>
      </c>
      <c r="E487" s="65">
        <f>SUMIFS(Jan!$I$5:$I$619,Jan!$S$5:$S$619,"Despesa",Jan!$F$5:$F$619,CPagar!$D487,Jan!$J$5:$J$619,"Não Pago")</f>
        <v>0</v>
      </c>
      <c r="F487" s="65">
        <f>SUMIFS(Fev!$I$5:$I$619,Fev!$S$5:$S$619,"Despesa",Fev!$F$5:$F$619,CPagar!$D487,Fev!$J$5:$J$619,"Não Pago")</f>
        <v>0</v>
      </c>
      <c r="G487" s="65">
        <f>SUMIFS(Mar!$I$5:$I$619,Mar!$S$5:$S$619,"Despesa",Mar!$F$5:$F$619,CPagar!$D487,Mar!$J$5:$J$619,"Não Pago")</f>
        <v>0</v>
      </c>
      <c r="H487" s="65">
        <f>SUMIFS(Abr!$I$5:$I$619,Abr!$S$5:$S$619,"Despesa",Abr!$F$5:$F$619,CPagar!$D487,Abr!$J$5:$J$619,"Não Pago")</f>
        <v>0</v>
      </c>
      <c r="I487" s="65">
        <f>SUMIFS(Mai!$I$5:$I$619,Mai!$S$5:$S$619,"Despesa",Mai!$F$5:$F$619,CPagar!$D487,Mai!$J$5:$J$619,"Não Pago")</f>
        <v>0</v>
      </c>
      <c r="J487" s="65">
        <f>SUMIFS(Jun!$I$5:$I$619,Jun!$S$5:$S$619,"Despesa",Jun!$F$5:$F$619,CPagar!$D487,Jun!$J$5:$J$619,"Não Pago")</f>
        <v>0</v>
      </c>
      <c r="K487" s="65">
        <f>SUMIFS(Jul!$I$5:$I$619,Jul!$S$5:$S$619,"Despesa",Jul!$F$5:$F$619,CPagar!$D487,Jul!$J$5:$J$619,"Não Pago")</f>
        <v>0</v>
      </c>
      <c r="L487" s="65">
        <f>SUMIFS(Ago!$I$5:$I$619,Ago!$S$5:$S$619,"Despesa",Ago!$F$5:$F$619,CPagar!$D487,Ago!$J$5:$J$619,"Não Pago")</f>
        <v>0</v>
      </c>
      <c r="M487" s="65">
        <f>SUMIFS(Set!$I$5:$I$619,Set!$S$5:$S$619,"Despesa",Set!$F$5:$F$619,CPagar!$D487,Set!$J$5:$J$619,"Não Pago")</f>
        <v>0</v>
      </c>
      <c r="N487" s="65">
        <f>SUMIFS(Out!$I$5:$I$619,Out!$S$5:$S$619,"Despesa",Out!$F$5:$F$619,CPagar!$D487,Out!$J$5:$J$619,"Não Pago")</f>
        <v>0</v>
      </c>
      <c r="O487" s="65">
        <f>SUMIFS(Nov!$I$5:$I$619,Nov!$S$5:$S$619,"Despesa",Nov!$F$5:$F$619,CPagar!$D487,Nov!$J$5:$J$619,"Não Pago")</f>
        <v>0</v>
      </c>
      <c r="P487" s="65">
        <f>SUMIFS(Dez!$I$5:$I$619,Dez!$S$5:$S$619,"Despesa",Dez!$F$5:$F$619,CPagar!$D487,Dez!$J$5:$J$619,"Não Pago")</f>
        <v>0</v>
      </c>
      <c r="Q487" s="62">
        <f t="shared" si="59"/>
        <v>0</v>
      </c>
    </row>
    <row r="488" spans="3:17" ht="28.5" customHeight="1" thickTop="1" thickBot="1" x14ac:dyDescent="0.25">
      <c r="C488" s="45" t="str">
        <f>'PC Despesas'!O83</f>
        <v>5.5.79</v>
      </c>
      <c r="D488" s="46" t="str">
        <f>VLOOKUP(C488,'PC Despesas'!$O$5:$P$103,2,FALSE)</f>
        <v>-</v>
      </c>
      <c r="E488" s="65">
        <f>SUMIFS(Jan!$I$5:$I$619,Jan!$S$5:$S$619,"Despesa",Jan!$F$5:$F$619,CPagar!$D488,Jan!$J$5:$J$619,"Não Pago")</f>
        <v>0</v>
      </c>
      <c r="F488" s="65">
        <f>SUMIFS(Fev!$I$5:$I$619,Fev!$S$5:$S$619,"Despesa",Fev!$F$5:$F$619,CPagar!$D488,Fev!$J$5:$J$619,"Não Pago")</f>
        <v>0</v>
      </c>
      <c r="G488" s="65">
        <f>SUMIFS(Mar!$I$5:$I$619,Mar!$S$5:$S$619,"Despesa",Mar!$F$5:$F$619,CPagar!$D488,Mar!$J$5:$J$619,"Não Pago")</f>
        <v>0</v>
      </c>
      <c r="H488" s="65">
        <f>SUMIFS(Abr!$I$5:$I$619,Abr!$S$5:$S$619,"Despesa",Abr!$F$5:$F$619,CPagar!$D488,Abr!$J$5:$J$619,"Não Pago")</f>
        <v>0</v>
      </c>
      <c r="I488" s="65">
        <f>SUMIFS(Mai!$I$5:$I$619,Mai!$S$5:$S$619,"Despesa",Mai!$F$5:$F$619,CPagar!$D488,Mai!$J$5:$J$619,"Não Pago")</f>
        <v>0</v>
      </c>
      <c r="J488" s="65">
        <f>SUMIFS(Jun!$I$5:$I$619,Jun!$S$5:$S$619,"Despesa",Jun!$F$5:$F$619,CPagar!$D488,Jun!$J$5:$J$619,"Não Pago")</f>
        <v>0</v>
      </c>
      <c r="K488" s="65">
        <f>SUMIFS(Jul!$I$5:$I$619,Jul!$S$5:$S$619,"Despesa",Jul!$F$5:$F$619,CPagar!$D488,Jul!$J$5:$J$619,"Não Pago")</f>
        <v>0</v>
      </c>
      <c r="L488" s="65">
        <f>SUMIFS(Ago!$I$5:$I$619,Ago!$S$5:$S$619,"Despesa",Ago!$F$5:$F$619,CPagar!$D488,Ago!$J$5:$J$619,"Não Pago")</f>
        <v>0</v>
      </c>
      <c r="M488" s="65">
        <f>SUMIFS(Set!$I$5:$I$619,Set!$S$5:$S$619,"Despesa",Set!$F$5:$F$619,CPagar!$D488,Set!$J$5:$J$619,"Não Pago")</f>
        <v>0</v>
      </c>
      <c r="N488" s="65">
        <f>SUMIFS(Out!$I$5:$I$619,Out!$S$5:$S$619,"Despesa",Out!$F$5:$F$619,CPagar!$D488,Out!$J$5:$J$619,"Não Pago")</f>
        <v>0</v>
      </c>
      <c r="O488" s="65">
        <f>SUMIFS(Nov!$I$5:$I$619,Nov!$S$5:$S$619,"Despesa",Nov!$F$5:$F$619,CPagar!$D488,Nov!$J$5:$J$619,"Não Pago")</f>
        <v>0</v>
      </c>
      <c r="P488" s="65">
        <f>SUMIFS(Dez!$I$5:$I$619,Dez!$S$5:$S$619,"Despesa",Dez!$F$5:$F$619,CPagar!$D488,Dez!$J$5:$J$619,"Não Pago")</f>
        <v>0</v>
      </c>
      <c r="Q488" s="62">
        <f t="shared" si="59"/>
        <v>0</v>
      </c>
    </row>
    <row r="489" spans="3:17" ht="28.5" customHeight="1" thickTop="1" thickBot="1" x14ac:dyDescent="0.25">
      <c r="C489" s="45" t="str">
        <f>'PC Despesas'!O84</f>
        <v>5.5.80</v>
      </c>
      <c r="D489" s="46" t="str">
        <f>VLOOKUP(C489,'PC Despesas'!$O$5:$P$103,2,FALSE)</f>
        <v>-</v>
      </c>
      <c r="E489" s="65">
        <f>SUMIFS(Jan!$I$5:$I$619,Jan!$S$5:$S$619,"Despesa",Jan!$F$5:$F$619,CPagar!$D489,Jan!$J$5:$J$619,"Não Pago")</f>
        <v>0</v>
      </c>
      <c r="F489" s="65">
        <f>SUMIFS(Fev!$I$5:$I$619,Fev!$S$5:$S$619,"Despesa",Fev!$F$5:$F$619,CPagar!$D489,Fev!$J$5:$J$619,"Não Pago")</f>
        <v>0</v>
      </c>
      <c r="G489" s="65">
        <f>SUMIFS(Mar!$I$5:$I$619,Mar!$S$5:$S$619,"Despesa",Mar!$F$5:$F$619,CPagar!$D489,Mar!$J$5:$J$619,"Não Pago")</f>
        <v>0</v>
      </c>
      <c r="H489" s="65">
        <f>SUMIFS(Abr!$I$5:$I$619,Abr!$S$5:$S$619,"Despesa",Abr!$F$5:$F$619,CPagar!$D489,Abr!$J$5:$J$619,"Não Pago")</f>
        <v>0</v>
      </c>
      <c r="I489" s="65">
        <f>SUMIFS(Mai!$I$5:$I$619,Mai!$S$5:$S$619,"Despesa",Mai!$F$5:$F$619,CPagar!$D489,Mai!$J$5:$J$619,"Não Pago")</f>
        <v>0</v>
      </c>
      <c r="J489" s="65">
        <f>SUMIFS(Jun!$I$5:$I$619,Jun!$S$5:$S$619,"Despesa",Jun!$F$5:$F$619,CPagar!$D489,Jun!$J$5:$J$619,"Não Pago")</f>
        <v>0</v>
      </c>
      <c r="K489" s="65">
        <f>SUMIFS(Jul!$I$5:$I$619,Jul!$S$5:$S$619,"Despesa",Jul!$F$5:$F$619,CPagar!$D489,Jul!$J$5:$J$619,"Não Pago")</f>
        <v>0</v>
      </c>
      <c r="L489" s="65">
        <f>SUMIFS(Ago!$I$5:$I$619,Ago!$S$5:$S$619,"Despesa",Ago!$F$5:$F$619,CPagar!$D489,Ago!$J$5:$J$619,"Não Pago")</f>
        <v>0</v>
      </c>
      <c r="M489" s="65">
        <f>SUMIFS(Set!$I$5:$I$619,Set!$S$5:$S$619,"Despesa",Set!$F$5:$F$619,CPagar!$D489,Set!$J$5:$J$619,"Não Pago")</f>
        <v>0</v>
      </c>
      <c r="N489" s="65">
        <f>SUMIFS(Out!$I$5:$I$619,Out!$S$5:$S$619,"Despesa",Out!$F$5:$F$619,CPagar!$D489,Out!$J$5:$J$619,"Não Pago")</f>
        <v>0</v>
      </c>
      <c r="O489" s="65">
        <f>SUMIFS(Nov!$I$5:$I$619,Nov!$S$5:$S$619,"Despesa",Nov!$F$5:$F$619,CPagar!$D489,Nov!$J$5:$J$619,"Não Pago")</f>
        <v>0</v>
      </c>
      <c r="P489" s="65">
        <f>SUMIFS(Dez!$I$5:$I$619,Dez!$S$5:$S$619,"Despesa",Dez!$F$5:$F$619,CPagar!$D489,Dez!$J$5:$J$619,"Não Pago")</f>
        <v>0</v>
      </c>
      <c r="Q489" s="62">
        <f t="shared" si="59"/>
        <v>0</v>
      </c>
    </row>
    <row r="490" spans="3:17" ht="28.5" customHeight="1" thickTop="1" thickBot="1" x14ac:dyDescent="0.25">
      <c r="C490" s="45" t="str">
        <f>'PC Despesas'!O85</f>
        <v>5.5.81</v>
      </c>
      <c r="D490" s="46" t="str">
        <f>VLOOKUP(C490,'PC Despesas'!$O$5:$P$103,2,FALSE)</f>
        <v>-</v>
      </c>
      <c r="E490" s="65">
        <f>SUMIFS(Jan!$I$5:$I$619,Jan!$S$5:$S$619,"Despesa",Jan!$F$5:$F$619,CPagar!$D490,Jan!$J$5:$J$619,"Não Pago")</f>
        <v>0</v>
      </c>
      <c r="F490" s="65">
        <f>SUMIFS(Fev!$I$5:$I$619,Fev!$S$5:$S$619,"Despesa",Fev!$F$5:$F$619,CPagar!$D490,Fev!$J$5:$J$619,"Não Pago")</f>
        <v>0</v>
      </c>
      <c r="G490" s="65">
        <f>SUMIFS(Mar!$I$5:$I$619,Mar!$S$5:$S$619,"Despesa",Mar!$F$5:$F$619,CPagar!$D490,Mar!$J$5:$J$619,"Não Pago")</f>
        <v>0</v>
      </c>
      <c r="H490" s="65">
        <f>SUMIFS(Abr!$I$5:$I$619,Abr!$S$5:$S$619,"Despesa",Abr!$F$5:$F$619,CPagar!$D490,Abr!$J$5:$J$619,"Não Pago")</f>
        <v>0</v>
      </c>
      <c r="I490" s="65">
        <f>SUMIFS(Mai!$I$5:$I$619,Mai!$S$5:$S$619,"Despesa",Mai!$F$5:$F$619,CPagar!$D490,Mai!$J$5:$J$619,"Não Pago")</f>
        <v>0</v>
      </c>
      <c r="J490" s="65">
        <f>SUMIFS(Jun!$I$5:$I$619,Jun!$S$5:$S$619,"Despesa",Jun!$F$5:$F$619,CPagar!$D490,Jun!$J$5:$J$619,"Não Pago")</f>
        <v>0</v>
      </c>
      <c r="K490" s="65">
        <f>SUMIFS(Jul!$I$5:$I$619,Jul!$S$5:$S$619,"Despesa",Jul!$F$5:$F$619,CPagar!$D490,Jul!$J$5:$J$619,"Não Pago")</f>
        <v>0</v>
      </c>
      <c r="L490" s="65">
        <f>SUMIFS(Ago!$I$5:$I$619,Ago!$S$5:$S$619,"Despesa",Ago!$F$5:$F$619,CPagar!$D490,Ago!$J$5:$J$619,"Não Pago")</f>
        <v>0</v>
      </c>
      <c r="M490" s="65">
        <f>SUMIFS(Set!$I$5:$I$619,Set!$S$5:$S$619,"Despesa",Set!$F$5:$F$619,CPagar!$D490,Set!$J$5:$J$619,"Não Pago")</f>
        <v>0</v>
      </c>
      <c r="N490" s="65">
        <f>SUMIFS(Out!$I$5:$I$619,Out!$S$5:$S$619,"Despesa",Out!$F$5:$F$619,CPagar!$D490,Out!$J$5:$J$619,"Não Pago")</f>
        <v>0</v>
      </c>
      <c r="O490" s="65">
        <f>SUMIFS(Nov!$I$5:$I$619,Nov!$S$5:$S$619,"Despesa",Nov!$F$5:$F$619,CPagar!$D490,Nov!$J$5:$J$619,"Não Pago")</f>
        <v>0</v>
      </c>
      <c r="P490" s="65">
        <f>SUMIFS(Dez!$I$5:$I$619,Dez!$S$5:$S$619,"Despesa",Dez!$F$5:$F$619,CPagar!$D490,Dez!$J$5:$J$619,"Não Pago")</f>
        <v>0</v>
      </c>
      <c r="Q490" s="62">
        <f t="shared" si="59"/>
        <v>0</v>
      </c>
    </row>
    <row r="491" spans="3:17" ht="28.5" customHeight="1" thickTop="1" thickBot="1" x14ac:dyDescent="0.25">
      <c r="C491" s="45" t="str">
        <f>'PC Despesas'!O86</f>
        <v>5.5.82</v>
      </c>
      <c r="D491" s="46" t="str">
        <f>VLOOKUP(C491,'PC Despesas'!$O$5:$P$103,2,FALSE)</f>
        <v>-</v>
      </c>
      <c r="E491" s="65">
        <f>SUMIFS(Jan!$I$5:$I$619,Jan!$S$5:$S$619,"Despesa",Jan!$F$5:$F$619,CPagar!$D491,Jan!$J$5:$J$619,"Não Pago")</f>
        <v>0</v>
      </c>
      <c r="F491" s="65">
        <f>SUMIFS(Fev!$I$5:$I$619,Fev!$S$5:$S$619,"Despesa",Fev!$F$5:$F$619,CPagar!$D491,Fev!$J$5:$J$619,"Não Pago")</f>
        <v>0</v>
      </c>
      <c r="G491" s="65">
        <f>SUMIFS(Mar!$I$5:$I$619,Mar!$S$5:$S$619,"Despesa",Mar!$F$5:$F$619,CPagar!$D491,Mar!$J$5:$J$619,"Não Pago")</f>
        <v>0</v>
      </c>
      <c r="H491" s="65">
        <f>SUMIFS(Abr!$I$5:$I$619,Abr!$S$5:$S$619,"Despesa",Abr!$F$5:$F$619,CPagar!$D491,Abr!$J$5:$J$619,"Não Pago")</f>
        <v>0</v>
      </c>
      <c r="I491" s="65">
        <f>SUMIFS(Mai!$I$5:$I$619,Mai!$S$5:$S$619,"Despesa",Mai!$F$5:$F$619,CPagar!$D491,Mai!$J$5:$J$619,"Não Pago")</f>
        <v>0</v>
      </c>
      <c r="J491" s="65">
        <f>SUMIFS(Jun!$I$5:$I$619,Jun!$S$5:$S$619,"Despesa",Jun!$F$5:$F$619,CPagar!$D491,Jun!$J$5:$J$619,"Não Pago")</f>
        <v>0</v>
      </c>
      <c r="K491" s="65">
        <f>SUMIFS(Jul!$I$5:$I$619,Jul!$S$5:$S$619,"Despesa",Jul!$F$5:$F$619,CPagar!$D491,Jul!$J$5:$J$619,"Não Pago")</f>
        <v>0</v>
      </c>
      <c r="L491" s="65">
        <f>SUMIFS(Ago!$I$5:$I$619,Ago!$S$5:$S$619,"Despesa",Ago!$F$5:$F$619,CPagar!$D491,Ago!$J$5:$J$619,"Não Pago")</f>
        <v>0</v>
      </c>
      <c r="M491" s="65">
        <f>SUMIFS(Set!$I$5:$I$619,Set!$S$5:$S$619,"Despesa",Set!$F$5:$F$619,CPagar!$D491,Set!$J$5:$J$619,"Não Pago")</f>
        <v>0</v>
      </c>
      <c r="N491" s="65">
        <f>SUMIFS(Out!$I$5:$I$619,Out!$S$5:$S$619,"Despesa",Out!$F$5:$F$619,CPagar!$D491,Out!$J$5:$J$619,"Não Pago")</f>
        <v>0</v>
      </c>
      <c r="O491" s="65">
        <f>SUMIFS(Nov!$I$5:$I$619,Nov!$S$5:$S$619,"Despesa",Nov!$F$5:$F$619,CPagar!$D491,Nov!$J$5:$J$619,"Não Pago")</f>
        <v>0</v>
      </c>
      <c r="P491" s="65">
        <f>SUMIFS(Dez!$I$5:$I$619,Dez!$S$5:$S$619,"Despesa",Dez!$F$5:$F$619,CPagar!$D491,Dez!$J$5:$J$619,"Não Pago")</f>
        <v>0</v>
      </c>
      <c r="Q491" s="62">
        <f t="shared" si="59"/>
        <v>0</v>
      </c>
    </row>
    <row r="492" spans="3:17" ht="28.5" customHeight="1" thickTop="1" thickBot="1" x14ac:dyDescent="0.25">
      <c r="C492" s="45" t="str">
        <f>'PC Despesas'!O87</f>
        <v>5.5.83</v>
      </c>
      <c r="D492" s="46" t="str">
        <f>VLOOKUP(C492,'PC Despesas'!$O$5:$P$103,2,FALSE)</f>
        <v>-</v>
      </c>
      <c r="E492" s="65">
        <f>SUMIFS(Jan!$I$5:$I$619,Jan!$S$5:$S$619,"Despesa",Jan!$F$5:$F$619,CPagar!$D492,Jan!$J$5:$J$619,"Não Pago")</f>
        <v>0</v>
      </c>
      <c r="F492" s="65">
        <f>SUMIFS(Fev!$I$5:$I$619,Fev!$S$5:$S$619,"Despesa",Fev!$F$5:$F$619,CPagar!$D492,Fev!$J$5:$J$619,"Não Pago")</f>
        <v>0</v>
      </c>
      <c r="G492" s="65">
        <f>SUMIFS(Mar!$I$5:$I$619,Mar!$S$5:$S$619,"Despesa",Mar!$F$5:$F$619,CPagar!$D492,Mar!$J$5:$J$619,"Não Pago")</f>
        <v>0</v>
      </c>
      <c r="H492" s="65">
        <f>SUMIFS(Abr!$I$5:$I$619,Abr!$S$5:$S$619,"Despesa",Abr!$F$5:$F$619,CPagar!$D492,Abr!$J$5:$J$619,"Não Pago")</f>
        <v>0</v>
      </c>
      <c r="I492" s="65">
        <f>SUMIFS(Mai!$I$5:$I$619,Mai!$S$5:$S$619,"Despesa",Mai!$F$5:$F$619,CPagar!$D492,Mai!$J$5:$J$619,"Não Pago")</f>
        <v>0</v>
      </c>
      <c r="J492" s="65">
        <f>SUMIFS(Jun!$I$5:$I$619,Jun!$S$5:$S$619,"Despesa",Jun!$F$5:$F$619,CPagar!$D492,Jun!$J$5:$J$619,"Não Pago")</f>
        <v>0</v>
      </c>
      <c r="K492" s="65">
        <f>SUMIFS(Jul!$I$5:$I$619,Jul!$S$5:$S$619,"Despesa",Jul!$F$5:$F$619,CPagar!$D492,Jul!$J$5:$J$619,"Não Pago")</f>
        <v>0</v>
      </c>
      <c r="L492" s="65">
        <f>SUMIFS(Ago!$I$5:$I$619,Ago!$S$5:$S$619,"Despesa",Ago!$F$5:$F$619,CPagar!$D492,Ago!$J$5:$J$619,"Não Pago")</f>
        <v>0</v>
      </c>
      <c r="M492" s="65">
        <f>SUMIFS(Set!$I$5:$I$619,Set!$S$5:$S$619,"Despesa",Set!$F$5:$F$619,CPagar!$D492,Set!$J$5:$J$619,"Não Pago")</f>
        <v>0</v>
      </c>
      <c r="N492" s="65">
        <f>SUMIFS(Out!$I$5:$I$619,Out!$S$5:$S$619,"Despesa",Out!$F$5:$F$619,CPagar!$D492,Out!$J$5:$J$619,"Não Pago")</f>
        <v>0</v>
      </c>
      <c r="O492" s="65">
        <f>SUMIFS(Nov!$I$5:$I$619,Nov!$S$5:$S$619,"Despesa",Nov!$F$5:$F$619,CPagar!$D492,Nov!$J$5:$J$619,"Não Pago")</f>
        <v>0</v>
      </c>
      <c r="P492" s="65">
        <f>SUMIFS(Dez!$I$5:$I$619,Dez!$S$5:$S$619,"Despesa",Dez!$F$5:$F$619,CPagar!$D492,Dez!$J$5:$J$619,"Não Pago")</f>
        <v>0</v>
      </c>
      <c r="Q492" s="62">
        <f t="shared" si="59"/>
        <v>0</v>
      </c>
    </row>
    <row r="493" spans="3:17" ht="28.5" customHeight="1" thickTop="1" thickBot="1" x14ac:dyDescent="0.25">
      <c r="C493" s="45" t="str">
        <f>'PC Despesas'!O88</f>
        <v>5.5.84</v>
      </c>
      <c r="D493" s="46" t="str">
        <f>VLOOKUP(C493,'PC Despesas'!$O$5:$P$103,2,FALSE)</f>
        <v>-</v>
      </c>
      <c r="E493" s="65">
        <f>SUMIFS(Jan!$I$5:$I$619,Jan!$S$5:$S$619,"Despesa",Jan!$F$5:$F$619,CPagar!$D493,Jan!$J$5:$J$619,"Não Pago")</f>
        <v>0</v>
      </c>
      <c r="F493" s="65">
        <f>SUMIFS(Fev!$I$5:$I$619,Fev!$S$5:$S$619,"Despesa",Fev!$F$5:$F$619,CPagar!$D493,Fev!$J$5:$J$619,"Não Pago")</f>
        <v>0</v>
      </c>
      <c r="G493" s="65">
        <f>SUMIFS(Mar!$I$5:$I$619,Mar!$S$5:$S$619,"Despesa",Mar!$F$5:$F$619,CPagar!$D493,Mar!$J$5:$J$619,"Não Pago")</f>
        <v>0</v>
      </c>
      <c r="H493" s="65">
        <f>SUMIFS(Abr!$I$5:$I$619,Abr!$S$5:$S$619,"Despesa",Abr!$F$5:$F$619,CPagar!$D493,Abr!$J$5:$J$619,"Não Pago")</f>
        <v>0</v>
      </c>
      <c r="I493" s="65">
        <f>SUMIFS(Mai!$I$5:$I$619,Mai!$S$5:$S$619,"Despesa",Mai!$F$5:$F$619,CPagar!$D493,Mai!$J$5:$J$619,"Não Pago")</f>
        <v>0</v>
      </c>
      <c r="J493" s="65">
        <f>SUMIFS(Jun!$I$5:$I$619,Jun!$S$5:$S$619,"Despesa",Jun!$F$5:$F$619,CPagar!$D493,Jun!$J$5:$J$619,"Não Pago")</f>
        <v>0</v>
      </c>
      <c r="K493" s="65">
        <f>SUMIFS(Jul!$I$5:$I$619,Jul!$S$5:$S$619,"Despesa",Jul!$F$5:$F$619,CPagar!$D493,Jul!$J$5:$J$619,"Não Pago")</f>
        <v>0</v>
      </c>
      <c r="L493" s="65">
        <f>SUMIFS(Ago!$I$5:$I$619,Ago!$S$5:$S$619,"Despesa",Ago!$F$5:$F$619,CPagar!$D493,Ago!$J$5:$J$619,"Não Pago")</f>
        <v>0</v>
      </c>
      <c r="M493" s="65">
        <f>SUMIFS(Set!$I$5:$I$619,Set!$S$5:$S$619,"Despesa",Set!$F$5:$F$619,CPagar!$D493,Set!$J$5:$J$619,"Não Pago")</f>
        <v>0</v>
      </c>
      <c r="N493" s="65">
        <f>SUMIFS(Out!$I$5:$I$619,Out!$S$5:$S$619,"Despesa",Out!$F$5:$F$619,CPagar!$D493,Out!$J$5:$J$619,"Não Pago")</f>
        <v>0</v>
      </c>
      <c r="O493" s="65">
        <f>SUMIFS(Nov!$I$5:$I$619,Nov!$S$5:$S$619,"Despesa",Nov!$F$5:$F$619,CPagar!$D493,Nov!$J$5:$J$619,"Não Pago")</f>
        <v>0</v>
      </c>
      <c r="P493" s="65">
        <f>SUMIFS(Dez!$I$5:$I$619,Dez!$S$5:$S$619,"Despesa",Dez!$F$5:$F$619,CPagar!$D493,Dez!$J$5:$J$619,"Não Pago")</f>
        <v>0</v>
      </c>
      <c r="Q493" s="62">
        <f t="shared" si="59"/>
        <v>0</v>
      </c>
    </row>
    <row r="494" spans="3:17" ht="28.5" customHeight="1" thickTop="1" thickBot="1" x14ac:dyDescent="0.25">
      <c r="C494" s="45" t="str">
        <f>'PC Despesas'!O89</f>
        <v>5.5.85</v>
      </c>
      <c r="D494" s="46" t="str">
        <f>VLOOKUP(C494,'PC Despesas'!$O$5:$P$103,2,FALSE)</f>
        <v>-</v>
      </c>
      <c r="E494" s="65">
        <f>SUMIFS(Jan!$I$5:$I$619,Jan!$S$5:$S$619,"Despesa",Jan!$F$5:$F$619,CPagar!$D494,Jan!$J$5:$J$619,"Não Pago")</f>
        <v>0</v>
      </c>
      <c r="F494" s="65">
        <f>SUMIFS(Fev!$I$5:$I$619,Fev!$S$5:$S$619,"Despesa",Fev!$F$5:$F$619,CPagar!$D494,Fev!$J$5:$J$619,"Não Pago")</f>
        <v>0</v>
      </c>
      <c r="G494" s="65">
        <f>SUMIFS(Mar!$I$5:$I$619,Mar!$S$5:$S$619,"Despesa",Mar!$F$5:$F$619,CPagar!$D494,Mar!$J$5:$J$619,"Não Pago")</f>
        <v>0</v>
      </c>
      <c r="H494" s="65">
        <f>SUMIFS(Abr!$I$5:$I$619,Abr!$S$5:$S$619,"Despesa",Abr!$F$5:$F$619,CPagar!$D494,Abr!$J$5:$J$619,"Não Pago")</f>
        <v>0</v>
      </c>
      <c r="I494" s="65">
        <f>SUMIFS(Mai!$I$5:$I$619,Mai!$S$5:$S$619,"Despesa",Mai!$F$5:$F$619,CPagar!$D494,Mai!$J$5:$J$619,"Não Pago")</f>
        <v>0</v>
      </c>
      <c r="J494" s="65">
        <f>SUMIFS(Jun!$I$5:$I$619,Jun!$S$5:$S$619,"Despesa",Jun!$F$5:$F$619,CPagar!$D494,Jun!$J$5:$J$619,"Não Pago")</f>
        <v>0</v>
      </c>
      <c r="K494" s="65">
        <f>SUMIFS(Jul!$I$5:$I$619,Jul!$S$5:$S$619,"Despesa",Jul!$F$5:$F$619,CPagar!$D494,Jul!$J$5:$J$619,"Não Pago")</f>
        <v>0</v>
      </c>
      <c r="L494" s="65">
        <f>SUMIFS(Ago!$I$5:$I$619,Ago!$S$5:$S$619,"Despesa",Ago!$F$5:$F$619,CPagar!$D494,Ago!$J$5:$J$619,"Não Pago")</f>
        <v>0</v>
      </c>
      <c r="M494" s="65">
        <f>SUMIFS(Set!$I$5:$I$619,Set!$S$5:$S$619,"Despesa",Set!$F$5:$F$619,CPagar!$D494,Set!$J$5:$J$619,"Não Pago")</f>
        <v>0</v>
      </c>
      <c r="N494" s="65">
        <f>SUMIFS(Out!$I$5:$I$619,Out!$S$5:$S$619,"Despesa",Out!$F$5:$F$619,CPagar!$D494,Out!$J$5:$J$619,"Não Pago")</f>
        <v>0</v>
      </c>
      <c r="O494" s="65">
        <f>SUMIFS(Nov!$I$5:$I$619,Nov!$S$5:$S$619,"Despesa",Nov!$F$5:$F$619,CPagar!$D494,Nov!$J$5:$J$619,"Não Pago")</f>
        <v>0</v>
      </c>
      <c r="P494" s="65">
        <f>SUMIFS(Dez!$I$5:$I$619,Dez!$S$5:$S$619,"Despesa",Dez!$F$5:$F$619,CPagar!$D494,Dez!$J$5:$J$619,"Não Pago")</f>
        <v>0</v>
      </c>
      <c r="Q494" s="62">
        <f t="shared" si="59"/>
        <v>0</v>
      </c>
    </row>
    <row r="495" spans="3:17" ht="28.5" customHeight="1" thickTop="1" thickBot="1" x14ac:dyDescent="0.25">
      <c r="C495" s="45" t="str">
        <f>'PC Despesas'!O90</f>
        <v>5.5.86</v>
      </c>
      <c r="D495" s="46" t="str">
        <f>VLOOKUP(C495,'PC Despesas'!$O$5:$P$103,2,FALSE)</f>
        <v>-</v>
      </c>
      <c r="E495" s="65">
        <f>SUMIFS(Jan!$I$5:$I$619,Jan!$S$5:$S$619,"Despesa",Jan!$F$5:$F$619,CPagar!$D495,Jan!$J$5:$J$619,"Não Pago")</f>
        <v>0</v>
      </c>
      <c r="F495" s="65">
        <f>SUMIFS(Fev!$I$5:$I$619,Fev!$S$5:$S$619,"Despesa",Fev!$F$5:$F$619,CPagar!$D495,Fev!$J$5:$J$619,"Não Pago")</f>
        <v>0</v>
      </c>
      <c r="G495" s="65">
        <f>SUMIFS(Mar!$I$5:$I$619,Mar!$S$5:$S$619,"Despesa",Mar!$F$5:$F$619,CPagar!$D495,Mar!$J$5:$J$619,"Não Pago")</f>
        <v>0</v>
      </c>
      <c r="H495" s="65">
        <f>SUMIFS(Abr!$I$5:$I$619,Abr!$S$5:$S$619,"Despesa",Abr!$F$5:$F$619,CPagar!$D495,Abr!$J$5:$J$619,"Não Pago")</f>
        <v>0</v>
      </c>
      <c r="I495" s="65">
        <f>SUMIFS(Mai!$I$5:$I$619,Mai!$S$5:$S$619,"Despesa",Mai!$F$5:$F$619,CPagar!$D495,Mai!$J$5:$J$619,"Não Pago")</f>
        <v>0</v>
      </c>
      <c r="J495" s="65">
        <f>SUMIFS(Jun!$I$5:$I$619,Jun!$S$5:$S$619,"Despesa",Jun!$F$5:$F$619,CPagar!$D495,Jun!$J$5:$J$619,"Não Pago")</f>
        <v>0</v>
      </c>
      <c r="K495" s="65">
        <f>SUMIFS(Jul!$I$5:$I$619,Jul!$S$5:$S$619,"Despesa",Jul!$F$5:$F$619,CPagar!$D495,Jul!$J$5:$J$619,"Não Pago")</f>
        <v>0</v>
      </c>
      <c r="L495" s="65">
        <f>SUMIFS(Ago!$I$5:$I$619,Ago!$S$5:$S$619,"Despesa",Ago!$F$5:$F$619,CPagar!$D495,Ago!$J$5:$J$619,"Não Pago")</f>
        <v>0</v>
      </c>
      <c r="M495" s="65">
        <f>SUMIFS(Set!$I$5:$I$619,Set!$S$5:$S$619,"Despesa",Set!$F$5:$F$619,CPagar!$D495,Set!$J$5:$J$619,"Não Pago")</f>
        <v>0</v>
      </c>
      <c r="N495" s="65">
        <f>SUMIFS(Out!$I$5:$I$619,Out!$S$5:$S$619,"Despesa",Out!$F$5:$F$619,CPagar!$D495,Out!$J$5:$J$619,"Não Pago")</f>
        <v>0</v>
      </c>
      <c r="O495" s="65">
        <f>SUMIFS(Nov!$I$5:$I$619,Nov!$S$5:$S$619,"Despesa",Nov!$F$5:$F$619,CPagar!$D495,Nov!$J$5:$J$619,"Não Pago")</f>
        <v>0</v>
      </c>
      <c r="P495" s="65">
        <f>SUMIFS(Dez!$I$5:$I$619,Dez!$S$5:$S$619,"Despesa",Dez!$F$5:$F$619,CPagar!$D495,Dez!$J$5:$J$619,"Não Pago")</f>
        <v>0</v>
      </c>
      <c r="Q495" s="62">
        <f t="shared" si="59"/>
        <v>0</v>
      </c>
    </row>
    <row r="496" spans="3:17" ht="28.5" customHeight="1" thickTop="1" thickBot="1" x14ac:dyDescent="0.25">
      <c r="C496" s="45" t="str">
        <f>'PC Despesas'!O91</f>
        <v>5.5.87</v>
      </c>
      <c r="D496" s="46" t="str">
        <f>VLOOKUP(C496,'PC Despesas'!$O$5:$P$103,2,FALSE)</f>
        <v>-</v>
      </c>
      <c r="E496" s="65">
        <f>SUMIFS(Jan!$I$5:$I$619,Jan!$S$5:$S$619,"Despesa",Jan!$F$5:$F$619,CPagar!$D496,Jan!$J$5:$J$619,"Não Pago")</f>
        <v>0</v>
      </c>
      <c r="F496" s="65">
        <f>SUMIFS(Fev!$I$5:$I$619,Fev!$S$5:$S$619,"Despesa",Fev!$F$5:$F$619,CPagar!$D496,Fev!$J$5:$J$619,"Não Pago")</f>
        <v>0</v>
      </c>
      <c r="G496" s="65">
        <f>SUMIFS(Mar!$I$5:$I$619,Mar!$S$5:$S$619,"Despesa",Mar!$F$5:$F$619,CPagar!$D496,Mar!$J$5:$J$619,"Não Pago")</f>
        <v>0</v>
      </c>
      <c r="H496" s="65">
        <f>SUMIFS(Abr!$I$5:$I$619,Abr!$S$5:$S$619,"Despesa",Abr!$F$5:$F$619,CPagar!$D496,Abr!$J$5:$J$619,"Não Pago")</f>
        <v>0</v>
      </c>
      <c r="I496" s="65">
        <f>SUMIFS(Mai!$I$5:$I$619,Mai!$S$5:$S$619,"Despesa",Mai!$F$5:$F$619,CPagar!$D496,Mai!$J$5:$J$619,"Não Pago")</f>
        <v>0</v>
      </c>
      <c r="J496" s="65">
        <f>SUMIFS(Jun!$I$5:$I$619,Jun!$S$5:$S$619,"Despesa",Jun!$F$5:$F$619,CPagar!$D496,Jun!$J$5:$J$619,"Não Pago")</f>
        <v>0</v>
      </c>
      <c r="K496" s="65">
        <f>SUMIFS(Jul!$I$5:$I$619,Jul!$S$5:$S$619,"Despesa",Jul!$F$5:$F$619,CPagar!$D496,Jul!$J$5:$J$619,"Não Pago")</f>
        <v>0</v>
      </c>
      <c r="L496" s="65">
        <f>SUMIFS(Ago!$I$5:$I$619,Ago!$S$5:$S$619,"Despesa",Ago!$F$5:$F$619,CPagar!$D496,Ago!$J$5:$J$619,"Não Pago")</f>
        <v>0</v>
      </c>
      <c r="M496" s="65">
        <f>SUMIFS(Set!$I$5:$I$619,Set!$S$5:$S$619,"Despesa",Set!$F$5:$F$619,CPagar!$D496,Set!$J$5:$J$619,"Não Pago")</f>
        <v>0</v>
      </c>
      <c r="N496" s="65">
        <f>SUMIFS(Out!$I$5:$I$619,Out!$S$5:$S$619,"Despesa",Out!$F$5:$F$619,CPagar!$D496,Out!$J$5:$J$619,"Não Pago")</f>
        <v>0</v>
      </c>
      <c r="O496" s="65">
        <f>SUMIFS(Nov!$I$5:$I$619,Nov!$S$5:$S$619,"Despesa",Nov!$F$5:$F$619,CPagar!$D496,Nov!$J$5:$J$619,"Não Pago")</f>
        <v>0</v>
      </c>
      <c r="P496" s="65">
        <f>SUMIFS(Dez!$I$5:$I$619,Dez!$S$5:$S$619,"Despesa",Dez!$F$5:$F$619,CPagar!$D496,Dez!$J$5:$J$619,"Não Pago")</f>
        <v>0</v>
      </c>
      <c r="Q496" s="62">
        <f t="shared" si="59"/>
        <v>0</v>
      </c>
    </row>
    <row r="497" spans="3:17" ht="28.5" customHeight="1" thickTop="1" thickBot="1" x14ac:dyDescent="0.25">
      <c r="C497" s="45" t="str">
        <f>'PC Despesas'!O92</f>
        <v>5.5.88</v>
      </c>
      <c r="D497" s="46" t="str">
        <f>VLOOKUP(C497,'PC Despesas'!$O$5:$P$103,2,FALSE)</f>
        <v>-</v>
      </c>
      <c r="E497" s="65">
        <f>SUMIFS(Jan!$I$5:$I$619,Jan!$S$5:$S$619,"Despesa",Jan!$F$5:$F$619,CPagar!$D497,Jan!$J$5:$J$619,"Não Pago")</f>
        <v>0</v>
      </c>
      <c r="F497" s="65">
        <f>SUMIFS(Fev!$I$5:$I$619,Fev!$S$5:$S$619,"Despesa",Fev!$F$5:$F$619,CPagar!$D497,Fev!$J$5:$J$619,"Não Pago")</f>
        <v>0</v>
      </c>
      <c r="G497" s="65">
        <f>SUMIFS(Mar!$I$5:$I$619,Mar!$S$5:$S$619,"Despesa",Mar!$F$5:$F$619,CPagar!$D497,Mar!$J$5:$J$619,"Não Pago")</f>
        <v>0</v>
      </c>
      <c r="H497" s="65">
        <f>SUMIFS(Abr!$I$5:$I$619,Abr!$S$5:$S$619,"Despesa",Abr!$F$5:$F$619,CPagar!$D497,Abr!$J$5:$J$619,"Não Pago")</f>
        <v>0</v>
      </c>
      <c r="I497" s="65">
        <f>SUMIFS(Mai!$I$5:$I$619,Mai!$S$5:$S$619,"Despesa",Mai!$F$5:$F$619,CPagar!$D497,Mai!$J$5:$J$619,"Não Pago")</f>
        <v>0</v>
      </c>
      <c r="J497" s="65">
        <f>SUMIFS(Jun!$I$5:$I$619,Jun!$S$5:$S$619,"Despesa",Jun!$F$5:$F$619,CPagar!$D497,Jun!$J$5:$J$619,"Não Pago")</f>
        <v>0</v>
      </c>
      <c r="K497" s="65">
        <f>SUMIFS(Jul!$I$5:$I$619,Jul!$S$5:$S$619,"Despesa",Jul!$F$5:$F$619,CPagar!$D497,Jul!$J$5:$J$619,"Não Pago")</f>
        <v>0</v>
      </c>
      <c r="L497" s="65">
        <f>SUMIFS(Ago!$I$5:$I$619,Ago!$S$5:$S$619,"Despesa",Ago!$F$5:$F$619,CPagar!$D497,Ago!$J$5:$J$619,"Não Pago")</f>
        <v>0</v>
      </c>
      <c r="M497" s="65">
        <f>SUMIFS(Set!$I$5:$I$619,Set!$S$5:$S$619,"Despesa",Set!$F$5:$F$619,CPagar!$D497,Set!$J$5:$J$619,"Não Pago")</f>
        <v>0</v>
      </c>
      <c r="N497" s="65">
        <f>SUMIFS(Out!$I$5:$I$619,Out!$S$5:$S$619,"Despesa",Out!$F$5:$F$619,CPagar!$D497,Out!$J$5:$J$619,"Não Pago")</f>
        <v>0</v>
      </c>
      <c r="O497" s="65">
        <f>SUMIFS(Nov!$I$5:$I$619,Nov!$S$5:$S$619,"Despesa",Nov!$F$5:$F$619,CPagar!$D497,Nov!$J$5:$J$619,"Não Pago")</f>
        <v>0</v>
      </c>
      <c r="P497" s="65">
        <f>SUMIFS(Dez!$I$5:$I$619,Dez!$S$5:$S$619,"Despesa",Dez!$F$5:$F$619,CPagar!$D497,Dez!$J$5:$J$619,"Não Pago")</f>
        <v>0</v>
      </c>
      <c r="Q497" s="62">
        <f t="shared" si="59"/>
        <v>0</v>
      </c>
    </row>
    <row r="498" spans="3:17" ht="28.5" customHeight="1" thickTop="1" thickBot="1" x14ac:dyDescent="0.25">
      <c r="C498" s="45" t="str">
        <f>'PC Despesas'!O93</f>
        <v>5.5.89</v>
      </c>
      <c r="D498" s="46" t="str">
        <f>VLOOKUP(C498,'PC Despesas'!$O$5:$P$103,2,FALSE)</f>
        <v>-</v>
      </c>
      <c r="E498" s="65">
        <f>SUMIFS(Jan!$I$5:$I$619,Jan!$S$5:$S$619,"Despesa",Jan!$F$5:$F$619,CPagar!$D498,Jan!$J$5:$J$619,"Não Pago")</f>
        <v>0</v>
      </c>
      <c r="F498" s="65">
        <f>SUMIFS(Fev!$I$5:$I$619,Fev!$S$5:$S$619,"Despesa",Fev!$F$5:$F$619,CPagar!$D498,Fev!$J$5:$J$619,"Não Pago")</f>
        <v>0</v>
      </c>
      <c r="G498" s="65">
        <f>SUMIFS(Mar!$I$5:$I$619,Mar!$S$5:$S$619,"Despesa",Mar!$F$5:$F$619,CPagar!$D498,Mar!$J$5:$J$619,"Não Pago")</f>
        <v>0</v>
      </c>
      <c r="H498" s="65">
        <f>SUMIFS(Abr!$I$5:$I$619,Abr!$S$5:$S$619,"Despesa",Abr!$F$5:$F$619,CPagar!$D498,Abr!$J$5:$J$619,"Não Pago")</f>
        <v>0</v>
      </c>
      <c r="I498" s="65">
        <f>SUMIFS(Mai!$I$5:$I$619,Mai!$S$5:$S$619,"Despesa",Mai!$F$5:$F$619,CPagar!$D498,Mai!$J$5:$J$619,"Não Pago")</f>
        <v>0</v>
      </c>
      <c r="J498" s="65">
        <f>SUMIFS(Jun!$I$5:$I$619,Jun!$S$5:$S$619,"Despesa",Jun!$F$5:$F$619,CPagar!$D498,Jun!$J$5:$J$619,"Não Pago")</f>
        <v>0</v>
      </c>
      <c r="K498" s="65">
        <f>SUMIFS(Jul!$I$5:$I$619,Jul!$S$5:$S$619,"Despesa",Jul!$F$5:$F$619,CPagar!$D498,Jul!$J$5:$J$619,"Não Pago")</f>
        <v>0</v>
      </c>
      <c r="L498" s="65">
        <f>SUMIFS(Ago!$I$5:$I$619,Ago!$S$5:$S$619,"Despesa",Ago!$F$5:$F$619,CPagar!$D498,Ago!$J$5:$J$619,"Não Pago")</f>
        <v>0</v>
      </c>
      <c r="M498" s="65">
        <f>SUMIFS(Set!$I$5:$I$619,Set!$S$5:$S$619,"Despesa",Set!$F$5:$F$619,CPagar!$D498,Set!$J$5:$J$619,"Não Pago")</f>
        <v>0</v>
      </c>
      <c r="N498" s="65">
        <f>SUMIFS(Out!$I$5:$I$619,Out!$S$5:$S$619,"Despesa",Out!$F$5:$F$619,CPagar!$D498,Out!$J$5:$J$619,"Não Pago")</f>
        <v>0</v>
      </c>
      <c r="O498" s="65">
        <f>SUMIFS(Nov!$I$5:$I$619,Nov!$S$5:$S$619,"Despesa",Nov!$F$5:$F$619,CPagar!$D498,Nov!$J$5:$J$619,"Não Pago")</f>
        <v>0</v>
      </c>
      <c r="P498" s="65">
        <f>SUMIFS(Dez!$I$5:$I$619,Dez!$S$5:$S$619,"Despesa",Dez!$F$5:$F$619,CPagar!$D498,Dez!$J$5:$J$619,"Não Pago")</f>
        <v>0</v>
      </c>
      <c r="Q498" s="62">
        <f t="shared" si="59"/>
        <v>0</v>
      </c>
    </row>
    <row r="499" spans="3:17" ht="28.5" customHeight="1" thickTop="1" thickBot="1" x14ac:dyDescent="0.25">
      <c r="C499" s="45" t="str">
        <f>'PC Despesas'!O94</f>
        <v>5.5.90</v>
      </c>
      <c r="D499" s="46" t="str">
        <f>VLOOKUP(C499,'PC Despesas'!$O$5:$P$103,2,FALSE)</f>
        <v>-</v>
      </c>
      <c r="E499" s="65">
        <f>SUMIFS(Jan!$I$5:$I$619,Jan!$S$5:$S$619,"Despesa",Jan!$F$5:$F$619,CPagar!$D499,Jan!$J$5:$J$619,"Não Pago")</f>
        <v>0</v>
      </c>
      <c r="F499" s="65">
        <f>SUMIFS(Fev!$I$5:$I$619,Fev!$S$5:$S$619,"Despesa",Fev!$F$5:$F$619,CPagar!$D499,Fev!$J$5:$J$619,"Não Pago")</f>
        <v>0</v>
      </c>
      <c r="G499" s="65">
        <f>SUMIFS(Mar!$I$5:$I$619,Mar!$S$5:$S$619,"Despesa",Mar!$F$5:$F$619,CPagar!$D499,Mar!$J$5:$J$619,"Não Pago")</f>
        <v>0</v>
      </c>
      <c r="H499" s="65">
        <f>SUMIFS(Abr!$I$5:$I$619,Abr!$S$5:$S$619,"Despesa",Abr!$F$5:$F$619,CPagar!$D499,Abr!$J$5:$J$619,"Não Pago")</f>
        <v>0</v>
      </c>
      <c r="I499" s="65">
        <f>SUMIFS(Mai!$I$5:$I$619,Mai!$S$5:$S$619,"Despesa",Mai!$F$5:$F$619,CPagar!$D499,Mai!$J$5:$J$619,"Não Pago")</f>
        <v>0</v>
      </c>
      <c r="J499" s="65">
        <f>SUMIFS(Jun!$I$5:$I$619,Jun!$S$5:$S$619,"Despesa",Jun!$F$5:$F$619,CPagar!$D499,Jun!$J$5:$J$619,"Não Pago")</f>
        <v>0</v>
      </c>
      <c r="K499" s="65">
        <f>SUMIFS(Jul!$I$5:$I$619,Jul!$S$5:$S$619,"Despesa",Jul!$F$5:$F$619,CPagar!$D499,Jul!$J$5:$J$619,"Não Pago")</f>
        <v>0</v>
      </c>
      <c r="L499" s="65">
        <f>SUMIFS(Ago!$I$5:$I$619,Ago!$S$5:$S$619,"Despesa",Ago!$F$5:$F$619,CPagar!$D499,Ago!$J$5:$J$619,"Não Pago")</f>
        <v>0</v>
      </c>
      <c r="M499" s="65">
        <f>SUMIFS(Set!$I$5:$I$619,Set!$S$5:$S$619,"Despesa",Set!$F$5:$F$619,CPagar!$D499,Set!$J$5:$J$619,"Não Pago")</f>
        <v>0</v>
      </c>
      <c r="N499" s="65">
        <f>SUMIFS(Out!$I$5:$I$619,Out!$S$5:$S$619,"Despesa",Out!$F$5:$F$619,CPagar!$D499,Out!$J$5:$J$619,"Não Pago")</f>
        <v>0</v>
      </c>
      <c r="O499" s="65">
        <f>SUMIFS(Nov!$I$5:$I$619,Nov!$S$5:$S$619,"Despesa",Nov!$F$5:$F$619,CPagar!$D499,Nov!$J$5:$J$619,"Não Pago")</f>
        <v>0</v>
      </c>
      <c r="P499" s="65">
        <f>SUMIFS(Dez!$I$5:$I$619,Dez!$S$5:$S$619,"Despesa",Dez!$F$5:$F$619,CPagar!$D499,Dez!$J$5:$J$619,"Não Pago")</f>
        <v>0</v>
      </c>
      <c r="Q499" s="62">
        <f t="shared" si="59"/>
        <v>0</v>
      </c>
    </row>
    <row r="500" spans="3:17" ht="28.5" customHeight="1" thickTop="1" thickBot="1" x14ac:dyDescent="0.25">
      <c r="C500" s="45" t="str">
        <f>'PC Despesas'!O95</f>
        <v>5.5.91</v>
      </c>
      <c r="D500" s="46" t="str">
        <f>VLOOKUP(C500,'PC Despesas'!$O$5:$P$103,2,FALSE)</f>
        <v>-</v>
      </c>
      <c r="E500" s="65">
        <f>SUMIFS(Jan!$I$5:$I$619,Jan!$S$5:$S$619,"Despesa",Jan!$F$5:$F$619,CPagar!$D500,Jan!$J$5:$J$619,"Não Pago")</f>
        <v>0</v>
      </c>
      <c r="F500" s="65">
        <f>SUMIFS(Fev!$I$5:$I$619,Fev!$S$5:$S$619,"Despesa",Fev!$F$5:$F$619,CPagar!$D500,Fev!$J$5:$J$619,"Não Pago")</f>
        <v>0</v>
      </c>
      <c r="G500" s="65">
        <f>SUMIFS(Mar!$I$5:$I$619,Mar!$S$5:$S$619,"Despesa",Mar!$F$5:$F$619,CPagar!$D500,Mar!$J$5:$J$619,"Não Pago")</f>
        <v>0</v>
      </c>
      <c r="H500" s="65">
        <f>SUMIFS(Abr!$I$5:$I$619,Abr!$S$5:$S$619,"Despesa",Abr!$F$5:$F$619,CPagar!$D500,Abr!$J$5:$J$619,"Não Pago")</f>
        <v>0</v>
      </c>
      <c r="I500" s="65">
        <f>SUMIFS(Mai!$I$5:$I$619,Mai!$S$5:$S$619,"Despesa",Mai!$F$5:$F$619,CPagar!$D500,Mai!$J$5:$J$619,"Não Pago")</f>
        <v>0</v>
      </c>
      <c r="J500" s="65">
        <f>SUMIFS(Jun!$I$5:$I$619,Jun!$S$5:$S$619,"Despesa",Jun!$F$5:$F$619,CPagar!$D500,Jun!$J$5:$J$619,"Não Pago")</f>
        <v>0</v>
      </c>
      <c r="K500" s="65">
        <f>SUMIFS(Jul!$I$5:$I$619,Jul!$S$5:$S$619,"Despesa",Jul!$F$5:$F$619,CPagar!$D500,Jul!$J$5:$J$619,"Não Pago")</f>
        <v>0</v>
      </c>
      <c r="L500" s="65">
        <f>SUMIFS(Ago!$I$5:$I$619,Ago!$S$5:$S$619,"Despesa",Ago!$F$5:$F$619,CPagar!$D500,Ago!$J$5:$J$619,"Não Pago")</f>
        <v>0</v>
      </c>
      <c r="M500" s="65">
        <f>SUMIFS(Set!$I$5:$I$619,Set!$S$5:$S$619,"Despesa",Set!$F$5:$F$619,CPagar!$D500,Set!$J$5:$J$619,"Não Pago")</f>
        <v>0</v>
      </c>
      <c r="N500" s="65">
        <f>SUMIFS(Out!$I$5:$I$619,Out!$S$5:$S$619,"Despesa",Out!$F$5:$F$619,CPagar!$D500,Out!$J$5:$J$619,"Não Pago")</f>
        <v>0</v>
      </c>
      <c r="O500" s="65">
        <f>SUMIFS(Nov!$I$5:$I$619,Nov!$S$5:$S$619,"Despesa",Nov!$F$5:$F$619,CPagar!$D500,Nov!$J$5:$J$619,"Não Pago")</f>
        <v>0</v>
      </c>
      <c r="P500" s="65">
        <f>SUMIFS(Dez!$I$5:$I$619,Dez!$S$5:$S$619,"Despesa",Dez!$F$5:$F$619,CPagar!$D500,Dez!$J$5:$J$619,"Não Pago")</f>
        <v>0</v>
      </c>
      <c r="Q500" s="62">
        <f t="shared" si="59"/>
        <v>0</v>
      </c>
    </row>
    <row r="501" spans="3:17" ht="28.5" customHeight="1" thickTop="1" thickBot="1" x14ac:dyDescent="0.25">
      <c r="C501" s="45" t="str">
        <f>'PC Despesas'!O96</f>
        <v>5.5.92</v>
      </c>
      <c r="D501" s="46" t="str">
        <f>VLOOKUP(C501,'PC Despesas'!$O$5:$P$103,2,FALSE)</f>
        <v>-</v>
      </c>
      <c r="E501" s="65">
        <f>SUMIFS(Jan!$I$5:$I$619,Jan!$S$5:$S$619,"Despesa",Jan!$F$5:$F$619,CPagar!$D501,Jan!$J$5:$J$619,"Não Pago")</f>
        <v>0</v>
      </c>
      <c r="F501" s="65">
        <f>SUMIFS(Fev!$I$5:$I$619,Fev!$S$5:$S$619,"Despesa",Fev!$F$5:$F$619,CPagar!$D501,Fev!$J$5:$J$619,"Não Pago")</f>
        <v>0</v>
      </c>
      <c r="G501" s="65">
        <f>SUMIFS(Mar!$I$5:$I$619,Mar!$S$5:$S$619,"Despesa",Mar!$F$5:$F$619,CPagar!$D501,Mar!$J$5:$J$619,"Não Pago")</f>
        <v>0</v>
      </c>
      <c r="H501" s="65">
        <f>SUMIFS(Abr!$I$5:$I$619,Abr!$S$5:$S$619,"Despesa",Abr!$F$5:$F$619,CPagar!$D501,Abr!$J$5:$J$619,"Não Pago")</f>
        <v>0</v>
      </c>
      <c r="I501" s="65">
        <f>SUMIFS(Mai!$I$5:$I$619,Mai!$S$5:$S$619,"Despesa",Mai!$F$5:$F$619,CPagar!$D501,Mai!$J$5:$J$619,"Não Pago")</f>
        <v>0</v>
      </c>
      <c r="J501" s="65">
        <f>SUMIFS(Jun!$I$5:$I$619,Jun!$S$5:$S$619,"Despesa",Jun!$F$5:$F$619,CPagar!$D501,Jun!$J$5:$J$619,"Não Pago")</f>
        <v>0</v>
      </c>
      <c r="K501" s="65">
        <f>SUMIFS(Jul!$I$5:$I$619,Jul!$S$5:$S$619,"Despesa",Jul!$F$5:$F$619,CPagar!$D501,Jul!$J$5:$J$619,"Não Pago")</f>
        <v>0</v>
      </c>
      <c r="L501" s="65">
        <f>SUMIFS(Ago!$I$5:$I$619,Ago!$S$5:$S$619,"Despesa",Ago!$F$5:$F$619,CPagar!$D501,Ago!$J$5:$J$619,"Não Pago")</f>
        <v>0</v>
      </c>
      <c r="M501" s="65">
        <f>SUMIFS(Set!$I$5:$I$619,Set!$S$5:$S$619,"Despesa",Set!$F$5:$F$619,CPagar!$D501,Set!$J$5:$J$619,"Não Pago")</f>
        <v>0</v>
      </c>
      <c r="N501" s="65">
        <f>SUMIFS(Out!$I$5:$I$619,Out!$S$5:$S$619,"Despesa",Out!$F$5:$F$619,CPagar!$D501,Out!$J$5:$J$619,"Não Pago")</f>
        <v>0</v>
      </c>
      <c r="O501" s="65">
        <f>SUMIFS(Nov!$I$5:$I$619,Nov!$S$5:$S$619,"Despesa",Nov!$F$5:$F$619,CPagar!$D501,Nov!$J$5:$J$619,"Não Pago")</f>
        <v>0</v>
      </c>
      <c r="P501" s="65">
        <f>SUMIFS(Dez!$I$5:$I$619,Dez!$S$5:$S$619,"Despesa",Dez!$F$5:$F$619,CPagar!$D501,Dez!$J$5:$J$619,"Não Pago")</f>
        <v>0</v>
      </c>
      <c r="Q501" s="62">
        <f t="shared" si="59"/>
        <v>0</v>
      </c>
    </row>
    <row r="502" spans="3:17" ht="28.5" customHeight="1" thickTop="1" thickBot="1" x14ac:dyDescent="0.25">
      <c r="C502" s="45" t="str">
        <f>'PC Despesas'!O97</f>
        <v>5.5.93</v>
      </c>
      <c r="D502" s="46" t="str">
        <f>VLOOKUP(C502,'PC Despesas'!$O$5:$P$103,2,FALSE)</f>
        <v>-</v>
      </c>
      <c r="E502" s="65">
        <f>SUMIFS(Jan!$I$5:$I$619,Jan!$S$5:$S$619,"Despesa",Jan!$F$5:$F$619,CPagar!$D502,Jan!$J$5:$J$619,"Não Pago")</f>
        <v>0</v>
      </c>
      <c r="F502" s="65">
        <f>SUMIFS(Fev!$I$5:$I$619,Fev!$S$5:$S$619,"Despesa",Fev!$F$5:$F$619,CPagar!$D502,Fev!$J$5:$J$619,"Não Pago")</f>
        <v>0</v>
      </c>
      <c r="G502" s="65">
        <f>SUMIFS(Mar!$I$5:$I$619,Mar!$S$5:$S$619,"Despesa",Mar!$F$5:$F$619,CPagar!$D502,Mar!$J$5:$J$619,"Não Pago")</f>
        <v>0</v>
      </c>
      <c r="H502" s="65">
        <f>SUMIFS(Abr!$I$5:$I$619,Abr!$S$5:$S$619,"Despesa",Abr!$F$5:$F$619,CPagar!$D502,Abr!$J$5:$J$619,"Não Pago")</f>
        <v>0</v>
      </c>
      <c r="I502" s="65">
        <f>SUMIFS(Mai!$I$5:$I$619,Mai!$S$5:$S$619,"Despesa",Mai!$F$5:$F$619,CPagar!$D502,Mai!$J$5:$J$619,"Não Pago")</f>
        <v>0</v>
      </c>
      <c r="J502" s="65">
        <f>SUMIFS(Jun!$I$5:$I$619,Jun!$S$5:$S$619,"Despesa",Jun!$F$5:$F$619,CPagar!$D502,Jun!$J$5:$J$619,"Não Pago")</f>
        <v>0</v>
      </c>
      <c r="K502" s="65">
        <f>SUMIFS(Jul!$I$5:$I$619,Jul!$S$5:$S$619,"Despesa",Jul!$F$5:$F$619,CPagar!$D502,Jul!$J$5:$J$619,"Não Pago")</f>
        <v>0</v>
      </c>
      <c r="L502" s="65">
        <f>SUMIFS(Ago!$I$5:$I$619,Ago!$S$5:$S$619,"Despesa",Ago!$F$5:$F$619,CPagar!$D502,Ago!$J$5:$J$619,"Não Pago")</f>
        <v>0</v>
      </c>
      <c r="M502" s="65">
        <f>SUMIFS(Set!$I$5:$I$619,Set!$S$5:$S$619,"Despesa",Set!$F$5:$F$619,CPagar!$D502,Set!$J$5:$J$619,"Não Pago")</f>
        <v>0</v>
      </c>
      <c r="N502" s="65">
        <f>SUMIFS(Out!$I$5:$I$619,Out!$S$5:$S$619,"Despesa",Out!$F$5:$F$619,CPagar!$D502,Out!$J$5:$J$619,"Não Pago")</f>
        <v>0</v>
      </c>
      <c r="O502" s="65">
        <f>SUMIFS(Nov!$I$5:$I$619,Nov!$S$5:$S$619,"Despesa",Nov!$F$5:$F$619,CPagar!$D502,Nov!$J$5:$J$619,"Não Pago")</f>
        <v>0</v>
      </c>
      <c r="P502" s="65">
        <f>SUMIFS(Dez!$I$5:$I$619,Dez!$S$5:$S$619,"Despesa",Dez!$F$5:$F$619,CPagar!$D502,Dez!$J$5:$J$619,"Não Pago")</f>
        <v>0</v>
      </c>
      <c r="Q502" s="62">
        <f t="shared" si="59"/>
        <v>0</v>
      </c>
    </row>
    <row r="503" spans="3:17" ht="28.5" customHeight="1" thickTop="1" thickBot="1" x14ac:dyDescent="0.25">
      <c r="C503" s="45" t="str">
        <f>'PC Despesas'!O98</f>
        <v>5.5.94</v>
      </c>
      <c r="D503" s="46" t="str">
        <f>VLOOKUP(C503,'PC Despesas'!$O$5:$P$103,2,FALSE)</f>
        <v>-</v>
      </c>
      <c r="E503" s="65">
        <f>SUMIFS(Jan!$I$5:$I$619,Jan!$S$5:$S$619,"Despesa",Jan!$F$5:$F$619,CPagar!$D503,Jan!$J$5:$J$619,"Não Pago")</f>
        <v>0</v>
      </c>
      <c r="F503" s="65">
        <f>SUMIFS(Fev!$I$5:$I$619,Fev!$S$5:$S$619,"Despesa",Fev!$F$5:$F$619,CPagar!$D503,Fev!$J$5:$J$619,"Não Pago")</f>
        <v>0</v>
      </c>
      <c r="G503" s="65">
        <f>SUMIFS(Mar!$I$5:$I$619,Mar!$S$5:$S$619,"Despesa",Mar!$F$5:$F$619,CPagar!$D503,Mar!$J$5:$J$619,"Não Pago")</f>
        <v>0</v>
      </c>
      <c r="H503" s="65">
        <f>SUMIFS(Abr!$I$5:$I$619,Abr!$S$5:$S$619,"Despesa",Abr!$F$5:$F$619,CPagar!$D503,Abr!$J$5:$J$619,"Não Pago")</f>
        <v>0</v>
      </c>
      <c r="I503" s="65">
        <f>SUMIFS(Mai!$I$5:$I$619,Mai!$S$5:$S$619,"Despesa",Mai!$F$5:$F$619,CPagar!$D503,Mai!$J$5:$J$619,"Não Pago")</f>
        <v>0</v>
      </c>
      <c r="J503" s="65">
        <f>SUMIFS(Jun!$I$5:$I$619,Jun!$S$5:$S$619,"Despesa",Jun!$F$5:$F$619,CPagar!$D503,Jun!$J$5:$J$619,"Não Pago")</f>
        <v>0</v>
      </c>
      <c r="K503" s="65">
        <f>SUMIFS(Jul!$I$5:$I$619,Jul!$S$5:$S$619,"Despesa",Jul!$F$5:$F$619,CPagar!$D503,Jul!$J$5:$J$619,"Não Pago")</f>
        <v>0</v>
      </c>
      <c r="L503" s="65">
        <f>SUMIFS(Ago!$I$5:$I$619,Ago!$S$5:$S$619,"Despesa",Ago!$F$5:$F$619,CPagar!$D503,Ago!$J$5:$J$619,"Não Pago")</f>
        <v>0</v>
      </c>
      <c r="M503" s="65">
        <f>SUMIFS(Set!$I$5:$I$619,Set!$S$5:$S$619,"Despesa",Set!$F$5:$F$619,CPagar!$D503,Set!$J$5:$J$619,"Não Pago")</f>
        <v>0</v>
      </c>
      <c r="N503" s="65">
        <f>SUMIFS(Out!$I$5:$I$619,Out!$S$5:$S$619,"Despesa",Out!$F$5:$F$619,CPagar!$D503,Out!$J$5:$J$619,"Não Pago")</f>
        <v>0</v>
      </c>
      <c r="O503" s="65">
        <f>SUMIFS(Nov!$I$5:$I$619,Nov!$S$5:$S$619,"Despesa",Nov!$F$5:$F$619,CPagar!$D503,Nov!$J$5:$J$619,"Não Pago")</f>
        <v>0</v>
      </c>
      <c r="P503" s="65">
        <f>SUMIFS(Dez!$I$5:$I$619,Dez!$S$5:$S$619,"Despesa",Dez!$F$5:$F$619,CPagar!$D503,Dez!$J$5:$J$619,"Não Pago")</f>
        <v>0</v>
      </c>
      <c r="Q503" s="62">
        <f t="shared" si="59"/>
        <v>0</v>
      </c>
    </row>
    <row r="504" spans="3:17" ht="28.5" customHeight="1" thickTop="1" thickBot="1" x14ac:dyDescent="0.25">
      <c r="C504" s="45" t="str">
        <f>'PC Despesas'!O99</f>
        <v>5.5.95</v>
      </c>
      <c r="D504" s="46" t="str">
        <f>VLOOKUP(C504,'PC Despesas'!$O$5:$P$103,2,FALSE)</f>
        <v>-</v>
      </c>
      <c r="E504" s="65">
        <f>SUMIFS(Jan!$I$5:$I$619,Jan!$S$5:$S$619,"Despesa",Jan!$F$5:$F$619,CPagar!$D504,Jan!$J$5:$J$619,"Não Pago")</f>
        <v>0</v>
      </c>
      <c r="F504" s="65">
        <f>SUMIFS(Fev!$I$5:$I$619,Fev!$S$5:$S$619,"Despesa",Fev!$F$5:$F$619,CPagar!$D504,Fev!$J$5:$J$619,"Não Pago")</f>
        <v>0</v>
      </c>
      <c r="G504" s="65">
        <f>SUMIFS(Mar!$I$5:$I$619,Mar!$S$5:$S$619,"Despesa",Mar!$F$5:$F$619,CPagar!$D504,Mar!$J$5:$J$619,"Não Pago")</f>
        <v>0</v>
      </c>
      <c r="H504" s="65">
        <f>SUMIFS(Abr!$I$5:$I$619,Abr!$S$5:$S$619,"Despesa",Abr!$F$5:$F$619,CPagar!$D504,Abr!$J$5:$J$619,"Não Pago")</f>
        <v>0</v>
      </c>
      <c r="I504" s="65">
        <f>SUMIFS(Mai!$I$5:$I$619,Mai!$S$5:$S$619,"Despesa",Mai!$F$5:$F$619,CPagar!$D504,Mai!$J$5:$J$619,"Não Pago")</f>
        <v>0</v>
      </c>
      <c r="J504" s="65">
        <f>SUMIFS(Jun!$I$5:$I$619,Jun!$S$5:$S$619,"Despesa",Jun!$F$5:$F$619,CPagar!$D504,Jun!$J$5:$J$619,"Não Pago")</f>
        <v>0</v>
      </c>
      <c r="K504" s="65">
        <f>SUMIFS(Jul!$I$5:$I$619,Jul!$S$5:$S$619,"Despesa",Jul!$F$5:$F$619,CPagar!$D504,Jul!$J$5:$J$619,"Não Pago")</f>
        <v>0</v>
      </c>
      <c r="L504" s="65">
        <f>SUMIFS(Ago!$I$5:$I$619,Ago!$S$5:$S$619,"Despesa",Ago!$F$5:$F$619,CPagar!$D504,Ago!$J$5:$J$619,"Não Pago")</f>
        <v>0</v>
      </c>
      <c r="M504" s="65">
        <f>SUMIFS(Set!$I$5:$I$619,Set!$S$5:$S$619,"Despesa",Set!$F$5:$F$619,CPagar!$D504,Set!$J$5:$J$619,"Não Pago")</f>
        <v>0</v>
      </c>
      <c r="N504" s="65">
        <f>SUMIFS(Out!$I$5:$I$619,Out!$S$5:$S$619,"Despesa",Out!$F$5:$F$619,CPagar!$D504,Out!$J$5:$J$619,"Não Pago")</f>
        <v>0</v>
      </c>
      <c r="O504" s="65">
        <f>SUMIFS(Nov!$I$5:$I$619,Nov!$S$5:$S$619,"Despesa",Nov!$F$5:$F$619,CPagar!$D504,Nov!$J$5:$J$619,"Não Pago")</f>
        <v>0</v>
      </c>
      <c r="P504" s="65">
        <f>SUMIFS(Dez!$I$5:$I$619,Dez!$S$5:$S$619,"Despesa",Dez!$F$5:$F$619,CPagar!$D504,Dez!$J$5:$J$619,"Não Pago")</f>
        <v>0</v>
      </c>
      <c r="Q504" s="62">
        <f t="shared" si="59"/>
        <v>0</v>
      </c>
    </row>
    <row r="505" spans="3:17" ht="28.5" customHeight="1" thickTop="1" thickBot="1" x14ac:dyDescent="0.25">
      <c r="C505" s="45" t="str">
        <f>'PC Despesas'!O100</f>
        <v>5.5.96</v>
      </c>
      <c r="D505" s="46" t="str">
        <f>VLOOKUP(C505,'PC Despesas'!$O$5:$P$103,2,FALSE)</f>
        <v>-</v>
      </c>
      <c r="E505" s="65">
        <f>SUMIFS(Jan!$I$5:$I$619,Jan!$S$5:$S$619,"Despesa",Jan!$F$5:$F$619,CPagar!$D505,Jan!$J$5:$J$619,"Não Pago")</f>
        <v>0</v>
      </c>
      <c r="F505" s="65">
        <f>SUMIFS(Fev!$I$5:$I$619,Fev!$S$5:$S$619,"Despesa",Fev!$F$5:$F$619,CPagar!$D505,Fev!$J$5:$J$619,"Não Pago")</f>
        <v>0</v>
      </c>
      <c r="G505" s="65">
        <f>SUMIFS(Mar!$I$5:$I$619,Mar!$S$5:$S$619,"Despesa",Mar!$F$5:$F$619,CPagar!$D505,Mar!$J$5:$J$619,"Não Pago")</f>
        <v>0</v>
      </c>
      <c r="H505" s="65">
        <f>SUMIFS(Abr!$I$5:$I$619,Abr!$S$5:$S$619,"Despesa",Abr!$F$5:$F$619,CPagar!$D505,Abr!$J$5:$J$619,"Não Pago")</f>
        <v>0</v>
      </c>
      <c r="I505" s="65">
        <f>SUMIFS(Mai!$I$5:$I$619,Mai!$S$5:$S$619,"Despesa",Mai!$F$5:$F$619,CPagar!$D505,Mai!$J$5:$J$619,"Não Pago")</f>
        <v>0</v>
      </c>
      <c r="J505" s="65">
        <f>SUMIFS(Jun!$I$5:$I$619,Jun!$S$5:$S$619,"Despesa",Jun!$F$5:$F$619,CPagar!$D505,Jun!$J$5:$J$619,"Não Pago")</f>
        <v>0</v>
      </c>
      <c r="K505" s="65">
        <f>SUMIFS(Jul!$I$5:$I$619,Jul!$S$5:$S$619,"Despesa",Jul!$F$5:$F$619,CPagar!$D505,Jul!$J$5:$J$619,"Não Pago")</f>
        <v>0</v>
      </c>
      <c r="L505" s="65">
        <f>SUMIFS(Ago!$I$5:$I$619,Ago!$S$5:$S$619,"Despesa",Ago!$F$5:$F$619,CPagar!$D505,Ago!$J$5:$J$619,"Não Pago")</f>
        <v>0</v>
      </c>
      <c r="M505" s="65">
        <f>SUMIFS(Set!$I$5:$I$619,Set!$S$5:$S$619,"Despesa",Set!$F$5:$F$619,CPagar!$D505,Set!$J$5:$J$619,"Não Pago")</f>
        <v>0</v>
      </c>
      <c r="N505" s="65">
        <f>SUMIFS(Out!$I$5:$I$619,Out!$S$5:$S$619,"Despesa",Out!$F$5:$F$619,CPagar!$D505,Out!$J$5:$J$619,"Não Pago")</f>
        <v>0</v>
      </c>
      <c r="O505" s="65">
        <f>SUMIFS(Nov!$I$5:$I$619,Nov!$S$5:$S$619,"Despesa",Nov!$F$5:$F$619,CPagar!$D505,Nov!$J$5:$J$619,"Não Pago")</f>
        <v>0</v>
      </c>
      <c r="P505" s="65">
        <f>SUMIFS(Dez!$I$5:$I$619,Dez!$S$5:$S$619,"Despesa",Dez!$F$5:$F$619,CPagar!$D505,Dez!$J$5:$J$619,"Não Pago")</f>
        <v>0</v>
      </c>
      <c r="Q505" s="62">
        <f t="shared" si="59"/>
        <v>0</v>
      </c>
    </row>
    <row r="506" spans="3:17" ht="28.5" customHeight="1" thickTop="1" thickBot="1" x14ac:dyDescent="0.25">
      <c r="C506" s="45" t="str">
        <f>'PC Despesas'!O101</f>
        <v>5.5.97</v>
      </c>
      <c r="D506" s="46" t="str">
        <f>VLOOKUP(C506,'PC Despesas'!$O$5:$P$103,2,FALSE)</f>
        <v>-</v>
      </c>
      <c r="E506" s="65">
        <f>SUMIFS(Jan!$I$5:$I$619,Jan!$S$5:$S$619,"Despesa",Jan!$F$5:$F$619,CPagar!$D506,Jan!$J$5:$J$619,"Não Pago")</f>
        <v>0</v>
      </c>
      <c r="F506" s="65">
        <f>SUMIFS(Fev!$I$5:$I$619,Fev!$S$5:$S$619,"Despesa",Fev!$F$5:$F$619,CPagar!$D506,Fev!$J$5:$J$619,"Não Pago")</f>
        <v>0</v>
      </c>
      <c r="G506" s="65">
        <f>SUMIFS(Mar!$I$5:$I$619,Mar!$S$5:$S$619,"Despesa",Mar!$F$5:$F$619,CPagar!$D506,Mar!$J$5:$J$619,"Não Pago")</f>
        <v>0</v>
      </c>
      <c r="H506" s="65">
        <f>SUMIFS(Abr!$I$5:$I$619,Abr!$S$5:$S$619,"Despesa",Abr!$F$5:$F$619,CPagar!$D506,Abr!$J$5:$J$619,"Não Pago")</f>
        <v>0</v>
      </c>
      <c r="I506" s="65">
        <f>SUMIFS(Mai!$I$5:$I$619,Mai!$S$5:$S$619,"Despesa",Mai!$F$5:$F$619,CPagar!$D506,Mai!$J$5:$J$619,"Não Pago")</f>
        <v>0</v>
      </c>
      <c r="J506" s="65">
        <f>SUMIFS(Jun!$I$5:$I$619,Jun!$S$5:$S$619,"Despesa",Jun!$F$5:$F$619,CPagar!$D506,Jun!$J$5:$J$619,"Não Pago")</f>
        <v>0</v>
      </c>
      <c r="K506" s="65">
        <f>SUMIFS(Jul!$I$5:$I$619,Jul!$S$5:$S$619,"Despesa",Jul!$F$5:$F$619,CPagar!$D506,Jul!$J$5:$J$619,"Não Pago")</f>
        <v>0</v>
      </c>
      <c r="L506" s="65">
        <f>SUMIFS(Ago!$I$5:$I$619,Ago!$S$5:$S$619,"Despesa",Ago!$F$5:$F$619,CPagar!$D506,Ago!$J$5:$J$619,"Não Pago")</f>
        <v>0</v>
      </c>
      <c r="M506" s="65">
        <f>SUMIFS(Set!$I$5:$I$619,Set!$S$5:$S$619,"Despesa",Set!$F$5:$F$619,CPagar!$D506,Set!$J$5:$J$619,"Não Pago")</f>
        <v>0</v>
      </c>
      <c r="N506" s="65">
        <f>SUMIFS(Out!$I$5:$I$619,Out!$S$5:$S$619,"Despesa",Out!$F$5:$F$619,CPagar!$D506,Out!$J$5:$J$619,"Não Pago")</f>
        <v>0</v>
      </c>
      <c r="O506" s="65">
        <f>SUMIFS(Nov!$I$5:$I$619,Nov!$S$5:$S$619,"Despesa",Nov!$F$5:$F$619,CPagar!$D506,Nov!$J$5:$J$619,"Não Pago")</f>
        <v>0</v>
      </c>
      <c r="P506" s="65">
        <f>SUMIFS(Dez!$I$5:$I$619,Dez!$S$5:$S$619,"Despesa",Dez!$F$5:$F$619,CPagar!$D506,Dez!$J$5:$J$619,"Não Pago")</f>
        <v>0</v>
      </c>
      <c r="Q506" s="62">
        <f t="shared" si="59"/>
        <v>0</v>
      </c>
    </row>
    <row r="507" spans="3:17" ht="28.5" customHeight="1" thickTop="1" thickBot="1" x14ac:dyDescent="0.25">
      <c r="C507" s="45" t="str">
        <f>'PC Despesas'!O102</f>
        <v>5.5.98</v>
      </c>
      <c r="D507" s="46" t="str">
        <f>VLOOKUP(C507,'PC Despesas'!$O$5:$P$103,2,FALSE)</f>
        <v>-</v>
      </c>
      <c r="E507" s="65">
        <f>SUMIFS(Jan!$I$5:$I$619,Jan!$S$5:$S$619,"Despesa",Jan!$F$5:$F$619,CPagar!$D507,Jan!$J$5:$J$619,"Não Pago")</f>
        <v>0</v>
      </c>
      <c r="F507" s="65">
        <f>SUMIFS(Fev!$I$5:$I$619,Fev!$S$5:$S$619,"Despesa",Fev!$F$5:$F$619,CPagar!$D507,Fev!$J$5:$J$619,"Não Pago")</f>
        <v>0</v>
      </c>
      <c r="G507" s="65">
        <f>SUMIFS(Mar!$I$5:$I$619,Mar!$S$5:$S$619,"Despesa",Mar!$F$5:$F$619,CPagar!$D507,Mar!$J$5:$J$619,"Não Pago")</f>
        <v>0</v>
      </c>
      <c r="H507" s="65">
        <f>SUMIFS(Abr!$I$5:$I$619,Abr!$S$5:$S$619,"Despesa",Abr!$F$5:$F$619,CPagar!$D507,Abr!$J$5:$J$619,"Não Pago")</f>
        <v>0</v>
      </c>
      <c r="I507" s="65">
        <f>SUMIFS(Mai!$I$5:$I$619,Mai!$S$5:$S$619,"Despesa",Mai!$F$5:$F$619,CPagar!$D507,Mai!$J$5:$J$619,"Não Pago")</f>
        <v>0</v>
      </c>
      <c r="J507" s="65">
        <f>SUMIFS(Jun!$I$5:$I$619,Jun!$S$5:$S$619,"Despesa",Jun!$F$5:$F$619,CPagar!$D507,Jun!$J$5:$J$619,"Não Pago")</f>
        <v>0</v>
      </c>
      <c r="K507" s="65">
        <f>SUMIFS(Jul!$I$5:$I$619,Jul!$S$5:$S$619,"Despesa",Jul!$F$5:$F$619,CPagar!$D507,Jul!$J$5:$J$619,"Não Pago")</f>
        <v>0</v>
      </c>
      <c r="L507" s="65">
        <f>SUMIFS(Ago!$I$5:$I$619,Ago!$S$5:$S$619,"Despesa",Ago!$F$5:$F$619,CPagar!$D507,Ago!$J$5:$J$619,"Não Pago")</f>
        <v>0</v>
      </c>
      <c r="M507" s="65">
        <f>SUMIFS(Set!$I$5:$I$619,Set!$S$5:$S$619,"Despesa",Set!$F$5:$F$619,CPagar!$D507,Set!$J$5:$J$619,"Não Pago")</f>
        <v>0</v>
      </c>
      <c r="N507" s="65">
        <f>SUMIFS(Out!$I$5:$I$619,Out!$S$5:$S$619,"Despesa",Out!$F$5:$F$619,CPagar!$D507,Out!$J$5:$J$619,"Não Pago")</f>
        <v>0</v>
      </c>
      <c r="O507" s="65">
        <f>SUMIFS(Nov!$I$5:$I$619,Nov!$S$5:$S$619,"Despesa",Nov!$F$5:$F$619,CPagar!$D507,Nov!$J$5:$J$619,"Não Pago")</f>
        <v>0</v>
      </c>
      <c r="P507" s="65">
        <f>SUMIFS(Dez!$I$5:$I$619,Dez!$S$5:$S$619,"Despesa",Dez!$F$5:$F$619,CPagar!$D507,Dez!$J$5:$J$619,"Não Pago")</f>
        <v>0</v>
      </c>
      <c r="Q507" s="62">
        <f t="shared" si="59"/>
        <v>0</v>
      </c>
    </row>
    <row r="508" spans="3:17" ht="28.5" customHeight="1" thickTop="1" thickBot="1" x14ac:dyDescent="0.25">
      <c r="C508" s="45" t="str">
        <f>'PC Despesas'!O103</f>
        <v>5.5.99</v>
      </c>
      <c r="D508" s="46" t="str">
        <f>VLOOKUP(C508,'PC Despesas'!$O$5:$P$103,2,FALSE)</f>
        <v>OUTRAS DESPESAS COM LAZER E INFORMAÇÃO</v>
      </c>
      <c r="E508" s="65">
        <f>SUMIFS(Jan!$I$5:$I$619,Jan!$S$5:$S$619,"Despesa",Jan!$F$5:$F$619,CPagar!$D508,Jan!$J$5:$J$619,"Não Pago")</f>
        <v>0</v>
      </c>
      <c r="F508" s="65">
        <f>SUMIFS(Fev!$I$5:$I$619,Fev!$S$5:$S$619,"Despesa",Fev!$F$5:$F$619,CPagar!$D508,Fev!$J$5:$J$619,"Não Pago")</f>
        <v>0</v>
      </c>
      <c r="G508" s="65">
        <f>SUMIFS(Mar!$I$5:$I$619,Mar!$S$5:$S$619,"Despesa",Mar!$F$5:$F$619,CPagar!$D508,Mar!$J$5:$J$619,"Não Pago")</f>
        <v>0</v>
      </c>
      <c r="H508" s="65">
        <f>SUMIFS(Abr!$I$5:$I$619,Abr!$S$5:$S$619,"Despesa",Abr!$F$5:$F$619,CPagar!$D508,Abr!$J$5:$J$619,"Não Pago")</f>
        <v>0</v>
      </c>
      <c r="I508" s="65">
        <f>SUMIFS(Mai!$I$5:$I$619,Mai!$S$5:$S$619,"Despesa",Mai!$F$5:$F$619,CPagar!$D508,Mai!$J$5:$J$619,"Não Pago")</f>
        <v>0</v>
      </c>
      <c r="J508" s="65">
        <f>SUMIFS(Jun!$I$5:$I$619,Jun!$S$5:$S$619,"Despesa",Jun!$F$5:$F$619,CPagar!$D508,Jun!$J$5:$J$619,"Não Pago")</f>
        <v>0</v>
      </c>
      <c r="K508" s="65">
        <f>SUMIFS(Jul!$I$5:$I$619,Jul!$S$5:$S$619,"Despesa",Jul!$F$5:$F$619,CPagar!$D508,Jul!$J$5:$J$619,"Não Pago")</f>
        <v>0</v>
      </c>
      <c r="L508" s="65">
        <f>SUMIFS(Ago!$I$5:$I$619,Ago!$S$5:$S$619,"Despesa",Ago!$F$5:$F$619,CPagar!$D508,Ago!$J$5:$J$619,"Não Pago")</f>
        <v>0</v>
      </c>
      <c r="M508" s="65">
        <f>SUMIFS(Set!$I$5:$I$619,Set!$S$5:$S$619,"Despesa",Set!$F$5:$F$619,CPagar!$D508,Set!$J$5:$J$619,"Não Pago")</f>
        <v>0</v>
      </c>
      <c r="N508" s="65">
        <f>SUMIFS(Out!$I$5:$I$619,Out!$S$5:$S$619,"Despesa",Out!$F$5:$F$619,CPagar!$D508,Out!$J$5:$J$619,"Não Pago")</f>
        <v>0</v>
      </c>
      <c r="O508" s="65">
        <f>SUMIFS(Nov!$I$5:$I$619,Nov!$S$5:$S$619,"Despesa",Nov!$F$5:$F$619,CPagar!$D508,Nov!$J$5:$J$619,"Não Pago")</f>
        <v>0</v>
      </c>
      <c r="P508" s="65">
        <f>SUMIFS(Dez!$I$5:$I$619,Dez!$S$5:$S$619,"Despesa",Dez!$F$5:$F$619,CPagar!$D508,Dez!$J$5:$J$619,"Não Pago")</f>
        <v>0</v>
      </c>
      <c r="Q508" s="62">
        <f t="shared" si="59"/>
        <v>0</v>
      </c>
    </row>
    <row r="509" spans="3:17" ht="30.75" customHeight="1" thickTop="1" thickBot="1" x14ac:dyDescent="0.25">
      <c r="C509" s="41" t="str">
        <f>'PC Despesas'!R4</f>
        <v>5.6</v>
      </c>
      <c r="D509" s="42" t="str">
        <f>VLOOKUP(C509,'PC Despesas'!$R$4:$S$103,2,FALSE)</f>
        <v>OUTRAS DESPESAS</v>
      </c>
      <c r="E509" s="91">
        <f>SUM(E510:E608)</f>
        <v>0</v>
      </c>
      <c r="F509" s="91">
        <f t="shared" ref="F509" si="60">SUM(F510:F608)</f>
        <v>0</v>
      </c>
      <c r="G509" s="91">
        <f t="shared" ref="G509" si="61">SUM(G510:G608)</f>
        <v>0</v>
      </c>
      <c r="H509" s="91">
        <f t="shared" ref="H509" si="62">SUM(H510:H608)</f>
        <v>0</v>
      </c>
      <c r="I509" s="91">
        <f t="shared" ref="I509" si="63">SUM(I510:I608)</f>
        <v>0</v>
      </c>
      <c r="J509" s="91">
        <f t="shared" ref="J509" si="64">SUM(J510:J608)</f>
        <v>0</v>
      </c>
      <c r="K509" s="91">
        <f t="shared" ref="K509" si="65">SUM(K510:K608)</f>
        <v>0</v>
      </c>
      <c r="L509" s="91">
        <f t="shared" ref="L509" si="66">SUM(L510:L608)</f>
        <v>0</v>
      </c>
      <c r="M509" s="91">
        <f t="shared" ref="M509" si="67">SUM(M510:M608)</f>
        <v>0</v>
      </c>
      <c r="N509" s="91">
        <f t="shared" ref="N509" si="68">SUM(N510:N608)</f>
        <v>0</v>
      </c>
      <c r="O509" s="91">
        <f t="shared" ref="O509" si="69">SUM(O510:O608)</f>
        <v>0</v>
      </c>
      <c r="P509" s="91">
        <f t="shared" ref="P509" si="70">SUM(P510:P608)</f>
        <v>0</v>
      </c>
      <c r="Q509" s="91">
        <f t="shared" ref="Q509" si="71">SUM(Q510:Q608)</f>
        <v>0</v>
      </c>
    </row>
    <row r="510" spans="3:17" ht="28.5" customHeight="1" thickTop="1" thickBot="1" x14ac:dyDescent="0.25">
      <c r="C510" s="45" t="str">
        <f>'PC Despesas'!R5</f>
        <v>5.6.1</v>
      </c>
      <c r="D510" s="46" t="str">
        <f>VLOOKUP(C510,'PC Despesas'!$R$5:$S$103,2,FALSE)</f>
        <v>Faculdade</v>
      </c>
      <c r="E510" s="65">
        <f>SUMIFS(Jan!$I$5:$I$619,Jan!$S$5:$S$619,"Despesa",Jan!$F$5:$F$619,CPagar!$D510,Jan!$J$5:$J$619,"Não Pago")</f>
        <v>0</v>
      </c>
      <c r="F510" s="65">
        <f>SUMIFS(Fev!$I$5:$I$619,Fev!$S$5:$S$619,"Despesa",Fev!$F$5:$F$619,CPagar!$D510,Fev!$J$5:$J$619,"Não Pago")</f>
        <v>0</v>
      </c>
      <c r="G510" s="65">
        <f>SUMIFS(Mar!$I$5:$I$619,Mar!$S$5:$S$619,"Despesa",Mar!$F$5:$F$619,CPagar!$D510,Mar!$J$5:$J$619,"Não Pago")</f>
        <v>0</v>
      </c>
      <c r="H510" s="65">
        <f>SUMIFS(Abr!$I$5:$I$619,Abr!$S$5:$S$619,"Despesa",Abr!$F$5:$F$619,CPagar!$D510,Abr!$J$5:$J$619,"Não Pago")</f>
        <v>0</v>
      </c>
      <c r="I510" s="65">
        <f>SUMIFS(Mai!$I$5:$I$619,Mai!$S$5:$S$619,"Despesa",Mai!$F$5:$F$619,CPagar!$D510,Mai!$J$5:$J$619,"Não Pago")</f>
        <v>0</v>
      </c>
      <c r="J510" s="65">
        <f>SUMIFS(Jun!$I$5:$I$619,Jun!$S$5:$S$619,"Despesa",Jun!$F$5:$F$619,CPagar!$D510,Jun!$J$5:$J$619,"Não Pago")</f>
        <v>0</v>
      </c>
      <c r="K510" s="65">
        <f>SUMIFS(Jul!$I$5:$I$619,Jul!$S$5:$S$619,"Despesa",Jul!$F$5:$F$619,CPagar!$D510,Jul!$J$5:$J$619,"Não Pago")</f>
        <v>0</v>
      </c>
      <c r="L510" s="65">
        <f>SUMIFS(Ago!$I$5:$I$619,Ago!$S$5:$S$619,"Despesa",Ago!$F$5:$F$619,CPagar!$D510,Ago!$J$5:$J$619,"Não Pago")</f>
        <v>0</v>
      </c>
      <c r="M510" s="65">
        <f>SUMIFS(Set!$I$5:$I$619,Set!$S$5:$S$619,"Despesa",Set!$F$5:$F$619,CPagar!$D510,Set!$J$5:$J$619,"Não Pago")</f>
        <v>0</v>
      </c>
      <c r="N510" s="65">
        <f>SUMIFS(Out!$I$5:$I$619,Out!$S$5:$S$619,"Despesa",Out!$F$5:$F$619,CPagar!$D510,Out!$J$5:$J$619,"Não Pago")</f>
        <v>0</v>
      </c>
      <c r="O510" s="65">
        <f>SUMIFS(Nov!$I$5:$I$619,Nov!$S$5:$S$619,"Despesa",Nov!$F$5:$F$619,CPagar!$D510,Nov!$J$5:$J$619,"Não Pago")</f>
        <v>0</v>
      </c>
      <c r="P510" s="65">
        <f>SUMIFS(Dez!$I$5:$I$619,Dez!$S$5:$S$619,"Despesa",Dez!$F$5:$F$619,CPagar!$D510,Dez!$J$5:$J$619,"Não Pago")</f>
        <v>0</v>
      </c>
      <c r="Q510" s="62">
        <f>SUM(E510:P510)</f>
        <v>0</v>
      </c>
    </row>
    <row r="511" spans="3:17" ht="28.5" customHeight="1" thickTop="1" thickBot="1" x14ac:dyDescent="0.25">
      <c r="C511" s="45" t="str">
        <f>'PC Despesas'!R6</f>
        <v>5.6.2</v>
      </c>
      <c r="D511" s="46" t="str">
        <f>VLOOKUP(C511,'PC Despesas'!$R$5:$S$103,2,FALSE)</f>
        <v>-</v>
      </c>
      <c r="E511" s="65">
        <f>SUMIFS(Jan!$I$5:$I$619,Jan!$S$5:$S$619,"Despesa",Jan!$F$5:$F$619,CPagar!$D511,Jan!$J$5:$J$619,"Não Pago")</f>
        <v>0</v>
      </c>
      <c r="F511" s="65">
        <f>SUMIFS(Fev!$I$5:$I$619,Fev!$S$5:$S$619,"Despesa",Fev!$F$5:$F$619,CPagar!$D511,Fev!$J$5:$J$619,"Não Pago")</f>
        <v>0</v>
      </c>
      <c r="G511" s="65">
        <f>SUMIFS(Mar!$I$5:$I$619,Mar!$S$5:$S$619,"Despesa",Mar!$F$5:$F$619,CPagar!$D511,Mar!$J$5:$J$619,"Não Pago")</f>
        <v>0</v>
      </c>
      <c r="H511" s="65">
        <f>SUMIFS(Abr!$I$5:$I$619,Abr!$S$5:$S$619,"Despesa",Abr!$F$5:$F$619,CPagar!$D511,Abr!$J$5:$J$619,"Não Pago")</f>
        <v>0</v>
      </c>
      <c r="I511" s="65">
        <f>SUMIFS(Mai!$I$5:$I$619,Mai!$S$5:$S$619,"Despesa",Mai!$F$5:$F$619,CPagar!$D511,Mai!$J$5:$J$619,"Não Pago")</f>
        <v>0</v>
      </c>
      <c r="J511" s="65">
        <f>SUMIFS(Jun!$I$5:$I$619,Jun!$S$5:$S$619,"Despesa",Jun!$F$5:$F$619,CPagar!$D511,Jun!$J$5:$J$619,"Não Pago")</f>
        <v>0</v>
      </c>
      <c r="K511" s="65">
        <f>SUMIFS(Jul!$I$5:$I$619,Jul!$S$5:$S$619,"Despesa",Jul!$F$5:$F$619,CPagar!$D511,Jul!$J$5:$J$619,"Não Pago")</f>
        <v>0</v>
      </c>
      <c r="L511" s="65">
        <f>SUMIFS(Ago!$I$5:$I$619,Ago!$S$5:$S$619,"Despesa",Ago!$F$5:$F$619,CPagar!$D511,Ago!$J$5:$J$619,"Não Pago")</f>
        <v>0</v>
      </c>
      <c r="M511" s="65">
        <f>SUMIFS(Set!$I$5:$I$619,Set!$S$5:$S$619,"Despesa",Set!$F$5:$F$619,CPagar!$D511,Set!$J$5:$J$619,"Não Pago")</f>
        <v>0</v>
      </c>
      <c r="N511" s="65">
        <f>SUMIFS(Out!$I$5:$I$619,Out!$S$5:$S$619,"Despesa",Out!$F$5:$F$619,CPagar!$D511,Out!$J$5:$J$619,"Não Pago")</f>
        <v>0</v>
      </c>
      <c r="O511" s="65">
        <f>SUMIFS(Nov!$I$5:$I$619,Nov!$S$5:$S$619,"Despesa",Nov!$F$5:$F$619,CPagar!$D511,Nov!$J$5:$J$619,"Não Pago")</f>
        <v>0</v>
      </c>
      <c r="P511" s="65">
        <f>SUMIFS(Dez!$I$5:$I$619,Dez!$S$5:$S$619,"Despesa",Dez!$F$5:$F$619,CPagar!$D511,Dez!$J$5:$J$619,"Não Pago")</f>
        <v>0</v>
      </c>
      <c r="Q511" s="62">
        <f t="shared" ref="Q511:Q574" si="72">SUM(E511:P511)</f>
        <v>0</v>
      </c>
    </row>
    <row r="512" spans="3:17" ht="28.5" customHeight="1" thickTop="1" thickBot="1" x14ac:dyDescent="0.25">
      <c r="C512" s="45" t="str">
        <f>'PC Despesas'!R7</f>
        <v>5.6.3</v>
      </c>
      <c r="D512" s="46" t="str">
        <f>VLOOKUP(C512,'PC Despesas'!$R$5:$S$103,2,FALSE)</f>
        <v>-</v>
      </c>
      <c r="E512" s="65">
        <f>SUMIFS(Jan!$I$5:$I$619,Jan!$S$5:$S$619,"Despesa",Jan!$F$5:$F$619,CPagar!$D512,Jan!$J$5:$J$619,"Não Pago")</f>
        <v>0</v>
      </c>
      <c r="F512" s="65">
        <f>SUMIFS(Fev!$I$5:$I$619,Fev!$S$5:$S$619,"Despesa",Fev!$F$5:$F$619,CPagar!$D512,Fev!$J$5:$J$619,"Não Pago")</f>
        <v>0</v>
      </c>
      <c r="G512" s="65">
        <f>SUMIFS(Mar!$I$5:$I$619,Mar!$S$5:$S$619,"Despesa",Mar!$F$5:$F$619,CPagar!$D512,Mar!$J$5:$J$619,"Não Pago")</f>
        <v>0</v>
      </c>
      <c r="H512" s="65">
        <f>SUMIFS(Abr!$I$5:$I$619,Abr!$S$5:$S$619,"Despesa",Abr!$F$5:$F$619,CPagar!$D512,Abr!$J$5:$J$619,"Não Pago")</f>
        <v>0</v>
      </c>
      <c r="I512" s="65">
        <f>SUMIFS(Mai!$I$5:$I$619,Mai!$S$5:$S$619,"Despesa",Mai!$F$5:$F$619,CPagar!$D512,Mai!$J$5:$J$619,"Não Pago")</f>
        <v>0</v>
      </c>
      <c r="J512" s="65">
        <f>SUMIFS(Jun!$I$5:$I$619,Jun!$S$5:$S$619,"Despesa",Jun!$F$5:$F$619,CPagar!$D512,Jun!$J$5:$J$619,"Não Pago")</f>
        <v>0</v>
      </c>
      <c r="K512" s="65">
        <f>SUMIFS(Jul!$I$5:$I$619,Jul!$S$5:$S$619,"Despesa",Jul!$F$5:$F$619,CPagar!$D512,Jul!$J$5:$J$619,"Não Pago")</f>
        <v>0</v>
      </c>
      <c r="L512" s="65">
        <f>SUMIFS(Ago!$I$5:$I$619,Ago!$S$5:$S$619,"Despesa",Ago!$F$5:$F$619,CPagar!$D512,Ago!$J$5:$J$619,"Não Pago")</f>
        <v>0</v>
      </c>
      <c r="M512" s="65">
        <f>SUMIFS(Set!$I$5:$I$619,Set!$S$5:$S$619,"Despesa",Set!$F$5:$F$619,CPagar!$D512,Set!$J$5:$J$619,"Não Pago")</f>
        <v>0</v>
      </c>
      <c r="N512" s="65">
        <f>SUMIFS(Out!$I$5:$I$619,Out!$S$5:$S$619,"Despesa",Out!$F$5:$F$619,CPagar!$D512,Out!$J$5:$J$619,"Não Pago")</f>
        <v>0</v>
      </c>
      <c r="O512" s="65">
        <f>SUMIFS(Nov!$I$5:$I$619,Nov!$S$5:$S$619,"Despesa",Nov!$F$5:$F$619,CPagar!$D512,Nov!$J$5:$J$619,"Não Pago")</f>
        <v>0</v>
      </c>
      <c r="P512" s="65">
        <f>SUMIFS(Dez!$I$5:$I$619,Dez!$S$5:$S$619,"Despesa",Dez!$F$5:$F$619,CPagar!$D512,Dez!$J$5:$J$619,"Não Pago")</f>
        <v>0</v>
      </c>
      <c r="Q512" s="62">
        <f t="shared" si="72"/>
        <v>0</v>
      </c>
    </row>
    <row r="513" spans="3:17" ht="28.5" customHeight="1" thickTop="1" thickBot="1" x14ac:dyDescent="0.25">
      <c r="C513" s="45" t="str">
        <f>'PC Despesas'!R8</f>
        <v>5.6.4</v>
      </c>
      <c r="D513" s="46" t="str">
        <f>VLOOKUP(C513,'PC Despesas'!$R$5:$S$103,2,FALSE)</f>
        <v>-</v>
      </c>
      <c r="E513" s="65">
        <f>SUMIFS(Jan!$I$5:$I$619,Jan!$S$5:$S$619,"Despesa",Jan!$F$5:$F$619,CPagar!$D513,Jan!$J$5:$J$619,"Não Pago")</f>
        <v>0</v>
      </c>
      <c r="F513" s="65">
        <f>SUMIFS(Fev!$I$5:$I$619,Fev!$S$5:$S$619,"Despesa",Fev!$F$5:$F$619,CPagar!$D513,Fev!$J$5:$J$619,"Não Pago")</f>
        <v>0</v>
      </c>
      <c r="G513" s="65">
        <f>SUMIFS(Mar!$I$5:$I$619,Mar!$S$5:$S$619,"Despesa",Mar!$F$5:$F$619,CPagar!$D513,Mar!$J$5:$J$619,"Não Pago")</f>
        <v>0</v>
      </c>
      <c r="H513" s="65">
        <f>SUMIFS(Abr!$I$5:$I$619,Abr!$S$5:$S$619,"Despesa",Abr!$F$5:$F$619,CPagar!$D513,Abr!$J$5:$J$619,"Não Pago")</f>
        <v>0</v>
      </c>
      <c r="I513" s="65">
        <f>SUMIFS(Mai!$I$5:$I$619,Mai!$S$5:$S$619,"Despesa",Mai!$F$5:$F$619,CPagar!$D513,Mai!$J$5:$J$619,"Não Pago")</f>
        <v>0</v>
      </c>
      <c r="J513" s="65">
        <f>SUMIFS(Jun!$I$5:$I$619,Jun!$S$5:$S$619,"Despesa",Jun!$F$5:$F$619,CPagar!$D513,Jun!$J$5:$J$619,"Não Pago")</f>
        <v>0</v>
      </c>
      <c r="K513" s="65">
        <f>SUMIFS(Jul!$I$5:$I$619,Jul!$S$5:$S$619,"Despesa",Jul!$F$5:$F$619,CPagar!$D513,Jul!$J$5:$J$619,"Não Pago")</f>
        <v>0</v>
      </c>
      <c r="L513" s="65">
        <f>SUMIFS(Ago!$I$5:$I$619,Ago!$S$5:$S$619,"Despesa",Ago!$F$5:$F$619,CPagar!$D513,Ago!$J$5:$J$619,"Não Pago")</f>
        <v>0</v>
      </c>
      <c r="M513" s="65">
        <f>SUMIFS(Set!$I$5:$I$619,Set!$S$5:$S$619,"Despesa",Set!$F$5:$F$619,CPagar!$D513,Set!$J$5:$J$619,"Não Pago")</f>
        <v>0</v>
      </c>
      <c r="N513" s="65">
        <f>SUMIFS(Out!$I$5:$I$619,Out!$S$5:$S$619,"Despesa",Out!$F$5:$F$619,CPagar!$D513,Out!$J$5:$J$619,"Não Pago")</f>
        <v>0</v>
      </c>
      <c r="O513" s="65">
        <f>SUMIFS(Nov!$I$5:$I$619,Nov!$S$5:$S$619,"Despesa",Nov!$F$5:$F$619,CPagar!$D513,Nov!$J$5:$J$619,"Não Pago")</f>
        <v>0</v>
      </c>
      <c r="P513" s="65">
        <f>SUMIFS(Dez!$I$5:$I$619,Dez!$S$5:$S$619,"Despesa",Dez!$F$5:$F$619,CPagar!$D513,Dez!$J$5:$J$619,"Não Pago")</f>
        <v>0</v>
      </c>
      <c r="Q513" s="62">
        <f t="shared" si="72"/>
        <v>0</v>
      </c>
    </row>
    <row r="514" spans="3:17" ht="28.5" customHeight="1" thickTop="1" thickBot="1" x14ac:dyDescent="0.25">
      <c r="C514" s="45" t="str">
        <f>'PC Despesas'!R9</f>
        <v>5.6.5</v>
      </c>
      <c r="D514" s="46" t="str">
        <f>VLOOKUP(C514,'PC Despesas'!$R$5:$S$103,2,FALSE)</f>
        <v>-</v>
      </c>
      <c r="E514" s="65">
        <f>SUMIFS(Jan!$I$5:$I$619,Jan!$S$5:$S$619,"Despesa",Jan!$F$5:$F$619,CPagar!$D514,Jan!$J$5:$J$619,"Não Pago")</f>
        <v>0</v>
      </c>
      <c r="F514" s="65">
        <f>SUMIFS(Fev!$I$5:$I$619,Fev!$S$5:$S$619,"Despesa",Fev!$F$5:$F$619,CPagar!$D514,Fev!$J$5:$J$619,"Não Pago")</f>
        <v>0</v>
      </c>
      <c r="G514" s="65">
        <f>SUMIFS(Mar!$I$5:$I$619,Mar!$S$5:$S$619,"Despesa",Mar!$F$5:$F$619,CPagar!$D514,Mar!$J$5:$J$619,"Não Pago")</f>
        <v>0</v>
      </c>
      <c r="H514" s="65">
        <f>SUMIFS(Abr!$I$5:$I$619,Abr!$S$5:$S$619,"Despesa",Abr!$F$5:$F$619,CPagar!$D514,Abr!$J$5:$J$619,"Não Pago")</f>
        <v>0</v>
      </c>
      <c r="I514" s="65">
        <f>SUMIFS(Mai!$I$5:$I$619,Mai!$S$5:$S$619,"Despesa",Mai!$F$5:$F$619,CPagar!$D514,Mai!$J$5:$J$619,"Não Pago")</f>
        <v>0</v>
      </c>
      <c r="J514" s="65">
        <f>SUMIFS(Jun!$I$5:$I$619,Jun!$S$5:$S$619,"Despesa",Jun!$F$5:$F$619,CPagar!$D514,Jun!$J$5:$J$619,"Não Pago")</f>
        <v>0</v>
      </c>
      <c r="K514" s="65">
        <f>SUMIFS(Jul!$I$5:$I$619,Jul!$S$5:$S$619,"Despesa",Jul!$F$5:$F$619,CPagar!$D514,Jul!$J$5:$J$619,"Não Pago")</f>
        <v>0</v>
      </c>
      <c r="L514" s="65">
        <f>SUMIFS(Ago!$I$5:$I$619,Ago!$S$5:$S$619,"Despesa",Ago!$F$5:$F$619,CPagar!$D514,Ago!$J$5:$J$619,"Não Pago")</f>
        <v>0</v>
      </c>
      <c r="M514" s="65">
        <f>SUMIFS(Set!$I$5:$I$619,Set!$S$5:$S$619,"Despesa",Set!$F$5:$F$619,CPagar!$D514,Set!$J$5:$J$619,"Não Pago")</f>
        <v>0</v>
      </c>
      <c r="N514" s="65">
        <f>SUMIFS(Out!$I$5:$I$619,Out!$S$5:$S$619,"Despesa",Out!$F$5:$F$619,CPagar!$D514,Out!$J$5:$J$619,"Não Pago")</f>
        <v>0</v>
      </c>
      <c r="O514" s="65">
        <f>SUMIFS(Nov!$I$5:$I$619,Nov!$S$5:$S$619,"Despesa",Nov!$F$5:$F$619,CPagar!$D514,Nov!$J$5:$J$619,"Não Pago")</f>
        <v>0</v>
      </c>
      <c r="P514" s="65">
        <f>SUMIFS(Dez!$I$5:$I$619,Dez!$S$5:$S$619,"Despesa",Dez!$F$5:$F$619,CPagar!$D514,Dez!$J$5:$J$619,"Não Pago")</f>
        <v>0</v>
      </c>
      <c r="Q514" s="62">
        <f t="shared" si="72"/>
        <v>0</v>
      </c>
    </row>
    <row r="515" spans="3:17" ht="28.5" customHeight="1" thickTop="1" thickBot="1" x14ac:dyDescent="0.25">
      <c r="C515" s="45" t="str">
        <f>'PC Despesas'!R10</f>
        <v>5.6.6</v>
      </c>
      <c r="D515" s="46" t="str">
        <f>VLOOKUP(C515,'PC Despesas'!$R$5:$S$103,2,FALSE)</f>
        <v>-</v>
      </c>
      <c r="E515" s="65">
        <f>SUMIFS(Jan!$I$5:$I$619,Jan!$S$5:$S$619,"Despesa",Jan!$F$5:$F$619,CPagar!$D515,Jan!$J$5:$J$619,"Não Pago")</f>
        <v>0</v>
      </c>
      <c r="F515" s="65">
        <f>SUMIFS(Fev!$I$5:$I$619,Fev!$S$5:$S$619,"Despesa",Fev!$F$5:$F$619,CPagar!$D515,Fev!$J$5:$J$619,"Não Pago")</f>
        <v>0</v>
      </c>
      <c r="G515" s="65">
        <f>SUMIFS(Mar!$I$5:$I$619,Mar!$S$5:$S$619,"Despesa",Mar!$F$5:$F$619,CPagar!$D515,Mar!$J$5:$J$619,"Não Pago")</f>
        <v>0</v>
      </c>
      <c r="H515" s="65">
        <f>SUMIFS(Abr!$I$5:$I$619,Abr!$S$5:$S$619,"Despesa",Abr!$F$5:$F$619,CPagar!$D515,Abr!$J$5:$J$619,"Não Pago")</f>
        <v>0</v>
      </c>
      <c r="I515" s="65">
        <f>SUMIFS(Mai!$I$5:$I$619,Mai!$S$5:$S$619,"Despesa",Mai!$F$5:$F$619,CPagar!$D515,Mai!$J$5:$J$619,"Não Pago")</f>
        <v>0</v>
      </c>
      <c r="J515" s="65">
        <f>SUMIFS(Jun!$I$5:$I$619,Jun!$S$5:$S$619,"Despesa",Jun!$F$5:$F$619,CPagar!$D515,Jun!$J$5:$J$619,"Não Pago")</f>
        <v>0</v>
      </c>
      <c r="K515" s="65">
        <f>SUMIFS(Jul!$I$5:$I$619,Jul!$S$5:$S$619,"Despesa",Jul!$F$5:$F$619,CPagar!$D515,Jul!$J$5:$J$619,"Não Pago")</f>
        <v>0</v>
      </c>
      <c r="L515" s="65">
        <f>SUMIFS(Ago!$I$5:$I$619,Ago!$S$5:$S$619,"Despesa",Ago!$F$5:$F$619,CPagar!$D515,Ago!$J$5:$J$619,"Não Pago")</f>
        <v>0</v>
      </c>
      <c r="M515" s="65">
        <f>SUMIFS(Set!$I$5:$I$619,Set!$S$5:$S$619,"Despesa",Set!$F$5:$F$619,CPagar!$D515,Set!$J$5:$J$619,"Não Pago")</f>
        <v>0</v>
      </c>
      <c r="N515" s="65">
        <f>SUMIFS(Out!$I$5:$I$619,Out!$S$5:$S$619,"Despesa",Out!$F$5:$F$619,CPagar!$D515,Out!$J$5:$J$619,"Não Pago")</f>
        <v>0</v>
      </c>
      <c r="O515" s="65">
        <f>SUMIFS(Nov!$I$5:$I$619,Nov!$S$5:$S$619,"Despesa",Nov!$F$5:$F$619,CPagar!$D515,Nov!$J$5:$J$619,"Não Pago")</f>
        <v>0</v>
      </c>
      <c r="P515" s="65">
        <f>SUMIFS(Dez!$I$5:$I$619,Dez!$S$5:$S$619,"Despesa",Dez!$F$5:$F$619,CPagar!$D515,Dez!$J$5:$J$619,"Não Pago")</f>
        <v>0</v>
      </c>
      <c r="Q515" s="62">
        <f t="shared" si="72"/>
        <v>0</v>
      </c>
    </row>
    <row r="516" spans="3:17" ht="28.5" customHeight="1" thickTop="1" thickBot="1" x14ac:dyDescent="0.25">
      <c r="C516" s="45" t="str">
        <f>'PC Despesas'!R11</f>
        <v>5.6.7</v>
      </c>
      <c r="D516" s="46" t="str">
        <f>VLOOKUP(C516,'PC Despesas'!$R$5:$S$103,2,FALSE)</f>
        <v>-</v>
      </c>
      <c r="E516" s="65">
        <f>SUMIFS(Jan!$I$5:$I$619,Jan!$S$5:$S$619,"Despesa",Jan!$F$5:$F$619,CPagar!$D516,Jan!$J$5:$J$619,"Não Pago")</f>
        <v>0</v>
      </c>
      <c r="F516" s="65">
        <f>SUMIFS(Fev!$I$5:$I$619,Fev!$S$5:$S$619,"Despesa",Fev!$F$5:$F$619,CPagar!$D516,Fev!$J$5:$J$619,"Não Pago")</f>
        <v>0</v>
      </c>
      <c r="G516" s="65">
        <f>SUMIFS(Mar!$I$5:$I$619,Mar!$S$5:$S$619,"Despesa",Mar!$F$5:$F$619,CPagar!$D516,Mar!$J$5:$J$619,"Não Pago")</f>
        <v>0</v>
      </c>
      <c r="H516" s="65">
        <f>SUMIFS(Abr!$I$5:$I$619,Abr!$S$5:$S$619,"Despesa",Abr!$F$5:$F$619,CPagar!$D516,Abr!$J$5:$J$619,"Não Pago")</f>
        <v>0</v>
      </c>
      <c r="I516" s="65">
        <f>SUMIFS(Mai!$I$5:$I$619,Mai!$S$5:$S$619,"Despesa",Mai!$F$5:$F$619,CPagar!$D516,Mai!$J$5:$J$619,"Não Pago")</f>
        <v>0</v>
      </c>
      <c r="J516" s="65">
        <f>SUMIFS(Jun!$I$5:$I$619,Jun!$S$5:$S$619,"Despesa",Jun!$F$5:$F$619,CPagar!$D516,Jun!$J$5:$J$619,"Não Pago")</f>
        <v>0</v>
      </c>
      <c r="K516" s="65">
        <f>SUMIFS(Jul!$I$5:$I$619,Jul!$S$5:$S$619,"Despesa",Jul!$F$5:$F$619,CPagar!$D516,Jul!$J$5:$J$619,"Não Pago")</f>
        <v>0</v>
      </c>
      <c r="L516" s="65">
        <f>SUMIFS(Ago!$I$5:$I$619,Ago!$S$5:$S$619,"Despesa",Ago!$F$5:$F$619,CPagar!$D516,Ago!$J$5:$J$619,"Não Pago")</f>
        <v>0</v>
      </c>
      <c r="M516" s="65">
        <f>SUMIFS(Set!$I$5:$I$619,Set!$S$5:$S$619,"Despesa",Set!$F$5:$F$619,CPagar!$D516,Set!$J$5:$J$619,"Não Pago")</f>
        <v>0</v>
      </c>
      <c r="N516" s="65">
        <f>SUMIFS(Out!$I$5:$I$619,Out!$S$5:$S$619,"Despesa",Out!$F$5:$F$619,CPagar!$D516,Out!$J$5:$J$619,"Não Pago")</f>
        <v>0</v>
      </c>
      <c r="O516" s="65">
        <f>SUMIFS(Nov!$I$5:$I$619,Nov!$S$5:$S$619,"Despesa",Nov!$F$5:$F$619,CPagar!$D516,Nov!$J$5:$J$619,"Não Pago")</f>
        <v>0</v>
      </c>
      <c r="P516" s="65">
        <f>SUMIFS(Dez!$I$5:$I$619,Dez!$S$5:$S$619,"Despesa",Dez!$F$5:$F$619,CPagar!$D516,Dez!$J$5:$J$619,"Não Pago")</f>
        <v>0</v>
      </c>
      <c r="Q516" s="62">
        <f t="shared" si="72"/>
        <v>0</v>
      </c>
    </row>
    <row r="517" spans="3:17" ht="28.5" customHeight="1" thickTop="1" thickBot="1" x14ac:dyDescent="0.25">
      <c r="C517" s="45" t="str">
        <f>'PC Despesas'!R12</f>
        <v>5.6.8</v>
      </c>
      <c r="D517" s="46" t="str">
        <f>VLOOKUP(C517,'PC Despesas'!$R$5:$S$103,2,FALSE)</f>
        <v>-</v>
      </c>
      <c r="E517" s="65">
        <f>SUMIFS(Jan!$I$5:$I$619,Jan!$S$5:$S$619,"Despesa",Jan!$F$5:$F$619,CPagar!$D517,Jan!$J$5:$J$619,"Não Pago")</f>
        <v>0</v>
      </c>
      <c r="F517" s="65">
        <f>SUMIFS(Fev!$I$5:$I$619,Fev!$S$5:$S$619,"Despesa",Fev!$F$5:$F$619,CPagar!$D517,Fev!$J$5:$J$619,"Não Pago")</f>
        <v>0</v>
      </c>
      <c r="G517" s="65">
        <f>SUMIFS(Mar!$I$5:$I$619,Mar!$S$5:$S$619,"Despesa",Mar!$F$5:$F$619,CPagar!$D517,Mar!$J$5:$J$619,"Não Pago")</f>
        <v>0</v>
      </c>
      <c r="H517" s="65">
        <f>SUMIFS(Abr!$I$5:$I$619,Abr!$S$5:$S$619,"Despesa",Abr!$F$5:$F$619,CPagar!$D517,Abr!$J$5:$J$619,"Não Pago")</f>
        <v>0</v>
      </c>
      <c r="I517" s="65">
        <f>SUMIFS(Mai!$I$5:$I$619,Mai!$S$5:$S$619,"Despesa",Mai!$F$5:$F$619,CPagar!$D517,Mai!$J$5:$J$619,"Não Pago")</f>
        <v>0</v>
      </c>
      <c r="J517" s="65">
        <f>SUMIFS(Jun!$I$5:$I$619,Jun!$S$5:$S$619,"Despesa",Jun!$F$5:$F$619,CPagar!$D517,Jun!$J$5:$J$619,"Não Pago")</f>
        <v>0</v>
      </c>
      <c r="K517" s="65">
        <f>SUMIFS(Jul!$I$5:$I$619,Jul!$S$5:$S$619,"Despesa",Jul!$F$5:$F$619,CPagar!$D517,Jul!$J$5:$J$619,"Não Pago")</f>
        <v>0</v>
      </c>
      <c r="L517" s="65">
        <f>SUMIFS(Ago!$I$5:$I$619,Ago!$S$5:$S$619,"Despesa",Ago!$F$5:$F$619,CPagar!$D517,Ago!$J$5:$J$619,"Não Pago")</f>
        <v>0</v>
      </c>
      <c r="M517" s="65">
        <f>SUMIFS(Set!$I$5:$I$619,Set!$S$5:$S$619,"Despesa",Set!$F$5:$F$619,CPagar!$D517,Set!$J$5:$J$619,"Não Pago")</f>
        <v>0</v>
      </c>
      <c r="N517" s="65">
        <f>SUMIFS(Out!$I$5:$I$619,Out!$S$5:$S$619,"Despesa",Out!$F$5:$F$619,CPagar!$D517,Out!$J$5:$J$619,"Não Pago")</f>
        <v>0</v>
      </c>
      <c r="O517" s="65">
        <f>SUMIFS(Nov!$I$5:$I$619,Nov!$S$5:$S$619,"Despesa",Nov!$F$5:$F$619,CPagar!$D517,Nov!$J$5:$J$619,"Não Pago")</f>
        <v>0</v>
      </c>
      <c r="P517" s="65">
        <f>SUMIFS(Dez!$I$5:$I$619,Dez!$S$5:$S$619,"Despesa",Dez!$F$5:$F$619,CPagar!$D517,Dez!$J$5:$J$619,"Não Pago")</f>
        <v>0</v>
      </c>
      <c r="Q517" s="62">
        <f t="shared" si="72"/>
        <v>0</v>
      </c>
    </row>
    <row r="518" spans="3:17" ht="28.5" customHeight="1" thickTop="1" thickBot="1" x14ac:dyDescent="0.25">
      <c r="C518" s="45" t="str">
        <f>'PC Despesas'!R13</f>
        <v>5.6.9</v>
      </c>
      <c r="D518" s="46" t="str">
        <f>VLOOKUP(C518,'PC Despesas'!$R$5:$S$103,2,FALSE)</f>
        <v>-</v>
      </c>
      <c r="E518" s="65">
        <f>SUMIFS(Jan!$I$5:$I$619,Jan!$S$5:$S$619,"Despesa",Jan!$F$5:$F$619,CPagar!$D518,Jan!$J$5:$J$619,"Não Pago")</f>
        <v>0</v>
      </c>
      <c r="F518" s="65">
        <f>SUMIFS(Fev!$I$5:$I$619,Fev!$S$5:$S$619,"Despesa",Fev!$F$5:$F$619,CPagar!$D518,Fev!$J$5:$J$619,"Não Pago")</f>
        <v>0</v>
      </c>
      <c r="G518" s="65">
        <f>SUMIFS(Mar!$I$5:$I$619,Mar!$S$5:$S$619,"Despesa",Mar!$F$5:$F$619,CPagar!$D518,Mar!$J$5:$J$619,"Não Pago")</f>
        <v>0</v>
      </c>
      <c r="H518" s="65">
        <f>SUMIFS(Abr!$I$5:$I$619,Abr!$S$5:$S$619,"Despesa",Abr!$F$5:$F$619,CPagar!$D518,Abr!$J$5:$J$619,"Não Pago")</f>
        <v>0</v>
      </c>
      <c r="I518" s="65">
        <f>SUMIFS(Mai!$I$5:$I$619,Mai!$S$5:$S$619,"Despesa",Mai!$F$5:$F$619,CPagar!$D518,Mai!$J$5:$J$619,"Não Pago")</f>
        <v>0</v>
      </c>
      <c r="J518" s="65">
        <f>SUMIFS(Jun!$I$5:$I$619,Jun!$S$5:$S$619,"Despesa",Jun!$F$5:$F$619,CPagar!$D518,Jun!$J$5:$J$619,"Não Pago")</f>
        <v>0</v>
      </c>
      <c r="K518" s="65">
        <f>SUMIFS(Jul!$I$5:$I$619,Jul!$S$5:$S$619,"Despesa",Jul!$F$5:$F$619,CPagar!$D518,Jul!$J$5:$J$619,"Não Pago")</f>
        <v>0</v>
      </c>
      <c r="L518" s="65">
        <f>SUMIFS(Ago!$I$5:$I$619,Ago!$S$5:$S$619,"Despesa",Ago!$F$5:$F$619,CPagar!$D518,Ago!$J$5:$J$619,"Não Pago")</f>
        <v>0</v>
      </c>
      <c r="M518" s="65">
        <f>SUMIFS(Set!$I$5:$I$619,Set!$S$5:$S$619,"Despesa",Set!$F$5:$F$619,CPagar!$D518,Set!$J$5:$J$619,"Não Pago")</f>
        <v>0</v>
      </c>
      <c r="N518" s="65">
        <f>SUMIFS(Out!$I$5:$I$619,Out!$S$5:$S$619,"Despesa",Out!$F$5:$F$619,CPagar!$D518,Out!$J$5:$J$619,"Não Pago")</f>
        <v>0</v>
      </c>
      <c r="O518" s="65">
        <f>SUMIFS(Nov!$I$5:$I$619,Nov!$S$5:$S$619,"Despesa",Nov!$F$5:$F$619,CPagar!$D518,Nov!$J$5:$J$619,"Não Pago")</f>
        <v>0</v>
      </c>
      <c r="P518" s="65">
        <f>SUMIFS(Dez!$I$5:$I$619,Dez!$S$5:$S$619,"Despesa",Dez!$F$5:$F$619,CPagar!$D518,Dez!$J$5:$J$619,"Não Pago")</f>
        <v>0</v>
      </c>
      <c r="Q518" s="62">
        <f t="shared" si="72"/>
        <v>0</v>
      </c>
    </row>
    <row r="519" spans="3:17" ht="28.5" customHeight="1" thickTop="1" thickBot="1" x14ac:dyDescent="0.25">
      <c r="C519" s="45" t="str">
        <f>'PC Despesas'!R14</f>
        <v>5.6.10</v>
      </c>
      <c r="D519" s="46" t="str">
        <f>VLOOKUP(C519,'PC Despesas'!$R$5:$S$103,2,FALSE)</f>
        <v>-</v>
      </c>
      <c r="E519" s="65">
        <f>SUMIFS(Jan!$I$5:$I$619,Jan!$S$5:$S$619,"Despesa",Jan!$F$5:$F$619,CPagar!$D519,Jan!$J$5:$J$619,"Não Pago")</f>
        <v>0</v>
      </c>
      <c r="F519" s="65">
        <f>SUMIFS(Fev!$I$5:$I$619,Fev!$S$5:$S$619,"Despesa",Fev!$F$5:$F$619,CPagar!$D519,Fev!$J$5:$J$619,"Não Pago")</f>
        <v>0</v>
      </c>
      <c r="G519" s="65">
        <f>SUMIFS(Mar!$I$5:$I$619,Mar!$S$5:$S$619,"Despesa",Mar!$F$5:$F$619,CPagar!$D519,Mar!$J$5:$J$619,"Não Pago")</f>
        <v>0</v>
      </c>
      <c r="H519" s="65">
        <f>SUMIFS(Abr!$I$5:$I$619,Abr!$S$5:$S$619,"Despesa",Abr!$F$5:$F$619,CPagar!$D519,Abr!$J$5:$J$619,"Não Pago")</f>
        <v>0</v>
      </c>
      <c r="I519" s="65">
        <f>SUMIFS(Mai!$I$5:$I$619,Mai!$S$5:$S$619,"Despesa",Mai!$F$5:$F$619,CPagar!$D519,Mai!$J$5:$J$619,"Não Pago")</f>
        <v>0</v>
      </c>
      <c r="J519" s="65">
        <f>SUMIFS(Jun!$I$5:$I$619,Jun!$S$5:$S$619,"Despesa",Jun!$F$5:$F$619,CPagar!$D519,Jun!$J$5:$J$619,"Não Pago")</f>
        <v>0</v>
      </c>
      <c r="K519" s="65">
        <f>SUMIFS(Jul!$I$5:$I$619,Jul!$S$5:$S$619,"Despesa",Jul!$F$5:$F$619,CPagar!$D519,Jul!$J$5:$J$619,"Não Pago")</f>
        <v>0</v>
      </c>
      <c r="L519" s="65">
        <f>SUMIFS(Ago!$I$5:$I$619,Ago!$S$5:$S$619,"Despesa",Ago!$F$5:$F$619,CPagar!$D519,Ago!$J$5:$J$619,"Não Pago")</f>
        <v>0</v>
      </c>
      <c r="M519" s="65">
        <f>SUMIFS(Set!$I$5:$I$619,Set!$S$5:$S$619,"Despesa",Set!$F$5:$F$619,CPagar!$D519,Set!$J$5:$J$619,"Não Pago")</f>
        <v>0</v>
      </c>
      <c r="N519" s="65">
        <f>SUMIFS(Out!$I$5:$I$619,Out!$S$5:$S$619,"Despesa",Out!$F$5:$F$619,CPagar!$D519,Out!$J$5:$J$619,"Não Pago")</f>
        <v>0</v>
      </c>
      <c r="O519" s="65">
        <f>SUMIFS(Nov!$I$5:$I$619,Nov!$S$5:$S$619,"Despesa",Nov!$F$5:$F$619,CPagar!$D519,Nov!$J$5:$J$619,"Não Pago")</f>
        <v>0</v>
      </c>
      <c r="P519" s="65">
        <f>SUMIFS(Dez!$I$5:$I$619,Dez!$S$5:$S$619,"Despesa",Dez!$F$5:$F$619,CPagar!$D519,Dez!$J$5:$J$619,"Não Pago")</f>
        <v>0</v>
      </c>
      <c r="Q519" s="62">
        <f t="shared" si="72"/>
        <v>0</v>
      </c>
    </row>
    <row r="520" spans="3:17" ht="28.5" customHeight="1" thickTop="1" thickBot="1" x14ac:dyDescent="0.25">
      <c r="C520" s="45" t="str">
        <f>'PC Despesas'!R15</f>
        <v>5.6.11</v>
      </c>
      <c r="D520" s="46" t="str">
        <f>VLOOKUP(C520,'PC Despesas'!$R$5:$S$103,2,FALSE)</f>
        <v>-</v>
      </c>
      <c r="E520" s="65">
        <f>SUMIFS(Jan!$I$5:$I$619,Jan!$S$5:$S$619,"Despesa",Jan!$F$5:$F$619,CPagar!$D520,Jan!$J$5:$J$619,"Não Pago")</f>
        <v>0</v>
      </c>
      <c r="F520" s="65">
        <f>SUMIFS(Fev!$I$5:$I$619,Fev!$S$5:$S$619,"Despesa",Fev!$F$5:$F$619,CPagar!$D520,Fev!$J$5:$J$619,"Não Pago")</f>
        <v>0</v>
      </c>
      <c r="G520" s="65">
        <f>SUMIFS(Mar!$I$5:$I$619,Mar!$S$5:$S$619,"Despesa",Mar!$F$5:$F$619,CPagar!$D520,Mar!$J$5:$J$619,"Não Pago")</f>
        <v>0</v>
      </c>
      <c r="H520" s="65">
        <f>SUMIFS(Abr!$I$5:$I$619,Abr!$S$5:$S$619,"Despesa",Abr!$F$5:$F$619,CPagar!$D520,Abr!$J$5:$J$619,"Não Pago")</f>
        <v>0</v>
      </c>
      <c r="I520" s="65">
        <f>SUMIFS(Mai!$I$5:$I$619,Mai!$S$5:$S$619,"Despesa",Mai!$F$5:$F$619,CPagar!$D520,Mai!$J$5:$J$619,"Não Pago")</f>
        <v>0</v>
      </c>
      <c r="J520" s="65">
        <f>SUMIFS(Jun!$I$5:$I$619,Jun!$S$5:$S$619,"Despesa",Jun!$F$5:$F$619,CPagar!$D520,Jun!$J$5:$J$619,"Não Pago")</f>
        <v>0</v>
      </c>
      <c r="K520" s="65">
        <f>SUMIFS(Jul!$I$5:$I$619,Jul!$S$5:$S$619,"Despesa",Jul!$F$5:$F$619,CPagar!$D520,Jul!$J$5:$J$619,"Não Pago")</f>
        <v>0</v>
      </c>
      <c r="L520" s="65">
        <f>SUMIFS(Ago!$I$5:$I$619,Ago!$S$5:$S$619,"Despesa",Ago!$F$5:$F$619,CPagar!$D520,Ago!$J$5:$J$619,"Não Pago")</f>
        <v>0</v>
      </c>
      <c r="M520" s="65">
        <f>SUMIFS(Set!$I$5:$I$619,Set!$S$5:$S$619,"Despesa",Set!$F$5:$F$619,CPagar!$D520,Set!$J$5:$J$619,"Não Pago")</f>
        <v>0</v>
      </c>
      <c r="N520" s="65">
        <f>SUMIFS(Out!$I$5:$I$619,Out!$S$5:$S$619,"Despesa",Out!$F$5:$F$619,CPagar!$D520,Out!$J$5:$J$619,"Não Pago")</f>
        <v>0</v>
      </c>
      <c r="O520" s="65">
        <f>SUMIFS(Nov!$I$5:$I$619,Nov!$S$5:$S$619,"Despesa",Nov!$F$5:$F$619,CPagar!$D520,Nov!$J$5:$J$619,"Não Pago")</f>
        <v>0</v>
      </c>
      <c r="P520" s="65">
        <f>SUMIFS(Dez!$I$5:$I$619,Dez!$S$5:$S$619,"Despesa",Dez!$F$5:$F$619,CPagar!$D520,Dez!$J$5:$J$619,"Não Pago")</f>
        <v>0</v>
      </c>
      <c r="Q520" s="62">
        <f t="shared" si="72"/>
        <v>0</v>
      </c>
    </row>
    <row r="521" spans="3:17" ht="28.5" customHeight="1" thickTop="1" thickBot="1" x14ac:dyDescent="0.25">
      <c r="C521" s="45" t="str">
        <f>'PC Despesas'!R16</f>
        <v>5.6.12</v>
      </c>
      <c r="D521" s="46" t="str">
        <f>VLOOKUP(C521,'PC Despesas'!$R$5:$S$103,2,FALSE)</f>
        <v>-</v>
      </c>
      <c r="E521" s="65">
        <f>SUMIFS(Jan!$I$5:$I$619,Jan!$S$5:$S$619,"Despesa",Jan!$F$5:$F$619,CPagar!$D521,Jan!$J$5:$J$619,"Não Pago")</f>
        <v>0</v>
      </c>
      <c r="F521" s="65">
        <f>SUMIFS(Fev!$I$5:$I$619,Fev!$S$5:$S$619,"Despesa",Fev!$F$5:$F$619,CPagar!$D521,Fev!$J$5:$J$619,"Não Pago")</f>
        <v>0</v>
      </c>
      <c r="G521" s="65">
        <f>SUMIFS(Mar!$I$5:$I$619,Mar!$S$5:$S$619,"Despesa",Mar!$F$5:$F$619,CPagar!$D521,Mar!$J$5:$J$619,"Não Pago")</f>
        <v>0</v>
      </c>
      <c r="H521" s="65">
        <f>SUMIFS(Abr!$I$5:$I$619,Abr!$S$5:$S$619,"Despesa",Abr!$F$5:$F$619,CPagar!$D521,Abr!$J$5:$J$619,"Não Pago")</f>
        <v>0</v>
      </c>
      <c r="I521" s="65">
        <f>SUMIFS(Mai!$I$5:$I$619,Mai!$S$5:$S$619,"Despesa",Mai!$F$5:$F$619,CPagar!$D521,Mai!$J$5:$J$619,"Não Pago")</f>
        <v>0</v>
      </c>
      <c r="J521" s="65">
        <f>SUMIFS(Jun!$I$5:$I$619,Jun!$S$5:$S$619,"Despesa",Jun!$F$5:$F$619,CPagar!$D521,Jun!$J$5:$J$619,"Não Pago")</f>
        <v>0</v>
      </c>
      <c r="K521" s="65">
        <f>SUMIFS(Jul!$I$5:$I$619,Jul!$S$5:$S$619,"Despesa",Jul!$F$5:$F$619,CPagar!$D521,Jul!$J$5:$J$619,"Não Pago")</f>
        <v>0</v>
      </c>
      <c r="L521" s="65">
        <f>SUMIFS(Ago!$I$5:$I$619,Ago!$S$5:$S$619,"Despesa",Ago!$F$5:$F$619,CPagar!$D521,Ago!$J$5:$J$619,"Não Pago")</f>
        <v>0</v>
      </c>
      <c r="M521" s="65">
        <f>SUMIFS(Set!$I$5:$I$619,Set!$S$5:$S$619,"Despesa",Set!$F$5:$F$619,CPagar!$D521,Set!$J$5:$J$619,"Não Pago")</f>
        <v>0</v>
      </c>
      <c r="N521" s="65">
        <f>SUMIFS(Out!$I$5:$I$619,Out!$S$5:$S$619,"Despesa",Out!$F$5:$F$619,CPagar!$D521,Out!$J$5:$J$619,"Não Pago")</f>
        <v>0</v>
      </c>
      <c r="O521" s="65">
        <f>SUMIFS(Nov!$I$5:$I$619,Nov!$S$5:$S$619,"Despesa",Nov!$F$5:$F$619,CPagar!$D521,Nov!$J$5:$J$619,"Não Pago")</f>
        <v>0</v>
      </c>
      <c r="P521" s="65">
        <f>SUMIFS(Dez!$I$5:$I$619,Dez!$S$5:$S$619,"Despesa",Dez!$F$5:$F$619,CPagar!$D521,Dez!$J$5:$J$619,"Não Pago")</f>
        <v>0</v>
      </c>
      <c r="Q521" s="62">
        <f t="shared" si="72"/>
        <v>0</v>
      </c>
    </row>
    <row r="522" spans="3:17" ht="28.5" customHeight="1" thickTop="1" thickBot="1" x14ac:dyDescent="0.25">
      <c r="C522" s="45" t="str">
        <f>'PC Despesas'!R17</f>
        <v>5.6.13</v>
      </c>
      <c r="D522" s="46" t="str">
        <f>VLOOKUP(C522,'PC Despesas'!$R$5:$S$103,2,FALSE)</f>
        <v>-</v>
      </c>
      <c r="E522" s="65">
        <f>SUMIFS(Jan!$I$5:$I$619,Jan!$S$5:$S$619,"Despesa",Jan!$F$5:$F$619,CPagar!$D522,Jan!$J$5:$J$619,"Não Pago")</f>
        <v>0</v>
      </c>
      <c r="F522" s="65">
        <f>SUMIFS(Fev!$I$5:$I$619,Fev!$S$5:$S$619,"Despesa",Fev!$F$5:$F$619,CPagar!$D522,Fev!$J$5:$J$619,"Não Pago")</f>
        <v>0</v>
      </c>
      <c r="G522" s="65">
        <f>SUMIFS(Mar!$I$5:$I$619,Mar!$S$5:$S$619,"Despesa",Mar!$F$5:$F$619,CPagar!$D522,Mar!$J$5:$J$619,"Não Pago")</f>
        <v>0</v>
      </c>
      <c r="H522" s="65">
        <f>SUMIFS(Abr!$I$5:$I$619,Abr!$S$5:$S$619,"Despesa",Abr!$F$5:$F$619,CPagar!$D522,Abr!$J$5:$J$619,"Não Pago")</f>
        <v>0</v>
      </c>
      <c r="I522" s="65">
        <f>SUMIFS(Mai!$I$5:$I$619,Mai!$S$5:$S$619,"Despesa",Mai!$F$5:$F$619,CPagar!$D522,Mai!$J$5:$J$619,"Não Pago")</f>
        <v>0</v>
      </c>
      <c r="J522" s="65">
        <f>SUMIFS(Jun!$I$5:$I$619,Jun!$S$5:$S$619,"Despesa",Jun!$F$5:$F$619,CPagar!$D522,Jun!$J$5:$J$619,"Não Pago")</f>
        <v>0</v>
      </c>
      <c r="K522" s="65">
        <f>SUMIFS(Jul!$I$5:$I$619,Jul!$S$5:$S$619,"Despesa",Jul!$F$5:$F$619,CPagar!$D522,Jul!$J$5:$J$619,"Não Pago")</f>
        <v>0</v>
      </c>
      <c r="L522" s="65">
        <f>SUMIFS(Ago!$I$5:$I$619,Ago!$S$5:$S$619,"Despesa",Ago!$F$5:$F$619,CPagar!$D522,Ago!$J$5:$J$619,"Não Pago")</f>
        <v>0</v>
      </c>
      <c r="M522" s="65">
        <f>SUMIFS(Set!$I$5:$I$619,Set!$S$5:$S$619,"Despesa",Set!$F$5:$F$619,CPagar!$D522,Set!$J$5:$J$619,"Não Pago")</f>
        <v>0</v>
      </c>
      <c r="N522" s="65">
        <f>SUMIFS(Out!$I$5:$I$619,Out!$S$5:$S$619,"Despesa",Out!$F$5:$F$619,CPagar!$D522,Out!$J$5:$J$619,"Não Pago")</f>
        <v>0</v>
      </c>
      <c r="O522" s="65">
        <f>SUMIFS(Nov!$I$5:$I$619,Nov!$S$5:$S$619,"Despesa",Nov!$F$5:$F$619,CPagar!$D522,Nov!$J$5:$J$619,"Não Pago")</f>
        <v>0</v>
      </c>
      <c r="P522" s="65">
        <f>SUMIFS(Dez!$I$5:$I$619,Dez!$S$5:$S$619,"Despesa",Dez!$F$5:$F$619,CPagar!$D522,Dez!$J$5:$J$619,"Não Pago")</f>
        <v>0</v>
      </c>
      <c r="Q522" s="62">
        <f t="shared" si="72"/>
        <v>0</v>
      </c>
    </row>
    <row r="523" spans="3:17" ht="28.5" customHeight="1" thickTop="1" thickBot="1" x14ac:dyDescent="0.25">
      <c r="C523" s="45" t="str">
        <f>'PC Despesas'!R18</f>
        <v>5.6.14</v>
      </c>
      <c r="D523" s="46" t="str">
        <f>VLOOKUP(C523,'PC Despesas'!$R$5:$S$103,2,FALSE)</f>
        <v>-</v>
      </c>
      <c r="E523" s="65">
        <f>SUMIFS(Jan!$I$5:$I$619,Jan!$S$5:$S$619,"Despesa",Jan!$F$5:$F$619,CPagar!$D523,Jan!$J$5:$J$619,"Não Pago")</f>
        <v>0</v>
      </c>
      <c r="F523" s="65">
        <f>SUMIFS(Fev!$I$5:$I$619,Fev!$S$5:$S$619,"Despesa",Fev!$F$5:$F$619,CPagar!$D523,Fev!$J$5:$J$619,"Não Pago")</f>
        <v>0</v>
      </c>
      <c r="G523" s="65">
        <f>SUMIFS(Mar!$I$5:$I$619,Mar!$S$5:$S$619,"Despesa",Mar!$F$5:$F$619,CPagar!$D523,Mar!$J$5:$J$619,"Não Pago")</f>
        <v>0</v>
      </c>
      <c r="H523" s="65">
        <f>SUMIFS(Abr!$I$5:$I$619,Abr!$S$5:$S$619,"Despesa",Abr!$F$5:$F$619,CPagar!$D523,Abr!$J$5:$J$619,"Não Pago")</f>
        <v>0</v>
      </c>
      <c r="I523" s="65">
        <f>SUMIFS(Mai!$I$5:$I$619,Mai!$S$5:$S$619,"Despesa",Mai!$F$5:$F$619,CPagar!$D523,Mai!$J$5:$J$619,"Não Pago")</f>
        <v>0</v>
      </c>
      <c r="J523" s="65">
        <f>SUMIFS(Jun!$I$5:$I$619,Jun!$S$5:$S$619,"Despesa",Jun!$F$5:$F$619,CPagar!$D523,Jun!$J$5:$J$619,"Não Pago")</f>
        <v>0</v>
      </c>
      <c r="K523" s="65">
        <f>SUMIFS(Jul!$I$5:$I$619,Jul!$S$5:$S$619,"Despesa",Jul!$F$5:$F$619,CPagar!$D523,Jul!$J$5:$J$619,"Não Pago")</f>
        <v>0</v>
      </c>
      <c r="L523" s="65">
        <f>SUMIFS(Ago!$I$5:$I$619,Ago!$S$5:$S$619,"Despesa",Ago!$F$5:$F$619,CPagar!$D523,Ago!$J$5:$J$619,"Não Pago")</f>
        <v>0</v>
      </c>
      <c r="M523" s="65">
        <f>SUMIFS(Set!$I$5:$I$619,Set!$S$5:$S$619,"Despesa",Set!$F$5:$F$619,CPagar!$D523,Set!$J$5:$J$619,"Não Pago")</f>
        <v>0</v>
      </c>
      <c r="N523" s="65">
        <f>SUMIFS(Out!$I$5:$I$619,Out!$S$5:$S$619,"Despesa",Out!$F$5:$F$619,CPagar!$D523,Out!$J$5:$J$619,"Não Pago")</f>
        <v>0</v>
      </c>
      <c r="O523" s="65">
        <f>SUMIFS(Nov!$I$5:$I$619,Nov!$S$5:$S$619,"Despesa",Nov!$F$5:$F$619,CPagar!$D523,Nov!$J$5:$J$619,"Não Pago")</f>
        <v>0</v>
      </c>
      <c r="P523" s="65">
        <f>SUMIFS(Dez!$I$5:$I$619,Dez!$S$5:$S$619,"Despesa",Dez!$F$5:$F$619,CPagar!$D523,Dez!$J$5:$J$619,"Não Pago")</f>
        <v>0</v>
      </c>
      <c r="Q523" s="62">
        <f t="shared" si="72"/>
        <v>0</v>
      </c>
    </row>
    <row r="524" spans="3:17" ht="28.5" customHeight="1" thickTop="1" thickBot="1" x14ac:dyDescent="0.25">
      <c r="C524" s="45" t="str">
        <f>'PC Despesas'!R19</f>
        <v>5.6.15</v>
      </c>
      <c r="D524" s="46" t="str">
        <f>VLOOKUP(C524,'PC Despesas'!$R$5:$S$103,2,FALSE)</f>
        <v>-</v>
      </c>
      <c r="E524" s="65">
        <f>SUMIFS(Jan!$I$5:$I$619,Jan!$S$5:$S$619,"Despesa",Jan!$F$5:$F$619,CPagar!$D524,Jan!$J$5:$J$619,"Não Pago")</f>
        <v>0</v>
      </c>
      <c r="F524" s="65">
        <f>SUMIFS(Fev!$I$5:$I$619,Fev!$S$5:$S$619,"Despesa",Fev!$F$5:$F$619,CPagar!$D524,Fev!$J$5:$J$619,"Não Pago")</f>
        <v>0</v>
      </c>
      <c r="G524" s="65">
        <f>SUMIFS(Mar!$I$5:$I$619,Mar!$S$5:$S$619,"Despesa",Mar!$F$5:$F$619,CPagar!$D524,Mar!$J$5:$J$619,"Não Pago")</f>
        <v>0</v>
      </c>
      <c r="H524" s="65">
        <f>SUMIFS(Abr!$I$5:$I$619,Abr!$S$5:$S$619,"Despesa",Abr!$F$5:$F$619,CPagar!$D524,Abr!$J$5:$J$619,"Não Pago")</f>
        <v>0</v>
      </c>
      <c r="I524" s="65">
        <f>SUMIFS(Mai!$I$5:$I$619,Mai!$S$5:$S$619,"Despesa",Mai!$F$5:$F$619,CPagar!$D524,Mai!$J$5:$J$619,"Não Pago")</f>
        <v>0</v>
      </c>
      <c r="J524" s="65">
        <f>SUMIFS(Jun!$I$5:$I$619,Jun!$S$5:$S$619,"Despesa",Jun!$F$5:$F$619,CPagar!$D524,Jun!$J$5:$J$619,"Não Pago")</f>
        <v>0</v>
      </c>
      <c r="K524" s="65">
        <f>SUMIFS(Jul!$I$5:$I$619,Jul!$S$5:$S$619,"Despesa",Jul!$F$5:$F$619,CPagar!$D524,Jul!$J$5:$J$619,"Não Pago")</f>
        <v>0</v>
      </c>
      <c r="L524" s="65">
        <f>SUMIFS(Ago!$I$5:$I$619,Ago!$S$5:$S$619,"Despesa",Ago!$F$5:$F$619,CPagar!$D524,Ago!$J$5:$J$619,"Não Pago")</f>
        <v>0</v>
      </c>
      <c r="M524" s="65">
        <f>SUMIFS(Set!$I$5:$I$619,Set!$S$5:$S$619,"Despesa",Set!$F$5:$F$619,CPagar!$D524,Set!$J$5:$J$619,"Não Pago")</f>
        <v>0</v>
      </c>
      <c r="N524" s="65">
        <f>SUMIFS(Out!$I$5:$I$619,Out!$S$5:$S$619,"Despesa",Out!$F$5:$F$619,CPagar!$D524,Out!$J$5:$J$619,"Não Pago")</f>
        <v>0</v>
      </c>
      <c r="O524" s="65">
        <f>SUMIFS(Nov!$I$5:$I$619,Nov!$S$5:$S$619,"Despesa",Nov!$F$5:$F$619,CPagar!$D524,Nov!$J$5:$J$619,"Não Pago")</f>
        <v>0</v>
      </c>
      <c r="P524" s="65">
        <f>SUMIFS(Dez!$I$5:$I$619,Dez!$S$5:$S$619,"Despesa",Dez!$F$5:$F$619,CPagar!$D524,Dez!$J$5:$J$619,"Não Pago")</f>
        <v>0</v>
      </c>
      <c r="Q524" s="62">
        <f t="shared" si="72"/>
        <v>0</v>
      </c>
    </row>
    <row r="525" spans="3:17" ht="28.5" customHeight="1" thickTop="1" thickBot="1" x14ac:dyDescent="0.25">
      <c r="C525" s="45" t="str">
        <f>'PC Despesas'!R20</f>
        <v>5.6.16</v>
      </c>
      <c r="D525" s="46" t="str">
        <f>VLOOKUP(C525,'PC Despesas'!$R$5:$S$103,2,FALSE)</f>
        <v>-</v>
      </c>
      <c r="E525" s="65">
        <f>SUMIFS(Jan!$I$5:$I$619,Jan!$S$5:$S$619,"Despesa",Jan!$F$5:$F$619,CPagar!$D525,Jan!$J$5:$J$619,"Não Pago")</f>
        <v>0</v>
      </c>
      <c r="F525" s="65">
        <f>SUMIFS(Fev!$I$5:$I$619,Fev!$S$5:$S$619,"Despesa",Fev!$F$5:$F$619,CPagar!$D525,Fev!$J$5:$J$619,"Não Pago")</f>
        <v>0</v>
      </c>
      <c r="G525" s="65">
        <f>SUMIFS(Mar!$I$5:$I$619,Mar!$S$5:$S$619,"Despesa",Mar!$F$5:$F$619,CPagar!$D525,Mar!$J$5:$J$619,"Não Pago")</f>
        <v>0</v>
      </c>
      <c r="H525" s="65">
        <f>SUMIFS(Abr!$I$5:$I$619,Abr!$S$5:$S$619,"Despesa",Abr!$F$5:$F$619,CPagar!$D525,Abr!$J$5:$J$619,"Não Pago")</f>
        <v>0</v>
      </c>
      <c r="I525" s="65">
        <f>SUMIFS(Mai!$I$5:$I$619,Mai!$S$5:$S$619,"Despesa",Mai!$F$5:$F$619,CPagar!$D525,Mai!$J$5:$J$619,"Não Pago")</f>
        <v>0</v>
      </c>
      <c r="J525" s="65">
        <f>SUMIFS(Jun!$I$5:$I$619,Jun!$S$5:$S$619,"Despesa",Jun!$F$5:$F$619,CPagar!$D525,Jun!$J$5:$J$619,"Não Pago")</f>
        <v>0</v>
      </c>
      <c r="K525" s="65">
        <f>SUMIFS(Jul!$I$5:$I$619,Jul!$S$5:$S$619,"Despesa",Jul!$F$5:$F$619,CPagar!$D525,Jul!$J$5:$J$619,"Não Pago")</f>
        <v>0</v>
      </c>
      <c r="L525" s="65">
        <f>SUMIFS(Ago!$I$5:$I$619,Ago!$S$5:$S$619,"Despesa",Ago!$F$5:$F$619,CPagar!$D525,Ago!$J$5:$J$619,"Não Pago")</f>
        <v>0</v>
      </c>
      <c r="M525" s="65">
        <f>SUMIFS(Set!$I$5:$I$619,Set!$S$5:$S$619,"Despesa",Set!$F$5:$F$619,CPagar!$D525,Set!$J$5:$J$619,"Não Pago")</f>
        <v>0</v>
      </c>
      <c r="N525" s="65">
        <f>SUMIFS(Out!$I$5:$I$619,Out!$S$5:$S$619,"Despesa",Out!$F$5:$F$619,CPagar!$D525,Out!$J$5:$J$619,"Não Pago")</f>
        <v>0</v>
      </c>
      <c r="O525" s="65">
        <f>SUMIFS(Nov!$I$5:$I$619,Nov!$S$5:$S$619,"Despesa",Nov!$F$5:$F$619,CPagar!$D525,Nov!$J$5:$J$619,"Não Pago")</f>
        <v>0</v>
      </c>
      <c r="P525" s="65">
        <f>SUMIFS(Dez!$I$5:$I$619,Dez!$S$5:$S$619,"Despesa",Dez!$F$5:$F$619,CPagar!$D525,Dez!$J$5:$J$619,"Não Pago")</f>
        <v>0</v>
      </c>
      <c r="Q525" s="62">
        <f t="shared" si="72"/>
        <v>0</v>
      </c>
    </row>
    <row r="526" spans="3:17" ht="28.5" customHeight="1" thickTop="1" thickBot="1" x14ac:dyDescent="0.25">
      <c r="C526" s="45" t="str">
        <f>'PC Despesas'!R21</f>
        <v>5.6.17</v>
      </c>
      <c r="D526" s="46" t="str">
        <f>VLOOKUP(C526,'PC Despesas'!$R$5:$S$103,2,FALSE)</f>
        <v>-</v>
      </c>
      <c r="E526" s="65">
        <f>SUMIFS(Jan!$I$5:$I$619,Jan!$S$5:$S$619,"Despesa",Jan!$F$5:$F$619,CPagar!$D526,Jan!$J$5:$J$619,"Não Pago")</f>
        <v>0</v>
      </c>
      <c r="F526" s="65">
        <f>SUMIFS(Fev!$I$5:$I$619,Fev!$S$5:$S$619,"Despesa",Fev!$F$5:$F$619,CPagar!$D526,Fev!$J$5:$J$619,"Não Pago")</f>
        <v>0</v>
      </c>
      <c r="G526" s="65">
        <f>SUMIFS(Mar!$I$5:$I$619,Mar!$S$5:$S$619,"Despesa",Mar!$F$5:$F$619,CPagar!$D526,Mar!$J$5:$J$619,"Não Pago")</f>
        <v>0</v>
      </c>
      <c r="H526" s="65">
        <f>SUMIFS(Abr!$I$5:$I$619,Abr!$S$5:$S$619,"Despesa",Abr!$F$5:$F$619,CPagar!$D526,Abr!$J$5:$J$619,"Não Pago")</f>
        <v>0</v>
      </c>
      <c r="I526" s="65">
        <f>SUMIFS(Mai!$I$5:$I$619,Mai!$S$5:$S$619,"Despesa",Mai!$F$5:$F$619,CPagar!$D526,Mai!$J$5:$J$619,"Não Pago")</f>
        <v>0</v>
      </c>
      <c r="J526" s="65">
        <f>SUMIFS(Jun!$I$5:$I$619,Jun!$S$5:$S$619,"Despesa",Jun!$F$5:$F$619,CPagar!$D526,Jun!$J$5:$J$619,"Não Pago")</f>
        <v>0</v>
      </c>
      <c r="K526" s="65">
        <f>SUMIFS(Jul!$I$5:$I$619,Jul!$S$5:$S$619,"Despesa",Jul!$F$5:$F$619,CPagar!$D526,Jul!$J$5:$J$619,"Não Pago")</f>
        <v>0</v>
      </c>
      <c r="L526" s="65">
        <f>SUMIFS(Ago!$I$5:$I$619,Ago!$S$5:$S$619,"Despesa",Ago!$F$5:$F$619,CPagar!$D526,Ago!$J$5:$J$619,"Não Pago")</f>
        <v>0</v>
      </c>
      <c r="M526" s="65">
        <f>SUMIFS(Set!$I$5:$I$619,Set!$S$5:$S$619,"Despesa",Set!$F$5:$F$619,CPagar!$D526,Set!$J$5:$J$619,"Não Pago")</f>
        <v>0</v>
      </c>
      <c r="N526" s="65">
        <f>SUMIFS(Out!$I$5:$I$619,Out!$S$5:$S$619,"Despesa",Out!$F$5:$F$619,CPagar!$D526,Out!$J$5:$J$619,"Não Pago")</f>
        <v>0</v>
      </c>
      <c r="O526" s="65">
        <f>SUMIFS(Nov!$I$5:$I$619,Nov!$S$5:$S$619,"Despesa",Nov!$F$5:$F$619,CPagar!$D526,Nov!$J$5:$J$619,"Não Pago")</f>
        <v>0</v>
      </c>
      <c r="P526" s="65">
        <f>SUMIFS(Dez!$I$5:$I$619,Dez!$S$5:$S$619,"Despesa",Dez!$F$5:$F$619,CPagar!$D526,Dez!$J$5:$J$619,"Não Pago")</f>
        <v>0</v>
      </c>
      <c r="Q526" s="62">
        <f t="shared" si="72"/>
        <v>0</v>
      </c>
    </row>
    <row r="527" spans="3:17" ht="28.5" customHeight="1" thickTop="1" thickBot="1" x14ac:dyDescent="0.25">
      <c r="C527" s="45" t="str">
        <f>'PC Despesas'!R22</f>
        <v>5.6.18</v>
      </c>
      <c r="D527" s="46" t="str">
        <f>VLOOKUP(C527,'PC Despesas'!$R$5:$S$103,2,FALSE)</f>
        <v>-</v>
      </c>
      <c r="E527" s="65">
        <f>SUMIFS(Jan!$I$5:$I$619,Jan!$S$5:$S$619,"Despesa",Jan!$F$5:$F$619,CPagar!$D527,Jan!$J$5:$J$619,"Não Pago")</f>
        <v>0</v>
      </c>
      <c r="F527" s="65">
        <f>SUMIFS(Fev!$I$5:$I$619,Fev!$S$5:$S$619,"Despesa",Fev!$F$5:$F$619,CPagar!$D527,Fev!$J$5:$J$619,"Não Pago")</f>
        <v>0</v>
      </c>
      <c r="G527" s="65">
        <f>SUMIFS(Mar!$I$5:$I$619,Mar!$S$5:$S$619,"Despesa",Mar!$F$5:$F$619,CPagar!$D527,Mar!$J$5:$J$619,"Não Pago")</f>
        <v>0</v>
      </c>
      <c r="H527" s="65">
        <f>SUMIFS(Abr!$I$5:$I$619,Abr!$S$5:$S$619,"Despesa",Abr!$F$5:$F$619,CPagar!$D527,Abr!$J$5:$J$619,"Não Pago")</f>
        <v>0</v>
      </c>
      <c r="I527" s="65">
        <f>SUMIFS(Mai!$I$5:$I$619,Mai!$S$5:$S$619,"Despesa",Mai!$F$5:$F$619,CPagar!$D527,Mai!$J$5:$J$619,"Não Pago")</f>
        <v>0</v>
      </c>
      <c r="J527" s="65">
        <f>SUMIFS(Jun!$I$5:$I$619,Jun!$S$5:$S$619,"Despesa",Jun!$F$5:$F$619,CPagar!$D527,Jun!$J$5:$J$619,"Não Pago")</f>
        <v>0</v>
      </c>
      <c r="K527" s="65">
        <f>SUMIFS(Jul!$I$5:$I$619,Jul!$S$5:$S$619,"Despesa",Jul!$F$5:$F$619,CPagar!$D527,Jul!$J$5:$J$619,"Não Pago")</f>
        <v>0</v>
      </c>
      <c r="L527" s="65">
        <f>SUMIFS(Ago!$I$5:$I$619,Ago!$S$5:$S$619,"Despesa",Ago!$F$5:$F$619,CPagar!$D527,Ago!$J$5:$J$619,"Não Pago")</f>
        <v>0</v>
      </c>
      <c r="M527" s="65">
        <f>SUMIFS(Set!$I$5:$I$619,Set!$S$5:$S$619,"Despesa",Set!$F$5:$F$619,CPagar!$D527,Set!$J$5:$J$619,"Não Pago")</f>
        <v>0</v>
      </c>
      <c r="N527" s="65">
        <f>SUMIFS(Out!$I$5:$I$619,Out!$S$5:$S$619,"Despesa",Out!$F$5:$F$619,CPagar!$D527,Out!$J$5:$J$619,"Não Pago")</f>
        <v>0</v>
      </c>
      <c r="O527" s="65">
        <f>SUMIFS(Nov!$I$5:$I$619,Nov!$S$5:$S$619,"Despesa",Nov!$F$5:$F$619,CPagar!$D527,Nov!$J$5:$J$619,"Não Pago")</f>
        <v>0</v>
      </c>
      <c r="P527" s="65">
        <f>SUMIFS(Dez!$I$5:$I$619,Dez!$S$5:$S$619,"Despesa",Dez!$F$5:$F$619,CPagar!$D527,Dez!$J$5:$J$619,"Não Pago")</f>
        <v>0</v>
      </c>
      <c r="Q527" s="62">
        <f t="shared" si="72"/>
        <v>0</v>
      </c>
    </row>
    <row r="528" spans="3:17" ht="28.5" customHeight="1" thickTop="1" thickBot="1" x14ac:dyDescent="0.25">
      <c r="C528" s="45" t="str">
        <f>'PC Despesas'!R23</f>
        <v>5.6.19</v>
      </c>
      <c r="D528" s="46" t="str">
        <f>VLOOKUP(C528,'PC Despesas'!$R$5:$S$103,2,FALSE)</f>
        <v>-</v>
      </c>
      <c r="E528" s="65">
        <f>SUMIFS(Jan!$I$5:$I$619,Jan!$S$5:$S$619,"Despesa",Jan!$F$5:$F$619,CPagar!$D528,Jan!$J$5:$J$619,"Não Pago")</f>
        <v>0</v>
      </c>
      <c r="F528" s="65">
        <f>SUMIFS(Fev!$I$5:$I$619,Fev!$S$5:$S$619,"Despesa",Fev!$F$5:$F$619,CPagar!$D528,Fev!$J$5:$J$619,"Não Pago")</f>
        <v>0</v>
      </c>
      <c r="G528" s="65">
        <f>SUMIFS(Mar!$I$5:$I$619,Mar!$S$5:$S$619,"Despesa",Mar!$F$5:$F$619,CPagar!$D528,Mar!$J$5:$J$619,"Não Pago")</f>
        <v>0</v>
      </c>
      <c r="H528" s="65">
        <f>SUMIFS(Abr!$I$5:$I$619,Abr!$S$5:$S$619,"Despesa",Abr!$F$5:$F$619,CPagar!$D528,Abr!$J$5:$J$619,"Não Pago")</f>
        <v>0</v>
      </c>
      <c r="I528" s="65">
        <f>SUMIFS(Mai!$I$5:$I$619,Mai!$S$5:$S$619,"Despesa",Mai!$F$5:$F$619,CPagar!$D528,Mai!$J$5:$J$619,"Não Pago")</f>
        <v>0</v>
      </c>
      <c r="J528" s="65">
        <f>SUMIFS(Jun!$I$5:$I$619,Jun!$S$5:$S$619,"Despesa",Jun!$F$5:$F$619,CPagar!$D528,Jun!$J$5:$J$619,"Não Pago")</f>
        <v>0</v>
      </c>
      <c r="K528" s="65">
        <f>SUMIFS(Jul!$I$5:$I$619,Jul!$S$5:$S$619,"Despesa",Jul!$F$5:$F$619,CPagar!$D528,Jul!$J$5:$J$619,"Não Pago")</f>
        <v>0</v>
      </c>
      <c r="L528" s="65">
        <f>SUMIFS(Ago!$I$5:$I$619,Ago!$S$5:$S$619,"Despesa",Ago!$F$5:$F$619,CPagar!$D528,Ago!$J$5:$J$619,"Não Pago")</f>
        <v>0</v>
      </c>
      <c r="M528" s="65">
        <f>SUMIFS(Set!$I$5:$I$619,Set!$S$5:$S$619,"Despesa",Set!$F$5:$F$619,CPagar!$D528,Set!$J$5:$J$619,"Não Pago")</f>
        <v>0</v>
      </c>
      <c r="N528" s="65">
        <f>SUMIFS(Out!$I$5:$I$619,Out!$S$5:$S$619,"Despesa",Out!$F$5:$F$619,CPagar!$D528,Out!$J$5:$J$619,"Não Pago")</f>
        <v>0</v>
      </c>
      <c r="O528" s="65">
        <f>SUMIFS(Nov!$I$5:$I$619,Nov!$S$5:$S$619,"Despesa",Nov!$F$5:$F$619,CPagar!$D528,Nov!$J$5:$J$619,"Não Pago")</f>
        <v>0</v>
      </c>
      <c r="P528" s="65">
        <f>SUMIFS(Dez!$I$5:$I$619,Dez!$S$5:$S$619,"Despesa",Dez!$F$5:$F$619,CPagar!$D528,Dez!$J$5:$J$619,"Não Pago")</f>
        <v>0</v>
      </c>
      <c r="Q528" s="62">
        <f t="shared" si="72"/>
        <v>0</v>
      </c>
    </row>
    <row r="529" spans="3:17" ht="28.5" customHeight="1" thickTop="1" thickBot="1" x14ac:dyDescent="0.25">
      <c r="C529" s="45" t="str">
        <f>'PC Despesas'!R24</f>
        <v>5.6.20</v>
      </c>
      <c r="D529" s="46" t="str">
        <f>VLOOKUP(C529,'PC Despesas'!$R$5:$S$103,2,FALSE)</f>
        <v>-</v>
      </c>
      <c r="E529" s="65">
        <f>SUMIFS(Jan!$I$5:$I$619,Jan!$S$5:$S$619,"Despesa",Jan!$F$5:$F$619,CPagar!$D529,Jan!$J$5:$J$619,"Não Pago")</f>
        <v>0</v>
      </c>
      <c r="F529" s="65">
        <f>SUMIFS(Fev!$I$5:$I$619,Fev!$S$5:$S$619,"Despesa",Fev!$F$5:$F$619,CPagar!$D529,Fev!$J$5:$J$619,"Não Pago")</f>
        <v>0</v>
      </c>
      <c r="G529" s="65">
        <f>SUMIFS(Mar!$I$5:$I$619,Mar!$S$5:$S$619,"Despesa",Mar!$F$5:$F$619,CPagar!$D529,Mar!$J$5:$J$619,"Não Pago")</f>
        <v>0</v>
      </c>
      <c r="H529" s="65">
        <f>SUMIFS(Abr!$I$5:$I$619,Abr!$S$5:$S$619,"Despesa",Abr!$F$5:$F$619,CPagar!$D529,Abr!$J$5:$J$619,"Não Pago")</f>
        <v>0</v>
      </c>
      <c r="I529" s="65">
        <f>SUMIFS(Mai!$I$5:$I$619,Mai!$S$5:$S$619,"Despesa",Mai!$F$5:$F$619,CPagar!$D529,Mai!$J$5:$J$619,"Não Pago")</f>
        <v>0</v>
      </c>
      <c r="J529" s="65">
        <f>SUMIFS(Jun!$I$5:$I$619,Jun!$S$5:$S$619,"Despesa",Jun!$F$5:$F$619,CPagar!$D529,Jun!$J$5:$J$619,"Não Pago")</f>
        <v>0</v>
      </c>
      <c r="K529" s="65">
        <f>SUMIFS(Jul!$I$5:$I$619,Jul!$S$5:$S$619,"Despesa",Jul!$F$5:$F$619,CPagar!$D529,Jul!$J$5:$J$619,"Não Pago")</f>
        <v>0</v>
      </c>
      <c r="L529" s="65">
        <f>SUMIFS(Ago!$I$5:$I$619,Ago!$S$5:$S$619,"Despesa",Ago!$F$5:$F$619,CPagar!$D529,Ago!$J$5:$J$619,"Não Pago")</f>
        <v>0</v>
      </c>
      <c r="M529" s="65">
        <f>SUMIFS(Set!$I$5:$I$619,Set!$S$5:$S$619,"Despesa",Set!$F$5:$F$619,CPagar!$D529,Set!$J$5:$J$619,"Não Pago")</f>
        <v>0</v>
      </c>
      <c r="N529" s="65">
        <f>SUMIFS(Out!$I$5:$I$619,Out!$S$5:$S$619,"Despesa",Out!$F$5:$F$619,CPagar!$D529,Out!$J$5:$J$619,"Não Pago")</f>
        <v>0</v>
      </c>
      <c r="O529" s="65">
        <f>SUMIFS(Nov!$I$5:$I$619,Nov!$S$5:$S$619,"Despesa",Nov!$F$5:$F$619,CPagar!$D529,Nov!$J$5:$J$619,"Não Pago")</f>
        <v>0</v>
      </c>
      <c r="P529" s="65">
        <f>SUMIFS(Dez!$I$5:$I$619,Dez!$S$5:$S$619,"Despesa",Dez!$F$5:$F$619,CPagar!$D529,Dez!$J$5:$J$619,"Não Pago")</f>
        <v>0</v>
      </c>
      <c r="Q529" s="62">
        <f t="shared" si="72"/>
        <v>0</v>
      </c>
    </row>
    <row r="530" spans="3:17" ht="28.5" customHeight="1" thickTop="1" thickBot="1" x14ac:dyDescent="0.25">
      <c r="C530" s="45" t="str">
        <f>'PC Despesas'!R25</f>
        <v>5.6.21</v>
      </c>
      <c r="D530" s="46" t="str">
        <f>VLOOKUP(C530,'PC Despesas'!$R$5:$S$103,2,FALSE)</f>
        <v>-</v>
      </c>
      <c r="E530" s="65">
        <f>SUMIFS(Jan!$I$5:$I$619,Jan!$S$5:$S$619,"Despesa",Jan!$F$5:$F$619,CPagar!$D530,Jan!$J$5:$J$619,"Não Pago")</f>
        <v>0</v>
      </c>
      <c r="F530" s="65">
        <f>SUMIFS(Fev!$I$5:$I$619,Fev!$S$5:$S$619,"Despesa",Fev!$F$5:$F$619,CPagar!$D530,Fev!$J$5:$J$619,"Não Pago")</f>
        <v>0</v>
      </c>
      <c r="G530" s="65">
        <f>SUMIFS(Mar!$I$5:$I$619,Mar!$S$5:$S$619,"Despesa",Mar!$F$5:$F$619,CPagar!$D530,Mar!$J$5:$J$619,"Não Pago")</f>
        <v>0</v>
      </c>
      <c r="H530" s="65">
        <f>SUMIFS(Abr!$I$5:$I$619,Abr!$S$5:$S$619,"Despesa",Abr!$F$5:$F$619,CPagar!$D530,Abr!$J$5:$J$619,"Não Pago")</f>
        <v>0</v>
      </c>
      <c r="I530" s="65">
        <f>SUMIFS(Mai!$I$5:$I$619,Mai!$S$5:$S$619,"Despesa",Mai!$F$5:$F$619,CPagar!$D530,Mai!$J$5:$J$619,"Não Pago")</f>
        <v>0</v>
      </c>
      <c r="J530" s="65">
        <f>SUMIFS(Jun!$I$5:$I$619,Jun!$S$5:$S$619,"Despesa",Jun!$F$5:$F$619,CPagar!$D530,Jun!$J$5:$J$619,"Não Pago")</f>
        <v>0</v>
      </c>
      <c r="K530" s="65">
        <f>SUMIFS(Jul!$I$5:$I$619,Jul!$S$5:$S$619,"Despesa",Jul!$F$5:$F$619,CPagar!$D530,Jul!$J$5:$J$619,"Não Pago")</f>
        <v>0</v>
      </c>
      <c r="L530" s="65">
        <f>SUMIFS(Ago!$I$5:$I$619,Ago!$S$5:$S$619,"Despesa",Ago!$F$5:$F$619,CPagar!$D530,Ago!$J$5:$J$619,"Não Pago")</f>
        <v>0</v>
      </c>
      <c r="M530" s="65">
        <f>SUMIFS(Set!$I$5:$I$619,Set!$S$5:$S$619,"Despesa",Set!$F$5:$F$619,CPagar!$D530,Set!$J$5:$J$619,"Não Pago")</f>
        <v>0</v>
      </c>
      <c r="N530" s="65">
        <f>SUMIFS(Out!$I$5:$I$619,Out!$S$5:$S$619,"Despesa",Out!$F$5:$F$619,CPagar!$D530,Out!$J$5:$J$619,"Não Pago")</f>
        <v>0</v>
      </c>
      <c r="O530" s="65">
        <f>SUMIFS(Nov!$I$5:$I$619,Nov!$S$5:$S$619,"Despesa",Nov!$F$5:$F$619,CPagar!$D530,Nov!$J$5:$J$619,"Não Pago")</f>
        <v>0</v>
      </c>
      <c r="P530" s="65">
        <f>SUMIFS(Dez!$I$5:$I$619,Dez!$S$5:$S$619,"Despesa",Dez!$F$5:$F$619,CPagar!$D530,Dez!$J$5:$J$619,"Não Pago")</f>
        <v>0</v>
      </c>
      <c r="Q530" s="62">
        <f t="shared" si="72"/>
        <v>0</v>
      </c>
    </row>
    <row r="531" spans="3:17" ht="28.5" customHeight="1" thickTop="1" thickBot="1" x14ac:dyDescent="0.25">
      <c r="C531" s="45" t="str">
        <f>'PC Despesas'!R26</f>
        <v>5.6.22</v>
      </c>
      <c r="D531" s="46" t="str">
        <f>VLOOKUP(C531,'PC Despesas'!$R$5:$S$103,2,FALSE)</f>
        <v>-</v>
      </c>
      <c r="E531" s="65">
        <f>SUMIFS(Jan!$I$5:$I$619,Jan!$S$5:$S$619,"Despesa",Jan!$F$5:$F$619,CPagar!$D531,Jan!$J$5:$J$619,"Não Pago")</f>
        <v>0</v>
      </c>
      <c r="F531" s="65">
        <f>SUMIFS(Fev!$I$5:$I$619,Fev!$S$5:$S$619,"Despesa",Fev!$F$5:$F$619,CPagar!$D531,Fev!$J$5:$J$619,"Não Pago")</f>
        <v>0</v>
      </c>
      <c r="G531" s="65">
        <f>SUMIFS(Mar!$I$5:$I$619,Mar!$S$5:$S$619,"Despesa",Mar!$F$5:$F$619,CPagar!$D531,Mar!$J$5:$J$619,"Não Pago")</f>
        <v>0</v>
      </c>
      <c r="H531" s="65">
        <f>SUMIFS(Abr!$I$5:$I$619,Abr!$S$5:$S$619,"Despesa",Abr!$F$5:$F$619,CPagar!$D531,Abr!$J$5:$J$619,"Não Pago")</f>
        <v>0</v>
      </c>
      <c r="I531" s="65">
        <f>SUMIFS(Mai!$I$5:$I$619,Mai!$S$5:$S$619,"Despesa",Mai!$F$5:$F$619,CPagar!$D531,Mai!$J$5:$J$619,"Não Pago")</f>
        <v>0</v>
      </c>
      <c r="J531" s="65">
        <f>SUMIFS(Jun!$I$5:$I$619,Jun!$S$5:$S$619,"Despesa",Jun!$F$5:$F$619,CPagar!$D531,Jun!$J$5:$J$619,"Não Pago")</f>
        <v>0</v>
      </c>
      <c r="K531" s="65">
        <f>SUMIFS(Jul!$I$5:$I$619,Jul!$S$5:$S$619,"Despesa",Jul!$F$5:$F$619,CPagar!$D531,Jul!$J$5:$J$619,"Não Pago")</f>
        <v>0</v>
      </c>
      <c r="L531" s="65">
        <f>SUMIFS(Ago!$I$5:$I$619,Ago!$S$5:$S$619,"Despesa",Ago!$F$5:$F$619,CPagar!$D531,Ago!$J$5:$J$619,"Não Pago")</f>
        <v>0</v>
      </c>
      <c r="M531" s="65">
        <f>SUMIFS(Set!$I$5:$I$619,Set!$S$5:$S$619,"Despesa",Set!$F$5:$F$619,CPagar!$D531,Set!$J$5:$J$619,"Não Pago")</f>
        <v>0</v>
      </c>
      <c r="N531" s="65">
        <f>SUMIFS(Out!$I$5:$I$619,Out!$S$5:$S$619,"Despesa",Out!$F$5:$F$619,CPagar!$D531,Out!$J$5:$J$619,"Não Pago")</f>
        <v>0</v>
      </c>
      <c r="O531" s="65">
        <f>SUMIFS(Nov!$I$5:$I$619,Nov!$S$5:$S$619,"Despesa",Nov!$F$5:$F$619,CPagar!$D531,Nov!$J$5:$J$619,"Não Pago")</f>
        <v>0</v>
      </c>
      <c r="P531" s="65">
        <f>SUMIFS(Dez!$I$5:$I$619,Dez!$S$5:$S$619,"Despesa",Dez!$F$5:$F$619,CPagar!$D531,Dez!$J$5:$J$619,"Não Pago")</f>
        <v>0</v>
      </c>
      <c r="Q531" s="62">
        <f t="shared" si="72"/>
        <v>0</v>
      </c>
    </row>
    <row r="532" spans="3:17" ht="28.5" customHeight="1" thickTop="1" thickBot="1" x14ac:dyDescent="0.25">
      <c r="C532" s="45" t="str">
        <f>'PC Despesas'!R27</f>
        <v>5.6.23</v>
      </c>
      <c r="D532" s="46" t="str">
        <f>VLOOKUP(C532,'PC Despesas'!$R$5:$S$103,2,FALSE)</f>
        <v>-</v>
      </c>
      <c r="E532" s="65">
        <f>SUMIFS(Jan!$I$5:$I$619,Jan!$S$5:$S$619,"Despesa",Jan!$F$5:$F$619,CPagar!$D532,Jan!$J$5:$J$619,"Não Pago")</f>
        <v>0</v>
      </c>
      <c r="F532" s="65">
        <f>SUMIFS(Fev!$I$5:$I$619,Fev!$S$5:$S$619,"Despesa",Fev!$F$5:$F$619,CPagar!$D532,Fev!$J$5:$J$619,"Não Pago")</f>
        <v>0</v>
      </c>
      <c r="G532" s="65">
        <f>SUMIFS(Mar!$I$5:$I$619,Mar!$S$5:$S$619,"Despesa",Mar!$F$5:$F$619,CPagar!$D532,Mar!$J$5:$J$619,"Não Pago")</f>
        <v>0</v>
      </c>
      <c r="H532" s="65">
        <f>SUMIFS(Abr!$I$5:$I$619,Abr!$S$5:$S$619,"Despesa",Abr!$F$5:$F$619,CPagar!$D532,Abr!$J$5:$J$619,"Não Pago")</f>
        <v>0</v>
      </c>
      <c r="I532" s="65">
        <f>SUMIFS(Mai!$I$5:$I$619,Mai!$S$5:$S$619,"Despesa",Mai!$F$5:$F$619,CPagar!$D532,Mai!$J$5:$J$619,"Não Pago")</f>
        <v>0</v>
      </c>
      <c r="J532" s="65">
        <f>SUMIFS(Jun!$I$5:$I$619,Jun!$S$5:$S$619,"Despesa",Jun!$F$5:$F$619,CPagar!$D532,Jun!$J$5:$J$619,"Não Pago")</f>
        <v>0</v>
      </c>
      <c r="K532" s="65">
        <f>SUMIFS(Jul!$I$5:$I$619,Jul!$S$5:$S$619,"Despesa",Jul!$F$5:$F$619,CPagar!$D532,Jul!$J$5:$J$619,"Não Pago")</f>
        <v>0</v>
      </c>
      <c r="L532" s="65">
        <f>SUMIFS(Ago!$I$5:$I$619,Ago!$S$5:$S$619,"Despesa",Ago!$F$5:$F$619,CPagar!$D532,Ago!$J$5:$J$619,"Não Pago")</f>
        <v>0</v>
      </c>
      <c r="M532" s="65">
        <f>SUMIFS(Set!$I$5:$I$619,Set!$S$5:$S$619,"Despesa",Set!$F$5:$F$619,CPagar!$D532,Set!$J$5:$J$619,"Não Pago")</f>
        <v>0</v>
      </c>
      <c r="N532" s="65">
        <f>SUMIFS(Out!$I$5:$I$619,Out!$S$5:$S$619,"Despesa",Out!$F$5:$F$619,CPagar!$D532,Out!$J$5:$J$619,"Não Pago")</f>
        <v>0</v>
      </c>
      <c r="O532" s="65">
        <f>SUMIFS(Nov!$I$5:$I$619,Nov!$S$5:$S$619,"Despesa",Nov!$F$5:$F$619,CPagar!$D532,Nov!$J$5:$J$619,"Não Pago")</f>
        <v>0</v>
      </c>
      <c r="P532" s="65">
        <f>SUMIFS(Dez!$I$5:$I$619,Dez!$S$5:$S$619,"Despesa",Dez!$F$5:$F$619,CPagar!$D532,Dez!$J$5:$J$619,"Não Pago")</f>
        <v>0</v>
      </c>
      <c r="Q532" s="62">
        <f t="shared" si="72"/>
        <v>0</v>
      </c>
    </row>
    <row r="533" spans="3:17" ht="28.5" customHeight="1" thickTop="1" thickBot="1" x14ac:dyDescent="0.25">
      <c r="C533" s="45" t="str">
        <f>'PC Despesas'!R28</f>
        <v>5.6.24</v>
      </c>
      <c r="D533" s="46" t="str">
        <f>VLOOKUP(C533,'PC Despesas'!$R$5:$S$103,2,FALSE)</f>
        <v>-</v>
      </c>
      <c r="E533" s="65">
        <f>SUMIFS(Jan!$I$5:$I$619,Jan!$S$5:$S$619,"Despesa",Jan!$F$5:$F$619,CPagar!$D533,Jan!$J$5:$J$619,"Não Pago")</f>
        <v>0</v>
      </c>
      <c r="F533" s="65">
        <f>SUMIFS(Fev!$I$5:$I$619,Fev!$S$5:$S$619,"Despesa",Fev!$F$5:$F$619,CPagar!$D533,Fev!$J$5:$J$619,"Não Pago")</f>
        <v>0</v>
      </c>
      <c r="G533" s="65">
        <f>SUMIFS(Mar!$I$5:$I$619,Mar!$S$5:$S$619,"Despesa",Mar!$F$5:$F$619,CPagar!$D533,Mar!$J$5:$J$619,"Não Pago")</f>
        <v>0</v>
      </c>
      <c r="H533" s="65">
        <f>SUMIFS(Abr!$I$5:$I$619,Abr!$S$5:$S$619,"Despesa",Abr!$F$5:$F$619,CPagar!$D533,Abr!$J$5:$J$619,"Não Pago")</f>
        <v>0</v>
      </c>
      <c r="I533" s="65">
        <f>SUMIFS(Mai!$I$5:$I$619,Mai!$S$5:$S$619,"Despesa",Mai!$F$5:$F$619,CPagar!$D533,Mai!$J$5:$J$619,"Não Pago")</f>
        <v>0</v>
      </c>
      <c r="J533" s="65">
        <f>SUMIFS(Jun!$I$5:$I$619,Jun!$S$5:$S$619,"Despesa",Jun!$F$5:$F$619,CPagar!$D533,Jun!$J$5:$J$619,"Não Pago")</f>
        <v>0</v>
      </c>
      <c r="K533" s="65">
        <f>SUMIFS(Jul!$I$5:$I$619,Jul!$S$5:$S$619,"Despesa",Jul!$F$5:$F$619,CPagar!$D533,Jul!$J$5:$J$619,"Não Pago")</f>
        <v>0</v>
      </c>
      <c r="L533" s="65">
        <f>SUMIFS(Ago!$I$5:$I$619,Ago!$S$5:$S$619,"Despesa",Ago!$F$5:$F$619,CPagar!$D533,Ago!$J$5:$J$619,"Não Pago")</f>
        <v>0</v>
      </c>
      <c r="M533" s="65">
        <f>SUMIFS(Set!$I$5:$I$619,Set!$S$5:$S$619,"Despesa",Set!$F$5:$F$619,CPagar!$D533,Set!$J$5:$J$619,"Não Pago")</f>
        <v>0</v>
      </c>
      <c r="N533" s="65">
        <f>SUMIFS(Out!$I$5:$I$619,Out!$S$5:$S$619,"Despesa",Out!$F$5:$F$619,CPagar!$D533,Out!$J$5:$J$619,"Não Pago")</f>
        <v>0</v>
      </c>
      <c r="O533" s="65">
        <f>SUMIFS(Nov!$I$5:$I$619,Nov!$S$5:$S$619,"Despesa",Nov!$F$5:$F$619,CPagar!$D533,Nov!$J$5:$J$619,"Não Pago")</f>
        <v>0</v>
      </c>
      <c r="P533" s="65">
        <f>SUMIFS(Dez!$I$5:$I$619,Dez!$S$5:$S$619,"Despesa",Dez!$F$5:$F$619,CPagar!$D533,Dez!$J$5:$J$619,"Não Pago")</f>
        <v>0</v>
      </c>
      <c r="Q533" s="62">
        <f t="shared" si="72"/>
        <v>0</v>
      </c>
    </row>
    <row r="534" spans="3:17" ht="28.5" customHeight="1" thickTop="1" thickBot="1" x14ac:dyDescent="0.25">
      <c r="C534" s="45" t="str">
        <f>'PC Despesas'!R29</f>
        <v>5.6.25</v>
      </c>
      <c r="D534" s="46" t="str">
        <f>VLOOKUP(C534,'PC Despesas'!$R$5:$S$103,2,FALSE)</f>
        <v>-</v>
      </c>
      <c r="E534" s="65">
        <f>SUMIFS(Jan!$I$5:$I$619,Jan!$S$5:$S$619,"Despesa",Jan!$F$5:$F$619,CPagar!$D534,Jan!$J$5:$J$619,"Não Pago")</f>
        <v>0</v>
      </c>
      <c r="F534" s="65">
        <f>SUMIFS(Fev!$I$5:$I$619,Fev!$S$5:$S$619,"Despesa",Fev!$F$5:$F$619,CPagar!$D534,Fev!$J$5:$J$619,"Não Pago")</f>
        <v>0</v>
      </c>
      <c r="G534" s="65">
        <f>SUMIFS(Mar!$I$5:$I$619,Mar!$S$5:$S$619,"Despesa",Mar!$F$5:$F$619,CPagar!$D534,Mar!$J$5:$J$619,"Não Pago")</f>
        <v>0</v>
      </c>
      <c r="H534" s="65">
        <f>SUMIFS(Abr!$I$5:$I$619,Abr!$S$5:$S$619,"Despesa",Abr!$F$5:$F$619,CPagar!$D534,Abr!$J$5:$J$619,"Não Pago")</f>
        <v>0</v>
      </c>
      <c r="I534" s="65">
        <f>SUMIFS(Mai!$I$5:$I$619,Mai!$S$5:$S$619,"Despesa",Mai!$F$5:$F$619,CPagar!$D534,Mai!$J$5:$J$619,"Não Pago")</f>
        <v>0</v>
      </c>
      <c r="J534" s="65">
        <f>SUMIFS(Jun!$I$5:$I$619,Jun!$S$5:$S$619,"Despesa",Jun!$F$5:$F$619,CPagar!$D534,Jun!$J$5:$J$619,"Não Pago")</f>
        <v>0</v>
      </c>
      <c r="K534" s="65">
        <f>SUMIFS(Jul!$I$5:$I$619,Jul!$S$5:$S$619,"Despesa",Jul!$F$5:$F$619,CPagar!$D534,Jul!$J$5:$J$619,"Não Pago")</f>
        <v>0</v>
      </c>
      <c r="L534" s="65">
        <f>SUMIFS(Ago!$I$5:$I$619,Ago!$S$5:$S$619,"Despesa",Ago!$F$5:$F$619,CPagar!$D534,Ago!$J$5:$J$619,"Não Pago")</f>
        <v>0</v>
      </c>
      <c r="M534" s="65">
        <f>SUMIFS(Set!$I$5:$I$619,Set!$S$5:$S$619,"Despesa",Set!$F$5:$F$619,CPagar!$D534,Set!$J$5:$J$619,"Não Pago")</f>
        <v>0</v>
      </c>
      <c r="N534" s="65">
        <f>SUMIFS(Out!$I$5:$I$619,Out!$S$5:$S$619,"Despesa",Out!$F$5:$F$619,CPagar!$D534,Out!$J$5:$J$619,"Não Pago")</f>
        <v>0</v>
      </c>
      <c r="O534" s="65">
        <f>SUMIFS(Nov!$I$5:$I$619,Nov!$S$5:$S$619,"Despesa",Nov!$F$5:$F$619,CPagar!$D534,Nov!$J$5:$J$619,"Não Pago")</f>
        <v>0</v>
      </c>
      <c r="P534" s="65">
        <f>SUMIFS(Dez!$I$5:$I$619,Dez!$S$5:$S$619,"Despesa",Dez!$F$5:$F$619,CPagar!$D534,Dez!$J$5:$J$619,"Não Pago")</f>
        <v>0</v>
      </c>
      <c r="Q534" s="62">
        <f t="shared" si="72"/>
        <v>0</v>
      </c>
    </row>
    <row r="535" spans="3:17" ht="28.5" customHeight="1" thickTop="1" thickBot="1" x14ac:dyDescent="0.25">
      <c r="C535" s="45" t="str">
        <f>'PC Despesas'!R30</f>
        <v>5.6.26</v>
      </c>
      <c r="D535" s="46" t="str">
        <f>VLOOKUP(C535,'PC Despesas'!$R$5:$S$103,2,FALSE)</f>
        <v>-</v>
      </c>
      <c r="E535" s="65">
        <f>SUMIFS(Jan!$I$5:$I$619,Jan!$S$5:$S$619,"Despesa",Jan!$F$5:$F$619,CPagar!$D535,Jan!$J$5:$J$619,"Não Pago")</f>
        <v>0</v>
      </c>
      <c r="F535" s="65">
        <f>SUMIFS(Fev!$I$5:$I$619,Fev!$S$5:$S$619,"Despesa",Fev!$F$5:$F$619,CPagar!$D535,Fev!$J$5:$J$619,"Não Pago")</f>
        <v>0</v>
      </c>
      <c r="G535" s="65">
        <f>SUMIFS(Mar!$I$5:$I$619,Mar!$S$5:$S$619,"Despesa",Mar!$F$5:$F$619,CPagar!$D535,Mar!$J$5:$J$619,"Não Pago")</f>
        <v>0</v>
      </c>
      <c r="H535" s="65">
        <f>SUMIFS(Abr!$I$5:$I$619,Abr!$S$5:$S$619,"Despesa",Abr!$F$5:$F$619,CPagar!$D535,Abr!$J$5:$J$619,"Não Pago")</f>
        <v>0</v>
      </c>
      <c r="I535" s="65">
        <f>SUMIFS(Mai!$I$5:$I$619,Mai!$S$5:$S$619,"Despesa",Mai!$F$5:$F$619,CPagar!$D535,Mai!$J$5:$J$619,"Não Pago")</f>
        <v>0</v>
      </c>
      <c r="J535" s="65">
        <f>SUMIFS(Jun!$I$5:$I$619,Jun!$S$5:$S$619,"Despesa",Jun!$F$5:$F$619,CPagar!$D535,Jun!$J$5:$J$619,"Não Pago")</f>
        <v>0</v>
      </c>
      <c r="K535" s="65">
        <f>SUMIFS(Jul!$I$5:$I$619,Jul!$S$5:$S$619,"Despesa",Jul!$F$5:$F$619,CPagar!$D535,Jul!$J$5:$J$619,"Não Pago")</f>
        <v>0</v>
      </c>
      <c r="L535" s="65">
        <f>SUMIFS(Ago!$I$5:$I$619,Ago!$S$5:$S$619,"Despesa",Ago!$F$5:$F$619,CPagar!$D535,Ago!$J$5:$J$619,"Não Pago")</f>
        <v>0</v>
      </c>
      <c r="M535" s="65">
        <f>SUMIFS(Set!$I$5:$I$619,Set!$S$5:$S$619,"Despesa",Set!$F$5:$F$619,CPagar!$D535,Set!$J$5:$J$619,"Não Pago")</f>
        <v>0</v>
      </c>
      <c r="N535" s="65">
        <f>SUMIFS(Out!$I$5:$I$619,Out!$S$5:$S$619,"Despesa",Out!$F$5:$F$619,CPagar!$D535,Out!$J$5:$J$619,"Não Pago")</f>
        <v>0</v>
      </c>
      <c r="O535" s="65">
        <f>SUMIFS(Nov!$I$5:$I$619,Nov!$S$5:$S$619,"Despesa",Nov!$F$5:$F$619,CPagar!$D535,Nov!$J$5:$J$619,"Não Pago")</f>
        <v>0</v>
      </c>
      <c r="P535" s="65">
        <f>SUMIFS(Dez!$I$5:$I$619,Dez!$S$5:$S$619,"Despesa",Dez!$F$5:$F$619,CPagar!$D535,Dez!$J$5:$J$619,"Não Pago")</f>
        <v>0</v>
      </c>
      <c r="Q535" s="62">
        <f t="shared" si="72"/>
        <v>0</v>
      </c>
    </row>
    <row r="536" spans="3:17" ht="28.5" customHeight="1" thickTop="1" thickBot="1" x14ac:dyDescent="0.25">
      <c r="C536" s="45" t="str">
        <f>'PC Despesas'!R31</f>
        <v>5.6.27</v>
      </c>
      <c r="D536" s="46" t="str">
        <f>VLOOKUP(C536,'PC Despesas'!$R$5:$S$103,2,FALSE)</f>
        <v>-</v>
      </c>
      <c r="E536" s="65">
        <f>SUMIFS(Jan!$I$5:$I$619,Jan!$S$5:$S$619,"Despesa",Jan!$F$5:$F$619,CPagar!$D536,Jan!$J$5:$J$619,"Não Pago")</f>
        <v>0</v>
      </c>
      <c r="F536" s="65">
        <f>SUMIFS(Fev!$I$5:$I$619,Fev!$S$5:$S$619,"Despesa",Fev!$F$5:$F$619,CPagar!$D536,Fev!$J$5:$J$619,"Não Pago")</f>
        <v>0</v>
      </c>
      <c r="G536" s="65">
        <f>SUMIFS(Mar!$I$5:$I$619,Mar!$S$5:$S$619,"Despesa",Mar!$F$5:$F$619,CPagar!$D536,Mar!$J$5:$J$619,"Não Pago")</f>
        <v>0</v>
      </c>
      <c r="H536" s="65">
        <f>SUMIFS(Abr!$I$5:$I$619,Abr!$S$5:$S$619,"Despesa",Abr!$F$5:$F$619,CPagar!$D536,Abr!$J$5:$J$619,"Não Pago")</f>
        <v>0</v>
      </c>
      <c r="I536" s="65">
        <f>SUMIFS(Mai!$I$5:$I$619,Mai!$S$5:$S$619,"Despesa",Mai!$F$5:$F$619,CPagar!$D536,Mai!$J$5:$J$619,"Não Pago")</f>
        <v>0</v>
      </c>
      <c r="J536" s="65">
        <f>SUMIFS(Jun!$I$5:$I$619,Jun!$S$5:$S$619,"Despesa",Jun!$F$5:$F$619,CPagar!$D536,Jun!$J$5:$J$619,"Não Pago")</f>
        <v>0</v>
      </c>
      <c r="K536" s="65">
        <f>SUMIFS(Jul!$I$5:$I$619,Jul!$S$5:$S$619,"Despesa",Jul!$F$5:$F$619,CPagar!$D536,Jul!$J$5:$J$619,"Não Pago")</f>
        <v>0</v>
      </c>
      <c r="L536" s="65">
        <f>SUMIFS(Ago!$I$5:$I$619,Ago!$S$5:$S$619,"Despesa",Ago!$F$5:$F$619,CPagar!$D536,Ago!$J$5:$J$619,"Não Pago")</f>
        <v>0</v>
      </c>
      <c r="M536" s="65">
        <f>SUMIFS(Set!$I$5:$I$619,Set!$S$5:$S$619,"Despesa",Set!$F$5:$F$619,CPagar!$D536,Set!$J$5:$J$619,"Não Pago")</f>
        <v>0</v>
      </c>
      <c r="N536" s="65">
        <f>SUMIFS(Out!$I$5:$I$619,Out!$S$5:$S$619,"Despesa",Out!$F$5:$F$619,CPagar!$D536,Out!$J$5:$J$619,"Não Pago")</f>
        <v>0</v>
      </c>
      <c r="O536" s="65">
        <f>SUMIFS(Nov!$I$5:$I$619,Nov!$S$5:$S$619,"Despesa",Nov!$F$5:$F$619,CPagar!$D536,Nov!$J$5:$J$619,"Não Pago")</f>
        <v>0</v>
      </c>
      <c r="P536" s="65">
        <f>SUMIFS(Dez!$I$5:$I$619,Dez!$S$5:$S$619,"Despesa",Dez!$F$5:$F$619,CPagar!$D536,Dez!$J$5:$J$619,"Não Pago")</f>
        <v>0</v>
      </c>
      <c r="Q536" s="62">
        <f t="shared" si="72"/>
        <v>0</v>
      </c>
    </row>
    <row r="537" spans="3:17" ht="28.5" customHeight="1" thickTop="1" thickBot="1" x14ac:dyDescent="0.25">
      <c r="C537" s="45" t="str">
        <f>'PC Despesas'!R32</f>
        <v>5.6.28</v>
      </c>
      <c r="D537" s="46" t="str">
        <f>VLOOKUP(C537,'PC Despesas'!$R$5:$S$103,2,FALSE)</f>
        <v>-</v>
      </c>
      <c r="E537" s="65">
        <f>SUMIFS(Jan!$I$5:$I$619,Jan!$S$5:$S$619,"Despesa",Jan!$F$5:$F$619,CPagar!$D537,Jan!$J$5:$J$619,"Não Pago")</f>
        <v>0</v>
      </c>
      <c r="F537" s="65">
        <f>SUMIFS(Fev!$I$5:$I$619,Fev!$S$5:$S$619,"Despesa",Fev!$F$5:$F$619,CPagar!$D537,Fev!$J$5:$J$619,"Não Pago")</f>
        <v>0</v>
      </c>
      <c r="G537" s="65">
        <f>SUMIFS(Mar!$I$5:$I$619,Mar!$S$5:$S$619,"Despesa",Mar!$F$5:$F$619,CPagar!$D537,Mar!$J$5:$J$619,"Não Pago")</f>
        <v>0</v>
      </c>
      <c r="H537" s="65">
        <f>SUMIFS(Abr!$I$5:$I$619,Abr!$S$5:$S$619,"Despesa",Abr!$F$5:$F$619,CPagar!$D537,Abr!$J$5:$J$619,"Não Pago")</f>
        <v>0</v>
      </c>
      <c r="I537" s="65">
        <f>SUMIFS(Mai!$I$5:$I$619,Mai!$S$5:$S$619,"Despesa",Mai!$F$5:$F$619,CPagar!$D537,Mai!$J$5:$J$619,"Não Pago")</f>
        <v>0</v>
      </c>
      <c r="J537" s="65">
        <f>SUMIFS(Jun!$I$5:$I$619,Jun!$S$5:$S$619,"Despesa",Jun!$F$5:$F$619,CPagar!$D537,Jun!$J$5:$J$619,"Não Pago")</f>
        <v>0</v>
      </c>
      <c r="K537" s="65">
        <f>SUMIFS(Jul!$I$5:$I$619,Jul!$S$5:$S$619,"Despesa",Jul!$F$5:$F$619,CPagar!$D537,Jul!$J$5:$J$619,"Não Pago")</f>
        <v>0</v>
      </c>
      <c r="L537" s="65">
        <f>SUMIFS(Ago!$I$5:$I$619,Ago!$S$5:$S$619,"Despesa",Ago!$F$5:$F$619,CPagar!$D537,Ago!$J$5:$J$619,"Não Pago")</f>
        <v>0</v>
      </c>
      <c r="M537" s="65">
        <f>SUMIFS(Set!$I$5:$I$619,Set!$S$5:$S$619,"Despesa",Set!$F$5:$F$619,CPagar!$D537,Set!$J$5:$J$619,"Não Pago")</f>
        <v>0</v>
      </c>
      <c r="N537" s="65">
        <f>SUMIFS(Out!$I$5:$I$619,Out!$S$5:$S$619,"Despesa",Out!$F$5:$F$619,CPagar!$D537,Out!$J$5:$J$619,"Não Pago")</f>
        <v>0</v>
      </c>
      <c r="O537" s="65">
        <f>SUMIFS(Nov!$I$5:$I$619,Nov!$S$5:$S$619,"Despesa",Nov!$F$5:$F$619,CPagar!$D537,Nov!$J$5:$J$619,"Não Pago")</f>
        <v>0</v>
      </c>
      <c r="P537" s="65">
        <f>SUMIFS(Dez!$I$5:$I$619,Dez!$S$5:$S$619,"Despesa",Dez!$F$5:$F$619,CPagar!$D537,Dez!$J$5:$J$619,"Não Pago")</f>
        <v>0</v>
      </c>
      <c r="Q537" s="62">
        <f t="shared" si="72"/>
        <v>0</v>
      </c>
    </row>
    <row r="538" spans="3:17" ht="28.5" customHeight="1" thickTop="1" thickBot="1" x14ac:dyDescent="0.25">
      <c r="C538" s="45" t="str">
        <f>'PC Despesas'!R33</f>
        <v>5.6.29</v>
      </c>
      <c r="D538" s="46" t="str">
        <f>VLOOKUP(C538,'PC Despesas'!$R$5:$S$103,2,FALSE)</f>
        <v>-</v>
      </c>
      <c r="E538" s="65">
        <f>SUMIFS(Jan!$I$5:$I$619,Jan!$S$5:$S$619,"Despesa",Jan!$F$5:$F$619,CPagar!$D538,Jan!$J$5:$J$619,"Não Pago")</f>
        <v>0</v>
      </c>
      <c r="F538" s="65">
        <f>SUMIFS(Fev!$I$5:$I$619,Fev!$S$5:$S$619,"Despesa",Fev!$F$5:$F$619,CPagar!$D538,Fev!$J$5:$J$619,"Não Pago")</f>
        <v>0</v>
      </c>
      <c r="G538" s="65">
        <f>SUMIFS(Mar!$I$5:$I$619,Mar!$S$5:$S$619,"Despesa",Mar!$F$5:$F$619,CPagar!$D538,Mar!$J$5:$J$619,"Não Pago")</f>
        <v>0</v>
      </c>
      <c r="H538" s="65">
        <f>SUMIFS(Abr!$I$5:$I$619,Abr!$S$5:$S$619,"Despesa",Abr!$F$5:$F$619,CPagar!$D538,Abr!$J$5:$J$619,"Não Pago")</f>
        <v>0</v>
      </c>
      <c r="I538" s="65">
        <f>SUMIFS(Mai!$I$5:$I$619,Mai!$S$5:$S$619,"Despesa",Mai!$F$5:$F$619,CPagar!$D538,Mai!$J$5:$J$619,"Não Pago")</f>
        <v>0</v>
      </c>
      <c r="J538" s="65">
        <f>SUMIFS(Jun!$I$5:$I$619,Jun!$S$5:$S$619,"Despesa",Jun!$F$5:$F$619,CPagar!$D538,Jun!$J$5:$J$619,"Não Pago")</f>
        <v>0</v>
      </c>
      <c r="K538" s="65">
        <f>SUMIFS(Jul!$I$5:$I$619,Jul!$S$5:$S$619,"Despesa",Jul!$F$5:$F$619,CPagar!$D538,Jul!$J$5:$J$619,"Não Pago")</f>
        <v>0</v>
      </c>
      <c r="L538" s="65">
        <f>SUMIFS(Ago!$I$5:$I$619,Ago!$S$5:$S$619,"Despesa",Ago!$F$5:$F$619,CPagar!$D538,Ago!$J$5:$J$619,"Não Pago")</f>
        <v>0</v>
      </c>
      <c r="M538" s="65">
        <f>SUMIFS(Set!$I$5:$I$619,Set!$S$5:$S$619,"Despesa",Set!$F$5:$F$619,CPagar!$D538,Set!$J$5:$J$619,"Não Pago")</f>
        <v>0</v>
      </c>
      <c r="N538" s="65">
        <f>SUMIFS(Out!$I$5:$I$619,Out!$S$5:$S$619,"Despesa",Out!$F$5:$F$619,CPagar!$D538,Out!$J$5:$J$619,"Não Pago")</f>
        <v>0</v>
      </c>
      <c r="O538" s="65">
        <f>SUMIFS(Nov!$I$5:$I$619,Nov!$S$5:$S$619,"Despesa",Nov!$F$5:$F$619,CPagar!$D538,Nov!$J$5:$J$619,"Não Pago")</f>
        <v>0</v>
      </c>
      <c r="P538" s="65">
        <f>SUMIFS(Dez!$I$5:$I$619,Dez!$S$5:$S$619,"Despesa",Dez!$F$5:$F$619,CPagar!$D538,Dez!$J$5:$J$619,"Não Pago")</f>
        <v>0</v>
      </c>
      <c r="Q538" s="62">
        <f t="shared" si="72"/>
        <v>0</v>
      </c>
    </row>
    <row r="539" spans="3:17" ht="28.5" customHeight="1" thickTop="1" thickBot="1" x14ac:dyDescent="0.25">
      <c r="C539" s="45" t="str">
        <f>'PC Despesas'!R34</f>
        <v>5.6.30</v>
      </c>
      <c r="D539" s="46" t="str">
        <f>VLOOKUP(C539,'PC Despesas'!$R$5:$S$103,2,FALSE)</f>
        <v>-</v>
      </c>
      <c r="E539" s="65">
        <f>SUMIFS(Jan!$I$5:$I$619,Jan!$S$5:$S$619,"Despesa",Jan!$F$5:$F$619,CPagar!$D539,Jan!$J$5:$J$619,"Não Pago")</f>
        <v>0</v>
      </c>
      <c r="F539" s="65">
        <f>SUMIFS(Fev!$I$5:$I$619,Fev!$S$5:$S$619,"Despesa",Fev!$F$5:$F$619,CPagar!$D539,Fev!$J$5:$J$619,"Não Pago")</f>
        <v>0</v>
      </c>
      <c r="G539" s="65">
        <f>SUMIFS(Mar!$I$5:$I$619,Mar!$S$5:$S$619,"Despesa",Mar!$F$5:$F$619,CPagar!$D539,Mar!$J$5:$J$619,"Não Pago")</f>
        <v>0</v>
      </c>
      <c r="H539" s="65">
        <f>SUMIFS(Abr!$I$5:$I$619,Abr!$S$5:$S$619,"Despesa",Abr!$F$5:$F$619,CPagar!$D539,Abr!$J$5:$J$619,"Não Pago")</f>
        <v>0</v>
      </c>
      <c r="I539" s="65">
        <f>SUMIFS(Mai!$I$5:$I$619,Mai!$S$5:$S$619,"Despesa",Mai!$F$5:$F$619,CPagar!$D539,Mai!$J$5:$J$619,"Não Pago")</f>
        <v>0</v>
      </c>
      <c r="J539" s="65">
        <f>SUMIFS(Jun!$I$5:$I$619,Jun!$S$5:$S$619,"Despesa",Jun!$F$5:$F$619,CPagar!$D539,Jun!$J$5:$J$619,"Não Pago")</f>
        <v>0</v>
      </c>
      <c r="K539" s="65">
        <f>SUMIFS(Jul!$I$5:$I$619,Jul!$S$5:$S$619,"Despesa",Jul!$F$5:$F$619,CPagar!$D539,Jul!$J$5:$J$619,"Não Pago")</f>
        <v>0</v>
      </c>
      <c r="L539" s="65">
        <f>SUMIFS(Ago!$I$5:$I$619,Ago!$S$5:$S$619,"Despesa",Ago!$F$5:$F$619,CPagar!$D539,Ago!$J$5:$J$619,"Não Pago")</f>
        <v>0</v>
      </c>
      <c r="M539" s="65">
        <f>SUMIFS(Set!$I$5:$I$619,Set!$S$5:$S$619,"Despesa",Set!$F$5:$F$619,CPagar!$D539,Set!$J$5:$J$619,"Não Pago")</f>
        <v>0</v>
      </c>
      <c r="N539" s="65">
        <f>SUMIFS(Out!$I$5:$I$619,Out!$S$5:$S$619,"Despesa",Out!$F$5:$F$619,CPagar!$D539,Out!$J$5:$J$619,"Não Pago")</f>
        <v>0</v>
      </c>
      <c r="O539" s="65">
        <f>SUMIFS(Nov!$I$5:$I$619,Nov!$S$5:$S$619,"Despesa",Nov!$F$5:$F$619,CPagar!$D539,Nov!$J$5:$J$619,"Não Pago")</f>
        <v>0</v>
      </c>
      <c r="P539" s="65">
        <f>SUMIFS(Dez!$I$5:$I$619,Dez!$S$5:$S$619,"Despesa",Dez!$F$5:$F$619,CPagar!$D539,Dez!$J$5:$J$619,"Não Pago")</f>
        <v>0</v>
      </c>
      <c r="Q539" s="62">
        <f t="shared" si="72"/>
        <v>0</v>
      </c>
    </row>
    <row r="540" spans="3:17" ht="28.5" customHeight="1" thickTop="1" thickBot="1" x14ac:dyDescent="0.25">
      <c r="C540" s="45" t="str">
        <f>'PC Despesas'!R35</f>
        <v>5.6.31</v>
      </c>
      <c r="D540" s="46" t="str">
        <f>VLOOKUP(C540,'PC Despesas'!$R$5:$S$103,2,FALSE)</f>
        <v>-</v>
      </c>
      <c r="E540" s="65">
        <f>SUMIFS(Jan!$I$5:$I$619,Jan!$S$5:$S$619,"Despesa",Jan!$F$5:$F$619,CPagar!$D540,Jan!$J$5:$J$619,"Não Pago")</f>
        <v>0</v>
      </c>
      <c r="F540" s="65">
        <f>SUMIFS(Fev!$I$5:$I$619,Fev!$S$5:$S$619,"Despesa",Fev!$F$5:$F$619,CPagar!$D540,Fev!$J$5:$J$619,"Não Pago")</f>
        <v>0</v>
      </c>
      <c r="G540" s="65">
        <f>SUMIFS(Mar!$I$5:$I$619,Mar!$S$5:$S$619,"Despesa",Mar!$F$5:$F$619,CPagar!$D540,Mar!$J$5:$J$619,"Não Pago")</f>
        <v>0</v>
      </c>
      <c r="H540" s="65">
        <f>SUMIFS(Abr!$I$5:$I$619,Abr!$S$5:$S$619,"Despesa",Abr!$F$5:$F$619,CPagar!$D540,Abr!$J$5:$J$619,"Não Pago")</f>
        <v>0</v>
      </c>
      <c r="I540" s="65">
        <f>SUMIFS(Mai!$I$5:$I$619,Mai!$S$5:$S$619,"Despesa",Mai!$F$5:$F$619,CPagar!$D540,Mai!$J$5:$J$619,"Não Pago")</f>
        <v>0</v>
      </c>
      <c r="J540" s="65">
        <f>SUMIFS(Jun!$I$5:$I$619,Jun!$S$5:$S$619,"Despesa",Jun!$F$5:$F$619,CPagar!$D540,Jun!$J$5:$J$619,"Não Pago")</f>
        <v>0</v>
      </c>
      <c r="K540" s="65">
        <f>SUMIFS(Jul!$I$5:$I$619,Jul!$S$5:$S$619,"Despesa",Jul!$F$5:$F$619,CPagar!$D540,Jul!$J$5:$J$619,"Não Pago")</f>
        <v>0</v>
      </c>
      <c r="L540" s="65">
        <f>SUMIFS(Ago!$I$5:$I$619,Ago!$S$5:$S$619,"Despesa",Ago!$F$5:$F$619,CPagar!$D540,Ago!$J$5:$J$619,"Não Pago")</f>
        <v>0</v>
      </c>
      <c r="M540" s="65">
        <f>SUMIFS(Set!$I$5:$I$619,Set!$S$5:$S$619,"Despesa",Set!$F$5:$F$619,CPagar!$D540,Set!$J$5:$J$619,"Não Pago")</f>
        <v>0</v>
      </c>
      <c r="N540" s="65">
        <f>SUMIFS(Out!$I$5:$I$619,Out!$S$5:$S$619,"Despesa",Out!$F$5:$F$619,CPagar!$D540,Out!$J$5:$J$619,"Não Pago")</f>
        <v>0</v>
      </c>
      <c r="O540" s="65">
        <f>SUMIFS(Nov!$I$5:$I$619,Nov!$S$5:$S$619,"Despesa",Nov!$F$5:$F$619,CPagar!$D540,Nov!$J$5:$J$619,"Não Pago")</f>
        <v>0</v>
      </c>
      <c r="P540" s="65">
        <f>SUMIFS(Dez!$I$5:$I$619,Dez!$S$5:$S$619,"Despesa",Dez!$F$5:$F$619,CPagar!$D540,Dez!$J$5:$J$619,"Não Pago")</f>
        <v>0</v>
      </c>
      <c r="Q540" s="62">
        <f t="shared" si="72"/>
        <v>0</v>
      </c>
    </row>
    <row r="541" spans="3:17" ht="28.5" customHeight="1" thickTop="1" thickBot="1" x14ac:dyDescent="0.25">
      <c r="C541" s="45" t="str">
        <f>'PC Despesas'!R36</f>
        <v>5.6.32</v>
      </c>
      <c r="D541" s="46" t="str">
        <f>VLOOKUP(C541,'PC Despesas'!$R$5:$S$103,2,FALSE)</f>
        <v>-</v>
      </c>
      <c r="E541" s="65">
        <f>SUMIFS(Jan!$I$5:$I$619,Jan!$S$5:$S$619,"Despesa",Jan!$F$5:$F$619,CPagar!$D541,Jan!$J$5:$J$619,"Não Pago")</f>
        <v>0</v>
      </c>
      <c r="F541" s="65">
        <f>SUMIFS(Fev!$I$5:$I$619,Fev!$S$5:$S$619,"Despesa",Fev!$F$5:$F$619,CPagar!$D541,Fev!$J$5:$J$619,"Não Pago")</f>
        <v>0</v>
      </c>
      <c r="G541" s="65">
        <f>SUMIFS(Mar!$I$5:$I$619,Mar!$S$5:$S$619,"Despesa",Mar!$F$5:$F$619,CPagar!$D541,Mar!$J$5:$J$619,"Não Pago")</f>
        <v>0</v>
      </c>
      <c r="H541" s="65">
        <f>SUMIFS(Abr!$I$5:$I$619,Abr!$S$5:$S$619,"Despesa",Abr!$F$5:$F$619,CPagar!$D541,Abr!$J$5:$J$619,"Não Pago")</f>
        <v>0</v>
      </c>
      <c r="I541" s="65">
        <f>SUMIFS(Mai!$I$5:$I$619,Mai!$S$5:$S$619,"Despesa",Mai!$F$5:$F$619,CPagar!$D541,Mai!$J$5:$J$619,"Não Pago")</f>
        <v>0</v>
      </c>
      <c r="J541" s="65">
        <f>SUMIFS(Jun!$I$5:$I$619,Jun!$S$5:$S$619,"Despesa",Jun!$F$5:$F$619,CPagar!$D541,Jun!$J$5:$J$619,"Não Pago")</f>
        <v>0</v>
      </c>
      <c r="K541" s="65">
        <f>SUMIFS(Jul!$I$5:$I$619,Jul!$S$5:$S$619,"Despesa",Jul!$F$5:$F$619,CPagar!$D541,Jul!$J$5:$J$619,"Não Pago")</f>
        <v>0</v>
      </c>
      <c r="L541" s="65">
        <f>SUMIFS(Ago!$I$5:$I$619,Ago!$S$5:$S$619,"Despesa",Ago!$F$5:$F$619,CPagar!$D541,Ago!$J$5:$J$619,"Não Pago")</f>
        <v>0</v>
      </c>
      <c r="M541" s="65">
        <f>SUMIFS(Set!$I$5:$I$619,Set!$S$5:$S$619,"Despesa",Set!$F$5:$F$619,CPagar!$D541,Set!$J$5:$J$619,"Não Pago")</f>
        <v>0</v>
      </c>
      <c r="N541" s="65">
        <f>SUMIFS(Out!$I$5:$I$619,Out!$S$5:$S$619,"Despesa",Out!$F$5:$F$619,CPagar!$D541,Out!$J$5:$J$619,"Não Pago")</f>
        <v>0</v>
      </c>
      <c r="O541" s="65">
        <f>SUMIFS(Nov!$I$5:$I$619,Nov!$S$5:$S$619,"Despesa",Nov!$F$5:$F$619,CPagar!$D541,Nov!$J$5:$J$619,"Não Pago")</f>
        <v>0</v>
      </c>
      <c r="P541" s="65">
        <f>SUMIFS(Dez!$I$5:$I$619,Dez!$S$5:$S$619,"Despesa",Dez!$F$5:$F$619,CPagar!$D541,Dez!$J$5:$J$619,"Não Pago")</f>
        <v>0</v>
      </c>
      <c r="Q541" s="62">
        <f t="shared" si="72"/>
        <v>0</v>
      </c>
    </row>
    <row r="542" spans="3:17" ht="28.5" customHeight="1" thickTop="1" thickBot="1" x14ac:dyDescent="0.25">
      <c r="C542" s="45" t="str">
        <f>'PC Despesas'!R37</f>
        <v>5.6.33</v>
      </c>
      <c r="D542" s="46" t="str">
        <f>VLOOKUP(C542,'PC Despesas'!$R$5:$S$103,2,FALSE)</f>
        <v>-</v>
      </c>
      <c r="E542" s="65">
        <f>SUMIFS(Jan!$I$5:$I$619,Jan!$S$5:$S$619,"Despesa",Jan!$F$5:$F$619,CPagar!$D542,Jan!$J$5:$J$619,"Não Pago")</f>
        <v>0</v>
      </c>
      <c r="F542" s="65">
        <f>SUMIFS(Fev!$I$5:$I$619,Fev!$S$5:$S$619,"Despesa",Fev!$F$5:$F$619,CPagar!$D542,Fev!$J$5:$J$619,"Não Pago")</f>
        <v>0</v>
      </c>
      <c r="G542" s="65">
        <f>SUMIFS(Mar!$I$5:$I$619,Mar!$S$5:$S$619,"Despesa",Mar!$F$5:$F$619,CPagar!$D542,Mar!$J$5:$J$619,"Não Pago")</f>
        <v>0</v>
      </c>
      <c r="H542" s="65">
        <f>SUMIFS(Abr!$I$5:$I$619,Abr!$S$5:$S$619,"Despesa",Abr!$F$5:$F$619,CPagar!$D542,Abr!$J$5:$J$619,"Não Pago")</f>
        <v>0</v>
      </c>
      <c r="I542" s="65">
        <f>SUMIFS(Mai!$I$5:$I$619,Mai!$S$5:$S$619,"Despesa",Mai!$F$5:$F$619,CPagar!$D542,Mai!$J$5:$J$619,"Não Pago")</f>
        <v>0</v>
      </c>
      <c r="J542" s="65">
        <f>SUMIFS(Jun!$I$5:$I$619,Jun!$S$5:$S$619,"Despesa",Jun!$F$5:$F$619,CPagar!$D542,Jun!$J$5:$J$619,"Não Pago")</f>
        <v>0</v>
      </c>
      <c r="K542" s="65">
        <f>SUMIFS(Jul!$I$5:$I$619,Jul!$S$5:$S$619,"Despesa",Jul!$F$5:$F$619,CPagar!$D542,Jul!$J$5:$J$619,"Não Pago")</f>
        <v>0</v>
      </c>
      <c r="L542" s="65">
        <f>SUMIFS(Ago!$I$5:$I$619,Ago!$S$5:$S$619,"Despesa",Ago!$F$5:$F$619,CPagar!$D542,Ago!$J$5:$J$619,"Não Pago")</f>
        <v>0</v>
      </c>
      <c r="M542" s="65">
        <f>SUMIFS(Set!$I$5:$I$619,Set!$S$5:$S$619,"Despesa",Set!$F$5:$F$619,CPagar!$D542,Set!$J$5:$J$619,"Não Pago")</f>
        <v>0</v>
      </c>
      <c r="N542" s="65">
        <f>SUMIFS(Out!$I$5:$I$619,Out!$S$5:$S$619,"Despesa",Out!$F$5:$F$619,CPagar!$D542,Out!$J$5:$J$619,"Não Pago")</f>
        <v>0</v>
      </c>
      <c r="O542" s="65">
        <f>SUMIFS(Nov!$I$5:$I$619,Nov!$S$5:$S$619,"Despesa",Nov!$F$5:$F$619,CPagar!$D542,Nov!$J$5:$J$619,"Não Pago")</f>
        <v>0</v>
      </c>
      <c r="P542" s="65">
        <f>SUMIFS(Dez!$I$5:$I$619,Dez!$S$5:$S$619,"Despesa",Dez!$F$5:$F$619,CPagar!$D542,Dez!$J$5:$J$619,"Não Pago")</f>
        <v>0</v>
      </c>
      <c r="Q542" s="62">
        <f t="shared" si="72"/>
        <v>0</v>
      </c>
    </row>
    <row r="543" spans="3:17" ht="28.5" customHeight="1" thickTop="1" thickBot="1" x14ac:dyDescent="0.25">
      <c r="C543" s="45" t="str">
        <f>'PC Despesas'!R38</f>
        <v>5.6.34</v>
      </c>
      <c r="D543" s="46" t="str">
        <f>VLOOKUP(C543,'PC Despesas'!$R$5:$S$103,2,FALSE)</f>
        <v>-</v>
      </c>
      <c r="E543" s="65">
        <f>SUMIFS(Jan!$I$5:$I$619,Jan!$S$5:$S$619,"Despesa",Jan!$F$5:$F$619,CPagar!$D543,Jan!$J$5:$J$619,"Não Pago")</f>
        <v>0</v>
      </c>
      <c r="F543" s="65">
        <f>SUMIFS(Fev!$I$5:$I$619,Fev!$S$5:$S$619,"Despesa",Fev!$F$5:$F$619,CPagar!$D543,Fev!$J$5:$J$619,"Não Pago")</f>
        <v>0</v>
      </c>
      <c r="G543" s="65">
        <f>SUMIFS(Mar!$I$5:$I$619,Mar!$S$5:$S$619,"Despesa",Mar!$F$5:$F$619,CPagar!$D543,Mar!$J$5:$J$619,"Não Pago")</f>
        <v>0</v>
      </c>
      <c r="H543" s="65">
        <f>SUMIFS(Abr!$I$5:$I$619,Abr!$S$5:$S$619,"Despesa",Abr!$F$5:$F$619,CPagar!$D543,Abr!$J$5:$J$619,"Não Pago")</f>
        <v>0</v>
      </c>
      <c r="I543" s="65">
        <f>SUMIFS(Mai!$I$5:$I$619,Mai!$S$5:$S$619,"Despesa",Mai!$F$5:$F$619,CPagar!$D543,Mai!$J$5:$J$619,"Não Pago")</f>
        <v>0</v>
      </c>
      <c r="J543" s="65">
        <f>SUMIFS(Jun!$I$5:$I$619,Jun!$S$5:$S$619,"Despesa",Jun!$F$5:$F$619,CPagar!$D543,Jun!$J$5:$J$619,"Não Pago")</f>
        <v>0</v>
      </c>
      <c r="K543" s="65">
        <f>SUMIFS(Jul!$I$5:$I$619,Jul!$S$5:$S$619,"Despesa",Jul!$F$5:$F$619,CPagar!$D543,Jul!$J$5:$J$619,"Não Pago")</f>
        <v>0</v>
      </c>
      <c r="L543" s="65">
        <f>SUMIFS(Ago!$I$5:$I$619,Ago!$S$5:$S$619,"Despesa",Ago!$F$5:$F$619,CPagar!$D543,Ago!$J$5:$J$619,"Não Pago")</f>
        <v>0</v>
      </c>
      <c r="M543" s="65">
        <f>SUMIFS(Set!$I$5:$I$619,Set!$S$5:$S$619,"Despesa",Set!$F$5:$F$619,CPagar!$D543,Set!$J$5:$J$619,"Não Pago")</f>
        <v>0</v>
      </c>
      <c r="N543" s="65">
        <f>SUMIFS(Out!$I$5:$I$619,Out!$S$5:$S$619,"Despesa",Out!$F$5:$F$619,CPagar!$D543,Out!$J$5:$J$619,"Não Pago")</f>
        <v>0</v>
      </c>
      <c r="O543" s="65">
        <f>SUMIFS(Nov!$I$5:$I$619,Nov!$S$5:$S$619,"Despesa",Nov!$F$5:$F$619,CPagar!$D543,Nov!$J$5:$J$619,"Não Pago")</f>
        <v>0</v>
      </c>
      <c r="P543" s="65">
        <f>SUMIFS(Dez!$I$5:$I$619,Dez!$S$5:$S$619,"Despesa",Dez!$F$5:$F$619,CPagar!$D543,Dez!$J$5:$J$619,"Não Pago")</f>
        <v>0</v>
      </c>
      <c r="Q543" s="62">
        <f t="shared" si="72"/>
        <v>0</v>
      </c>
    </row>
    <row r="544" spans="3:17" ht="28.5" customHeight="1" thickTop="1" thickBot="1" x14ac:dyDescent="0.25">
      <c r="C544" s="45" t="str">
        <f>'PC Despesas'!R39</f>
        <v>5.6.35</v>
      </c>
      <c r="D544" s="46" t="str">
        <f>VLOOKUP(C544,'PC Despesas'!$R$5:$S$103,2,FALSE)</f>
        <v>-</v>
      </c>
      <c r="E544" s="65">
        <f>SUMIFS(Jan!$I$5:$I$619,Jan!$S$5:$S$619,"Despesa",Jan!$F$5:$F$619,CPagar!$D544,Jan!$J$5:$J$619,"Não Pago")</f>
        <v>0</v>
      </c>
      <c r="F544" s="65">
        <f>SUMIFS(Fev!$I$5:$I$619,Fev!$S$5:$S$619,"Despesa",Fev!$F$5:$F$619,CPagar!$D544,Fev!$J$5:$J$619,"Não Pago")</f>
        <v>0</v>
      </c>
      <c r="G544" s="65">
        <f>SUMIFS(Mar!$I$5:$I$619,Mar!$S$5:$S$619,"Despesa",Mar!$F$5:$F$619,CPagar!$D544,Mar!$J$5:$J$619,"Não Pago")</f>
        <v>0</v>
      </c>
      <c r="H544" s="65">
        <f>SUMIFS(Abr!$I$5:$I$619,Abr!$S$5:$S$619,"Despesa",Abr!$F$5:$F$619,CPagar!$D544,Abr!$J$5:$J$619,"Não Pago")</f>
        <v>0</v>
      </c>
      <c r="I544" s="65">
        <f>SUMIFS(Mai!$I$5:$I$619,Mai!$S$5:$S$619,"Despesa",Mai!$F$5:$F$619,CPagar!$D544,Mai!$J$5:$J$619,"Não Pago")</f>
        <v>0</v>
      </c>
      <c r="J544" s="65">
        <f>SUMIFS(Jun!$I$5:$I$619,Jun!$S$5:$S$619,"Despesa",Jun!$F$5:$F$619,CPagar!$D544,Jun!$J$5:$J$619,"Não Pago")</f>
        <v>0</v>
      </c>
      <c r="K544" s="65">
        <f>SUMIFS(Jul!$I$5:$I$619,Jul!$S$5:$S$619,"Despesa",Jul!$F$5:$F$619,CPagar!$D544,Jul!$J$5:$J$619,"Não Pago")</f>
        <v>0</v>
      </c>
      <c r="L544" s="65">
        <f>SUMIFS(Ago!$I$5:$I$619,Ago!$S$5:$S$619,"Despesa",Ago!$F$5:$F$619,CPagar!$D544,Ago!$J$5:$J$619,"Não Pago")</f>
        <v>0</v>
      </c>
      <c r="M544" s="65">
        <f>SUMIFS(Set!$I$5:$I$619,Set!$S$5:$S$619,"Despesa",Set!$F$5:$F$619,CPagar!$D544,Set!$J$5:$J$619,"Não Pago")</f>
        <v>0</v>
      </c>
      <c r="N544" s="65">
        <f>SUMIFS(Out!$I$5:$I$619,Out!$S$5:$S$619,"Despesa",Out!$F$5:$F$619,CPagar!$D544,Out!$J$5:$J$619,"Não Pago")</f>
        <v>0</v>
      </c>
      <c r="O544" s="65">
        <f>SUMIFS(Nov!$I$5:$I$619,Nov!$S$5:$S$619,"Despesa",Nov!$F$5:$F$619,CPagar!$D544,Nov!$J$5:$J$619,"Não Pago")</f>
        <v>0</v>
      </c>
      <c r="P544" s="65">
        <f>SUMIFS(Dez!$I$5:$I$619,Dez!$S$5:$S$619,"Despesa",Dez!$F$5:$F$619,CPagar!$D544,Dez!$J$5:$J$619,"Não Pago")</f>
        <v>0</v>
      </c>
      <c r="Q544" s="62">
        <f t="shared" si="72"/>
        <v>0</v>
      </c>
    </row>
    <row r="545" spans="3:17" ht="28.5" customHeight="1" thickTop="1" thickBot="1" x14ac:dyDescent="0.25">
      <c r="C545" s="45" t="str">
        <f>'PC Despesas'!R40</f>
        <v>5.6.36</v>
      </c>
      <c r="D545" s="46" t="str">
        <f>VLOOKUP(C545,'PC Despesas'!$R$5:$S$103,2,FALSE)</f>
        <v>-</v>
      </c>
      <c r="E545" s="65">
        <f>SUMIFS(Jan!$I$5:$I$619,Jan!$S$5:$S$619,"Despesa",Jan!$F$5:$F$619,CPagar!$D545,Jan!$J$5:$J$619,"Não Pago")</f>
        <v>0</v>
      </c>
      <c r="F545" s="65">
        <f>SUMIFS(Fev!$I$5:$I$619,Fev!$S$5:$S$619,"Despesa",Fev!$F$5:$F$619,CPagar!$D545,Fev!$J$5:$J$619,"Não Pago")</f>
        <v>0</v>
      </c>
      <c r="G545" s="65">
        <f>SUMIFS(Mar!$I$5:$I$619,Mar!$S$5:$S$619,"Despesa",Mar!$F$5:$F$619,CPagar!$D545,Mar!$J$5:$J$619,"Não Pago")</f>
        <v>0</v>
      </c>
      <c r="H545" s="65">
        <f>SUMIFS(Abr!$I$5:$I$619,Abr!$S$5:$S$619,"Despesa",Abr!$F$5:$F$619,CPagar!$D545,Abr!$J$5:$J$619,"Não Pago")</f>
        <v>0</v>
      </c>
      <c r="I545" s="65">
        <f>SUMIFS(Mai!$I$5:$I$619,Mai!$S$5:$S$619,"Despesa",Mai!$F$5:$F$619,CPagar!$D545,Mai!$J$5:$J$619,"Não Pago")</f>
        <v>0</v>
      </c>
      <c r="J545" s="65">
        <f>SUMIFS(Jun!$I$5:$I$619,Jun!$S$5:$S$619,"Despesa",Jun!$F$5:$F$619,CPagar!$D545,Jun!$J$5:$J$619,"Não Pago")</f>
        <v>0</v>
      </c>
      <c r="K545" s="65">
        <f>SUMIFS(Jul!$I$5:$I$619,Jul!$S$5:$S$619,"Despesa",Jul!$F$5:$F$619,CPagar!$D545,Jul!$J$5:$J$619,"Não Pago")</f>
        <v>0</v>
      </c>
      <c r="L545" s="65">
        <f>SUMIFS(Ago!$I$5:$I$619,Ago!$S$5:$S$619,"Despesa",Ago!$F$5:$F$619,CPagar!$D545,Ago!$J$5:$J$619,"Não Pago")</f>
        <v>0</v>
      </c>
      <c r="M545" s="65">
        <f>SUMIFS(Set!$I$5:$I$619,Set!$S$5:$S$619,"Despesa",Set!$F$5:$F$619,CPagar!$D545,Set!$J$5:$J$619,"Não Pago")</f>
        <v>0</v>
      </c>
      <c r="N545" s="65">
        <f>SUMIFS(Out!$I$5:$I$619,Out!$S$5:$S$619,"Despesa",Out!$F$5:$F$619,CPagar!$D545,Out!$J$5:$J$619,"Não Pago")</f>
        <v>0</v>
      </c>
      <c r="O545" s="65">
        <f>SUMIFS(Nov!$I$5:$I$619,Nov!$S$5:$S$619,"Despesa",Nov!$F$5:$F$619,CPagar!$D545,Nov!$J$5:$J$619,"Não Pago")</f>
        <v>0</v>
      </c>
      <c r="P545" s="65">
        <f>SUMIFS(Dez!$I$5:$I$619,Dez!$S$5:$S$619,"Despesa",Dez!$F$5:$F$619,CPagar!$D545,Dez!$J$5:$J$619,"Não Pago")</f>
        <v>0</v>
      </c>
      <c r="Q545" s="62">
        <f t="shared" si="72"/>
        <v>0</v>
      </c>
    </row>
    <row r="546" spans="3:17" ht="28.5" customHeight="1" thickTop="1" thickBot="1" x14ac:dyDescent="0.25">
      <c r="C546" s="45" t="str">
        <f>'PC Despesas'!R41</f>
        <v>5.6.37</v>
      </c>
      <c r="D546" s="46" t="str">
        <f>VLOOKUP(C546,'PC Despesas'!$R$5:$S$103,2,FALSE)</f>
        <v>-</v>
      </c>
      <c r="E546" s="65">
        <f>SUMIFS(Jan!$I$5:$I$619,Jan!$S$5:$S$619,"Despesa",Jan!$F$5:$F$619,CPagar!$D546,Jan!$J$5:$J$619,"Não Pago")</f>
        <v>0</v>
      </c>
      <c r="F546" s="65">
        <f>SUMIFS(Fev!$I$5:$I$619,Fev!$S$5:$S$619,"Despesa",Fev!$F$5:$F$619,CPagar!$D546,Fev!$J$5:$J$619,"Não Pago")</f>
        <v>0</v>
      </c>
      <c r="G546" s="65">
        <f>SUMIFS(Mar!$I$5:$I$619,Mar!$S$5:$S$619,"Despesa",Mar!$F$5:$F$619,CPagar!$D546,Mar!$J$5:$J$619,"Não Pago")</f>
        <v>0</v>
      </c>
      <c r="H546" s="65">
        <f>SUMIFS(Abr!$I$5:$I$619,Abr!$S$5:$S$619,"Despesa",Abr!$F$5:$F$619,CPagar!$D546,Abr!$J$5:$J$619,"Não Pago")</f>
        <v>0</v>
      </c>
      <c r="I546" s="65">
        <f>SUMIFS(Mai!$I$5:$I$619,Mai!$S$5:$S$619,"Despesa",Mai!$F$5:$F$619,CPagar!$D546,Mai!$J$5:$J$619,"Não Pago")</f>
        <v>0</v>
      </c>
      <c r="J546" s="65">
        <f>SUMIFS(Jun!$I$5:$I$619,Jun!$S$5:$S$619,"Despesa",Jun!$F$5:$F$619,CPagar!$D546,Jun!$J$5:$J$619,"Não Pago")</f>
        <v>0</v>
      </c>
      <c r="K546" s="65">
        <f>SUMIFS(Jul!$I$5:$I$619,Jul!$S$5:$S$619,"Despesa",Jul!$F$5:$F$619,CPagar!$D546,Jul!$J$5:$J$619,"Não Pago")</f>
        <v>0</v>
      </c>
      <c r="L546" s="65">
        <f>SUMIFS(Ago!$I$5:$I$619,Ago!$S$5:$S$619,"Despesa",Ago!$F$5:$F$619,CPagar!$D546,Ago!$J$5:$J$619,"Não Pago")</f>
        <v>0</v>
      </c>
      <c r="M546" s="65">
        <f>SUMIFS(Set!$I$5:$I$619,Set!$S$5:$S$619,"Despesa",Set!$F$5:$F$619,CPagar!$D546,Set!$J$5:$J$619,"Não Pago")</f>
        <v>0</v>
      </c>
      <c r="N546" s="65">
        <f>SUMIFS(Out!$I$5:$I$619,Out!$S$5:$S$619,"Despesa",Out!$F$5:$F$619,CPagar!$D546,Out!$J$5:$J$619,"Não Pago")</f>
        <v>0</v>
      </c>
      <c r="O546" s="65">
        <f>SUMIFS(Nov!$I$5:$I$619,Nov!$S$5:$S$619,"Despesa",Nov!$F$5:$F$619,CPagar!$D546,Nov!$J$5:$J$619,"Não Pago")</f>
        <v>0</v>
      </c>
      <c r="P546" s="65">
        <f>SUMIFS(Dez!$I$5:$I$619,Dez!$S$5:$S$619,"Despesa",Dez!$F$5:$F$619,CPagar!$D546,Dez!$J$5:$J$619,"Não Pago")</f>
        <v>0</v>
      </c>
      <c r="Q546" s="62">
        <f t="shared" si="72"/>
        <v>0</v>
      </c>
    </row>
    <row r="547" spans="3:17" ht="28.5" customHeight="1" thickTop="1" thickBot="1" x14ac:dyDescent="0.25">
      <c r="C547" s="45" t="str">
        <f>'PC Despesas'!R42</f>
        <v>5.6.38</v>
      </c>
      <c r="D547" s="46" t="str">
        <f>VLOOKUP(C547,'PC Despesas'!$R$5:$S$103,2,FALSE)</f>
        <v>-</v>
      </c>
      <c r="E547" s="65">
        <f>SUMIFS(Jan!$I$5:$I$619,Jan!$S$5:$S$619,"Despesa",Jan!$F$5:$F$619,CPagar!$D547,Jan!$J$5:$J$619,"Não Pago")</f>
        <v>0</v>
      </c>
      <c r="F547" s="65">
        <f>SUMIFS(Fev!$I$5:$I$619,Fev!$S$5:$S$619,"Despesa",Fev!$F$5:$F$619,CPagar!$D547,Fev!$J$5:$J$619,"Não Pago")</f>
        <v>0</v>
      </c>
      <c r="G547" s="65">
        <f>SUMIFS(Mar!$I$5:$I$619,Mar!$S$5:$S$619,"Despesa",Mar!$F$5:$F$619,CPagar!$D547,Mar!$J$5:$J$619,"Não Pago")</f>
        <v>0</v>
      </c>
      <c r="H547" s="65">
        <f>SUMIFS(Abr!$I$5:$I$619,Abr!$S$5:$S$619,"Despesa",Abr!$F$5:$F$619,CPagar!$D547,Abr!$J$5:$J$619,"Não Pago")</f>
        <v>0</v>
      </c>
      <c r="I547" s="65">
        <f>SUMIFS(Mai!$I$5:$I$619,Mai!$S$5:$S$619,"Despesa",Mai!$F$5:$F$619,CPagar!$D547,Mai!$J$5:$J$619,"Não Pago")</f>
        <v>0</v>
      </c>
      <c r="J547" s="65">
        <f>SUMIFS(Jun!$I$5:$I$619,Jun!$S$5:$S$619,"Despesa",Jun!$F$5:$F$619,CPagar!$D547,Jun!$J$5:$J$619,"Não Pago")</f>
        <v>0</v>
      </c>
      <c r="K547" s="65">
        <f>SUMIFS(Jul!$I$5:$I$619,Jul!$S$5:$S$619,"Despesa",Jul!$F$5:$F$619,CPagar!$D547,Jul!$J$5:$J$619,"Não Pago")</f>
        <v>0</v>
      </c>
      <c r="L547" s="65">
        <f>SUMIFS(Ago!$I$5:$I$619,Ago!$S$5:$S$619,"Despesa",Ago!$F$5:$F$619,CPagar!$D547,Ago!$J$5:$J$619,"Não Pago")</f>
        <v>0</v>
      </c>
      <c r="M547" s="65">
        <f>SUMIFS(Set!$I$5:$I$619,Set!$S$5:$S$619,"Despesa",Set!$F$5:$F$619,CPagar!$D547,Set!$J$5:$J$619,"Não Pago")</f>
        <v>0</v>
      </c>
      <c r="N547" s="65">
        <f>SUMIFS(Out!$I$5:$I$619,Out!$S$5:$S$619,"Despesa",Out!$F$5:$F$619,CPagar!$D547,Out!$J$5:$J$619,"Não Pago")</f>
        <v>0</v>
      </c>
      <c r="O547" s="65">
        <f>SUMIFS(Nov!$I$5:$I$619,Nov!$S$5:$S$619,"Despesa",Nov!$F$5:$F$619,CPagar!$D547,Nov!$J$5:$J$619,"Não Pago")</f>
        <v>0</v>
      </c>
      <c r="P547" s="65">
        <f>SUMIFS(Dez!$I$5:$I$619,Dez!$S$5:$S$619,"Despesa",Dez!$F$5:$F$619,CPagar!$D547,Dez!$J$5:$J$619,"Não Pago")</f>
        <v>0</v>
      </c>
      <c r="Q547" s="62">
        <f t="shared" si="72"/>
        <v>0</v>
      </c>
    </row>
    <row r="548" spans="3:17" ht="28.5" customHeight="1" thickTop="1" thickBot="1" x14ac:dyDescent="0.25">
      <c r="C548" s="45" t="str">
        <f>'PC Despesas'!R43</f>
        <v>5.6.39</v>
      </c>
      <c r="D548" s="46" t="str">
        <f>VLOOKUP(C548,'PC Despesas'!$R$5:$S$103,2,FALSE)</f>
        <v>-</v>
      </c>
      <c r="E548" s="65">
        <f>SUMIFS(Jan!$I$5:$I$619,Jan!$S$5:$S$619,"Despesa",Jan!$F$5:$F$619,CPagar!$D548,Jan!$J$5:$J$619,"Não Pago")</f>
        <v>0</v>
      </c>
      <c r="F548" s="65">
        <f>SUMIFS(Fev!$I$5:$I$619,Fev!$S$5:$S$619,"Despesa",Fev!$F$5:$F$619,CPagar!$D548,Fev!$J$5:$J$619,"Não Pago")</f>
        <v>0</v>
      </c>
      <c r="G548" s="65">
        <f>SUMIFS(Mar!$I$5:$I$619,Mar!$S$5:$S$619,"Despesa",Mar!$F$5:$F$619,CPagar!$D548,Mar!$J$5:$J$619,"Não Pago")</f>
        <v>0</v>
      </c>
      <c r="H548" s="65">
        <f>SUMIFS(Abr!$I$5:$I$619,Abr!$S$5:$S$619,"Despesa",Abr!$F$5:$F$619,CPagar!$D548,Abr!$J$5:$J$619,"Não Pago")</f>
        <v>0</v>
      </c>
      <c r="I548" s="65">
        <f>SUMIFS(Mai!$I$5:$I$619,Mai!$S$5:$S$619,"Despesa",Mai!$F$5:$F$619,CPagar!$D548,Mai!$J$5:$J$619,"Não Pago")</f>
        <v>0</v>
      </c>
      <c r="J548" s="65">
        <f>SUMIFS(Jun!$I$5:$I$619,Jun!$S$5:$S$619,"Despesa",Jun!$F$5:$F$619,CPagar!$D548,Jun!$J$5:$J$619,"Não Pago")</f>
        <v>0</v>
      </c>
      <c r="K548" s="65">
        <f>SUMIFS(Jul!$I$5:$I$619,Jul!$S$5:$S$619,"Despesa",Jul!$F$5:$F$619,CPagar!$D548,Jul!$J$5:$J$619,"Não Pago")</f>
        <v>0</v>
      </c>
      <c r="L548" s="65">
        <f>SUMIFS(Ago!$I$5:$I$619,Ago!$S$5:$S$619,"Despesa",Ago!$F$5:$F$619,CPagar!$D548,Ago!$J$5:$J$619,"Não Pago")</f>
        <v>0</v>
      </c>
      <c r="M548" s="65">
        <f>SUMIFS(Set!$I$5:$I$619,Set!$S$5:$S$619,"Despesa",Set!$F$5:$F$619,CPagar!$D548,Set!$J$5:$J$619,"Não Pago")</f>
        <v>0</v>
      </c>
      <c r="N548" s="65">
        <f>SUMIFS(Out!$I$5:$I$619,Out!$S$5:$S$619,"Despesa",Out!$F$5:$F$619,CPagar!$D548,Out!$J$5:$J$619,"Não Pago")</f>
        <v>0</v>
      </c>
      <c r="O548" s="65">
        <f>SUMIFS(Nov!$I$5:$I$619,Nov!$S$5:$S$619,"Despesa",Nov!$F$5:$F$619,CPagar!$D548,Nov!$J$5:$J$619,"Não Pago")</f>
        <v>0</v>
      </c>
      <c r="P548" s="65">
        <f>SUMIFS(Dez!$I$5:$I$619,Dez!$S$5:$S$619,"Despesa",Dez!$F$5:$F$619,CPagar!$D548,Dez!$J$5:$J$619,"Não Pago")</f>
        <v>0</v>
      </c>
      <c r="Q548" s="62">
        <f t="shared" si="72"/>
        <v>0</v>
      </c>
    </row>
    <row r="549" spans="3:17" ht="28.5" customHeight="1" thickTop="1" thickBot="1" x14ac:dyDescent="0.25">
      <c r="C549" s="45" t="str">
        <f>'PC Despesas'!R44</f>
        <v>5.6.40</v>
      </c>
      <c r="D549" s="46" t="str">
        <f>VLOOKUP(C549,'PC Despesas'!$R$5:$S$103,2,FALSE)</f>
        <v>-</v>
      </c>
      <c r="E549" s="65">
        <f>SUMIFS(Jan!$I$5:$I$619,Jan!$S$5:$S$619,"Despesa",Jan!$F$5:$F$619,CPagar!$D549,Jan!$J$5:$J$619,"Não Pago")</f>
        <v>0</v>
      </c>
      <c r="F549" s="65">
        <f>SUMIFS(Fev!$I$5:$I$619,Fev!$S$5:$S$619,"Despesa",Fev!$F$5:$F$619,CPagar!$D549,Fev!$J$5:$J$619,"Não Pago")</f>
        <v>0</v>
      </c>
      <c r="G549" s="65">
        <f>SUMIFS(Mar!$I$5:$I$619,Mar!$S$5:$S$619,"Despesa",Mar!$F$5:$F$619,CPagar!$D549,Mar!$J$5:$J$619,"Não Pago")</f>
        <v>0</v>
      </c>
      <c r="H549" s="65">
        <f>SUMIFS(Abr!$I$5:$I$619,Abr!$S$5:$S$619,"Despesa",Abr!$F$5:$F$619,CPagar!$D549,Abr!$J$5:$J$619,"Não Pago")</f>
        <v>0</v>
      </c>
      <c r="I549" s="65">
        <f>SUMIFS(Mai!$I$5:$I$619,Mai!$S$5:$S$619,"Despesa",Mai!$F$5:$F$619,CPagar!$D549,Mai!$J$5:$J$619,"Não Pago")</f>
        <v>0</v>
      </c>
      <c r="J549" s="65">
        <f>SUMIFS(Jun!$I$5:$I$619,Jun!$S$5:$S$619,"Despesa",Jun!$F$5:$F$619,CPagar!$D549,Jun!$J$5:$J$619,"Não Pago")</f>
        <v>0</v>
      </c>
      <c r="K549" s="65">
        <f>SUMIFS(Jul!$I$5:$I$619,Jul!$S$5:$S$619,"Despesa",Jul!$F$5:$F$619,CPagar!$D549,Jul!$J$5:$J$619,"Não Pago")</f>
        <v>0</v>
      </c>
      <c r="L549" s="65">
        <f>SUMIFS(Ago!$I$5:$I$619,Ago!$S$5:$S$619,"Despesa",Ago!$F$5:$F$619,CPagar!$D549,Ago!$J$5:$J$619,"Não Pago")</f>
        <v>0</v>
      </c>
      <c r="M549" s="65">
        <f>SUMIFS(Set!$I$5:$I$619,Set!$S$5:$S$619,"Despesa",Set!$F$5:$F$619,CPagar!$D549,Set!$J$5:$J$619,"Não Pago")</f>
        <v>0</v>
      </c>
      <c r="N549" s="65">
        <f>SUMIFS(Out!$I$5:$I$619,Out!$S$5:$S$619,"Despesa",Out!$F$5:$F$619,CPagar!$D549,Out!$J$5:$J$619,"Não Pago")</f>
        <v>0</v>
      </c>
      <c r="O549" s="65">
        <f>SUMIFS(Nov!$I$5:$I$619,Nov!$S$5:$S$619,"Despesa",Nov!$F$5:$F$619,CPagar!$D549,Nov!$J$5:$J$619,"Não Pago")</f>
        <v>0</v>
      </c>
      <c r="P549" s="65">
        <f>SUMIFS(Dez!$I$5:$I$619,Dez!$S$5:$S$619,"Despesa",Dez!$F$5:$F$619,CPagar!$D549,Dez!$J$5:$J$619,"Não Pago")</f>
        <v>0</v>
      </c>
      <c r="Q549" s="62">
        <f t="shared" si="72"/>
        <v>0</v>
      </c>
    </row>
    <row r="550" spans="3:17" ht="28.5" customHeight="1" thickTop="1" thickBot="1" x14ac:dyDescent="0.25">
      <c r="C550" s="45" t="str">
        <f>'PC Despesas'!R45</f>
        <v>5.6.41</v>
      </c>
      <c r="D550" s="46" t="str">
        <f>VLOOKUP(C550,'PC Despesas'!$R$5:$S$103,2,FALSE)</f>
        <v>-</v>
      </c>
      <c r="E550" s="65">
        <f>SUMIFS(Jan!$I$5:$I$619,Jan!$S$5:$S$619,"Despesa",Jan!$F$5:$F$619,CPagar!$D550,Jan!$J$5:$J$619,"Não Pago")</f>
        <v>0</v>
      </c>
      <c r="F550" s="65">
        <f>SUMIFS(Fev!$I$5:$I$619,Fev!$S$5:$S$619,"Despesa",Fev!$F$5:$F$619,CPagar!$D550,Fev!$J$5:$J$619,"Não Pago")</f>
        <v>0</v>
      </c>
      <c r="G550" s="65">
        <f>SUMIFS(Mar!$I$5:$I$619,Mar!$S$5:$S$619,"Despesa",Mar!$F$5:$F$619,CPagar!$D550,Mar!$J$5:$J$619,"Não Pago")</f>
        <v>0</v>
      </c>
      <c r="H550" s="65">
        <f>SUMIFS(Abr!$I$5:$I$619,Abr!$S$5:$S$619,"Despesa",Abr!$F$5:$F$619,CPagar!$D550,Abr!$J$5:$J$619,"Não Pago")</f>
        <v>0</v>
      </c>
      <c r="I550" s="65">
        <f>SUMIFS(Mai!$I$5:$I$619,Mai!$S$5:$S$619,"Despesa",Mai!$F$5:$F$619,CPagar!$D550,Mai!$J$5:$J$619,"Não Pago")</f>
        <v>0</v>
      </c>
      <c r="J550" s="65">
        <f>SUMIFS(Jun!$I$5:$I$619,Jun!$S$5:$S$619,"Despesa",Jun!$F$5:$F$619,CPagar!$D550,Jun!$J$5:$J$619,"Não Pago")</f>
        <v>0</v>
      </c>
      <c r="K550" s="65">
        <f>SUMIFS(Jul!$I$5:$I$619,Jul!$S$5:$S$619,"Despesa",Jul!$F$5:$F$619,CPagar!$D550,Jul!$J$5:$J$619,"Não Pago")</f>
        <v>0</v>
      </c>
      <c r="L550" s="65">
        <f>SUMIFS(Ago!$I$5:$I$619,Ago!$S$5:$S$619,"Despesa",Ago!$F$5:$F$619,CPagar!$D550,Ago!$J$5:$J$619,"Não Pago")</f>
        <v>0</v>
      </c>
      <c r="M550" s="65">
        <f>SUMIFS(Set!$I$5:$I$619,Set!$S$5:$S$619,"Despesa",Set!$F$5:$F$619,CPagar!$D550,Set!$J$5:$J$619,"Não Pago")</f>
        <v>0</v>
      </c>
      <c r="N550" s="65">
        <f>SUMIFS(Out!$I$5:$I$619,Out!$S$5:$S$619,"Despesa",Out!$F$5:$F$619,CPagar!$D550,Out!$J$5:$J$619,"Não Pago")</f>
        <v>0</v>
      </c>
      <c r="O550" s="65">
        <f>SUMIFS(Nov!$I$5:$I$619,Nov!$S$5:$S$619,"Despesa",Nov!$F$5:$F$619,CPagar!$D550,Nov!$J$5:$J$619,"Não Pago")</f>
        <v>0</v>
      </c>
      <c r="P550" s="65">
        <f>SUMIFS(Dez!$I$5:$I$619,Dez!$S$5:$S$619,"Despesa",Dez!$F$5:$F$619,CPagar!$D550,Dez!$J$5:$J$619,"Não Pago")</f>
        <v>0</v>
      </c>
      <c r="Q550" s="62">
        <f t="shared" si="72"/>
        <v>0</v>
      </c>
    </row>
    <row r="551" spans="3:17" ht="28.5" customHeight="1" thickTop="1" thickBot="1" x14ac:dyDescent="0.25">
      <c r="C551" s="45" t="str">
        <f>'PC Despesas'!R46</f>
        <v>5.6.42</v>
      </c>
      <c r="D551" s="46" t="str">
        <f>VLOOKUP(C551,'PC Despesas'!$R$5:$S$103,2,FALSE)</f>
        <v>-</v>
      </c>
      <c r="E551" s="65">
        <f>SUMIFS(Jan!$I$5:$I$619,Jan!$S$5:$S$619,"Despesa",Jan!$F$5:$F$619,CPagar!$D551,Jan!$J$5:$J$619,"Não Pago")</f>
        <v>0</v>
      </c>
      <c r="F551" s="65">
        <f>SUMIFS(Fev!$I$5:$I$619,Fev!$S$5:$S$619,"Despesa",Fev!$F$5:$F$619,CPagar!$D551,Fev!$J$5:$J$619,"Não Pago")</f>
        <v>0</v>
      </c>
      <c r="G551" s="65">
        <f>SUMIFS(Mar!$I$5:$I$619,Mar!$S$5:$S$619,"Despesa",Mar!$F$5:$F$619,CPagar!$D551,Mar!$J$5:$J$619,"Não Pago")</f>
        <v>0</v>
      </c>
      <c r="H551" s="65">
        <f>SUMIFS(Abr!$I$5:$I$619,Abr!$S$5:$S$619,"Despesa",Abr!$F$5:$F$619,CPagar!$D551,Abr!$J$5:$J$619,"Não Pago")</f>
        <v>0</v>
      </c>
      <c r="I551" s="65">
        <f>SUMIFS(Mai!$I$5:$I$619,Mai!$S$5:$S$619,"Despesa",Mai!$F$5:$F$619,CPagar!$D551,Mai!$J$5:$J$619,"Não Pago")</f>
        <v>0</v>
      </c>
      <c r="J551" s="65">
        <f>SUMIFS(Jun!$I$5:$I$619,Jun!$S$5:$S$619,"Despesa",Jun!$F$5:$F$619,CPagar!$D551,Jun!$J$5:$J$619,"Não Pago")</f>
        <v>0</v>
      </c>
      <c r="K551" s="65">
        <f>SUMIFS(Jul!$I$5:$I$619,Jul!$S$5:$S$619,"Despesa",Jul!$F$5:$F$619,CPagar!$D551,Jul!$J$5:$J$619,"Não Pago")</f>
        <v>0</v>
      </c>
      <c r="L551" s="65">
        <f>SUMIFS(Ago!$I$5:$I$619,Ago!$S$5:$S$619,"Despesa",Ago!$F$5:$F$619,CPagar!$D551,Ago!$J$5:$J$619,"Não Pago")</f>
        <v>0</v>
      </c>
      <c r="M551" s="65">
        <f>SUMIFS(Set!$I$5:$I$619,Set!$S$5:$S$619,"Despesa",Set!$F$5:$F$619,CPagar!$D551,Set!$J$5:$J$619,"Não Pago")</f>
        <v>0</v>
      </c>
      <c r="N551" s="65">
        <f>SUMIFS(Out!$I$5:$I$619,Out!$S$5:$S$619,"Despesa",Out!$F$5:$F$619,CPagar!$D551,Out!$J$5:$J$619,"Não Pago")</f>
        <v>0</v>
      </c>
      <c r="O551" s="65">
        <f>SUMIFS(Nov!$I$5:$I$619,Nov!$S$5:$S$619,"Despesa",Nov!$F$5:$F$619,CPagar!$D551,Nov!$J$5:$J$619,"Não Pago")</f>
        <v>0</v>
      </c>
      <c r="P551" s="65">
        <f>SUMIFS(Dez!$I$5:$I$619,Dez!$S$5:$S$619,"Despesa",Dez!$F$5:$F$619,CPagar!$D551,Dez!$J$5:$J$619,"Não Pago")</f>
        <v>0</v>
      </c>
      <c r="Q551" s="62">
        <f t="shared" si="72"/>
        <v>0</v>
      </c>
    </row>
    <row r="552" spans="3:17" ht="28.5" customHeight="1" thickTop="1" thickBot="1" x14ac:dyDescent="0.25">
      <c r="C552" s="45" t="str">
        <f>'PC Despesas'!R47</f>
        <v>5.6.43</v>
      </c>
      <c r="D552" s="46" t="str">
        <f>VLOOKUP(C552,'PC Despesas'!$R$5:$S$103,2,FALSE)</f>
        <v>-</v>
      </c>
      <c r="E552" s="65">
        <f>SUMIFS(Jan!$I$5:$I$619,Jan!$S$5:$S$619,"Despesa",Jan!$F$5:$F$619,CPagar!$D552,Jan!$J$5:$J$619,"Não Pago")</f>
        <v>0</v>
      </c>
      <c r="F552" s="65">
        <f>SUMIFS(Fev!$I$5:$I$619,Fev!$S$5:$S$619,"Despesa",Fev!$F$5:$F$619,CPagar!$D552,Fev!$J$5:$J$619,"Não Pago")</f>
        <v>0</v>
      </c>
      <c r="G552" s="65">
        <f>SUMIFS(Mar!$I$5:$I$619,Mar!$S$5:$S$619,"Despesa",Mar!$F$5:$F$619,CPagar!$D552,Mar!$J$5:$J$619,"Não Pago")</f>
        <v>0</v>
      </c>
      <c r="H552" s="65">
        <f>SUMIFS(Abr!$I$5:$I$619,Abr!$S$5:$S$619,"Despesa",Abr!$F$5:$F$619,CPagar!$D552,Abr!$J$5:$J$619,"Não Pago")</f>
        <v>0</v>
      </c>
      <c r="I552" s="65">
        <f>SUMIFS(Mai!$I$5:$I$619,Mai!$S$5:$S$619,"Despesa",Mai!$F$5:$F$619,CPagar!$D552,Mai!$J$5:$J$619,"Não Pago")</f>
        <v>0</v>
      </c>
      <c r="J552" s="65">
        <f>SUMIFS(Jun!$I$5:$I$619,Jun!$S$5:$S$619,"Despesa",Jun!$F$5:$F$619,CPagar!$D552,Jun!$J$5:$J$619,"Não Pago")</f>
        <v>0</v>
      </c>
      <c r="K552" s="65">
        <f>SUMIFS(Jul!$I$5:$I$619,Jul!$S$5:$S$619,"Despesa",Jul!$F$5:$F$619,CPagar!$D552,Jul!$J$5:$J$619,"Não Pago")</f>
        <v>0</v>
      </c>
      <c r="L552" s="65">
        <f>SUMIFS(Ago!$I$5:$I$619,Ago!$S$5:$S$619,"Despesa",Ago!$F$5:$F$619,CPagar!$D552,Ago!$J$5:$J$619,"Não Pago")</f>
        <v>0</v>
      </c>
      <c r="M552" s="65">
        <f>SUMIFS(Set!$I$5:$I$619,Set!$S$5:$S$619,"Despesa",Set!$F$5:$F$619,CPagar!$D552,Set!$J$5:$J$619,"Não Pago")</f>
        <v>0</v>
      </c>
      <c r="N552" s="65">
        <f>SUMIFS(Out!$I$5:$I$619,Out!$S$5:$S$619,"Despesa",Out!$F$5:$F$619,CPagar!$D552,Out!$J$5:$J$619,"Não Pago")</f>
        <v>0</v>
      </c>
      <c r="O552" s="65">
        <f>SUMIFS(Nov!$I$5:$I$619,Nov!$S$5:$S$619,"Despesa",Nov!$F$5:$F$619,CPagar!$D552,Nov!$J$5:$J$619,"Não Pago")</f>
        <v>0</v>
      </c>
      <c r="P552" s="65">
        <f>SUMIFS(Dez!$I$5:$I$619,Dez!$S$5:$S$619,"Despesa",Dez!$F$5:$F$619,CPagar!$D552,Dez!$J$5:$J$619,"Não Pago")</f>
        <v>0</v>
      </c>
      <c r="Q552" s="62">
        <f t="shared" si="72"/>
        <v>0</v>
      </c>
    </row>
    <row r="553" spans="3:17" ht="28.5" customHeight="1" thickTop="1" thickBot="1" x14ac:dyDescent="0.25">
      <c r="C553" s="45" t="str">
        <f>'PC Despesas'!R48</f>
        <v>5.6.44</v>
      </c>
      <c r="D553" s="46" t="str">
        <f>VLOOKUP(C553,'PC Despesas'!$R$5:$S$103,2,FALSE)</f>
        <v>-</v>
      </c>
      <c r="E553" s="65">
        <f>SUMIFS(Jan!$I$5:$I$619,Jan!$S$5:$S$619,"Despesa",Jan!$F$5:$F$619,CPagar!$D553,Jan!$J$5:$J$619,"Não Pago")</f>
        <v>0</v>
      </c>
      <c r="F553" s="65">
        <f>SUMIFS(Fev!$I$5:$I$619,Fev!$S$5:$S$619,"Despesa",Fev!$F$5:$F$619,CPagar!$D553,Fev!$J$5:$J$619,"Não Pago")</f>
        <v>0</v>
      </c>
      <c r="G553" s="65">
        <f>SUMIFS(Mar!$I$5:$I$619,Mar!$S$5:$S$619,"Despesa",Mar!$F$5:$F$619,CPagar!$D553,Mar!$J$5:$J$619,"Não Pago")</f>
        <v>0</v>
      </c>
      <c r="H553" s="65">
        <f>SUMIFS(Abr!$I$5:$I$619,Abr!$S$5:$S$619,"Despesa",Abr!$F$5:$F$619,CPagar!$D553,Abr!$J$5:$J$619,"Não Pago")</f>
        <v>0</v>
      </c>
      <c r="I553" s="65">
        <f>SUMIFS(Mai!$I$5:$I$619,Mai!$S$5:$S$619,"Despesa",Mai!$F$5:$F$619,CPagar!$D553,Mai!$J$5:$J$619,"Não Pago")</f>
        <v>0</v>
      </c>
      <c r="J553" s="65">
        <f>SUMIFS(Jun!$I$5:$I$619,Jun!$S$5:$S$619,"Despesa",Jun!$F$5:$F$619,CPagar!$D553,Jun!$J$5:$J$619,"Não Pago")</f>
        <v>0</v>
      </c>
      <c r="K553" s="65">
        <f>SUMIFS(Jul!$I$5:$I$619,Jul!$S$5:$S$619,"Despesa",Jul!$F$5:$F$619,CPagar!$D553,Jul!$J$5:$J$619,"Não Pago")</f>
        <v>0</v>
      </c>
      <c r="L553" s="65">
        <f>SUMIFS(Ago!$I$5:$I$619,Ago!$S$5:$S$619,"Despesa",Ago!$F$5:$F$619,CPagar!$D553,Ago!$J$5:$J$619,"Não Pago")</f>
        <v>0</v>
      </c>
      <c r="M553" s="65">
        <f>SUMIFS(Set!$I$5:$I$619,Set!$S$5:$S$619,"Despesa",Set!$F$5:$F$619,CPagar!$D553,Set!$J$5:$J$619,"Não Pago")</f>
        <v>0</v>
      </c>
      <c r="N553" s="65">
        <f>SUMIFS(Out!$I$5:$I$619,Out!$S$5:$S$619,"Despesa",Out!$F$5:$F$619,CPagar!$D553,Out!$J$5:$J$619,"Não Pago")</f>
        <v>0</v>
      </c>
      <c r="O553" s="65">
        <f>SUMIFS(Nov!$I$5:$I$619,Nov!$S$5:$S$619,"Despesa",Nov!$F$5:$F$619,CPagar!$D553,Nov!$J$5:$J$619,"Não Pago")</f>
        <v>0</v>
      </c>
      <c r="P553" s="65">
        <f>SUMIFS(Dez!$I$5:$I$619,Dez!$S$5:$S$619,"Despesa",Dez!$F$5:$F$619,CPagar!$D553,Dez!$J$5:$J$619,"Não Pago")</f>
        <v>0</v>
      </c>
      <c r="Q553" s="62">
        <f t="shared" si="72"/>
        <v>0</v>
      </c>
    </row>
    <row r="554" spans="3:17" ht="28.5" customHeight="1" thickTop="1" thickBot="1" x14ac:dyDescent="0.25">
      <c r="C554" s="45" t="str">
        <f>'PC Despesas'!R49</f>
        <v>5.6.45</v>
      </c>
      <c r="D554" s="46" t="str">
        <f>VLOOKUP(C554,'PC Despesas'!$R$5:$S$103,2,FALSE)</f>
        <v>-</v>
      </c>
      <c r="E554" s="65">
        <f>SUMIFS(Jan!$I$5:$I$619,Jan!$S$5:$S$619,"Despesa",Jan!$F$5:$F$619,CPagar!$D554,Jan!$J$5:$J$619,"Não Pago")</f>
        <v>0</v>
      </c>
      <c r="F554" s="65">
        <f>SUMIFS(Fev!$I$5:$I$619,Fev!$S$5:$S$619,"Despesa",Fev!$F$5:$F$619,CPagar!$D554,Fev!$J$5:$J$619,"Não Pago")</f>
        <v>0</v>
      </c>
      <c r="G554" s="65">
        <f>SUMIFS(Mar!$I$5:$I$619,Mar!$S$5:$S$619,"Despesa",Mar!$F$5:$F$619,CPagar!$D554,Mar!$J$5:$J$619,"Não Pago")</f>
        <v>0</v>
      </c>
      <c r="H554" s="65">
        <f>SUMIFS(Abr!$I$5:$I$619,Abr!$S$5:$S$619,"Despesa",Abr!$F$5:$F$619,CPagar!$D554,Abr!$J$5:$J$619,"Não Pago")</f>
        <v>0</v>
      </c>
      <c r="I554" s="65">
        <f>SUMIFS(Mai!$I$5:$I$619,Mai!$S$5:$S$619,"Despesa",Mai!$F$5:$F$619,CPagar!$D554,Mai!$J$5:$J$619,"Não Pago")</f>
        <v>0</v>
      </c>
      <c r="J554" s="65">
        <f>SUMIFS(Jun!$I$5:$I$619,Jun!$S$5:$S$619,"Despesa",Jun!$F$5:$F$619,CPagar!$D554,Jun!$J$5:$J$619,"Não Pago")</f>
        <v>0</v>
      </c>
      <c r="K554" s="65">
        <f>SUMIFS(Jul!$I$5:$I$619,Jul!$S$5:$S$619,"Despesa",Jul!$F$5:$F$619,CPagar!$D554,Jul!$J$5:$J$619,"Não Pago")</f>
        <v>0</v>
      </c>
      <c r="L554" s="65">
        <f>SUMIFS(Ago!$I$5:$I$619,Ago!$S$5:$S$619,"Despesa",Ago!$F$5:$F$619,CPagar!$D554,Ago!$J$5:$J$619,"Não Pago")</f>
        <v>0</v>
      </c>
      <c r="M554" s="65">
        <f>SUMIFS(Set!$I$5:$I$619,Set!$S$5:$S$619,"Despesa",Set!$F$5:$F$619,CPagar!$D554,Set!$J$5:$J$619,"Não Pago")</f>
        <v>0</v>
      </c>
      <c r="N554" s="65">
        <f>SUMIFS(Out!$I$5:$I$619,Out!$S$5:$S$619,"Despesa",Out!$F$5:$F$619,CPagar!$D554,Out!$J$5:$J$619,"Não Pago")</f>
        <v>0</v>
      </c>
      <c r="O554" s="65">
        <f>SUMIFS(Nov!$I$5:$I$619,Nov!$S$5:$S$619,"Despesa",Nov!$F$5:$F$619,CPagar!$D554,Nov!$J$5:$J$619,"Não Pago")</f>
        <v>0</v>
      </c>
      <c r="P554" s="65">
        <f>SUMIFS(Dez!$I$5:$I$619,Dez!$S$5:$S$619,"Despesa",Dez!$F$5:$F$619,CPagar!$D554,Dez!$J$5:$J$619,"Não Pago")</f>
        <v>0</v>
      </c>
      <c r="Q554" s="62">
        <f t="shared" si="72"/>
        <v>0</v>
      </c>
    </row>
    <row r="555" spans="3:17" ht="28.5" customHeight="1" thickTop="1" thickBot="1" x14ac:dyDescent="0.25">
      <c r="C555" s="45" t="str">
        <f>'PC Despesas'!R50</f>
        <v>5.6.46</v>
      </c>
      <c r="D555" s="46" t="str">
        <f>VLOOKUP(C555,'PC Despesas'!$R$5:$S$103,2,FALSE)</f>
        <v>-</v>
      </c>
      <c r="E555" s="65">
        <f>SUMIFS(Jan!$I$5:$I$619,Jan!$S$5:$S$619,"Despesa",Jan!$F$5:$F$619,CPagar!$D555,Jan!$J$5:$J$619,"Não Pago")</f>
        <v>0</v>
      </c>
      <c r="F555" s="65">
        <f>SUMIFS(Fev!$I$5:$I$619,Fev!$S$5:$S$619,"Despesa",Fev!$F$5:$F$619,CPagar!$D555,Fev!$J$5:$J$619,"Não Pago")</f>
        <v>0</v>
      </c>
      <c r="G555" s="65">
        <f>SUMIFS(Mar!$I$5:$I$619,Mar!$S$5:$S$619,"Despesa",Mar!$F$5:$F$619,CPagar!$D555,Mar!$J$5:$J$619,"Não Pago")</f>
        <v>0</v>
      </c>
      <c r="H555" s="65">
        <f>SUMIFS(Abr!$I$5:$I$619,Abr!$S$5:$S$619,"Despesa",Abr!$F$5:$F$619,CPagar!$D555,Abr!$J$5:$J$619,"Não Pago")</f>
        <v>0</v>
      </c>
      <c r="I555" s="65">
        <f>SUMIFS(Mai!$I$5:$I$619,Mai!$S$5:$S$619,"Despesa",Mai!$F$5:$F$619,CPagar!$D555,Mai!$J$5:$J$619,"Não Pago")</f>
        <v>0</v>
      </c>
      <c r="J555" s="65">
        <f>SUMIFS(Jun!$I$5:$I$619,Jun!$S$5:$S$619,"Despesa",Jun!$F$5:$F$619,CPagar!$D555,Jun!$J$5:$J$619,"Não Pago")</f>
        <v>0</v>
      </c>
      <c r="K555" s="65">
        <f>SUMIFS(Jul!$I$5:$I$619,Jul!$S$5:$S$619,"Despesa",Jul!$F$5:$F$619,CPagar!$D555,Jul!$J$5:$J$619,"Não Pago")</f>
        <v>0</v>
      </c>
      <c r="L555" s="65">
        <f>SUMIFS(Ago!$I$5:$I$619,Ago!$S$5:$S$619,"Despesa",Ago!$F$5:$F$619,CPagar!$D555,Ago!$J$5:$J$619,"Não Pago")</f>
        <v>0</v>
      </c>
      <c r="M555" s="65">
        <f>SUMIFS(Set!$I$5:$I$619,Set!$S$5:$S$619,"Despesa",Set!$F$5:$F$619,CPagar!$D555,Set!$J$5:$J$619,"Não Pago")</f>
        <v>0</v>
      </c>
      <c r="N555" s="65">
        <f>SUMIFS(Out!$I$5:$I$619,Out!$S$5:$S$619,"Despesa",Out!$F$5:$F$619,CPagar!$D555,Out!$J$5:$J$619,"Não Pago")</f>
        <v>0</v>
      </c>
      <c r="O555" s="65">
        <f>SUMIFS(Nov!$I$5:$I$619,Nov!$S$5:$S$619,"Despesa",Nov!$F$5:$F$619,CPagar!$D555,Nov!$J$5:$J$619,"Não Pago")</f>
        <v>0</v>
      </c>
      <c r="P555" s="65">
        <f>SUMIFS(Dez!$I$5:$I$619,Dez!$S$5:$S$619,"Despesa",Dez!$F$5:$F$619,CPagar!$D555,Dez!$J$5:$J$619,"Não Pago")</f>
        <v>0</v>
      </c>
      <c r="Q555" s="62">
        <f t="shared" si="72"/>
        <v>0</v>
      </c>
    </row>
    <row r="556" spans="3:17" ht="28.5" customHeight="1" thickTop="1" thickBot="1" x14ac:dyDescent="0.25">
      <c r="C556" s="45" t="str">
        <f>'PC Despesas'!R51</f>
        <v>5.6.47</v>
      </c>
      <c r="D556" s="46" t="str">
        <f>VLOOKUP(C556,'PC Despesas'!$R$5:$S$103,2,FALSE)</f>
        <v>-</v>
      </c>
      <c r="E556" s="65">
        <f>SUMIFS(Jan!$I$5:$I$619,Jan!$S$5:$S$619,"Despesa",Jan!$F$5:$F$619,CPagar!$D556,Jan!$J$5:$J$619,"Não Pago")</f>
        <v>0</v>
      </c>
      <c r="F556" s="65">
        <f>SUMIFS(Fev!$I$5:$I$619,Fev!$S$5:$S$619,"Despesa",Fev!$F$5:$F$619,CPagar!$D556,Fev!$J$5:$J$619,"Não Pago")</f>
        <v>0</v>
      </c>
      <c r="G556" s="65">
        <f>SUMIFS(Mar!$I$5:$I$619,Mar!$S$5:$S$619,"Despesa",Mar!$F$5:$F$619,CPagar!$D556,Mar!$J$5:$J$619,"Não Pago")</f>
        <v>0</v>
      </c>
      <c r="H556" s="65">
        <f>SUMIFS(Abr!$I$5:$I$619,Abr!$S$5:$S$619,"Despesa",Abr!$F$5:$F$619,CPagar!$D556,Abr!$J$5:$J$619,"Não Pago")</f>
        <v>0</v>
      </c>
      <c r="I556" s="65">
        <f>SUMIFS(Mai!$I$5:$I$619,Mai!$S$5:$S$619,"Despesa",Mai!$F$5:$F$619,CPagar!$D556,Mai!$J$5:$J$619,"Não Pago")</f>
        <v>0</v>
      </c>
      <c r="J556" s="65">
        <f>SUMIFS(Jun!$I$5:$I$619,Jun!$S$5:$S$619,"Despesa",Jun!$F$5:$F$619,CPagar!$D556,Jun!$J$5:$J$619,"Não Pago")</f>
        <v>0</v>
      </c>
      <c r="K556" s="65">
        <f>SUMIFS(Jul!$I$5:$I$619,Jul!$S$5:$S$619,"Despesa",Jul!$F$5:$F$619,CPagar!$D556,Jul!$J$5:$J$619,"Não Pago")</f>
        <v>0</v>
      </c>
      <c r="L556" s="65">
        <f>SUMIFS(Ago!$I$5:$I$619,Ago!$S$5:$S$619,"Despesa",Ago!$F$5:$F$619,CPagar!$D556,Ago!$J$5:$J$619,"Não Pago")</f>
        <v>0</v>
      </c>
      <c r="M556" s="65">
        <f>SUMIFS(Set!$I$5:$I$619,Set!$S$5:$S$619,"Despesa",Set!$F$5:$F$619,CPagar!$D556,Set!$J$5:$J$619,"Não Pago")</f>
        <v>0</v>
      </c>
      <c r="N556" s="65">
        <f>SUMIFS(Out!$I$5:$I$619,Out!$S$5:$S$619,"Despesa",Out!$F$5:$F$619,CPagar!$D556,Out!$J$5:$J$619,"Não Pago")</f>
        <v>0</v>
      </c>
      <c r="O556" s="65">
        <f>SUMIFS(Nov!$I$5:$I$619,Nov!$S$5:$S$619,"Despesa",Nov!$F$5:$F$619,CPagar!$D556,Nov!$J$5:$J$619,"Não Pago")</f>
        <v>0</v>
      </c>
      <c r="P556" s="65">
        <f>SUMIFS(Dez!$I$5:$I$619,Dez!$S$5:$S$619,"Despesa",Dez!$F$5:$F$619,CPagar!$D556,Dez!$J$5:$J$619,"Não Pago")</f>
        <v>0</v>
      </c>
      <c r="Q556" s="62">
        <f t="shared" si="72"/>
        <v>0</v>
      </c>
    </row>
    <row r="557" spans="3:17" ht="28.5" customHeight="1" thickTop="1" thickBot="1" x14ac:dyDescent="0.25">
      <c r="C557" s="45" t="str">
        <f>'PC Despesas'!R52</f>
        <v>5.6.48</v>
      </c>
      <c r="D557" s="46" t="str">
        <f>VLOOKUP(C557,'PC Despesas'!$R$5:$S$103,2,FALSE)</f>
        <v>-</v>
      </c>
      <c r="E557" s="65">
        <f>SUMIFS(Jan!$I$5:$I$619,Jan!$S$5:$S$619,"Despesa",Jan!$F$5:$F$619,CPagar!$D557,Jan!$J$5:$J$619,"Não Pago")</f>
        <v>0</v>
      </c>
      <c r="F557" s="65">
        <f>SUMIFS(Fev!$I$5:$I$619,Fev!$S$5:$S$619,"Despesa",Fev!$F$5:$F$619,CPagar!$D557,Fev!$J$5:$J$619,"Não Pago")</f>
        <v>0</v>
      </c>
      <c r="G557" s="65">
        <f>SUMIFS(Mar!$I$5:$I$619,Mar!$S$5:$S$619,"Despesa",Mar!$F$5:$F$619,CPagar!$D557,Mar!$J$5:$J$619,"Não Pago")</f>
        <v>0</v>
      </c>
      <c r="H557" s="65">
        <f>SUMIFS(Abr!$I$5:$I$619,Abr!$S$5:$S$619,"Despesa",Abr!$F$5:$F$619,CPagar!$D557,Abr!$J$5:$J$619,"Não Pago")</f>
        <v>0</v>
      </c>
      <c r="I557" s="65">
        <f>SUMIFS(Mai!$I$5:$I$619,Mai!$S$5:$S$619,"Despesa",Mai!$F$5:$F$619,CPagar!$D557,Mai!$J$5:$J$619,"Não Pago")</f>
        <v>0</v>
      </c>
      <c r="J557" s="65">
        <f>SUMIFS(Jun!$I$5:$I$619,Jun!$S$5:$S$619,"Despesa",Jun!$F$5:$F$619,CPagar!$D557,Jun!$J$5:$J$619,"Não Pago")</f>
        <v>0</v>
      </c>
      <c r="K557" s="65">
        <f>SUMIFS(Jul!$I$5:$I$619,Jul!$S$5:$S$619,"Despesa",Jul!$F$5:$F$619,CPagar!$D557,Jul!$J$5:$J$619,"Não Pago")</f>
        <v>0</v>
      </c>
      <c r="L557" s="65">
        <f>SUMIFS(Ago!$I$5:$I$619,Ago!$S$5:$S$619,"Despesa",Ago!$F$5:$F$619,CPagar!$D557,Ago!$J$5:$J$619,"Não Pago")</f>
        <v>0</v>
      </c>
      <c r="M557" s="65">
        <f>SUMIFS(Set!$I$5:$I$619,Set!$S$5:$S$619,"Despesa",Set!$F$5:$F$619,CPagar!$D557,Set!$J$5:$J$619,"Não Pago")</f>
        <v>0</v>
      </c>
      <c r="N557" s="65">
        <f>SUMIFS(Out!$I$5:$I$619,Out!$S$5:$S$619,"Despesa",Out!$F$5:$F$619,CPagar!$D557,Out!$J$5:$J$619,"Não Pago")</f>
        <v>0</v>
      </c>
      <c r="O557" s="65">
        <f>SUMIFS(Nov!$I$5:$I$619,Nov!$S$5:$S$619,"Despesa",Nov!$F$5:$F$619,CPagar!$D557,Nov!$J$5:$J$619,"Não Pago")</f>
        <v>0</v>
      </c>
      <c r="P557" s="65">
        <f>SUMIFS(Dez!$I$5:$I$619,Dez!$S$5:$S$619,"Despesa",Dez!$F$5:$F$619,CPagar!$D557,Dez!$J$5:$J$619,"Não Pago")</f>
        <v>0</v>
      </c>
      <c r="Q557" s="62">
        <f t="shared" si="72"/>
        <v>0</v>
      </c>
    </row>
    <row r="558" spans="3:17" ht="28.5" customHeight="1" thickTop="1" thickBot="1" x14ac:dyDescent="0.25">
      <c r="C558" s="45" t="str">
        <f>'PC Despesas'!R53</f>
        <v>5.6.49</v>
      </c>
      <c r="D558" s="46" t="str">
        <f>VLOOKUP(C558,'PC Despesas'!$R$5:$S$103,2,FALSE)</f>
        <v>-</v>
      </c>
      <c r="E558" s="65">
        <f>SUMIFS(Jan!$I$5:$I$619,Jan!$S$5:$S$619,"Despesa",Jan!$F$5:$F$619,CPagar!$D558,Jan!$J$5:$J$619,"Não Pago")</f>
        <v>0</v>
      </c>
      <c r="F558" s="65">
        <f>SUMIFS(Fev!$I$5:$I$619,Fev!$S$5:$S$619,"Despesa",Fev!$F$5:$F$619,CPagar!$D558,Fev!$J$5:$J$619,"Não Pago")</f>
        <v>0</v>
      </c>
      <c r="G558" s="65">
        <f>SUMIFS(Mar!$I$5:$I$619,Mar!$S$5:$S$619,"Despesa",Mar!$F$5:$F$619,CPagar!$D558,Mar!$J$5:$J$619,"Não Pago")</f>
        <v>0</v>
      </c>
      <c r="H558" s="65">
        <f>SUMIFS(Abr!$I$5:$I$619,Abr!$S$5:$S$619,"Despesa",Abr!$F$5:$F$619,CPagar!$D558,Abr!$J$5:$J$619,"Não Pago")</f>
        <v>0</v>
      </c>
      <c r="I558" s="65">
        <f>SUMIFS(Mai!$I$5:$I$619,Mai!$S$5:$S$619,"Despesa",Mai!$F$5:$F$619,CPagar!$D558,Mai!$J$5:$J$619,"Não Pago")</f>
        <v>0</v>
      </c>
      <c r="J558" s="65">
        <f>SUMIFS(Jun!$I$5:$I$619,Jun!$S$5:$S$619,"Despesa",Jun!$F$5:$F$619,CPagar!$D558,Jun!$J$5:$J$619,"Não Pago")</f>
        <v>0</v>
      </c>
      <c r="K558" s="65">
        <f>SUMIFS(Jul!$I$5:$I$619,Jul!$S$5:$S$619,"Despesa",Jul!$F$5:$F$619,CPagar!$D558,Jul!$J$5:$J$619,"Não Pago")</f>
        <v>0</v>
      </c>
      <c r="L558" s="65">
        <f>SUMIFS(Ago!$I$5:$I$619,Ago!$S$5:$S$619,"Despesa",Ago!$F$5:$F$619,CPagar!$D558,Ago!$J$5:$J$619,"Não Pago")</f>
        <v>0</v>
      </c>
      <c r="M558" s="65">
        <f>SUMIFS(Set!$I$5:$I$619,Set!$S$5:$S$619,"Despesa",Set!$F$5:$F$619,CPagar!$D558,Set!$J$5:$J$619,"Não Pago")</f>
        <v>0</v>
      </c>
      <c r="N558" s="65">
        <f>SUMIFS(Out!$I$5:$I$619,Out!$S$5:$S$619,"Despesa",Out!$F$5:$F$619,CPagar!$D558,Out!$J$5:$J$619,"Não Pago")</f>
        <v>0</v>
      </c>
      <c r="O558" s="65">
        <f>SUMIFS(Nov!$I$5:$I$619,Nov!$S$5:$S$619,"Despesa",Nov!$F$5:$F$619,CPagar!$D558,Nov!$J$5:$J$619,"Não Pago")</f>
        <v>0</v>
      </c>
      <c r="P558" s="65">
        <f>SUMIFS(Dez!$I$5:$I$619,Dez!$S$5:$S$619,"Despesa",Dez!$F$5:$F$619,CPagar!$D558,Dez!$J$5:$J$619,"Não Pago")</f>
        <v>0</v>
      </c>
      <c r="Q558" s="62">
        <f t="shared" si="72"/>
        <v>0</v>
      </c>
    </row>
    <row r="559" spans="3:17" ht="28.5" customHeight="1" thickTop="1" thickBot="1" x14ac:dyDescent="0.25">
      <c r="C559" s="45" t="str">
        <f>'PC Despesas'!R54</f>
        <v>5.6.50</v>
      </c>
      <c r="D559" s="46" t="str">
        <f>VLOOKUP(C559,'PC Despesas'!$R$5:$S$103,2,FALSE)</f>
        <v>-</v>
      </c>
      <c r="E559" s="65">
        <f>SUMIFS(Jan!$I$5:$I$619,Jan!$S$5:$S$619,"Despesa",Jan!$F$5:$F$619,CPagar!$D559,Jan!$J$5:$J$619,"Não Pago")</f>
        <v>0</v>
      </c>
      <c r="F559" s="65">
        <f>SUMIFS(Fev!$I$5:$I$619,Fev!$S$5:$S$619,"Despesa",Fev!$F$5:$F$619,CPagar!$D559,Fev!$J$5:$J$619,"Não Pago")</f>
        <v>0</v>
      </c>
      <c r="G559" s="65">
        <f>SUMIFS(Mar!$I$5:$I$619,Mar!$S$5:$S$619,"Despesa",Mar!$F$5:$F$619,CPagar!$D559,Mar!$J$5:$J$619,"Não Pago")</f>
        <v>0</v>
      </c>
      <c r="H559" s="65">
        <f>SUMIFS(Abr!$I$5:$I$619,Abr!$S$5:$S$619,"Despesa",Abr!$F$5:$F$619,CPagar!$D559,Abr!$J$5:$J$619,"Não Pago")</f>
        <v>0</v>
      </c>
      <c r="I559" s="65">
        <f>SUMIFS(Mai!$I$5:$I$619,Mai!$S$5:$S$619,"Despesa",Mai!$F$5:$F$619,CPagar!$D559,Mai!$J$5:$J$619,"Não Pago")</f>
        <v>0</v>
      </c>
      <c r="J559" s="65">
        <f>SUMIFS(Jun!$I$5:$I$619,Jun!$S$5:$S$619,"Despesa",Jun!$F$5:$F$619,CPagar!$D559,Jun!$J$5:$J$619,"Não Pago")</f>
        <v>0</v>
      </c>
      <c r="K559" s="65">
        <f>SUMIFS(Jul!$I$5:$I$619,Jul!$S$5:$S$619,"Despesa",Jul!$F$5:$F$619,CPagar!$D559,Jul!$J$5:$J$619,"Não Pago")</f>
        <v>0</v>
      </c>
      <c r="L559" s="65">
        <f>SUMIFS(Ago!$I$5:$I$619,Ago!$S$5:$S$619,"Despesa",Ago!$F$5:$F$619,CPagar!$D559,Ago!$J$5:$J$619,"Não Pago")</f>
        <v>0</v>
      </c>
      <c r="M559" s="65">
        <f>SUMIFS(Set!$I$5:$I$619,Set!$S$5:$S$619,"Despesa",Set!$F$5:$F$619,CPagar!$D559,Set!$J$5:$J$619,"Não Pago")</f>
        <v>0</v>
      </c>
      <c r="N559" s="65">
        <f>SUMIFS(Out!$I$5:$I$619,Out!$S$5:$S$619,"Despesa",Out!$F$5:$F$619,CPagar!$D559,Out!$J$5:$J$619,"Não Pago")</f>
        <v>0</v>
      </c>
      <c r="O559" s="65">
        <f>SUMIFS(Nov!$I$5:$I$619,Nov!$S$5:$S$619,"Despesa",Nov!$F$5:$F$619,CPagar!$D559,Nov!$J$5:$J$619,"Não Pago")</f>
        <v>0</v>
      </c>
      <c r="P559" s="65">
        <f>SUMIFS(Dez!$I$5:$I$619,Dez!$S$5:$S$619,"Despesa",Dez!$F$5:$F$619,CPagar!$D559,Dez!$J$5:$J$619,"Não Pago")</f>
        <v>0</v>
      </c>
      <c r="Q559" s="62">
        <f t="shared" si="72"/>
        <v>0</v>
      </c>
    </row>
    <row r="560" spans="3:17" ht="28.5" customHeight="1" thickTop="1" thickBot="1" x14ac:dyDescent="0.25">
      <c r="C560" s="45" t="str">
        <f>'PC Despesas'!R55</f>
        <v>5.6.51</v>
      </c>
      <c r="D560" s="46" t="str">
        <f>VLOOKUP(C560,'PC Despesas'!$R$5:$S$103,2,FALSE)</f>
        <v>-</v>
      </c>
      <c r="E560" s="65">
        <f>SUMIFS(Jan!$I$5:$I$619,Jan!$S$5:$S$619,"Despesa",Jan!$F$5:$F$619,CPagar!$D560,Jan!$J$5:$J$619,"Não Pago")</f>
        <v>0</v>
      </c>
      <c r="F560" s="65">
        <f>SUMIFS(Fev!$I$5:$I$619,Fev!$S$5:$S$619,"Despesa",Fev!$F$5:$F$619,CPagar!$D560,Fev!$J$5:$J$619,"Não Pago")</f>
        <v>0</v>
      </c>
      <c r="G560" s="65">
        <f>SUMIFS(Mar!$I$5:$I$619,Mar!$S$5:$S$619,"Despesa",Mar!$F$5:$F$619,CPagar!$D560,Mar!$J$5:$J$619,"Não Pago")</f>
        <v>0</v>
      </c>
      <c r="H560" s="65">
        <f>SUMIFS(Abr!$I$5:$I$619,Abr!$S$5:$S$619,"Despesa",Abr!$F$5:$F$619,CPagar!$D560,Abr!$J$5:$J$619,"Não Pago")</f>
        <v>0</v>
      </c>
      <c r="I560" s="65">
        <f>SUMIFS(Mai!$I$5:$I$619,Mai!$S$5:$S$619,"Despesa",Mai!$F$5:$F$619,CPagar!$D560,Mai!$J$5:$J$619,"Não Pago")</f>
        <v>0</v>
      </c>
      <c r="J560" s="65">
        <f>SUMIFS(Jun!$I$5:$I$619,Jun!$S$5:$S$619,"Despesa",Jun!$F$5:$F$619,CPagar!$D560,Jun!$J$5:$J$619,"Não Pago")</f>
        <v>0</v>
      </c>
      <c r="K560" s="65">
        <f>SUMIFS(Jul!$I$5:$I$619,Jul!$S$5:$S$619,"Despesa",Jul!$F$5:$F$619,CPagar!$D560,Jul!$J$5:$J$619,"Não Pago")</f>
        <v>0</v>
      </c>
      <c r="L560" s="65">
        <f>SUMIFS(Ago!$I$5:$I$619,Ago!$S$5:$S$619,"Despesa",Ago!$F$5:$F$619,CPagar!$D560,Ago!$J$5:$J$619,"Não Pago")</f>
        <v>0</v>
      </c>
      <c r="M560" s="65">
        <f>SUMIFS(Set!$I$5:$I$619,Set!$S$5:$S$619,"Despesa",Set!$F$5:$F$619,CPagar!$D560,Set!$J$5:$J$619,"Não Pago")</f>
        <v>0</v>
      </c>
      <c r="N560" s="65">
        <f>SUMIFS(Out!$I$5:$I$619,Out!$S$5:$S$619,"Despesa",Out!$F$5:$F$619,CPagar!$D560,Out!$J$5:$J$619,"Não Pago")</f>
        <v>0</v>
      </c>
      <c r="O560" s="65">
        <f>SUMIFS(Nov!$I$5:$I$619,Nov!$S$5:$S$619,"Despesa",Nov!$F$5:$F$619,CPagar!$D560,Nov!$J$5:$J$619,"Não Pago")</f>
        <v>0</v>
      </c>
      <c r="P560" s="65">
        <f>SUMIFS(Dez!$I$5:$I$619,Dez!$S$5:$S$619,"Despesa",Dez!$F$5:$F$619,CPagar!$D560,Dez!$J$5:$J$619,"Não Pago")</f>
        <v>0</v>
      </c>
      <c r="Q560" s="62">
        <f t="shared" si="72"/>
        <v>0</v>
      </c>
    </row>
    <row r="561" spans="3:17" ht="28.5" customHeight="1" thickTop="1" thickBot="1" x14ac:dyDescent="0.25">
      <c r="C561" s="45" t="str">
        <f>'PC Despesas'!R56</f>
        <v>5.6.52</v>
      </c>
      <c r="D561" s="46" t="str">
        <f>VLOOKUP(C561,'PC Despesas'!$R$5:$S$103,2,FALSE)</f>
        <v>-</v>
      </c>
      <c r="E561" s="65">
        <f>SUMIFS(Jan!$I$5:$I$619,Jan!$S$5:$S$619,"Despesa",Jan!$F$5:$F$619,CPagar!$D561,Jan!$J$5:$J$619,"Não Pago")</f>
        <v>0</v>
      </c>
      <c r="F561" s="65">
        <f>SUMIFS(Fev!$I$5:$I$619,Fev!$S$5:$S$619,"Despesa",Fev!$F$5:$F$619,CPagar!$D561,Fev!$J$5:$J$619,"Não Pago")</f>
        <v>0</v>
      </c>
      <c r="G561" s="65">
        <f>SUMIFS(Mar!$I$5:$I$619,Mar!$S$5:$S$619,"Despesa",Mar!$F$5:$F$619,CPagar!$D561,Mar!$J$5:$J$619,"Não Pago")</f>
        <v>0</v>
      </c>
      <c r="H561" s="65">
        <f>SUMIFS(Abr!$I$5:$I$619,Abr!$S$5:$S$619,"Despesa",Abr!$F$5:$F$619,CPagar!$D561,Abr!$J$5:$J$619,"Não Pago")</f>
        <v>0</v>
      </c>
      <c r="I561" s="65">
        <f>SUMIFS(Mai!$I$5:$I$619,Mai!$S$5:$S$619,"Despesa",Mai!$F$5:$F$619,CPagar!$D561,Mai!$J$5:$J$619,"Não Pago")</f>
        <v>0</v>
      </c>
      <c r="J561" s="65">
        <f>SUMIFS(Jun!$I$5:$I$619,Jun!$S$5:$S$619,"Despesa",Jun!$F$5:$F$619,CPagar!$D561,Jun!$J$5:$J$619,"Não Pago")</f>
        <v>0</v>
      </c>
      <c r="K561" s="65">
        <f>SUMIFS(Jul!$I$5:$I$619,Jul!$S$5:$S$619,"Despesa",Jul!$F$5:$F$619,CPagar!$D561,Jul!$J$5:$J$619,"Não Pago")</f>
        <v>0</v>
      </c>
      <c r="L561" s="65">
        <f>SUMIFS(Ago!$I$5:$I$619,Ago!$S$5:$S$619,"Despesa",Ago!$F$5:$F$619,CPagar!$D561,Ago!$J$5:$J$619,"Não Pago")</f>
        <v>0</v>
      </c>
      <c r="M561" s="65">
        <f>SUMIFS(Set!$I$5:$I$619,Set!$S$5:$S$619,"Despesa",Set!$F$5:$F$619,CPagar!$D561,Set!$J$5:$J$619,"Não Pago")</f>
        <v>0</v>
      </c>
      <c r="N561" s="65">
        <f>SUMIFS(Out!$I$5:$I$619,Out!$S$5:$S$619,"Despesa",Out!$F$5:$F$619,CPagar!$D561,Out!$J$5:$J$619,"Não Pago")</f>
        <v>0</v>
      </c>
      <c r="O561" s="65">
        <f>SUMIFS(Nov!$I$5:$I$619,Nov!$S$5:$S$619,"Despesa",Nov!$F$5:$F$619,CPagar!$D561,Nov!$J$5:$J$619,"Não Pago")</f>
        <v>0</v>
      </c>
      <c r="P561" s="65">
        <f>SUMIFS(Dez!$I$5:$I$619,Dez!$S$5:$S$619,"Despesa",Dez!$F$5:$F$619,CPagar!$D561,Dez!$J$5:$J$619,"Não Pago")</f>
        <v>0</v>
      </c>
      <c r="Q561" s="62">
        <f t="shared" si="72"/>
        <v>0</v>
      </c>
    </row>
    <row r="562" spans="3:17" ht="28.5" customHeight="1" thickTop="1" thickBot="1" x14ac:dyDescent="0.25">
      <c r="C562" s="45" t="str">
        <f>'PC Despesas'!R57</f>
        <v>5.6.53</v>
      </c>
      <c r="D562" s="46" t="str">
        <f>VLOOKUP(C562,'PC Despesas'!$R$5:$S$103,2,FALSE)</f>
        <v>-</v>
      </c>
      <c r="E562" s="65">
        <f>SUMIFS(Jan!$I$5:$I$619,Jan!$S$5:$S$619,"Despesa",Jan!$F$5:$F$619,CPagar!$D562,Jan!$J$5:$J$619,"Não Pago")</f>
        <v>0</v>
      </c>
      <c r="F562" s="65">
        <f>SUMIFS(Fev!$I$5:$I$619,Fev!$S$5:$S$619,"Despesa",Fev!$F$5:$F$619,CPagar!$D562,Fev!$J$5:$J$619,"Não Pago")</f>
        <v>0</v>
      </c>
      <c r="G562" s="65">
        <f>SUMIFS(Mar!$I$5:$I$619,Mar!$S$5:$S$619,"Despesa",Mar!$F$5:$F$619,CPagar!$D562,Mar!$J$5:$J$619,"Não Pago")</f>
        <v>0</v>
      </c>
      <c r="H562" s="65">
        <f>SUMIFS(Abr!$I$5:$I$619,Abr!$S$5:$S$619,"Despesa",Abr!$F$5:$F$619,CPagar!$D562,Abr!$J$5:$J$619,"Não Pago")</f>
        <v>0</v>
      </c>
      <c r="I562" s="65">
        <f>SUMIFS(Mai!$I$5:$I$619,Mai!$S$5:$S$619,"Despesa",Mai!$F$5:$F$619,CPagar!$D562,Mai!$J$5:$J$619,"Não Pago")</f>
        <v>0</v>
      </c>
      <c r="J562" s="65">
        <f>SUMIFS(Jun!$I$5:$I$619,Jun!$S$5:$S$619,"Despesa",Jun!$F$5:$F$619,CPagar!$D562,Jun!$J$5:$J$619,"Não Pago")</f>
        <v>0</v>
      </c>
      <c r="K562" s="65">
        <f>SUMIFS(Jul!$I$5:$I$619,Jul!$S$5:$S$619,"Despesa",Jul!$F$5:$F$619,CPagar!$D562,Jul!$J$5:$J$619,"Não Pago")</f>
        <v>0</v>
      </c>
      <c r="L562" s="65">
        <f>SUMIFS(Ago!$I$5:$I$619,Ago!$S$5:$S$619,"Despesa",Ago!$F$5:$F$619,CPagar!$D562,Ago!$J$5:$J$619,"Não Pago")</f>
        <v>0</v>
      </c>
      <c r="M562" s="65">
        <f>SUMIFS(Set!$I$5:$I$619,Set!$S$5:$S$619,"Despesa",Set!$F$5:$F$619,CPagar!$D562,Set!$J$5:$J$619,"Não Pago")</f>
        <v>0</v>
      </c>
      <c r="N562" s="65">
        <f>SUMIFS(Out!$I$5:$I$619,Out!$S$5:$S$619,"Despesa",Out!$F$5:$F$619,CPagar!$D562,Out!$J$5:$J$619,"Não Pago")</f>
        <v>0</v>
      </c>
      <c r="O562" s="65">
        <f>SUMIFS(Nov!$I$5:$I$619,Nov!$S$5:$S$619,"Despesa",Nov!$F$5:$F$619,CPagar!$D562,Nov!$J$5:$J$619,"Não Pago")</f>
        <v>0</v>
      </c>
      <c r="P562" s="65">
        <f>SUMIFS(Dez!$I$5:$I$619,Dez!$S$5:$S$619,"Despesa",Dez!$F$5:$F$619,CPagar!$D562,Dez!$J$5:$J$619,"Não Pago")</f>
        <v>0</v>
      </c>
      <c r="Q562" s="62">
        <f t="shared" si="72"/>
        <v>0</v>
      </c>
    </row>
    <row r="563" spans="3:17" ht="28.5" customHeight="1" thickTop="1" thickBot="1" x14ac:dyDescent="0.25">
      <c r="C563" s="45" t="str">
        <f>'PC Despesas'!R58</f>
        <v>5.6.54</v>
      </c>
      <c r="D563" s="46" t="str">
        <f>VLOOKUP(C563,'PC Despesas'!$R$5:$S$103,2,FALSE)</f>
        <v>-</v>
      </c>
      <c r="E563" s="65">
        <f>SUMIFS(Jan!$I$5:$I$619,Jan!$S$5:$S$619,"Despesa",Jan!$F$5:$F$619,CPagar!$D563,Jan!$J$5:$J$619,"Não Pago")</f>
        <v>0</v>
      </c>
      <c r="F563" s="65">
        <f>SUMIFS(Fev!$I$5:$I$619,Fev!$S$5:$S$619,"Despesa",Fev!$F$5:$F$619,CPagar!$D563,Fev!$J$5:$J$619,"Não Pago")</f>
        <v>0</v>
      </c>
      <c r="G563" s="65">
        <f>SUMIFS(Mar!$I$5:$I$619,Mar!$S$5:$S$619,"Despesa",Mar!$F$5:$F$619,CPagar!$D563,Mar!$J$5:$J$619,"Não Pago")</f>
        <v>0</v>
      </c>
      <c r="H563" s="65">
        <f>SUMIFS(Abr!$I$5:$I$619,Abr!$S$5:$S$619,"Despesa",Abr!$F$5:$F$619,CPagar!$D563,Abr!$J$5:$J$619,"Não Pago")</f>
        <v>0</v>
      </c>
      <c r="I563" s="65">
        <f>SUMIFS(Mai!$I$5:$I$619,Mai!$S$5:$S$619,"Despesa",Mai!$F$5:$F$619,CPagar!$D563,Mai!$J$5:$J$619,"Não Pago")</f>
        <v>0</v>
      </c>
      <c r="J563" s="65">
        <f>SUMIFS(Jun!$I$5:$I$619,Jun!$S$5:$S$619,"Despesa",Jun!$F$5:$F$619,CPagar!$D563,Jun!$J$5:$J$619,"Não Pago")</f>
        <v>0</v>
      </c>
      <c r="K563" s="65">
        <f>SUMIFS(Jul!$I$5:$I$619,Jul!$S$5:$S$619,"Despesa",Jul!$F$5:$F$619,CPagar!$D563,Jul!$J$5:$J$619,"Não Pago")</f>
        <v>0</v>
      </c>
      <c r="L563" s="65">
        <f>SUMIFS(Ago!$I$5:$I$619,Ago!$S$5:$S$619,"Despesa",Ago!$F$5:$F$619,CPagar!$D563,Ago!$J$5:$J$619,"Não Pago")</f>
        <v>0</v>
      </c>
      <c r="M563" s="65">
        <f>SUMIFS(Set!$I$5:$I$619,Set!$S$5:$S$619,"Despesa",Set!$F$5:$F$619,CPagar!$D563,Set!$J$5:$J$619,"Não Pago")</f>
        <v>0</v>
      </c>
      <c r="N563" s="65">
        <f>SUMIFS(Out!$I$5:$I$619,Out!$S$5:$S$619,"Despesa",Out!$F$5:$F$619,CPagar!$D563,Out!$J$5:$J$619,"Não Pago")</f>
        <v>0</v>
      </c>
      <c r="O563" s="65">
        <f>SUMIFS(Nov!$I$5:$I$619,Nov!$S$5:$S$619,"Despesa",Nov!$F$5:$F$619,CPagar!$D563,Nov!$J$5:$J$619,"Não Pago")</f>
        <v>0</v>
      </c>
      <c r="P563" s="65">
        <f>SUMIFS(Dez!$I$5:$I$619,Dez!$S$5:$S$619,"Despesa",Dez!$F$5:$F$619,CPagar!$D563,Dez!$J$5:$J$619,"Não Pago")</f>
        <v>0</v>
      </c>
      <c r="Q563" s="62">
        <f t="shared" si="72"/>
        <v>0</v>
      </c>
    </row>
    <row r="564" spans="3:17" ht="28.5" customHeight="1" thickTop="1" thickBot="1" x14ac:dyDescent="0.25">
      <c r="C564" s="45" t="str">
        <f>'PC Despesas'!R59</f>
        <v>5.6.55</v>
      </c>
      <c r="D564" s="46" t="str">
        <f>VLOOKUP(C564,'PC Despesas'!$R$5:$S$103,2,FALSE)</f>
        <v>-</v>
      </c>
      <c r="E564" s="65">
        <f>SUMIFS(Jan!$I$5:$I$619,Jan!$S$5:$S$619,"Despesa",Jan!$F$5:$F$619,CPagar!$D564,Jan!$J$5:$J$619,"Não Pago")</f>
        <v>0</v>
      </c>
      <c r="F564" s="65">
        <f>SUMIFS(Fev!$I$5:$I$619,Fev!$S$5:$S$619,"Despesa",Fev!$F$5:$F$619,CPagar!$D564,Fev!$J$5:$J$619,"Não Pago")</f>
        <v>0</v>
      </c>
      <c r="G564" s="65">
        <f>SUMIFS(Mar!$I$5:$I$619,Mar!$S$5:$S$619,"Despesa",Mar!$F$5:$F$619,CPagar!$D564,Mar!$J$5:$J$619,"Não Pago")</f>
        <v>0</v>
      </c>
      <c r="H564" s="65">
        <f>SUMIFS(Abr!$I$5:$I$619,Abr!$S$5:$S$619,"Despesa",Abr!$F$5:$F$619,CPagar!$D564,Abr!$J$5:$J$619,"Não Pago")</f>
        <v>0</v>
      </c>
      <c r="I564" s="65">
        <f>SUMIFS(Mai!$I$5:$I$619,Mai!$S$5:$S$619,"Despesa",Mai!$F$5:$F$619,CPagar!$D564,Mai!$J$5:$J$619,"Não Pago")</f>
        <v>0</v>
      </c>
      <c r="J564" s="65">
        <f>SUMIFS(Jun!$I$5:$I$619,Jun!$S$5:$S$619,"Despesa",Jun!$F$5:$F$619,CPagar!$D564,Jun!$J$5:$J$619,"Não Pago")</f>
        <v>0</v>
      </c>
      <c r="K564" s="65">
        <f>SUMIFS(Jul!$I$5:$I$619,Jul!$S$5:$S$619,"Despesa",Jul!$F$5:$F$619,CPagar!$D564,Jul!$J$5:$J$619,"Não Pago")</f>
        <v>0</v>
      </c>
      <c r="L564" s="65">
        <f>SUMIFS(Ago!$I$5:$I$619,Ago!$S$5:$S$619,"Despesa",Ago!$F$5:$F$619,CPagar!$D564,Ago!$J$5:$J$619,"Não Pago")</f>
        <v>0</v>
      </c>
      <c r="M564" s="65">
        <f>SUMIFS(Set!$I$5:$I$619,Set!$S$5:$S$619,"Despesa",Set!$F$5:$F$619,CPagar!$D564,Set!$J$5:$J$619,"Não Pago")</f>
        <v>0</v>
      </c>
      <c r="N564" s="65">
        <f>SUMIFS(Out!$I$5:$I$619,Out!$S$5:$S$619,"Despesa",Out!$F$5:$F$619,CPagar!$D564,Out!$J$5:$J$619,"Não Pago")</f>
        <v>0</v>
      </c>
      <c r="O564" s="65">
        <f>SUMIFS(Nov!$I$5:$I$619,Nov!$S$5:$S$619,"Despesa",Nov!$F$5:$F$619,CPagar!$D564,Nov!$J$5:$J$619,"Não Pago")</f>
        <v>0</v>
      </c>
      <c r="P564" s="65">
        <f>SUMIFS(Dez!$I$5:$I$619,Dez!$S$5:$S$619,"Despesa",Dez!$F$5:$F$619,CPagar!$D564,Dez!$J$5:$J$619,"Não Pago")</f>
        <v>0</v>
      </c>
      <c r="Q564" s="62">
        <f t="shared" si="72"/>
        <v>0</v>
      </c>
    </row>
    <row r="565" spans="3:17" ht="28.5" customHeight="1" thickTop="1" thickBot="1" x14ac:dyDescent="0.25">
      <c r="C565" s="45" t="str">
        <f>'PC Despesas'!R60</f>
        <v>5.6.56</v>
      </c>
      <c r="D565" s="46" t="str">
        <f>VLOOKUP(C565,'PC Despesas'!$R$5:$S$103,2,FALSE)</f>
        <v>-</v>
      </c>
      <c r="E565" s="65">
        <f>SUMIFS(Jan!$I$5:$I$619,Jan!$S$5:$S$619,"Despesa",Jan!$F$5:$F$619,CPagar!$D565,Jan!$J$5:$J$619,"Não Pago")</f>
        <v>0</v>
      </c>
      <c r="F565" s="65">
        <f>SUMIFS(Fev!$I$5:$I$619,Fev!$S$5:$S$619,"Despesa",Fev!$F$5:$F$619,CPagar!$D565,Fev!$J$5:$J$619,"Não Pago")</f>
        <v>0</v>
      </c>
      <c r="G565" s="65">
        <f>SUMIFS(Mar!$I$5:$I$619,Mar!$S$5:$S$619,"Despesa",Mar!$F$5:$F$619,CPagar!$D565,Mar!$J$5:$J$619,"Não Pago")</f>
        <v>0</v>
      </c>
      <c r="H565" s="65">
        <f>SUMIFS(Abr!$I$5:$I$619,Abr!$S$5:$S$619,"Despesa",Abr!$F$5:$F$619,CPagar!$D565,Abr!$J$5:$J$619,"Não Pago")</f>
        <v>0</v>
      </c>
      <c r="I565" s="65">
        <f>SUMIFS(Mai!$I$5:$I$619,Mai!$S$5:$S$619,"Despesa",Mai!$F$5:$F$619,CPagar!$D565,Mai!$J$5:$J$619,"Não Pago")</f>
        <v>0</v>
      </c>
      <c r="J565" s="65">
        <f>SUMIFS(Jun!$I$5:$I$619,Jun!$S$5:$S$619,"Despesa",Jun!$F$5:$F$619,CPagar!$D565,Jun!$J$5:$J$619,"Não Pago")</f>
        <v>0</v>
      </c>
      <c r="K565" s="65">
        <f>SUMIFS(Jul!$I$5:$I$619,Jul!$S$5:$S$619,"Despesa",Jul!$F$5:$F$619,CPagar!$D565,Jul!$J$5:$J$619,"Não Pago")</f>
        <v>0</v>
      </c>
      <c r="L565" s="65">
        <f>SUMIFS(Ago!$I$5:$I$619,Ago!$S$5:$S$619,"Despesa",Ago!$F$5:$F$619,CPagar!$D565,Ago!$J$5:$J$619,"Não Pago")</f>
        <v>0</v>
      </c>
      <c r="M565" s="65">
        <f>SUMIFS(Set!$I$5:$I$619,Set!$S$5:$S$619,"Despesa",Set!$F$5:$F$619,CPagar!$D565,Set!$J$5:$J$619,"Não Pago")</f>
        <v>0</v>
      </c>
      <c r="N565" s="65">
        <f>SUMIFS(Out!$I$5:$I$619,Out!$S$5:$S$619,"Despesa",Out!$F$5:$F$619,CPagar!$D565,Out!$J$5:$J$619,"Não Pago")</f>
        <v>0</v>
      </c>
      <c r="O565" s="65">
        <f>SUMIFS(Nov!$I$5:$I$619,Nov!$S$5:$S$619,"Despesa",Nov!$F$5:$F$619,CPagar!$D565,Nov!$J$5:$J$619,"Não Pago")</f>
        <v>0</v>
      </c>
      <c r="P565" s="65">
        <f>SUMIFS(Dez!$I$5:$I$619,Dez!$S$5:$S$619,"Despesa",Dez!$F$5:$F$619,CPagar!$D565,Dez!$J$5:$J$619,"Não Pago")</f>
        <v>0</v>
      </c>
      <c r="Q565" s="62">
        <f t="shared" si="72"/>
        <v>0</v>
      </c>
    </row>
    <row r="566" spans="3:17" ht="28.5" customHeight="1" thickTop="1" thickBot="1" x14ac:dyDescent="0.25">
      <c r="C566" s="45" t="str">
        <f>'PC Despesas'!R61</f>
        <v>5.6.57</v>
      </c>
      <c r="D566" s="46" t="str">
        <f>VLOOKUP(C566,'PC Despesas'!$R$5:$S$103,2,FALSE)</f>
        <v>-</v>
      </c>
      <c r="E566" s="65">
        <f>SUMIFS(Jan!$I$5:$I$619,Jan!$S$5:$S$619,"Despesa",Jan!$F$5:$F$619,CPagar!$D566,Jan!$J$5:$J$619,"Não Pago")</f>
        <v>0</v>
      </c>
      <c r="F566" s="65">
        <f>SUMIFS(Fev!$I$5:$I$619,Fev!$S$5:$S$619,"Despesa",Fev!$F$5:$F$619,CPagar!$D566,Fev!$J$5:$J$619,"Não Pago")</f>
        <v>0</v>
      </c>
      <c r="G566" s="65">
        <f>SUMIFS(Mar!$I$5:$I$619,Mar!$S$5:$S$619,"Despesa",Mar!$F$5:$F$619,CPagar!$D566,Mar!$J$5:$J$619,"Não Pago")</f>
        <v>0</v>
      </c>
      <c r="H566" s="65">
        <f>SUMIFS(Abr!$I$5:$I$619,Abr!$S$5:$S$619,"Despesa",Abr!$F$5:$F$619,CPagar!$D566,Abr!$J$5:$J$619,"Não Pago")</f>
        <v>0</v>
      </c>
      <c r="I566" s="65">
        <f>SUMIFS(Mai!$I$5:$I$619,Mai!$S$5:$S$619,"Despesa",Mai!$F$5:$F$619,CPagar!$D566,Mai!$J$5:$J$619,"Não Pago")</f>
        <v>0</v>
      </c>
      <c r="J566" s="65">
        <f>SUMIFS(Jun!$I$5:$I$619,Jun!$S$5:$S$619,"Despesa",Jun!$F$5:$F$619,CPagar!$D566,Jun!$J$5:$J$619,"Não Pago")</f>
        <v>0</v>
      </c>
      <c r="K566" s="65">
        <f>SUMIFS(Jul!$I$5:$I$619,Jul!$S$5:$S$619,"Despesa",Jul!$F$5:$F$619,CPagar!$D566,Jul!$J$5:$J$619,"Não Pago")</f>
        <v>0</v>
      </c>
      <c r="L566" s="65">
        <f>SUMIFS(Ago!$I$5:$I$619,Ago!$S$5:$S$619,"Despesa",Ago!$F$5:$F$619,CPagar!$D566,Ago!$J$5:$J$619,"Não Pago")</f>
        <v>0</v>
      </c>
      <c r="M566" s="65">
        <f>SUMIFS(Set!$I$5:$I$619,Set!$S$5:$S$619,"Despesa",Set!$F$5:$F$619,CPagar!$D566,Set!$J$5:$J$619,"Não Pago")</f>
        <v>0</v>
      </c>
      <c r="N566" s="65">
        <f>SUMIFS(Out!$I$5:$I$619,Out!$S$5:$S$619,"Despesa",Out!$F$5:$F$619,CPagar!$D566,Out!$J$5:$J$619,"Não Pago")</f>
        <v>0</v>
      </c>
      <c r="O566" s="65">
        <f>SUMIFS(Nov!$I$5:$I$619,Nov!$S$5:$S$619,"Despesa",Nov!$F$5:$F$619,CPagar!$D566,Nov!$J$5:$J$619,"Não Pago")</f>
        <v>0</v>
      </c>
      <c r="P566" s="65">
        <f>SUMIFS(Dez!$I$5:$I$619,Dez!$S$5:$S$619,"Despesa",Dez!$F$5:$F$619,CPagar!$D566,Dez!$J$5:$J$619,"Não Pago")</f>
        <v>0</v>
      </c>
      <c r="Q566" s="62">
        <f t="shared" si="72"/>
        <v>0</v>
      </c>
    </row>
    <row r="567" spans="3:17" ht="28.5" customHeight="1" thickTop="1" thickBot="1" x14ac:dyDescent="0.25">
      <c r="C567" s="45" t="str">
        <f>'PC Despesas'!R62</f>
        <v>5.6.58</v>
      </c>
      <c r="D567" s="46" t="str">
        <f>VLOOKUP(C567,'PC Despesas'!$R$5:$S$103,2,FALSE)</f>
        <v>-</v>
      </c>
      <c r="E567" s="65">
        <f>SUMIFS(Jan!$I$5:$I$619,Jan!$S$5:$S$619,"Despesa",Jan!$F$5:$F$619,CPagar!$D567,Jan!$J$5:$J$619,"Não Pago")</f>
        <v>0</v>
      </c>
      <c r="F567" s="65">
        <f>SUMIFS(Fev!$I$5:$I$619,Fev!$S$5:$S$619,"Despesa",Fev!$F$5:$F$619,CPagar!$D567,Fev!$J$5:$J$619,"Não Pago")</f>
        <v>0</v>
      </c>
      <c r="G567" s="65">
        <f>SUMIFS(Mar!$I$5:$I$619,Mar!$S$5:$S$619,"Despesa",Mar!$F$5:$F$619,CPagar!$D567,Mar!$J$5:$J$619,"Não Pago")</f>
        <v>0</v>
      </c>
      <c r="H567" s="65">
        <f>SUMIFS(Abr!$I$5:$I$619,Abr!$S$5:$S$619,"Despesa",Abr!$F$5:$F$619,CPagar!$D567,Abr!$J$5:$J$619,"Não Pago")</f>
        <v>0</v>
      </c>
      <c r="I567" s="65">
        <f>SUMIFS(Mai!$I$5:$I$619,Mai!$S$5:$S$619,"Despesa",Mai!$F$5:$F$619,CPagar!$D567,Mai!$J$5:$J$619,"Não Pago")</f>
        <v>0</v>
      </c>
      <c r="J567" s="65">
        <f>SUMIFS(Jun!$I$5:$I$619,Jun!$S$5:$S$619,"Despesa",Jun!$F$5:$F$619,CPagar!$D567,Jun!$J$5:$J$619,"Não Pago")</f>
        <v>0</v>
      </c>
      <c r="K567" s="65">
        <f>SUMIFS(Jul!$I$5:$I$619,Jul!$S$5:$S$619,"Despesa",Jul!$F$5:$F$619,CPagar!$D567,Jul!$J$5:$J$619,"Não Pago")</f>
        <v>0</v>
      </c>
      <c r="L567" s="65">
        <f>SUMIFS(Ago!$I$5:$I$619,Ago!$S$5:$S$619,"Despesa",Ago!$F$5:$F$619,CPagar!$D567,Ago!$J$5:$J$619,"Não Pago")</f>
        <v>0</v>
      </c>
      <c r="M567" s="65">
        <f>SUMIFS(Set!$I$5:$I$619,Set!$S$5:$S$619,"Despesa",Set!$F$5:$F$619,CPagar!$D567,Set!$J$5:$J$619,"Não Pago")</f>
        <v>0</v>
      </c>
      <c r="N567" s="65">
        <f>SUMIFS(Out!$I$5:$I$619,Out!$S$5:$S$619,"Despesa",Out!$F$5:$F$619,CPagar!$D567,Out!$J$5:$J$619,"Não Pago")</f>
        <v>0</v>
      </c>
      <c r="O567" s="65">
        <f>SUMIFS(Nov!$I$5:$I$619,Nov!$S$5:$S$619,"Despesa",Nov!$F$5:$F$619,CPagar!$D567,Nov!$J$5:$J$619,"Não Pago")</f>
        <v>0</v>
      </c>
      <c r="P567" s="65">
        <f>SUMIFS(Dez!$I$5:$I$619,Dez!$S$5:$S$619,"Despesa",Dez!$F$5:$F$619,CPagar!$D567,Dez!$J$5:$J$619,"Não Pago")</f>
        <v>0</v>
      </c>
      <c r="Q567" s="62">
        <f t="shared" si="72"/>
        <v>0</v>
      </c>
    </row>
    <row r="568" spans="3:17" ht="28.5" customHeight="1" thickTop="1" thickBot="1" x14ac:dyDescent="0.25">
      <c r="C568" s="45" t="str">
        <f>'PC Despesas'!R63</f>
        <v>5.6.59</v>
      </c>
      <c r="D568" s="46" t="str">
        <f>VLOOKUP(C568,'PC Despesas'!$R$5:$S$103,2,FALSE)</f>
        <v>-</v>
      </c>
      <c r="E568" s="65">
        <f>SUMIFS(Jan!$I$5:$I$619,Jan!$S$5:$S$619,"Despesa",Jan!$F$5:$F$619,CPagar!$D568,Jan!$J$5:$J$619,"Não Pago")</f>
        <v>0</v>
      </c>
      <c r="F568" s="65">
        <f>SUMIFS(Fev!$I$5:$I$619,Fev!$S$5:$S$619,"Despesa",Fev!$F$5:$F$619,CPagar!$D568,Fev!$J$5:$J$619,"Não Pago")</f>
        <v>0</v>
      </c>
      <c r="G568" s="65">
        <f>SUMIFS(Mar!$I$5:$I$619,Mar!$S$5:$S$619,"Despesa",Mar!$F$5:$F$619,CPagar!$D568,Mar!$J$5:$J$619,"Não Pago")</f>
        <v>0</v>
      </c>
      <c r="H568" s="65">
        <f>SUMIFS(Abr!$I$5:$I$619,Abr!$S$5:$S$619,"Despesa",Abr!$F$5:$F$619,CPagar!$D568,Abr!$J$5:$J$619,"Não Pago")</f>
        <v>0</v>
      </c>
      <c r="I568" s="65">
        <f>SUMIFS(Mai!$I$5:$I$619,Mai!$S$5:$S$619,"Despesa",Mai!$F$5:$F$619,CPagar!$D568,Mai!$J$5:$J$619,"Não Pago")</f>
        <v>0</v>
      </c>
      <c r="J568" s="65">
        <f>SUMIFS(Jun!$I$5:$I$619,Jun!$S$5:$S$619,"Despesa",Jun!$F$5:$F$619,CPagar!$D568,Jun!$J$5:$J$619,"Não Pago")</f>
        <v>0</v>
      </c>
      <c r="K568" s="65">
        <f>SUMIFS(Jul!$I$5:$I$619,Jul!$S$5:$S$619,"Despesa",Jul!$F$5:$F$619,CPagar!$D568,Jul!$J$5:$J$619,"Não Pago")</f>
        <v>0</v>
      </c>
      <c r="L568" s="65">
        <f>SUMIFS(Ago!$I$5:$I$619,Ago!$S$5:$S$619,"Despesa",Ago!$F$5:$F$619,CPagar!$D568,Ago!$J$5:$J$619,"Não Pago")</f>
        <v>0</v>
      </c>
      <c r="M568" s="65">
        <f>SUMIFS(Set!$I$5:$I$619,Set!$S$5:$S$619,"Despesa",Set!$F$5:$F$619,CPagar!$D568,Set!$J$5:$J$619,"Não Pago")</f>
        <v>0</v>
      </c>
      <c r="N568" s="65">
        <f>SUMIFS(Out!$I$5:$I$619,Out!$S$5:$S$619,"Despesa",Out!$F$5:$F$619,CPagar!$D568,Out!$J$5:$J$619,"Não Pago")</f>
        <v>0</v>
      </c>
      <c r="O568" s="65">
        <f>SUMIFS(Nov!$I$5:$I$619,Nov!$S$5:$S$619,"Despesa",Nov!$F$5:$F$619,CPagar!$D568,Nov!$J$5:$J$619,"Não Pago")</f>
        <v>0</v>
      </c>
      <c r="P568" s="65">
        <f>SUMIFS(Dez!$I$5:$I$619,Dez!$S$5:$S$619,"Despesa",Dez!$F$5:$F$619,CPagar!$D568,Dez!$J$5:$J$619,"Não Pago")</f>
        <v>0</v>
      </c>
      <c r="Q568" s="62">
        <f t="shared" si="72"/>
        <v>0</v>
      </c>
    </row>
    <row r="569" spans="3:17" ht="28.5" customHeight="1" thickTop="1" thickBot="1" x14ac:dyDescent="0.25">
      <c r="C569" s="45" t="str">
        <f>'PC Despesas'!R64</f>
        <v>5.6.60</v>
      </c>
      <c r="D569" s="46" t="str">
        <f>VLOOKUP(C569,'PC Despesas'!$R$5:$S$103,2,FALSE)</f>
        <v>-</v>
      </c>
      <c r="E569" s="65">
        <f>SUMIFS(Jan!$I$5:$I$619,Jan!$S$5:$S$619,"Despesa",Jan!$F$5:$F$619,CPagar!$D569,Jan!$J$5:$J$619,"Não Pago")</f>
        <v>0</v>
      </c>
      <c r="F569" s="65">
        <f>SUMIFS(Fev!$I$5:$I$619,Fev!$S$5:$S$619,"Despesa",Fev!$F$5:$F$619,CPagar!$D569,Fev!$J$5:$J$619,"Não Pago")</f>
        <v>0</v>
      </c>
      <c r="G569" s="65">
        <f>SUMIFS(Mar!$I$5:$I$619,Mar!$S$5:$S$619,"Despesa",Mar!$F$5:$F$619,CPagar!$D569,Mar!$J$5:$J$619,"Não Pago")</f>
        <v>0</v>
      </c>
      <c r="H569" s="65">
        <f>SUMIFS(Abr!$I$5:$I$619,Abr!$S$5:$S$619,"Despesa",Abr!$F$5:$F$619,CPagar!$D569,Abr!$J$5:$J$619,"Não Pago")</f>
        <v>0</v>
      </c>
      <c r="I569" s="65">
        <f>SUMIFS(Mai!$I$5:$I$619,Mai!$S$5:$S$619,"Despesa",Mai!$F$5:$F$619,CPagar!$D569,Mai!$J$5:$J$619,"Não Pago")</f>
        <v>0</v>
      </c>
      <c r="J569" s="65">
        <f>SUMIFS(Jun!$I$5:$I$619,Jun!$S$5:$S$619,"Despesa",Jun!$F$5:$F$619,CPagar!$D569,Jun!$J$5:$J$619,"Não Pago")</f>
        <v>0</v>
      </c>
      <c r="K569" s="65">
        <f>SUMIFS(Jul!$I$5:$I$619,Jul!$S$5:$S$619,"Despesa",Jul!$F$5:$F$619,CPagar!$D569,Jul!$J$5:$J$619,"Não Pago")</f>
        <v>0</v>
      </c>
      <c r="L569" s="65">
        <f>SUMIFS(Ago!$I$5:$I$619,Ago!$S$5:$S$619,"Despesa",Ago!$F$5:$F$619,CPagar!$D569,Ago!$J$5:$J$619,"Não Pago")</f>
        <v>0</v>
      </c>
      <c r="M569" s="65">
        <f>SUMIFS(Set!$I$5:$I$619,Set!$S$5:$S$619,"Despesa",Set!$F$5:$F$619,CPagar!$D569,Set!$J$5:$J$619,"Não Pago")</f>
        <v>0</v>
      </c>
      <c r="N569" s="65">
        <f>SUMIFS(Out!$I$5:$I$619,Out!$S$5:$S$619,"Despesa",Out!$F$5:$F$619,CPagar!$D569,Out!$J$5:$J$619,"Não Pago")</f>
        <v>0</v>
      </c>
      <c r="O569" s="65">
        <f>SUMIFS(Nov!$I$5:$I$619,Nov!$S$5:$S$619,"Despesa",Nov!$F$5:$F$619,CPagar!$D569,Nov!$J$5:$J$619,"Não Pago")</f>
        <v>0</v>
      </c>
      <c r="P569" s="65">
        <f>SUMIFS(Dez!$I$5:$I$619,Dez!$S$5:$S$619,"Despesa",Dez!$F$5:$F$619,CPagar!$D569,Dez!$J$5:$J$619,"Não Pago")</f>
        <v>0</v>
      </c>
      <c r="Q569" s="62">
        <f t="shared" si="72"/>
        <v>0</v>
      </c>
    </row>
    <row r="570" spans="3:17" ht="28.5" customHeight="1" thickTop="1" thickBot="1" x14ac:dyDescent="0.25">
      <c r="C570" s="45" t="str">
        <f>'PC Despesas'!R65</f>
        <v>5.6.61</v>
      </c>
      <c r="D570" s="46" t="str">
        <f>VLOOKUP(C570,'PC Despesas'!$R$5:$S$103,2,FALSE)</f>
        <v>-</v>
      </c>
      <c r="E570" s="65">
        <f>SUMIFS(Jan!$I$5:$I$619,Jan!$S$5:$S$619,"Despesa",Jan!$F$5:$F$619,CPagar!$D570,Jan!$J$5:$J$619,"Não Pago")</f>
        <v>0</v>
      </c>
      <c r="F570" s="65">
        <f>SUMIFS(Fev!$I$5:$I$619,Fev!$S$5:$S$619,"Despesa",Fev!$F$5:$F$619,CPagar!$D570,Fev!$J$5:$J$619,"Não Pago")</f>
        <v>0</v>
      </c>
      <c r="G570" s="65">
        <f>SUMIFS(Mar!$I$5:$I$619,Mar!$S$5:$S$619,"Despesa",Mar!$F$5:$F$619,CPagar!$D570,Mar!$J$5:$J$619,"Não Pago")</f>
        <v>0</v>
      </c>
      <c r="H570" s="65">
        <f>SUMIFS(Abr!$I$5:$I$619,Abr!$S$5:$S$619,"Despesa",Abr!$F$5:$F$619,CPagar!$D570,Abr!$J$5:$J$619,"Não Pago")</f>
        <v>0</v>
      </c>
      <c r="I570" s="65">
        <f>SUMIFS(Mai!$I$5:$I$619,Mai!$S$5:$S$619,"Despesa",Mai!$F$5:$F$619,CPagar!$D570,Mai!$J$5:$J$619,"Não Pago")</f>
        <v>0</v>
      </c>
      <c r="J570" s="65">
        <f>SUMIFS(Jun!$I$5:$I$619,Jun!$S$5:$S$619,"Despesa",Jun!$F$5:$F$619,CPagar!$D570,Jun!$J$5:$J$619,"Não Pago")</f>
        <v>0</v>
      </c>
      <c r="K570" s="65">
        <f>SUMIFS(Jul!$I$5:$I$619,Jul!$S$5:$S$619,"Despesa",Jul!$F$5:$F$619,CPagar!$D570,Jul!$J$5:$J$619,"Não Pago")</f>
        <v>0</v>
      </c>
      <c r="L570" s="65">
        <f>SUMIFS(Ago!$I$5:$I$619,Ago!$S$5:$S$619,"Despesa",Ago!$F$5:$F$619,CPagar!$D570,Ago!$J$5:$J$619,"Não Pago")</f>
        <v>0</v>
      </c>
      <c r="M570" s="65">
        <f>SUMIFS(Set!$I$5:$I$619,Set!$S$5:$S$619,"Despesa",Set!$F$5:$F$619,CPagar!$D570,Set!$J$5:$J$619,"Não Pago")</f>
        <v>0</v>
      </c>
      <c r="N570" s="65">
        <f>SUMIFS(Out!$I$5:$I$619,Out!$S$5:$S$619,"Despesa",Out!$F$5:$F$619,CPagar!$D570,Out!$J$5:$J$619,"Não Pago")</f>
        <v>0</v>
      </c>
      <c r="O570" s="65">
        <f>SUMIFS(Nov!$I$5:$I$619,Nov!$S$5:$S$619,"Despesa",Nov!$F$5:$F$619,CPagar!$D570,Nov!$J$5:$J$619,"Não Pago")</f>
        <v>0</v>
      </c>
      <c r="P570" s="65">
        <f>SUMIFS(Dez!$I$5:$I$619,Dez!$S$5:$S$619,"Despesa",Dez!$F$5:$F$619,CPagar!$D570,Dez!$J$5:$J$619,"Não Pago")</f>
        <v>0</v>
      </c>
      <c r="Q570" s="62">
        <f t="shared" si="72"/>
        <v>0</v>
      </c>
    </row>
    <row r="571" spans="3:17" ht="28.5" customHeight="1" thickTop="1" thickBot="1" x14ac:dyDescent="0.25">
      <c r="C571" s="45" t="str">
        <f>'PC Despesas'!R66</f>
        <v>5.6.62</v>
      </c>
      <c r="D571" s="46" t="str">
        <f>VLOOKUP(C571,'PC Despesas'!$R$5:$S$103,2,FALSE)</f>
        <v>-</v>
      </c>
      <c r="E571" s="65">
        <f>SUMIFS(Jan!$I$5:$I$619,Jan!$S$5:$S$619,"Despesa",Jan!$F$5:$F$619,CPagar!$D571,Jan!$J$5:$J$619,"Não Pago")</f>
        <v>0</v>
      </c>
      <c r="F571" s="65">
        <f>SUMIFS(Fev!$I$5:$I$619,Fev!$S$5:$S$619,"Despesa",Fev!$F$5:$F$619,CPagar!$D571,Fev!$J$5:$J$619,"Não Pago")</f>
        <v>0</v>
      </c>
      <c r="G571" s="65">
        <f>SUMIFS(Mar!$I$5:$I$619,Mar!$S$5:$S$619,"Despesa",Mar!$F$5:$F$619,CPagar!$D571,Mar!$J$5:$J$619,"Não Pago")</f>
        <v>0</v>
      </c>
      <c r="H571" s="65">
        <f>SUMIFS(Abr!$I$5:$I$619,Abr!$S$5:$S$619,"Despesa",Abr!$F$5:$F$619,CPagar!$D571,Abr!$J$5:$J$619,"Não Pago")</f>
        <v>0</v>
      </c>
      <c r="I571" s="65">
        <f>SUMIFS(Mai!$I$5:$I$619,Mai!$S$5:$S$619,"Despesa",Mai!$F$5:$F$619,CPagar!$D571,Mai!$J$5:$J$619,"Não Pago")</f>
        <v>0</v>
      </c>
      <c r="J571" s="65">
        <f>SUMIFS(Jun!$I$5:$I$619,Jun!$S$5:$S$619,"Despesa",Jun!$F$5:$F$619,CPagar!$D571,Jun!$J$5:$J$619,"Não Pago")</f>
        <v>0</v>
      </c>
      <c r="K571" s="65">
        <f>SUMIFS(Jul!$I$5:$I$619,Jul!$S$5:$S$619,"Despesa",Jul!$F$5:$F$619,CPagar!$D571,Jul!$J$5:$J$619,"Não Pago")</f>
        <v>0</v>
      </c>
      <c r="L571" s="65">
        <f>SUMIFS(Ago!$I$5:$I$619,Ago!$S$5:$S$619,"Despesa",Ago!$F$5:$F$619,CPagar!$D571,Ago!$J$5:$J$619,"Não Pago")</f>
        <v>0</v>
      </c>
      <c r="M571" s="65">
        <f>SUMIFS(Set!$I$5:$I$619,Set!$S$5:$S$619,"Despesa",Set!$F$5:$F$619,CPagar!$D571,Set!$J$5:$J$619,"Não Pago")</f>
        <v>0</v>
      </c>
      <c r="N571" s="65">
        <f>SUMIFS(Out!$I$5:$I$619,Out!$S$5:$S$619,"Despesa",Out!$F$5:$F$619,CPagar!$D571,Out!$J$5:$J$619,"Não Pago")</f>
        <v>0</v>
      </c>
      <c r="O571" s="65">
        <f>SUMIFS(Nov!$I$5:$I$619,Nov!$S$5:$S$619,"Despesa",Nov!$F$5:$F$619,CPagar!$D571,Nov!$J$5:$J$619,"Não Pago")</f>
        <v>0</v>
      </c>
      <c r="P571" s="65">
        <f>SUMIFS(Dez!$I$5:$I$619,Dez!$S$5:$S$619,"Despesa",Dez!$F$5:$F$619,CPagar!$D571,Dez!$J$5:$J$619,"Não Pago")</f>
        <v>0</v>
      </c>
      <c r="Q571" s="62">
        <f t="shared" si="72"/>
        <v>0</v>
      </c>
    </row>
    <row r="572" spans="3:17" ht="28.5" customHeight="1" thickTop="1" thickBot="1" x14ac:dyDescent="0.25">
      <c r="C572" s="45" t="str">
        <f>'PC Despesas'!R67</f>
        <v>5.6.63</v>
      </c>
      <c r="D572" s="46" t="str">
        <f>VLOOKUP(C572,'PC Despesas'!$R$5:$S$103,2,FALSE)</f>
        <v>-</v>
      </c>
      <c r="E572" s="65">
        <f>SUMIFS(Jan!$I$5:$I$619,Jan!$S$5:$S$619,"Despesa",Jan!$F$5:$F$619,CPagar!$D572,Jan!$J$5:$J$619,"Não Pago")</f>
        <v>0</v>
      </c>
      <c r="F572" s="65">
        <f>SUMIFS(Fev!$I$5:$I$619,Fev!$S$5:$S$619,"Despesa",Fev!$F$5:$F$619,CPagar!$D572,Fev!$J$5:$J$619,"Não Pago")</f>
        <v>0</v>
      </c>
      <c r="G572" s="65">
        <f>SUMIFS(Mar!$I$5:$I$619,Mar!$S$5:$S$619,"Despesa",Mar!$F$5:$F$619,CPagar!$D572,Mar!$J$5:$J$619,"Não Pago")</f>
        <v>0</v>
      </c>
      <c r="H572" s="65">
        <f>SUMIFS(Abr!$I$5:$I$619,Abr!$S$5:$S$619,"Despesa",Abr!$F$5:$F$619,CPagar!$D572,Abr!$J$5:$J$619,"Não Pago")</f>
        <v>0</v>
      </c>
      <c r="I572" s="65">
        <f>SUMIFS(Mai!$I$5:$I$619,Mai!$S$5:$S$619,"Despesa",Mai!$F$5:$F$619,CPagar!$D572,Mai!$J$5:$J$619,"Não Pago")</f>
        <v>0</v>
      </c>
      <c r="J572" s="65">
        <f>SUMIFS(Jun!$I$5:$I$619,Jun!$S$5:$S$619,"Despesa",Jun!$F$5:$F$619,CPagar!$D572,Jun!$J$5:$J$619,"Não Pago")</f>
        <v>0</v>
      </c>
      <c r="K572" s="65">
        <f>SUMIFS(Jul!$I$5:$I$619,Jul!$S$5:$S$619,"Despesa",Jul!$F$5:$F$619,CPagar!$D572,Jul!$J$5:$J$619,"Não Pago")</f>
        <v>0</v>
      </c>
      <c r="L572" s="65">
        <f>SUMIFS(Ago!$I$5:$I$619,Ago!$S$5:$S$619,"Despesa",Ago!$F$5:$F$619,CPagar!$D572,Ago!$J$5:$J$619,"Não Pago")</f>
        <v>0</v>
      </c>
      <c r="M572" s="65">
        <f>SUMIFS(Set!$I$5:$I$619,Set!$S$5:$S$619,"Despesa",Set!$F$5:$F$619,CPagar!$D572,Set!$J$5:$J$619,"Não Pago")</f>
        <v>0</v>
      </c>
      <c r="N572" s="65">
        <f>SUMIFS(Out!$I$5:$I$619,Out!$S$5:$S$619,"Despesa",Out!$F$5:$F$619,CPagar!$D572,Out!$J$5:$J$619,"Não Pago")</f>
        <v>0</v>
      </c>
      <c r="O572" s="65">
        <f>SUMIFS(Nov!$I$5:$I$619,Nov!$S$5:$S$619,"Despesa",Nov!$F$5:$F$619,CPagar!$D572,Nov!$J$5:$J$619,"Não Pago")</f>
        <v>0</v>
      </c>
      <c r="P572" s="65">
        <f>SUMIFS(Dez!$I$5:$I$619,Dez!$S$5:$S$619,"Despesa",Dez!$F$5:$F$619,CPagar!$D572,Dez!$J$5:$J$619,"Não Pago")</f>
        <v>0</v>
      </c>
      <c r="Q572" s="62">
        <f t="shared" si="72"/>
        <v>0</v>
      </c>
    </row>
    <row r="573" spans="3:17" ht="28.5" customHeight="1" thickTop="1" thickBot="1" x14ac:dyDescent="0.25">
      <c r="C573" s="45" t="str">
        <f>'PC Despesas'!R68</f>
        <v>5.6.64</v>
      </c>
      <c r="D573" s="46" t="str">
        <f>VLOOKUP(C573,'PC Despesas'!$R$5:$S$103,2,FALSE)</f>
        <v>-</v>
      </c>
      <c r="E573" s="65">
        <f>SUMIFS(Jan!$I$5:$I$619,Jan!$S$5:$S$619,"Despesa",Jan!$F$5:$F$619,CPagar!$D573,Jan!$J$5:$J$619,"Não Pago")</f>
        <v>0</v>
      </c>
      <c r="F573" s="65">
        <f>SUMIFS(Fev!$I$5:$I$619,Fev!$S$5:$S$619,"Despesa",Fev!$F$5:$F$619,CPagar!$D573,Fev!$J$5:$J$619,"Não Pago")</f>
        <v>0</v>
      </c>
      <c r="G573" s="65">
        <f>SUMIFS(Mar!$I$5:$I$619,Mar!$S$5:$S$619,"Despesa",Mar!$F$5:$F$619,CPagar!$D573,Mar!$J$5:$J$619,"Não Pago")</f>
        <v>0</v>
      </c>
      <c r="H573" s="65">
        <f>SUMIFS(Abr!$I$5:$I$619,Abr!$S$5:$S$619,"Despesa",Abr!$F$5:$F$619,CPagar!$D573,Abr!$J$5:$J$619,"Não Pago")</f>
        <v>0</v>
      </c>
      <c r="I573" s="65">
        <f>SUMIFS(Mai!$I$5:$I$619,Mai!$S$5:$S$619,"Despesa",Mai!$F$5:$F$619,CPagar!$D573,Mai!$J$5:$J$619,"Não Pago")</f>
        <v>0</v>
      </c>
      <c r="J573" s="65">
        <f>SUMIFS(Jun!$I$5:$I$619,Jun!$S$5:$S$619,"Despesa",Jun!$F$5:$F$619,CPagar!$D573,Jun!$J$5:$J$619,"Não Pago")</f>
        <v>0</v>
      </c>
      <c r="K573" s="65">
        <f>SUMIFS(Jul!$I$5:$I$619,Jul!$S$5:$S$619,"Despesa",Jul!$F$5:$F$619,CPagar!$D573,Jul!$J$5:$J$619,"Não Pago")</f>
        <v>0</v>
      </c>
      <c r="L573" s="65">
        <f>SUMIFS(Ago!$I$5:$I$619,Ago!$S$5:$S$619,"Despesa",Ago!$F$5:$F$619,CPagar!$D573,Ago!$J$5:$J$619,"Não Pago")</f>
        <v>0</v>
      </c>
      <c r="M573" s="65">
        <f>SUMIFS(Set!$I$5:$I$619,Set!$S$5:$S$619,"Despesa",Set!$F$5:$F$619,CPagar!$D573,Set!$J$5:$J$619,"Não Pago")</f>
        <v>0</v>
      </c>
      <c r="N573" s="65">
        <f>SUMIFS(Out!$I$5:$I$619,Out!$S$5:$S$619,"Despesa",Out!$F$5:$F$619,CPagar!$D573,Out!$J$5:$J$619,"Não Pago")</f>
        <v>0</v>
      </c>
      <c r="O573" s="65">
        <f>SUMIFS(Nov!$I$5:$I$619,Nov!$S$5:$S$619,"Despesa",Nov!$F$5:$F$619,CPagar!$D573,Nov!$J$5:$J$619,"Não Pago")</f>
        <v>0</v>
      </c>
      <c r="P573" s="65">
        <f>SUMIFS(Dez!$I$5:$I$619,Dez!$S$5:$S$619,"Despesa",Dez!$F$5:$F$619,CPagar!$D573,Dez!$J$5:$J$619,"Não Pago")</f>
        <v>0</v>
      </c>
      <c r="Q573" s="62">
        <f t="shared" si="72"/>
        <v>0</v>
      </c>
    </row>
    <row r="574" spans="3:17" ht="28.5" customHeight="1" thickTop="1" thickBot="1" x14ac:dyDescent="0.25">
      <c r="C574" s="45" t="str">
        <f>'PC Despesas'!R69</f>
        <v>5.6.65</v>
      </c>
      <c r="D574" s="46" t="str">
        <f>VLOOKUP(C574,'PC Despesas'!$R$5:$S$103,2,FALSE)</f>
        <v>-</v>
      </c>
      <c r="E574" s="65">
        <f>SUMIFS(Jan!$I$5:$I$619,Jan!$S$5:$S$619,"Despesa",Jan!$F$5:$F$619,CPagar!$D574,Jan!$J$5:$J$619,"Não Pago")</f>
        <v>0</v>
      </c>
      <c r="F574" s="65">
        <f>SUMIFS(Fev!$I$5:$I$619,Fev!$S$5:$S$619,"Despesa",Fev!$F$5:$F$619,CPagar!$D574,Fev!$J$5:$J$619,"Não Pago")</f>
        <v>0</v>
      </c>
      <c r="G574" s="65">
        <f>SUMIFS(Mar!$I$5:$I$619,Mar!$S$5:$S$619,"Despesa",Mar!$F$5:$F$619,CPagar!$D574,Mar!$J$5:$J$619,"Não Pago")</f>
        <v>0</v>
      </c>
      <c r="H574" s="65">
        <f>SUMIFS(Abr!$I$5:$I$619,Abr!$S$5:$S$619,"Despesa",Abr!$F$5:$F$619,CPagar!$D574,Abr!$J$5:$J$619,"Não Pago")</f>
        <v>0</v>
      </c>
      <c r="I574" s="65">
        <f>SUMIFS(Mai!$I$5:$I$619,Mai!$S$5:$S$619,"Despesa",Mai!$F$5:$F$619,CPagar!$D574,Mai!$J$5:$J$619,"Não Pago")</f>
        <v>0</v>
      </c>
      <c r="J574" s="65">
        <f>SUMIFS(Jun!$I$5:$I$619,Jun!$S$5:$S$619,"Despesa",Jun!$F$5:$F$619,CPagar!$D574,Jun!$J$5:$J$619,"Não Pago")</f>
        <v>0</v>
      </c>
      <c r="K574" s="65">
        <f>SUMIFS(Jul!$I$5:$I$619,Jul!$S$5:$S$619,"Despesa",Jul!$F$5:$F$619,CPagar!$D574,Jul!$J$5:$J$619,"Não Pago")</f>
        <v>0</v>
      </c>
      <c r="L574" s="65">
        <f>SUMIFS(Ago!$I$5:$I$619,Ago!$S$5:$S$619,"Despesa",Ago!$F$5:$F$619,CPagar!$D574,Ago!$J$5:$J$619,"Não Pago")</f>
        <v>0</v>
      </c>
      <c r="M574" s="65">
        <f>SUMIFS(Set!$I$5:$I$619,Set!$S$5:$S$619,"Despesa",Set!$F$5:$F$619,CPagar!$D574,Set!$J$5:$J$619,"Não Pago")</f>
        <v>0</v>
      </c>
      <c r="N574" s="65">
        <f>SUMIFS(Out!$I$5:$I$619,Out!$S$5:$S$619,"Despesa",Out!$F$5:$F$619,CPagar!$D574,Out!$J$5:$J$619,"Não Pago")</f>
        <v>0</v>
      </c>
      <c r="O574" s="65">
        <f>SUMIFS(Nov!$I$5:$I$619,Nov!$S$5:$S$619,"Despesa",Nov!$F$5:$F$619,CPagar!$D574,Nov!$J$5:$J$619,"Não Pago")</f>
        <v>0</v>
      </c>
      <c r="P574" s="65">
        <f>SUMIFS(Dez!$I$5:$I$619,Dez!$S$5:$S$619,"Despesa",Dez!$F$5:$F$619,CPagar!$D574,Dez!$J$5:$J$619,"Não Pago")</f>
        <v>0</v>
      </c>
      <c r="Q574" s="62">
        <f t="shared" si="72"/>
        <v>0</v>
      </c>
    </row>
    <row r="575" spans="3:17" ht="28.5" customHeight="1" thickTop="1" thickBot="1" x14ac:dyDescent="0.25">
      <c r="C575" s="45" t="str">
        <f>'PC Despesas'!R70</f>
        <v>5.6.66</v>
      </c>
      <c r="D575" s="46" t="str">
        <f>VLOOKUP(C575,'PC Despesas'!$R$5:$S$103,2,FALSE)</f>
        <v>-</v>
      </c>
      <c r="E575" s="65">
        <f>SUMIFS(Jan!$I$5:$I$619,Jan!$S$5:$S$619,"Despesa",Jan!$F$5:$F$619,CPagar!$D575,Jan!$J$5:$J$619,"Não Pago")</f>
        <v>0</v>
      </c>
      <c r="F575" s="65">
        <f>SUMIFS(Fev!$I$5:$I$619,Fev!$S$5:$S$619,"Despesa",Fev!$F$5:$F$619,CPagar!$D575,Fev!$J$5:$J$619,"Não Pago")</f>
        <v>0</v>
      </c>
      <c r="G575" s="65">
        <f>SUMIFS(Mar!$I$5:$I$619,Mar!$S$5:$S$619,"Despesa",Mar!$F$5:$F$619,CPagar!$D575,Mar!$J$5:$J$619,"Não Pago")</f>
        <v>0</v>
      </c>
      <c r="H575" s="65">
        <f>SUMIFS(Abr!$I$5:$I$619,Abr!$S$5:$S$619,"Despesa",Abr!$F$5:$F$619,CPagar!$D575,Abr!$J$5:$J$619,"Não Pago")</f>
        <v>0</v>
      </c>
      <c r="I575" s="65">
        <f>SUMIFS(Mai!$I$5:$I$619,Mai!$S$5:$S$619,"Despesa",Mai!$F$5:$F$619,CPagar!$D575,Mai!$J$5:$J$619,"Não Pago")</f>
        <v>0</v>
      </c>
      <c r="J575" s="65">
        <f>SUMIFS(Jun!$I$5:$I$619,Jun!$S$5:$S$619,"Despesa",Jun!$F$5:$F$619,CPagar!$D575,Jun!$J$5:$J$619,"Não Pago")</f>
        <v>0</v>
      </c>
      <c r="K575" s="65">
        <f>SUMIFS(Jul!$I$5:$I$619,Jul!$S$5:$S$619,"Despesa",Jul!$F$5:$F$619,CPagar!$D575,Jul!$J$5:$J$619,"Não Pago")</f>
        <v>0</v>
      </c>
      <c r="L575" s="65">
        <f>SUMIFS(Ago!$I$5:$I$619,Ago!$S$5:$S$619,"Despesa",Ago!$F$5:$F$619,CPagar!$D575,Ago!$J$5:$J$619,"Não Pago")</f>
        <v>0</v>
      </c>
      <c r="M575" s="65">
        <f>SUMIFS(Set!$I$5:$I$619,Set!$S$5:$S$619,"Despesa",Set!$F$5:$F$619,CPagar!$D575,Set!$J$5:$J$619,"Não Pago")</f>
        <v>0</v>
      </c>
      <c r="N575" s="65">
        <f>SUMIFS(Out!$I$5:$I$619,Out!$S$5:$S$619,"Despesa",Out!$F$5:$F$619,CPagar!$D575,Out!$J$5:$J$619,"Não Pago")</f>
        <v>0</v>
      </c>
      <c r="O575" s="65">
        <f>SUMIFS(Nov!$I$5:$I$619,Nov!$S$5:$S$619,"Despesa",Nov!$F$5:$F$619,CPagar!$D575,Nov!$J$5:$J$619,"Não Pago")</f>
        <v>0</v>
      </c>
      <c r="P575" s="65">
        <f>SUMIFS(Dez!$I$5:$I$619,Dez!$S$5:$S$619,"Despesa",Dez!$F$5:$F$619,CPagar!$D575,Dez!$J$5:$J$619,"Não Pago")</f>
        <v>0</v>
      </c>
      <c r="Q575" s="62">
        <f t="shared" ref="Q575:Q608" si="73">SUM(E575:P575)</f>
        <v>0</v>
      </c>
    </row>
    <row r="576" spans="3:17" ht="28.5" customHeight="1" thickTop="1" thickBot="1" x14ac:dyDescent="0.25">
      <c r="C576" s="45" t="str">
        <f>'PC Despesas'!R71</f>
        <v>5.6.67</v>
      </c>
      <c r="D576" s="46" t="str">
        <f>VLOOKUP(C576,'PC Despesas'!$R$5:$S$103,2,FALSE)</f>
        <v>-</v>
      </c>
      <c r="E576" s="65">
        <f>SUMIFS(Jan!$I$5:$I$619,Jan!$S$5:$S$619,"Despesa",Jan!$F$5:$F$619,CPagar!$D576,Jan!$J$5:$J$619,"Não Pago")</f>
        <v>0</v>
      </c>
      <c r="F576" s="65">
        <f>SUMIFS(Fev!$I$5:$I$619,Fev!$S$5:$S$619,"Despesa",Fev!$F$5:$F$619,CPagar!$D576,Fev!$J$5:$J$619,"Não Pago")</f>
        <v>0</v>
      </c>
      <c r="G576" s="65">
        <f>SUMIFS(Mar!$I$5:$I$619,Mar!$S$5:$S$619,"Despesa",Mar!$F$5:$F$619,CPagar!$D576,Mar!$J$5:$J$619,"Não Pago")</f>
        <v>0</v>
      </c>
      <c r="H576" s="65">
        <f>SUMIFS(Abr!$I$5:$I$619,Abr!$S$5:$S$619,"Despesa",Abr!$F$5:$F$619,CPagar!$D576,Abr!$J$5:$J$619,"Não Pago")</f>
        <v>0</v>
      </c>
      <c r="I576" s="65">
        <f>SUMIFS(Mai!$I$5:$I$619,Mai!$S$5:$S$619,"Despesa",Mai!$F$5:$F$619,CPagar!$D576,Mai!$J$5:$J$619,"Não Pago")</f>
        <v>0</v>
      </c>
      <c r="J576" s="65">
        <f>SUMIFS(Jun!$I$5:$I$619,Jun!$S$5:$S$619,"Despesa",Jun!$F$5:$F$619,CPagar!$D576,Jun!$J$5:$J$619,"Não Pago")</f>
        <v>0</v>
      </c>
      <c r="K576" s="65">
        <f>SUMIFS(Jul!$I$5:$I$619,Jul!$S$5:$S$619,"Despesa",Jul!$F$5:$F$619,CPagar!$D576,Jul!$J$5:$J$619,"Não Pago")</f>
        <v>0</v>
      </c>
      <c r="L576" s="65">
        <f>SUMIFS(Ago!$I$5:$I$619,Ago!$S$5:$S$619,"Despesa",Ago!$F$5:$F$619,CPagar!$D576,Ago!$J$5:$J$619,"Não Pago")</f>
        <v>0</v>
      </c>
      <c r="M576" s="65">
        <f>SUMIFS(Set!$I$5:$I$619,Set!$S$5:$S$619,"Despesa",Set!$F$5:$F$619,CPagar!$D576,Set!$J$5:$J$619,"Não Pago")</f>
        <v>0</v>
      </c>
      <c r="N576" s="65">
        <f>SUMIFS(Out!$I$5:$I$619,Out!$S$5:$S$619,"Despesa",Out!$F$5:$F$619,CPagar!$D576,Out!$J$5:$J$619,"Não Pago")</f>
        <v>0</v>
      </c>
      <c r="O576" s="65">
        <f>SUMIFS(Nov!$I$5:$I$619,Nov!$S$5:$S$619,"Despesa",Nov!$F$5:$F$619,CPagar!$D576,Nov!$J$5:$J$619,"Não Pago")</f>
        <v>0</v>
      </c>
      <c r="P576" s="65">
        <f>SUMIFS(Dez!$I$5:$I$619,Dez!$S$5:$S$619,"Despesa",Dez!$F$5:$F$619,CPagar!$D576,Dez!$J$5:$J$619,"Não Pago")</f>
        <v>0</v>
      </c>
      <c r="Q576" s="62">
        <f t="shared" si="73"/>
        <v>0</v>
      </c>
    </row>
    <row r="577" spans="3:17" ht="28.5" customHeight="1" thickTop="1" thickBot="1" x14ac:dyDescent="0.25">
      <c r="C577" s="45" t="str">
        <f>'PC Despesas'!R72</f>
        <v>5.6.68</v>
      </c>
      <c r="D577" s="46" t="str">
        <f>VLOOKUP(C577,'PC Despesas'!$R$5:$S$103,2,FALSE)</f>
        <v>-</v>
      </c>
      <c r="E577" s="65">
        <f>SUMIFS(Jan!$I$5:$I$619,Jan!$S$5:$S$619,"Despesa",Jan!$F$5:$F$619,CPagar!$D577,Jan!$J$5:$J$619,"Não Pago")</f>
        <v>0</v>
      </c>
      <c r="F577" s="65">
        <f>SUMIFS(Fev!$I$5:$I$619,Fev!$S$5:$S$619,"Despesa",Fev!$F$5:$F$619,CPagar!$D577,Fev!$J$5:$J$619,"Não Pago")</f>
        <v>0</v>
      </c>
      <c r="G577" s="65">
        <f>SUMIFS(Mar!$I$5:$I$619,Mar!$S$5:$S$619,"Despesa",Mar!$F$5:$F$619,CPagar!$D577,Mar!$J$5:$J$619,"Não Pago")</f>
        <v>0</v>
      </c>
      <c r="H577" s="65">
        <f>SUMIFS(Abr!$I$5:$I$619,Abr!$S$5:$S$619,"Despesa",Abr!$F$5:$F$619,CPagar!$D577,Abr!$J$5:$J$619,"Não Pago")</f>
        <v>0</v>
      </c>
      <c r="I577" s="65">
        <f>SUMIFS(Mai!$I$5:$I$619,Mai!$S$5:$S$619,"Despesa",Mai!$F$5:$F$619,CPagar!$D577,Mai!$J$5:$J$619,"Não Pago")</f>
        <v>0</v>
      </c>
      <c r="J577" s="65">
        <f>SUMIFS(Jun!$I$5:$I$619,Jun!$S$5:$S$619,"Despesa",Jun!$F$5:$F$619,CPagar!$D577,Jun!$J$5:$J$619,"Não Pago")</f>
        <v>0</v>
      </c>
      <c r="K577" s="65">
        <f>SUMIFS(Jul!$I$5:$I$619,Jul!$S$5:$S$619,"Despesa",Jul!$F$5:$F$619,CPagar!$D577,Jul!$J$5:$J$619,"Não Pago")</f>
        <v>0</v>
      </c>
      <c r="L577" s="65">
        <f>SUMIFS(Ago!$I$5:$I$619,Ago!$S$5:$S$619,"Despesa",Ago!$F$5:$F$619,CPagar!$D577,Ago!$J$5:$J$619,"Não Pago")</f>
        <v>0</v>
      </c>
      <c r="M577" s="65">
        <f>SUMIFS(Set!$I$5:$I$619,Set!$S$5:$S$619,"Despesa",Set!$F$5:$F$619,CPagar!$D577,Set!$J$5:$J$619,"Não Pago")</f>
        <v>0</v>
      </c>
      <c r="N577" s="65">
        <f>SUMIFS(Out!$I$5:$I$619,Out!$S$5:$S$619,"Despesa",Out!$F$5:$F$619,CPagar!$D577,Out!$J$5:$J$619,"Não Pago")</f>
        <v>0</v>
      </c>
      <c r="O577" s="65">
        <f>SUMIFS(Nov!$I$5:$I$619,Nov!$S$5:$S$619,"Despesa",Nov!$F$5:$F$619,CPagar!$D577,Nov!$J$5:$J$619,"Não Pago")</f>
        <v>0</v>
      </c>
      <c r="P577" s="65">
        <f>SUMIFS(Dez!$I$5:$I$619,Dez!$S$5:$S$619,"Despesa",Dez!$F$5:$F$619,CPagar!$D577,Dez!$J$5:$J$619,"Não Pago")</f>
        <v>0</v>
      </c>
      <c r="Q577" s="62">
        <f t="shared" si="73"/>
        <v>0</v>
      </c>
    </row>
    <row r="578" spans="3:17" ht="28.5" customHeight="1" thickTop="1" thickBot="1" x14ac:dyDescent="0.25">
      <c r="C578" s="45" t="str">
        <f>'PC Despesas'!R73</f>
        <v>5.6.69</v>
      </c>
      <c r="D578" s="46" t="str">
        <f>VLOOKUP(C578,'PC Despesas'!$R$5:$S$103,2,FALSE)</f>
        <v>-</v>
      </c>
      <c r="E578" s="65">
        <f>SUMIFS(Jan!$I$5:$I$619,Jan!$S$5:$S$619,"Despesa",Jan!$F$5:$F$619,CPagar!$D578,Jan!$J$5:$J$619,"Não Pago")</f>
        <v>0</v>
      </c>
      <c r="F578" s="65">
        <f>SUMIFS(Fev!$I$5:$I$619,Fev!$S$5:$S$619,"Despesa",Fev!$F$5:$F$619,CPagar!$D578,Fev!$J$5:$J$619,"Não Pago")</f>
        <v>0</v>
      </c>
      <c r="G578" s="65">
        <f>SUMIFS(Mar!$I$5:$I$619,Mar!$S$5:$S$619,"Despesa",Mar!$F$5:$F$619,CPagar!$D578,Mar!$J$5:$J$619,"Não Pago")</f>
        <v>0</v>
      </c>
      <c r="H578" s="65">
        <f>SUMIFS(Abr!$I$5:$I$619,Abr!$S$5:$S$619,"Despesa",Abr!$F$5:$F$619,CPagar!$D578,Abr!$J$5:$J$619,"Não Pago")</f>
        <v>0</v>
      </c>
      <c r="I578" s="65">
        <f>SUMIFS(Mai!$I$5:$I$619,Mai!$S$5:$S$619,"Despesa",Mai!$F$5:$F$619,CPagar!$D578,Mai!$J$5:$J$619,"Não Pago")</f>
        <v>0</v>
      </c>
      <c r="J578" s="65">
        <f>SUMIFS(Jun!$I$5:$I$619,Jun!$S$5:$S$619,"Despesa",Jun!$F$5:$F$619,CPagar!$D578,Jun!$J$5:$J$619,"Não Pago")</f>
        <v>0</v>
      </c>
      <c r="K578" s="65">
        <f>SUMIFS(Jul!$I$5:$I$619,Jul!$S$5:$S$619,"Despesa",Jul!$F$5:$F$619,CPagar!$D578,Jul!$J$5:$J$619,"Não Pago")</f>
        <v>0</v>
      </c>
      <c r="L578" s="65">
        <f>SUMIFS(Ago!$I$5:$I$619,Ago!$S$5:$S$619,"Despesa",Ago!$F$5:$F$619,CPagar!$D578,Ago!$J$5:$J$619,"Não Pago")</f>
        <v>0</v>
      </c>
      <c r="M578" s="65">
        <f>SUMIFS(Set!$I$5:$I$619,Set!$S$5:$S$619,"Despesa",Set!$F$5:$F$619,CPagar!$D578,Set!$J$5:$J$619,"Não Pago")</f>
        <v>0</v>
      </c>
      <c r="N578" s="65">
        <f>SUMIFS(Out!$I$5:$I$619,Out!$S$5:$S$619,"Despesa",Out!$F$5:$F$619,CPagar!$D578,Out!$J$5:$J$619,"Não Pago")</f>
        <v>0</v>
      </c>
      <c r="O578" s="65">
        <f>SUMIFS(Nov!$I$5:$I$619,Nov!$S$5:$S$619,"Despesa",Nov!$F$5:$F$619,CPagar!$D578,Nov!$J$5:$J$619,"Não Pago")</f>
        <v>0</v>
      </c>
      <c r="P578" s="65">
        <f>SUMIFS(Dez!$I$5:$I$619,Dez!$S$5:$S$619,"Despesa",Dez!$F$5:$F$619,CPagar!$D578,Dez!$J$5:$J$619,"Não Pago")</f>
        <v>0</v>
      </c>
      <c r="Q578" s="62">
        <f t="shared" si="73"/>
        <v>0</v>
      </c>
    </row>
    <row r="579" spans="3:17" ht="28.5" customHeight="1" thickTop="1" thickBot="1" x14ac:dyDescent="0.25">
      <c r="C579" s="45" t="str">
        <f>'PC Despesas'!R74</f>
        <v>5.6.70</v>
      </c>
      <c r="D579" s="46" t="str">
        <f>VLOOKUP(C579,'PC Despesas'!$R$5:$S$103,2,FALSE)</f>
        <v>-</v>
      </c>
      <c r="E579" s="65">
        <f>SUMIFS(Jan!$I$5:$I$619,Jan!$S$5:$S$619,"Despesa",Jan!$F$5:$F$619,CPagar!$D579,Jan!$J$5:$J$619,"Não Pago")</f>
        <v>0</v>
      </c>
      <c r="F579" s="65">
        <f>SUMIFS(Fev!$I$5:$I$619,Fev!$S$5:$S$619,"Despesa",Fev!$F$5:$F$619,CPagar!$D579,Fev!$J$5:$J$619,"Não Pago")</f>
        <v>0</v>
      </c>
      <c r="G579" s="65">
        <f>SUMIFS(Mar!$I$5:$I$619,Mar!$S$5:$S$619,"Despesa",Mar!$F$5:$F$619,CPagar!$D579,Mar!$J$5:$J$619,"Não Pago")</f>
        <v>0</v>
      </c>
      <c r="H579" s="65">
        <f>SUMIFS(Abr!$I$5:$I$619,Abr!$S$5:$S$619,"Despesa",Abr!$F$5:$F$619,CPagar!$D579,Abr!$J$5:$J$619,"Não Pago")</f>
        <v>0</v>
      </c>
      <c r="I579" s="65">
        <f>SUMIFS(Mai!$I$5:$I$619,Mai!$S$5:$S$619,"Despesa",Mai!$F$5:$F$619,CPagar!$D579,Mai!$J$5:$J$619,"Não Pago")</f>
        <v>0</v>
      </c>
      <c r="J579" s="65">
        <f>SUMIFS(Jun!$I$5:$I$619,Jun!$S$5:$S$619,"Despesa",Jun!$F$5:$F$619,CPagar!$D579,Jun!$J$5:$J$619,"Não Pago")</f>
        <v>0</v>
      </c>
      <c r="K579" s="65">
        <f>SUMIFS(Jul!$I$5:$I$619,Jul!$S$5:$S$619,"Despesa",Jul!$F$5:$F$619,CPagar!$D579,Jul!$J$5:$J$619,"Não Pago")</f>
        <v>0</v>
      </c>
      <c r="L579" s="65">
        <f>SUMIFS(Ago!$I$5:$I$619,Ago!$S$5:$S$619,"Despesa",Ago!$F$5:$F$619,CPagar!$D579,Ago!$J$5:$J$619,"Não Pago")</f>
        <v>0</v>
      </c>
      <c r="M579" s="65">
        <f>SUMIFS(Set!$I$5:$I$619,Set!$S$5:$S$619,"Despesa",Set!$F$5:$F$619,CPagar!$D579,Set!$J$5:$J$619,"Não Pago")</f>
        <v>0</v>
      </c>
      <c r="N579" s="65">
        <f>SUMIFS(Out!$I$5:$I$619,Out!$S$5:$S$619,"Despesa",Out!$F$5:$F$619,CPagar!$D579,Out!$J$5:$J$619,"Não Pago")</f>
        <v>0</v>
      </c>
      <c r="O579" s="65">
        <f>SUMIFS(Nov!$I$5:$I$619,Nov!$S$5:$S$619,"Despesa",Nov!$F$5:$F$619,CPagar!$D579,Nov!$J$5:$J$619,"Não Pago")</f>
        <v>0</v>
      </c>
      <c r="P579" s="65">
        <f>SUMIFS(Dez!$I$5:$I$619,Dez!$S$5:$S$619,"Despesa",Dez!$F$5:$F$619,CPagar!$D579,Dez!$J$5:$J$619,"Não Pago")</f>
        <v>0</v>
      </c>
      <c r="Q579" s="62">
        <f t="shared" si="73"/>
        <v>0</v>
      </c>
    </row>
    <row r="580" spans="3:17" ht="28.5" customHeight="1" thickTop="1" thickBot="1" x14ac:dyDescent="0.25">
      <c r="C580" s="45" t="str">
        <f>'PC Despesas'!R75</f>
        <v>5.6.71</v>
      </c>
      <c r="D580" s="46" t="str">
        <f>VLOOKUP(C580,'PC Despesas'!$R$5:$S$103,2,FALSE)</f>
        <v>-</v>
      </c>
      <c r="E580" s="65">
        <f>SUMIFS(Jan!$I$5:$I$619,Jan!$S$5:$S$619,"Despesa",Jan!$F$5:$F$619,CPagar!$D580,Jan!$J$5:$J$619,"Não Pago")</f>
        <v>0</v>
      </c>
      <c r="F580" s="65">
        <f>SUMIFS(Fev!$I$5:$I$619,Fev!$S$5:$S$619,"Despesa",Fev!$F$5:$F$619,CPagar!$D580,Fev!$J$5:$J$619,"Não Pago")</f>
        <v>0</v>
      </c>
      <c r="G580" s="65">
        <f>SUMIFS(Mar!$I$5:$I$619,Mar!$S$5:$S$619,"Despesa",Mar!$F$5:$F$619,CPagar!$D580,Mar!$J$5:$J$619,"Não Pago")</f>
        <v>0</v>
      </c>
      <c r="H580" s="65">
        <f>SUMIFS(Abr!$I$5:$I$619,Abr!$S$5:$S$619,"Despesa",Abr!$F$5:$F$619,CPagar!$D580,Abr!$J$5:$J$619,"Não Pago")</f>
        <v>0</v>
      </c>
      <c r="I580" s="65">
        <f>SUMIFS(Mai!$I$5:$I$619,Mai!$S$5:$S$619,"Despesa",Mai!$F$5:$F$619,CPagar!$D580,Mai!$J$5:$J$619,"Não Pago")</f>
        <v>0</v>
      </c>
      <c r="J580" s="65">
        <f>SUMIFS(Jun!$I$5:$I$619,Jun!$S$5:$S$619,"Despesa",Jun!$F$5:$F$619,CPagar!$D580,Jun!$J$5:$J$619,"Não Pago")</f>
        <v>0</v>
      </c>
      <c r="K580" s="65">
        <f>SUMIFS(Jul!$I$5:$I$619,Jul!$S$5:$S$619,"Despesa",Jul!$F$5:$F$619,CPagar!$D580,Jul!$J$5:$J$619,"Não Pago")</f>
        <v>0</v>
      </c>
      <c r="L580" s="65">
        <f>SUMIFS(Ago!$I$5:$I$619,Ago!$S$5:$S$619,"Despesa",Ago!$F$5:$F$619,CPagar!$D580,Ago!$J$5:$J$619,"Não Pago")</f>
        <v>0</v>
      </c>
      <c r="M580" s="65">
        <f>SUMIFS(Set!$I$5:$I$619,Set!$S$5:$S$619,"Despesa",Set!$F$5:$F$619,CPagar!$D580,Set!$J$5:$J$619,"Não Pago")</f>
        <v>0</v>
      </c>
      <c r="N580" s="65">
        <f>SUMIFS(Out!$I$5:$I$619,Out!$S$5:$S$619,"Despesa",Out!$F$5:$F$619,CPagar!$D580,Out!$J$5:$J$619,"Não Pago")</f>
        <v>0</v>
      </c>
      <c r="O580" s="65">
        <f>SUMIFS(Nov!$I$5:$I$619,Nov!$S$5:$S$619,"Despesa",Nov!$F$5:$F$619,CPagar!$D580,Nov!$J$5:$J$619,"Não Pago")</f>
        <v>0</v>
      </c>
      <c r="P580" s="65">
        <f>SUMIFS(Dez!$I$5:$I$619,Dez!$S$5:$S$619,"Despesa",Dez!$F$5:$F$619,CPagar!$D580,Dez!$J$5:$J$619,"Não Pago")</f>
        <v>0</v>
      </c>
      <c r="Q580" s="62">
        <f t="shared" si="73"/>
        <v>0</v>
      </c>
    </row>
    <row r="581" spans="3:17" ht="28.5" customHeight="1" thickTop="1" thickBot="1" x14ac:dyDescent="0.25">
      <c r="C581" s="45" t="str">
        <f>'PC Despesas'!R76</f>
        <v>5.6.72</v>
      </c>
      <c r="D581" s="46" t="str">
        <f>VLOOKUP(C581,'PC Despesas'!$R$5:$S$103,2,FALSE)</f>
        <v>-</v>
      </c>
      <c r="E581" s="65">
        <f>SUMIFS(Jan!$I$5:$I$619,Jan!$S$5:$S$619,"Despesa",Jan!$F$5:$F$619,CPagar!$D581,Jan!$J$5:$J$619,"Não Pago")</f>
        <v>0</v>
      </c>
      <c r="F581" s="65">
        <f>SUMIFS(Fev!$I$5:$I$619,Fev!$S$5:$S$619,"Despesa",Fev!$F$5:$F$619,CPagar!$D581,Fev!$J$5:$J$619,"Não Pago")</f>
        <v>0</v>
      </c>
      <c r="G581" s="65">
        <f>SUMIFS(Mar!$I$5:$I$619,Mar!$S$5:$S$619,"Despesa",Mar!$F$5:$F$619,CPagar!$D581,Mar!$J$5:$J$619,"Não Pago")</f>
        <v>0</v>
      </c>
      <c r="H581" s="65">
        <f>SUMIFS(Abr!$I$5:$I$619,Abr!$S$5:$S$619,"Despesa",Abr!$F$5:$F$619,CPagar!$D581,Abr!$J$5:$J$619,"Não Pago")</f>
        <v>0</v>
      </c>
      <c r="I581" s="65">
        <f>SUMIFS(Mai!$I$5:$I$619,Mai!$S$5:$S$619,"Despesa",Mai!$F$5:$F$619,CPagar!$D581,Mai!$J$5:$J$619,"Não Pago")</f>
        <v>0</v>
      </c>
      <c r="J581" s="65">
        <f>SUMIFS(Jun!$I$5:$I$619,Jun!$S$5:$S$619,"Despesa",Jun!$F$5:$F$619,CPagar!$D581,Jun!$J$5:$J$619,"Não Pago")</f>
        <v>0</v>
      </c>
      <c r="K581" s="65">
        <f>SUMIFS(Jul!$I$5:$I$619,Jul!$S$5:$S$619,"Despesa",Jul!$F$5:$F$619,CPagar!$D581,Jul!$J$5:$J$619,"Não Pago")</f>
        <v>0</v>
      </c>
      <c r="L581" s="65">
        <f>SUMIFS(Ago!$I$5:$I$619,Ago!$S$5:$S$619,"Despesa",Ago!$F$5:$F$619,CPagar!$D581,Ago!$J$5:$J$619,"Não Pago")</f>
        <v>0</v>
      </c>
      <c r="M581" s="65">
        <f>SUMIFS(Set!$I$5:$I$619,Set!$S$5:$S$619,"Despesa",Set!$F$5:$F$619,CPagar!$D581,Set!$J$5:$J$619,"Não Pago")</f>
        <v>0</v>
      </c>
      <c r="N581" s="65">
        <f>SUMIFS(Out!$I$5:$I$619,Out!$S$5:$S$619,"Despesa",Out!$F$5:$F$619,CPagar!$D581,Out!$J$5:$J$619,"Não Pago")</f>
        <v>0</v>
      </c>
      <c r="O581" s="65">
        <f>SUMIFS(Nov!$I$5:$I$619,Nov!$S$5:$S$619,"Despesa",Nov!$F$5:$F$619,CPagar!$D581,Nov!$J$5:$J$619,"Não Pago")</f>
        <v>0</v>
      </c>
      <c r="P581" s="65">
        <f>SUMIFS(Dez!$I$5:$I$619,Dez!$S$5:$S$619,"Despesa",Dez!$F$5:$F$619,CPagar!$D581,Dez!$J$5:$J$619,"Não Pago")</f>
        <v>0</v>
      </c>
      <c r="Q581" s="62">
        <f t="shared" si="73"/>
        <v>0</v>
      </c>
    </row>
    <row r="582" spans="3:17" ht="28.5" customHeight="1" thickTop="1" thickBot="1" x14ac:dyDescent="0.25">
      <c r="C582" s="45" t="str">
        <f>'PC Despesas'!R77</f>
        <v>5.6.73</v>
      </c>
      <c r="D582" s="46" t="str">
        <f>VLOOKUP(C582,'PC Despesas'!$R$5:$S$103,2,FALSE)</f>
        <v>-</v>
      </c>
      <c r="E582" s="65">
        <f>SUMIFS(Jan!$I$5:$I$619,Jan!$S$5:$S$619,"Despesa",Jan!$F$5:$F$619,CPagar!$D582,Jan!$J$5:$J$619,"Não Pago")</f>
        <v>0</v>
      </c>
      <c r="F582" s="65">
        <f>SUMIFS(Fev!$I$5:$I$619,Fev!$S$5:$S$619,"Despesa",Fev!$F$5:$F$619,CPagar!$D582,Fev!$J$5:$J$619,"Não Pago")</f>
        <v>0</v>
      </c>
      <c r="G582" s="65">
        <f>SUMIFS(Mar!$I$5:$I$619,Mar!$S$5:$S$619,"Despesa",Mar!$F$5:$F$619,CPagar!$D582,Mar!$J$5:$J$619,"Não Pago")</f>
        <v>0</v>
      </c>
      <c r="H582" s="65">
        <f>SUMIFS(Abr!$I$5:$I$619,Abr!$S$5:$S$619,"Despesa",Abr!$F$5:$F$619,CPagar!$D582,Abr!$J$5:$J$619,"Não Pago")</f>
        <v>0</v>
      </c>
      <c r="I582" s="65">
        <f>SUMIFS(Mai!$I$5:$I$619,Mai!$S$5:$S$619,"Despesa",Mai!$F$5:$F$619,CPagar!$D582,Mai!$J$5:$J$619,"Não Pago")</f>
        <v>0</v>
      </c>
      <c r="J582" s="65">
        <f>SUMIFS(Jun!$I$5:$I$619,Jun!$S$5:$S$619,"Despesa",Jun!$F$5:$F$619,CPagar!$D582,Jun!$J$5:$J$619,"Não Pago")</f>
        <v>0</v>
      </c>
      <c r="K582" s="65">
        <f>SUMIFS(Jul!$I$5:$I$619,Jul!$S$5:$S$619,"Despesa",Jul!$F$5:$F$619,CPagar!$D582,Jul!$J$5:$J$619,"Não Pago")</f>
        <v>0</v>
      </c>
      <c r="L582" s="65">
        <f>SUMIFS(Ago!$I$5:$I$619,Ago!$S$5:$S$619,"Despesa",Ago!$F$5:$F$619,CPagar!$D582,Ago!$J$5:$J$619,"Não Pago")</f>
        <v>0</v>
      </c>
      <c r="M582" s="65">
        <f>SUMIFS(Set!$I$5:$I$619,Set!$S$5:$S$619,"Despesa",Set!$F$5:$F$619,CPagar!$D582,Set!$J$5:$J$619,"Não Pago")</f>
        <v>0</v>
      </c>
      <c r="N582" s="65">
        <f>SUMIFS(Out!$I$5:$I$619,Out!$S$5:$S$619,"Despesa",Out!$F$5:$F$619,CPagar!$D582,Out!$J$5:$J$619,"Não Pago")</f>
        <v>0</v>
      </c>
      <c r="O582" s="65">
        <f>SUMIFS(Nov!$I$5:$I$619,Nov!$S$5:$S$619,"Despesa",Nov!$F$5:$F$619,CPagar!$D582,Nov!$J$5:$J$619,"Não Pago")</f>
        <v>0</v>
      </c>
      <c r="P582" s="65">
        <f>SUMIFS(Dez!$I$5:$I$619,Dez!$S$5:$S$619,"Despesa",Dez!$F$5:$F$619,CPagar!$D582,Dez!$J$5:$J$619,"Não Pago")</f>
        <v>0</v>
      </c>
      <c r="Q582" s="62">
        <f t="shared" si="73"/>
        <v>0</v>
      </c>
    </row>
    <row r="583" spans="3:17" ht="28.5" customHeight="1" thickTop="1" thickBot="1" x14ac:dyDescent="0.25">
      <c r="C583" s="45" t="str">
        <f>'PC Despesas'!R78</f>
        <v>5.6.74</v>
      </c>
      <c r="D583" s="46" t="str">
        <f>VLOOKUP(C583,'PC Despesas'!$R$5:$S$103,2,FALSE)</f>
        <v>-</v>
      </c>
      <c r="E583" s="65">
        <f>SUMIFS(Jan!$I$5:$I$619,Jan!$S$5:$S$619,"Despesa",Jan!$F$5:$F$619,CPagar!$D583,Jan!$J$5:$J$619,"Não Pago")</f>
        <v>0</v>
      </c>
      <c r="F583" s="65">
        <f>SUMIFS(Fev!$I$5:$I$619,Fev!$S$5:$S$619,"Despesa",Fev!$F$5:$F$619,CPagar!$D583,Fev!$J$5:$J$619,"Não Pago")</f>
        <v>0</v>
      </c>
      <c r="G583" s="65">
        <f>SUMIFS(Mar!$I$5:$I$619,Mar!$S$5:$S$619,"Despesa",Mar!$F$5:$F$619,CPagar!$D583,Mar!$J$5:$J$619,"Não Pago")</f>
        <v>0</v>
      </c>
      <c r="H583" s="65">
        <f>SUMIFS(Abr!$I$5:$I$619,Abr!$S$5:$S$619,"Despesa",Abr!$F$5:$F$619,CPagar!$D583,Abr!$J$5:$J$619,"Não Pago")</f>
        <v>0</v>
      </c>
      <c r="I583" s="65">
        <f>SUMIFS(Mai!$I$5:$I$619,Mai!$S$5:$S$619,"Despesa",Mai!$F$5:$F$619,CPagar!$D583,Mai!$J$5:$J$619,"Não Pago")</f>
        <v>0</v>
      </c>
      <c r="J583" s="65">
        <f>SUMIFS(Jun!$I$5:$I$619,Jun!$S$5:$S$619,"Despesa",Jun!$F$5:$F$619,CPagar!$D583,Jun!$J$5:$J$619,"Não Pago")</f>
        <v>0</v>
      </c>
      <c r="K583" s="65">
        <f>SUMIFS(Jul!$I$5:$I$619,Jul!$S$5:$S$619,"Despesa",Jul!$F$5:$F$619,CPagar!$D583,Jul!$J$5:$J$619,"Não Pago")</f>
        <v>0</v>
      </c>
      <c r="L583" s="65">
        <f>SUMIFS(Ago!$I$5:$I$619,Ago!$S$5:$S$619,"Despesa",Ago!$F$5:$F$619,CPagar!$D583,Ago!$J$5:$J$619,"Não Pago")</f>
        <v>0</v>
      </c>
      <c r="M583" s="65">
        <f>SUMIFS(Set!$I$5:$I$619,Set!$S$5:$S$619,"Despesa",Set!$F$5:$F$619,CPagar!$D583,Set!$J$5:$J$619,"Não Pago")</f>
        <v>0</v>
      </c>
      <c r="N583" s="65">
        <f>SUMIFS(Out!$I$5:$I$619,Out!$S$5:$S$619,"Despesa",Out!$F$5:$F$619,CPagar!$D583,Out!$J$5:$J$619,"Não Pago")</f>
        <v>0</v>
      </c>
      <c r="O583" s="65">
        <f>SUMIFS(Nov!$I$5:$I$619,Nov!$S$5:$S$619,"Despesa",Nov!$F$5:$F$619,CPagar!$D583,Nov!$J$5:$J$619,"Não Pago")</f>
        <v>0</v>
      </c>
      <c r="P583" s="65">
        <f>SUMIFS(Dez!$I$5:$I$619,Dez!$S$5:$S$619,"Despesa",Dez!$F$5:$F$619,CPagar!$D583,Dez!$J$5:$J$619,"Não Pago")</f>
        <v>0</v>
      </c>
      <c r="Q583" s="62">
        <f t="shared" si="73"/>
        <v>0</v>
      </c>
    </row>
    <row r="584" spans="3:17" ht="28.5" customHeight="1" thickTop="1" thickBot="1" x14ac:dyDescent="0.25">
      <c r="C584" s="45" t="str">
        <f>'PC Despesas'!R79</f>
        <v>5.6.75</v>
      </c>
      <c r="D584" s="46" t="str">
        <f>VLOOKUP(C584,'PC Despesas'!$R$5:$S$103,2,FALSE)</f>
        <v>-</v>
      </c>
      <c r="E584" s="65">
        <f>SUMIFS(Jan!$I$5:$I$619,Jan!$S$5:$S$619,"Despesa",Jan!$F$5:$F$619,CPagar!$D584,Jan!$J$5:$J$619,"Não Pago")</f>
        <v>0</v>
      </c>
      <c r="F584" s="65">
        <f>SUMIFS(Fev!$I$5:$I$619,Fev!$S$5:$S$619,"Despesa",Fev!$F$5:$F$619,CPagar!$D584,Fev!$J$5:$J$619,"Não Pago")</f>
        <v>0</v>
      </c>
      <c r="G584" s="65">
        <f>SUMIFS(Mar!$I$5:$I$619,Mar!$S$5:$S$619,"Despesa",Mar!$F$5:$F$619,CPagar!$D584,Mar!$J$5:$J$619,"Não Pago")</f>
        <v>0</v>
      </c>
      <c r="H584" s="65">
        <f>SUMIFS(Abr!$I$5:$I$619,Abr!$S$5:$S$619,"Despesa",Abr!$F$5:$F$619,CPagar!$D584,Abr!$J$5:$J$619,"Não Pago")</f>
        <v>0</v>
      </c>
      <c r="I584" s="65">
        <f>SUMIFS(Mai!$I$5:$I$619,Mai!$S$5:$S$619,"Despesa",Mai!$F$5:$F$619,CPagar!$D584,Mai!$J$5:$J$619,"Não Pago")</f>
        <v>0</v>
      </c>
      <c r="J584" s="65">
        <f>SUMIFS(Jun!$I$5:$I$619,Jun!$S$5:$S$619,"Despesa",Jun!$F$5:$F$619,CPagar!$D584,Jun!$J$5:$J$619,"Não Pago")</f>
        <v>0</v>
      </c>
      <c r="K584" s="65">
        <f>SUMIFS(Jul!$I$5:$I$619,Jul!$S$5:$S$619,"Despesa",Jul!$F$5:$F$619,CPagar!$D584,Jul!$J$5:$J$619,"Não Pago")</f>
        <v>0</v>
      </c>
      <c r="L584" s="65">
        <f>SUMIFS(Ago!$I$5:$I$619,Ago!$S$5:$S$619,"Despesa",Ago!$F$5:$F$619,CPagar!$D584,Ago!$J$5:$J$619,"Não Pago")</f>
        <v>0</v>
      </c>
      <c r="M584" s="65">
        <f>SUMIFS(Set!$I$5:$I$619,Set!$S$5:$S$619,"Despesa",Set!$F$5:$F$619,CPagar!$D584,Set!$J$5:$J$619,"Não Pago")</f>
        <v>0</v>
      </c>
      <c r="N584" s="65">
        <f>SUMIFS(Out!$I$5:$I$619,Out!$S$5:$S$619,"Despesa",Out!$F$5:$F$619,CPagar!$D584,Out!$J$5:$J$619,"Não Pago")</f>
        <v>0</v>
      </c>
      <c r="O584" s="65">
        <f>SUMIFS(Nov!$I$5:$I$619,Nov!$S$5:$S$619,"Despesa",Nov!$F$5:$F$619,CPagar!$D584,Nov!$J$5:$J$619,"Não Pago")</f>
        <v>0</v>
      </c>
      <c r="P584" s="65">
        <f>SUMIFS(Dez!$I$5:$I$619,Dez!$S$5:$S$619,"Despesa",Dez!$F$5:$F$619,CPagar!$D584,Dez!$J$5:$J$619,"Não Pago")</f>
        <v>0</v>
      </c>
      <c r="Q584" s="62">
        <f t="shared" si="73"/>
        <v>0</v>
      </c>
    </row>
    <row r="585" spans="3:17" ht="28.5" customHeight="1" thickTop="1" thickBot="1" x14ac:dyDescent="0.25">
      <c r="C585" s="45" t="str">
        <f>'PC Despesas'!R80</f>
        <v>5.6.76</v>
      </c>
      <c r="D585" s="46" t="str">
        <f>VLOOKUP(C585,'PC Despesas'!$R$5:$S$103,2,FALSE)</f>
        <v>-</v>
      </c>
      <c r="E585" s="65">
        <f>SUMIFS(Jan!$I$5:$I$619,Jan!$S$5:$S$619,"Despesa",Jan!$F$5:$F$619,CPagar!$D585,Jan!$J$5:$J$619,"Não Pago")</f>
        <v>0</v>
      </c>
      <c r="F585" s="65">
        <f>SUMIFS(Fev!$I$5:$I$619,Fev!$S$5:$S$619,"Despesa",Fev!$F$5:$F$619,CPagar!$D585,Fev!$J$5:$J$619,"Não Pago")</f>
        <v>0</v>
      </c>
      <c r="G585" s="65">
        <f>SUMIFS(Mar!$I$5:$I$619,Mar!$S$5:$S$619,"Despesa",Mar!$F$5:$F$619,CPagar!$D585,Mar!$J$5:$J$619,"Não Pago")</f>
        <v>0</v>
      </c>
      <c r="H585" s="65">
        <f>SUMIFS(Abr!$I$5:$I$619,Abr!$S$5:$S$619,"Despesa",Abr!$F$5:$F$619,CPagar!$D585,Abr!$J$5:$J$619,"Não Pago")</f>
        <v>0</v>
      </c>
      <c r="I585" s="65">
        <f>SUMIFS(Mai!$I$5:$I$619,Mai!$S$5:$S$619,"Despesa",Mai!$F$5:$F$619,CPagar!$D585,Mai!$J$5:$J$619,"Não Pago")</f>
        <v>0</v>
      </c>
      <c r="J585" s="65">
        <f>SUMIFS(Jun!$I$5:$I$619,Jun!$S$5:$S$619,"Despesa",Jun!$F$5:$F$619,CPagar!$D585,Jun!$J$5:$J$619,"Não Pago")</f>
        <v>0</v>
      </c>
      <c r="K585" s="65">
        <f>SUMIFS(Jul!$I$5:$I$619,Jul!$S$5:$S$619,"Despesa",Jul!$F$5:$F$619,CPagar!$D585,Jul!$J$5:$J$619,"Não Pago")</f>
        <v>0</v>
      </c>
      <c r="L585" s="65">
        <f>SUMIFS(Ago!$I$5:$I$619,Ago!$S$5:$S$619,"Despesa",Ago!$F$5:$F$619,CPagar!$D585,Ago!$J$5:$J$619,"Não Pago")</f>
        <v>0</v>
      </c>
      <c r="M585" s="65">
        <f>SUMIFS(Set!$I$5:$I$619,Set!$S$5:$S$619,"Despesa",Set!$F$5:$F$619,CPagar!$D585,Set!$J$5:$J$619,"Não Pago")</f>
        <v>0</v>
      </c>
      <c r="N585" s="65">
        <f>SUMIFS(Out!$I$5:$I$619,Out!$S$5:$S$619,"Despesa",Out!$F$5:$F$619,CPagar!$D585,Out!$J$5:$J$619,"Não Pago")</f>
        <v>0</v>
      </c>
      <c r="O585" s="65">
        <f>SUMIFS(Nov!$I$5:$I$619,Nov!$S$5:$S$619,"Despesa",Nov!$F$5:$F$619,CPagar!$D585,Nov!$J$5:$J$619,"Não Pago")</f>
        <v>0</v>
      </c>
      <c r="P585" s="65">
        <f>SUMIFS(Dez!$I$5:$I$619,Dez!$S$5:$S$619,"Despesa",Dez!$F$5:$F$619,CPagar!$D585,Dez!$J$5:$J$619,"Não Pago")</f>
        <v>0</v>
      </c>
      <c r="Q585" s="62">
        <f t="shared" si="73"/>
        <v>0</v>
      </c>
    </row>
    <row r="586" spans="3:17" ht="28.5" customHeight="1" thickTop="1" thickBot="1" x14ac:dyDescent="0.25">
      <c r="C586" s="45" t="str">
        <f>'PC Despesas'!R81</f>
        <v>5.6.77</v>
      </c>
      <c r="D586" s="46" t="str">
        <f>VLOOKUP(C586,'PC Despesas'!$R$5:$S$103,2,FALSE)</f>
        <v>-</v>
      </c>
      <c r="E586" s="65">
        <f>SUMIFS(Jan!$I$5:$I$619,Jan!$S$5:$S$619,"Despesa",Jan!$F$5:$F$619,CPagar!$D586,Jan!$J$5:$J$619,"Não Pago")</f>
        <v>0</v>
      </c>
      <c r="F586" s="65">
        <f>SUMIFS(Fev!$I$5:$I$619,Fev!$S$5:$S$619,"Despesa",Fev!$F$5:$F$619,CPagar!$D586,Fev!$J$5:$J$619,"Não Pago")</f>
        <v>0</v>
      </c>
      <c r="G586" s="65">
        <f>SUMIFS(Mar!$I$5:$I$619,Mar!$S$5:$S$619,"Despesa",Mar!$F$5:$F$619,CPagar!$D586,Mar!$J$5:$J$619,"Não Pago")</f>
        <v>0</v>
      </c>
      <c r="H586" s="65">
        <f>SUMIFS(Abr!$I$5:$I$619,Abr!$S$5:$S$619,"Despesa",Abr!$F$5:$F$619,CPagar!$D586,Abr!$J$5:$J$619,"Não Pago")</f>
        <v>0</v>
      </c>
      <c r="I586" s="65">
        <f>SUMIFS(Mai!$I$5:$I$619,Mai!$S$5:$S$619,"Despesa",Mai!$F$5:$F$619,CPagar!$D586,Mai!$J$5:$J$619,"Não Pago")</f>
        <v>0</v>
      </c>
      <c r="J586" s="65">
        <f>SUMIFS(Jun!$I$5:$I$619,Jun!$S$5:$S$619,"Despesa",Jun!$F$5:$F$619,CPagar!$D586,Jun!$J$5:$J$619,"Não Pago")</f>
        <v>0</v>
      </c>
      <c r="K586" s="65">
        <f>SUMIFS(Jul!$I$5:$I$619,Jul!$S$5:$S$619,"Despesa",Jul!$F$5:$F$619,CPagar!$D586,Jul!$J$5:$J$619,"Não Pago")</f>
        <v>0</v>
      </c>
      <c r="L586" s="65">
        <f>SUMIFS(Ago!$I$5:$I$619,Ago!$S$5:$S$619,"Despesa",Ago!$F$5:$F$619,CPagar!$D586,Ago!$J$5:$J$619,"Não Pago")</f>
        <v>0</v>
      </c>
      <c r="M586" s="65">
        <f>SUMIFS(Set!$I$5:$I$619,Set!$S$5:$S$619,"Despesa",Set!$F$5:$F$619,CPagar!$D586,Set!$J$5:$J$619,"Não Pago")</f>
        <v>0</v>
      </c>
      <c r="N586" s="65">
        <f>SUMIFS(Out!$I$5:$I$619,Out!$S$5:$S$619,"Despesa",Out!$F$5:$F$619,CPagar!$D586,Out!$J$5:$J$619,"Não Pago")</f>
        <v>0</v>
      </c>
      <c r="O586" s="65">
        <f>SUMIFS(Nov!$I$5:$I$619,Nov!$S$5:$S$619,"Despesa",Nov!$F$5:$F$619,CPagar!$D586,Nov!$J$5:$J$619,"Não Pago")</f>
        <v>0</v>
      </c>
      <c r="P586" s="65">
        <f>SUMIFS(Dez!$I$5:$I$619,Dez!$S$5:$S$619,"Despesa",Dez!$F$5:$F$619,CPagar!$D586,Dez!$J$5:$J$619,"Não Pago")</f>
        <v>0</v>
      </c>
      <c r="Q586" s="62">
        <f t="shared" si="73"/>
        <v>0</v>
      </c>
    </row>
    <row r="587" spans="3:17" ht="28.5" customHeight="1" thickTop="1" thickBot="1" x14ac:dyDescent="0.25">
      <c r="C587" s="45" t="str">
        <f>'PC Despesas'!R82</f>
        <v>5.6.78</v>
      </c>
      <c r="D587" s="46" t="str">
        <f>VLOOKUP(C587,'PC Despesas'!$R$5:$S$103,2,FALSE)</f>
        <v>-</v>
      </c>
      <c r="E587" s="65">
        <f>SUMIFS(Jan!$I$5:$I$619,Jan!$S$5:$S$619,"Despesa",Jan!$F$5:$F$619,CPagar!$D587,Jan!$J$5:$J$619,"Não Pago")</f>
        <v>0</v>
      </c>
      <c r="F587" s="65">
        <f>SUMIFS(Fev!$I$5:$I$619,Fev!$S$5:$S$619,"Despesa",Fev!$F$5:$F$619,CPagar!$D587,Fev!$J$5:$J$619,"Não Pago")</f>
        <v>0</v>
      </c>
      <c r="G587" s="65">
        <f>SUMIFS(Mar!$I$5:$I$619,Mar!$S$5:$S$619,"Despesa",Mar!$F$5:$F$619,CPagar!$D587,Mar!$J$5:$J$619,"Não Pago")</f>
        <v>0</v>
      </c>
      <c r="H587" s="65">
        <f>SUMIFS(Abr!$I$5:$I$619,Abr!$S$5:$S$619,"Despesa",Abr!$F$5:$F$619,CPagar!$D587,Abr!$J$5:$J$619,"Não Pago")</f>
        <v>0</v>
      </c>
      <c r="I587" s="65">
        <f>SUMIFS(Mai!$I$5:$I$619,Mai!$S$5:$S$619,"Despesa",Mai!$F$5:$F$619,CPagar!$D587,Mai!$J$5:$J$619,"Não Pago")</f>
        <v>0</v>
      </c>
      <c r="J587" s="65">
        <f>SUMIFS(Jun!$I$5:$I$619,Jun!$S$5:$S$619,"Despesa",Jun!$F$5:$F$619,CPagar!$D587,Jun!$J$5:$J$619,"Não Pago")</f>
        <v>0</v>
      </c>
      <c r="K587" s="65">
        <f>SUMIFS(Jul!$I$5:$I$619,Jul!$S$5:$S$619,"Despesa",Jul!$F$5:$F$619,CPagar!$D587,Jul!$J$5:$J$619,"Não Pago")</f>
        <v>0</v>
      </c>
      <c r="L587" s="65">
        <f>SUMIFS(Ago!$I$5:$I$619,Ago!$S$5:$S$619,"Despesa",Ago!$F$5:$F$619,CPagar!$D587,Ago!$J$5:$J$619,"Não Pago")</f>
        <v>0</v>
      </c>
      <c r="M587" s="65">
        <f>SUMIFS(Set!$I$5:$I$619,Set!$S$5:$S$619,"Despesa",Set!$F$5:$F$619,CPagar!$D587,Set!$J$5:$J$619,"Não Pago")</f>
        <v>0</v>
      </c>
      <c r="N587" s="65">
        <f>SUMIFS(Out!$I$5:$I$619,Out!$S$5:$S$619,"Despesa",Out!$F$5:$F$619,CPagar!$D587,Out!$J$5:$J$619,"Não Pago")</f>
        <v>0</v>
      </c>
      <c r="O587" s="65">
        <f>SUMIFS(Nov!$I$5:$I$619,Nov!$S$5:$S$619,"Despesa",Nov!$F$5:$F$619,CPagar!$D587,Nov!$J$5:$J$619,"Não Pago")</f>
        <v>0</v>
      </c>
      <c r="P587" s="65">
        <f>SUMIFS(Dez!$I$5:$I$619,Dez!$S$5:$S$619,"Despesa",Dez!$F$5:$F$619,CPagar!$D587,Dez!$J$5:$J$619,"Não Pago")</f>
        <v>0</v>
      </c>
      <c r="Q587" s="62">
        <f t="shared" si="73"/>
        <v>0</v>
      </c>
    </row>
    <row r="588" spans="3:17" ht="28.5" customHeight="1" thickTop="1" thickBot="1" x14ac:dyDescent="0.25">
      <c r="C588" s="45" t="str">
        <f>'PC Despesas'!R83</f>
        <v>5.6.79</v>
      </c>
      <c r="D588" s="46" t="str">
        <f>VLOOKUP(C588,'PC Despesas'!$R$5:$S$103,2,FALSE)</f>
        <v>-</v>
      </c>
      <c r="E588" s="65">
        <f>SUMIFS(Jan!$I$5:$I$619,Jan!$S$5:$S$619,"Despesa",Jan!$F$5:$F$619,CPagar!$D588,Jan!$J$5:$J$619,"Não Pago")</f>
        <v>0</v>
      </c>
      <c r="F588" s="65">
        <f>SUMIFS(Fev!$I$5:$I$619,Fev!$S$5:$S$619,"Despesa",Fev!$F$5:$F$619,CPagar!$D588,Fev!$J$5:$J$619,"Não Pago")</f>
        <v>0</v>
      </c>
      <c r="G588" s="65">
        <f>SUMIFS(Mar!$I$5:$I$619,Mar!$S$5:$S$619,"Despesa",Mar!$F$5:$F$619,CPagar!$D588,Mar!$J$5:$J$619,"Não Pago")</f>
        <v>0</v>
      </c>
      <c r="H588" s="65">
        <f>SUMIFS(Abr!$I$5:$I$619,Abr!$S$5:$S$619,"Despesa",Abr!$F$5:$F$619,CPagar!$D588,Abr!$J$5:$J$619,"Não Pago")</f>
        <v>0</v>
      </c>
      <c r="I588" s="65">
        <f>SUMIFS(Mai!$I$5:$I$619,Mai!$S$5:$S$619,"Despesa",Mai!$F$5:$F$619,CPagar!$D588,Mai!$J$5:$J$619,"Não Pago")</f>
        <v>0</v>
      </c>
      <c r="J588" s="65">
        <f>SUMIFS(Jun!$I$5:$I$619,Jun!$S$5:$S$619,"Despesa",Jun!$F$5:$F$619,CPagar!$D588,Jun!$J$5:$J$619,"Não Pago")</f>
        <v>0</v>
      </c>
      <c r="K588" s="65">
        <f>SUMIFS(Jul!$I$5:$I$619,Jul!$S$5:$S$619,"Despesa",Jul!$F$5:$F$619,CPagar!$D588,Jul!$J$5:$J$619,"Não Pago")</f>
        <v>0</v>
      </c>
      <c r="L588" s="65">
        <f>SUMIFS(Ago!$I$5:$I$619,Ago!$S$5:$S$619,"Despesa",Ago!$F$5:$F$619,CPagar!$D588,Ago!$J$5:$J$619,"Não Pago")</f>
        <v>0</v>
      </c>
      <c r="M588" s="65">
        <f>SUMIFS(Set!$I$5:$I$619,Set!$S$5:$S$619,"Despesa",Set!$F$5:$F$619,CPagar!$D588,Set!$J$5:$J$619,"Não Pago")</f>
        <v>0</v>
      </c>
      <c r="N588" s="65">
        <f>SUMIFS(Out!$I$5:$I$619,Out!$S$5:$S$619,"Despesa",Out!$F$5:$F$619,CPagar!$D588,Out!$J$5:$J$619,"Não Pago")</f>
        <v>0</v>
      </c>
      <c r="O588" s="65">
        <f>SUMIFS(Nov!$I$5:$I$619,Nov!$S$5:$S$619,"Despesa",Nov!$F$5:$F$619,CPagar!$D588,Nov!$J$5:$J$619,"Não Pago")</f>
        <v>0</v>
      </c>
      <c r="P588" s="65">
        <f>SUMIFS(Dez!$I$5:$I$619,Dez!$S$5:$S$619,"Despesa",Dez!$F$5:$F$619,CPagar!$D588,Dez!$J$5:$J$619,"Não Pago")</f>
        <v>0</v>
      </c>
      <c r="Q588" s="62">
        <f t="shared" si="73"/>
        <v>0</v>
      </c>
    </row>
    <row r="589" spans="3:17" ht="28.5" customHeight="1" thickTop="1" thickBot="1" x14ac:dyDescent="0.25">
      <c r="C589" s="45" t="str">
        <f>'PC Despesas'!R84</f>
        <v>5.6.80</v>
      </c>
      <c r="D589" s="46" t="str">
        <f>VLOOKUP(C589,'PC Despesas'!$R$5:$S$103,2,FALSE)</f>
        <v>-</v>
      </c>
      <c r="E589" s="65">
        <f>SUMIFS(Jan!$I$5:$I$619,Jan!$S$5:$S$619,"Despesa",Jan!$F$5:$F$619,CPagar!$D589,Jan!$J$5:$J$619,"Não Pago")</f>
        <v>0</v>
      </c>
      <c r="F589" s="65">
        <f>SUMIFS(Fev!$I$5:$I$619,Fev!$S$5:$S$619,"Despesa",Fev!$F$5:$F$619,CPagar!$D589,Fev!$J$5:$J$619,"Não Pago")</f>
        <v>0</v>
      </c>
      <c r="G589" s="65">
        <f>SUMIFS(Mar!$I$5:$I$619,Mar!$S$5:$S$619,"Despesa",Mar!$F$5:$F$619,CPagar!$D589,Mar!$J$5:$J$619,"Não Pago")</f>
        <v>0</v>
      </c>
      <c r="H589" s="65">
        <f>SUMIFS(Abr!$I$5:$I$619,Abr!$S$5:$S$619,"Despesa",Abr!$F$5:$F$619,CPagar!$D589,Abr!$J$5:$J$619,"Não Pago")</f>
        <v>0</v>
      </c>
      <c r="I589" s="65">
        <f>SUMIFS(Mai!$I$5:$I$619,Mai!$S$5:$S$619,"Despesa",Mai!$F$5:$F$619,CPagar!$D589,Mai!$J$5:$J$619,"Não Pago")</f>
        <v>0</v>
      </c>
      <c r="J589" s="65">
        <f>SUMIFS(Jun!$I$5:$I$619,Jun!$S$5:$S$619,"Despesa",Jun!$F$5:$F$619,CPagar!$D589,Jun!$J$5:$J$619,"Não Pago")</f>
        <v>0</v>
      </c>
      <c r="K589" s="65">
        <f>SUMIFS(Jul!$I$5:$I$619,Jul!$S$5:$S$619,"Despesa",Jul!$F$5:$F$619,CPagar!$D589,Jul!$J$5:$J$619,"Não Pago")</f>
        <v>0</v>
      </c>
      <c r="L589" s="65">
        <f>SUMIFS(Ago!$I$5:$I$619,Ago!$S$5:$S$619,"Despesa",Ago!$F$5:$F$619,CPagar!$D589,Ago!$J$5:$J$619,"Não Pago")</f>
        <v>0</v>
      </c>
      <c r="M589" s="65">
        <f>SUMIFS(Set!$I$5:$I$619,Set!$S$5:$S$619,"Despesa",Set!$F$5:$F$619,CPagar!$D589,Set!$J$5:$J$619,"Não Pago")</f>
        <v>0</v>
      </c>
      <c r="N589" s="65">
        <f>SUMIFS(Out!$I$5:$I$619,Out!$S$5:$S$619,"Despesa",Out!$F$5:$F$619,CPagar!$D589,Out!$J$5:$J$619,"Não Pago")</f>
        <v>0</v>
      </c>
      <c r="O589" s="65">
        <f>SUMIFS(Nov!$I$5:$I$619,Nov!$S$5:$S$619,"Despesa",Nov!$F$5:$F$619,CPagar!$D589,Nov!$J$5:$J$619,"Não Pago")</f>
        <v>0</v>
      </c>
      <c r="P589" s="65">
        <f>SUMIFS(Dez!$I$5:$I$619,Dez!$S$5:$S$619,"Despesa",Dez!$F$5:$F$619,CPagar!$D589,Dez!$J$5:$J$619,"Não Pago")</f>
        <v>0</v>
      </c>
      <c r="Q589" s="62">
        <f t="shared" si="73"/>
        <v>0</v>
      </c>
    </row>
    <row r="590" spans="3:17" ht="28.5" customHeight="1" thickTop="1" thickBot="1" x14ac:dyDescent="0.25">
      <c r="C590" s="45" t="str">
        <f>'PC Despesas'!R85</f>
        <v>5.6.81</v>
      </c>
      <c r="D590" s="46" t="str">
        <f>VLOOKUP(C590,'PC Despesas'!$R$5:$S$103,2,FALSE)</f>
        <v>-</v>
      </c>
      <c r="E590" s="65">
        <f>SUMIFS(Jan!$I$5:$I$619,Jan!$S$5:$S$619,"Despesa",Jan!$F$5:$F$619,CPagar!$D590,Jan!$J$5:$J$619,"Não Pago")</f>
        <v>0</v>
      </c>
      <c r="F590" s="65">
        <f>SUMIFS(Fev!$I$5:$I$619,Fev!$S$5:$S$619,"Despesa",Fev!$F$5:$F$619,CPagar!$D590,Fev!$J$5:$J$619,"Não Pago")</f>
        <v>0</v>
      </c>
      <c r="G590" s="65">
        <f>SUMIFS(Mar!$I$5:$I$619,Mar!$S$5:$S$619,"Despesa",Mar!$F$5:$F$619,CPagar!$D590,Mar!$J$5:$J$619,"Não Pago")</f>
        <v>0</v>
      </c>
      <c r="H590" s="65">
        <f>SUMIFS(Abr!$I$5:$I$619,Abr!$S$5:$S$619,"Despesa",Abr!$F$5:$F$619,CPagar!$D590,Abr!$J$5:$J$619,"Não Pago")</f>
        <v>0</v>
      </c>
      <c r="I590" s="65">
        <f>SUMIFS(Mai!$I$5:$I$619,Mai!$S$5:$S$619,"Despesa",Mai!$F$5:$F$619,CPagar!$D590,Mai!$J$5:$J$619,"Não Pago")</f>
        <v>0</v>
      </c>
      <c r="J590" s="65">
        <f>SUMIFS(Jun!$I$5:$I$619,Jun!$S$5:$S$619,"Despesa",Jun!$F$5:$F$619,CPagar!$D590,Jun!$J$5:$J$619,"Não Pago")</f>
        <v>0</v>
      </c>
      <c r="K590" s="65">
        <f>SUMIFS(Jul!$I$5:$I$619,Jul!$S$5:$S$619,"Despesa",Jul!$F$5:$F$619,CPagar!$D590,Jul!$J$5:$J$619,"Não Pago")</f>
        <v>0</v>
      </c>
      <c r="L590" s="65">
        <f>SUMIFS(Ago!$I$5:$I$619,Ago!$S$5:$S$619,"Despesa",Ago!$F$5:$F$619,CPagar!$D590,Ago!$J$5:$J$619,"Não Pago")</f>
        <v>0</v>
      </c>
      <c r="M590" s="65">
        <f>SUMIFS(Set!$I$5:$I$619,Set!$S$5:$S$619,"Despesa",Set!$F$5:$F$619,CPagar!$D590,Set!$J$5:$J$619,"Não Pago")</f>
        <v>0</v>
      </c>
      <c r="N590" s="65">
        <f>SUMIFS(Out!$I$5:$I$619,Out!$S$5:$S$619,"Despesa",Out!$F$5:$F$619,CPagar!$D590,Out!$J$5:$J$619,"Não Pago")</f>
        <v>0</v>
      </c>
      <c r="O590" s="65">
        <f>SUMIFS(Nov!$I$5:$I$619,Nov!$S$5:$S$619,"Despesa",Nov!$F$5:$F$619,CPagar!$D590,Nov!$J$5:$J$619,"Não Pago")</f>
        <v>0</v>
      </c>
      <c r="P590" s="65">
        <f>SUMIFS(Dez!$I$5:$I$619,Dez!$S$5:$S$619,"Despesa",Dez!$F$5:$F$619,CPagar!$D590,Dez!$J$5:$J$619,"Não Pago")</f>
        <v>0</v>
      </c>
      <c r="Q590" s="62">
        <f t="shared" si="73"/>
        <v>0</v>
      </c>
    </row>
    <row r="591" spans="3:17" ht="28.5" customHeight="1" thickTop="1" thickBot="1" x14ac:dyDescent="0.25">
      <c r="C591" s="45" t="str">
        <f>'PC Despesas'!R86</f>
        <v>5.6.82</v>
      </c>
      <c r="D591" s="46" t="str">
        <f>VLOOKUP(C591,'PC Despesas'!$R$5:$S$103,2,FALSE)</f>
        <v>-</v>
      </c>
      <c r="E591" s="65">
        <f>SUMIFS(Jan!$I$5:$I$619,Jan!$S$5:$S$619,"Despesa",Jan!$F$5:$F$619,CPagar!$D591,Jan!$J$5:$J$619,"Não Pago")</f>
        <v>0</v>
      </c>
      <c r="F591" s="65">
        <f>SUMIFS(Fev!$I$5:$I$619,Fev!$S$5:$S$619,"Despesa",Fev!$F$5:$F$619,CPagar!$D591,Fev!$J$5:$J$619,"Não Pago")</f>
        <v>0</v>
      </c>
      <c r="G591" s="65">
        <f>SUMIFS(Mar!$I$5:$I$619,Mar!$S$5:$S$619,"Despesa",Mar!$F$5:$F$619,CPagar!$D591,Mar!$J$5:$J$619,"Não Pago")</f>
        <v>0</v>
      </c>
      <c r="H591" s="65">
        <f>SUMIFS(Abr!$I$5:$I$619,Abr!$S$5:$S$619,"Despesa",Abr!$F$5:$F$619,CPagar!$D591,Abr!$J$5:$J$619,"Não Pago")</f>
        <v>0</v>
      </c>
      <c r="I591" s="65">
        <f>SUMIFS(Mai!$I$5:$I$619,Mai!$S$5:$S$619,"Despesa",Mai!$F$5:$F$619,CPagar!$D591,Mai!$J$5:$J$619,"Não Pago")</f>
        <v>0</v>
      </c>
      <c r="J591" s="65">
        <f>SUMIFS(Jun!$I$5:$I$619,Jun!$S$5:$S$619,"Despesa",Jun!$F$5:$F$619,CPagar!$D591,Jun!$J$5:$J$619,"Não Pago")</f>
        <v>0</v>
      </c>
      <c r="K591" s="65">
        <f>SUMIFS(Jul!$I$5:$I$619,Jul!$S$5:$S$619,"Despesa",Jul!$F$5:$F$619,CPagar!$D591,Jul!$J$5:$J$619,"Não Pago")</f>
        <v>0</v>
      </c>
      <c r="L591" s="65">
        <f>SUMIFS(Ago!$I$5:$I$619,Ago!$S$5:$S$619,"Despesa",Ago!$F$5:$F$619,CPagar!$D591,Ago!$J$5:$J$619,"Não Pago")</f>
        <v>0</v>
      </c>
      <c r="M591" s="65">
        <f>SUMIFS(Set!$I$5:$I$619,Set!$S$5:$S$619,"Despesa",Set!$F$5:$F$619,CPagar!$D591,Set!$J$5:$J$619,"Não Pago")</f>
        <v>0</v>
      </c>
      <c r="N591" s="65">
        <f>SUMIFS(Out!$I$5:$I$619,Out!$S$5:$S$619,"Despesa",Out!$F$5:$F$619,CPagar!$D591,Out!$J$5:$J$619,"Não Pago")</f>
        <v>0</v>
      </c>
      <c r="O591" s="65">
        <f>SUMIFS(Nov!$I$5:$I$619,Nov!$S$5:$S$619,"Despesa",Nov!$F$5:$F$619,CPagar!$D591,Nov!$J$5:$J$619,"Não Pago")</f>
        <v>0</v>
      </c>
      <c r="P591" s="65">
        <f>SUMIFS(Dez!$I$5:$I$619,Dez!$S$5:$S$619,"Despesa",Dez!$F$5:$F$619,CPagar!$D591,Dez!$J$5:$J$619,"Não Pago")</f>
        <v>0</v>
      </c>
      <c r="Q591" s="62">
        <f t="shared" si="73"/>
        <v>0</v>
      </c>
    </row>
    <row r="592" spans="3:17" ht="28.5" customHeight="1" thickTop="1" thickBot="1" x14ac:dyDescent="0.25">
      <c r="C592" s="45" t="str">
        <f>'PC Despesas'!R87</f>
        <v>5.6.83</v>
      </c>
      <c r="D592" s="46" t="str">
        <f>VLOOKUP(C592,'PC Despesas'!$R$5:$S$103,2,FALSE)</f>
        <v>-</v>
      </c>
      <c r="E592" s="65">
        <f>SUMIFS(Jan!$I$5:$I$619,Jan!$S$5:$S$619,"Despesa",Jan!$F$5:$F$619,CPagar!$D592,Jan!$J$5:$J$619,"Não Pago")</f>
        <v>0</v>
      </c>
      <c r="F592" s="65">
        <f>SUMIFS(Fev!$I$5:$I$619,Fev!$S$5:$S$619,"Despesa",Fev!$F$5:$F$619,CPagar!$D592,Fev!$J$5:$J$619,"Não Pago")</f>
        <v>0</v>
      </c>
      <c r="G592" s="65">
        <f>SUMIFS(Mar!$I$5:$I$619,Mar!$S$5:$S$619,"Despesa",Mar!$F$5:$F$619,CPagar!$D592,Mar!$J$5:$J$619,"Não Pago")</f>
        <v>0</v>
      </c>
      <c r="H592" s="65">
        <f>SUMIFS(Abr!$I$5:$I$619,Abr!$S$5:$S$619,"Despesa",Abr!$F$5:$F$619,CPagar!$D592,Abr!$J$5:$J$619,"Não Pago")</f>
        <v>0</v>
      </c>
      <c r="I592" s="65">
        <f>SUMIFS(Mai!$I$5:$I$619,Mai!$S$5:$S$619,"Despesa",Mai!$F$5:$F$619,CPagar!$D592,Mai!$J$5:$J$619,"Não Pago")</f>
        <v>0</v>
      </c>
      <c r="J592" s="65">
        <f>SUMIFS(Jun!$I$5:$I$619,Jun!$S$5:$S$619,"Despesa",Jun!$F$5:$F$619,CPagar!$D592,Jun!$J$5:$J$619,"Não Pago")</f>
        <v>0</v>
      </c>
      <c r="K592" s="65">
        <f>SUMIFS(Jul!$I$5:$I$619,Jul!$S$5:$S$619,"Despesa",Jul!$F$5:$F$619,CPagar!$D592,Jul!$J$5:$J$619,"Não Pago")</f>
        <v>0</v>
      </c>
      <c r="L592" s="65">
        <f>SUMIFS(Ago!$I$5:$I$619,Ago!$S$5:$S$619,"Despesa",Ago!$F$5:$F$619,CPagar!$D592,Ago!$J$5:$J$619,"Não Pago")</f>
        <v>0</v>
      </c>
      <c r="M592" s="65">
        <f>SUMIFS(Set!$I$5:$I$619,Set!$S$5:$S$619,"Despesa",Set!$F$5:$F$619,CPagar!$D592,Set!$J$5:$J$619,"Não Pago")</f>
        <v>0</v>
      </c>
      <c r="N592" s="65">
        <f>SUMIFS(Out!$I$5:$I$619,Out!$S$5:$S$619,"Despesa",Out!$F$5:$F$619,CPagar!$D592,Out!$J$5:$J$619,"Não Pago")</f>
        <v>0</v>
      </c>
      <c r="O592" s="65">
        <f>SUMIFS(Nov!$I$5:$I$619,Nov!$S$5:$S$619,"Despesa",Nov!$F$5:$F$619,CPagar!$D592,Nov!$J$5:$J$619,"Não Pago")</f>
        <v>0</v>
      </c>
      <c r="P592" s="65">
        <f>SUMIFS(Dez!$I$5:$I$619,Dez!$S$5:$S$619,"Despesa",Dez!$F$5:$F$619,CPagar!$D592,Dez!$J$5:$J$619,"Não Pago")</f>
        <v>0</v>
      </c>
      <c r="Q592" s="62">
        <f t="shared" si="73"/>
        <v>0</v>
      </c>
    </row>
    <row r="593" spans="3:17" ht="28.5" customHeight="1" thickTop="1" thickBot="1" x14ac:dyDescent="0.25">
      <c r="C593" s="45" t="str">
        <f>'PC Despesas'!R88</f>
        <v>5.6.84</v>
      </c>
      <c r="D593" s="46" t="str">
        <f>VLOOKUP(C593,'PC Despesas'!$R$5:$S$103,2,FALSE)</f>
        <v>-</v>
      </c>
      <c r="E593" s="65">
        <f>SUMIFS(Jan!$I$5:$I$619,Jan!$S$5:$S$619,"Despesa",Jan!$F$5:$F$619,CPagar!$D593,Jan!$J$5:$J$619,"Não Pago")</f>
        <v>0</v>
      </c>
      <c r="F593" s="65">
        <f>SUMIFS(Fev!$I$5:$I$619,Fev!$S$5:$S$619,"Despesa",Fev!$F$5:$F$619,CPagar!$D593,Fev!$J$5:$J$619,"Não Pago")</f>
        <v>0</v>
      </c>
      <c r="G593" s="65">
        <f>SUMIFS(Mar!$I$5:$I$619,Mar!$S$5:$S$619,"Despesa",Mar!$F$5:$F$619,CPagar!$D593,Mar!$J$5:$J$619,"Não Pago")</f>
        <v>0</v>
      </c>
      <c r="H593" s="65">
        <f>SUMIFS(Abr!$I$5:$I$619,Abr!$S$5:$S$619,"Despesa",Abr!$F$5:$F$619,CPagar!$D593,Abr!$J$5:$J$619,"Não Pago")</f>
        <v>0</v>
      </c>
      <c r="I593" s="65">
        <f>SUMIFS(Mai!$I$5:$I$619,Mai!$S$5:$S$619,"Despesa",Mai!$F$5:$F$619,CPagar!$D593,Mai!$J$5:$J$619,"Não Pago")</f>
        <v>0</v>
      </c>
      <c r="J593" s="65">
        <f>SUMIFS(Jun!$I$5:$I$619,Jun!$S$5:$S$619,"Despesa",Jun!$F$5:$F$619,CPagar!$D593,Jun!$J$5:$J$619,"Não Pago")</f>
        <v>0</v>
      </c>
      <c r="K593" s="65">
        <f>SUMIFS(Jul!$I$5:$I$619,Jul!$S$5:$S$619,"Despesa",Jul!$F$5:$F$619,CPagar!$D593,Jul!$J$5:$J$619,"Não Pago")</f>
        <v>0</v>
      </c>
      <c r="L593" s="65">
        <f>SUMIFS(Ago!$I$5:$I$619,Ago!$S$5:$S$619,"Despesa",Ago!$F$5:$F$619,CPagar!$D593,Ago!$J$5:$J$619,"Não Pago")</f>
        <v>0</v>
      </c>
      <c r="M593" s="65">
        <f>SUMIFS(Set!$I$5:$I$619,Set!$S$5:$S$619,"Despesa",Set!$F$5:$F$619,CPagar!$D593,Set!$J$5:$J$619,"Não Pago")</f>
        <v>0</v>
      </c>
      <c r="N593" s="65">
        <f>SUMIFS(Out!$I$5:$I$619,Out!$S$5:$S$619,"Despesa",Out!$F$5:$F$619,CPagar!$D593,Out!$J$5:$J$619,"Não Pago")</f>
        <v>0</v>
      </c>
      <c r="O593" s="65">
        <f>SUMIFS(Nov!$I$5:$I$619,Nov!$S$5:$S$619,"Despesa",Nov!$F$5:$F$619,CPagar!$D593,Nov!$J$5:$J$619,"Não Pago")</f>
        <v>0</v>
      </c>
      <c r="P593" s="65">
        <f>SUMIFS(Dez!$I$5:$I$619,Dez!$S$5:$S$619,"Despesa",Dez!$F$5:$F$619,CPagar!$D593,Dez!$J$5:$J$619,"Não Pago")</f>
        <v>0</v>
      </c>
      <c r="Q593" s="62">
        <f t="shared" si="73"/>
        <v>0</v>
      </c>
    </row>
    <row r="594" spans="3:17" ht="28.5" customHeight="1" thickTop="1" thickBot="1" x14ac:dyDescent="0.25">
      <c r="C594" s="45" t="str">
        <f>'PC Despesas'!R89</f>
        <v>5.6.85</v>
      </c>
      <c r="D594" s="46" t="str">
        <f>VLOOKUP(C594,'PC Despesas'!$R$5:$S$103,2,FALSE)</f>
        <v>-</v>
      </c>
      <c r="E594" s="65">
        <f>SUMIFS(Jan!$I$5:$I$619,Jan!$S$5:$S$619,"Despesa",Jan!$F$5:$F$619,CPagar!$D594,Jan!$J$5:$J$619,"Não Pago")</f>
        <v>0</v>
      </c>
      <c r="F594" s="65">
        <f>SUMIFS(Fev!$I$5:$I$619,Fev!$S$5:$S$619,"Despesa",Fev!$F$5:$F$619,CPagar!$D594,Fev!$J$5:$J$619,"Não Pago")</f>
        <v>0</v>
      </c>
      <c r="G594" s="65">
        <f>SUMIFS(Mar!$I$5:$I$619,Mar!$S$5:$S$619,"Despesa",Mar!$F$5:$F$619,CPagar!$D594,Mar!$J$5:$J$619,"Não Pago")</f>
        <v>0</v>
      </c>
      <c r="H594" s="65">
        <f>SUMIFS(Abr!$I$5:$I$619,Abr!$S$5:$S$619,"Despesa",Abr!$F$5:$F$619,CPagar!$D594,Abr!$J$5:$J$619,"Não Pago")</f>
        <v>0</v>
      </c>
      <c r="I594" s="65">
        <f>SUMIFS(Mai!$I$5:$I$619,Mai!$S$5:$S$619,"Despesa",Mai!$F$5:$F$619,CPagar!$D594,Mai!$J$5:$J$619,"Não Pago")</f>
        <v>0</v>
      </c>
      <c r="J594" s="65">
        <f>SUMIFS(Jun!$I$5:$I$619,Jun!$S$5:$S$619,"Despesa",Jun!$F$5:$F$619,CPagar!$D594,Jun!$J$5:$J$619,"Não Pago")</f>
        <v>0</v>
      </c>
      <c r="K594" s="65">
        <f>SUMIFS(Jul!$I$5:$I$619,Jul!$S$5:$S$619,"Despesa",Jul!$F$5:$F$619,CPagar!$D594,Jul!$J$5:$J$619,"Não Pago")</f>
        <v>0</v>
      </c>
      <c r="L594" s="65">
        <f>SUMIFS(Ago!$I$5:$I$619,Ago!$S$5:$S$619,"Despesa",Ago!$F$5:$F$619,CPagar!$D594,Ago!$J$5:$J$619,"Não Pago")</f>
        <v>0</v>
      </c>
      <c r="M594" s="65">
        <f>SUMIFS(Set!$I$5:$I$619,Set!$S$5:$S$619,"Despesa",Set!$F$5:$F$619,CPagar!$D594,Set!$J$5:$J$619,"Não Pago")</f>
        <v>0</v>
      </c>
      <c r="N594" s="65">
        <f>SUMIFS(Out!$I$5:$I$619,Out!$S$5:$S$619,"Despesa",Out!$F$5:$F$619,CPagar!$D594,Out!$J$5:$J$619,"Não Pago")</f>
        <v>0</v>
      </c>
      <c r="O594" s="65">
        <f>SUMIFS(Nov!$I$5:$I$619,Nov!$S$5:$S$619,"Despesa",Nov!$F$5:$F$619,CPagar!$D594,Nov!$J$5:$J$619,"Não Pago")</f>
        <v>0</v>
      </c>
      <c r="P594" s="65">
        <f>SUMIFS(Dez!$I$5:$I$619,Dez!$S$5:$S$619,"Despesa",Dez!$F$5:$F$619,CPagar!$D594,Dez!$J$5:$J$619,"Não Pago")</f>
        <v>0</v>
      </c>
      <c r="Q594" s="62">
        <f t="shared" si="73"/>
        <v>0</v>
      </c>
    </row>
    <row r="595" spans="3:17" ht="28.5" customHeight="1" thickTop="1" thickBot="1" x14ac:dyDescent="0.25">
      <c r="C595" s="45" t="str">
        <f>'PC Despesas'!R90</f>
        <v>5.6.86</v>
      </c>
      <c r="D595" s="46" t="str">
        <f>VLOOKUP(C595,'PC Despesas'!$R$5:$S$103,2,FALSE)</f>
        <v>-</v>
      </c>
      <c r="E595" s="65">
        <f>SUMIFS(Jan!$I$5:$I$619,Jan!$S$5:$S$619,"Despesa",Jan!$F$5:$F$619,CPagar!$D595,Jan!$J$5:$J$619,"Não Pago")</f>
        <v>0</v>
      </c>
      <c r="F595" s="65">
        <f>SUMIFS(Fev!$I$5:$I$619,Fev!$S$5:$S$619,"Despesa",Fev!$F$5:$F$619,CPagar!$D595,Fev!$J$5:$J$619,"Não Pago")</f>
        <v>0</v>
      </c>
      <c r="G595" s="65">
        <f>SUMIFS(Mar!$I$5:$I$619,Mar!$S$5:$S$619,"Despesa",Mar!$F$5:$F$619,CPagar!$D595,Mar!$J$5:$J$619,"Não Pago")</f>
        <v>0</v>
      </c>
      <c r="H595" s="65">
        <f>SUMIFS(Abr!$I$5:$I$619,Abr!$S$5:$S$619,"Despesa",Abr!$F$5:$F$619,CPagar!$D595,Abr!$J$5:$J$619,"Não Pago")</f>
        <v>0</v>
      </c>
      <c r="I595" s="65">
        <f>SUMIFS(Mai!$I$5:$I$619,Mai!$S$5:$S$619,"Despesa",Mai!$F$5:$F$619,CPagar!$D595,Mai!$J$5:$J$619,"Não Pago")</f>
        <v>0</v>
      </c>
      <c r="J595" s="65">
        <f>SUMIFS(Jun!$I$5:$I$619,Jun!$S$5:$S$619,"Despesa",Jun!$F$5:$F$619,CPagar!$D595,Jun!$J$5:$J$619,"Não Pago")</f>
        <v>0</v>
      </c>
      <c r="K595" s="65">
        <f>SUMIFS(Jul!$I$5:$I$619,Jul!$S$5:$S$619,"Despesa",Jul!$F$5:$F$619,CPagar!$D595,Jul!$J$5:$J$619,"Não Pago")</f>
        <v>0</v>
      </c>
      <c r="L595" s="65">
        <f>SUMIFS(Ago!$I$5:$I$619,Ago!$S$5:$S$619,"Despesa",Ago!$F$5:$F$619,CPagar!$D595,Ago!$J$5:$J$619,"Não Pago")</f>
        <v>0</v>
      </c>
      <c r="M595" s="65">
        <f>SUMIFS(Set!$I$5:$I$619,Set!$S$5:$S$619,"Despesa",Set!$F$5:$F$619,CPagar!$D595,Set!$J$5:$J$619,"Não Pago")</f>
        <v>0</v>
      </c>
      <c r="N595" s="65">
        <f>SUMIFS(Out!$I$5:$I$619,Out!$S$5:$S$619,"Despesa",Out!$F$5:$F$619,CPagar!$D595,Out!$J$5:$J$619,"Não Pago")</f>
        <v>0</v>
      </c>
      <c r="O595" s="65">
        <f>SUMIFS(Nov!$I$5:$I$619,Nov!$S$5:$S$619,"Despesa",Nov!$F$5:$F$619,CPagar!$D595,Nov!$J$5:$J$619,"Não Pago")</f>
        <v>0</v>
      </c>
      <c r="P595" s="65">
        <f>SUMIFS(Dez!$I$5:$I$619,Dez!$S$5:$S$619,"Despesa",Dez!$F$5:$F$619,CPagar!$D595,Dez!$J$5:$J$619,"Não Pago")</f>
        <v>0</v>
      </c>
      <c r="Q595" s="62">
        <f t="shared" si="73"/>
        <v>0</v>
      </c>
    </row>
    <row r="596" spans="3:17" ht="28.5" customHeight="1" thickTop="1" thickBot="1" x14ac:dyDescent="0.25">
      <c r="C596" s="45" t="str">
        <f>'PC Despesas'!R91</f>
        <v>5.6.87</v>
      </c>
      <c r="D596" s="46" t="str">
        <f>VLOOKUP(C596,'PC Despesas'!$R$5:$S$103,2,FALSE)</f>
        <v>-</v>
      </c>
      <c r="E596" s="65">
        <f>SUMIFS(Jan!$I$5:$I$619,Jan!$S$5:$S$619,"Despesa",Jan!$F$5:$F$619,CPagar!$D596,Jan!$J$5:$J$619,"Não Pago")</f>
        <v>0</v>
      </c>
      <c r="F596" s="65">
        <f>SUMIFS(Fev!$I$5:$I$619,Fev!$S$5:$S$619,"Despesa",Fev!$F$5:$F$619,CPagar!$D596,Fev!$J$5:$J$619,"Não Pago")</f>
        <v>0</v>
      </c>
      <c r="G596" s="65">
        <f>SUMIFS(Mar!$I$5:$I$619,Mar!$S$5:$S$619,"Despesa",Mar!$F$5:$F$619,CPagar!$D596,Mar!$J$5:$J$619,"Não Pago")</f>
        <v>0</v>
      </c>
      <c r="H596" s="65">
        <f>SUMIFS(Abr!$I$5:$I$619,Abr!$S$5:$S$619,"Despesa",Abr!$F$5:$F$619,CPagar!$D596,Abr!$J$5:$J$619,"Não Pago")</f>
        <v>0</v>
      </c>
      <c r="I596" s="65">
        <f>SUMIFS(Mai!$I$5:$I$619,Mai!$S$5:$S$619,"Despesa",Mai!$F$5:$F$619,CPagar!$D596,Mai!$J$5:$J$619,"Não Pago")</f>
        <v>0</v>
      </c>
      <c r="J596" s="65">
        <f>SUMIFS(Jun!$I$5:$I$619,Jun!$S$5:$S$619,"Despesa",Jun!$F$5:$F$619,CPagar!$D596,Jun!$J$5:$J$619,"Não Pago")</f>
        <v>0</v>
      </c>
      <c r="K596" s="65">
        <f>SUMIFS(Jul!$I$5:$I$619,Jul!$S$5:$S$619,"Despesa",Jul!$F$5:$F$619,CPagar!$D596,Jul!$J$5:$J$619,"Não Pago")</f>
        <v>0</v>
      </c>
      <c r="L596" s="65">
        <f>SUMIFS(Ago!$I$5:$I$619,Ago!$S$5:$S$619,"Despesa",Ago!$F$5:$F$619,CPagar!$D596,Ago!$J$5:$J$619,"Não Pago")</f>
        <v>0</v>
      </c>
      <c r="M596" s="65">
        <f>SUMIFS(Set!$I$5:$I$619,Set!$S$5:$S$619,"Despesa",Set!$F$5:$F$619,CPagar!$D596,Set!$J$5:$J$619,"Não Pago")</f>
        <v>0</v>
      </c>
      <c r="N596" s="65">
        <f>SUMIFS(Out!$I$5:$I$619,Out!$S$5:$S$619,"Despesa",Out!$F$5:$F$619,CPagar!$D596,Out!$J$5:$J$619,"Não Pago")</f>
        <v>0</v>
      </c>
      <c r="O596" s="65">
        <f>SUMIFS(Nov!$I$5:$I$619,Nov!$S$5:$S$619,"Despesa",Nov!$F$5:$F$619,CPagar!$D596,Nov!$J$5:$J$619,"Não Pago")</f>
        <v>0</v>
      </c>
      <c r="P596" s="65">
        <f>SUMIFS(Dez!$I$5:$I$619,Dez!$S$5:$S$619,"Despesa",Dez!$F$5:$F$619,CPagar!$D596,Dez!$J$5:$J$619,"Não Pago")</f>
        <v>0</v>
      </c>
      <c r="Q596" s="62">
        <f t="shared" si="73"/>
        <v>0</v>
      </c>
    </row>
    <row r="597" spans="3:17" ht="28.5" customHeight="1" thickTop="1" thickBot="1" x14ac:dyDescent="0.25">
      <c r="C597" s="45" t="str">
        <f>'PC Despesas'!R92</f>
        <v>5.6.88</v>
      </c>
      <c r="D597" s="46" t="str">
        <f>VLOOKUP(C597,'PC Despesas'!$R$5:$S$103,2,FALSE)</f>
        <v>-</v>
      </c>
      <c r="E597" s="65">
        <f>SUMIFS(Jan!$I$5:$I$619,Jan!$S$5:$S$619,"Despesa",Jan!$F$5:$F$619,CPagar!$D597,Jan!$J$5:$J$619,"Não Pago")</f>
        <v>0</v>
      </c>
      <c r="F597" s="65">
        <f>SUMIFS(Fev!$I$5:$I$619,Fev!$S$5:$S$619,"Despesa",Fev!$F$5:$F$619,CPagar!$D597,Fev!$J$5:$J$619,"Não Pago")</f>
        <v>0</v>
      </c>
      <c r="G597" s="65">
        <f>SUMIFS(Mar!$I$5:$I$619,Mar!$S$5:$S$619,"Despesa",Mar!$F$5:$F$619,CPagar!$D597,Mar!$J$5:$J$619,"Não Pago")</f>
        <v>0</v>
      </c>
      <c r="H597" s="65">
        <f>SUMIFS(Abr!$I$5:$I$619,Abr!$S$5:$S$619,"Despesa",Abr!$F$5:$F$619,CPagar!$D597,Abr!$J$5:$J$619,"Não Pago")</f>
        <v>0</v>
      </c>
      <c r="I597" s="65">
        <f>SUMIFS(Mai!$I$5:$I$619,Mai!$S$5:$S$619,"Despesa",Mai!$F$5:$F$619,CPagar!$D597,Mai!$J$5:$J$619,"Não Pago")</f>
        <v>0</v>
      </c>
      <c r="J597" s="65">
        <f>SUMIFS(Jun!$I$5:$I$619,Jun!$S$5:$S$619,"Despesa",Jun!$F$5:$F$619,CPagar!$D597,Jun!$J$5:$J$619,"Não Pago")</f>
        <v>0</v>
      </c>
      <c r="K597" s="65">
        <f>SUMIFS(Jul!$I$5:$I$619,Jul!$S$5:$S$619,"Despesa",Jul!$F$5:$F$619,CPagar!$D597,Jul!$J$5:$J$619,"Não Pago")</f>
        <v>0</v>
      </c>
      <c r="L597" s="65">
        <f>SUMIFS(Ago!$I$5:$I$619,Ago!$S$5:$S$619,"Despesa",Ago!$F$5:$F$619,CPagar!$D597,Ago!$J$5:$J$619,"Não Pago")</f>
        <v>0</v>
      </c>
      <c r="M597" s="65">
        <f>SUMIFS(Set!$I$5:$I$619,Set!$S$5:$S$619,"Despesa",Set!$F$5:$F$619,CPagar!$D597,Set!$J$5:$J$619,"Não Pago")</f>
        <v>0</v>
      </c>
      <c r="N597" s="65">
        <f>SUMIFS(Out!$I$5:$I$619,Out!$S$5:$S$619,"Despesa",Out!$F$5:$F$619,CPagar!$D597,Out!$J$5:$J$619,"Não Pago")</f>
        <v>0</v>
      </c>
      <c r="O597" s="65">
        <f>SUMIFS(Nov!$I$5:$I$619,Nov!$S$5:$S$619,"Despesa",Nov!$F$5:$F$619,CPagar!$D597,Nov!$J$5:$J$619,"Não Pago")</f>
        <v>0</v>
      </c>
      <c r="P597" s="65">
        <f>SUMIFS(Dez!$I$5:$I$619,Dez!$S$5:$S$619,"Despesa",Dez!$F$5:$F$619,CPagar!$D597,Dez!$J$5:$J$619,"Não Pago")</f>
        <v>0</v>
      </c>
      <c r="Q597" s="62">
        <f t="shared" si="73"/>
        <v>0</v>
      </c>
    </row>
    <row r="598" spans="3:17" ht="28.5" customHeight="1" thickTop="1" thickBot="1" x14ac:dyDescent="0.25">
      <c r="C598" s="45" t="str">
        <f>'PC Despesas'!R93</f>
        <v>5.6.89</v>
      </c>
      <c r="D598" s="46" t="str">
        <f>VLOOKUP(C598,'PC Despesas'!$R$5:$S$103,2,FALSE)</f>
        <v>-</v>
      </c>
      <c r="E598" s="65">
        <f>SUMIFS(Jan!$I$5:$I$619,Jan!$S$5:$S$619,"Despesa",Jan!$F$5:$F$619,CPagar!$D598,Jan!$J$5:$J$619,"Não Pago")</f>
        <v>0</v>
      </c>
      <c r="F598" s="65">
        <f>SUMIFS(Fev!$I$5:$I$619,Fev!$S$5:$S$619,"Despesa",Fev!$F$5:$F$619,CPagar!$D598,Fev!$J$5:$J$619,"Não Pago")</f>
        <v>0</v>
      </c>
      <c r="G598" s="65">
        <f>SUMIFS(Mar!$I$5:$I$619,Mar!$S$5:$S$619,"Despesa",Mar!$F$5:$F$619,CPagar!$D598,Mar!$J$5:$J$619,"Não Pago")</f>
        <v>0</v>
      </c>
      <c r="H598" s="65">
        <f>SUMIFS(Abr!$I$5:$I$619,Abr!$S$5:$S$619,"Despesa",Abr!$F$5:$F$619,CPagar!$D598,Abr!$J$5:$J$619,"Não Pago")</f>
        <v>0</v>
      </c>
      <c r="I598" s="65">
        <f>SUMIFS(Mai!$I$5:$I$619,Mai!$S$5:$S$619,"Despesa",Mai!$F$5:$F$619,CPagar!$D598,Mai!$J$5:$J$619,"Não Pago")</f>
        <v>0</v>
      </c>
      <c r="J598" s="65">
        <f>SUMIFS(Jun!$I$5:$I$619,Jun!$S$5:$S$619,"Despesa",Jun!$F$5:$F$619,CPagar!$D598,Jun!$J$5:$J$619,"Não Pago")</f>
        <v>0</v>
      </c>
      <c r="K598" s="65">
        <f>SUMIFS(Jul!$I$5:$I$619,Jul!$S$5:$S$619,"Despesa",Jul!$F$5:$F$619,CPagar!$D598,Jul!$J$5:$J$619,"Não Pago")</f>
        <v>0</v>
      </c>
      <c r="L598" s="65">
        <f>SUMIFS(Ago!$I$5:$I$619,Ago!$S$5:$S$619,"Despesa",Ago!$F$5:$F$619,CPagar!$D598,Ago!$J$5:$J$619,"Não Pago")</f>
        <v>0</v>
      </c>
      <c r="M598" s="65">
        <f>SUMIFS(Set!$I$5:$I$619,Set!$S$5:$S$619,"Despesa",Set!$F$5:$F$619,CPagar!$D598,Set!$J$5:$J$619,"Não Pago")</f>
        <v>0</v>
      </c>
      <c r="N598" s="65">
        <f>SUMIFS(Out!$I$5:$I$619,Out!$S$5:$S$619,"Despesa",Out!$F$5:$F$619,CPagar!$D598,Out!$J$5:$J$619,"Não Pago")</f>
        <v>0</v>
      </c>
      <c r="O598" s="65">
        <f>SUMIFS(Nov!$I$5:$I$619,Nov!$S$5:$S$619,"Despesa",Nov!$F$5:$F$619,CPagar!$D598,Nov!$J$5:$J$619,"Não Pago")</f>
        <v>0</v>
      </c>
      <c r="P598" s="65">
        <f>SUMIFS(Dez!$I$5:$I$619,Dez!$S$5:$S$619,"Despesa",Dez!$F$5:$F$619,CPagar!$D598,Dez!$J$5:$J$619,"Não Pago")</f>
        <v>0</v>
      </c>
      <c r="Q598" s="62">
        <f t="shared" si="73"/>
        <v>0</v>
      </c>
    </row>
    <row r="599" spans="3:17" ht="28.5" customHeight="1" thickTop="1" thickBot="1" x14ac:dyDescent="0.25">
      <c r="C599" s="45" t="str">
        <f>'PC Despesas'!R94</f>
        <v>5.6.90</v>
      </c>
      <c r="D599" s="46" t="str">
        <f>VLOOKUP(C599,'PC Despesas'!$R$5:$S$103,2,FALSE)</f>
        <v>-</v>
      </c>
      <c r="E599" s="65">
        <f>SUMIFS(Jan!$I$5:$I$619,Jan!$S$5:$S$619,"Despesa",Jan!$F$5:$F$619,CPagar!$D599,Jan!$J$5:$J$619,"Não Pago")</f>
        <v>0</v>
      </c>
      <c r="F599" s="65">
        <f>SUMIFS(Fev!$I$5:$I$619,Fev!$S$5:$S$619,"Despesa",Fev!$F$5:$F$619,CPagar!$D599,Fev!$J$5:$J$619,"Não Pago")</f>
        <v>0</v>
      </c>
      <c r="G599" s="65">
        <f>SUMIFS(Mar!$I$5:$I$619,Mar!$S$5:$S$619,"Despesa",Mar!$F$5:$F$619,CPagar!$D599,Mar!$J$5:$J$619,"Não Pago")</f>
        <v>0</v>
      </c>
      <c r="H599" s="65">
        <f>SUMIFS(Abr!$I$5:$I$619,Abr!$S$5:$S$619,"Despesa",Abr!$F$5:$F$619,CPagar!$D599,Abr!$J$5:$J$619,"Não Pago")</f>
        <v>0</v>
      </c>
      <c r="I599" s="65">
        <f>SUMIFS(Mai!$I$5:$I$619,Mai!$S$5:$S$619,"Despesa",Mai!$F$5:$F$619,CPagar!$D599,Mai!$J$5:$J$619,"Não Pago")</f>
        <v>0</v>
      </c>
      <c r="J599" s="65">
        <f>SUMIFS(Jun!$I$5:$I$619,Jun!$S$5:$S$619,"Despesa",Jun!$F$5:$F$619,CPagar!$D599,Jun!$J$5:$J$619,"Não Pago")</f>
        <v>0</v>
      </c>
      <c r="K599" s="65">
        <f>SUMIFS(Jul!$I$5:$I$619,Jul!$S$5:$S$619,"Despesa",Jul!$F$5:$F$619,CPagar!$D599,Jul!$J$5:$J$619,"Não Pago")</f>
        <v>0</v>
      </c>
      <c r="L599" s="65">
        <f>SUMIFS(Ago!$I$5:$I$619,Ago!$S$5:$S$619,"Despesa",Ago!$F$5:$F$619,CPagar!$D599,Ago!$J$5:$J$619,"Não Pago")</f>
        <v>0</v>
      </c>
      <c r="M599" s="65">
        <f>SUMIFS(Set!$I$5:$I$619,Set!$S$5:$S$619,"Despesa",Set!$F$5:$F$619,CPagar!$D599,Set!$J$5:$J$619,"Não Pago")</f>
        <v>0</v>
      </c>
      <c r="N599" s="65">
        <f>SUMIFS(Out!$I$5:$I$619,Out!$S$5:$S$619,"Despesa",Out!$F$5:$F$619,CPagar!$D599,Out!$J$5:$J$619,"Não Pago")</f>
        <v>0</v>
      </c>
      <c r="O599" s="65">
        <f>SUMIFS(Nov!$I$5:$I$619,Nov!$S$5:$S$619,"Despesa",Nov!$F$5:$F$619,CPagar!$D599,Nov!$J$5:$J$619,"Não Pago")</f>
        <v>0</v>
      </c>
      <c r="P599" s="65">
        <f>SUMIFS(Dez!$I$5:$I$619,Dez!$S$5:$S$619,"Despesa",Dez!$F$5:$F$619,CPagar!$D599,Dez!$J$5:$J$619,"Não Pago")</f>
        <v>0</v>
      </c>
      <c r="Q599" s="62">
        <f t="shared" si="73"/>
        <v>0</v>
      </c>
    </row>
    <row r="600" spans="3:17" ht="28.5" customHeight="1" thickTop="1" thickBot="1" x14ac:dyDescent="0.25">
      <c r="C600" s="45" t="str">
        <f>'PC Despesas'!R95</f>
        <v>5.6.91</v>
      </c>
      <c r="D600" s="46" t="str">
        <f>VLOOKUP(C600,'PC Despesas'!$R$5:$S$103,2,FALSE)</f>
        <v>-</v>
      </c>
      <c r="E600" s="65">
        <f>SUMIFS(Jan!$I$5:$I$619,Jan!$S$5:$S$619,"Despesa",Jan!$F$5:$F$619,CPagar!$D600,Jan!$J$5:$J$619,"Não Pago")</f>
        <v>0</v>
      </c>
      <c r="F600" s="65">
        <f>SUMIFS(Fev!$I$5:$I$619,Fev!$S$5:$S$619,"Despesa",Fev!$F$5:$F$619,CPagar!$D600,Fev!$J$5:$J$619,"Não Pago")</f>
        <v>0</v>
      </c>
      <c r="G600" s="65">
        <f>SUMIFS(Mar!$I$5:$I$619,Mar!$S$5:$S$619,"Despesa",Mar!$F$5:$F$619,CPagar!$D600,Mar!$J$5:$J$619,"Não Pago")</f>
        <v>0</v>
      </c>
      <c r="H600" s="65">
        <f>SUMIFS(Abr!$I$5:$I$619,Abr!$S$5:$S$619,"Despesa",Abr!$F$5:$F$619,CPagar!$D600,Abr!$J$5:$J$619,"Não Pago")</f>
        <v>0</v>
      </c>
      <c r="I600" s="65">
        <f>SUMIFS(Mai!$I$5:$I$619,Mai!$S$5:$S$619,"Despesa",Mai!$F$5:$F$619,CPagar!$D600,Mai!$J$5:$J$619,"Não Pago")</f>
        <v>0</v>
      </c>
      <c r="J600" s="65">
        <f>SUMIFS(Jun!$I$5:$I$619,Jun!$S$5:$S$619,"Despesa",Jun!$F$5:$F$619,CPagar!$D600,Jun!$J$5:$J$619,"Não Pago")</f>
        <v>0</v>
      </c>
      <c r="K600" s="65">
        <f>SUMIFS(Jul!$I$5:$I$619,Jul!$S$5:$S$619,"Despesa",Jul!$F$5:$F$619,CPagar!$D600,Jul!$J$5:$J$619,"Não Pago")</f>
        <v>0</v>
      </c>
      <c r="L600" s="65">
        <f>SUMIFS(Ago!$I$5:$I$619,Ago!$S$5:$S$619,"Despesa",Ago!$F$5:$F$619,CPagar!$D600,Ago!$J$5:$J$619,"Não Pago")</f>
        <v>0</v>
      </c>
      <c r="M600" s="65">
        <f>SUMIFS(Set!$I$5:$I$619,Set!$S$5:$S$619,"Despesa",Set!$F$5:$F$619,CPagar!$D600,Set!$J$5:$J$619,"Não Pago")</f>
        <v>0</v>
      </c>
      <c r="N600" s="65">
        <f>SUMIFS(Out!$I$5:$I$619,Out!$S$5:$S$619,"Despesa",Out!$F$5:$F$619,CPagar!$D600,Out!$J$5:$J$619,"Não Pago")</f>
        <v>0</v>
      </c>
      <c r="O600" s="65">
        <f>SUMIFS(Nov!$I$5:$I$619,Nov!$S$5:$S$619,"Despesa",Nov!$F$5:$F$619,CPagar!$D600,Nov!$J$5:$J$619,"Não Pago")</f>
        <v>0</v>
      </c>
      <c r="P600" s="65">
        <f>SUMIFS(Dez!$I$5:$I$619,Dez!$S$5:$S$619,"Despesa",Dez!$F$5:$F$619,CPagar!$D600,Dez!$J$5:$J$619,"Não Pago")</f>
        <v>0</v>
      </c>
      <c r="Q600" s="62">
        <f t="shared" si="73"/>
        <v>0</v>
      </c>
    </row>
    <row r="601" spans="3:17" ht="28.5" customHeight="1" thickTop="1" thickBot="1" x14ac:dyDescent="0.25">
      <c r="C601" s="45" t="str">
        <f>'PC Despesas'!R96</f>
        <v>5.6.92</v>
      </c>
      <c r="D601" s="46" t="str">
        <f>VLOOKUP(C601,'PC Despesas'!$R$5:$S$103,2,FALSE)</f>
        <v>-</v>
      </c>
      <c r="E601" s="65">
        <f>SUMIFS(Jan!$I$5:$I$619,Jan!$S$5:$S$619,"Despesa",Jan!$F$5:$F$619,CPagar!$D601,Jan!$J$5:$J$619,"Não Pago")</f>
        <v>0</v>
      </c>
      <c r="F601" s="65">
        <f>SUMIFS(Fev!$I$5:$I$619,Fev!$S$5:$S$619,"Despesa",Fev!$F$5:$F$619,CPagar!$D601,Fev!$J$5:$J$619,"Não Pago")</f>
        <v>0</v>
      </c>
      <c r="G601" s="65">
        <f>SUMIFS(Mar!$I$5:$I$619,Mar!$S$5:$S$619,"Despesa",Mar!$F$5:$F$619,CPagar!$D601,Mar!$J$5:$J$619,"Não Pago")</f>
        <v>0</v>
      </c>
      <c r="H601" s="65">
        <f>SUMIFS(Abr!$I$5:$I$619,Abr!$S$5:$S$619,"Despesa",Abr!$F$5:$F$619,CPagar!$D601,Abr!$J$5:$J$619,"Não Pago")</f>
        <v>0</v>
      </c>
      <c r="I601" s="65">
        <f>SUMIFS(Mai!$I$5:$I$619,Mai!$S$5:$S$619,"Despesa",Mai!$F$5:$F$619,CPagar!$D601,Mai!$J$5:$J$619,"Não Pago")</f>
        <v>0</v>
      </c>
      <c r="J601" s="65">
        <f>SUMIFS(Jun!$I$5:$I$619,Jun!$S$5:$S$619,"Despesa",Jun!$F$5:$F$619,CPagar!$D601,Jun!$J$5:$J$619,"Não Pago")</f>
        <v>0</v>
      </c>
      <c r="K601" s="65">
        <f>SUMIFS(Jul!$I$5:$I$619,Jul!$S$5:$S$619,"Despesa",Jul!$F$5:$F$619,CPagar!$D601,Jul!$J$5:$J$619,"Não Pago")</f>
        <v>0</v>
      </c>
      <c r="L601" s="65">
        <f>SUMIFS(Ago!$I$5:$I$619,Ago!$S$5:$S$619,"Despesa",Ago!$F$5:$F$619,CPagar!$D601,Ago!$J$5:$J$619,"Não Pago")</f>
        <v>0</v>
      </c>
      <c r="M601" s="65">
        <f>SUMIFS(Set!$I$5:$I$619,Set!$S$5:$S$619,"Despesa",Set!$F$5:$F$619,CPagar!$D601,Set!$J$5:$J$619,"Não Pago")</f>
        <v>0</v>
      </c>
      <c r="N601" s="65">
        <f>SUMIFS(Out!$I$5:$I$619,Out!$S$5:$S$619,"Despesa",Out!$F$5:$F$619,CPagar!$D601,Out!$J$5:$J$619,"Não Pago")</f>
        <v>0</v>
      </c>
      <c r="O601" s="65">
        <f>SUMIFS(Nov!$I$5:$I$619,Nov!$S$5:$S$619,"Despesa",Nov!$F$5:$F$619,CPagar!$D601,Nov!$J$5:$J$619,"Não Pago")</f>
        <v>0</v>
      </c>
      <c r="P601" s="65">
        <f>SUMIFS(Dez!$I$5:$I$619,Dez!$S$5:$S$619,"Despesa",Dez!$F$5:$F$619,CPagar!$D601,Dez!$J$5:$J$619,"Não Pago")</f>
        <v>0</v>
      </c>
      <c r="Q601" s="62">
        <f t="shared" si="73"/>
        <v>0</v>
      </c>
    </row>
    <row r="602" spans="3:17" ht="28.5" customHeight="1" thickTop="1" thickBot="1" x14ac:dyDescent="0.25">
      <c r="C602" s="45" t="str">
        <f>'PC Despesas'!R97</f>
        <v>5.6.93</v>
      </c>
      <c r="D602" s="46" t="str">
        <f>VLOOKUP(C602,'PC Despesas'!$R$5:$S$103,2,FALSE)</f>
        <v>-</v>
      </c>
      <c r="E602" s="65">
        <f>SUMIFS(Jan!$I$5:$I$619,Jan!$S$5:$S$619,"Despesa",Jan!$F$5:$F$619,CPagar!$D602,Jan!$J$5:$J$619,"Não Pago")</f>
        <v>0</v>
      </c>
      <c r="F602" s="65">
        <f>SUMIFS(Fev!$I$5:$I$619,Fev!$S$5:$S$619,"Despesa",Fev!$F$5:$F$619,CPagar!$D602,Fev!$J$5:$J$619,"Não Pago")</f>
        <v>0</v>
      </c>
      <c r="G602" s="65">
        <f>SUMIFS(Mar!$I$5:$I$619,Mar!$S$5:$S$619,"Despesa",Mar!$F$5:$F$619,CPagar!$D602,Mar!$J$5:$J$619,"Não Pago")</f>
        <v>0</v>
      </c>
      <c r="H602" s="65">
        <f>SUMIFS(Abr!$I$5:$I$619,Abr!$S$5:$S$619,"Despesa",Abr!$F$5:$F$619,CPagar!$D602,Abr!$J$5:$J$619,"Não Pago")</f>
        <v>0</v>
      </c>
      <c r="I602" s="65">
        <f>SUMIFS(Mai!$I$5:$I$619,Mai!$S$5:$S$619,"Despesa",Mai!$F$5:$F$619,CPagar!$D602,Mai!$J$5:$J$619,"Não Pago")</f>
        <v>0</v>
      </c>
      <c r="J602" s="65">
        <f>SUMIFS(Jun!$I$5:$I$619,Jun!$S$5:$S$619,"Despesa",Jun!$F$5:$F$619,CPagar!$D602,Jun!$J$5:$J$619,"Não Pago")</f>
        <v>0</v>
      </c>
      <c r="K602" s="65">
        <f>SUMIFS(Jul!$I$5:$I$619,Jul!$S$5:$S$619,"Despesa",Jul!$F$5:$F$619,CPagar!$D602,Jul!$J$5:$J$619,"Não Pago")</f>
        <v>0</v>
      </c>
      <c r="L602" s="65">
        <f>SUMIFS(Ago!$I$5:$I$619,Ago!$S$5:$S$619,"Despesa",Ago!$F$5:$F$619,CPagar!$D602,Ago!$J$5:$J$619,"Não Pago")</f>
        <v>0</v>
      </c>
      <c r="M602" s="65">
        <f>SUMIFS(Set!$I$5:$I$619,Set!$S$5:$S$619,"Despesa",Set!$F$5:$F$619,CPagar!$D602,Set!$J$5:$J$619,"Não Pago")</f>
        <v>0</v>
      </c>
      <c r="N602" s="65">
        <f>SUMIFS(Out!$I$5:$I$619,Out!$S$5:$S$619,"Despesa",Out!$F$5:$F$619,CPagar!$D602,Out!$J$5:$J$619,"Não Pago")</f>
        <v>0</v>
      </c>
      <c r="O602" s="65">
        <f>SUMIFS(Nov!$I$5:$I$619,Nov!$S$5:$S$619,"Despesa",Nov!$F$5:$F$619,CPagar!$D602,Nov!$J$5:$J$619,"Não Pago")</f>
        <v>0</v>
      </c>
      <c r="P602" s="65">
        <f>SUMIFS(Dez!$I$5:$I$619,Dez!$S$5:$S$619,"Despesa",Dez!$F$5:$F$619,CPagar!$D602,Dez!$J$5:$J$619,"Não Pago")</f>
        <v>0</v>
      </c>
      <c r="Q602" s="62">
        <f t="shared" si="73"/>
        <v>0</v>
      </c>
    </row>
    <row r="603" spans="3:17" ht="28.5" customHeight="1" thickTop="1" thickBot="1" x14ac:dyDescent="0.25">
      <c r="C603" s="45" t="str">
        <f>'PC Despesas'!R98</f>
        <v>5.6.94</v>
      </c>
      <c r="D603" s="46" t="str">
        <f>VLOOKUP(C603,'PC Despesas'!$R$5:$S$103,2,FALSE)</f>
        <v>-</v>
      </c>
      <c r="E603" s="65">
        <f>SUMIFS(Jan!$I$5:$I$619,Jan!$S$5:$S$619,"Despesa",Jan!$F$5:$F$619,CPagar!$D603,Jan!$J$5:$J$619,"Não Pago")</f>
        <v>0</v>
      </c>
      <c r="F603" s="65">
        <f>SUMIFS(Fev!$I$5:$I$619,Fev!$S$5:$S$619,"Despesa",Fev!$F$5:$F$619,CPagar!$D603,Fev!$J$5:$J$619,"Não Pago")</f>
        <v>0</v>
      </c>
      <c r="G603" s="65">
        <f>SUMIFS(Mar!$I$5:$I$619,Mar!$S$5:$S$619,"Despesa",Mar!$F$5:$F$619,CPagar!$D603,Mar!$J$5:$J$619,"Não Pago")</f>
        <v>0</v>
      </c>
      <c r="H603" s="65">
        <f>SUMIFS(Abr!$I$5:$I$619,Abr!$S$5:$S$619,"Despesa",Abr!$F$5:$F$619,CPagar!$D603,Abr!$J$5:$J$619,"Não Pago")</f>
        <v>0</v>
      </c>
      <c r="I603" s="65">
        <f>SUMIFS(Mai!$I$5:$I$619,Mai!$S$5:$S$619,"Despesa",Mai!$F$5:$F$619,CPagar!$D603,Mai!$J$5:$J$619,"Não Pago")</f>
        <v>0</v>
      </c>
      <c r="J603" s="65">
        <f>SUMIFS(Jun!$I$5:$I$619,Jun!$S$5:$S$619,"Despesa",Jun!$F$5:$F$619,CPagar!$D603,Jun!$J$5:$J$619,"Não Pago")</f>
        <v>0</v>
      </c>
      <c r="K603" s="65">
        <f>SUMIFS(Jul!$I$5:$I$619,Jul!$S$5:$S$619,"Despesa",Jul!$F$5:$F$619,CPagar!$D603,Jul!$J$5:$J$619,"Não Pago")</f>
        <v>0</v>
      </c>
      <c r="L603" s="65">
        <f>SUMIFS(Ago!$I$5:$I$619,Ago!$S$5:$S$619,"Despesa",Ago!$F$5:$F$619,CPagar!$D603,Ago!$J$5:$J$619,"Não Pago")</f>
        <v>0</v>
      </c>
      <c r="M603" s="65">
        <f>SUMIFS(Set!$I$5:$I$619,Set!$S$5:$S$619,"Despesa",Set!$F$5:$F$619,CPagar!$D603,Set!$J$5:$J$619,"Não Pago")</f>
        <v>0</v>
      </c>
      <c r="N603" s="65">
        <f>SUMIFS(Out!$I$5:$I$619,Out!$S$5:$S$619,"Despesa",Out!$F$5:$F$619,CPagar!$D603,Out!$J$5:$J$619,"Não Pago")</f>
        <v>0</v>
      </c>
      <c r="O603" s="65">
        <f>SUMIFS(Nov!$I$5:$I$619,Nov!$S$5:$S$619,"Despesa",Nov!$F$5:$F$619,CPagar!$D603,Nov!$J$5:$J$619,"Não Pago")</f>
        <v>0</v>
      </c>
      <c r="P603" s="65">
        <f>SUMIFS(Dez!$I$5:$I$619,Dez!$S$5:$S$619,"Despesa",Dez!$F$5:$F$619,CPagar!$D603,Dez!$J$5:$J$619,"Não Pago")</f>
        <v>0</v>
      </c>
      <c r="Q603" s="62">
        <f t="shared" si="73"/>
        <v>0</v>
      </c>
    </row>
    <row r="604" spans="3:17" ht="28.5" customHeight="1" thickTop="1" thickBot="1" x14ac:dyDescent="0.25">
      <c r="C604" s="45" t="str">
        <f>'PC Despesas'!R99</f>
        <v>5.6.95</v>
      </c>
      <c r="D604" s="46" t="str">
        <f>VLOOKUP(C604,'PC Despesas'!$R$5:$S$103,2,FALSE)</f>
        <v>-</v>
      </c>
      <c r="E604" s="65">
        <f>SUMIFS(Jan!$I$5:$I$619,Jan!$S$5:$S$619,"Despesa",Jan!$F$5:$F$619,CPagar!$D604,Jan!$J$5:$J$619,"Não Pago")</f>
        <v>0</v>
      </c>
      <c r="F604" s="65">
        <f>SUMIFS(Fev!$I$5:$I$619,Fev!$S$5:$S$619,"Despesa",Fev!$F$5:$F$619,CPagar!$D604,Fev!$J$5:$J$619,"Não Pago")</f>
        <v>0</v>
      </c>
      <c r="G604" s="65">
        <f>SUMIFS(Mar!$I$5:$I$619,Mar!$S$5:$S$619,"Despesa",Mar!$F$5:$F$619,CPagar!$D604,Mar!$J$5:$J$619,"Não Pago")</f>
        <v>0</v>
      </c>
      <c r="H604" s="65">
        <f>SUMIFS(Abr!$I$5:$I$619,Abr!$S$5:$S$619,"Despesa",Abr!$F$5:$F$619,CPagar!$D604,Abr!$J$5:$J$619,"Não Pago")</f>
        <v>0</v>
      </c>
      <c r="I604" s="65">
        <f>SUMIFS(Mai!$I$5:$I$619,Mai!$S$5:$S$619,"Despesa",Mai!$F$5:$F$619,CPagar!$D604,Mai!$J$5:$J$619,"Não Pago")</f>
        <v>0</v>
      </c>
      <c r="J604" s="65">
        <f>SUMIFS(Jun!$I$5:$I$619,Jun!$S$5:$S$619,"Despesa",Jun!$F$5:$F$619,CPagar!$D604,Jun!$J$5:$J$619,"Não Pago")</f>
        <v>0</v>
      </c>
      <c r="K604" s="65">
        <f>SUMIFS(Jul!$I$5:$I$619,Jul!$S$5:$S$619,"Despesa",Jul!$F$5:$F$619,CPagar!$D604,Jul!$J$5:$J$619,"Não Pago")</f>
        <v>0</v>
      </c>
      <c r="L604" s="65">
        <f>SUMIFS(Ago!$I$5:$I$619,Ago!$S$5:$S$619,"Despesa",Ago!$F$5:$F$619,CPagar!$D604,Ago!$J$5:$J$619,"Não Pago")</f>
        <v>0</v>
      </c>
      <c r="M604" s="65">
        <f>SUMIFS(Set!$I$5:$I$619,Set!$S$5:$S$619,"Despesa",Set!$F$5:$F$619,CPagar!$D604,Set!$J$5:$J$619,"Não Pago")</f>
        <v>0</v>
      </c>
      <c r="N604" s="65">
        <f>SUMIFS(Out!$I$5:$I$619,Out!$S$5:$S$619,"Despesa",Out!$F$5:$F$619,CPagar!$D604,Out!$J$5:$J$619,"Não Pago")</f>
        <v>0</v>
      </c>
      <c r="O604" s="65">
        <f>SUMIFS(Nov!$I$5:$I$619,Nov!$S$5:$S$619,"Despesa",Nov!$F$5:$F$619,CPagar!$D604,Nov!$J$5:$J$619,"Não Pago")</f>
        <v>0</v>
      </c>
      <c r="P604" s="65">
        <f>SUMIFS(Dez!$I$5:$I$619,Dez!$S$5:$S$619,"Despesa",Dez!$F$5:$F$619,CPagar!$D604,Dez!$J$5:$J$619,"Não Pago")</f>
        <v>0</v>
      </c>
      <c r="Q604" s="62">
        <f t="shared" si="73"/>
        <v>0</v>
      </c>
    </row>
    <row r="605" spans="3:17" ht="28.5" customHeight="1" thickTop="1" thickBot="1" x14ac:dyDescent="0.25">
      <c r="C605" s="45" t="str">
        <f>'PC Despesas'!R100</f>
        <v>5.6.96</v>
      </c>
      <c r="D605" s="46" t="str">
        <f>VLOOKUP(C605,'PC Despesas'!$R$5:$S$103,2,FALSE)</f>
        <v>-</v>
      </c>
      <c r="E605" s="65">
        <f>SUMIFS(Jan!$I$5:$I$619,Jan!$S$5:$S$619,"Despesa",Jan!$F$5:$F$619,CPagar!$D605,Jan!$J$5:$J$619,"Não Pago")</f>
        <v>0</v>
      </c>
      <c r="F605" s="65">
        <f>SUMIFS(Fev!$I$5:$I$619,Fev!$S$5:$S$619,"Despesa",Fev!$F$5:$F$619,CPagar!$D605,Fev!$J$5:$J$619,"Não Pago")</f>
        <v>0</v>
      </c>
      <c r="G605" s="65">
        <f>SUMIFS(Mar!$I$5:$I$619,Mar!$S$5:$S$619,"Despesa",Mar!$F$5:$F$619,CPagar!$D605,Mar!$J$5:$J$619,"Não Pago")</f>
        <v>0</v>
      </c>
      <c r="H605" s="65">
        <f>SUMIFS(Abr!$I$5:$I$619,Abr!$S$5:$S$619,"Despesa",Abr!$F$5:$F$619,CPagar!$D605,Abr!$J$5:$J$619,"Não Pago")</f>
        <v>0</v>
      </c>
      <c r="I605" s="65">
        <f>SUMIFS(Mai!$I$5:$I$619,Mai!$S$5:$S$619,"Despesa",Mai!$F$5:$F$619,CPagar!$D605,Mai!$J$5:$J$619,"Não Pago")</f>
        <v>0</v>
      </c>
      <c r="J605" s="65">
        <f>SUMIFS(Jun!$I$5:$I$619,Jun!$S$5:$S$619,"Despesa",Jun!$F$5:$F$619,CPagar!$D605,Jun!$J$5:$J$619,"Não Pago")</f>
        <v>0</v>
      </c>
      <c r="K605" s="65">
        <f>SUMIFS(Jul!$I$5:$I$619,Jul!$S$5:$S$619,"Despesa",Jul!$F$5:$F$619,CPagar!$D605,Jul!$J$5:$J$619,"Não Pago")</f>
        <v>0</v>
      </c>
      <c r="L605" s="65">
        <f>SUMIFS(Ago!$I$5:$I$619,Ago!$S$5:$S$619,"Despesa",Ago!$F$5:$F$619,CPagar!$D605,Ago!$J$5:$J$619,"Não Pago")</f>
        <v>0</v>
      </c>
      <c r="M605" s="65">
        <f>SUMIFS(Set!$I$5:$I$619,Set!$S$5:$S$619,"Despesa",Set!$F$5:$F$619,CPagar!$D605,Set!$J$5:$J$619,"Não Pago")</f>
        <v>0</v>
      </c>
      <c r="N605" s="65">
        <f>SUMIFS(Out!$I$5:$I$619,Out!$S$5:$S$619,"Despesa",Out!$F$5:$F$619,CPagar!$D605,Out!$J$5:$J$619,"Não Pago")</f>
        <v>0</v>
      </c>
      <c r="O605" s="65">
        <f>SUMIFS(Nov!$I$5:$I$619,Nov!$S$5:$S$619,"Despesa",Nov!$F$5:$F$619,CPagar!$D605,Nov!$J$5:$J$619,"Não Pago")</f>
        <v>0</v>
      </c>
      <c r="P605" s="65">
        <f>SUMIFS(Dez!$I$5:$I$619,Dez!$S$5:$S$619,"Despesa",Dez!$F$5:$F$619,CPagar!$D605,Dez!$J$5:$J$619,"Não Pago")</f>
        <v>0</v>
      </c>
      <c r="Q605" s="62">
        <f t="shared" si="73"/>
        <v>0</v>
      </c>
    </row>
    <row r="606" spans="3:17" ht="28.5" customHeight="1" thickTop="1" thickBot="1" x14ac:dyDescent="0.25">
      <c r="C606" s="45" t="str">
        <f>'PC Despesas'!R101</f>
        <v>5.6.97</v>
      </c>
      <c r="D606" s="46" t="str">
        <f>VLOOKUP(C606,'PC Despesas'!$R$5:$S$103,2,FALSE)</f>
        <v>-</v>
      </c>
      <c r="E606" s="65">
        <f>SUMIFS(Jan!$I$5:$I$619,Jan!$S$5:$S$619,"Despesa",Jan!$F$5:$F$619,CPagar!$D606,Jan!$J$5:$J$619,"Não Pago")</f>
        <v>0</v>
      </c>
      <c r="F606" s="65">
        <f>SUMIFS(Fev!$I$5:$I$619,Fev!$S$5:$S$619,"Despesa",Fev!$F$5:$F$619,CPagar!$D606,Fev!$J$5:$J$619,"Não Pago")</f>
        <v>0</v>
      </c>
      <c r="G606" s="65">
        <f>SUMIFS(Mar!$I$5:$I$619,Mar!$S$5:$S$619,"Despesa",Mar!$F$5:$F$619,CPagar!$D606,Mar!$J$5:$J$619,"Não Pago")</f>
        <v>0</v>
      </c>
      <c r="H606" s="65">
        <f>SUMIFS(Abr!$I$5:$I$619,Abr!$S$5:$S$619,"Despesa",Abr!$F$5:$F$619,CPagar!$D606,Abr!$J$5:$J$619,"Não Pago")</f>
        <v>0</v>
      </c>
      <c r="I606" s="65">
        <f>SUMIFS(Mai!$I$5:$I$619,Mai!$S$5:$S$619,"Despesa",Mai!$F$5:$F$619,CPagar!$D606,Mai!$J$5:$J$619,"Não Pago")</f>
        <v>0</v>
      </c>
      <c r="J606" s="65">
        <f>SUMIFS(Jun!$I$5:$I$619,Jun!$S$5:$S$619,"Despesa",Jun!$F$5:$F$619,CPagar!$D606,Jun!$J$5:$J$619,"Não Pago")</f>
        <v>0</v>
      </c>
      <c r="K606" s="65">
        <f>SUMIFS(Jul!$I$5:$I$619,Jul!$S$5:$S$619,"Despesa",Jul!$F$5:$F$619,CPagar!$D606,Jul!$J$5:$J$619,"Não Pago")</f>
        <v>0</v>
      </c>
      <c r="L606" s="65">
        <f>SUMIFS(Ago!$I$5:$I$619,Ago!$S$5:$S$619,"Despesa",Ago!$F$5:$F$619,CPagar!$D606,Ago!$J$5:$J$619,"Não Pago")</f>
        <v>0</v>
      </c>
      <c r="M606" s="65">
        <f>SUMIFS(Set!$I$5:$I$619,Set!$S$5:$S$619,"Despesa",Set!$F$5:$F$619,CPagar!$D606,Set!$J$5:$J$619,"Não Pago")</f>
        <v>0</v>
      </c>
      <c r="N606" s="65">
        <f>SUMIFS(Out!$I$5:$I$619,Out!$S$5:$S$619,"Despesa",Out!$F$5:$F$619,CPagar!$D606,Out!$J$5:$J$619,"Não Pago")</f>
        <v>0</v>
      </c>
      <c r="O606" s="65">
        <f>SUMIFS(Nov!$I$5:$I$619,Nov!$S$5:$S$619,"Despesa",Nov!$F$5:$F$619,CPagar!$D606,Nov!$J$5:$J$619,"Não Pago")</f>
        <v>0</v>
      </c>
      <c r="P606" s="65">
        <f>SUMIFS(Dez!$I$5:$I$619,Dez!$S$5:$S$619,"Despesa",Dez!$F$5:$F$619,CPagar!$D606,Dez!$J$5:$J$619,"Não Pago")</f>
        <v>0</v>
      </c>
      <c r="Q606" s="62">
        <f t="shared" si="73"/>
        <v>0</v>
      </c>
    </row>
    <row r="607" spans="3:17" ht="28.5" customHeight="1" thickTop="1" thickBot="1" x14ac:dyDescent="0.25">
      <c r="C607" s="45" t="str">
        <f>'PC Despesas'!R102</f>
        <v>5.6.98</v>
      </c>
      <c r="D607" s="46" t="str">
        <f>VLOOKUP(C607,'PC Despesas'!$R$5:$S$103,2,FALSE)</f>
        <v>-</v>
      </c>
      <c r="E607" s="65">
        <f>SUMIFS(Jan!$I$5:$I$619,Jan!$S$5:$S$619,"Despesa",Jan!$F$5:$F$619,CPagar!$D607,Jan!$J$5:$J$619,"Não Pago")</f>
        <v>0</v>
      </c>
      <c r="F607" s="65">
        <f>SUMIFS(Fev!$I$5:$I$619,Fev!$S$5:$S$619,"Despesa",Fev!$F$5:$F$619,CPagar!$D607,Fev!$J$5:$J$619,"Não Pago")</f>
        <v>0</v>
      </c>
      <c r="G607" s="65">
        <f>SUMIFS(Mar!$I$5:$I$619,Mar!$S$5:$S$619,"Despesa",Mar!$F$5:$F$619,CPagar!$D607,Mar!$J$5:$J$619,"Não Pago")</f>
        <v>0</v>
      </c>
      <c r="H607" s="65">
        <f>SUMIFS(Abr!$I$5:$I$619,Abr!$S$5:$S$619,"Despesa",Abr!$F$5:$F$619,CPagar!$D607,Abr!$J$5:$J$619,"Não Pago")</f>
        <v>0</v>
      </c>
      <c r="I607" s="65">
        <f>SUMIFS(Mai!$I$5:$I$619,Mai!$S$5:$S$619,"Despesa",Mai!$F$5:$F$619,CPagar!$D607,Mai!$J$5:$J$619,"Não Pago")</f>
        <v>0</v>
      </c>
      <c r="J607" s="65">
        <f>SUMIFS(Jun!$I$5:$I$619,Jun!$S$5:$S$619,"Despesa",Jun!$F$5:$F$619,CPagar!$D607,Jun!$J$5:$J$619,"Não Pago")</f>
        <v>0</v>
      </c>
      <c r="K607" s="65">
        <f>SUMIFS(Jul!$I$5:$I$619,Jul!$S$5:$S$619,"Despesa",Jul!$F$5:$F$619,CPagar!$D607,Jul!$J$5:$J$619,"Não Pago")</f>
        <v>0</v>
      </c>
      <c r="L607" s="65">
        <f>SUMIFS(Ago!$I$5:$I$619,Ago!$S$5:$S$619,"Despesa",Ago!$F$5:$F$619,CPagar!$D607,Ago!$J$5:$J$619,"Não Pago")</f>
        <v>0</v>
      </c>
      <c r="M607" s="65">
        <f>SUMIFS(Set!$I$5:$I$619,Set!$S$5:$S$619,"Despesa",Set!$F$5:$F$619,CPagar!$D607,Set!$J$5:$J$619,"Não Pago")</f>
        <v>0</v>
      </c>
      <c r="N607" s="65">
        <f>SUMIFS(Out!$I$5:$I$619,Out!$S$5:$S$619,"Despesa",Out!$F$5:$F$619,CPagar!$D607,Out!$J$5:$J$619,"Não Pago")</f>
        <v>0</v>
      </c>
      <c r="O607" s="65">
        <f>SUMIFS(Nov!$I$5:$I$619,Nov!$S$5:$S$619,"Despesa",Nov!$F$5:$F$619,CPagar!$D607,Nov!$J$5:$J$619,"Não Pago")</f>
        <v>0</v>
      </c>
      <c r="P607" s="65">
        <f>SUMIFS(Dez!$I$5:$I$619,Dez!$S$5:$S$619,"Despesa",Dez!$F$5:$F$619,CPagar!$D607,Dez!$J$5:$J$619,"Não Pago")</f>
        <v>0</v>
      </c>
      <c r="Q607" s="62">
        <f t="shared" si="73"/>
        <v>0</v>
      </c>
    </row>
    <row r="608" spans="3:17" ht="28.5" customHeight="1" thickTop="1" thickBot="1" x14ac:dyDescent="0.25">
      <c r="C608" s="45" t="str">
        <f>'PC Despesas'!R103</f>
        <v>5.6.99</v>
      </c>
      <c r="D608" s="46" t="str">
        <f>VLOOKUP(C608,'PC Despesas'!$R$5:$S$103,2,FALSE)</f>
        <v>OUTRAS DESPESAS</v>
      </c>
      <c r="E608" s="65">
        <f>SUMIFS(Jan!$I$5:$I$619,Jan!$S$5:$S$619,"Despesa",Jan!$F$5:$F$619,CPagar!$D608,Jan!$J$5:$J$619,"Não Pago")</f>
        <v>0</v>
      </c>
      <c r="F608" s="65">
        <f>SUMIFS(Fev!$I$5:$I$619,Fev!$S$5:$S$619,"Despesa",Fev!$F$5:$F$619,CPagar!$D608,Fev!$J$5:$J$619,"Não Pago")</f>
        <v>0</v>
      </c>
      <c r="G608" s="65">
        <f>SUMIFS(Mar!$I$5:$I$619,Mar!$S$5:$S$619,"Despesa",Mar!$F$5:$F$619,CPagar!$D608,Mar!$J$5:$J$619,"Não Pago")</f>
        <v>0</v>
      </c>
      <c r="H608" s="65">
        <f>SUMIFS(Abr!$I$5:$I$619,Abr!$S$5:$S$619,"Despesa",Abr!$F$5:$F$619,CPagar!$D608,Abr!$J$5:$J$619,"Não Pago")</f>
        <v>0</v>
      </c>
      <c r="I608" s="65">
        <f>SUMIFS(Mai!$I$5:$I$619,Mai!$S$5:$S$619,"Despesa",Mai!$F$5:$F$619,CPagar!$D608,Mai!$J$5:$J$619,"Não Pago")</f>
        <v>0</v>
      </c>
      <c r="J608" s="65">
        <f>SUMIFS(Jun!$I$5:$I$619,Jun!$S$5:$S$619,"Despesa",Jun!$F$5:$F$619,CPagar!$D608,Jun!$J$5:$J$619,"Não Pago")</f>
        <v>0</v>
      </c>
      <c r="K608" s="65">
        <f>SUMIFS(Jul!$I$5:$I$619,Jul!$S$5:$S$619,"Despesa",Jul!$F$5:$F$619,CPagar!$D608,Jul!$J$5:$J$619,"Não Pago")</f>
        <v>0</v>
      </c>
      <c r="L608" s="65">
        <f>SUMIFS(Ago!$I$5:$I$619,Ago!$S$5:$S$619,"Despesa",Ago!$F$5:$F$619,CPagar!$D608,Ago!$J$5:$J$619,"Não Pago")</f>
        <v>0</v>
      </c>
      <c r="M608" s="65">
        <f>SUMIFS(Set!$I$5:$I$619,Set!$S$5:$S$619,"Despesa",Set!$F$5:$F$619,CPagar!$D608,Set!$J$5:$J$619,"Não Pago")</f>
        <v>0</v>
      </c>
      <c r="N608" s="65">
        <f>SUMIFS(Out!$I$5:$I$619,Out!$S$5:$S$619,"Despesa",Out!$F$5:$F$619,CPagar!$D608,Out!$J$5:$J$619,"Não Pago")</f>
        <v>0</v>
      </c>
      <c r="O608" s="65">
        <f>SUMIFS(Nov!$I$5:$I$619,Nov!$S$5:$S$619,"Despesa",Nov!$F$5:$F$619,CPagar!$D608,Nov!$J$5:$J$619,"Não Pago")</f>
        <v>0</v>
      </c>
      <c r="P608" s="65">
        <f>SUMIFS(Dez!$I$5:$I$619,Dez!$S$5:$S$619,"Despesa",Dez!$F$5:$F$619,CPagar!$D608,Dez!$J$5:$J$619,"Não Pago")</f>
        <v>0</v>
      </c>
      <c r="Q608" s="62">
        <f t="shared" si="73"/>
        <v>0</v>
      </c>
    </row>
    <row r="609" spans="3:17" ht="30.75" customHeight="1" thickTop="1" thickBot="1" x14ac:dyDescent="0.25">
      <c r="C609" s="41" t="str">
        <f>'PC Despesas'!U4</f>
        <v>5.7</v>
      </c>
      <c r="D609" s="42" t="str">
        <f>VLOOKUP(C609,'PC Despesas'!$U$4:$V$103,2,FALSE)</f>
        <v>IMPOSTO DE RENDA</v>
      </c>
      <c r="E609" s="91">
        <f>SUM(E610:E708)</f>
        <v>0</v>
      </c>
      <c r="F609" s="91">
        <f t="shared" ref="F609" si="74">SUM(F610:F708)</f>
        <v>0</v>
      </c>
      <c r="G609" s="91">
        <f t="shared" ref="G609" si="75">SUM(G610:G708)</f>
        <v>0</v>
      </c>
      <c r="H609" s="91">
        <f t="shared" ref="H609" si="76">SUM(H610:H708)</f>
        <v>0</v>
      </c>
      <c r="I609" s="91">
        <f t="shared" ref="I609" si="77">SUM(I610:I708)</f>
        <v>0</v>
      </c>
      <c r="J609" s="91">
        <f t="shared" ref="J609" si="78">SUM(J610:J708)</f>
        <v>0</v>
      </c>
      <c r="K609" s="91">
        <f t="shared" ref="K609" si="79">SUM(K610:K708)</f>
        <v>0</v>
      </c>
      <c r="L609" s="91">
        <f t="shared" ref="L609" si="80">SUM(L610:L708)</f>
        <v>0</v>
      </c>
      <c r="M609" s="91">
        <f t="shared" ref="M609" si="81">SUM(M610:M708)</f>
        <v>0</v>
      </c>
      <c r="N609" s="91">
        <f t="shared" ref="N609" si="82">SUM(N610:N708)</f>
        <v>0</v>
      </c>
      <c r="O609" s="91">
        <f t="shared" ref="O609" si="83">SUM(O610:O708)</f>
        <v>0</v>
      </c>
      <c r="P609" s="91">
        <f t="shared" ref="P609" si="84">SUM(P610:P708)</f>
        <v>0</v>
      </c>
      <c r="Q609" s="91">
        <f t="shared" ref="Q609" si="85">SUM(Q610:Q708)</f>
        <v>0</v>
      </c>
    </row>
    <row r="610" spans="3:17" ht="28.5" customHeight="1" thickTop="1" thickBot="1" x14ac:dyDescent="0.25">
      <c r="C610" s="45" t="str">
        <f>'PC Despesas'!U5</f>
        <v>5.7.1</v>
      </c>
      <c r="D610" s="46" t="str">
        <f>VLOOKUP(C610,'PC Despesas'!$U$5:$V$103,2,FALSE)</f>
        <v>-</v>
      </c>
      <c r="E610" s="65">
        <f>SUMIFS(Jan!$I$5:$I$619,Jan!$S$5:$S$619,"Despesa",Jan!$F$5:$F$619,CPagar!$D610,Jan!$J$5:$J$619,"Não Pago")</f>
        <v>0</v>
      </c>
      <c r="F610" s="65">
        <f>SUMIFS(Fev!$I$5:$I$619,Fev!$S$5:$S$619,"Despesa",Fev!$F$5:$F$619,CPagar!$D610,Fev!$J$5:$J$619,"Não Pago")</f>
        <v>0</v>
      </c>
      <c r="G610" s="65">
        <f>SUMIFS(Mar!$I$5:$I$619,Mar!$S$5:$S$619,"Despesa",Mar!$F$5:$F$619,CPagar!$D610,Mar!$J$5:$J$619,"Não Pago")</f>
        <v>0</v>
      </c>
      <c r="H610" s="65">
        <f>SUMIFS(Abr!$I$5:$I$619,Abr!$S$5:$S$619,"Despesa",Abr!$F$5:$F$619,CPagar!$D610,Abr!$J$5:$J$619,"Não Pago")</f>
        <v>0</v>
      </c>
      <c r="I610" s="65">
        <f>SUMIFS(Mai!$I$5:$I$619,Mai!$S$5:$S$619,"Despesa",Mai!$F$5:$F$619,CPagar!$D610,Mai!$J$5:$J$619,"Não Pago")</f>
        <v>0</v>
      </c>
      <c r="J610" s="65">
        <f>SUMIFS(Jun!$I$5:$I$619,Jun!$S$5:$S$619,"Despesa",Jun!$F$5:$F$619,CPagar!$D610,Jun!$J$5:$J$619,"Não Pago")</f>
        <v>0</v>
      </c>
      <c r="K610" s="65">
        <f>SUMIFS(Jul!$I$5:$I$619,Jul!$S$5:$S$619,"Despesa",Jul!$F$5:$F$619,CPagar!$D610,Jul!$J$5:$J$619,"Não Pago")</f>
        <v>0</v>
      </c>
      <c r="L610" s="65">
        <f>SUMIFS(Ago!$I$5:$I$619,Ago!$S$5:$S$619,"Despesa",Ago!$F$5:$F$619,CPagar!$D610,Ago!$J$5:$J$619,"Não Pago")</f>
        <v>0</v>
      </c>
      <c r="M610" s="65">
        <f>SUMIFS(Set!$I$5:$I$619,Set!$S$5:$S$619,"Despesa",Set!$F$5:$F$619,CPagar!$D610,Set!$J$5:$J$619,"Não Pago")</f>
        <v>0</v>
      </c>
      <c r="N610" s="65">
        <f>SUMIFS(Out!$I$5:$I$619,Out!$S$5:$S$619,"Despesa",Out!$F$5:$F$619,CPagar!$D610,Out!$J$5:$J$619,"Não Pago")</f>
        <v>0</v>
      </c>
      <c r="O610" s="65">
        <f>SUMIFS(Nov!$I$5:$I$619,Nov!$S$5:$S$619,"Despesa",Nov!$F$5:$F$619,CPagar!$D610,Nov!$J$5:$J$619,"Não Pago")</f>
        <v>0</v>
      </c>
      <c r="P610" s="65">
        <f>SUMIFS(Dez!$I$5:$I$619,Dez!$S$5:$S$619,"Despesa",Dez!$F$5:$F$619,CPagar!$D610,Dez!$J$5:$J$619,"Não Pago")</f>
        <v>0</v>
      </c>
      <c r="Q610" s="62">
        <f>SUM(E610:P610)</f>
        <v>0</v>
      </c>
    </row>
    <row r="611" spans="3:17" ht="28.5" customHeight="1" thickTop="1" thickBot="1" x14ac:dyDescent="0.25">
      <c r="C611" s="45" t="str">
        <f>'PC Despesas'!U6</f>
        <v>5.7.2</v>
      </c>
      <c r="D611" s="46" t="str">
        <f>VLOOKUP(C611,'PC Despesas'!$U$5:$V$103,2,FALSE)</f>
        <v>-</v>
      </c>
      <c r="E611" s="65">
        <f>SUMIFS(Jan!$I$5:$I$619,Jan!$S$5:$S$619,"Despesa",Jan!$F$5:$F$619,CPagar!$D611,Jan!$J$5:$J$619,"Não Pago")</f>
        <v>0</v>
      </c>
      <c r="F611" s="65">
        <f>SUMIFS(Fev!$I$5:$I$619,Fev!$S$5:$S$619,"Despesa",Fev!$F$5:$F$619,CPagar!$D611,Fev!$J$5:$J$619,"Não Pago")</f>
        <v>0</v>
      </c>
      <c r="G611" s="65">
        <f>SUMIFS(Mar!$I$5:$I$619,Mar!$S$5:$S$619,"Despesa",Mar!$F$5:$F$619,CPagar!$D611,Mar!$J$5:$J$619,"Não Pago")</f>
        <v>0</v>
      </c>
      <c r="H611" s="65">
        <f>SUMIFS(Abr!$I$5:$I$619,Abr!$S$5:$S$619,"Despesa",Abr!$F$5:$F$619,CPagar!$D611,Abr!$J$5:$J$619,"Não Pago")</f>
        <v>0</v>
      </c>
      <c r="I611" s="65">
        <f>SUMIFS(Mai!$I$5:$I$619,Mai!$S$5:$S$619,"Despesa",Mai!$F$5:$F$619,CPagar!$D611,Mai!$J$5:$J$619,"Não Pago")</f>
        <v>0</v>
      </c>
      <c r="J611" s="65">
        <f>SUMIFS(Jun!$I$5:$I$619,Jun!$S$5:$S$619,"Despesa",Jun!$F$5:$F$619,CPagar!$D611,Jun!$J$5:$J$619,"Não Pago")</f>
        <v>0</v>
      </c>
      <c r="K611" s="65">
        <f>SUMIFS(Jul!$I$5:$I$619,Jul!$S$5:$S$619,"Despesa",Jul!$F$5:$F$619,CPagar!$D611,Jul!$J$5:$J$619,"Não Pago")</f>
        <v>0</v>
      </c>
      <c r="L611" s="65">
        <f>SUMIFS(Ago!$I$5:$I$619,Ago!$S$5:$S$619,"Despesa",Ago!$F$5:$F$619,CPagar!$D611,Ago!$J$5:$J$619,"Não Pago")</f>
        <v>0</v>
      </c>
      <c r="M611" s="65">
        <f>SUMIFS(Set!$I$5:$I$619,Set!$S$5:$S$619,"Despesa",Set!$F$5:$F$619,CPagar!$D611,Set!$J$5:$J$619,"Não Pago")</f>
        <v>0</v>
      </c>
      <c r="N611" s="65">
        <f>SUMIFS(Out!$I$5:$I$619,Out!$S$5:$S$619,"Despesa",Out!$F$5:$F$619,CPagar!$D611,Out!$J$5:$J$619,"Não Pago")</f>
        <v>0</v>
      </c>
      <c r="O611" s="65">
        <f>SUMIFS(Nov!$I$5:$I$619,Nov!$S$5:$S$619,"Despesa",Nov!$F$5:$F$619,CPagar!$D611,Nov!$J$5:$J$619,"Não Pago")</f>
        <v>0</v>
      </c>
      <c r="P611" s="65">
        <f>SUMIFS(Dez!$I$5:$I$619,Dez!$S$5:$S$619,"Despesa",Dez!$F$5:$F$619,CPagar!$D611,Dez!$J$5:$J$619,"Não Pago")</f>
        <v>0</v>
      </c>
      <c r="Q611" s="62">
        <f t="shared" ref="Q611:Q674" si="86">SUM(E611:P611)</f>
        <v>0</v>
      </c>
    </row>
    <row r="612" spans="3:17" ht="28.5" customHeight="1" thickTop="1" thickBot="1" x14ac:dyDescent="0.25">
      <c r="C612" s="45" t="str">
        <f>'PC Despesas'!U7</f>
        <v>5.7.3</v>
      </c>
      <c r="D612" s="46" t="str">
        <f>VLOOKUP(C612,'PC Despesas'!$U$5:$V$103,2,FALSE)</f>
        <v>-</v>
      </c>
      <c r="E612" s="65">
        <f>SUMIFS(Jan!$I$5:$I$619,Jan!$S$5:$S$619,"Despesa",Jan!$F$5:$F$619,CPagar!$D612,Jan!$J$5:$J$619,"Não Pago")</f>
        <v>0</v>
      </c>
      <c r="F612" s="65">
        <f>SUMIFS(Fev!$I$5:$I$619,Fev!$S$5:$S$619,"Despesa",Fev!$F$5:$F$619,CPagar!$D612,Fev!$J$5:$J$619,"Não Pago")</f>
        <v>0</v>
      </c>
      <c r="G612" s="65">
        <f>SUMIFS(Mar!$I$5:$I$619,Mar!$S$5:$S$619,"Despesa",Mar!$F$5:$F$619,CPagar!$D612,Mar!$J$5:$J$619,"Não Pago")</f>
        <v>0</v>
      </c>
      <c r="H612" s="65">
        <f>SUMIFS(Abr!$I$5:$I$619,Abr!$S$5:$S$619,"Despesa",Abr!$F$5:$F$619,CPagar!$D612,Abr!$J$5:$J$619,"Não Pago")</f>
        <v>0</v>
      </c>
      <c r="I612" s="65">
        <f>SUMIFS(Mai!$I$5:$I$619,Mai!$S$5:$S$619,"Despesa",Mai!$F$5:$F$619,CPagar!$D612,Mai!$J$5:$J$619,"Não Pago")</f>
        <v>0</v>
      </c>
      <c r="J612" s="65">
        <f>SUMIFS(Jun!$I$5:$I$619,Jun!$S$5:$S$619,"Despesa",Jun!$F$5:$F$619,CPagar!$D612,Jun!$J$5:$J$619,"Não Pago")</f>
        <v>0</v>
      </c>
      <c r="K612" s="65">
        <f>SUMIFS(Jul!$I$5:$I$619,Jul!$S$5:$S$619,"Despesa",Jul!$F$5:$F$619,CPagar!$D612,Jul!$J$5:$J$619,"Não Pago")</f>
        <v>0</v>
      </c>
      <c r="L612" s="65">
        <f>SUMIFS(Ago!$I$5:$I$619,Ago!$S$5:$S$619,"Despesa",Ago!$F$5:$F$619,CPagar!$D612,Ago!$J$5:$J$619,"Não Pago")</f>
        <v>0</v>
      </c>
      <c r="M612" s="65">
        <f>SUMIFS(Set!$I$5:$I$619,Set!$S$5:$S$619,"Despesa",Set!$F$5:$F$619,CPagar!$D612,Set!$J$5:$J$619,"Não Pago")</f>
        <v>0</v>
      </c>
      <c r="N612" s="65">
        <f>SUMIFS(Out!$I$5:$I$619,Out!$S$5:$S$619,"Despesa",Out!$F$5:$F$619,CPagar!$D612,Out!$J$5:$J$619,"Não Pago")</f>
        <v>0</v>
      </c>
      <c r="O612" s="65">
        <f>SUMIFS(Nov!$I$5:$I$619,Nov!$S$5:$S$619,"Despesa",Nov!$F$5:$F$619,CPagar!$D612,Nov!$J$5:$J$619,"Não Pago")</f>
        <v>0</v>
      </c>
      <c r="P612" s="65">
        <f>SUMIFS(Dez!$I$5:$I$619,Dez!$S$5:$S$619,"Despesa",Dez!$F$5:$F$619,CPagar!$D612,Dez!$J$5:$J$619,"Não Pago")</f>
        <v>0</v>
      </c>
      <c r="Q612" s="62">
        <f t="shared" si="86"/>
        <v>0</v>
      </c>
    </row>
    <row r="613" spans="3:17" ht="28.5" customHeight="1" thickTop="1" thickBot="1" x14ac:dyDescent="0.25">
      <c r="C613" s="45" t="str">
        <f>'PC Despesas'!U8</f>
        <v>5.7.4</v>
      </c>
      <c r="D613" s="46" t="str">
        <f>VLOOKUP(C613,'PC Despesas'!$U$5:$V$103,2,FALSE)</f>
        <v>-</v>
      </c>
      <c r="E613" s="65">
        <f>SUMIFS(Jan!$I$5:$I$619,Jan!$S$5:$S$619,"Despesa",Jan!$F$5:$F$619,CPagar!$D613,Jan!$J$5:$J$619,"Não Pago")</f>
        <v>0</v>
      </c>
      <c r="F613" s="65">
        <f>SUMIFS(Fev!$I$5:$I$619,Fev!$S$5:$S$619,"Despesa",Fev!$F$5:$F$619,CPagar!$D613,Fev!$J$5:$J$619,"Não Pago")</f>
        <v>0</v>
      </c>
      <c r="G613" s="65">
        <f>SUMIFS(Mar!$I$5:$I$619,Mar!$S$5:$S$619,"Despesa",Mar!$F$5:$F$619,CPagar!$D613,Mar!$J$5:$J$619,"Não Pago")</f>
        <v>0</v>
      </c>
      <c r="H613" s="65">
        <f>SUMIFS(Abr!$I$5:$I$619,Abr!$S$5:$S$619,"Despesa",Abr!$F$5:$F$619,CPagar!$D613,Abr!$J$5:$J$619,"Não Pago")</f>
        <v>0</v>
      </c>
      <c r="I613" s="65">
        <f>SUMIFS(Mai!$I$5:$I$619,Mai!$S$5:$S$619,"Despesa",Mai!$F$5:$F$619,CPagar!$D613,Mai!$J$5:$J$619,"Não Pago")</f>
        <v>0</v>
      </c>
      <c r="J613" s="65">
        <f>SUMIFS(Jun!$I$5:$I$619,Jun!$S$5:$S$619,"Despesa",Jun!$F$5:$F$619,CPagar!$D613,Jun!$J$5:$J$619,"Não Pago")</f>
        <v>0</v>
      </c>
      <c r="K613" s="65">
        <f>SUMIFS(Jul!$I$5:$I$619,Jul!$S$5:$S$619,"Despesa",Jul!$F$5:$F$619,CPagar!$D613,Jul!$J$5:$J$619,"Não Pago")</f>
        <v>0</v>
      </c>
      <c r="L613" s="65">
        <f>SUMIFS(Ago!$I$5:$I$619,Ago!$S$5:$S$619,"Despesa",Ago!$F$5:$F$619,CPagar!$D613,Ago!$J$5:$J$619,"Não Pago")</f>
        <v>0</v>
      </c>
      <c r="M613" s="65">
        <f>SUMIFS(Set!$I$5:$I$619,Set!$S$5:$S$619,"Despesa",Set!$F$5:$F$619,CPagar!$D613,Set!$J$5:$J$619,"Não Pago")</f>
        <v>0</v>
      </c>
      <c r="N613" s="65">
        <f>SUMIFS(Out!$I$5:$I$619,Out!$S$5:$S$619,"Despesa",Out!$F$5:$F$619,CPagar!$D613,Out!$J$5:$J$619,"Não Pago")</f>
        <v>0</v>
      </c>
      <c r="O613" s="65">
        <f>SUMIFS(Nov!$I$5:$I$619,Nov!$S$5:$S$619,"Despesa",Nov!$F$5:$F$619,CPagar!$D613,Nov!$J$5:$J$619,"Não Pago")</f>
        <v>0</v>
      </c>
      <c r="P613" s="65">
        <f>SUMIFS(Dez!$I$5:$I$619,Dez!$S$5:$S$619,"Despesa",Dez!$F$5:$F$619,CPagar!$D613,Dez!$J$5:$J$619,"Não Pago")</f>
        <v>0</v>
      </c>
      <c r="Q613" s="62">
        <f t="shared" si="86"/>
        <v>0</v>
      </c>
    </row>
    <row r="614" spans="3:17" ht="28.5" customHeight="1" thickTop="1" thickBot="1" x14ac:dyDescent="0.25">
      <c r="C614" s="45" t="str">
        <f>'PC Despesas'!U9</f>
        <v>5.7.5</v>
      </c>
      <c r="D614" s="46" t="str">
        <f>VLOOKUP(C614,'PC Despesas'!$U$5:$V$103,2,FALSE)</f>
        <v>-</v>
      </c>
      <c r="E614" s="65">
        <f>SUMIFS(Jan!$I$5:$I$619,Jan!$S$5:$S$619,"Despesa",Jan!$F$5:$F$619,CPagar!$D614,Jan!$J$5:$J$619,"Não Pago")</f>
        <v>0</v>
      </c>
      <c r="F614" s="65">
        <f>SUMIFS(Fev!$I$5:$I$619,Fev!$S$5:$S$619,"Despesa",Fev!$F$5:$F$619,CPagar!$D614,Fev!$J$5:$J$619,"Não Pago")</f>
        <v>0</v>
      </c>
      <c r="G614" s="65">
        <f>SUMIFS(Mar!$I$5:$I$619,Mar!$S$5:$S$619,"Despesa",Mar!$F$5:$F$619,CPagar!$D614,Mar!$J$5:$J$619,"Não Pago")</f>
        <v>0</v>
      </c>
      <c r="H614" s="65">
        <f>SUMIFS(Abr!$I$5:$I$619,Abr!$S$5:$S$619,"Despesa",Abr!$F$5:$F$619,CPagar!$D614,Abr!$J$5:$J$619,"Não Pago")</f>
        <v>0</v>
      </c>
      <c r="I614" s="65">
        <f>SUMIFS(Mai!$I$5:$I$619,Mai!$S$5:$S$619,"Despesa",Mai!$F$5:$F$619,CPagar!$D614,Mai!$J$5:$J$619,"Não Pago")</f>
        <v>0</v>
      </c>
      <c r="J614" s="65">
        <f>SUMIFS(Jun!$I$5:$I$619,Jun!$S$5:$S$619,"Despesa",Jun!$F$5:$F$619,CPagar!$D614,Jun!$J$5:$J$619,"Não Pago")</f>
        <v>0</v>
      </c>
      <c r="K614" s="65">
        <f>SUMIFS(Jul!$I$5:$I$619,Jul!$S$5:$S$619,"Despesa",Jul!$F$5:$F$619,CPagar!$D614,Jul!$J$5:$J$619,"Não Pago")</f>
        <v>0</v>
      </c>
      <c r="L614" s="65">
        <f>SUMIFS(Ago!$I$5:$I$619,Ago!$S$5:$S$619,"Despesa",Ago!$F$5:$F$619,CPagar!$D614,Ago!$J$5:$J$619,"Não Pago")</f>
        <v>0</v>
      </c>
      <c r="M614" s="65">
        <f>SUMIFS(Set!$I$5:$I$619,Set!$S$5:$S$619,"Despesa",Set!$F$5:$F$619,CPagar!$D614,Set!$J$5:$J$619,"Não Pago")</f>
        <v>0</v>
      </c>
      <c r="N614" s="65">
        <f>SUMIFS(Out!$I$5:$I$619,Out!$S$5:$S$619,"Despesa",Out!$F$5:$F$619,CPagar!$D614,Out!$J$5:$J$619,"Não Pago")</f>
        <v>0</v>
      </c>
      <c r="O614" s="65">
        <f>SUMIFS(Nov!$I$5:$I$619,Nov!$S$5:$S$619,"Despesa",Nov!$F$5:$F$619,CPagar!$D614,Nov!$J$5:$J$619,"Não Pago")</f>
        <v>0</v>
      </c>
      <c r="P614" s="65">
        <f>SUMIFS(Dez!$I$5:$I$619,Dez!$S$5:$S$619,"Despesa",Dez!$F$5:$F$619,CPagar!$D614,Dez!$J$5:$J$619,"Não Pago")</f>
        <v>0</v>
      </c>
      <c r="Q614" s="62">
        <f t="shared" si="86"/>
        <v>0</v>
      </c>
    </row>
    <row r="615" spans="3:17" ht="28.5" customHeight="1" thickTop="1" thickBot="1" x14ac:dyDescent="0.25">
      <c r="C615" s="45" t="str">
        <f>'PC Despesas'!U10</f>
        <v>5.7.6</v>
      </c>
      <c r="D615" s="46" t="str">
        <f>VLOOKUP(C615,'PC Despesas'!$U$5:$V$103,2,FALSE)</f>
        <v>-</v>
      </c>
      <c r="E615" s="65">
        <f>SUMIFS(Jan!$I$5:$I$619,Jan!$S$5:$S$619,"Despesa",Jan!$F$5:$F$619,CPagar!$D615,Jan!$J$5:$J$619,"Não Pago")</f>
        <v>0</v>
      </c>
      <c r="F615" s="65">
        <f>SUMIFS(Fev!$I$5:$I$619,Fev!$S$5:$S$619,"Despesa",Fev!$F$5:$F$619,CPagar!$D615,Fev!$J$5:$J$619,"Não Pago")</f>
        <v>0</v>
      </c>
      <c r="G615" s="65">
        <f>SUMIFS(Mar!$I$5:$I$619,Mar!$S$5:$S$619,"Despesa",Mar!$F$5:$F$619,CPagar!$D615,Mar!$J$5:$J$619,"Não Pago")</f>
        <v>0</v>
      </c>
      <c r="H615" s="65">
        <f>SUMIFS(Abr!$I$5:$I$619,Abr!$S$5:$S$619,"Despesa",Abr!$F$5:$F$619,CPagar!$D615,Abr!$J$5:$J$619,"Não Pago")</f>
        <v>0</v>
      </c>
      <c r="I615" s="65">
        <f>SUMIFS(Mai!$I$5:$I$619,Mai!$S$5:$S$619,"Despesa",Mai!$F$5:$F$619,CPagar!$D615,Mai!$J$5:$J$619,"Não Pago")</f>
        <v>0</v>
      </c>
      <c r="J615" s="65">
        <f>SUMIFS(Jun!$I$5:$I$619,Jun!$S$5:$S$619,"Despesa",Jun!$F$5:$F$619,CPagar!$D615,Jun!$J$5:$J$619,"Não Pago")</f>
        <v>0</v>
      </c>
      <c r="K615" s="65">
        <f>SUMIFS(Jul!$I$5:$I$619,Jul!$S$5:$S$619,"Despesa",Jul!$F$5:$F$619,CPagar!$D615,Jul!$J$5:$J$619,"Não Pago")</f>
        <v>0</v>
      </c>
      <c r="L615" s="65">
        <f>SUMIFS(Ago!$I$5:$I$619,Ago!$S$5:$S$619,"Despesa",Ago!$F$5:$F$619,CPagar!$D615,Ago!$J$5:$J$619,"Não Pago")</f>
        <v>0</v>
      </c>
      <c r="M615" s="65">
        <f>SUMIFS(Set!$I$5:$I$619,Set!$S$5:$S$619,"Despesa",Set!$F$5:$F$619,CPagar!$D615,Set!$J$5:$J$619,"Não Pago")</f>
        <v>0</v>
      </c>
      <c r="N615" s="65">
        <f>SUMIFS(Out!$I$5:$I$619,Out!$S$5:$S$619,"Despesa",Out!$F$5:$F$619,CPagar!$D615,Out!$J$5:$J$619,"Não Pago")</f>
        <v>0</v>
      </c>
      <c r="O615" s="65">
        <f>SUMIFS(Nov!$I$5:$I$619,Nov!$S$5:$S$619,"Despesa",Nov!$F$5:$F$619,CPagar!$D615,Nov!$J$5:$J$619,"Não Pago")</f>
        <v>0</v>
      </c>
      <c r="P615" s="65">
        <f>SUMIFS(Dez!$I$5:$I$619,Dez!$S$5:$S$619,"Despesa",Dez!$F$5:$F$619,CPagar!$D615,Dez!$J$5:$J$619,"Não Pago")</f>
        <v>0</v>
      </c>
      <c r="Q615" s="62">
        <f t="shared" si="86"/>
        <v>0</v>
      </c>
    </row>
    <row r="616" spans="3:17" ht="28.5" customHeight="1" thickTop="1" thickBot="1" x14ac:dyDescent="0.25">
      <c r="C616" s="45" t="str">
        <f>'PC Despesas'!U11</f>
        <v>5.7.7</v>
      </c>
      <c r="D616" s="46" t="str">
        <f>VLOOKUP(C616,'PC Despesas'!$U$5:$V$103,2,FALSE)</f>
        <v>-</v>
      </c>
      <c r="E616" s="65">
        <f>SUMIFS(Jan!$I$5:$I$619,Jan!$S$5:$S$619,"Despesa",Jan!$F$5:$F$619,CPagar!$D616,Jan!$J$5:$J$619,"Não Pago")</f>
        <v>0</v>
      </c>
      <c r="F616" s="65">
        <f>SUMIFS(Fev!$I$5:$I$619,Fev!$S$5:$S$619,"Despesa",Fev!$F$5:$F$619,CPagar!$D616,Fev!$J$5:$J$619,"Não Pago")</f>
        <v>0</v>
      </c>
      <c r="G616" s="65">
        <f>SUMIFS(Mar!$I$5:$I$619,Mar!$S$5:$S$619,"Despesa",Mar!$F$5:$F$619,CPagar!$D616,Mar!$J$5:$J$619,"Não Pago")</f>
        <v>0</v>
      </c>
      <c r="H616" s="65">
        <f>SUMIFS(Abr!$I$5:$I$619,Abr!$S$5:$S$619,"Despesa",Abr!$F$5:$F$619,CPagar!$D616,Abr!$J$5:$J$619,"Não Pago")</f>
        <v>0</v>
      </c>
      <c r="I616" s="65">
        <f>SUMIFS(Mai!$I$5:$I$619,Mai!$S$5:$S$619,"Despesa",Mai!$F$5:$F$619,CPagar!$D616,Mai!$J$5:$J$619,"Não Pago")</f>
        <v>0</v>
      </c>
      <c r="J616" s="65">
        <f>SUMIFS(Jun!$I$5:$I$619,Jun!$S$5:$S$619,"Despesa",Jun!$F$5:$F$619,CPagar!$D616,Jun!$J$5:$J$619,"Não Pago")</f>
        <v>0</v>
      </c>
      <c r="K616" s="65">
        <f>SUMIFS(Jul!$I$5:$I$619,Jul!$S$5:$S$619,"Despesa",Jul!$F$5:$F$619,CPagar!$D616,Jul!$J$5:$J$619,"Não Pago")</f>
        <v>0</v>
      </c>
      <c r="L616" s="65">
        <f>SUMIFS(Ago!$I$5:$I$619,Ago!$S$5:$S$619,"Despesa",Ago!$F$5:$F$619,CPagar!$D616,Ago!$J$5:$J$619,"Não Pago")</f>
        <v>0</v>
      </c>
      <c r="M616" s="65">
        <f>SUMIFS(Set!$I$5:$I$619,Set!$S$5:$S$619,"Despesa",Set!$F$5:$F$619,CPagar!$D616,Set!$J$5:$J$619,"Não Pago")</f>
        <v>0</v>
      </c>
      <c r="N616" s="65">
        <f>SUMIFS(Out!$I$5:$I$619,Out!$S$5:$S$619,"Despesa",Out!$F$5:$F$619,CPagar!$D616,Out!$J$5:$J$619,"Não Pago")</f>
        <v>0</v>
      </c>
      <c r="O616" s="65">
        <f>SUMIFS(Nov!$I$5:$I$619,Nov!$S$5:$S$619,"Despesa",Nov!$F$5:$F$619,CPagar!$D616,Nov!$J$5:$J$619,"Não Pago")</f>
        <v>0</v>
      </c>
      <c r="P616" s="65">
        <f>SUMIFS(Dez!$I$5:$I$619,Dez!$S$5:$S$619,"Despesa",Dez!$F$5:$F$619,CPagar!$D616,Dez!$J$5:$J$619,"Não Pago")</f>
        <v>0</v>
      </c>
      <c r="Q616" s="62">
        <f t="shared" si="86"/>
        <v>0</v>
      </c>
    </row>
    <row r="617" spans="3:17" ht="28.5" customHeight="1" thickTop="1" thickBot="1" x14ac:dyDescent="0.25">
      <c r="C617" s="45" t="str">
        <f>'PC Despesas'!U12</f>
        <v>5.7.8</v>
      </c>
      <c r="D617" s="46" t="str">
        <f>VLOOKUP(C617,'PC Despesas'!$U$5:$V$103,2,FALSE)</f>
        <v>-</v>
      </c>
      <c r="E617" s="65">
        <f>SUMIFS(Jan!$I$5:$I$619,Jan!$S$5:$S$619,"Despesa",Jan!$F$5:$F$619,CPagar!$D617,Jan!$J$5:$J$619,"Não Pago")</f>
        <v>0</v>
      </c>
      <c r="F617" s="65">
        <f>SUMIFS(Fev!$I$5:$I$619,Fev!$S$5:$S$619,"Despesa",Fev!$F$5:$F$619,CPagar!$D617,Fev!$J$5:$J$619,"Não Pago")</f>
        <v>0</v>
      </c>
      <c r="G617" s="65">
        <f>SUMIFS(Mar!$I$5:$I$619,Mar!$S$5:$S$619,"Despesa",Mar!$F$5:$F$619,CPagar!$D617,Mar!$J$5:$J$619,"Não Pago")</f>
        <v>0</v>
      </c>
      <c r="H617" s="65">
        <f>SUMIFS(Abr!$I$5:$I$619,Abr!$S$5:$S$619,"Despesa",Abr!$F$5:$F$619,CPagar!$D617,Abr!$J$5:$J$619,"Não Pago")</f>
        <v>0</v>
      </c>
      <c r="I617" s="65">
        <f>SUMIFS(Mai!$I$5:$I$619,Mai!$S$5:$S$619,"Despesa",Mai!$F$5:$F$619,CPagar!$D617,Mai!$J$5:$J$619,"Não Pago")</f>
        <v>0</v>
      </c>
      <c r="J617" s="65">
        <f>SUMIFS(Jun!$I$5:$I$619,Jun!$S$5:$S$619,"Despesa",Jun!$F$5:$F$619,CPagar!$D617,Jun!$J$5:$J$619,"Não Pago")</f>
        <v>0</v>
      </c>
      <c r="K617" s="65">
        <f>SUMIFS(Jul!$I$5:$I$619,Jul!$S$5:$S$619,"Despesa",Jul!$F$5:$F$619,CPagar!$D617,Jul!$J$5:$J$619,"Não Pago")</f>
        <v>0</v>
      </c>
      <c r="L617" s="65">
        <f>SUMIFS(Ago!$I$5:$I$619,Ago!$S$5:$S$619,"Despesa",Ago!$F$5:$F$619,CPagar!$D617,Ago!$J$5:$J$619,"Não Pago")</f>
        <v>0</v>
      </c>
      <c r="M617" s="65">
        <f>SUMIFS(Set!$I$5:$I$619,Set!$S$5:$S$619,"Despesa",Set!$F$5:$F$619,CPagar!$D617,Set!$J$5:$J$619,"Não Pago")</f>
        <v>0</v>
      </c>
      <c r="N617" s="65">
        <f>SUMIFS(Out!$I$5:$I$619,Out!$S$5:$S$619,"Despesa",Out!$F$5:$F$619,CPagar!$D617,Out!$J$5:$J$619,"Não Pago")</f>
        <v>0</v>
      </c>
      <c r="O617" s="65">
        <f>SUMIFS(Nov!$I$5:$I$619,Nov!$S$5:$S$619,"Despesa",Nov!$F$5:$F$619,CPagar!$D617,Nov!$J$5:$J$619,"Não Pago")</f>
        <v>0</v>
      </c>
      <c r="P617" s="65">
        <f>SUMIFS(Dez!$I$5:$I$619,Dez!$S$5:$S$619,"Despesa",Dez!$F$5:$F$619,CPagar!$D617,Dez!$J$5:$J$619,"Não Pago")</f>
        <v>0</v>
      </c>
      <c r="Q617" s="62">
        <f t="shared" si="86"/>
        <v>0</v>
      </c>
    </row>
    <row r="618" spans="3:17" ht="28.5" customHeight="1" thickTop="1" thickBot="1" x14ac:dyDescent="0.25">
      <c r="C618" s="45" t="str">
        <f>'PC Despesas'!U13</f>
        <v>5.7.9</v>
      </c>
      <c r="D618" s="46" t="str">
        <f>VLOOKUP(C618,'PC Despesas'!$U$5:$V$103,2,FALSE)</f>
        <v>-</v>
      </c>
      <c r="E618" s="65">
        <f>SUMIFS(Jan!$I$5:$I$619,Jan!$S$5:$S$619,"Despesa",Jan!$F$5:$F$619,CPagar!$D618,Jan!$J$5:$J$619,"Não Pago")</f>
        <v>0</v>
      </c>
      <c r="F618" s="65">
        <f>SUMIFS(Fev!$I$5:$I$619,Fev!$S$5:$S$619,"Despesa",Fev!$F$5:$F$619,CPagar!$D618,Fev!$J$5:$J$619,"Não Pago")</f>
        <v>0</v>
      </c>
      <c r="G618" s="65">
        <f>SUMIFS(Mar!$I$5:$I$619,Mar!$S$5:$S$619,"Despesa",Mar!$F$5:$F$619,CPagar!$D618,Mar!$J$5:$J$619,"Não Pago")</f>
        <v>0</v>
      </c>
      <c r="H618" s="65">
        <f>SUMIFS(Abr!$I$5:$I$619,Abr!$S$5:$S$619,"Despesa",Abr!$F$5:$F$619,CPagar!$D618,Abr!$J$5:$J$619,"Não Pago")</f>
        <v>0</v>
      </c>
      <c r="I618" s="65">
        <f>SUMIFS(Mai!$I$5:$I$619,Mai!$S$5:$S$619,"Despesa",Mai!$F$5:$F$619,CPagar!$D618,Mai!$J$5:$J$619,"Não Pago")</f>
        <v>0</v>
      </c>
      <c r="J618" s="65">
        <f>SUMIFS(Jun!$I$5:$I$619,Jun!$S$5:$S$619,"Despesa",Jun!$F$5:$F$619,CPagar!$D618,Jun!$J$5:$J$619,"Não Pago")</f>
        <v>0</v>
      </c>
      <c r="K618" s="65">
        <f>SUMIFS(Jul!$I$5:$I$619,Jul!$S$5:$S$619,"Despesa",Jul!$F$5:$F$619,CPagar!$D618,Jul!$J$5:$J$619,"Não Pago")</f>
        <v>0</v>
      </c>
      <c r="L618" s="65">
        <f>SUMIFS(Ago!$I$5:$I$619,Ago!$S$5:$S$619,"Despesa",Ago!$F$5:$F$619,CPagar!$D618,Ago!$J$5:$J$619,"Não Pago")</f>
        <v>0</v>
      </c>
      <c r="M618" s="65">
        <f>SUMIFS(Set!$I$5:$I$619,Set!$S$5:$S$619,"Despesa",Set!$F$5:$F$619,CPagar!$D618,Set!$J$5:$J$619,"Não Pago")</f>
        <v>0</v>
      </c>
      <c r="N618" s="65">
        <f>SUMIFS(Out!$I$5:$I$619,Out!$S$5:$S$619,"Despesa",Out!$F$5:$F$619,CPagar!$D618,Out!$J$5:$J$619,"Não Pago")</f>
        <v>0</v>
      </c>
      <c r="O618" s="65">
        <f>SUMIFS(Nov!$I$5:$I$619,Nov!$S$5:$S$619,"Despesa",Nov!$F$5:$F$619,CPagar!$D618,Nov!$J$5:$J$619,"Não Pago")</f>
        <v>0</v>
      </c>
      <c r="P618" s="65">
        <f>SUMIFS(Dez!$I$5:$I$619,Dez!$S$5:$S$619,"Despesa",Dez!$F$5:$F$619,CPagar!$D618,Dez!$J$5:$J$619,"Não Pago")</f>
        <v>0</v>
      </c>
      <c r="Q618" s="62">
        <f t="shared" si="86"/>
        <v>0</v>
      </c>
    </row>
    <row r="619" spans="3:17" ht="28.5" customHeight="1" thickTop="1" thickBot="1" x14ac:dyDescent="0.25">
      <c r="C619" s="45" t="str">
        <f>'PC Despesas'!U14</f>
        <v>5.7.10</v>
      </c>
      <c r="D619" s="46" t="str">
        <f>VLOOKUP(C619,'PC Despesas'!$U$5:$V$103,2,FALSE)</f>
        <v>-</v>
      </c>
      <c r="E619" s="65">
        <f>SUMIFS(Jan!$I$5:$I$619,Jan!$S$5:$S$619,"Despesa",Jan!$F$5:$F$619,CPagar!$D619,Jan!$J$5:$J$619,"Não Pago")</f>
        <v>0</v>
      </c>
      <c r="F619" s="65">
        <f>SUMIFS(Fev!$I$5:$I$619,Fev!$S$5:$S$619,"Despesa",Fev!$F$5:$F$619,CPagar!$D619,Fev!$J$5:$J$619,"Não Pago")</f>
        <v>0</v>
      </c>
      <c r="G619" s="65">
        <f>SUMIFS(Mar!$I$5:$I$619,Mar!$S$5:$S$619,"Despesa",Mar!$F$5:$F$619,CPagar!$D619,Mar!$J$5:$J$619,"Não Pago")</f>
        <v>0</v>
      </c>
      <c r="H619" s="65">
        <f>SUMIFS(Abr!$I$5:$I$619,Abr!$S$5:$S$619,"Despesa",Abr!$F$5:$F$619,CPagar!$D619,Abr!$J$5:$J$619,"Não Pago")</f>
        <v>0</v>
      </c>
      <c r="I619" s="65">
        <f>SUMIFS(Mai!$I$5:$I$619,Mai!$S$5:$S$619,"Despesa",Mai!$F$5:$F$619,CPagar!$D619,Mai!$J$5:$J$619,"Não Pago")</f>
        <v>0</v>
      </c>
      <c r="J619" s="65">
        <f>SUMIFS(Jun!$I$5:$I$619,Jun!$S$5:$S$619,"Despesa",Jun!$F$5:$F$619,CPagar!$D619,Jun!$J$5:$J$619,"Não Pago")</f>
        <v>0</v>
      </c>
      <c r="K619" s="65">
        <f>SUMIFS(Jul!$I$5:$I$619,Jul!$S$5:$S$619,"Despesa",Jul!$F$5:$F$619,CPagar!$D619,Jul!$J$5:$J$619,"Não Pago")</f>
        <v>0</v>
      </c>
      <c r="L619" s="65">
        <f>SUMIFS(Ago!$I$5:$I$619,Ago!$S$5:$S$619,"Despesa",Ago!$F$5:$F$619,CPagar!$D619,Ago!$J$5:$J$619,"Não Pago")</f>
        <v>0</v>
      </c>
      <c r="M619" s="65">
        <f>SUMIFS(Set!$I$5:$I$619,Set!$S$5:$S$619,"Despesa",Set!$F$5:$F$619,CPagar!$D619,Set!$J$5:$J$619,"Não Pago")</f>
        <v>0</v>
      </c>
      <c r="N619" s="65">
        <f>SUMIFS(Out!$I$5:$I$619,Out!$S$5:$S$619,"Despesa",Out!$F$5:$F$619,CPagar!$D619,Out!$J$5:$J$619,"Não Pago")</f>
        <v>0</v>
      </c>
      <c r="O619" s="65">
        <f>SUMIFS(Nov!$I$5:$I$619,Nov!$S$5:$S$619,"Despesa",Nov!$F$5:$F$619,CPagar!$D619,Nov!$J$5:$J$619,"Não Pago")</f>
        <v>0</v>
      </c>
      <c r="P619" s="65">
        <f>SUMIFS(Dez!$I$5:$I$619,Dez!$S$5:$S$619,"Despesa",Dez!$F$5:$F$619,CPagar!$D619,Dez!$J$5:$J$619,"Não Pago")</f>
        <v>0</v>
      </c>
      <c r="Q619" s="62">
        <f t="shared" si="86"/>
        <v>0</v>
      </c>
    </row>
    <row r="620" spans="3:17" ht="28.5" customHeight="1" thickTop="1" thickBot="1" x14ac:dyDescent="0.25">
      <c r="C620" s="45" t="str">
        <f>'PC Despesas'!U15</f>
        <v>5.7.11</v>
      </c>
      <c r="D620" s="46" t="str">
        <f>VLOOKUP(C620,'PC Despesas'!$U$5:$V$103,2,FALSE)</f>
        <v>-</v>
      </c>
      <c r="E620" s="65">
        <f>SUMIFS(Jan!$I$5:$I$619,Jan!$S$5:$S$619,"Despesa",Jan!$F$5:$F$619,CPagar!$D620,Jan!$J$5:$J$619,"Não Pago")</f>
        <v>0</v>
      </c>
      <c r="F620" s="65">
        <f>SUMIFS(Fev!$I$5:$I$619,Fev!$S$5:$S$619,"Despesa",Fev!$F$5:$F$619,CPagar!$D620,Fev!$J$5:$J$619,"Não Pago")</f>
        <v>0</v>
      </c>
      <c r="G620" s="65">
        <f>SUMIFS(Mar!$I$5:$I$619,Mar!$S$5:$S$619,"Despesa",Mar!$F$5:$F$619,CPagar!$D620,Mar!$J$5:$J$619,"Não Pago")</f>
        <v>0</v>
      </c>
      <c r="H620" s="65">
        <f>SUMIFS(Abr!$I$5:$I$619,Abr!$S$5:$S$619,"Despesa",Abr!$F$5:$F$619,CPagar!$D620,Abr!$J$5:$J$619,"Não Pago")</f>
        <v>0</v>
      </c>
      <c r="I620" s="65">
        <f>SUMIFS(Mai!$I$5:$I$619,Mai!$S$5:$S$619,"Despesa",Mai!$F$5:$F$619,CPagar!$D620,Mai!$J$5:$J$619,"Não Pago")</f>
        <v>0</v>
      </c>
      <c r="J620" s="65">
        <f>SUMIFS(Jun!$I$5:$I$619,Jun!$S$5:$S$619,"Despesa",Jun!$F$5:$F$619,CPagar!$D620,Jun!$J$5:$J$619,"Não Pago")</f>
        <v>0</v>
      </c>
      <c r="K620" s="65">
        <f>SUMIFS(Jul!$I$5:$I$619,Jul!$S$5:$S$619,"Despesa",Jul!$F$5:$F$619,CPagar!$D620,Jul!$J$5:$J$619,"Não Pago")</f>
        <v>0</v>
      </c>
      <c r="L620" s="65">
        <f>SUMIFS(Ago!$I$5:$I$619,Ago!$S$5:$S$619,"Despesa",Ago!$F$5:$F$619,CPagar!$D620,Ago!$J$5:$J$619,"Não Pago")</f>
        <v>0</v>
      </c>
      <c r="M620" s="65">
        <f>SUMIFS(Set!$I$5:$I$619,Set!$S$5:$S$619,"Despesa",Set!$F$5:$F$619,CPagar!$D620,Set!$J$5:$J$619,"Não Pago")</f>
        <v>0</v>
      </c>
      <c r="N620" s="65">
        <f>SUMIFS(Out!$I$5:$I$619,Out!$S$5:$S$619,"Despesa",Out!$F$5:$F$619,CPagar!$D620,Out!$J$5:$J$619,"Não Pago")</f>
        <v>0</v>
      </c>
      <c r="O620" s="65">
        <f>SUMIFS(Nov!$I$5:$I$619,Nov!$S$5:$S$619,"Despesa",Nov!$F$5:$F$619,CPagar!$D620,Nov!$J$5:$J$619,"Não Pago")</f>
        <v>0</v>
      </c>
      <c r="P620" s="65">
        <f>SUMIFS(Dez!$I$5:$I$619,Dez!$S$5:$S$619,"Despesa",Dez!$F$5:$F$619,CPagar!$D620,Dez!$J$5:$J$619,"Não Pago")</f>
        <v>0</v>
      </c>
      <c r="Q620" s="62">
        <f t="shared" si="86"/>
        <v>0</v>
      </c>
    </row>
    <row r="621" spans="3:17" ht="28.5" customHeight="1" thickTop="1" thickBot="1" x14ac:dyDescent="0.25">
      <c r="C621" s="45" t="str">
        <f>'PC Despesas'!U16</f>
        <v>5.7.12</v>
      </c>
      <c r="D621" s="46" t="str">
        <f>VLOOKUP(C621,'PC Despesas'!$U$5:$V$103,2,FALSE)</f>
        <v>-</v>
      </c>
      <c r="E621" s="65">
        <f>SUMIFS(Jan!$I$5:$I$619,Jan!$S$5:$S$619,"Despesa",Jan!$F$5:$F$619,CPagar!$D621,Jan!$J$5:$J$619,"Não Pago")</f>
        <v>0</v>
      </c>
      <c r="F621" s="65">
        <f>SUMIFS(Fev!$I$5:$I$619,Fev!$S$5:$S$619,"Despesa",Fev!$F$5:$F$619,CPagar!$D621,Fev!$J$5:$J$619,"Não Pago")</f>
        <v>0</v>
      </c>
      <c r="G621" s="65">
        <f>SUMIFS(Mar!$I$5:$I$619,Mar!$S$5:$S$619,"Despesa",Mar!$F$5:$F$619,CPagar!$D621,Mar!$J$5:$J$619,"Não Pago")</f>
        <v>0</v>
      </c>
      <c r="H621" s="65">
        <f>SUMIFS(Abr!$I$5:$I$619,Abr!$S$5:$S$619,"Despesa",Abr!$F$5:$F$619,CPagar!$D621,Abr!$J$5:$J$619,"Não Pago")</f>
        <v>0</v>
      </c>
      <c r="I621" s="65">
        <f>SUMIFS(Mai!$I$5:$I$619,Mai!$S$5:$S$619,"Despesa",Mai!$F$5:$F$619,CPagar!$D621,Mai!$J$5:$J$619,"Não Pago")</f>
        <v>0</v>
      </c>
      <c r="J621" s="65">
        <f>SUMIFS(Jun!$I$5:$I$619,Jun!$S$5:$S$619,"Despesa",Jun!$F$5:$F$619,CPagar!$D621,Jun!$J$5:$J$619,"Não Pago")</f>
        <v>0</v>
      </c>
      <c r="K621" s="65">
        <f>SUMIFS(Jul!$I$5:$I$619,Jul!$S$5:$S$619,"Despesa",Jul!$F$5:$F$619,CPagar!$D621,Jul!$J$5:$J$619,"Não Pago")</f>
        <v>0</v>
      </c>
      <c r="L621" s="65">
        <f>SUMIFS(Ago!$I$5:$I$619,Ago!$S$5:$S$619,"Despesa",Ago!$F$5:$F$619,CPagar!$D621,Ago!$J$5:$J$619,"Não Pago")</f>
        <v>0</v>
      </c>
      <c r="M621" s="65">
        <f>SUMIFS(Set!$I$5:$I$619,Set!$S$5:$S$619,"Despesa",Set!$F$5:$F$619,CPagar!$D621,Set!$J$5:$J$619,"Não Pago")</f>
        <v>0</v>
      </c>
      <c r="N621" s="65">
        <f>SUMIFS(Out!$I$5:$I$619,Out!$S$5:$S$619,"Despesa",Out!$F$5:$F$619,CPagar!$D621,Out!$J$5:$J$619,"Não Pago")</f>
        <v>0</v>
      </c>
      <c r="O621" s="65">
        <f>SUMIFS(Nov!$I$5:$I$619,Nov!$S$5:$S$619,"Despesa",Nov!$F$5:$F$619,CPagar!$D621,Nov!$J$5:$J$619,"Não Pago")</f>
        <v>0</v>
      </c>
      <c r="P621" s="65">
        <f>SUMIFS(Dez!$I$5:$I$619,Dez!$S$5:$S$619,"Despesa",Dez!$F$5:$F$619,CPagar!$D621,Dez!$J$5:$J$619,"Não Pago")</f>
        <v>0</v>
      </c>
      <c r="Q621" s="62">
        <f t="shared" si="86"/>
        <v>0</v>
      </c>
    </row>
    <row r="622" spans="3:17" ht="28.5" customHeight="1" thickTop="1" thickBot="1" x14ac:dyDescent="0.25">
      <c r="C622" s="45" t="str">
        <f>'PC Despesas'!U17</f>
        <v>5.7.13</v>
      </c>
      <c r="D622" s="46" t="str">
        <f>VLOOKUP(C622,'PC Despesas'!$U$5:$V$103,2,FALSE)</f>
        <v>-</v>
      </c>
      <c r="E622" s="65">
        <f>SUMIFS(Jan!$I$5:$I$619,Jan!$S$5:$S$619,"Despesa",Jan!$F$5:$F$619,CPagar!$D622,Jan!$J$5:$J$619,"Não Pago")</f>
        <v>0</v>
      </c>
      <c r="F622" s="65">
        <f>SUMIFS(Fev!$I$5:$I$619,Fev!$S$5:$S$619,"Despesa",Fev!$F$5:$F$619,CPagar!$D622,Fev!$J$5:$J$619,"Não Pago")</f>
        <v>0</v>
      </c>
      <c r="G622" s="65">
        <f>SUMIFS(Mar!$I$5:$I$619,Mar!$S$5:$S$619,"Despesa",Mar!$F$5:$F$619,CPagar!$D622,Mar!$J$5:$J$619,"Não Pago")</f>
        <v>0</v>
      </c>
      <c r="H622" s="65">
        <f>SUMIFS(Abr!$I$5:$I$619,Abr!$S$5:$S$619,"Despesa",Abr!$F$5:$F$619,CPagar!$D622,Abr!$J$5:$J$619,"Não Pago")</f>
        <v>0</v>
      </c>
      <c r="I622" s="65">
        <f>SUMIFS(Mai!$I$5:$I$619,Mai!$S$5:$S$619,"Despesa",Mai!$F$5:$F$619,CPagar!$D622,Mai!$J$5:$J$619,"Não Pago")</f>
        <v>0</v>
      </c>
      <c r="J622" s="65">
        <f>SUMIFS(Jun!$I$5:$I$619,Jun!$S$5:$S$619,"Despesa",Jun!$F$5:$F$619,CPagar!$D622,Jun!$J$5:$J$619,"Não Pago")</f>
        <v>0</v>
      </c>
      <c r="K622" s="65">
        <f>SUMIFS(Jul!$I$5:$I$619,Jul!$S$5:$S$619,"Despesa",Jul!$F$5:$F$619,CPagar!$D622,Jul!$J$5:$J$619,"Não Pago")</f>
        <v>0</v>
      </c>
      <c r="L622" s="65">
        <f>SUMIFS(Ago!$I$5:$I$619,Ago!$S$5:$S$619,"Despesa",Ago!$F$5:$F$619,CPagar!$D622,Ago!$J$5:$J$619,"Não Pago")</f>
        <v>0</v>
      </c>
      <c r="M622" s="65">
        <f>SUMIFS(Set!$I$5:$I$619,Set!$S$5:$S$619,"Despesa",Set!$F$5:$F$619,CPagar!$D622,Set!$J$5:$J$619,"Não Pago")</f>
        <v>0</v>
      </c>
      <c r="N622" s="65">
        <f>SUMIFS(Out!$I$5:$I$619,Out!$S$5:$S$619,"Despesa",Out!$F$5:$F$619,CPagar!$D622,Out!$J$5:$J$619,"Não Pago")</f>
        <v>0</v>
      </c>
      <c r="O622" s="65">
        <f>SUMIFS(Nov!$I$5:$I$619,Nov!$S$5:$S$619,"Despesa",Nov!$F$5:$F$619,CPagar!$D622,Nov!$J$5:$J$619,"Não Pago")</f>
        <v>0</v>
      </c>
      <c r="P622" s="65">
        <f>SUMIFS(Dez!$I$5:$I$619,Dez!$S$5:$S$619,"Despesa",Dez!$F$5:$F$619,CPagar!$D622,Dez!$J$5:$J$619,"Não Pago")</f>
        <v>0</v>
      </c>
      <c r="Q622" s="62">
        <f t="shared" si="86"/>
        <v>0</v>
      </c>
    </row>
    <row r="623" spans="3:17" ht="28.5" customHeight="1" thickTop="1" thickBot="1" x14ac:dyDescent="0.25">
      <c r="C623" s="45" t="str">
        <f>'PC Despesas'!U18</f>
        <v>5.7.14</v>
      </c>
      <c r="D623" s="46" t="str">
        <f>VLOOKUP(C623,'PC Despesas'!$U$5:$V$103,2,FALSE)</f>
        <v>-</v>
      </c>
      <c r="E623" s="65">
        <f>SUMIFS(Jan!$I$5:$I$619,Jan!$S$5:$S$619,"Despesa",Jan!$F$5:$F$619,CPagar!$D623,Jan!$J$5:$J$619,"Não Pago")</f>
        <v>0</v>
      </c>
      <c r="F623" s="65">
        <f>SUMIFS(Fev!$I$5:$I$619,Fev!$S$5:$S$619,"Despesa",Fev!$F$5:$F$619,CPagar!$D623,Fev!$J$5:$J$619,"Não Pago")</f>
        <v>0</v>
      </c>
      <c r="G623" s="65">
        <f>SUMIFS(Mar!$I$5:$I$619,Mar!$S$5:$S$619,"Despesa",Mar!$F$5:$F$619,CPagar!$D623,Mar!$J$5:$J$619,"Não Pago")</f>
        <v>0</v>
      </c>
      <c r="H623" s="65">
        <f>SUMIFS(Abr!$I$5:$I$619,Abr!$S$5:$S$619,"Despesa",Abr!$F$5:$F$619,CPagar!$D623,Abr!$J$5:$J$619,"Não Pago")</f>
        <v>0</v>
      </c>
      <c r="I623" s="65">
        <f>SUMIFS(Mai!$I$5:$I$619,Mai!$S$5:$S$619,"Despesa",Mai!$F$5:$F$619,CPagar!$D623,Mai!$J$5:$J$619,"Não Pago")</f>
        <v>0</v>
      </c>
      <c r="J623" s="65">
        <f>SUMIFS(Jun!$I$5:$I$619,Jun!$S$5:$S$619,"Despesa",Jun!$F$5:$F$619,CPagar!$D623,Jun!$J$5:$J$619,"Não Pago")</f>
        <v>0</v>
      </c>
      <c r="K623" s="65">
        <f>SUMIFS(Jul!$I$5:$I$619,Jul!$S$5:$S$619,"Despesa",Jul!$F$5:$F$619,CPagar!$D623,Jul!$J$5:$J$619,"Não Pago")</f>
        <v>0</v>
      </c>
      <c r="L623" s="65">
        <f>SUMIFS(Ago!$I$5:$I$619,Ago!$S$5:$S$619,"Despesa",Ago!$F$5:$F$619,CPagar!$D623,Ago!$J$5:$J$619,"Não Pago")</f>
        <v>0</v>
      </c>
      <c r="M623" s="65">
        <f>SUMIFS(Set!$I$5:$I$619,Set!$S$5:$S$619,"Despesa",Set!$F$5:$F$619,CPagar!$D623,Set!$J$5:$J$619,"Não Pago")</f>
        <v>0</v>
      </c>
      <c r="N623" s="65">
        <f>SUMIFS(Out!$I$5:$I$619,Out!$S$5:$S$619,"Despesa",Out!$F$5:$F$619,CPagar!$D623,Out!$J$5:$J$619,"Não Pago")</f>
        <v>0</v>
      </c>
      <c r="O623" s="65">
        <f>SUMIFS(Nov!$I$5:$I$619,Nov!$S$5:$S$619,"Despesa",Nov!$F$5:$F$619,CPagar!$D623,Nov!$J$5:$J$619,"Não Pago")</f>
        <v>0</v>
      </c>
      <c r="P623" s="65">
        <f>SUMIFS(Dez!$I$5:$I$619,Dez!$S$5:$S$619,"Despesa",Dez!$F$5:$F$619,CPagar!$D623,Dez!$J$5:$J$619,"Não Pago")</f>
        <v>0</v>
      </c>
      <c r="Q623" s="62">
        <f t="shared" si="86"/>
        <v>0</v>
      </c>
    </row>
    <row r="624" spans="3:17" ht="28.5" customHeight="1" thickTop="1" thickBot="1" x14ac:dyDescent="0.25">
      <c r="C624" s="45" t="str">
        <f>'PC Despesas'!U19</f>
        <v>5.7.15</v>
      </c>
      <c r="D624" s="46" t="str">
        <f>VLOOKUP(C624,'PC Despesas'!$U$5:$V$103,2,FALSE)</f>
        <v>-</v>
      </c>
      <c r="E624" s="65">
        <f>SUMIFS(Jan!$I$5:$I$619,Jan!$S$5:$S$619,"Despesa",Jan!$F$5:$F$619,CPagar!$D624,Jan!$J$5:$J$619,"Não Pago")</f>
        <v>0</v>
      </c>
      <c r="F624" s="65">
        <f>SUMIFS(Fev!$I$5:$I$619,Fev!$S$5:$S$619,"Despesa",Fev!$F$5:$F$619,CPagar!$D624,Fev!$J$5:$J$619,"Não Pago")</f>
        <v>0</v>
      </c>
      <c r="G624" s="65">
        <f>SUMIFS(Mar!$I$5:$I$619,Mar!$S$5:$S$619,"Despesa",Mar!$F$5:$F$619,CPagar!$D624,Mar!$J$5:$J$619,"Não Pago")</f>
        <v>0</v>
      </c>
      <c r="H624" s="65">
        <f>SUMIFS(Abr!$I$5:$I$619,Abr!$S$5:$S$619,"Despesa",Abr!$F$5:$F$619,CPagar!$D624,Abr!$J$5:$J$619,"Não Pago")</f>
        <v>0</v>
      </c>
      <c r="I624" s="65">
        <f>SUMIFS(Mai!$I$5:$I$619,Mai!$S$5:$S$619,"Despesa",Mai!$F$5:$F$619,CPagar!$D624,Mai!$J$5:$J$619,"Não Pago")</f>
        <v>0</v>
      </c>
      <c r="J624" s="65">
        <f>SUMIFS(Jun!$I$5:$I$619,Jun!$S$5:$S$619,"Despesa",Jun!$F$5:$F$619,CPagar!$D624,Jun!$J$5:$J$619,"Não Pago")</f>
        <v>0</v>
      </c>
      <c r="K624" s="65">
        <f>SUMIFS(Jul!$I$5:$I$619,Jul!$S$5:$S$619,"Despesa",Jul!$F$5:$F$619,CPagar!$D624,Jul!$J$5:$J$619,"Não Pago")</f>
        <v>0</v>
      </c>
      <c r="L624" s="65">
        <f>SUMIFS(Ago!$I$5:$I$619,Ago!$S$5:$S$619,"Despesa",Ago!$F$5:$F$619,CPagar!$D624,Ago!$J$5:$J$619,"Não Pago")</f>
        <v>0</v>
      </c>
      <c r="M624" s="65">
        <f>SUMIFS(Set!$I$5:$I$619,Set!$S$5:$S$619,"Despesa",Set!$F$5:$F$619,CPagar!$D624,Set!$J$5:$J$619,"Não Pago")</f>
        <v>0</v>
      </c>
      <c r="N624" s="65">
        <f>SUMIFS(Out!$I$5:$I$619,Out!$S$5:$S$619,"Despesa",Out!$F$5:$F$619,CPagar!$D624,Out!$J$5:$J$619,"Não Pago")</f>
        <v>0</v>
      </c>
      <c r="O624" s="65">
        <f>SUMIFS(Nov!$I$5:$I$619,Nov!$S$5:$S$619,"Despesa",Nov!$F$5:$F$619,CPagar!$D624,Nov!$J$5:$J$619,"Não Pago")</f>
        <v>0</v>
      </c>
      <c r="P624" s="65">
        <f>SUMIFS(Dez!$I$5:$I$619,Dez!$S$5:$S$619,"Despesa",Dez!$F$5:$F$619,CPagar!$D624,Dez!$J$5:$J$619,"Não Pago")</f>
        <v>0</v>
      </c>
      <c r="Q624" s="62">
        <f t="shared" si="86"/>
        <v>0</v>
      </c>
    </row>
    <row r="625" spans="3:17" ht="28.5" customHeight="1" thickTop="1" thickBot="1" x14ac:dyDescent="0.25">
      <c r="C625" s="45" t="str">
        <f>'PC Despesas'!U20</f>
        <v>5.7.16</v>
      </c>
      <c r="D625" s="46" t="str">
        <f>VLOOKUP(C625,'PC Despesas'!$U$5:$V$103,2,FALSE)</f>
        <v>-</v>
      </c>
      <c r="E625" s="65">
        <f>SUMIFS(Jan!$I$5:$I$619,Jan!$S$5:$S$619,"Despesa",Jan!$F$5:$F$619,CPagar!$D625,Jan!$J$5:$J$619,"Não Pago")</f>
        <v>0</v>
      </c>
      <c r="F625" s="65">
        <f>SUMIFS(Fev!$I$5:$I$619,Fev!$S$5:$S$619,"Despesa",Fev!$F$5:$F$619,CPagar!$D625,Fev!$J$5:$J$619,"Não Pago")</f>
        <v>0</v>
      </c>
      <c r="G625" s="65">
        <f>SUMIFS(Mar!$I$5:$I$619,Mar!$S$5:$S$619,"Despesa",Mar!$F$5:$F$619,CPagar!$D625,Mar!$J$5:$J$619,"Não Pago")</f>
        <v>0</v>
      </c>
      <c r="H625" s="65">
        <f>SUMIFS(Abr!$I$5:$I$619,Abr!$S$5:$S$619,"Despesa",Abr!$F$5:$F$619,CPagar!$D625,Abr!$J$5:$J$619,"Não Pago")</f>
        <v>0</v>
      </c>
      <c r="I625" s="65">
        <f>SUMIFS(Mai!$I$5:$I$619,Mai!$S$5:$S$619,"Despesa",Mai!$F$5:$F$619,CPagar!$D625,Mai!$J$5:$J$619,"Não Pago")</f>
        <v>0</v>
      </c>
      <c r="J625" s="65">
        <f>SUMIFS(Jun!$I$5:$I$619,Jun!$S$5:$S$619,"Despesa",Jun!$F$5:$F$619,CPagar!$D625,Jun!$J$5:$J$619,"Não Pago")</f>
        <v>0</v>
      </c>
      <c r="K625" s="65">
        <f>SUMIFS(Jul!$I$5:$I$619,Jul!$S$5:$S$619,"Despesa",Jul!$F$5:$F$619,CPagar!$D625,Jul!$J$5:$J$619,"Não Pago")</f>
        <v>0</v>
      </c>
      <c r="L625" s="65">
        <f>SUMIFS(Ago!$I$5:$I$619,Ago!$S$5:$S$619,"Despesa",Ago!$F$5:$F$619,CPagar!$D625,Ago!$J$5:$J$619,"Não Pago")</f>
        <v>0</v>
      </c>
      <c r="M625" s="65">
        <f>SUMIFS(Set!$I$5:$I$619,Set!$S$5:$S$619,"Despesa",Set!$F$5:$F$619,CPagar!$D625,Set!$J$5:$J$619,"Não Pago")</f>
        <v>0</v>
      </c>
      <c r="N625" s="65">
        <f>SUMIFS(Out!$I$5:$I$619,Out!$S$5:$S$619,"Despesa",Out!$F$5:$F$619,CPagar!$D625,Out!$J$5:$J$619,"Não Pago")</f>
        <v>0</v>
      </c>
      <c r="O625" s="65">
        <f>SUMIFS(Nov!$I$5:$I$619,Nov!$S$5:$S$619,"Despesa",Nov!$F$5:$F$619,CPagar!$D625,Nov!$J$5:$J$619,"Não Pago")</f>
        <v>0</v>
      </c>
      <c r="P625" s="65">
        <f>SUMIFS(Dez!$I$5:$I$619,Dez!$S$5:$S$619,"Despesa",Dez!$F$5:$F$619,CPagar!$D625,Dez!$J$5:$J$619,"Não Pago")</f>
        <v>0</v>
      </c>
      <c r="Q625" s="62">
        <f t="shared" si="86"/>
        <v>0</v>
      </c>
    </row>
    <row r="626" spans="3:17" ht="28.5" customHeight="1" thickTop="1" thickBot="1" x14ac:dyDescent="0.25">
      <c r="C626" s="45" t="str">
        <f>'PC Despesas'!U21</f>
        <v>5.7.17</v>
      </c>
      <c r="D626" s="46" t="str">
        <f>VLOOKUP(C626,'PC Despesas'!$U$5:$V$103,2,FALSE)</f>
        <v>-</v>
      </c>
      <c r="E626" s="65">
        <f>SUMIFS(Jan!$I$5:$I$619,Jan!$S$5:$S$619,"Despesa",Jan!$F$5:$F$619,CPagar!$D626,Jan!$J$5:$J$619,"Não Pago")</f>
        <v>0</v>
      </c>
      <c r="F626" s="65">
        <f>SUMIFS(Fev!$I$5:$I$619,Fev!$S$5:$S$619,"Despesa",Fev!$F$5:$F$619,CPagar!$D626,Fev!$J$5:$J$619,"Não Pago")</f>
        <v>0</v>
      </c>
      <c r="G626" s="65">
        <f>SUMIFS(Mar!$I$5:$I$619,Mar!$S$5:$S$619,"Despesa",Mar!$F$5:$F$619,CPagar!$D626,Mar!$J$5:$J$619,"Não Pago")</f>
        <v>0</v>
      </c>
      <c r="H626" s="65">
        <f>SUMIFS(Abr!$I$5:$I$619,Abr!$S$5:$S$619,"Despesa",Abr!$F$5:$F$619,CPagar!$D626,Abr!$J$5:$J$619,"Não Pago")</f>
        <v>0</v>
      </c>
      <c r="I626" s="65">
        <f>SUMIFS(Mai!$I$5:$I$619,Mai!$S$5:$S$619,"Despesa",Mai!$F$5:$F$619,CPagar!$D626,Mai!$J$5:$J$619,"Não Pago")</f>
        <v>0</v>
      </c>
      <c r="J626" s="65">
        <f>SUMIFS(Jun!$I$5:$I$619,Jun!$S$5:$S$619,"Despesa",Jun!$F$5:$F$619,CPagar!$D626,Jun!$J$5:$J$619,"Não Pago")</f>
        <v>0</v>
      </c>
      <c r="K626" s="65">
        <f>SUMIFS(Jul!$I$5:$I$619,Jul!$S$5:$S$619,"Despesa",Jul!$F$5:$F$619,CPagar!$D626,Jul!$J$5:$J$619,"Não Pago")</f>
        <v>0</v>
      </c>
      <c r="L626" s="65">
        <f>SUMIFS(Ago!$I$5:$I$619,Ago!$S$5:$S$619,"Despesa",Ago!$F$5:$F$619,CPagar!$D626,Ago!$J$5:$J$619,"Não Pago")</f>
        <v>0</v>
      </c>
      <c r="M626" s="65">
        <f>SUMIFS(Set!$I$5:$I$619,Set!$S$5:$S$619,"Despesa",Set!$F$5:$F$619,CPagar!$D626,Set!$J$5:$J$619,"Não Pago")</f>
        <v>0</v>
      </c>
      <c r="N626" s="65">
        <f>SUMIFS(Out!$I$5:$I$619,Out!$S$5:$S$619,"Despesa",Out!$F$5:$F$619,CPagar!$D626,Out!$J$5:$J$619,"Não Pago")</f>
        <v>0</v>
      </c>
      <c r="O626" s="65">
        <f>SUMIFS(Nov!$I$5:$I$619,Nov!$S$5:$S$619,"Despesa",Nov!$F$5:$F$619,CPagar!$D626,Nov!$J$5:$J$619,"Não Pago")</f>
        <v>0</v>
      </c>
      <c r="P626" s="65">
        <f>SUMIFS(Dez!$I$5:$I$619,Dez!$S$5:$S$619,"Despesa",Dez!$F$5:$F$619,CPagar!$D626,Dez!$J$5:$J$619,"Não Pago")</f>
        <v>0</v>
      </c>
      <c r="Q626" s="62">
        <f t="shared" si="86"/>
        <v>0</v>
      </c>
    </row>
    <row r="627" spans="3:17" ht="28.5" customHeight="1" thickTop="1" thickBot="1" x14ac:dyDescent="0.25">
      <c r="C627" s="45" t="str">
        <f>'PC Despesas'!U22</f>
        <v>5.7.18</v>
      </c>
      <c r="D627" s="46" t="str">
        <f>VLOOKUP(C627,'PC Despesas'!$U$5:$V$103,2,FALSE)</f>
        <v>-</v>
      </c>
      <c r="E627" s="65">
        <f>SUMIFS(Jan!$I$5:$I$619,Jan!$S$5:$S$619,"Despesa",Jan!$F$5:$F$619,CPagar!$D627,Jan!$J$5:$J$619,"Não Pago")</f>
        <v>0</v>
      </c>
      <c r="F627" s="65">
        <f>SUMIFS(Fev!$I$5:$I$619,Fev!$S$5:$S$619,"Despesa",Fev!$F$5:$F$619,CPagar!$D627,Fev!$J$5:$J$619,"Não Pago")</f>
        <v>0</v>
      </c>
      <c r="G627" s="65">
        <f>SUMIFS(Mar!$I$5:$I$619,Mar!$S$5:$S$619,"Despesa",Mar!$F$5:$F$619,CPagar!$D627,Mar!$J$5:$J$619,"Não Pago")</f>
        <v>0</v>
      </c>
      <c r="H627" s="65">
        <f>SUMIFS(Abr!$I$5:$I$619,Abr!$S$5:$S$619,"Despesa",Abr!$F$5:$F$619,CPagar!$D627,Abr!$J$5:$J$619,"Não Pago")</f>
        <v>0</v>
      </c>
      <c r="I627" s="65">
        <f>SUMIFS(Mai!$I$5:$I$619,Mai!$S$5:$S$619,"Despesa",Mai!$F$5:$F$619,CPagar!$D627,Mai!$J$5:$J$619,"Não Pago")</f>
        <v>0</v>
      </c>
      <c r="J627" s="65">
        <f>SUMIFS(Jun!$I$5:$I$619,Jun!$S$5:$S$619,"Despesa",Jun!$F$5:$F$619,CPagar!$D627,Jun!$J$5:$J$619,"Não Pago")</f>
        <v>0</v>
      </c>
      <c r="K627" s="65">
        <f>SUMIFS(Jul!$I$5:$I$619,Jul!$S$5:$S$619,"Despesa",Jul!$F$5:$F$619,CPagar!$D627,Jul!$J$5:$J$619,"Não Pago")</f>
        <v>0</v>
      </c>
      <c r="L627" s="65">
        <f>SUMIFS(Ago!$I$5:$I$619,Ago!$S$5:$S$619,"Despesa",Ago!$F$5:$F$619,CPagar!$D627,Ago!$J$5:$J$619,"Não Pago")</f>
        <v>0</v>
      </c>
      <c r="M627" s="65">
        <f>SUMIFS(Set!$I$5:$I$619,Set!$S$5:$S$619,"Despesa",Set!$F$5:$F$619,CPagar!$D627,Set!$J$5:$J$619,"Não Pago")</f>
        <v>0</v>
      </c>
      <c r="N627" s="65">
        <f>SUMIFS(Out!$I$5:$I$619,Out!$S$5:$S$619,"Despesa",Out!$F$5:$F$619,CPagar!$D627,Out!$J$5:$J$619,"Não Pago")</f>
        <v>0</v>
      </c>
      <c r="O627" s="65">
        <f>SUMIFS(Nov!$I$5:$I$619,Nov!$S$5:$S$619,"Despesa",Nov!$F$5:$F$619,CPagar!$D627,Nov!$J$5:$J$619,"Não Pago")</f>
        <v>0</v>
      </c>
      <c r="P627" s="65">
        <f>SUMIFS(Dez!$I$5:$I$619,Dez!$S$5:$S$619,"Despesa",Dez!$F$5:$F$619,CPagar!$D627,Dez!$J$5:$J$619,"Não Pago")</f>
        <v>0</v>
      </c>
      <c r="Q627" s="62">
        <f t="shared" si="86"/>
        <v>0</v>
      </c>
    </row>
    <row r="628" spans="3:17" ht="28.5" customHeight="1" thickTop="1" thickBot="1" x14ac:dyDescent="0.25">
      <c r="C628" s="45" t="str">
        <f>'PC Despesas'!U23</f>
        <v>5.7.19</v>
      </c>
      <c r="D628" s="46" t="str">
        <f>VLOOKUP(C628,'PC Despesas'!$U$5:$V$103,2,FALSE)</f>
        <v>-</v>
      </c>
      <c r="E628" s="65">
        <f>SUMIFS(Jan!$I$5:$I$619,Jan!$S$5:$S$619,"Despesa",Jan!$F$5:$F$619,CPagar!$D628,Jan!$J$5:$J$619,"Não Pago")</f>
        <v>0</v>
      </c>
      <c r="F628" s="65">
        <f>SUMIFS(Fev!$I$5:$I$619,Fev!$S$5:$S$619,"Despesa",Fev!$F$5:$F$619,CPagar!$D628,Fev!$J$5:$J$619,"Não Pago")</f>
        <v>0</v>
      </c>
      <c r="G628" s="65">
        <f>SUMIFS(Mar!$I$5:$I$619,Mar!$S$5:$S$619,"Despesa",Mar!$F$5:$F$619,CPagar!$D628,Mar!$J$5:$J$619,"Não Pago")</f>
        <v>0</v>
      </c>
      <c r="H628" s="65">
        <f>SUMIFS(Abr!$I$5:$I$619,Abr!$S$5:$S$619,"Despesa",Abr!$F$5:$F$619,CPagar!$D628,Abr!$J$5:$J$619,"Não Pago")</f>
        <v>0</v>
      </c>
      <c r="I628" s="65">
        <f>SUMIFS(Mai!$I$5:$I$619,Mai!$S$5:$S$619,"Despesa",Mai!$F$5:$F$619,CPagar!$D628,Mai!$J$5:$J$619,"Não Pago")</f>
        <v>0</v>
      </c>
      <c r="J628" s="65">
        <f>SUMIFS(Jun!$I$5:$I$619,Jun!$S$5:$S$619,"Despesa",Jun!$F$5:$F$619,CPagar!$D628,Jun!$J$5:$J$619,"Não Pago")</f>
        <v>0</v>
      </c>
      <c r="K628" s="65">
        <f>SUMIFS(Jul!$I$5:$I$619,Jul!$S$5:$S$619,"Despesa",Jul!$F$5:$F$619,CPagar!$D628,Jul!$J$5:$J$619,"Não Pago")</f>
        <v>0</v>
      </c>
      <c r="L628" s="65">
        <f>SUMIFS(Ago!$I$5:$I$619,Ago!$S$5:$S$619,"Despesa",Ago!$F$5:$F$619,CPagar!$D628,Ago!$J$5:$J$619,"Não Pago")</f>
        <v>0</v>
      </c>
      <c r="M628" s="65">
        <f>SUMIFS(Set!$I$5:$I$619,Set!$S$5:$S$619,"Despesa",Set!$F$5:$F$619,CPagar!$D628,Set!$J$5:$J$619,"Não Pago")</f>
        <v>0</v>
      </c>
      <c r="N628" s="65">
        <f>SUMIFS(Out!$I$5:$I$619,Out!$S$5:$S$619,"Despesa",Out!$F$5:$F$619,CPagar!$D628,Out!$J$5:$J$619,"Não Pago")</f>
        <v>0</v>
      </c>
      <c r="O628" s="65">
        <f>SUMIFS(Nov!$I$5:$I$619,Nov!$S$5:$S$619,"Despesa",Nov!$F$5:$F$619,CPagar!$D628,Nov!$J$5:$J$619,"Não Pago")</f>
        <v>0</v>
      </c>
      <c r="P628" s="65">
        <f>SUMIFS(Dez!$I$5:$I$619,Dez!$S$5:$S$619,"Despesa",Dez!$F$5:$F$619,CPagar!$D628,Dez!$J$5:$J$619,"Não Pago")</f>
        <v>0</v>
      </c>
      <c r="Q628" s="62">
        <f t="shared" si="86"/>
        <v>0</v>
      </c>
    </row>
    <row r="629" spans="3:17" ht="28.5" customHeight="1" thickTop="1" thickBot="1" x14ac:dyDescent="0.25">
      <c r="C629" s="45" t="str">
        <f>'PC Despesas'!U24</f>
        <v>5.7.20</v>
      </c>
      <c r="D629" s="46" t="str">
        <f>VLOOKUP(C629,'PC Despesas'!$U$5:$V$103,2,FALSE)</f>
        <v>-</v>
      </c>
      <c r="E629" s="65">
        <f>SUMIFS(Jan!$I$5:$I$619,Jan!$S$5:$S$619,"Despesa",Jan!$F$5:$F$619,CPagar!$D629,Jan!$J$5:$J$619,"Não Pago")</f>
        <v>0</v>
      </c>
      <c r="F629" s="65">
        <f>SUMIFS(Fev!$I$5:$I$619,Fev!$S$5:$S$619,"Despesa",Fev!$F$5:$F$619,CPagar!$D629,Fev!$J$5:$J$619,"Não Pago")</f>
        <v>0</v>
      </c>
      <c r="G629" s="65">
        <f>SUMIFS(Mar!$I$5:$I$619,Mar!$S$5:$S$619,"Despesa",Mar!$F$5:$F$619,CPagar!$D629,Mar!$J$5:$J$619,"Não Pago")</f>
        <v>0</v>
      </c>
      <c r="H629" s="65">
        <f>SUMIFS(Abr!$I$5:$I$619,Abr!$S$5:$S$619,"Despesa",Abr!$F$5:$F$619,CPagar!$D629,Abr!$J$5:$J$619,"Não Pago")</f>
        <v>0</v>
      </c>
      <c r="I629" s="65">
        <f>SUMIFS(Mai!$I$5:$I$619,Mai!$S$5:$S$619,"Despesa",Mai!$F$5:$F$619,CPagar!$D629,Mai!$J$5:$J$619,"Não Pago")</f>
        <v>0</v>
      </c>
      <c r="J629" s="65">
        <f>SUMIFS(Jun!$I$5:$I$619,Jun!$S$5:$S$619,"Despesa",Jun!$F$5:$F$619,CPagar!$D629,Jun!$J$5:$J$619,"Não Pago")</f>
        <v>0</v>
      </c>
      <c r="K629" s="65">
        <f>SUMIFS(Jul!$I$5:$I$619,Jul!$S$5:$S$619,"Despesa",Jul!$F$5:$F$619,CPagar!$D629,Jul!$J$5:$J$619,"Não Pago")</f>
        <v>0</v>
      </c>
      <c r="L629" s="65">
        <f>SUMIFS(Ago!$I$5:$I$619,Ago!$S$5:$S$619,"Despesa",Ago!$F$5:$F$619,CPagar!$D629,Ago!$J$5:$J$619,"Não Pago")</f>
        <v>0</v>
      </c>
      <c r="M629" s="65">
        <f>SUMIFS(Set!$I$5:$I$619,Set!$S$5:$S$619,"Despesa",Set!$F$5:$F$619,CPagar!$D629,Set!$J$5:$J$619,"Não Pago")</f>
        <v>0</v>
      </c>
      <c r="N629" s="65">
        <f>SUMIFS(Out!$I$5:$I$619,Out!$S$5:$S$619,"Despesa",Out!$F$5:$F$619,CPagar!$D629,Out!$J$5:$J$619,"Não Pago")</f>
        <v>0</v>
      </c>
      <c r="O629" s="65">
        <f>SUMIFS(Nov!$I$5:$I$619,Nov!$S$5:$S$619,"Despesa",Nov!$F$5:$F$619,CPagar!$D629,Nov!$J$5:$J$619,"Não Pago")</f>
        <v>0</v>
      </c>
      <c r="P629" s="65">
        <f>SUMIFS(Dez!$I$5:$I$619,Dez!$S$5:$S$619,"Despesa",Dez!$F$5:$F$619,CPagar!$D629,Dez!$J$5:$J$619,"Não Pago")</f>
        <v>0</v>
      </c>
      <c r="Q629" s="62">
        <f t="shared" si="86"/>
        <v>0</v>
      </c>
    </row>
    <row r="630" spans="3:17" ht="28.5" customHeight="1" thickTop="1" thickBot="1" x14ac:dyDescent="0.25">
      <c r="C630" s="45" t="str">
        <f>'PC Despesas'!U25</f>
        <v>5.7.21</v>
      </c>
      <c r="D630" s="46" t="str">
        <f>VLOOKUP(C630,'PC Despesas'!$U$5:$V$103,2,FALSE)</f>
        <v>-</v>
      </c>
      <c r="E630" s="65">
        <f>SUMIFS(Jan!$I$5:$I$619,Jan!$S$5:$S$619,"Despesa",Jan!$F$5:$F$619,CPagar!$D630,Jan!$J$5:$J$619,"Não Pago")</f>
        <v>0</v>
      </c>
      <c r="F630" s="65">
        <f>SUMIFS(Fev!$I$5:$I$619,Fev!$S$5:$S$619,"Despesa",Fev!$F$5:$F$619,CPagar!$D630,Fev!$J$5:$J$619,"Não Pago")</f>
        <v>0</v>
      </c>
      <c r="G630" s="65">
        <f>SUMIFS(Mar!$I$5:$I$619,Mar!$S$5:$S$619,"Despesa",Mar!$F$5:$F$619,CPagar!$D630,Mar!$J$5:$J$619,"Não Pago")</f>
        <v>0</v>
      </c>
      <c r="H630" s="65">
        <f>SUMIFS(Abr!$I$5:$I$619,Abr!$S$5:$S$619,"Despesa",Abr!$F$5:$F$619,CPagar!$D630,Abr!$J$5:$J$619,"Não Pago")</f>
        <v>0</v>
      </c>
      <c r="I630" s="65">
        <f>SUMIFS(Mai!$I$5:$I$619,Mai!$S$5:$S$619,"Despesa",Mai!$F$5:$F$619,CPagar!$D630,Mai!$J$5:$J$619,"Não Pago")</f>
        <v>0</v>
      </c>
      <c r="J630" s="65">
        <f>SUMIFS(Jun!$I$5:$I$619,Jun!$S$5:$S$619,"Despesa",Jun!$F$5:$F$619,CPagar!$D630,Jun!$J$5:$J$619,"Não Pago")</f>
        <v>0</v>
      </c>
      <c r="K630" s="65">
        <f>SUMIFS(Jul!$I$5:$I$619,Jul!$S$5:$S$619,"Despesa",Jul!$F$5:$F$619,CPagar!$D630,Jul!$J$5:$J$619,"Não Pago")</f>
        <v>0</v>
      </c>
      <c r="L630" s="65">
        <f>SUMIFS(Ago!$I$5:$I$619,Ago!$S$5:$S$619,"Despesa",Ago!$F$5:$F$619,CPagar!$D630,Ago!$J$5:$J$619,"Não Pago")</f>
        <v>0</v>
      </c>
      <c r="M630" s="65">
        <f>SUMIFS(Set!$I$5:$I$619,Set!$S$5:$S$619,"Despesa",Set!$F$5:$F$619,CPagar!$D630,Set!$J$5:$J$619,"Não Pago")</f>
        <v>0</v>
      </c>
      <c r="N630" s="65">
        <f>SUMIFS(Out!$I$5:$I$619,Out!$S$5:$S$619,"Despesa",Out!$F$5:$F$619,CPagar!$D630,Out!$J$5:$J$619,"Não Pago")</f>
        <v>0</v>
      </c>
      <c r="O630" s="65">
        <f>SUMIFS(Nov!$I$5:$I$619,Nov!$S$5:$S$619,"Despesa",Nov!$F$5:$F$619,CPagar!$D630,Nov!$J$5:$J$619,"Não Pago")</f>
        <v>0</v>
      </c>
      <c r="P630" s="65">
        <f>SUMIFS(Dez!$I$5:$I$619,Dez!$S$5:$S$619,"Despesa",Dez!$F$5:$F$619,CPagar!$D630,Dez!$J$5:$J$619,"Não Pago")</f>
        <v>0</v>
      </c>
      <c r="Q630" s="62">
        <f t="shared" si="86"/>
        <v>0</v>
      </c>
    </row>
    <row r="631" spans="3:17" ht="28.5" customHeight="1" thickTop="1" thickBot="1" x14ac:dyDescent="0.25">
      <c r="C631" s="45" t="str">
        <f>'PC Despesas'!U26</f>
        <v>5.7.22</v>
      </c>
      <c r="D631" s="46" t="str">
        <f>VLOOKUP(C631,'PC Despesas'!$U$5:$V$103,2,FALSE)</f>
        <v>-</v>
      </c>
      <c r="E631" s="65">
        <f>SUMIFS(Jan!$I$5:$I$619,Jan!$S$5:$S$619,"Despesa",Jan!$F$5:$F$619,CPagar!$D631,Jan!$J$5:$J$619,"Não Pago")</f>
        <v>0</v>
      </c>
      <c r="F631" s="65">
        <f>SUMIFS(Fev!$I$5:$I$619,Fev!$S$5:$S$619,"Despesa",Fev!$F$5:$F$619,CPagar!$D631,Fev!$J$5:$J$619,"Não Pago")</f>
        <v>0</v>
      </c>
      <c r="G631" s="65">
        <f>SUMIFS(Mar!$I$5:$I$619,Mar!$S$5:$S$619,"Despesa",Mar!$F$5:$F$619,CPagar!$D631,Mar!$J$5:$J$619,"Não Pago")</f>
        <v>0</v>
      </c>
      <c r="H631" s="65">
        <f>SUMIFS(Abr!$I$5:$I$619,Abr!$S$5:$S$619,"Despesa",Abr!$F$5:$F$619,CPagar!$D631,Abr!$J$5:$J$619,"Não Pago")</f>
        <v>0</v>
      </c>
      <c r="I631" s="65">
        <f>SUMIFS(Mai!$I$5:$I$619,Mai!$S$5:$S$619,"Despesa",Mai!$F$5:$F$619,CPagar!$D631,Mai!$J$5:$J$619,"Não Pago")</f>
        <v>0</v>
      </c>
      <c r="J631" s="65">
        <f>SUMIFS(Jun!$I$5:$I$619,Jun!$S$5:$S$619,"Despesa",Jun!$F$5:$F$619,CPagar!$D631,Jun!$J$5:$J$619,"Não Pago")</f>
        <v>0</v>
      </c>
      <c r="K631" s="65">
        <f>SUMIFS(Jul!$I$5:$I$619,Jul!$S$5:$S$619,"Despesa",Jul!$F$5:$F$619,CPagar!$D631,Jul!$J$5:$J$619,"Não Pago")</f>
        <v>0</v>
      </c>
      <c r="L631" s="65">
        <f>SUMIFS(Ago!$I$5:$I$619,Ago!$S$5:$S$619,"Despesa",Ago!$F$5:$F$619,CPagar!$D631,Ago!$J$5:$J$619,"Não Pago")</f>
        <v>0</v>
      </c>
      <c r="M631" s="65">
        <f>SUMIFS(Set!$I$5:$I$619,Set!$S$5:$S$619,"Despesa",Set!$F$5:$F$619,CPagar!$D631,Set!$J$5:$J$619,"Não Pago")</f>
        <v>0</v>
      </c>
      <c r="N631" s="65">
        <f>SUMIFS(Out!$I$5:$I$619,Out!$S$5:$S$619,"Despesa",Out!$F$5:$F$619,CPagar!$D631,Out!$J$5:$J$619,"Não Pago")</f>
        <v>0</v>
      </c>
      <c r="O631" s="65">
        <f>SUMIFS(Nov!$I$5:$I$619,Nov!$S$5:$S$619,"Despesa",Nov!$F$5:$F$619,CPagar!$D631,Nov!$J$5:$J$619,"Não Pago")</f>
        <v>0</v>
      </c>
      <c r="P631" s="65">
        <f>SUMIFS(Dez!$I$5:$I$619,Dez!$S$5:$S$619,"Despesa",Dez!$F$5:$F$619,CPagar!$D631,Dez!$J$5:$J$619,"Não Pago")</f>
        <v>0</v>
      </c>
      <c r="Q631" s="62">
        <f t="shared" si="86"/>
        <v>0</v>
      </c>
    </row>
    <row r="632" spans="3:17" ht="28.5" customHeight="1" thickTop="1" thickBot="1" x14ac:dyDescent="0.25">
      <c r="C632" s="45" t="str">
        <f>'PC Despesas'!U27</f>
        <v>5.7.23</v>
      </c>
      <c r="D632" s="46" t="str">
        <f>VLOOKUP(C632,'PC Despesas'!$U$5:$V$103,2,FALSE)</f>
        <v>-</v>
      </c>
      <c r="E632" s="65">
        <f>SUMIFS(Jan!$I$5:$I$619,Jan!$S$5:$S$619,"Despesa",Jan!$F$5:$F$619,CPagar!$D632,Jan!$J$5:$J$619,"Não Pago")</f>
        <v>0</v>
      </c>
      <c r="F632" s="65">
        <f>SUMIFS(Fev!$I$5:$I$619,Fev!$S$5:$S$619,"Despesa",Fev!$F$5:$F$619,CPagar!$D632,Fev!$J$5:$J$619,"Não Pago")</f>
        <v>0</v>
      </c>
      <c r="G632" s="65">
        <f>SUMIFS(Mar!$I$5:$I$619,Mar!$S$5:$S$619,"Despesa",Mar!$F$5:$F$619,CPagar!$D632,Mar!$J$5:$J$619,"Não Pago")</f>
        <v>0</v>
      </c>
      <c r="H632" s="65">
        <f>SUMIFS(Abr!$I$5:$I$619,Abr!$S$5:$S$619,"Despesa",Abr!$F$5:$F$619,CPagar!$D632,Abr!$J$5:$J$619,"Não Pago")</f>
        <v>0</v>
      </c>
      <c r="I632" s="65">
        <f>SUMIFS(Mai!$I$5:$I$619,Mai!$S$5:$S$619,"Despesa",Mai!$F$5:$F$619,CPagar!$D632,Mai!$J$5:$J$619,"Não Pago")</f>
        <v>0</v>
      </c>
      <c r="J632" s="65">
        <f>SUMIFS(Jun!$I$5:$I$619,Jun!$S$5:$S$619,"Despesa",Jun!$F$5:$F$619,CPagar!$D632,Jun!$J$5:$J$619,"Não Pago")</f>
        <v>0</v>
      </c>
      <c r="K632" s="65">
        <f>SUMIFS(Jul!$I$5:$I$619,Jul!$S$5:$S$619,"Despesa",Jul!$F$5:$F$619,CPagar!$D632,Jul!$J$5:$J$619,"Não Pago")</f>
        <v>0</v>
      </c>
      <c r="L632" s="65">
        <f>SUMIFS(Ago!$I$5:$I$619,Ago!$S$5:$S$619,"Despesa",Ago!$F$5:$F$619,CPagar!$D632,Ago!$J$5:$J$619,"Não Pago")</f>
        <v>0</v>
      </c>
      <c r="M632" s="65">
        <f>SUMIFS(Set!$I$5:$I$619,Set!$S$5:$S$619,"Despesa",Set!$F$5:$F$619,CPagar!$D632,Set!$J$5:$J$619,"Não Pago")</f>
        <v>0</v>
      </c>
      <c r="N632" s="65">
        <f>SUMIFS(Out!$I$5:$I$619,Out!$S$5:$S$619,"Despesa",Out!$F$5:$F$619,CPagar!$D632,Out!$J$5:$J$619,"Não Pago")</f>
        <v>0</v>
      </c>
      <c r="O632" s="65">
        <f>SUMIFS(Nov!$I$5:$I$619,Nov!$S$5:$S$619,"Despesa",Nov!$F$5:$F$619,CPagar!$D632,Nov!$J$5:$J$619,"Não Pago")</f>
        <v>0</v>
      </c>
      <c r="P632" s="65">
        <f>SUMIFS(Dez!$I$5:$I$619,Dez!$S$5:$S$619,"Despesa",Dez!$F$5:$F$619,CPagar!$D632,Dez!$J$5:$J$619,"Não Pago")</f>
        <v>0</v>
      </c>
      <c r="Q632" s="62">
        <f t="shared" si="86"/>
        <v>0</v>
      </c>
    </row>
    <row r="633" spans="3:17" ht="28.5" customHeight="1" thickTop="1" thickBot="1" x14ac:dyDescent="0.25">
      <c r="C633" s="45" t="str">
        <f>'PC Despesas'!U28</f>
        <v>5.7.24</v>
      </c>
      <c r="D633" s="46" t="str">
        <f>VLOOKUP(C633,'PC Despesas'!$U$5:$V$103,2,FALSE)</f>
        <v>-</v>
      </c>
      <c r="E633" s="65">
        <f>SUMIFS(Jan!$I$5:$I$619,Jan!$S$5:$S$619,"Despesa",Jan!$F$5:$F$619,CPagar!$D633,Jan!$J$5:$J$619,"Não Pago")</f>
        <v>0</v>
      </c>
      <c r="F633" s="65">
        <f>SUMIFS(Fev!$I$5:$I$619,Fev!$S$5:$S$619,"Despesa",Fev!$F$5:$F$619,CPagar!$D633,Fev!$J$5:$J$619,"Não Pago")</f>
        <v>0</v>
      </c>
      <c r="G633" s="65">
        <f>SUMIFS(Mar!$I$5:$I$619,Mar!$S$5:$S$619,"Despesa",Mar!$F$5:$F$619,CPagar!$D633,Mar!$J$5:$J$619,"Não Pago")</f>
        <v>0</v>
      </c>
      <c r="H633" s="65">
        <f>SUMIFS(Abr!$I$5:$I$619,Abr!$S$5:$S$619,"Despesa",Abr!$F$5:$F$619,CPagar!$D633,Abr!$J$5:$J$619,"Não Pago")</f>
        <v>0</v>
      </c>
      <c r="I633" s="65">
        <f>SUMIFS(Mai!$I$5:$I$619,Mai!$S$5:$S$619,"Despesa",Mai!$F$5:$F$619,CPagar!$D633,Mai!$J$5:$J$619,"Não Pago")</f>
        <v>0</v>
      </c>
      <c r="J633" s="65">
        <f>SUMIFS(Jun!$I$5:$I$619,Jun!$S$5:$S$619,"Despesa",Jun!$F$5:$F$619,CPagar!$D633,Jun!$J$5:$J$619,"Não Pago")</f>
        <v>0</v>
      </c>
      <c r="K633" s="65">
        <f>SUMIFS(Jul!$I$5:$I$619,Jul!$S$5:$S$619,"Despesa",Jul!$F$5:$F$619,CPagar!$D633,Jul!$J$5:$J$619,"Não Pago")</f>
        <v>0</v>
      </c>
      <c r="L633" s="65">
        <f>SUMIFS(Ago!$I$5:$I$619,Ago!$S$5:$S$619,"Despesa",Ago!$F$5:$F$619,CPagar!$D633,Ago!$J$5:$J$619,"Não Pago")</f>
        <v>0</v>
      </c>
      <c r="M633" s="65">
        <f>SUMIFS(Set!$I$5:$I$619,Set!$S$5:$S$619,"Despesa",Set!$F$5:$F$619,CPagar!$D633,Set!$J$5:$J$619,"Não Pago")</f>
        <v>0</v>
      </c>
      <c r="N633" s="65">
        <f>SUMIFS(Out!$I$5:$I$619,Out!$S$5:$S$619,"Despesa",Out!$F$5:$F$619,CPagar!$D633,Out!$J$5:$J$619,"Não Pago")</f>
        <v>0</v>
      </c>
      <c r="O633" s="65">
        <f>SUMIFS(Nov!$I$5:$I$619,Nov!$S$5:$S$619,"Despesa",Nov!$F$5:$F$619,CPagar!$D633,Nov!$J$5:$J$619,"Não Pago")</f>
        <v>0</v>
      </c>
      <c r="P633" s="65">
        <f>SUMIFS(Dez!$I$5:$I$619,Dez!$S$5:$S$619,"Despesa",Dez!$F$5:$F$619,CPagar!$D633,Dez!$J$5:$J$619,"Não Pago")</f>
        <v>0</v>
      </c>
      <c r="Q633" s="62">
        <f t="shared" si="86"/>
        <v>0</v>
      </c>
    </row>
    <row r="634" spans="3:17" ht="28.5" customHeight="1" thickTop="1" thickBot="1" x14ac:dyDescent="0.25">
      <c r="C634" s="45" t="str">
        <f>'PC Despesas'!U29</f>
        <v>5.7.25</v>
      </c>
      <c r="D634" s="46" t="str">
        <f>VLOOKUP(C634,'PC Despesas'!$U$5:$V$103,2,FALSE)</f>
        <v>-</v>
      </c>
      <c r="E634" s="65">
        <f>SUMIFS(Jan!$I$5:$I$619,Jan!$S$5:$S$619,"Despesa",Jan!$F$5:$F$619,CPagar!$D634,Jan!$J$5:$J$619,"Não Pago")</f>
        <v>0</v>
      </c>
      <c r="F634" s="65">
        <f>SUMIFS(Fev!$I$5:$I$619,Fev!$S$5:$S$619,"Despesa",Fev!$F$5:$F$619,CPagar!$D634,Fev!$J$5:$J$619,"Não Pago")</f>
        <v>0</v>
      </c>
      <c r="G634" s="65">
        <f>SUMIFS(Mar!$I$5:$I$619,Mar!$S$5:$S$619,"Despesa",Mar!$F$5:$F$619,CPagar!$D634,Mar!$J$5:$J$619,"Não Pago")</f>
        <v>0</v>
      </c>
      <c r="H634" s="65">
        <f>SUMIFS(Abr!$I$5:$I$619,Abr!$S$5:$S$619,"Despesa",Abr!$F$5:$F$619,CPagar!$D634,Abr!$J$5:$J$619,"Não Pago")</f>
        <v>0</v>
      </c>
      <c r="I634" s="65">
        <f>SUMIFS(Mai!$I$5:$I$619,Mai!$S$5:$S$619,"Despesa",Mai!$F$5:$F$619,CPagar!$D634,Mai!$J$5:$J$619,"Não Pago")</f>
        <v>0</v>
      </c>
      <c r="J634" s="65">
        <f>SUMIFS(Jun!$I$5:$I$619,Jun!$S$5:$S$619,"Despesa",Jun!$F$5:$F$619,CPagar!$D634,Jun!$J$5:$J$619,"Não Pago")</f>
        <v>0</v>
      </c>
      <c r="K634" s="65">
        <f>SUMIFS(Jul!$I$5:$I$619,Jul!$S$5:$S$619,"Despesa",Jul!$F$5:$F$619,CPagar!$D634,Jul!$J$5:$J$619,"Não Pago")</f>
        <v>0</v>
      </c>
      <c r="L634" s="65">
        <f>SUMIFS(Ago!$I$5:$I$619,Ago!$S$5:$S$619,"Despesa",Ago!$F$5:$F$619,CPagar!$D634,Ago!$J$5:$J$619,"Não Pago")</f>
        <v>0</v>
      </c>
      <c r="M634" s="65">
        <f>SUMIFS(Set!$I$5:$I$619,Set!$S$5:$S$619,"Despesa",Set!$F$5:$F$619,CPagar!$D634,Set!$J$5:$J$619,"Não Pago")</f>
        <v>0</v>
      </c>
      <c r="N634" s="65">
        <f>SUMIFS(Out!$I$5:$I$619,Out!$S$5:$S$619,"Despesa",Out!$F$5:$F$619,CPagar!$D634,Out!$J$5:$J$619,"Não Pago")</f>
        <v>0</v>
      </c>
      <c r="O634" s="65">
        <f>SUMIFS(Nov!$I$5:$I$619,Nov!$S$5:$S$619,"Despesa",Nov!$F$5:$F$619,CPagar!$D634,Nov!$J$5:$J$619,"Não Pago")</f>
        <v>0</v>
      </c>
      <c r="P634" s="65">
        <f>SUMIFS(Dez!$I$5:$I$619,Dez!$S$5:$S$619,"Despesa",Dez!$F$5:$F$619,CPagar!$D634,Dez!$J$5:$J$619,"Não Pago")</f>
        <v>0</v>
      </c>
      <c r="Q634" s="62">
        <f t="shared" si="86"/>
        <v>0</v>
      </c>
    </row>
    <row r="635" spans="3:17" ht="28.5" customHeight="1" thickTop="1" thickBot="1" x14ac:dyDescent="0.25">
      <c r="C635" s="45" t="str">
        <f>'PC Despesas'!U30</f>
        <v>5.7.26</v>
      </c>
      <c r="D635" s="46" t="str">
        <f>VLOOKUP(C635,'PC Despesas'!$U$5:$V$103,2,FALSE)</f>
        <v>-</v>
      </c>
      <c r="E635" s="65">
        <f>SUMIFS(Jan!$I$5:$I$619,Jan!$S$5:$S$619,"Despesa",Jan!$F$5:$F$619,CPagar!$D635,Jan!$J$5:$J$619,"Não Pago")</f>
        <v>0</v>
      </c>
      <c r="F635" s="65">
        <f>SUMIFS(Fev!$I$5:$I$619,Fev!$S$5:$S$619,"Despesa",Fev!$F$5:$F$619,CPagar!$D635,Fev!$J$5:$J$619,"Não Pago")</f>
        <v>0</v>
      </c>
      <c r="G635" s="65">
        <f>SUMIFS(Mar!$I$5:$I$619,Mar!$S$5:$S$619,"Despesa",Mar!$F$5:$F$619,CPagar!$D635,Mar!$J$5:$J$619,"Não Pago")</f>
        <v>0</v>
      </c>
      <c r="H635" s="65">
        <f>SUMIFS(Abr!$I$5:$I$619,Abr!$S$5:$S$619,"Despesa",Abr!$F$5:$F$619,CPagar!$D635,Abr!$J$5:$J$619,"Não Pago")</f>
        <v>0</v>
      </c>
      <c r="I635" s="65">
        <f>SUMIFS(Mai!$I$5:$I$619,Mai!$S$5:$S$619,"Despesa",Mai!$F$5:$F$619,CPagar!$D635,Mai!$J$5:$J$619,"Não Pago")</f>
        <v>0</v>
      </c>
      <c r="J635" s="65">
        <f>SUMIFS(Jun!$I$5:$I$619,Jun!$S$5:$S$619,"Despesa",Jun!$F$5:$F$619,CPagar!$D635,Jun!$J$5:$J$619,"Não Pago")</f>
        <v>0</v>
      </c>
      <c r="K635" s="65">
        <f>SUMIFS(Jul!$I$5:$I$619,Jul!$S$5:$S$619,"Despesa",Jul!$F$5:$F$619,CPagar!$D635,Jul!$J$5:$J$619,"Não Pago")</f>
        <v>0</v>
      </c>
      <c r="L635" s="65">
        <f>SUMIFS(Ago!$I$5:$I$619,Ago!$S$5:$S$619,"Despesa",Ago!$F$5:$F$619,CPagar!$D635,Ago!$J$5:$J$619,"Não Pago")</f>
        <v>0</v>
      </c>
      <c r="M635" s="65">
        <f>SUMIFS(Set!$I$5:$I$619,Set!$S$5:$S$619,"Despesa",Set!$F$5:$F$619,CPagar!$D635,Set!$J$5:$J$619,"Não Pago")</f>
        <v>0</v>
      </c>
      <c r="N635" s="65">
        <f>SUMIFS(Out!$I$5:$I$619,Out!$S$5:$S$619,"Despesa",Out!$F$5:$F$619,CPagar!$D635,Out!$J$5:$J$619,"Não Pago")</f>
        <v>0</v>
      </c>
      <c r="O635" s="65">
        <f>SUMIFS(Nov!$I$5:$I$619,Nov!$S$5:$S$619,"Despesa",Nov!$F$5:$F$619,CPagar!$D635,Nov!$J$5:$J$619,"Não Pago")</f>
        <v>0</v>
      </c>
      <c r="P635" s="65">
        <f>SUMIFS(Dez!$I$5:$I$619,Dez!$S$5:$S$619,"Despesa",Dez!$F$5:$F$619,CPagar!$D635,Dez!$J$5:$J$619,"Não Pago")</f>
        <v>0</v>
      </c>
      <c r="Q635" s="62">
        <f t="shared" si="86"/>
        <v>0</v>
      </c>
    </row>
    <row r="636" spans="3:17" ht="28.5" customHeight="1" thickTop="1" thickBot="1" x14ac:dyDescent="0.25">
      <c r="C636" s="45" t="str">
        <f>'PC Despesas'!U31</f>
        <v>5.7.27</v>
      </c>
      <c r="D636" s="46" t="str">
        <f>VLOOKUP(C636,'PC Despesas'!$U$5:$V$103,2,FALSE)</f>
        <v>-</v>
      </c>
      <c r="E636" s="65">
        <f>SUMIFS(Jan!$I$5:$I$619,Jan!$S$5:$S$619,"Despesa",Jan!$F$5:$F$619,CPagar!$D636,Jan!$J$5:$J$619,"Não Pago")</f>
        <v>0</v>
      </c>
      <c r="F636" s="65">
        <f>SUMIFS(Fev!$I$5:$I$619,Fev!$S$5:$S$619,"Despesa",Fev!$F$5:$F$619,CPagar!$D636,Fev!$J$5:$J$619,"Não Pago")</f>
        <v>0</v>
      </c>
      <c r="G636" s="65">
        <f>SUMIFS(Mar!$I$5:$I$619,Mar!$S$5:$S$619,"Despesa",Mar!$F$5:$F$619,CPagar!$D636,Mar!$J$5:$J$619,"Não Pago")</f>
        <v>0</v>
      </c>
      <c r="H636" s="65">
        <f>SUMIFS(Abr!$I$5:$I$619,Abr!$S$5:$S$619,"Despesa",Abr!$F$5:$F$619,CPagar!$D636,Abr!$J$5:$J$619,"Não Pago")</f>
        <v>0</v>
      </c>
      <c r="I636" s="65">
        <f>SUMIFS(Mai!$I$5:$I$619,Mai!$S$5:$S$619,"Despesa",Mai!$F$5:$F$619,CPagar!$D636,Mai!$J$5:$J$619,"Não Pago")</f>
        <v>0</v>
      </c>
      <c r="J636" s="65">
        <f>SUMIFS(Jun!$I$5:$I$619,Jun!$S$5:$S$619,"Despesa",Jun!$F$5:$F$619,CPagar!$D636,Jun!$J$5:$J$619,"Não Pago")</f>
        <v>0</v>
      </c>
      <c r="K636" s="65">
        <f>SUMIFS(Jul!$I$5:$I$619,Jul!$S$5:$S$619,"Despesa",Jul!$F$5:$F$619,CPagar!$D636,Jul!$J$5:$J$619,"Não Pago")</f>
        <v>0</v>
      </c>
      <c r="L636" s="65">
        <f>SUMIFS(Ago!$I$5:$I$619,Ago!$S$5:$S$619,"Despesa",Ago!$F$5:$F$619,CPagar!$D636,Ago!$J$5:$J$619,"Não Pago")</f>
        <v>0</v>
      </c>
      <c r="M636" s="65">
        <f>SUMIFS(Set!$I$5:$I$619,Set!$S$5:$S$619,"Despesa",Set!$F$5:$F$619,CPagar!$D636,Set!$J$5:$J$619,"Não Pago")</f>
        <v>0</v>
      </c>
      <c r="N636" s="65">
        <f>SUMIFS(Out!$I$5:$I$619,Out!$S$5:$S$619,"Despesa",Out!$F$5:$F$619,CPagar!$D636,Out!$J$5:$J$619,"Não Pago")</f>
        <v>0</v>
      </c>
      <c r="O636" s="65">
        <f>SUMIFS(Nov!$I$5:$I$619,Nov!$S$5:$S$619,"Despesa",Nov!$F$5:$F$619,CPagar!$D636,Nov!$J$5:$J$619,"Não Pago")</f>
        <v>0</v>
      </c>
      <c r="P636" s="65">
        <f>SUMIFS(Dez!$I$5:$I$619,Dez!$S$5:$S$619,"Despesa",Dez!$F$5:$F$619,CPagar!$D636,Dez!$J$5:$J$619,"Não Pago")</f>
        <v>0</v>
      </c>
      <c r="Q636" s="62">
        <f t="shared" si="86"/>
        <v>0</v>
      </c>
    </row>
    <row r="637" spans="3:17" ht="28.5" customHeight="1" thickTop="1" thickBot="1" x14ac:dyDescent="0.25">
      <c r="C637" s="45" t="str">
        <f>'PC Despesas'!U32</f>
        <v>5.7.28</v>
      </c>
      <c r="D637" s="46" t="str">
        <f>VLOOKUP(C637,'PC Despesas'!$U$5:$V$103,2,FALSE)</f>
        <v>-</v>
      </c>
      <c r="E637" s="65">
        <f>SUMIFS(Jan!$I$5:$I$619,Jan!$S$5:$S$619,"Despesa",Jan!$F$5:$F$619,CPagar!$D637,Jan!$J$5:$J$619,"Não Pago")</f>
        <v>0</v>
      </c>
      <c r="F637" s="65">
        <f>SUMIFS(Fev!$I$5:$I$619,Fev!$S$5:$S$619,"Despesa",Fev!$F$5:$F$619,CPagar!$D637,Fev!$J$5:$J$619,"Não Pago")</f>
        <v>0</v>
      </c>
      <c r="G637" s="65">
        <f>SUMIFS(Mar!$I$5:$I$619,Mar!$S$5:$S$619,"Despesa",Mar!$F$5:$F$619,CPagar!$D637,Mar!$J$5:$J$619,"Não Pago")</f>
        <v>0</v>
      </c>
      <c r="H637" s="65">
        <f>SUMIFS(Abr!$I$5:$I$619,Abr!$S$5:$S$619,"Despesa",Abr!$F$5:$F$619,CPagar!$D637,Abr!$J$5:$J$619,"Não Pago")</f>
        <v>0</v>
      </c>
      <c r="I637" s="65">
        <f>SUMIFS(Mai!$I$5:$I$619,Mai!$S$5:$S$619,"Despesa",Mai!$F$5:$F$619,CPagar!$D637,Mai!$J$5:$J$619,"Não Pago")</f>
        <v>0</v>
      </c>
      <c r="J637" s="65">
        <f>SUMIFS(Jun!$I$5:$I$619,Jun!$S$5:$S$619,"Despesa",Jun!$F$5:$F$619,CPagar!$D637,Jun!$J$5:$J$619,"Não Pago")</f>
        <v>0</v>
      </c>
      <c r="K637" s="65">
        <f>SUMIFS(Jul!$I$5:$I$619,Jul!$S$5:$S$619,"Despesa",Jul!$F$5:$F$619,CPagar!$D637,Jul!$J$5:$J$619,"Não Pago")</f>
        <v>0</v>
      </c>
      <c r="L637" s="65">
        <f>SUMIFS(Ago!$I$5:$I$619,Ago!$S$5:$S$619,"Despesa",Ago!$F$5:$F$619,CPagar!$D637,Ago!$J$5:$J$619,"Não Pago")</f>
        <v>0</v>
      </c>
      <c r="M637" s="65">
        <f>SUMIFS(Set!$I$5:$I$619,Set!$S$5:$S$619,"Despesa",Set!$F$5:$F$619,CPagar!$D637,Set!$J$5:$J$619,"Não Pago")</f>
        <v>0</v>
      </c>
      <c r="N637" s="65">
        <f>SUMIFS(Out!$I$5:$I$619,Out!$S$5:$S$619,"Despesa",Out!$F$5:$F$619,CPagar!$D637,Out!$J$5:$J$619,"Não Pago")</f>
        <v>0</v>
      </c>
      <c r="O637" s="65">
        <f>SUMIFS(Nov!$I$5:$I$619,Nov!$S$5:$S$619,"Despesa",Nov!$F$5:$F$619,CPagar!$D637,Nov!$J$5:$J$619,"Não Pago")</f>
        <v>0</v>
      </c>
      <c r="P637" s="65">
        <f>SUMIFS(Dez!$I$5:$I$619,Dez!$S$5:$S$619,"Despesa",Dez!$F$5:$F$619,CPagar!$D637,Dez!$J$5:$J$619,"Não Pago")</f>
        <v>0</v>
      </c>
      <c r="Q637" s="62">
        <f t="shared" si="86"/>
        <v>0</v>
      </c>
    </row>
    <row r="638" spans="3:17" ht="28.5" customHeight="1" thickTop="1" thickBot="1" x14ac:dyDescent="0.25">
      <c r="C638" s="45" t="str">
        <f>'PC Despesas'!U33</f>
        <v>5.7.29</v>
      </c>
      <c r="D638" s="46" t="str">
        <f>VLOOKUP(C638,'PC Despesas'!$U$5:$V$103,2,FALSE)</f>
        <v>-</v>
      </c>
      <c r="E638" s="65">
        <f>SUMIFS(Jan!$I$5:$I$619,Jan!$S$5:$S$619,"Despesa",Jan!$F$5:$F$619,CPagar!$D638,Jan!$J$5:$J$619,"Não Pago")</f>
        <v>0</v>
      </c>
      <c r="F638" s="65">
        <f>SUMIFS(Fev!$I$5:$I$619,Fev!$S$5:$S$619,"Despesa",Fev!$F$5:$F$619,CPagar!$D638,Fev!$J$5:$J$619,"Não Pago")</f>
        <v>0</v>
      </c>
      <c r="G638" s="65">
        <f>SUMIFS(Mar!$I$5:$I$619,Mar!$S$5:$S$619,"Despesa",Mar!$F$5:$F$619,CPagar!$D638,Mar!$J$5:$J$619,"Não Pago")</f>
        <v>0</v>
      </c>
      <c r="H638" s="65">
        <f>SUMIFS(Abr!$I$5:$I$619,Abr!$S$5:$S$619,"Despesa",Abr!$F$5:$F$619,CPagar!$D638,Abr!$J$5:$J$619,"Não Pago")</f>
        <v>0</v>
      </c>
      <c r="I638" s="65">
        <f>SUMIFS(Mai!$I$5:$I$619,Mai!$S$5:$S$619,"Despesa",Mai!$F$5:$F$619,CPagar!$D638,Mai!$J$5:$J$619,"Não Pago")</f>
        <v>0</v>
      </c>
      <c r="J638" s="65">
        <f>SUMIFS(Jun!$I$5:$I$619,Jun!$S$5:$S$619,"Despesa",Jun!$F$5:$F$619,CPagar!$D638,Jun!$J$5:$J$619,"Não Pago")</f>
        <v>0</v>
      </c>
      <c r="K638" s="65">
        <f>SUMIFS(Jul!$I$5:$I$619,Jul!$S$5:$S$619,"Despesa",Jul!$F$5:$F$619,CPagar!$D638,Jul!$J$5:$J$619,"Não Pago")</f>
        <v>0</v>
      </c>
      <c r="L638" s="65">
        <f>SUMIFS(Ago!$I$5:$I$619,Ago!$S$5:$S$619,"Despesa",Ago!$F$5:$F$619,CPagar!$D638,Ago!$J$5:$J$619,"Não Pago")</f>
        <v>0</v>
      </c>
      <c r="M638" s="65">
        <f>SUMIFS(Set!$I$5:$I$619,Set!$S$5:$S$619,"Despesa",Set!$F$5:$F$619,CPagar!$D638,Set!$J$5:$J$619,"Não Pago")</f>
        <v>0</v>
      </c>
      <c r="N638" s="65">
        <f>SUMIFS(Out!$I$5:$I$619,Out!$S$5:$S$619,"Despesa",Out!$F$5:$F$619,CPagar!$D638,Out!$J$5:$J$619,"Não Pago")</f>
        <v>0</v>
      </c>
      <c r="O638" s="65">
        <f>SUMIFS(Nov!$I$5:$I$619,Nov!$S$5:$S$619,"Despesa",Nov!$F$5:$F$619,CPagar!$D638,Nov!$J$5:$J$619,"Não Pago")</f>
        <v>0</v>
      </c>
      <c r="P638" s="65">
        <f>SUMIFS(Dez!$I$5:$I$619,Dez!$S$5:$S$619,"Despesa",Dez!$F$5:$F$619,CPagar!$D638,Dez!$J$5:$J$619,"Não Pago")</f>
        <v>0</v>
      </c>
      <c r="Q638" s="62">
        <f t="shared" si="86"/>
        <v>0</v>
      </c>
    </row>
    <row r="639" spans="3:17" ht="28.5" customHeight="1" thickTop="1" thickBot="1" x14ac:dyDescent="0.25">
      <c r="C639" s="45" t="str">
        <f>'PC Despesas'!U34</f>
        <v>5.7.30</v>
      </c>
      <c r="D639" s="46" t="str">
        <f>VLOOKUP(C639,'PC Despesas'!$U$5:$V$103,2,FALSE)</f>
        <v>-</v>
      </c>
      <c r="E639" s="65">
        <f>SUMIFS(Jan!$I$5:$I$619,Jan!$S$5:$S$619,"Despesa",Jan!$F$5:$F$619,CPagar!$D639,Jan!$J$5:$J$619,"Não Pago")</f>
        <v>0</v>
      </c>
      <c r="F639" s="65">
        <f>SUMIFS(Fev!$I$5:$I$619,Fev!$S$5:$S$619,"Despesa",Fev!$F$5:$F$619,CPagar!$D639,Fev!$J$5:$J$619,"Não Pago")</f>
        <v>0</v>
      </c>
      <c r="G639" s="65">
        <f>SUMIFS(Mar!$I$5:$I$619,Mar!$S$5:$S$619,"Despesa",Mar!$F$5:$F$619,CPagar!$D639,Mar!$J$5:$J$619,"Não Pago")</f>
        <v>0</v>
      </c>
      <c r="H639" s="65">
        <f>SUMIFS(Abr!$I$5:$I$619,Abr!$S$5:$S$619,"Despesa",Abr!$F$5:$F$619,CPagar!$D639,Abr!$J$5:$J$619,"Não Pago")</f>
        <v>0</v>
      </c>
      <c r="I639" s="65">
        <f>SUMIFS(Mai!$I$5:$I$619,Mai!$S$5:$S$619,"Despesa",Mai!$F$5:$F$619,CPagar!$D639,Mai!$J$5:$J$619,"Não Pago")</f>
        <v>0</v>
      </c>
      <c r="J639" s="65">
        <f>SUMIFS(Jun!$I$5:$I$619,Jun!$S$5:$S$619,"Despesa",Jun!$F$5:$F$619,CPagar!$D639,Jun!$J$5:$J$619,"Não Pago")</f>
        <v>0</v>
      </c>
      <c r="K639" s="65">
        <f>SUMIFS(Jul!$I$5:$I$619,Jul!$S$5:$S$619,"Despesa",Jul!$F$5:$F$619,CPagar!$D639,Jul!$J$5:$J$619,"Não Pago")</f>
        <v>0</v>
      </c>
      <c r="L639" s="65">
        <f>SUMIFS(Ago!$I$5:$I$619,Ago!$S$5:$S$619,"Despesa",Ago!$F$5:$F$619,CPagar!$D639,Ago!$J$5:$J$619,"Não Pago")</f>
        <v>0</v>
      </c>
      <c r="M639" s="65">
        <f>SUMIFS(Set!$I$5:$I$619,Set!$S$5:$S$619,"Despesa",Set!$F$5:$F$619,CPagar!$D639,Set!$J$5:$J$619,"Não Pago")</f>
        <v>0</v>
      </c>
      <c r="N639" s="65">
        <f>SUMIFS(Out!$I$5:$I$619,Out!$S$5:$S$619,"Despesa",Out!$F$5:$F$619,CPagar!$D639,Out!$J$5:$J$619,"Não Pago")</f>
        <v>0</v>
      </c>
      <c r="O639" s="65">
        <f>SUMIFS(Nov!$I$5:$I$619,Nov!$S$5:$S$619,"Despesa",Nov!$F$5:$F$619,CPagar!$D639,Nov!$J$5:$J$619,"Não Pago")</f>
        <v>0</v>
      </c>
      <c r="P639" s="65">
        <f>SUMIFS(Dez!$I$5:$I$619,Dez!$S$5:$S$619,"Despesa",Dez!$F$5:$F$619,CPagar!$D639,Dez!$J$5:$J$619,"Não Pago")</f>
        <v>0</v>
      </c>
      <c r="Q639" s="62">
        <f t="shared" si="86"/>
        <v>0</v>
      </c>
    </row>
    <row r="640" spans="3:17" ht="28.5" customHeight="1" thickTop="1" thickBot="1" x14ac:dyDescent="0.25">
      <c r="C640" s="45" t="str">
        <f>'PC Despesas'!U35</f>
        <v>5.7.31</v>
      </c>
      <c r="D640" s="46" t="str">
        <f>VLOOKUP(C640,'PC Despesas'!$U$5:$V$103,2,FALSE)</f>
        <v>-</v>
      </c>
      <c r="E640" s="65">
        <f>SUMIFS(Jan!$I$5:$I$619,Jan!$S$5:$S$619,"Despesa",Jan!$F$5:$F$619,CPagar!$D640,Jan!$J$5:$J$619,"Não Pago")</f>
        <v>0</v>
      </c>
      <c r="F640" s="65">
        <f>SUMIFS(Fev!$I$5:$I$619,Fev!$S$5:$S$619,"Despesa",Fev!$F$5:$F$619,CPagar!$D640,Fev!$J$5:$J$619,"Não Pago")</f>
        <v>0</v>
      </c>
      <c r="G640" s="65">
        <f>SUMIFS(Mar!$I$5:$I$619,Mar!$S$5:$S$619,"Despesa",Mar!$F$5:$F$619,CPagar!$D640,Mar!$J$5:$J$619,"Não Pago")</f>
        <v>0</v>
      </c>
      <c r="H640" s="65">
        <f>SUMIFS(Abr!$I$5:$I$619,Abr!$S$5:$S$619,"Despesa",Abr!$F$5:$F$619,CPagar!$D640,Abr!$J$5:$J$619,"Não Pago")</f>
        <v>0</v>
      </c>
      <c r="I640" s="65">
        <f>SUMIFS(Mai!$I$5:$I$619,Mai!$S$5:$S$619,"Despesa",Mai!$F$5:$F$619,CPagar!$D640,Mai!$J$5:$J$619,"Não Pago")</f>
        <v>0</v>
      </c>
      <c r="J640" s="65">
        <f>SUMIFS(Jun!$I$5:$I$619,Jun!$S$5:$S$619,"Despesa",Jun!$F$5:$F$619,CPagar!$D640,Jun!$J$5:$J$619,"Não Pago")</f>
        <v>0</v>
      </c>
      <c r="K640" s="65">
        <f>SUMIFS(Jul!$I$5:$I$619,Jul!$S$5:$S$619,"Despesa",Jul!$F$5:$F$619,CPagar!$D640,Jul!$J$5:$J$619,"Não Pago")</f>
        <v>0</v>
      </c>
      <c r="L640" s="65">
        <f>SUMIFS(Ago!$I$5:$I$619,Ago!$S$5:$S$619,"Despesa",Ago!$F$5:$F$619,CPagar!$D640,Ago!$J$5:$J$619,"Não Pago")</f>
        <v>0</v>
      </c>
      <c r="M640" s="65">
        <f>SUMIFS(Set!$I$5:$I$619,Set!$S$5:$S$619,"Despesa",Set!$F$5:$F$619,CPagar!$D640,Set!$J$5:$J$619,"Não Pago")</f>
        <v>0</v>
      </c>
      <c r="N640" s="65">
        <f>SUMIFS(Out!$I$5:$I$619,Out!$S$5:$S$619,"Despesa",Out!$F$5:$F$619,CPagar!$D640,Out!$J$5:$J$619,"Não Pago")</f>
        <v>0</v>
      </c>
      <c r="O640" s="65">
        <f>SUMIFS(Nov!$I$5:$I$619,Nov!$S$5:$S$619,"Despesa",Nov!$F$5:$F$619,CPagar!$D640,Nov!$J$5:$J$619,"Não Pago")</f>
        <v>0</v>
      </c>
      <c r="P640" s="65">
        <f>SUMIFS(Dez!$I$5:$I$619,Dez!$S$5:$S$619,"Despesa",Dez!$F$5:$F$619,CPagar!$D640,Dez!$J$5:$J$619,"Não Pago")</f>
        <v>0</v>
      </c>
      <c r="Q640" s="62">
        <f t="shared" si="86"/>
        <v>0</v>
      </c>
    </row>
    <row r="641" spans="3:17" ht="28.5" customHeight="1" thickTop="1" thickBot="1" x14ac:dyDescent="0.25">
      <c r="C641" s="45" t="str">
        <f>'PC Despesas'!U36</f>
        <v>5.7.32</v>
      </c>
      <c r="D641" s="46" t="str">
        <f>VLOOKUP(C641,'PC Despesas'!$U$5:$V$103,2,FALSE)</f>
        <v>-</v>
      </c>
      <c r="E641" s="65">
        <f>SUMIFS(Jan!$I$5:$I$619,Jan!$S$5:$S$619,"Despesa",Jan!$F$5:$F$619,CPagar!$D641,Jan!$J$5:$J$619,"Não Pago")</f>
        <v>0</v>
      </c>
      <c r="F641" s="65">
        <f>SUMIFS(Fev!$I$5:$I$619,Fev!$S$5:$S$619,"Despesa",Fev!$F$5:$F$619,CPagar!$D641,Fev!$J$5:$J$619,"Não Pago")</f>
        <v>0</v>
      </c>
      <c r="G641" s="65">
        <f>SUMIFS(Mar!$I$5:$I$619,Mar!$S$5:$S$619,"Despesa",Mar!$F$5:$F$619,CPagar!$D641,Mar!$J$5:$J$619,"Não Pago")</f>
        <v>0</v>
      </c>
      <c r="H641" s="65">
        <f>SUMIFS(Abr!$I$5:$I$619,Abr!$S$5:$S$619,"Despesa",Abr!$F$5:$F$619,CPagar!$D641,Abr!$J$5:$J$619,"Não Pago")</f>
        <v>0</v>
      </c>
      <c r="I641" s="65">
        <f>SUMIFS(Mai!$I$5:$I$619,Mai!$S$5:$S$619,"Despesa",Mai!$F$5:$F$619,CPagar!$D641,Mai!$J$5:$J$619,"Não Pago")</f>
        <v>0</v>
      </c>
      <c r="J641" s="65">
        <f>SUMIFS(Jun!$I$5:$I$619,Jun!$S$5:$S$619,"Despesa",Jun!$F$5:$F$619,CPagar!$D641,Jun!$J$5:$J$619,"Não Pago")</f>
        <v>0</v>
      </c>
      <c r="K641" s="65">
        <f>SUMIFS(Jul!$I$5:$I$619,Jul!$S$5:$S$619,"Despesa",Jul!$F$5:$F$619,CPagar!$D641,Jul!$J$5:$J$619,"Não Pago")</f>
        <v>0</v>
      </c>
      <c r="L641" s="65">
        <f>SUMIFS(Ago!$I$5:$I$619,Ago!$S$5:$S$619,"Despesa",Ago!$F$5:$F$619,CPagar!$D641,Ago!$J$5:$J$619,"Não Pago")</f>
        <v>0</v>
      </c>
      <c r="M641" s="65">
        <f>SUMIFS(Set!$I$5:$I$619,Set!$S$5:$S$619,"Despesa",Set!$F$5:$F$619,CPagar!$D641,Set!$J$5:$J$619,"Não Pago")</f>
        <v>0</v>
      </c>
      <c r="N641" s="65">
        <f>SUMIFS(Out!$I$5:$I$619,Out!$S$5:$S$619,"Despesa",Out!$F$5:$F$619,CPagar!$D641,Out!$J$5:$J$619,"Não Pago")</f>
        <v>0</v>
      </c>
      <c r="O641" s="65">
        <f>SUMIFS(Nov!$I$5:$I$619,Nov!$S$5:$S$619,"Despesa",Nov!$F$5:$F$619,CPagar!$D641,Nov!$J$5:$J$619,"Não Pago")</f>
        <v>0</v>
      </c>
      <c r="P641" s="65">
        <f>SUMIFS(Dez!$I$5:$I$619,Dez!$S$5:$S$619,"Despesa",Dez!$F$5:$F$619,CPagar!$D641,Dez!$J$5:$J$619,"Não Pago")</f>
        <v>0</v>
      </c>
      <c r="Q641" s="62">
        <f t="shared" si="86"/>
        <v>0</v>
      </c>
    </row>
    <row r="642" spans="3:17" ht="28.5" customHeight="1" thickTop="1" thickBot="1" x14ac:dyDescent="0.25">
      <c r="C642" s="45" t="str">
        <f>'PC Despesas'!U37</f>
        <v>5.7.33</v>
      </c>
      <c r="D642" s="46" t="str">
        <f>VLOOKUP(C642,'PC Despesas'!$U$5:$V$103,2,FALSE)</f>
        <v>-</v>
      </c>
      <c r="E642" s="65">
        <f>SUMIFS(Jan!$I$5:$I$619,Jan!$S$5:$S$619,"Despesa",Jan!$F$5:$F$619,CPagar!$D642,Jan!$J$5:$J$619,"Não Pago")</f>
        <v>0</v>
      </c>
      <c r="F642" s="65">
        <f>SUMIFS(Fev!$I$5:$I$619,Fev!$S$5:$S$619,"Despesa",Fev!$F$5:$F$619,CPagar!$D642,Fev!$J$5:$J$619,"Não Pago")</f>
        <v>0</v>
      </c>
      <c r="G642" s="65">
        <f>SUMIFS(Mar!$I$5:$I$619,Mar!$S$5:$S$619,"Despesa",Mar!$F$5:$F$619,CPagar!$D642,Mar!$J$5:$J$619,"Não Pago")</f>
        <v>0</v>
      </c>
      <c r="H642" s="65">
        <f>SUMIFS(Abr!$I$5:$I$619,Abr!$S$5:$S$619,"Despesa",Abr!$F$5:$F$619,CPagar!$D642,Abr!$J$5:$J$619,"Não Pago")</f>
        <v>0</v>
      </c>
      <c r="I642" s="65">
        <f>SUMIFS(Mai!$I$5:$I$619,Mai!$S$5:$S$619,"Despesa",Mai!$F$5:$F$619,CPagar!$D642,Mai!$J$5:$J$619,"Não Pago")</f>
        <v>0</v>
      </c>
      <c r="J642" s="65">
        <f>SUMIFS(Jun!$I$5:$I$619,Jun!$S$5:$S$619,"Despesa",Jun!$F$5:$F$619,CPagar!$D642,Jun!$J$5:$J$619,"Não Pago")</f>
        <v>0</v>
      </c>
      <c r="K642" s="65">
        <f>SUMIFS(Jul!$I$5:$I$619,Jul!$S$5:$S$619,"Despesa",Jul!$F$5:$F$619,CPagar!$D642,Jul!$J$5:$J$619,"Não Pago")</f>
        <v>0</v>
      </c>
      <c r="L642" s="65">
        <f>SUMIFS(Ago!$I$5:$I$619,Ago!$S$5:$S$619,"Despesa",Ago!$F$5:$F$619,CPagar!$D642,Ago!$J$5:$J$619,"Não Pago")</f>
        <v>0</v>
      </c>
      <c r="M642" s="65">
        <f>SUMIFS(Set!$I$5:$I$619,Set!$S$5:$S$619,"Despesa",Set!$F$5:$F$619,CPagar!$D642,Set!$J$5:$J$619,"Não Pago")</f>
        <v>0</v>
      </c>
      <c r="N642" s="65">
        <f>SUMIFS(Out!$I$5:$I$619,Out!$S$5:$S$619,"Despesa",Out!$F$5:$F$619,CPagar!$D642,Out!$J$5:$J$619,"Não Pago")</f>
        <v>0</v>
      </c>
      <c r="O642" s="65">
        <f>SUMIFS(Nov!$I$5:$I$619,Nov!$S$5:$S$619,"Despesa",Nov!$F$5:$F$619,CPagar!$D642,Nov!$J$5:$J$619,"Não Pago")</f>
        <v>0</v>
      </c>
      <c r="P642" s="65">
        <f>SUMIFS(Dez!$I$5:$I$619,Dez!$S$5:$S$619,"Despesa",Dez!$F$5:$F$619,CPagar!$D642,Dez!$J$5:$J$619,"Não Pago")</f>
        <v>0</v>
      </c>
      <c r="Q642" s="62">
        <f t="shared" si="86"/>
        <v>0</v>
      </c>
    </row>
    <row r="643" spans="3:17" ht="28.5" customHeight="1" thickTop="1" thickBot="1" x14ac:dyDescent="0.25">
      <c r="C643" s="45" t="str">
        <f>'PC Despesas'!U38</f>
        <v>5.7.34</v>
      </c>
      <c r="D643" s="46" t="str">
        <f>VLOOKUP(C643,'PC Despesas'!$U$5:$V$103,2,FALSE)</f>
        <v>-</v>
      </c>
      <c r="E643" s="65">
        <f>SUMIFS(Jan!$I$5:$I$619,Jan!$S$5:$S$619,"Despesa",Jan!$F$5:$F$619,CPagar!$D643,Jan!$J$5:$J$619,"Não Pago")</f>
        <v>0</v>
      </c>
      <c r="F643" s="65">
        <f>SUMIFS(Fev!$I$5:$I$619,Fev!$S$5:$S$619,"Despesa",Fev!$F$5:$F$619,CPagar!$D643,Fev!$J$5:$J$619,"Não Pago")</f>
        <v>0</v>
      </c>
      <c r="G643" s="65">
        <f>SUMIFS(Mar!$I$5:$I$619,Mar!$S$5:$S$619,"Despesa",Mar!$F$5:$F$619,CPagar!$D643,Mar!$J$5:$J$619,"Não Pago")</f>
        <v>0</v>
      </c>
      <c r="H643" s="65">
        <f>SUMIFS(Abr!$I$5:$I$619,Abr!$S$5:$S$619,"Despesa",Abr!$F$5:$F$619,CPagar!$D643,Abr!$J$5:$J$619,"Não Pago")</f>
        <v>0</v>
      </c>
      <c r="I643" s="65">
        <f>SUMIFS(Mai!$I$5:$I$619,Mai!$S$5:$S$619,"Despesa",Mai!$F$5:$F$619,CPagar!$D643,Mai!$J$5:$J$619,"Não Pago")</f>
        <v>0</v>
      </c>
      <c r="J643" s="65">
        <f>SUMIFS(Jun!$I$5:$I$619,Jun!$S$5:$S$619,"Despesa",Jun!$F$5:$F$619,CPagar!$D643,Jun!$J$5:$J$619,"Não Pago")</f>
        <v>0</v>
      </c>
      <c r="K643" s="65">
        <f>SUMIFS(Jul!$I$5:$I$619,Jul!$S$5:$S$619,"Despesa",Jul!$F$5:$F$619,CPagar!$D643,Jul!$J$5:$J$619,"Não Pago")</f>
        <v>0</v>
      </c>
      <c r="L643" s="65">
        <f>SUMIFS(Ago!$I$5:$I$619,Ago!$S$5:$S$619,"Despesa",Ago!$F$5:$F$619,CPagar!$D643,Ago!$J$5:$J$619,"Não Pago")</f>
        <v>0</v>
      </c>
      <c r="M643" s="65">
        <f>SUMIFS(Set!$I$5:$I$619,Set!$S$5:$S$619,"Despesa",Set!$F$5:$F$619,CPagar!$D643,Set!$J$5:$J$619,"Não Pago")</f>
        <v>0</v>
      </c>
      <c r="N643" s="65">
        <f>SUMIFS(Out!$I$5:$I$619,Out!$S$5:$S$619,"Despesa",Out!$F$5:$F$619,CPagar!$D643,Out!$J$5:$J$619,"Não Pago")</f>
        <v>0</v>
      </c>
      <c r="O643" s="65">
        <f>SUMIFS(Nov!$I$5:$I$619,Nov!$S$5:$S$619,"Despesa",Nov!$F$5:$F$619,CPagar!$D643,Nov!$J$5:$J$619,"Não Pago")</f>
        <v>0</v>
      </c>
      <c r="P643" s="65">
        <f>SUMIFS(Dez!$I$5:$I$619,Dez!$S$5:$S$619,"Despesa",Dez!$F$5:$F$619,CPagar!$D643,Dez!$J$5:$J$619,"Não Pago")</f>
        <v>0</v>
      </c>
      <c r="Q643" s="62">
        <f t="shared" si="86"/>
        <v>0</v>
      </c>
    </row>
    <row r="644" spans="3:17" ht="28.5" customHeight="1" thickTop="1" thickBot="1" x14ac:dyDescent="0.25">
      <c r="C644" s="45" t="str">
        <f>'PC Despesas'!U39</f>
        <v>5.7.35</v>
      </c>
      <c r="D644" s="46" t="str">
        <f>VLOOKUP(C644,'PC Despesas'!$U$5:$V$103,2,FALSE)</f>
        <v>-</v>
      </c>
      <c r="E644" s="65">
        <f>SUMIFS(Jan!$I$5:$I$619,Jan!$S$5:$S$619,"Despesa",Jan!$F$5:$F$619,CPagar!$D644,Jan!$J$5:$J$619,"Não Pago")</f>
        <v>0</v>
      </c>
      <c r="F644" s="65">
        <f>SUMIFS(Fev!$I$5:$I$619,Fev!$S$5:$S$619,"Despesa",Fev!$F$5:$F$619,CPagar!$D644,Fev!$J$5:$J$619,"Não Pago")</f>
        <v>0</v>
      </c>
      <c r="G644" s="65">
        <f>SUMIFS(Mar!$I$5:$I$619,Mar!$S$5:$S$619,"Despesa",Mar!$F$5:$F$619,CPagar!$D644,Mar!$J$5:$J$619,"Não Pago")</f>
        <v>0</v>
      </c>
      <c r="H644" s="65">
        <f>SUMIFS(Abr!$I$5:$I$619,Abr!$S$5:$S$619,"Despesa",Abr!$F$5:$F$619,CPagar!$D644,Abr!$J$5:$J$619,"Não Pago")</f>
        <v>0</v>
      </c>
      <c r="I644" s="65">
        <f>SUMIFS(Mai!$I$5:$I$619,Mai!$S$5:$S$619,"Despesa",Mai!$F$5:$F$619,CPagar!$D644,Mai!$J$5:$J$619,"Não Pago")</f>
        <v>0</v>
      </c>
      <c r="J644" s="65">
        <f>SUMIFS(Jun!$I$5:$I$619,Jun!$S$5:$S$619,"Despesa",Jun!$F$5:$F$619,CPagar!$D644,Jun!$J$5:$J$619,"Não Pago")</f>
        <v>0</v>
      </c>
      <c r="K644" s="65">
        <f>SUMIFS(Jul!$I$5:$I$619,Jul!$S$5:$S$619,"Despesa",Jul!$F$5:$F$619,CPagar!$D644,Jul!$J$5:$J$619,"Não Pago")</f>
        <v>0</v>
      </c>
      <c r="L644" s="65">
        <f>SUMIFS(Ago!$I$5:$I$619,Ago!$S$5:$S$619,"Despesa",Ago!$F$5:$F$619,CPagar!$D644,Ago!$J$5:$J$619,"Não Pago")</f>
        <v>0</v>
      </c>
      <c r="M644" s="65">
        <f>SUMIFS(Set!$I$5:$I$619,Set!$S$5:$S$619,"Despesa",Set!$F$5:$F$619,CPagar!$D644,Set!$J$5:$J$619,"Não Pago")</f>
        <v>0</v>
      </c>
      <c r="N644" s="65">
        <f>SUMIFS(Out!$I$5:$I$619,Out!$S$5:$S$619,"Despesa",Out!$F$5:$F$619,CPagar!$D644,Out!$J$5:$J$619,"Não Pago")</f>
        <v>0</v>
      </c>
      <c r="O644" s="65">
        <f>SUMIFS(Nov!$I$5:$I$619,Nov!$S$5:$S$619,"Despesa",Nov!$F$5:$F$619,CPagar!$D644,Nov!$J$5:$J$619,"Não Pago")</f>
        <v>0</v>
      </c>
      <c r="P644" s="65">
        <f>SUMIFS(Dez!$I$5:$I$619,Dez!$S$5:$S$619,"Despesa",Dez!$F$5:$F$619,CPagar!$D644,Dez!$J$5:$J$619,"Não Pago")</f>
        <v>0</v>
      </c>
      <c r="Q644" s="62">
        <f t="shared" si="86"/>
        <v>0</v>
      </c>
    </row>
    <row r="645" spans="3:17" ht="28.5" customHeight="1" thickTop="1" thickBot="1" x14ac:dyDescent="0.25">
      <c r="C645" s="45" t="str">
        <f>'PC Despesas'!U40</f>
        <v>5.7.36</v>
      </c>
      <c r="D645" s="46" t="str">
        <f>VLOOKUP(C645,'PC Despesas'!$U$5:$V$103,2,FALSE)</f>
        <v>-</v>
      </c>
      <c r="E645" s="65">
        <f>SUMIFS(Jan!$I$5:$I$619,Jan!$S$5:$S$619,"Despesa",Jan!$F$5:$F$619,CPagar!$D645,Jan!$J$5:$J$619,"Não Pago")</f>
        <v>0</v>
      </c>
      <c r="F645" s="65">
        <f>SUMIFS(Fev!$I$5:$I$619,Fev!$S$5:$S$619,"Despesa",Fev!$F$5:$F$619,CPagar!$D645,Fev!$J$5:$J$619,"Não Pago")</f>
        <v>0</v>
      </c>
      <c r="G645" s="65">
        <f>SUMIFS(Mar!$I$5:$I$619,Mar!$S$5:$S$619,"Despesa",Mar!$F$5:$F$619,CPagar!$D645,Mar!$J$5:$J$619,"Não Pago")</f>
        <v>0</v>
      </c>
      <c r="H645" s="65">
        <f>SUMIFS(Abr!$I$5:$I$619,Abr!$S$5:$S$619,"Despesa",Abr!$F$5:$F$619,CPagar!$D645,Abr!$J$5:$J$619,"Não Pago")</f>
        <v>0</v>
      </c>
      <c r="I645" s="65">
        <f>SUMIFS(Mai!$I$5:$I$619,Mai!$S$5:$S$619,"Despesa",Mai!$F$5:$F$619,CPagar!$D645,Mai!$J$5:$J$619,"Não Pago")</f>
        <v>0</v>
      </c>
      <c r="J645" s="65">
        <f>SUMIFS(Jun!$I$5:$I$619,Jun!$S$5:$S$619,"Despesa",Jun!$F$5:$F$619,CPagar!$D645,Jun!$J$5:$J$619,"Não Pago")</f>
        <v>0</v>
      </c>
      <c r="K645" s="65">
        <f>SUMIFS(Jul!$I$5:$I$619,Jul!$S$5:$S$619,"Despesa",Jul!$F$5:$F$619,CPagar!$D645,Jul!$J$5:$J$619,"Não Pago")</f>
        <v>0</v>
      </c>
      <c r="L645" s="65">
        <f>SUMIFS(Ago!$I$5:$I$619,Ago!$S$5:$S$619,"Despesa",Ago!$F$5:$F$619,CPagar!$D645,Ago!$J$5:$J$619,"Não Pago")</f>
        <v>0</v>
      </c>
      <c r="M645" s="65">
        <f>SUMIFS(Set!$I$5:$I$619,Set!$S$5:$S$619,"Despesa",Set!$F$5:$F$619,CPagar!$D645,Set!$J$5:$J$619,"Não Pago")</f>
        <v>0</v>
      </c>
      <c r="N645" s="65">
        <f>SUMIFS(Out!$I$5:$I$619,Out!$S$5:$S$619,"Despesa",Out!$F$5:$F$619,CPagar!$D645,Out!$J$5:$J$619,"Não Pago")</f>
        <v>0</v>
      </c>
      <c r="O645" s="65">
        <f>SUMIFS(Nov!$I$5:$I$619,Nov!$S$5:$S$619,"Despesa",Nov!$F$5:$F$619,CPagar!$D645,Nov!$J$5:$J$619,"Não Pago")</f>
        <v>0</v>
      </c>
      <c r="P645" s="65">
        <f>SUMIFS(Dez!$I$5:$I$619,Dez!$S$5:$S$619,"Despesa",Dez!$F$5:$F$619,CPagar!$D645,Dez!$J$5:$J$619,"Não Pago")</f>
        <v>0</v>
      </c>
      <c r="Q645" s="62">
        <f t="shared" si="86"/>
        <v>0</v>
      </c>
    </row>
    <row r="646" spans="3:17" ht="28.5" customHeight="1" thickTop="1" thickBot="1" x14ac:dyDescent="0.25">
      <c r="C646" s="45" t="str">
        <f>'PC Despesas'!U41</f>
        <v>5.7.37</v>
      </c>
      <c r="D646" s="46" t="str">
        <f>VLOOKUP(C646,'PC Despesas'!$U$5:$V$103,2,FALSE)</f>
        <v>-</v>
      </c>
      <c r="E646" s="65">
        <f>SUMIFS(Jan!$I$5:$I$619,Jan!$S$5:$S$619,"Despesa",Jan!$F$5:$F$619,CPagar!$D646,Jan!$J$5:$J$619,"Não Pago")</f>
        <v>0</v>
      </c>
      <c r="F646" s="65">
        <f>SUMIFS(Fev!$I$5:$I$619,Fev!$S$5:$S$619,"Despesa",Fev!$F$5:$F$619,CPagar!$D646,Fev!$J$5:$J$619,"Não Pago")</f>
        <v>0</v>
      </c>
      <c r="G646" s="65">
        <f>SUMIFS(Mar!$I$5:$I$619,Mar!$S$5:$S$619,"Despesa",Mar!$F$5:$F$619,CPagar!$D646,Mar!$J$5:$J$619,"Não Pago")</f>
        <v>0</v>
      </c>
      <c r="H646" s="65">
        <f>SUMIFS(Abr!$I$5:$I$619,Abr!$S$5:$S$619,"Despesa",Abr!$F$5:$F$619,CPagar!$D646,Abr!$J$5:$J$619,"Não Pago")</f>
        <v>0</v>
      </c>
      <c r="I646" s="65">
        <f>SUMIFS(Mai!$I$5:$I$619,Mai!$S$5:$S$619,"Despesa",Mai!$F$5:$F$619,CPagar!$D646,Mai!$J$5:$J$619,"Não Pago")</f>
        <v>0</v>
      </c>
      <c r="J646" s="65">
        <f>SUMIFS(Jun!$I$5:$I$619,Jun!$S$5:$S$619,"Despesa",Jun!$F$5:$F$619,CPagar!$D646,Jun!$J$5:$J$619,"Não Pago")</f>
        <v>0</v>
      </c>
      <c r="K646" s="65">
        <f>SUMIFS(Jul!$I$5:$I$619,Jul!$S$5:$S$619,"Despesa",Jul!$F$5:$F$619,CPagar!$D646,Jul!$J$5:$J$619,"Não Pago")</f>
        <v>0</v>
      </c>
      <c r="L646" s="65">
        <f>SUMIFS(Ago!$I$5:$I$619,Ago!$S$5:$S$619,"Despesa",Ago!$F$5:$F$619,CPagar!$D646,Ago!$J$5:$J$619,"Não Pago")</f>
        <v>0</v>
      </c>
      <c r="M646" s="65">
        <f>SUMIFS(Set!$I$5:$I$619,Set!$S$5:$S$619,"Despesa",Set!$F$5:$F$619,CPagar!$D646,Set!$J$5:$J$619,"Não Pago")</f>
        <v>0</v>
      </c>
      <c r="N646" s="65">
        <f>SUMIFS(Out!$I$5:$I$619,Out!$S$5:$S$619,"Despesa",Out!$F$5:$F$619,CPagar!$D646,Out!$J$5:$J$619,"Não Pago")</f>
        <v>0</v>
      </c>
      <c r="O646" s="65">
        <f>SUMIFS(Nov!$I$5:$I$619,Nov!$S$5:$S$619,"Despesa",Nov!$F$5:$F$619,CPagar!$D646,Nov!$J$5:$J$619,"Não Pago")</f>
        <v>0</v>
      </c>
      <c r="P646" s="65">
        <f>SUMIFS(Dez!$I$5:$I$619,Dez!$S$5:$S$619,"Despesa",Dez!$F$5:$F$619,CPagar!$D646,Dez!$J$5:$J$619,"Não Pago")</f>
        <v>0</v>
      </c>
      <c r="Q646" s="62">
        <f t="shared" si="86"/>
        <v>0</v>
      </c>
    </row>
    <row r="647" spans="3:17" ht="28.5" customHeight="1" thickTop="1" thickBot="1" x14ac:dyDescent="0.25">
      <c r="C647" s="45" t="str">
        <f>'PC Despesas'!U42</f>
        <v>5.7.38</v>
      </c>
      <c r="D647" s="46" t="str">
        <f>VLOOKUP(C647,'PC Despesas'!$U$5:$V$103,2,FALSE)</f>
        <v>-</v>
      </c>
      <c r="E647" s="65">
        <f>SUMIFS(Jan!$I$5:$I$619,Jan!$S$5:$S$619,"Despesa",Jan!$F$5:$F$619,CPagar!$D647,Jan!$J$5:$J$619,"Não Pago")</f>
        <v>0</v>
      </c>
      <c r="F647" s="65">
        <f>SUMIFS(Fev!$I$5:$I$619,Fev!$S$5:$S$619,"Despesa",Fev!$F$5:$F$619,CPagar!$D647,Fev!$J$5:$J$619,"Não Pago")</f>
        <v>0</v>
      </c>
      <c r="G647" s="65">
        <f>SUMIFS(Mar!$I$5:$I$619,Mar!$S$5:$S$619,"Despesa",Mar!$F$5:$F$619,CPagar!$D647,Mar!$J$5:$J$619,"Não Pago")</f>
        <v>0</v>
      </c>
      <c r="H647" s="65">
        <f>SUMIFS(Abr!$I$5:$I$619,Abr!$S$5:$S$619,"Despesa",Abr!$F$5:$F$619,CPagar!$D647,Abr!$J$5:$J$619,"Não Pago")</f>
        <v>0</v>
      </c>
      <c r="I647" s="65">
        <f>SUMIFS(Mai!$I$5:$I$619,Mai!$S$5:$S$619,"Despesa",Mai!$F$5:$F$619,CPagar!$D647,Mai!$J$5:$J$619,"Não Pago")</f>
        <v>0</v>
      </c>
      <c r="J647" s="65">
        <f>SUMIFS(Jun!$I$5:$I$619,Jun!$S$5:$S$619,"Despesa",Jun!$F$5:$F$619,CPagar!$D647,Jun!$J$5:$J$619,"Não Pago")</f>
        <v>0</v>
      </c>
      <c r="K647" s="65">
        <f>SUMIFS(Jul!$I$5:$I$619,Jul!$S$5:$S$619,"Despesa",Jul!$F$5:$F$619,CPagar!$D647,Jul!$J$5:$J$619,"Não Pago")</f>
        <v>0</v>
      </c>
      <c r="L647" s="65">
        <f>SUMIFS(Ago!$I$5:$I$619,Ago!$S$5:$S$619,"Despesa",Ago!$F$5:$F$619,CPagar!$D647,Ago!$J$5:$J$619,"Não Pago")</f>
        <v>0</v>
      </c>
      <c r="M647" s="65">
        <f>SUMIFS(Set!$I$5:$I$619,Set!$S$5:$S$619,"Despesa",Set!$F$5:$F$619,CPagar!$D647,Set!$J$5:$J$619,"Não Pago")</f>
        <v>0</v>
      </c>
      <c r="N647" s="65">
        <f>SUMIFS(Out!$I$5:$I$619,Out!$S$5:$S$619,"Despesa",Out!$F$5:$F$619,CPagar!$D647,Out!$J$5:$J$619,"Não Pago")</f>
        <v>0</v>
      </c>
      <c r="O647" s="65">
        <f>SUMIFS(Nov!$I$5:$I$619,Nov!$S$5:$S$619,"Despesa",Nov!$F$5:$F$619,CPagar!$D647,Nov!$J$5:$J$619,"Não Pago")</f>
        <v>0</v>
      </c>
      <c r="P647" s="65">
        <f>SUMIFS(Dez!$I$5:$I$619,Dez!$S$5:$S$619,"Despesa",Dez!$F$5:$F$619,CPagar!$D647,Dez!$J$5:$J$619,"Não Pago")</f>
        <v>0</v>
      </c>
      <c r="Q647" s="62">
        <f t="shared" si="86"/>
        <v>0</v>
      </c>
    </row>
    <row r="648" spans="3:17" ht="28.5" customHeight="1" thickTop="1" thickBot="1" x14ac:dyDescent="0.25">
      <c r="C648" s="45" t="str">
        <f>'PC Despesas'!U43</f>
        <v>5.7.39</v>
      </c>
      <c r="D648" s="46" t="str">
        <f>VLOOKUP(C648,'PC Despesas'!$U$5:$V$103,2,FALSE)</f>
        <v>-</v>
      </c>
      <c r="E648" s="65">
        <f>SUMIFS(Jan!$I$5:$I$619,Jan!$S$5:$S$619,"Despesa",Jan!$F$5:$F$619,CPagar!$D648,Jan!$J$5:$J$619,"Não Pago")</f>
        <v>0</v>
      </c>
      <c r="F648" s="65">
        <f>SUMIFS(Fev!$I$5:$I$619,Fev!$S$5:$S$619,"Despesa",Fev!$F$5:$F$619,CPagar!$D648,Fev!$J$5:$J$619,"Não Pago")</f>
        <v>0</v>
      </c>
      <c r="G648" s="65">
        <f>SUMIFS(Mar!$I$5:$I$619,Mar!$S$5:$S$619,"Despesa",Mar!$F$5:$F$619,CPagar!$D648,Mar!$J$5:$J$619,"Não Pago")</f>
        <v>0</v>
      </c>
      <c r="H648" s="65">
        <f>SUMIFS(Abr!$I$5:$I$619,Abr!$S$5:$S$619,"Despesa",Abr!$F$5:$F$619,CPagar!$D648,Abr!$J$5:$J$619,"Não Pago")</f>
        <v>0</v>
      </c>
      <c r="I648" s="65">
        <f>SUMIFS(Mai!$I$5:$I$619,Mai!$S$5:$S$619,"Despesa",Mai!$F$5:$F$619,CPagar!$D648,Mai!$J$5:$J$619,"Não Pago")</f>
        <v>0</v>
      </c>
      <c r="J648" s="65">
        <f>SUMIFS(Jun!$I$5:$I$619,Jun!$S$5:$S$619,"Despesa",Jun!$F$5:$F$619,CPagar!$D648,Jun!$J$5:$J$619,"Não Pago")</f>
        <v>0</v>
      </c>
      <c r="K648" s="65">
        <f>SUMIFS(Jul!$I$5:$I$619,Jul!$S$5:$S$619,"Despesa",Jul!$F$5:$F$619,CPagar!$D648,Jul!$J$5:$J$619,"Não Pago")</f>
        <v>0</v>
      </c>
      <c r="L648" s="65">
        <f>SUMIFS(Ago!$I$5:$I$619,Ago!$S$5:$S$619,"Despesa",Ago!$F$5:$F$619,CPagar!$D648,Ago!$J$5:$J$619,"Não Pago")</f>
        <v>0</v>
      </c>
      <c r="M648" s="65">
        <f>SUMIFS(Set!$I$5:$I$619,Set!$S$5:$S$619,"Despesa",Set!$F$5:$F$619,CPagar!$D648,Set!$J$5:$J$619,"Não Pago")</f>
        <v>0</v>
      </c>
      <c r="N648" s="65">
        <f>SUMIFS(Out!$I$5:$I$619,Out!$S$5:$S$619,"Despesa",Out!$F$5:$F$619,CPagar!$D648,Out!$J$5:$J$619,"Não Pago")</f>
        <v>0</v>
      </c>
      <c r="O648" s="65">
        <f>SUMIFS(Nov!$I$5:$I$619,Nov!$S$5:$S$619,"Despesa",Nov!$F$5:$F$619,CPagar!$D648,Nov!$J$5:$J$619,"Não Pago")</f>
        <v>0</v>
      </c>
      <c r="P648" s="65">
        <f>SUMIFS(Dez!$I$5:$I$619,Dez!$S$5:$S$619,"Despesa",Dez!$F$5:$F$619,CPagar!$D648,Dez!$J$5:$J$619,"Não Pago")</f>
        <v>0</v>
      </c>
      <c r="Q648" s="62">
        <f t="shared" si="86"/>
        <v>0</v>
      </c>
    </row>
    <row r="649" spans="3:17" ht="28.5" customHeight="1" thickTop="1" thickBot="1" x14ac:dyDescent="0.25">
      <c r="C649" s="45" t="str">
        <f>'PC Despesas'!U44</f>
        <v>5.7.40</v>
      </c>
      <c r="D649" s="46" t="str">
        <f>VLOOKUP(C649,'PC Despesas'!$U$5:$V$103,2,FALSE)</f>
        <v>-</v>
      </c>
      <c r="E649" s="65">
        <f>SUMIFS(Jan!$I$5:$I$619,Jan!$S$5:$S$619,"Despesa",Jan!$F$5:$F$619,CPagar!$D649,Jan!$J$5:$J$619,"Não Pago")</f>
        <v>0</v>
      </c>
      <c r="F649" s="65">
        <f>SUMIFS(Fev!$I$5:$I$619,Fev!$S$5:$S$619,"Despesa",Fev!$F$5:$F$619,CPagar!$D649,Fev!$J$5:$J$619,"Não Pago")</f>
        <v>0</v>
      </c>
      <c r="G649" s="65">
        <f>SUMIFS(Mar!$I$5:$I$619,Mar!$S$5:$S$619,"Despesa",Mar!$F$5:$F$619,CPagar!$D649,Mar!$J$5:$J$619,"Não Pago")</f>
        <v>0</v>
      </c>
      <c r="H649" s="65">
        <f>SUMIFS(Abr!$I$5:$I$619,Abr!$S$5:$S$619,"Despesa",Abr!$F$5:$F$619,CPagar!$D649,Abr!$J$5:$J$619,"Não Pago")</f>
        <v>0</v>
      </c>
      <c r="I649" s="65">
        <f>SUMIFS(Mai!$I$5:$I$619,Mai!$S$5:$S$619,"Despesa",Mai!$F$5:$F$619,CPagar!$D649,Mai!$J$5:$J$619,"Não Pago")</f>
        <v>0</v>
      </c>
      <c r="J649" s="65">
        <f>SUMIFS(Jun!$I$5:$I$619,Jun!$S$5:$S$619,"Despesa",Jun!$F$5:$F$619,CPagar!$D649,Jun!$J$5:$J$619,"Não Pago")</f>
        <v>0</v>
      </c>
      <c r="K649" s="65">
        <f>SUMIFS(Jul!$I$5:$I$619,Jul!$S$5:$S$619,"Despesa",Jul!$F$5:$F$619,CPagar!$D649,Jul!$J$5:$J$619,"Não Pago")</f>
        <v>0</v>
      </c>
      <c r="L649" s="65">
        <f>SUMIFS(Ago!$I$5:$I$619,Ago!$S$5:$S$619,"Despesa",Ago!$F$5:$F$619,CPagar!$D649,Ago!$J$5:$J$619,"Não Pago")</f>
        <v>0</v>
      </c>
      <c r="M649" s="65">
        <f>SUMIFS(Set!$I$5:$I$619,Set!$S$5:$S$619,"Despesa",Set!$F$5:$F$619,CPagar!$D649,Set!$J$5:$J$619,"Não Pago")</f>
        <v>0</v>
      </c>
      <c r="N649" s="65">
        <f>SUMIFS(Out!$I$5:$I$619,Out!$S$5:$S$619,"Despesa",Out!$F$5:$F$619,CPagar!$D649,Out!$J$5:$J$619,"Não Pago")</f>
        <v>0</v>
      </c>
      <c r="O649" s="65">
        <f>SUMIFS(Nov!$I$5:$I$619,Nov!$S$5:$S$619,"Despesa",Nov!$F$5:$F$619,CPagar!$D649,Nov!$J$5:$J$619,"Não Pago")</f>
        <v>0</v>
      </c>
      <c r="P649" s="65">
        <f>SUMIFS(Dez!$I$5:$I$619,Dez!$S$5:$S$619,"Despesa",Dez!$F$5:$F$619,CPagar!$D649,Dez!$J$5:$J$619,"Não Pago")</f>
        <v>0</v>
      </c>
      <c r="Q649" s="62">
        <f t="shared" si="86"/>
        <v>0</v>
      </c>
    </row>
    <row r="650" spans="3:17" ht="28.5" customHeight="1" thickTop="1" thickBot="1" x14ac:dyDescent="0.25">
      <c r="C650" s="45" t="str">
        <f>'PC Despesas'!U45</f>
        <v>5.7.41</v>
      </c>
      <c r="D650" s="46" t="str">
        <f>VLOOKUP(C650,'PC Despesas'!$U$5:$V$103,2,FALSE)</f>
        <v>-</v>
      </c>
      <c r="E650" s="65">
        <f>SUMIFS(Jan!$I$5:$I$619,Jan!$S$5:$S$619,"Despesa",Jan!$F$5:$F$619,CPagar!$D650,Jan!$J$5:$J$619,"Não Pago")</f>
        <v>0</v>
      </c>
      <c r="F650" s="65">
        <f>SUMIFS(Fev!$I$5:$I$619,Fev!$S$5:$S$619,"Despesa",Fev!$F$5:$F$619,CPagar!$D650,Fev!$J$5:$J$619,"Não Pago")</f>
        <v>0</v>
      </c>
      <c r="G650" s="65">
        <f>SUMIFS(Mar!$I$5:$I$619,Mar!$S$5:$S$619,"Despesa",Mar!$F$5:$F$619,CPagar!$D650,Mar!$J$5:$J$619,"Não Pago")</f>
        <v>0</v>
      </c>
      <c r="H650" s="65">
        <f>SUMIFS(Abr!$I$5:$I$619,Abr!$S$5:$S$619,"Despesa",Abr!$F$5:$F$619,CPagar!$D650,Abr!$J$5:$J$619,"Não Pago")</f>
        <v>0</v>
      </c>
      <c r="I650" s="65">
        <f>SUMIFS(Mai!$I$5:$I$619,Mai!$S$5:$S$619,"Despesa",Mai!$F$5:$F$619,CPagar!$D650,Mai!$J$5:$J$619,"Não Pago")</f>
        <v>0</v>
      </c>
      <c r="J650" s="65">
        <f>SUMIFS(Jun!$I$5:$I$619,Jun!$S$5:$S$619,"Despesa",Jun!$F$5:$F$619,CPagar!$D650,Jun!$J$5:$J$619,"Não Pago")</f>
        <v>0</v>
      </c>
      <c r="K650" s="65">
        <f>SUMIFS(Jul!$I$5:$I$619,Jul!$S$5:$S$619,"Despesa",Jul!$F$5:$F$619,CPagar!$D650,Jul!$J$5:$J$619,"Não Pago")</f>
        <v>0</v>
      </c>
      <c r="L650" s="65">
        <f>SUMIFS(Ago!$I$5:$I$619,Ago!$S$5:$S$619,"Despesa",Ago!$F$5:$F$619,CPagar!$D650,Ago!$J$5:$J$619,"Não Pago")</f>
        <v>0</v>
      </c>
      <c r="M650" s="65">
        <f>SUMIFS(Set!$I$5:$I$619,Set!$S$5:$S$619,"Despesa",Set!$F$5:$F$619,CPagar!$D650,Set!$J$5:$J$619,"Não Pago")</f>
        <v>0</v>
      </c>
      <c r="N650" s="65">
        <f>SUMIFS(Out!$I$5:$I$619,Out!$S$5:$S$619,"Despesa",Out!$F$5:$F$619,CPagar!$D650,Out!$J$5:$J$619,"Não Pago")</f>
        <v>0</v>
      </c>
      <c r="O650" s="65">
        <f>SUMIFS(Nov!$I$5:$I$619,Nov!$S$5:$S$619,"Despesa",Nov!$F$5:$F$619,CPagar!$D650,Nov!$J$5:$J$619,"Não Pago")</f>
        <v>0</v>
      </c>
      <c r="P650" s="65">
        <f>SUMIFS(Dez!$I$5:$I$619,Dez!$S$5:$S$619,"Despesa",Dez!$F$5:$F$619,CPagar!$D650,Dez!$J$5:$J$619,"Não Pago")</f>
        <v>0</v>
      </c>
      <c r="Q650" s="62">
        <f t="shared" si="86"/>
        <v>0</v>
      </c>
    </row>
    <row r="651" spans="3:17" ht="28.5" customHeight="1" thickTop="1" thickBot="1" x14ac:dyDescent="0.25">
      <c r="C651" s="45" t="str">
        <f>'PC Despesas'!U46</f>
        <v>5.7.42</v>
      </c>
      <c r="D651" s="46" t="str">
        <f>VLOOKUP(C651,'PC Despesas'!$U$5:$V$103,2,FALSE)</f>
        <v>-</v>
      </c>
      <c r="E651" s="65">
        <f>SUMIFS(Jan!$I$5:$I$619,Jan!$S$5:$S$619,"Despesa",Jan!$F$5:$F$619,CPagar!$D651,Jan!$J$5:$J$619,"Não Pago")</f>
        <v>0</v>
      </c>
      <c r="F651" s="65">
        <f>SUMIFS(Fev!$I$5:$I$619,Fev!$S$5:$S$619,"Despesa",Fev!$F$5:$F$619,CPagar!$D651,Fev!$J$5:$J$619,"Não Pago")</f>
        <v>0</v>
      </c>
      <c r="G651" s="65">
        <f>SUMIFS(Mar!$I$5:$I$619,Mar!$S$5:$S$619,"Despesa",Mar!$F$5:$F$619,CPagar!$D651,Mar!$J$5:$J$619,"Não Pago")</f>
        <v>0</v>
      </c>
      <c r="H651" s="65">
        <f>SUMIFS(Abr!$I$5:$I$619,Abr!$S$5:$S$619,"Despesa",Abr!$F$5:$F$619,CPagar!$D651,Abr!$J$5:$J$619,"Não Pago")</f>
        <v>0</v>
      </c>
      <c r="I651" s="65">
        <f>SUMIFS(Mai!$I$5:$I$619,Mai!$S$5:$S$619,"Despesa",Mai!$F$5:$F$619,CPagar!$D651,Mai!$J$5:$J$619,"Não Pago")</f>
        <v>0</v>
      </c>
      <c r="J651" s="65">
        <f>SUMIFS(Jun!$I$5:$I$619,Jun!$S$5:$S$619,"Despesa",Jun!$F$5:$F$619,CPagar!$D651,Jun!$J$5:$J$619,"Não Pago")</f>
        <v>0</v>
      </c>
      <c r="K651" s="65">
        <f>SUMIFS(Jul!$I$5:$I$619,Jul!$S$5:$S$619,"Despesa",Jul!$F$5:$F$619,CPagar!$D651,Jul!$J$5:$J$619,"Não Pago")</f>
        <v>0</v>
      </c>
      <c r="L651" s="65">
        <f>SUMIFS(Ago!$I$5:$I$619,Ago!$S$5:$S$619,"Despesa",Ago!$F$5:$F$619,CPagar!$D651,Ago!$J$5:$J$619,"Não Pago")</f>
        <v>0</v>
      </c>
      <c r="M651" s="65">
        <f>SUMIFS(Set!$I$5:$I$619,Set!$S$5:$S$619,"Despesa",Set!$F$5:$F$619,CPagar!$D651,Set!$J$5:$J$619,"Não Pago")</f>
        <v>0</v>
      </c>
      <c r="N651" s="65">
        <f>SUMIFS(Out!$I$5:$I$619,Out!$S$5:$S$619,"Despesa",Out!$F$5:$F$619,CPagar!$D651,Out!$J$5:$J$619,"Não Pago")</f>
        <v>0</v>
      </c>
      <c r="O651" s="65">
        <f>SUMIFS(Nov!$I$5:$I$619,Nov!$S$5:$S$619,"Despesa",Nov!$F$5:$F$619,CPagar!$D651,Nov!$J$5:$J$619,"Não Pago")</f>
        <v>0</v>
      </c>
      <c r="P651" s="65">
        <f>SUMIFS(Dez!$I$5:$I$619,Dez!$S$5:$S$619,"Despesa",Dez!$F$5:$F$619,CPagar!$D651,Dez!$J$5:$J$619,"Não Pago")</f>
        <v>0</v>
      </c>
      <c r="Q651" s="62">
        <f t="shared" si="86"/>
        <v>0</v>
      </c>
    </row>
    <row r="652" spans="3:17" ht="28.5" customHeight="1" thickTop="1" thickBot="1" x14ac:dyDescent="0.25">
      <c r="C652" s="45" t="str">
        <f>'PC Despesas'!U47</f>
        <v>5.7.43</v>
      </c>
      <c r="D652" s="46" t="str">
        <f>VLOOKUP(C652,'PC Despesas'!$U$5:$V$103,2,FALSE)</f>
        <v>-</v>
      </c>
      <c r="E652" s="65">
        <f>SUMIFS(Jan!$I$5:$I$619,Jan!$S$5:$S$619,"Despesa",Jan!$F$5:$F$619,CPagar!$D652,Jan!$J$5:$J$619,"Não Pago")</f>
        <v>0</v>
      </c>
      <c r="F652" s="65">
        <f>SUMIFS(Fev!$I$5:$I$619,Fev!$S$5:$S$619,"Despesa",Fev!$F$5:$F$619,CPagar!$D652,Fev!$J$5:$J$619,"Não Pago")</f>
        <v>0</v>
      </c>
      <c r="G652" s="65">
        <f>SUMIFS(Mar!$I$5:$I$619,Mar!$S$5:$S$619,"Despesa",Mar!$F$5:$F$619,CPagar!$D652,Mar!$J$5:$J$619,"Não Pago")</f>
        <v>0</v>
      </c>
      <c r="H652" s="65">
        <f>SUMIFS(Abr!$I$5:$I$619,Abr!$S$5:$S$619,"Despesa",Abr!$F$5:$F$619,CPagar!$D652,Abr!$J$5:$J$619,"Não Pago")</f>
        <v>0</v>
      </c>
      <c r="I652" s="65">
        <f>SUMIFS(Mai!$I$5:$I$619,Mai!$S$5:$S$619,"Despesa",Mai!$F$5:$F$619,CPagar!$D652,Mai!$J$5:$J$619,"Não Pago")</f>
        <v>0</v>
      </c>
      <c r="J652" s="65">
        <f>SUMIFS(Jun!$I$5:$I$619,Jun!$S$5:$S$619,"Despesa",Jun!$F$5:$F$619,CPagar!$D652,Jun!$J$5:$J$619,"Não Pago")</f>
        <v>0</v>
      </c>
      <c r="K652" s="65">
        <f>SUMIFS(Jul!$I$5:$I$619,Jul!$S$5:$S$619,"Despesa",Jul!$F$5:$F$619,CPagar!$D652,Jul!$J$5:$J$619,"Não Pago")</f>
        <v>0</v>
      </c>
      <c r="L652" s="65">
        <f>SUMIFS(Ago!$I$5:$I$619,Ago!$S$5:$S$619,"Despesa",Ago!$F$5:$F$619,CPagar!$D652,Ago!$J$5:$J$619,"Não Pago")</f>
        <v>0</v>
      </c>
      <c r="M652" s="65">
        <f>SUMIFS(Set!$I$5:$I$619,Set!$S$5:$S$619,"Despesa",Set!$F$5:$F$619,CPagar!$D652,Set!$J$5:$J$619,"Não Pago")</f>
        <v>0</v>
      </c>
      <c r="N652" s="65">
        <f>SUMIFS(Out!$I$5:$I$619,Out!$S$5:$S$619,"Despesa",Out!$F$5:$F$619,CPagar!$D652,Out!$J$5:$J$619,"Não Pago")</f>
        <v>0</v>
      </c>
      <c r="O652" s="65">
        <f>SUMIFS(Nov!$I$5:$I$619,Nov!$S$5:$S$619,"Despesa",Nov!$F$5:$F$619,CPagar!$D652,Nov!$J$5:$J$619,"Não Pago")</f>
        <v>0</v>
      </c>
      <c r="P652" s="65">
        <f>SUMIFS(Dez!$I$5:$I$619,Dez!$S$5:$S$619,"Despesa",Dez!$F$5:$F$619,CPagar!$D652,Dez!$J$5:$J$619,"Não Pago")</f>
        <v>0</v>
      </c>
      <c r="Q652" s="62">
        <f t="shared" si="86"/>
        <v>0</v>
      </c>
    </row>
    <row r="653" spans="3:17" ht="28.5" customHeight="1" thickTop="1" thickBot="1" x14ac:dyDescent="0.25">
      <c r="C653" s="45" t="str">
        <f>'PC Despesas'!U48</f>
        <v>5.7.44</v>
      </c>
      <c r="D653" s="46" t="str">
        <f>VLOOKUP(C653,'PC Despesas'!$U$5:$V$103,2,FALSE)</f>
        <v>-</v>
      </c>
      <c r="E653" s="65">
        <f>SUMIFS(Jan!$I$5:$I$619,Jan!$S$5:$S$619,"Despesa",Jan!$F$5:$F$619,CPagar!$D653,Jan!$J$5:$J$619,"Não Pago")</f>
        <v>0</v>
      </c>
      <c r="F653" s="65">
        <f>SUMIFS(Fev!$I$5:$I$619,Fev!$S$5:$S$619,"Despesa",Fev!$F$5:$F$619,CPagar!$D653,Fev!$J$5:$J$619,"Não Pago")</f>
        <v>0</v>
      </c>
      <c r="G653" s="65">
        <f>SUMIFS(Mar!$I$5:$I$619,Mar!$S$5:$S$619,"Despesa",Mar!$F$5:$F$619,CPagar!$D653,Mar!$J$5:$J$619,"Não Pago")</f>
        <v>0</v>
      </c>
      <c r="H653" s="65">
        <f>SUMIFS(Abr!$I$5:$I$619,Abr!$S$5:$S$619,"Despesa",Abr!$F$5:$F$619,CPagar!$D653,Abr!$J$5:$J$619,"Não Pago")</f>
        <v>0</v>
      </c>
      <c r="I653" s="65">
        <f>SUMIFS(Mai!$I$5:$I$619,Mai!$S$5:$S$619,"Despesa",Mai!$F$5:$F$619,CPagar!$D653,Mai!$J$5:$J$619,"Não Pago")</f>
        <v>0</v>
      </c>
      <c r="J653" s="65">
        <f>SUMIFS(Jun!$I$5:$I$619,Jun!$S$5:$S$619,"Despesa",Jun!$F$5:$F$619,CPagar!$D653,Jun!$J$5:$J$619,"Não Pago")</f>
        <v>0</v>
      </c>
      <c r="K653" s="65">
        <f>SUMIFS(Jul!$I$5:$I$619,Jul!$S$5:$S$619,"Despesa",Jul!$F$5:$F$619,CPagar!$D653,Jul!$J$5:$J$619,"Não Pago")</f>
        <v>0</v>
      </c>
      <c r="L653" s="65">
        <f>SUMIFS(Ago!$I$5:$I$619,Ago!$S$5:$S$619,"Despesa",Ago!$F$5:$F$619,CPagar!$D653,Ago!$J$5:$J$619,"Não Pago")</f>
        <v>0</v>
      </c>
      <c r="M653" s="65">
        <f>SUMIFS(Set!$I$5:$I$619,Set!$S$5:$S$619,"Despesa",Set!$F$5:$F$619,CPagar!$D653,Set!$J$5:$J$619,"Não Pago")</f>
        <v>0</v>
      </c>
      <c r="N653" s="65">
        <f>SUMIFS(Out!$I$5:$I$619,Out!$S$5:$S$619,"Despesa",Out!$F$5:$F$619,CPagar!$D653,Out!$J$5:$J$619,"Não Pago")</f>
        <v>0</v>
      </c>
      <c r="O653" s="65">
        <f>SUMIFS(Nov!$I$5:$I$619,Nov!$S$5:$S$619,"Despesa",Nov!$F$5:$F$619,CPagar!$D653,Nov!$J$5:$J$619,"Não Pago")</f>
        <v>0</v>
      </c>
      <c r="P653" s="65">
        <f>SUMIFS(Dez!$I$5:$I$619,Dez!$S$5:$S$619,"Despesa",Dez!$F$5:$F$619,CPagar!$D653,Dez!$J$5:$J$619,"Não Pago")</f>
        <v>0</v>
      </c>
      <c r="Q653" s="62">
        <f t="shared" si="86"/>
        <v>0</v>
      </c>
    </row>
    <row r="654" spans="3:17" ht="28.5" customHeight="1" thickTop="1" thickBot="1" x14ac:dyDescent="0.25">
      <c r="C654" s="45" t="str">
        <f>'PC Despesas'!U49</f>
        <v>5.7.45</v>
      </c>
      <c r="D654" s="46" t="str">
        <f>VLOOKUP(C654,'PC Despesas'!$U$5:$V$103,2,FALSE)</f>
        <v>-</v>
      </c>
      <c r="E654" s="65">
        <f>SUMIFS(Jan!$I$5:$I$619,Jan!$S$5:$S$619,"Despesa",Jan!$F$5:$F$619,CPagar!$D654,Jan!$J$5:$J$619,"Não Pago")</f>
        <v>0</v>
      </c>
      <c r="F654" s="65">
        <f>SUMIFS(Fev!$I$5:$I$619,Fev!$S$5:$S$619,"Despesa",Fev!$F$5:$F$619,CPagar!$D654,Fev!$J$5:$J$619,"Não Pago")</f>
        <v>0</v>
      </c>
      <c r="G654" s="65">
        <f>SUMIFS(Mar!$I$5:$I$619,Mar!$S$5:$S$619,"Despesa",Mar!$F$5:$F$619,CPagar!$D654,Mar!$J$5:$J$619,"Não Pago")</f>
        <v>0</v>
      </c>
      <c r="H654" s="65">
        <f>SUMIFS(Abr!$I$5:$I$619,Abr!$S$5:$S$619,"Despesa",Abr!$F$5:$F$619,CPagar!$D654,Abr!$J$5:$J$619,"Não Pago")</f>
        <v>0</v>
      </c>
      <c r="I654" s="65">
        <f>SUMIFS(Mai!$I$5:$I$619,Mai!$S$5:$S$619,"Despesa",Mai!$F$5:$F$619,CPagar!$D654,Mai!$J$5:$J$619,"Não Pago")</f>
        <v>0</v>
      </c>
      <c r="J654" s="65">
        <f>SUMIFS(Jun!$I$5:$I$619,Jun!$S$5:$S$619,"Despesa",Jun!$F$5:$F$619,CPagar!$D654,Jun!$J$5:$J$619,"Não Pago")</f>
        <v>0</v>
      </c>
      <c r="K654" s="65">
        <f>SUMIFS(Jul!$I$5:$I$619,Jul!$S$5:$S$619,"Despesa",Jul!$F$5:$F$619,CPagar!$D654,Jul!$J$5:$J$619,"Não Pago")</f>
        <v>0</v>
      </c>
      <c r="L654" s="65">
        <f>SUMIFS(Ago!$I$5:$I$619,Ago!$S$5:$S$619,"Despesa",Ago!$F$5:$F$619,CPagar!$D654,Ago!$J$5:$J$619,"Não Pago")</f>
        <v>0</v>
      </c>
      <c r="M654" s="65">
        <f>SUMIFS(Set!$I$5:$I$619,Set!$S$5:$S$619,"Despesa",Set!$F$5:$F$619,CPagar!$D654,Set!$J$5:$J$619,"Não Pago")</f>
        <v>0</v>
      </c>
      <c r="N654" s="65">
        <f>SUMIFS(Out!$I$5:$I$619,Out!$S$5:$S$619,"Despesa",Out!$F$5:$F$619,CPagar!$D654,Out!$J$5:$J$619,"Não Pago")</f>
        <v>0</v>
      </c>
      <c r="O654" s="65">
        <f>SUMIFS(Nov!$I$5:$I$619,Nov!$S$5:$S$619,"Despesa",Nov!$F$5:$F$619,CPagar!$D654,Nov!$J$5:$J$619,"Não Pago")</f>
        <v>0</v>
      </c>
      <c r="P654" s="65">
        <f>SUMIFS(Dez!$I$5:$I$619,Dez!$S$5:$S$619,"Despesa",Dez!$F$5:$F$619,CPagar!$D654,Dez!$J$5:$J$619,"Não Pago")</f>
        <v>0</v>
      </c>
      <c r="Q654" s="62">
        <f t="shared" si="86"/>
        <v>0</v>
      </c>
    </row>
    <row r="655" spans="3:17" ht="28.5" customHeight="1" thickTop="1" thickBot="1" x14ac:dyDescent="0.25">
      <c r="C655" s="45" t="str">
        <f>'PC Despesas'!U50</f>
        <v>5.7.46</v>
      </c>
      <c r="D655" s="46" t="str">
        <f>VLOOKUP(C655,'PC Despesas'!$U$5:$V$103,2,FALSE)</f>
        <v>-</v>
      </c>
      <c r="E655" s="65">
        <f>SUMIFS(Jan!$I$5:$I$619,Jan!$S$5:$S$619,"Despesa",Jan!$F$5:$F$619,CPagar!$D655,Jan!$J$5:$J$619,"Não Pago")</f>
        <v>0</v>
      </c>
      <c r="F655" s="65">
        <f>SUMIFS(Fev!$I$5:$I$619,Fev!$S$5:$S$619,"Despesa",Fev!$F$5:$F$619,CPagar!$D655,Fev!$J$5:$J$619,"Não Pago")</f>
        <v>0</v>
      </c>
      <c r="G655" s="65">
        <f>SUMIFS(Mar!$I$5:$I$619,Mar!$S$5:$S$619,"Despesa",Mar!$F$5:$F$619,CPagar!$D655,Mar!$J$5:$J$619,"Não Pago")</f>
        <v>0</v>
      </c>
      <c r="H655" s="65">
        <f>SUMIFS(Abr!$I$5:$I$619,Abr!$S$5:$S$619,"Despesa",Abr!$F$5:$F$619,CPagar!$D655,Abr!$J$5:$J$619,"Não Pago")</f>
        <v>0</v>
      </c>
      <c r="I655" s="65">
        <f>SUMIFS(Mai!$I$5:$I$619,Mai!$S$5:$S$619,"Despesa",Mai!$F$5:$F$619,CPagar!$D655,Mai!$J$5:$J$619,"Não Pago")</f>
        <v>0</v>
      </c>
      <c r="J655" s="65">
        <f>SUMIFS(Jun!$I$5:$I$619,Jun!$S$5:$S$619,"Despesa",Jun!$F$5:$F$619,CPagar!$D655,Jun!$J$5:$J$619,"Não Pago")</f>
        <v>0</v>
      </c>
      <c r="K655" s="65">
        <f>SUMIFS(Jul!$I$5:$I$619,Jul!$S$5:$S$619,"Despesa",Jul!$F$5:$F$619,CPagar!$D655,Jul!$J$5:$J$619,"Não Pago")</f>
        <v>0</v>
      </c>
      <c r="L655" s="65">
        <f>SUMIFS(Ago!$I$5:$I$619,Ago!$S$5:$S$619,"Despesa",Ago!$F$5:$F$619,CPagar!$D655,Ago!$J$5:$J$619,"Não Pago")</f>
        <v>0</v>
      </c>
      <c r="M655" s="65">
        <f>SUMIFS(Set!$I$5:$I$619,Set!$S$5:$S$619,"Despesa",Set!$F$5:$F$619,CPagar!$D655,Set!$J$5:$J$619,"Não Pago")</f>
        <v>0</v>
      </c>
      <c r="N655" s="65">
        <f>SUMIFS(Out!$I$5:$I$619,Out!$S$5:$S$619,"Despesa",Out!$F$5:$F$619,CPagar!$D655,Out!$J$5:$J$619,"Não Pago")</f>
        <v>0</v>
      </c>
      <c r="O655" s="65">
        <f>SUMIFS(Nov!$I$5:$I$619,Nov!$S$5:$S$619,"Despesa",Nov!$F$5:$F$619,CPagar!$D655,Nov!$J$5:$J$619,"Não Pago")</f>
        <v>0</v>
      </c>
      <c r="P655" s="65">
        <f>SUMIFS(Dez!$I$5:$I$619,Dez!$S$5:$S$619,"Despesa",Dez!$F$5:$F$619,CPagar!$D655,Dez!$J$5:$J$619,"Não Pago")</f>
        <v>0</v>
      </c>
      <c r="Q655" s="62">
        <f t="shared" si="86"/>
        <v>0</v>
      </c>
    </row>
    <row r="656" spans="3:17" ht="28.5" customHeight="1" thickTop="1" thickBot="1" x14ac:dyDescent="0.25">
      <c r="C656" s="45" t="str">
        <f>'PC Despesas'!U51</f>
        <v>5.7.47</v>
      </c>
      <c r="D656" s="46" t="str">
        <f>VLOOKUP(C656,'PC Despesas'!$U$5:$V$103,2,FALSE)</f>
        <v>-</v>
      </c>
      <c r="E656" s="65">
        <f>SUMIFS(Jan!$I$5:$I$619,Jan!$S$5:$S$619,"Despesa",Jan!$F$5:$F$619,CPagar!$D656,Jan!$J$5:$J$619,"Não Pago")</f>
        <v>0</v>
      </c>
      <c r="F656" s="65">
        <f>SUMIFS(Fev!$I$5:$I$619,Fev!$S$5:$S$619,"Despesa",Fev!$F$5:$F$619,CPagar!$D656,Fev!$J$5:$J$619,"Não Pago")</f>
        <v>0</v>
      </c>
      <c r="G656" s="65">
        <f>SUMIFS(Mar!$I$5:$I$619,Mar!$S$5:$S$619,"Despesa",Mar!$F$5:$F$619,CPagar!$D656,Mar!$J$5:$J$619,"Não Pago")</f>
        <v>0</v>
      </c>
      <c r="H656" s="65">
        <f>SUMIFS(Abr!$I$5:$I$619,Abr!$S$5:$S$619,"Despesa",Abr!$F$5:$F$619,CPagar!$D656,Abr!$J$5:$J$619,"Não Pago")</f>
        <v>0</v>
      </c>
      <c r="I656" s="65">
        <f>SUMIFS(Mai!$I$5:$I$619,Mai!$S$5:$S$619,"Despesa",Mai!$F$5:$F$619,CPagar!$D656,Mai!$J$5:$J$619,"Não Pago")</f>
        <v>0</v>
      </c>
      <c r="J656" s="65">
        <f>SUMIFS(Jun!$I$5:$I$619,Jun!$S$5:$S$619,"Despesa",Jun!$F$5:$F$619,CPagar!$D656,Jun!$J$5:$J$619,"Não Pago")</f>
        <v>0</v>
      </c>
      <c r="K656" s="65">
        <f>SUMIFS(Jul!$I$5:$I$619,Jul!$S$5:$S$619,"Despesa",Jul!$F$5:$F$619,CPagar!$D656,Jul!$J$5:$J$619,"Não Pago")</f>
        <v>0</v>
      </c>
      <c r="L656" s="65">
        <f>SUMIFS(Ago!$I$5:$I$619,Ago!$S$5:$S$619,"Despesa",Ago!$F$5:$F$619,CPagar!$D656,Ago!$J$5:$J$619,"Não Pago")</f>
        <v>0</v>
      </c>
      <c r="M656" s="65">
        <f>SUMIFS(Set!$I$5:$I$619,Set!$S$5:$S$619,"Despesa",Set!$F$5:$F$619,CPagar!$D656,Set!$J$5:$J$619,"Não Pago")</f>
        <v>0</v>
      </c>
      <c r="N656" s="65">
        <f>SUMIFS(Out!$I$5:$I$619,Out!$S$5:$S$619,"Despesa",Out!$F$5:$F$619,CPagar!$D656,Out!$J$5:$J$619,"Não Pago")</f>
        <v>0</v>
      </c>
      <c r="O656" s="65">
        <f>SUMIFS(Nov!$I$5:$I$619,Nov!$S$5:$S$619,"Despesa",Nov!$F$5:$F$619,CPagar!$D656,Nov!$J$5:$J$619,"Não Pago")</f>
        <v>0</v>
      </c>
      <c r="P656" s="65">
        <f>SUMIFS(Dez!$I$5:$I$619,Dez!$S$5:$S$619,"Despesa",Dez!$F$5:$F$619,CPagar!$D656,Dez!$J$5:$J$619,"Não Pago")</f>
        <v>0</v>
      </c>
      <c r="Q656" s="62">
        <f t="shared" si="86"/>
        <v>0</v>
      </c>
    </row>
    <row r="657" spans="3:17" ht="28.5" customHeight="1" thickTop="1" thickBot="1" x14ac:dyDescent="0.25">
      <c r="C657" s="45" t="str">
        <f>'PC Despesas'!U52</f>
        <v>5.7.48</v>
      </c>
      <c r="D657" s="46" t="str">
        <f>VLOOKUP(C657,'PC Despesas'!$U$5:$V$103,2,FALSE)</f>
        <v>-</v>
      </c>
      <c r="E657" s="65">
        <f>SUMIFS(Jan!$I$5:$I$619,Jan!$S$5:$S$619,"Despesa",Jan!$F$5:$F$619,CPagar!$D657,Jan!$J$5:$J$619,"Não Pago")</f>
        <v>0</v>
      </c>
      <c r="F657" s="65">
        <f>SUMIFS(Fev!$I$5:$I$619,Fev!$S$5:$S$619,"Despesa",Fev!$F$5:$F$619,CPagar!$D657,Fev!$J$5:$J$619,"Não Pago")</f>
        <v>0</v>
      </c>
      <c r="G657" s="65">
        <f>SUMIFS(Mar!$I$5:$I$619,Mar!$S$5:$S$619,"Despesa",Mar!$F$5:$F$619,CPagar!$D657,Mar!$J$5:$J$619,"Não Pago")</f>
        <v>0</v>
      </c>
      <c r="H657" s="65">
        <f>SUMIFS(Abr!$I$5:$I$619,Abr!$S$5:$S$619,"Despesa",Abr!$F$5:$F$619,CPagar!$D657,Abr!$J$5:$J$619,"Não Pago")</f>
        <v>0</v>
      </c>
      <c r="I657" s="65">
        <f>SUMIFS(Mai!$I$5:$I$619,Mai!$S$5:$S$619,"Despesa",Mai!$F$5:$F$619,CPagar!$D657,Mai!$J$5:$J$619,"Não Pago")</f>
        <v>0</v>
      </c>
      <c r="J657" s="65">
        <f>SUMIFS(Jun!$I$5:$I$619,Jun!$S$5:$S$619,"Despesa",Jun!$F$5:$F$619,CPagar!$D657,Jun!$J$5:$J$619,"Não Pago")</f>
        <v>0</v>
      </c>
      <c r="K657" s="65">
        <f>SUMIFS(Jul!$I$5:$I$619,Jul!$S$5:$S$619,"Despesa",Jul!$F$5:$F$619,CPagar!$D657,Jul!$J$5:$J$619,"Não Pago")</f>
        <v>0</v>
      </c>
      <c r="L657" s="65">
        <f>SUMIFS(Ago!$I$5:$I$619,Ago!$S$5:$S$619,"Despesa",Ago!$F$5:$F$619,CPagar!$D657,Ago!$J$5:$J$619,"Não Pago")</f>
        <v>0</v>
      </c>
      <c r="M657" s="65">
        <f>SUMIFS(Set!$I$5:$I$619,Set!$S$5:$S$619,"Despesa",Set!$F$5:$F$619,CPagar!$D657,Set!$J$5:$J$619,"Não Pago")</f>
        <v>0</v>
      </c>
      <c r="N657" s="65">
        <f>SUMIFS(Out!$I$5:$I$619,Out!$S$5:$S$619,"Despesa",Out!$F$5:$F$619,CPagar!$D657,Out!$J$5:$J$619,"Não Pago")</f>
        <v>0</v>
      </c>
      <c r="O657" s="65">
        <f>SUMIFS(Nov!$I$5:$I$619,Nov!$S$5:$S$619,"Despesa",Nov!$F$5:$F$619,CPagar!$D657,Nov!$J$5:$J$619,"Não Pago")</f>
        <v>0</v>
      </c>
      <c r="P657" s="65">
        <f>SUMIFS(Dez!$I$5:$I$619,Dez!$S$5:$S$619,"Despesa",Dez!$F$5:$F$619,CPagar!$D657,Dez!$J$5:$J$619,"Não Pago")</f>
        <v>0</v>
      </c>
      <c r="Q657" s="62">
        <f t="shared" si="86"/>
        <v>0</v>
      </c>
    </row>
    <row r="658" spans="3:17" ht="28.5" customHeight="1" thickTop="1" thickBot="1" x14ac:dyDescent="0.25">
      <c r="C658" s="45" t="str">
        <f>'PC Despesas'!U53</f>
        <v>5.7.49</v>
      </c>
      <c r="D658" s="46" t="str">
        <f>VLOOKUP(C658,'PC Despesas'!$U$5:$V$103,2,FALSE)</f>
        <v>-</v>
      </c>
      <c r="E658" s="65">
        <f>SUMIFS(Jan!$I$5:$I$619,Jan!$S$5:$S$619,"Despesa",Jan!$F$5:$F$619,CPagar!$D658,Jan!$J$5:$J$619,"Não Pago")</f>
        <v>0</v>
      </c>
      <c r="F658" s="65">
        <f>SUMIFS(Fev!$I$5:$I$619,Fev!$S$5:$S$619,"Despesa",Fev!$F$5:$F$619,CPagar!$D658,Fev!$J$5:$J$619,"Não Pago")</f>
        <v>0</v>
      </c>
      <c r="G658" s="65">
        <f>SUMIFS(Mar!$I$5:$I$619,Mar!$S$5:$S$619,"Despesa",Mar!$F$5:$F$619,CPagar!$D658,Mar!$J$5:$J$619,"Não Pago")</f>
        <v>0</v>
      </c>
      <c r="H658" s="65">
        <f>SUMIFS(Abr!$I$5:$I$619,Abr!$S$5:$S$619,"Despesa",Abr!$F$5:$F$619,CPagar!$D658,Abr!$J$5:$J$619,"Não Pago")</f>
        <v>0</v>
      </c>
      <c r="I658" s="65">
        <f>SUMIFS(Mai!$I$5:$I$619,Mai!$S$5:$S$619,"Despesa",Mai!$F$5:$F$619,CPagar!$D658,Mai!$J$5:$J$619,"Não Pago")</f>
        <v>0</v>
      </c>
      <c r="J658" s="65">
        <f>SUMIFS(Jun!$I$5:$I$619,Jun!$S$5:$S$619,"Despesa",Jun!$F$5:$F$619,CPagar!$D658,Jun!$J$5:$J$619,"Não Pago")</f>
        <v>0</v>
      </c>
      <c r="K658" s="65">
        <f>SUMIFS(Jul!$I$5:$I$619,Jul!$S$5:$S$619,"Despesa",Jul!$F$5:$F$619,CPagar!$D658,Jul!$J$5:$J$619,"Não Pago")</f>
        <v>0</v>
      </c>
      <c r="L658" s="65">
        <f>SUMIFS(Ago!$I$5:$I$619,Ago!$S$5:$S$619,"Despesa",Ago!$F$5:$F$619,CPagar!$D658,Ago!$J$5:$J$619,"Não Pago")</f>
        <v>0</v>
      </c>
      <c r="M658" s="65">
        <f>SUMIFS(Set!$I$5:$I$619,Set!$S$5:$S$619,"Despesa",Set!$F$5:$F$619,CPagar!$D658,Set!$J$5:$J$619,"Não Pago")</f>
        <v>0</v>
      </c>
      <c r="N658" s="65">
        <f>SUMIFS(Out!$I$5:$I$619,Out!$S$5:$S$619,"Despesa",Out!$F$5:$F$619,CPagar!$D658,Out!$J$5:$J$619,"Não Pago")</f>
        <v>0</v>
      </c>
      <c r="O658" s="65">
        <f>SUMIFS(Nov!$I$5:$I$619,Nov!$S$5:$S$619,"Despesa",Nov!$F$5:$F$619,CPagar!$D658,Nov!$J$5:$J$619,"Não Pago")</f>
        <v>0</v>
      </c>
      <c r="P658" s="65">
        <f>SUMIFS(Dez!$I$5:$I$619,Dez!$S$5:$S$619,"Despesa",Dez!$F$5:$F$619,CPagar!$D658,Dez!$J$5:$J$619,"Não Pago")</f>
        <v>0</v>
      </c>
      <c r="Q658" s="62">
        <f t="shared" si="86"/>
        <v>0</v>
      </c>
    </row>
    <row r="659" spans="3:17" ht="28.5" customHeight="1" thickTop="1" thickBot="1" x14ac:dyDescent="0.25">
      <c r="C659" s="45" t="str">
        <f>'PC Despesas'!U54</f>
        <v>5.7.50</v>
      </c>
      <c r="D659" s="46" t="str">
        <f>VLOOKUP(C659,'PC Despesas'!$U$5:$V$103,2,FALSE)</f>
        <v>-</v>
      </c>
      <c r="E659" s="65">
        <f>SUMIFS(Jan!$I$5:$I$619,Jan!$S$5:$S$619,"Despesa",Jan!$F$5:$F$619,CPagar!$D659,Jan!$J$5:$J$619,"Não Pago")</f>
        <v>0</v>
      </c>
      <c r="F659" s="65">
        <f>SUMIFS(Fev!$I$5:$I$619,Fev!$S$5:$S$619,"Despesa",Fev!$F$5:$F$619,CPagar!$D659,Fev!$J$5:$J$619,"Não Pago")</f>
        <v>0</v>
      </c>
      <c r="G659" s="65">
        <f>SUMIFS(Mar!$I$5:$I$619,Mar!$S$5:$S$619,"Despesa",Mar!$F$5:$F$619,CPagar!$D659,Mar!$J$5:$J$619,"Não Pago")</f>
        <v>0</v>
      </c>
      <c r="H659" s="65">
        <f>SUMIFS(Abr!$I$5:$I$619,Abr!$S$5:$S$619,"Despesa",Abr!$F$5:$F$619,CPagar!$D659,Abr!$J$5:$J$619,"Não Pago")</f>
        <v>0</v>
      </c>
      <c r="I659" s="65">
        <f>SUMIFS(Mai!$I$5:$I$619,Mai!$S$5:$S$619,"Despesa",Mai!$F$5:$F$619,CPagar!$D659,Mai!$J$5:$J$619,"Não Pago")</f>
        <v>0</v>
      </c>
      <c r="J659" s="65">
        <f>SUMIFS(Jun!$I$5:$I$619,Jun!$S$5:$S$619,"Despesa",Jun!$F$5:$F$619,CPagar!$D659,Jun!$J$5:$J$619,"Não Pago")</f>
        <v>0</v>
      </c>
      <c r="K659" s="65">
        <f>SUMIFS(Jul!$I$5:$I$619,Jul!$S$5:$S$619,"Despesa",Jul!$F$5:$F$619,CPagar!$D659,Jul!$J$5:$J$619,"Não Pago")</f>
        <v>0</v>
      </c>
      <c r="L659" s="65">
        <f>SUMIFS(Ago!$I$5:$I$619,Ago!$S$5:$S$619,"Despesa",Ago!$F$5:$F$619,CPagar!$D659,Ago!$J$5:$J$619,"Não Pago")</f>
        <v>0</v>
      </c>
      <c r="M659" s="65">
        <f>SUMIFS(Set!$I$5:$I$619,Set!$S$5:$S$619,"Despesa",Set!$F$5:$F$619,CPagar!$D659,Set!$J$5:$J$619,"Não Pago")</f>
        <v>0</v>
      </c>
      <c r="N659" s="65">
        <f>SUMIFS(Out!$I$5:$I$619,Out!$S$5:$S$619,"Despesa",Out!$F$5:$F$619,CPagar!$D659,Out!$J$5:$J$619,"Não Pago")</f>
        <v>0</v>
      </c>
      <c r="O659" s="65">
        <f>SUMIFS(Nov!$I$5:$I$619,Nov!$S$5:$S$619,"Despesa",Nov!$F$5:$F$619,CPagar!$D659,Nov!$J$5:$J$619,"Não Pago")</f>
        <v>0</v>
      </c>
      <c r="P659" s="65">
        <f>SUMIFS(Dez!$I$5:$I$619,Dez!$S$5:$S$619,"Despesa",Dez!$F$5:$F$619,CPagar!$D659,Dez!$J$5:$J$619,"Não Pago")</f>
        <v>0</v>
      </c>
      <c r="Q659" s="62">
        <f t="shared" si="86"/>
        <v>0</v>
      </c>
    </row>
    <row r="660" spans="3:17" ht="28.5" customHeight="1" thickTop="1" thickBot="1" x14ac:dyDescent="0.25">
      <c r="C660" s="45" t="str">
        <f>'PC Despesas'!U55</f>
        <v>5.7.51</v>
      </c>
      <c r="D660" s="46" t="str">
        <f>VLOOKUP(C660,'PC Despesas'!$U$5:$V$103,2,FALSE)</f>
        <v>-</v>
      </c>
      <c r="E660" s="65">
        <f>SUMIFS(Jan!$I$5:$I$619,Jan!$S$5:$S$619,"Despesa",Jan!$F$5:$F$619,CPagar!$D660,Jan!$J$5:$J$619,"Não Pago")</f>
        <v>0</v>
      </c>
      <c r="F660" s="65">
        <f>SUMIFS(Fev!$I$5:$I$619,Fev!$S$5:$S$619,"Despesa",Fev!$F$5:$F$619,CPagar!$D660,Fev!$J$5:$J$619,"Não Pago")</f>
        <v>0</v>
      </c>
      <c r="G660" s="65">
        <f>SUMIFS(Mar!$I$5:$I$619,Mar!$S$5:$S$619,"Despesa",Mar!$F$5:$F$619,CPagar!$D660,Mar!$J$5:$J$619,"Não Pago")</f>
        <v>0</v>
      </c>
      <c r="H660" s="65">
        <f>SUMIFS(Abr!$I$5:$I$619,Abr!$S$5:$S$619,"Despesa",Abr!$F$5:$F$619,CPagar!$D660,Abr!$J$5:$J$619,"Não Pago")</f>
        <v>0</v>
      </c>
      <c r="I660" s="65">
        <f>SUMIFS(Mai!$I$5:$I$619,Mai!$S$5:$S$619,"Despesa",Mai!$F$5:$F$619,CPagar!$D660,Mai!$J$5:$J$619,"Não Pago")</f>
        <v>0</v>
      </c>
      <c r="J660" s="65">
        <f>SUMIFS(Jun!$I$5:$I$619,Jun!$S$5:$S$619,"Despesa",Jun!$F$5:$F$619,CPagar!$D660,Jun!$J$5:$J$619,"Não Pago")</f>
        <v>0</v>
      </c>
      <c r="K660" s="65">
        <f>SUMIFS(Jul!$I$5:$I$619,Jul!$S$5:$S$619,"Despesa",Jul!$F$5:$F$619,CPagar!$D660,Jul!$J$5:$J$619,"Não Pago")</f>
        <v>0</v>
      </c>
      <c r="L660" s="65">
        <f>SUMIFS(Ago!$I$5:$I$619,Ago!$S$5:$S$619,"Despesa",Ago!$F$5:$F$619,CPagar!$D660,Ago!$J$5:$J$619,"Não Pago")</f>
        <v>0</v>
      </c>
      <c r="M660" s="65">
        <f>SUMIFS(Set!$I$5:$I$619,Set!$S$5:$S$619,"Despesa",Set!$F$5:$F$619,CPagar!$D660,Set!$J$5:$J$619,"Não Pago")</f>
        <v>0</v>
      </c>
      <c r="N660" s="65">
        <f>SUMIFS(Out!$I$5:$I$619,Out!$S$5:$S$619,"Despesa",Out!$F$5:$F$619,CPagar!$D660,Out!$J$5:$J$619,"Não Pago")</f>
        <v>0</v>
      </c>
      <c r="O660" s="65">
        <f>SUMIFS(Nov!$I$5:$I$619,Nov!$S$5:$S$619,"Despesa",Nov!$F$5:$F$619,CPagar!$D660,Nov!$J$5:$J$619,"Não Pago")</f>
        <v>0</v>
      </c>
      <c r="P660" s="65">
        <f>SUMIFS(Dez!$I$5:$I$619,Dez!$S$5:$S$619,"Despesa",Dez!$F$5:$F$619,CPagar!$D660,Dez!$J$5:$J$619,"Não Pago")</f>
        <v>0</v>
      </c>
      <c r="Q660" s="62">
        <f t="shared" si="86"/>
        <v>0</v>
      </c>
    </row>
    <row r="661" spans="3:17" ht="28.5" customHeight="1" thickTop="1" thickBot="1" x14ac:dyDescent="0.25">
      <c r="C661" s="45" t="str">
        <f>'PC Despesas'!U56</f>
        <v>5.7.52</v>
      </c>
      <c r="D661" s="46" t="str">
        <f>VLOOKUP(C661,'PC Despesas'!$U$5:$V$103,2,FALSE)</f>
        <v>-</v>
      </c>
      <c r="E661" s="65">
        <f>SUMIFS(Jan!$I$5:$I$619,Jan!$S$5:$S$619,"Despesa",Jan!$F$5:$F$619,CPagar!$D661,Jan!$J$5:$J$619,"Não Pago")</f>
        <v>0</v>
      </c>
      <c r="F661" s="65">
        <f>SUMIFS(Fev!$I$5:$I$619,Fev!$S$5:$S$619,"Despesa",Fev!$F$5:$F$619,CPagar!$D661,Fev!$J$5:$J$619,"Não Pago")</f>
        <v>0</v>
      </c>
      <c r="G661" s="65">
        <f>SUMIFS(Mar!$I$5:$I$619,Mar!$S$5:$S$619,"Despesa",Mar!$F$5:$F$619,CPagar!$D661,Mar!$J$5:$J$619,"Não Pago")</f>
        <v>0</v>
      </c>
      <c r="H661" s="65">
        <f>SUMIFS(Abr!$I$5:$I$619,Abr!$S$5:$S$619,"Despesa",Abr!$F$5:$F$619,CPagar!$D661,Abr!$J$5:$J$619,"Não Pago")</f>
        <v>0</v>
      </c>
      <c r="I661" s="65">
        <f>SUMIFS(Mai!$I$5:$I$619,Mai!$S$5:$S$619,"Despesa",Mai!$F$5:$F$619,CPagar!$D661,Mai!$J$5:$J$619,"Não Pago")</f>
        <v>0</v>
      </c>
      <c r="J661" s="65">
        <f>SUMIFS(Jun!$I$5:$I$619,Jun!$S$5:$S$619,"Despesa",Jun!$F$5:$F$619,CPagar!$D661,Jun!$J$5:$J$619,"Não Pago")</f>
        <v>0</v>
      </c>
      <c r="K661" s="65">
        <f>SUMIFS(Jul!$I$5:$I$619,Jul!$S$5:$S$619,"Despesa",Jul!$F$5:$F$619,CPagar!$D661,Jul!$J$5:$J$619,"Não Pago")</f>
        <v>0</v>
      </c>
      <c r="L661" s="65">
        <f>SUMIFS(Ago!$I$5:$I$619,Ago!$S$5:$S$619,"Despesa",Ago!$F$5:$F$619,CPagar!$D661,Ago!$J$5:$J$619,"Não Pago")</f>
        <v>0</v>
      </c>
      <c r="M661" s="65">
        <f>SUMIFS(Set!$I$5:$I$619,Set!$S$5:$S$619,"Despesa",Set!$F$5:$F$619,CPagar!$D661,Set!$J$5:$J$619,"Não Pago")</f>
        <v>0</v>
      </c>
      <c r="N661" s="65">
        <f>SUMIFS(Out!$I$5:$I$619,Out!$S$5:$S$619,"Despesa",Out!$F$5:$F$619,CPagar!$D661,Out!$J$5:$J$619,"Não Pago")</f>
        <v>0</v>
      </c>
      <c r="O661" s="65">
        <f>SUMIFS(Nov!$I$5:$I$619,Nov!$S$5:$S$619,"Despesa",Nov!$F$5:$F$619,CPagar!$D661,Nov!$J$5:$J$619,"Não Pago")</f>
        <v>0</v>
      </c>
      <c r="P661" s="65">
        <f>SUMIFS(Dez!$I$5:$I$619,Dez!$S$5:$S$619,"Despesa",Dez!$F$5:$F$619,CPagar!$D661,Dez!$J$5:$J$619,"Não Pago")</f>
        <v>0</v>
      </c>
      <c r="Q661" s="62">
        <f t="shared" si="86"/>
        <v>0</v>
      </c>
    </row>
    <row r="662" spans="3:17" ht="28.5" customHeight="1" thickTop="1" thickBot="1" x14ac:dyDescent="0.25">
      <c r="C662" s="45" t="str">
        <f>'PC Despesas'!U57</f>
        <v>5.7.53</v>
      </c>
      <c r="D662" s="46" t="str">
        <f>VLOOKUP(C662,'PC Despesas'!$U$5:$V$103,2,FALSE)</f>
        <v>-</v>
      </c>
      <c r="E662" s="65">
        <f>SUMIFS(Jan!$I$5:$I$619,Jan!$S$5:$S$619,"Despesa",Jan!$F$5:$F$619,CPagar!$D662,Jan!$J$5:$J$619,"Não Pago")</f>
        <v>0</v>
      </c>
      <c r="F662" s="65">
        <f>SUMIFS(Fev!$I$5:$I$619,Fev!$S$5:$S$619,"Despesa",Fev!$F$5:$F$619,CPagar!$D662,Fev!$J$5:$J$619,"Não Pago")</f>
        <v>0</v>
      </c>
      <c r="G662" s="65">
        <f>SUMIFS(Mar!$I$5:$I$619,Mar!$S$5:$S$619,"Despesa",Mar!$F$5:$F$619,CPagar!$D662,Mar!$J$5:$J$619,"Não Pago")</f>
        <v>0</v>
      </c>
      <c r="H662" s="65">
        <f>SUMIFS(Abr!$I$5:$I$619,Abr!$S$5:$S$619,"Despesa",Abr!$F$5:$F$619,CPagar!$D662,Abr!$J$5:$J$619,"Não Pago")</f>
        <v>0</v>
      </c>
      <c r="I662" s="65">
        <f>SUMIFS(Mai!$I$5:$I$619,Mai!$S$5:$S$619,"Despesa",Mai!$F$5:$F$619,CPagar!$D662,Mai!$J$5:$J$619,"Não Pago")</f>
        <v>0</v>
      </c>
      <c r="J662" s="65">
        <f>SUMIFS(Jun!$I$5:$I$619,Jun!$S$5:$S$619,"Despesa",Jun!$F$5:$F$619,CPagar!$D662,Jun!$J$5:$J$619,"Não Pago")</f>
        <v>0</v>
      </c>
      <c r="K662" s="65">
        <f>SUMIFS(Jul!$I$5:$I$619,Jul!$S$5:$S$619,"Despesa",Jul!$F$5:$F$619,CPagar!$D662,Jul!$J$5:$J$619,"Não Pago")</f>
        <v>0</v>
      </c>
      <c r="L662" s="65">
        <f>SUMIFS(Ago!$I$5:$I$619,Ago!$S$5:$S$619,"Despesa",Ago!$F$5:$F$619,CPagar!$D662,Ago!$J$5:$J$619,"Não Pago")</f>
        <v>0</v>
      </c>
      <c r="M662" s="65">
        <f>SUMIFS(Set!$I$5:$I$619,Set!$S$5:$S$619,"Despesa",Set!$F$5:$F$619,CPagar!$D662,Set!$J$5:$J$619,"Não Pago")</f>
        <v>0</v>
      </c>
      <c r="N662" s="65">
        <f>SUMIFS(Out!$I$5:$I$619,Out!$S$5:$S$619,"Despesa",Out!$F$5:$F$619,CPagar!$D662,Out!$J$5:$J$619,"Não Pago")</f>
        <v>0</v>
      </c>
      <c r="O662" s="65">
        <f>SUMIFS(Nov!$I$5:$I$619,Nov!$S$5:$S$619,"Despesa",Nov!$F$5:$F$619,CPagar!$D662,Nov!$J$5:$J$619,"Não Pago")</f>
        <v>0</v>
      </c>
      <c r="P662" s="65">
        <f>SUMIFS(Dez!$I$5:$I$619,Dez!$S$5:$S$619,"Despesa",Dez!$F$5:$F$619,CPagar!$D662,Dez!$J$5:$J$619,"Não Pago")</f>
        <v>0</v>
      </c>
      <c r="Q662" s="62">
        <f t="shared" si="86"/>
        <v>0</v>
      </c>
    </row>
    <row r="663" spans="3:17" ht="28.5" customHeight="1" thickTop="1" thickBot="1" x14ac:dyDescent="0.25">
      <c r="C663" s="45" t="str">
        <f>'PC Despesas'!U58</f>
        <v>5.7.54</v>
      </c>
      <c r="D663" s="46" t="str">
        <f>VLOOKUP(C663,'PC Despesas'!$U$5:$V$103,2,FALSE)</f>
        <v>-</v>
      </c>
      <c r="E663" s="65">
        <f>SUMIFS(Jan!$I$5:$I$619,Jan!$S$5:$S$619,"Despesa",Jan!$F$5:$F$619,CPagar!$D663,Jan!$J$5:$J$619,"Não Pago")</f>
        <v>0</v>
      </c>
      <c r="F663" s="65">
        <f>SUMIFS(Fev!$I$5:$I$619,Fev!$S$5:$S$619,"Despesa",Fev!$F$5:$F$619,CPagar!$D663,Fev!$J$5:$J$619,"Não Pago")</f>
        <v>0</v>
      </c>
      <c r="G663" s="65">
        <f>SUMIFS(Mar!$I$5:$I$619,Mar!$S$5:$S$619,"Despesa",Mar!$F$5:$F$619,CPagar!$D663,Mar!$J$5:$J$619,"Não Pago")</f>
        <v>0</v>
      </c>
      <c r="H663" s="65">
        <f>SUMIFS(Abr!$I$5:$I$619,Abr!$S$5:$S$619,"Despesa",Abr!$F$5:$F$619,CPagar!$D663,Abr!$J$5:$J$619,"Não Pago")</f>
        <v>0</v>
      </c>
      <c r="I663" s="65">
        <f>SUMIFS(Mai!$I$5:$I$619,Mai!$S$5:$S$619,"Despesa",Mai!$F$5:$F$619,CPagar!$D663,Mai!$J$5:$J$619,"Não Pago")</f>
        <v>0</v>
      </c>
      <c r="J663" s="65">
        <f>SUMIFS(Jun!$I$5:$I$619,Jun!$S$5:$S$619,"Despesa",Jun!$F$5:$F$619,CPagar!$D663,Jun!$J$5:$J$619,"Não Pago")</f>
        <v>0</v>
      </c>
      <c r="K663" s="65">
        <f>SUMIFS(Jul!$I$5:$I$619,Jul!$S$5:$S$619,"Despesa",Jul!$F$5:$F$619,CPagar!$D663,Jul!$J$5:$J$619,"Não Pago")</f>
        <v>0</v>
      </c>
      <c r="L663" s="65">
        <f>SUMIFS(Ago!$I$5:$I$619,Ago!$S$5:$S$619,"Despesa",Ago!$F$5:$F$619,CPagar!$D663,Ago!$J$5:$J$619,"Não Pago")</f>
        <v>0</v>
      </c>
      <c r="M663" s="65">
        <f>SUMIFS(Set!$I$5:$I$619,Set!$S$5:$S$619,"Despesa",Set!$F$5:$F$619,CPagar!$D663,Set!$J$5:$J$619,"Não Pago")</f>
        <v>0</v>
      </c>
      <c r="N663" s="65">
        <f>SUMIFS(Out!$I$5:$I$619,Out!$S$5:$S$619,"Despesa",Out!$F$5:$F$619,CPagar!$D663,Out!$J$5:$J$619,"Não Pago")</f>
        <v>0</v>
      </c>
      <c r="O663" s="65">
        <f>SUMIFS(Nov!$I$5:$I$619,Nov!$S$5:$S$619,"Despesa",Nov!$F$5:$F$619,CPagar!$D663,Nov!$J$5:$J$619,"Não Pago")</f>
        <v>0</v>
      </c>
      <c r="P663" s="65">
        <f>SUMIFS(Dez!$I$5:$I$619,Dez!$S$5:$S$619,"Despesa",Dez!$F$5:$F$619,CPagar!$D663,Dez!$J$5:$J$619,"Não Pago")</f>
        <v>0</v>
      </c>
      <c r="Q663" s="62">
        <f t="shared" si="86"/>
        <v>0</v>
      </c>
    </row>
    <row r="664" spans="3:17" ht="28.5" customHeight="1" thickTop="1" thickBot="1" x14ac:dyDescent="0.25">
      <c r="C664" s="45" t="str">
        <f>'PC Despesas'!U59</f>
        <v>5.7.55</v>
      </c>
      <c r="D664" s="46" t="str">
        <f>VLOOKUP(C664,'PC Despesas'!$U$5:$V$103,2,FALSE)</f>
        <v>-</v>
      </c>
      <c r="E664" s="65">
        <f>SUMIFS(Jan!$I$5:$I$619,Jan!$S$5:$S$619,"Despesa",Jan!$F$5:$F$619,CPagar!$D664,Jan!$J$5:$J$619,"Não Pago")</f>
        <v>0</v>
      </c>
      <c r="F664" s="65">
        <f>SUMIFS(Fev!$I$5:$I$619,Fev!$S$5:$S$619,"Despesa",Fev!$F$5:$F$619,CPagar!$D664,Fev!$J$5:$J$619,"Não Pago")</f>
        <v>0</v>
      </c>
      <c r="G664" s="65">
        <f>SUMIFS(Mar!$I$5:$I$619,Mar!$S$5:$S$619,"Despesa",Mar!$F$5:$F$619,CPagar!$D664,Mar!$J$5:$J$619,"Não Pago")</f>
        <v>0</v>
      </c>
      <c r="H664" s="65">
        <f>SUMIFS(Abr!$I$5:$I$619,Abr!$S$5:$S$619,"Despesa",Abr!$F$5:$F$619,CPagar!$D664,Abr!$J$5:$J$619,"Não Pago")</f>
        <v>0</v>
      </c>
      <c r="I664" s="65">
        <f>SUMIFS(Mai!$I$5:$I$619,Mai!$S$5:$S$619,"Despesa",Mai!$F$5:$F$619,CPagar!$D664,Mai!$J$5:$J$619,"Não Pago")</f>
        <v>0</v>
      </c>
      <c r="J664" s="65">
        <f>SUMIFS(Jun!$I$5:$I$619,Jun!$S$5:$S$619,"Despesa",Jun!$F$5:$F$619,CPagar!$D664,Jun!$J$5:$J$619,"Não Pago")</f>
        <v>0</v>
      </c>
      <c r="K664" s="65">
        <f>SUMIFS(Jul!$I$5:$I$619,Jul!$S$5:$S$619,"Despesa",Jul!$F$5:$F$619,CPagar!$D664,Jul!$J$5:$J$619,"Não Pago")</f>
        <v>0</v>
      </c>
      <c r="L664" s="65">
        <f>SUMIFS(Ago!$I$5:$I$619,Ago!$S$5:$S$619,"Despesa",Ago!$F$5:$F$619,CPagar!$D664,Ago!$J$5:$J$619,"Não Pago")</f>
        <v>0</v>
      </c>
      <c r="M664" s="65">
        <f>SUMIFS(Set!$I$5:$I$619,Set!$S$5:$S$619,"Despesa",Set!$F$5:$F$619,CPagar!$D664,Set!$J$5:$J$619,"Não Pago")</f>
        <v>0</v>
      </c>
      <c r="N664" s="65">
        <f>SUMIFS(Out!$I$5:$I$619,Out!$S$5:$S$619,"Despesa",Out!$F$5:$F$619,CPagar!$D664,Out!$J$5:$J$619,"Não Pago")</f>
        <v>0</v>
      </c>
      <c r="O664" s="65">
        <f>SUMIFS(Nov!$I$5:$I$619,Nov!$S$5:$S$619,"Despesa",Nov!$F$5:$F$619,CPagar!$D664,Nov!$J$5:$J$619,"Não Pago")</f>
        <v>0</v>
      </c>
      <c r="P664" s="65">
        <f>SUMIFS(Dez!$I$5:$I$619,Dez!$S$5:$S$619,"Despesa",Dez!$F$5:$F$619,CPagar!$D664,Dez!$J$5:$J$619,"Não Pago")</f>
        <v>0</v>
      </c>
      <c r="Q664" s="62">
        <f t="shared" si="86"/>
        <v>0</v>
      </c>
    </row>
    <row r="665" spans="3:17" ht="28.5" customHeight="1" thickTop="1" thickBot="1" x14ac:dyDescent="0.25">
      <c r="C665" s="45" t="str">
        <f>'PC Despesas'!U60</f>
        <v>5.7.56</v>
      </c>
      <c r="D665" s="46" t="str">
        <f>VLOOKUP(C665,'PC Despesas'!$U$5:$V$103,2,FALSE)</f>
        <v>-</v>
      </c>
      <c r="E665" s="65">
        <f>SUMIFS(Jan!$I$5:$I$619,Jan!$S$5:$S$619,"Despesa",Jan!$F$5:$F$619,CPagar!$D665,Jan!$J$5:$J$619,"Não Pago")</f>
        <v>0</v>
      </c>
      <c r="F665" s="65">
        <f>SUMIFS(Fev!$I$5:$I$619,Fev!$S$5:$S$619,"Despesa",Fev!$F$5:$F$619,CPagar!$D665,Fev!$J$5:$J$619,"Não Pago")</f>
        <v>0</v>
      </c>
      <c r="G665" s="65">
        <f>SUMIFS(Mar!$I$5:$I$619,Mar!$S$5:$S$619,"Despesa",Mar!$F$5:$F$619,CPagar!$D665,Mar!$J$5:$J$619,"Não Pago")</f>
        <v>0</v>
      </c>
      <c r="H665" s="65">
        <f>SUMIFS(Abr!$I$5:$I$619,Abr!$S$5:$S$619,"Despesa",Abr!$F$5:$F$619,CPagar!$D665,Abr!$J$5:$J$619,"Não Pago")</f>
        <v>0</v>
      </c>
      <c r="I665" s="65">
        <f>SUMIFS(Mai!$I$5:$I$619,Mai!$S$5:$S$619,"Despesa",Mai!$F$5:$F$619,CPagar!$D665,Mai!$J$5:$J$619,"Não Pago")</f>
        <v>0</v>
      </c>
      <c r="J665" s="65">
        <f>SUMIFS(Jun!$I$5:$I$619,Jun!$S$5:$S$619,"Despesa",Jun!$F$5:$F$619,CPagar!$D665,Jun!$J$5:$J$619,"Não Pago")</f>
        <v>0</v>
      </c>
      <c r="K665" s="65">
        <f>SUMIFS(Jul!$I$5:$I$619,Jul!$S$5:$S$619,"Despesa",Jul!$F$5:$F$619,CPagar!$D665,Jul!$J$5:$J$619,"Não Pago")</f>
        <v>0</v>
      </c>
      <c r="L665" s="65">
        <f>SUMIFS(Ago!$I$5:$I$619,Ago!$S$5:$S$619,"Despesa",Ago!$F$5:$F$619,CPagar!$D665,Ago!$J$5:$J$619,"Não Pago")</f>
        <v>0</v>
      </c>
      <c r="M665" s="65">
        <f>SUMIFS(Set!$I$5:$I$619,Set!$S$5:$S$619,"Despesa",Set!$F$5:$F$619,CPagar!$D665,Set!$J$5:$J$619,"Não Pago")</f>
        <v>0</v>
      </c>
      <c r="N665" s="65">
        <f>SUMIFS(Out!$I$5:$I$619,Out!$S$5:$S$619,"Despesa",Out!$F$5:$F$619,CPagar!$D665,Out!$J$5:$J$619,"Não Pago")</f>
        <v>0</v>
      </c>
      <c r="O665" s="65">
        <f>SUMIFS(Nov!$I$5:$I$619,Nov!$S$5:$S$619,"Despesa",Nov!$F$5:$F$619,CPagar!$D665,Nov!$J$5:$J$619,"Não Pago")</f>
        <v>0</v>
      </c>
      <c r="P665" s="65">
        <f>SUMIFS(Dez!$I$5:$I$619,Dez!$S$5:$S$619,"Despesa",Dez!$F$5:$F$619,CPagar!$D665,Dez!$J$5:$J$619,"Não Pago")</f>
        <v>0</v>
      </c>
      <c r="Q665" s="62">
        <f t="shared" si="86"/>
        <v>0</v>
      </c>
    </row>
    <row r="666" spans="3:17" ht="28.5" customHeight="1" thickTop="1" thickBot="1" x14ac:dyDescent="0.25">
      <c r="C666" s="45" t="str">
        <f>'PC Despesas'!U61</f>
        <v>5.7.57</v>
      </c>
      <c r="D666" s="46" t="str">
        <f>VLOOKUP(C666,'PC Despesas'!$U$5:$V$103,2,FALSE)</f>
        <v>-</v>
      </c>
      <c r="E666" s="65">
        <f>SUMIFS(Jan!$I$5:$I$619,Jan!$S$5:$S$619,"Despesa",Jan!$F$5:$F$619,CPagar!$D666,Jan!$J$5:$J$619,"Não Pago")</f>
        <v>0</v>
      </c>
      <c r="F666" s="65">
        <f>SUMIFS(Fev!$I$5:$I$619,Fev!$S$5:$S$619,"Despesa",Fev!$F$5:$F$619,CPagar!$D666,Fev!$J$5:$J$619,"Não Pago")</f>
        <v>0</v>
      </c>
      <c r="G666" s="65">
        <f>SUMIFS(Mar!$I$5:$I$619,Mar!$S$5:$S$619,"Despesa",Mar!$F$5:$F$619,CPagar!$D666,Mar!$J$5:$J$619,"Não Pago")</f>
        <v>0</v>
      </c>
      <c r="H666" s="65">
        <f>SUMIFS(Abr!$I$5:$I$619,Abr!$S$5:$S$619,"Despesa",Abr!$F$5:$F$619,CPagar!$D666,Abr!$J$5:$J$619,"Não Pago")</f>
        <v>0</v>
      </c>
      <c r="I666" s="65">
        <f>SUMIFS(Mai!$I$5:$I$619,Mai!$S$5:$S$619,"Despesa",Mai!$F$5:$F$619,CPagar!$D666,Mai!$J$5:$J$619,"Não Pago")</f>
        <v>0</v>
      </c>
      <c r="J666" s="65">
        <f>SUMIFS(Jun!$I$5:$I$619,Jun!$S$5:$S$619,"Despesa",Jun!$F$5:$F$619,CPagar!$D666,Jun!$J$5:$J$619,"Não Pago")</f>
        <v>0</v>
      </c>
      <c r="K666" s="65">
        <f>SUMIFS(Jul!$I$5:$I$619,Jul!$S$5:$S$619,"Despesa",Jul!$F$5:$F$619,CPagar!$D666,Jul!$J$5:$J$619,"Não Pago")</f>
        <v>0</v>
      </c>
      <c r="L666" s="65">
        <f>SUMIFS(Ago!$I$5:$I$619,Ago!$S$5:$S$619,"Despesa",Ago!$F$5:$F$619,CPagar!$D666,Ago!$J$5:$J$619,"Não Pago")</f>
        <v>0</v>
      </c>
      <c r="M666" s="65">
        <f>SUMIFS(Set!$I$5:$I$619,Set!$S$5:$S$619,"Despesa",Set!$F$5:$F$619,CPagar!$D666,Set!$J$5:$J$619,"Não Pago")</f>
        <v>0</v>
      </c>
      <c r="N666" s="65">
        <f>SUMIFS(Out!$I$5:$I$619,Out!$S$5:$S$619,"Despesa",Out!$F$5:$F$619,CPagar!$D666,Out!$J$5:$J$619,"Não Pago")</f>
        <v>0</v>
      </c>
      <c r="O666" s="65">
        <f>SUMIFS(Nov!$I$5:$I$619,Nov!$S$5:$S$619,"Despesa",Nov!$F$5:$F$619,CPagar!$D666,Nov!$J$5:$J$619,"Não Pago")</f>
        <v>0</v>
      </c>
      <c r="P666" s="65">
        <f>SUMIFS(Dez!$I$5:$I$619,Dez!$S$5:$S$619,"Despesa",Dez!$F$5:$F$619,CPagar!$D666,Dez!$J$5:$J$619,"Não Pago")</f>
        <v>0</v>
      </c>
      <c r="Q666" s="62">
        <f t="shared" si="86"/>
        <v>0</v>
      </c>
    </row>
    <row r="667" spans="3:17" ht="28.5" customHeight="1" thickTop="1" thickBot="1" x14ac:dyDescent="0.25">
      <c r="C667" s="45" t="str">
        <f>'PC Despesas'!U62</f>
        <v>5.7.58</v>
      </c>
      <c r="D667" s="46" t="str">
        <f>VLOOKUP(C667,'PC Despesas'!$U$5:$V$103,2,FALSE)</f>
        <v>-</v>
      </c>
      <c r="E667" s="65">
        <f>SUMIFS(Jan!$I$5:$I$619,Jan!$S$5:$S$619,"Despesa",Jan!$F$5:$F$619,CPagar!$D667,Jan!$J$5:$J$619,"Não Pago")</f>
        <v>0</v>
      </c>
      <c r="F667" s="65">
        <f>SUMIFS(Fev!$I$5:$I$619,Fev!$S$5:$S$619,"Despesa",Fev!$F$5:$F$619,CPagar!$D667,Fev!$J$5:$J$619,"Não Pago")</f>
        <v>0</v>
      </c>
      <c r="G667" s="65">
        <f>SUMIFS(Mar!$I$5:$I$619,Mar!$S$5:$S$619,"Despesa",Mar!$F$5:$F$619,CPagar!$D667,Mar!$J$5:$J$619,"Não Pago")</f>
        <v>0</v>
      </c>
      <c r="H667" s="65">
        <f>SUMIFS(Abr!$I$5:$I$619,Abr!$S$5:$S$619,"Despesa",Abr!$F$5:$F$619,CPagar!$D667,Abr!$J$5:$J$619,"Não Pago")</f>
        <v>0</v>
      </c>
      <c r="I667" s="65">
        <f>SUMIFS(Mai!$I$5:$I$619,Mai!$S$5:$S$619,"Despesa",Mai!$F$5:$F$619,CPagar!$D667,Mai!$J$5:$J$619,"Não Pago")</f>
        <v>0</v>
      </c>
      <c r="J667" s="65">
        <f>SUMIFS(Jun!$I$5:$I$619,Jun!$S$5:$S$619,"Despesa",Jun!$F$5:$F$619,CPagar!$D667,Jun!$J$5:$J$619,"Não Pago")</f>
        <v>0</v>
      </c>
      <c r="K667" s="65">
        <f>SUMIFS(Jul!$I$5:$I$619,Jul!$S$5:$S$619,"Despesa",Jul!$F$5:$F$619,CPagar!$D667,Jul!$J$5:$J$619,"Não Pago")</f>
        <v>0</v>
      </c>
      <c r="L667" s="65">
        <f>SUMIFS(Ago!$I$5:$I$619,Ago!$S$5:$S$619,"Despesa",Ago!$F$5:$F$619,CPagar!$D667,Ago!$J$5:$J$619,"Não Pago")</f>
        <v>0</v>
      </c>
      <c r="M667" s="65">
        <f>SUMIFS(Set!$I$5:$I$619,Set!$S$5:$S$619,"Despesa",Set!$F$5:$F$619,CPagar!$D667,Set!$J$5:$J$619,"Não Pago")</f>
        <v>0</v>
      </c>
      <c r="N667" s="65">
        <f>SUMIFS(Out!$I$5:$I$619,Out!$S$5:$S$619,"Despesa",Out!$F$5:$F$619,CPagar!$D667,Out!$J$5:$J$619,"Não Pago")</f>
        <v>0</v>
      </c>
      <c r="O667" s="65">
        <f>SUMIFS(Nov!$I$5:$I$619,Nov!$S$5:$S$619,"Despesa",Nov!$F$5:$F$619,CPagar!$D667,Nov!$J$5:$J$619,"Não Pago")</f>
        <v>0</v>
      </c>
      <c r="P667" s="65">
        <f>SUMIFS(Dez!$I$5:$I$619,Dez!$S$5:$S$619,"Despesa",Dez!$F$5:$F$619,CPagar!$D667,Dez!$J$5:$J$619,"Não Pago")</f>
        <v>0</v>
      </c>
      <c r="Q667" s="62">
        <f t="shared" si="86"/>
        <v>0</v>
      </c>
    </row>
    <row r="668" spans="3:17" ht="28.5" customHeight="1" thickTop="1" thickBot="1" x14ac:dyDescent="0.25">
      <c r="C668" s="45" t="str">
        <f>'PC Despesas'!U63</f>
        <v>5.7.59</v>
      </c>
      <c r="D668" s="46" t="str">
        <f>VLOOKUP(C668,'PC Despesas'!$U$5:$V$103,2,FALSE)</f>
        <v>-</v>
      </c>
      <c r="E668" s="65">
        <f>SUMIFS(Jan!$I$5:$I$619,Jan!$S$5:$S$619,"Despesa",Jan!$F$5:$F$619,CPagar!$D668,Jan!$J$5:$J$619,"Não Pago")</f>
        <v>0</v>
      </c>
      <c r="F668" s="65">
        <f>SUMIFS(Fev!$I$5:$I$619,Fev!$S$5:$S$619,"Despesa",Fev!$F$5:$F$619,CPagar!$D668,Fev!$J$5:$J$619,"Não Pago")</f>
        <v>0</v>
      </c>
      <c r="G668" s="65">
        <f>SUMIFS(Mar!$I$5:$I$619,Mar!$S$5:$S$619,"Despesa",Mar!$F$5:$F$619,CPagar!$D668,Mar!$J$5:$J$619,"Não Pago")</f>
        <v>0</v>
      </c>
      <c r="H668" s="65">
        <f>SUMIFS(Abr!$I$5:$I$619,Abr!$S$5:$S$619,"Despesa",Abr!$F$5:$F$619,CPagar!$D668,Abr!$J$5:$J$619,"Não Pago")</f>
        <v>0</v>
      </c>
      <c r="I668" s="65">
        <f>SUMIFS(Mai!$I$5:$I$619,Mai!$S$5:$S$619,"Despesa",Mai!$F$5:$F$619,CPagar!$D668,Mai!$J$5:$J$619,"Não Pago")</f>
        <v>0</v>
      </c>
      <c r="J668" s="65">
        <f>SUMIFS(Jun!$I$5:$I$619,Jun!$S$5:$S$619,"Despesa",Jun!$F$5:$F$619,CPagar!$D668,Jun!$J$5:$J$619,"Não Pago")</f>
        <v>0</v>
      </c>
      <c r="K668" s="65">
        <f>SUMIFS(Jul!$I$5:$I$619,Jul!$S$5:$S$619,"Despesa",Jul!$F$5:$F$619,CPagar!$D668,Jul!$J$5:$J$619,"Não Pago")</f>
        <v>0</v>
      </c>
      <c r="L668" s="65">
        <f>SUMIFS(Ago!$I$5:$I$619,Ago!$S$5:$S$619,"Despesa",Ago!$F$5:$F$619,CPagar!$D668,Ago!$J$5:$J$619,"Não Pago")</f>
        <v>0</v>
      </c>
      <c r="M668" s="65">
        <f>SUMIFS(Set!$I$5:$I$619,Set!$S$5:$S$619,"Despesa",Set!$F$5:$F$619,CPagar!$D668,Set!$J$5:$J$619,"Não Pago")</f>
        <v>0</v>
      </c>
      <c r="N668" s="65">
        <f>SUMIFS(Out!$I$5:$I$619,Out!$S$5:$S$619,"Despesa",Out!$F$5:$F$619,CPagar!$D668,Out!$J$5:$J$619,"Não Pago")</f>
        <v>0</v>
      </c>
      <c r="O668" s="65">
        <f>SUMIFS(Nov!$I$5:$I$619,Nov!$S$5:$S$619,"Despesa",Nov!$F$5:$F$619,CPagar!$D668,Nov!$J$5:$J$619,"Não Pago")</f>
        <v>0</v>
      </c>
      <c r="P668" s="65">
        <f>SUMIFS(Dez!$I$5:$I$619,Dez!$S$5:$S$619,"Despesa",Dez!$F$5:$F$619,CPagar!$D668,Dez!$J$5:$J$619,"Não Pago")</f>
        <v>0</v>
      </c>
      <c r="Q668" s="62">
        <f t="shared" si="86"/>
        <v>0</v>
      </c>
    </row>
    <row r="669" spans="3:17" ht="28.5" customHeight="1" thickTop="1" thickBot="1" x14ac:dyDescent="0.25">
      <c r="C669" s="45" t="str">
        <f>'PC Despesas'!U64</f>
        <v>5.7.60</v>
      </c>
      <c r="D669" s="46" t="str">
        <f>VLOOKUP(C669,'PC Despesas'!$U$5:$V$103,2,FALSE)</f>
        <v>-</v>
      </c>
      <c r="E669" s="65">
        <f>SUMIFS(Jan!$I$5:$I$619,Jan!$S$5:$S$619,"Despesa",Jan!$F$5:$F$619,CPagar!$D669,Jan!$J$5:$J$619,"Não Pago")</f>
        <v>0</v>
      </c>
      <c r="F669" s="65">
        <f>SUMIFS(Fev!$I$5:$I$619,Fev!$S$5:$S$619,"Despesa",Fev!$F$5:$F$619,CPagar!$D669,Fev!$J$5:$J$619,"Não Pago")</f>
        <v>0</v>
      </c>
      <c r="G669" s="65">
        <f>SUMIFS(Mar!$I$5:$I$619,Mar!$S$5:$S$619,"Despesa",Mar!$F$5:$F$619,CPagar!$D669,Mar!$J$5:$J$619,"Não Pago")</f>
        <v>0</v>
      </c>
      <c r="H669" s="65">
        <f>SUMIFS(Abr!$I$5:$I$619,Abr!$S$5:$S$619,"Despesa",Abr!$F$5:$F$619,CPagar!$D669,Abr!$J$5:$J$619,"Não Pago")</f>
        <v>0</v>
      </c>
      <c r="I669" s="65">
        <f>SUMIFS(Mai!$I$5:$I$619,Mai!$S$5:$S$619,"Despesa",Mai!$F$5:$F$619,CPagar!$D669,Mai!$J$5:$J$619,"Não Pago")</f>
        <v>0</v>
      </c>
      <c r="J669" s="65">
        <f>SUMIFS(Jun!$I$5:$I$619,Jun!$S$5:$S$619,"Despesa",Jun!$F$5:$F$619,CPagar!$D669,Jun!$J$5:$J$619,"Não Pago")</f>
        <v>0</v>
      </c>
      <c r="K669" s="65">
        <f>SUMIFS(Jul!$I$5:$I$619,Jul!$S$5:$S$619,"Despesa",Jul!$F$5:$F$619,CPagar!$D669,Jul!$J$5:$J$619,"Não Pago")</f>
        <v>0</v>
      </c>
      <c r="L669" s="65">
        <f>SUMIFS(Ago!$I$5:$I$619,Ago!$S$5:$S$619,"Despesa",Ago!$F$5:$F$619,CPagar!$D669,Ago!$J$5:$J$619,"Não Pago")</f>
        <v>0</v>
      </c>
      <c r="M669" s="65">
        <f>SUMIFS(Set!$I$5:$I$619,Set!$S$5:$S$619,"Despesa",Set!$F$5:$F$619,CPagar!$D669,Set!$J$5:$J$619,"Não Pago")</f>
        <v>0</v>
      </c>
      <c r="N669" s="65">
        <f>SUMIFS(Out!$I$5:$I$619,Out!$S$5:$S$619,"Despesa",Out!$F$5:$F$619,CPagar!$D669,Out!$J$5:$J$619,"Não Pago")</f>
        <v>0</v>
      </c>
      <c r="O669" s="65">
        <f>SUMIFS(Nov!$I$5:$I$619,Nov!$S$5:$S$619,"Despesa",Nov!$F$5:$F$619,CPagar!$D669,Nov!$J$5:$J$619,"Não Pago")</f>
        <v>0</v>
      </c>
      <c r="P669" s="65">
        <f>SUMIFS(Dez!$I$5:$I$619,Dez!$S$5:$S$619,"Despesa",Dez!$F$5:$F$619,CPagar!$D669,Dez!$J$5:$J$619,"Não Pago")</f>
        <v>0</v>
      </c>
      <c r="Q669" s="62">
        <f t="shared" si="86"/>
        <v>0</v>
      </c>
    </row>
    <row r="670" spans="3:17" ht="28.5" customHeight="1" thickTop="1" thickBot="1" x14ac:dyDescent="0.25">
      <c r="C670" s="45" t="str">
        <f>'PC Despesas'!U65</f>
        <v>5.7.61</v>
      </c>
      <c r="D670" s="46" t="str">
        <f>VLOOKUP(C670,'PC Despesas'!$U$5:$V$103,2,FALSE)</f>
        <v>-</v>
      </c>
      <c r="E670" s="65">
        <f>SUMIFS(Jan!$I$5:$I$619,Jan!$S$5:$S$619,"Despesa",Jan!$F$5:$F$619,CPagar!$D670,Jan!$J$5:$J$619,"Não Pago")</f>
        <v>0</v>
      </c>
      <c r="F670" s="65">
        <f>SUMIFS(Fev!$I$5:$I$619,Fev!$S$5:$S$619,"Despesa",Fev!$F$5:$F$619,CPagar!$D670,Fev!$J$5:$J$619,"Não Pago")</f>
        <v>0</v>
      </c>
      <c r="G670" s="65">
        <f>SUMIFS(Mar!$I$5:$I$619,Mar!$S$5:$S$619,"Despesa",Mar!$F$5:$F$619,CPagar!$D670,Mar!$J$5:$J$619,"Não Pago")</f>
        <v>0</v>
      </c>
      <c r="H670" s="65">
        <f>SUMIFS(Abr!$I$5:$I$619,Abr!$S$5:$S$619,"Despesa",Abr!$F$5:$F$619,CPagar!$D670,Abr!$J$5:$J$619,"Não Pago")</f>
        <v>0</v>
      </c>
      <c r="I670" s="65">
        <f>SUMIFS(Mai!$I$5:$I$619,Mai!$S$5:$S$619,"Despesa",Mai!$F$5:$F$619,CPagar!$D670,Mai!$J$5:$J$619,"Não Pago")</f>
        <v>0</v>
      </c>
      <c r="J670" s="65">
        <f>SUMIFS(Jun!$I$5:$I$619,Jun!$S$5:$S$619,"Despesa",Jun!$F$5:$F$619,CPagar!$D670,Jun!$J$5:$J$619,"Não Pago")</f>
        <v>0</v>
      </c>
      <c r="K670" s="65">
        <f>SUMIFS(Jul!$I$5:$I$619,Jul!$S$5:$S$619,"Despesa",Jul!$F$5:$F$619,CPagar!$D670,Jul!$J$5:$J$619,"Não Pago")</f>
        <v>0</v>
      </c>
      <c r="L670" s="65">
        <f>SUMIFS(Ago!$I$5:$I$619,Ago!$S$5:$S$619,"Despesa",Ago!$F$5:$F$619,CPagar!$D670,Ago!$J$5:$J$619,"Não Pago")</f>
        <v>0</v>
      </c>
      <c r="M670" s="65">
        <f>SUMIFS(Set!$I$5:$I$619,Set!$S$5:$S$619,"Despesa",Set!$F$5:$F$619,CPagar!$D670,Set!$J$5:$J$619,"Não Pago")</f>
        <v>0</v>
      </c>
      <c r="N670" s="65">
        <f>SUMIFS(Out!$I$5:$I$619,Out!$S$5:$S$619,"Despesa",Out!$F$5:$F$619,CPagar!$D670,Out!$J$5:$J$619,"Não Pago")</f>
        <v>0</v>
      </c>
      <c r="O670" s="65">
        <f>SUMIFS(Nov!$I$5:$I$619,Nov!$S$5:$S$619,"Despesa",Nov!$F$5:$F$619,CPagar!$D670,Nov!$J$5:$J$619,"Não Pago")</f>
        <v>0</v>
      </c>
      <c r="P670" s="65">
        <f>SUMIFS(Dez!$I$5:$I$619,Dez!$S$5:$S$619,"Despesa",Dez!$F$5:$F$619,CPagar!$D670,Dez!$J$5:$J$619,"Não Pago")</f>
        <v>0</v>
      </c>
      <c r="Q670" s="62">
        <f t="shared" si="86"/>
        <v>0</v>
      </c>
    </row>
    <row r="671" spans="3:17" ht="28.5" customHeight="1" thickTop="1" thickBot="1" x14ac:dyDescent="0.25">
      <c r="C671" s="45" t="str">
        <f>'PC Despesas'!U66</f>
        <v>5.7.62</v>
      </c>
      <c r="D671" s="46" t="str">
        <f>VLOOKUP(C671,'PC Despesas'!$U$5:$V$103,2,FALSE)</f>
        <v>-</v>
      </c>
      <c r="E671" s="65">
        <f>SUMIFS(Jan!$I$5:$I$619,Jan!$S$5:$S$619,"Despesa",Jan!$F$5:$F$619,CPagar!$D671,Jan!$J$5:$J$619,"Não Pago")</f>
        <v>0</v>
      </c>
      <c r="F671" s="65">
        <f>SUMIFS(Fev!$I$5:$I$619,Fev!$S$5:$S$619,"Despesa",Fev!$F$5:$F$619,CPagar!$D671,Fev!$J$5:$J$619,"Não Pago")</f>
        <v>0</v>
      </c>
      <c r="G671" s="65">
        <f>SUMIFS(Mar!$I$5:$I$619,Mar!$S$5:$S$619,"Despesa",Mar!$F$5:$F$619,CPagar!$D671,Mar!$J$5:$J$619,"Não Pago")</f>
        <v>0</v>
      </c>
      <c r="H671" s="65">
        <f>SUMIFS(Abr!$I$5:$I$619,Abr!$S$5:$S$619,"Despesa",Abr!$F$5:$F$619,CPagar!$D671,Abr!$J$5:$J$619,"Não Pago")</f>
        <v>0</v>
      </c>
      <c r="I671" s="65">
        <f>SUMIFS(Mai!$I$5:$I$619,Mai!$S$5:$S$619,"Despesa",Mai!$F$5:$F$619,CPagar!$D671,Mai!$J$5:$J$619,"Não Pago")</f>
        <v>0</v>
      </c>
      <c r="J671" s="65">
        <f>SUMIFS(Jun!$I$5:$I$619,Jun!$S$5:$S$619,"Despesa",Jun!$F$5:$F$619,CPagar!$D671,Jun!$J$5:$J$619,"Não Pago")</f>
        <v>0</v>
      </c>
      <c r="K671" s="65">
        <f>SUMIFS(Jul!$I$5:$I$619,Jul!$S$5:$S$619,"Despesa",Jul!$F$5:$F$619,CPagar!$D671,Jul!$J$5:$J$619,"Não Pago")</f>
        <v>0</v>
      </c>
      <c r="L671" s="65">
        <f>SUMIFS(Ago!$I$5:$I$619,Ago!$S$5:$S$619,"Despesa",Ago!$F$5:$F$619,CPagar!$D671,Ago!$J$5:$J$619,"Não Pago")</f>
        <v>0</v>
      </c>
      <c r="M671" s="65">
        <f>SUMIFS(Set!$I$5:$I$619,Set!$S$5:$S$619,"Despesa",Set!$F$5:$F$619,CPagar!$D671,Set!$J$5:$J$619,"Não Pago")</f>
        <v>0</v>
      </c>
      <c r="N671" s="65">
        <f>SUMIFS(Out!$I$5:$I$619,Out!$S$5:$S$619,"Despesa",Out!$F$5:$F$619,CPagar!$D671,Out!$J$5:$J$619,"Não Pago")</f>
        <v>0</v>
      </c>
      <c r="O671" s="65">
        <f>SUMIFS(Nov!$I$5:$I$619,Nov!$S$5:$S$619,"Despesa",Nov!$F$5:$F$619,CPagar!$D671,Nov!$J$5:$J$619,"Não Pago")</f>
        <v>0</v>
      </c>
      <c r="P671" s="65">
        <f>SUMIFS(Dez!$I$5:$I$619,Dez!$S$5:$S$619,"Despesa",Dez!$F$5:$F$619,CPagar!$D671,Dez!$J$5:$J$619,"Não Pago")</f>
        <v>0</v>
      </c>
      <c r="Q671" s="62">
        <f t="shared" si="86"/>
        <v>0</v>
      </c>
    </row>
    <row r="672" spans="3:17" ht="28.5" customHeight="1" thickTop="1" thickBot="1" x14ac:dyDescent="0.25">
      <c r="C672" s="45" t="str">
        <f>'PC Despesas'!U67</f>
        <v>5.7.63</v>
      </c>
      <c r="D672" s="46" t="str">
        <f>VLOOKUP(C672,'PC Despesas'!$U$5:$V$103,2,FALSE)</f>
        <v>-</v>
      </c>
      <c r="E672" s="65">
        <f>SUMIFS(Jan!$I$5:$I$619,Jan!$S$5:$S$619,"Despesa",Jan!$F$5:$F$619,CPagar!$D672,Jan!$J$5:$J$619,"Não Pago")</f>
        <v>0</v>
      </c>
      <c r="F672" s="65">
        <f>SUMIFS(Fev!$I$5:$I$619,Fev!$S$5:$S$619,"Despesa",Fev!$F$5:$F$619,CPagar!$D672,Fev!$J$5:$J$619,"Não Pago")</f>
        <v>0</v>
      </c>
      <c r="G672" s="65">
        <f>SUMIFS(Mar!$I$5:$I$619,Mar!$S$5:$S$619,"Despesa",Mar!$F$5:$F$619,CPagar!$D672,Mar!$J$5:$J$619,"Não Pago")</f>
        <v>0</v>
      </c>
      <c r="H672" s="65">
        <f>SUMIFS(Abr!$I$5:$I$619,Abr!$S$5:$S$619,"Despesa",Abr!$F$5:$F$619,CPagar!$D672,Abr!$J$5:$J$619,"Não Pago")</f>
        <v>0</v>
      </c>
      <c r="I672" s="65">
        <f>SUMIFS(Mai!$I$5:$I$619,Mai!$S$5:$S$619,"Despesa",Mai!$F$5:$F$619,CPagar!$D672,Mai!$J$5:$J$619,"Não Pago")</f>
        <v>0</v>
      </c>
      <c r="J672" s="65">
        <f>SUMIFS(Jun!$I$5:$I$619,Jun!$S$5:$S$619,"Despesa",Jun!$F$5:$F$619,CPagar!$D672,Jun!$J$5:$J$619,"Não Pago")</f>
        <v>0</v>
      </c>
      <c r="K672" s="65">
        <f>SUMIFS(Jul!$I$5:$I$619,Jul!$S$5:$S$619,"Despesa",Jul!$F$5:$F$619,CPagar!$D672,Jul!$J$5:$J$619,"Não Pago")</f>
        <v>0</v>
      </c>
      <c r="L672" s="65">
        <f>SUMIFS(Ago!$I$5:$I$619,Ago!$S$5:$S$619,"Despesa",Ago!$F$5:$F$619,CPagar!$D672,Ago!$J$5:$J$619,"Não Pago")</f>
        <v>0</v>
      </c>
      <c r="M672" s="65">
        <f>SUMIFS(Set!$I$5:$I$619,Set!$S$5:$S$619,"Despesa",Set!$F$5:$F$619,CPagar!$D672,Set!$J$5:$J$619,"Não Pago")</f>
        <v>0</v>
      </c>
      <c r="N672" s="65">
        <f>SUMIFS(Out!$I$5:$I$619,Out!$S$5:$S$619,"Despesa",Out!$F$5:$F$619,CPagar!$D672,Out!$J$5:$J$619,"Não Pago")</f>
        <v>0</v>
      </c>
      <c r="O672" s="65">
        <f>SUMIFS(Nov!$I$5:$I$619,Nov!$S$5:$S$619,"Despesa",Nov!$F$5:$F$619,CPagar!$D672,Nov!$J$5:$J$619,"Não Pago")</f>
        <v>0</v>
      </c>
      <c r="P672" s="65">
        <f>SUMIFS(Dez!$I$5:$I$619,Dez!$S$5:$S$619,"Despesa",Dez!$F$5:$F$619,CPagar!$D672,Dez!$J$5:$J$619,"Não Pago")</f>
        <v>0</v>
      </c>
      <c r="Q672" s="62">
        <f t="shared" si="86"/>
        <v>0</v>
      </c>
    </row>
    <row r="673" spans="3:17" ht="28.5" customHeight="1" thickTop="1" thickBot="1" x14ac:dyDescent="0.25">
      <c r="C673" s="45" t="str">
        <f>'PC Despesas'!U68</f>
        <v>5.7.64</v>
      </c>
      <c r="D673" s="46" t="str">
        <f>VLOOKUP(C673,'PC Despesas'!$U$5:$V$103,2,FALSE)</f>
        <v>-</v>
      </c>
      <c r="E673" s="65">
        <f>SUMIFS(Jan!$I$5:$I$619,Jan!$S$5:$S$619,"Despesa",Jan!$F$5:$F$619,CPagar!$D673,Jan!$J$5:$J$619,"Não Pago")</f>
        <v>0</v>
      </c>
      <c r="F673" s="65">
        <f>SUMIFS(Fev!$I$5:$I$619,Fev!$S$5:$S$619,"Despesa",Fev!$F$5:$F$619,CPagar!$D673,Fev!$J$5:$J$619,"Não Pago")</f>
        <v>0</v>
      </c>
      <c r="G673" s="65">
        <f>SUMIFS(Mar!$I$5:$I$619,Mar!$S$5:$S$619,"Despesa",Mar!$F$5:$F$619,CPagar!$D673,Mar!$J$5:$J$619,"Não Pago")</f>
        <v>0</v>
      </c>
      <c r="H673" s="65">
        <f>SUMIFS(Abr!$I$5:$I$619,Abr!$S$5:$S$619,"Despesa",Abr!$F$5:$F$619,CPagar!$D673,Abr!$J$5:$J$619,"Não Pago")</f>
        <v>0</v>
      </c>
      <c r="I673" s="65">
        <f>SUMIFS(Mai!$I$5:$I$619,Mai!$S$5:$S$619,"Despesa",Mai!$F$5:$F$619,CPagar!$D673,Mai!$J$5:$J$619,"Não Pago")</f>
        <v>0</v>
      </c>
      <c r="J673" s="65">
        <f>SUMIFS(Jun!$I$5:$I$619,Jun!$S$5:$S$619,"Despesa",Jun!$F$5:$F$619,CPagar!$D673,Jun!$J$5:$J$619,"Não Pago")</f>
        <v>0</v>
      </c>
      <c r="K673" s="65">
        <f>SUMIFS(Jul!$I$5:$I$619,Jul!$S$5:$S$619,"Despesa",Jul!$F$5:$F$619,CPagar!$D673,Jul!$J$5:$J$619,"Não Pago")</f>
        <v>0</v>
      </c>
      <c r="L673" s="65">
        <f>SUMIFS(Ago!$I$5:$I$619,Ago!$S$5:$S$619,"Despesa",Ago!$F$5:$F$619,CPagar!$D673,Ago!$J$5:$J$619,"Não Pago")</f>
        <v>0</v>
      </c>
      <c r="M673" s="65">
        <f>SUMIFS(Set!$I$5:$I$619,Set!$S$5:$S$619,"Despesa",Set!$F$5:$F$619,CPagar!$D673,Set!$J$5:$J$619,"Não Pago")</f>
        <v>0</v>
      </c>
      <c r="N673" s="65">
        <f>SUMIFS(Out!$I$5:$I$619,Out!$S$5:$S$619,"Despesa",Out!$F$5:$F$619,CPagar!$D673,Out!$J$5:$J$619,"Não Pago")</f>
        <v>0</v>
      </c>
      <c r="O673" s="65">
        <f>SUMIFS(Nov!$I$5:$I$619,Nov!$S$5:$S$619,"Despesa",Nov!$F$5:$F$619,CPagar!$D673,Nov!$J$5:$J$619,"Não Pago")</f>
        <v>0</v>
      </c>
      <c r="P673" s="65">
        <f>SUMIFS(Dez!$I$5:$I$619,Dez!$S$5:$S$619,"Despesa",Dez!$F$5:$F$619,CPagar!$D673,Dez!$J$5:$J$619,"Não Pago")</f>
        <v>0</v>
      </c>
      <c r="Q673" s="62">
        <f t="shared" si="86"/>
        <v>0</v>
      </c>
    </row>
    <row r="674" spans="3:17" ht="28.5" customHeight="1" thickTop="1" thickBot="1" x14ac:dyDescent="0.25">
      <c r="C674" s="45" t="str">
        <f>'PC Despesas'!U69</f>
        <v>5.7.65</v>
      </c>
      <c r="D674" s="46" t="str">
        <f>VLOOKUP(C674,'PC Despesas'!$U$5:$V$103,2,FALSE)</f>
        <v>-</v>
      </c>
      <c r="E674" s="65">
        <f>SUMIFS(Jan!$I$5:$I$619,Jan!$S$5:$S$619,"Despesa",Jan!$F$5:$F$619,CPagar!$D674,Jan!$J$5:$J$619,"Não Pago")</f>
        <v>0</v>
      </c>
      <c r="F674" s="65">
        <f>SUMIFS(Fev!$I$5:$I$619,Fev!$S$5:$S$619,"Despesa",Fev!$F$5:$F$619,CPagar!$D674,Fev!$J$5:$J$619,"Não Pago")</f>
        <v>0</v>
      </c>
      <c r="G674" s="65">
        <f>SUMIFS(Mar!$I$5:$I$619,Mar!$S$5:$S$619,"Despesa",Mar!$F$5:$F$619,CPagar!$D674,Mar!$J$5:$J$619,"Não Pago")</f>
        <v>0</v>
      </c>
      <c r="H674" s="65">
        <f>SUMIFS(Abr!$I$5:$I$619,Abr!$S$5:$S$619,"Despesa",Abr!$F$5:$F$619,CPagar!$D674,Abr!$J$5:$J$619,"Não Pago")</f>
        <v>0</v>
      </c>
      <c r="I674" s="65">
        <f>SUMIFS(Mai!$I$5:$I$619,Mai!$S$5:$S$619,"Despesa",Mai!$F$5:$F$619,CPagar!$D674,Mai!$J$5:$J$619,"Não Pago")</f>
        <v>0</v>
      </c>
      <c r="J674" s="65">
        <f>SUMIFS(Jun!$I$5:$I$619,Jun!$S$5:$S$619,"Despesa",Jun!$F$5:$F$619,CPagar!$D674,Jun!$J$5:$J$619,"Não Pago")</f>
        <v>0</v>
      </c>
      <c r="K674" s="65">
        <f>SUMIFS(Jul!$I$5:$I$619,Jul!$S$5:$S$619,"Despesa",Jul!$F$5:$F$619,CPagar!$D674,Jul!$J$5:$J$619,"Não Pago")</f>
        <v>0</v>
      </c>
      <c r="L674" s="65">
        <f>SUMIFS(Ago!$I$5:$I$619,Ago!$S$5:$S$619,"Despesa",Ago!$F$5:$F$619,CPagar!$D674,Ago!$J$5:$J$619,"Não Pago")</f>
        <v>0</v>
      </c>
      <c r="M674" s="65">
        <f>SUMIFS(Set!$I$5:$I$619,Set!$S$5:$S$619,"Despesa",Set!$F$5:$F$619,CPagar!$D674,Set!$J$5:$J$619,"Não Pago")</f>
        <v>0</v>
      </c>
      <c r="N674" s="65">
        <f>SUMIFS(Out!$I$5:$I$619,Out!$S$5:$S$619,"Despesa",Out!$F$5:$F$619,CPagar!$D674,Out!$J$5:$J$619,"Não Pago")</f>
        <v>0</v>
      </c>
      <c r="O674" s="65">
        <f>SUMIFS(Nov!$I$5:$I$619,Nov!$S$5:$S$619,"Despesa",Nov!$F$5:$F$619,CPagar!$D674,Nov!$J$5:$J$619,"Não Pago")</f>
        <v>0</v>
      </c>
      <c r="P674" s="65">
        <f>SUMIFS(Dez!$I$5:$I$619,Dez!$S$5:$S$619,"Despesa",Dez!$F$5:$F$619,CPagar!$D674,Dez!$J$5:$J$619,"Não Pago")</f>
        <v>0</v>
      </c>
      <c r="Q674" s="62">
        <f t="shared" si="86"/>
        <v>0</v>
      </c>
    </row>
    <row r="675" spans="3:17" ht="28.5" customHeight="1" thickTop="1" thickBot="1" x14ac:dyDescent="0.25">
      <c r="C675" s="45" t="str">
        <f>'PC Despesas'!U70</f>
        <v>5.7.66</v>
      </c>
      <c r="D675" s="46" t="str">
        <f>VLOOKUP(C675,'PC Despesas'!$U$5:$V$103,2,FALSE)</f>
        <v>-</v>
      </c>
      <c r="E675" s="65">
        <f>SUMIFS(Jan!$I$5:$I$619,Jan!$S$5:$S$619,"Despesa",Jan!$F$5:$F$619,CPagar!$D675,Jan!$J$5:$J$619,"Não Pago")</f>
        <v>0</v>
      </c>
      <c r="F675" s="65">
        <f>SUMIFS(Fev!$I$5:$I$619,Fev!$S$5:$S$619,"Despesa",Fev!$F$5:$F$619,CPagar!$D675,Fev!$J$5:$J$619,"Não Pago")</f>
        <v>0</v>
      </c>
      <c r="G675" s="65">
        <f>SUMIFS(Mar!$I$5:$I$619,Mar!$S$5:$S$619,"Despesa",Mar!$F$5:$F$619,CPagar!$D675,Mar!$J$5:$J$619,"Não Pago")</f>
        <v>0</v>
      </c>
      <c r="H675" s="65">
        <f>SUMIFS(Abr!$I$5:$I$619,Abr!$S$5:$S$619,"Despesa",Abr!$F$5:$F$619,CPagar!$D675,Abr!$J$5:$J$619,"Não Pago")</f>
        <v>0</v>
      </c>
      <c r="I675" s="65">
        <f>SUMIFS(Mai!$I$5:$I$619,Mai!$S$5:$S$619,"Despesa",Mai!$F$5:$F$619,CPagar!$D675,Mai!$J$5:$J$619,"Não Pago")</f>
        <v>0</v>
      </c>
      <c r="J675" s="65">
        <f>SUMIFS(Jun!$I$5:$I$619,Jun!$S$5:$S$619,"Despesa",Jun!$F$5:$F$619,CPagar!$D675,Jun!$J$5:$J$619,"Não Pago")</f>
        <v>0</v>
      </c>
      <c r="K675" s="65">
        <f>SUMIFS(Jul!$I$5:$I$619,Jul!$S$5:$S$619,"Despesa",Jul!$F$5:$F$619,CPagar!$D675,Jul!$J$5:$J$619,"Não Pago")</f>
        <v>0</v>
      </c>
      <c r="L675" s="65">
        <f>SUMIFS(Ago!$I$5:$I$619,Ago!$S$5:$S$619,"Despesa",Ago!$F$5:$F$619,CPagar!$D675,Ago!$J$5:$J$619,"Não Pago")</f>
        <v>0</v>
      </c>
      <c r="M675" s="65">
        <f>SUMIFS(Set!$I$5:$I$619,Set!$S$5:$S$619,"Despesa",Set!$F$5:$F$619,CPagar!$D675,Set!$J$5:$J$619,"Não Pago")</f>
        <v>0</v>
      </c>
      <c r="N675" s="65">
        <f>SUMIFS(Out!$I$5:$I$619,Out!$S$5:$S$619,"Despesa",Out!$F$5:$F$619,CPagar!$D675,Out!$J$5:$J$619,"Não Pago")</f>
        <v>0</v>
      </c>
      <c r="O675" s="65">
        <f>SUMIFS(Nov!$I$5:$I$619,Nov!$S$5:$S$619,"Despesa",Nov!$F$5:$F$619,CPagar!$D675,Nov!$J$5:$J$619,"Não Pago")</f>
        <v>0</v>
      </c>
      <c r="P675" s="65">
        <f>SUMIFS(Dez!$I$5:$I$619,Dez!$S$5:$S$619,"Despesa",Dez!$F$5:$F$619,CPagar!$D675,Dez!$J$5:$J$619,"Não Pago")</f>
        <v>0</v>
      </c>
      <c r="Q675" s="62">
        <f t="shared" ref="Q675:Q708" si="87">SUM(E675:P675)</f>
        <v>0</v>
      </c>
    </row>
    <row r="676" spans="3:17" ht="28.5" customHeight="1" thickTop="1" thickBot="1" x14ac:dyDescent="0.25">
      <c r="C676" s="45" t="str">
        <f>'PC Despesas'!U71</f>
        <v>5.7.67</v>
      </c>
      <c r="D676" s="46" t="str">
        <f>VLOOKUP(C676,'PC Despesas'!$U$5:$V$103,2,FALSE)</f>
        <v>-</v>
      </c>
      <c r="E676" s="65">
        <f>SUMIFS(Jan!$I$5:$I$619,Jan!$S$5:$S$619,"Despesa",Jan!$F$5:$F$619,CPagar!$D676,Jan!$J$5:$J$619,"Não Pago")</f>
        <v>0</v>
      </c>
      <c r="F676" s="65">
        <f>SUMIFS(Fev!$I$5:$I$619,Fev!$S$5:$S$619,"Despesa",Fev!$F$5:$F$619,CPagar!$D676,Fev!$J$5:$J$619,"Não Pago")</f>
        <v>0</v>
      </c>
      <c r="G676" s="65">
        <f>SUMIFS(Mar!$I$5:$I$619,Mar!$S$5:$S$619,"Despesa",Mar!$F$5:$F$619,CPagar!$D676,Mar!$J$5:$J$619,"Não Pago")</f>
        <v>0</v>
      </c>
      <c r="H676" s="65">
        <f>SUMIFS(Abr!$I$5:$I$619,Abr!$S$5:$S$619,"Despesa",Abr!$F$5:$F$619,CPagar!$D676,Abr!$J$5:$J$619,"Não Pago")</f>
        <v>0</v>
      </c>
      <c r="I676" s="65">
        <f>SUMIFS(Mai!$I$5:$I$619,Mai!$S$5:$S$619,"Despesa",Mai!$F$5:$F$619,CPagar!$D676,Mai!$J$5:$J$619,"Não Pago")</f>
        <v>0</v>
      </c>
      <c r="J676" s="65">
        <f>SUMIFS(Jun!$I$5:$I$619,Jun!$S$5:$S$619,"Despesa",Jun!$F$5:$F$619,CPagar!$D676,Jun!$J$5:$J$619,"Não Pago")</f>
        <v>0</v>
      </c>
      <c r="K676" s="65">
        <f>SUMIFS(Jul!$I$5:$I$619,Jul!$S$5:$S$619,"Despesa",Jul!$F$5:$F$619,CPagar!$D676,Jul!$J$5:$J$619,"Não Pago")</f>
        <v>0</v>
      </c>
      <c r="L676" s="65">
        <f>SUMIFS(Ago!$I$5:$I$619,Ago!$S$5:$S$619,"Despesa",Ago!$F$5:$F$619,CPagar!$D676,Ago!$J$5:$J$619,"Não Pago")</f>
        <v>0</v>
      </c>
      <c r="M676" s="65">
        <f>SUMIFS(Set!$I$5:$I$619,Set!$S$5:$S$619,"Despesa",Set!$F$5:$F$619,CPagar!$D676,Set!$J$5:$J$619,"Não Pago")</f>
        <v>0</v>
      </c>
      <c r="N676" s="65">
        <f>SUMIFS(Out!$I$5:$I$619,Out!$S$5:$S$619,"Despesa",Out!$F$5:$F$619,CPagar!$D676,Out!$J$5:$J$619,"Não Pago")</f>
        <v>0</v>
      </c>
      <c r="O676" s="65">
        <f>SUMIFS(Nov!$I$5:$I$619,Nov!$S$5:$S$619,"Despesa",Nov!$F$5:$F$619,CPagar!$D676,Nov!$J$5:$J$619,"Não Pago")</f>
        <v>0</v>
      </c>
      <c r="P676" s="65">
        <f>SUMIFS(Dez!$I$5:$I$619,Dez!$S$5:$S$619,"Despesa",Dez!$F$5:$F$619,CPagar!$D676,Dez!$J$5:$J$619,"Não Pago")</f>
        <v>0</v>
      </c>
      <c r="Q676" s="62">
        <f t="shared" si="87"/>
        <v>0</v>
      </c>
    </row>
    <row r="677" spans="3:17" ht="28.5" customHeight="1" thickTop="1" thickBot="1" x14ac:dyDescent="0.25">
      <c r="C677" s="45" t="str">
        <f>'PC Despesas'!U72</f>
        <v>5.7.68</v>
      </c>
      <c r="D677" s="46" t="str">
        <f>VLOOKUP(C677,'PC Despesas'!$U$5:$V$103,2,FALSE)</f>
        <v>-</v>
      </c>
      <c r="E677" s="65">
        <f>SUMIFS(Jan!$I$5:$I$619,Jan!$S$5:$S$619,"Despesa",Jan!$F$5:$F$619,CPagar!$D677,Jan!$J$5:$J$619,"Não Pago")</f>
        <v>0</v>
      </c>
      <c r="F677" s="65">
        <f>SUMIFS(Fev!$I$5:$I$619,Fev!$S$5:$S$619,"Despesa",Fev!$F$5:$F$619,CPagar!$D677,Fev!$J$5:$J$619,"Não Pago")</f>
        <v>0</v>
      </c>
      <c r="G677" s="65">
        <f>SUMIFS(Mar!$I$5:$I$619,Mar!$S$5:$S$619,"Despesa",Mar!$F$5:$F$619,CPagar!$D677,Mar!$J$5:$J$619,"Não Pago")</f>
        <v>0</v>
      </c>
      <c r="H677" s="65">
        <f>SUMIFS(Abr!$I$5:$I$619,Abr!$S$5:$S$619,"Despesa",Abr!$F$5:$F$619,CPagar!$D677,Abr!$J$5:$J$619,"Não Pago")</f>
        <v>0</v>
      </c>
      <c r="I677" s="65">
        <f>SUMIFS(Mai!$I$5:$I$619,Mai!$S$5:$S$619,"Despesa",Mai!$F$5:$F$619,CPagar!$D677,Mai!$J$5:$J$619,"Não Pago")</f>
        <v>0</v>
      </c>
      <c r="J677" s="65">
        <f>SUMIFS(Jun!$I$5:$I$619,Jun!$S$5:$S$619,"Despesa",Jun!$F$5:$F$619,CPagar!$D677,Jun!$J$5:$J$619,"Não Pago")</f>
        <v>0</v>
      </c>
      <c r="K677" s="65">
        <f>SUMIFS(Jul!$I$5:$I$619,Jul!$S$5:$S$619,"Despesa",Jul!$F$5:$F$619,CPagar!$D677,Jul!$J$5:$J$619,"Não Pago")</f>
        <v>0</v>
      </c>
      <c r="L677" s="65">
        <f>SUMIFS(Ago!$I$5:$I$619,Ago!$S$5:$S$619,"Despesa",Ago!$F$5:$F$619,CPagar!$D677,Ago!$J$5:$J$619,"Não Pago")</f>
        <v>0</v>
      </c>
      <c r="M677" s="65">
        <f>SUMIFS(Set!$I$5:$I$619,Set!$S$5:$S$619,"Despesa",Set!$F$5:$F$619,CPagar!$D677,Set!$J$5:$J$619,"Não Pago")</f>
        <v>0</v>
      </c>
      <c r="N677" s="65">
        <f>SUMIFS(Out!$I$5:$I$619,Out!$S$5:$S$619,"Despesa",Out!$F$5:$F$619,CPagar!$D677,Out!$J$5:$J$619,"Não Pago")</f>
        <v>0</v>
      </c>
      <c r="O677" s="65">
        <f>SUMIFS(Nov!$I$5:$I$619,Nov!$S$5:$S$619,"Despesa",Nov!$F$5:$F$619,CPagar!$D677,Nov!$J$5:$J$619,"Não Pago")</f>
        <v>0</v>
      </c>
      <c r="P677" s="65">
        <f>SUMIFS(Dez!$I$5:$I$619,Dez!$S$5:$S$619,"Despesa",Dez!$F$5:$F$619,CPagar!$D677,Dez!$J$5:$J$619,"Não Pago")</f>
        <v>0</v>
      </c>
      <c r="Q677" s="62">
        <f t="shared" si="87"/>
        <v>0</v>
      </c>
    </row>
    <row r="678" spans="3:17" ht="28.5" customHeight="1" thickTop="1" thickBot="1" x14ac:dyDescent="0.25">
      <c r="C678" s="45" t="str">
        <f>'PC Despesas'!U73</f>
        <v>5.7.69</v>
      </c>
      <c r="D678" s="46" t="str">
        <f>VLOOKUP(C678,'PC Despesas'!$U$5:$V$103,2,FALSE)</f>
        <v>-</v>
      </c>
      <c r="E678" s="65">
        <f>SUMIFS(Jan!$I$5:$I$619,Jan!$S$5:$S$619,"Despesa",Jan!$F$5:$F$619,CPagar!$D678,Jan!$J$5:$J$619,"Não Pago")</f>
        <v>0</v>
      </c>
      <c r="F678" s="65">
        <f>SUMIFS(Fev!$I$5:$I$619,Fev!$S$5:$S$619,"Despesa",Fev!$F$5:$F$619,CPagar!$D678,Fev!$J$5:$J$619,"Não Pago")</f>
        <v>0</v>
      </c>
      <c r="G678" s="65">
        <f>SUMIFS(Mar!$I$5:$I$619,Mar!$S$5:$S$619,"Despesa",Mar!$F$5:$F$619,CPagar!$D678,Mar!$J$5:$J$619,"Não Pago")</f>
        <v>0</v>
      </c>
      <c r="H678" s="65">
        <f>SUMIFS(Abr!$I$5:$I$619,Abr!$S$5:$S$619,"Despesa",Abr!$F$5:$F$619,CPagar!$D678,Abr!$J$5:$J$619,"Não Pago")</f>
        <v>0</v>
      </c>
      <c r="I678" s="65">
        <f>SUMIFS(Mai!$I$5:$I$619,Mai!$S$5:$S$619,"Despesa",Mai!$F$5:$F$619,CPagar!$D678,Mai!$J$5:$J$619,"Não Pago")</f>
        <v>0</v>
      </c>
      <c r="J678" s="65">
        <f>SUMIFS(Jun!$I$5:$I$619,Jun!$S$5:$S$619,"Despesa",Jun!$F$5:$F$619,CPagar!$D678,Jun!$J$5:$J$619,"Não Pago")</f>
        <v>0</v>
      </c>
      <c r="K678" s="65">
        <f>SUMIFS(Jul!$I$5:$I$619,Jul!$S$5:$S$619,"Despesa",Jul!$F$5:$F$619,CPagar!$D678,Jul!$J$5:$J$619,"Não Pago")</f>
        <v>0</v>
      </c>
      <c r="L678" s="65">
        <f>SUMIFS(Ago!$I$5:$I$619,Ago!$S$5:$S$619,"Despesa",Ago!$F$5:$F$619,CPagar!$D678,Ago!$J$5:$J$619,"Não Pago")</f>
        <v>0</v>
      </c>
      <c r="M678" s="65">
        <f>SUMIFS(Set!$I$5:$I$619,Set!$S$5:$S$619,"Despesa",Set!$F$5:$F$619,CPagar!$D678,Set!$J$5:$J$619,"Não Pago")</f>
        <v>0</v>
      </c>
      <c r="N678" s="65">
        <f>SUMIFS(Out!$I$5:$I$619,Out!$S$5:$S$619,"Despesa",Out!$F$5:$F$619,CPagar!$D678,Out!$J$5:$J$619,"Não Pago")</f>
        <v>0</v>
      </c>
      <c r="O678" s="65">
        <f>SUMIFS(Nov!$I$5:$I$619,Nov!$S$5:$S$619,"Despesa",Nov!$F$5:$F$619,CPagar!$D678,Nov!$J$5:$J$619,"Não Pago")</f>
        <v>0</v>
      </c>
      <c r="P678" s="65">
        <f>SUMIFS(Dez!$I$5:$I$619,Dez!$S$5:$S$619,"Despesa",Dez!$F$5:$F$619,CPagar!$D678,Dez!$J$5:$J$619,"Não Pago")</f>
        <v>0</v>
      </c>
      <c r="Q678" s="62">
        <f t="shared" si="87"/>
        <v>0</v>
      </c>
    </row>
    <row r="679" spans="3:17" ht="28.5" customHeight="1" thickTop="1" thickBot="1" x14ac:dyDescent="0.25">
      <c r="C679" s="45" t="str">
        <f>'PC Despesas'!U74</f>
        <v>5.7.70</v>
      </c>
      <c r="D679" s="46" t="str">
        <f>VLOOKUP(C679,'PC Despesas'!$U$5:$V$103,2,FALSE)</f>
        <v>-</v>
      </c>
      <c r="E679" s="65">
        <f>SUMIFS(Jan!$I$5:$I$619,Jan!$S$5:$S$619,"Despesa",Jan!$F$5:$F$619,CPagar!$D679,Jan!$J$5:$J$619,"Não Pago")</f>
        <v>0</v>
      </c>
      <c r="F679" s="65">
        <f>SUMIFS(Fev!$I$5:$I$619,Fev!$S$5:$S$619,"Despesa",Fev!$F$5:$F$619,CPagar!$D679,Fev!$J$5:$J$619,"Não Pago")</f>
        <v>0</v>
      </c>
      <c r="G679" s="65">
        <f>SUMIFS(Mar!$I$5:$I$619,Mar!$S$5:$S$619,"Despesa",Mar!$F$5:$F$619,CPagar!$D679,Mar!$J$5:$J$619,"Não Pago")</f>
        <v>0</v>
      </c>
      <c r="H679" s="65">
        <f>SUMIFS(Abr!$I$5:$I$619,Abr!$S$5:$S$619,"Despesa",Abr!$F$5:$F$619,CPagar!$D679,Abr!$J$5:$J$619,"Não Pago")</f>
        <v>0</v>
      </c>
      <c r="I679" s="65">
        <f>SUMIFS(Mai!$I$5:$I$619,Mai!$S$5:$S$619,"Despesa",Mai!$F$5:$F$619,CPagar!$D679,Mai!$J$5:$J$619,"Não Pago")</f>
        <v>0</v>
      </c>
      <c r="J679" s="65">
        <f>SUMIFS(Jun!$I$5:$I$619,Jun!$S$5:$S$619,"Despesa",Jun!$F$5:$F$619,CPagar!$D679,Jun!$J$5:$J$619,"Não Pago")</f>
        <v>0</v>
      </c>
      <c r="K679" s="65">
        <f>SUMIFS(Jul!$I$5:$I$619,Jul!$S$5:$S$619,"Despesa",Jul!$F$5:$F$619,CPagar!$D679,Jul!$J$5:$J$619,"Não Pago")</f>
        <v>0</v>
      </c>
      <c r="L679" s="65">
        <f>SUMIFS(Ago!$I$5:$I$619,Ago!$S$5:$S$619,"Despesa",Ago!$F$5:$F$619,CPagar!$D679,Ago!$J$5:$J$619,"Não Pago")</f>
        <v>0</v>
      </c>
      <c r="M679" s="65">
        <f>SUMIFS(Set!$I$5:$I$619,Set!$S$5:$S$619,"Despesa",Set!$F$5:$F$619,CPagar!$D679,Set!$J$5:$J$619,"Não Pago")</f>
        <v>0</v>
      </c>
      <c r="N679" s="65">
        <f>SUMIFS(Out!$I$5:$I$619,Out!$S$5:$S$619,"Despesa",Out!$F$5:$F$619,CPagar!$D679,Out!$J$5:$J$619,"Não Pago")</f>
        <v>0</v>
      </c>
      <c r="O679" s="65">
        <f>SUMIFS(Nov!$I$5:$I$619,Nov!$S$5:$S$619,"Despesa",Nov!$F$5:$F$619,CPagar!$D679,Nov!$J$5:$J$619,"Não Pago")</f>
        <v>0</v>
      </c>
      <c r="P679" s="65">
        <f>SUMIFS(Dez!$I$5:$I$619,Dez!$S$5:$S$619,"Despesa",Dez!$F$5:$F$619,CPagar!$D679,Dez!$J$5:$J$619,"Não Pago")</f>
        <v>0</v>
      </c>
      <c r="Q679" s="62">
        <f t="shared" si="87"/>
        <v>0</v>
      </c>
    </row>
    <row r="680" spans="3:17" ht="28.5" customHeight="1" thickTop="1" thickBot="1" x14ac:dyDescent="0.25">
      <c r="C680" s="45" t="str">
        <f>'PC Despesas'!U75</f>
        <v>5.7.71</v>
      </c>
      <c r="D680" s="46" t="str">
        <f>VLOOKUP(C680,'PC Despesas'!$U$5:$V$103,2,FALSE)</f>
        <v>-</v>
      </c>
      <c r="E680" s="65">
        <f>SUMIFS(Jan!$I$5:$I$619,Jan!$S$5:$S$619,"Despesa",Jan!$F$5:$F$619,CPagar!$D680,Jan!$J$5:$J$619,"Não Pago")</f>
        <v>0</v>
      </c>
      <c r="F680" s="65">
        <f>SUMIFS(Fev!$I$5:$I$619,Fev!$S$5:$S$619,"Despesa",Fev!$F$5:$F$619,CPagar!$D680,Fev!$J$5:$J$619,"Não Pago")</f>
        <v>0</v>
      </c>
      <c r="G680" s="65">
        <f>SUMIFS(Mar!$I$5:$I$619,Mar!$S$5:$S$619,"Despesa",Mar!$F$5:$F$619,CPagar!$D680,Mar!$J$5:$J$619,"Não Pago")</f>
        <v>0</v>
      </c>
      <c r="H680" s="65">
        <f>SUMIFS(Abr!$I$5:$I$619,Abr!$S$5:$S$619,"Despesa",Abr!$F$5:$F$619,CPagar!$D680,Abr!$J$5:$J$619,"Não Pago")</f>
        <v>0</v>
      </c>
      <c r="I680" s="65">
        <f>SUMIFS(Mai!$I$5:$I$619,Mai!$S$5:$S$619,"Despesa",Mai!$F$5:$F$619,CPagar!$D680,Mai!$J$5:$J$619,"Não Pago")</f>
        <v>0</v>
      </c>
      <c r="J680" s="65">
        <f>SUMIFS(Jun!$I$5:$I$619,Jun!$S$5:$S$619,"Despesa",Jun!$F$5:$F$619,CPagar!$D680,Jun!$J$5:$J$619,"Não Pago")</f>
        <v>0</v>
      </c>
      <c r="K680" s="65">
        <f>SUMIFS(Jul!$I$5:$I$619,Jul!$S$5:$S$619,"Despesa",Jul!$F$5:$F$619,CPagar!$D680,Jul!$J$5:$J$619,"Não Pago")</f>
        <v>0</v>
      </c>
      <c r="L680" s="65">
        <f>SUMIFS(Ago!$I$5:$I$619,Ago!$S$5:$S$619,"Despesa",Ago!$F$5:$F$619,CPagar!$D680,Ago!$J$5:$J$619,"Não Pago")</f>
        <v>0</v>
      </c>
      <c r="M680" s="65">
        <f>SUMIFS(Set!$I$5:$I$619,Set!$S$5:$S$619,"Despesa",Set!$F$5:$F$619,CPagar!$D680,Set!$J$5:$J$619,"Não Pago")</f>
        <v>0</v>
      </c>
      <c r="N680" s="65">
        <f>SUMIFS(Out!$I$5:$I$619,Out!$S$5:$S$619,"Despesa",Out!$F$5:$F$619,CPagar!$D680,Out!$J$5:$J$619,"Não Pago")</f>
        <v>0</v>
      </c>
      <c r="O680" s="65">
        <f>SUMIFS(Nov!$I$5:$I$619,Nov!$S$5:$S$619,"Despesa",Nov!$F$5:$F$619,CPagar!$D680,Nov!$J$5:$J$619,"Não Pago")</f>
        <v>0</v>
      </c>
      <c r="P680" s="65">
        <f>SUMIFS(Dez!$I$5:$I$619,Dez!$S$5:$S$619,"Despesa",Dez!$F$5:$F$619,CPagar!$D680,Dez!$J$5:$J$619,"Não Pago")</f>
        <v>0</v>
      </c>
      <c r="Q680" s="62">
        <f t="shared" si="87"/>
        <v>0</v>
      </c>
    </row>
    <row r="681" spans="3:17" ht="28.5" customHeight="1" thickTop="1" thickBot="1" x14ac:dyDescent="0.25">
      <c r="C681" s="45" t="str">
        <f>'PC Despesas'!U76</f>
        <v>5.7.72</v>
      </c>
      <c r="D681" s="46" t="str">
        <f>VLOOKUP(C681,'PC Despesas'!$U$5:$V$103,2,FALSE)</f>
        <v>-</v>
      </c>
      <c r="E681" s="65">
        <f>SUMIFS(Jan!$I$5:$I$619,Jan!$S$5:$S$619,"Despesa",Jan!$F$5:$F$619,CPagar!$D681,Jan!$J$5:$J$619,"Não Pago")</f>
        <v>0</v>
      </c>
      <c r="F681" s="65">
        <f>SUMIFS(Fev!$I$5:$I$619,Fev!$S$5:$S$619,"Despesa",Fev!$F$5:$F$619,CPagar!$D681,Fev!$J$5:$J$619,"Não Pago")</f>
        <v>0</v>
      </c>
      <c r="G681" s="65">
        <f>SUMIFS(Mar!$I$5:$I$619,Mar!$S$5:$S$619,"Despesa",Mar!$F$5:$F$619,CPagar!$D681,Mar!$J$5:$J$619,"Não Pago")</f>
        <v>0</v>
      </c>
      <c r="H681" s="65">
        <f>SUMIFS(Abr!$I$5:$I$619,Abr!$S$5:$S$619,"Despesa",Abr!$F$5:$F$619,CPagar!$D681,Abr!$J$5:$J$619,"Não Pago")</f>
        <v>0</v>
      </c>
      <c r="I681" s="65">
        <f>SUMIFS(Mai!$I$5:$I$619,Mai!$S$5:$S$619,"Despesa",Mai!$F$5:$F$619,CPagar!$D681,Mai!$J$5:$J$619,"Não Pago")</f>
        <v>0</v>
      </c>
      <c r="J681" s="65">
        <f>SUMIFS(Jun!$I$5:$I$619,Jun!$S$5:$S$619,"Despesa",Jun!$F$5:$F$619,CPagar!$D681,Jun!$J$5:$J$619,"Não Pago")</f>
        <v>0</v>
      </c>
      <c r="K681" s="65">
        <f>SUMIFS(Jul!$I$5:$I$619,Jul!$S$5:$S$619,"Despesa",Jul!$F$5:$F$619,CPagar!$D681,Jul!$J$5:$J$619,"Não Pago")</f>
        <v>0</v>
      </c>
      <c r="L681" s="65">
        <f>SUMIFS(Ago!$I$5:$I$619,Ago!$S$5:$S$619,"Despesa",Ago!$F$5:$F$619,CPagar!$D681,Ago!$J$5:$J$619,"Não Pago")</f>
        <v>0</v>
      </c>
      <c r="M681" s="65">
        <f>SUMIFS(Set!$I$5:$I$619,Set!$S$5:$S$619,"Despesa",Set!$F$5:$F$619,CPagar!$D681,Set!$J$5:$J$619,"Não Pago")</f>
        <v>0</v>
      </c>
      <c r="N681" s="65">
        <f>SUMIFS(Out!$I$5:$I$619,Out!$S$5:$S$619,"Despesa",Out!$F$5:$F$619,CPagar!$D681,Out!$J$5:$J$619,"Não Pago")</f>
        <v>0</v>
      </c>
      <c r="O681" s="65">
        <f>SUMIFS(Nov!$I$5:$I$619,Nov!$S$5:$S$619,"Despesa",Nov!$F$5:$F$619,CPagar!$D681,Nov!$J$5:$J$619,"Não Pago")</f>
        <v>0</v>
      </c>
      <c r="P681" s="65">
        <f>SUMIFS(Dez!$I$5:$I$619,Dez!$S$5:$S$619,"Despesa",Dez!$F$5:$F$619,CPagar!$D681,Dez!$J$5:$J$619,"Não Pago")</f>
        <v>0</v>
      </c>
      <c r="Q681" s="62">
        <f t="shared" si="87"/>
        <v>0</v>
      </c>
    </row>
    <row r="682" spans="3:17" ht="28.5" customHeight="1" thickTop="1" thickBot="1" x14ac:dyDescent="0.25">
      <c r="C682" s="45" t="str">
        <f>'PC Despesas'!U77</f>
        <v>5.7.73</v>
      </c>
      <c r="D682" s="46" t="str">
        <f>VLOOKUP(C682,'PC Despesas'!$U$5:$V$103,2,FALSE)</f>
        <v>-</v>
      </c>
      <c r="E682" s="65">
        <f>SUMIFS(Jan!$I$5:$I$619,Jan!$S$5:$S$619,"Despesa",Jan!$F$5:$F$619,CPagar!$D682,Jan!$J$5:$J$619,"Não Pago")</f>
        <v>0</v>
      </c>
      <c r="F682" s="65">
        <f>SUMIFS(Fev!$I$5:$I$619,Fev!$S$5:$S$619,"Despesa",Fev!$F$5:$F$619,CPagar!$D682,Fev!$J$5:$J$619,"Não Pago")</f>
        <v>0</v>
      </c>
      <c r="G682" s="65">
        <f>SUMIFS(Mar!$I$5:$I$619,Mar!$S$5:$S$619,"Despesa",Mar!$F$5:$F$619,CPagar!$D682,Mar!$J$5:$J$619,"Não Pago")</f>
        <v>0</v>
      </c>
      <c r="H682" s="65">
        <f>SUMIFS(Abr!$I$5:$I$619,Abr!$S$5:$S$619,"Despesa",Abr!$F$5:$F$619,CPagar!$D682,Abr!$J$5:$J$619,"Não Pago")</f>
        <v>0</v>
      </c>
      <c r="I682" s="65">
        <f>SUMIFS(Mai!$I$5:$I$619,Mai!$S$5:$S$619,"Despesa",Mai!$F$5:$F$619,CPagar!$D682,Mai!$J$5:$J$619,"Não Pago")</f>
        <v>0</v>
      </c>
      <c r="J682" s="65">
        <f>SUMIFS(Jun!$I$5:$I$619,Jun!$S$5:$S$619,"Despesa",Jun!$F$5:$F$619,CPagar!$D682,Jun!$J$5:$J$619,"Não Pago")</f>
        <v>0</v>
      </c>
      <c r="K682" s="65">
        <f>SUMIFS(Jul!$I$5:$I$619,Jul!$S$5:$S$619,"Despesa",Jul!$F$5:$F$619,CPagar!$D682,Jul!$J$5:$J$619,"Não Pago")</f>
        <v>0</v>
      </c>
      <c r="L682" s="65">
        <f>SUMIFS(Ago!$I$5:$I$619,Ago!$S$5:$S$619,"Despesa",Ago!$F$5:$F$619,CPagar!$D682,Ago!$J$5:$J$619,"Não Pago")</f>
        <v>0</v>
      </c>
      <c r="M682" s="65">
        <f>SUMIFS(Set!$I$5:$I$619,Set!$S$5:$S$619,"Despesa",Set!$F$5:$F$619,CPagar!$D682,Set!$J$5:$J$619,"Não Pago")</f>
        <v>0</v>
      </c>
      <c r="N682" s="65">
        <f>SUMIFS(Out!$I$5:$I$619,Out!$S$5:$S$619,"Despesa",Out!$F$5:$F$619,CPagar!$D682,Out!$J$5:$J$619,"Não Pago")</f>
        <v>0</v>
      </c>
      <c r="O682" s="65">
        <f>SUMIFS(Nov!$I$5:$I$619,Nov!$S$5:$S$619,"Despesa",Nov!$F$5:$F$619,CPagar!$D682,Nov!$J$5:$J$619,"Não Pago")</f>
        <v>0</v>
      </c>
      <c r="P682" s="65">
        <f>SUMIFS(Dez!$I$5:$I$619,Dez!$S$5:$S$619,"Despesa",Dez!$F$5:$F$619,CPagar!$D682,Dez!$J$5:$J$619,"Não Pago")</f>
        <v>0</v>
      </c>
      <c r="Q682" s="62">
        <f t="shared" si="87"/>
        <v>0</v>
      </c>
    </row>
    <row r="683" spans="3:17" ht="28.5" customHeight="1" thickTop="1" thickBot="1" x14ac:dyDescent="0.25">
      <c r="C683" s="45" t="str">
        <f>'PC Despesas'!U78</f>
        <v>5.7.74</v>
      </c>
      <c r="D683" s="46" t="str">
        <f>VLOOKUP(C683,'PC Despesas'!$U$5:$V$103,2,FALSE)</f>
        <v>-</v>
      </c>
      <c r="E683" s="65">
        <f>SUMIFS(Jan!$I$5:$I$619,Jan!$S$5:$S$619,"Despesa",Jan!$F$5:$F$619,CPagar!$D683,Jan!$J$5:$J$619,"Não Pago")</f>
        <v>0</v>
      </c>
      <c r="F683" s="65">
        <f>SUMIFS(Fev!$I$5:$I$619,Fev!$S$5:$S$619,"Despesa",Fev!$F$5:$F$619,CPagar!$D683,Fev!$J$5:$J$619,"Não Pago")</f>
        <v>0</v>
      </c>
      <c r="G683" s="65">
        <f>SUMIFS(Mar!$I$5:$I$619,Mar!$S$5:$S$619,"Despesa",Mar!$F$5:$F$619,CPagar!$D683,Mar!$J$5:$J$619,"Não Pago")</f>
        <v>0</v>
      </c>
      <c r="H683" s="65">
        <f>SUMIFS(Abr!$I$5:$I$619,Abr!$S$5:$S$619,"Despesa",Abr!$F$5:$F$619,CPagar!$D683,Abr!$J$5:$J$619,"Não Pago")</f>
        <v>0</v>
      </c>
      <c r="I683" s="65">
        <f>SUMIFS(Mai!$I$5:$I$619,Mai!$S$5:$S$619,"Despesa",Mai!$F$5:$F$619,CPagar!$D683,Mai!$J$5:$J$619,"Não Pago")</f>
        <v>0</v>
      </c>
      <c r="J683" s="65">
        <f>SUMIFS(Jun!$I$5:$I$619,Jun!$S$5:$S$619,"Despesa",Jun!$F$5:$F$619,CPagar!$D683,Jun!$J$5:$J$619,"Não Pago")</f>
        <v>0</v>
      </c>
      <c r="K683" s="65">
        <f>SUMIFS(Jul!$I$5:$I$619,Jul!$S$5:$S$619,"Despesa",Jul!$F$5:$F$619,CPagar!$D683,Jul!$J$5:$J$619,"Não Pago")</f>
        <v>0</v>
      </c>
      <c r="L683" s="65">
        <f>SUMIFS(Ago!$I$5:$I$619,Ago!$S$5:$S$619,"Despesa",Ago!$F$5:$F$619,CPagar!$D683,Ago!$J$5:$J$619,"Não Pago")</f>
        <v>0</v>
      </c>
      <c r="M683" s="65">
        <f>SUMIFS(Set!$I$5:$I$619,Set!$S$5:$S$619,"Despesa",Set!$F$5:$F$619,CPagar!$D683,Set!$J$5:$J$619,"Não Pago")</f>
        <v>0</v>
      </c>
      <c r="N683" s="65">
        <f>SUMIFS(Out!$I$5:$I$619,Out!$S$5:$S$619,"Despesa",Out!$F$5:$F$619,CPagar!$D683,Out!$J$5:$J$619,"Não Pago")</f>
        <v>0</v>
      </c>
      <c r="O683" s="65">
        <f>SUMIFS(Nov!$I$5:$I$619,Nov!$S$5:$S$619,"Despesa",Nov!$F$5:$F$619,CPagar!$D683,Nov!$J$5:$J$619,"Não Pago")</f>
        <v>0</v>
      </c>
      <c r="P683" s="65">
        <f>SUMIFS(Dez!$I$5:$I$619,Dez!$S$5:$S$619,"Despesa",Dez!$F$5:$F$619,CPagar!$D683,Dez!$J$5:$J$619,"Não Pago")</f>
        <v>0</v>
      </c>
      <c r="Q683" s="62">
        <f t="shared" si="87"/>
        <v>0</v>
      </c>
    </row>
    <row r="684" spans="3:17" ht="28.5" customHeight="1" thickTop="1" thickBot="1" x14ac:dyDescent="0.25">
      <c r="C684" s="45" t="str">
        <f>'PC Despesas'!U79</f>
        <v>5.7.75</v>
      </c>
      <c r="D684" s="46" t="str">
        <f>VLOOKUP(C684,'PC Despesas'!$U$5:$V$103,2,FALSE)</f>
        <v>-</v>
      </c>
      <c r="E684" s="65">
        <f>SUMIFS(Jan!$I$5:$I$619,Jan!$S$5:$S$619,"Despesa",Jan!$F$5:$F$619,CPagar!$D684,Jan!$J$5:$J$619,"Não Pago")</f>
        <v>0</v>
      </c>
      <c r="F684" s="65">
        <f>SUMIFS(Fev!$I$5:$I$619,Fev!$S$5:$S$619,"Despesa",Fev!$F$5:$F$619,CPagar!$D684,Fev!$J$5:$J$619,"Não Pago")</f>
        <v>0</v>
      </c>
      <c r="G684" s="65">
        <f>SUMIFS(Mar!$I$5:$I$619,Mar!$S$5:$S$619,"Despesa",Mar!$F$5:$F$619,CPagar!$D684,Mar!$J$5:$J$619,"Não Pago")</f>
        <v>0</v>
      </c>
      <c r="H684" s="65">
        <f>SUMIFS(Abr!$I$5:$I$619,Abr!$S$5:$S$619,"Despesa",Abr!$F$5:$F$619,CPagar!$D684,Abr!$J$5:$J$619,"Não Pago")</f>
        <v>0</v>
      </c>
      <c r="I684" s="65">
        <f>SUMIFS(Mai!$I$5:$I$619,Mai!$S$5:$S$619,"Despesa",Mai!$F$5:$F$619,CPagar!$D684,Mai!$J$5:$J$619,"Não Pago")</f>
        <v>0</v>
      </c>
      <c r="J684" s="65">
        <f>SUMIFS(Jun!$I$5:$I$619,Jun!$S$5:$S$619,"Despesa",Jun!$F$5:$F$619,CPagar!$D684,Jun!$J$5:$J$619,"Não Pago")</f>
        <v>0</v>
      </c>
      <c r="K684" s="65">
        <f>SUMIFS(Jul!$I$5:$I$619,Jul!$S$5:$S$619,"Despesa",Jul!$F$5:$F$619,CPagar!$D684,Jul!$J$5:$J$619,"Não Pago")</f>
        <v>0</v>
      </c>
      <c r="L684" s="65">
        <f>SUMIFS(Ago!$I$5:$I$619,Ago!$S$5:$S$619,"Despesa",Ago!$F$5:$F$619,CPagar!$D684,Ago!$J$5:$J$619,"Não Pago")</f>
        <v>0</v>
      </c>
      <c r="M684" s="65">
        <f>SUMIFS(Set!$I$5:$I$619,Set!$S$5:$S$619,"Despesa",Set!$F$5:$F$619,CPagar!$D684,Set!$J$5:$J$619,"Não Pago")</f>
        <v>0</v>
      </c>
      <c r="N684" s="65">
        <f>SUMIFS(Out!$I$5:$I$619,Out!$S$5:$S$619,"Despesa",Out!$F$5:$F$619,CPagar!$D684,Out!$J$5:$J$619,"Não Pago")</f>
        <v>0</v>
      </c>
      <c r="O684" s="65">
        <f>SUMIFS(Nov!$I$5:$I$619,Nov!$S$5:$S$619,"Despesa",Nov!$F$5:$F$619,CPagar!$D684,Nov!$J$5:$J$619,"Não Pago")</f>
        <v>0</v>
      </c>
      <c r="P684" s="65">
        <f>SUMIFS(Dez!$I$5:$I$619,Dez!$S$5:$S$619,"Despesa",Dez!$F$5:$F$619,CPagar!$D684,Dez!$J$5:$J$619,"Não Pago")</f>
        <v>0</v>
      </c>
      <c r="Q684" s="62">
        <f t="shared" si="87"/>
        <v>0</v>
      </c>
    </row>
    <row r="685" spans="3:17" ht="28.5" customHeight="1" thickTop="1" thickBot="1" x14ac:dyDescent="0.25">
      <c r="C685" s="45" t="str">
        <f>'PC Despesas'!U80</f>
        <v>5.7.76</v>
      </c>
      <c r="D685" s="46" t="str">
        <f>VLOOKUP(C685,'PC Despesas'!$U$5:$V$103,2,FALSE)</f>
        <v>-</v>
      </c>
      <c r="E685" s="65">
        <f>SUMIFS(Jan!$I$5:$I$619,Jan!$S$5:$S$619,"Despesa",Jan!$F$5:$F$619,CPagar!$D685,Jan!$J$5:$J$619,"Não Pago")</f>
        <v>0</v>
      </c>
      <c r="F685" s="65">
        <f>SUMIFS(Fev!$I$5:$I$619,Fev!$S$5:$S$619,"Despesa",Fev!$F$5:$F$619,CPagar!$D685,Fev!$J$5:$J$619,"Não Pago")</f>
        <v>0</v>
      </c>
      <c r="G685" s="65">
        <f>SUMIFS(Mar!$I$5:$I$619,Mar!$S$5:$S$619,"Despesa",Mar!$F$5:$F$619,CPagar!$D685,Mar!$J$5:$J$619,"Não Pago")</f>
        <v>0</v>
      </c>
      <c r="H685" s="65">
        <f>SUMIFS(Abr!$I$5:$I$619,Abr!$S$5:$S$619,"Despesa",Abr!$F$5:$F$619,CPagar!$D685,Abr!$J$5:$J$619,"Não Pago")</f>
        <v>0</v>
      </c>
      <c r="I685" s="65">
        <f>SUMIFS(Mai!$I$5:$I$619,Mai!$S$5:$S$619,"Despesa",Mai!$F$5:$F$619,CPagar!$D685,Mai!$J$5:$J$619,"Não Pago")</f>
        <v>0</v>
      </c>
      <c r="J685" s="65">
        <f>SUMIFS(Jun!$I$5:$I$619,Jun!$S$5:$S$619,"Despesa",Jun!$F$5:$F$619,CPagar!$D685,Jun!$J$5:$J$619,"Não Pago")</f>
        <v>0</v>
      </c>
      <c r="K685" s="65">
        <f>SUMIFS(Jul!$I$5:$I$619,Jul!$S$5:$S$619,"Despesa",Jul!$F$5:$F$619,CPagar!$D685,Jul!$J$5:$J$619,"Não Pago")</f>
        <v>0</v>
      </c>
      <c r="L685" s="65">
        <f>SUMIFS(Ago!$I$5:$I$619,Ago!$S$5:$S$619,"Despesa",Ago!$F$5:$F$619,CPagar!$D685,Ago!$J$5:$J$619,"Não Pago")</f>
        <v>0</v>
      </c>
      <c r="M685" s="65">
        <f>SUMIFS(Set!$I$5:$I$619,Set!$S$5:$S$619,"Despesa",Set!$F$5:$F$619,CPagar!$D685,Set!$J$5:$J$619,"Não Pago")</f>
        <v>0</v>
      </c>
      <c r="N685" s="65">
        <f>SUMIFS(Out!$I$5:$I$619,Out!$S$5:$S$619,"Despesa",Out!$F$5:$F$619,CPagar!$D685,Out!$J$5:$J$619,"Não Pago")</f>
        <v>0</v>
      </c>
      <c r="O685" s="65">
        <f>SUMIFS(Nov!$I$5:$I$619,Nov!$S$5:$S$619,"Despesa",Nov!$F$5:$F$619,CPagar!$D685,Nov!$J$5:$J$619,"Não Pago")</f>
        <v>0</v>
      </c>
      <c r="P685" s="65">
        <f>SUMIFS(Dez!$I$5:$I$619,Dez!$S$5:$S$619,"Despesa",Dez!$F$5:$F$619,CPagar!$D685,Dez!$J$5:$J$619,"Não Pago")</f>
        <v>0</v>
      </c>
      <c r="Q685" s="62">
        <f t="shared" si="87"/>
        <v>0</v>
      </c>
    </row>
    <row r="686" spans="3:17" ht="28.5" customHeight="1" thickTop="1" thickBot="1" x14ac:dyDescent="0.25">
      <c r="C686" s="45" t="str">
        <f>'PC Despesas'!U81</f>
        <v>5.7.77</v>
      </c>
      <c r="D686" s="46" t="str">
        <f>VLOOKUP(C686,'PC Despesas'!$U$5:$V$103,2,FALSE)</f>
        <v>-</v>
      </c>
      <c r="E686" s="65">
        <f>SUMIFS(Jan!$I$5:$I$619,Jan!$S$5:$S$619,"Despesa",Jan!$F$5:$F$619,CPagar!$D686,Jan!$J$5:$J$619,"Não Pago")</f>
        <v>0</v>
      </c>
      <c r="F686" s="65">
        <f>SUMIFS(Fev!$I$5:$I$619,Fev!$S$5:$S$619,"Despesa",Fev!$F$5:$F$619,CPagar!$D686,Fev!$J$5:$J$619,"Não Pago")</f>
        <v>0</v>
      </c>
      <c r="G686" s="65">
        <f>SUMIFS(Mar!$I$5:$I$619,Mar!$S$5:$S$619,"Despesa",Mar!$F$5:$F$619,CPagar!$D686,Mar!$J$5:$J$619,"Não Pago")</f>
        <v>0</v>
      </c>
      <c r="H686" s="65">
        <f>SUMIFS(Abr!$I$5:$I$619,Abr!$S$5:$S$619,"Despesa",Abr!$F$5:$F$619,CPagar!$D686,Abr!$J$5:$J$619,"Não Pago")</f>
        <v>0</v>
      </c>
      <c r="I686" s="65">
        <f>SUMIFS(Mai!$I$5:$I$619,Mai!$S$5:$S$619,"Despesa",Mai!$F$5:$F$619,CPagar!$D686,Mai!$J$5:$J$619,"Não Pago")</f>
        <v>0</v>
      </c>
      <c r="J686" s="65">
        <f>SUMIFS(Jun!$I$5:$I$619,Jun!$S$5:$S$619,"Despesa",Jun!$F$5:$F$619,CPagar!$D686,Jun!$J$5:$J$619,"Não Pago")</f>
        <v>0</v>
      </c>
      <c r="K686" s="65">
        <f>SUMIFS(Jul!$I$5:$I$619,Jul!$S$5:$S$619,"Despesa",Jul!$F$5:$F$619,CPagar!$D686,Jul!$J$5:$J$619,"Não Pago")</f>
        <v>0</v>
      </c>
      <c r="L686" s="65">
        <f>SUMIFS(Ago!$I$5:$I$619,Ago!$S$5:$S$619,"Despesa",Ago!$F$5:$F$619,CPagar!$D686,Ago!$J$5:$J$619,"Não Pago")</f>
        <v>0</v>
      </c>
      <c r="M686" s="65">
        <f>SUMIFS(Set!$I$5:$I$619,Set!$S$5:$S$619,"Despesa",Set!$F$5:$F$619,CPagar!$D686,Set!$J$5:$J$619,"Não Pago")</f>
        <v>0</v>
      </c>
      <c r="N686" s="65">
        <f>SUMIFS(Out!$I$5:$I$619,Out!$S$5:$S$619,"Despesa",Out!$F$5:$F$619,CPagar!$D686,Out!$J$5:$J$619,"Não Pago")</f>
        <v>0</v>
      </c>
      <c r="O686" s="65">
        <f>SUMIFS(Nov!$I$5:$I$619,Nov!$S$5:$S$619,"Despesa",Nov!$F$5:$F$619,CPagar!$D686,Nov!$J$5:$J$619,"Não Pago")</f>
        <v>0</v>
      </c>
      <c r="P686" s="65">
        <f>SUMIFS(Dez!$I$5:$I$619,Dez!$S$5:$S$619,"Despesa",Dez!$F$5:$F$619,CPagar!$D686,Dez!$J$5:$J$619,"Não Pago")</f>
        <v>0</v>
      </c>
      <c r="Q686" s="62">
        <f t="shared" si="87"/>
        <v>0</v>
      </c>
    </row>
    <row r="687" spans="3:17" ht="28.5" customHeight="1" thickTop="1" thickBot="1" x14ac:dyDescent="0.25">
      <c r="C687" s="45" t="str">
        <f>'PC Despesas'!U82</f>
        <v>5.7.78</v>
      </c>
      <c r="D687" s="46" t="str">
        <f>VLOOKUP(C687,'PC Despesas'!$U$5:$V$103,2,FALSE)</f>
        <v>-</v>
      </c>
      <c r="E687" s="65">
        <f>SUMIFS(Jan!$I$5:$I$619,Jan!$S$5:$S$619,"Despesa",Jan!$F$5:$F$619,CPagar!$D687,Jan!$J$5:$J$619,"Não Pago")</f>
        <v>0</v>
      </c>
      <c r="F687" s="65">
        <f>SUMIFS(Fev!$I$5:$I$619,Fev!$S$5:$S$619,"Despesa",Fev!$F$5:$F$619,CPagar!$D687,Fev!$J$5:$J$619,"Não Pago")</f>
        <v>0</v>
      </c>
      <c r="G687" s="65">
        <f>SUMIFS(Mar!$I$5:$I$619,Mar!$S$5:$S$619,"Despesa",Mar!$F$5:$F$619,CPagar!$D687,Mar!$J$5:$J$619,"Não Pago")</f>
        <v>0</v>
      </c>
      <c r="H687" s="65">
        <f>SUMIFS(Abr!$I$5:$I$619,Abr!$S$5:$S$619,"Despesa",Abr!$F$5:$F$619,CPagar!$D687,Abr!$J$5:$J$619,"Não Pago")</f>
        <v>0</v>
      </c>
      <c r="I687" s="65">
        <f>SUMIFS(Mai!$I$5:$I$619,Mai!$S$5:$S$619,"Despesa",Mai!$F$5:$F$619,CPagar!$D687,Mai!$J$5:$J$619,"Não Pago")</f>
        <v>0</v>
      </c>
      <c r="J687" s="65">
        <f>SUMIFS(Jun!$I$5:$I$619,Jun!$S$5:$S$619,"Despesa",Jun!$F$5:$F$619,CPagar!$D687,Jun!$J$5:$J$619,"Não Pago")</f>
        <v>0</v>
      </c>
      <c r="K687" s="65">
        <f>SUMIFS(Jul!$I$5:$I$619,Jul!$S$5:$S$619,"Despesa",Jul!$F$5:$F$619,CPagar!$D687,Jul!$J$5:$J$619,"Não Pago")</f>
        <v>0</v>
      </c>
      <c r="L687" s="65">
        <f>SUMIFS(Ago!$I$5:$I$619,Ago!$S$5:$S$619,"Despesa",Ago!$F$5:$F$619,CPagar!$D687,Ago!$J$5:$J$619,"Não Pago")</f>
        <v>0</v>
      </c>
      <c r="M687" s="65">
        <f>SUMIFS(Set!$I$5:$I$619,Set!$S$5:$S$619,"Despesa",Set!$F$5:$F$619,CPagar!$D687,Set!$J$5:$J$619,"Não Pago")</f>
        <v>0</v>
      </c>
      <c r="N687" s="65">
        <f>SUMIFS(Out!$I$5:$I$619,Out!$S$5:$S$619,"Despesa",Out!$F$5:$F$619,CPagar!$D687,Out!$J$5:$J$619,"Não Pago")</f>
        <v>0</v>
      </c>
      <c r="O687" s="65">
        <f>SUMIFS(Nov!$I$5:$I$619,Nov!$S$5:$S$619,"Despesa",Nov!$F$5:$F$619,CPagar!$D687,Nov!$J$5:$J$619,"Não Pago")</f>
        <v>0</v>
      </c>
      <c r="P687" s="65">
        <f>SUMIFS(Dez!$I$5:$I$619,Dez!$S$5:$S$619,"Despesa",Dez!$F$5:$F$619,CPagar!$D687,Dez!$J$5:$J$619,"Não Pago")</f>
        <v>0</v>
      </c>
      <c r="Q687" s="62">
        <f t="shared" si="87"/>
        <v>0</v>
      </c>
    </row>
    <row r="688" spans="3:17" ht="28.5" customHeight="1" thickTop="1" thickBot="1" x14ac:dyDescent="0.25">
      <c r="C688" s="45" t="str">
        <f>'PC Despesas'!U83</f>
        <v>5.7.79</v>
      </c>
      <c r="D688" s="46" t="str">
        <f>VLOOKUP(C688,'PC Despesas'!$U$5:$V$103,2,FALSE)</f>
        <v>-</v>
      </c>
      <c r="E688" s="65">
        <f>SUMIFS(Jan!$I$5:$I$619,Jan!$S$5:$S$619,"Despesa",Jan!$F$5:$F$619,CPagar!$D688,Jan!$J$5:$J$619,"Não Pago")</f>
        <v>0</v>
      </c>
      <c r="F688" s="65">
        <f>SUMIFS(Fev!$I$5:$I$619,Fev!$S$5:$S$619,"Despesa",Fev!$F$5:$F$619,CPagar!$D688,Fev!$J$5:$J$619,"Não Pago")</f>
        <v>0</v>
      </c>
      <c r="G688" s="65">
        <f>SUMIFS(Mar!$I$5:$I$619,Mar!$S$5:$S$619,"Despesa",Mar!$F$5:$F$619,CPagar!$D688,Mar!$J$5:$J$619,"Não Pago")</f>
        <v>0</v>
      </c>
      <c r="H688" s="65">
        <f>SUMIFS(Abr!$I$5:$I$619,Abr!$S$5:$S$619,"Despesa",Abr!$F$5:$F$619,CPagar!$D688,Abr!$J$5:$J$619,"Não Pago")</f>
        <v>0</v>
      </c>
      <c r="I688" s="65">
        <f>SUMIFS(Mai!$I$5:$I$619,Mai!$S$5:$S$619,"Despesa",Mai!$F$5:$F$619,CPagar!$D688,Mai!$J$5:$J$619,"Não Pago")</f>
        <v>0</v>
      </c>
      <c r="J688" s="65">
        <f>SUMIFS(Jun!$I$5:$I$619,Jun!$S$5:$S$619,"Despesa",Jun!$F$5:$F$619,CPagar!$D688,Jun!$J$5:$J$619,"Não Pago")</f>
        <v>0</v>
      </c>
      <c r="K688" s="65">
        <f>SUMIFS(Jul!$I$5:$I$619,Jul!$S$5:$S$619,"Despesa",Jul!$F$5:$F$619,CPagar!$D688,Jul!$J$5:$J$619,"Não Pago")</f>
        <v>0</v>
      </c>
      <c r="L688" s="65">
        <f>SUMIFS(Ago!$I$5:$I$619,Ago!$S$5:$S$619,"Despesa",Ago!$F$5:$F$619,CPagar!$D688,Ago!$J$5:$J$619,"Não Pago")</f>
        <v>0</v>
      </c>
      <c r="M688" s="65">
        <f>SUMIFS(Set!$I$5:$I$619,Set!$S$5:$S$619,"Despesa",Set!$F$5:$F$619,CPagar!$D688,Set!$J$5:$J$619,"Não Pago")</f>
        <v>0</v>
      </c>
      <c r="N688" s="65">
        <f>SUMIFS(Out!$I$5:$I$619,Out!$S$5:$S$619,"Despesa",Out!$F$5:$F$619,CPagar!$D688,Out!$J$5:$J$619,"Não Pago")</f>
        <v>0</v>
      </c>
      <c r="O688" s="65">
        <f>SUMIFS(Nov!$I$5:$I$619,Nov!$S$5:$S$619,"Despesa",Nov!$F$5:$F$619,CPagar!$D688,Nov!$J$5:$J$619,"Não Pago")</f>
        <v>0</v>
      </c>
      <c r="P688" s="65">
        <f>SUMIFS(Dez!$I$5:$I$619,Dez!$S$5:$S$619,"Despesa",Dez!$F$5:$F$619,CPagar!$D688,Dez!$J$5:$J$619,"Não Pago")</f>
        <v>0</v>
      </c>
      <c r="Q688" s="62">
        <f t="shared" si="87"/>
        <v>0</v>
      </c>
    </row>
    <row r="689" spans="3:17" ht="28.5" customHeight="1" thickTop="1" thickBot="1" x14ac:dyDescent="0.25">
      <c r="C689" s="45" t="str">
        <f>'PC Despesas'!U84</f>
        <v>5.7.80</v>
      </c>
      <c r="D689" s="46" t="str">
        <f>VLOOKUP(C689,'PC Despesas'!$U$5:$V$103,2,FALSE)</f>
        <v>-</v>
      </c>
      <c r="E689" s="65">
        <f>SUMIFS(Jan!$I$5:$I$619,Jan!$S$5:$S$619,"Despesa",Jan!$F$5:$F$619,CPagar!$D689,Jan!$J$5:$J$619,"Não Pago")</f>
        <v>0</v>
      </c>
      <c r="F689" s="65">
        <f>SUMIFS(Fev!$I$5:$I$619,Fev!$S$5:$S$619,"Despesa",Fev!$F$5:$F$619,CPagar!$D689,Fev!$J$5:$J$619,"Não Pago")</f>
        <v>0</v>
      </c>
      <c r="G689" s="65">
        <f>SUMIFS(Mar!$I$5:$I$619,Mar!$S$5:$S$619,"Despesa",Mar!$F$5:$F$619,CPagar!$D689,Mar!$J$5:$J$619,"Não Pago")</f>
        <v>0</v>
      </c>
      <c r="H689" s="65">
        <f>SUMIFS(Abr!$I$5:$I$619,Abr!$S$5:$S$619,"Despesa",Abr!$F$5:$F$619,CPagar!$D689,Abr!$J$5:$J$619,"Não Pago")</f>
        <v>0</v>
      </c>
      <c r="I689" s="65">
        <f>SUMIFS(Mai!$I$5:$I$619,Mai!$S$5:$S$619,"Despesa",Mai!$F$5:$F$619,CPagar!$D689,Mai!$J$5:$J$619,"Não Pago")</f>
        <v>0</v>
      </c>
      <c r="J689" s="65">
        <f>SUMIFS(Jun!$I$5:$I$619,Jun!$S$5:$S$619,"Despesa",Jun!$F$5:$F$619,CPagar!$D689,Jun!$J$5:$J$619,"Não Pago")</f>
        <v>0</v>
      </c>
      <c r="K689" s="65">
        <f>SUMIFS(Jul!$I$5:$I$619,Jul!$S$5:$S$619,"Despesa",Jul!$F$5:$F$619,CPagar!$D689,Jul!$J$5:$J$619,"Não Pago")</f>
        <v>0</v>
      </c>
      <c r="L689" s="65">
        <f>SUMIFS(Ago!$I$5:$I$619,Ago!$S$5:$S$619,"Despesa",Ago!$F$5:$F$619,CPagar!$D689,Ago!$J$5:$J$619,"Não Pago")</f>
        <v>0</v>
      </c>
      <c r="M689" s="65">
        <f>SUMIFS(Set!$I$5:$I$619,Set!$S$5:$S$619,"Despesa",Set!$F$5:$F$619,CPagar!$D689,Set!$J$5:$J$619,"Não Pago")</f>
        <v>0</v>
      </c>
      <c r="N689" s="65">
        <f>SUMIFS(Out!$I$5:$I$619,Out!$S$5:$S$619,"Despesa",Out!$F$5:$F$619,CPagar!$D689,Out!$J$5:$J$619,"Não Pago")</f>
        <v>0</v>
      </c>
      <c r="O689" s="65">
        <f>SUMIFS(Nov!$I$5:$I$619,Nov!$S$5:$S$619,"Despesa",Nov!$F$5:$F$619,CPagar!$D689,Nov!$J$5:$J$619,"Não Pago")</f>
        <v>0</v>
      </c>
      <c r="P689" s="65">
        <f>SUMIFS(Dez!$I$5:$I$619,Dez!$S$5:$S$619,"Despesa",Dez!$F$5:$F$619,CPagar!$D689,Dez!$J$5:$J$619,"Não Pago")</f>
        <v>0</v>
      </c>
      <c r="Q689" s="62">
        <f t="shared" si="87"/>
        <v>0</v>
      </c>
    </row>
    <row r="690" spans="3:17" ht="28.5" customHeight="1" thickTop="1" thickBot="1" x14ac:dyDescent="0.25">
      <c r="C690" s="45" t="str">
        <f>'PC Despesas'!U85</f>
        <v>5.7.81</v>
      </c>
      <c r="D690" s="46" t="str">
        <f>VLOOKUP(C690,'PC Despesas'!$U$5:$V$103,2,FALSE)</f>
        <v>-</v>
      </c>
      <c r="E690" s="65">
        <f>SUMIFS(Jan!$I$5:$I$619,Jan!$S$5:$S$619,"Despesa",Jan!$F$5:$F$619,CPagar!$D690,Jan!$J$5:$J$619,"Não Pago")</f>
        <v>0</v>
      </c>
      <c r="F690" s="65">
        <f>SUMIFS(Fev!$I$5:$I$619,Fev!$S$5:$S$619,"Despesa",Fev!$F$5:$F$619,CPagar!$D690,Fev!$J$5:$J$619,"Não Pago")</f>
        <v>0</v>
      </c>
      <c r="G690" s="65">
        <f>SUMIFS(Mar!$I$5:$I$619,Mar!$S$5:$S$619,"Despesa",Mar!$F$5:$F$619,CPagar!$D690,Mar!$J$5:$J$619,"Não Pago")</f>
        <v>0</v>
      </c>
      <c r="H690" s="65">
        <f>SUMIFS(Abr!$I$5:$I$619,Abr!$S$5:$S$619,"Despesa",Abr!$F$5:$F$619,CPagar!$D690,Abr!$J$5:$J$619,"Não Pago")</f>
        <v>0</v>
      </c>
      <c r="I690" s="65">
        <f>SUMIFS(Mai!$I$5:$I$619,Mai!$S$5:$S$619,"Despesa",Mai!$F$5:$F$619,CPagar!$D690,Mai!$J$5:$J$619,"Não Pago")</f>
        <v>0</v>
      </c>
      <c r="J690" s="65">
        <f>SUMIFS(Jun!$I$5:$I$619,Jun!$S$5:$S$619,"Despesa",Jun!$F$5:$F$619,CPagar!$D690,Jun!$J$5:$J$619,"Não Pago")</f>
        <v>0</v>
      </c>
      <c r="K690" s="65">
        <f>SUMIFS(Jul!$I$5:$I$619,Jul!$S$5:$S$619,"Despesa",Jul!$F$5:$F$619,CPagar!$D690,Jul!$J$5:$J$619,"Não Pago")</f>
        <v>0</v>
      </c>
      <c r="L690" s="65">
        <f>SUMIFS(Ago!$I$5:$I$619,Ago!$S$5:$S$619,"Despesa",Ago!$F$5:$F$619,CPagar!$D690,Ago!$J$5:$J$619,"Não Pago")</f>
        <v>0</v>
      </c>
      <c r="M690" s="65">
        <f>SUMIFS(Set!$I$5:$I$619,Set!$S$5:$S$619,"Despesa",Set!$F$5:$F$619,CPagar!$D690,Set!$J$5:$J$619,"Não Pago")</f>
        <v>0</v>
      </c>
      <c r="N690" s="65">
        <f>SUMIFS(Out!$I$5:$I$619,Out!$S$5:$S$619,"Despesa",Out!$F$5:$F$619,CPagar!$D690,Out!$J$5:$J$619,"Não Pago")</f>
        <v>0</v>
      </c>
      <c r="O690" s="65">
        <f>SUMIFS(Nov!$I$5:$I$619,Nov!$S$5:$S$619,"Despesa",Nov!$F$5:$F$619,CPagar!$D690,Nov!$J$5:$J$619,"Não Pago")</f>
        <v>0</v>
      </c>
      <c r="P690" s="65">
        <f>SUMIFS(Dez!$I$5:$I$619,Dez!$S$5:$S$619,"Despesa",Dez!$F$5:$F$619,CPagar!$D690,Dez!$J$5:$J$619,"Não Pago")</f>
        <v>0</v>
      </c>
      <c r="Q690" s="62">
        <f t="shared" si="87"/>
        <v>0</v>
      </c>
    </row>
    <row r="691" spans="3:17" ht="28.5" customHeight="1" thickTop="1" thickBot="1" x14ac:dyDescent="0.25">
      <c r="C691" s="45" t="str">
        <f>'PC Despesas'!U86</f>
        <v>5.7.82</v>
      </c>
      <c r="D691" s="46" t="str">
        <f>VLOOKUP(C691,'PC Despesas'!$U$5:$V$103,2,FALSE)</f>
        <v>-</v>
      </c>
      <c r="E691" s="65">
        <f>SUMIFS(Jan!$I$5:$I$619,Jan!$S$5:$S$619,"Despesa",Jan!$F$5:$F$619,CPagar!$D691,Jan!$J$5:$J$619,"Não Pago")</f>
        <v>0</v>
      </c>
      <c r="F691" s="65">
        <f>SUMIFS(Fev!$I$5:$I$619,Fev!$S$5:$S$619,"Despesa",Fev!$F$5:$F$619,CPagar!$D691,Fev!$J$5:$J$619,"Não Pago")</f>
        <v>0</v>
      </c>
      <c r="G691" s="65">
        <f>SUMIFS(Mar!$I$5:$I$619,Mar!$S$5:$S$619,"Despesa",Mar!$F$5:$F$619,CPagar!$D691,Mar!$J$5:$J$619,"Não Pago")</f>
        <v>0</v>
      </c>
      <c r="H691" s="65">
        <f>SUMIFS(Abr!$I$5:$I$619,Abr!$S$5:$S$619,"Despesa",Abr!$F$5:$F$619,CPagar!$D691,Abr!$J$5:$J$619,"Não Pago")</f>
        <v>0</v>
      </c>
      <c r="I691" s="65">
        <f>SUMIFS(Mai!$I$5:$I$619,Mai!$S$5:$S$619,"Despesa",Mai!$F$5:$F$619,CPagar!$D691,Mai!$J$5:$J$619,"Não Pago")</f>
        <v>0</v>
      </c>
      <c r="J691" s="65">
        <f>SUMIFS(Jun!$I$5:$I$619,Jun!$S$5:$S$619,"Despesa",Jun!$F$5:$F$619,CPagar!$D691,Jun!$J$5:$J$619,"Não Pago")</f>
        <v>0</v>
      </c>
      <c r="K691" s="65">
        <f>SUMIFS(Jul!$I$5:$I$619,Jul!$S$5:$S$619,"Despesa",Jul!$F$5:$F$619,CPagar!$D691,Jul!$J$5:$J$619,"Não Pago")</f>
        <v>0</v>
      </c>
      <c r="L691" s="65">
        <f>SUMIFS(Ago!$I$5:$I$619,Ago!$S$5:$S$619,"Despesa",Ago!$F$5:$F$619,CPagar!$D691,Ago!$J$5:$J$619,"Não Pago")</f>
        <v>0</v>
      </c>
      <c r="M691" s="65">
        <f>SUMIFS(Set!$I$5:$I$619,Set!$S$5:$S$619,"Despesa",Set!$F$5:$F$619,CPagar!$D691,Set!$J$5:$J$619,"Não Pago")</f>
        <v>0</v>
      </c>
      <c r="N691" s="65">
        <f>SUMIFS(Out!$I$5:$I$619,Out!$S$5:$S$619,"Despesa",Out!$F$5:$F$619,CPagar!$D691,Out!$J$5:$J$619,"Não Pago")</f>
        <v>0</v>
      </c>
      <c r="O691" s="65">
        <f>SUMIFS(Nov!$I$5:$I$619,Nov!$S$5:$S$619,"Despesa",Nov!$F$5:$F$619,CPagar!$D691,Nov!$J$5:$J$619,"Não Pago")</f>
        <v>0</v>
      </c>
      <c r="P691" s="65">
        <f>SUMIFS(Dez!$I$5:$I$619,Dez!$S$5:$S$619,"Despesa",Dez!$F$5:$F$619,CPagar!$D691,Dez!$J$5:$J$619,"Não Pago")</f>
        <v>0</v>
      </c>
      <c r="Q691" s="62">
        <f t="shared" si="87"/>
        <v>0</v>
      </c>
    </row>
    <row r="692" spans="3:17" ht="28.5" customHeight="1" thickTop="1" thickBot="1" x14ac:dyDescent="0.25">
      <c r="C692" s="45" t="str">
        <f>'PC Despesas'!U87</f>
        <v>5.7.83</v>
      </c>
      <c r="D692" s="46" t="str">
        <f>VLOOKUP(C692,'PC Despesas'!$U$5:$V$103,2,FALSE)</f>
        <v>-</v>
      </c>
      <c r="E692" s="65">
        <f>SUMIFS(Jan!$I$5:$I$619,Jan!$S$5:$S$619,"Despesa",Jan!$F$5:$F$619,CPagar!$D692,Jan!$J$5:$J$619,"Não Pago")</f>
        <v>0</v>
      </c>
      <c r="F692" s="65">
        <f>SUMIFS(Fev!$I$5:$I$619,Fev!$S$5:$S$619,"Despesa",Fev!$F$5:$F$619,CPagar!$D692,Fev!$J$5:$J$619,"Não Pago")</f>
        <v>0</v>
      </c>
      <c r="G692" s="65">
        <f>SUMIFS(Mar!$I$5:$I$619,Mar!$S$5:$S$619,"Despesa",Mar!$F$5:$F$619,CPagar!$D692,Mar!$J$5:$J$619,"Não Pago")</f>
        <v>0</v>
      </c>
      <c r="H692" s="65">
        <f>SUMIFS(Abr!$I$5:$I$619,Abr!$S$5:$S$619,"Despesa",Abr!$F$5:$F$619,CPagar!$D692,Abr!$J$5:$J$619,"Não Pago")</f>
        <v>0</v>
      </c>
      <c r="I692" s="65">
        <f>SUMIFS(Mai!$I$5:$I$619,Mai!$S$5:$S$619,"Despesa",Mai!$F$5:$F$619,CPagar!$D692,Mai!$J$5:$J$619,"Não Pago")</f>
        <v>0</v>
      </c>
      <c r="J692" s="65">
        <f>SUMIFS(Jun!$I$5:$I$619,Jun!$S$5:$S$619,"Despesa",Jun!$F$5:$F$619,CPagar!$D692,Jun!$J$5:$J$619,"Não Pago")</f>
        <v>0</v>
      </c>
      <c r="K692" s="65">
        <f>SUMIFS(Jul!$I$5:$I$619,Jul!$S$5:$S$619,"Despesa",Jul!$F$5:$F$619,CPagar!$D692,Jul!$J$5:$J$619,"Não Pago")</f>
        <v>0</v>
      </c>
      <c r="L692" s="65">
        <f>SUMIFS(Ago!$I$5:$I$619,Ago!$S$5:$S$619,"Despesa",Ago!$F$5:$F$619,CPagar!$D692,Ago!$J$5:$J$619,"Não Pago")</f>
        <v>0</v>
      </c>
      <c r="M692" s="65">
        <f>SUMIFS(Set!$I$5:$I$619,Set!$S$5:$S$619,"Despesa",Set!$F$5:$F$619,CPagar!$D692,Set!$J$5:$J$619,"Não Pago")</f>
        <v>0</v>
      </c>
      <c r="N692" s="65">
        <f>SUMIFS(Out!$I$5:$I$619,Out!$S$5:$S$619,"Despesa",Out!$F$5:$F$619,CPagar!$D692,Out!$J$5:$J$619,"Não Pago")</f>
        <v>0</v>
      </c>
      <c r="O692" s="65">
        <f>SUMIFS(Nov!$I$5:$I$619,Nov!$S$5:$S$619,"Despesa",Nov!$F$5:$F$619,CPagar!$D692,Nov!$J$5:$J$619,"Não Pago")</f>
        <v>0</v>
      </c>
      <c r="P692" s="65">
        <f>SUMIFS(Dez!$I$5:$I$619,Dez!$S$5:$S$619,"Despesa",Dez!$F$5:$F$619,CPagar!$D692,Dez!$J$5:$J$619,"Não Pago")</f>
        <v>0</v>
      </c>
      <c r="Q692" s="62">
        <f t="shared" si="87"/>
        <v>0</v>
      </c>
    </row>
    <row r="693" spans="3:17" ht="28.5" customHeight="1" thickTop="1" thickBot="1" x14ac:dyDescent="0.25">
      <c r="C693" s="45" t="str">
        <f>'PC Despesas'!U88</f>
        <v>5.7.84</v>
      </c>
      <c r="D693" s="46" t="str">
        <f>VLOOKUP(C693,'PC Despesas'!$U$5:$V$103,2,FALSE)</f>
        <v>-</v>
      </c>
      <c r="E693" s="65">
        <f>SUMIFS(Jan!$I$5:$I$619,Jan!$S$5:$S$619,"Despesa",Jan!$F$5:$F$619,CPagar!$D693,Jan!$J$5:$J$619,"Não Pago")</f>
        <v>0</v>
      </c>
      <c r="F693" s="65">
        <f>SUMIFS(Fev!$I$5:$I$619,Fev!$S$5:$S$619,"Despesa",Fev!$F$5:$F$619,CPagar!$D693,Fev!$J$5:$J$619,"Não Pago")</f>
        <v>0</v>
      </c>
      <c r="G693" s="65">
        <f>SUMIFS(Mar!$I$5:$I$619,Mar!$S$5:$S$619,"Despesa",Mar!$F$5:$F$619,CPagar!$D693,Mar!$J$5:$J$619,"Não Pago")</f>
        <v>0</v>
      </c>
      <c r="H693" s="65">
        <f>SUMIFS(Abr!$I$5:$I$619,Abr!$S$5:$S$619,"Despesa",Abr!$F$5:$F$619,CPagar!$D693,Abr!$J$5:$J$619,"Não Pago")</f>
        <v>0</v>
      </c>
      <c r="I693" s="65">
        <f>SUMIFS(Mai!$I$5:$I$619,Mai!$S$5:$S$619,"Despesa",Mai!$F$5:$F$619,CPagar!$D693,Mai!$J$5:$J$619,"Não Pago")</f>
        <v>0</v>
      </c>
      <c r="J693" s="65">
        <f>SUMIFS(Jun!$I$5:$I$619,Jun!$S$5:$S$619,"Despesa",Jun!$F$5:$F$619,CPagar!$D693,Jun!$J$5:$J$619,"Não Pago")</f>
        <v>0</v>
      </c>
      <c r="K693" s="65">
        <f>SUMIFS(Jul!$I$5:$I$619,Jul!$S$5:$S$619,"Despesa",Jul!$F$5:$F$619,CPagar!$D693,Jul!$J$5:$J$619,"Não Pago")</f>
        <v>0</v>
      </c>
      <c r="L693" s="65">
        <f>SUMIFS(Ago!$I$5:$I$619,Ago!$S$5:$S$619,"Despesa",Ago!$F$5:$F$619,CPagar!$D693,Ago!$J$5:$J$619,"Não Pago")</f>
        <v>0</v>
      </c>
      <c r="M693" s="65">
        <f>SUMIFS(Set!$I$5:$I$619,Set!$S$5:$S$619,"Despesa",Set!$F$5:$F$619,CPagar!$D693,Set!$J$5:$J$619,"Não Pago")</f>
        <v>0</v>
      </c>
      <c r="N693" s="65">
        <f>SUMIFS(Out!$I$5:$I$619,Out!$S$5:$S$619,"Despesa",Out!$F$5:$F$619,CPagar!$D693,Out!$J$5:$J$619,"Não Pago")</f>
        <v>0</v>
      </c>
      <c r="O693" s="65">
        <f>SUMIFS(Nov!$I$5:$I$619,Nov!$S$5:$S$619,"Despesa",Nov!$F$5:$F$619,CPagar!$D693,Nov!$J$5:$J$619,"Não Pago")</f>
        <v>0</v>
      </c>
      <c r="P693" s="65">
        <f>SUMIFS(Dez!$I$5:$I$619,Dez!$S$5:$S$619,"Despesa",Dez!$F$5:$F$619,CPagar!$D693,Dez!$J$5:$J$619,"Não Pago")</f>
        <v>0</v>
      </c>
      <c r="Q693" s="62">
        <f t="shared" si="87"/>
        <v>0</v>
      </c>
    </row>
    <row r="694" spans="3:17" ht="28.5" customHeight="1" thickTop="1" thickBot="1" x14ac:dyDescent="0.25">
      <c r="C694" s="45" t="str">
        <f>'PC Despesas'!U89</f>
        <v>5.7.85</v>
      </c>
      <c r="D694" s="46" t="str">
        <f>VLOOKUP(C694,'PC Despesas'!$U$5:$V$103,2,FALSE)</f>
        <v>-</v>
      </c>
      <c r="E694" s="65">
        <f>SUMIFS(Jan!$I$5:$I$619,Jan!$S$5:$S$619,"Despesa",Jan!$F$5:$F$619,CPagar!$D694,Jan!$J$5:$J$619,"Não Pago")</f>
        <v>0</v>
      </c>
      <c r="F694" s="65">
        <f>SUMIFS(Fev!$I$5:$I$619,Fev!$S$5:$S$619,"Despesa",Fev!$F$5:$F$619,CPagar!$D694,Fev!$J$5:$J$619,"Não Pago")</f>
        <v>0</v>
      </c>
      <c r="G694" s="65">
        <f>SUMIFS(Mar!$I$5:$I$619,Mar!$S$5:$S$619,"Despesa",Mar!$F$5:$F$619,CPagar!$D694,Mar!$J$5:$J$619,"Não Pago")</f>
        <v>0</v>
      </c>
      <c r="H694" s="65">
        <f>SUMIFS(Abr!$I$5:$I$619,Abr!$S$5:$S$619,"Despesa",Abr!$F$5:$F$619,CPagar!$D694,Abr!$J$5:$J$619,"Não Pago")</f>
        <v>0</v>
      </c>
      <c r="I694" s="65">
        <f>SUMIFS(Mai!$I$5:$I$619,Mai!$S$5:$S$619,"Despesa",Mai!$F$5:$F$619,CPagar!$D694,Mai!$J$5:$J$619,"Não Pago")</f>
        <v>0</v>
      </c>
      <c r="J694" s="65">
        <f>SUMIFS(Jun!$I$5:$I$619,Jun!$S$5:$S$619,"Despesa",Jun!$F$5:$F$619,CPagar!$D694,Jun!$J$5:$J$619,"Não Pago")</f>
        <v>0</v>
      </c>
      <c r="K694" s="65">
        <f>SUMIFS(Jul!$I$5:$I$619,Jul!$S$5:$S$619,"Despesa",Jul!$F$5:$F$619,CPagar!$D694,Jul!$J$5:$J$619,"Não Pago")</f>
        <v>0</v>
      </c>
      <c r="L694" s="65">
        <f>SUMIFS(Ago!$I$5:$I$619,Ago!$S$5:$S$619,"Despesa",Ago!$F$5:$F$619,CPagar!$D694,Ago!$J$5:$J$619,"Não Pago")</f>
        <v>0</v>
      </c>
      <c r="M694" s="65">
        <f>SUMIFS(Set!$I$5:$I$619,Set!$S$5:$S$619,"Despesa",Set!$F$5:$F$619,CPagar!$D694,Set!$J$5:$J$619,"Não Pago")</f>
        <v>0</v>
      </c>
      <c r="N694" s="65">
        <f>SUMIFS(Out!$I$5:$I$619,Out!$S$5:$S$619,"Despesa",Out!$F$5:$F$619,CPagar!$D694,Out!$J$5:$J$619,"Não Pago")</f>
        <v>0</v>
      </c>
      <c r="O694" s="65">
        <f>SUMIFS(Nov!$I$5:$I$619,Nov!$S$5:$S$619,"Despesa",Nov!$F$5:$F$619,CPagar!$D694,Nov!$J$5:$J$619,"Não Pago")</f>
        <v>0</v>
      </c>
      <c r="P694" s="65">
        <f>SUMIFS(Dez!$I$5:$I$619,Dez!$S$5:$S$619,"Despesa",Dez!$F$5:$F$619,CPagar!$D694,Dez!$J$5:$J$619,"Não Pago")</f>
        <v>0</v>
      </c>
      <c r="Q694" s="62">
        <f t="shared" si="87"/>
        <v>0</v>
      </c>
    </row>
    <row r="695" spans="3:17" ht="28.5" customHeight="1" thickTop="1" thickBot="1" x14ac:dyDescent="0.25">
      <c r="C695" s="45" t="str">
        <f>'PC Despesas'!U90</f>
        <v>5.7.86</v>
      </c>
      <c r="D695" s="46" t="str">
        <f>VLOOKUP(C695,'PC Despesas'!$U$5:$V$103,2,FALSE)</f>
        <v>-</v>
      </c>
      <c r="E695" s="65">
        <f>SUMIFS(Jan!$I$5:$I$619,Jan!$S$5:$S$619,"Despesa",Jan!$F$5:$F$619,CPagar!$D695,Jan!$J$5:$J$619,"Não Pago")</f>
        <v>0</v>
      </c>
      <c r="F695" s="65">
        <f>SUMIFS(Fev!$I$5:$I$619,Fev!$S$5:$S$619,"Despesa",Fev!$F$5:$F$619,CPagar!$D695,Fev!$J$5:$J$619,"Não Pago")</f>
        <v>0</v>
      </c>
      <c r="G695" s="65">
        <f>SUMIFS(Mar!$I$5:$I$619,Mar!$S$5:$S$619,"Despesa",Mar!$F$5:$F$619,CPagar!$D695,Mar!$J$5:$J$619,"Não Pago")</f>
        <v>0</v>
      </c>
      <c r="H695" s="65">
        <f>SUMIFS(Abr!$I$5:$I$619,Abr!$S$5:$S$619,"Despesa",Abr!$F$5:$F$619,CPagar!$D695,Abr!$J$5:$J$619,"Não Pago")</f>
        <v>0</v>
      </c>
      <c r="I695" s="65">
        <f>SUMIFS(Mai!$I$5:$I$619,Mai!$S$5:$S$619,"Despesa",Mai!$F$5:$F$619,CPagar!$D695,Mai!$J$5:$J$619,"Não Pago")</f>
        <v>0</v>
      </c>
      <c r="J695" s="65">
        <f>SUMIFS(Jun!$I$5:$I$619,Jun!$S$5:$S$619,"Despesa",Jun!$F$5:$F$619,CPagar!$D695,Jun!$J$5:$J$619,"Não Pago")</f>
        <v>0</v>
      </c>
      <c r="K695" s="65">
        <f>SUMIFS(Jul!$I$5:$I$619,Jul!$S$5:$S$619,"Despesa",Jul!$F$5:$F$619,CPagar!$D695,Jul!$J$5:$J$619,"Não Pago")</f>
        <v>0</v>
      </c>
      <c r="L695" s="65">
        <f>SUMIFS(Ago!$I$5:$I$619,Ago!$S$5:$S$619,"Despesa",Ago!$F$5:$F$619,CPagar!$D695,Ago!$J$5:$J$619,"Não Pago")</f>
        <v>0</v>
      </c>
      <c r="M695" s="65">
        <f>SUMIFS(Set!$I$5:$I$619,Set!$S$5:$S$619,"Despesa",Set!$F$5:$F$619,CPagar!$D695,Set!$J$5:$J$619,"Não Pago")</f>
        <v>0</v>
      </c>
      <c r="N695" s="65">
        <f>SUMIFS(Out!$I$5:$I$619,Out!$S$5:$S$619,"Despesa",Out!$F$5:$F$619,CPagar!$D695,Out!$J$5:$J$619,"Não Pago")</f>
        <v>0</v>
      </c>
      <c r="O695" s="65">
        <f>SUMIFS(Nov!$I$5:$I$619,Nov!$S$5:$S$619,"Despesa",Nov!$F$5:$F$619,CPagar!$D695,Nov!$J$5:$J$619,"Não Pago")</f>
        <v>0</v>
      </c>
      <c r="P695" s="65">
        <f>SUMIFS(Dez!$I$5:$I$619,Dez!$S$5:$S$619,"Despesa",Dez!$F$5:$F$619,CPagar!$D695,Dez!$J$5:$J$619,"Não Pago")</f>
        <v>0</v>
      </c>
      <c r="Q695" s="62">
        <f t="shared" si="87"/>
        <v>0</v>
      </c>
    </row>
    <row r="696" spans="3:17" ht="28.5" customHeight="1" thickTop="1" thickBot="1" x14ac:dyDescent="0.25">
      <c r="C696" s="45" t="str">
        <f>'PC Despesas'!U91</f>
        <v>5.7.87</v>
      </c>
      <c r="D696" s="46" t="str">
        <f>VLOOKUP(C696,'PC Despesas'!$U$5:$V$103,2,FALSE)</f>
        <v>-</v>
      </c>
      <c r="E696" s="65">
        <f>SUMIFS(Jan!$I$5:$I$619,Jan!$S$5:$S$619,"Despesa",Jan!$F$5:$F$619,CPagar!$D696,Jan!$J$5:$J$619,"Não Pago")</f>
        <v>0</v>
      </c>
      <c r="F696" s="65">
        <f>SUMIFS(Fev!$I$5:$I$619,Fev!$S$5:$S$619,"Despesa",Fev!$F$5:$F$619,CPagar!$D696,Fev!$J$5:$J$619,"Não Pago")</f>
        <v>0</v>
      </c>
      <c r="G696" s="65">
        <f>SUMIFS(Mar!$I$5:$I$619,Mar!$S$5:$S$619,"Despesa",Mar!$F$5:$F$619,CPagar!$D696,Mar!$J$5:$J$619,"Não Pago")</f>
        <v>0</v>
      </c>
      <c r="H696" s="65">
        <f>SUMIFS(Abr!$I$5:$I$619,Abr!$S$5:$S$619,"Despesa",Abr!$F$5:$F$619,CPagar!$D696,Abr!$J$5:$J$619,"Não Pago")</f>
        <v>0</v>
      </c>
      <c r="I696" s="65">
        <f>SUMIFS(Mai!$I$5:$I$619,Mai!$S$5:$S$619,"Despesa",Mai!$F$5:$F$619,CPagar!$D696,Mai!$J$5:$J$619,"Não Pago")</f>
        <v>0</v>
      </c>
      <c r="J696" s="65">
        <f>SUMIFS(Jun!$I$5:$I$619,Jun!$S$5:$S$619,"Despesa",Jun!$F$5:$F$619,CPagar!$D696,Jun!$J$5:$J$619,"Não Pago")</f>
        <v>0</v>
      </c>
      <c r="K696" s="65">
        <f>SUMIFS(Jul!$I$5:$I$619,Jul!$S$5:$S$619,"Despesa",Jul!$F$5:$F$619,CPagar!$D696,Jul!$J$5:$J$619,"Não Pago")</f>
        <v>0</v>
      </c>
      <c r="L696" s="65">
        <f>SUMIFS(Ago!$I$5:$I$619,Ago!$S$5:$S$619,"Despesa",Ago!$F$5:$F$619,CPagar!$D696,Ago!$J$5:$J$619,"Não Pago")</f>
        <v>0</v>
      </c>
      <c r="M696" s="65">
        <f>SUMIFS(Set!$I$5:$I$619,Set!$S$5:$S$619,"Despesa",Set!$F$5:$F$619,CPagar!$D696,Set!$J$5:$J$619,"Não Pago")</f>
        <v>0</v>
      </c>
      <c r="N696" s="65">
        <f>SUMIFS(Out!$I$5:$I$619,Out!$S$5:$S$619,"Despesa",Out!$F$5:$F$619,CPagar!$D696,Out!$J$5:$J$619,"Não Pago")</f>
        <v>0</v>
      </c>
      <c r="O696" s="65">
        <f>SUMIFS(Nov!$I$5:$I$619,Nov!$S$5:$S$619,"Despesa",Nov!$F$5:$F$619,CPagar!$D696,Nov!$J$5:$J$619,"Não Pago")</f>
        <v>0</v>
      </c>
      <c r="P696" s="65">
        <f>SUMIFS(Dez!$I$5:$I$619,Dez!$S$5:$S$619,"Despesa",Dez!$F$5:$F$619,CPagar!$D696,Dez!$J$5:$J$619,"Não Pago")</f>
        <v>0</v>
      </c>
      <c r="Q696" s="62">
        <f t="shared" si="87"/>
        <v>0</v>
      </c>
    </row>
    <row r="697" spans="3:17" ht="28.5" customHeight="1" thickTop="1" thickBot="1" x14ac:dyDescent="0.25">
      <c r="C697" s="45" t="str">
        <f>'PC Despesas'!U92</f>
        <v>5.7.88</v>
      </c>
      <c r="D697" s="46" t="str">
        <f>VLOOKUP(C697,'PC Despesas'!$U$5:$V$103,2,FALSE)</f>
        <v>-</v>
      </c>
      <c r="E697" s="65">
        <f>SUMIFS(Jan!$I$5:$I$619,Jan!$S$5:$S$619,"Despesa",Jan!$F$5:$F$619,CPagar!$D697,Jan!$J$5:$J$619,"Não Pago")</f>
        <v>0</v>
      </c>
      <c r="F697" s="65">
        <f>SUMIFS(Fev!$I$5:$I$619,Fev!$S$5:$S$619,"Despesa",Fev!$F$5:$F$619,CPagar!$D697,Fev!$J$5:$J$619,"Não Pago")</f>
        <v>0</v>
      </c>
      <c r="G697" s="65">
        <f>SUMIFS(Mar!$I$5:$I$619,Mar!$S$5:$S$619,"Despesa",Mar!$F$5:$F$619,CPagar!$D697,Mar!$J$5:$J$619,"Não Pago")</f>
        <v>0</v>
      </c>
      <c r="H697" s="65">
        <f>SUMIFS(Abr!$I$5:$I$619,Abr!$S$5:$S$619,"Despesa",Abr!$F$5:$F$619,CPagar!$D697,Abr!$J$5:$J$619,"Não Pago")</f>
        <v>0</v>
      </c>
      <c r="I697" s="65">
        <f>SUMIFS(Mai!$I$5:$I$619,Mai!$S$5:$S$619,"Despesa",Mai!$F$5:$F$619,CPagar!$D697,Mai!$J$5:$J$619,"Não Pago")</f>
        <v>0</v>
      </c>
      <c r="J697" s="65">
        <f>SUMIFS(Jun!$I$5:$I$619,Jun!$S$5:$S$619,"Despesa",Jun!$F$5:$F$619,CPagar!$D697,Jun!$J$5:$J$619,"Não Pago")</f>
        <v>0</v>
      </c>
      <c r="K697" s="65">
        <f>SUMIFS(Jul!$I$5:$I$619,Jul!$S$5:$S$619,"Despesa",Jul!$F$5:$F$619,CPagar!$D697,Jul!$J$5:$J$619,"Não Pago")</f>
        <v>0</v>
      </c>
      <c r="L697" s="65">
        <f>SUMIFS(Ago!$I$5:$I$619,Ago!$S$5:$S$619,"Despesa",Ago!$F$5:$F$619,CPagar!$D697,Ago!$J$5:$J$619,"Não Pago")</f>
        <v>0</v>
      </c>
      <c r="M697" s="65">
        <f>SUMIFS(Set!$I$5:$I$619,Set!$S$5:$S$619,"Despesa",Set!$F$5:$F$619,CPagar!$D697,Set!$J$5:$J$619,"Não Pago")</f>
        <v>0</v>
      </c>
      <c r="N697" s="65">
        <f>SUMIFS(Out!$I$5:$I$619,Out!$S$5:$S$619,"Despesa",Out!$F$5:$F$619,CPagar!$D697,Out!$J$5:$J$619,"Não Pago")</f>
        <v>0</v>
      </c>
      <c r="O697" s="65">
        <f>SUMIFS(Nov!$I$5:$I$619,Nov!$S$5:$S$619,"Despesa",Nov!$F$5:$F$619,CPagar!$D697,Nov!$J$5:$J$619,"Não Pago")</f>
        <v>0</v>
      </c>
      <c r="P697" s="65">
        <f>SUMIFS(Dez!$I$5:$I$619,Dez!$S$5:$S$619,"Despesa",Dez!$F$5:$F$619,CPagar!$D697,Dez!$J$5:$J$619,"Não Pago")</f>
        <v>0</v>
      </c>
      <c r="Q697" s="62">
        <f t="shared" si="87"/>
        <v>0</v>
      </c>
    </row>
    <row r="698" spans="3:17" ht="28.5" customHeight="1" thickTop="1" thickBot="1" x14ac:dyDescent="0.25">
      <c r="C698" s="45" t="str">
        <f>'PC Despesas'!U93</f>
        <v>5.7.89</v>
      </c>
      <c r="D698" s="46" t="str">
        <f>VLOOKUP(C698,'PC Despesas'!$U$5:$V$103,2,FALSE)</f>
        <v>-</v>
      </c>
      <c r="E698" s="65">
        <f>SUMIFS(Jan!$I$5:$I$619,Jan!$S$5:$S$619,"Despesa",Jan!$F$5:$F$619,CPagar!$D698,Jan!$J$5:$J$619,"Não Pago")</f>
        <v>0</v>
      </c>
      <c r="F698" s="65">
        <f>SUMIFS(Fev!$I$5:$I$619,Fev!$S$5:$S$619,"Despesa",Fev!$F$5:$F$619,CPagar!$D698,Fev!$J$5:$J$619,"Não Pago")</f>
        <v>0</v>
      </c>
      <c r="G698" s="65">
        <f>SUMIFS(Mar!$I$5:$I$619,Mar!$S$5:$S$619,"Despesa",Mar!$F$5:$F$619,CPagar!$D698,Mar!$J$5:$J$619,"Não Pago")</f>
        <v>0</v>
      </c>
      <c r="H698" s="65">
        <f>SUMIFS(Abr!$I$5:$I$619,Abr!$S$5:$S$619,"Despesa",Abr!$F$5:$F$619,CPagar!$D698,Abr!$J$5:$J$619,"Não Pago")</f>
        <v>0</v>
      </c>
      <c r="I698" s="65">
        <f>SUMIFS(Mai!$I$5:$I$619,Mai!$S$5:$S$619,"Despesa",Mai!$F$5:$F$619,CPagar!$D698,Mai!$J$5:$J$619,"Não Pago")</f>
        <v>0</v>
      </c>
      <c r="J698" s="65">
        <f>SUMIFS(Jun!$I$5:$I$619,Jun!$S$5:$S$619,"Despesa",Jun!$F$5:$F$619,CPagar!$D698,Jun!$J$5:$J$619,"Não Pago")</f>
        <v>0</v>
      </c>
      <c r="K698" s="65">
        <f>SUMIFS(Jul!$I$5:$I$619,Jul!$S$5:$S$619,"Despesa",Jul!$F$5:$F$619,CPagar!$D698,Jul!$J$5:$J$619,"Não Pago")</f>
        <v>0</v>
      </c>
      <c r="L698" s="65">
        <f>SUMIFS(Ago!$I$5:$I$619,Ago!$S$5:$S$619,"Despesa",Ago!$F$5:$F$619,CPagar!$D698,Ago!$J$5:$J$619,"Não Pago")</f>
        <v>0</v>
      </c>
      <c r="M698" s="65">
        <f>SUMIFS(Set!$I$5:$I$619,Set!$S$5:$S$619,"Despesa",Set!$F$5:$F$619,CPagar!$D698,Set!$J$5:$J$619,"Não Pago")</f>
        <v>0</v>
      </c>
      <c r="N698" s="65">
        <f>SUMIFS(Out!$I$5:$I$619,Out!$S$5:$S$619,"Despesa",Out!$F$5:$F$619,CPagar!$D698,Out!$J$5:$J$619,"Não Pago")</f>
        <v>0</v>
      </c>
      <c r="O698" s="65">
        <f>SUMIFS(Nov!$I$5:$I$619,Nov!$S$5:$S$619,"Despesa",Nov!$F$5:$F$619,CPagar!$D698,Nov!$J$5:$J$619,"Não Pago")</f>
        <v>0</v>
      </c>
      <c r="P698" s="65">
        <f>SUMIFS(Dez!$I$5:$I$619,Dez!$S$5:$S$619,"Despesa",Dez!$F$5:$F$619,CPagar!$D698,Dez!$J$5:$J$619,"Não Pago")</f>
        <v>0</v>
      </c>
      <c r="Q698" s="62">
        <f t="shared" si="87"/>
        <v>0</v>
      </c>
    </row>
    <row r="699" spans="3:17" ht="28.5" customHeight="1" thickTop="1" thickBot="1" x14ac:dyDescent="0.25">
      <c r="C699" s="45" t="str">
        <f>'PC Despesas'!U94</f>
        <v>5.7.90</v>
      </c>
      <c r="D699" s="46" t="str">
        <f>VLOOKUP(C699,'PC Despesas'!$U$5:$V$103,2,FALSE)</f>
        <v>-</v>
      </c>
      <c r="E699" s="65">
        <f>SUMIFS(Jan!$I$5:$I$619,Jan!$S$5:$S$619,"Despesa",Jan!$F$5:$F$619,CPagar!$D699,Jan!$J$5:$J$619,"Não Pago")</f>
        <v>0</v>
      </c>
      <c r="F699" s="65">
        <f>SUMIFS(Fev!$I$5:$I$619,Fev!$S$5:$S$619,"Despesa",Fev!$F$5:$F$619,CPagar!$D699,Fev!$J$5:$J$619,"Não Pago")</f>
        <v>0</v>
      </c>
      <c r="G699" s="65">
        <f>SUMIFS(Mar!$I$5:$I$619,Mar!$S$5:$S$619,"Despesa",Mar!$F$5:$F$619,CPagar!$D699,Mar!$J$5:$J$619,"Não Pago")</f>
        <v>0</v>
      </c>
      <c r="H699" s="65">
        <f>SUMIFS(Abr!$I$5:$I$619,Abr!$S$5:$S$619,"Despesa",Abr!$F$5:$F$619,CPagar!$D699,Abr!$J$5:$J$619,"Não Pago")</f>
        <v>0</v>
      </c>
      <c r="I699" s="65">
        <f>SUMIFS(Mai!$I$5:$I$619,Mai!$S$5:$S$619,"Despesa",Mai!$F$5:$F$619,CPagar!$D699,Mai!$J$5:$J$619,"Não Pago")</f>
        <v>0</v>
      </c>
      <c r="J699" s="65">
        <f>SUMIFS(Jun!$I$5:$I$619,Jun!$S$5:$S$619,"Despesa",Jun!$F$5:$F$619,CPagar!$D699,Jun!$J$5:$J$619,"Não Pago")</f>
        <v>0</v>
      </c>
      <c r="K699" s="65">
        <f>SUMIFS(Jul!$I$5:$I$619,Jul!$S$5:$S$619,"Despesa",Jul!$F$5:$F$619,CPagar!$D699,Jul!$J$5:$J$619,"Não Pago")</f>
        <v>0</v>
      </c>
      <c r="L699" s="65">
        <f>SUMIFS(Ago!$I$5:$I$619,Ago!$S$5:$S$619,"Despesa",Ago!$F$5:$F$619,CPagar!$D699,Ago!$J$5:$J$619,"Não Pago")</f>
        <v>0</v>
      </c>
      <c r="M699" s="65">
        <f>SUMIFS(Set!$I$5:$I$619,Set!$S$5:$S$619,"Despesa",Set!$F$5:$F$619,CPagar!$D699,Set!$J$5:$J$619,"Não Pago")</f>
        <v>0</v>
      </c>
      <c r="N699" s="65">
        <f>SUMIFS(Out!$I$5:$I$619,Out!$S$5:$S$619,"Despesa",Out!$F$5:$F$619,CPagar!$D699,Out!$J$5:$J$619,"Não Pago")</f>
        <v>0</v>
      </c>
      <c r="O699" s="65">
        <f>SUMIFS(Nov!$I$5:$I$619,Nov!$S$5:$S$619,"Despesa",Nov!$F$5:$F$619,CPagar!$D699,Nov!$J$5:$J$619,"Não Pago")</f>
        <v>0</v>
      </c>
      <c r="P699" s="65">
        <f>SUMIFS(Dez!$I$5:$I$619,Dez!$S$5:$S$619,"Despesa",Dez!$F$5:$F$619,CPagar!$D699,Dez!$J$5:$J$619,"Não Pago")</f>
        <v>0</v>
      </c>
      <c r="Q699" s="62">
        <f t="shared" si="87"/>
        <v>0</v>
      </c>
    </row>
    <row r="700" spans="3:17" ht="28.5" customHeight="1" thickTop="1" thickBot="1" x14ac:dyDescent="0.25">
      <c r="C700" s="45" t="str">
        <f>'PC Despesas'!U95</f>
        <v>5.7.91</v>
      </c>
      <c r="D700" s="46" t="str">
        <f>VLOOKUP(C700,'PC Despesas'!$U$5:$V$103,2,FALSE)</f>
        <v>-</v>
      </c>
      <c r="E700" s="65">
        <f>SUMIFS(Jan!$I$5:$I$619,Jan!$S$5:$S$619,"Despesa",Jan!$F$5:$F$619,CPagar!$D700,Jan!$J$5:$J$619,"Não Pago")</f>
        <v>0</v>
      </c>
      <c r="F700" s="65">
        <f>SUMIFS(Fev!$I$5:$I$619,Fev!$S$5:$S$619,"Despesa",Fev!$F$5:$F$619,CPagar!$D700,Fev!$J$5:$J$619,"Não Pago")</f>
        <v>0</v>
      </c>
      <c r="G700" s="65">
        <f>SUMIFS(Mar!$I$5:$I$619,Mar!$S$5:$S$619,"Despesa",Mar!$F$5:$F$619,CPagar!$D700,Mar!$J$5:$J$619,"Não Pago")</f>
        <v>0</v>
      </c>
      <c r="H700" s="65">
        <f>SUMIFS(Abr!$I$5:$I$619,Abr!$S$5:$S$619,"Despesa",Abr!$F$5:$F$619,CPagar!$D700,Abr!$J$5:$J$619,"Não Pago")</f>
        <v>0</v>
      </c>
      <c r="I700" s="65">
        <f>SUMIFS(Mai!$I$5:$I$619,Mai!$S$5:$S$619,"Despesa",Mai!$F$5:$F$619,CPagar!$D700,Mai!$J$5:$J$619,"Não Pago")</f>
        <v>0</v>
      </c>
      <c r="J700" s="65">
        <f>SUMIFS(Jun!$I$5:$I$619,Jun!$S$5:$S$619,"Despesa",Jun!$F$5:$F$619,CPagar!$D700,Jun!$J$5:$J$619,"Não Pago")</f>
        <v>0</v>
      </c>
      <c r="K700" s="65">
        <f>SUMIFS(Jul!$I$5:$I$619,Jul!$S$5:$S$619,"Despesa",Jul!$F$5:$F$619,CPagar!$D700,Jul!$J$5:$J$619,"Não Pago")</f>
        <v>0</v>
      </c>
      <c r="L700" s="65">
        <f>SUMIFS(Ago!$I$5:$I$619,Ago!$S$5:$S$619,"Despesa",Ago!$F$5:$F$619,CPagar!$D700,Ago!$J$5:$J$619,"Não Pago")</f>
        <v>0</v>
      </c>
      <c r="M700" s="65">
        <f>SUMIFS(Set!$I$5:$I$619,Set!$S$5:$S$619,"Despesa",Set!$F$5:$F$619,CPagar!$D700,Set!$J$5:$J$619,"Não Pago")</f>
        <v>0</v>
      </c>
      <c r="N700" s="65">
        <f>SUMIFS(Out!$I$5:$I$619,Out!$S$5:$S$619,"Despesa",Out!$F$5:$F$619,CPagar!$D700,Out!$J$5:$J$619,"Não Pago")</f>
        <v>0</v>
      </c>
      <c r="O700" s="65">
        <f>SUMIFS(Nov!$I$5:$I$619,Nov!$S$5:$S$619,"Despesa",Nov!$F$5:$F$619,CPagar!$D700,Nov!$J$5:$J$619,"Não Pago")</f>
        <v>0</v>
      </c>
      <c r="P700" s="65">
        <f>SUMIFS(Dez!$I$5:$I$619,Dez!$S$5:$S$619,"Despesa",Dez!$F$5:$F$619,CPagar!$D700,Dez!$J$5:$J$619,"Não Pago")</f>
        <v>0</v>
      </c>
      <c r="Q700" s="62">
        <f t="shared" si="87"/>
        <v>0</v>
      </c>
    </row>
    <row r="701" spans="3:17" ht="28.5" customHeight="1" thickTop="1" thickBot="1" x14ac:dyDescent="0.25">
      <c r="C701" s="45" t="str">
        <f>'PC Despesas'!U96</f>
        <v>5.7.92</v>
      </c>
      <c r="D701" s="46" t="str">
        <f>VLOOKUP(C701,'PC Despesas'!$U$5:$V$103,2,FALSE)</f>
        <v>-</v>
      </c>
      <c r="E701" s="65">
        <f>SUMIFS(Jan!$I$5:$I$619,Jan!$S$5:$S$619,"Despesa",Jan!$F$5:$F$619,CPagar!$D701,Jan!$J$5:$J$619,"Não Pago")</f>
        <v>0</v>
      </c>
      <c r="F701" s="65">
        <f>SUMIFS(Fev!$I$5:$I$619,Fev!$S$5:$S$619,"Despesa",Fev!$F$5:$F$619,CPagar!$D701,Fev!$J$5:$J$619,"Não Pago")</f>
        <v>0</v>
      </c>
      <c r="G701" s="65">
        <f>SUMIFS(Mar!$I$5:$I$619,Mar!$S$5:$S$619,"Despesa",Mar!$F$5:$F$619,CPagar!$D701,Mar!$J$5:$J$619,"Não Pago")</f>
        <v>0</v>
      </c>
      <c r="H701" s="65">
        <f>SUMIFS(Abr!$I$5:$I$619,Abr!$S$5:$S$619,"Despesa",Abr!$F$5:$F$619,CPagar!$D701,Abr!$J$5:$J$619,"Não Pago")</f>
        <v>0</v>
      </c>
      <c r="I701" s="65">
        <f>SUMIFS(Mai!$I$5:$I$619,Mai!$S$5:$S$619,"Despesa",Mai!$F$5:$F$619,CPagar!$D701,Mai!$J$5:$J$619,"Não Pago")</f>
        <v>0</v>
      </c>
      <c r="J701" s="65">
        <f>SUMIFS(Jun!$I$5:$I$619,Jun!$S$5:$S$619,"Despesa",Jun!$F$5:$F$619,CPagar!$D701,Jun!$J$5:$J$619,"Não Pago")</f>
        <v>0</v>
      </c>
      <c r="K701" s="65">
        <f>SUMIFS(Jul!$I$5:$I$619,Jul!$S$5:$S$619,"Despesa",Jul!$F$5:$F$619,CPagar!$D701,Jul!$J$5:$J$619,"Não Pago")</f>
        <v>0</v>
      </c>
      <c r="L701" s="65">
        <f>SUMIFS(Ago!$I$5:$I$619,Ago!$S$5:$S$619,"Despesa",Ago!$F$5:$F$619,CPagar!$D701,Ago!$J$5:$J$619,"Não Pago")</f>
        <v>0</v>
      </c>
      <c r="M701" s="65">
        <f>SUMIFS(Set!$I$5:$I$619,Set!$S$5:$S$619,"Despesa",Set!$F$5:$F$619,CPagar!$D701,Set!$J$5:$J$619,"Não Pago")</f>
        <v>0</v>
      </c>
      <c r="N701" s="65">
        <f>SUMIFS(Out!$I$5:$I$619,Out!$S$5:$S$619,"Despesa",Out!$F$5:$F$619,CPagar!$D701,Out!$J$5:$J$619,"Não Pago")</f>
        <v>0</v>
      </c>
      <c r="O701" s="65">
        <f>SUMIFS(Nov!$I$5:$I$619,Nov!$S$5:$S$619,"Despesa",Nov!$F$5:$F$619,CPagar!$D701,Nov!$J$5:$J$619,"Não Pago")</f>
        <v>0</v>
      </c>
      <c r="P701" s="65">
        <f>SUMIFS(Dez!$I$5:$I$619,Dez!$S$5:$S$619,"Despesa",Dez!$F$5:$F$619,CPagar!$D701,Dez!$J$5:$J$619,"Não Pago")</f>
        <v>0</v>
      </c>
      <c r="Q701" s="62">
        <f t="shared" si="87"/>
        <v>0</v>
      </c>
    </row>
    <row r="702" spans="3:17" ht="28.5" customHeight="1" thickTop="1" thickBot="1" x14ac:dyDescent="0.25">
      <c r="C702" s="45" t="str">
        <f>'PC Despesas'!U97</f>
        <v>5.7.93</v>
      </c>
      <c r="D702" s="46" t="str">
        <f>VLOOKUP(C702,'PC Despesas'!$U$5:$V$103,2,FALSE)</f>
        <v>-</v>
      </c>
      <c r="E702" s="65">
        <f>SUMIFS(Jan!$I$5:$I$619,Jan!$S$5:$S$619,"Despesa",Jan!$F$5:$F$619,CPagar!$D702,Jan!$J$5:$J$619,"Não Pago")</f>
        <v>0</v>
      </c>
      <c r="F702" s="65">
        <f>SUMIFS(Fev!$I$5:$I$619,Fev!$S$5:$S$619,"Despesa",Fev!$F$5:$F$619,CPagar!$D702,Fev!$J$5:$J$619,"Não Pago")</f>
        <v>0</v>
      </c>
      <c r="G702" s="65">
        <f>SUMIFS(Mar!$I$5:$I$619,Mar!$S$5:$S$619,"Despesa",Mar!$F$5:$F$619,CPagar!$D702,Mar!$J$5:$J$619,"Não Pago")</f>
        <v>0</v>
      </c>
      <c r="H702" s="65">
        <f>SUMIFS(Abr!$I$5:$I$619,Abr!$S$5:$S$619,"Despesa",Abr!$F$5:$F$619,CPagar!$D702,Abr!$J$5:$J$619,"Não Pago")</f>
        <v>0</v>
      </c>
      <c r="I702" s="65">
        <f>SUMIFS(Mai!$I$5:$I$619,Mai!$S$5:$S$619,"Despesa",Mai!$F$5:$F$619,CPagar!$D702,Mai!$J$5:$J$619,"Não Pago")</f>
        <v>0</v>
      </c>
      <c r="J702" s="65">
        <f>SUMIFS(Jun!$I$5:$I$619,Jun!$S$5:$S$619,"Despesa",Jun!$F$5:$F$619,CPagar!$D702,Jun!$J$5:$J$619,"Não Pago")</f>
        <v>0</v>
      </c>
      <c r="K702" s="65">
        <f>SUMIFS(Jul!$I$5:$I$619,Jul!$S$5:$S$619,"Despesa",Jul!$F$5:$F$619,CPagar!$D702,Jul!$J$5:$J$619,"Não Pago")</f>
        <v>0</v>
      </c>
      <c r="L702" s="65">
        <f>SUMIFS(Ago!$I$5:$I$619,Ago!$S$5:$S$619,"Despesa",Ago!$F$5:$F$619,CPagar!$D702,Ago!$J$5:$J$619,"Não Pago")</f>
        <v>0</v>
      </c>
      <c r="M702" s="65">
        <f>SUMIFS(Set!$I$5:$I$619,Set!$S$5:$S$619,"Despesa",Set!$F$5:$F$619,CPagar!$D702,Set!$J$5:$J$619,"Não Pago")</f>
        <v>0</v>
      </c>
      <c r="N702" s="65">
        <f>SUMIFS(Out!$I$5:$I$619,Out!$S$5:$S$619,"Despesa",Out!$F$5:$F$619,CPagar!$D702,Out!$J$5:$J$619,"Não Pago")</f>
        <v>0</v>
      </c>
      <c r="O702" s="65">
        <f>SUMIFS(Nov!$I$5:$I$619,Nov!$S$5:$S$619,"Despesa",Nov!$F$5:$F$619,CPagar!$D702,Nov!$J$5:$J$619,"Não Pago")</f>
        <v>0</v>
      </c>
      <c r="P702" s="65">
        <f>SUMIFS(Dez!$I$5:$I$619,Dez!$S$5:$S$619,"Despesa",Dez!$F$5:$F$619,CPagar!$D702,Dez!$J$5:$J$619,"Não Pago")</f>
        <v>0</v>
      </c>
      <c r="Q702" s="62">
        <f t="shared" si="87"/>
        <v>0</v>
      </c>
    </row>
    <row r="703" spans="3:17" ht="28.5" customHeight="1" thickTop="1" thickBot="1" x14ac:dyDescent="0.25">
      <c r="C703" s="45" t="str">
        <f>'PC Despesas'!U98</f>
        <v>5.7.94</v>
      </c>
      <c r="D703" s="46" t="str">
        <f>VLOOKUP(C703,'PC Despesas'!$U$5:$V$103,2,FALSE)</f>
        <v>-</v>
      </c>
      <c r="E703" s="65">
        <f>SUMIFS(Jan!$I$5:$I$619,Jan!$S$5:$S$619,"Despesa",Jan!$F$5:$F$619,CPagar!$D703,Jan!$J$5:$J$619,"Não Pago")</f>
        <v>0</v>
      </c>
      <c r="F703" s="65">
        <f>SUMIFS(Fev!$I$5:$I$619,Fev!$S$5:$S$619,"Despesa",Fev!$F$5:$F$619,CPagar!$D703,Fev!$J$5:$J$619,"Não Pago")</f>
        <v>0</v>
      </c>
      <c r="G703" s="65">
        <f>SUMIFS(Mar!$I$5:$I$619,Mar!$S$5:$S$619,"Despesa",Mar!$F$5:$F$619,CPagar!$D703,Mar!$J$5:$J$619,"Não Pago")</f>
        <v>0</v>
      </c>
      <c r="H703" s="65">
        <f>SUMIFS(Abr!$I$5:$I$619,Abr!$S$5:$S$619,"Despesa",Abr!$F$5:$F$619,CPagar!$D703,Abr!$J$5:$J$619,"Não Pago")</f>
        <v>0</v>
      </c>
      <c r="I703" s="65">
        <f>SUMIFS(Mai!$I$5:$I$619,Mai!$S$5:$S$619,"Despesa",Mai!$F$5:$F$619,CPagar!$D703,Mai!$J$5:$J$619,"Não Pago")</f>
        <v>0</v>
      </c>
      <c r="J703" s="65">
        <f>SUMIFS(Jun!$I$5:$I$619,Jun!$S$5:$S$619,"Despesa",Jun!$F$5:$F$619,CPagar!$D703,Jun!$J$5:$J$619,"Não Pago")</f>
        <v>0</v>
      </c>
      <c r="K703" s="65">
        <f>SUMIFS(Jul!$I$5:$I$619,Jul!$S$5:$S$619,"Despesa",Jul!$F$5:$F$619,CPagar!$D703,Jul!$J$5:$J$619,"Não Pago")</f>
        <v>0</v>
      </c>
      <c r="L703" s="65">
        <f>SUMIFS(Ago!$I$5:$I$619,Ago!$S$5:$S$619,"Despesa",Ago!$F$5:$F$619,CPagar!$D703,Ago!$J$5:$J$619,"Não Pago")</f>
        <v>0</v>
      </c>
      <c r="M703" s="65">
        <f>SUMIFS(Set!$I$5:$I$619,Set!$S$5:$S$619,"Despesa",Set!$F$5:$F$619,CPagar!$D703,Set!$J$5:$J$619,"Não Pago")</f>
        <v>0</v>
      </c>
      <c r="N703" s="65">
        <f>SUMIFS(Out!$I$5:$I$619,Out!$S$5:$S$619,"Despesa",Out!$F$5:$F$619,CPagar!$D703,Out!$J$5:$J$619,"Não Pago")</f>
        <v>0</v>
      </c>
      <c r="O703" s="65">
        <f>SUMIFS(Nov!$I$5:$I$619,Nov!$S$5:$S$619,"Despesa",Nov!$F$5:$F$619,CPagar!$D703,Nov!$J$5:$J$619,"Não Pago")</f>
        <v>0</v>
      </c>
      <c r="P703" s="65">
        <f>SUMIFS(Dez!$I$5:$I$619,Dez!$S$5:$S$619,"Despesa",Dez!$F$5:$F$619,CPagar!$D703,Dez!$J$5:$J$619,"Não Pago")</f>
        <v>0</v>
      </c>
      <c r="Q703" s="62">
        <f t="shared" si="87"/>
        <v>0</v>
      </c>
    </row>
    <row r="704" spans="3:17" ht="28.5" customHeight="1" thickTop="1" thickBot="1" x14ac:dyDescent="0.25">
      <c r="C704" s="45" t="str">
        <f>'PC Despesas'!U99</f>
        <v>5.7.95</v>
      </c>
      <c r="D704" s="46" t="str">
        <f>VLOOKUP(C704,'PC Despesas'!$U$5:$V$103,2,FALSE)</f>
        <v>-</v>
      </c>
      <c r="E704" s="65">
        <f>SUMIFS(Jan!$I$5:$I$619,Jan!$S$5:$S$619,"Despesa",Jan!$F$5:$F$619,CPagar!$D704,Jan!$J$5:$J$619,"Não Pago")</f>
        <v>0</v>
      </c>
      <c r="F704" s="65">
        <f>SUMIFS(Fev!$I$5:$I$619,Fev!$S$5:$S$619,"Despesa",Fev!$F$5:$F$619,CPagar!$D704,Fev!$J$5:$J$619,"Não Pago")</f>
        <v>0</v>
      </c>
      <c r="G704" s="65">
        <f>SUMIFS(Mar!$I$5:$I$619,Mar!$S$5:$S$619,"Despesa",Mar!$F$5:$F$619,CPagar!$D704,Mar!$J$5:$J$619,"Não Pago")</f>
        <v>0</v>
      </c>
      <c r="H704" s="65">
        <f>SUMIFS(Abr!$I$5:$I$619,Abr!$S$5:$S$619,"Despesa",Abr!$F$5:$F$619,CPagar!$D704,Abr!$J$5:$J$619,"Não Pago")</f>
        <v>0</v>
      </c>
      <c r="I704" s="65">
        <f>SUMIFS(Mai!$I$5:$I$619,Mai!$S$5:$S$619,"Despesa",Mai!$F$5:$F$619,CPagar!$D704,Mai!$J$5:$J$619,"Não Pago")</f>
        <v>0</v>
      </c>
      <c r="J704" s="65">
        <f>SUMIFS(Jun!$I$5:$I$619,Jun!$S$5:$S$619,"Despesa",Jun!$F$5:$F$619,CPagar!$D704,Jun!$J$5:$J$619,"Não Pago")</f>
        <v>0</v>
      </c>
      <c r="K704" s="65">
        <f>SUMIFS(Jul!$I$5:$I$619,Jul!$S$5:$S$619,"Despesa",Jul!$F$5:$F$619,CPagar!$D704,Jul!$J$5:$J$619,"Não Pago")</f>
        <v>0</v>
      </c>
      <c r="L704" s="65">
        <f>SUMIFS(Ago!$I$5:$I$619,Ago!$S$5:$S$619,"Despesa",Ago!$F$5:$F$619,CPagar!$D704,Ago!$J$5:$J$619,"Não Pago")</f>
        <v>0</v>
      </c>
      <c r="M704" s="65">
        <f>SUMIFS(Set!$I$5:$I$619,Set!$S$5:$S$619,"Despesa",Set!$F$5:$F$619,CPagar!$D704,Set!$J$5:$J$619,"Não Pago")</f>
        <v>0</v>
      </c>
      <c r="N704" s="65">
        <f>SUMIFS(Out!$I$5:$I$619,Out!$S$5:$S$619,"Despesa",Out!$F$5:$F$619,CPagar!$D704,Out!$J$5:$J$619,"Não Pago")</f>
        <v>0</v>
      </c>
      <c r="O704" s="65">
        <f>SUMIFS(Nov!$I$5:$I$619,Nov!$S$5:$S$619,"Despesa",Nov!$F$5:$F$619,CPagar!$D704,Nov!$J$5:$J$619,"Não Pago")</f>
        <v>0</v>
      </c>
      <c r="P704" s="65">
        <f>SUMIFS(Dez!$I$5:$I$619,Dez!$S$5:$S$619,"Despesa",Dez!$F$5:$F$619,CPagar!$D704,Dez!$J$5:$J$619,"Não Pago")</f>
        <v>0</v>
      </c>
      <c r="Q704" s="62">
        <f t="shared" si="87"/>
        <v>0</v>
      </c>
    </row>
    <row r="705" spans="3:17" ht="28.5" customHeight="1" thickTop="1" thickBot="1" x14ac:dyDescent="0.25">
      <c r="C705" s="45" t="str">
        <f>'PC Despesas'!U100</f>
        <v>5.7.96</v>
      </c>
      <c r="D705" s="46" t="str">
        <f>VLOOKUP(C705,'PC Despesas'!$U$5:$V$103,2,FALSE)</f>
        <v>-</v>
      </c>
      <c r="E705" s="65">
        <f>SUMIFS(Jan!$I$5:$I$619,Jan!$S$5:$S$619,"Despesa",Jan!$F$5:$F$619,CPagar!$D705,Jan!$J$5:$J$619,"Não Pago")</f>
        <v>0</v>
      </c>
      <c r="F705" s="65">
        <f>SUMIFS(Fev!$I$5:$I$619,Fev!$S$5:$S$619,"Despesa",Fev!$F$5:$F$619,CPagar!$D705,Fev!$J$5:$J$619,"Não Pago")</f>
        <v>0</v>
      </c>
      <c r="G705" s="65">
        <f>SUMIFS(Mar!$I$5:$I$619,Mar!$S$5:$S$619,"Despesa",Mar!$F$5:$F$619,CPagar!$D705,Mar!$J$5:$J$619,"Não Pago")</f>
        <v>0</v>
      </c>
      <c r="H705" s="65">
        <f>SUMIFS(Abr!$I$5:$I$619,Abr!$S$5:$S$619,"Despesa",Abr!$F$5:$F$619,CPagar!$D705,Abr!$J$5:$J$619,"Não Pago")</f>
        <v>0</v>
      </c>
      <c r="I705" s="65">
        <f>SUMIFS(Mai!$I$5:$I$619,Mai!$S$5:$S$619,"Despesa",Mai!$F$5:$F$619,CPagar!$D705,Mai!$J$5:$J$619,"Não Pago")</f>
        <v>0</v>
      </c>
      <c r="J705" s="65">
        <f>SUMIFS(Jun!$I$5:$I$619,Jun!$S$5:$S$619,"Despesa",Jun!$F$5:$F$619,CPagar!$D705,Jun!$J$5:$J$619,"Não Pago")</f>
        <v>0</v>
      </c>
      <c r="K705" s="65">
        <f>SUMIFS(Jul!$I$5:$I$619,Jul!$S$5:$S$619,"Despesa",Jul!$F$5:$F$619,CPagar!$D705,Jul!$J$5:$J$619,"Não Pago")</f>
        <v>0</v>
      </c>
      <c r="L705" s="65">
        <f>SUMIFS(Ago!$I$5:$I$619,Ago!$S$5:$S$619,"Despesa",Ago!$F$5:$F$619,CPagar!$D705,Ago!$J$5:$J$619,"Não Pago")</f>
        <v>0</v>
      </c>
      <c r="M705" s="65">
        <f>SUMIFS(Set!$I$5:$I$619,Set!$S$5:$S$619,"Despesa",Set!$F$5:$F$619,CPagar!$D705,Set!$J$5:$J$619,"Não Pago")</f>
        <v>0</v>
      </c>
      <c r="N705" s="65">
        <f>SUMIFS(Out!$I$5:$I$619,Out!$S$5:$S$619,"Despesa",Out!$F$5:$F$619,CPagar!$D705,Out!$J$5:$J$619,"Não Pago")</f>
        <v>0</v>
      </c>
      <c r="O705" s="65">
        <f>SUMIFS(Nov!$I$5:$I$619,Nov!$S$5:$S$619,"Despesa",Nov!$F$5:$F$619,CPagar!$D705,Nov!$J$5:$J$619,"Não Pago")</f>
        <v>0</v>
      </c>
      <c r="P705" s="65">
        <f>SUMIFS(Dez!$I$5:$I$619,Dez!$S$5:$S$619,"Despesa",Dez!$F$5:$F$619,CPagar!$D705,Dez!$J$5:$J$619,"Não Pago")</f>
        <v>0</v>
      </c>
      <c r="Q705" s="62">
        <f t="shared" si="87"/>
        <v>0</v>
      </c>
    </row>
    <row r="706" spans="3:17" ht="28.5" customHeight="1" thickTop="1" thickBot="1" x14ac:dyDescent="0.25">
      <c r="C706" s="45" t="str">
        <f>'PC Despesas'!U101</f>
        <v>5.7.97</v>
      </c>
      <c r="D706" s="46" t="str">
        <f>VLOOKUP(C706,'PC Despesas'!$U$5:$V$103,2,FALSE)</f>
        <v>-</v>
      </c>
      <c r="E706" s="65">
        <f>SUMIFS(Jan!$I$5:$I$619,Jan!$S$5:$S$619,"Despesa",Jan!$F$5:$F$619,CPagar!$D706,Jan!$J$5:$J$619,"Não Pago")</f>
        <v>0</v>
      </c>
      <c r="F706" s="65">
        <f>SUMIFS(Fev!$I$5:$I$619,Fev!$S$5:$S$619,"Despesa",Fev!$F$5:$F$619,CPagar!$D706,Fev!$J$5:$J$619,"Não Pago")</f>
        <v>0</v>
      </c>
      <c r="G706" s="65">
        <f>SUMIFS(Mar!$I$5:$I$619,Mar!$S$5:$S$619,"Despesa",Mar!$F$5:$F$619,CPagar!$D706,Mar!$J$5:$J$619,"Não Pago")</f>
        <v>0</v>
      </c>
      <c r="H706" s="65">
        <f>SUMIFS(Abr!$I$5:$I$619,Abr!$S$5:$S$619,"Despesa",Abr!$F$5:$F$619,CPagar!$D706,Abr!$J$5:$J$619,"Não Pago")</f>
        <v>0</v>
      </c>
      <c r="I706" s="65">
        <f>SUMIFS(Mai!$I$5:$I$619,Mai!$S$5:$S$619,"Despesa",Mai!$F$5:$F$619,CPagar!$D706,Mai!$J$5:$J$619,"Não Pago")</f>
        <v>0</v>
      </c>
      <c r="J706" s="65">
        <f>SUMIFS(Jun!$I$5:$I$619,Jun!$S$5:$S$619,"Despesa",Jun!$F$5:$F$619,CPagar!$D706,Jun!$J$5:$J$619,"Não Pago")</f>
        <v>0</v>
      </c>
      <c r="K706" s="65">
        <f>SUMIFS(Jul!$I$5:$I$619,Jul!$S$5:$S$619,"Despesa",Jul!$F$5:$F$619,CPagar!$D706,Jul!$J$5:$J$619,"Não Pago")</f>
        <v>0</v>
      </c>
      <c r="L706" s="65">
        <f>SUMIFS(Ago!$I$5:$I$619,Ago!$S$5:$S$619,"Despesa",Ago!$F$5:$F$619,CPagar!$D706,Ago!$J$5:$J$619,"Não Pago")</f>
        <v>0</v>
      </c>
      <c r="M706" s="65">
        <f>SUMIFS(Set!$I$5:$I$619,Set!$S$5:$S$619,"Despesa",Set!$F$5:$F$619,CPagar!$D706,Set!$J$5:$J$619,"Não Pago")</f>
        <v>0</v>
      </c>
      <c r="N706" s="65">
        <f>SUMIFS(Out!$I$5:$I$619,Out!$S$5:$S$619,"Despesa",Out!$F$5:$F$619,CPagar!$D706,Out!$J$5:$J$619,"Não Pago")</f>
        <v>0</v>
      </c>
      <c r="O706" s="65">
        <f>SUMIFS(Nov!$I$5:$I$619,Nov!$S$5:$S$619,"Despesa",Nov!$F$5:$F$619,CPagar!$D706,Nov!$J$5:$J$619,"Não Pago")</f>
        <v>0</v>
      </c>
      <c r="P706" s="65">
        <f>SUMIFS(Dez!$I$5:$I$619,Dez!$S$5:$S$619,"Despesa",Dez!$F$5:$F$619,CPagar!$D706,Dez!$J$5:$J$619,"Não Pago")</f>
        <v>0</v>
      </c>
      <c r="Q706" s="62">
        <f t="shared" si="87"/>
        <v>0</v>
      </c>
    </row>
    <row r="707" spans="3:17" ht="28.5" customHeight="1" thickTop="1" thickBot="1" x14ac:dyDescent="0.25">
      <c r="C707" s="45" t="str">
        <f>'PC Despesas'!U102</f>
        <v>5.7.98</v>
      </c>
      <c r="D707" s="46" t="str">
        <f>VLOOKUP(C707,'PC Despesas'!$U$5:$V$103,2,FALSE)</f>
        <v>-</v>
      </c>
      <c r="E707" s="65">
        <f>SUMIFS(Jan!$I$5:$I$619,Jan!$S$5:$S$619,"Despesa",Jan!$F$5:$F$619,CPagar!$D707,Jan!$J$5:$J$619,"Não Pago")</f>
        <v>0</v>
      </c>
      <c r="F707" s="65">
        <f>SUMIFS(Fev!$I$5:$I$619,Fev!$S$5:$S$619,"Despesa",Fev!$F$5:$F$619,CPagar!$D707,Fev!$J$5:$J$619,"Não Pago")</f>
        <v>0</v>
      </c>
      <c r="G707" s="65">
        <f>SUMIFS(Mar!$I$5:$I$619,Mar!$S$5:$S$619,"Despesa",Mar!$F$5:$F$619,CPagar!$D707,Mar!$J$5:$J$619,"Não Pago")</f>
        <v>0</v>
      </c>
      <c r="H707" s="65">
        <f>SUMIFS(Abr!$I$5:$I$619,Abr!$S$5:$S$619,"Despesa",Abr!$F$5:$F$619,CPagar!$D707,Abr!$J$5:$J$619,"Não Pago")</f>
        <v>0</v>
      </c>
      <c r="I707" s="65">
        <f>SUMIFS(Mai!$I$5:$I$619,Mai!$S$5:$S$619,"Despesa",Mai!$F$5:$F$619,CPagar!$D707,Mai!$J$5:$J$619,"Não Pago")</f>
        <v>0</v>
      </c>
      <c r="J707" s="65">
        <f>SUMIFS(Jun!$I$5:$I$619,Jun!$S$5:$S$619,"Despesa",Jun!$F$5:$F$619,CPagar!$D707,Jun!$J$5:$J$619,"Não Pago")</f>
        <v>0</v>
      </c>
      <c r="K707" s="65">
        <f>SUMIFS(Jul!$I$5:$I$619,Jul!$S$5:$S$619,"Despesa",Jul!$F$5:$F$619,CPagar!$D707,Jul!$J$5:$J$619,"Não Pago")</f>
        <v>0</v>
      </c>
      <c r="L707" s="65">
        <f>SUMIFS(Ago!$I$5:$I$619,Ago!$S$5:$S$619,"Despesa",Ago!$F$5:$F$619,CPagar!$D707,Ago!$J$5:$J$619,"Não Pago")</f>
        <v>0</v>
      </c>
      <c r="M707" s="65">
        <f>SUMIFS(Set!$I$5:$I$619,Set!$S$5:$S$619,"Despesa",Set!$F$5:$F$619,CPagar!$D707,Set!$J$5:$J$619,"Não Pago")</f>
        <v>0</v>
      </c>
      <c r="N707" s="65">
        <f>SUMIFS(Out!$I$5:$I$619,Out!$S$5:$S$619,"Despesa",Out!$F$5:$F$619,CPagar!$D707,Out!$J$5:$J$619,"Não Pago")</f>
        <v>0</v>
      </c>
      <c r="O707" s="65">
        <f>SUMIFS(Nov!$I$5:$I$619,Nov!$S$5:$S$619,"Despesa",Nov!$F$5:$F$619,CPagar!$D707,Nov!$J$5:$J$619,"Não Pago")</f>
        <v>0</v>
      </c>
      <c r="P707" s="65">
        <f>SUMIFS(Dez!$I$5:$I$619,Dez!$S$5:$S$619,"Despesa",Dez!$F$5:$F$619,CPagar!$D707,Dez!$J$5:$J$619,"Não Pago")</f>
        <v>0</v>
      </c>
      <c r="Q707" s="62">
        <f t="shared" si="87"/>
        <v>0</v>
      </c>
    </row>
    <row r="708" spans="3:17" ht="29.25" customHeight="1" thickTop="1" thickBot="1" x14ac:dyDescent="0.25">
      <c r="C708" s="45" t="str">
        <f>'PC Despesas'!U103</f>
        <v>5.7.99</v>
      </c>
      <c r="D708" s="46" t="str">
        <f>VLOOKUP(C708,'PC Despesas'!$U$5:$V$103,2,FALSE)</f>
        <v>Outros Impostos</v>
      </c>
      <c r="E708" s="65">
        <f>SUMIFS(Jan!$I$5:$I$619,Jan!$S$5:$S$619,"Despesa",Jan!$F$5:$F$619,CPagar!$D708,Jan!$J$5:$J$619,"Não Pago")</f>
        <v>0</v>
      </c>
      <c r="F708" s="65">
        <f>SUMIFS(Fev!$I$5:$I$619,Fev!$S$5:$S$619,"Despesa",Fev!$F$5:$F$619,CPagar!$D708,Fev!$J$5:$J$619,"Não Pago")</f>
        <v>0</v>
      </c>
      <c r="G708" s="65">
        <f>SUMIFS(Mar!$I$5:$I$619,Mar!$S$5:$S$619,"Despesa",Mar!$F$5:$F$619,CPagar!$D708,Mar!$J$5:$J$619,"Não Pago")</f>
        <v>0</v>
      </c>
      <c r="H708" s="65">
        <f>SUMIFS(Abr!$I$5:$I$619,Abr!$S$5:$S$619,"Despesa",Abr!$F$5:$F$619,CPagar!$D708,Abr!$J$5:$J$619,"Não Pago")</f>
        <v>0</v>
      </c>
      <c r="I708" s="65">
        <f>SUMIFS(Mai!$I$5:$I$619,Mai!$S$5:$S$619,"Despesa",Mai!$F$5:$F$619,CPagar!$D708,Mai!$J$5:$J$619,"Não Pago")</f>
        <v>0</v>
      </c>
      <c r="J708" s="65">
        <f>SUMIFS(Jun!$I$5:$I$619,Jun!$S$5:$S$619,"Despesa",Jun!$F$5:$F$619,CPagar!$D708,Jun!$J$5:$J$619,"Não Pago")</f>
        <v>0</v>
      </c>
      <c r="K708" s="65">
        <f>SUMIFS(Jul!$I$5:$I$619,Jul!$S$5:$S$619,"Despesa",Jul!$F$5:$F$619,CPagar!$D708,Jul!$J$5:$J$619,"Não Pago")</f>
        <v>0</v>
      </c>
      <c r="L708" s="65">
        <f>SUMIFS(Ago!$I$5:$I$619,Ago!$S$5:$S$619,"Despesa",Ago!$F$5:$F$619,CPagar!$D708,Ago!$J$5:$J$619,"Não Pago")</f>
        <v>0</v>
      </c>
      <c r="M708" s="65">
        <f>SUMIFS(Set!$I$5:$I$619,Set!$S$5:$S$619,"Despesa",Set!$F$5:$F$619,CPagar!$D708,Set!$J$5:$J$619,"Não Pago")</f>
        <v>0</v>
      </c>
      <c r="N708" s="65">
        <f>SUMIFS(Out!$I$5:$I$619,Out!$S$5:$S$619,"Despesa",Out!$F$5:$F$619,CPagar!$D708,Out!$J$5:$J$619,"Não Pago")</f>
        <v>0</v>
      </c>
      <c r="O708" s="65">
        <f>SUMIFS(Nov!$I$5:$I$619,Nov!$S$5:$S$619,"Despesa",Nov!$F$5:$F$619,CPagar!$D708,Nov!$J$5:$J$619,"Não Pago")</f>
        <v>0</v>
      </c>
      <c r="P708" s="65">
        <f>SUMIFS(Dez!$I$5:$I$619,Dez!$S$5:$S$619,"Despesa",Dez!$F$5:$F$619,CPagar!$D708,Dez!$J$5:$J$619,"Não Pago")</f>
        <v>0</v>
      </c>
      <c r="Q708" s="62">
        <f t="shared" si="87"/>
        <v>0</v>
      </c>
    </row>
    <row r="709" spans="3:17" ht="29.25" customHeight="1" thickTop="1" thickBot="1" x14ac:dyDescent="0.25">
      <c r="C709" s="41" t="str">
        <f>'PC Despesas'!X4</f>
        <v>5.8</v>
      </c>
      <c r="D709" s="42" t="str">
        <f>VLOOKUP(C709,'PC Despesas'!$X$4:$Y$103,2,FALSE)</f>
        <v>INVESTIMENTOS (BENS)</v>
      </c>
      <c r="E709" s="91">
        <f>SUM(E710:E808)</f>
        <v>0</v>
      </c>
      <c r="F709" s="91">
        <f t="shared" ref="F709:Q709" si="88">SUM(F710:F808)</f>
        <v>0</v>
      </c>
      <c r="G709" s="91">
        <f t="shared" si="88"/>
        <v>0</v>
      </c>
      <c r="H709" s="91">
        <f t="shared" si="88"/>
        <v>0</v>
      </c>
      <c r="I709" s="91">
        <f t="shared" si="88"/>
        <v>0</v>
      </c>
      <c r="J709" s="91">
        <f t="shared" si="88"/>
        <v>0</v>
      </c>
      <c r="K709" s="91">
        <f t="shared" si="88"/>
        <v>0</v>
      </c>
      <c r="L709" s="91">
        <f t="shared" si="88"/>
        <v>0</v>
      </c>
      <c r="M709" s="91">
        <f t="shared" si="88"/>
        <v>0</v>
      </c>
      <c r="N709" s="91">
        <f t="shared" si="88"/>
        <v>0</v>
      </c>
      <c r="O709" s="91">
        <f t="shared" si="88"/>
        <v>0</v>
      </c>
      <c r="P709" s="91">
        <f t="shared" si="88"/>
        <v>0</v>
      </c>
      <c r="Q709" s="91">
        <f t="shared" si="88"/>
        <v>0</v>
      </c>
    </row>
    <row r="710" spans="3:17" ht="29.25" customHeight="1" thickTop="1" thickBot="1" x14ac:dyDescent="0.25">
      <c r="C710" s="45" t="str">
        <f>'PC Despesas'!X5</f>
        <v>5.8.1</v>
      </c>
      <c r="D710" s="46" t="str">
        <f>VLOOKUP(C710,'PC Despesas'!$X$5:$Y$103,2,FALSE)</f>
        <v>-</v>
      </c>
      <c r="E710" s="65">
        <f>SUMIFS(Jan!$I$5:$I$619,Jan!$S$5:$S$619,"Despesa",Jan!$F$5:$F$619,CPagar!$D710,Jan!$J$5:$J$619,"Não Pago")</f>
        <v>0</v>
      </c>
      <c r="F710" s="65">
        <f>SUMIFS(Fev!$I$5:$I$619,Fev!$S$5:$S$619,"Despesa",Fev!$F$5:$F$619,CPagar!$D710,Fev!$J$5:$J$619,"Não Pago")</f>
        <v>0</v>
      </c>
      <c r="G710" s="65">
        <f>SUMIFS(Mar!$I$5:$I$619,Mar!$S$5:$S$619,"Despesa",Mar!$F$5:$F$619,CPagar!$D710,Mar!$J$5:$J$619,"Não Pago")</f>
        <v>0</v>
      </c>
      <c r="H710" s="65">
        <f>SUMIFS(Abr!$I$5:$I$619,Abr!$S$5:$S$619,"Despesa",Abr!$F$5:$F$619,CPagar!$D710,Abr!$J$5:$J$619,"Não Pago")</f>
        <v>0</v>
      </c>
      <c r="I710" s="65">
        <f>SUMIFS(Mai!$I$5:$I$619,Mai!$S$5:$S$619,"Despesa",Mai!$F$5:$F$619,CPagar!$D710,Mai!$J$5:$J$619,"Não Pago")</f>
        <v>0</v>
      </c>
      <c r="J710" s="65">
        <f>SUMIFS(Jun!$I$5:$I$619,Jun!$S$5:$S$619,"Despesa",Jun!$F$5:$F$619,CPagar!$D710,Jun!$J$5:$J$619,"Não Pago")</f>
        <v>0</v>
      </c>
      <c r="K710" s="65">
        <f>SUMIFS(Jul!$I$5:$I$619,Jul!$S$5:$S$619,"Despesa",Jul!$F$5:$F$619,CPagar!$D710,Jul!$J$5:$J$619,"Não Pago")</f>
        <v>0</v>
      </c>
      <c r="L710" s="65">
        <f>SUMIFS(Ago!$I$5:$I$619,Ago!$S$5:$S$619,"Despesa",Ago!$F$5:$F$619,CPagar!$D710,Ago!$J$5:$J$619,"Não Pago")</f>
        <v>0</v>
      </c>
      <c r="M710" s="65">
        <f>SUMIFS(Set!$I$5:$I$619,Set!$S$5:$S$619,"Despesa",Set!$F$5:$F$619,CPagar!$D710,Set!$J$5:$J$619,"Não Pago")</f>
        <v>0</v>
      </c>
      <c r="N710" s="65">
        <f>SUMIFS(Out!$I$5:$I$619,Out!$S$5:$S$619,"Despesa",Out!$F$5:$F$619,CPagar!$D710,Out!$J$5:$J$619,"Não Pago")</f>
        <v>0</v>
      </c>
      <c r="O710" s="65">
        <f>SUMIFS(Nov!$I$5:$I$619,Nov!$S$5:$S$619,"Despesa",Nov!$F$5:$F$619,CPagar!$D710,Nov!$J$5:$J$619,"Não Pago")</f>
        <v>0</v>
      </c>
      <c r="P710" s="65">
        <f>SUMIFS(Dez!$I$5:$I$619,Dez!$S$5:$S$619,"Despesa",Dez!$F$5:$F$619,CPagar!$D710,Dez!$J$5:$J$619,"Não Pago")</f>
        <v>0</v>
      </c>
      <c r="Q710" s="62">
        <f>SUM(E710:P710)</f>
        <v>0</v>
      </c>
    </row>
    <row r="711" spans="3:17" ht="28.5" customHeight="1" thickTop="1" thickBot="1" x14ac:dyDescent="0.25">
      <c r="C711" s="45" t="str">
        <f>'PC Despesas'!X6</f>
        <v>5.8.2</v>
      </c>
      <c r="D711" s="46" t="str">
        <f>VLOOKUP(C711,'PC Despesas'!$X$5:$Y$103,2,FALSE)</f>
        <v>-</v>
      </c>
      <c r="E711" s="65">
        <f>SUMIFS(Jan!$I$5:$I$619,Jan!$S$5:$S$619,"Despesa",Jan!$F$5:$F$619,CPagar!$D711,Jan!$J$5:$J$619,"Não Pago")</f>
        <v>0</v>
      </c>
      <c r="F711" s="65">
        <f>SUMIFS(Fev!$I$5:$I$619,Fev!$S$5:$S$619,"Despesa",Fev!$F$5:$F$619,CPagar!$D711,Fev!$J$5:$J$619,"Não Pago")</f>
        <v>0</v>
      </c>
      <c r="G711" s="65">
        <f>SUMIFS(Mar!$I$5:$I$619,Mar!$S$5:$S$619,"Despesa",Mar!$F$5:$F$619,CPagar!$D711,Mar!$J$5:$J$619,"Não Pago")</f>
        <v>0</v>
      </c>
      <c r="H711" s="65">
        <f>SUMIFS(Abr!$I$5:$I$619,Abr!$S$5:$S$619,"Despesa",Abr!$F$5:$F$619,CPagar!$D711,Abr!$J$5:$J$619,"Não Pago")</f>
        <v>0</v>
      </c>
      <c r="I711" s="65">
        <f>SUMIFS(Mai!$I$5:$I$619,Mai!$S$5:$S$619,"Despesa",Mai!$F$5:$F$619,CPagar!$D711,Mai!$J$5:$J$619,"Não Pago")</f>
        <v>0</v>
      </c>
      <c r="J711" s="65">
        <f>SUMIFS(Jun!$I$5:$I$619,Jun!$S$5:$S$619,"Despesa",Jun!$F$5:$F$619,CPagar!$D711,Jun!$J$5:$J$619,"Não Pago")</f>
        <v>0</v>
      </c>
      <c r="K711" s="65">
        <f>SUMIFS(Jul!$I$5:$I$619,Jul!$S$5:$S$619,"Despesa",Jul!$F$5:$F$619,CPagar!$D711,Jul!$J$5:$J$619,"Não Pago")</f>
        <v>0</v>
      </c>
      <c r="L711" s="65">
        <f>SUMIFS(Ago!$I$5:$I$619,Ago!$S$5:$S$619,"Despesa",Ago!$F$5:$F$619,CPagar!$D711,Ago!$J$5:$J$619,"Não Pago")</f>
        <v>0</v>
      </c>
      <c r="M711" s="65">
        <f>SUMIFS(Set!$I$5:$I$619,Set!$S$5:$S$619,"Despesa",Set!$F$5:$F$619,CPagar!$D711,Set!$J$5:$J$619,"Não Pago")</f>
        <v>0</v>
      </c>
      <c r="N711" s="65">
        <f>SUMIFS(Out!$I$5:$I$619,Out!$S$5:$S$619,"Despesa",Out!$F$5:$F$619,CPagar!$D711,Out!$J$5:$J$619,"Não Pago")</f>
        <v>0</v>
      </c>
      <c r="O711" s="65">
        <f>SUMIFS(Nov!$I$5:$I$619,Nov!$S$5:$S$619,"Despesa",Nov!$F$5:$F$619,CPagar!$D711,Nov!$J$5:$J$619,"Não Pago")</f>
        <v>0</v>
      </c>
      <c r="P711" s="65">
        <f>SUMIFS(Dez!$I$5:$I$619,Dez!$S$5:$S$619,"Despesa",Dez!$F$5:$F$619,CPagar!$D711,Dez!$J$5:$J$619,"Não Pago")</f>
        <v>0</v>
      </c>
      <c r="Q711" s="62">
        <f t="shared" ref="Q711:Q774" si="89">SUM(E711:P711)</f>
        <v>0</v>
      </c>
    </row>
    <row r="712" spans="3:17" ht="28.5" customHeight="1" thickTop="1" thickBot="1" x14ac:dyDescent="0.25">
      <c r="C712" s="45" t="str">
        <f>'PC Despesas'!X7</f>
        <v>5.8.3</v>
      </c>
      <c r="D712" s="46" t="str">
        <f>VLOOKUP(C712,'PC Despesas'!$X$5:$Y$103,2,FALSE)</f>
        <v>-</v>
      </c>
      <c r="E712" s="65">
        <f>SUMIFS(Jan!$I$5:$I$619,Jan!$S$5:$S$619,"Despesa",Jan!$F$5:$F$619,CPagar!$D712,Jan!$J$5:$J$619,"Não Pago")</f>
        <v>0</v>
      </c>
      <c r="F712" s="65">
        <f>SUMIFS(Fev!$I$5:$I$619,Fev!$S$5:$S$619,"Despesa",Fev!$F$5:$F$619,CPagar!$D712,Fev!$J$5:$J$619,"Não Pago")</f>
        <v>0</v>
      </c>
      <c r="G712" s="65">
        <f>SUMIFS(Mar!$I$5:$I$619,Mar!$S$5:$S$619,"Despesa",Mar!$F$5:$F$619,CPagar!$D712,Mar!$J$5:$J$619,"Não Pago")</f>
        <v>0</v>
      </c>
      <c r="H712" s="65">
        <f>SUMIFS(Abr!$I$5:$I$619,Abr!$S$5:$S$619,"Despesa",Abr!$F$5:$F$619,CPagar!$D712,Abr!$J$5:$J$619,"Não Pago")</f>
        <v>0</v>
      </c>
      <c r="I712" s="65">
        <f>SUMIFS(Mai!$I$5:$I$619,Mai!$S$5:$S$619,"Despesa",Mai!$F$5:$F$619,CPagar!$D712,Mai!$J$5:$J$619,"Não Pago")</f>
        <v>0</v>
      </c>
      <c r="J712" s="65">
        <f>SUMIFS(Jun!$I$5:$I$619,Jun!$S$5:$S$619,"Despesa",Jun!$F$5:$F$619,CPagar!$D712,Jun!$J$5:$J$619,"Não Pago")</f>
        <v>0</v>
      </c>
      <c r="K712" s="65">
        <f>SUMIFS(Jul!$I$5:$I$619,Jul!$S$5:$S$619,"Despesa",Jul!$F$5:$F$619,CPagar!$D712,Jul!$J$5:$J$619,"Não Pago")</f>
        <v>0</v>
      </c>
      <c r="L712" s="65">
        <f>SUMIFS(Ago!$I$5:$I$619,Ago!$S$5:$S$619,"Despesa",Ago!$F$5:$F$619,CPagar!$D712,Ago!$J$5:$J$619,"Não Pago")</f>
        <v>0</v>
      </c>
      <c r="M712" s="65">
        <f>SUMIFS(Set!$I$5:$I$619,Set!$S$5:$S$619,"Despesa",Set!$F$5:$F$619,CPagar!$D712,Set!$J$5:$J$619,"Não Pago")</f>
        <v>0</v>
      </c>
      <c r="N712" s="65">
        <f>SUMIFS(Out!$I$5:$I$619,Out!$S$5:$S$619,"Despesa",Out!$F$5:$F$619,CPagar!$D712,Out!$J$5:$J$619,"Não Pago")</f>
        <v>0</v>
      </c>
      <c r="O712" s="65">
        <f>SUMIFS(Nov!$I$5:$I$619,Nov!$S$5:$S$619,"Despesa",Nov!$F$5:$F$619,CPagar!$D712,Nov!$J$5:$J$619,"Não Pago")</f>
        <v>0</v>
      </c>
      <c r="P712" s="65">
        <f>SUMIFS(Dez!$I$5:$I$619,Dez!$S$5:$S$619,"Despesa",Dez!$F$5:$F$619,CPagar!$D712,Dez!$J$5:$J$619,"Não Pago")</f>
        <v>0</v>
      </c>
      <c r="Q712" s="62">
        <f t="shared" si="89"/>
        <v>0</v>
      </c>
    </row>
    <row r="713" spans="3:17" ht="28.5" customHeight="1" thickTop="1" thickBot="1" x14ac:dyDescent="0.25">
      <c r="C713" s="45" t="str">
        <f>'PC Despesas'!X8</f>
        <v>5.8.4</v>
      </c>
      <c r="D713" s="46" t="str">
        <f>VLOOKUP(C713,'PC Despesas'!$X$5:$Y$103,2,FALSE)</f>
        <v>-</v>
      </c>
      <c r="E713" s="65">
        <f>SUMIFS(Jan!$I$5:$I$619,Jan!$S$5:$S$619,"Despesa",Jan!$F$5:$F$619,CPagar!$D713,Jan!$J$5:$J$619,"Não Pago")</f>
        <v>0</v>
      </c>
      <c r="F713" s="65">
        <f>SUMIFS(Fev!$I$5:$I$619,Fev!$S$5:$S$619,"Despesa",Fev!$F$5:$F$619,CPagar!$D713,Fev!$J$5:$J$619,"Não Pago")</f>
        <v>0</v>
      </c>
      <c r="G713" s="65">
        <f>SUMIFS(Mar!$I$5:$I$619,Mar!$S$5:$S$619,"Despesa",Mar!$F$5:$F$619,CPagar!$D713,Mar!$J$5:$J$619,"Não Pago")</f>
        <v>0</v>
      </c>
      <c r="H713" s="65">
        <f>SUMIFS(Abr!$I$5:$I$619,Abr!$S$5:$S$619,"Despesa",Abr!$F$5:$F$619,CPagar!$D713,Abr!$J$5:$J$619,"Não Pago")</f>
        <v>0</v>
      </c>
      <c r="I713" s="65">
        <f>SUMIFS(Mai!$I$5:$I$619,Mai!$S$5:$S$619,"Despesa",Mai!$F$5:$F$619,CPagar!$D713,Mai!$J$5:$J$619,"Não Pago")</f>
        <v>0</v>
      </c>
      <c r="J713" s="65">
        <f>SUMIFS(Jun!$I$5:$I$619,Jun!$S$5:$S$619,"Despesa",Jun!$F$5:$F$619,CPagar!$D713,Jun!$J$5:$J$619,"Não Pago")</f>
        <v>0</v>
      </c>
      <c r="K713" s="65">
        <f>SUMIFS(Jul!$I$5:$I$619,Jul!$S$5:$S$619,"Despesa",Jul!$F$5:$F$619,CPagar!$D713,Jul!$J$5:$J$619,"Não Pago")</f>
        <v>0</v>
      </c>
      <c r="L713" s="65">
        <f>SUMIFS(Ago!$I$5:$I$619,Ago!$S$5:$S$619,"Despesa",Ago!$F$5:$F$619,CPagar!$D713,Ago!$J$5:$J$619,"Não Pago")</f>
        <v>0</v>
      </c>
      <c r="M713" s="65">
        <f>SUMIFS(Set!$I$5:$I$619,Set!$S$5:$S$619,"Despesa",Set!$F$5:$F$619,CPagar!$D713,Set!$J$5:$J$619,"Não Pago")</f>
        <v>0</v>
      </c>
      <c r="N713" s="65">
        <f>SUMIFS(Out!$I$5:$I$619,Out!$S$5:$S$619,"Despesa",Out!$F$5:$F$619,CPagar!$D713,Out!$J$5:$J$619,"Não Pago")</f>
        <v>0</v>
      </c>
      <c r="O713" s="65">
        <f>SUMIFS(Nov!$I$5:$I$619,Nov!$S$5:$S$619,"Despesa",Nov!$F$5:$F$619,CPagar!$D713,Nov!$J$5:$J$619,"Não Pago")</f>
        <v>0</v>
      </c>
      <c r="P713" s="65">
        <f>SUMIFS(Dez!$I$5:$I$619,Dez!$S$5:$S$619,"Despesa",Dez!$F$5:$F$619,CPagar!$D713,Dez!$J$5:$J$619,"Não Pago")</f>
        <v>0</v>
      </c>
      <c r="Q713" s="62">
        <f t="shared" si="89"/>
        <v>0</v>
      </c>
    </row>
    <row r="714" spans="3:17" ht="28.5" customHeight="1" thickTop="1" thickBot="1" x14ac:dyDescent="0.25">
      <c r="C714" s="45" t="str">
        <f>'PC Despesas'!X9</f>
        <v>5.8.5</v>
      </c>
      <c r="D714" s="46" t="str">
        <f>VLOOKUP(C714,'PC Despesas'!$X$5:$Y$103,2,FALSE)</f>
        <v>-</v>
      </c>
      <c r="E714" s="65">
        <f>SUMIFS(Jan!$I$5:$I$619,Jan!$S$5:$S$619,"Despesa",Jan!$F$5:$F$619,CPagar!$D714,Jan!$J$5:$J$619,"Não Pago")</f>
        <v>0</v>
      </c>
      <c r="F714" s="65">
        <f>SUMIFS(Fev!$I$5:$I$619,Fev!$S$5:$S$619,"Despesa",Fev!$F$5:$F$619,CPagar!$D714,Fev!$J$5:$J$619,"Não Pago")</f>
        <v>0</v>
      </c>
      <c r="G714" s="65">
        <f>SUMIFS(Mar!$I$5:$I$619,Mar!$S$5:$S$619,"Despesa",Mar!$F$5:$F$619,CPagar!$D714,Mar!$J$5:$J$619,"Não Pago")</f>
        <v>0</v>
      </c>
      <c r="H714" s="65">
        <f>SUMIFS(Abr!$I$5:$I$619,Abr!$S$5:$S$619,"Despesa",Abr!$F$5:$F$619,CPagar!$D714,Abr!$J$5:$J$619,"Não Pago")</f>
        <v>0</v>
      </c>
      <c r="I714" s="65">
        <f>SUMIFS(Mai!$I$5:$I$619,Mai!$S$5:$S$619,"Despesa",Mai!$F$5:$F$619,CPagar!$D714,Mai!$J$5:$J$619,"Não Pago")</f>
        <v>0</v>
      </c>
      <c r="J714" s="65">
        <f>SUMIFS(Jun!$I$5:$I$619,Jun!$S$5:$S$619,"Despesa",Jun!$F$5:$F$619,CPagar!$D714,Jun!$J$5:$J$619,"Não Pago")</f>
        <v>0</v>
      </c>
      <c r="K714" s="65">
        <f>SUMIFS(Jul!$I$5:$I$619,Jul!$S$5:$S$619,"Despesa",Jul!$F$5:$F$619,CPagar!$D714,Jul!$J$5:$J$619,"Não Pago")</f>
        <v>0</v>
      </c>
      <c r="L714" s="65">
        <f>SUMIFS(Ago!$I$5:$I$619,Ago!$S$5:$S$619,"Despesa",Ago!$F$5:$F$619,CPagar!$D714,Ago!$J$5:$J$619,"Não Pago")</f>
        <v>0</v>
      </c>
      <c r="M714" s="65">
        <f>SUMIFS(Set!$I$5:$I$619,Set!$S$5:$S$619,"Despesa",Set!$F$5:$F$619,CPagar!$D714,Set!$J$5:$J$619,"Não Pago")</f>
        <v>0</v>
      </c>
      <c r="N714" s="65">
        <f>SUMIFS(Out!$I$5:$I$619,Out!$S$5:$S$619,"Despesa",Out!$F$5:$F$619,CPagar!$D714,Out!$J$5:$J$619,"Não Pago")</f>
        <v>0</v>
      </c>
      <c r="O714" s="65">
        <f>SUMIFS(Nov!$I$5:$I$619,Nov!$S$5:$S$619,"Despesa",Nov!$F$5:$F$619,CPagar!$D714,Nov!$J$5:$J$619,"Não Pago")</f>
        <v>0</v>
      </c>
      <c r="P714" s="65">
        <f>SUMIFS(Dez!$I$5:$I$619,Dez!$S$5:$S$619,"Despesa",Dez!$F$5:$F$619,CPagar!$D714,Dez!$J$5:$J$619,"Não Pago")</f>
        <v>0</v>
      </c>
      <c r="Q714" s="62">
        <f t="shared" si="89"/>
        <v>0</v>
      </c>
    </row>
    <row r="715" spans="3:17" ht="28.5" customHeight="1" thickTop="1" thickBot="1" x14ac:dyDescent="0.25">
      <c r="C715" s="45" t="str">
        <f>'PC Despesas'!X10</f>
        <v>5.8.6</v>
      </c>
      <c r="D715" s="46" t="str">
        <f>VLOOKUP(C715,'PC Despesas'!$X$5:$Y$103,2,FALSE)</f>
        <v>-</v>
      </c>
      <c r="E715" s="65">
        <f>SUMIFS(Jan!$I$5:$I$619,Jan!$S$5:$S$619,"Despesa",Jan!$F$5:$F$619,CPagar!$D715,Jan!$J$5:$J$619,"Não Pago")</f>
        <v>0</v>
      </c>
      <c r="F715" s="65">
        <f>SUMIFS(Fev!$I$5:$I$619,Fev!$S$5:$S$619,"Despesa",Fev!$F$5:$F$619,CPagar!$D715,Fev!$J$5:$J$619,"Não Pago")</f>
        <v>0</v>
      </c>
      <c r="G715" s="65">
        <f>SUMIFS(Mar!$I$5:$I$619,Mar!$S$5:$S$619,"Despesa",Mar!$F$5:$F$619,CPagar!$D715,Mar!$J$5:$J$619,"Não Pago")</f>
        <v>0</v>
      </c>
      <c r="H715" s="65">
        <f>SUMIFS(Abr!$I$5:$I$619,Abr!$S$5:$S$619,"Despesa",Abr!$F$5:$F$619,CPagar!$D715,Abr!$J$5:$J$619,"Não Pago")</f>
        <v>0</v>
      </c>
      <c r="I715" s="65">
        <f>SUMIFS(Mai!$I$5:$I$619,Mai!$S$5:$S$619,"Despesa",Mai!$F$5:$F$619,CPagar!$D715,Mai!$J$5:$J$619,"Não Pago")</f>
        <v>0</v>
      </c>
      <c r="J715" s="65">
        <f>SUMIFS(Jun!$I$5:$I$619,Jun!$S$5:$S$619,"Despesa",Jun!$F$5:$F$619,CPagar!$D715,Jun!$J$5:$J$619,"Não Pago")</f>
        <v>0</v>
      </c>
      <c r="K715" s="65">
        <f>SUMIFS(Jul!$I$5:$I$619,Jul!$S$5:$S$619,"Despesa",Jul!$F$5:$F$619,CPagar!$D715,Jul!$J$5:$J$619,"Não Pago")</f>
        <v>0</v>
      </c>
      <c r="L715" s="65">
        <f>SUMIFS(Ago!$I$5:$I$619,Ago!$S$5:$S$619,"Despesa",Ago!$F$5:$F$619,CPagar!$D715,Ago!$J$5:$J$619,"Não Pago")</f>
        <v>0</v>
      </c>
      <c r="M715" s="65">
        <f>SUMIFS(Set!$I$5:$I$619,Set!$S$5:$S$619,"Despesa",Set!$F$5:$F$619,CPagar!$D715,Set!$J$5:$J$619,"Não Pago")</f>
        <v>0</v>
      </c>
      <c r="N715" s="65">
        <f>SUMIFS(Out!$I$5:$I$619,Out!$S$5:$S$619,"Despesa",Out!$F$5:$F$619,CPagar!$D715,Out!$J$5:$J$619,"Não Pago")</f>
        <v>0</v>
      </c>
      <c r="O715" s="65">
        <f>SUMIFS(Nov!$I$5:$I$619,Nov!$S$5:$S$619,"Despesa",Nov!$F$5:$F$619,CPagar!$D715,Nov!$J$5:$J$619,"Não Pago")</f>
        <v>0</v>
      </c>
      <c r="P715" s="65">
        <f>SUMIFS(Dez!$I$5:$I$619,Dez!$S$5:$S$619,"Despesa",Dez!$F$5:$F$619,CPagar!$D715,Dez!$J$5:$J$619,"Não Pago")</f>
        <v>0</v>
      </c>
      <c r="Q715" s="62">
        <f t="shared" si="89"/>
        <v>0</v>
      </c>
    </row>
    <row r="716" spans="3:17" ht="28.5" customHeight="1" thickTop="1" thickBot="1" x14ac:dyDescent="0.25">
      <c r="C716" s="45" t="str">
        <f>'PC Despesas'!X11</f>
        <v>5.8.7</v>
      </c>
      <c r="D716" s="46" t="str">
        <f>VLOOKUP(C716,'PC Despesas'!$X$5:$Y$103,2,FALSE)</f>
        <v>-</v>
      </c>
      <c r="E716" s="65">
        <f>SUMIFS(Jan!$I$5:$I$619,Jan!$S$5:$S$619,"Despesa",Jan!$F$5:$F$619,CPagar!$D716,Jan!$J$5:$J$619,"Não Pago")</f>
        <v>0</v>
      </c>
      <c r="F716" s="65">
        <f>SUMIFS(Fev!$I$5:$I$619,Fev!$S$5:$S$619,"Despesa",Fev!$F$5:$F$619,CPagar!$D716,Fev!$J$5:$J$619,"Não Pago")</f>
        <v>0</v>
      </c>
      <c r="G716" s="65">
        <f>SUMIFS(Mar!$I$5:$I$619,Mar!$S$5:$S$619,"Despesa",Mar!$F$5:$F$619,CPagar!$D716,Mar!$J$5:$J$619,"Não Pago")</f>
        <v>0</v>
      </c>
      <c r="H716" s="65">
        <f>SUMIFS(Abr!$I$5:$I$619,Abr!$S$5:$S$619,"Despesa",Abr!$F$5:$F$619,CPagar!$D716,Abr!$J$5:$J$619,"Não Pago")</f>
        <v>0</v>
      </c>
      <c r="I716" s="65">
        <f>SUMIFS(Mai!$I$5:$I$619,Mai!$S$5:$S$619,"Despesa",Mai!$F$5:$F$619,CPagar!$D716,Mai!$J$5:$J$619,"Não Pago")</f>
        <v>0</v>
      </c>
      <c r="J716" s="65">
        <f>SUMIFS(Jun!$I$5:$I$619,Jun!$S$5:$S$619,"Despesa",Jun!$F$5:$F$619,CPagar!$D716,Jun!$J$5:$J$619,"Não Pago")</f>
        <v>0</v>
      </c>
      <c r="K716" s="65">
        <f>SUMIFS(Jul!$I$5:$I$619,Jul!$S$5:$S$619,"Despesa",Jul!$F$5:$F$619,CPagar!$D716,Jul!$J$5:$J$619,"Não Pago")</f>
        <v>0</v>
      </c>
      <c r="L716" s="65">
        <f>SUMIFS(Ago!$I$5:$I$619,Ago!$S$5:$S$619,"Despesa",Ago!$F$5:$F$619,CPagar!$D716,Ago!$J$5:$J$619,"Não Pago")</f>
        <v>0</v>
      </c>
      <c r="M716" s="65">
        <f>SUMIFS(Set!$I$5:$I$619,Set!$S$5:$S$619,"Despesa",Set!$F$5:$F$619,CPagar!$D716,Set!$J$5:$J$619,"Não Pago")</f>
        <v>0</v>
      </c>
      <c r="N716" s="65">
        <f>SUMIFS(Out!$I$5:$I$619,Out!$S$5:$S$619,"Despesa",Out!$F$5:$F$619,CPagar!$D716,Out!$J$5:$J$619,"Não Pago")</f>
        <v>0</v>
      </c>
      <c r="O716" s="65">
        <f>SUMIFS(Nov!$I$5:$I$619,Nov!$S$5:$S$619,"Despesa",Nov!$F$5:$F$619,CPagar!$D716,Nov!$J$5:$J$619,"Não Pago")</f>
        <v>0</v>
      </c>
      <c r="P716" s="65">
        <f>SUMIFS(Dez!$I$5:$I$619,Dez!$S$5:$S$619,"Despesa",Dez!$F$5:$F$619,CPagar!$D716,Dez!$J$5:$J$619,"Não Pago")</f>
        <v>0</v>
      </c>
      <c r="Q716" s="62">
        <f t="shared" si="89"/>
        <v>0</v>
      </c>
    </row>
    <row r="717" spans="3:17" ht="28.5" customHeight="1" thickTop="1" thickBot="1" x14ac:dyDescent="0.25">
      <c r="C717" s="45" t="str">
        <f>'PC Despesas'!X12</f>
        <v>5.8.8</v>
      </c>
      <c r="D717" s="46" t="str">
        <f>VLOOKUP(C717,'PC Despesas'!$X$5:$Y$103,2,FALSE)</f>
        <v>-</v>
      </c>
      <c r="E717" s="65">
        <f>SUMIFS(Jan!$I$5:$I$619,Jan!$S$5:$S$619,"Despesa",Jan!$F$5:$F$619,CPagar!$D717,Jan!$J$5:$J$619,"Não Pago")</f>
        <v>0</v>
      </c>
      <c r="F717" s="65">
        <f>SUMIFS(Fev!$I$5:$I$619,Fev!$S$5:$S$619,"Despesa",Fev!$F$5:$F$619,CPagar!$D717,Fev!$J$5:$J$619,"Não Pago")</f>
        <v>0</v>
      </c>
      <c r="G717" s="65">
        <f>SUMIFS(Mar!$I$5:$I$619,Mar!$S$5:$S$619,"Despesa",Mar!$F$5:$F$619,CPagar!$D717,Mar!$J$5:$J$619,"Não Pago")</f>
        <v>0</v>
      </c>
      <c r="H717" s="65">
        <f>SUMIFS(Abr!$I$5:$I$619,Abr!$S$5:$S$619,"Despesa",Abr!$F$5:$F$619,CPagar!$D717,Abr!$J$5:$J$619,"Não Pago")</f>
        <v>0</v>
      </c>
      <c r="I717" s="65">
        <f>SUMIFS(Mai!$I$5:$I$619,Mai!$S$5:$S$619,"Despesa",Mai!$F$5:$F$619,CPagar!$D717,Mai!$J$5:$J$619,"Não Pago")</f>
        <v>0</v>
      </c>
      <c r="J717" s="65">
        <f>SUMIFS(Jun!$I$5:$I$619,Jun!$S$5:$S$619,"Despesa",Jun!$F$5:$F$619,CPagar!$D717,Jun!$J$5:$J$619,"Não Pago")</f>
        <v>0</v>
      </c>
      <c r="K717" s="65">
        <f>SUMIFS(Jul!$I$5:$I$619,Jul!$S$5:$S$619,"Despesa",Jul!$F$5:$F$619,CPagar!$D717,Jul!$J$5:$J$619,"Não Pago")</f>
        <v>0</v>
      </c>
      <c r="L717" s="65">
        <f>SUMIFS(Ago!$I$5:$I$619,Ago!$S$5:$S$619,"Despesa",Ago!$F$5:$F$619,CPagar!$D717,Ago!$J$5:$J$619,"Não Pago")</f>
        <v>0</v>
      </c>
      <c r="M717" s="65">
        <f>SUMIFS(Set!$I$5:$I$619,Set!$S$5:$S$619,"Despesa",Set!$F$5:$F$619,CPagar!$D717,Set!$J$5:$J$619,"Não Pago")</f>
        <v>0</v>
      </c>
      <c r="N717" s="65">
        <f>SUMIFS(Out!$I$5:$I$619,Out!$S$5:$S$619,"Despesa",Out!$F$5:$F$619,CPagar!$D717,Out!$J$5:$J$619,"Não Pago")</f>
        <v>0</v>
      </c>
      <c r="O717" s="65">
        <f>SUMIFS(Nov!$I$5:$I$619,Nov!$S$5:$S$619,"Despesa",Nov!$F$5:$F$619,CPagar!$D717,Nov!$J$5:$J$619,"Não Pago")</f>
        <v>0</v>
      </c>
      <c r="P717" s="65">
        <f>SUMIFS(Dez!$I$5:$I$619,Dez!$S$5:$S$619,"Despesa",Dez!$F$5:$F$619,CPagar!$D717,Dez!$J$5:$J$619,"Não Pago")</f>
        <v>0</v>
      </c>
      <c r="Q717" s="62">
        <f t="shared" si="89"/>
        <v>0</v>
      </c>
    </row>
    <row r="718" spans="3:17" ht="28.5" customHeight="1" thickTop="1" thickBot="1" x14ac:dyDescent="0.25">
      <c r="C718" s="45" t="str">
        <f>'PC Despesas'!X13</f>
        <v>5.8.9</v>
      </c>
      <c r="D718" s="46" t="str">
        <f>VLOOKUP(C718,'PC Despesas'!$X$5:$Y$103,2,FALSE)</f>
        <v>-</v>
      </c>
      <c r="E718" s="65">
        <f>SUMIFS(Jan!$I$5:$I$619,Jan!$S$5:$S$619,"Despesa",Jan!$F$5:$F$619,CPagar!$D718,Jan!$J$5:$J$619,"Não Pago")</f>
        <v>0</v>
      </c>
      <c r="F718" s="65">
        <f>SUMIFS(Fev!$I$5:$I$619,Fev!$S$5:$S$619,"Despesa",Fev!$F$5:$F$619,CPagar!$D718,Fev!$J$5:$J$619,"Não Pago")</f>
        <v>0</v>
      </c>
      <c r="G718" s="65">
        <f>SUMIFS(Mar!$I$5:$I$619,Mar!$S$5:$S$619,"Despesa",Mar!$F$5:$F$619,CPagar!$D718,Mar!$J$5:$J$619,"Não Pago")</f>
        <v>0</v>
      </c>
      <c r="H718" s="65">
        <f>SUMIFS(Abr!$I$5:$I$619,Abr!$S$5:$S$619,"Despesa",Abr!$F$5:$F$619,CPagar!$D718,Abr!$J$5:$J$619,"Não Pago")</f>
        <v>0</v>
      </c>
      <c r="I718" s="65">
        <f>SUMIFS(Mai!$I$5:$I$619,Mai!$S$5:$S$619,"Despesa",Mai!$F$5:$F$619,CPagar!$D718,Mai!$J$5:$J$619,"Não Pago")</f>
        <v>0</v>
      </c>
      <c r="J718" s="65">
        <f>SUMIFS(Jun!$I$5:$I$619,Jun!$S$5:$S$619,"Despesa",Jun!$F$5:$F$619,CPagar!$D718,Jun!$J$5:$J$619,"Não Pago")</f>
        <v>0</v>
      </c>
      <c r="K718" s="65">
        <f>SUMIFS(Jul!$I$5:$I$619,Jul!$S$5:$S$619,"Despesa",Jul!$F$5:$F$619,CPagar!$D718,Jul!$J$5:$J$619,"Não Pago")</f>
        <v>0</v>
      </c>
      <c r="L718" s="65">
        <f>SUMIFS(Ago!$I$5:$I$619,Ago!$S$5:$S$619,"Despesa",Ago!$F$5:$F$619,CPagar!$D718,Ago!$J$5:$J$619,"Não Pago")</f>
        <v>0</v>
      </c>
      <c r="M718" s="65">
        <f>SUMIFS(Set!$I$5:$I$619,Set!$S$5:$S$619,"Despesa",Set!$F$5:$F$619,CPagar!$D718,Set!$J$5:$J$619,"Não Pago")</f>
        <v>0</v>
      </c>
      <c r="N718" s="65">
        <f>SUMIFS(Out!$I$5:$I$619,Out!$S$5:$S$619,"Despesa",Out!$F$5:$F$619,CPagar!$D718,Out!$J$5:$J$619,"Não Pago")</f>
        <v>0</v>
      </c>
      <c r="O718" s="65">
        <f>SUMIFS(Nov!$I$5:$I$619,Nov!$S$5:$S$619,"Despesa",Nov!$F$5:$F$619,CPagar!$D718,Nov!$J$5:$J$619,"Não Pago")</f>
        <v>0</v>
      </c>
      <c r="P718" s="65">
        <f>SUMIFS(Dez!$I$5:$I$619,Dez!$S$5:$S$619,"Despesa",Dez!$F$5:$F$619,CPagar!$D718,Dez!$J$5:$J$619,"Não Pago")</f>
        <v>0</v>
      </c>
      <c r="Q718" s="62">
        <f t="shared" si="89"/>
        <v>0</v>
      </c>
    </row>
    <row r="719" spans="3:17" ht="28.5" customHeight="1" thickTop="1" thickBot="1" x14ac:dyDescent="0.25">
      <c r="C719" s="45" t="str">
        <f>'PC Despesas'!X14</f>
        <v>5.8.10</v>
      </c>
      <c r="D719" s="46" t="str">
        <f>VLOOKUP(C719,'PC Despesas'!$X$5:$Y$103,2,FALSE)</f>
        <v>-</v>
      </c>
      <c r="E719" s="65">
        <f>SUMIFS(Jan!$I$5:$I$619,Jan!$S$5:$S$619,"Despesa",Jan!$F$5:$F$619,CPagar!$D719,Jan!$J$5:$J$619,"Não Pago")</f>
        <v>0</v>
      </c>
      <c r="F719" s="65">
        <f>SUMIFS(Fev!$I$5:$I$619,Fev!$S$5:$S$619,"Despesa",Fev!$F$5:$F$619,CPagar!$D719,Fev!$J$5:$J$619,"Não Pago")</f>
        <v>0</v>
      </c>
      <c r="G719" s="65">
        <f>SUMIFS(Mar!$I$5:$I$619,Mar!$S$5:$S$619,"Despesa",Mar!$F$5:$F$619,CPagar!$D719,Mar!$J$5:$J$619,"Não Pago")</f>
        <v>0</v>
      </c>
      <c r="H719" s="65">
        <f>SUMIFS(Abr!$I$5:$I$619,Abr!$S$5:$S$619,"Despesa",Abr!$F$5:$F$619,CPagar!$D719,Abr!$J$5:$J$619,"Não Pago")</f>
        <v>0</v>
      </c>
      <c r="I719" s="65">
        <f>SUMIFS(Mai!$I$5:$I$619,Mai!$S$5:$S$619,"Despesa",Mai!$F$5:$F$619,CPagar!$D719,Mai!$J$5:$J$619,"Não Pago")</f>
        <v>0</v>
      </c>
      <c r="J719" s="65">
        <f>SUMIFS(Jun!$I$5:$I$619,Jun!$S$5:$S$619,"Despesa",Jun!$F$5:$F$619,CPagar!$D719,Jun!$J$5:$J$619,"Não Pago")</f>
        <v>0</v>
      </c>
      <c r="K719" s="65">
        <f>SUMIFS(Jul!$I$5:$I$619,Jul!$S$5:$S$619,"Despesa",Jul!$F$5:$F$619,CPagar!$D719,Jul!$J$5:$J$619,"Não Pago")</f>
        <v>0</v>
      </c>
      <c r="L719" s="65">
        <f>SUMIFS(Ago!$I$5:$I$619,Ago!$S$5:$S$619,"Despesa",Ago!$F$5:$F$619,CPagar!$D719,Ago!$J$5:$J$619,"Não Pago")</f>
        <v>0</v>
      </c>
      <c r="M719" s="65">
        <f>SUMIFS(Set!$I$5:$I$619,Set!$S$5:$S$619,"Despesa",Set!$F$5:$F$619,CPagar!$D719,Set!$J$5:$J$619,"Não Pago")</f>
        <v>0</v>
      </c>
      <c r="N719" s="65">
        <f>SUMIFS(Out!$I$5:$I$619,Out!$S$5:$S$619,"Despesa",Out!$F$5:$F$619,CPagar!$D719,Out!$J$5:$J$619,"Não Pago")</f>
        <v>0</v>
      </c>
      <c r="O719" s="65">
        <f>SUMIFS(Nov!$I$5:$I$619,Nov!$S$5:$S$619,"Despesa",Nov!$F$5:$F$619,CPagar!$D719,Nov!$J$5:$J$619,"Não Pago")</f>
        <v>0</v>
      </c>
      <c r="P719" s="65">
        <f>SUMIFS(Dez!$I$5:$I$619,Dez!$S$5:$S$619,"Despesa",Dez!$F$5:$F$619,CPagar!$D719,Dez!$J$5:$J$619,"Não Pago")</f>
        <v>0</v>
      </c>
      <c r="Q719" s="62">
        <f t="shared" si="89"/>
        <v>0</v>
      </c>
    </row>
    <row r="720" spans="3:17" ht="28.5" customHeight="1" thickTop="1" thickBot="1" x14ac:dyDescent="0.25">
      <c r="C720" s="45" t="str">
        <f>'PC Despesas'!X15</f>
        <v>5.8.11</v>
      </c>
      <c r="D720" s="46" t="str">
        <f>VLOOKUP(C720,'PC Despesas'!$X$5:$Y$103,2,FALSE)</f>
        <v>-</v>
      </c>
      <c r="E720" s="65">
        <f>SUMIFS(Jan!$I$5:$I$619,Jan!$S$5:$S$619,"Despesa",Jan!$F$5:$F$619,CPagar!$D720,Jan!$J$5:$J$619,"Não Pago")</f>
        <v>0</v>
      </c>
      <c r="F720" s="65">
        <f>SUMIFS(Fev!$I$5:$I$619,Fev!$S$5:$S$619,"Despesa",Fev!$F$5:$F$619,CPagar!$D720,Fev!$J$5:$J$619,"Não Pago")</f>
        <v>0</v>
      </c>
      <c r="G720" s="65">
        <f>SUMIFS(Mar!$I$5:$I$619,Mar!$S$5:$S$619,"Despesa",Mar!$F$5:$F$619,CPagar!$D720,Mar!$J$5:$J$619,"Não Pago")</f>
        <v>0</v>
      </c>
      <c r="H720" s="65">
        <f>SUMIFS(Abr!$I$5:$I$619,Abr!$S$5:$S$619,"Despesa",Abr!$F$5:$F$619,CPagar!$D720,Abr!$J$5:$J$619,"Não Pago")</f>
        <v>0</v>
      </c>
      <c r="I720" s="65">
        <f>SUMIFS(Mai!$I$5:$I$619,Mai!$S$5:$S$619,"Despesa",Mai!$F$5:$F$619,CPagar!$D720,Mai!$J$5:$J$619,"Não Pago")</f>
        <v>0</v>
      </c>
      <c r="J720" s="65">
        <f>SUMIFS(Jun!$I$5:$I$619,Jun!$S$5:$S$619,"Despesa",Jun!$F$5:$F$619,CPagar!$D720,Jun!$J$5:$J$619,"Não Pago")</f>
        <v>0</v>
      </c>
      <c r="K720" s="65">
        <f>SUMIFS(Jul!$I$5:$I$619,Jul!$S$5:$S$619,"Despesa",Jul!$F$5:$F$619,CPagar!$D720,Jul!$J$5:$J$619,"Não Pago")</f>
        <v>0</v>
      </c>
      <c r="L720" s="65">
        <f>SUMIFS(Ago!$I$5:$I$619,Ago!$S$5:$S$619,"Despesa",Ago!$F$5:$F$619,CPagar!$D720,Ago!$J$5:$J$619,"Não Pago")</f>
        <v>0</v>
      </c>
      <c r="M720" s="65">
        <f>SUMIFS(Set!$I$5:$I$619,Set!$S$5:$S$619,"Despesa",Set!$F$5:$F$619,CPagar!$D720,Set!$J$5:$J$619,"Não Pago")</f>
        <v>0</v>
      </c>
      <c r="N720" s="65">
        <f>SUMIFS(Out!$I$5:$I$619,Out!$S$5:$S$619,"Despesa",Out!$F$5:$F$619,CPagar!$D720,Out!$J$5:$J$619,"Não Pago")</f>
        <v>0</v>
      </c>
      <c r="O720" s="65">
        <f>SUMIFS(Nov!$I$5:$I$619,Nov!$S$5:$S$619,"Despesa",Nov!$F$5:$F$619,CPagar!$D720,Nov!$J$5:$J$619,"Não Pago")</f>
        <v>0</v>
      </c>
      <c r="P720" s="65">
        <f>SUMIFS(Dez!$I$5:$I$619,Dez!$S$5:$S$619,"Despesa",Dez!$F$5:$F$619,CPagar!$D720,Dez!$J$5:$J$619,"Não Pago")</f>
        <v>0</v>
      </c>
      <c r="Q720" s="62">
        <f t="shared" si="89"/>
        <v>0</v>
      </c>
    </row>
    <row r="721" spans="3:17" ht="28.5" customHeight="1" thickTop="1" thickBot="1" x14ac:dyDescent="0.25">
      <c r="C721" s="45" t="str">
        <f>'PC Despesas'!X16</f>
        <v>5.8.12</v>
      </c>
      <c r="D721" s="46" t="str">
        <f>VLOOKUP(C721,'PC Despesas'!$X$5:$Y$103,2,FALSE)</f>
        <v>-</v>
      </c>
      <c r="E721" s="65">
        <f>SUMIFS(Jan!$I$5:$I$619,Jan!$S$5:$S$619,"Despesa",Jan!$F$5:$F$619,CPagar!$D721,Jan!$J$5:$J$619,"Não Pago")</f>
        <v>0</v>
      </c>
      <c r="F721" s="65">
        <f>SUMIFS(Fev!$I$5:$I$619,Fev!$S$5:$S$619,"Despesa",Fev!$F$5:$F$619,CPagar!$D721,Fev!$J$5:$J$619,"Não Pago")</f>
        <v>0</v>
      </c>
      <c r="G721" s="65">
        <f>SUMIFS(Mar!$I$5:$I$619,Mar!$S$5:$S$619,"Despesa",Mar!$F$5:$F$619,CPagar!$D721,Mar!$J$5:$J$619,"Não Pago")</f>
        <v>0</v>
      </c>
      <c r="H721" s="65">
        <f>SUMIFS(Abr!$I$5:$I$619,Abr!$S$5:$S$619,"Despesa",Abr!$F$5:$F$619,CPagar!$D721,Abr!$J$5:$J$619,"Não Pago")</f>
        <v>0</v>
      </c>
      <c r="I721" s="65">
        <f>SUMIFS(Mai!$I$5:$I$619,Mai!$S$5:$S$619,"Despesa",Mai!$F$5:$F$619,CPagar!$D721,Mai!$J$5:$J$619,"Não Pago")</f>
        <v>0</v>
      </c>
      <c r="J721" s="65">
        <f>SUMIFS(Jun!$I$5:$I$619,Jun!$S$5:$S$619,"Despesa",Jun!$F$5:$F$619,CPagar!$D721,Jun!$J$5:$J$619,"Não Pago")</f>
        <v>0</v>
      </c>
      <c r="K721" s="65">
        <f>SUMIFS(Jul!$I$5:$I$619,Jul!$S$5:$S$619,"Despesa",Jul!$F$5:$F$619,CPagar!$D721,Jul!$J$5:$J$619,"Não Pago")</f>
        <v>0</v>
      </c>
      <c r="L721" s="65">
        <f>SUMIFS(Ago!$I$5:$I$619,Ago!$S$5:$S$619,"Despesa",Ago!$F$5:$F$619,CPagar!$D721,Ago!$J$5:$J$619,"Não Pago")</f>
        <v>0</v>
      </c>
      <c r="M721" s="65">
        <f>SUMIFS(Set!$I$5:$I$619,Set!$S$5:$S$619,"Despesa",Set!$F$5:$F$619,CPagar!$D721,Set!$J$5:$J$619,"Não Pago")</f>
        <v>0</v>
      </c>
      <c r="N721" s="65">
        <f>SUMIFS(Out!$I$5:$I$619,Out!$S$5:$S$619,"Despesa",Out!$F$5:$F$619,CPagar!$D721,Out!$J$5:$J$619,"Não Pago")</f>
        <v>0</v>
      </c>
      <c r="O721" s="65">
        <f>SUMIFS(Nov!$I$5:$I$619,Nov!$S$5:$S$619,"Despesa",Nov!$F$5:$F$619,CPagar!$D721,Nov!$J$5:$J$619,"Não Pago")</f>
        <v>0</v>
      </c>
      <c r="P721" s="65">
        <f>SUMIFS(Dez!$I$5:$I$619,Dez!$S$5:$S$619,"Despesa",Dez!$F$5:$F$619,CPagar!$D721,Dez!$J$5:$J$619,"Não Pago")</f>
        <v>0</v>
      </c>
      <c r="Q721" s="62">
        <f t="shared" si="89"/>
        <v>0</v>
      </c>
    </row>
    <row r="722" spans="3:17" ht="28.5" customHeight="1" thickTop="1" thickBot="1" x14ac:dyDescent="0.25">
      <c r="C722" s="45" t="str">
        <f>'PC Despesas'!X17</f>
        <v>5.8.13</v>
      </c>
      <c r="D722" s="46" t="str">
        <f>VLOOKUP(C722,'PC Despesas'!$X$5:$Y$103,2,FALSE)</f>
        <v>-</v>
      </c>
      <c r="E722" s="65">
        <f>SUMIFS(Jan!$I$5:$I$619,Jan!$S$5:$S$619,"Despesa",Jan!$F$5:$F$619,CPagar!$D722,Jan!$J$5:$J$619,"Não Pago")</f>
        <v>0</v>
      </c>
      <c r="F722" s="65">
        <f>SUMIFS(Fev!$I$5:$I$619,Fev!$S$5:$S$619,"Despesa",Fev!$F$5:$F$619,CPagar!$D722,Fev!$J$5:$J$619,"Não Pago")</f>
        <v>0</v>
      </c>
      <c r="G722" s="65">
        <f>SUMIFS(Mar!$I$5:$I$619,Mar!$S$5:$S$619,"Despesa",Mar!$F$5:$F$619,CPagar!$D722,Mar!$J$5:$J$619,"Não Pago")</f>
        <v>0</v>
      </c>
      <c r="H722" s="65">
        <f>SUMIFS(Abr!$I$5:$I$619,Abr!$S$5:$S$619,"Despesa",Abr!$F$5:$F$619,CPagar!$D722,Abr!$J$5:$J$619,"Não Pago")</f>
        <v>0</v>
      </c>
      <c r="I722" s="65">
        <f>SUMIFS(Mai!$I$5:$I$619,Mai!$S$5:$S$619,"Despesa",Mai!$F$5:$F$619,CPagar!$D722,Mai!$J$5:$J$619,"Não Pago")</f>
        <v>0</v>
      </c>
      <c r="J722" s="65">
        <f>SUMIFS(Jun!$I$5:$I$619,Jun!$S$5:$S$619,"Despesa",Jun!$F$5:$F$619,CPagar!$D722,Jun!$J$5:$J$619,"Não Pago")</f>
        <v>0</v>
      </c>
      <c r="K722" s="65">
        <f>SUMIFS(Jul!$I$5:$I$619,Jul!$S$5:$S$619,"Despesa",Jul!$F$5:$F$619,CPagar!$D722,Jul!$J$5:$J$619,"Não Pago")</f>
        <v>0</v>
      </c>
      <c r="L722" s="65">
        <f>SUMIFS(Ago!$I$5:$I$619,Ago!$S$5:$S$619,"Despesa",Ago!$F$5:$F$619,CPagar!$D722,Ago!$J$5:$J$619,"Não Pago")</f>
        <v>0</v>
      </c>
      <c r="M722" s="65">
        <f>SUMIFS(Set!$I$5:$I$619,Set!$S$5:$S$619,"Despesa",Set!$F$5:$F$619,CPagar!$D722,Set!$J$5:$J$619,"Não Pago")</f>
        <v>0</v>
      </c>
      <c r="N722" s="65">
        <f>SUMIFS(Out!$I$5:$I$619,Out!$S$5:$S$619,"Despesa",Out!$F$5:$F$619,CPagar!$D722,Out!$J$5:$J$619,"Não Pago")</f>
        <v>0</v>
      </c>
      <c r="O722" s="65">
        <f>SUMIFS(Nov!$I$5:$I$619,Nov!$S$5:$S$619,"Despesa",Nov!$F$5:$F$619,CPagar!$D722,Nov!$J$5:$J$619,"Não Pago")</f>
        <v>0</v>
      </c>
      <c r="P722" s="65">
        <f>SUMIFS(Dez!$I$5:$I$619,Dez!$S$5:$S$619,"Despesa",Dez!$F$5:$F$619,CPagar!$D722,Dez!$J$5:$J$619,"Não Pago")</f>
        <v>0</v>
      </c>
      <c r="Q722" s="62">
        <f t="shared" si="89"/>
        <v>0</v>
      </c>
    </row>
    <row r="723" spans="3:17" ht="28.5" customHeight="1" thickTop="1" thickBot="1" x14ac:dyDescent="0.25">
      <c r="C723" s="45" t="str">
        <f>'PC Despesas'!X18</f>
        <v>5.8.14</v>
      </c>
      <c r="D723" s="46" t="str">
        <f>VLOOKUP(C723,'PC Despesas'!$X$5:$Y$103,2,FALSE)</f>
        <v>-</v>
      </c>
      <c r="E723" s="65">
        <f>SUMIFS(Jan!$I$5:$I$619,Jan!$S$5:$S$619,"Despesa",Jan!$F$5:$F$619,CPagar!$D723,Jan!$J$5:$J$619,"Não Pago")</f>
        <v>0</v>
      </c>
      <c r="F723" s="65">
        <f>SUMIFS(Fev!$I$5:$I$619,Fev!$S$5:$S$619,"Despesa",Fev!$F$5:$F$619,CPagar!$D723,Fev!$J$5:$J$619,"Não Pago")</f>
        <v>0</v>
      </c>
      <c r="G723" s="65">
        <f>SUMIFS(Mar!$I$5:$I$619,Mar!$S$5:$S$619,"Despesa",Mar!$F$5:$F$619,CPagar!$D723,Mar!$J$5:$J$619,"Não Pago")</f>
        <v>0</v>
      </c>
      <c r="H723" s="65">
        <f>SUMIFS(Abr!$I$5:$I$619,Abr!$S$5:$S$619,"Despesa",Abr!$F$5:$F$619,CPagar!$D723,Abr!$J$5:$J$619,"Não Pago")</f>
        <v>0</v>
      </c>
      <c r="I723" s="65">
        <f>SUMIFS(Mai!$I$5:$I$619,Mai!$S$5:$S$619,"Despesa",Mai!$F$5:$F$619,CPagar!$D723,Mai!$J$5:$J$619,"Não Pago")</f>
        <v>0</v>
      </c>
      <c r="J723" s="65">
        <f>SUMIFS(Jun!$I$5:$I$619,Jun!$S$5:$S$619,"Despesa",Jun!$F$5:$F$619,CPagar!$D723,Jun!$J$5:$J$619,"Não Pago")</f>
        <v>0</v>
      </c>
      <c r="K723" s="65">
        <f>SUMIFS(Jul!$I$5:$I$619,Jul!$S$5:$S$619,"Despesa",Jul!$F$5:$F$619,CPagar!$D723,Jul!$J$5:$J$619,"Não Pago")</f>
        <v>0</v>
      </c>
      <c r="L723" s="65">
        <f>SUMIFS(Ago!$I$5:$I$619,Ago!$S$5:$S$619,"Despesa",Ago!$F$5:$F$619,CPagar!$D723,Ago!$J$5:$J$619,"Não Pago")</f>
        <v>0</v>
      </c>
      <c r="M723" s="65">
        <f>SUMIFS(Set!$I$5:$I$619,Set!$S$5:$S$619,"Despesa",Set!$F$5:$F$619,CPagar!$D723,Set!$J$5:$J$619,"Não Pago")</f>
        <v>0</v>
      </c>
      <c r="N723" s="65">
        <f>SUMIFS(Out!$I$5:$I$619,Out!$S$5:$S$619,"Despesa",Out!$F$5:$F$619,CPagar!$D723,Out!$J$5:$J$619,"Não Pago")</f>
        <v>0</v>
      </c>
      <c r="O723" s="65">
        <f>SUMIFS(Nov!$I$5:$I$619,Nov!$S$5:$S$619,"Despesa",Nov!$F$5:$F$619,CPagar!$D723,Nov!$J$5:$J$619,"Não Pago")</f>
        <v>0</v>
      </c>
      <c r="P723" s="65">
        <f>SUMIFS(Dez!$I$5:$I$619,Dez!$S$5:$S$619,"Despesa",Dez!$F$5:$F$619,CPagar!$D723,Dez!$J$5:$J$619,"Não Pago")</f>
        <v>0</v>
      </c>
      <c r="Q723" s="62">
        <f t="shared" si="89"/>
        <v>0</v>
      </c>
    </row>
    <row r="724" spans="3:17" ht="28.5" customHeight="1" thickTop="1" thickBot="1" x14ac:dyDescent="0.25">
      <c r="C724" s="45" t="str">
        <f>'PC Despesas'!X19</f>
        <v>5.8.15</v>
      </c>
      <c r="D724" s="46" t="str">
        <f>VLOOKUP(C724,'PC Despesas'!$X$5:$Y$103,2,FALSE)</f>
        <v>-</v>
      </c>
      <c r="E724" s="65">
        <f>SUMIFS(Jan!$I$5:$I$619,Jan!$S$5:$S$619,"Despesa",Jan!$F$5:$F$619,CPagar!$D724,Jan!$J$5:$J$619,"Não Pago")</f>
        <v>0</v>
      </c>
      <c r="F724" s="65">
        <f>SUMIFS(Fev!$I$5:$I$619,Fev!$S$5:$S$619,"Despesa",Fev!$F$5:$F$619,CPagar!$D724,Fev!$J$5:$J$619,"Não Pago")</f>
        <v>0</v>
      </c>
      <c r="G724" s="65">
        <f>SUMIFS(Mar!$I$5:$I$619,Mar!$S$5:$S$619,"Despesa",Mar!$F$5:$F$619,CPagar!$D724,Mar!$J$5:$J$619,"Não Pago")</f>
        <v>0</v>
      </c>
      <c r="H724" s="65">
        <f>SUMIFS(Abr!$I$5:$I$619,Abr!$S$5:$S$619,"Despesa",Abr!$F$5:$F$619,CPagar!$D724,Abr!$J$5:$J$619,"Não Pago")</f>
        <v>0</v>
      </c>
      <c r="I724" s="65">
        <f>SUMIFS(Mai!$I$5:$I$619,Mai!$S$5:$S$619,"Despesa",Mai!$F$5:$F$619,CPagar!$D724,Mai!$J$5:$J$619,"Não Pago")</f>
        <v>0</v>
      </c>
      <c r="J724" s="65">
        <f>SUMIFS(Jun!$I$5:$I$619,Jun!$S$5:$S$619,"Despesa",Jun!$F$5:$F$619,CPagar!$D724,Jun!$J$5:$J$619,"Não Pago")</f>
        <v>0</v>
      </c>
      <c r="K724" s="65">
        <f>SUMIFS(Jul!$I$5:$I$619,Jul!$S$5:$S$619,"Despesa",Jul!$F$5:$F$619,CPagar!$D724,Jul!$J$5:$J$619,"Não Pago")</f>
        <v>0</v>
      </c>
      <c r="L724" s="65">
        <f>SUMIFS(Ago!$I$5:$I$619,Ago!$S$5:$S$619,"Despesa",Ago!$F$5:$F$619,CPagar!$D724,Ago!$J$5:$J$619,"Não Pago")</f>
        <v>0</v>
      </c>
      <c r="M724" s="65">
        <f>SUMIFS(Set!$I$5:$I$619,Set!$S$5:$S$619,"Despesa",Set!$F$5:$F$619,CPagar!$D724,Set!$J$5:$J$619,"Não Pago")</f>
        <v>0</v>
      </c>
      <c r="N724" s="65">
        <f>SUMIFS(Out!$I$5:$I$619,Out!$S$5:$S$619,"Despesa",Out!$F$5:$F$619,CPagar!$D724,Out!$J$5:$J$619,"Não Pago")</f>
        <v>0</v>
      </c>
      <c r="O724" s="65">
        <f>SUMIFS(Nov!$I$5:$I$619,Nov!$S$5:$S$619,"Despesa",Nov!$F$5:$F$619,CPagar!$D724,Nov!$J$5:$J$619,"Não Pago")</f>
        <v>0</v>
      </c>
      <c r="P724" s="65">
        <f>SUMIFS(Dez!$I$5:$I$619,Dez!$S$5:$S$619,"Despesa",Dez!$F$5:$F$619,CPagar!$D724,Dez!$J$5:$J$619,"Não Pago")</f>
        <v>0</v>
      </c>
      <c r="Q724" s="62">
        <f t="shared" si="89"/>
        <v>0</v>
      </c>
    </row>
    <row r="725" spans="3:17" ht="28.5" customHeight="1" thickTop="1" thickBot="1" x14ac:dyDescent="0.25">
      <c r="C725" s="45" t="str">
        <f>'PC Despesas'!X20</f>
        <v>5.8.16</v>
      </c>
      <c r="D725" s="46" t="str">
        <f>VLOOKUP(C725,'PC Despesas'!$X$5:$Y$103,2,FALSE)</f>
        <v>-</v>
      </c>
      <c r="E725" s="65">
        <f>SUMIFS(Jan!$I$5:$I$619,Jan!$S$5:$S$619,"Despesa",Jan!$F$5:$F$619,CPagar!$D725,Jan!$J$5:$J$619,"Não Pago")</f>
        <v>0</v>
      </c>
      <c r="F725" s="65">
        <f>SUMIFS(Fev!$I$5:$I$619,Fev!$S$5:$S$619,"Despesa",Fev!$F$5:$F$619,CPagar!$D725,Fev!$J$5:$J$619,"Não Pago")</f>
        <v>0</v>
      </c>
      <c r="G725" s="65">
        <f>SUMIFS(Mar!$I$5:$I$619,Mar!$S$5:$S$619,"Despesa",Mar!$F$5:$F$619,CPagar!$D725,Mar!$J$5:$J$619,"Não Pago")</f>
        <v>0</v>
      </c>
      <c r="H725" s="65">
        <f>SUMIFS(Abr!$I$5:$I$619,Abr!$S$5:$S$619,"Despesa",Abr!$F$5:$F$619,CPagar!$D725,Abr!$J$5:$J$619,"Não Pago")</f>
        <v>0</v>
      </c>
      <c r="I725" s="65">
        <f>SUMIFS(Mai!$I$5:$I$619,Mai!$S$5:$S$619,"Despesa",Mai!$F$5:$F$619,CPagar!$D725,Mai!$J$5:$J$619,"Não Pago")</f>
        <v>0</v>
      </c>
      <c r="J725" s="65">
        <f>SUMIFS(Jun!$I$5:$I$619,Jun!$S$5:$S$619,"Despesa",Jun!$F$5:$F$619,CPagar!$D725,Jun!$J$5:$J$619,"Não Pago")</f>
        <v>0</v>
      </c>
      <c r="K725" s="65">
        <f>SUMIFS(Jul!$I$5:$I$619,Jul!$S$5:$S$619,"Despesa",Jul!$F$5:$F$619,CPagar!$D725,Jul!$J$5:$J$619,"Não Pago")</f>
        <v>0</v>
      </c>
      <c r="L725" s="65">
        <f>SUMIFS(Ago!$I$5:$I$619,Ago!$S$5:$S$619,"Despesa",Ago!$F$5:$F$619,CPagar!$D725,Ago!$J$5:$J$619,"Não Pago")</f>
        <v>0</v>
      </c>
      <c r="M725" s="65">
        <f>SUMIFS(Set!$I$5:$I$619,Set!$S$5:$S$619,"Despesa",Set!$F$5:$F$619,CPagar!$D725,Set!$J$5:$J$619,"Não Pago")</f>
        <v>0</v>
      </c>
      <c r="N725" s="65">
        <f>SUMIFS(Out!$I$5:$I$619,Out!$S$5:$S$619,"Despesa",Out!$F$5:$F$619,CPagar!$D725,Out!$J$5:$J$619,"Não Pago")</f>
        <v>0</v>
      </c>
      <c r="O725" s="65">
        <f>SUMIFS(Nov!$I$5:$I$619,Nov!$S$5:$S$619,"Despesa",Nov!$F$5:$F$619,CPagar!$D725,Nov!$J$5:$J$619,"Não Pago")</f>
        <v>0</v>
      </c>
      <c r="P725" s="65">
        <f>SUMIFS(Dez!$I$5:$I$619,Dez!$S$5:$S$619,"Despesa",Dez!$F$5:$F$619,CPagar!$D725,Dez!$J$5:$J$619,"Não Pago")</f>
        <v>0</v>
      </c>
      <c r="Q725" s="62">
        <f t="shared" si="89"/>
        <v>0</v>
      </c>
    </row>
    <row r="726" spans="3:17" ht="28.5" customHeight="1" thickTop="1" thickBot="1" x14ac:dyDescent="0.25">
      <c r="C726" s="45" t="str">
        <f>'PC Despesas'!X21</f>
        <v>5.8.17</v>
      </c>
      <c r="D726" s="46" t="str">
        <f>VLOOKUP(C726,'PC Despesas'!$X$5:$Y$103,2,FALSE)</f>
        <v>-</v>
      </c>
      <c r="E726" s="65">
        <f>SUMIFS(Jan!$I$5:$I$619,Jan!$S$5:$S$619,"Despesa",Jan!$F$5:$F$619,CPagar!$D726,Jan!$J$5:$J$619,"Não Pago")</f>
        <v>0</v>
      </c>
      <c r="F726" s="65">
        <f>SUMIFS(Fev!$I$5:$I$619,Fev!$S$5:$S$619,"Despesa",Fev!$F$5:$F$619,CPagar!$D726,Fev!$J$5:$J$619,"Não Pago")</f>
        <v>0</v>
      </c>
      <c r="G726" s="65">
        <f>SUMIFS(Mar!$I$5:$I$619,Mar!$S$5:$S$619,"Despesa",Mar!$F$5:$F$619,CPagar!$D726,Mar!$J$5:$J$619,"Não Pago")</f>
        <v>0</v>
      </c>
      <c r="H726" s="65">
        <f>SUMIFS(Abr!$I$5:$I$619,Abr!$S$5:$S$619,"Despesa",Abr!$F$5:$F$619,CPagar!$D726,Abr!$J$5:$J$619,"Não Pago")</f>
        <v>0</v>
      </c>
      <c r="I726" s="65">
        <f>SUMIFS(Mai!$I$5:$I$619,Mai!$S$5:$S$619,"Despesa",Mai!$F$5:$F$619,CPagar!$D726,Mai!$J$5:$J$619,"Não Pago")</f>
        <v>0</v>
      </c>
      <c r="J726" s="65">
        <f>SUMIFS(Jun!$I$5:$I$619,Jun!$S$5:$S$619,"Despesa",Jun!$F$5:$F$619,CPagar!$D726,Jun!$J$5:$J$619,"Não Pago")</f>
        <v>0</v>
      </c>
      <c r="K726" s="65">
        <f>SUMIFS(Jul!$I$5:$I$619,Jul!$S$5:$S$619,"Despesa",Jul!$F$5:$F$619,CPagar!$D726,Jul!$J$5:$J$619,"Não Pago")</f>
        <v>0</v>
      </c>
      <c r="L726" s="65">
        <f>SUMIFS(Ago!$I$5:$I$619,Ago!$S$5:$S$619,"Despesa",Ago!$F$5:$F$619,CPagar!$D726,Ago!$J$5:$J$619,"Não Pago")</f>
        <v>0</v>
      </c>
      <c r="M726" s="65">
        <f>SUMIFS(Set!$I$5:$I$619,Set!$S$5:$S$619,"Despesa",Set!$F$5:$F$619,CPagar!$D726,Set!$J$5:$J$619,"Não Pago")</f>
        <v>0</v>
      </c>
      <c r="N726" s="65">
        <f>SUMIFS(Out!$I$5:$I$619,Out!$S$5:$S$619,"Despesa",Out!$F$5:$F$619,CPagar!$D726,Out!$J$5:$J$619,"Não Pago")</f>
        <v>0</v>
      </c>
      <c r="O726" s="65">
        <f>SUMIFS(Nov!$I$5:$I$619,Nov!$S$5:$S$619,"Despesa",Nov!$F$5:$F$619,CPagar!$D726,Nov!$J$5:$J$619,"Não Pago")</f>
        <v>0</v>
      </c>
      <c r="P726" s="65">
        <f>SUMIFS(Dez!$I$5:$I$619,Dez!$S$5:$S$619,"Despesa",Dez!$F$5:$F$619,CPagar!$D726,Dez!$J$5:$J$619,"Não Pago")</f>
        <v>0</v>
      </c>
      <c r="Q726" s="62">
        <f t="shared" si="89"/>
        <v>0</v>
      </c>
    </row>
    <row r="727" spans="3:17" ht="28.5" customHeight="1" thickTop="1" thickBot="1" x14ac:dyDescent="0.25">
      <c r="C727" s="45" t="str">
        <f>'PC Despesas'!X22</f>
        <v>5.8.18</v>
      </c>
      <c r="D727" s="46" t="str">
        <f>VLOOKUP(C727,'PC Despesas'!$X$5:$Y$103,2,FALSE)</f>
        <v>-</v>
      </c>
      <c r="E727" s="65">
        <f>SUMIFS(Jan!$I$5:$I$619,Jan!$S$5:$S$619,"Despesa",Jan!$F$5:$F$619,CPagar!$D727,Jan!$J$5:$J$619,"Não Pago")</f>
        <v>0</v>
      </c>
      <c r="F727" s="65">
        <f>SUMIFS(Fev!$I$5:$I$619,Fev!$S$5:$S$619,"Despesa",Fev!$F$5:$F$619,CPagar!$D727,Fev!$J$5:$J$619,"Não Pago")</f>
        <v>0</v>
      </c>
      <c r="G727" s="65">
        <f>SUMIFS(Mar!$I$5:$I$619,Mar!$S$5:$S$619,"Despesa",Mar!$F$5:$F$619,CPagar!$D727,Mar!$J$5:$J$619,"Não Pago")</f>
        <v>0</v>
      </c>
      <c r="H727" s="65">
        <f>SUMIFS(Abr!$I$5:$I$619,Abr!$S$5:$S$619,"Despesa",Abr!$F$5:$F$619,CPagar!$D727,Abr!$J$5:$J$619,"Não Pago")</f>
        <v>0</v>
      </c>
      <c r="I727" s="65">
        <f>SUMIFS(Mai!$I$5:$I$619,Mai!$S$5:$S$619,"Despesa",Mai!$F$5:$F$619,CPagar!$D727,Mai!$J$5:$J$619,"Não Pago")</f>
        <v>0</v>
      </c>
      <c r="J727" s="65">
        <f>SUMIFS(Jun!$I$5:$I$619,Jun!$S$5:$S$619,"Despesa",Jun!$F$5:$F$619,CPagar!$D727,Jun!$J$5:$J$619,"Não Pago")</f>
        <v>0</v>
      </c>
      <c r="K727" s="65">
        <f>SUMIFS(Jul!$I$5:$I$619,Jul!$S$5:$S$619,"Despesa",Jul!$F$5:$F$619,CPagar!$D727,Jul!$J$5:$J$619,"Não Pago")</f>
        <v>0</v>
      </c>
      <c r="L727" s="65">
        <f>SUMIFS(Ago!$I$5:$I$619,Ago!$S$5:$S$619,"Despesa",Ago!$F$5:$F$619,CPagar!$D727,Ago!$J$5:$J$619,"Não Pago")</f>
        <v>0</v>
      </c>
      <c r="M727" s="65">
        <f>SUMIFS(Set!$I$5:$I$619,Set!$S$5:$S$619,"Despesa",Set!$F$5:$F$619,CPagar!$D727,Set!$J$5:$J$619,"Não Pago")</f>
        <v>0</v>
      </c>
      <c r="N727" s="65">
        <f>SUMIFS(Out!$I$5:$I$619,Out!$S$5:$S$619,"Despesa",Out!$F$5:$F$619,CPagar!$D727,Out!$J$5:$J$619,"Não Pago")</f>
        <v>0</v>
      </c>
      <c r="O727" s="65">
        <f>SUMIFS(Nov!$I$5:$I$619,Nov!$S$5:$S$619,"Despesa",Nov!$F$5:$F$619,CPagar!$D727,Nov!$J$5:$J$619,"Não Pago")</f>
        <v>0</v>
      </c>
      <c r="P727" s="65">
        <f>SUMIFS(Dez!$I$5:$I$619,Dez!$S$5:$S$619,"Despesa",Dez!$F$5:$F$619,CPagar!$D727,Dez!$J$5:$J$619,"Não Pago")</f>
        <v>0</v>
      </c>
      <c r="Q727" s="62">
        <f t="shared" si="89"/>
        <v>0</v>
      </c>
    </row>
    <row r="728" spans="3:17" ht="28.5" customHeight="1" thickTop="1" thickBot="1" x14ac:dyDescent="0.25">
      <c r="C728" s="45" t="str">
        <f>'PC Despesas'!X23</f>
        <v>5.8.19</v>
      </c>
      <c r="D728" s="46" t="str">
        <f>VLOOKUP(C728,'PC Despesas'!$X$5:$Y$103,2,FALSE)</f>
        <v>-</v>
      </c>
      <c r="E728" s="65">
        <f>SUMIFS(Jan!$I$5:$I$619,Jan!$S$5:$S$619,"Despesa",Jan!$F$5:$F$619,CPagar!$D728,Jan!$J$5:$J$619,"Não Pago")</f>
        <v>0</v>
      </c>
      <c r="F728" s="65">
        <f>SUMIFS(Fev!$I$5:$I$619,Fev!$S$5:$S$619,"Despesa",Fev!$F$5:$F$619,CPagar!$D728,Fev!$J$5:$J$619,"Não Pago")</f>
        <v>0</v>
      </c>
      <c r="G728" s="65">
        <f>SUMIFS(Mar!$I$5:$I$619,Mar!$S$5:$S$619,"Despesa",Mar!$F$5:$F$619,CPagar!$D728,Mar!$J$5:$J$619,"Não Pago")</f>
        <v>0</v>
      </c>
      <c r="H728" s="65">
        <f>SUMIFS(Abr!$I$5:$I$619,Abr!$S$5:$S$619,"Despesa",Abr!$F$5:$F$619,CPagar!$D728,Abr!$J$5:$J$619,"Não Pago")</f>
        <v>0</v>
      </c>
      <c r="I728" s="65">
        <f>SUMIFS(Mai!$I$5:$I$619,Mai!$S$5:$S$619,"Despesa",Mai!$F$5:$F$619,CPagar!$D728,Mai!$J$5:$J$619,"Não Pago")</f>
        <v>0</v>
      </c>
      <c r="J728" s="65">
        <f>SUMIFS(Jun!$I$5:$I$619,Jun!$S$5:$S$619,"Despesa",Jun!$F$5:$F$619,CPagar!$D728,Jun!$J$5:$J$619,"Não Pago")</f>
        <v>0</v>
      </c>
      <c r="K728" s="65">
        <f>SUMIFS(Jul!$I$5:$I$619,Jul!$S$5:$S$619,"Despesa",Jul!$F$5:$F$619,CPagar!$D728,Jul!$J$5:$J$619,"Não Pago")</f>
        <v>0</v>
      </c>
      <c r="L728" s="65">
        <f>SUMIFS(Ago!$I$5:$I$619,Ago!$S$5:$S$619,"Despesa",Ago!$F$5:$F$619,CPagar!$D728,Ago!$J$5:$J$619,"Não Pago")</f>
        <v>0</v>
      </c>
      <c r="M728" s="65">
        <f>SUMIFS(Set!$I$5:$I$619,Set!$S$5:$S$619,"Despesa",Set!$F$5:$F$619,CPagar!$D728,Set!$J$5:$J$619,"Não Pago")</f>
        <v>0</v>
      </c>
      <c r="N728" s="65">
        <f>SUMIFS(Out!$I$5:$I$619,Out!$S$5:$S$619,"Despesa",Out!$F$5:$F$619,CPagar!$D728,Out!$J$5:$J$619,"Não Pago")</f>
        <v>0</v>
      </c>
      <c r="O728" s="65">
        <f>SUMIFS(Nov!$I$5:$I$619,Nov!$S$5:$S$619,"Despesa",Nov!$F$5:$F$619,CPagar!$D728,Nov!$J$5:$J$619,"Não Pago")</f>
        <v>0</v>
      </c>
      <c r="P728" s="65">
        <f>SUMIFS(Dez!$I$5:$I$619,Dez!$S$5:$S$619,"Despesa",Dez!$F$5:$F$619,CPagar!$D728,Dez!$J$5:$J$619,"Não Pago")</f>
        <v>0</v>
      </c>
      <c r="Q728" s="62">
        <f t="shared" si="89"/>
        <v>0</v>
      </c>
    </row>
    <row r="729" spans="3:17" ht="28.5" customHeight="1" thickTop="1" thickBot="1" x14ac:dyDescent="0.25">
      <c r="C729" s="45" t="str">
        <f>'PC Despesas'!X24</f>
        <v>5.8.20</v>
      </c>
      <c r="D729" s="46" t="str">
        <f>VLOOKUP(C729,'PC Despesas'!$X$5:$Y$103,2,FALSE)</f>
        <v>-</v>
      </c>
      <c r="E729" s="65">
        <f>SUMIFS(Jan!$I$5:$I$619,Jan!$S$5:$S$619,"Despesa",Jan!$F$5:$F$619,CPagar!$D729,Jan!$J$5:$J$619,"Não Pago")</f>
        <v>0</v>
      </c>
      <c r="F729" s="65">
        <f>SUMIFS(Fev!$I$5:$I$619,Fev!$S$5:$S$619,"Despesa",Fev!$F$5:$F$619,CPagar!$D729,Fev!$J$5:$J$619,"Não Pago")</f>
        <v>0</v>
      </c>
      <c r="G729" s="65">
        <f>SUMIFS(Mar!$I$5:$I$619,Mar!$S$5:$S$619,"Despesa",Mar!$F$5:$F$619,CPagar!$D729,Mar!$J$5:$J$619,"Não Pago")</f>
        <v>0</v>
      </c>
      <c r="H729" s="65">
        <f>SUMIFS(Abr!$I$5:$I$619,Abr!$S$5:$S$619,"Despesa",Abr!$F$5:$F$619,CPagar!$D729,Abr!$J$5:$J$619,"Não Pago")</f>
        <v>0</v>
      </c>
      <c r="I729" s="65">
        <f>SUMIFS(Mai!$I$5:$I$619,Mai!$S$5:$S$619,"Despesa",Mai!$F$5:$F$619,CPagar!$D729,Mai!$J$5:$J$619,"Não Pago")</f>
        <v>0</v>
      </c>
      <c r="J729" s="65">
        <f>SUMIFS(Jun!$I$5:$I$619,Jun!$S$5:$S$619,"Despesa",Jun!$F$5:$F$619,CPagar!$D729,Jun!$J$5:$J$619,"Não Pago")</f>
        <v>0</v>
      </c>
      <c r="K729" s="65">
        <f>SUMIFS(Jul!$I$5:$I$619,Jul!$S$5:$S$619,"Despesa",Jul!$F$5:$F$619,CPagar!$D729,Jul!$J$5:$J$619,"Não Pago")</f>
        <v>0</v>
      </c>
      <c r="L729" s="65">
        <f>SUMIFS(Ago!$I$5:$I$619,Ago!$S$5:$S$619,"Despesa",Ago!$F$5:$F$619,CPagar!$D729,Ago!$J$5:$J$619,"Não Pago")</f>
        <v>0</v>
      </c>
      <c r="M729" s="65">
        <f>SUMIFS(Set!$I$5:$I$619,Set!$S$5:$S$619,"Despesa",Set!$F$5:$F$619,CPagar!$D729,Set!$J$5:$J$619,"Não Pago")</f>
        <v>0</v>
      </c>
      <c r="N729" s="65">
        <f>SUMIFS(Out!$I$5:$I$619,Out!$S$5:$S$619,"Despesa",Out!$F$5:$F$619,CPagar!$D729,Out!$J$5:$J$619,"Não Pago")</f>
        <v>0</v>
      </c>
      <c r="O729" s="65">
        <f>SUMIFS(Nov!$I$5:$I$619,Nov!$S$5:$S$619,"Despesa",Nov!$F$5:$F$619,CPagar!$D729,Nov!$J$5:$J$619,"Não Pago")</f>
        <v>0</v>
      </c>
      <c r="P729" s="65">
        <f>SUMIFS(Dez!$I$5:$I$619,Dez!$S$5:$S$619,"Despesa",Dez!$F$5:$F$619,CPagar!$D729,Dez!$J$5:$J$619,"Não Pago")</f>
        <v>0</v>
      </c>
      <c r="Q729" s="62">
        <f t="shared" si="89"/>
        <v>0</v>
      </c>
    </row>
    <row r="730" spans="3:17" ht="28.5" customHeight="1" thickTop="1" thickBot="1" x14ac:dyDescent="0.25">
      <c r="C730" s="45" t="str">
        <f>'PC Despesas'!X25</f>
        <v>5.8.21</v>
      </c>
      <c r="D730" s="46" t="str">
        <f>VLOOKUP(C730,'PC Despesas'!$X$5:$Y$103,2,FALSE)</f>
        <v>-</v>
      </c>
      <c r="E730" s="65">
        <f>SUMIFS(Jan!$I$5:$I$619,Jan!$S$5:$S$619,"Despesa",Jan!$F$5:$F$619,CPagar!$D730,Jan!$J$5:$J$619,"Não Pago")</f>
        <v>0</v>
      </c>
      <c r="F730" s="65">
        <f>SUMIFS(Fev!$I$5:$I$619,Fev!$S$5:$S$619,"Despesa",Fev!$F$5:$F$619,CPagar!$D730,Fev!$J$5:$J$619,"Não Pago")</f>
        <v>0</v>
      </c>
      <c r="G730" s="65">
        <f>SUMIFS(Mar!$I$5:$I$619,Mar!$S$5:$S$619,"Despesa",Mar!$F$5:$F$619,CPagar!$D730,Mar!$J$5:$J$619,"Não Pago")</f>
        <v>0</v>
      </c>
      <c r="H730" s="65">
        <f>SUMIFS(Abr!$I$5:$I$619,Abr!$S$5:$S$619,"Despesa",Abr!$F$5:$F$619,CPagar!$D730,Abr!$J$5:$J$619,"Não Pago")</f>
        <v>0</v>
      </c>
      <c r="I730" s="65">
        <f>SUMIFS(Mai!$I$5:$I$619,Mai!$S$5:$S$619,"Despesa",Mai!$F$5:$F$619,CPagar!$D730,Mai!$J$5:$J$619,"Não Pago")</f>
        <v>0</v>
      </c>
      <c r="J730" s="65">
        <f>SUMIFS(Jun!$I$5:$I$619,Jun!$S$5:$S$619,"Despesa",Jun!$F$5:$F$619,CPagar!$D730,Jun!$J$5:$J$619,"Não Pago")</f>
        <v>0</v>
      </c>
      <c r="K730" s="65">
        <f>SUMIFS(Jul!$I$5:$I$619,Jul!$S$5:$S$619,"Despesa",Jul!$F$5:$F$619,CPagar!$D730,Jul!$J$5:$J$619,"Não Pago")</f>
        <v>0</v>
      </c>
      <c r="L730" s="65">
        <f>SUMIFS(Ago!$I$5:$I$619,Ago!$S$5:$S$619,"Despesa",Ago!$F$5:$F$619,CPagar!$D730,Ago!$J$5:$J$619,"Não Pago")</f>
        <v>0</v>
      </c>
      <c r="M730" s="65">
        <f>SUMIFS(Set!$I$5:$I$619,Set!$S$5:$S$619,"Despesa",Set!$F$5:$F$619,CPagar!$D730,Set!$J$5:$J$619,"Não Pago")</f>
        <v>0</v>
      </c>
      <c r="N730" s="65">
        <f>SUMIFS(Out!$I$5:$I$619,Out!$S$5:$S$619,"Despesa",Out!$F$5:$F$619,CPagar!$D730,Out!$J$5:$J$619,"Não Pago")</f>
        <v>0</v>
      </c>
      <c r="O730" s="65">
        <f>SUMIFS(Nov!$I$5:$I$619,Nov!$S$5:$S$619,"Despesa",Nov!$F$5:$F$619,CPagar!$D730,Nov!$J$5:$J$619,"Não Pago")</f>
        <v>0</v>
      </c>
      <c r="P730" s="65">
        <f>SUMIFS(Dez!$I$5:$I$619,Dez!$S$5:$S$619,"Despesa",Dez!$F$5:$F$619,CPagar!$D730,Dez!$J$5:$J$619,"Não Pago")</f>
        <v>0</v>
      </c>
      <c r="Q730" s="62">
        <f t="shared" si="89"/>
        <v>0</v>
      </c>
    </row>
    <row r="731" spans="3:17" ht="28.5" customHeight="1" thickTop="1" thickBot="1" x14ac:dyDescent="0.25">
      <c r="C731" s="45" t="str">
        <f>'PC Despesas'!X26</f>
        <v>5.8.22</v>
      </c>
      <c r="D731" s="46" t="str">
        <f>VLOOKUP(C731,'PC Despesas'!$X$5:$Y$103,2,FALSE)</f>
        <v>-</v>
      </c>
      <c r="E731" s="65">
        <f>SUMIFS(Jan!$I$5:$I$619,Jan!$S$5:$S$619,"Despesa",Jan!$F$5:$F$619,CPagar!$D731,Jan!$J$5:$J$619,"Não Pago")</f>
        <v>0</v>
      </c>
      <c r="F731" s="65">
        <f>SUMIFS(Fev!$I$5:$I$619,Fev!$S$5:$S$619,"Despesa",Fev!$F$5:$F$619,CPagar!$D731,Fev!$J$5:$J$619,"Não Pago")</f>
        <v>0</v>
      </c>
      <c r="G731" s="65">
        <f>SUMIFS(Mar!$I$5:$I$619,Mar!$S$5:$S$619,"Despesa",Mar!$F$5:$F$619,CPagar!$D731,Mar!$J$5:$J$619,"Não Pago")</f>
        <v>0</v>
      </c>
      <c r="H731" s="65">
        <f>SUMIFS(Abr!$I$5:$I$619,Abr!$S$5:$S$619,"Despesa",Abr!$F$5:$F$619,CPagar!$D731,Abr!$J$5:$J$619,"Não Pago")</f>
        <v>0</v>
      </c>
      <c r="I731" s="65">
        <f>SUMIFS(Mai!$I$5:$I$619,Mai!$S$5:$S$619,"Despesa",Mai!$F$5:$F$619,CPagar!$D731,Mai!$J$5:$J$619,"Não Pago")</f>
        <v>0</v>
      </c>
      <c r="J731" s="65">
        <f>SUMIFS(Jun!$I$5:$I$619,Jun!$S$5:$S$619,"Despesa",Jun!$F$5:$F$619,CPagar!$D731,Jun!$J$5:$J$619,"Não Pago")</f>
        <v>0</v>
      </c>
      <c r="K731" s="65">
        <f>SUMIFS(Jul!$I$5:$I$619,Jul!$S$5:$S$619,"Despesa",Jul!$F$5:$F$619,CPagar!$D731,Jul!$J$5:$J$619,"Não Pago")</f>
        <v>0</v>
      </c>
      <c r="L731" s="65">
        <f>SUMIFS(Ago!$I$5:$I$619,Ago!$S$5:$S$619,"Despesa",Ago!$F$5:$F$619,CPagar!$D731,Ago!$J$5:$J$619,"Não Pago")</f>
        <v>0</v>
      </c>
      <c r="M731" s="65">
        <f>SUMIFS(Set!$I$5:$I$619,Set!$S$5:$S$619,"Despesa",Set!$F$5:$F$619,CPagar!$D731,Set!$J$5:$J$619,"Não Pago")</f>
        <v>0</v>
      </c>
      <c r="N731" s="65">
        <f>SUMIFS(Out!$I$5:$I$619,Out!$S$5:$S$619,"Despesa",Out!$F$5:$F$619,CPagar!$D731,Out!$J$5:$J$619,"Não Pago")</f>
        <v>0</v>
      </c>
      <c r="O731" s="65">
        <f>SUMIFS(Nov!$I$5:$I$619,Nov!$S$5:$S$619,"Despesa",Nov!$F$5:$F$619,CPagar!$D731,Nov!$J$5:$J$619,"Não Pago")</f>
        <v>0</v>
      </c>
      <c r="P731" s="65">
        <f>SUMIFS(Dez!$I$5:$I$619,Dez!$S$5:$S$619,"Despesa",Dez!$F$5:$F$619,CPagar!$D731,Dez!$J$5:$J$619,"Não Pago")</f>
        <v>0</v>
      </c>
      <c r="Q731" s="62">
        <f t="shared" si="89"/>
        <v>0</v>
      </c>
    </row>
    <row r="732" spans="3:17" ht="28.5" customHeight="1" thickTop="1" thickBot="1" x14ac:dyDescent="0.25">
      <c r="C732" s="45" t="str">
        <f>'PC Despesas'!X27</f>
        <v>5.8.23</v>
      </c>
      <c r="D732" s="46" t="str">
        <f>VLOOKUP(C732,'PC Despesas'!$X$5:$Y$103,2,FALSE)</f>
        <v>-</v>
      </c>
      <c r="E732" s="65">
        <f>SUMIFS(Jan!$I$5:$I$619,Jan!$S$5:$S$619,"Despesa",Jan!$F$5:$F$619,CPagar!$D732,Jan!$J$5:$J$619,"Não Pago")</f>
        <v>0</v>
      </c>
      <c r="F732" s="65">
        <f>SUMIFS(Fev!$I$5:$I$619,Fev!$S$5:$S$619,"Despesa",Fev!$F$5:$F$619,CPagar!$D732,Fev!$J$5:$J$619,"Não Pago")</f>
        <v>0</v>
      </c>
      <c r="G732" s="65">
        <f>SUMIFS(Mar!$I$5:$I$619,Mar!$S$5:$S$619,"Despesa",Mar!$F$5:$F$619,CPagar!$D732,Mar!$J$5:$J$619,"Não Pago")</f>
        <v>0</v>
      </c>
      <c r="H732" s="65">
        <f>SUMIFS(Abr!$I$5:$I$619,Abr!$S$5:$S$619,"Despesa",Abr!$F$5:$F$619,CPagar!$D732,Abr!$J$5:$J$619,"Não Pago")</f>
        <v>0</v>
      </c>
      <c r="I732" s="65">
        <f>SUMIFS(Mai!$I$5:$I$619,Mai!$S$5:$S$619,"Despesa",Mai!$F$5:$F$619,CPagar!$D732,Mai!$J$5:$J$619,"Não Pago")</f>
        <v>0</v>
      </c>
      <c r="J732" s="65">
        <f>SUMIFS(Jun!$I$5:$I$619,Jun!$S$5:$S$619,"Despesa",Jun!$F$5:$F$619,CPagar!$D732,Jun!$J$5:$J$619,"Não Pago")</f>
        <v>0</v>
      </c>
      <c r="K732" s="65">
        <f>SUMIFS(Jul!$I$5:$I$619,Jul!$S$5:$S$619,"Despesa",Jul!$F$5:$F$619,CPagar!$D732,Jul!$J$5:$J$619,"Não Pago")</f>
        <v>0</v>
      </c>
      <c r="L732" s="65">
        <f>SUMIFS(Ago!$I$5:$I$619,Ago!$S$5:$S$619,"Despesa",Ago!$F$5:$F$619,CPagar!$D732,Ago!$J$5:$J$619,"Não Pago")</f>
        <v>0</v>
      </c>
      <c r="M732" s="65">
        <f>SUMIFS(Set!$I$5:$I$619,Set!$S$5:$S$619,"Despesa",Set!$F$5:$F$619,CPagar!$D732,Set!$J$5:$J$619,"Não Pago")</f>
        <v>0</v>
      </c>
      <c r="N732" s="65">
        <f>SUMIFS(Out!$I$5:$I$619,Out!$S$5:$S$619,"Despesa",Out!$F$5:$F$619,CPagar!$D732,Out!$J$5:$J$619,"Não Pago")</f>
        <v>0</v>
      </c>
      <c r="O732" s="65">
        <f>SUMIFS(Nov!$I$5:$I$619,Nov!$S$5:$S$619,"Despesa",Nov!$F$5:$F$619,CPagar!$D732,Nov!$J$5:$J$619,"Não Pago")</f>
        <v>0</v>
      </c>
      <c r="P732" s="65">
        <f>SUMIFS(Dez!$I$5:$I$619,Dez!$S$5:$S$619,"Despesa",Dez!$F$5:$F$619,CPagar!$D732,Dez!$J$5:$J$619,"Não Pago")</f>
        <v>0</v>
      </c>
      <c r="Q732" s="62">
        <f t="shared" si="89"/>
        <v>0</v>
      </c>
    </row>
    <row r="733" spans="3:17" ht="28.5" customHeight="1" thickTop="1" thickBot="1" x14ac:dyDescent="0.25">
      <c r="C733" s="45" t="str">
        <f>'PC Despesas'!X28</f>
        <v>5.8.24</v>
      </c>
      <c r="D733" s="46" t="str">
        <f>VLOOKUP(C733,'PC Despesas'!$X$5:$Y$103,2,FALSE)</f>
        <v>-</v>
      </c>
      <c r="E733" s="65">
        <f>SUMIFS(Jan!$I$5:$I$619,Jan!$S$5:$S$619,"Despesa",Jan!$F$5:$F$619,CPagar!$D733,Jan!$J$5:$J$619,"Não Pago")</f>
        <v>0</v>
      </c>
      <c r="F733" s="65">
        <f>SUMIFS(Fev!$I$5:$I$619,Fev!$S$5:$S$619,"Despesa",Fev!$F$5:$F$619,CPagar!$D733,Fev!$J$5:$J$619,"Não Pago")</f>
        <v>0</v>
      </c>
      <c r="G733" s="65">
        <f>SUMIFS(Mar!$I$5:$I$619,Mar!$S$5:$S$619,"Despesa",Mar!$F$5:$F$619,CPagar!$D733,Mar!$J$5:$J$619,"Não Pago")</f>
        <v>0</v>
      </c>
      <c r="H733" s="65">
        <f>SUMIFS(Abr!$I$5:$I$619,Abr!$S$5:$S$619,"Despesa",Abr!$F$5:$F$619,CPagar!$D733,Abr!$J$5:$J$619,"Não Pago")</f>
        <v>0</v>
      </c>
      <c r="I733" s="65">
        <f>SUMIFS(Mai!$I$5:$I$619,Mai!$S$5:$S$619,"Despesa",Mai!$F$5:$F$619,CPagar!$D733,Mai!$J$5:$J$619,"Não Pago")</f>
        <v>0</v>
      </c>
      <c r="J733" s="65">
        <f>SUMIFS(Jun!$I$5:$I$619,Jun!$S$5:$S$619,"Despesa",Jun!$F$5:$F$619,CPagar!$D733,Jun!$J$5:$J$619,"Não Pago")</f>
        <v>0</v>
      </c>
      <c r="K733" s="65">
        <f>SUMIFS(Jul!$I$5:$I$619,Jul!$S$5:$S$619,"Despesa",Jul!$F$5:$F$619,CPagar!$D733,Jul!$J$5:$J$619,"Não Pago")</f>
        <v>0</v>
      </c>
      <c r="L733" s="65">
        <f>SUMIFS(Ago!$I$5:$I$619,Ago!$S$5:$S$619,"Despesa",Ago!$F$5:$F$619,CPagar!$D733,Ago!$J$5:$J$619,"Não Pago")</f>
        <v>0</v>
      </c>
      <c r="M733" s="65">
        <f>SUMIFS(Set!$I$5:$I$619,Set!$S$5:$S$619,"Despesa",Set!$F$5:$F$619,CPagar!$D733,Set!$J$5:$J$619,"Não Pago")</f>
        <v>0</v>
      </c>
      <c r="N733" s="65">
        <f>SUMIFS(Out!$I$5:$I$619,Out!$S$5:$S$619,"Despesa",Out!$F$5:$F$619,CPagar!$D733,Out!$J$5:$J$619,"Não Pago")</f>
        <v>0</v>
      </c>
      <c r="O733" s="65">
        <f>SUMIFS(Nov!$I$5:$I$619,Nov!$S$5:$S$619,"Despesa",Nov!$F$5:$F$619,CPagar!$D733,Nov!$J$5:$J$619,"Não Pago")</f>
        <v>0</v>
      </c>
      <c r="P733" s="65">
        <f>SUMIFS(Dez!$I$5:$I$619,Dez!$S$5:$S$619,"Despesa",Dez!$F$5:$F$619,CPagar!$D733,Dez!$J$5:$J$619,"Não Pago")</f>
        <v>0</v>
      </c>
      <c r="Q733" s="62">
        <f t="shared" si="89"/>
        <v>0</v>
      </c>
    </row>
    <row r="734" spans="3:17" ht="28.5" customHeight="1" thickTop="1" thickBot="1" x14ac:dyDescent="0.25">
      <c r="C734" s="45" t="str">
        <f>'PC Despesas'!X29</f>
        <v>5.8.25</v>
      </c>
      <c r="D734" s="46" t="str">
        <f>VLOOKUP(C734,'PC Despesas'!$X$5:$Y$103,2,FALSE)</f>
        <v>-</v>
      </c>
      <c r="E734" s="65">
        <f>SUMIFS(Jan!$I$5:$I$619,Jan!$S$5:$S$619,"Despesa",Jan!$F$5:$F$619,CPagar!$D734,Jan!$J$5:$J$619,"Não Pago")</f>
        <v>0</v>
      </c>
      <c r="F734" s="65">
        <f>SUMIFS(Fev!$I$5:$I$619,Fev!$S$5:$S$619,"Despesa",Fev!$F$5:$F$619,CPagar!$D734,Fev!$J$5:$J$619,"Não Pago")</f>
        <v>0</v>
      </c>
      <c r="G734" s="65">
        <f>SUMIFS(Mar!$I$5:$I$619,Mar!$S$5:$S$619,"Despesa",Mar!$F$5:$F$619,CPagar!$D734,Mar!$J$5:$J$619,"Não Pago")</f>
        <v>0</v>
      </c>
      <c r="H734" s="65">
        <f>SUMIFS(Abr!$I$5:$I$619,Abr!$S$5:$S$619,"Despesa",Abr!$F$5:$F$619,CPagar!$D734,Abr!$J$5:$J$619,"Não Pago")</f>
        <v>0</v>
      </c>
      <c r="I734" s="65">
        <f>SUMIFS(Mai!$I$5:$I$619,Mai!$S$5:$S$619,"Despesa",Mai!$F$5:$F$619,CPagar!$D734,Mai!$J$5:$J$619,"Não Pago")</f>
        <v>0</v>
      </c>
      <c r="J734" s="65">
        <f>SUMIFS(Jun!$I$5:$I$619,Jun!$S$5:$S$619,"Despesa",Jun!$F$5:$F$619,CPagar!$D734,Jun!$J$5:$J$619,"Não Pago")</f>
        <v>0</v>
      </c>
      <c r="K734" s="65">
        <f>SUMIFS(Jul!$I$5:$I$619,Jul!$S$5:$S$619,"Despesa",Jul!$F$5:$F$619,CPagar!$D734,Jul!$J$5:$J$619,"Não Pago")</f>
        <v>0</v>
      </c>
      <c r="L734" s="65">
        <f>SUMIFS(Ago!$I$5:$I$619,Ago!$S$5:$S$619,"Despesa",Ago!$F$5:$F$619,CPagar!$D734,Ago!$J$5:$J$619,"Não Pago")</f>
        <v>0</v>
      </c>
      <c r="M734" s="65">
        <f>SUMIFS(Set!$I$5:$I$619,Set!$S$5:$S$619,"Despesa",Set!$F$5:$F$619,CPagar!$D734,Set!$J$5:$J$619,"Não Pago")</f>
        <v>0</v>
      </c>
      <c r="N734" s="65">
        <f>SUMIFS(Out!$I$5:$I$619,Out!$S$5:$S$619,"Despesa",Out!$F$5:$F$619,CPagar!$D734,Out!$J$5:$J$619,"Não Pago")</f>
        <v>0</v>
      </c>
      <c r="O734" s="65">
        <f>SUMIFS(Nov!$I$5:$I$619,Nov!$S$5:$S$619,"Despesa",Nov!$F$5:$F$619,CPagar!$D734,Nov!$J$5:$J$619,"Não Pago")</f>
        <v>0</v>
      </c>
      <c r="P734" s="65">
        <f>SUMIFS(Dez!$I$5:$I$619,Dez!$S$5:$S$619,"Despesa",Dez!$F$5:$F$619,CPagar!$D734,Dez!$J$5:$J$619,"Não Pago")</f>
        <v>0</v>
      </c>
      <c r="Q734" s="62">
        <f t="shared" si="89"/>
        <v>0</v>
      </c>
    </row>
    <row r="735" spans="3:17" ht="28.5" customHeight="1" thickTop="1" thickBot="1" x14ac:dyDescent="0.25">
      <c r="C735" s="45" t="str">
        <f>'PC Despesas'!X30</f>
        <v>5.8.26</v>
      </c>
      <c r="D735" s="46" t="str">
        <f>VLOOKUP(C735,'PC Despesas'!$X$5:$Y$103,2,FALSE)</f>
        <v>-</v>
      </c>
      <c r="E735" s="65">
        <f>SUMIFS(Jan!$I$5:$I$619,Jan!$S$5:$S$619,"Despesa",Jan!$F$5:$F$619,CPagar!$D735,Jan!$J$5:$J$619,"Não Pago")</f>
        <v>0</v>
      </c>
      <c r="F735" s="65">
        <f>SUMIFS(Fev!$I$5:$I$619,Fev!$S$5:$S$619,"Despesa",Fev!$F$5:$F$619,CPagar!$D735,Fev!$J$5:$J$619,"Não Pago")</f>
        <v>0</v>
      </c>
      <c r="G735" s="65">
        <f>SUMIFS(Mar!$I$5:$I$619,Mar!$S$5:$S$619,"Despesa",Mar!$F$5:$F$619,CPagar!$D735,Mar!$J$5:$J$619,"Não Pago")</f>
        <v>0</v>
      </c>
      <c r="H735" s="65">
        <f>SUMIFS(Abr!$I$5:$I$619,Abr!$S$5:$S$619,"Despesa",Abr!$F$5:$F$619,CPagar!$D735,Abr!$J$5:$J$619,"Não Pago")</f>
        <v>0</v>
      </c>
      <c r="I735" s="65">
        <f>SUMIFS(Mai!$I$5:$I$619,Mai!$S$5:$S$619,"Despesa",Mai!$F$5:$F$619,CPagar!$D735,Mai!$J$5:$J$619,"Não Pago")</f>
        <v>0</v>
      </c>
      <c r="J735" s="65">
        <f>SUMIFS(Jun!$I$5:$I$619,Jun!$S$5:$S$619,"Despesa",Jun!$F$5:$F$619,CPagar!$D735,Jun!$J$5:$J$619,"Não Pago")</f>
        <v>0</v>
      </c>
      <c r="K735" s="65">
        <f>SUMIFS(Jul!$I$5:$I$619,Jul!$S$5:$S$619,"Despesa",Jul!$F$5:$F$619,CPagar!$D735,Jul!$J$5:$J$619,"Não Pago")</f>
        <v>0</v>
      </c>
      <c r="L735" s="65">
        <f>SUMIFS(Ago!$I$5:$I$619,Ago!$S$5:$S$619,"Despesa",Ago!$F$5:$F$619,CPagar!$D735,Ago!$J$5:$J$619,"Não Pago")</f>
        <v>0</v>
      </c>
      <c r="M735" s="65">
        <f>SUMIFS(Set!$I$5:$I$619,Set!$S$5:$S$619,"Despesa",Set!$F$5:$F$619,CPagar!$D735,Set!$J$5:$J$619,"Não Pago")</f>
        <v>0</v>
      </c>
      <c r="N735" s="65">
        <f>SUMIFS(Out!$I$5:$I$619,Out!$S$5:$S$619,"Despesa",Out!$F$5:$F$619,CPagar!$D735,Out!$J$5:$J$619,"Não Pago")</f>
        <v>0</v>
      </c>
      <c r="O735" s="65">
        <f>SUMIFS(Nov!$I$5:$I$619,Nov!$S$5:$S$619,"Despesa",Nov!$F$5:$F$619,CPagar!$D735,Nov!$J$5:$J$619,"Não Pago")</f>
        <v>0</v>
      </c>
      <c r="P735" s="65">
        <f>SUMIFS(Dez!$I$5:$I$619,Dez!$S$5:$S$619,"Despesa",Dez!$F$5:$F$619,CPagar!$D735,Dez!$J$5:$J$619,"Não Pago")</f>
        <v>0</v>
      </c>
      <c r="Q735" s="62">
        <f t="shared" si="89"/>
        <v>0</v>
      </c>
    </row>
    <row r="736" spans="3:17" ht="28.5" customHeight="1" thickTop="1" thickBot="1" x14ac:dyDescent="0.25">
      <c r="C736" s="45" t="str">
        <f>'PC Despesas'!X31</f>
        <v>5.8.27</v>
      </c>
      <c r="D736" s="46" t="str">
        <f>VLOOKUP(C736,'PC Despesas'!$X$5:$Y$103,2,FALSE)</f>
        <v>-</v>
      </c>
      <c r="E736" s="65">
        <f>SUMIFS(Jan!$I$5:$I$619,Jan!$S$5:$S$619,"Despesa",Jan!$F$5:$F$619,CPagar!$D736,Jan!$J$5:$J$619,"Não Pago")</f>
        <v>0</v>
      </c>
      <c r="F736" s="65">
        <f>SUMIFS(Fev!$I$5:$I$619,Fev!$S$5:$S$619,"Despesa",Fev!$F$5:$F$619,CPagar!$D736,Fev!$J$5:$J$619,"Não Pago")</f>
        <v>0</v>
      </c>
      <c r="G736" s="65">
        <f>SUMIFS(Mar!$I$5:$I$619,Mar!$S$5:$S$619,"Despesa",Mar!$F$5:$F$619,CPagar!$D736,Mar!$J$5:$J$619,"Não Pago")</f>
        <v>0</v>
      </c>
      <c r="H736" s="65">
        <f>SUMIFS(Abr!$I$5:$I$619,Abr!$S$5:$S$619,"Despesa",Abr!$F$5:$F$619,CPagar!$D736,Abr!$J$5:$J$619,"Não Pago")</f>
        <v>0</v>
      </c>
      <c r="I736" s="65">
        <f>SUMIFS(Mai!$I$5:$I$619,Mai!$S$5:$S$619,"Despesa",Mai!$F$5:$F$619,CPagar!$D736,Mai!$J$5:$J$619,"Não Pago")</f>
        <v>0</v>
      </c>
      <c r="J736" s="65">
        <f>SUMIFS(Jun!$I$5:$I$619,Jun!$S$5:$S$619,"Despesa",Jun!$F$5:$F$619,CPagar!$D736,Jun!$J$5:$J$619,"Não Pago")</f>
        <v>0</v>
      </c>
      <c r="K736" s="65">
        <f>SUMIFS(Jul!$I$5:$I$619,Jul!$S$5:$S$619,"Despesa",Jul!$F$5:$F$619,CPagar!$D736,Jul!$J$5:$J$619,"Não Pago")</f>
        <v>0</v>
      </c>
      <c r="L736" s="65">
        <f>SUMIFS(Ago!$I$5:$I$619,Ago!$S$5:$S$619,"Despesa",Ago!$F$5:$F$619,CPagar!$D736,Ago!$J$5:$J$619,"Não Pago")</f>
        <v>0</v>
      </c>
      <c r="M736" s="65">
        <f>SUMIFS(Set!$I$5:$I$619,Set!$S$5:$S$619,"Despesa",Set!$F$5:$F$619,CPagar!$D736,Set!$J$5:$J$619,"Não Pago")</f>
        <v>0</v>
      </c>
      <c r="N736" s="65">
        <f>SUMIFS(Out!$I$5:$I$619,Out!$S$5:$S$619,"Despesa",Out!$F$5:$F$619,CPagar!$D736,Out!$J$5:$J$619,"Não Pago")</f>
        <v>0</v>
      </c>
      <c r="O736" s="65">
        <f>SUMIFS(Nov!$I$5:$I$619,Nov!$S$5:$S$619,"Despesa",Nov!$F$5:$F$619,CPagar!$D736,Nov!$J$5:$J$619,"Não Pago")</f>
        <v>0</v>
      </c>
      <c r="P736" s="65">
        <f>SUMIFS(Dez!$I$5:$I$619,Dez!$S$5:$S$619,"Despesa",Dez!$F$5:$F$619,CPagar!$D736,Dez!$J$5:$J$619,"Não Pago")</f>
        <v>0</v>
      </c>
      <c r="Q736" s="62">
        <f t="shared" si="89"/>
        <v>0</v>
      </c>
    </row>
    <row r="737" spans="3:17" ht="28.5" customHeight="1" thickTop="1" thickBot="1" x14ac:dyDescent="0.25">
      <c r="C737" s="45" t="str">
        <f>'PC Despesas'!X32</f>
        <v>5.8.28</v>
      </c>
      <c r="D737" s="46" t="str">
        <f>VLOOKUP(C737,'PC Despesas'!$X$5:$Y$103,2,FALSE)</f>
        <v>-</v>
      </c>
      <c r="E737" s="65">
        <f>SUMIFS(Jan!$I$5:$I$619,Jan!$S$5:$S$619,"Despesa",Jan!$F$5:$F$619,CPagar!$D737,Jan!$J$5:$J$619,"Não Pago")</f>
        <v>0</v>
      </c>
      <c r="F737" s="65">
        <f>SUMIFS(Fev!$I$5:$I$619,Fev!$S$5:$S$619,"Despesa",Fev!$F$5:$F$619,CPagar!$D737,Fev!$J$5:$J$619,"Não Pago")</f>
        <v>0</v>
      </c>
      <c r="G737" s="65">
        <f>SUMIFS(Mar!$I$5:$I$619,Mar!$S$5:$S$619,"Despesa",Mar!$F$5:$F$619,CPagar!$D737,Mar!$J$5:$J$619,"Não Pago")</f>
        <v>0</v>
      </c>
      <c r="H737" s="65">
        <f>SUMIFS(Abr!$I$5:$I$619,Abr!$S$5:$S$619,"Despesa",Abr!$F$5:$F$619,CPagar!$D737,Abr!$J$5:$J$619,"Não Pago")</f>
        <v>0</v>
      </c>
      <c r="I737" s="65">
        <f>SUMIFS(Mai!$I$5:$I$619,Mai!$S$5:$S$619,"Despesa",Mai!$F$5:$F$619,CPagar!$D737,Mai!$J$5:$J$619,"Não Pago")</f>
        <v>0</v>
      </c>
      <c r="J737" s="65">
        <f>SUMIFS(Jun!$I$5:$I$619,Jun!$S$5:$S$619,"Despesa",Jun!$F$5:$F$619,CPagar!$D737,Jun!$J$5:$J$619,"Não Pago")</f>
        <v>0</v>
      </c>
      <c r="K737" s="65">
        <f>SUMIFS(Jul!$I$5:$I$619,Jul!$S$5:$S$619,"Despesa",Jul!$F$5:$F$619,CPagar!$D737,Jul!$J$5:$J$619,"Não Pago")</f>
        <v>0</v>
      </c>
      <c r="L737" s="65">
        <f>SUMIFS(Ago!$I$5:$I$619,Ago!$S$5:$S$619,"Despesa",Ago!$F$5:$F$619,CPagar!$D737,Ago!$J$5:$J$619,"Não Pago")</f>
        <v>0</v>
      </c>
      <c r="M737" s="65">
        <f>SUMIFS(Set!$I$5:$I$619,Set!$S$5:$S$619,"Despesa",Set!$F$5:$F$619,CPagar!$D737,Set!$J$5:$J$619,"Não Pago")</f>
        <v>0</v>
      </c>
      <c r="N737" s="65">
        <f>SUMIFS(Out!$I$5:$I$619,Out!$S$5:$S$619,"Despesa",Out!$F$5:$F$619,CPagar!$D737,Out!$J$5:$J$619,"Não Pago")</f>
        <v>0</v>
      </c>
      <c r="O737" s="65">
        <f>SUMIFS(Nov!$I$5:$I$619,Nov!$S$5:$S$619,"Despesa",Nov!$F$5:$F$619,CPagar!$D737,Nov!$J$5:$J$619,"Não Pago")</f>
        <v>0</v>
      </c>
      <c r="P737" s="65">
        <f>SUMIFS(Dez!$I$5:$I$619,Dez!$S$5:$S$619,"Despesa",Dez!$F$5:$F$619,CPagar!$D737,Dez!$J$5:$J$619,"Não Pago")</f>
        <v>0</v>
      </c>
      <c r="Q737" s="62">
        <f t="shared" si="89"/>
        <v>0</v>
      </c>
    </row>
    <row r="738" spans="3:17" ht="28.5" customHeight="1" thickTop="1" thickBot="1" x14ac:dyDescent="0.25">
      <c r="C738" s="45" t="str">
        <f>'PC Despesas'!X33</f>
        <v>5.8.29</v>
      </c>
      <c r="D738" s="46" t="str">
        <f>VLOOKUP(C738,'PC Despesas'!$X$5:$Y$103,2,FALSE)</f>
        <v>-</v>
      </c>
      <c r="E738" s="65">
        <f>SUMIFS(Jan!$I$5:$I$619,Jan!$S$5:$S$619,"Despesa",Jan!$F$5:$F$619,CPagar!$D738,Jan!$J$5:$J$619,"Não Pago")</f>
        <v>0</v>
      </c>
      <c r="F738" s="65">
        <f>SUMIFS(Fev!$I$5:$I$619,Fev!$S$5:$S$619,"Despesa",Fev!$F$5:$F$619,CPagar!$D738,Fev!$J$5:$J$619,"Não Pago")</f>
        <v>0</v>
      </c>
      <c r="G738" s="65">
        <f>SUMIFS(Mar!$I$5:$I$619,Mar!$S$5:$S$619,"Despesa",Mar!$F$5:$F$619,CPagar!$D738,Mar!$J$5:$J$619,"Não Pago")</f>
        <v>0</v>
      </c>
      <c r="H738" s="65">
        <f>SUMIFS(Abr!$I$5:$I$619,Abr!$S$5:$S$619,"Despesa",Abr!$F$5:$F$619,CPagar!$D738,Abr!$J$5:$J$619,"Não Pago")</f>
        <v>0</v>
      </c>
      <c r="I738" s="65">
        <f>SUMIFS(Mai!$I$5:$I$619,Mai!$S$5:$S$619,"Despesa",Mai!$F$5:$F$619,CPagar!$D738,Mai!$J$5:$J$619,"Não Pago")</f>
        <v>0</v>
      </c>
      <c r="J738" s="65">
        <f>SUMIFS(Jun!$I$5:$I$619,Jun!$S$5:$S$619,"Despesa",Jun!$F$5:$F$619,CPagar!$D738,Jun!$J$5:$J$619,"Não Pago")</f>
        <v>0</v>
      </c>
      <c r="K738" s="65">
        <f>SUMIFS(Jul!$I$5:$I$619,Jul!$S$5:$S$619,"Despesa",Jul!$F$5:$F$619,CPagar!$D738,Jul!$J$5:$J$619,"Não Pago")</f>
        <v>0</v>
      </c>
      <c r="L738" s="65">
        <f>SUMIFS(Ago!$I$5:$I$619,Ago!$S$5:$S$619,"Despesa",Ago!$F$5:$F$619,CPagar!$D738,Ago!$J$5:$J$619,"Não Pago")</f>
        <v>0</v>
      </c>
      <c r="M738" s="65">
        <f>SUMIFS(Set!$I$5:$I$619,Set!$S$5:$S$619,"Despesa",Set!$F$5:$F$619,CPagar!$D738,Set!$J$5:$J$619,"Não Pago")</f>
        <v>0</v>
      </c>
      <c r="N738" s="65">
        <f>SUMIFS(Out!$I$5:$I$619,Out!$S$5:$S$619,"Despesa",Out!$F$5:$F$619,CPagar!$D738,Out!$J$5:$J$619,"Não Pago")</f>
        <v>0</v>
      </c>
      <c r="O738" s="65">
        <f>SUMIFS(Nov!$I$5:$I$619,Nov!$S$5:$S$619,"Despesa",Nov!$F$5:$F$619,CPagar!$D738,Nov!$J$5:$J$619,"Não Pago")</f>
        <v>0</v>
      </c>
      <c r="P738" s="65">
        <f>SUMIFS(Dez!$I$5:$I$619,Dez!$S$5:$S$619,"Despesa",Dez!$F$5:$F$619,CPagar!$D738,Dez!$J$5:$J$619,"Não Pago")</f>
        <v>0</v>
      </c>
      <c r="Q738" s="62">
        <f t="shared" si="89"/>
        <v>0</v>
      </c>
    </row>
    <row r="739" spans="3:17" ht="28.5" customHeight="1" thickTop="1" thickBot="1" x14ac:dyDescent="0.25">
      <c r="C739" s="45" t="str">
        <f>'PC Despesas'!X34</f>
        <v>5.8.30</v>
      </c>
      <c r="D739" s="46" t="str">
        <f>VLOOKUP(C739,'PC Despesas'!$X$5:$Y$103,2,FALSE)</f>
        <v>-</v>
      </c>
      <c r="E739" s="65">
        <f>SUMIFS(Jan!$I$5:$I$619,Jan!$S$5:$S$619,"Despesa",Jan!$F$5:$F$619,CPagar!$D739,Jan!$J$5:$J$619,"Não Pago")</f>
        <v>0</v>
      </c>
      <c r="F739" s="65">
        <f>SUMIFS(Fev!$I$5:$I$619,Fev!$S$5:$S$619,"Despesa",Fev!$F$5:$F$619,CPagar!$D739,Fev!$J$5:$J$619,"Não Pago")</f>
        <v>0</v>
      </c>
      <c r="G739" s="65">
        <f>SUMIFS(Mar!$I$5:$I$619,Mar!$S$5:$S$619,"Despesa",Mar!$F$5:$F$619,CPagar!$D739,Mar!$J$5:$J$619,"Não Pago")</f>
        <v>0</v>
      </c>
      <c r="H739" s="65">
        <f>SUMIFS(Abr!$I$5:$I$619,Abr!$S$5:$S$619,"Despesa",Abr!$F$5:$F$619,CPagar!$D739,Abr!$J$5:$J$619,"Não Pago")</f>
        <v>0</v>
      </c>
      <c r="I739" s="65">
        <f>SUMIFS(Mai!$I$5:$I$619,Mai!$S$5:$S$619,"Despesa",Mai!$F$5:$F$619,CPagar!$D739,Mai!$J$5:$J$619,"Não Pago")</f>
        <v>0</v>
      </c>
      <c r="J739" s="65">
        <f>SUMIFS(Jun!$I$5:$I$619,Jun!$S$5:$S$619,"Despesa",Jun!$F$5:$F$619,CPagar!$D739,Jun!$J$5:$J$619,"Não Pago")</f>
        <v>0</v>
      </c>
      <c r="K739" s="65">
        <f>SUMIFS(Jul!$I$5:$I$619,Jul!$S$5:$S$619,"Despesa",Jul!$F$5:$F$619,CPagar!$D739,Jul!$J$5:$J$619,"Não Pago")</f>
        <v>0</v>
      </c>
      <c r="L739" s="65">
        <f>SUMIFS(Ago!$I$5:$I$619,Ago!$S$5:$S$619,"Despesa",Ago!$F$5:$F$619,CPagar!$D739,Ago!$J$5:$J$619,"Não Pago")</f>
        <v>0</v>
      </c>
      <c r="M739" s="65">
        <f>SUMIFS(Set!$I$5:$I$619,Set!$S$5:$S$619,"Despesa",Set!$F$5:$F$619,CPagar!$D739,Set!$J$5:$J$619,"Não Pago")</f>
        <v>0</v>
      </c>
      <c r="N739" s="65">
        <f>SUMIFS(Out!$I$5:$I$619,Out!$S$5:$S$619,"Despesa",Out!$F$5:$F$619,CPagar!$D739,Out!$J$5:$J$619,"Não Pago")</f>
        <v>0</v>
      </c>
      <c r="O739" s="65">
        <f>SUMIFS(Nov!$I$5:$I$619,Nov!$S$5:$S$619,"Despesa",Nov!$F$5:$F$619,CPagar!$D739,Nov!$J$5:$J$619,"Não Pago")</f>
        <v>0</v>
      </c>
      <c r="P739" s="65">
        <f>SUMIFS(Dez!$I$5:$I$619,Dez!$S$5:$S$619,"Despesa",Dez!$F$5:$F$619,CPagar!$D739,Dez!$J$5:$J$619,"Não Pago")</f>
        <v>0</v>
      </c>
      <c r="Q739" s="62">
        <f t="shared" si="89"/>
        <v>0</v>
      </c>
    </row>
    <row r="740" spans="3:17" ht="28.5" customHeight="1" thickTop="1" thickBot="1" x14ac:dyDescent="0.25">
      <c r="C740" s="45" t="str">
        <f>'PC Despesas'!X35</f>
        <v>5.8.31</v>
      </c>
      <c r="D740" s="46" t="str">
        <f>VLOOKUP(C740,'PC Despesas'!$X$5:$Y$103,2,FALSE)</f>
        <v>-</v>
      </c>
      <c r="E740" s="65">
        <f>SUMIFS(Jan!$I$5:$I$619,Jan!$S$5:$S$619,"Despesa",Jan!$F$5:$F$619,CPagar!$D740,Jan!$J$5:$J$619,"Não Pago")</f>
        <v>0</v>
      </c>
      <c r="F740" s="65">
        <f>SUMIFS(Fev!$I$5:$I$619,Fev!$S$5:$S$619,"Despesa",Fev!$F$5:$F$619,CPagar!$D740,Fev!$J$5:$J$619,"Não Pago")</f>
        <v>0</v>
      </c>
      <c r="G740" s="65">
        <f>SUMIFS(Mar!$I$5:$I$619,Mar!$S$5:$S$619,"Despesa",Mar!$F$5:$F$619,CPagar!$D740,Mar!$J$5:$J$619,"Não Pago")</f>
        <v>0</v>
      </c>
      <c r="H740" s="65">
        <f>SUMIFS(Abr!$I$5:$I$619,Abr!$S$5:$S$619,"Despesa",Abr!$F$5:$F$619,CPagar!$D740,Abr!$J$5:$J$619,"Não Pago")</f>
        <v>0</v>
      </c>
      <c r="I740" s="65">
        <f>SUMIFS(Mai!$I$5:$I$619,Mai!$S$5:$S$619,"Despesa",Mai!$F$5:$F$619,CPagar!$D740,Mai!$J$5:$J$619,"Não Pago")</f>
        <v>0</v>
      </c>
      <c r="J740" s="65">
        <f>SUMIFS(Jun!$I$5:$I$619,Jun!$S$5:$S$619,"Despesa",Jun!$F$5:$F$619,CPagar!$D740,Jun!$J$5:$J$619,"Não Pago")</f>
        <v>0</v>
      </c>
      <c r="K740" s="65">
        <f>SUMIFS(Jul!$I$5:$I$619,Jul!$S$5:$S$619,"Despesa",Jul!$F$5:$F$619,CPagar!$D740,Jul!$J$5:$J$619,"Não Pago")</f>
        <v>0</v>
      </c>
      <c r="L740" s="65">
        <f>SUMIFS(Ago!$I$5:$I$619,Ago!$S$5:$S$619,"Despesa",Ago!$F$5:$F$619,CPagar!$D740,Ago!$J$5:$J$619,"Não Pago")</f>
        <v>0</v>
      </c>
      <c r="M740" s="65">
        <f>SUMIFS(Set!$I$5:$I$619,Set!$S$5:$S$619,"Despesa",Set!$F$5:$F$619,CPagar!$D740,Set!$J$5:$J$619,"Não Pago")</f>
        <v>0</v>
      </c>
      <c r="N740" s="65">
        <f>SUMIFS(Out!$I$5:$I$619,Out!$S$5:$S$619,"Despesa",Out!$F$5:$F$619,CPagar!$D740,Out!$J$5:$J$619,"Não Pago")</f>
        <v>0</v>
      </c>
      <c r="O740" s="65">
        <f>SUMIFS(Nov!$I$5:$I$619,Nov!$S$5:$S$619,"Despesa",Nov!$F$5:$F$619,CPagar!$D740,Nov!$J$5:$J$619,"Não Pago")</f>
        <v>0</v>
      </c>
      <c r="P740" s="65">
        <f>SUMIFS(Dez!$I$5:$I$619,Dez!$S$5:$S$619,"Despesa",Dez!$F$5:$F$619,CPagar!$D740,Dez!$J$5:$J$619,"Não Pago")</f>
        <v>0</v>
      </c>
      <c r="Q740" s="62">
        <f t="shared" si="89"/>
        <v>0</v>
      </c>
    </row>
    <row r="741" spans="3:17" ht="28.5" customHeight="1" thickTop="1" thickBot="1" x14ac:dyDescent="0.25">
      <c r="C741" s="45" t="str">
        <f>'PC Despesas'!X36</f>
        <v>5.8.32</v>
      </c>
      <c r="D741" s="46" t="str">
        <f>VLOOKUP(C741,'PC Despesas'!$X$5:$Y$103,2,FALSE)</f>
        <v>-</v>
      </c>
      <c r="E741" s="65">
        <f>SUMIFS(Jan!$I$5:$I$619,Jan!$S$5:$S$619,"Despesa",Jan!$F$5:$F$619,CPagar!$D741,Jan!$J$5:$J$619,"Não Pago")</f>
        <v>0</v>
      </c>
      <c r="F741" s="65">
        <f>SUMIFS(Fev!$I$5:$I$619,Fev!$S$5:$S$619,"Despesa",Fev!$F$5:$F$619,CPagar!$D741,Fev!$J$5:$J$619,"Não Pago")</f>
        <v>0</v>
      </c>
      <c r="G741" s="65">
        <f>SUMIFS(Mar!$I$5:$I$619,Mar!$S$5:$S$619,"Despesa",Mar!$F$5:$F$619,CPagar!$D741,Mar!$J$5:$J$619,"Não Pago")</f>
        <v>0</v>
      </c>
      <c r="H741" s="65">
        <f>SUMIFS(Abr!$I$5:$I$619,Abr!$S$5:$S$619,"Despesa",Abr!$F$5:$F$619,CPagar!$D741,Abr!$J$5:$J$619,"Não Pago")</f>
        <v>0</v>
      </c>
      <c r="I741" s="65">
        <f>SUMIFS(Mai!$I$5:$I$619,Mai!$S$5:$S$619,"Despesa",Mai!$F$5:$F$619,CPagar!$D741,Mai!$J$5:$J$619,"Não Pago")</f>
        <v>0</v>
      </c>
      <c r="J741" s="65">
        <f>SUMIFS(Jun!$I$5:$I$619,Jun!$S$5:$S$619,"Despesa",Jun!$F$5:$F$619,CPagar!$D741,Jun!$J$5:$J$619,"Não Pago")</f>
        <v>0</v>
      </c>
      <c r="K741" s="65">
        <f>SUMIFS(Jul!$I$5:$I$619,Jul!$S$5:$S$619,"Despesa",Jul!$F$5:$F$619,CPagar!$D741,Jul!$J$5:$J$619,"Não Pago")</f>
        <v>0</v>
      </c>
      <c r="L741" s="65">
        <f>SUMIFS(Ago!$I$5:$I$619,Ago!$S$5:$S$619,"Despesa",Ago!$F$5:$F$619,CPagar!$D741,Ago!$J$5:$J$619,"Não Pago")</f>
        <v>0</v>
      </c>
      <c r="M741" s="65">
        <f>SUMIFS(Set!$I$5:$I$619,Set!$S$5:$S$619,"Despesa",Set!$F$5:$F$619,CPagar!$D741,Set!$J$5:$J$619,"Não Pago")</f>
        <v>0</v>
      </c>
      <c r="N741" s="65">
        <f>SUMIFS(Out!$I$5:$I$619,Out!$S$5:$S$619,"Despesa",Out!$F$5:$F$619,CPagar!$D741,Out!$J$5:$J$619,"Não Pago")</f>
        <v>0</v>
      </c>
      <c r="O741" s="65">
        <f>SUMIFS(Nov!$I$5:$I$619,Nov!$S$5:$S$619,"Despesa",Nov!$F$5:$F$619,CPagar!$D741,Nov!$J$5:$J$619,"Não Pago")</f>
        <v>0</v>
      </c>
      <c r="P741" s="65">
        <f>SUMIFS(Dez!$I$5:$I$619,Dez!$S$5:$S$619,"Despesa",Dez!$F$5:$F$619,CPagar!$D741,Dez!$J$5:$J$619,"Não Pago")</f>
        <v>0</v>
      </c>
      <c r="Q741" s="62">
        <f t="shared" si="89"/>
        <v>0</v>
      </c>
    </row>
    <row r="742" spans="3:17" ht="28.5" customHeight="1" thickTop="1" thickBot="1" x14ac:dyDescent="0.25">
      <c r="C742" s="45" t="str">
        <f>'PC Despesas'!X37</f>
        <v>5.8.33</v>
      </c>
      <c r="D742" s="46" t="str">
        <f>VLOOKUP(C742,'PC Despesas'!$X$5:$Y$103,2,FALSE)</f>
        <v>-</v>
      </c>
      <c r="E742" s="65">
        <f>SUMIFS(Jan!$I$5:$I$619,Jan!$S$5:$S$619,"Despesa",Jan!$F$5:$F$619,CPagar!$D742,Jan!$J$5:$J$619,"Não Pago")</f>
        <v>0</v>
      </c>
      <c r="F742" s="65">
        <f>SUMIFS(Fev!$I$5:$I$619,Fev!$S$5:$S$619,"Despesa",Fev!$F$5:$F$619,CPagar!$D742,Fev!$J$5:$J$619,"Não Pago")</f>
        <v>0</v>
      </c>
      <c r="G742" s="65">
        <f>SUMIFS(Mar!$I$5:$I$619,Mar!$S$5:$S$619,"Despesa",Mar!$F$5:$F$619,CPagar!$D742,Mar!$J$5:$J$619,"Não Pago")</f>
        <v>0</v>
      </c>
      <c r="H742" s="65">
        <f>SUMIFS(Abr!$I$5:$I$619,Abr!$S$5:$S$619,"Despesa",Abr!$F$5:$F$619,CPagar!$D742,Abr!$J$5:$J$619,"Não Pago")</f>
        <v>0</v>
      </c>
      <c r="I742" s="65">
        <f>SUMIFS(Mai!$I$5:$I$619,Mai!$S$5:$S$619,"Despesa",Mai!$F$5:$F$619,CPagar!$D742,Mai!$J$5:$J$619,"Não Pago")</f>
        <v>0</v>
      </c>
      <c r="J742" s="65">
        <f>SUMIFS(Jun!$I$5:$I$619,Jun!$S$5:$S$619,"Despesa",Jun!$F$5:$F$619,CPagar!$D742,Jun!$J$5:$J$619,"Não Pago")</f>
        <v>0</v>
      </c>
      <c r="K742" s="65">
        <f>SUMIFS(Jul!$I$5:$I$619,Jul!$S$5:$S$619,"Despesa",Jul!$F$5:$F$619,CPagar!$D742,Jul!$J$5:$J$619,"Não Pago")</f>
        <v>0</v>
      </c>
      <c r="L742" s="65">
        <f>SUMIFS(Ago!$I$5:$I$619,Ago!$S$5:$S$619,"Despesa",Ago!$F$5:$F$619,CPagar!$D742,Ago!$J$5:$J$619,"Não Pago")</f>
        <v>0</v>
      </c>
      <c r="M742" s="65">
        <f>SUMIFS(Set!$I$5:$I$619,Set!$S$5:$S$619,"Despesa",Set!$F$5:$F$619,CPagar!$D742,Set!$J$5:$J$619,"Não Pago")</f>
        <v>0</v>
      </c>
      <c r="N742" s="65">
        <f>SUMIFS(Out!$I$5:$I$619,Out!$S$5:$S$619,"Despesa",Out!$F$5:$F$619,CPagar!$D742,Out!$J$5:$J$619,"Não Pago")</f>
        <v>0</v>
      </c>
      <c r="O742" s="65">
        <f>SUMIFS(Nov!$I$5:$I$619,Nov!$S$5:$S$619,"Despesa",Nov!$F$5:$F$619,CPagar!$D742,Nov!$J$5:$J$619,"Não Pago")</f>
        <v>0</v>
      </c>
      <c r="P742" s="65">
        <f>SUMIFS(Dez!$I$5:$I$619,Dez!$S$5:$S$619,"Despesa",Dez!$F$5:$F$619,CPagar!$D742,Dez!$J$5:$J$619,"Não Pago")</f>
        <v>0</v>
      </c>
      <c r="Q742" s="62">
        <f t="shared" si="89"/>
        <v>0</v>
      </c>
    </row>
    <row r="743" spans="3:17" ht="28.5" customHeight="1" thickTop="1" thickBot="1" x14ac:dyDescent="0.25">
      <c r="C743" s="45" t="str">
        <f>'PC Despesas'!X38</f>
        <v>5.8.34</v>
      </c>
      <c r="D743" s="46" t="str">
        <f>VLOOKUP(C743,'PC Despesas'!$X$5:$Y$103,2,FALSE)</f>
        <v>-</v>
      </c>
      <c r="E743" s="65">
        <f>SUMIFS(Jan!$I$5:$I$619,Jan!$S$5:$S$619,"Despesa",Jan!$F$5:$F$619,CPagar!$D743,Jan!$J$5:$J$619,"Não Pago")</f>
        <v>0</v>
      </c>
      <c r="F743" s="65">
        <f>SUMIFS(Fev!$I$5:$I$619,Fev!$S$5:$S$619,"Despesa",Fev!$F$5:$F$619,CPagar!$D743,Fev!$J$5:$J$619,"Não Pago")</f>
        <v>0</v>
      </c>
      <c r="G743" s="65">
        <f>SUMIFS(Mar!$I$5:$I$619,Mar!$S$5:$S$619,"Despesa",Mar!$F$5:$F$619,CPagar!$D743,Mar!$J$5:$J$619,"Não Pago")</f>
        <v>0</v>
      </c>
      <c r="H743" s="65">
        <f>SUMIFS(Abr!$I$5:$I$619,Abr!$S$5:$S$619,"Despesa",Abr!$F$5:$F$619,CPagar!$D743,Abr!$J$5:$J$619,"Não Pago")</f>
        <v>0</v>
      </c>
      <c r="I743" s="65">
        <f>SUMIFS(Mai!$I$5:$I$619,Mai!$S$5:$S$619,"Despesa",Mai!$F$5:$F$619,CPagar!$D743,Mai!$J$5:$J$619,"Não Pago")</f>
        <v>0</v>
      </c>
      <c r="J743" s="65">
        <f>SUMIFS(Jun!$I$5:$I$619,Jun!$S$5:$S$619,"Despesa",Jun!$F$5:$F$619,CPagar!$D743,Jun!$J$5:$J$619,"Não Pago")</f>
        <v>0</v>
      </c>
      <c r="K743" s="65">
        <f>SUMIFS(Jul!$I$5:$I$619,Jul!$S$5:$S$619,"Despesa",Jul!$F$5:$F$619,CPagar!$D743,Jul!$J$5:$J$619,"Não Pago")</f>
        <v>0</v>
      </c>
      <c r="L743" s="65">
        <f>SUMIFS(Ago!$I$5:$I$619,Ago!$S$5:$S$619,"Despesa",Ago!$F$5:$F$619,CPagar!$D743,Ago!$J$5:$J$619,"Não Pago")</f>
        <v>0</v>
      </c>
      <c r="M743" s="65">
        <f>SUMIFS(Set!$I$5:$I$619,Set!$S$5:$S$619,"Despesa",Set!$F$5:$F$619,CPagar!$D743,Set!$J$5:$J$619,"Não Pago")</f>
        <v>0</v>
      </c>
      <c r="N743" s="65">
        <f>SUMIFS(Out!$I$5:$I$619,Out!$S$5:$S$619,"Despesa",Out!$F$5:$F$619,CPagar!$D743,Out!$J$5:$J$619,"Não Pago")</f>
        <v>0</v>
      </c>
      <c r="O743" s="65">
        <f>SUMIFS(Nov!$I$5:$I$619,Nov!$S$5:$S$619,"Despesa",Nov!$F$5:$F$619,CPagar!$D743,Nov!$J$5:$J$619,"Não Pago")</f>
        <v>0</v>
      </c>
      <c r="P743" s="65">
        <f>SUMIFS(Dez!$I$5:$I$619,Dez!$S$5:$S$619,"Despesa",Dez!$F$5:$F$619,CPagar!$D743,Dez!$J$5:$J$619,"Não Pago")</f>
        <v>0</v>
      </c>
      <c r="Q743" s="62">
        <f t="shared" si="89"/>
        <v>0</v>
      </c>
    </row>
    <row r="744" spans="3:17" ht="28.5" customHeight="1" thickTop="1" thickBot="1" x14ac:dyDescent="0.25">
      <c r="C744" s="45" t="str">
        <f>'PC Despesas'!X39</f>
        <v>5.8.35</v>
      </c>
      <c r="D744" s="46" t="str">
        <f>VLOOKUP(C744,'PC Despesas'!$X$5:$Y$103,2,FALSE)</f>
        <v>-</v>
      </c>
      <c r="E744" s="65">
        <f>SUMIFS(Jan!$I$5:$I$619,Jan!$S$5:$S$619,"Despesa",Jan!$F$5:$F$619,CPagar!$D744,Jan!$J$5:$J$619,"Não Pago")</f>
        <v>0</v>
      </c>
      <c r="F744" s="65">
        <f>SUMIFS(Fev!$I$5:$I$619,Fev!$S$5:$S$619,"Despesa",Fev!$F$5:$F$619,CPagar!$D744,Fev!$J$5:$J$619,"Não Pago")</f>
        <v>0</v>
      </c>
      <c r="G744" s="65">
        <f>SUMIFS(Mar!$I$5:$I$619,Mar!$S$5:$S$619,"Despesa",Mar!$F$5:$F$619,CPagar!$D744,Mar!$J$5:$J$619,"Não Pago")</f>
        <v>0</v>
      </c>
      <c r="H744" s="65">
        <f>SUMIFS(Abr!$I$5:$I$619,Abr!$S$5:$S$619,"Despesa",Abr!$F$5:$F$619,CPagar!$D744,Abr!$J$5:$J$619,"Não Pago")</f>
        <v>0</v>
      </c>
      <c r="I744" s="65">
        <f>SUMIFS(Mai!$I$5:$I$619,Mai!$S$5:$S$619,"Despesa",Mai!$F$5:$F$619,CPagar!$D744,Mai!$J$5:$J$619,"Não Pago")</f>
        <v>0</v>
      </c>
      <c r="J744" s="65">
        <f>SUMIFS(Jun!$I$5:$I$619,Jun!$S$5:$S$619,"Despesa",Jun!$F$5:$F$619,CPagar!$D744,Jun!$J$5:$J$619,"Não Pago")</f>
        <v>0</v>
      </c>
      <c r="K744" s="65">
        <f>SUMIFS(Jul!$I$5:$I$619,Jul!$S$5:$S$619,"Despesa",Jul!$F$5:$F$619,CPagar!$D744,Jul!$J$5:$J$619,"Não Pago")</f>
        <v>0</v>
      </c>
      <c r="L744" s="65">
        <f>SUMIFS(Ago!$I$5:$I$619,Ago!$S$5:$S$619,"Despesa",Ago!$F$5:$F$619,CPagar!$D744,Ago!$J$5:$J$619,"Não Pago")</f>
        <v>0</v>
      </c>
      <c r="M744" s="65">
        <f>SUMIFS(Set!$I$5:$I$619,Set!$S$5:$S$619,"Despesa",Set!$F$5:$F$619,CPagar!$D744,Set!$J$5:$J$619,"Não Pago")</f>
        <v>0</v>
      </c>
      <c r="N744" s="65">
        <f>SUMIFS(Out!$I$5:$I$619,Out!$S$5:$S$619,"Despesa",Out!$F$5:$F$619,CPagar!$D744,Out!$J$5:$J$619,"Não Pago")</f>
        <v>0</v>
      </c>
      <c r="O744" s="65">
        <f>SUMIFS(Nov!$I$5:$I$619,Nov!$S$5:$S$619,"Despesa",Nov!$F$5:$F$619,CPagar!$D744,Nov!$J$5:$J$619,"Não Pago")</f>
        <v>0</v>
      </c>
      <c r="P744" s="65">
        <f>SUMIFS(Dez!$I$5:$I$619,Dez!$S$5:$S$619,"Despesa",Dez!$F$5:$F$619,CPagar!$D744,Dez!$J$5:$J$619,"Não Pago")</f>
        <v>0</v>
      </c>
      <c r="Q744" s="62">
        <f t="shared" si="89"/>
        <v>0</v>
      </c>
    </row>
    <row r="745" spans="3:17" ht="28.5" customHeight="1" thickTop="1" thickBot="1" x14ac:dyDescent="0.25">
      <c r="C745" s="45" t="str">
        <f>'PC Despesas'!X40</f>
        <v>5.8.36</v>
      </c>
      <c r="D745" s="46" t="str">
        <f>VLOOKUP(C745,'PC Despesas'!$X$5:$Y$103,2,FALSE)</f>
        <v>-</v>
      </c>
      <c r="E745" s="65">
        <f>SUMIFS(Jan!$I$5:$I$619,Jan!$S$5:$S$619,"Despesa",Jan!$F$5:$F$619,CPagar!$D745,Jan!$J$5:$J$619,"Não Pago")</f>
        <v>0</v>
      </c>
      <c r="F745" s="65">
        <f>SUMIFS(Fev!$I$5:$I$619,Fev!$S$5:$S$619,"Despesa",Fev!$F$5:$F$619,CPagar!$D745,Fev!$J$5:$J$619,"Não Pago")</f>
        <v>0</v>
      </c>
      <c r="G745" s="65">
        <f>SUMIFS(Mar!$I$5:$I$619,Mar!$S$5:$S$619,"Despesa",Mar!$F$5:$F$619,CPagar!$D745,Mar!$J$5:$J$619,"Não Pago")</f>
        <v>0</v>
      </c>
      <c r="H745" s="65">
        <f>SUMIFS(Abr!$I$5:$I$619,Abr!$S$5:$S$619,"Despesa",Abr!$F$5:$F$619,CPagar!$D745,Abr!$J$5:$J$619,"Não Pago")</f>
        <v>0</v>
      </c>
      <c r="I745" s="65">
        <f>SUMIFS(Mai!$I$5:$I$619,Mai!$S$5:$S$619,"Despesa",Mai!$F$5:$F$619,CPagar!$D745,Mai!$J$5:$J$619,"Não Pago")</f>
        <v>0</v>
      </c>
      <c r="J745" s="65">
        <f>SUMIFS(Jun!$I$5:$I$619,Jun!$S$5:$S$619,"Despesa",Jun!$F$5:$F$619,CPagar!$D745,Jun!$J$5:$J$619,"Não Pago")</f>
        <v>0</v>
      </c>
      <c r="K745" s="65">
        <f>SUMIFS(Jul!$I$5:$I$619,Jul!$S$5:$S$619,"Despesa",Jul!$F$5:$F$619,CPagar!$D745,Jul!$J$5:$J$619,"Não Pago")</f>
        <v>0</v>
      </c>
      <c r="L745" s="65">
        <f>SUMIFS(Ago!$I$5:$I$619,Ago!$S$5:$S$619,"Despesa",Ago!$F$5:$F$619,CPagar!$D745,Ago!$J$5:$J$619,"Não Pago")</f>
        <v>0</v>
      </c>
      <c r="M745" s="65">
        <f>SUMIFS(Set!$I$5:$I$619,Set!$S$5:$S$619,"Despesa",Set!$F$5:$F$619,CPagar!$D745,Set!$J$5:$J$619,"Não Pago")</f>
        <v>0</v>
      </c>
      <c r="N745" s="65">
        <f>SUMIFS(Out!$I$5:$I$619,Out!$S$5:$S$619,"Despesa",Out!$F$5:$F$619,CPagar!$D745,Out!$J$5:$J$619,"Não Pago")</f>
        <v>0</v>
      </c>
      <c r="O745" s="65">
        <f>SUMIFS(Nov!$I$5:$I$619,Nov!$S$5:$S$619,"Despesa",Nov!$F$5:$F$619,CPagar!$D745,Nov!$J$5:$J$619,"Não Pago")</f>
        <v>0</v>
      </c>
      <c r="P745" s="65">
        <f>SUMIFS(Dez!$I$5:$I$619,Dez!$S$5:$S$619,"Despesa",Dez!$F$5:$F$619,CPagar!$D745,Dez!$J$5:$J$619,"Não Pago")</f>
        <v>0</v>
      </c>
      <c r="Q745" s="62">
        <f t="shared" si="89"/>
        <v>0</v>
      </c>
    </row>
    <row r="746" spans="3:17" ht="28.5" customHeight="1" thickTop="1" thickBot="1" x14ac:dyDescent="0.25">
      <c r="C746" s="45" t="str">
        <f>'PC Despesas'!X41</f>
        <v>5.8.37</v>
      </c>
      <c r="D746" s="46" t="str">
        <f>VLOOKUP(C746,'PC Despesas'!$X$5:$Y$103,2,FALSE)</f>
        <v>-</v>
      </c>
      <c r="E746" s="65">
        <f>SUMIFS(Jan!$I$5:$I$619,Jan!$S$5:$S$619,"Despesa",Jan!$F$5:$F$619,CPagar!$D746,Jan!$J$5:$J$619,"Não Pago")</f>
        <v>0</v>
      </c>
      <c r="F746" s="65">
        <f>SUMIFS(Fev!$I$5:$I$619,Fev!$S$5:$S$619,"Despesa",Fev!$F$5:$F$619,CPagar!$D746,Fev!$J$5:$J$619,"Não Pago")</f>
        <v>0</v>
      </c>
      <c r="G746" s="65">
        <f>SUMIFS(Mar!$I$5:$I$619,Mar!$S$5:$S$619,"Despesa",Mar!$F$5:$F$619,CPagar!$D746,Mar!$J$5:$J$619,"Não Pago")</f>
        <v>0</v>
      </c>
      <c r="H746" s="65">
        <f>SUMIFS(Abr!$I$5:$I$619,Abr!$S$5:$S$619,"Despesa",Abr!$F$5:$F$619,CPagar!$D746,Abr!$J$5:$J$619,"Não Pago")</f>
        <v>0</v>
      </c>
      <c r="I746" s="65">
        <f>SUMIFS(Mai!$I$5:$I$619,Mai!$S$5:$S$619,"Despesa",Mai!$F$5:$F$619,CPagar!$D746,Mai!$J$5:$J$619,"Não Pago")</f>
        <v>0</v>
      </c>
      <c r="J746" s="65">
        <f>SUMIFS(Jun!$I$5:$I$619,Jun!$S$5:$S$619,"Despesa",Jun!$F$5:$F$619,CPagar!$D746,Jun!$J$5:$J$619,"Não Pago")</f>
        <v>0</v>
      </c>
      <c r="K746" s="65">
        <f>SUMIFS(Jul!$I$5:$I$619,Jul!$S$5:$S$619,"Despesa",Jul!$F$5:$F$619,CPagar!$D746,Jul!$J$5:$J$619,"Não Pago")</f>
        <v>0</v>
      </c>
      <c r="L746" s="65">
        <f>SUMIFS(Ago!$I$5:$I$619,Ago!$S$5:$S$619,"Despesa",Ago!$F$5:$F$619,CPagar!$D746,Ago!$J$5:$J$619,"Não Pago")</f>
        <v>0</v>
      </c>
      <c r="M746" s="65">
        <f>SUMIFS(Set!$I$5:$I$619,Set!$S$5:$S$619,"Despesa",Set!$F$5:$F$619,CPagar!$D746,Set!$J$5:$J$619,"Não Pago")</f>
        <v>0</v>
      </c>
      <c r="N746" s="65">
        <f>SUMIFS(Out!$I$5:$I$619,Out!$S$5:$S$619,"Despesa",Out!$F$5:$F$619,CPagar!$D746,Out!$J$5:$J$619,"Não Pago")</f>
        <v>0</v>
      </c>
      <c r="O746" s="65">
        <f>SUMIFS(Nov!$I$5:$I$619,Nov!$S$5:$S$619,"Despesa",Nov!$F$5:$F$619,CPagar!$D746,Nov!$J$5:$J$619,"Não Pago")</f>
        <v>0</v>
      </c>
      <c r="P746" s="65">
        <f>SUMIFS(Dez!$I$5:$I$619,Dez!$S$5:$S$619,"Despesa",Dez!$F$5:$F$619,CPagar!$D746,Dez!$J$5:$J$619,"Não Pago")</f>
        <v>0</v>
      </c>
      <c r="Q746" s="62">
        <f t="shared" si="89"/>
        <v>0</v>
      </c>
    </row>
    <row r="747" spans="3:17" ht="28.5" customHeight="1" thickTop="1" thickBot="1" x14ac:dyDescent="0.25">
      <c r="C747" s="45" t="str">
        <f>'PC Despesas'!X42</f>
        <v>5.8.38</v>
      </c>
      <c r="D747" s="46" t="str">
        <f>VLOOKUP(C747,'PC Despesas'!$X$5:$Y$103,2,FALSE)</f>
        <v>-</v>
      </c>
      <c r="E747" s="65">
        <f>SUMIFS(Jan!$I$5:$I$619,Jan!$S$5:$S$619,"Despesa",Jan!$F$5:$F$619,CPagar!$D747,Jan!$J$5:$J$619,"Não Pago")</f>
        <v>0</v>
      </c>
      <c r="F747" s="65">
        <f>SUMIFS(Fev!$I$5:$I$619,Fev!$S$5:$S$619,"Despesa",Fev!$F$5:$F$619,CPagar!$D747,Fev!$J$5:$J$619,"Não Pago")</f>
        <v>0</v>
      </c>
      <c r="G747" s="65">
        <f>SUMIFS(Mar!$I$5:$I$619,Mar!$S$5:$S$619,"Despesa",Mar!$F$5:$F$619,CPagar!$D747,Mar!$J$5:$J$619,"Não Pago")</f>
        <v>0</v>
      </c>
      <c r="H747" s="65">
        <f>SUMIFS(Abr!$I$5:$I$619,Abr!$S$5:$S$619,"Despesa",Abr!$F$5:$F$619,CPagar!$D747,Abr!$J$5:$J$619,"Não Pago")</f>
        <v>0</v>
      </c>
      <c r="I747" s="65">
        <f>SUMIFS(Mai!$I$5:$I$619,Mai!$S$5:$S$619,"Despesa",Mai!$F$5:$F$619,CPagar!$D747,Mai!$J$5:$J$619,"Não Pago")</f>
        <v>0</v>
      </c>
      <c r="J747" s="65">
        <f>SUMIFS(Jun!$I$5:$I$619,Jun!$S$5:$S$619,"Despesa",Jun!$F$5:$F$619,CPagar!$D747,Jun!$J$5:$J$619,"Não Pago")</f>
        <v>0</v>
      </c>
      <c r="K747" s="65">
        <f>SUMIFS(Jul!$I$5:$I$619,Jul!$S$5:$S$619,"Despesa",Jul!$F$5:$F$619,CPagar!$D747,Jul!$J$5:$J$619,"Não Pago")</f>
        <v>0</v>
      </c>
      <c r="L747" s="65">
        <f>SUMIFS(Ago!$I$5:$I$619,Ago!$S$5:$S$619,"Despesa",Ago!$F$5:$F$619,CPagar!$D747,Ago!$J$5:$J$619,"Não Pago")</f>
        <v>0</v>
      </c>
      <c r="M747" s="65">
        <f>SUMIFS(Set!$I$5:$I$619,Set!$S$5:$S$619,"Despesa",Set!$F$5:$F$619,CPagar!$D747,Set!$J$5:$J$619,"Não Pago")</f>
        <v>0</v>
      </c>
      <c r="N747" s="65">
        <f>SUMIFS(Out!$I$5:$I$619,Out!$S$5:$S$619,"Despesa",Out!$F$5:$F$619,CPagar!$D747,Out!$J$5:$J$619,"Não Pago")</f>
        <v>0</v>
      </c>
      <c r="O747" s="65">
        <f>SUMIFS(Nov!$I$5:$I$619,Nov!$S$5:$S$619,"Despesa",Nov!$F$5:$F$619,CPagar!$D747,Nov!$J$5:$J$619,"Não Pago")</f>
        <v>0</v>
      </c>
      <c r="P747" s="65">
        <f>SUMIFS(Dez!$I$5:$I$619,Dez!$S$5:$S$619,"Despesa",Dez!$F$5:$F$619,CPagar!$D747,Dez!$J$5:$J$619,"Não Pago")</f>
        <v>0</v>
      </c>
      <c r="Q747" s="62">
        <f t="shared" si="89"/>
        <v>0</v>
      </c>
    </row>
    <row r="748" spans="3:17" ht="28.5" customHeight="1" thickTop="1" thickBot="1" x14ac:dyDescent="0.25">
      <c r="C748" s="45" t="str">
        <f>'PC Despesas'!X43</f>
        <v>5.8.39</v>
      </c>
      <c r="D748" s="46" t="str">
        <f>VLOOKUP(C748,'PC Despesas'!$X$5:$Y$103,2,FALSE)</f>
        <v>-</v>
      </c>
      <c r="E748" s="65">
        <f>SUMIFS(Jan!$I$5:$I$619,Jan!$S$5:$S$619,"Despesa",Jan!$F$5:$F$619,CPagar!$D748,Jan!$J$5:$J$619,"Não Pago")</f>
        <v>0</v>
      </c>
      <c r="F748" s="65">
        <f>SUMIFS(Fev!$I$5:$I$619,Fev!$S$5:$S$619,"Despesa",Fev!$F$5:$F$619,CPagar!$D748,Fev!$J$5:$J$619,"Não Pago")</f>
        <v>0</v>
      </c>
      <c r="G748" s="65">
        <f>SUMIFS(Mar!$I$5:$I$619,Mar!$S$5:$S$619,"Despesa",Mar!$F$5:$F$619,CPagar!$D748,Mar!$J$5:$J$619,"Não Pago")</f>
        <v>0</v>
      </c>
      <c r="H748" s="65">
        <f>SUMIFS(Abr!$I$5:$I$619,Abr!$S$5:$S$619,"Despesa",Abr!$F$5:$F$619,CPagar!$D748,Abr!$J$5:$J$619,"Não Pago")</f>
        <v>0</v>
      </c>
      <c r="I748" s="65">
        <f>SUMIFS(Mai!$I$5:$I$619,Mai!$S$5:$S$619,"Despesa",Mai!$F$5:$F$619,CPagar!$D748,Mai!$J$5:$J$619,"Não Pago")</f>
        <v>0</v>
      </c>
      <c r="J748" s="65">
        <f>SUMIFS(Jun!$I$5:$I$619,Jun!$S$5:$S$619,"Despesa",Jun!$F$5:$F$619,CPagar!$D748,Jun!$J$5:$J$619,"Não Pago")</f>
        <v>0</v>
      </c>
      <c r="K748" s="65">
        <f>SUMIFS(Jul!$I$5:$I$619,Jul!$S$5:$S$619,"Despesa",Jul!$F$5:$F$619,CPagar!$D748,Jul!$J$5:$J$619,"Não Pago")</f>
        <v>0</v>
      </c>
      <c r="L748" s="65">
        <f>SUMIFS(Ago!$I$5:$I$619,Ago!$S$5:$S$619,"Despesa",Ago!$F$5:$F$619,CPagar!$D748,Ago!$J$5:$J$619,"Não Pago")</f>
        <v>0</v>
      </c>
      <c r="M748" s="65">
        <f>SUMIFS(Set!$I$5:$I$619,Set!$S$5:$S$619,"Despesa",Set!$F$5:$F$619,CPagar!$D748,Set!$J$5:$J$619,"Não Pago")</f>
        <v>0</v>
      </c>
      <c r="N748" s="65">
        <f>SUMIFS(Out!$I$5:$I$619,Out!$S$5:$S$619,"Despesa",Out!$F$5:$F$619,CPagar!$D748,Out!$J$5:$J$619,"Não Pago")</f>
        <v>0</v>
      </c>
      <c r="O748" s="65">
        <f>SUMIFS(Nov!$I$5:$I$619,Nov!$S$5:$S$619,"Despesa",Nov!$F$5:$F$619,CPagar!$D748,Nov!$J$5:$J$619,"Não Pago")</f>
        <v>0</v>
      </c>
      <c r="P748" s="65">
        <f>SUMIFS(Dez!$I$5:$I$619,Dez!$S$5:$S$619,"Despesa",Dez!$F$5:$F$619,CPagar!$D748,Dez!$J$5:$J$619,"Não Pago")</f>
        <v>0</v>
      </c>
      <c r="Q748" s="62">
        <f t="shared" si="89"/>
        <v>0</v>
      </c>
    </row>
    <row r="749" spans="3:17" ht="28.5" customHeight="1" thickTop="1" thickBot="1" x14ac:dyDescent="0.25">
      <c r="C749" s="45" t="str">
        <f>'PC Despesas'!X44</f>
        <v>5.8.40</v>
      </c>
      <c r="D749" s="46" t="str">
        <f>VLOOKUP(C749,'PC Despesas'!$X$5:$Y$103,2,FALSE)</f>
        <v>-</v>
      </c>
      <c r="E749" s="65">
        <f>SUMIFS(Jan!$I$5:$I$619,Jan!$S$5:$S$619,"Despesa",Jan!$F$5:$F$619,CPagar!$D749,Jan!$J$5:$J$619,"Não Pago")</f>
        <v>0</v>
      </c>
      <c r="F749" s="65">
        <f>SUMIFS(Fev!$I$5:$I$619,Fev!$S$5:$S$619,"Despesa",Fev!$F$5:$F$619,CPagar!$D749,Fev!$J$5:$J$619,"Não Pago")</f>
        <v>0</v>
      </c>
      <c r="G749" s="65">
        <f>SUMIFS(Mar!$I$5:$I$619,Mar!$S$5:$S$619,"Despesa",Mar!$F$5:$F$619,CPagar!$D749,Mar!$J$5:$J$619,"Não Pago")</f>
        <v>0</v>
      </c>
      <c r="H749" s="65">
        <f>SUMIFS(Abr!$I$5:$I$619,Abr!$S$5:$S$619,"Despesa",Abr!$F$5:$F$619,CPagar!$D749,Abr!$J$5:$J$619,"Não Pago")</f>
        <v>0</v>
      </c>
      <c r="I749" s="65">
        <f>SUMIFS(Mai!$I$5:$I$619,Mai!$S$5:$S$619,"Despesa",Mai!$F$5:$F$619,CPagar!$D749,Mai!$J$5:$J$619,"Não Pago")</f>
        <v>0</v>
      </c>
      <c r="J749" s="65">
        <f>SUMIFS(Jun!$I$5:$I$619,Jun!$S$5:$S$619,"Despesa",Jun!$F$5:$F$619,CPagar!$D749,Jun!$J$5:$J$619,"Não Pago")</f>
        <v>0</v>
      </c>
      <c r="K749" s="65">
        <f>SUMIFS(Jul!$I$5:$I$619,Jul!$S$5:$S$619,"Despesa",Jul!$F$5:$F$619,CPagar!$D749,Jul!$J$5:$J$619,"Não Pago")</f>
        <v>0</v>
      </c>
      <c r="L749" s="65">
        <f>SUMIFS(Ago!$I$5:$I$619,Ago!$S$5:$S$619,"Despesa",Ago!$F$5:$F$619,CPagar!$D749,Ago!$J$5:$J$619,"Não Pago")</f>
        <v>0</v>
      </c>
      <c r="M749" s="65">
        <f>SUMIFS(Set!$I$5:$I$619,Set!$S$5:$S$619,"Despesa",Set!$F$5:$F$619,CPagar!$D749,Set!$J$5:$J$619,"Não Pago")</f>
        <v>0</v>
      </c>
      <c r="N749" s="65">
        <f>SUMIFS(Out!$I$5:$I$619,Out!$S$5:$S$619,"Despesa",Out!$F$5:$F$619,CPagar!$D749,Out!$J$5:$J$619,"Não Pago")</f>
        <v>0</v>
      </c>
      <c r="O749" s="65">
        <f>SUMIFS(Nov!$I$5:$I$619,Nov!$S$5:$S$619,"Despesa",Nov!$F$5:$F$619,CPagar!$D749,Nov!$J$5:$J$619,"Não Pago")</f>
        <v>0</v>
      </c>
      <c r="P749" s="65">
        <f>SUMIFS(Dez!$I$5:$I$619,Dez!$S$5:$S$619,"Despesa",Dez!$F$5:$F$619,CPagar!$D749,Dez!$J$5:$J$619,"Não Pago")</f>
        <v>0</v>
      </c>
      <c r="Q749" s="62">
        <f t="shared" si="89"/>
        <v>0</v>
      </c>
    </row>
    <row r="750" spans="3:17" ht="28.5" customHeight="1" thickTop="1" thickBot="1" x14ac:dyDescent="0.25">
      <c r="C750" s="45" t="str">
        <f>'PC Despesas'!X45</f>
        <v>5.8.41</v>
      </c>
      <c r="D750" s="46" t="str">
        <f>VLOOKUP(C750,'PC Despesas'!$X$5:$Y$103,2,FALSE)</f>
        <v>-</v>
      </c>
      <c r="E750" s="65">
        <f>SUMIFS(Jan!$I$5:$I$619,Jan!$S$5:$S$619,"Despesa",Jan!$F$5:$F$619,CPagar!$D750,Jan!$J$5:$J$619,"Não Pago")</f>
        <v>0</v>
      </c>
      <c r="F750" s="65">
        <f>SUMIFS(Fev!$I$5:$I$619,Fev!$S$5:$S$619,"Despesa",Fev!$F$5:$F$619,CPagar!$D750,Fev!$J$5:$J$619,"Não Pago")</f>
        <v>0</v>
      </c>
      <c r="G750" s="65">
        <f>SUMIFS(Mar!$I$5:$I$619,Mar!$S$5:$S$619,"Despesa",Mar!$F$5:$F$619,CPagar!$D750,Mar!$J$5:$J$619,"Não Pago")</f>
        <v>0</v>
      </c>
      <c r="H750" s="65">
        <f>SUMIFS(Abr!$I$5:$I$619,Abr!$S$5:$S$619,"Despesa",Abr!$F$5:$F$619,CPagar!$D750,Abr!$J$5:$J$619,"Não Pago")</f>
        <v>0</v>
      </c>
      <c r="I750" s="65">
        <f>SUMIFS(Mai!$I$5:$I$619,Mai!$S$5:$S$619,"Despesa",Mai!$F$5:$F$619,CPagar!$D750,Mai!$J$5:$J$619,"Não Pago")</f>
        <v>0</v>
      </c>
      <c r="J750" s="65">
        <f>SUMIFS(Jun!$I$5:$I$619,Jun!$S$5:$S$619,"Despesa",Jun!$F$5:$F$619,CPagar!$D750,Jun!$J$5:$J$619,"Não Pago")</f>
        <v>0</v>
      </c>
      <c r="K750" s="65">
        <f>SUMIFS(Jul!$I$5:$I$619,Jul!$S$5:$S$619,"Despesa",Jul!$F$5:$F$619,CPagar!$D750,Jul!$J$5:$J$619,"Não Pago")</f>
        <v>0</v>
      </c>
      <c r="L750" s="65">
        <f>SUMIFS(Ago!$I$5:$I$619,Ago!$S$5:$S$619,"Despesa",Ago!$F$5:$F$619,CPagar!$D750,Ago!$J$5:$J$619,"Não Pago")</f>
        <v>0</v>
      </c>
      <c r="M750" s="65">
        <f>SUMIFS(Set!$I$5:$I$619,Set!$S$5:$S$619,"Despesa",Set!$F$5:$F$619,CPagar!$D750,Set!$J$5:$J$619,"Não Pago")</f>
        <v>0</v>
      </c>
      <c r="N750" s="65">
        <f>SUMIFS(Out!$I$5:$I$619,Out!$S$5:$S$619,"Despesa",Out!$F$5:$F$619,CPagar!$D750,Out!$J$5:$J$619,"Não Pago")</f>
        <v>0</v>
      </c>
      <c r="O750" s="65">
        <f>SUMIFS(Nov!$I$5:$I$619,Nov!$S$5:$S$619,"Despesa",Nov!$F$5:$F$619,CPagar!$D750,Nov!$J$5:$J$619,"Não Pago")</f>
        <v>0</v>
      </c>
      <c r="P750" s="65">
        <f>SUMIFS(Dez!$I$5:$I$619,Dez!$S$5:$S$619,"Despesa",Dez!$F$5:$F$619,CPagar!$D750,Dez!$J$5:$J$619,"Não Pago")</f>
        <v>0</v>
      </c>
      <c r="Q750" s="62">
        <f t="shared" si="89"/>
        <v>0</v>
      </c>
    </row>
    <row r="751" spans="3:17" ht="28.5" customHeight="1" thickTop="1" thickBot="1" x14ac:dyDescent="0.25">
      <c r="C751" s="45" t="str">
        <f>'PC Despesas'!X46</f>
        <v>5.8.42</v>
      </c>
      <c r="D751" s="46" t="str">
        <f>VLOOKUP(C751,'PC Despesas'!$X$5:$Y$103,2,FALSE)</f>
        <v>-</v>
      </c>
      <c r="E751" s="65">
        <f>SUMIFS(Jan!$I$5:$I$619,Jan!$S$5:$S$619,"Despesa",Jan!$F$5:$F$619,CPagar!$D751,Jan!$J$5:$J$619,"Não Pago")</f>
        <v>0</v>
      </c>
      <c r="F751" s="65">
        <f>SUMIFS(Fev!$I$5:$I$619,Fev!$S$5:$S$619,"Despesa",Fev!$F$5:$F$619,CPagar!$D751,Fev!$J$5:$J$619,"Não Pago")</f>
        <v>0</v>
      </c>
      <c r="G751" s="65">
        <f>SUMIFS(Mar!$I$5:$I$619,Mar!$S$5:$S$619,"Despesa",Mar!$F$5:$F$619,CPagar!$D751,Mar!$J$5:$J$619,"Não Pago")</f>
        <v>0</v>
      </c>
      <c r="H751" s="65">
        <f>SUMIFS(Abr!$I$5:$I$619,Abr!$S$5:$S$619,"Despesa",Abr!$F$5:$F$619,CPagar!$D751,Abr!$J$5:$J$619,"Não Pago")</f>
        <v>0</v>
      </c>
      <c r="I751" s="65">
        <f>SUMIFS(Mai!$I$5:$I$619,Mai!$S$5:$S$619,"Despesa",Mai!$F$5:$F$619,CPagar!$D751,Mai!$J$5:$J$619,"Não Pago")</f>
        <v>0</v>
      </c>
      <c r="J751" s="65">
        <f>SUMIFS(Jun!$I$5:$I$619,Jun!$S$5:$S$619,"Despesa",Jun!$F$5:$F$619,CPagar!$D751,Jun!$J$5:$J$619,"Não Pago")</f>
        <v>0</v>
      </c>
      <c r="K751" s="65">
        <f>SUMIFS(Jul!$I$5:$I$619,Jul!$S$5:$S$619,"Despesa",Jul!$F$5:$F$619,CPagar!$D751,Jul!$J$5:$J$619,"Não Pago")</f>
        <v>0</v>
      </c>
      <c r="L751" s="65">
        <f>SUMIFS(Ago!$I$5:$I$619,Ago!$S$5:$S$619,"Despesa",Ago!$F$5:$F$619,CPagar!$D751,Ago!$J$5:$J$619,"Não Pago")</f>
        <v>0</v>
      </c>
      <c r="M751" s="65">
        <f>SUMIFS(Set!$I$5:$I$619,Set!$S$5:$S$619,"Despesa",Set!$F$5:$F$619,CPagar!$D751,Set!$J$5:$J$619,"Não Pago")</f>
        <v>0</v>
      </c>
      <c r="N751" s="65">
        <f>SUMIFS(Out!$I$5:$I$619,Out!$S$5:$S$619,"Despesa",Out!$F$5:$F$619,CPagar!$D751,Out!$J$5:$J$619,"Não Pago")</f>
        <v>0</v>
      </c>
      <c r="O751" s="65">
        <f>SUMIFS(Nov!$I$5:$I$619,Nov!$S$5:$S$619,"Despesa",Nov!$F$5:$F$619,CPagar!$D751,Nov!$J$5:$J$619,"Não Pago")</f>
        <v>0</v>
      </c>
      <c r="P751" s="65">
        <f>SUMIFS(Dez!$I$5:$I$619,Dez!$S$5:$S$619,"Despesa",Dez!$F$5:$F$619,CPagar!$D751,Dez!$J$5:$J$619,"Não Pago")</f>
        <v>0</v>
      </c>
      <c r="Q751" s="62">
        <f t="shared" si="89"/>
        <v>0</v>
      </c>
    </row>
    <row r="752" spans="3:17" ht="28.5" customHeight="1" thickTop="1" thickBot="1" x14ac:dyDescent="0.25">
      <c r="C752" s="45" t="str">
        <f>'PC Despesas'!X47</f>
        <v>5.8.43</v>
      </c>
      <c r="D752" s="46" t="str">
        <f>VLOOKUP(C752,'PC Despesas'!$X$5:$Y$103,2,FALSE)</f>
        <v>-</v>
      </c>
      <c r="E752" s="65">
        <f>SUMIFS(Jan!$I$5:$I$619,Jan!$S$5:$S$619,"Despesa",Jan!$F$5:$F$619,CPagar!$D752,Jan!$J$5:$J$619,"Não Pago")</f>
        <v>0</v>
      </c>
      <c r="F752" s="65">
        <f>SUMIFS(Fev!$I$5:$I$619,Fev!$S$5:$S$619,"Despesa",Fev!$F$5:$F$619,CPagar!$D752,Fev!$J$5:$J$619,"Não Pago")</f>
        <v>0</v>
      </c>
      <c r="G752" s="65">
        <f>SUMIFS(Mar!$I$5:$I$619,Mar!$S$5:$S$619,"Despesa",Mar!$F$5:$F$619,CPagar!$D752,Mar!$J$5:$J$619,"Não Pago")</f>
        <v>0</v>
      </c>
      <c r="H752" s="65">
        <f>SUMIFS(Abr!$I$5:$I$619,Abr!$S$5:$S$619,"Despesa",Abr!$F$5:$F$619,CPagar!$D752,Abr!$J$5:$J$619,"Não Pago")</f>
        <v>0</v>
      </c>
      <c r="I752" s="65">
        <f>SUMIFS(Mai!$I$5:$I$619,Mai!$S$5:$S$619,"Despesa",Mai!$F$5:$F$619,CPagar!$D752,Mai!$J$5:$J$619,"Não Pago")</f>
        <v>0</v>
      </c>
      <c r="J752" s="65">
        <f>SUMIFS(Jun!$I$5:$I$619,Jun!$S$5:$S$619,"Despesa",Jun!$F$5:$F$619,CPagar!$D752,Jun!$J$5:$J$619,"Não Pago")</f>
        <v>0</v>
      </c>
      <c r="K752" s="65">
        <f>SUMIFS(Jul!$I$5:$I$619,Jul!$S$5:$S$619,"Despesa",Jul!$F$5:$F$619,CPagar!$D752,Jul!$J$5:$J$619,"Não Pago")</f>
        <v>0</v>
      </c>
      <c r="L752" s="65">
        <f>SUMIFS(Ago!$I$5:$I$619,Ago!$S$5:$S$619,"Despesa",Ago!$F$5:$F$619,CPagar!$D752,Ago!$J$5:$J$619,"Não Pago")</f>
        <v>0</v>
      </c>
      <c r="M752" s="65">
        <f>SUMIFS(Set!$I$5:$I$619,Set!$S$5:$S$619,"Despesa",Set!$F$5:$F$619,CPagar!$D752,Set!$J$5:$J$619,"Não Pago")</f>
        <v>0</v>
      </c>
      <c r="N752" s="65">
        <f>SUMIFS(Out!$I$5:$I$619,Out!$S$5:$S$619,"Despesa",Out!$F$5:$F$619,CPagar!$D752,Out!$J$5:$J$619,"Não Pago")</f>
        <v>0</v>
      </c>
      <c r="O752" s="65">
        <f>SUMIFS(Nov!$I$5:$I$619,Nov!$S$5:$S$619,"Despesa",Nov!$F$5:$F$619,CPagar!$D752,Nov!$J$5:$J$619,"Não Pago")</f>
        <v>0</v>
      </c>
      <c r="P752" s="65">
        <f>SUMIFS(Dez!$I$5:$I$619,Dez!$S$5:$S$619,"Despesa",Dez!$F$5:$F$619,CPagar!$D752,Dez!$J$5:$J$619,"Não Pago")</f>
        <v>0</v>
      </c>
      <c r="Q752" s="62">
        <f t="shared" si="89"/>
        <v>0</v>
      </c>
    </row>
    <row r="753" spans="3:17" ht="28.5" customHeight="1" thickTop="1" thickBot="1" x14ac:dyDescent="0.25">
      <c r="C753" s="45" t="str">
        <f>'PC Despesas'!X48</f>
        <v>5.8.44</v>
      </c>
      <c r="D753" s="46" t="str">
        <f>VLOOKUP(C753,'PC Despesas'!$X$5:$Y$103,2,FALSE)</f>
        <v>-</v>
      </c>
      <c r="E753" s="65">
        <f>SUMIFS(Jan!$I$5:$I$619,Jan!$S$5:$S$619,"Despesa",Jan!$F$5:$F$619,CPagar!$D753,Jan!$J$5:$J$619,"Não Pago")</f>
        <v>0</v>
      </c>
      <c r="F753" s="65">
        <f>SUMIFS(Fev!$I$5:$I$619,Fev!$S$5:$S$619,"Despesa",Fev!$F$5:$F$619,CPagar!$D753,Fev!$J$5:$J$619,"Não Pago")</f>
        <v>0</v>
      </c>
      <c r="G753" s="65">
        <f>SUMIFS(Mar!$I$5:$I$619,Mar!$S$5:$S$619,"Despesa",Mar!$F$5:$F$619,CPagar!$D753,Mar!$J$5:$J$619,"Não Pago")</f>
        <v>0</v>
      </c>
      <c r="H753" s="65">
        <f>SUMIFS(Abr!$I$5:$I$619,Abr!$S$5:$S$619,"Despesa",Abr!$F$5:$F$619,CPagar!$D753,Abr!$J$5:$J$619,"Não Pago")</f>
        <v>0</v>
      </c>
      <c r="I753" s="65">
        <f>SUMIFS(Mai!$I$5:$I$619,Mai!$S$5:$S$619,"Despesa",Mai!$F$5:$F$619,CPagar!$D753,Mai!$J$5:$J$619,"Não Pago")</f>
        <v>0</v>
      </c>
      <c r="J753" s="65">
        <f>SUMIFS(Jun!$I$5:$I$619,Jun!$S$5:$S$619,"Despesa",Jun!$F$5:$F$619,CPagar!$D753,Jun!$J$5:$J$619,"Não Pago")</f>
        <v>0</v>
      </c>
      <c r="K753" s="65">
        <f>SUMIFS(Jul!$I$5:$I$619,Jul!$S$5:$S$619,"Despesa",Jul!$F$5:$F$619,CPagar!$D753,Jul!$J$5:$J$619,"Não Pago")</f>
        <v>0</v>
      </c>
      <c r="L753" s="65">
        <f>SUMIFS(Ago!$I$5:$I$619,Ago!$S$5:$S$619,"Despesa",Ago!$F$5:$F$619,CPagar!$D753,Ago!$J$5:$J$619,"Não Pago")</f>
        <v>0</v>
      </c>
      <c r="M753" s="65">
        <f>SUMIFS(Set!$I$5:$I$619,Set!$S$5:$S$619,"Despesa",Set!$F$5:$F$619,CPagar!$D753,Set!$J$5:$J$619,"Não Pago")</f>
        <v>0</v>
      </c>
      <c r="N753" s="65">
        <f>SUMIFS(Out!$I$5:$I$619,Out!$S$5:$S$619,"Despesa",Out!$F$5:$F$619,CPagar!$D753,Out!$J$5:$J$619,"Não Pago")</f>
        <v>0</v>
      </c>
      <c r="O753" s="65">
        <f>SUMIFS(Nov!$I$5:$I$619,Nov!$S$5:$S$619,"Despesa",Nov!$F$5:$F$619,CPagar!$D753,Nov!$J$5:$J$619,"Não Pago")</f>
        <v>0</v>
      </c>
      <c r="P753" s="65">
        <f>SUMIFS(Dez!$I$5:$I$619,Dez!$S$5:$S$619,"Despesa",Dez!$F$5:$F$619,CPagar!$D753,Dez!$J$5:$J$619,"Não Pago")</f>
        <v>0</v>
      </c>
      <c r="Q753" s="62">
        <f t="shared" si="89"/>
        <v>0</v>
      </c>
    </row>
    <row r="754" spans="3:17" ht="28.5" customHeight="1" thickTop="1" thickBot="1" x14ac:dyDescent="0.25">
      <c r="C754" s="45" t="str">
        <f>'PC Despesas'!X49</f>
        <v>5.8.45</v>
      </c>
      <c r="D754" s="46" t="str">
        <f>VLOOKUP(C754,'PC Despesas'!$X$5:$Y$103,2,FALSE)</f>
        <v>-</v>
      </c>
      <c r="E754" s="65">
        <f>SUMIFS(Jan!$I$5:$I$619,Jan!$S$5:$S$619,"Despesa",Jan!$F$5:$F$619,CPagar!$D754,Jan!$J$5:$J$619,"Não Pago")</f>
        <v>0</v>
      </c>
      <c r="F754" s="65">
        <f>SUMIFS(Fev!$I$5:$I$619,Fev!$S$5:$S$619,"Despesa",Fev!$F$5:$F$619,CPagar!$D754,Fev!$J$5:$J$619,"Não Pago")</f>
        <v>0</v>
      </c>
      <c r="G754" s="65">
        <f>SUMIFS(Mar!$I$5:$I$619,Mar!$S$5:$S$619,"Despesa",Mar!$F$5:$F$619,CPagar!$D754,Mar!$J$5:$J$619,"Não Pago")</f>
        <v>0</v>
      </c>
      <c r="H754" s="65">
        <f>SUMIFS(Abr!$I$5:$I$619,Abr!$S$5:$S$619,"Despesa",Abr!$F$5:$F$619,CPagar!$D754,Abr!$J$5:$J$619,"Não Pago")</f>
        <v>0</v>
      </c>
      <c r="I754" s="65">
        <f>SUMIFS(Mai!$I$5:$I$619,Mai!$S$5:$S$619,"Despesa",Mai!$F$5:$F$619,CPagar!$D754,Mai!$J$5:$J$619,"Não Pago")</f>
        <v>0</v>
      </c>
      <c r="J754" s="65">
        <f>SUMIFS(Jun!$I$5:$I$619,Jun!$S$5:$S$619,"Despesa",Jun!$F$5:$F$619,CPagar!$D754,Jun!$J$5:$J$619,"Não Pago")</f>
        <v>0</v>
      </c>
      <c r="K754" s="65">
        <f>SUMIFS(Jul!$I$5:$I$619,Jul!$S$5:$S$619,"Despesa",Jul!$F$5:$F$619,CPagar!$D754,Jul!$J$5:$J$619,"Não Pago")</f>
        <v>0</v>
      </c>
      <c r="L754" s="65">
        <f>SUMIFS(Ago!$I$5:$I$619,Ago!$S$5:$S$619,"Despesa",Ago!$F$5:$F$619,CPagar!$D754,Ago!$J$5:$J$619,"Não Pago")</f>
        <v>0</v>
      </c>
      <c r="M754" s="65">
        <f>SUMIFS(Set!$I$5:$I$619,Set!$S$5:$S$619,"Despesa",Set!$F$5:$F$619,CPagar!$D754,Set!$J$5:$J$619,"Não Pago")</f>
        <v>0</v>
      </c>
      <c r="N754" s="65">
        <f>SUMIFS(Out!$I$5:$I$619,Out!$S$5:$S$619,"Despesa",Out!$F$5:$F$619,CPagar!$D754,Out!$J$5:$J$619,"Não Pago")</f>
        <v>0</v>
      </c>
      <c r="O754" s="65">
        <f>SUMIFS(Nov!$I$5:$I$619,Nov!$S$5:$S$619,"Despesa",Nov!$F$5:$F$619,CPagar!$D754,Nov!$J$5:$J$619,"Não Pago")</f>
        <v>0</v>
      </c>
      <c r="P754" s="65">
        <f>SUMIFS(Dez!$I$5:$I$619,Dez!$S$5:$S$619,"Despesa",Dez!$F$5:$F$619,CPagar!$D754,Dez!$J$5:$J$619,"Não Pago")</f>
        <v>0</v>
      </c>
      <c r="Q754" s="62">
        <f t="shared" si="89"/>
        <v>0</v>
      </c>
    </row>
    <row r="755" spans="3:17" ht="28.5" customHeight="1" thickTop="1" thickBot="1" x14ac:dyDescent="0.25">
      <c r="C755" s="45" t="str">
        <f>'PC Despesas'!X50</f>
        <v>5.8.46</v>
      </c>
      <c r="D755" s="46" t="str">
        <f>VLOOKUP(C755,'PC Despesas'!$X$5:$Y$103,2,FALSE)</f>
        <v>-</v>
      </c>
      <c r="E755" s="65">
        <f>SUMIFS(Jan!$I$5:$I$619,Jan!$S$5:$S$619,"Despesa",Jan!$F$5:$F$619,CPagar!$D755,Jan!$J$5:$J$619,"Não Pago")</f>
        <v>0</v>
      </c>
      <c r="F755" s="65">
        <f>SUMIFS(Fev!$I$5:$I$619,Fev!$S$5:$S$619,"Despesa",Fev!$F$5:$F$619,CPagar!$D755,Fev!$J$5:$J$619,"Não Pago")</f>
        <v>0</v>
      </c>
      <c r="G755" s="65">
        <f>SUMIFS(Mar!$I$5:$I$619,Mar!$S$5:$S$619,"Despesa",Mar!$F$5:$F$619,CPagar!$D755,Mar!$J$5:$J$619,"Não Pago")</f>
        <v>0</v>
      </c>
      <c r="H755" s="65">
        <f>SUMIFS(Abr!$I$5:$I$619,Abr!$S$5:$S$619,"Despesa",Abr!$F$5:$F$619,CPagar!$D755,Abr!$J$5:$J$619,"Não Pago")</f>
        <v>0</v>
      </c>
      <c r="I755" s="65">
        <f>SUMIFS(Mai!$I$5:$I$619,Mai!$S$5:$S$619,"Despesa",Mai!$F$5:$F$619,CPagar!$D755,Mai!$J$5:$J$619,"Não Pago")</f>
        <v>0</v>
      </c>
      <c r="J755" s="65">
        <f>SUMIFS(Jun!$I$5:$I$619,Jun!$S$5:$S$619,"Despesa",Jun!$F$5:$F$619,CPagar!$D755,Jun!$J$5:$J$619,"Não Pago")</f>
        <v>0</v>
      </c>
      <c r="K755" s="65">
        <f>SUMIFS(Jul!$I$5:$I$619,Jul!$S$5:$S$619,"Despesa",Jul!$F$5:$F$619,CPagar!$D755,Jul!$J$5:$J$619,"Não Pago")</f>
        <v>0</v>
      </c>
      <c r="L755" s="65">
        <f>SUMIFS(Ago!$I$5:$I$619,Ago!$S$5:$S$619,"Despesa",Ago!$F$5:$F$619,CPagar!$D755,Ago!$J$5:$J$619,"Não Pago")</f>
        <v>0</v>
      </c>
      <c r="M755" s="65">
        <f>SUMIFS(Set!$I$5:$I$619,Set!$S$5:$S$619,"Despesa",Set!$F$5:$F$619,CPagar!$D755,Set!$J$5:$J$619,"Não Pago")</f>
        <v>0</v>
      </c>
      <c r="N755" s="65">
        <f>SUMIFS(Out!$I$5:$I$619,Out!$S$5:$S$619,"Despesa",Out!$F$5:$F$619,CPagar!$D755,Out!$J$5:$J$619,"Não Pago")</f>
        <v>0</v>
      </c>
      <c r="O755" s="65">
        <f>SUMIFS(Nov!$I$5:$I$619,Nov!$S$5:$S$619,"Despesa",Nov!$F$5:$F$619,CPagar!$D755,Nov!$J$5:$J$619,"Não Pago")</f>
        <v>0</v>
      </c>
      <c r="P755" s="65">
        <f>SUMIFS(Dez!$I$5:$I$619,Dez!$S$5:$S$619,"Despesa",Dez!$F$5:$F$619,CPagar!$D755,Dez!$J$5:$J$619,"Não Pago")</f>
        <v>0</v>
      </c>
      <c r="Q755" s="62">
        <f t="shared" si="89"/>
        <v>0</v>
      </c>
    </row>
    <row r="756" spans="3:17" ht="28.5" customHeight="1" thickTop="1" thickBot="1" x14ac:dyDescent="0.25">
      <c r="C756" s="45" t="str">
        <f>'PC Despesas'!X51</f>
        <v>5.8.47</v>
      </c>
      <c r="D756" s="46" t="str">
        <f>VLOOKUP(C756,'PC Despesas'!$X$5:$Y$103,2,FALSE)</f>
        <v>-</v>
      </c>
      <c r="E756" s="65">
        <f>SUMIFS(Jan!$I$5:$I$619,Jan!$S$5:$S$619,"Despesa",Jan!$F$5:$F$619,CPagar!$D756,Jan!$J$5:$J$619,"Não Pago")</f>
        <v>0</v>
      </c>
      <c r="F756" s="65">
        <f>SUMIFS(Fev!$I$5:$I$619,Fev!$S$5:$S$619,"Despesa",Fev!$F$5:$F$619,CPagar!$D756,Fev!$J$5:$J$619,"Não Pago")</f>
        <v>0</v>
      </c>
      <c r="G756" s="65">
        <f>SUMIFS(Mar!$I$5:$I$619,Mar!$S$5:$S$619,"Despesa",Mar!$F$5:$F$619,CPagar!$D756,Mar!$J$5:$J$619,"Não Pago")</f>
        <v>0</v>
      </c>
      <c r="H756" s="65">
        <f>SUMIFS(Abr!$I$5:$I$619,Abr!$S$5:$S$619,"Despesa",Abr!$F$5:$F$619,CPagar!$D756,Abr!$J$5:$J$619,"Não Pago")</f>
        <v>0</v>
      </c>
      <c r="I756" s="65">
        <f>SUMIFS(Mai!$I$5:$I$619,Mai!$S$5:$S$619,"Despesa",Mai!$F$5:$F$619,CPagar!$D756,Mai!$J$5:$J$619,"Não Pago")</f>
        <v>0</v>
      </c>
      <c r="J756" s="65">
        <f>SUMIFS(Jun!$I$5:$I$619,Jun!$S$5:$S$619,"Despesa",Jun!$F$5:$F$619,CPagar!$D756,Jun!$J$5:$J$619,"Não Pago")</f>
        <v>0</v>
      </c>
      <c r="K756" s="65">
        <f>SUMIFS(Jul!$I$5:$I$619,Jul!$S$5:$S$619,"Despesa",Jul!$F$5:$F$619,CPagar!$D756,Jul!$J$5:$J$619,"Não Pago")</f>
        <v>0</v>
      </c>
      <c r="L756" s="65">
        <f>SUMIFS(Ago!$I$5:$I$619,Ago!$S$5:$S$619,"Despesa",Ago!$F$5:$F$619,CPagar!$D756,Ago!$J$5:$J$619,"Não Pago")</f>
        <v>0</v>
      </c>
      <c r="M756" s="65">
        <f>SUMIFS(Set!$I$5:$I$619,Set!$S$5:$S$619,"Despesa",Set!$F$5:$F$619,CPagar!$D756,Set!$J$5:$J$619,"Não Pago")</f>
        <v>0</v>
      </c>
      <c r="N756" s="65">
        <f>SUMIFS(Out!$I$5:$I$619,Out!$S$5:$S$619,"Despesa",Out!$F$5:$F$619,CPagar!$D756,Out!$J$5:$J$619,"Não Pago")</f>
        <v>0</v>
      </c>
      <c r="O756" s="65">
        <f>SUMIFS(Nov!$I$5:$I$619,Nov!$S$5:$S$619,"Despesa",Nov!$F$5:$F$619,CPagar!$D756,Nov!$J$5:$J$619,"Não Pago")</f>
        <v>0</v>
      </c>
      <c r="P756" s="65">
        <f>SUMIFS(Dez!$I$5:$I$619,Dez!$S$5:$S$619,"Despesa",Dez!$F$5:$F$619,CPagar!$D756,Dez!$J$5:$J$619,"Não Pago")</f>
        <v>0</v>
      </c>
      <c r="Q756" s="62">
        <f t="shared" si="89"/>
        <v>0</v>
      </c>
    </row>
    <row r="757" spans="3:17" ht="28.5" customHeight="1" thickTop="1" thickBot="1" x14ac:dyDescent="0.25">
      <c r="C757" s="45" t="str">
        <f>'PC Despesas'!X52</f>
        <v>5.8.48</v>
      </c>
      <c r="D757" s="46" t="str">
        <f>VLOOKUP(C757,'PC Despesas'!$X$5:$Y$103,2,FALSE)</f>
        <v>-</v>
      </c>
      <c r="E757" s="65">
        <f>SUMIFS(Jan!$I$5:$I$619,Jan!$S$5:$S$619,"Despesa",Jan!$F$5:$F$619,CPagar!$D757,Jan!$J$5:$J$619,"Não Pago")</f>
        <v>0</v>
      </c>
      <c r="F757" s="65">
        <f>SUMIFS(Fev!$I$5:$I$619,Fev!$S$5:$S$619,"Despesa",Fev!$F$5:$F$619,CPagar!$D757,Fev!$J$5:$J$619,"Não Pago")</f>
        <v>0</v>
      </c>
      <c r="G757" s="65">
        <f>SUMIFS(Mar!$I$5:$I$619,Mar!$S$5:$S$619,"Despesa",Mar!$F$5:$F$619,CPagar!$D757,Mar!$J$5:$J$619,"Não Pago")</f>
        <v>0</v>
      </c>
      <c r="H757" s="65">
        <f>SUMIFS(Abr!$I$5:$I$619,Abr!$S$5:$S$619,"Despesa",Abr!$F$5:$F$619,CPagar!$D757,Abr!$J$5:$J$619,"Não Pago")</f>
        <v>0</v>
      </c>
      <c r="I757" s="65">
        <f>SUMIFS(Mai!$I$5:$I$619,Mai!$S$5:$S$619,"Despesa",Mai!$F$5:$F$619,CPagar!$D757,Mai!$J$5:$J$619,"Não Pago")</f>
        <v>0</v>
      </c>
      <c r="J757" s="65">
        <f>SUMIFS(Jun!$I$5:$I$619,Jun!$S$5:$S$619,"Despesa",Jun!$F$5:$F$619,CPagar!$D757,Jun!$J$5:$J$619,"Não Pago")</f>
        <v>0</v>
      </c>
      <c r="K757" s="65">
        <f>SUMIFS(Jul!$I$5:$I$619,Jul!$S$5:$S$619,"Despesa",Jul!$F$5:$F$619,CPagar!$D757,Jul!$J$5:$J$619,"Não Pago")</f>
        <v>0</v>
      </c>
      <c r="L757" s="65">
        <f>SUMIFS(Ago!$I$5:$I$619,Ago!$S$5:$S$619,"Despesa",Ago!$F$5:$F$619,CPagar!$D757,Ago!$J$5:$J$619,"Não Pago")</f>
        <v>0</v>
      </c>
      <c r="M757" s="65">
        <f>SUMIFS(Set!$I$5:$I$619,Set!$S$5:$S$619,"Despesa",Set!$F$5:$F$619,CPagar!$D757,Set!$J$5:$J$619,"Não Pago")</f>
        <v>0</v>
      </c>
      <c r="N757" s="65">
        <f>SUMIFS(Out!$I$5:$I$619,Out!$S$5:$S$619,"Despesa",Out!$F$5:$F$619,CPagar!$D757,Out!$J$5:$J$619,"Não Pago")</f>
        <v>0</v>
      </c>
      <c r="O757" s="65">
        <f>SUMIFS(Nov!$I$5:$I$619,Nov!$S$5:$S$619,"Despesa",Nov!$F$5:$F$619,CPagar!$D757,Nov!$J$5:$J$619,"Não Pago")</f>
        <v>0</v>
      </c>
      <c r="P757" s="65">
        <f>SUMIFS(Dez!$I$5:$I$619,Dez!$S$5:$S$619,"Despesa",Dez!$F$5:$F$619,CPagar!$D757,Dez!$J$5:$J$619,"Não Pago")</f>
        <v>0</v>
      </c>
      <c r="Q757" s="62">
        <f t="shared" si="89"/>
        <v>0</v>
      </c>
    </row>
    <row r="758" spans="3:17" ht="28.5" customHeight="1" thickTop="1" thickBot="1" x14ac:dyDescent="0.25">
      <c r="C758" s="45" t="str">
        <f>'PC Despesas'!X53</f>
        <v>5.8.49</v>
      </c>
      <c r="D758" s="46" t="str">
        <f>VLOOKUP(C758,'PC Despesas'!$X$5:$Y$103,2,FALSE)</f>
        <v>-</v>
      </c>
      <c r="E758" s="65">
        <f>SUMIFS(Jan!$I$5:$I$619,Jan!$S$5:$S$619,"Despesa",Jan!$F$5:$F$619,CPagar!$D758,Jan!$J$5:$J$619,"Não Pago")</f>
        <v>0</v>
      </c>
      <c r="F758" s="65">
        <f>SUMIFS(Fev!$I$5:$I$619,Fev!$S$5:$S$619,"Despesa",Fev!$F$5:$F$619,CPagar!$D758,Fev!$J$5:$J$619,"Não Pago")</f>
        <v>0</v>
      </c>
      <c r="G758" s="65">
        <f>SUMIFS(Mar!$I$5:$I$619,Mar!$S$5:$S$619,"Despesa",Mar!$F$5:$F$619,CPagar!$D758,Mar!$J$5:$J$619,"Não Pago")</f>
        <v>0</v>
      </c>
      <c r="H758" s="65">
        <f>SUMIFS(Abr!$I$5:$I$619,Abr!$S$5:$S$619,"Despesa",Abr!$F$5:$F$619,CPagar!$D758,Abr!$J$5:$J$619,"Não Pago")</f>
        <v>0</v>
      </c>
      <c r="I758" s="65">
        <f>SUMIFS(Mai!$I$5:$I$619,Mai!$S$5:$S$619,"Despesa",Mai!$F$5:$F$619,CPagar!$D758,Mai!$J$5:$J$619,"Não Pago")</f>
        <v>0</v>
      </c>
      <c r="J758" s="65">
        <f>SUMIFS(Jun!$I$5:$I$619,Jun!$S$5:$S$619,"Despesa",Jun!$F$5:$F$619,CPagar!$D758,Jun!$J$5:$J$619,"Não Pago")</f>
        <v>0</v>
      </c>
      <c r="K758" s="65">
        <f>SUMIFS(Jul!$I$5:$I$619,Jul!$S$5:$S$619,"Despesa",Jul!$F$5:$F$619,CPagar!$D758,Jul!$J$5:$J$619,"Não Pago")</f>
        <v>0</v>
      </c>
      <c r="L758" s="65">
        <f>SUMIFS(Ago!$I$5:$I$619,Ago!$S$5:$S$619,"Despesa",Ago!$F$5:$F$619,CPagar!$D758,Ago!$J$5:$J$619,"Não Pago")</f>
        <v>0</v>
      </c>
      <c r="M758" s="65">
        <f>SUMIFS(Set!$I$5:$I$619,Set!$S$5:$S$619,"Despesa",Set!$F$5:$F$619,CPagar!$D758,Set!$J$5:$J$619,"Não Pago")</f>
        <v>0</v>
      </c>
      <c r="N758" s="65">
        <f>SUMIFS(Out!$I$5:$I$619,Out!$S$5:$S$619,"Despesa",Out!$F$5:$F$619,CPagar!$D758,Out!$J$5:$J$619,"Não Pago")</f>
        <v>0</v>
      </c>
      <c r="O758" s="65">
        <f>SUMIFS(Nov!$I$5:$I$619,Nov!$S$5:$S$619,"Despesa",Nov!$F$5:$F$619,CPagar!$D758,Nov!$J$5:$J$619,"Não Pago")</f>
        <v>0</v>
      </c>
      <c r="P758" s="65">
        <f>SUMIFS(Dez!$I$5:$I$619,Dez!$S$5:$S$619,"Despesa",Dez!$F$5:$F$619,CPagar!$D758,Dez!$J$5:$J$619,"Não Pago")</f>
        <v>0</v>
      </c>
      <c r="Q758" s="62">
        <f t="shared" si="89"/>
        <v>0</v>
      </c>
    </row>
    <row r="759" spans="3:17" ht="28.5" customHeight="1" thickTop="1" thickBot="1" x14ac:dyDescent="0.25">
      <c r="C759" s="45" t="str">
        <f>'PC Despesas'!X54</f>
        <v>5.8.50</v>
      </c>
      <c r="D759" s="46" t="str">
        <f>VLOOKUP(C759,'PC Despesas'!$X$5:$Y$103,2,FALSE)</f>
        <v>-</v>
      </c>
      <c r="E759" s="65">
        <f>SUMIFS(Jan!$I$5:$I$619,Jan!$S$5:$S$619,"Despesa",Jan!$F$5:$F$619,CPagar!$D759,Jan!$J$5:$J$619,"Não Pago")</f>
        <v>0</v>
      </c>
      <c r="F759" s="65">
        <f>SUMIFS(Fev!$I$5:$I$619,Fev!$S$5:$S$619,"Despesa",Fev!$F$5:$F$619,CPagar!$D759,Fev!$J$5:$J$619,"Não Pago")</f>
        <v>0</v>
      </c>
      <c r="G759" s="65">
        <f>SUMIFS(Mar!$I$5:$I$619,Mar!$S$5:$S$619,"Despesa",Mar!$F$5:$F$619,CPagar!$D759,Mar!$J$5:$J$619,"Não Pago")</f>
        <v>0</v>
      </c>
      <c r="H759" s="65">
        <f>SUMIFS(Abr!$I$5:$I$619,Abr!$S$5:$S$619,"Despesa",Abr!$F$5:$F$619,CPagar!$D759,Abr!$J$5:$J$619,"Não Pago")</f>
        <v>0</v>
      </c>
      <c r="I759" s="65">
        <f>SUMIFS(Mai!$I$5:$I$619,Mai!$S$5:$S$619,"Despesa",Mai!$F$5:$F$619,CPagar!$D759,Mai!$J$5:$J$619,"Não Pago")</f>
        <v>0</v>
      </c>
      <c r="J759" s="65">
        <f>SUMIFS(Jun!$I$5:$I$619,Jun!$S$5:$S$619,"Despesa",Jun!$F$5:$F$619,CPagar!$D759,Jun!$J$5:$J$619,"Não Pago")</f>
        <v>0</v>
      </c>
      <c r="K759" s="65">
        <f>SUMIFS(Jul!$I$5:$I$619,Jul!$S$5:$S$619,"Despesa",Jul!$F$5:$F$619,CPagar!$D759,Jul!$J$5:$J$619,"Não Pago")</f>
        <v>0</v>
      </c>
      <c r="L759" s="65">
        <f>SUMIFS(Ago!$I$5:$I$619,Ago!$S$5:$S$619,"Despesa",Ago!$F$5:$F$619,CPagar!$D759,Ago!$J$5:$J$619,"Não Pago")</f>
        <v>0</v>
      </c>
      <c r="M759" s="65">
        <f>SUMIFS(Set!$I$5:$I$619,Set!$S$5:$S$619,"Despesa",Set!$F$5:$F$619,CPagar!$D759,Set!$J$5:$J$619,"Não Pago")</f>
        <v>0</v>
      </c>
      <c r="N759" s="65">
        <f>SUMIFS(Out!$I$5:$I$619,Out!$S$5:$S$619,"Despesa",Out!$F$5:$F$619,CPagar!$D759,Out!$J$5:$J$619,"Não Pago")</f>
        <v>0</v>
      </c>
      <c r="O759" s="65">
        <f>SUMIFS(Nov!$I$5:$I$619,Nov!$S$5:$S$619,"Despesa",Nov!$F$5:$F$619,CPagar!$D759,Nov!$J$5:$J$619,"Não Pago")</f>
        <v>0</v>
      </c>
      <c r="P759" s="65">
        <f>SUMIFS(Dez!$I$5:$I$619,Dez!$S$5:$S$619,"Despesa",Dez!$F$5:$F$619,CPagar!$D759,Dez!$J$5:$J$619,"Não Pago")</f>
        <v>0</v>
      </c>
      <c r="Q759" s="62">
        <f t="shared" si="89"/>
        <v>0</v>
      </c>
    </row>
    <row r="760" spans="3:17" ht="28.5" customHeight="1" thickTop="1" thickBot="1" x14ac:dyDescent="0.25">
      <c r="C760" s="45" t="str">
        <f>'PC Despesas'!X55</f>
        <v>5.8.51</v>
      </c>
      <c r="D760" s="46" t="str">
        <f>VLOOKUP(C760,'PC Despesas'!$X$5:$Y$103,2,FALSE)</f>
        <v>-</v>
      </c>
      <c r="E760" s="65">
        <f>SUMIFS(Jan!$I$5:$I$619,Jan!$S$5:$S$619,"Despesa",Jan!$F$5:$F$619,CPagar!$D760,Jan!$J$5:$J$619,"Não Pago")</f>
        <v>0</v>
      </c>
      <c r="F760" s="65">
        <f>SUMIFS(Fev!$I$5:$I$619,Fev!$S$5:$S$619,"Despesa",Fev!$F$5:$F$619,CPagar!$D760,Fev!$J$5:$J$619,"Não Pago")</f>
        <v>0</v>
      </c>
      <c r="G760" s="65">
        <f>SUMIFS(Mar!$I$5:$I$619,Mar!$S$5:$S$619,"Despesa",Mar!$F$5:$F$619,CPagar!$D760,Mar!$J$5:$J$619,"Não Pago")</f>
        <v>0</v>
      </c>
      <c r="H760" s="65">
        <f>SUMIFS(Abr!$I$5:$I$619,Abr!$S$5:$S$619,"Despesa",Abr!$F$5:$F$619,CPagar!$D760,Abr!$J$5:$J$619,"Não Pago")</f>
        <v>0</v>
      </c>
      <c r="I760" s="65">
        <f>SUMIFS(Mai!$I$5:$I$619,Mai!$S$5:$S$619,"Despesa",Mai!$F$5:$F$619,CPagar!$D760,Mai!$J$5:$J$619,"Não Pago")</f>
        <v>0</v>
      </c>
      <c r="J760" s="65">
        <f>SUMIFS(Jun!$I$5:$I$619,Jun!$S$5:$S$619,"Despesa",Jun!$F$5:$F$619,CPagar!$D760,Jun!$J$5:$J$619,"Não Pago")</f>
        <v>0</v>
      </c>
      <c r="K760" s="65">
        <f>SUMIFS(Jul!$I$5:$I$619,Jul!$S$5:$S$619,"Despesa",Jul!$F$5:$F$619,CPagar!$D760,Jul!$J$5:$J$619,"Não Pago")</f>
        <v>0</v>
      </c>
      <c r="L760" s="65">
        <f>SUMIFS(Ago!$I$5:$I$619,Ago!$S$5:$S$619,"Despesa",Ago!$F$5:$F$619,CPagar!$D760,Ago!$J$5:$J$619,"Não Pago")</f>
        <v>0</v>
      </c>
      <c r="M760" s="65">
        <f>SUMIFS(Set!$I$5:$I$619,Set!$S$5:$S$619,"Despesa",Set!$F$5:$F$619,CPagar!$D760,Set!$J$5:$J$619,"Não Pago")</f>
        <v>0</v>
      </c>
      <c r="N760" s="65">
        <f>SUMIFS(Out!$I$5:$I$619,Out!$S$5:$S$619,"Despesa",Out!$F$5:$F$619,CPagar!$D760,Out!$J$5:$J$619,"Não Pago")</f>
        <v>0</v>
      </c>
      <c r="O760" s="65">
        <f>SUMIFS(Nov!$I$5:$I$619,Nov!$S$5:$S$619,"Despesa",Nov!$F$5:$F$619,CPagar!$D760,Nov!$J$5:$J$619,"Não Pago")</f>
        <v>0</v>
      </c>
      <c r="P760" s="65">
        <f>SUMIFS(Dez!$I$5:$I$619,Dez!$S$5:$S$619,"Despesa",Dez!$F$5:$F$619,CPagar!$D760,Dez!$J$5:$J$619,"Não Pago")</f>
        <v>0</v>
      </c>
      <c r="Q760" s="62">
        <f t="shared" si="89"/>
        <v>0</v>
      </c>
    </row>
    <row r="761" spans="3:17" ht="28.5" customHeight="1" thickTop="1" thickBot="1" x14ac:dyDescent="0.25">
      <c r="C761" s="45" t="str">
        <f>'PC Despesas'!X56</f>
        <v>5.8.52</v>
      </c>
      <c r="D761" s="46" t="str">
        <f>VLOOKUP(C761,'PC Despesas'!$X$5:$Y$103,2,FALSE)</f>
        <v>-</v>
      </c>
      <c r="E761" s="65">
        <f>SUMIFS(Jan!$I$5:$I$619,Jan!$S$5:$S$619,"Despesa",Jan!$F$5:$F$619,CPagar!$D761,Jan!$J$5:$J$619,"Não Pago")</f>
        <v>0</v>
      </c>
      <c r="F761" s="65">
        <f>SUMIFS(Fev!$I$5:$I$619,Fev!$S$5:$S$619,"Despesa",Fev!$F$5:$F$619,CPagar!$D761,Fev!$J$5:$J$619,"Não Pago")</f>
        <v>0</v>
      </c>
      <c r="G761" s="65">
        <f>SUMIFS(Mar!$I$5:$I$619,Mar!$S$5:$S$619,"Despesa",Mar!$F$5:$F$619,CPagar!$D761,Mar!$J$5:$J$619,"Não Pago")</f>
        <v>0</v>
      </c>
      <c r="H761" s="65">
        <f>SUMIFS(Abr!$I$5:$I$619,Abr!$S$5:$S$619,"Despesa",Abr!$F$5:$F$619,CPagar!$D761,Abr!$J$5:$J$619,"Não Pago")</f>
        <v>0</v>
      </c>
      <c r="I761" s="65">
        <f>SUMIFS(Mai!$I$5:$I$619,Mai!$S$5:$S$619,"Despesa",Mai!$F$5:$F$619,CPagar!$D761,Mai!$J$5:$J$619,"Não Pago")</f>
        <v>0</v>
      </c>
      <c r="J761" s="65">
        <f>SUMIFS(Jun!$I$5:$I$619,Jun!$S$5:$S$619,"Despesa",Jun!$F$5:$F$619,CPagar!$D761,Jun!$J$5:$J$619,"Não Pago")</f>
        <v>0</v>
      </c>
      <c r="K761" s="65">
        <f>SUMIFS(Jul!$I$5:$I$619,Jul!$S$5:$S$619,"Despesa",Jul!$F$5:$F$619,CPagar!$D761,Jul!$J$5:$J$619,"Não Pago")</f>
        <v>0</v>
      </c>
      <c r="L761" s="65">
        <f>SUMIFS(Ago!$I$5:$I$619,Ago!$S$5:$S$619,"Despesa",Ago!$F$5:$F$619,CPagar!$D761,Ago!$J$5:$J$619,"Não Pago")</f>
        <v>0</v>
      </c>
      <c r="M761" s="65">
        <f>SUMIFS(Set!$I$5:$I$619,Set!$S$5:$S$619,"Despesa",Set!$F$5:$F$619,CPagar!$D761,Set!$J$5:$J$619,"Não Pago")</f>
        <v>0</v>
      </c>
      <c r="N761" s="65">
        <f>SUMIFS(Out!$I$5:$I$619,Out!$S$5:$S$619,"Despesa",Out!$F$5:$F$619,CPagar!$D761,Out!$J$5:$J$619,"Não Pago")</f>
        <v>0</v>
      </c>
      <c r="O761" s="65">
        <f>SUMIFS(Nov!$I$5:$I$619,Nov!$S$5:$S$619,"Despesa",Nov!$F$5:$F$619,CPagar!$D761,Nov!$J$5:$J$619,"Não Pago")</f>
        <v>0</v>
      </c>
      <c r="P761" s="65">
        <f>SUMIFS(Dez!$I$5:$I$619,Dez!$S$5:$S$619,"Despesa",Dez!$F$5:$F$619,CPagar!$D761,Dez!$J$5:$J$619,"Não Pago")</f>
        <v>0</v>
      </c>
      <c r="Q761" s="62">
        <f t="shared" si="89"/>
        <v>0</v>
      </c>
    </row>
    <row r="762" spans="3:17" ht="28.5" customHeight="1" thickTop="1" thickBot="1" x14ac:dyDescent="0.25">
      <c r="C762" s="45" t="str">
        <f>'PC Despesas'!X57</f>
        <v>5.8.53</v>
      </c>
      <c r="D762" s="46" t="str">
        <f>VLOOKUP(C762,'PC Despesas'!$X$5:$Y$103,2,FALSE)</f>
        <v>-</v>
      </c>
      <c r="E762" s="65">
        <f>SUMIFS(Jan!$I$5:$I$619,Jan!$S$5:$S$619,"Despesa",Jan!$F$5:$F$619,CPagar!$D762,Jan!$J$5:$J$619,"Não Pago")</f>
        <v>0</v>
      </c>
      <c r="F762" s="65">
        <f>SUMIFS(Fev!$I$5:$I$619,Fev!$S$5:$S$619,"Despesa",Fev!$F$5:$F$619,CPagar!$D762,Fev!$J$5:$J$619,"Não Pago")</f>
        <v>0</v>
      </c>
      <c r="G762" s="65">
        <f>SUMIFS(Mar!$I$5:$I$619,Mar!$S$5:$S$619,"Despesa",Mar!$F$5:$F$619,CPagar!$D762,Mar!$J$5:$J$619,"Não Pago")</f>
        <v>0</v>
      </c>
      <c r="H762" s="65">
        <f>SUMIFS(Abr!$I$5:$I$619,Abr!$S$5:$S$619,"Despesa",Abr!$F$5:$F$619,CPagar!$D762,Abr!$J$5:$J$619,"Não Pago")</f>
        <v>0</v>
      </c>
      <c r="I762" s="65">
        <f>SUMIFS(Mai!$I$5:$I$619,Mai!$S$5:$S$619,"Despesa",Mai!$F$5:$F$619,CPagar!$D762,Mai!$J$5:$J$619,"Não Pago")</f>
        <v>0</v>
      </c>
      <c r="J762" s="65">
        <f>SUMIFS(Jun!$I$5:$I$619,Jun!$S$5:$S$619,"Despesa",Jun!$F$5:$F$619,CPagar!$D762,Jun!$J$5:$J$619,"Não Pago")</f>
        <v>0</v>
      </c>
      <c r="K762" s="65">
        <f>SUMIFS(Jul!$I$5:$I$619,Jul!$S$5:$S$619,"Despesa",Jul!$F$5:$F$619,CPagar!$D762,Jul!$J$5:$J$619,"Não Pago")</f>
        <v>0</v>
      </c>
      <c r="L762" s="65">
        <f>SUMIFS(Ago!$I$5:$I$619,Ago!$S$5:$S$619,"Despesa",Ago!$F$5:$F$619,CPagar!$D762,Ago!$J$5:$J$619,"Não Pago")</f>
        <v>0</v>
      </c>
      <c r="M762" s="65">
        <f>SUMIFS(Set!$I$5:$I$619,Set!$S$5:$S$619,"Despesa",Set!$F$5:$F$619,CPagar!$D762,Set!$J$5:$J$619,"Não Pago")</f>
        <v>0</v>
      </c>
      <c r="N762" s="65">
        <f>SUMIFS(Out!$I$5:$I$619,Out!$S$5:$S$619,"Despesa",Out!$F$5:$F$619,CPagar!$D762,Out!$J$5:$J$619,"Não Pago")</f>
        <v>0</v>
      </c>
      <c r="O762" s="65">
        <f>SUMIFS(Nov!$I$5:$I$619,Nov!$S$5:$S$619,"Despesa",Nov!$F$5:$F$619,CPagar!$D762,Nov!$J$5:$J$619,"Não Pago")</f>
        <v>0</v>
      </c>
      <c r="P762" s="65">
        <f>SUMIFS(Dez!$I$5:$I$619,Dez!$S$5:$S$619,"Despesa",Dez!$F$5:$F$619,CPagar!$D762,Dez!$J$5:$J$619,"Não Pago")</f>
        <v>0</v>
      </c>
      <c r="Q762" s="62">
        <f t="shared" si="89"/>
        <v>0</v>
      </c>
    </row>
    <row r="763" spans="3:17" ht="28.5" customHeight="1" thickTop="1" thickBot="1" x14ac:dyDescent="0.25">
      <c r="C763" s="45" t="str">
        <f>'PC Despesas'!X58</f>
        <v>5.8.54</v>
      </c>
      <c r="D763" s="46" t="str">
        <f>VLOOKUP(C763,'PC Despesas'!$X$5:$Y$103,2,FALSE)</f>
        <v>-</v>
      </c>
      <c r="E763" s="65">
        <f>SUMIFS(Jan!$I$5:$I$619,Jan!$S$5:$S$619,"Despesa",Jan!$F$5:$F$619,CPagar!$D763,Jan!$J$5:$J$619,"Não Pago")</f>
        <v>0</v>
      </c>
      <c r="F763" s="65">
        <f>SUMIFS(Fev!$I$5:$I$619,Fev!$S$5:$S$619,"Despesa",Fev!$F$5:$F$619,CPagar!$D763,Fev!$J$5:$J$619,"Não Pago")</f>
        <v>0</v>
      </c>
      <c r="G763" s="65">
        <f>SUMIFS(Mar!$I$5:$I$619,Mar!$S$5:$S$619,"Despesa",Mar!$F$5:$F$619,CPagar!$D763,Mar!$J$5:$J$619,"Não Pago")</f>
        <v>0</v>
      </c>
      <c r="H763" s="65">
        <f>SUMIFS(Abr!$I$5:$I$619,Abr!$S$5:$S$619,"Despesa",Abr!$F$5:$F$619,CPagar!$D763,Abr!$J$5:$J$619,"Não Pago")</f>
        <v>0</v>
      </c>
      <c r="I763" s="65">
        <f>SUMIFS(Mai!$I$5:$I$619,Mai!$S$5:$S$619,"Despesa",Mai!$F$5:$F$619,CPagar!$D763,Mai!$J$5:$J$619,"Não Pago")</f>
        <v>0</v>
      </c>
      <c r="J763" s="65">
        <f>SUMIFS(Jun!$I$5:$I$619,Jun!$S$5:$S$619,"Despesa",Jun!$F$5:$F$619,CPagar!$D763,Jun!$J$5:$J$619,"Não Pago")</f>
        <v>0</v>
      </c>
      <c r="K763" s="65">
        <f>SUMIFS(Jul!$I$5:$I$619,Jul!$S$5:$S$619,"Despesa",Jul!$F$5:$F$619,CPagar!$D763,Jul!$J$5:$J$619,"Não Pago")</f>
        <v>0</v>
      </c>
      <c r="L763" s="65">
        <f>SUMIFS(Ago!$I$5:$I$619,Ago!$S$5:$S$619,"Despesa",Ago!$F$5:$F$619,CPagar!$D763,Ago!$J$5:$J$619,"Não Pago")</f>
        <v>0</v>
      </c>
      <c r="M763" s="65">
        <f>SUMIFS(Set!$I$5:$I$619,Set!$S$5:$S$619,"Despesa",Set!$F$5:$F$619,CPagar!$D763,Set!$J$5:$J$619,"Não Pago")</f>
        <v>0</v>
      </c>
      <c r="N763" s="65">
        <f>SUMIFS(Out!$I$5:$I$619,Out!$S$5:$S$619,"Despesa",Out!$F$5:$F$619,CPagar!$D763,Out!$J$5:$J$619,"Não Pago")</f>
        <v>0</v>
      </c>
      <c r="O763" s="65">
        <f>SUMIFS(Nov!$I$5:$I$619,Nov!$S$5:$S$619,"Despesa",Nov!$F$5:$F$619,CPagar!$D763,Nov!$J$5:$J$619,"Não Pago")</f>
        <v>0</v>
      </c>
      <c r="P763" s="65">
        <f>SUMIFS(Dez!$I$5:$I$619,Dez!$S$5:$S$619,"Despesa",Dez!$F$5:$F$619,CPagar!$D763,Dez!$J$5:$J$619,"Não Pago")</f>
        <v>0</v>
      </c>
      <c r="Q763" s="62">
        <f t="shared" si="89"/>
        <v>0</v>
      </c>
    </row>
    <row r="764" spans="3:17" ht="28.5" customHeight="1" thickTop="1" thickBot="1" x14ac:dyDescent="0.25">
      <c r="C764" s="45" t="str">
        <f>'PC Despesas'!X59</f>
        <v>5.8.55</v>
      </c>
      <c r="D764" s="46" t="str">
        <f>VLOOKUP(C764,'PC Despesas'!$X$5:$Y$103,2,FALSE)</f>
        <v>-</v>
      </c>
      <c r="E764" s="65">
        <f>SUMIFS(Jan!$I$5:$I$619,Jan!$S$5:$S$619,"Despesa",Jan!$F$5:$F$619,CPagar!$D764,Jan!$J$5:$J$619,"Não Pago")</f>
        <v>0</v>
      </c>
      <c r="F764" s="65">
        <f>SUMIFS(Fev!$I$5:$I$619,Fev!$S$5:$S$619,"Despesa",Fev!$F$5:$F$619,CPagar!$D764,Fev!$J$5:$J$619,"Não Pago")</f>
        <v>0</v>
      </c>
      <c r="G764" s="65">
        <f>SUMIFS(Mar!$I$5:$I$619,Mar!$S$5:$S$619,"Despesa",Mar!$F$5:$F$619,CPagar!$D764,Mar!$J$5:$J$619,"Não Pago")</f>
        <v>0</v>
      </c>
      <c r="H764" s="65">
        <f>SUMIFS(Abr!$I$5:$I$619,Abr!$S$5:$S$619,"Despesa",Abr!$F$5:$F$619,CPagar!$D764,Abr!$J$5:$J$619,"Não Pago")</f>
        <v>0</v>
      </c>
      <c r="I764" s="65">
        <f>SUMIFS(Mai!$I$5:$I$619,Mai!$S$5:$S$619,"Despesa",Mai!$F$5:$F$619,CPagar!$D764,Mai!$J$5:$J$619,"Não Pago")</f>
        <v>0</v>
      </c>
      <c r="J764" s="65">
        <f>SUMIFS(Jun!$I$5:$I$619,Jun!$S$5:$S$619,"Despesa",Jun!$F$5:$F$619,CPagar!$D764,Jun!$J$5:$J$619,"Não Pago")</f>
        <v>0</v>
      </c>
      <c r="K764" s="65">
        <f>SUMIFS(Jul!$I$5:$I$619,Jul!$S$5:$S$619,"Despesa",Jul!$F$5:$F$619,CPagar!$D764,Jul!$J$5:$J$619,"Não Pago")</f>
        <v>0</v>
      </c>
      <c r="L764" s="65">
        <f>SUMIFS(Ago!$I$5:$I$619,Ago!$S$5:$S$619,"Despesa",Ago!$F$5:$F$619,CPagar!$D764,Ago!$J$5:$J$619,"Não Pago")</f>
        <v>0</v>
      </c>
      <c r="M764" s="65">
        <f>SUMIFS(Set!$I$5:$I$619,Set!$S$5:$S$619,"Despesa",Set!$F$5:$F$619,CPagar!$D764,Set!$J$5:$J$619,"Não Pago")</f>
        <v>0</v>
      </c>
      <c r="N764" s="65">
        <f>SUMIFS(Out!$I$5:$I$619,Out!$S$5:$S$619,"Despesa",Out!$F$5:$F$619,CPagar!$D764,Out!$J$5:$J$619,"Não Pago")</f>
        <v>0</v>
      </c>
      <c r="O764" s="65">
        <f>SUMIFS(Nov!$I$5:$I$619,Nov!$S$5:$S$619,"Despesa",Nov!$F$5:$F$619,CPagar!$D764,Nov!$J$5:$J$619,"Não Pago")</f>
        <v>0</v>
      </c>
      <c r="P764" s="65">
        <f>SUMIFS(Dez!$I$5:$I$619,Dez!$S$5:$S$619,"Despesa",Dez!$F$5:$F$619,CPagar!$D764,Dez!$J$5:$J$619,"Não Pago")</f>
        <v>0</v>
      </c>
      <c r="Q764" s="62">
        <f t="shared" si="89"/>
        <v>0</v>
      </c>
    </row>
    <row r="765" spans="3:17" ht="28.5" customHeight="1" thickTop="1" thickBot="1" x14ac:dyDescent="0.25">
      <c r="C765" s="45" t="str">
        <f>'PC Despesas'!X60</f>
        <v>5.8.56</v>
      </c>
      <c r="D765" s="46" t="str">
        <f>VLOOKUP(C765,'PC Despesas'!$X$5:$Y$103,2,FALSE)</f>
        <v>-</v>
      </c>
      <c r="E765" s="65">
        <f>SUMIFS(Jan!$I$5:$I$619,Jan!$S$5:$S$619,"Despesa",Jan!$F$5:$F$619,CPagar!$D765,Jan!$J$5:$J$619,"Não Pago")</f>
        <v>0</v>
      </c>
      <c r="F765" s="65">
        <f>SUMIFS(Fev!$I$5:$I$619,Fev!$S$5:$S$619,"Despesa",Fev!$F$5:$F$619,CPagar!$D765,Fev!$J$5:$J$619,"Não Pago")</f>
        <v>0</v>
      </c>
      <c r="G765" s="65">
        <f>SUMIFS(Mar!$I$5:$I$619,Mar!$S$5:$S$619,"Despesa",Mar!$F$5:$F$619,CPagar!$D765,Mar!$J$5:$J$619,"Não Pago")</f>
        <v>0</v>
      </c>
      <c r="H765" s="65">
        <f>SUMIFS(Abr!$I$5:$I$619,Abr!$S$5:$S$619,"Despesa",Abr!$F$5:$F$619,CPagar!$D765,Abr!$J$5:$J$619,"Não Pago")</f>
        <v>0</v>
      </c>
      <c r="I765" s="65">
        <f>SUMIFS(Mai!$I$5:$I$619,Mai!$S$5:$S$619,"Despesa",Mai!$F$5:$F$619,CPagar!$D765,Mai!$J$5:$J$619,"Não Pago")</f>
        <v>0</v>
      </c>
      <c r="J765" s="65">
        <f>SUMIFS(Jun!$I$5:$I$619,Jun!$S$5:$S$619,"Despesa",Jun!$F$5:$F$619,CPagar!$D765,Jun!$J$5:$J$619,"Não Pago")</f>
        <v>0</v>
      </c>
      <c r="K765" s="65">
        <f>SUMIFS(Jul!$I$5:$I$619,Jul!$S$5:$S$619,"Despesa",Jul!$F$5:$F$619,CPagar!$D765,Jul!$J$5:$J$619,"Não Pago")</f>
        <v>0</v>
      </c>
      <c r="L765" s="65">
        <f>SUMIFS(Ago!$I$5:$I$619,Ago!$S$5:$S$619,"Despesa",Ago!$F$5:$F$619,CPagar!$D765,Ago!$J$5:$J$619,"Não Pago")</f>
        <v>0</v>
      </c>
      <c r="M765" s="65">
        <f>SUMIFS(Set!$I$5:$I$619,Set!$S$5:$S$619,"Despesa",Set!$F$5:$F$619,CPagar!$D765,Set!$J$5:$J$619,"Não Pago")</f>
        <v>0</v>
      </c>
      <c r="N765" s="65">
        <f>SUMIFS(Out!$I$5:$I$619,Out!$S$5:$S$619,"Despesa",Out!$F$5:$F$619,CPagar!$D765,Out!$J$5:$J$619,"Não Pago")</f>
        <v>0</v>
      </c>
      <c r="O765" s="65">
        <f>SUMIFS(Nov!$I$5:$I$619,Nov!$S$5:$S$619,"Despesa",Nov!$F$5:$F$619,CPagar!$D765,Nov!$J$5:$J$619,"Não Pago")</f>
        <v>0</v>
      </c>
      <c r="P765" s="65">
        <f>SUMIFS(Dez!$I$5:$I$619,Dez!$S$5:$S$619,"Despesa",Dez!$F$5:$F$619,CPagar!$D765,Dez!$J$5:$J$619,"Não Pago")</f>
        <v>0</v>
      </c>
      <c r="Q765" s="62">
        <f t="shared" si="89"/>
        <v>0</v>
      </c>
    </row>
    <row r="766" spans="3:17" ht="28.5" customHeight="1" thickTop="1" thickBot="1" x14ac:dyDescent="0.25">
      <c r="C766" s="45" t="str">
        <f>'PC Despesas'!X61</f>
        <v>5.8.57</v>
      </c>
      <c r="D766" s="46" t="str">
        <f>VLOOKUP(C766,'PC Despesas'!$X$5:$Y$103,2,FALSE)</f>
        <v>-</v>
      </c>
      <c r="E766" s="65">
        <f>SUMIFS(Jan!$I$5:$I$619,Jan!$S$5:$S$619,"Despesa",Jan!$F$5:$F$619,CPagar!$D766,Jan!$J$5:$J$619,"Não Pago")</f>
        <v>0</v>
      </c>
      <c r="F766" s="65">
        <f>SUMIFS(Fev!$I$5:$I$619,Fev!$S$5:$S$619,"Despesa",Fev!$F$5:$F$619,CPagar!$D766,Fev!$J$5:$J$619,"Não Pago")</f>
        <v>0</v>
      </c>
      <c r="G766" s="65">
        <f>SUMIFS(Mar!$I$5:$I$619,Mar!$S$5:$S$619,"Despesa",Mar!$F$5:$F$619,CPagar!$D766,Mar!$J$5:$J$619,"Não Pago")</f>
        <v>0</v>
      </c>
      <c r="H766" s="65">
        <f>SUMIFS(Abr!$I$5:$I$619,Abr!$S$5:$S$619,"Despesa",Abr!$F$5:$F$619,CPagar!$D766,Abr!$J$5:$J$619,"Não Pago")</f>
        <v>0</v>
      </c>
      <c r="I766" s="65">
        <f>SUMIFS(Mai!$I$5:$I$619,Mai!$S$5:$S$619,"Despesa",Mai!$F$5:$F$619,CPagar!$D766,Mai!$J$5:$J$619,"Não Pago")</f>
        <v>0</v>
      </c>
      <c r="J766" s="65">
        <f>SUMIFS(Jun!$I$5:$I$619,Jun!$S$5:$S$619,"Despesa",Jun!$F$5:$F$619,CPagar!$D766,Jun!$J$5:$J$619,"Não Pago")</f>
        <v>0</v>
      </c>
      <c r="K766" s="65">
        <f>SUMIFS(Jul!$I$5:$I$619,Jul!$S$5:$S$619,"Despesa",Jul!$F$5:$F$619,CPagar!$D766,Jul!$J$5:$J$619,"Não Pago")</f>
        <v>0</v>
      </c>
      <c r="L766" s="65">
        <f>SUMIFS(Ago!$I$5:$I$619,Ago!$S$5:$S$619,"Despesa",Ago!$F$5:$F$619,CPagar!$D766,Ago!$J$5:$J$619,"Não Pago")</f>
        <v>0</v>
      </c>
      <c r="M766" s="65">
        <f>SUMIFS(Set!$I$5:$I$619,Set!$S$5:$S$619,"Despesa",Set!$F$5:$F$619,CPagar!$D766,Set!$J$5:$J$619,"Não Pago")</f>
        <v>0</v>
      </c>
      <c r="N766" s="65">
        <f>SUMIFS(Out!$I$5:$I$619,Out!$S$5:$S$619,"Despesa",Out!$F$5:$F$619,CPagar!$D766,Out!$J$5:$J$619,"Não Pago")</f>
        <v>0</v>
      </c>
      <c r="O766" s="65">
        <f>SUMIFS(Nov!$I$5:$I$619,Nov!$S$5:$S$619,"Despesa",Nov!$F$5:$F$619,CPagar!$D766,Nov!$J$5:$J$619,"Não Pago")</f>
        <v>0</v>
      </c>
      <c r="P766" s="65">
        <f>SUMIFS(Dez!$I$5:$I$619,Dez!$S$5:$S$619,"Despesa",Dez!$F$5:$F$619,CPagar!$D766,Dez!$J$5:$J$619,"Não Pago")</f>
        <v>0</v>
      </c>
      <c r="Q766" s="62">
        <f t="shared" si="89"/>
        <v>0</v>
      </c>
    </row>
    <row r="767" spans="3:17" ht="28.5" customHeight="1" thickTop="1" thickBot="1" x14ac:dyDescent="0.25">
      <c r="C767" s="45" t="str">
        <f>'PC Despesas'!X62</f>
        <v>5.8.58</v>
      </c>
      <c r="D767" s="46" t="str">
        <f>VLOOKUP(C767,'PC Despesas'!$X$5:$Y$103,2,FALSE)</f>
        <v>-</v>
      </c>
      <c r="E767" s="65">
        <f>SUMIFS(Jan!$I$5:$I$619,Jan!$S$5:$S$619,"Despesa",Jan!$F$5:$F$619,CPagar!$D767,Jan!$J$5:$J$619,"Não Pago")</f>
        <v>0</v>
      </c>
      <c r="F767" s="65">
        <f>SUMIFS(Fev!$I$5:$I$619,Fev!$S$5:$S$619,"Despesa",Fev!$F$5:$F$619,CPagar!$D767,Fev!$J$5:$J$619,"Não Pago")</f>
        <v>0</v>
      </c>
      <c r="G767" s="65">
        <f>SUMIFS(Mar!$I$5:$I$619,Mar!$S$5:$S$619,"Despesa",Mar!$F$5:$F$619,CPagar!$D767,Mar!$J$5:$J$619,"Não Pago")</f>
        <v>0</v>
      </c>
      <c r="H767" s="65">
        <f>SUMIFS(Abr!$I$5:$I$619,Abr!$S$5:$S$619,"Despesa",Abr!$F$5:$F$619,CPagar!$D767,Abr!$J$5:$J$619,"Não Pago")</f>
        <v>0</v>
      </c>
      <c r="I767" s="65">
        <f>SUMIFS(Mai!$I$5:$I$619,Mai!$S$5:$S$619,"Despesa",Mai!$F$5:$F$619,CPagar!$D767,Mai!$J$5:$J$619,"Não Pago")</f>
        <v>0</v>
      </c>
      <c r="J767" s="65">
        <f>SUMIFS(Jun!$I$5:$I$619,Jun!$S$5:$S$619,"Despesa",Jun!$F$5:$F$619,CPagar!$D767,Jun!$J$5:$J$619,"Não Pago")</f>
        <v>0</v>
      </c>
      <c r="K767" s="65">
        <f>SUMIFS(Jul!$I$5:$I$619,Jul!$S$5:$S$619,"Despesa",Jul!$F$5:$F$619,CPagar!$D767,Jul!$J$5:$J$619,"Não Pago")</f>
        <v>0</v>
      </c>
      <c r="L767" s="65">
        <f>SUMIFS(Ago!$I$5:$I$619,Ago!$S$5:$S$619,"Despesa",Ago!$F$5:$F$619,CPagar!$D767,Ago!$J$5:$J$619,"Não Pago")</f>
        <v>0</v>
      </c>
      <c r="M767" s="65">
        <f>SUMIFS(Set!$I$5:$I$619,Set!$S$5:$S$619,"Despesa",Set!$F$5:$F$619,CPagar!$D767,Set!$J$5:$J$619,"Não Pago")</f>
        <v>0</v>
      </c>
      <c r="N767" s="65">
        <f>SUMIFS(Out!$I$5:$I$619,Out!$S$5:$S$619,"Despesa",Out!$F$5:$F$619,CPagar!$D767,Out!$J$5:$J$619,"Não Pago")</f>
        <v>0</v>
      </c>
      <c r="O767" s="65">
        <f>SUMIFS(Nov!$I$5:$I$619,Nov!$S$5:$S$619,"Despesa",Nov!$F$5:$F$619,CPagar!$D767,Nov!$J$5:$J$619,"Não Pago")</f>
        <v>0</v>
      </c>
      <c r="P767" s="65">
        <f>SUMIFS(Dez!$I$5:$I$619,Dez!$S$5:$S$619,"Despesa",Dez!$F$5:$F$619,CPagar!$D767,Dez!$J$5:$J$619,"Não Pago")</f>
        <v>0</v>
      </c>
      <c r="Q767" s="62">
        <f t="shared" si="89"/>
        <v>0</v>
      </c>
    </row>
    <row r="768" spans="3:17" ht="28.5" customHeight="1" thickTop="1" thickBot="1" x14ac:dyDescent="0.25">
      <c r="C768" s="45" t="str">
        <f>'PC Despesas'!X63</f>
        <v>5.8.59</v>
      </c>
      <c r="D768" s="46" t="str">
        <f>VLOOKUP(C768,'PC Despesas'!$X$5:$Y$103,2,FALSE)</f>
        <v>-</v>
      </c>
      <c r="E768" s="65">
        <f>SUMIFS(Jan!$I$5:$I$619,Jan!$S$5:$S$619,"Despesa",Jan!$F$5:$F$619,CPagar!$D768,Jan!$J$5:$J$619,"Não Pago")</f>
        <v>0</v>
      </c>
      <c r="F768" s="65">
        <f>SUMIFS(Fev!$I$5:$I$619,Fev!$S$5:$S$619,"Despesa",Fev!$F$5:$F$619,CPagar!$D768,Fev!$J$5:$J$619,"Não Pago")</f>
        <v>0</v>
      </c>
      <c r="G768" s="65">
        <f>SUMIFS(Mar!$I$5:$I$619,Mar!$S$5:$S$619,"Despesa",Mar!$F$5:$F$619,CPagar!$D768,Mar!$J$5:$J$619,"Não Pago")</f>
        <v>0</v>
      </c>
      <c r="H768" s="65">
        <f>SUMIFS(Abr!$I$5:$I$619,Abr!$S$5:$S$619,"Despesa",Abr!$F$5:$F$619,CPagar!$D768,Abr!$J$5:$J$619,"Não Pago")</f>
        <v>0</v>
      </c>
      <c r="I768" s="65">
        <f>SUMIFS(Mai!$I$5:$I$619,Mai!$S$5:$S$619,"Despesa",Mai!$F$5:$F$619,CPagar!$D768,Mai!$J$5:$J$619,"Não Pago")</f>
        <v>0</v>
      </c>
      <c r="J768" s="65">
        <f>SUMIFS(Jun!$I$5:$I$619,Jun!$S$5:$S$619,"Despesa",Jun!$F$5:$F$619,CPagar!$D768,Jun!$J$5:$J$619,"Não Pago")</f>
        <v>0</v>
      </c>
      <c r="K768" s="65">
        <f>SUMIFS(Jul!$I$5:$I$619,Jul!$S$5:$S$619,"Despesa",Jul!$F$5:$F$619,CPagar!$D768,Jul!$J$5:$J$619,"Não Pago")</f>
        <v>0</v>
      </c>
      <c r="L768" s="65">
        <f>SUMIFS(Ago!$I$5:$I$619,Ago!$S$5:$S$619,"Despesa",Ago!$F$5:$F$619,CPagar!$D768,Ago!$J$5:$J$619,"Não Pago")</f>
        <v>0</v>
      </c>
      <c r="M768" s="65">
        <f>SUMIFS(Set!$I$5:$I$619,Set!$S$5:$S$619,"Despesa",Set!$F$5:$F$619,CPagar!$D768,Set!$J$5:$J$619,"Não Pago")</f>
        <v>0</v>
      </c>
      <c r="N768" s="65">
        <f>SUMIFS(Out!$I$5:$I$619,Out!$S$5:$S$619,"Despesa",Out!$F$5:$F$619,CPagar!$D768,Out!$J$5:$J$619,"Não Pago")</f>
        <v>0</v>
      </c>
      <c r="O768" s="65">
        <f>SUMIFS(Nov!$I$5:$I$619,Nov!$S$5:$S$619,"Despesa",Nov!$F$5:$F$619,CPagar!$D768,Nov!$J$5:$J$619,"Não Pago")</f>
        <v>0</v>
      </c>
      <c r="P768" s="65">
        <f>SUMIFS(Dez!$I$5:$I$619,Dez!$S$5:$S$619,"Despesa",Dez!$F$5:$F$619,CPagar!$D768,Dez!$J$5:$J$619,"Não Pago")</f>
        <v>0</v>
      </c>
      <c r="Q768" s="62">
        <f t="shared" si="89"/>
        <v>0</v>
      </c>
    </row>
    <row r="769" spans="3:17" ht="28.5" customHeight="1" thickTop="1" thickBot="1" x14ac:dyDescent="0.25">
      <c r="C769" s="45" t="str">
        <f>'PC Despesas'!X64</f>
        <v>5.8.60</v>
      </c>
      <c r="D769" s="46" t="str">
        <f>VLOOKUP(C769,'PC Despesas'!$X$5:$Y$103,2,FALSE)</f>
        <v>-</v>
      </c>
      <c r="E769" s="65">
        <f>SUMIFS(Jan!$I$5:$I$619,Jan!$S$5:$S$619,"Despesa",Jan!$F$5:$F$619,CPagar!$D769,Jan!$J$5:$J$619,"Não Pago")</f>
        <v>0</v>
      </c>
      <c r="F769" s="65">
        <f>SUMIFS(Fev!$I$5:$I$619,Fev!$S$5:$S$619,"Despesa",Fev!$F$5:$F$619,CPagar!$D769,Fev!$J$5:$J$619,"Não Pago")</f>
        <v>0</v>
      </c>
      <c r="G769" s="65">
        <f>SUMIFS(Mar!$I$5:$I$619,Mar!$S$5:$S$619,"Despesa",Mar!$F$5:$F$619,CPagar!$D769,Mar!$J$5:$J$619,"Não Pago")</f>
        <v>0</v>
      </c>
      <c r="H769" s="65">
        <f>SUMIFS(Abr!$I$5:$I$619,Abr!$S$5:$S$619,"Despesa",Abr!$F$5:$F$619,CPagar!$D769,Abr!$J$5:$J$619,"Não Pago")</f>
        <v>0</v>
      </c>
      <c r="I769" s="65">
        <f>SUMIFS(Mai!$I$5:$I$619,Mai!$S$5:$S$619,"Despesa",Mai!$F$5:$F$619,CPagar!$D769,Mai!$J$5:$J$619,"Não Pago")</f>
        <v>0</v>
      </c>
      <c r="J769" s="65">
        <f>SUMIFS(Jun!$I$5:$I$619,Jun!$S$5:$S$619,"Despesa",Jun!$F$5:$F$619,CPagar!$D769,Jun!$J$5:$J$619,"Não Pago")</f>
        <v>0</v>
      </c>
      <c r="K769" s="65">
        <f>SUMIFS(Jul!$I$5:$I$619,Jul!$S$5:$S$619,"Despesa",Jul!$F$5:$F$619,CPagar!$D769,Jul!$J$5:$J$619,"Não Pago")</f>
        <v>0</v>
      </c>
      <c r="L769" s="65">
        <f>SUMIFS(Ago!$I$5:$I$619,Ago!$S$5:$S$619,"Despesa",Ago!$F$5:$F$619,CPagar!$D769,Ago!$J$5:$J$619,"Não Pago")</f>
        <v>0</v>
      </c>
      <c r="M769" s="65">
        <f>SUMIFS(Set!$I$5:$I$619,Set!$S$5:$S$619,"Despesa",Set!$F$5:$F$619,CPagar!$D769,Set!$J$5:$J$619,"Não Pago")</f>
        <v>0</v>
      </c>
      <c r="N769" s="65">
        <f>SUMIFS(Out!$I$5:$I$619,Out!$S$5:$S$619,"Despesa",Out!$F$5:$F$619,CPagar!$D769,Out!$J$5:$J$619,"Não Pago")</f>
        <v>0</v>
      </c>
      <c r="O769" s="65">
        <f>SUMIFS(Nov!$I$5:$I$619,Nov!$S$5:$S$619,"Despesa",Nov!$F$5:$F$619,CPagar!$D769,Nov!$J$5:$J$619,"Não Pago")</f>
        <v>0</v>
      </c>
      <c r="P769" s="65">
        <f>SUMIFS(Dez!$I$5:$I$619,Dez!$S$5:$S$619,"Despesa",Dez!$F$5:$F$619,CPagar!$D769,Dez!$J$5:$J$619,"Não Pago")</f>
        <v>0</v>
      </c>
      <c r="Q769" s="62">
        <f t="shared" si="89"/>
        <v>0</v>
      </c>
    </row>
    <row r="770" spans="3:17" ht="28.5" customHeight="1" thickTop="1" thickBot="1" x14ac:dyDescent="0.25">
      <c r="C770" s="45" t="str">
        <f>'PC Despesas'!X65</f>
        <v>5.8.61</v>
      </c>
      <c r="D770" s="46" t="str">
        <f>VLOOKUP(C770,'PC Despesas'!$X$5:$Y$103,2,FALSE)</f>
        <v>-</v>
      </c>
      <c r="E770" s="65">
        <f>SUMIFS(Jan!$I$5:$I$619,Jan!$S$5:$S$619,"Despesa",Jan!$F$5:$F$619,CPagar!$D770,Jan!$J$5:$J$619,"Não Pago")</f>
        <v>0</v>
      </c>
      <c r="F770" s="65">
        <f>SUMIFS(Fev!$I$5:$I$619,Fev!$S$5:$S$619,"Despesa",Fev!$F$5:$F$619,CPagar!$D770,Fev!$J$5:$J$619,"Não Pago")</f>
        <v>0</v>
      </c>
      <c r="G770" s="65">
        <f>SUMIFS(Mar!$I$5:$I$619,Mar!$S$5:$S$619,"Despesa",Mar!$F$5:$F$619,CPagar!$D770,Mar!$J$5:$J$619,"Não Pago")</f>
        <v>0</v>
      </c>
      <c r="H770" s="65">
        <f>SUMIFS(Abr!$I$5:$I$619,Abr!$S$5:$S$619,"Despesa",Abr!$F$5:$F$619,CPagar!$D770,Abr!$J$5:$J$619,"Não Pago")</f>
        <v>0</v>
      </c>
      <c r="I770" s="65">
        <f>SUMIFS(Mai!$I$5:$I$619,Mai!$S$5:$S$619,"Despesa",Mai!$F$5:$F$619,CPagar!$D770,Mai!$J$5:$J$619,"Não Pago")</f>
        <v>0</v>
      </c>
      <c r="J770" s="65">
        <f>SUMIFS(Jun!$I$5:$I$619,Jun!$S$5:$S$619,"Despesa",Jun!$F$5:$F$619,CPagar!$D770,Jun!$J$5:$J$619,"Não Pago")</f>
        <v>0</v>
      </c>
      <c r="K770" s="65">
        <f>SUMIFS(Jul!$I$5:$I$619,Jul!$S$5:$S$619,"Despesa",Jul!$F$5:$F$619,CPagar!$D770,Jul!$J$5:$J$619,"Não Pago")</f>
        <v>0</v>
      </c>
      <c r="L770" s="65">
        <f>SUMIFS(Ago!$I$5:$I$619,Ago!$S$5:$S$619,"Despesa",Ago!$F$5:$F$619,CPagar!$D770,Ago!$J$5:$J$619,"Não Pago")</f>
        <v>0</v>
      </c>
      <c r="M770" s="65">
        <f>SUMIFS(Set!$I$5:$I$619,Set!$S$5:$S$619,"Despesa",Set!$F$5:$F$619,CPagar!$D770,Set!$J$5:$J$619,"Não Pago")</f>
        <v>0</v>
      </c>
      <c r="N770" s="65">
        <f>SUMIFS(Out!$I$5:$I$619,Out!$S$5:$S$619,"Despesa",Out!$F$5:$F$619,CPagar!$D770,Out!$J$5:$J$619,"Não Pago")</f>
        <v>0</v>
      </c>
      <c r="O770" s="65">
        <f>SUMIFS(Nov!$I$5:$I$619,Nov!$S$5:$S$619,"Despesa",Nov!$F$5:$F$619,CPagar!$D770,Nov!$J$5:$J$619,"Não Pago")</f>
        <v>0</v>
      </c>
      <c r="P770" s="65">
        <f>SUMIFS(Dez!$I$5:$I$619,Dez!$S$5:$S$619,"Despesa",Dez!$F$5:$F$619,CPagar!$D770,Dez!$J$5:$J$619,"Não Pago")</f>
        <v>0</v>
      </c>
      <c r="Q770" s="62">
        <f t="shared" si="89"/>
        <v>0</v>
      </c>
    </row>
    <row r="771" spans="3:17" ht="28.5" customHeight="1" thickTop="1" thickBot="1" x14ac:dyDescent="0.25">
      <c r="C771" s="45" t="str">
        <f>'PC Despesas'!X66</f>
        <v>5.8.62</v>
      </c>
      <c r="D771" s="46" t="str">
        <f>VLOOKUP(C771,'PC Despesas'!$X$5:$Y$103,2,FALSE)</f>
        <v>-</v>
      </c>
      <c r="E771" s="65">
        <f>SUMIFS(Jan!$I$5:$I$619,Jan!$S$5:$S$619,"Despesa",Jan!$F$5:$F$619,CPagar!$D771,Jan!$J$5:$J$619,"Não Pago")</f>
        <v>0</v>
      </c>
      <c r="F771" s="65">
        <f>SUMIFS(Fev!$I$5:$I$619,Fev!$S$5:$S$619,"Despesa",Fev!$F$5:$F$619,CPagar!$D771,Fev!$J$5:$J$619,"Não Pago")</f>
        <v>0</v>
      </c>
      <c r="G771" s="65">
        <f>SUMIFS(Mar!$I$5:$I$619,Mar!$S$5:$S$619,"Despesa",Mar!$F$5:$F$619,CPagar!$D771,Mar!$J$5:$J$619,"Não Pago")</f>
        <v>0</v>
      </c>
      <c r="H771" s="65">
        <f>SUMIFS(Abr!$I$5:$I$619,Abr!$S$5:$S$619,"Despesa",Abr!$F$5:$F$619,CPagar!$D771,Abr!$J$5:$J$619,"Não Pago")</f>
        <v>0</v>
      </c>
      <c r="I771" s="65">
        <f>SUMIFS(Mai!$I$5:$I$619,Mai!$S$5:$S$619,"Despesa",Mai!$F$5:$F$619,CPagar!$D771,Mai!$J$5:$J$619,"Não Pago")</f>
        <v>0</v>
      </c>
      <c r="J771" s="65">
        <f>SUMIFS(Jun!$I$5:$I$619,Jun!$S$5:$S$619,"Despesa",Jun!$F$5:$F$619,CPagar!$D771,Jun!$J$5:$J$619,"Não Pago")</f>
        <v>0</v>
      </c>
      <c r="K771" s="65">
        <f>SUMIFS(Jul!$I$5:$I$619,Jul!$S$5:$S$619,"Despesa",Jul!$F$5:$F$619,CPagar!$D771,Jul!$J$5:$J$619,"Não Pago")</f>
        <v>0</v>
      </c>
      <c r="L771" s="65">
        <f>SUMIFS(Ago!$I$5:$I$619,Ago!$S$5:$S$619,"Despesa",Ago!$F$5:$F$619,CPagar!$D771,Ago!$J$5:$J$619,"Não Pago")</f>
        <v>0</v>
      </c>
      <c r="M771" s="65">
        <f>SUMIFS(Set!$I$5:$I$619,Set!$S$5:$S$619,"Despesa",Set!$F$5:$F$619,CPagar!$D771,Set!$J$5:$J$619,"Não Pago")</f>
        <v>0</v>
      </c>
      <c r="N771" s="65">
        <f>SUMIFS(Out!$I$5:$I$619,Out!$S$5:$S$619,"Despesa",Out!$F$5:$F$619,CPagar!$D771,Out!$J$5:$J$619,"Não Pago")</f>
        <v>0</v>
      </c>
      <c r="O771" s="65">
        <f>SUMIFS(Nov!$I$5:$I$619,Nov!$S$5:$S$619,"Despesa",Nov!$F$5:$F$619,CPagar!$D771,Nov!$J$5:$J$619,"Não Pago")</f>
        <v>0</v>
      </c>
      <c r="P771" s="65">
        <f>SUMIFS(Dez!$I$5:$I$619,Dez!$S$5:$S$619,"Despesa",Dez!$F$5:$F$619,CPagar!$D771,Dez!$J$5:$J$619,"Não Pago")</f>
        <v>0</v>
      </c>
      <c r="Q771" s="62">
        <f t="shared" si="89"/>
        <v>0</v>
      </c>
    </row>
    <row r="772" spans="3:17" ht="28.5" customHeight="1" thickTop="1" thickBot="1" x14ac:dyDescent="0.25">
      <c r="C772" s="45" t="str">
        <f>'PC Despesas'!X67</f>
        <v>5.8.63</v>
      </c>
      <c r="D772" s="46" t="str">
        <f>VLOOKUP(C772,'PC Despesas'!$X$5:$Y$103,2,FALSE)</f>
        <v>-</v>
      </c>
      <c r="E772" s="65">
        <f>SUMIFS(Jan!$I$5:$I$619,Jan!$S$5:$S$619,"Despesa",Jan!$F$5:$F$619,CPagar!$D772,Jan!$J$5:$J$619,"Não Pago")</f>
        <v>0</v>
      </c>
      <c r="F772" s="65">
        <f>SUMIFS(Fev!$I$5:$I$619,Fev!$S$5:$S$619,"Despesa",Fev!$F$5:$F$619,CPagar!$D772,Fev!$J$5:$J$619,"Não Pago")</f>
        <v>0</v>
      </c>
      <c r="G772" s="65">
        <f>SUMIFS(Mar!$I$5:$I$619,Mar!$S$5:$S$619,"Despesa",Mar!$F$5:$F$619,CPagar!$D772,Mar!$J$5:$J$619,"Não Pago")</f>
        <v>0</v>
      </c>
      <c r="H772" s="65">
        <f>SUMIFS(Abr!$I$5:$I$619,Abr!$S$5:$S$619,"Despesa",Abr!$F$5:$F$619,CPagar!$D772,Abr!$J$5:$J$619,"Não Pago")</f>
        <v>0</v>
      </c>
      <c r="I772" s="65">
        <f>SUMIFS(Mai!$I$5:$I$619,Mai!$S$5:$S$619,"Despesa",Mai!$F$5:$F$619,CPagar!$D772,Mai!$J$5:$J$619,"Não Pago")</f>
        <v>0</v>
      </c>
      <c r="J772" s="65">
        <f>SUMIFS(Jun!$I$5:$I$619,Jun!$S$5:$S$619,"Despesa",Jun!$F$5:$F$619,CPagar!$D772,Jun!$J$5:$J$619,"Não Pago")</f>
        <v>0</v>
      </c>
      <c r="K772" s="65">
        <f>SUMIFS(Jul!$I$5:$I$619,Jul!$S$5:$S$619,"Despesa",Jul!$F$5:$F$619,CPagar!$D772,Jul!$J$5:$J$619,"Não Pago")</f>
        <v>0</v>
      </c>
      <c r="L772" s="65">
        <f>SUMIFS(Ago!$I$5:$I$619,Ago!$S$5:$S$619,"Despesa",Ago!$F$5:$F$619,CPagar!$D772,Ago!$J$5:$J$619,"Não Pago")</f>
        <v>0</v>
      </c>
      <c r="M772" s="65">
        <f>SUMIFS(Set!$I$5:$I$619,Set!$S$5:$S$619,"Despesa",Set!$F$5:$F$619,CPagar!$D772,Set!$J$5:$J$619,"Não Pago")</f>
        <v>0</v>
      </c>
      <c r="N772" s="65">
        <f>SUMIFS(Out!$I$5:$I$619,Out!$S$5:$S$619,"Despesa",Out!$F$5:$F$619,CPagar!$D772,Out!$J$5:$J$619,"Não Pago")</f>
        <v>0</v>
      </c>
      <c r="O772" s="65">
        <f>SUMIFS(Nov!$I$5:$I$619,Nov!$S$5:$S$619,"Despesa",Nov!$F$5:$F$619,CPagar!$D772,Nov!$J$5:$J$619,"Não Pago")</f>
        <v>0</v>
      </c>
      <c r="P772" s="65">
        <f>SUMIFS(Dez!$I$5:$I$619,Dez!$S$5:$S$619,"Despesa",Dez!$F$5:$F$619,CPagar!$D772,Dez!$J$5:$J$619,"Não Pago")</f>
        <v>0</v>
      </c>
      <c r="Q772" s="62">
        <f t="shared" si="89"/>
        <v>0</v>
      </c>
    </row>
    <row r="773" spans="3:17" ht="28.5" customHeight="1" thickTop="1" thickBot="1" x14ac:dyDescent="0.25">
      <c r="C773" s="45" t="str">
        <f>'PC Despesas'!X68</f>
        <v>5.8.64</v>
      </c>
      <c r="D773" s="46" t="str">
        <f>VLOOKUP(C773,'PC Despesas'!$X$5:$Y$103,2,FALSE)</f>
        <v>-</v>
      </c>
      <c r="E773" s="65">
        <f>SUMIFS(Jan!$I$5:$I$619,Jan!$S$5:$S$619,"Despesa",Jan!$F$5:$F$619,CPagar!$D773,Jan!$J$5:$J$619,"Não Pago")</f>
        <v>0</v>
      </c>
      <c r="F773" s="65">
        <f>SUMIFS(Fev!$I$5:$I$619,Fev!$S$5:$S$619,"Despesa",Fev!$F$5:$F$619,CPagar!$D773,Fev!$J$5:$J$619,"Não Pago")</f>
        <v>0</v>
      </c>
      <c r="G773" s="65">
        <f>SUMIFS(Mar!$I$5:$I$619,Mar!$S$5:$S$619,"Despesa",Mar!$F$5:$F$619,CPagar!$D773,Mar!$J$5:$J$619,"Não Pago")</f>
        <v>0</v>
      </c>
      <c r="H773" s="65">
        <f>SUMIFS(Abr!$I$5:$I$619,Abr!$S$5:$S$619,"Despesa",Abr!$F$5:$F$619,CPagar!$D773,Abr!$J$5:$J$619,"Não Pago")</f>
        <v>0</v>
      </c>
      <c r="I773" s="65">
        <f>SUMIFS(Mai!$I$5:$I$619,Mai!$S$5:$S$619,"Despesa",Mai!$F$5:$F$619,CPagar!$D773,Mai!$J$5:$J$619,"Não Pago")</f>
        <v>0</v>
      </c>
      <c r="J773" s="65">
        <f>SUMIFS(Jun!$I$5:$I$619,Jun!$S$5:$S$619,"Despesa",Jun!$F$5:$F$619,CPagar!$D773,Jun!$J$5:$J$619,"Não Pago")</f>
        <v>0</v>
      </c>
      <c r="K773" s="65">
        <f>SUMIFS(Jul!$I$5:$I$619,Jul!$S$5:$S$619,"Despesa",Jul!$F$5:$F$619,CPagar!$D773,Jul!$J$5:$J$619,"Não Pago")</f>
        <v>0</v>
      </c>
      <c r="L773" s="65">
        <f>SUMIFS(Ago!$I$5:$I$619,Ago!$S$5:$S$619,"Despesa",Ago!$F$5:$F$619,CPagar!$D773,Ago!$J$5:$J$619,"Não Pago")</f>
        <v>0</v>
      </c>
      <c r="M773" s="65">
        <f>SUMIFS(Set!$I$5:$I$619,Set!$S$5:$S$619,"Despesa",Set!$F$5:$F$619,CPagar!$D773,Set!$J$5:$J$619,"Não Pago")</f>
        <v>0</v>
      </c>
      <c r="N773" s="65">
        <f>SUMIFS(Out!$I$5:$I$619,Out!$S$5:$S$619,"Despesa",Out!$F$5:$F$619,CPagar!$D773,Out!$J$5:$J$619,"Não Pago")</f>
        <v>0</v>
      </c>
      <c r="O773" s="65">
        <f>SUMIFS(Nov!$I$5:$I$619,Nov!$S$5:$S$619,"Despesa",Nov!$F$5:$F$619,CPagar!$D773,Nov!$J$5:$J$619,"Não Pago")</f>
        <v>0</v>
      </c>
      <c r="P773" s="65">
        <f>SUMIFS(Dez!$I$5:$I$619,Dez!$S$5:$S$619,"Despesa",Dez!$F$5:$F$619,CPagar!$D773,Dez!$J$5:$J$619,"Não Pago")</f>
        <v>0</v>
      </c>
      <c r="Q773" s="62">
        <f t="shared" si="89"/>
        <v>0</v>
      </c>
    </row>
    <row r="774" spans="3:17" ht="28.5" customHeight="1" thickTop="1" thickBot="1" x14ac:dyDescent="0.25">
      <c r="C774" s="45" t="str">
        <f>'PC Despesas'!X69</f>
        <v>5.8.65</v>
      </c>
      <c r="D774" s="46" t="str">
        <f>VLOOKUP(C774,'PC Despesas'!$X$5:$Y$103,2,FALSE)</f>
        <v>-</v>
      </c>
      <c r="E774" s="65">
        <f>SUMIFS(Jan!$I$5:$I$619,Jan!$S$5:$S$619,"Despesa",Jan!$F$5:$F$619,CPagar!$D774,Jan!$J$5:$J$619,"Não Pago")</f>
        <v>0</v>
      </c>
      <c r="F774" s="65">
        <f>SUMIFS(Fev!$I$5:$I$619,Fev!$S$5:$S$619,"Despesa",Fev!$F$5:$F$619,CPagar!$D774,Fev!$J$5:$J$619,"Não Pago")</f>
        <v>0</v>
      </c>
      <c r="G774" s="65">
        <f>SUMIFS(Mar!$I$5:$I$619,Mar!$S$5:$S$619,"Despesa",Mar!$F$5:$F$619,CPagar!$D774,Mar!$J$5:$J$619,"Não Pago")</f>
        <v>0</v>
      </c>
      <c r="H774" s="65">
        <f>SUMIFS(Abr!$I$5:$I$619,Abr!$S$5:$S$619,"Despesa",Abr!$F$5:$F$619,CPagar!$D774,Abr!$J$5:$J$619,"Não Pago")</f>
        <v>0</v>
      </c>
      <c r="I774" s="65">
        <f>SUMIFS(Mai!$I$5:$I$619,Mai!$S$5:$S$619,"Despesa",Mai!$F$5:$F$619,CPagar!$D774,Mai!$J$5:$J$619,"Não Pago")</f>
        <v>0</v>
      </c>
      <c r="J774" s="65">
        <f>SUMIFS(Jun!$I$5:$I$619,Jun!$S$5:$S$619,"Despesa",Jun!$F$5:$F$619,CPagar!$D774,Jun!$J$5:$J$619,"Não Pago")</f>
        <v>0</v>
      </c>
      <c r="K774" s="65">
        <f>SUMIFS(Jul!$I$5:$I$619,Jul!$S$5:$S$619,"Despesa",Jul!$F$5:$F$619,CPagar!$D774,Jul!$J$5:$J$619,"Não Pago")</f>
        <v>0</v>
      </c>
      <c r="L774" s="65">
        <f>SUMIFS(Ago!$I$5:$I$619,Ago!$S$5:$S$619,"Despesa",Ago!$F$5:$F$619,CPagar!$D774,Ago!$J$5:$J$619,"Não Pago")</f>
        <v>0</v>
      </c>
      <c r="M774" s="65">
        <f>SUMIFS(Set!$I$5:$I$619,Set!$S$5:$S$619,"Despesa",Set!$F$5:$F$619,CPagar!$D774,Set!$J$5:$J$619,"Não Pago")</f>
        <v>0</v>
      </c>
      <c r="N774" s="65">
        <f>SUMIFS(Out!$I$5:$I$619,Out!$S$5:$S$619,"Despesa",Out!$F$5:$F$619,CPagar!$D774,Out!$J$5:$J$619,"Não Pago")</f>
        <v>0</v>
      </c>
      <c r="O774" s="65">
        <f>SUMIFS(Nov!$I$5:$I$619,Nov!$S$5:$S$619,"Despesa",Nov!$F$5:$F$619,CPagar!$D774,Nov!$J$5:$J$619,"Não Pago")</f>
        <v>0</v>
      </c>
      <c r="P774" s="65">
        <f>SUMIFS(Dez!$I$5:$I$619,Dez!$S$5:$S$619,"Despesa",Dez!$F$5:$F$619,CPagar!$D774,Dez!$J$5:$J$619,"Não Pago")</f>
        <v>0</v>
      </c>
      <c r="Q774" s="62">
        <f t="shared" si="89"/>
        <v>0</v>
      </c>
    </row>
    <row r="775" spans="3:17" ht="28.5" customHeight="1" thickTop="1" thickBot="1" x14ac:dyDescent="0.25">
      <c r="C775" s="45" t="str">
        <f>'PC Despesas'!X70</f>
        <v>5.8.66</v>
      </c>
      <c r="D775" s="46" t="str">
        <f>VLOOKUP(C775,'PC Despesas'!$X$5:$Y$103,2,FALSE)</f>
        <v>-</v>
      </c>
      <c r="E775" s="65">
        <f>SUMIFS(Jan!$I$5:$I$619,Jan!$S$5:$S$619,"Despesa",Jan!$F$5:$F$619,CPagar!$D775,Jan!$J$5:$J$619,"Não Pago")</f>
        <v>0</v>
      </c>
      <c r="F775" s="65">
        <f>SUMIFS(Fev!$I$5:$I$619,Fev!$S$5:$S$619,"Despesa",Fev!$F$5:$F$619,CPagar!$D775,Fev!$J$5:$J$619,"Não Pago")</f>
        <v>0</v>
      </c>
      <c r="G775" s="65">
        <f>SUMIFS(Mar!$I$5:$I$619,Mar!$S$5:$S$619,"Despesa",Mar!$F$5:$F$619,CPagar!$D775,Mar!$J$5:$J$619,"Não Pago")</f>
        <v>0</v>
      </c>
      <c r="H775" s="65">
        <f>SUMIFS(Abr!$I$5:$I$619,Abr!$S$5:$S$619,"Despesa",Abr!$F$5:$F$619,CPagar!$D775,Abr!$J$5:$J$619,"Não Pago")</f>
        <v>0</v>
      </c>
      <c r="I775" s="65">
        <f>SUMIFS(Mai!$I$5:$I$619,Mai!$S$5:$S$619,"Despesa",Mai!$F$5:$F$619,CPagar!$D775,Mai!$J$5:$J$619,"Não Pago")</f>
        <v>0</v>
      </c>
      <c r="J775" s="65">
        <f>SUMIFS(Jun!$I$5:$I$619,Jun!$S$5:$S$619,"Despesa",Jun!$F$5:$F$619,CPagar!$D775,Jun!$J$5:$J$619,"Não Pago")</f>
        <v>0</v>
      </c>
      <c r="K775" s="65">
        <f>SUMIFS(Jul!$I$5:$I$619,Jul!$S$5:$S$619,"Despesa",Jul!$F$5:$F$619,CPagar!$D775,Jul!$J$5:$J$619,"Não Pago")</f>
        <v>0</v>
      </c>
      <c r="L775" s="65">
        <f>SUMIFS(Ago!$I$5:$I$619,Ago!$S$5:$S$619,"Despesa",Ago!$F$5:$F$619,CPagar!$D775,Ago!$J$5:$J$619,"Não Pago")</f>
        <v>0</v>
      </c>
      <c r="M775" s="65">
        <f>SUMIFS(Set!$I$5:$I$619,Set!$S$5:$S$619,"Despesa",Set!$F$5:$F$619,CPagar!$D775,Set!$J$5:$J$619,"Não Pago")</f>
        <v>0</v>
      </c>
      <c r="N775" s="65">
        <f>SUMIFS(Out!$I$5:$I$619,Out!$S$5:$S$619,"Despesa",Out!$F$5:$F$619,CPagar!$D775,Out!$J$5:$J$619,"Não Pago")</f>
        <v>0</v>
      </c>
      <c r="O775" s="65">
        <f>SUMIFS(Nov!$I$5:$I$619,Nov!$S$5:$S$619,"Despesa",Nov!$F$5:$F$619,CPagar!$D775,Nov!$J$5:$J$619,"Não Pago")</f>
        <v>0</v>
      </c>
      <c r="P775" s="65">
        <f>SUMIFS(Dez!$I$5:$I$619,Dez!$S$5:$S$619,"Despesa",Dez!$F$5:$F$619,CPagar!$D775,Dez!$J$5:$J$619,"Não Pago")</f>
        <v>0</v>
      </c>
      <c r="Q775" s="62">
        <f t="shared" ref="Q775:Q808" si="90">SUM(E775:P775)</f>
        <v>0</v>
      </c>
    </row>
    <row r="776" spans="3:17" ht="28.5" customHeight="1" thickTop="1" thickBot="1" x14ac:dyDescent="0.25">
      <c r="C776" s="45" t="str">
        <f>'PC Despesas'!X71</f>
        <v>5.8.67</v>
      </c>
      <c r="D776" s="46" t="str">
        <f>VLOOKUP(C776,'PC Despesas'!$X$5:$Y$103,2,FALSE)</f>
        <v>-</v>
      </c>
      <c r="E776" s="65">
        <f>SUMIFS(Jan!$I$5:$I$619,Jan!$S$5:$S$619,"Despesa",Jan!$F$5:$F$619,CPagar!$D776,Jan!$J$5:$J$619,"Não Pago")</f>
        <v>0</v>
      </c>
      <c r="F776" s="65">
        <f>SUMIFS(Fev!$I$5:$I$619,Fev!$S$5:$S$619,"Despesa",Fev!$F$5:$F$619,CPagar!$D776,Fev!$J$5:$J$619,"Não Pago")</f>
        <v>0</v>
      </c>
      <c r="G776" s="65">
        <f>SUMIFS(Mar!$I$5:$I$619,Mar!$S$5:$S$619,"Despesa",Mar!$F$5:$F$619,CPagar!$D776,Mar!$J$5:$J$619,"Não Pago")</f>
        <v>0</v>
      </c>
      <c r="H776" s="65">
        <f>SUMIFS(Abr!$I$5:$I$619,Abr!$S$5:$S$619,"Despesa",Abr!$F$5:$F$619,CPagar!$D776,Abr!$J$5:$J$619,"Não Pago")</f>
        <v>0</v>
      </c>
      <c r="I776" s="65">
        <f>SUMIFS(Mai!$I$5:$I$619,Mai!$S$5:$S$619,"Despesa",Mai!$F$5:$F$619,CPagar!$D776,Mai!$J$5:$J$619,"Não Pago")</f>
        <v>0</v>
      </c>
      <c r="J776" s="65">
        <f>SUMIFS(Jun!$I$5:$I$619,Jun!$S$5:$S$619,"Despesa",Jun!$F$5:$F$619,CPagar!$D776,Jun!$J$5:$J$619,"Não Pago")</f>
        <v>0</v>
      </c>
      <c r="K776" s="65">
        <f>SUMIFS(Jul!$I$5:$I$619,Jul!$S$5:$S$619,"Despesa",Jul!$F$5:$F$619,CPagar!$D776,Jul!$J$5:$J$619,"Não Pago")</f>
        <v>0</v>
      </c>
      <c r="L776" s="65">
        <f>SUMIFS(Ago!$I$5:$I$619,Ago!$S$5:$S$619,"Despesa",Ago!$F$5:$F$619,CPagar!$D776,Ago!$J$5:$J$619,"Não Pago")</f>
        <v>0</v>
      </c>
      <c r="M776" s="65">
        <f>SUMIFS(Set!$I$5:$I$619,Set!$S$5:$S$619,"Despesa",Set!$F$5:$F$619,CPagar!$D776,Set!$J$5:$J$619,"Não Pago")</f>
        <v>0</v>
      </c>
      <c r="N776" s="65">
        <f>SUMIFS(Out!$I$5:$I$619,Out!$S$5:$S$619,"Despesa",Out!$F$5:$F$619,CPagar!$D776,Out!$J$5:$J$619,"Não Pago")</f>
        <v>0</v>
      </c>
      <c r="O776" s="65">
        <f>SUMIFS(Nov!$I$5:$I$619,Nov!$S$5:$S$619,"Despesa",Nov!$F$5:$F$619,CPagar!$D776,Nov!$J$5:$J$619,"Não Pago")</f>
        <v>0</v>
      </c>
      <c r="P776" s="65">
        <f>SUMIFS(Dez!$I$5:$I$619,Dez!$S$5:$S$619,"Despesa",Dez!$F$5:$F$619,CPagar!$D776,Dez!$J$5:$J$619,"Não Pago")</f>
        <v>0</v>
      </c>
      <c r="Q776" s="62">
        <f t="shared" si="90"/>
        <v>0</v>
      </c>
    </row>
    <row r="777" spans="3:17" ht="28.5" customHeight="1" thickTop="1" thickBot="1" x14ac:dyDescent="0.25">
      <c r="C777" s="45" t="str">
        <f>'PC Despesas'!X72</f>
        <v>5.8.68</v>
      </c>
      <c r="D777" s="46" t="str">
        <f>VLOOKUP(C777,'PC Despesas'!$X$5:$Y$103,2,FALSE)</f>
        <v>-</v>
      </c>
      <c r="E777" s="65">
        <f>SUMIFS(Jan!$I$5:$I$619,Jan!$S$5:$S$619,"Despesa",Jan!$F$5:$F$619,CPagar!$D777,Jan!$J$5:$J$619,"Não Pago")</f>
        <v>0</v>
      </c>
      <c r="F777" s="65">
        <f>SUMIFS(Fev!$I$5:$I$619,Fev!$S$5:$S$619,"Despesa",Fev!$F$5:$F$619,CPagar!$D777,Fev!$J$5:$J$619,"Não Pago")</f>
        <v>0</v>
      </c>
      <c r="G777" s="65">
        <f>SUMIFS(Mar!$I$5:$I$619,Mar!$S$5:$S$619,"Despesa",Mar!$F$5:$F$619,CPagar!$D777,Mar!$J$5:$J$619,"Não Pago")</f>
        <v>0</v>
      </c>
      <c r="H777" s="65">
        <f>SUMIFS(Abr!$I$5:$I$619,Abr!$S$5:$S$619,"Despesa",Abr!$F$5:$F$619,CPagar!$D777,Abr!$J$5:$J$619,"Não Pago")</f>
        <v>0</v>
      </c>
      <c r="I777" s="65">
        <f>SUMIFS(Mai!$I$5:$I$619,Mai!$S$5:$S$619,"Despesa",Mai!$F$5:$F$619,CPagar!$D777,Mai!$J$5:$J$619,"Não Pago")</f>
        <v>0</v>
      </c>
      <c r="J777" s="65">
        <f>SUMIFS(Jun!$I$5:$I$619,Jun!$S$5:$S$619,"Despesa",Jun!$F$5:$F$619,CPagar!$D777,Jun!$J$5:$J$619,"Não Pago")</f>
        <v>0</v>
      </c>
      <c r="K777" s="65">
        <f>SUMIFS(Jul!$I$5:$I$619,Jul!$S$5:$S$619,"Despesa",Jul!$F$5:$F$619,CPagar!$D777,Jul!$J$5:$J$619,"Não Pago")</f>
        <v>0</v>
      </c>
      <c r="L777" s="65">
        <f>SUMIFS(Ago!$I$5:$I$619,Ago!$S$5:$S$619,"Despesa",Ago!$F$5:$F$619,CPagar!$D777,Ago!$J$5:$J$619,"Não Pago")</f>
        <v>0</v>
      </c>
      <c r="M777" s="65">
        <f>SUMIFS(Set!$I$5:$I$619,Set!$S$5:$S$619,"Despesa",Set!$F$5:$F$619,CPagar!$D777,Set!$J$5:$J$619,"Não Pago")</f>
        <v>0</v>
      </c>
      <c r="N777" s="65">
        <f>SUMIFS(Out!$I$5:$I$619,Out!$S$5:$S$619,"Despesa",Out!$F$5:$F$619,CPagar!$D777,Out!$J$5:$J$619,"Não Pago")</f>
        <v>0</v>
      </c>
      <c r="O777" s="65">
        <f>SUMIFS(Nov!$I$5:$I$619,Nov!$S$5:$S$619,"Despesa",Nov!$F$5:$F$619,CPagar!$D777,Nov!$J$5:$J$619,"Não Pago")</f>
        <v>0</v>
      </c>
      <c r="P777" s="65">
        <f>SUMIFS(Dez!$I$5:$I$619,Dez!$S$5:$S$619,"Despesa",Dez!$F$5:$F$619,CPagar!$D777,Dez!$J$5:$J$619,"Não Pago")</f>
        <v>0</v>
      </c>
      <c r="Q777" s="62">
        <f t="shared" si="90"/>
        <v>0</v>
      </c>
    </row>
    <row r="778" spans="3:17" ht="28.5" customHeight="1" thickTop="1" thickBot="1" x14ac:dyDescent="0.25">
      <c r="C778" s="45" t="str">
        <f>'PC Despesas'!X73</f>
        <v>5.8.69</v>
      </c>
      <c r="D778" s="46" t="str">
        <f>VLOOKUP(C778,'PC Despesas'!$X$5:$Y$103,2,FALSE)</f>
        <v>-</v>
      </c>
      <c r="E778" s="65">
        <f>SUMIFS(Jan!$I$5:$I$619,Jan!$S$5:$S$619,"Despesa",Jan!$F$5:$F$619,CPagar!$D778,Jan!$J$5:$J$619,"Não Pago")</f>
        <v>0</v>
      </c>
      <c r="F778" s="65">
        <f>SUMIFS(Fev!$I$5:$I$619,Fev!$S$5:$S$619,"Despesa",Fev!$F$5:$F$619,CPagar!$D778,Fev!$J$5:$J$619,"Não Pago")</f>
        <v>0</v>
      </c>
      <c r="G778" s="65">
        <f>SUMIFS(Mar!$I$5:$I$619,Mar!$S$5:$S$619,"Despesa",Mar!$F$5:$F$619,CPagar!$D778,Mar!$J$5:$J$619,"Não Pago")</f>
        <v>0</v>
      </c>
      <c r="H778" s="65">
        <f>SUMIFS(Abr!$I$5:$I$619,Abr!$S$5:$S$619,"Despesa",Abr!$F$5:$F$619,CPagar!$D778,Abr!$J$5:$J$619,"Não Pago")</f>
        <v>0</v>
      </c>
      <c r="I778" s="65">
        <f>SUMIFS(Mai!$I$5:$I$619,Mai!$S$5:$S$619,"Despesa",Mai!$F$5:$F$619,CPagar!$D778,Mai!$J$5:$J$619,"Não Pago")</f>
        <v>0</v>
      </c>
      <c r="J778" s="65">
        <f>SUMIFS(Jun!$I$5:$I$619,Jun!$S$5:$S$619,"Despesa",Jun!$F$5:$F$619,CPagar!$D778,Jun!$J$5:$J$619,"Não Pago")</f>
        <v>0</v>
      </c>
      <c r="K778" s="65">
        <f>SUMIFS(Jul!$I$5:$I$619,Jul!$S$5:$S$619,"Despesa",Jul!$F$5:$F$619,CPagar!$D778,Jul!$J$5:$J$619,"Não Pago")</f>
        <v>0</v>
      </c>
      <c r="L778" s="65">
        <f>SUMIFS(Ago!$I$5:$I$619,Ago!$S$5:$S$619,"Despesa",Ago!$F$5:$F$619,CPagar!$D778,Ago!$J$5:$J$619,"Não Pago")</f>
        <v>0</v>
      </c>
      <c r="M778" s="65">
        <f>SUMIFS(Set!$I$5:$I$619,Set!$S$5:$S$619,"Despesa",Set!$F$5:$F$619,CPagar!$D778,Set!$J$5:$J$619,"Não Pago")</f>
        <v>0</v>
      </c>
      <c r="N778" s="65">
        <f>SUMIFS(Out!$I$5:$I$619,Out!$S$5:$S$619,"Despesa",Out!$F$5:$F$619,CPagar!$D778,Out!$J$5:$J$619,"Não Pago")</f>
        <v>0</v>
      </c>
      <c r="O778" s="65">
        <f>SUMIFS(Nov!$I$5:$I$619,Nov!$S$5:$S$619,"Despesa",Nov!$F$5:$F$619,CPagar!$D778,Nov!$J$5:$J$619,"Não Pago")</f>
        <v>0</v>
      </c>
      <c r="P778" s="65">
        <f>SUMIFS(Dez!$I$5:$I$619,Dez!$S$5:$S$619,"Despesa",Dez!$F$5:$F$619,CPagar!$D778,Dez!$J$5:$J$619,"Não Pago")</f>
        <v>0</v>
      </c>
      <c r="Q778" s="62">
        <f t="shared" si="90"/>
        <v>0</v>
      </c>
    </row>
    <row r="779" spans="3:17" ht="28.5" customHeight="1" thickTop="1" thickBot="1" x14ac:dyDescent="0.25">
      <c r="C779" s="45" t="str">
        <f>'PC Despesas'!X74</f>
        <v>5.8.70</v>
      </c>
      <c r="D779" s="46" t="str">
        <f>VLOOKUP(C779,'PC Despesas'!$X$5:$Y$103,2,FALSE)</f>
        <v>-</v>
      </c>
      <c r="E779" s="65">
        <f>SUMIFS(Jan!$I$5:$I$619,Jan!$S$5:$S$619,"Despesa",Jan!$F$5:$F$619,CPagar!$D779,Jan!$J$5:$J$619,"Não Pago")</f>
        <v>0</v>
      </c>
      <c r="F779" s="65">
        <f>SUMIFS(Fev!$I$5:$I$619,Fev!$S$5:$S$619,"Despesa",Fev!$F$5:$F$619,CPagar!$D779,Fev!$J$5:$J$619,"Não Pago")</f>
        <v>0</v>
      </c>
      <c r="G779" s="65">
        <f>SUMIFS(Mar!$I$5:$I$619,Mar!$S$5:$S$619,"Despesa",Mar!$F$5:$F$619,CPagar!$D779,Mar!$J$5:$J$619,"Não Pago")</f>
        <v>0</v>
      </c>
      <c r="H779" s="65">
        <f>SUMIFS(Abr!$I$5:$I$619,Abr!$S$5:$S$619,"Despesa",Abr!$F$5:$F$619,CPagar!$D779,Abr!$J$5:$J$619,"Não Pago")</f>
        <v>0</v>
      </c>
      <c r="I779" s="65">
        <f>SUMIFS(Mai!$I$5:$I$619,Mai!$S$5:$S$619,"Despesa",Mai!$F$5:$F$619,CPagar!$D779,Mai!$J$5:$J$619,"Não Pago")</f>
        <v>0</v>
      </c>
      <c r="J779" s="65">
        <f>SUMIFS(Jun!$I$5:$I$619,Jun!$S$5:$S$619,"Despesa",Jun!$F$5:$F$619,CPagar!$D779,Jun!$J$5:$J$619,"Não Pago")</f>
        <v>0</v>
      </c>
      <c r="K779" s="65">
        <f>SUMIFS(Jul!$I$5:$I$619,Jul!$S$5:$S$619,"Despesa",Jul!$F$5:$F$619,CPagar!$D779,Jul!$J$5:$J$619,"Não Pago")</f>
        <v>0</v>
      </c>
      <c r="L779" s="65">
        <f>SUMIFS(Ago!$I$5:$I$619,Ago!$S$5:$S$619,"Despesa",Ago!$F$5:$F$619,CPagar!$D779,Ago!$J$5:$J$619,"Não Pago")</f>
        <v>0</v>
      </c>
      <c r="M779" s="65">
        <f>SUMIFS(Set!$I$5:$I$619,Set!$S$5:$S$619,"Despesa",Set!$F$5:$F$619,CPagar!$D779,Set!$J$5:$J$619,"Não Pago")</f>
        <v>0</v>
      </c>
      <c r="N779" s="65">
        <f>SUMIFS(Out!$I$5:$I$619,Out!$S$5:$S$619,"Despesa",Out!$F$5:$F$619,CPagar!$D779,Out!$J$5:$J$619,"Não Pago")</f>
        <v>0</v>
      </c>
      <c r="O779" s="65">
        <f>SUMIFS(Nov!$I$5:$I$619,Nov!$S$5:$S$619,"Despesa",Nov!$F$5:$F$619,CPagar!$D779,Nov!$J$5:$J$619,"Não Pago")</f>
        <v>0</v>
      </c>
      <c r="P779" s="65">
        <f>SUMIFS(Dez!$I$5:$I$619,Dez!$S$5:$S$619,"Despesa",Dez!$F$5:$F$619,CPagar!$D779,Dez!$J$5:$J$619,"Não Pago")</f>
        <v>0</v>
      </c>
      <c r="Q779" s="62">
        <f t="shared" si="90"/>
        <v>0</v>
      </c>
    </row>
    <row r="780" spans="3:17" ht="28.5" customHeight="1" thickTop="1" thickBot="1" x14ac:dyDescent="0.25">
      <c r="C780" s="45" t="str">
        <f>'PC Despesas'!X75</f>
        <v>5.8.71</v>
      </c>
      <c r="D780" s="46" t="str">
        <f>VLOOKUP(C780,'PC Despesas'!$X$5:$Y$103,2,FALSE)</f>
        <v>-</v>
      </c>
      <c r="E780" s="65">
        <f>SUMIFS(Jan!$I$5:$I$619,Jan!$S$5:$S$619,"Despesa",Jan!$F$5:$F$619,CPagar!$D780,Jan!$J$5:$J$619,"Não Pago")</f>
        <v>0</v>
      </c>
      <c r="F780" s="65">
        <f>SUMIFS(Fev!$I$5:$I$619,Fev!$S$5:$S$619,"Despesa",Fev!$F$5:$F$619,CPagar!$D780,Fev!$J$5:$J$619,"Não Pago")</f>
        <v>0</v>
      </c>
      <c r="G780" s="65">
        <f>SUMIFS(Mar!$I$5:$I$619,Mar!$S$5:$S$619,"Despesa",Mar!$F$5:$F$619,CPagar!$D780,Mar!$J$5:$J$619,"Não Pago")</f>
        <v>0</v>
      </c>
      <c r="H780" s="65">
        <f>SUMIFS(Abr!$I$5:$I$619,Abr!$S$5:$S$619,"Despesa",Abr!$F$5:$F$619,CPagar!$D780,Abr!$J$5:$J$619,"Não Pago")</f>
        <v>0</v>
      </c>
      <c r="I780" s="65">
        <f>SUMIFS(Mai!$I$5:$I$619,Mai!$S$5:$S$619,"Despesa",Mai!$F$5:$F$619,CPagar!$D780,Mai!$J$5:$J$619,"Não Pago")</f>
        <v>0</v>
      </c>
      <c r="J780" s="65">
        <f>SUMIFS(Jun!$I$5:$I$619,Jun!$S$5:$S$619,"Despesa",Jun!$F$5:$F$619,CPagar!$D780,Jun!$J$5:$J$619,"Não Pago")</f>
        <v>0</v>
      </c>
      <c r="K780" s="65">
        <f>SUMIFS(Jul!$I$5:$I$619,Jul!$S$5:$S$619,"Despesa",Jul!$F$5:$F$619,CPagar!$D780,Jul!$J$5:$J$619,"Não Pago")</f>
        <v>0</v>
      </c>
      <c r="L780" s="65">
        <f>SUMIFS(Ago!$I$5:$I$619,Ago!$S$5:$S$619,"Despesa",Ago!$F$5:$F$619,CPagar!$D780,Ago!$J$5:$J$619,"Não Pago")</f>
        <v>0</v>
      </c>
      <c r="M780" s="65">
        <f>SUMIFS(Set!$I$5:$I$619,Set!$S$5:$S$619,"Despesa",Set!$F$5:$F$619,CPagar!$D780,Set!$J$5:$J$619,"Não Pago")</f>
        <v>0</v>
      </c>
      <c r="N780" s="65">
        <f>SUMIFS(Out!$I$5:$I$619,Out!$S$5:$S$619,"Despesa",Out!$F$5:$F$619,CPagar!$D780,Out!$J$5:$J$619,"Não Pago")</f>
        <v>0</v>
      </c>
      <c r="O780" s="65">
        <f>SUMIFS(Nov!$I$5:$I$619,Nov!$S$5:$S$619,"Despesa",Nov!$F$5:$F$619,CPagar!$D780,Nov!$J$5:$J$619,"Não Pago")</f>
        <v>0</v>
      </c>
      <c r="P780" s="65">
        <f>SUMIFS(Dez!$I$5:$I$619,Dez!$S$5:$S$619,"Despesa",Dez!$F$5:$F$619,CPagar!$D780,Dez!$J$5:$J$619,"Não Pago")</f>
        <v>0</v>
      </c>
      <c r="Q780" s="62">
        <f t="shared" si="90"/>
        <v>0</v>
      </c>
    </row>
    <row r="781" spans="3:17" ht="28.5" customHeight="1" thickTop="1" thickBot="1" x14ac:dyDescent="0.25">
      <c r="C781" s="45" t="str">
        <f>'PC Despesas'!X76</f>
        <v>5.8.72</v>
      </c>
      <c r="D781" s="46" t="str">
        <f>VLOOKUP(C781,'PC Despesas'!$X$5:$Y$103,2,FALSE)</f>
        <v>-</v>
      </c>
      <c r="E781" s="65">
        <f>SUMIFS(Jan!$I$5:$I$619,Jan!$S$5:$S$619,"Despesa",Jan!$F$5:$F$619,CPagar!$D781,Jan!$J$5:$J$619,"Não Pago")</f>
        <v>0</v>
      </c>
      <c r="F781" s="65">
        <f>SUMIFS(Fev!$I$5:$I$619,Fev!$S$5:$S$619,"Despesa",Fev!$F$5:$F$619,CPagar!$D781,Fev!$J$5:$J$619,"Não Pago")</f>
        <v>0</v>
      </c>
      <c r="G781" s="65">
        <f>SUMIFS(Mar!$I$5:$I$619,Mar!$S$5:$S$619,"Despesa",Mar!$F$5:$F$619,CPagar!$D781,Mar!$J$5:$J$619,"Não Pago")</f>
        <v>0</v>
      </c>
      <c r="H781" s="65">
        <f>SUMIFS(Abr!$I$5:$I$619,Abr!$S$5:$S$619,"Despesa",Abr!$F$5:$F$619,CPagar!$D781,Abr!$J$5:$J$619,"Não Pago")</f>
        <v>0</v>
      </c>
      <c r="I781" s="65">
        <f>SUMIFS(Mai!$I$5:$I$619,Mai!$S$5:$S$619,"Despesa",Mai!$F$5:$F$619,CPagar!$D781,Mai!$J$5:$J$619,"Não Pago")</f>
        <v>0</v>
      </c>
      <c r="J781" s="65">
        <f>SUMIFS(Jun!$I$5:$I$619,Jun!$S$5:$S$619,"Despesa",Jun!$F$5:$F$619,CPagar!$D781,Jun!$J$5:$J$619,"Não Pago")</f>
        <v>0</v>
      </c>
      <c r="K781" s="65">
        <f>SUMIFS(Jul!$I$5:$I$619,Jul!$S$5:$S$619,"Despesa",Jul!$F$5:$F$619,CPagar!$D781,Jul!$J$5:$J$619,"Não Pago")</f>
        <v>0</v>
      </c>
      <c r="L781" s="65">
        <f>SUMIFS(Ago!$I$5:$I$619,Ago!$S$5:$S$619,"Despesa",Ago!$F$5:$F$619,CPagar!$D781,Ago!$J$5:$J$619,"Não Pago")</f>
        <v>0</v>
      </c>
      <c r="M781" s="65">
        <f>SUMIFS(Set!$I$5:$I$619,Set!$S$5:$S$619,"Despesa",Set!$F$5:$F$619,CPagar!$D781,Set!$J$5:$J$619,"Não Pago")</f>
        <v>0</v>
      </c>
      <c r="N781" s="65">
        <f>SUMIFS(Out!$I$5:$I$619,Out!$S$5:$S$619,"Despesa",Out!$F$5:$F$619,CPagar!$D781,Out!$J$5:$J$619,"Não Pago")</f>
        <v>0</v>
      </c>
      <c r="O781" s="65">
        <f>SUMIFS(Nov!$I$5:$I$619,Nov!$S$5:$S$619,"Despesa",Nov!$F$5:$F$619,CPagar!$D781,Nov!$J$5:$J$619,"Não Pago")</f>
        <v>0</v>
      </c>
      <c r="P781" s="65">
        <f>SUMIFS(Dez!$I$5:$I$619,Dez!$S$5:$S$619,"Despesa",Dez!$F$5:$F$619,CPagar!$D781,Dez!$J$5:$J$619,"Não Pago")</f>
        <v>0</v>
      </c>
      <c r="Q781" s="62">
        <f t="shared" si="90"/>
        <v>0</v>
      </c>
    </row>
    <row r="782" spans="3:17" ht="28.5" customHeight="1" thickTop="1" thickBot="1" x14ac:dyDescent="0.25">
      <c r="C782" s="45" t="str">
        <f>'PC Despesas'!X77</f>
        <v>5.8.73</v>
      </c>
      <c r="D782" s="46" t="str">
        <f>VLOOKUP(C782,'PC Despesas'!$X$5:$Y$103,2,FALSE)</f>
        <v>-</v>
      </c>
      <c r="E782" s="65">
        <f>SUMIFS(Jan!$I$5:$I$619,Jan!$S$5:$S$619,"Despesa",Jan!$F$5:$F$619,CPagar!$D782,Jan!$J$5:$J$619,"Não Pago")</f>
        <v>0</v>
      </c>
      <c r="F782" s="65">
        <f>SUMIFS(Fev!$I$5:$I$619,Fev!$S$5:$S$619,"Despesa",Fev!$F$5:$F$619,CPagar!$D782,Fev!$J$5:$J$619,"Não Pago")</f>
        <v>0</v>
      </c>
      <c r="G782" s="65">
        <f>SUMIFS(Mar!$I$5:$I$619,Mar!$S$5:$S$619,"Despesa",Mar!$F$5:$F$619,CPagar!$D782,Mar!$J$5:$J$619,"Não Pago")</f>
        <v>0</v>
      </c>
      <c r="H782" s="65">
        <f>SUMIFS(Abr!$I$5:$I$619,Abr!$S$5:$S$619,"Despesa",Abr!$F$5:$F$619,CPagar!$D782,Abr!$J$5:$J$619,"Não Pago")</f>
        <v>0</v>
      </c>
      <c r="I782" s="65">
        <f>SUMIFS(Mai!$I$5:$I$619,Mai!$S$5:$S$619,"Despesa",Mai!$F$5:$F$619,CPagar!$D782,Mai!$J$5:$J$619,"Não Pago")</f>
        <v>0</v>
      </c>
      <c r="J782" s="65">
        <f>SUMIFS(Jun!$I$5:$I$619,Jun!$S$5:$S$619,"Despesa",Jun!$F$5:$F$619,CPagar!$D782,Jun!$J$5:$J$619,"Não Pago")</f>
        <v>0</v>
      </c>
      <c r="K782" s="65">
        <f>SUMIFS(Jul!$I$5:$I$619,Jul!$S$5:$S$619,"Despesa",Jul!$F$5:$F$619,CPagar!$D782,Jul!$J$5:$J$619,"Não Pago")</f>
        <v>0</v>
      </c>
      <c r="L782" s="65">
        <f>SUMIFS(Ago!$I$5:$I$619,Ago!$S$5:$S$619,"Despesa",Ago!$F$5:$F$619,CPagar!$D782,Ago!$J$5:$J$619,"Não Pago")</f>
        <v>0</v>
      </c>
      <c r="M782" s="65">
        <f>SUMIFS(Set!$I$5:$I$619,Set!$S$5:$S$619,"Despesa",Set!$F$5:$F$619,CPagar!$D782,Set!$J$5:$J$619,"Não Pago")</f>
        <v>0</v>
      </c>
      <c r="N782" s="65">
        <f>SUMIFS(Out!$I$5:$I$619,Out!$S$5:$S$619,"Despesa",Out!$F$5:$F$619,CPagar!$D782,Out!$J$5:$J$619,"Não Pago")</f>
        <v>0</v>
      </c>
      <c r="O782" s="65">
        <f>SUMIFS(Nov!$I$5:$I$619,Nov!$S$5:$S$619,"Despesa",Nov!$F$5:$F$619,CPagar!$D782,Nov!$J$5:$J$619,"Não Pago")</f>
        <v>0</v>
      </c>
      <c r="P782" s="65">
        <f>SUMIFS(Dez!$I$5:$I$619,Dez!$S$5:$S$619,"Despesa",Dez!$F$5:$F$619,CPagar!$D782,Dez!$J$5:$J$619,"Não Pago")</f>
        <v>0</v>
      </c>
      <c r="Q782" s="62">
        <f t="shared" si="90"/>
        <v>0</v>
      </c>
    </row>
    <row r="783" spans="3:17" ht="28.5" customHeight="1" thickTop="1" thickBot="1" x14ac:dyDescent="0.25">
      <c r="C783" s="45" t="str">
        <f>'PC Despesas'!X78</f>
        <v>5.8.74</v>
      </c>
      <c r="D783" s="46" t="str">
        <f>VLOOKUP(C783,'PC Despesas'!$X$5:$Y$103,2,FALSE)</f>
        <v>-</v>
      </c>
      <c r="E783" s="65">
        <f>SUMIFS(Jan!$I$5:$I$619,Jan!$S$5:$S$619,"Despesa",Jan!$F$5:$F$619,CPagar!$D783,Jan!$J$5:$J$619,"Não Pago")</f>
        <v>0</v>
      </c>
      <c r="F783" s="65">
        <f>SUMIFS(Fev!$I$5:$I$619,Fev!$S$5:$S$619,"Despesa",Fev!$F$5:$F$619,CPagar!$D783,Fev!$J$5:$J$619,"Não Pago")</f>
        <v>0</v>
      </c>
      <c r="G783" s="65">
        <f>SUMIFS(Mar!$I$5:$I$619,Mar!$S$5:$S$619,"Despesa",Mar!$F$5:$F$619,CPagar!$D783,Mar!$J$5:$J$619,"Não Pago")</f>
        <v>0</v>
      </c>
      <c r="H783" s="65">
        <f>SUMIFS(Abr!$I$5:$I$619,Abr!$S$5:$S$619,"Despesa",Abr!$F$5:$F$619,CPagar!$D783,Abr!$J$5:$J$619,"Não Pago")</f>
        <v>0</v>
      </c>
      <c r="I783" s="65">
        <f>SUMIFS(Mai!$I$5:$I$619,Mai!$S$5:$S$619,"Despesa",Mai!$F$5:$F$619,CPagar!$D783,Mai!$J$5:$J$619,"Não Pago")</f>
        <v>0</v>
      </c>
      <c r="J783" s="65">
        <f>SUMIFS(Jun!$I$5:$I$619,Jun!$S$5:$S$619,"Despesa",Jun!$F$5:$F$619,CPagar!$D783,Jun!$J$5:$J$619,"Não Pago")</f>
        <v>0</v>
      </c>
      <c r="K783" s="65">
        <f>SUMIFS(Jul!$I$5:$I$619,Jul!$S$5:$S$619,"Despesa",Jul!$F$5:$F$619,CPagar!$D783,Jul!$J$5:$J$619,"Não Pago")</f>
        <v>0</v>
      </c>
      <c r="L783" s="65">
        <f>SUMIFS(Ago!$I$5:$I$619,Ago!$S$5:$S$619,"Despesa",Ago!$F$5:$F$619,CPagar!$D783,Ago!$J$5:$J$619,"Não Pago")</f>
        <v>0</v>
      </c>
      <c r="M783" s="65">
        <f>SUMIFS(Set!$I$5:$I$619,Set!$S$5:$S$619,"Despesa",Set!$F$5:$F$619,CPagar!$D783,Set!$J$5:$J$619,"Não Pago")</f>
        <v>0</v>
      </c>
      <c r="N783" s="65">
        <f>SUMIFS(Out!$I$5:$I$619,Out!$S$5:$S$619,"Despesa",Out!$F$5:$F$619,CPagar!$D783,Out!$J$5:$J$619,"Não Pago")</f>
        <v>0</v>
      </c>
      <c r="O783" s="65">
        <f>SUMIFS(Nov!$I$5:$I$619,Nov!$S$5:$S$619,"Despesa",Nov!$F$5:$F$619,CPagar!$D783,Nov!$J$5:$J$619,"Não Pago")</f>
        <v>0</v>
      </c>
      <c r="P783" s="65">
        <f>SUMIFS(Dez!$I$5:$I$619,Dez!$S$5:$S$619,"Despesa",Dez!$F$5:$F$619,CPagar!$D783,Dez!$J$5:$J$619,"Não Pago")</f>
        <v>0</v>
      </c>
      <c r="Q783" s="62">
        <f t="shared" si="90"/>
        <v>0</v>
      </c>
    </row>
    <row r="784" spans="3:17" ht="28.5" customHeight="1" thickTop="1" thickBot="1" x14ac:dyDescent="0.25">
      <c r="C784" s="45" t="str">
        <f>'PC Despesas'!X79</f>
        <v>5.8.75</v>
      </c>
      <c r="D784" s="46" t="str">
        <f>VLOOKUP(C784,'PC Despesas'!$X$5:$Y$103,2,FALSE)</f>
        <v>-</v>
      </c>
      <c r="E784" s="65">
        <f>SUMIFS(Jan!$I$5:$I$619,Jan!$S$5:$S$619,"Despesa",Jan!$F$5:$F$619,CPagar!$D784,Jan!$J$5:$J$619,"Não Pago")</f>
        <v>0</v>
      </c>
      <c r="F784" s="65">
        <f>SUMIFS(Fev!$I$5:$I$619,Fev!$S$5:$S$619,"Despesa",Fev!$F$5:$F$619,CPagar!$D784,Fev!$J$5:$J$619,"Não Pago")</f>
        <v>0</v>
      </c>
      <c r="G784" s="65">
        <f>SUMIFS(Mar!$I$5:$I$619,Mar!$S$5:$S$619,"Despesa",Mar!$F$5:$F$619,CPagar!$D784,Mar!$J$5:$J$619,"Não Pago")</f>
        <v>0</v>
      </c>
      <c r="H784" s="65">
        <f>SUMIFS(Abr!$I$5:$I$619,Abr!$S$5:$S$619,"Despesa",Abr!$F$5:$F$619,CPagar!$D784,Abr!$J$5:$J$619,"Não Pago")</f>
        <v>0</v>
      </c>
      <c r="I784" s="65">
        <f>SUMIFS(Mai!$I$5:$I$619,Mai!$S$5:$S$619,"Despesa",Mai!$F$5:$F$619,CPagar!$D784,Mai!$J$5:$J$619,"Não Pago")</f>
        <v>0</v>
      </c>
      <c r="J784" s="65">
        <f>SUMIFS(Jun!$I$5:$I$619,Jun!$S$5:$S$619,"Despesa",Jun!$F$5:$F$619,CPagar!$D784,Jun!$J$5:$J$619,"Não Pago")</f>
        <v>0</v>
      </c>
      <c r="K784" s="65">
        <f>SUMIFS(Jul!$I$5:$I$619,Jul!$S$5:$S$619,"Despesa",Jul!$F$5:$F$619,CPagar!$D784,Jul!$J$5:$J$619,"Não Pago")</f>
        <v>0</v>
      </c>
      <c r="L784" s="65">
        <f>SUMIFS(Ago!$I$5:$I$619,Ago!$S$5:$S$619,"Despesa",Ago!$F$5:$F$619,CPagar!$D784,Ago!$J$5:$J$619,"Não Pago")</f>
        <v>0</v>
      </c>
      <c r="M784" s="65">
        <f>SUMIFS(Set!$I$5:$I$619,Set!$S$5:$S$619,"Despesa",Set!$F$5:$F$619,CPagar!$D784,Set!$J$5:$J$619,"Não Pago")</f>
        <v>0</v>
      </c>
      <c r="N784" s="65">
        <f>SUMIFS(Out!$I$5:$I$619,Out!$S$5:$S$619,"Despesa",Out!$F$5:$F$619,CPagar!$D784,Out!$J$5:$J$619,"Não Pago")</f>
        <v>0</v>
      </c>
      <c r="O784" s="65">
        <f>SUMIFS(Nov!$I$5:$I$619,Nov!$S$5:$S$619,"Despesa",Nov!$F$5:$F$619,CPagar!$D784,Nov!$J$5:$J$619,"Não Pago")</f>
        <v>0</v>
      </c>
      <c r="P784" s="65">
        <f>SUMIFS(Dez!$I$5:$I$619,Dez!$S$5:$S$619,"Despesa",Dez!$F$5:$F$619,CPagar!$D784,Dez!$J$5:$J$619,"Não Pago")</f>
        <v>0</v>
      </c>
      <c r="Q784" s="62">
        <f t="shared" si="90"/>
        <v>0</v>
      </c>
    </row>
    <row r="785" spans="3:17" ht="28.5" customHeight="1" thickTop="1" thickBot="1" x14ac:dyDescent="0.25">
      <c r="C785" s="45" t="str">
        <f>'PC Despesas'!X80</f>
        <v>5.8.76</v>
      </c>
      <c r="D785" s="46" t="str">
        <f>VLOOKUP(C785,'PC Despesas'!$X$5:$Y$103,2,FALSE)</f>
        <v>-</v>
      </c>
      <c r="E785" s="65">
        <f>SUMIFS(Jan!$I$5:$I$619,Jan!$S$5:$S$619,"Despesa",Jan!$F$5:$F$619,CPagar!$D785,Jan!$J$5:$J$619,"Não Pago")</f>
        <v>0</v>
      </c>
      <c r="F785" s="65">
        <f>SUMIFS(Fev!$I$5:$I$619,Fev!$S$5:$S$619,"Despesa",Fev!$F$5:$F$619,CPagar!$D785,Fev!$J$5:$J$619,"Não Pago")</f>
        <v>0</v>
      </c>
      <c r="G785" s="65">
        <f>SUMIFS(Mar!$I$5:$I$619,Mar!$S$5:$S$619,"Despesa",Mar!$F$5:$F$619,CPagar!$D785,Mar!$J$5:$J$619,"Não Pago")</f>
        <v>0</v>
      </c>
      <c r="H785" s="65">
        <f>SUMIFS(Abr!$I$5:$I$619,Abr!$S$5:$S$619,"Despesa",Abr!$F$5:$F$619,CPagar!$D785,Abr!$J$5:$J$619,"Não Pago")</f>
        <v>0</v>
      </c>
      <c r="I785" s="65">
        <f>SUMIFS(Mai!$I$5:$I$619,Mai!$S$5:$S$619,"Despesa",Mai!$F$5:$F$619,CPagar!$D785,Mai!$J$5:$J$619,"Não Pago")</f>
        <v>0</v>
      </c>
      <c r="J785" s="65">
        <f>SUMIFS(Jun!$I$5:$I$619,Jun!$S$5:$S$619,"Despesa",Jun!$F$5:$F$619,CPagar!$D785,Jun!$J$5:$J$619,"Não Pago")</f>
        <v>0</v>
      </c>
      <c r="K785" s="65">
        <f>SUMIFS(Jul!$I$5:$I$619,Jul!$S$5:$S$619,"Despesa",Jul!$F$5:$F$619,CPagar!$D785,Jul!$J$5:$J$619,"Não Pago")</f>
        <v>0</v>
      </c>
      <c r="L785" s="65">
        <f>SUMIFS(Ago!$I$5:$I$619,Ago!$S$5:$S$619,"Despesa",Ago!$F$5:$F$619,CPagar!$D785,Ago!$J$5:$J$619,"Não Pago")</f>
        <v>0</v>
      </c>
      <c r="M785" s="65">
        <f>SUMIFS(Set!$I$5:$I$619,Set!$S$5:$S$619,"Despesa",Set!$F$5:$F$619,CPagar!$D785,Set!$J$5:$J$619,"Não Pago")</f>
        <v>0</v>
      </c>
      <c r="N785" s="65">
        <f>SUMIFS(Out!$I$5:$I$619,Out!$S$5:$S$619,"Despesa",Out!$F$5:$F$619,CPagar!$D785,Out!$J$5:$J$619,"Não Pago")</f>
        <v>0</v>
      </c>
      <c r="O785" s="65">
        <f>SUMIFS(Nov!$I$5:$I$619,Nov!$S$5:$S$619,"Despesa",Nov!$F$5:$F$619,CPagar!$D785,Nov!$J$5:$J$619,"Não Pago")</f>
        <v>0</v>
      </c>
      <c r="P785" s="65">
        <f>SUMIFS(Dez!$I$5:$I$619,Dez!$S$5:$S$619,"Despesa",Dez!$F$5:$F$619,CPagar!$D785,Dez!$J$5:$J$619,"Não Pago")</f>
        <v>0</v>
      </c>
      <c r="Q785" s="62">
        <f t="shared" si="90"/>
        <v>0</v>
      </c>
    </row>
    <row r="786" spans="3:17" ht="28.5" customHeight="1" thickTop="1" thickBot="1" x14ac:dyDescent="0.25">
      <c r="C786" s="45" t="str">
        <f>'PC Despesas'!X81</f>
        <v>5.8.77</v>
      </c>
      <c r="D786" s="46" t="str">
        <f>VLOOKUP(C786,'PC Despesas'!$X$5:$Y$103,2,FALSE)</f>
        <v>-</v>
      </c>
      <c r="E786" s="65">
        <f>SUMIFS(Jan!$I$5:$I$619,Jan!$S$5:$S$619,"Despesa",Jan!$F$5:$F$619,CPagar!$D786,Jan!$J$5:$J$619,"Não Pago")</f>
        <v>0</v>
      </c>
      <c r="F786" s="65">
        <f>SUMIFS(Fev!$I$5:$I$619,Fev!$S$5:$S$619,"Despesa",Fev!$F$5:$F$619,CPagar!$D786,Fev!$J$5:$J$619,"Não Pago")</f>
        <v>0</v>
      </c>
      <c r="G786" s="65">
        <f>SUMIFS(Mar!$I$5:$I$619,Mar!$S$5:$S$619,"Despesa",Mar!$F$5:$F$619,CPagar!$D786,Mar!$J$5:$J$619,"Não Pago")</f>
        <v>0</v>
      </c>
      <c r="H786" s="65">
        <f>SUMIFS(Abr!$I$5:$I$619,Abr!$S$5:$S$619,"Despesa",Abr!$F$5:$F$619,CPagar!$D786,Abr!$J$5:$J$619,"Não Pago")</f>
        <v>0</v>
      </c>
      <c r="I786" s="65">
        <f>SUMIFS(Mai!$I$5:$I$619,Mai!$S$5:$S$619,"Despesa",Mai!$F$5:$F$619,CPagar!$D786,Mai!$J$5:$J$619,"Não Pago")</f>
        <v>0</v>
      </c>
      <c r="J786" s="65">
        <f>SUMIFS(Jun!$I$5:$I$619,Jun!$S$5:$S$619,"Despesa",Jun!$F$5:$F$619,CPagar!$D786,Jun!$J$5:$J$619,"Não Pago")</f>
        <v>0</v>
      </c>
      <c r="K786" s="65">
        <f>SUMIFS(Jul!$I$5:$I$619,Jul!$S$5:$S$619,"Despesa",Jul!$F$5:$F$619,CPagar!$D786,Jul!$J$5:$J$619,"Não Pago")</f>
        <v>0</v>
      </c>
      <c r="L786" s="65">
        <f>SUMIFS(Ago!$I$5:$I$619,Ago!$S$5:$S$619,"Despesa",Ago!$F$5:$F$619,CPagar!$D786,Ago!$J$5:$J$619,"Não Pago")</f>
        <v>0</v>
      </c>
      <c r="M786" s="65">
        <f>SUMIFS(Set!$I$5:$I$619,Set!$S$5:$S$619,"Despesa",Set!$F$5:$F$619,CPagar!$D786,Set!$J$5:$J$619,"Não Pago")</f>
        <v>0</v>
      </c>
      <c r="N786" s="65">
        <f>SUMIFS(Out!$I$5:$I$619,Out!$S$5:$S$619,"Despesa",Out!$F$5:$F$619,CPagar!$D786,Out!$J$5:$J$619,"Não Pago")</f>
        <v>0</v>
      </c>
      <c r="O786" s="65">
        <f>SUMIFS(Nov!$I$5:$I$619,Nov!$S$5:$S$619,"Despesa",Nov!$F$5:$F$619,CPagar!$D786,Nov!$J$5:$J$619,"Não Pago")</f>
        <v>0</v>
      </c>
      <c r="P786" s="65">
        <f>SUMIFS(Dez!$I$5:$I$619,Dez!$S$5:$S$619,"Despesa",Dez!$F$5:$F$619,CPagar!$D786,Dez!$J$5:$J$619,"Não Pago")</f>
        <v>0</v>
      </c>
      <c r="Q786" s="62">
        <f t="shared" si="90"/>
        <v>0</v>
      </c>
    </row>
    <row r="787" spans="3:17" ht="28.5" customHeight="1" thickTop="1" thickBot="1" x14ac:dyDescent="0.25">
      <c r="C787" s="45" t="str">
        <f>'PC Despesas'!X82</f>
        <v>5.8.78</v>
      </c>
      <c r="D787" s="46" t="str">
        <f>VLOOKUP(C787,'PC Despesas'!$X$5:$Y$103,2,FALSE)</f>
        <v>-</v>
      </c>
      <c r="E787" s="65">
        <f>SUMIFS(Jan!$I$5:$I$619,Jan!$S$5:$S$619,"Despesa",Jan!$F$5:$F$619,CPagar!$D787,Jan!$J$5:$J$619,"Não Pago")</f>
        <v>0</v>
      </c>
      <c r="F787" s="65">
        <f>SUMIFS(Fev!$I$5:$I$619,Fev!$S$5:$S$619,"Despesa",Fev!$F$5:$F$619,CPagar!$D787,Fev!$J$5:$J$619,"Não Pago")</f>
        <v>0</v>
      </c>
      <c r="G787" s="65">
        <f>SUMIFS(Mar!$I$5:$I$619,Mar!$S$5:$S$619,"Despesa",Mar!$F$5:$F$619,CPagar!$D787,Mar!$J$5:$J$619,"Não Pago")</f>
        <v>0</v>
      </c>
      <c r="H787" s="65">
        <f>SUMIFS(Abr!$I$5:$I$619,Abr!$S$5:$S$619,"Despesa",Abr!$F$5:$F$619,CPagar!$D787,Abr!$J$5:$J$619,"Não Pago")</f>
        <v>0</v>
      </c>
      <c r="I787" s="65">
        <f>SUMIFS(Mai!$I$5:$I$619,Mai!$S$5:$S$619,"Despesa",Mai!$F$5:$F$619,CPagar!$D787,Mai!$J$5:$J$619,"Não Pago")</f>
        <v>0</v>
      </c>
      <c r="J787" s="65">
        <f>SUMIFS(Jun!$I$5:$I$619,Jun!$S$5:$S$619,"Despesa",Jun!$F$5:$F$619,CPagar!$D787,Jun!$J$5:$J$619,"Não Pago")</f>
        <v>0</v>
      </c>
      <c r="K787" s="65">
        <f>SUMIFS(Jul!$I$5:$I$619,Jul!$S$5:$S$619,"Despesa",Jul!$F$5:$F$619,CPagar!$D787,Jul!$J$5:$J$619,"Não Pago")</f>
        <v>0</v>
      </c>
      <c r="L787" s="65">
        <f>SUMIFS(Ago!$I$5:$I$619,Ago!$S$5:$S$619,"Despesa",Ago!$F$5:$F$619,CPagar!$D787,Ago!$J$5:$J$619,"Não Pago")</f>
        <v>0</v>
      </c>
      <c r="M787" s="65">
        <f>SUMIFS(Set!$I$5:$I$619,Set!$S$5:$S$619,"Despesa",Set!$F$5:$F$619,CPagar!$D787,Set!$J$5:$J$619,"Não Pago")</f>
        <v>0</v>
      </c>
      <c r="N787" s="65">
        <f>SUMIFS(Out!$I$5:$I$619,Out!$S$5:$S$619,"Despesa",Out!$F$5:$F$619,CPagar!$D787,Out!$J$5:$J$619,"Não Pago")</f>
        <v>0</v>
      </c>
      <c r="O787" s="65">
        <f>SUMIFS(Nov!$I$5:$I$619,Nov!$S$5:$S$619,"Despesa",Nov!$F$5:$F$619,CPagar!$D787,Nov!$J$5:$J$619,"Não Pago")</f>
        <v>0</v>
      </c>
      <c r="P787" s="65">
        <f>SUMIFS(Dez!$I$5:$I$619,Dez!$S$5:$S$619,"Despesa",Dez!$F$5:$F$619,CPagar!$D787,Dez!$J$5:$J$619,"Não Pago")</f>
        <v>0</v>
      </c>
      <c r="Q787" s="62">
        <f t="shared" si="90"/>
        <v>0</v>
      </c>
    </row>
    <row r="788" spans="3:17" ht="28.5" customHeight="1" thickTop="1" thickBot="1" x14ac:dyDescent="0.25">
      <c r="C788" s="45" t="str">
        <f>'PC Despesas'!X83</f>
        <v>5.8.79</v>
      </c>
      <c r="D788" s="46" t="str">
        <f>VLOOKUP(C788,'PC Despesas'!$X$5:$Y$103,2,FALSE)</f>
        <v>-</v>
      </c>
      <c r="E788" s="65">
        <f>SUMIFS(Jan!$I$5:$I$619,Jan!$S$5:$S$619,"Despesa",Jan!$F$5:$F$619,CPagar!$D788,Jan!$J$5:$J$619,"Não Pago")</f>
        <v>0</v>
      </c>
      <c r="F788" s="65">
        <f>SUMIFS(Fev!$I$5:$I$619,Fev!$S$5:$S$619,"Despesa",Fev!$F$5:$F$619,CPagar!$D788,Fev!$J$5:$J$619,"Não Pago")</f>
        <v>0</v>
      </c>
      <c r="G788" s="65">
        <f>SUMIFS(Mar!$I$5:$I$619,Mar!$S$5:$S$619,"Despesa",Mar!$F$5:$F$619,CPagar!$D788,Mar!$J$5:$J$619,"Não Pago")</f>
        <v>0</v>
      </c>
      <c r="H788" s="65">
        <f>SUMIFS(Abr!$I$5:$I$619,Abr!$S$5:$S$619,"Despesa",Abr!$F$5:$F$619,CPagar!$D788,Abr!$J$5:$J$619,"Não Pago")</f>
        <v>0</v>
      </c>
      <c r="I788" s="65">
        <f>SUMIFS(Mai!$I$5:$I$619,Mai!$S$5:$S$619,"Despesa",Mai!$F$5:$F$619,CPagar!$D788,Mai!$J$5:$J$619,"Não Pago")</f>
        <v>0</v>
      </c>
      <c r="J788" s="65">
        <f>SUMIFS(Jun!$I$5:$I$619,Jun!$S$5:$S$619,"Despesa",Jun!$F$5:$F$619,CPagar!$D788,Jun!$J$5:$J$619,"Não Pago")</f>
        <v>0</v>
      </c>
      <c r="K788" s="65">
        <f>SUMIFS(Jul!$I$5:$I$619,Jul!$S$5:$S$619,"Despesa",Jul!$F$5:$F$619,CPagar!$D788,Jul!$J$5:$J$619,"Não Pago")</f>
        <v>0</v>
      </c>
      <c r="L788" s="65">
        <f>SUMIFS(Ago!$I$5:$I$619,Ago!$S$5:$S$619,"Despesa",Ago!$F$5:$F$619,CPagar!$D788,Ago!$J$5:$J$619,"Não Pago")</f>
        <v>0</v>
      </c>
      <c r="M788" s="65">
        <f>SUMIFS(Set!$I$5:$I$619,Set!$S$5:$S$619,"Despesa",Set!$F$5:$F$619,CPagar!$D788,Set!$J$5:$J$619,"Não Pago")</f>
        <v>0</v>
      </c>
      <c r="N788" s="65">
        <f>SUMIFS(Out!$I$5:$I$619,Out!$S$5:$S$619,"Despesa",Out!$F$5:$F$619,CPagar!$D788,Out!$J$5:$J$619,"Não Pago")</f>
        <v>0</v>
      </c>
      <c r="O788" s="65">
        <f>SUMIFS(Nov!$I$5:$I$619,Nov!$S$5:$S$619,"Despesa",Nov!$F$5:$F$619,CPagar!$D788,Nov!$J$5:$J$619,"Não Pago")</f>
        <v>0</v>
      </c>
      <c r="P788" s="65">
        <f>SUMIFS(Dez!$I$5:$I$619,Dez!$S$5:$S$619,"Despesa",Dez!$F$5:$F$619,CPagar!$D788,Dez!$J$5:$J$619,"Não Pago")</f>
        <v>0</v>
      </c>
      <c r="Q788" s="62">
        <f t="shared" si="90"/>
        <v>0</v>
      </c>
    </row>
    <row r="789" spans="3:17" ht="28.5" customHeight="1" thickTop="1" thickBot="1" x14ac:dyDescent="0.25">
      <c r="C789" s="45" t="str">
        <f>'PC Despesas'!X84</f>
        <v>5.8.80</v>
      </c>
      <c r="D789" s="46" t="str">
        <f>VLOOKUP(C789,'PC Despesas'!$X$5:$Y$103,2,FALSE)</f>
        <v>-</v>
      </c>
      <c r="E789" s="65">
        <f>SUMIFS(Jan!$I$5:$I$619,Jan!$S$5:$S$619,"Despesa",Jan!$F$5:$F$619,CPagar!$D789,Jan!$J$5:$J$619,"Não Pago")</f>
        <v>0</v>
      </c>
      <c r="F789" s="65">
        <f>SUMIFS(Fev!$I$5:$I$619,Fev!$S$5:$S$619,"Despesa",Fev!$F$5:$F$619,CPagar!$D789,Fev!$J$5:$J$619,"Não Pago")</f>
        <v>0</v>
      </c>
      <c r="G789" s="65">
        <f>SUMIFS(Mar!$I$5:$I$619,Mar!$S$5:$S$619,"Despesa",Mar!$F$5:$F$619,CPagar!$D789,Mar!$J$5:$J$619,"Não Pago")</f>
        <v>0</v>
      </c>
      <c r="H789" s="65">
        <f>SUMIFS(Abr!$I$5:$I$619,Abr!$S$5:$S$619,"Despesa",Abr!$F$5:$F$619,CPagar!$D789,Abr!$J$5:$J$619,"Não Pago")</f>
        <v>0</v>
      </c>
      <c r="I789" s="65">
        <f>SUMIFS(Mai!$I$5:$I$619,Mai!$S$5:$S$619,"Despesa",Mai!$F$5:$F$619,CPagar!$D789,Mai!$J$5:$J$619,"Não Pago")</f>
        <v>0</v>
      </c>
      <c r="J789" s="65">
        <f>SUMIFS(Jun!$I$5:$I$619,Jun!$S$5:$S$619,"Despesa",Jun!$F$5:$F$619,CPagar!$D789,Jun!$J$5:$J$619,"Não Pago")</f>
        <v>0</v>
      </c>
      <c r="K789" s="65">
        <f>SUMIFS(Jul!$I$5:$I$619,Jul!$S$5:$S$619,"Despesa",Jul!$F$5:$F$619,CPagar!$D789,Jul!$J$5:$J$619,"Não Pago")</f>
        <v>0</v>
      </c>
      <c r="L789" s="65">
        <f>SUMIFS(Ago!$I$5:$I$619,Ago!$S$5:$S$619,"Despesa",Ago!$F$5:$F$619,CPagar!$D789,Ago!$J$5:$J$619,"Não Pago")</f>
        <v>0</v>
      </c>
      <c r="M789" s="65">
        <f>SUMIFS(Set!$I$5:$I$619,Set!$S$5:$S$619,"Despesa",Set!$F$5:$F$619,CPagar!$D789,Set!$J$5:$J$619,"Não Pago")</f>
        <v>0</v>
      </c>
      <c r="N789" s="65">
        <f>SUMIFS(Out!$I$5:$I$619,Out!$S$5:$S$619,"Despesa",Out!$F$5:$F$619,CPagar!$D789,Out!$J$5:$J$619,"Não Pago")</f>
        <v>0</v>
      </c>
      <c r="O789" s="65">
        <f>SUMIFS(Nov!$I$5:$I$619,Nov!$S$5:$S$619,"Despesa",Nov!$F$5:$F$619,CPagar!$D789,Nov!$J$5:$J$619,"Não Pago")</f>
        <v>0</v>
      </c>
      <c r="P789" s="65">
        <f>SUMIFS(Dez!$I$5:$I$619,Dez!$S$5:$S$619,"Despesa",Dez!$F$5:$F$619,CPagar!$D789,Dez!$J$5:$J$619,"Não Pago")</f>
        <v>0</v>
      </c>
      <c r="Q789" s="62">
        <f t="shared" si="90"/>
        <v>0</v>
      </c>
    </row>
    <row r="790" spans="3:17" ht="28.5" customHeight="1" thickTop="1" thickBot="1" x14ac:dyDescent="0.25">
      <c r="C790" s="45" t="str">
        <f>'PC Despesas'!X85</f>
        <v>5.8.81</v>
      </c>
      <c r="D790" s="46" t="str">
        <f>VLOOKUP(C790,'PC Despesas'!$X$5:$Y$103,2,FALSE)</f>
        <v>-</v>
      </c>
      <c r="E790" s="65">
        <f>SUMIFS(Jan!$I$5:$I$619,Jan!$S$5:$S$619,"Despesa",Jan!$F$5:$F$619,CPagar!$D790,Jan!$J$5:$J$619,"Não Pago")</f>
        <v>0</v>
      </c>
      <c r="F790" s="65">
        <f>SUMIFS(Fev!$I$5:$I$619,Fev!$S$5:$S$619,"Despesa",Fev!$F$5:$F$619,CPagar!$D790,Fev!$J$5:$J$619,"Não Pago")</f>
        <v>0</v>
      </c>
      <c r="G790" s="65">
        <f>SUMIFS(Mar!$I$5:$I$619,Mar!$S$5:$S$619,"Despesa",Mar!$F$5:$F$619,CPagar!$D790,Mar!$J$5:$J$619,"Não Pago")</f>
        <v>0</v>
      </c>
      <c r="H790" s="65">
        <f>SUMIFS(Abr!$I$5:$I$619,Abr!$S$5:$S$619,"Despesa",Abr!$F$5:$F$619,CPagar!$D790,Abr!$J$5:$J$619,"Não Pago")</f>
        <v>0</v>
      </c>
      <c r="I790" s="65">
        <f>SUMIFS(Mai!$I$5:$I$619,Mai!$S$5:$S$619,"Despesa",Mai!$F$5:$F$619,CPagar!$D790,Mai!$J$5:$J$619,"Não Pago")</f>
        <v>0</v>
      </c>
      <c r="J790" s="65">
        <f>SUMIFS(Jun!$I$5:$I$619,Jun!$S$5:$S$619,"Despesa",Jun!$F$5:$F$619,CPagar!$D790,Jun!$J$5:$J$619,"Não Pago")</f>
        <v>0</v>
      </c>
      <c r="K790" s="65">
        <f>SUMIFS(Jul!$I$5:$I$619,Jul!$S$5:$S$619,"Despesa",Jul!$F$5:$F$619,CPagar!$D790,Jul!$J$5:$J$619,"Não Pago")</f>
        <v>0</v>
      </c>
      <c r="L790" s="65">
        <f>SUMIFS(Ago!$I$5:$I$619,Ago!$S$5:$S$619,"Despesa",Ago!$F$5:$F$619,CPagar!$D790,Ago!$J$5:$J$619,"Não Pago")</f>
        <v>0</v>
      </c>
      <c r="M790" s="65">
        <f>SUMIFS(Set!$I$5:$I$619,Set!$S$5:$S$619,"Despesa",Set!$F$5:$F$619,CPagar!$D790,Set!$J$5:$J$619,"Não Pago")</f>
        <v>0</v>
      </c>
      <c r="N790" s="65">
        <f>SUMIFS(Out!$I$5:$I$619,Out!$S$5:$S$619,"Despesa",Out!$F$5:$F$619,CPagar!$D790,Out!$J$5:$J$619,"Não Pago")</f>
        <v>0</v>
      </c>
      <c r="O790" s="65">
        <f>SUMIFS(Nov!$I$5:$I$619,Nov!$S$5:$S$619,"Despesa",Nov!$F$5:$F$619,CPagar!$D790,Nov!$J$5:$J$619,"Não Pago")</f>
        <v>0</v>
      </c>
      <c r="P790" s="65">
        <f>SUMIFS(Dez!$I$5:$I$619,Dez!$S$5:$S$619,"Despesa",Dez!$F$5:$F$619,CPagar!$D790,Dez!$J$5:$J$619,"Não Pago")</f>
        <v>0</v>
      </c>
      <c r="Q790" s="62">
        <f t="shared" si="90"/>
        <v>0</v>
      </c>
    </row>
    <row r="791" spans="3:17" ht="28.5" customHeight="1" thickTop="1" thickBot="1" x14ac:dyDescent="0.25">
      <c r="C791" s="45" t="str">
        <f>'PC Despesas'!X86</f>
        <v>5.8.82</v>
      </c>
      <c r="D791" s="46" t="str">
        <f>VLOOKUP(C791,'PC Despesas'!$X$5:$Y$103,2,FALSE)</f>
        <v>-</v>
      </c>
      <c r="E791" s="65">
        <f>SUMIFS(Jan!$I$5:$I$619,Jan!$S$5:$S$619,"Despesa",Jan!$F$5:$F$619,CPagar!$D791,Jan!$J$5:$J$619,"Não Pago")</f>
        <v>0</v>
      </c>
      <c r="F791" s="65">
        <f>SUMIFS(Fev!$I$5:$I$619,Fev!$S$5:$S$619,"Despesa",Fev!$F$5:$F$619,CPagar!$D791,Fev!$J$5:$J$619,"Não Pago")</f>
        <v>0</v>
      </c>
      <c r="G791" s="65">
        <f>SUMIFS(Mar!$I$5:$I$619,Mar!$S$5:$S$619,"Despesa",Mar!$F$5:$F$619,CPagar!$D791,Mar!$J$5:$J$619,"Não Pago")</f>
        <v>0</v>
      </c>
      <c r="H791" s="65">
        <f>SUMIFS(Abr!$I$5:$I$619,Abr!$S$5:$S$619,"Despesa",Abr!$F$5:$F$619,CPagar!$D791,Abr!$J$5:$J$619,"Não Pago")</f>
        <v>0</v>
      </c>
      <c r="I791" s="65">
        <f>SUMIFS(Mai!$I$5:$I$619,Mai!$S$5:$S$619,"Despesa",Mai!$F$5:$F$619,CPagar!$D791,Mai!$J$5:$J$619,"Não Pago")</f>
        <v>0</v>
      </c>
      <c r="J791" s="65">
        <f>SUMIFS(Jun!$I$5:$I$619,Jun!$S$5:$S$619,"Despesa",Jun!$F$5:$F$619,CPagar!$D791,Jun!$J$5:$J$619,"Não Pago")</f>
        <v>0</v>
      </c>
      <c r="K791" s="65">
        <f>SUMIFS(Jul!$I$5:$I$619,Jul!$S$5:$S$619,"Despesa",Jul!$F$5:$F$619,CPagar!$D791,Jul!$J$5:$J$619,"Não Pago")</f>
        <v>0</v>
      </c>
      <c r="L791" s="65">
        <f>SUMIFS(Ago!$I$5:$I$619,Ago!$S$5:$S$619,"Despesa",Ago!$F$5:$F$619,CPagar!$D791,Ago!$J$5:$J$619,"Não Pago")</f>
        <v>0</v>
      </c>
      <c r="M791" s="65">
        <f>SUMIFS(Set!$I$5:$I$619,Set!$S$5:$S$619,"Despesa",Set!$F$5:$F$619,CPagar!$D791,Set!$J$5:$J$619,"Não Pago")</f>
        <v>0</v>
      </c>
      <c r="N791" s="65">
        <f>SUMIFS(Out!$I$5:$I$619,Out!$S$5:$S$619,"Despesa",Out!$F$5:$F$619,CPagar!$D791,Out!$J$5:$J$619,"Não Pago")</f>
        <v>0</v>
      </c>
      <c r="O791" s="65">
        <f>SUMIFS(Nov!$I$5:$I$619,Nov!$S$5:$S$619,"Despesa",Nov!$F$5:$F$619,CPagar!$D791,Nov!$J$5:$J$619,"Não Pago")</f>
        <v>0</v>
      </c>
      <c r="P791" s="65">
        <f>SUMIFS(Dez!$I$5:$I$619,Dez!$S$5:$S$619,"Despesa",Dez!$F$5:$F$619,CPagar!$D791,Dez!$J$5:$J$619,"Não Pago")</f>
        <v>0</v>
      </c>
      <c r="Q791" s="62">
        <f t="shared" si="90"/>
        <v>0</v>
      </c>
    </row>
    <row r="792" spans="3:17" ht="28.5" customHeight="1" thickTop="1" thickBot="1" x14ac:dyDescent="0.25">
      <c r="C792" s="45" t="str">
        <f>'PC Despesas'!X87</f>
        <v>5.8.83</v>
      </c>
      <c r="D792" s="46" t="str">
        <f>VLOOKUP(C792,'PC Despesas'!$X$5:$Y$103,2,FALSE)</f>
        <v>-</v>
      </c>
      <c r="E792" s="65">
        <f>SUMIFS(Jan!$I$5:$I$619,Jan!$S$5:$S$619,"Despesa",Jan!$F$5:$F$619,CPagar!$D792,Jan!$J$5:$J$619,"Não Pago")</f>
        <v>0</v>
      </c>
      <c r="F792" s="65">
        <f>SUMIFS(Fev!$I$5:$I$619,Fev!$S$5:$S$619,"Despesa",Fev!$F$5:$F$619,CPagar!$D792,Fev!$J$5:$J$619,"Não Pago")</f>
        <v>0</v>
      </c>
      <c r="G792" s="65">
        <f>SUMIFS(Mar!$I$5:$I$619,Mar!$S$5:$S$619,"Despesa",Mar!$F$5:$F$619,CPagar!$D792,Mar!$J$5:$J$619,"Não Pago")</f>
        <v>0</v>
      </c>
      <c r="H792" s="65">
        <f>SUMIFS(Abr!$I$5:$I$619,Abr!$S$5:$S$619,"Despesa",Abr!$F$5:$F$619,CPagar!$D792,Abr!$J$5:$J$619,"Não Pago")</f>
        <v>0</v>
      </c>
      <c r="I792" s="65">
        <f>SUMIFS(Mai!$I$5:$I$619,Mai!$S$5:$S$619,"Despesa",Mai!$F$5:$F$619,CPagar!$D792,Mai!$J$5:$J$619,"Não Pago")</f>
        <v>0</v>
      </c>
      <c r="J792" s="65">
        <f>SUMIFS(Jun!$I$5:$I$619,Jun!$S$5:$S$619,"Despesa",Jun!$F$5:$F$619,CPagar!$D792,Jun!$J$5:$J$619,"Não Pago")</f>
        <v>0</v>
      </c>
      <c r="K792" s="65">
        <f>SUMIFS(Jul!$I$5:$I$619,Jul!$S$5:$S$619,"Despesa",Jul!$F$5:$F$619,CPagar!$D792,Jul!$J$5:$J$619,"Não Pago")</f>
        <v>0</v>
      </c>
      <c r="L792" s="65">
        <f>SUMIFS(Ago!$I$5:$I$619,Ago!$S$5:$S$619,"Despesa",Ago!$F$5:$F$619,CPagar!$D792,Ago!$J$5:$J$619,"Não Pago")</f>
        <v>0</v>
      </c>
      <c r="M792" s="65">
        <f>SUMIFS(Set!$I$5:$I$619,Set!$S$5:$S$619,"Despesa",Set!$F$5:$F$619,CPagar!$D792,Set!$J$5:$J$619,"Não Pago")</f>
        <v>0</v>
      </c>
      <c r="N792" s="65">
        <f>SUMIFS(Out!$I$5:$I$619,Out!$S$5:$S$619,"Despesa",Out!$F$5:$F$619,CPagar!$D792,Out!$J$5:$J$619,"Não Pago")</f>
        <v>0</v>
      </c>
      <c r="O792" s="65">
        <f>SUMIFS(Nov!$I$5:$I$619,Nov!$S$5:$S$619,"Despesa",Nov!$F$5:$F$619,CPagar!$D792,Nov!$J$5:$J$619,"Não Pago")</f>
        <v>0</v>
      </c>
      <c r="P792" s="65">
        <f>SUMIFS(Dez!$I$5:$I$619,Dez!$S$5:$S$619,"Despesa",Dez!$F$5:$F$619,CPagar!$D792,Dez!$J$5:$J$619,"Não Pago")</f>
        <v>0</v>
      </c>
      <c r="Q792" s="62">
        <f t="shared" si="90"/>
        <v>0</v>
      </c>
    </row>
    <row r="793" spans="3:17" ht="28.5" customHeight="1" thickTop="1" thickBot="1" x14ac:dyDescent="0.25">
      <c r="C793" s="45" t="str">
        <f>'PC Despesas'!X88</f>
        <v>5.8.84</v>
      </c>
      <c r="D793" s="46" t="str">
        <f>VLOOKUP(C793,'PC Despesas'!$X$5:$Y$103,2,FALSE)</f>
        <v>-</v>
      </c>
      <c r="E793" s="65">
        <f>SUMIFS(Jan!$I$5:$I$619,Jan!$S$5:$S$619,"Despesa",Jan!$F$5:$F$619,CPagar!$D793,Jan!$J$5:$J$619,"Não Pago")</f>
        <v>0</v>
      </c>
      <c r="F793" s="65">
        <f>SUMIFS(Fev!$I$5:$I$619,Fev!$S$5:$S$619,"Despesa",Fev!$F$5:$F$619,CPagar!$D793,Fev!$J$5:$J$619,"Não Pago")</f>
        <v>0</v>
      </c>
      <c r="G793" s="65">
        <f>SUMIFS(Mar!$I$5:$I$619,Mar!$S$5:$S$619,"Despesa",Mar!$F$5:$F$619,CPagar!$D793,Mar!$J$5:$J$619,"Não Pago")</f>
        <v>0</v>
      </c>
      <c r="H793" s="65">
        <f>SUMIFS(Abr!$I$5:$I$619,Abr!$S$5:$S$619,"Despesa",Abr!$F$5:$F$619,CPagar!$D793,Abr!$J$5:$J$619,"Não Pago")</f>
        <v>0</v>
      </c>
      <c r="I793" s="65">
        <f>SUMIFS(Mai!$I$5:$I$619,Mai!$S$5:$S$619,"Despesa",Mai!$F$5:$F$619,CPagar!$D793,Mai!$J$5:$J$619,"Não Pago")</f>
        <v>0</v>
      </c>
      <c r="J793" s="65">
        <f>SUMIFS(Jun!$I$5:$I$619,Jun!$S$5:$S$619,"Despesa",Jun!$F$5:$F$619,CPagar!$D793,Jun!$J$5:$J$619,"Não Pago")</f>
        <v>0</v>
      </c>
      <c r="K793" s="65">
        <f>SUMIFS(Jul!$I$5:$I$619,Jul!$S$5:$S$619,"Despesa",Jul!$F$5:$F$619,CPagar!$D793,Jul!$J$5:$J$619,"Não Pago")</f>
        <v>0</v>
      </c>
      <c r="L793" s="65">
        <f>SUMIFS(Ago!$I$5:$I$619,Ago!$S$5:$S$619,"Despesa",Ago!$F$5:$F$619,CPagar!$D793,Ago!$J$5:$J$619,"Não Pago")</f>
        <v>0</v>
      </c>
      <c r="M793" s="65">
        <f>SUMIFS(Set!$I$5:$I$619,Set!$S$5:$S$619,"Despesa",Set!$F$5:$F$619,CPagar!$D793,Set!$J$5:$J$619,"Não Pago")</f>
        <v>0</v>
      </c>
      <c r="N793" s="65">
        <f>SUMIFS(Out!$I$5:$I$619,Out!$S$5:$S$619,"Despesa",Out!$F$5:$F$619,CPagar!$D793,Out!$J$5:$J$619,"Não Pago")</f>
        <v>0</v>
      </c>
      <c r="O793" s="65">
        <f>SUMIFS(Nov!$I$5:$I$619,Nov!$S$5:$S$619,"Despesa",Nov!$F$5:$F$619,CPagar!$D793,Nov!$J$5:$J$619,"Não Pago")</f>
        <v>0</v>
      </c>
      <c r="P793" s="65">
        <f>SUMIFS(Dez!$I$5:$I$619,Dez!$S$5:$S$619,"Despesa",Dez!$F$5:$F$619,CPagar!$D793,Dez!$J$5:$J$619,"Não Pago")</f>
        <v>0</v>
      </c>
      <c r="Q793" s="62">
        <f t="shared" si="90"/>
        <v>0</v>
      </c>
    </row>
    <row r="794" spans="3:17" ht="28.5" customHeight="1" thickTop="1" thickBot="1" x14ac:dyDescent="0.25">
      <c r="C794" s="45" t="str">
        <f>'PC Despesas'!X89</f>
        <v>5.8.85</v>
      </c>
      <c r="D794" s="46" t="str">
        <f>VLOOKUP(C794,'PC Despesas'!$X$5:$Y$103,2,FALSE)</f>
        <v>-</v>
      </c>
      <c r="E794" s="65">
        <f>SUMIFS(Jan!$I$5:$I$619,Jan!$S$5:$S$619,"Despesa",Jan!$F$5:$F$619,CPagar!$D794,Jan!$J$5:$J$619,"Não Pago")</f>
        <v>0</v>
      </c>
      <c r="F794" s="65">
        <f>SUMIFS(Fev!$I$5:$I$619,Fev!$S$5:$S$619,"Despesa",Fev!$F$5:$F$619,CPagar!$D794,Fev!$J$5:$J$619,"Não Pago")</f>
        <v>0</v>
      </c>
      <c r="G794" s="65">
        <f>SUMIFS(Mar!$I$5:$I$619,Mar!$S$5:$S$619,"Despesa",Mar!$F$5:$F$619,CPagar!$D794,Mar!$J$5:$J$619,"Não Pago")</f>
        <v>0</v>
      </c>
      <c r="H794" s="65">
        <f>SUMIFS(Abr!$I$5:$I$619,Abr!$S$5:$S$619,"Despesa",Abr!$F$5:$F$619,CPagar!$D794,Abr!$J$5:$J$619,"Não Pago")</f>
        <v>0</v>
      </c>
      <c r="I794" s="65">
        <f>SUMIFS(Mai!$I$5:$I$619,Mai!$S$5:$S$619,"Despesa",Mai!$F$5:$F$619,CPagar!$D794,Mai!$J$5:$J$619,"Não Pago")</f>
        <v>0</v>
      </c>
      <c r="J794" s="65">
        <f>SUMIFS(Jun!$I$5:$I$619,Jun!$S$5:$S$619,"Despesa",Jun!$F$5:$F$619,CPagar!$D794,Jun!$J$5:$J$619,"Não Pago")</f>
        <v>0</v>
      </c>
      <c r="K794" s="65">
        <f>SUMIFS(Jul!$I$5:$I$619,Jul!$S$5:$S$619,"Despesa",Jul!$F$5:$F$619,CPagar!$D794,Jul!$J$5:$J$619,"Não Pago")</f>
        <v>0</v>
      </c>
      <c r="L794" s="65">
        <f>SUMIFS(Ago!$I$5:$I$619,Ago!$S$5:$S$619,"Despesa",Ago!$F$5:$F$619,CPagar!$D794,Ago!$J$5:$J$619,"Não Pago")</f>
        <v>0</v>
      </c>
      <c r="M794" s="65">
        <f>SUMIFS(Set!$I$5:$I$619,Set!$S$5:$S$619,"Despesa",Set!$F$5:$F$619,CPagar!$D794,Set!$J$5:$J$619,"Não Pago")</f>
        <v>0</v>
      </c>
      <c r="N794" s="65">
        <f>SUMIFS(Out!$I$5:$I$619,Out!$S$5:$S$619,"Despesa",Out!$F$5:$F$619,CPagar!$D794,Out!$J$5:$J$619,"Não Pago")</f>
        <v>0</v>
      </c>
      <c r="O794" s="65">
        <f>SUMIFS(Nov!$I$5:$I$619,Nov!$S$5:$S$619,"Despesa",Nov!$F$5:$F$619,CPagar!$D794,Nov!$J$5:$J$619,"Não Pago")</f>
        <v>0</v>
      </c>
      <c r="P794" s="65">
        <f>SUMIFS(Dez!$I$5:$I$619,Dez!$S$5:$S$619,"Despesa",Dez!$F$5:$F$619,CPagar!$D794,Dez!$J$5:$J$619,"Não Pago")</f>
        <v>0</v>
      </c>
      <c r="Q794" s="62">
        <f t="shared" si="90"/>
        <v>0</v>
      </c>
    </row>
    <row r="795" spans="3:17" ht="29.25" customHeight="1" thickTop="1" thickBot="1" x14ac:dyDescent="0.25">
      <c r="C795" s="45" t="str">
        <f>'PC Despesas'!X90</f>
        <v>5.8.86</v>
      </c>
      <c r="D795" s="46" t="str">
        <f>VLOOKUP(C795,'PC Despesas'!$X$5:$Y$103,2,FALSE)</f>
        <v>-</v>
      </c>
      <c r="E795" s="65">
        <f>SUMIFS(Jan!$I$5:$I$619,Jan!$S$5:$S$619,"Despesa",Jan!$F$5:$F$619,CPagar!$D795,Jan!$J$5:$J$619,"Não Pago")</f>
        <v>0</v>
      </c>
      <c r="F795" s="65">
        <f>SUMIFS(Fev!$I$5:$I$619,Fev!$S$5:$S$619,"Despesa",Fev!$F$5:$F$619,CPagar!$D795,Fev!$J$5:$J$619,"Não Pago")</f>
        <v>0</v>
      </c>
      <c r="G795" s="65">
        <f>SUMIFS(Mar!$I$5:$I$619,Mar!$S$5:$S$619,"Despesa",Mar!$F$5:$F$619,CPagar!$D795,Mar!$J$5:$J$619,"Não Pago")</f>
        <v>0</v>
      </c>
      <c r="H795" s="65">
        <f>SUMIFS(Abr!$I$5:$I$619,Abr!$S$5:$S$619,"Despesa",Abr!$F$5:$F$619,CPagar!$D795,Abr!$J$5:$J$619,"Não Pago")</f>
        <v>0</v>
      </c>
      <c r="I795" s="65">
        <f>SUMIFS(Mai!$I$5:$I$619,Mai!$S$5:$S$619,"Despesa",Mai!$F$5:$F$619,CPagar!$D795,Mai!$J$5:$J$619,"Não Pago")</f>
        <v>0</v>
      </c>
      <c r="J795" s="65">
        <f>SUMIFS(Jun!$I$5:$I$619,Jun!$S$5:$S$619,"Despesa",Jun!$F$5:$F$619,CPagar!$D795,Jun!$J$5:$J$619,"Não Pago")</f>
        <v>0</v>
      </c>
      <c r="K795" s="65">
        <f>SUMIFS(Jul!$I$5:$I$619,Jul!$S$5:$S$619,"Despesa",Jul!$F$5:$F$619,CPagar!$D795,Jul!$J$5:$J$619,"Não Pago")</f>
        <v>0</v>
      </c>
      <c r="L795" s="65">
        <f>SUMIFS(Ago!$I$5:$I$619,Ago!$S$5:$S$619,"Despesa",Ago!$F$5:$F$619,CPagar!$D795,Ago!$J$5:$J$619,"Não Pago")</f>
        <v>0</v>
      </c>
      <c r="M795" s="65">
        <f>SUMIFS(Set!$I$5:$I$619,Set!$S$5:$S$619,"Despesa",Set!$F$5:$F$619,CPagar!$D795,Set!$J$5:$J$619,"Não Pago")</f>
        <v>0</v>
      </c>
      <c r="N795" s="65">
        <f>SUMIFS(Out!$I$5:$I$619,Out!$S$5:$S$619,"Despesa",Out!$F$5:$F$619,CPagar!$D795,Out!$J$5:$J$619,"Não Pago")</f>
        <v>0</v>
      </c>
      <c r="O795" s="65">
        <f>SUMIFS(Nov!$I$5:$I$619,Nov!$S$5:$S$619,"Despesa",Nov!$F$5:$F$619,CPagar!$D795,Nov!$J$5:$J$619,"Não Pago")</f>
        <v>0</v>
      </c>
      <c r="P795" s="65">
        <f>SUMIFS(Dez!$I$5:$I$619,Dez!$S$5:$S$619,"Despesa",Dez!$F$5:$F$619,CPagar!$D795,Dez!$J$5:$J$619,"Não Pago")</f>
        <v>0</v>
      </c>
      <c r="Q795" s="62">
        <f t="shared" si="90"/>
        <v>0</v>
      </c>
    </row>
    <row r="796" spans="3:17" ht="29.25" customHeight="1" thickTop="1" thickBot="1" x14ac:dyDescent="0.25">
      <c r="C796" s="45" t="str">
        <f>'PC Despesas'!X91</f>
        <v>5.8.87</v>
      </c>
      <c r="D796" s="46" t="str">
        <f>VLOOKUP(C796,'PC Despesas'!$X$5:$Y$103,2,FALSE)</f>
        <v>-</v>
      </c>
      <c r="E796" s="65">
        <f>SUMIFS(Jan!$I$5:$I$619,Jan!$S$5:$S$619,"Despesa",Jan!$F$5:$F$619,CPagar!$D796,Jan!$J$5:$J$619,"Não Pago")</f>
        <v>0</v>
      </c>
      <c r="F796" s="65">
        <f>SUMIFS(Fev!$I$5:$I$619,Fev!$S$5:$S$619,"Despesa",Fev!$F$5:$F$619,CPagar!$D796,Fev!$J$5:$J$619,"Não Pago")</f>
        <v>0</v>
      </c>
      <c r="G796" s="65">
        <f>SUMIFS(Mar!$I$5:$I$619,Mar!$S$5:$S$619,"Despesa",Mar!$F$5:$F$619,CPagar!$D796,Mar!$J$5:$J$619,"Não Pago")</f>
        <v>0</v>
      </c>
      <c r="H796" s="65">
        <f>SUMIFS(Abr!$I$5:$I$619,Abr!$S$5:$S$619,"Despesa",Abr!$F$5:$F$619,CPagar!$D796,Abr!$J$5:$J$619,"Não Pago")</f>
        <v>0</v>
      </c>
      <c r="I796" s="65">
        <f>SUMIFS(Mai!$I$5:$I$619,Mai!$S$5:$S$619,"Despesa",Mai!$F$5:$F$619,CPagar!$D796,Mai!$J$5:$J$619,"Não Pago")</f>
        <v>0</v>
      </c>
      <c r="J796" s="65">
        <f>SUMIFS(Jun!$I$5:$I$619,Jun!$S$5:$S$619,"Despesa",Jun!$F$5:$F$619,CPagar!$D796,Jun!$J$5:$J$619,"Não Pago")</f>
        <v>0</v>
      </c>
      <c r="K796" s="65">
        <f>SUMIFS(Jul!$I$5:$I$619,Jul!$S$5:$S$619,"Despesa",Jul!$F$5:$F$619,CPagar!$D796,Jul!$J$5:$J$619,"Não Pago")</f>
        <v>0</v>
      </c>
      <c r="L796" s="65">
        <f>SUMIFS(Ago!$I$5:$I$619,Ago!$S$5:$S$619,"Despesa",Ago!$F$5:$F$619,CPagar!$D796,Ago!$J$5:$J$619,"Não Pago")</f>
        <v>0</v>
      </c>
      <c r="M796" s="65">
        <f>SUMIFS(Set!$I$5:$I$619,Set!$S$5:$S$619,"Despesa",Set!$F$5:$F$619,CPagar!$D796,Set!$J$5:$J$619,"Não Pago")</f>
        <v>0</v>
      </c>
      <c r="N796" s="65">
        <f>SUMIFS(Out!$I$5:$I$619,Out!$S$5:$S$619,"Despesa",Out!$F$5:$F$619,CPagar!$D796,Out!$J$5:$J$619,"Não Pago")</f>
        <v>0</v>
      </c>
      <c r="O796" s="65">
        <f>SUMIFS(Nov!$I$5:$I$619,Nov!$S$5:$S$619,"Despesa",Nov!$F$5:$F$619,CPagar!$D796,Nov!$J$5:$J$619,"Não Pago")</f>
        <v>0</v>
      </c>
      <c r="P796" s="65">
        <f>SUMIFS(Dez!$I$5:$I$619,Dez!$S$5:$S$619,"Despesa",Dez!$F$5:$F$619,CPagar!$D796,Dez!$J$5:$J$619,"Não Pago")</f>
        <v>0</v>
      </c>
      <c r="Q796" s="62">
        <f t="shared" si="90"/>
        <v>0</v>
      </c>
    </row>
    <row r="797" spans="3:17" ht="29.25" customHeight="1" thickTop="1" thickBot="1" x14ac:dyDescent="0.25">
      <c r="C797" s="45" t="str">
        <f>'PC Despesas'!X92</f>
        <v>5.8.88</v>
      </c>
      <c r="D797" s="46" t="str">
        <f>VLOOKUP(C797,'PC Despesas'!$X$5:$Y$103,2,FALSE)</f>
        <v>-</v>
      </c>
      <c r="E797" s="65">
        <f>SUMIFS(Jan!$I$5:$I$619,Jan!$S$5:$S$619,"Despesa",Jan!$F$5:$F$619,CPagar!$D797,Jan!$J$5:$J$619,"Não Pago")</f>
        <v>0</v>
      </c>
      <c r="F797" s="65">
        <f>SUMIFS(Fev!$I$5:$I$619,Fev!$S$5:$S$619,"Despesa",Fev!$F$5:$F$619,CPagar!$D797,Fev!$J$5:$J$619,"Não Pago")</f>
        <v>0</v>
      </c>
      <c r="G797" s="65">
        <f>SUMIFS(Mar!$I$5:$I$619,Mar!$S$5:$S$619,"Despesa",Mar!$F$5:$F$619,CPagar!$D797,Mar!$J$5:$J$619,"Não Pago")</f>
        <v>0</v>
      </c>
      <c r="H797" s="65">
        <f>SUMIFS(Abr!$I$5:$I$619,Abr!$S$5:$S$619,"Despesa",Abr!$F$5:$F$619,CPagar!$D797,Abr!$J$5:$J$619,"Não Pago")</f>
        <v>0</v>
      </c>
      <c r="I797" s="65">
        <f>SUMIFS(Mai!$I$5:$I$619,Mai!$S$5:$S$619,"Despesa",Mai!$F$5:$F$619,CPagar!$D797,Mai!$J$5:$J$619,"Não Pago")</f>
        <v>0</v>
      </c>
      <c r="J797" s="65">
        <f>SUMIFS(Jun!$I$5:$I$619,Jun!$S$5:$S$619,"Despesa",Jun!$F$5:$F$619,CPagar!$D797,Jun!$J$5:$J$619,"Não Pago")</f>
        <v>0</v>
      </c>
      <c r="K797" s="65">
        <f>SUMIFS(Jul!$I$5:$I$619,Jul!$S$5:$S$619,"Despesa",Jul!$F$5:$F$619,CPagar!$D797,Jul!$J$5:$J$619,"Não Pago")</f>
        <v>0</v>
      </c>
      <c r="L797" s="65">
        <f>SUMIFS(Ago!$I$5:$I$619,Ago!$S$5:$S$619,"Despesa",Ago!$F$5:$F$619,CPagar!$D797,Ago!$J$5:$J$619,"Não Pago")</f>
        <v>0</v>
      </c>
      <c r="M797" s="65">
        <f>SUMIFS(Set!$I$5:$I$619,Set!$S$5:$S$619,"Despesa",Set!$F$5:$F$619,CPagar!$D797,Set!$J$5:$J$619,"Não Pago")</f>
        <v>0</v>
      </c>
      <c r="N797" s="65">
        <f>SUMIFS(Out!$I$5:$I$619,Out!$S$5:$S$619,"Despesa",Out!$F$5:$F$619,CPagar!$D797,Out!$J$5:$J$619,"Não Pago")</f>
        <v>0</v>
      </c>
      <c r="O797" s="65">
        <f>SUMIFS(Nov!$I$5:$I$619,Nov!$S$5:$S$619,"Despesa",Nov!$F$5:$F$619,CPagar!$D797,Nov!$J$5:$J$619,"Não Pago")</f>
        <v>0</v>
      </c>
      <c r="P797" s="65">
        <f>SUMIFS(Dez!$I$5:$I$619,Dez!$S$5:$S$619,"Despesa",Dez!$F$5:$F$619,CPagar!$D797,Dez!$J$5:$J$619,"Não Pago")</f>
        <v>0</v>
      </c>
      <c r="Q797" s="62">
        <f t="shared" si="90"/>
        <v>0</v>
      </c>
    </row>
    <row r="798" spans="3:17" ht="29.25" customHeight="1" thickTop="1" thickBot="1" x14ac:dyDescent="0.25">
      <c r="C798" s="45" t="str">
        <f>'PC Despesas'!X93</f>
        <v>5.8.89</v>
      </c>
      <c r="D798" s="46" t="str">
        <f>VLOOKUP(C798,'PC Despesas'!$X$5:$Y$103,2,FALSE)</f>
        <v>-</v>
      </c>
      <c r="E798" s="65">
        <f>SUMIFS(Jan!$I$5:$I$619,Jan!$S$5:$S$619,"Despesa",Jan!$F$5:$F$619,CPagar!$D798,Jan!$J$5:$J$619,"Não Pago")</f>
        <v>0</v>
      </c>
      <c r="F798" s="65">
        <f>SUMIFS(Fev!$I$5:$I$619,Fev!$S$5:$S$619,"Despesa",Fev!$F$5:$F$619,CPagar!$D798,Fev!$J$5:$J$619,"Não Pago")</f>
        <v>0</v>
      </c>
      <c r="G798" s="65">
        <f>SUMIFS(Mar!$I$5:$I$619,Mar!$S$5:$S$619,"Despesa",Mar!$F$5:$F$619,CPagar!$D798,Mar!$J$5:$J$619,"Não Pago")</f>
        <v>0</v>
      </c>
      <c r="H798" s="65">
        <f>SUMIFS(Abr!$I$5:$I$619,Abr!$S$5:$S$619,"Despesa",Abr!$F$5:$F$619,CPagar!$D798,Abr!$J$5:$J$619,"Não Pago")</f>
        <v>0</v>
      </c>
      <c r="I798" s="65">
        <f>SUMIFS(Mai!$I$5:$I$619,Mai!$S$5:$S$619,"Despesa",Mai!$F$5:$F$619,CPagar!$D798,Mai!$J$5:$J$619,"Não Pago")</f>
        <v>0</v>
      </c>
      <c r="J798" s="65">
        <f>SUMIFS(Jun!$I$5:$I$619,Jun!$S$5:$S$619,"Despesa",Jun!$F$5:$F$619,CPagar!$D798,Jun!$J$5:$J$619,"Não Pago")</f>
        <v>0</v>
      </c>
      <c r="K798" s="65">
        <f>SUMIFS(Jul!$I$5:$I$619,Jul!$S$5:$S$619,"Despesa",Jul!$F$5:$F$619,CPagar!$D798,Jul!$J$5:$J$619,"Não Pago")</f>
        <v>0</v>
      </c>
      <c r="L798" s="65">
        <f>SUMIFS(Ago!$I$5:$I$619,Ago!$S$5:$S$619,"Despesa",Ago!$F$5:$F$619,CPagar!$D798,Ago!$J$5:$J$619,"Não Pago")</f>
        <v>0</v>
      </c>
      <c r="M798" s="65">
        <f>SUMIFS(Set!$I$5:$I$619,Set!$S$5:$S$619,"Despesa",Set!$F$5:$F$619,CPagar!$D798,Set!$J$5:$J$619,"Não Pago")</f>
        <v>0</v>
      </c>
      <c r="N798" s="65">
        <f>SUMIFS(Out!$I$5:$I$619,Out!$S$5:$S$619,"Despesa",Out!$F$5:$F$619,CPagar!$D798,Out!$J$5:$J$619,"Não Pago")</f>
        <v>0</v>
      </c>
      <c r="O798" s="65">
        <f>SUMIFS(Nov!$I$5:$I$619,Nov!$S$5:$S$619,"Despesa",Nov!$F$5:$F$619,CPagar!$D798,Nov!$J$5:$J$619,"Não Pago")</f>
        <v>0</v>
      </c>
      <c r="P798" s="65">
        <f>SUMIFS(Dez!$I$5:$I$619,Dez!$S$5:$S$619,"Despesa",Dez!$F$5:$F$619,CPagar!$D798,Dez!$J$5:$J$619,"Não Pago")</f>
        <v>0</v>
      </c>
      <c r="Q798" s="62">
        <f t="shared" si="90"/>
        <v>0</v>
      </c>
    </row>
    <row r="799" spans="3:17" ht="29.25" customHeight="1" thickTop="1" thickBot="1" x14ac:dyDescent="0.25">
      <c r="C799" s="45" t="str">
        <f>'PC Despesas'!X94</f>
        <v>5.8.90</v>
      </c>
      <c r="D799" s="46" t="str">
        <f>VLOOKUP(C799,'PC Despesas'!$X$5:$Y$103,2,FALSE)</f>
        <v>-</v>
      </c>
      <c r="E799" s="65">
        <f>SUMIFS(Jan!$I$5:$I$619,Jan!$S$5:$S$619,"Despesa",Jan!$F$5:$F$619,CPagar!$D799,Jan!$J$5:$J$619,"Não Pago")</f>
        <v>0</v>
      </c>
      <c r="F799" s="65">
        <f>SUMIFS(Fev!$I$5:$I$619,Fev!$S$5:$S$619,"Despesa",Fev!$F$5:$F$619,CPagar!$D799,Fev!$J$5:$J$619,"Não Pago")</f>
        <v>0</v>
      </c>
      <c r="G799" s="65">
        <f>SUMIFS(Mar!$I$5:$I$619,Mar!$S$5:$S$619,"Despesa",Mar!$F$5:$F$619,CPagar!$D799,Mar!$J$5:$J$619,"Não Pago")</f>
        <v>0</v>
      </c>
      <c r="H799" s="65">
        <f>SUMIFS(Abr!$I$5:$I$619,Abr!$S$5:$S$619,"Despesa",Abr!$F$5:$F$619,CPagar!$D799,Abr!$J$5:$J$619,"Não Pago")</f>
        <v>0</v>
      </c>
      <c r="I799" s="65">
        <f>SUMIFS(Mai!$I$5:$I$619,Mai!$S$5:$S$619,"Despesa",Mai!$F$5:$F$619,CPagar!$D799,Mai!$J$5:$J$619,"Não Pago")</f>
        <v>0</v>
      </c>
      <c r="J799" s="65">
        <f>SUMIFS(Jun!$I$5:$I$619,Jun!$S$5:$S$619,"Despesa",Jun!$F$5:$F$619,CPagar!$D799,Jun!$J$5:$J$619,"Não Pago")</f>
        <v>0</v>
      </c>
      <c r="K799" s="65">
        <f>SUMIFS(Jul!$I$5:$I$619,Jul!$S$5:$S$619,"Despesa",Jul!$F$5:$F$619,CPagar!$D799,Jul!$J$5:$J$619,"Não Pago")</f>
        <v>0</v>
      </c>
      <c r="L799" s="65">
        <f>SUMIFS(Ago!$I$5:$I$619,Ago!$S$5:$S$619,"Despesa",Ago!$F$5:$F$619,CPagar!$D799,Ago!$J$5:$J$619,"Não Pago")</f>
        <v>0</v>
      </c>
      <c r="M799" s="65">
        <f>SUMIFS(Set!$I$5:$I$619,Set!$S$5:$S$619,"Despesa",Set!$F$5:$F$619,CPagar!$D799,Set!$J$5:$J$619,"Não Pago")</f>
        <v>0</v>
      </c>
      <c r="N799" s="65">
        <f>SUMIFS(Out!$I$5:$I$619,Out!$S$5:$S$619,"Despesa",Out!$F$5:$F$619,CPagar!$D799,Out!$J$5:$J$619,"Não Pago")</f>
        <v>0</v>
      </c>
      <c r="O799" s="65">
        <f>SUMIFS(Nov!$I$5:$I$619,Nov!$S$5:$S$619,"Despesa",Nov!$F$5:$F$619,CPagar!$D799,Nov!$J$5:$J$619,"Não Pago")</f>
        <v>0</v>
      </c>
      <c r="P799" s="65">
        <f>SUMIFS(Dez!$I$5:$I$619,Dez!$S$5:$S$619,"Despesa",Dez!$F$5:$F$619,CPagar!$D799,Dez!$J$5:$J$619,"Não Pago")</f>
        <v>0</v>
      </c>
      <c r="Q799" s="62">
        <f t="shared" si="90"/>
        <v>0</v>
      </c>
    </row>
    <row r="800" spans="3:17" ht="29.25" customHeight="1" thickTop="1" thickBot="1" x14ac:dyDescent="0.25">
      <c r="C800" s="45" t="str">
        <f>'PC Despesas'!X95</f>
        <v>5.8.91</v>
      </c>
      <c r="D800" s="46" t="str">
        <f>VLOOKUP(C800,'PC Despesas'!$X$5:$Y$103,2,FALSE)</f>
        <v>-</v>
      </c>
      <c r="E800" s="65">
        <f>SUMIFS(Jan!$I$5:$I$619,Jan!$S$5:$S$619,"Despesa",Jan!$F$5:$F$619,CPagar!$D800,Jan!$J$5:$J$619,"Não Pago")</f>
        <v>0</v>
      </c>
      <c r="F800" s="65">
        <f>SUMIFS(Fev!$I$5:$I$619,Fev!$S$5:$S$619,"Despesa",Fev!$F$5:$F$619,CPagar!$D800,Fev!$J$5:$J$619,"Não Pago")</f>
        <v>0</v>
      </c>
      <c r="G800" s="65">
        <f>SUMIFS(Mar!$I$5:$I$619,Mar!$S$5:$S$619,"Despesa",Mar!$F$5:$F$619,CPagar!$D800,Mar!$J$5:$J$619,"Não Pago")</f>
        <v>0</v>
      </c>
      <c r="H800" s="65">
        <f>SUMIFS(Abr!$I$5:$I$619,Abr!$S$5:$S$619,"Despesa",Abr!$F$5:$F$619,CPagar!$D800,Abr!$J$5:$J$619,"Não Pago")</f>
        <v>0</v>
      </c>
      <c r="I800" s="65">
        <f>SUMIFS(Mai!$I$5:$I$619,Mai!$S$5:$S$619,"Despesa",Mai!$F$5:$F$619,CPagar!$D800,Mai!$J$5:$J$619,"Não Pago")</f>
        <v>0</v>
      </c>
      <c r="J800" s="65">
        <f>SUMIFS(Jun!$I$5:$I$619,Jun!$S$5:$S$619,"Despesa",Jun!$F$5:$F$619,CPagar!$D800,Jun!$J$5:$J$619,"Não Pago")</f>
        <v>0</v>
      </c>
      <c r="K800" s="65">
        <f>SUMIFS(Jul!$I$5:$I$619,Jul!$S$5:$S$619,"Despesa",Jul!$F$5:$F$619,CPagar!$D800,Jul!$J$5:$J$619,"Não Pago")</f>
        <v>0</v>
      </c>
      <c r="L800" s="65">
        <f>SUMIFS(Ago!$I$5:$I$619,Ago!$S$5:$S$619,"Despesa",Ago!$F$5:$F$619,CPagar!$D800,Ago!$J$5:$J$619,"Não Pago")</f>
        <v>0</v>
      </c>
      <c r="M800" s="65">
        <f>SUMIFS(Set!$I$5:$I$619,Set!$S$5:$S$619,"Despesa",Set!$F$5:$F$619,CPagar!$D800,Set!$J$5:$J$619,"Não Pago")</f>
        <v>0</v>
      </c>
      <c r="N800" s="65">
        <f>SUMIFS(Out!$I$5:$I$619,Out!$S$5:$S$619,"Despesa",Out!$F$5:$F$619,CPagar!$D800,Out!$J$5:$J$619,"Não Pago")</f>
        <v>0</v>
      </c>
      <c r="O800" s="65">
        <f>SUMIFS(Nov!$I$5:$I$619,Nov!$S$5:$S$619,"Despesa",Nov!$F$5:$F$619,CPagar!$D800,Nov!$J$5:$J$619,"Não Pago")</f>
        <v>0</v>
      </c>
      <c r="P800" s="65">
        <f>SUMIFS(Dez!$I$5:$I$619,Dez!$S$5:$S$619,"Despesa",Dez!$F$5:$F$619,CPagar!$D800,Dez!$J$5:$J$619,"Não Pago")</f>
        <v>0</v>
      </c>
      <c r="Q800" s="62">
        <f t="shared" si="90"/>
        <v>0</v>
      </c>
    </row>
    <row r="801" spans="3:17" ht="29.25" customHeight="1" thickTop="1" thickBot="1" x14ac:dyDescent="0.25">
      <c r="C801" s="45" t="str">
        <f>'PC Despesas'!X96</f>
        <v>5.8.92</v>
      </c>
      <c r="D801" s="46" t="str">
        <f>VLOOKUP(C801,'PC Despesas'!$X$5:$Y$103,2,FALSE)</f>
        <v>-</v>
      </c>
      <c r="E801" s="65">
        <f>SUMIFS(Jan!$I$5:$I$619,Jan!$S$5:$S$619,"Despesa",Jan!$F$5:$F$619,CPagar!$D801,Jan!$J$5:$J$619,"Não Pago")</f>
        <v>0</v>
      </c>
      <c r="F801" s="65">
        <f>SUMIFS(Fev!$I$5:$I$619,Fev!$S$5:$S$619,"Despesa",Fev!$F$5:$F$619,CPagar!$D801,Fev!$J$5:$J$619,"Não Pago")</f>
        <v>0</v>
      </c>
      <c r="G801" s="65">
        <f>SUMIFS(Mar!$I$5:$I$619,Mar!$S$5:$S$619,"Despesa",Mar!$F$5:$F$619,CPagar!$D801,Mar!$J$5:$J$619,"Não Pago")</f>
        <v>0</v>
      </c>
      <c r="H801" s="65">
        <f>SUMIFS(Abr!$I$5:$I$619,Abr!$S$5:$S$619,"Despesa",Abr!$F$5:$F$619,CPagar!$D801,Abr!$J$5:$J$619,"Não Pago")</f>
        <v>0</v>
      </c>
      <c r="I801" s="65">
        <f>SUMIFS(Mai!$I$5:$I$619,Mai!$S$5:$S$619,"Despesa",Mai!$F$5:$F$619,CPagar!$D801,Mai!$J$5:$J$619,"Não Pago")</f>
        <v>0</v>
      </c>
      <c r="J801" s="65">
        <f>SUMIFS(Jun!$I$5:$I$619,Jun!$S$5:$S$619,"Despesa",Jun!$F$5:$F$619,CPagar!$D801,Jun!$J$5:$J$619,"Não Pago")</f>
        <v>0</v>
      </c>
      <c r="K801" s="65">
        <f>SUMIFS(Jul!$I$5:$I$619,Jul!$S$5:$S$619,"Despesa",Jul!$F$5:$F$619,CPagar!$D801,Jul!$J$5:$J$619,"Não Pago")</f>
        <v>0</v>
      </c>
      <c r="L801" s="65">
        <f>SUMIFS(Ago!$I$5:$I$619,Ago!$S$5:$S$619,"Despesa",Ago!$F$5:$F$619,CPagar!$D801,Ago!$J$5:$J$619,"Não Pago")</f>
        <v>0</v>
      </c>
      <c r="M801" s="65">
        <f>SUMIFS(Set!$I$5:$I$619,Set!$S$5:$S$619,"Despesa",Set!$F$5:$F$619,CPagar!$D801,Set!$J$5:$J$619,"Não Pago")</f>
        <v>0</v>
      </c>
      <c r="N801" s="65">
        <f>SUMIFS(Out!$I$5:$I$619,Out!$S$5:$S$619,"Despesa",Out!$F$5:$F$619,CPagar!$D801,Out!$J$5:$J$619,"Não Pago")</f>
        <v>0</v>
      </c>
      <c r="O801" s="65">
        <f>SUMIFS(Nov!$I$5:$I$619,Nov!$S$5:$S$619,"Despesa",Nov!$F$5:$F$619,CPagar!$D801,Nov!$J$5:$J$619,"Não Pago")</f>
        <v>0</v>
      </c>
      <c r="P801" s="65">
        <f>SUMIFS(Dez!$I$5:$I$619,Dez!$S$5:$S$619,"Despesa",Dez!$F$5:$F$619,CPagar!$D801,Dez!$J$5:$J$619,"Não Pago")</f>
        <v>0</v>
      </c>
      <c r="Q801" s="62">
        <f t="shared" si="90"/>
        <v>0</v>
      </c>
    </row>
    <row r="802" spans="3:17" ht="29.25" customHeight="1" thickTop="1" thickBot="1" x14ac:dyDescent="0.25">
      <c r="C802" s="45" t="str">
        <f>'PC Despesas'!X97</f>
        <v>5.8.93</v>
      </c>
      <c r="D802" s="46" t="str">
        <f>VLOOKUP(C802,'PC Despesas'!$X$5:$Y$103,2,FALSE)</f>
        <v>-</v>
      </c>
      <c r="E802" s="65">
        <f>SUMIFS(Jan!$I$5:$I$619,Jan!$S$5:$S$619,"Despesa",Jan!$F$5:$F$619,CPagar!$D802,Jan!$J$5:$J$619,"Não Pago")</f>
        <v>0</v>
      </c>
      <c r="F802" s="65">
        <f>SUMIFS(Fev!$I$5:$I$619,Fev!$S$5:$S$619,"Despesa",Fev!$F$5:$F$619,CPagar!$D802,Fev!$J$5:$J$619,"Não Pago")</f>
        <v>0</v>
      </c>
      <c r="G802" s="65">
        <f>SUMIFS(Mar!$I$5:$I$619,Mar!$S$5:$S$619,"Despesa",Mar!$F$5:$F$619,CPagar!$D802,Mar!$J$5:$J$619,"Não Pago")</f>
        <v>0</v>
      </c>
      <c r="H802" s="65">
        <f>SUMIFS(Abr!$I$5:$I$619,Abr!$S$5:$S$619,"Despesa",Abr!$F$5:$F$619,CPagar!$D802,Abr!$J$5:$J$619,"Não Pago")</f>
        <v>0</v>
      </c>
      <c r="I802" s="65">
        <f>SUMIFS(Mai!$I$5:$I$619,Mai!$S$5:$S$619,"Despesa",Mai!$F$5:$F$619,CPagar!$D802,Mai!$J$5:$J$619,"Não Pago")</f>
        <v>0</v>
      </c>
      <c r="J802" s="65">
        <f>SUMIFS(Jun!$I$5:$I$619,Jun!$S$5:$S$619,"Despesa",Jun!$F$5:$F$619,CPagar!$D802,Jun!$J$5:$J$619,"Não Pago")</f>
        <v>0</v>
      </c>
      <c r="K802" s="65">
        <f>SUMIFS(Jul!$I$5:$I$619,Jul!$S$5:$S$619,"Despesa",Jul!$F$5:$F$619,CPagar!$D802,Jul!$J$5:$J$619,"Não Pago")</f>
        <v>0</v>
      </c>
      <c r="L802" s="65">
        <f>SUMIFS(Ago!$I$5:$I$619,Ago!$S$5:$S$619,"Despesa",Ago!$F$5:$F$619,CPagar!$D802,Ago!$J$5:$J$619,"Não Pago")</f>
        <v>0</v>
      </c>
      <c r="M802" s="65">
        <f>SUMIFS(Set!$I$5:$I$619,Set!$S$5:$S$619,"Despesa",Set!$F$5:$F$619,CPagar!$D802,Set!$J$5:$J$619,"Não Pago")</f>
        <v>0</v>
      </c>
      <c r="N802" s="65">
        <f>SUMIFS(Out!$I$5:$I$619,Out!$S$5:$S$619,"Despesa",Out!$F$5:$F$619,CPagar!$D802,Out!$J$5:$J$619,"Não Pago")</f>
        <v>0</v>
      </c>
      <c r="O802" s="65">
        <f>SUMIFS(Nov!$I$5:$I$619,Nov!$S$5:$S$619,"Despesa",Nov!$F$5:$F$619,CPagar!$D802,Nov!$J$5:$J$619,"Não Pago")</f>
        <v>0</v>
      </c>
      <c r="P802" s="65">
        <f>SUMIFS(Dez!$I$5:$I$619,Dez!$S$5:$S$619,"Despesa",Dez!$F$5:$F$619,CPagar!$D802,Dez!$J$5:$J$619,"Não Pago")</f>
        <v>0</v>
      </c>
      <c r="Q802" s="62">
        <f t="shared" si="90"/>
        <v>0</v>
      </c>
    </row>
    <row r="803" spans="3:17" ht="29.25" customHeight="1" thickTop="1" thickBot="1" x14ac:dyDescent="0.25">
      <c r="C803" s="45" t="str">
        <f>'PC Despesas'!X98</f>
        <v>5.8.94</v>
      </c>
      <c r="D803" s="46" t="str">
        <f>VLOOKUP(C803,'PC Despesas'!$X$5:$Y$103,2,FALSE)</f>
        <v>-</v>
      </c>
      <c r="E803" s="65">
        <f>SUMIFS(Jan!$I$5:$I$619,Jan!$S$5:$S$619,"Despesa",Jan!$F$5:$F$619,CPagar!$D803,Jan!$J$5:$J$619,"Não Pago")</f>
        <v>0</v>
      </c>
      <c r="F803" s="65">
        <f>SUMIFS(Fev!$I$5:$I$619,Fev!$S$5:$S$619,"Despesa",Fev!$F$5:$F$619,CPagar!$D803,Fev!$J$5:$J$619,"Não Pago")</f>
        <v>0</v>
      </c>
      <c r="G803" s="65">
        <f>SUMIFS(Mar!$I$5:$I$619,Mar!$S$5:$S$619,"Despesa",Mar!$F$5:$F$619,CPagar!$D803,Mar!$J$5:$J$619,"Não Pago")</f>
        <v>0</v>
      </c>
      <c r="H803" s="65">
        <f>SUMIFS(Abr!$I$5:$I$619,Abr!$S$5:$S$619,"Despesa",Abr!$F$5:$F$619,CPagar!$D803,Abr!$J$5:$J$619,"Não Pago")</f>
        <v>0</v>
      </c>
      <c r="I803" s="65">
        <f>SUMIFS(Mai!$I$5:$I$619,Mai!$S$5:$S$619,"Despesa",Mai!$F$5:$F$619,CPagar!$D803,Mai!$J$5:$J$619,"Não Pago")</f>
        <v>0</v>
      </c>
      <c r="J803" s="65">
        <f>SUMIFS(Jun!$I$5:$I$619,Jun!$S$5:$S$619,"Despesa",Jun!$F$5:$F$619,CPagar!$D803,Jun!$J$5:$J$619,"Não Pago")</f>
        <v>0</v>
      </c>
      <c r="K803" s="65">
        <f>SUMIFS(Jul!$I$5:$I$619,Jul!$S$5:$S$619,"Despesa",Jul!$F$5:$F$619,CPagar!$D803,Jul!$J$5:$J$619,"Não Pago")</f>
        <v>0</v>
      </c>
      <c r="L803" s="65">
        <f>SUMIFS(Ago!$I$5:$I$619,Ago!$S$5:$S$619,"Despesa",Ago!$F$5:$F$619,CPagar!$D803,Ago!$J$5:$J$619,"Não Pago")</f>
        <v>0</v>
      </c>
      <c r="M803" s="65">
        <f>SUMIFS(Set!$I$5:$I$619,Set!$S$5:$S$619,"Despesa",Set!$F$5:$F$619,CPagar!$D803,Set!$J$5:$J$619,"Não Pago")</f>
        <v>0</v>
      </c>
      <c r="N803" s="65">
        <f>SUMIFS(Out!$I$5:$I$619,Out!$S$5:$S$619,"Despesa",Out!$F$5:$F$619,CPagar!$D803,Out!$J$5:$J$619,"Não Pago")</f>
        <v>0</v>
      </c>
      <c r="O803" s="65">
        <f>SUMIFS(Nov!$I$5:$I$619,Nov!$S$5:$S$619,"Despesa",Nov!$F$5:$F$619,CPagar!$D803,Nov!$J$5:$J$619,"Não Pago")</f>
        <v>0</v>
      </c>
      <c r="P803" s="65">
        <f>SUMIFS(Dez!$I$5:$I$619,Dez!$S$5:$S$619,"Despesa",Dez!$F$5:$F$619,CPagar!$D803,Dez!$J$5:$J$619,"Não Pago")</f>
        <v>0</v>
      </c>
      <c r="Q803" s="62">
        <f t="shared" si="90"/>
        <v>0</v>
      </c>
    </row>
    <row r="804" spans="3:17" ht="29.25" customHeight="1" thickTop="1" thickBot="1" x14ac:dyDescent="0.25">
      <c r="C804" s="45" t="str">
        <f>'PC Despesas'!X99</f>
        <v>5.8.95</v>
      </c>
      <c r="D804" s="46" t="str">
        <f>VLOOKUP(C804,'PC Despesas'!$X$5:$Y$103,2,FALSE)</f>
        <v>-</v>
      </c>
      <c r="E804" s="65">
        <f>SUMIFS(Jan!$I$5:$I$619,Jan!$S$5:$S$619,"Despesa",Jan!$F$5:$F$619,CPagar!$D804,Jan!$J$5:$J$619,"Não Pago")</f>
        <v>0</v>
      </c>
      <c r="F804" s="65">
        <f>SUMIFS(Fev!$I$5:$I$619,Fev!$S$5:$S$619,"Despesa",Fev!$F$5:$F$619,CPagar!$D804,Fev!$J$5:$J$619,"Não Pago")</f>
        <v>0</v>
      </c>
      <c r="G804" s="65">
        <f>SUMIFS(Mar!$I$5:$I$619,Mar!$S$5:$S$619,"Despesa",Mar!$F$5:$F$619,CPagar!$D804,Mar!$J$5:$J$619,"Não Pago")</f>
        <v>0</v>
      </c>
      <c r="H804" s="65">
        <f>SUMIFS(Abr!$I$5:$I$619,Abr!$S$5:$S$619,"Despesa",Abr!$F$5:$F$619,CPagar!$D804,Abr!$J$5:$J$619,"Não Pago")</f>
        <v>0</v>
      </c>
      <c r="I804" s="65">
        <f>SUMIFS(Mai!$I$5:$I$619,Mai!$S$5:$S$619,"Despesa",Mai!$F$5:$F$619,CPagar!$D804,Mai!$J$5:$J$619,"Não Pago")</f>
        <v>0</v>
      </c>
      <c r="J804" s="65">
        <f>SUMIFS(Jun!$I$5:$I$619,Jun!$S$5:$S$619,"Despesa",Jun!$F$5:$F$619,CPagar!$D804,Jun!$J$5:$J$619,"Não Pago")</f>
        <v>0</v>
      </c>
      <c r="K804" s="65">
        <f>SUMIFS(Jul!$I$5:$I$619,Jul!$S$5:$S$619,"Despesa",Jul!$F$5:$F$619,CPagar!$D804,Jul!$J$5:$J$619,"Não Pago")</f>
        <v>0</v>
      </c>
      <c r="L804" s="65">
        <f>SUMIFS(Ago!$I$5:$I$619,Ago!$S$5:$S$619,"Despesa",Ago!$F$5:$F$619,CPagar!$D804,Ago!$J$5:$J$619,"Não Pago")</f>
        <v>0</v>
      </c>
      <c r="M804" s="65">
        <f>SUMIFS(Set!$I$5:$I$619,Set!$S$5:$S$619,"Despesa",Set!$F$5:$F$619,CPagar!$D804,Set!$J$5:$J$619,"Não Pago")</f>
        <v>0</v>
      </c>
      <c r="N804" s="65">
        <f>SUMIFS(Out!$I$5:$I$619,Out!$S$5:$S$619,"Despesa",Out!$F$5:$F$619,CPagar!$D804,Out!$J$5:$J$619,"Não Pago")</f>
        <v>0</v>
      </c>
      <c r="O804" s="65">
        <f>SUMIFS(Nov!$I$5:$I$619,Nov!$S$5:$S$619,"Despesa",Nov!$F$5:$F$619,CPagar!$D804,Nov!$J$5:$J$619,"Não Pago")</f>
        <v>0</v>
      </c>
      <c r="P804" s="65">
        <f>SUMIFS(Dez!$I$5:$I$619,Dez!$S$5:$S$619,"Despesa",Dez!$F$5:$F$619,CPagar!$D804,Dez!$J$5:$J$619,"Não Pago")</f>
        <v>0</v>
      </c>
      <c r="Q804" s="62">
        <f t="shared" si="90"/>
        <v>0</v>
      </c>
    </row>
    <row r="805" spans="3:17" ht="29.25" customHeight="1" thickTop="1" thickBot="1" x14ac:dyDescent="0.25">
      <c r="C805" s="45" t="str">
        <f>'PC Despesas'!X100</f>
        <v>5.8.96</v>
      </c>
      <c r="D805" s="46" t="str">
        <f>VLOOKUP(C805,'PC Despesas'!$X$5:$Y$103,2,FALSE)</f>
        <v>-</v>
      </c>
      <c r="E805" s="65">
        <f>SUMIFS(Jan!$I$5:$I$619,Jan!$S$5:$S$619,"Despesa",Jan!$F$5:$F$619,CPagar!$D805,Jan!$J$5:$J$619,"Não Pago")</f>
        <v>0</v>
      </c>
      <c r="F805" s="65">
        <f>SUMIFS(Fev!$I$5:$I$619,Fev!$S$5:$S$619,"Despesa",Fev!$F$5:$F$619,CPagar!$D805,Fev!$J$5:$J$619,"Não Pago")</f>
        <v>0</v>
      </c>
      <c r="G805" s="65">
        <f>SUMIFS(Mar!$I$5:$I$619,Mar!$S$5:$S$619,"Despesa",Mar!$F$5:$F$619,CPagar!$D805,Mar!$J$5:$J$619,"Não Pago")</f>
        <v>0</v>
      </c>
      <c r="H805" s="65">
        <f>SUMIFS(Abr!$I$5:$I$619,Abr!$S$5:$S$619,"Despesa",Abr!$F$5:$F$619,CPagar!$D805,Abr!$J$5:$J$619,"Não Pago")</f>
        <v>0</v>
      </c>
      <c r="I805" s="65">
        <f>SUMIFS(Mai!$I$5:$I$619,Mai!$S$5:$S$619,"Despesa",Mai!$F$5:$F$619,CPagar!$D805,Mai!$J$5:$J$619,"Não Pago")</f>
        <v>0</v>
      </c>
      <c r="J805" s="65">
        <f>SUMIFS(Jun!$I$5:$I$619,Jun!$S$5:$S$619,"Despesa",Jun!$F$5:$F$619,CPagar!$D805,Jun!$J$5:$J$619,"Não Pago")</f>
        <v>0</v>
      </c>
      <c r="K805" s="65">
        <f>SUMIFS(Jul!$I$5:$I$619,Jul!$S$5:$S$619,"Despesa",Jul!$F$5:$F$619,CPagar!$D805,Jul!$J$5:$J$619,"Não Pago")</f>
        <v>0</v>
      </c>
      <c r="L805" s="65">
        <f>SUMIFS(Ago!$I$5:$I$619,Ago!$S$5:$S$619,"Despesa",Ago!$F$5:$F$619,CPagar!$D805,Ago!$J$5:$J$619,"Não Pago")</f>
        <v>0</v>
      </c>
      <c r="M805" s="65">
        <f>SUMIFS(Set!$I$5:$I$619,Set!$S$5:$S$619,"Despesa",Set!$F$5:$F$619,CPagar!$D805,Set!$J$5:$J$619,"Não Pago")</f>
        <v>0</v>
      </c>
      <c r="N805" s="65">
        <f>SUMIFS(Out!$I$5:$I$619,Out!$S$5:$S$619,"Despesa",Out!$F$5:$F$619,CPagar!$D805,Out!$J$5:$J$619,"Não Pago")</f>
        <v>0</v>
      </c>
      <c r="O805" s="65">
        <f>SUMIFS(Nov!$I$5:$I$619,Nov!$S$5:$S$619,"Despesa",Nov!$F$5:$F$619,CPagar!$D805,Nov!$J$5:$J$619,"Não Pago")</f>
        <v>0</v>
      </c>
      <c r="P805" s="65">
        <f>SUMIFS(Dez!$I$5:$I$619,Dez!$S$5:$S$619,"Despesa",Dez!$F$5:$F$619,CPagar!$D805,Dez!$J$5:$J$619,"Não Pago")</f>
        <v>0</v>
      </c>
      <c r="Q805" s="62">
        <f t="shared" si="90"/>
        <v>0</v>
      </c>
    </row>
    <row r="806" spans="3:17" ht="29.25" customHeight="1" thickTop="1" thickBot="1" x14ac:dyDescent="0.25">
      <c r="C806" s="45" t="str">
        <f>'PC Despesas'!X101</f>
        <v>5.8.97</v>
      </c>
      <c r="D806" s="46" t="str">
        <f>VLOOKUP(C806,'PC Despesas'!$X$5:$Y$103,2,FALSE)</f>
        <v>-</v>
      </c>
      <c r="E806" s="65">
        <f>SUMIFS(Jan!$I$5:$I$619,Jan!$S$5:$S$619,"Despesa",Jan!$F$5:$F$619,CPagar!$D806,Jan!$J$5:$J$619,"Não Pago")</f>
        <v>0</v>
      </c>
      <c r="F806" s="65">
        <f>SUMIFS(Fev!$I$5:$I$619,Fev!$S$5:$S$619,"Despesa",Fev!$F$5:$F$619,CPagar!$D806,Fev!$J$5:$J$619,"Não Pago")</f>
        <v>0</v>
      </c>
      <c r="G806" s="65">
        <f>SUMIFS(Mar!$I$5:$I$619,Mar!$S$5:$S$619,"Despesa",Mar!$F$5:$F$619,CPagar!$D806,Mar!$J$5:$J$619,"Não Pago")</f>
        <v>0</v>
      </c>
      <c r="H806" s="65">
        <f>SUMIFS(Abr!$I$5:$I$619,Abr!$S$5:$S$619,"Despesa",Abr!$F$5:$F$619,CPagar!$D806,Abr!$J$5:$J$619,"Não Pago")</f>
        <v>0</v>
      </c>
      <c r="I806" s="65">
        <f>SUMIFS(Mai!$I$5:$I$619,Mai!$S$5:$S$619,"Despesa",Mai!$F$5:$F$619,CPagar!$D806,Mai!$J$5:$J$619,"Não Pago")</f>
        <v>0</v>
      </c>
      <c r="J806" s="65">
        <f>SUMIFS(Jun!$I$5:$I$619,Jun!$S$5:$S$619,"Despesa",Jun!$F$5:$F$619,CPagar!$D806,Jun!$J$5:$J$619,"Não Pago")</f>
        <v>0</v>
      </c>
      <c r="K806" s="65">
        <f>SUMIFS(Jul!$I$5:$I$619,Jul!$S$5:$S$619,"Despesa",Jul!$F$5:$F$619,CPagar!$D806,Jul!$J$5:$J$619,"Não Pago")</f>
        <v>0</v>
      </c>
      <c r="L806" s="65">
        <f>SUMIFS(Ago!$I$5:$I$619,Ago!$S$5:$S$619,"Despesa",Ago!$F$5:$F$619,CPagar!$D806,Ago!$J$5:$J$619,"Não Pago")</f>
        <v>0</v>
      </c>
      <c r="M806" s="65">
        <f>SUMIFS(Set!$I$5:$I$619,Set!$S$5:$S$619,"Despesa",Set!$F$5:$F$619,CPagar!$D806,Set!$J$5:$J$619,"Não Pago")</f>
        <v>0</v>
      </c>
      <c r="N806" s="65">
        <f>SUMIFS(Out!$I$5:$I$619,Out!$S$5:$S$619,"Despesa",Out!$F$5:$F$619,CPagar!$D806,Out!$J$5:$J$619,"Não Pago")</f>
        <v>0</v>
      </c>
      <c r="O806" s="65">
        <f>SUMIFS(Nov!$I$5:$I$619,Nov!$S$5:$S$619,"Despesa",Nov!$F$5:$F$619,CPagar!$D806,Nov!$J$5:$J$619,"Não Pago")</f>
        <v>0</v>
      </c>
      <c r="P806" s="65">
        <f>SUMIFS(Dez!$I$5:$I$619,Dez!$S$5:$S$619,"Despesa",Dez!$F$5:$F$619,CPagar!$D806,Dez!$J$5:$J$619,"Não Pago")</f>
        <v>0</v>
      </c>
      <c r="Q806" s="62">
        <f t="shared" si="90"/>
        <v>0</v>
      </c>
    </row>
    <row r="807" spans="3:17" ht="29.25" customHeight="1" thickTop="1" thickBot="1" x14ac:dyDescent="0.25">
      <c r="C807" s="45" t="str">
        <f>'PC Despesas'!X102</f>
        <v>5.8.98</v>
      </c>
      <c r="D807" s="46" t="str">
        <f>VLOOKUP(C807,'PC Despesas'!$X$5:$Y$103,2,FALSE)</f>
        <v>-</v>
      </c>
      <c r="E807" s="65">
        <f>SUMIFS(Jan!$I$5:$I$619,Jan!$S$5:$S$619,"Despesa",Jan!$F$5:$F$619,CPagar!$D807,Jan!$J$5:$J$619,"Não Pago")</f>
        <v>0</v>
      </c>
      <c r="F807" s="65">
        <f>SUMIFS(Fev!$I$5:$I$619,Fev!$S$5:$S$619,"Despesa",Fev!$F$5:$F$619,CPagar!$D807,Fev!$J$5:$J$619,"Não Pago")</f>
        <v>0</v>
      </c>
      <c r="G807" s="65">
        <f>SUMIFS(Mar!$I$5:$I$619,Mar!$S$5:$S$619,"Despesa",Mar!$F$5:$F$619,CPagar!$D807,Mar!$J$5:$J$619,"Não Pago")</f>
        <v>0</v>
      </c>
      <c r="H807" s="65">
        <f>SUMIFS(Abr!$I$5:$I$619,Abr!$S$5:$S$619,"Despesa",Abr!$F$5:$F$619,CPagar!$D807,Abr!$J$5:$J$619,"Não Pago")</f>
        <v>0</v>
      </c>
      <c r="I807" s="65">
        <f>SUMIFS(Mai!$I$5:$I$619,Mai!$S$5:$S$619,"Despesa",Mai!$F$5:$F$619,CPagar!$D807,Mai!$J$5:$J$619,"Não Pago")</f>
        <v>0</v>
      </c>
      <c r="J807" s="65">
        <f>SUMIFS(Jun!$I$5:$I$619,Jun!$S$5:$S$619,"Despesa",Jun!$F$5:$F$619,CPagar!$D807,Jun!$J$5:$J$619,"Não Pago")</f>
        <v>0</v>
      </c>
      <c r="K807" s="65">
        <f>SUMIFS(Jul!$I$5:$I$619,Jul!$S$5:$S$619,"Despesa",Jul!$F$5:$F$619,CPagar!$D807,Jul!$J$5:$J$619,"Não Pago")</f>
        <v>0</v>
      </c>
      <c r="L807" s="65">
        <f>SUMIFS(Ago!$I$5:$I$619,Ago!$S$5:$S$619,"Despesa",Ago!$F$5:$F$619,CPagar!$D807,Ago!$J$5:$J$619,"Não Pago")</f>
        <v>0</v>
      </c>
      <c r="M807" s="65">
        <f>SUMIFS(Set!$I$5:$I$619,Set!$S$5:$S$619,"Despesa",Set!$F$5:$F$619,CPagar!$D807,Set!$J$5:$J$619,"Não Pago")</f>
        <v>0</v>
      </c>
      <c r="N807" s="65">
        <f>SUMIFS(Out!$I$5:$I$619,Out!$S$5:$S$619,"Despesa",Out!$F$5:$F$619,CPagar!$D807,Out!$J$5:$J$619,"Não Pago")</f>
        <v>0</v>
      </c>
      <c r="O807" s="65">
        <f>SUMIFS(Nov!$I$5:$I$619,Nov!$S$5:$S$619,"Despesa",Nov!$F$5:$F$619,CPagar!$D807,Nov!$J$5:$J$619,"Não Pago")</f>
        <v>0</v>
      </c>
      <c r="P807" s="65">
        <f>SUMIFS(Dez!$I$5:$I$619,Dez!$S$5:$S$619,"Despesa",Dez!$F$5:$F$619,CPagar!$D807,Dez!$J$5:$J$619,"Não Pago")</f>
        <v>0</v>
      </c>
      <c r="Q807" s="62">
        <f t="shared" si="90"/>
        <v>0</v>
      </c>
    </row>
    <row r="808" spans="3:17" ht="29.25" customHeight="1" thickTop="1" thickBot="1" x14ac:dyDescent="0.25">
      <c r="C808" s="45" t="str">
        <f>'PC Despesas'!X103</f>
        <v>5.8.99</v>
      </c>
      <c r="D808" s="46" t="str">
        <f>VLOOKUP(C808,'PC Despesas'!$X$5:$Y$103,2,FALSE)</f>
        <v>OUTROS INVESTIMENTOS (BENS)</v>
      </c>
      <c r="E808" s="65">
        <f>SUMIFS(Jan!$I$5:$I$619,Jan!$S$5:$S$619,"Despesa",Jan!$F$5:$F$619,CPagar!$D808,Jan!$J$5:$J$619,"Não Pago")</f>
        <v>0</v>
      </c>
      <c r="F808" s="65">
        <f>SUMIFS(Fev!$I$5:$I$619,Fev!$S$5:$S$619,"Despesa",Fev!$F$5:$F$619,CPagar!$D808,Fev!$J$5:$J$619,"Não Pago")</f>
        <v>0</v>
      </c>
      <c r="G808" s="65">
        <f>SUMIFS(Mar!$I$5:$I$619,Mar!$S$5:$S$619,"Despesa",Mar!$F$5:$F$619,CPagar!$D808,Mar!$J$5:$J$619,"Não Pago")</f>
        <v>0</v>
      </c>
      <c r="H808" s="65">
        <f>SUMIFS(Abr!$I$5:$I$619,Abr!$S$5:$S$619,"Despesa",Abr!$F$5:$F$619,CPagar!$D808,Abr!$J$5:$J$619,"Não Pago")</f>
        <v>0</v>
      </c>
      <c r="I808" s="65">
        <f>SUMIFS(Mai!$I$5:$I$619,Mai!$S$5:$S$619,"Despesa",Mai!$F$5:$F$619,CPagar!$D808,Mai!$J$5:$J$619,"Não Pago")</f>
        <v>0</v>
      </c>
      <c r="J808" s="65">
        <f>SUMIFS(Jun!$I$5:$I$619,Jun!$S$5:$S$619,"Despesa",Jun!$F$5:$F$619,CPagar!$D808,Jun!$J$5:$J$619,"Não Pago")</f>
        <v>0</v>
      </c>
      <c r="K808" s="65">
        <f>SUMIFS(Jul!$I$5:$I$619,Jul!$S$5:$S$619,"Despesa",Jul!$F$5:$F$619,CPagar!$D808,Jul!$J$5:$J$619,"Não Pago")</f>
        <v>0</v>
      </c>
      <c r="L808" s="65">
        <f>SUMIFS(Ago!$I$5:$I$619,Ago!$S$5:$S$619,"Despesa",Ago!$F$5:$F$619,CPagar!$D808,Ago!$J$5:$J$619,"Não Pago")</f>
        <v>0</v>
      </c>
      <c r="M808" s="65">
        <f>SUMIFS(Set!$I$5:$I$619,Set!$S$5:$S$619,"Despesa",Set!$F$5:$F$619,CPagar!$D808,Set!$J$5:$J$619,"Não Pago")</f>
        <v>0</v>
      </c>
      <c r="N808" s="65">
        <f>SUMIFS(Out!$I$5:$I$619,Out!$S$5:$S$619,"Despesa",Out!$F$5:$F$619,CPagar!$D808,Out!$J$5:$J$619,"Não Pago")</f>
        <v>0</v>
      </c>
      <c r="O808" s="65">
        <f>SUMIFS(Nov!$I$5:$I$619,Nov!$S$5:$S$619,"Despesa",Nov!$F$5:$F$619,CPagar!$D808,Nov!$J$5:$J$619,"Não Pago")</f>
        <v>0</v>
      </c>
      <c r="P808" s="65">
        <f>SUMIFS(Dez!$I$5:$I$619,Dez!$S$5:$S$619,"Despesa",Dez!$F$5:$F$619,CPagar!$D808,Dez!$J$5:$J$619,"Não Pago")</f>
        <v>0</v>
      </c>
      <c r="Q808" s="62">
        <f t="shared" si="90"/>
        <v>0</v>
      </c>
    </row>
    <row r="809" spans="3:17" ht="16" thickTop="1" x14ac:dyDescent="0.2"/>
    <row r="810" spans="3:17" x14ac:dyDescent="0.2"/>
    <row r="811" spans="3:17" x14ac:dyDescent="0.2"/>
    <row r="812" spans="3:17" x14ac:dyDescent="0.2"/>
    <row r="813" spans="3:17" x14ac:dyDescent="0.2"/>
    <row r="814" spans="3:17" x14ac:dyDescent="0.2"/>
    <row r="815" spans="3:17" x14ac:dyDescent="0.2"/>
    <row r="816" spans="3:17"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sheetData>
  <sheetProtection sheet="1" objects="1" scenarios="1" selectLockedCells="1"/>
  <mergeCells count="3">
    <mergeCell ref="C6:D6"/>
    <mergeCell ref="C7:D7"/>
    <mergeCell ref="C4:D4"/>
  </mergeCells>
  <pageMargins left="0.51181102362204722" right="0.51181102362204722" top="0.78740157480314965" bottom="0.78740157480314965" header="0.31496062992125984" footer="0.31496062992125984"/>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Z33"/>
  <sheetViews>
    <sheetView showGridLines="0" zoomScale="90" zoomScaleNormal="90" zoomScalePageLayoutView="90" workbookViewId="0">
      <pane xSplit="1" ySplit="6" topLeftCell="B7" activePane="bottomRight" state="frozen"/>
      <selection pane="topRight"/>
      <selection pane="bottomLeft"/>
      <selection pane="bottomRight" activeCell="F4" sqref="F4:H4"/>
    </sheetView>
  </sheetViews>
  <sheetFormatPr baseColWidth="10" defaultColWidth="0" defaultRowHeight="14" customHeight="1" zeroHeight="1" x14ac:dyDescent="0.2"/>
  <cols>
    <col min="1" max="1" width="27.5" style="75" customWidth="1"/>
    <col min="2" max="2" width="3.6640625" customWidth="1"/>
    <col min="3" max="3" width="16.5" customWidth="1"/>
    <col min="4" max="15" width="12.33203125" customWidth="1"/>
    <col min="16" max="16" width="14.5" customWidth="1"/>
    <col min="17" max="23" width="8.6640625" customWidth="1"/>
    <col min="24" max="24" width="8.6640625" style="132" customWidth="1"/>
    <col min="25" max="26" width="8.6640625" customWidth="1"/>
    <col min="27" max="16384" width="8.6640625" hidden="1"/>
  </cols>
  <sheetData>
    <row r="1" spans="1:24" s="21" customFormat="1" ht="34.25" customHeight="1" x14ac:dyDescent="0.3">
      <c r="A1" s="227" t="s">
        <v>1425</v>
      </c>
      <c r="C1" s="250" t="s">
        <v>98</v>
      </c>
      <c r="D1" s="250"/>
      <c r="E1" s="250"/>
      <c r="F1" s="250"/>
      <c r="G1" s="250"/>
      <c r="H1" s="250"/>
      <c r="I1" s="250"/>
      <c r="J1" s="250"/>
      <c r="K1" s="250"/>
      <c r="X1" s="131"/>
    </row>
    <row r="2" spans="1:24" s="21" customFormat="1" ht="37.5" customHeight="1" x14ac:dyDescent="0.2">
      <c r="A2" s="74"/>
      <c r="C2" s="22"/>
      <c r="D2" s="22"/>
      <c r="E2" s="22"/>
      <c r="F2" s="22"/>
      <c r="G2" s="22"/>
      <c r="H2" s="22"/>
      <c r="I2" s="22"/>
      <c r="J2" s="22"/>
      <c r="K2" s="22"/>
      <c r="L2" s="22"/>
      <c r="M2" s="22"/>
      <c r="N2" s="22"/>
      <c r="O2" s="22"/>
      <c r="P2" s="22"/>
      <c r="X2" s="131"/>
    </row>
    <row r="3" spans="1:24" ht="15" customHeight="1" thickBot="1" x14ac:dyDescent="0.25">
      <c r="F3" s="14"/>
    </row>
    <row r="4" spans="1:24" ht="29.25" customHeight="1" thickTop="1" thickBot="1" x14ac:dyDescent="0.25">
      <c r="C4" s="306" t="s">
        <v>1380</v>
      </c>
      <c r="D4" s="307"/>
      <c r="E4" s="307"/>
      <c r="F4" s="308" t="s">
        <v>1405</v>
      </c>
      <c r="G4" s="308"/>
      <c r="H4" s="308"/>
    </row>
    <row r="5" spans="1:24" ht="15" customHeight="1" thickTop="1" thickBot="1" x14ac:dyDescent="0.25">
      <c r="F5" s="14"/>
    </row>
    <row r="6" spans="1:24" ht="25.5" customHeight="1" thickTop="1" thickBot="1" x14ac:dyDescent="0.25">
      <c r="C6" s="98" t="s">
        <v>269</v>
      </c>
      <c r="D6" s="168" t="s">
        <v>59</v>
      </c>
      <c r="E6" s="168" t="s">
        <v>60</v>
      </c>
      <c r="F6" s="168" t="s">
        <v>61</v>
      </c>
      <c r="G6" s="168" t="s">
        <v>62</v>
      </c>
      <c r="H6" s="168" t="s">
        <v>63</v>
      </c>
      <c r="I6" s="168" t="s">
        <v>64</v>
      </c>
      <c r="J6" s="168" t="s">
        <v>65</v>
      </c>
      <c r="K6" s="168" t="s">
        <v>66</v>
      </c>
      <c r="L6" s="168" t="s">
        <v>67</v>
      </c>
      <c r="M6" s="168" t="s">
        <v>68</v>
      </c>
      <c r="N6" s="168" t="s">
        <v>69</v>
      </c>
      <c r="O6" s="168" t="s">
        <v>70</v>
      </c>
      <c r="P6" s="168" t="s">
        <v>71</v>
      </c>
    </row>
    <row r="7" spans="1:24" ht="6" customHeight="1" thickTop="1" thickBot="1" x14ac:dyDescent="0.25">
      <c r="C7" s="11"/>
      <c r="D7" s="12"/>
      <c r="E7" s="11"/>
      <c r="F7" s="11"/>
      <c r="G7" s="11"/>
      <c r="H7" s="11"/>
      <c r="I7" s="12"/>
      <c r="J7" s="12"/>
      <c r="K7" s="12"/>
      <c r="L7" s="12"/>
      <c r="M7" s="12"/>
      <c r="N7" s="12"/>
      <c r="O7" s="12"/>
      <c r="P7" s="12"/>
    </row>
    <row r="8" spans="1:24" ht="36.75" customHeight="1" thickTop="1" thickBot="1" x14ac:dyDescent="0.25">
      <c r="C8" s="167" t="s">
        <v>72</v>
      </c>
      <c r="D8" s="61">
        <f>VLOOKUP(F4,'Bancos e Cartões'!D7:E20,2,FALSE)</f>
        <v>0</v>
      </c>
      <c r="E8" s="61">
        <f>D12</f>
        <v>19650</v>
      </c>
      <c r="F8" s="61">
        <f t="shared" ref="F8:O8" si="0">E12</f>
        <v>38850</v>
      </c>
      <c r="G8" s="61">
        <f t="shared" si="0"/>
        <v>51950</v>
      </c>
      <c r="H8" s="61">
        <f t="shared" si="0"/>
        <v>71600</v>
      </c>
      <c r="I8" s="61">
        <f t="shared" si="0"/>
        <v>36550</v>
      </c>
      <c r="J8" s="61">
        <f t="shared" si="0"/>
        <v>33000</v>
      </c>
      <c r="K8" s="61">
        <f t="shared" si="0"/>
        <v>71850</v>
      </c>
      <c r="L8" s="61">
        <f t="shared" si="0"/>
        <v>71850</v>
      </c>
      <c r="M8" s="61">
        <f t="shared" si="0"/>
        <v>71850</v>
      </c>
      <c r="N8" s="61">
        <f t="shared" si="0"/>
        <v>71850</v>
      </c>
      <c r="O8" s="61">
        <f t="shared" si="0"/>
        <v>71850</v>
      </c>
      <c r="P8" s="61">
        <f>D8</f>
        <v>0</v>
      </c>
      <c r="X8" s="132" t="str">
        <f>'Bancos e Cartões'!D7</f>
        <v>Mastercard</v>
      </c>
    </row>
    <row r="9" spans="1:24" ht="36.75" customHeight="1" thickTop="1" thickBot="1" x14ac:dyDescent="0.25">
      <c r="C9" s="167" t="s">
        <v>73</v>
      </c>
      <c r="D9" s="62">
        <f>SUMIFS(Jan!$I$5:$I$619,Jan!$S$5:$S$619,"Receita",Jan!$J$5:$J$619,"Pago",Jan!$H$5:$H$619,$F$4,Jan!$G$5:$G$619,"À Vista")</f>
        <v>21000</v>
      </c>
      <c r="E9" s="62">
        <f>SUMIFS(Fev!$I$5:$I$619,Fev!$S$5:$S$619,"Receita",Fev!$J$5:$J$619,"Pago",Fev!$H$5:$H$619,$F$4,Fev!$G$5:$G$619,"À Vista")</f>
        <v>21000</v>
      </c>
      <c r="F9" s="62">
        <f>SUMIFS(Mar!$I$5:$I$619,Mar!$S$5:$S$619,"Receita",Mar!$J$5:$J$619,"Pago",Mar!$H$5:$H$619,$F$4,Mar!$G$5:$G$619,"À Vista")</f>
        <v>14000</v>
      </c>
      <c r="G9" s="62">
        <f>SUMIFS(Abr!$I$5:$I$619,Abr!$S$5:$S$619,"Receita",Abr!$J$5:$J$619,"Pago",Abr!$H$5:$H$619,$F$4,Abr!$G$5:$G$619,"À Vista")</f>
        <v>21000</v>
      </c>
      <c r="H9" s="62">
        <f>SUMIFS(Mai!$I$5:$I$619,Mai!$S$5:$S$619,"Receita",Mai!$J$5:$J$619,"Pago",Mai!$H$5:$H$619,$F$4,Mai!$G$5:$G$619,"À Vista")</f>
        <v>14000</v>
      </c>
      <c r="I9" s="62">
        <f>SUMIFS(Jun!$I$5:$I$619,Jun!$S$5:$S$619,"Receita",Jun!$J$5:$J$619,"Pago",Jun!$H$5:$H$619,$F$4,Jun!$G$5:$G$619,"À Vista")</f>
        <v>21000</v>
      </c>
      <c r="J9" s="62">
        <f>SUMIFS(Jul!$I$5:$I$619,Jul!$S$5:$S$619,"Receita",Jul!$J$5:$J$619,"Pago",Jul!$H$5:$H$619,$F$4,Jul!$G$5:$G$619,"À Vista")</f>
        <v>42000</v>
      </c>
      <c r="K9" s="62">
        <f>SUMIFS(Ago!$I$5:$I$619,Ago!$S$5:$S$619,"Receita",Ago!$J$5:$J$619,"Pago",Ago!$H$5:$H$619,$F$4,Ago!$G$5:$G$619,"À Vista")</f>
        <v>0</v>
      </c>
      <c r="L9" s="62">
        <f>SUMIFS(Set!$I$5:$I$619,Set!$S$5:$S$619,"Receita",Set!$J$5:$J$619,"Pago",Set!$H$5:$H$619,$F$4,Set!$G$5:$G$619,"À Vista")</f>
        <v>0</v>
      </c>
      <c r="M9" s="62">
        <f>SUMIFS(Out!$I$5:$I$619,Out!$S$5:$S$619,"Receita",Out!$J$5:$J$619,"Pago",Out!$H$5:$H$619,$F$4,Out!$G$5:$G$619,"À Vista")</f>
        <v>0</v>
      </c>
      <c r="N9" s="62">
        <f>SUMIFS(Nov!$I$5:$I$619,Nov!$S$5:$S$619,"Receita",Nov!$J$5:$J$619,"Pago",Nov!$H$5:$H$619,$F$4,Nov!$G$5:$G$619,"À Vista")</f>
        <v>0</v>
      </c>
      <c r="O9" s="62">
        <f>SUMIFS(Dez!$I$5:$I$619,Dez!$S$5:$S$619,"Receita",Dez!$J$5:$J$619,"Pago",Dez!$H$5:$H$619,$F$4,Dez!$G$5:$G$619,"À Vista")</f>
        <v>0</v>
      </c>
      <c r="P9" s="61">
        <f>SUM(D9:O9)</f>
        <v>154000</v>
      </c>
      <c r="X9" s="132" t="str">
        <f>'Bancos e Cartões'!D8</f>
        <v>Itaú</v>
      </c>
    </row>
    <row r="10" spans="1:24" ht="36.75" customHeight="1" thickTop="1" thickBot="1" x14ac:dyDescent="0.25">
      <c r="C10" s="167" t="s">
        <v>74</v>
      </c>
      <c r="D10" s="62">
        <f>SUMIFS(Jan!$I$5:$I$619,Jan!$S$5:$S$619,"Despesa",Jan!$J$5:$J$619,"Pago",Jan!$H$5:$H$619,$F$4,Jan!$G$5:$G$619,"À Vista")</f>
        <v>1350</v>
      </c>
      <c r="E10" s="62">
        <f>SUMIFS(Fev!$I$5:$I$619,Fev!$S$5:$S$619,"Despesa",Fev!$J$5:$J$619,"Pago",Fev!$H$5:$H$619,$F$4,Fev!$G$5:$G$619,"À Vista")</f>
        <v>1800</v>
      </c>
      <c r="F10" s="62">
        <f>SUMIFS(Mar!$I$5:$I$619,Mar!$S$5:$S$619,"Despesa",Mar!$J$5:$J$619,"Pago",Mar!$H$5:$H$619,$F$4,Mar!$G$5:$G$619,"À Vista")</f>
        <v>900</v>
      </c>
      <c r="G10" s="62">
        <f>SUMIFS(Abr!$I$5:$I$619,Abr!$S$5:$S$619,"Despesa",Abr!$J$5:$J$619,"Pago",Abr!$H$5:$H$619,$F$4,Abr!$G$5:$G$619,"À Vista")</f>
        <v>1350</v>
      </c>
      <c r="H10" s="62">
        <f>SUMIFS(Mai!$I$5:$I$619,Mai!$S$5:$S$619,"Despesa",Mai!$J$5:$J$619,"Pago",Mai!$H$5:$H$619,$F$4,Mai!$G$5:$G$619,"À Vista")</f>
        <v>49050</v>
      </c>
      <c r="I10" s="62">
        <f>SUMIFS(Jun!$I$5:$I$619,Jun!$S$5:$S$619,"Despesa",Jun!$J$5:$J$619,"Pago",Jun!$H$5:$H$619,$F$4,Jun!$G$5:$G$619,"À Vista")</f>
        <v>24550</v>
      </c>
      <c r="J10" s="62">
        <f>SUMIFS(Jul!$I$5:$I$619,Jul!$S$5:$S$619,"Despesa",Jul!$J$5:$J$619,"Pago",Jul!$H$5:$H$619,$F$4,Jul!$G$5:$G$619,"À Vista")</f>
        <v>3150</v>
      </c>
      <c r="K10" s="62">
        <f>SUMIFS(Ago!$I$5:$I$619,Ago!$S$5:$S$619,"Despesa",Ago!$J$5:$J$619,"Pago",Ago!$H$5:$H$619,$F$4,Ago!$G$5:$G$619,"À Vista")</f>
        <v>0</v>
      </c>
      <c r="L10" s="62">
        <f>SUMIFS(Set!$I$5:$I$619,Set!$S$5:$S$619,"Despesa",Set!$J$5:$J$619,"Pago",Set!$H$5:$H$619,$F$4,Set!$G$5:$G$619,"À Vista")</f>
        <v>0</v>
      </c>
      <c r="M10" s="62">
        <f>SUMIFS(Out!$I$5:$I$619,Out!$S$5:$S$619,"Despesa",Out!$J$5:$J$619,"Pago",Out!$H$5:$H$619,$F$4,Out!$G$5:$G$619,"À Vista")</f>
        <v>0</v>
      </c>
      <c r="N10" s="62">
        <f>SUMIFS(Nov!$I$5:$I$619,Nov!$S$5:$S$619,"Despesa",Nov!$J$5:$J$619,"Pago",Nov!$H$5:$H$619,$F$4,Nov!$G$5:$G$619,"À Vista")</f>
        <v>0</v>
      </c>
      <c r="O10" s="62">
        <f>SUMIFS(Dez!$I$5:$I$619,Dez!$S$5:$S$619,"Despesa",Dez!$J$5:$J$619,"Pago",Dez!$H$5:$H$619,$F$4,Dez!$G$5:$G$619,"À Vista")</f>
        <v>0</v>
      </c>
      <c r="P10" s="61">
        <f>SUM(D10:O10)</f>
        <v>82150</v>
      </c>
      <c r="X10" s="132" t="str">
        <f>'Bancos e Cartões'!D9</f>
        <v>Caixinha</v>
      </c>
    </row>
    <row r="11" spans="1:24" ht="36.75" customHeight="1" thickTop="1" thickBot="1" x14ac:dyDescent="0.25">
      <c r="C11" s="167" t="s">
        <v>75</v>
      </c>
      <c r="D11" s="61">
        <f t="shared" ref="D11:P11" si="1">D9-D10</f>
        <v>19650</v>
      </c>
      <c r="E11" s="61">
        <f t="shared" si="1"/>
        <v>19200</v>
      </c>
      <c r="F11" s="61">
        <f t="shared" si="1"/>
        <v>13100</v>
      </c>
      <c r="G11" s="61">
        <f t="shared" si="1"/>
        <v>19650</v>
      </c>
      <c r="H11" s="61">
        <f t="shared" si="1"/>
        <v>-35050</v>
      </c>
      <c r="I11" s="61">
        <f t="shared" si="1"/>
        <v>-3550</v>
      </c>
      <c r="J11" s="61">
        <f t="shared" si="1"/>
        <v>38850</v>
      </c>
      <c r="K11" s="61">
        <f t="shared" si="1"/>
        <v>0</v>
      </c>
      <c r="L11" s="61">
        <f t="shared" si="1"/>
        <v>0</v>
      </c>
      <c r="M11" s="61">
        <f t="shared" si="1"/>
        <v>0</v>
      </c>
      <c r="N11" s="61">
        <f t="shared" si="1"/>
        <v>0</v>
      </c>
      <c r="O11" s="61">
        <f t="shared" si="1"/>
        <v>0</v>
      </c>
      <c r="P11" s="61">
        <f t="shared" si="1"/>
        <v>71850</v>
      </c>
      <c r="X11" s="132" t="str">
        <f>'Bancos e Cartões'!D10</f>
        <v>-</v>
      </c>
    </row>
    <row r="12" spans="1:24" ht="36.75" customHeight="1" thickTop="1" thickBot="1" x14ac:dyDescent="0.25">
      <c r="C12" s="167" t="s">
        <v>57</v>
      </c>
      <c r="D12" s="61">
        <f>D11+D8</f>
        <v>19650</v>
      </c>
      <c r="E12" s="61">
        <f t="shared" ref="E12:N12" si="2">E11+E8</f>
        <v>38850</v>
      </c>
      <c r="F12" s="61">
        <f t="shared" si="2"/>
        <v>51950</v>
      </c>
      <c r="G12" s="61">
        <f t="shared" si="2"/>
        <v>71600</v>
      </c>
      <c r="H12" s="61">
        <f t="shared" si="2"/>
        <v>36550</v>
      </c>
      <c r="I12" s="61">
        <f t="shared" si="2"/>
        <v>33000</v>
      </c>
      <c r="J12" s="61">
        <f t="shared" si="2"/>
        <v>71850</v>
      </c>
      <c r="K12" s="61">
        <f t="shared" si="2"/>
        <v>71850</v>
      </c>
      <c r="L12" s="61">
        <f t="shared" si="2"/>
        <v>71850</v>
      </c>
      <c r="M12" s="61">
        <f t="shared" si="2"/>
        <v>71850</v>
      </c>
      <c r="N12" s="61">
        <f t="shared" si="2"/>
        <v>71850</v>
      </c>
      <c r="O12" s="61">
        <f>O11+O8</f>
        <v>71850</v>
      </c>
      <c r="P12" s="61">
        <f>O12</f>
        <v>71850</v>
      </c>
      <c r="X12" s="132" t="str">
        <f>'Bancos e Cartões'!D11</f>
        <v>-</v>
      </c>
    </row>
    <row r="13" spans="1:24" ht="36.75" customHeight="1" thickTop="1" thickBot="1" x14ac:dyDescent="0.25">
      <c r="C13" s="167" t="s">
        <v>76</v>
      </c>
      <c r="D13" s="66">
        <f>IF(ISERR(D11/D9),0,D11/D9)</f>
        <v>0.93571428571428572</v>
      </c>
      <c r="E13" s="66">
        <f>IF(ISERR(E11/E9),0,E11/E9)</f>
        <v>0.91428571428571426</v>
      </c>
      <c r="F13" s="66">
        <f t="shared" ref="F13:P13" si="3">IF(ISERR(F11/F9),0,F11/F9)</f>
        <v>0.93571428571428572</v>
      </c>
      <c r="G13" s="66">
        <f t="shared" si="3"/>
        <v>0.93571428571428572</v>
      </c>
      <c r="H13" s="66">
        <f t="shared" si="3"/>
        <v>-2.5035714285714286</v>
      </c>
      <c r="I13" s="66">
        <f t="shared" si="3"/>
        <v>-0.16904761904761906</v>
      </c>
      <c r="J13" s="66">
        <f t="shared" si="3"/>
        <v>0.92500000000000004</v>
      </c>
      <c r="K13" s="66">
        <f t="shared" si="3"/>
        <v>0</v>
      </c>
      <c r="L13" s="66">
        <f t="shared" si="3"/>
        <v>0</v>
      </c>
      <c r="M13" s="66">
        <f t="shared" si="3"/>
        <v>0</v>
      </c>
      <c r="N13" s="66">
        <f t="shared" si="3"/>
        <v>0</v>
      </c>
      <c r="O13" s="66">
        <f t="shared" si="3"/>
        <v>0</v>
      </c>
      <c r="P13" s="66">
        <f t="shared" si="3"/>
        <v>0.46655844155844156</v>
      </c>
      <c r="X13" s="132" t="str">
        <f>'Bancos e Cartões'!D12</f>
        <v>-</v>
      </c>
    </row>
    <row r="14" spans="1:24" s="1" customFormat="1" ht="9" customHeight="1" thickTop="1" x14ac:dyDescent="0.2">
      <c r="A14" s="77"/>
      <c r="B14"/>
      <c r="C14" s="11"/>
      <c r="E14" s="13"/>
      <c r="F14" s="13"/>
      <c r="G14" s="13"/>
      <c r="H14" s="13"/>
      <c r="X14" s="132" t="str">
        <f>'Bancos e Cartões'!D13</f>
        <v>-</v>
      </c>
    </row>
    <row r="15" spans="1:24" s="1" customFormat="1" ht="36" customHeight="1" x14ac:dyDescent="0.25">
      <c r="A15" s="77"/>
      <c r="B15"/>
      <c r="C15" s="40" t="s">
        <v>77</v>
      </c>
      <c r="E15" s="13"/>
      <c r="F15" s="13"/>
      <c r="G15" s="13"/>
      <c r="H15" s="13"/>
      <c r="X15" s="132" t="str">
        <f>'Bancos e Cartões'!D14</f>
        <v>-</v>
      </c>
    </row>
    <row r="16" spans="1:24" ht="39.75" customHeight="1" thickBot="1" x14ac:dyDescent="0.25">
      <c r="C16" s="242" t="s">
        <v>1383</v>
      </c>
      <c r="D16" s="249"/>
      <c r="E16" s="249"/>
      <c r="F16" s="249"/>
      <c r="G16" s="249"/>
      <c r="H16" s="249"/>
      <c r="I16" s="249"/>
      <c r="J16" s="249"/>
      <c r="K16" s="249"/>
      <c r="L16" s="249"/>
      <c r="M16" s="249"/>
      <c r="X16" s="132" t="str">
        <f>'Bancos e Cartões'!D15</f>
        <v>-</v>
      </c>
    </row>
    <row r="17" spans="3:24" ht="33" customHeight="1" thickTop="1" thickBot="1" x14ac:dyDescent="0.25">
      <c r="C17" s="169" t="s">
        <v>78</v>
      </c>
      <c r="D17" s="62">
        <f>SUMIFS(Jan!$I$5:$I$619,Jan!$S$5:$S$619,"Receita",Jan!$J$5:$J$619,"Não Pago",Jan!$H$5:$H$619,$F$4)</f>
        <v>0</v>
      </c>
      <c r="E17" s="62">
        <f>SUMIFS(Fev!$I$5:$I$619,Fev!$S$5:$S$619,"Receita",Fev!$J$5:$J$619,"Não Pago",Fev!$H$5:$H$619,$F$4)</f>
        <v>0</v>
      </c>
      <c r="F17" s="62">
        <f>SUMIFS(Mar!$I$5:$I$619,Mar!$S$5:$S$619,"Receita",Mar!$J$5:$J$619,"Não Pago",Mar!$H$5:$H$619,$F$4)</f>
        <v>0</v>
      </c>
      <c r="G17" s="62">
        <f>SUMIFS(Abr!$I$5:$I$619,Abr!$S$5:$S$619,"Receita",Abr!$J$5:$J$619,"Não Pago",Abr!$H$5:$H$619,$F$4)</f>
        <v>0</v>
      </c>
      <c r="H17" s="62">
        <f>SUMIFS(Mai!$I$5:$I$619,Mai!$S$5:$S$619,"Receita",Mai!$J$5:$J$619,"Não Pago",Mai!$H$5:$H$619,$F$4)</f>
        <v>0</v>
      </c>
      <c r="I17" s="62">
        <f>SUMIFS(Jun!$I$5:$I$619,Jun!$S$5:$S$619,"Receita",Jun!$J$5:$J$619,"Não Pago",Jun!$H$5:$H$619,$F$4)</f>
        <v>0</v>
      </c>
      <c r="J17" s="62">
        <f>SUMIFS(Jul!$I$5:$I$619,Jul!$S$5:$S$619,"Receita",Jul!$J$5:$J$619,"Não Pago",Jul!$H$5:$H$619,$F$4)</f>
        <v>0</v>
      </c>
      <c r="K17" s="62">
        <f>SUMIFS(Ago!$I$5:$I$619,Ago!$S$5:$S$619,"Receita",Ago!$J$5:$J$619,"Não Pago",Ago!$H$5:$H$619,$F$4)</f>
        <v>0</v>
      </c>
      <c r="L17" s="62">
        <f>SUMIFS(Set!$I$5:$I$619,Set!$S$5:$S$619,"Receita",Set!$J$5:$J$619,"Não Pago",Set!$H$5:$H$619,$F$4)</f>
        <v>0</v>
      </c>
      <c r="M17" s="62">
        <f>SUMIFS(Out!$I$5:$I$619,Out!$S$5:$S$619,"Receita",Out!$J$5:$J$619,"Não Pago",Out!$H$5:$H$619,$F$4)</f>
        <v>0</v>
      </c>
      <c r="N17" s="62">
        <f>SUMIFS(Nov!$I$5:$I$619,Nov!$S$5:$S$619,"Receita",Nov!$J$5:$J$619,"Não Pago",Nov!$H$5:$H$619,$F$4)</f>
        <v>0</v>
      </c>
      <c r="O17" s="62">
        <f>SUMIFS(Dez!$I$5:$I$619,Dez!$S$5:$S$619,"Receita",Dez!$J$5:$J$619,"Não Pago",Dez!$H$5:$H$619,$F$4)</f>
        <v>0</v>
      </c>
      <c r="P17" s="62">
        <f>SUM(D17:O17)</f>
        <v>0</v>
      </c>
      <c r="X17" s="132" t="str">
        <f>'Bancos e Cartões'!D16</f>
        <v>-</v>
      </c>
    </row>
    <row r="18" spans="3:24" ht="33" customHeight="1" thickTop="1" thickBot="1" x14ac:dyDescent="0.25">
      <c r="C18" s="39" t="s">
        <v>79</v>
      </c>
      <c r="D18" s="62">
        <f>SUMIFS(Jan!$I$5:$I$619,Jan!$S$5:$S$619,"Despesa",Jan!$J$5:$J$619,"Não Pago",Jan!$H$5:$H$619,$F$4,Jan!$G$5:$G$619,"À Vista")</f>
        <v>0</v>
      </c>
      <c r="E18" s="62">
        <f>SUMIFS(Fev!$I$5:$I$619,Fev!$S$5:$S$619,"Despesa",Fev!$J$5:$J$619,"Não Pago",Fev!$H$5:$H$619,$F$4,Fev!$G$5:$G$619,"À Vista")</f>
        <v>0</v>
      </c>
      <c r="F18" s="62">
        <f>SUMIFS(Mar!$I$5:$I$619,Mar!$S$5:$S$619,"Despesa",Mar!$J$5:$J$619,"Não Pago",Mar!$H$5:$H$619,$F$4,Mar!$G$5:$G$619,"À Vista")</f>
        <v>0</v>
      </c>
      <c r="G18" s="62">
        <f>SUMIFS(Abr!$I$5:$I$619,Abr!$S$5:$S$619,"Despesa",Abr!$J$5:$J$619,"Não Pago",Abr!$H$5:$H$619,$F$4,Abr!$G$5:$G$619,"À Vista")</f>
        <v>0</v>
      </c>
      <c r="H18" s="62">
        <f>SUMIFS(Mai!$I$5:$I$619,Mai!$S$5:$S$619,"Despesa",Mai!$J$5:$J$619,"Não Pago",Mai!$H$5:$H$619,$F$4,Mai!$G$5:$G$619,"À Vista")</f>
        <v>0</v>
      </c>
      <c r="I18" s="62">
        <f>SUMIFS(Jun!$I$5:$I$619,Jun!$S$5:$S$619,"Despesa",Jun!$J$5:$J$619,"Não Pago",Jun!$H$5:$H$619,$F$4,Jun!$G$5:$G$619,"À Vista")</f>
        <v>0</v>
      </c>
      <c r="J18" s="62">
        <f>SUMIFS(Jul!$I$5:$I$619,Jul!$S$5:$S$619,"Despesa",Jul!$J$5:$J$619,"Não Pago",Jul!$H$5:$H$619,$F$4,Jul!$G$5:$G$619,"À Vista")</f>
        <v>0</v>
      </c>
      <c r="K18" s="62">
        <f>SUMIFS(Ago!$I$5:$I$619,Ago!$S$5:$S$619,"Despesa",Ago!$J$5:$J$619,"Não Pago",Ago!$H$5:$H$619,$F$4,Ago!$G$5:$G$619,"À Vista")</f>
        <v>0</v>
      </c>
      <c r="L18" s="62">
        <f>SUMIFS(Set!$I$5:$I$619,Set!$S$5:$S$619,"Despesa",Set!$J$5:$J$619,"Não Pago",Set!$H$5:$H$619,$F$4,Set!$G$5:$G$619,"À Vista")</f>
        <v>0</v>
      </c>
      <c r="M18" s="62">
        <f>SUMIFS(Out!$I$5:$I$619,Out!$S$5:$S$619,"Despesa",Out!$J$5:$J$619,"Não Pago",Out!$H$5:$H$619,$F$4,Out!$G$5:$G$619,"À Vista")</f>
        <v>0</v>
      </c>
      <c r="N18" s="62">
        <f>SUMIFS(Nov!$I$5:$I$619,Nov!$S$5:$S$619,"Despesa",Nov!$J$5:$J$619,"Não Pago",Nov!$H$5:$H$619,$F$4,Nov!$G$5:$G$619,"À Vista")</f>
        <v>0</v>
      </c>
      <c r="O18" s="62">
        <f>SUMIFS(Dez!$I$5:$I$619,Dez!$S$5:$S$619,"Despesa",Dez!$J$5:$J$619,"Não Pago",Dez!$H$5:$H$619,$F$4,Dez!$G$5:$G$619,"À Vista")</f>
        <v>0</v>
      </c>
      <c r="P18" s="62">
        <f>SUM(D18:O18)</f>
        <v>0</v>
      </c>
      <c r="X18" s="132" t="str">
        <f>'Bancos e Cartões'!D17</f>
        <v>-</v>
      </c>
    </row>
    <row r="19" spans="3:24" ht="33" customHeight="1" thickTop="1" thickBot="1" x14ac:dyDescent="0.25">
      <c r="C19" s="90" t="s">
        <v>1382</v>
      </c>
      <c r="D19" s="67" t="str">
        <f>IF((D18-D17)&lt;=0,"-",D18-D17)</f>
        <v>-</v>
      </c>
      <c r="E19" s="67" t="str">
        <f t="shared" ref="E19:P19" si="4">IF((E18-E17)&lt;=0,"-",E18-E17)</f>
        <v>-</v>
      </c>
      <c r="F19" s="67" t="str">
        <f t="shared" si="4"/>
        <v>-</v>
      </c>
      <c r="G19" s="67" t="str">
        <f t="shared" si="4"/>
        <v>-</v>
      </c>
      <c r="H19" s="67" t="str">
        <f t="shared" si="4"/>
        <v>-</v>
      </c>
      <c r="I19" s="67" t="str">
        <f t="shared" si="4"/>
        <v>-</v>
      </c>
      <c r="J19" s="67" t="str">
        <f t="shared" si="4"/>
        <v>-</v>
      </c>
      <c r="K19" s="67" t="str">
        <f t="shared" si="4"/>
        <v>-</v>
      </c>
      <c r="L19" s="67" t="str">
        <f t="shared" si="4"/>
        <v>-</v>
      </c>
      <c r="M19" s="67" t="str">
        <f t="shared" si="4"/>
        <v>-</v>
      </c>
      <c r="N19" s="67" t="str">
        <f t="shared" si="4"/>
        <v>-</v>
      </c>
      <c r="O19" s="67" t="str">
        <f t="shared" si="4"/>
        <v>-</v>
      </c>
      <c r="P19" s="67" t="str">
        <f t="shared" si="4"/>
        <v>-</v>
      </c>
      <c r="X19" s="132" t="str">
        <f>'Bancos e Cartões'!D18</f>
        <v>-</v>
      </c>
    </row>
    <row r="20" spans="3:24" ht="23.25" customHeight="1" thickTop="1" x14ac:dyDescent="0.2">
      <c r="C20" s="11"/>
      <c r="X20" s="132" t="str">
        <f>'Bancos e Cartões'!D19</f>
        <v>-</v>
      </c>
    </row>
    <row r="21" spans="3:24" ht="23.25" customHeight="1" x14ac:dyDescent="0.2">
      <c r="C21" s="11"/>
      <c r="X21" s="132" t="str">
        <f>'Bancos e Cartões'!D20</f>
        <v>-</v>
      </c>
    </row>
    <row r="22" spans="3:24" ht="23.25" customHeight="1" x14ac:dyDescent="0.2">
      <c r="C22" s="11"/>
    </row>
    <row r="23" spans="3:24" ht="23.25" customHeight="1" x14ac:dyDescent="0.2">
      <c r="C23" s="11"/>
    </row>
    <row r="24" spans="3:24" ht="23.25" customHeight="1" x14ac:dyDescent="0.2">
      <c r="C24" s="11"/>
    </row>
    <row r="25" spans="3:24" ht="23.25" customHeight="1" x14ac:dyDescent="0.2">
      <c r="C25" s="11"/>
    </row>
    <row r="26" spans="3:24" ht="23.25" customHeight="1" x14ac:dyDescent="0.2">
      <c r="C26" s="11"/>
    </row>
    <row r="27" spans="3:24" ht="23.25" customHeight="1" x14ac:dyDescent="0.2">
      <c r="C27" s="11"/>
    </row>
    <row r="28" spans="3:24" ht="23.25" customHeight="1" x14ac:dyDescent="0.2">
      <c r="C28" s="11"/>
    </row>
    <row r="29" spans="3:24" ht="23.25" customHeight="1" x14ac:dyDescent="0.2">
      <c r="C29" s="11"/>
    </row>
    <row r="30" spans="3:24" ht="23.25" customHeight="1" x14ac:dyDescent="0.2">
      <c r="C30" s="11"/>
    </row>
    <row r="31" spans="3:24" ht="23.25" customHeight="1" x14ac:dyDescent="0.2">
      <c r="C31" s="11"/>
    </row>
    <row r="32" spans="3:24" ht="23.25" customHeight="1" x14ac:dyDescent="0.2">
      <c r="C32" s="11"/>
    </row>
    <row r="33" spans="3:3" ht="23.25" hidden="1" customHeight="1" x14ac:dyDescent="0.2">
      <c r="C33" s="11"/>
    </row>
  </sheetData>
  <sheetProtection sheet="1" objects="1" scenarios="1" selectLockedCells="1"/>
  <mergeCells count="4">
    <mergeCell ref="C1:K1"/>
    <mergeCell ref="C16:M16"/>
    <mergeCell ref="C4:E4"/>
    <mergeCell ref="F4:H4"/>
  </mergeCells>
  <conditionalFormatting sqref="D12:O12">
    <cfRule type="cellIs" dxfId="1069" priority="7" operator="lessThan">
      <formula>0</formula>
    </cfRule>
    <cfRule type="cellIs" dxfId="1068" priority="8" operator="greaterThan">
      <formula>0</formula>
    </cfRule>
  </conditionalFormatting>
  <conditionalFormatting sqref="D11:P11">
    <cfRule type="cellIs" dxfId="1067" priority="5" operator="lessThan">
      <formula>0</formula>
    </cfRule>
    <cfRule type="cellIs" dxfId="1066" priority="6" operator="greaterThan">
      <formula>0</formula>
    </cfRule>
  </conditionalFormatting>
  <conditionalFormatting sqref="D19:P19">
    <cfRule type="cellIs" dxfId="1065" priority="4" operator="greaterThan">
      <formula>0</formula>
    </cfRule>
  </conditionalFormatting>
  <conditionalFormatting sqref="P12">
    <cfRule type="cellIs" dxfId="1064" priority="1" operator="greaterThan">
      <formula>0</formula>
    </cfRule>
    <cfRule type="cellIs" dxfId="1063" priority="2" operator="lessThan">
      <formula>0</formula>
    </cfRule>
  </conditionalFormatting>
  <dataValidations count="1">
    <dataValidation type="list" allowBlank="1" showInputMessage="1" showErrorMessage="1" sqref="F4:H4">
      <formula1>$X$8:$X$21</formula1>
    </dataValidation>
  </dataValidations>
  <pageMargins left="0.511811024" right="0.511811024" top="0.78740157499999996" bottom="0.78740157499999996" header="0.31496062000000002" footer="0.31496062000000002"/>
  <drawing r:id="rId1"/>
  <legacyDrawing r:id="rId2"/>
  <extLst>
    <ext xmlns:x14="http://schemas.microsoft.com/office/spreadsheetml/2009/9/main" uri="{78C0D931-6437-407d-A8EE-F0AAD7539E65}">
      <x14:conditionalFormattings>
        <x14:conditionalFormatting xmlns:xm="http://schemas.microsoft.com/office/excel/2006/main">
          <x14:cfRule type="containsText" priority="3" operator="containsText" id="{F1145840-AD95-CE43-A43D-0614BAD89E45}">
            <xm:f>NOT(ISERROR(SEARCH("-",D19)))</xm:f>
            <xm:f>"-"</xm:f>
            <x14:dxf>
              <font>
                <color theme="1" tint="0.24994659260841701"/>
              </font>
              <fill>
                <patternFill>
                  <bgColor rgb="FFECF0F1"/>
                </patternFill>
              </fill>
            </x14:dxf>
          </x14:cfRule>
          <xm:sqref>D19:P19</xm:sqref>
        </x14:conditionalFormatting>
      </x14:conditionalFormatting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9"/>
  <sheetViews>
    <sheetView showGridLines="0" zoomScale="80" zoomScaleNormal="80" zoomScalePageLayoutView="80" workbookViewId="0"/>
  </sheetViews>
  <sheetFormatPr baseColWidth="10" defaultColWidth="0" defaultRowHeight="15" zeroHeight="1" x14ac:dyDescent="0.2"/>
  <cols>
    <col min="1" max="1" width="27.5" style="156" customWidth="1"/>
    <col min="2" max="2" width="3.6640625" style="132" customWidth="1"/>
    <col min="3" max="3" width="23.1640625" style="132" customWidth="1"/>
    <col min="4" max="4" width="2.5" style="132" customWidth="1"/>
    <col min="5" max="5" width="9.33203125" style="132" customWidth="1"/>
    <col min="6" max="6" width="17.6640625" style="132" customWidth="1"/>
    <col min="7" max="7" width="22" style="132" customWidth="1"/>
    <col min="8" max="8" width="12.6640625" style="132" customWidth="1"/>
    <col min="9" max="10" width="16.5" style="132" customWidth="1"/>
    <col min="11" max="11" width="15.33203125" style="132" customWidth="1"/>
    <col min="12" max="26" width="8.6640625" style="132" customWidth="1"/>
    <col min="27" max="16384" width="8.6640625" style="132" hidden="1"/>
  </cols>
  <sheetData>
    <row r="1" spans="1:16" s="131" customFormat="1" ht="34.25" customHeight="1" x14ac:dyDescent="0.3">
      <c r="A1" s="227" t="s">
        <v>1425</v>
      </c>
      <c r="B1" s="21"/>
      <c r="C1" s="250" t="s">
        <v>209</v>
      </c>
      <c r="D1" s="250"/>
      <c r="E1" s="250"/>
      <c r="F1" s="250"/>
      <c r="G1" s="250"/>
      <c r="H1" s="250"/>
      <c r="I1" s="250"/>
      <c r="J1" s="250"/>
      <c r="K1" s="250"/>
      <c r="L1" s="21"/>
      <c r="M1" s="21"/>
      <c r="N1" s="21"/>
      <c r="O1" s="21"/>
    </row>
    <row r="2" spans="1:16" s="131" customFormat="1" ht="37.5" customHeight="1" x14ac:dyDescent="0.2">
      <c r="A2" s="74"/>
      <c r="B2" s="21"/>
      <c r="C2" s="22"/>
      <c r="D2" s="22"/>
      <c r="E2" s="22"/>
      <c r="F2" s="22"/>
      <c r="G2" s="22"/>
      <c r="H2" s="22"/>
      <c r="I2" s="22"/>
      <c r="J2" s="22"/>
      <c r="K2" s="22"/>
      <c r="L2" s="22"/>
      <c r="M2" s="22"/>
      <c r="N2" s="22"/>
      <c r="O2" s="22"/>
      <c r="P2" s="211"/>
    </row>
    <row r="3" spans="1:16" ht="15" customHeight="1" x14ac:dyDescent="0.2">
      <c r="A3" s="75"/>
      <c r="B3"/>
      <c r="C3"/>
      <c r="D3" s="6"/>
      <c r="E3"/>
      <c r="F3"/>
      <c r="G3"/>
      <c r="H3"/>
      <c r="I3"/>
      <c r="J3"/>
      <c r="K3"/>
      <c r="L3"/>
      <c r="M3"/>
      <c r="N3"/>
      <c r="O3"/>
    </row>
    <row r="4" spans="1:16" ht="24.75" customHeight="1" x14ac:dyDescent="0.2">
      <c r="A4" s="75"/>
      <c r="B4"/>
      <c r="C4" s="309" t="s">
        <v>83</v>
      </c>
      <c r="D4" s="309"/>
      <c r="E4" s="309"/>
      <c r="F4" s="309"/>
      <c r="G4"/>
      <c r="H4"/>
      <c r="I4"/>
      <c r="J4"/>
      <c r="K4"/>
      <c r="L4"/>
      <c r="M4"/>
      <c r="N4"/>
      <c r="O4"/>
    </row>
    <row r="5" spans="1:16" x14ac:dyDescent="0.2">
      <c r="A5" s="75"/>
      <c r="B5"/>
      <c r="C5"/>
      <c r="D5"/>
      <c r="E5"/>
      <c r="F5"/>
      <c r="G5"/>
      <c r="H5"/>
      <c r="I5"/>
      <c r="J5"/>
      <c r="K5"/>
      <c r="L5"/>
      <c r="M5"/>
      <c r="N5"/>
      <c r="O5"/>
    </row>
    <row r="6" spans="1:16" x14ac:dyDescent="0.2">
      <c r="A6" s="75"/>
      <c r="B6"/>
      <c r="C6"/>
      <c r="D6"/>
      <c r="E6"/>
      <c r="F6"/>
      <c r="G6"/>
      <c r="H6"/>
      <c r="I6"/>
      <c r="J6"/>
      <c r="K6"/>
      <c r="L6"/>
      <c r="M6"/>
      <c r="N6"/>
      <c r="O6"/>
    </row>
    <row r="7" spans="1:16" x14ac:dyDescent="0.2">
      <c r="A7" s="75"/>
      <c r="B7"/>
      <c r="C7"/>
      <c r="D7"/>
      <c r="E7"/>
      <c r="F7"/>
      <c r="G7"/>
      <c r="H7"/>
      <c r="I7"/>
      <c r="J7"/>
      <c r="K7"/>
      <c r="L7"/>
      <c r="M7"/>
      <c r="N7"/>
      <c r="O7"/>
    </row>
    <row r="8" spans="1:16" x14ac:dyDescent="0.2">
      <c r="A8" s="75"/>
      <c r="B8"/>
      <c r="C8"/>
      <c r="D8"/>
      <c r="E8"/>
      <c r="F8"/>
      <c r="G8"/>
      <c r="H8"/>
      <c r="I8"/>
      <c r="J8"/>
      <c r="K8"/>
      <c r="L8"/>
      <c r="M8"/>
      <c r="N8"/>
      <c r="O8"/>
    </row>
    <row r="9" spans="1:16" x14ac:dyDescent="0.2">
      <c r="A9" s="75"/>
      <c r="B9"/>
      <c r="C9"/>
      <c r="D9"/>
      <c r="E9"/>
      <c r="F9"/>
      <c r="G9"/>
      <c r="H9"/>
      <c r="I9"/>
      <c r="J9"/>
      <c r="K9"/>
      <c r="L9"/>
      <c r="M9"/>
      <c r="N9"/>
      <c r="O9"/>
    </row>
    <row r="10" spans="1:16" x14ac:dyDescent="0.2">
      <c r="A10" s="75"/>
      <c r="B10"/>
      <c r="C10"/>
      <c r="D10"/>
      <c r="E10"/>
      <c r="F10"/>
      <c r="G10"/>
      <c r="H10"/>
      <c r="I10"/>
      <c r="J10"/>
      <c r="K10"/>
      <c r="L10"/>
      <c r="M10"/>
      <c r="N10"/>
      <c r="O10"/>
    </row>
    <row r="11" spans="1:16" x14ac:dyDescent="0.2">
      <c r="A11" s="75"/>
      <c r="B11"/>
      <c r="C11"/>
      <c r="D11"/>
      <c r="E11"/>
      <c r="F11"/>
      <c r="G11"/>
      <c r="H11"/>
      <c r="I11"/>
      <c r="J11"/>
      <c r="K11"/>
      <c r="L11"/>
      <c r="M11"/>
      <c r="N11"/>
      <c r="O11"/>
    </row>
    <row r="12" spans="1:16" x14ac:dyDescent="0.2">
      <c r="A12" s="75"/>
      <c r="B12"/>
      <c r="C12"/>
      <c r="D12"/>
      <c r="E12"/>
      <c r="F12"/>
      <c r="G12"/>
      <c r="H12"/>
      <c r="I12"/>
      <c r="J12"/>
      <c r="K12"/>
      <c r="L12"/>
      <c r="M12"/>
      <c r="N12"/>
      <c r="O12"/>
    </row>
    <row r="13" spans="1:16" x14ac:dyDescent="0.2">
      <c r="A13" s="75"/>
      <c r="B13"/>
      <c r="C13"/>
      <c r="D13"/>
      <c r="E13"/>
      <c r="F13"/>
      <c r="G13"/>
      <c r="H13"/>
      <c r="I13"/>
      <c r="J13"/>
      <c r="K13"/>
      <c r="L13"/>
      <c r="M13"/>
      <c r="N13"/>
      <c r="O13"/>
    </row>
    <row r="14" spans="1:16" x14ac:dyDescent="0.2">
      <c r="A14" s="75"/>
      <c r="B14"/>
      <c r="C14"/>
      <c r="D14"/>
      <c r="E14"/>
      <c r="F14"/>
      <c r="G14"/>
      <c r="H14"/>
      <c r="I14"/>
      <c r="J14"/>
      <c r="K14"/>
      <c r="L14"/>
      <c r="M14"/>
      <c r="N14"/>
      <c r="O14"/>
    </row>
    <row r="15" spans="1:16" x14ac:dyDescent="0.2">
      <c r="A15" s="75"/>
      <c r="B15"/>
      <c r="C15"/>
      <c r="D15"/>
      <c r="E15"/>
      <c r="F15"/>
      <c r="G15"/>
      <c r="H15"/>
      <c r="I15"/>
      <c r="J15"/>
      <c r="K15"/>
      <c r="L15"/>
      <c r="M15"/>
      <c r="N15"/>
      <c r="O15"/>
    </row>
    <row r="16" spans="1:16" x14ac:dyDescent="0.2">
      <c r="A16" s="75"/>
      <c r="B16"/>
      <c r="C16"/>
      <c r="D16"/>
      <c r="E16"/>
      <c r="F16"/>
      <c r="G16"/>
      <c r="H16"/>
      <c r="I16"/>
      <c r="J16"/>
      <c r="K16"/>
      <c r="L16"/>
      <c r="M16"/>
      <c r="N16"/>
      <c r="O16"/>
    </row>
    <row r="17" spans="1:15" x14ac:dyDescent="0.2">
      <c r="A17" s="75"/>
      <c r="B17"/>
      <c r="C17"/>
      <c r="D17"/>
      <c r="E17"/>
      <c r="F17"/>
      <c r="G17"/>
      <c r="H17"/>
      <c r="I17"/>
      <c r="J17"/>
      <c r="K17"/>
      <c r="L17"/>
      <c r="M17"/>
      <c r="N17"/>
      <c r="O17"/>
    </row>
    <row r="18" spans="1:15" ht="58.5" customHeight="1" x14ac:dyDescent="0.2">
      <c r="A18" s="75"/>
      <c r="B18"/>
      <c r="C18"/>
      <c r="D18"/>
      <c r="E18"/>
      <c r="F18"/>
      <c r="G18"/>
      <c r="H18"/>
      <c r="I18"/>
      <c r="J18"/>
      <c r="K18"/>
      <c r="L18"/>
      <c r="M18"/>
      <c r="N18"/>
      <c r="O18"/>
    </row>
    <row r="19" spans="1:15" ht="21" x14ac:dyDescent="0.2">
      <c r="A19" s="75"/>
      <c r="B19"/>
      <c r="C19" s="32" t="s">
        <v>84</v>
      </c>
      <c r="D19"/>
      <c r="E19"/>
      <c r="F19"/>
      <c r="G19"/>
      <c r="H19" s="15"/>
      <c r="I19" s="32" t="s">
        <v>85</v>
      </c>
      <c r="J19"/>
      <c r="K19"/>
      <c r="L19"/>
      <c r="M19"/>
      <c r="N19"/>
      <c r="O19"/>
    </row>
    <row r="20" spans="1:15" x14ac:dyDescent="0.2">
      <c r="A20" s="75"/>
      <c r="B20"/>
      <c r="C20"/>
      <c r="D20"/>
      <c r="E20"/>
      <c r="F20"/>
      <c r="G20"/>
      <c r="H20"/>
      <c r="I20"/>
      <c r="J20"/>
      <c r="K20"/>
      <c r="L20"/>
      <c r="M20"/>
      <c r="N20"/>
      <c r="O20"/>
    </row>
    <row r="21" spans="1:15" x14ac:dyDescent="0.2">
      <c r="A21" s="75"/>
      <c r="B21"/>
      <c r="C21"/>
      <c r="D21"/>
      <c r="E21"/>
      <c r="F21"/>
      <c r="G21"/>
      <c r="H21"/>
      <c r="I21"/>
      <c r="J21"/>
      <c r="K21"/>
      <c r="L21"/>
      <c r="M21"/>
      <c r="N21"/>
      <c r="O21"/>
    </row>
    <row r="22" spans="1:15" x14ac:dyDescent="0.2">
      <c r="A22" s="75"/>
      <c r="B22"/>
      <c r="C22"/>
      <c r="D22"/>
      <c r="E22"/>
      <c r="F22"/>
      <c r="G22"/>
      <c r="H22"/>
      <c r="I22"/>
      <c r="J22"/>
      <c r="K22"/>
      <c r="L22"/>
      <c r="M22"/>
      <c r="N22"/>
      <c r="O22"/>
    </row>
    <row r="23" spans="1:15" x14ac:dyDescent="0.2">
      <c r="A23" s="75"/>
      <c r="B23"/>
      <c r="C23"/>
      <c r="D23"/>
      <c r="E23"/>
      <c r="F23"/>
      <c r="G23"/>
      <c r="H23"/>
      <c r="I23"/>
      <c r="J23"/>
      <c r="K23"/>
      <c r="L23"/>
      <c r="M23"/>
      <c r="N23"/>
      <c r="O23"/>
    </row>
    <row r="24" spans="1:15" x14ac:dyDescent="0.2">
      <c r="A24" s="75"/>
      <c r="B24"/>
      <c r="C24"/>
      <c r="D24"/>
      <c r="E24"/>
      <c r="F24"/>
      <c r="G24"/>
      <c r="H24"/>
      <c r="I24"/>
      <c r="J24"/>
      <c r="K24"/>
      <c r="L24"/>
      <c r="M24"/>
      <c r="N24"/>
      <c r="O24"/>
    </row>
    <row r="25" spans="1:15" x14ac:dyDescent="0.2">
      <c r="A25" s="75"/>
      <c r="B25"/>
      <c r="C25"/>
      <c r="D25"/>
      <c r="E25"/>
      <c r="F25"/>
      <c r="G25"/>
      <c r="H25"/>
      <c r="I25"/>
      <c r="J25"/>
      <c r="K25"/>
      <c r="L25"/>
      <c r="M25"/>
      <c r="N25"/>
      <c r="O25"/>
    </row>
    <row r="26" spans="1:15" x14ac:dyDescent="0.2">
      <c r="A26" s="75"/>
      <c r="B26"/>
      <c r="C26"/>
      <c r="D26"/>
      <c r="E26"/>
      <c r="F26"/>
      <c r="G26"/>
      <c r="H26"/>
      <c r="I26"/>
      <c r="J26"/>
      <c r="K26"/>
      <c r="L26"/>
      <c r="M26"/>
      <c r="N26"/>
      <c r="O26"/>
    </row>
    <row r="27" spans="1:15" x14ac:dyDescent="0.2">
      <c r="A27" s="75"/>
      <c r="B27"/>
      <c r="C27"/>
      <c r="D27"/>
      <c r="E27"/>
      <c r="F27"/>
      <c r="G27"/>
      <c r="H27"/>
      <c r="I27"/>
      <c r="J27"/>
      <c r="K27"/>
      <c r="L27"/>
      <c r="M27"/>
      <c r="N27"/>
      <c r="O27"/>
    </row>
    <row r="28" spans="1:15" x14ac:dyDescent="0.2">
      <c r="A28" s="75"/>
      <c r="B28"/>
      <c r="C28"/>
      <c r="D28"/>
      <c r="E28"/>
      <c r="F28"/>
      <c r="G28"/>
      <c r="H28"/>
      <c r="I28"/>
      <c r="J28"/>
      <c r="K28"/>
      <c r="L28"/>
      <c r="M28"/>
      <c r="N28"/>
      <c r="O28"/>
    </row>
    <row r="29" spans="1:15" x14ac:dyDescent="0.2">
      <c r="A29" s="75"/>
      <c r="B29"/>
      <c r="C29"/>
      <c r="D29"/>
      <c r="E29"/>
      <c r="F29"/>
      <c r="G29"/>
      <c r="H29"/>
      <c r="I29"/>
      <c r="J29"/>
      <c r="K29"/>
      <c r="L29"/>
      <c r="M29"/>
      <c r="N29"/>
      <c r="O29"/>
    </row>
    <row r="30" spans="1:15" x14ac:dyDescent="0.2">
      <c r="A30" s="75"/>
      <c r="B30"/>
      <c r="C30"/>
      <c r="D30"/>
      <c r="E30"/>
      <c r="F30"/>
      <c r="G30"/>
      <c r="H30"/>
      <c r="I30"/>
      <c r="J30"/>
      <c r="K30"/>
      <c r="L30"/>
      <c r="M30"/>
      <c r="N30"/>
      <c r="O30"/>
    </row>
    <row r="31" spans="1:15" x14ac:dyDescent="0.2">
      <c r="A31" s="75"/>
      <c r="B31"/>
      <c r="C31"/>
      <c r="D31"/>
      <c r="E31"/>
      <c r="F31"/>
      <c r="G31"/>
      <c r="H31"/>
      <c r="I31"/>
      <c r="J31"/>
      <c r="K31"/>
      <c r="L31"/>
      <c r="M31"/>
      <c r="N31"/>
      <c r="O31"/>
    </row>
    <row r="32" spans="1:15" x14ac:dyDescent="0.2">
      <c r="A32" s="75"/>
      <c r="B32"/>
      <c r="C32"/>
      <c r="D32"/>
      <c r="E32"/>
      <c r="F32"/>
      <c r="G32"/>
      <c r="H32"/>
      <c r="I32"/>
      <c r="J32"/>
      <c r="K32"/>
      <c r="L32"/>
      <c r="M32"/>
      <c r="N32"/>
      <c r="O32"/>
    </row>
    <row r="33" spans="1:15" ht="33" customHeight="1" x14ac:dyDescent="0.2">
      <c r="A33" s="75"/>
      <c r="B33"/>
      <c r="C33"/>
      <c r="D33"/>
      <c r="E33"/>
      <c r="F33"/>
      <c r="G33"/>
      <c r="H33"/>
      <c r="I33"/>
      <c r="J33"/>
      <c r="K33"/>
      <c r="L33"/>
      <c r="M33"/>
      <c r="N33"/>
      <c r="O33"/>
    </row>
    <row r="34" spans="1:15" ht="21" x14ac:dyDescent="0.2">
      <c r="A34" s="75"/>
      <c r="B34"/>
      <c r="C34" s="309" t="s">
        <v>86</v>
      </c>
      <c r="D34" s="309"/>
      <c r="E34" s="309"/>
      <c r="F34" s="309"/>
      <c r="G34"/>
      <c r="H34"/>
      <c r="I34"/>
      <c r="J34"/>
      <c r="K34"/>
      <c r="L34"/>
      <c r="M34"/>
      <c r="N34"/>
      <c r="O34"/>
    </row>
    <row r="35" spans="1:15" x14ac:dyDescent="0.2">
      <c r="A35" s="75"/>
      <c r="B35"/>
      <c r="C35"/>
      <c r="D35"/>
      <c r="E35"/>
      <c r="F35"/>
      <c r="G35"/>
      <c r="H35"/>
      <c r="I35"/>
      <c r="J35"/>
      <c r="K35"/>
      <c r="L35"/>
      <c r="M35"/>
      <c r="N35"/>
      <c r="O35"/>
    </row>
    <row r="36" spans="1:15" x14ac:dyDescent="0.2">
      <c r="A36" s="75"/>
      <c r="B36"/>
      <c r="C36"/>
      <c r="D36"/>
      <c r="E36"/>
      <c r="F36"/>
      <c r="G36"/>
      <c r="H36"/>
      <c r="I36"/>
      <c r="J36"/>
      <c r="K36"/>
      <c r="L36"/>
      <c r="M36"/>
      <c r="N36"/>
      <c r="O36"/>
    </row>
    <row r="37" spans="1:15" x14ac:dyDescent="0.2">
      <c r="A37" s="75"/>
      <c r="B37"/>
      <c r="C37"/>
      <c r="D37"/>
      <c r="E37"/>
      <c r="F37"/>
      <c r="G37"/>
      <c r="H37"/>
      <c r="I37"/>
      <c r="J37"/>
      <c r="K37"/>
      <c r="L37"/>
      <c r="M37"/>
      <c r="N37"/>
      <c r="O37"/>
    </row>
    <row r="38" spans="1:15" x14ac:dyDescent="0.2">
      <c r="A38" s="75"/>
      <c r="B38"/>
      <c r="C38"/>
      <c r="D38"/>
      <c r="E38"/>
      <c r="F38"/>
      <c r="G38"/>
      <c r="H38"/>
      <c r="I38"/>
      <c r="J38"/>
      <c r="K38"/>
      <c r="L38"/>
      <c r="M38"/>
      <c r="N38"/>
      <c r="O38"/>
    </row>
    <row r="39" spans="1:15" x14ac:dyDescent="0.2">
      <c r="A39" s="75"/>
      <c r="B39"/>
      <c r="C39"/>
      <c r="D39"/>
      <c r="E39"/>
      <c r="F39"/>
      <c r="G39"/>
      <c r="H39"/>
      <c r="I39"/>
      <c r="J39"/>
      <c r="K39"/>
      <c r="L39"/>
      <c r="M39"/>
      <c r="N39"/>
      <c r="O39"/>
    </row>
    <row r="40" spans="1:15" x14ac:dyDescent="0.2">
      <c r="A40" s="75"/>
      <c r="B40"/>
      <c r="C40"/>
      <c r="D40"/>
      <c r="E40"/>
      <c r="F40"/>
      <c r="G40"/>
      <c r="H40"/>
      <c r="I40"/>
      <c r="J40"/>
      <c r="K40"/>
      <c r="L40"/>
      <c r="M40"/>
      <c r="N40"/>
      <c r="O40"/>
    </row>
    <row r="41" spans="1:15" x14ac:dyDescent="0.2">
      <c r="A41" s="75"/>
      <c r="B41"/>
      <c r="C41"/>
      <c r="D41"/>
      <c r="E41"/>
      <c r="F41"/>
      <c r="G41"/>
      <c r="H41"/>
      <c r="I41"/>
      <c r="J41"/>
      <c r="K41"/>
      <c r="L41"/>
      <c r="M41"/>
      <c r="N41"/>
      <c r="O41"/>
    </row>
    <row r="42" spans="1:15" x14ac:dyDescent="0.2">
      <c r="A42" s="75"/>
      <c r="B42"/>
      <c r="C42"/>
      <c r="D42"/>
      <c r="E42"/>
      <c r="F42"/>
      <c r="G42"/>
      <c r="H42"/>
      <c r="I42"/>
      <c r="J42"/>
      <c r="K42"/>
      <c r="L42"/>
      <c r="M42"/>
      <c r="N42"/>
      <c r="O42"/>
    </row>
    <row r="43" spans="1:15" x14ac:dyDescent="0.2">
      <c r="A43" s="75"/>
      <c r="B43"/>
      <c r="C43"/>
      <c r="D43"/>
      <c r="E43"/>
      <c r="F43"/>
      <c r="G43"/>
      <c r="H43"/>
      <c r="I43"/>
      <c r="J43"/>
      <c r="K43"/>
      <c r="L43"/>
      <c r="M43"/>
      <c r="N43"/>
      <c r="O43"/>
    </row>
    <row r="44" spans="1:15" x14ac:dyDescent="0.2">
      <c r="A44" s="75"/>
      <c r="B44"/>
      <c r="C44"/>
      <c r="D44"/>
      <c r="E44"/>
      <c r="F44"/>
      <c r="G44"/>
      <c r="H44"/>
      <c r="I44"/>
      <c r="J44"/>
      <c r="K44"/>
      <c r="L44"/>
      <c r="M44"/>
      <c r="N44"/>
      <c r="O44"/>
    </row>
    <row r="45" spans="1:15" x14ac:dyDescent="0.2">
      <c r="A45" s="75"/>
      <c r="B45"/>
      <c r="C45"/>
      <c r="D45"/>
      <c r="E45"/>
      <c r="F45"/>
      <c r="G45"/>
      <c r="H45"/>
      <c r="I45"/>
      <c r="J45"/>
      <c r="K45"/>
      <c r="L45"/>
      <c r="M45"/>
      <c r="N45"/>
      <c r="O45"/>
    </row>
    <row r="46" spans="1:15" x14ac:dyDescent="0.2">
      <c r="A46" s="75"/>
      <c r="B46"/>
      <c r="C46"/>
      <c r="D46"/>
      <c r="E46"/>
      <c r="F46"/>
      <c r="G46"/>
      <c r="H46"/>
      <c r="I46"/>
      <c r="J46"/>
      <c r="K46"/>
      <c r="L46"/>
      <c r="M46"/>
      <c r="N46"/>
      <c r="O46"/>
    </row>
    <row r="47" spans="1:15" x14ac:dyDescent="0.2">
      <c r="A47" s="75"/>
      <c r="B47"/>
      <c r="C47"/>
      <c r="D47"/>
      <c r="E47"/>
      <c r="F47"/>
      <c r="G47"/>
      <c r="H47"/>
      <c r="I47"/>
      <c r="J47"/>
      <c r="K47"/>
      <c r="L47"/>
      <c r="M47"/>
      <c r="N47"/>
      <c r="O47"/>
    </row>
    <row r="48" spans="1:15" ht="46.5" customHeight="1" x14ac:dyDescent="0.25">
      <c r="A48" s="75"/>
      <c r="B48"/>
      <c r="C48"/>
      <c r="D48"/>
      <c r="E48"/>
      <c r="F48"/>
      <c r="G48"/>
      <c r="H48"/>
      <c r="I48" s="49"/>
      <c r="J48"/>
      <c r="K48"/>
      <c r="L48"/>
      <c r="M48"/>
      <c r="N48"/>
      <c r="O48"/>
    </row>
    <row r="49" spans="1:15" ht="25.5" customHeight="1" x14ac:dyDescent="0.2">
      <c r="A49" s="75"/>
      <c r="B49"/>
      <c r="C49" s="309" t="s">
        <v>87</v>
      </c>
      <c r="D49" s="309"/>
      <c r="E49" s="309"/>
      <c r="F49"/>
      <c r="G49"/>
      <c r="H49"/>
      <c r="I49" s="309" t="s">
        <v>88</v>
      </c>
      <c r="J49" s="309"/>
      <c r="K49"/>
      <c r="L49"/>
      <c r="M49"/>
      <c r="N49"/>
      <c r="O49"/>
    </row>
    <row r="50" spans="1:15" ht="12.75" customHeight="1" x14ac:dyDescent="0.2">
      <c r="A50" s="75"/>
      <c r="B50"/>
      <c r="C50"/>
      <c r="D50"/>
      <c r="E50"/>
      <c r="F50"/>
      <c r="G50"/>
      <c r="H50"/>
      <c r="I50"/>
      <c r="J50"/>
      <c r="K50"/>
      <c r="L50"/>
      <c r="M50"/>
      <c r="N50"/>
      <c r="O50"/>
    </row>
    <row r="51" spans="1:15" x14ac:dyDescent="0.2">
      <c r="A51" s="75"/>
      <c r="B51"/>
      <c r="C51"/>
      <c r="D51"/>
      <c r="E51"/>
      <c r="F51"/>
      <c r="G51"/>
      <c r="H51"/>
      <c r="I51"/>
      <c r="J51"/>
      <c r="K51"/>
      <c r="L51"/>
      <c r="M51"/>
      <c r="N51"/>
      <c r="O51"/>
    </row>
    <row r="52" spans="1:15" x14ac:dyDescent="0.2">
      <c r="A52" s="75"/>
      <c r="B52"/>
      <c r="C52"/>
      <c r="D52"/>
      <c r="E52"/>
      <c r="F52"/>
      <c r="G52"/>
      <c r="H52"/>
      <c r="I52"/>
      <c r="J52"/>
      <c r="K52"/>
      <c r="L52"/>
      <c r="M52"/>
      <c r="N52"/>
      <c r="O52"/>
    </row>
    <row r="53" spans="1:15" x14ac:dyDescent="0.2">
      <c r="A53" s="75"/>
      <c r="B53"/>
      <c r="C53"/>
      <c r="D53"/>
      <c r="E53"/>
      <c r="F53"/>
      <c r="G53"/>
      <c r="H53"/>
      <c r="I53"/>
      <c r="J53"/>
      <c r="K53"/>
      <c r="L53"/>
      <c r="M53"/>
      <c r="N53"/>
      <c r="O53"/>
    </row>
    <row r="54" spans="1:15" x14ac:dyDescent="0.2">
      <c r="A54" s="75"/>
      <c r="B54"/>
      <c r="C54"/>
      <c r="D54"/>
      <c r="E54"/>
      <c r="F54"/>
      <c r="G54"/>
      <c r="H54"/>
      <c r="I54"/>
      <c r="J54"/>
      <c r="K54"/>
      <c r="L54"/>
      <c r="M54"/>
      <c r="N54"/>
      <c r="O54"/>
    </row>
    <row r="55" spans="1:15" x14ac:dyDescent="0.2">
      <c r="A55" s="75"/>
      <c r="B55"/>
      <c r="C55"/>
      <c r="D55"/>
      <c r="E55"/>
      <c r="F55"/>
      <c r="G55"/>
      <c r="H55"/>
      <c r="I55"/>
      <c r="J55"/>
      <c r="K55"/>
      <c r="L55"/>
      <c r="M55"/>
      <c r="N55"/>
      <c r="O55"/>
    </row>
    <row r="56" spans="1:15" x14ac:dyDescent="0.2">
      <c r="A56" s="75"/>
      <c r="B56"/>
      <c r="C56"/>
      <c r="D56"/>
      <c r="E56"/>
      <c r="F56"/>
      <c r="G56"/>
      <c r="H56"/>
      <c r="I56"/>
      <c r="J56"/>
      <c r="K56"/>
      <c r="L56"/>
      <c r="M56"/>
      <c r="N56"/>
      <c r="O56"/>
    </row>
    <row r="57" spans="1:15" x14ac:dyDescent="0.2">
      <c r="A57" s="75"/>
      <c r="B57"/>
      <c r="C57"/>
      <c r="D57"/>
      <c r="E57"/>
      <c r="F57"/>
      <c r="G57"/>
      <c r="H57"/>
      <c r="I57"/>
      <c r="J57"/>
      <c r="K57"/>
      <c r="L57"/>
      <c r="M57"/>
      <c r="N57"/>
      <c r="O57"/>
    </row>
    <row r="58" spans="1:15" x14ac:dyDescent="0.2">
      <c r="A58" s="75"/>
      <c r="B58"/>
      <c r="C58"/>
      <c r="D58"/>
      <c r="E58"/>
      <c r="F58"/>
      <c r="G58"/>
      <c r="H58"/>
      <c r="I58"/>
      <c r="J58"/>
      <c r="K58"/>
      <c r="L58"/>
      <c r="M58"/>
      <c r="N58"/>
      <c r="O58"/>
    </row>
    <row r="59" spans="1:15" x14ac:dyDescent="0.2">
      <c r="A59" s="75"/>
      <c r="B59"/>
      <c r="C59"/>
      <c r="D59"/>
      <c r="E59"/>
      <c r="F59"/>
      <c r="G59"/>
      <c r="H59"/>
      <c r="I59"/>
      <c r="J59"/>
      <c r="K59"/>
      <c r="L59"/>
      <c r="M59"/>
      <c r="N59"/>
      <c r="O59"/>
    </row>
    <row r="60" spans="1:15" x14ac:dyDescent="0.2">
      <c r="A60" s="75"/>
      <c r="B60"/>
      <c r="C60"/>
      <c r="D60"/>
      <c r="E60"/>
      <c r="F60"/>
      <c r="G60"/>
      <c r="H60"/>
      <c r="I60"/>
      <c r="J60"/>
      <c r="K60"/>
      <c r="L60"/>
      <c r="M60"/>
      <c r="N60"/>
      <c r="O60"/>
    </row>
    <row r="61" spans="1:15" x14ac:dyDescent="0.2">
      <c r="A61" s="75"/>
      <c r="B61"/>
      <c r="C61"/>
      <c r="D61"/>
      <c r="E61"/>
      <c r="F61"/>
      <c r="G61"/>
      <c r="H61"/>
      <c r="I61"/>
      <c r="J61"/>
      <c r="K61"/>
      <c r="L61"/>
      <c r="M61"/>
      <c r="N61"/>
      <c r="O61"/>
    </row>
    <row r="62" spans="1:15" x14ac:dyDescent="0.2">
      <c r="A62" s="75"/>
      <c r="B62"/>
      <c r="C62"/>
      <c r="D62"/>
      <c r="E62"/>
      <c r="F62"/>
      <c r="G62"/>
      <c r="H62"/>
      <c r="I62"/>
      <c r="J62"/>
      <c r="K62"/>
      <c r="L62"/>
      <c r="M62"/>
      <c r="N62"/>
      <c r="O62"/>
    </row>
    <row r="63" spans="1:15" x14ac:dyDescent="0.2">
      <c r="A63" s="75"/>
      <c r="B63"/>
      <c r="C63"/>
      <c r="D63"/>
      <c r="E63"/>
      <c r="F63"/>
      <c r="G63"/>
      <c r="H63"/>
      <c r="I63"/>
      <c r="J63"/>
      <c r="K63"/>
      <c r="L63"/>
      <c r="M63"/>
      <c r="N63"/>
      <c r="O63"/>
    </row>
    <row r="64" spans="1:15" x14ac:dyDescent="0.2">
      <c r="A64" s="75"/>
      <c r="B64"/>
      <c r="C64" s="15"/>
      <c r="D64"/>
      <c r="E64"/>
      <c r="F64"/>
      <c r="G64" s="15"/>
      <c r="H64"/>
      <c r="I64"/>
      <c r="J64"/>
      <c r="K64" s="15"/>
      <c r="L64"/>
      <c r="M64"/>
      <c r="N64"/>
      <c r="O64"/>
    </row>
    <row r="65" spans="1:15" x14ac:dyDescent="0.2">
      <c r="A65" s="75"/>
      <c r="B65"/>
      <c r="C65"/>
      <c r="D65"/>
      <c r="E65"/>
      <c r="F65"/>
      <c r="G65"/>
      <c r="H65"/>
      <c r="I65"/>
      <c r="J65"/>
      <c r="K65"/>
      <c r="L65"/>
      <c r="M65"/>
      <c r="N65"/>
      <c r="O65"/>
    </row>
    <row r="66" spans="1:15" x14ac:dyDescent="0.2">
      <c r="A66" s="75"/>
      <c r="B66"/>
      <c r="C66"/>
      <c r="D66"/>
      <c r="E66"/>
      <c r="F66"/>
      <c r="G66"/>
      <c r="H66"/>
      <c r="I66"/>
      <c r="J66"/>
      <c r="K66"/>
      <c r="L66"/>
      <c r="M66"/>
      <c r="N66"/>
      <c r="O66"/>
    </row>
    <row r="67" spans="1:15" x14ac:dyDescent="0.2">
      <c r="A67" s="75"/>
      <c r="B67"/>
      <c r="C67"/>
      <c r="D67"/>
      <c r="E67"/>
      <c r="F67"/>
      <c r="G67"/>
      <c r="H67"/>
      <c r="I67"/>
      <c r="J67"/>
      <c r="K67"/>
      <c r="L67"/>
      <c r="M67"/>
      <c r="N67"/>
      <c r="O67"/>
    </row>
    <row r="68" spans="1:15" ht="21" x14ac:dyDescent="0.2">
      <c r="A68" s="75"/>
      <c r="B68"/>
      <c r="C68" s="309" t="s">
        <v>270</v>
      </c>
      <c r="D68" s="309"/>
      <c r="E68" s="309"/>
      <c r="F68" s="309"/>
      <c r="G68"/>
      <c r="H68"/>
      <c r="I68"/>
      <c r="J68"/>
      <c r="K68"/>
      <c r="L68"/>
      <c r="M68"/>
      <c r="N68"/>
      <c r="O68"/>
    </row>
    <row r="69" spans="1:15" x14ac:dyDescent="0.2">
      <c r="A69" s="75"/>
      <c r="B69"/>
      <c r="C69"/>
      <c r="D69"/>
      <c r="E69"/>
      <c r="F69"/>
      <c r="G69"/>
      <c r="H69"/>
      <c r="I69"/>
      <c r="J69"/>
      <c r="K69"/>
      <c r="L69"/>
      <c r="M69"/>
      <c r="N69"/>
      <c r="O69"/>
    </row>
    <row r="70" spans="1:15" x14ac:dyDescent="0.2">
      <c r="A70" s="75"/>
      <c r="B70"/>
      <c r="C70"/>
      <c r="D70"/>
      <c r="E70"/>
      <c r="F70"/>
      <c r="G70"/>
      <c r="H70"/>
      <c r="I70"/>
      <c r="J70"/>
      <c r="K70"/>
      <c r="L70"/>
      <c r="M70"/>
      <c r="N70"/>
      <c r="O70"/>
    </row>
    <row r="71" spans="1:15" x14ac:dyDescent="0.2">
      <c r="A71" s="75"/>
      <c r="B71"/>
      <c r="C71"/>
      <c r="D71"/>
      <c r="E71"/>
      <c r="F71"/>
      <c r="G71"/>
      <c r="H71"/>
      <c r="I71"/>
      <c r="J71"/>
      <c r="K71"/>
      <c r="L71"/>
      <c r="M71"/>
      <c r="N71"/>
      <c r="O71"/>
    </row>
    <row r="72" spans="1:15" x14ac:dyDescent="0.2">
      <c r="A72" s="75"/>
      <c r="B72"/>
      <c r="C72"/>
      <c r="D72"/>
      <c r="E72"/>
      <c r="F72"/>
      <c r="G72"/>
      <c r="H72"/>
      <c r="I72"/>
      <c r="J72"/>
      <c r="K72"/>
      <c r="L72"/>
      <c r="M72"/>
      <c r="N72"/>
      <c r="O72"/>
    </row>
    <row r="73" spans="1:15" x14ac:dyDescent="0.2">
      <c r="A73" s="75"/>
      <c r="B73"/>
      <c r="C73"/>
      <c r="D73"/>
      <c r="E73"/>
      <c r="F73"/>
      <c r="G73"/>
      <c r="H73"/>
      <c r="I73"/>
      <c r="J73"/>
      <c r="K73"/>
      <c r="L73"/>
      <c r="M73"/>
      <c r="N73"/>
      <c r="O73"/>
    </row>
    <row r="74" spans="1:15" x14ac:dyDescent="0.2">
      <c r="A74" s="75"/>
      <c r="B74"/>
      <c r="C74"/>
      <c r="D74"/>
      <c r="E74"/>
      <c r="F74"/>
      <c r="G74"/>
      <c r="H74"/>
      <c r="I74"/>
      <c r="J74"/>
      <c r="K74"/>
      <c r="L74"/>
      <c r="M74"/>
      <c r="N74"/>
      <c r="O74"/>
    </row>
    <row r="75" spans="1:15" x14ac:dyDescent="0.2">
      <c r="A75" s="75"/>
      <c r="B75"/>
      <c r="C75"/>
      <c r="D75"/>
      <c r="E75"/>
      <c r="F75"/>
      <c r="G75"/>
      <c r="H75"/>
      <c r="I75"/>
      <c r="J75"/>
      <c r="K75"/>
      <c r="L75"/>
      <c r="M75"/>
      <c r="N75"/>
      <c r="O75"/>
    </row>
    <row r="76" spans="1:15" x14ac:dyDescent="0.2">
      <c r="A76" s="75"/>
      <c r="B76"/>
      <c r="C76"/>
      <c r="D76"/>
      <c r="E76"/>
      <c r="F76"/>
      <c r="G76"/>
      <c r="H76"/>
      <c r="I76"/>
      <c r="J76"/>
      <c r="K76"/>
      <c r="L76"/>
      <c r="M76"/>
      <c r="N76"/>
      <c r="O76"/>
    </row>
    <row r="77" spans="1:15" x14ac:dyDescent="0.2">
      <c r="A77" s="75"/>
      <c r="B77"/>
      <c r="C77"/>
      <c r="D77"/>
      <c r="E77"/>
      <c r="F77"/>
      <c r="G77"/>
      <c r="H77"/>
      <c r="I77"/>
      <c r="J77"/>
      <c r="K77"/>
      <c r="L77"/>
      <c r="M77"/>
      <c r="N77"/>
      <c r="O77"/>
    </row>
    <row r="78" spans="1:15" x14ac:dyDescent="0.2">
      <c r="A78" s="75"/>
      <c r="B78"/>
      <c r="C78"/>
      <c r="D78"/>
      <c r="E78"/>
      <c r="F78"/>
      <c r="G78"/>
      <c r="H78"/>
      <c r="I78"/>
      <c r="J78"/>
      <c r="K78"/>
      <c r="L78"/>
      <c r="M78"/>
      <c r="N78"/>
      <c r="O78"/>
    </row>
    <row r="79" spans="1:15" x14ac:dyDescent="0.2">
      <c r="A79" s="75"/>
      <c r="B79"/>
      <c r="C79"/>
      <c r="D79"/>
      <c r="E79"/>
      <c r="F79"/>
      <c r="G79"/>
      <c r="H79"/>
      <c r="I79"/>
      <c r="J79"/>
      <c r="K79"/>
      <c r="L79"/>
      <c r="M79"/>
      <c r="N79"/>
      <c r="O79"/>
    </row>
    <row r="80" spans="1:15" x14ac:dyDescent="0.2">
      <c r="A80" s="75"/>
      <c r="B80"/>
      <c r="C80"/>
      <c r="D80"/>
      <c r="E80"/>
      <c r="F80"/>
      <c r="G80"/>
      <c r="H80"/>
      <c r="I80"/>
      <c r="J80"/>
      <c r="K80"/>
      <c r="L80"/>
      <c r="M80"/>
      <c r="N80"/>
      <c r="O80"/>
    </row>
    <row r="81" spans="1:15" x14ac:dyDescent="0.2">
      <c r="A81" s="75"/>
      <c r="B81"/>
      <c r="C81"/>
      <c r="D81"/>
      <c r="E81"/>
      <c r="F81"/>
      <c r="G81"/>
      <c r="H81"/>
      <c r="I81"/>
      <c r="J81"/>
      <c r="K81"/>
      <c r="L81"/>
      <c r="M81"/>
      <c r="N81"/>
      <c r="O81"/>
    </row>
    <row r="82" spans="1:15" x14ac:dyDescent="0.2">
      <c r="A82" s="75"/>
      <c r="B82"/>
      <c r="C82"/>
      <c r="D82"/>
      <c r="E82"/>
      <c r="F82"/>
      <c r="G82"/>
      <c r="H82"/>
      <c r="I82"/>
      <c r="J82"/>
      <c r="K82"/>
      <c r="L82"/>
      <c r="M82"/>
      <c r="N82"/>
      <c r="O82"/>
    </row>
    <row r="83" spans="1:15" x14ac:dyDescent="0.2">
      <c r="A83" s="75"/>
      <c r="B83"/>
      <c r="C83"/>
      <c r="D83"/>
      <c r="E83"/>
      <c r="F83"/>
      <c r="G83"/>
      <c r="H83"/>
      <c r="I83"/>
      <c r="J83"/>
      <c r="K83"/>
      <c r="L83"/>
      <c r="M83"/>
      <c r="N83"/>
      <c r="O83"/>
    </row>
    <row r="84" spans="1:15" x14ac:dyDescent="0.2">
      <c r="A84" s="75"/>
      <c r="B84"/>
      <c r="C84"/>
      <c r="D84"/>
      <c r="E84"/>
      <c r="F84"/>
      <c r="G84"/>
      <c r="H84"/>
      <c r="I84"/>
      <c r="J84"/>
      <c r="K84"/>
      <c r="L84"/>
      <c r="M84"/>
      <c r="N84"/>
      <c r="O84"/>
    </row>
    <row r="85" spans="1:15" ht="21" x14ac:dyDescent="0.2">
      <c r="A85" s="75"/>
      <c r="B85"/>
      <c r="C85" s="310" t="s">
        <v>1313</v>
      </c>
      <c r="D85" s="310"/>
      <c r="E85" s="310"/>
      <c r="F85" s="310"/>
      <c r="G85" s="310"/>
      <c r="H85"/>
      <c r="I85"/>
      <c r="J85"/>
      <c r="K85"/>
      <c r="L85"/>
      <c r="M85"/>
      <c r="N85"/>
      <c r="O85"/>
    </row>
    <row r="86" spans="1:15" x14ac:dyDescent="0.2">
      <c r="A86" s="75"/>
      <c r="B86"/>
      <c r="C86"/>
      <c r="D86"/>
      <c r="E86"/>
      <c r="F86"/>
      <c r="G86"/>
      <c r="H86"/>
      <c r="I86"/>
      <c r="J86"/>
      <c r="K86"/>
      <c r="L86"/>
      <c r="M86"/>
      <c r="N86"/>
      <c r="O86"/>
    </row>
    <row r="87" spans="1:15" x14ac:dyDescent="0.2">
      <c r="A87" s="75"/>
      <c r="B87"/>
      <c r="C87"/>
      <c r="D87"/>
      <c r="E87"/>
      <c r="F87"/>
      <c r="G87"/>
      <c r="H87"/>
      <c r="I87"/>
      <c r="J87"/>
      <c r="K87"/>
      <c r="L87"/>
      <c r="M87"/>
      <c r="N87"/>
      <c r="O87"/>
    </row>
    <row r="88" spans="1:15" x14ac:dyDescent="0.2">
      <c r="A88" s="75"/>
      <c r="B88"/>
      <c r="C88"/>
      <c r="D88"/>
      <c r="E88"/>
      <c r="F88"/>
      <c r="G88"/>
      <c r="H88"/>
      <c r="I88"/>
      <c r="J88"/>
      <c r="K88"/>
      <c r="L88"/>
      <c r="M88"/>
      <c r="N88"/>
      <c r="O88"/>
    </row>
    <row r="89" spans="1:15" x14ac:dyDescent="0.2">
      <c r="A89" s="75"/>
      <c r="B89"/>
      <c r="C89"/>
      <c r="D89"/>
      <c r="E89"/>
      <c r="F89"/>
      <c r="G89"/>
      <c r="H89"/>
      <c r="I89"/>
      <c r="J89"/>
      <c r="K89"/>
      <c r="L89"/>
      <c r="M89"/>
      <c r="N89"/>
      <c r="O89"/>
    </row>
    <row r="90" spans="1:15" x14ac:dyDescent="0.2">
      <c r="A90" s="75"/>
      <c r="B90"/>
      <c r="C90"/>
      <c r="D90"/>
      <c r="E90"/>
      <c r="F90"/>
      <c r="G90"/>
      <c r="H90"/>
      <c r="I90"/>
      <c r="J90"/>
      <c r="K90"/>
      <c r="L90"/>
      <c r="M90"/>
      <c r="N90"/>
      <c r="O90"/>
    </row>
    <row r="91" spans="1:15" x14ac:dyDescent="0.2">
      <c r="A91" s="75"/>
      <c r="B91"/>
      <c r="C91"/>
      <c r="D91"/>
      <c r="E91"/>
      <c r="F91"/>
      <c r="G91"/>
      <c r="H91"/>
      <c r="I91"/>
      <c r="J91"/>
      <c r="K91"/>
      <c r="L91"/>
      <c r="M91"/>
      <c r="N91"/>
      <c r="O91"/>
    </row>
    <row r="92" spans="1:15" x14ac:dyDescent="0.2">
      <c r="A92" s="75"/>
      <c r="B92"/>
      <c r="C92"/>
      <c r="D92"/>
      <c r="E92"/>
      <c r="F92"/>
      <c r="G92"/>
      <c r="H92"/>
      <c r="I92"/>
      <c r="J92"/>
      <c r="K92"/>
      <c r="L92"/>
      <c r="M92"/>
      <c r="N92"/>
      <c r="O92"/>
    </row>
    <row r="93" spans="1:15" x14ac:dyDescent="0.2">
      <c r="A93" s="75"/>
      <c r="B93"/>
      <c r="C93"/>
      <c r="D93"/>
      <c r="E93"/>
      <c r="F93"/>
      <c r="G93"/>
      <c r="H93"/>
      <c r="I93"/>
      <c r="J93"/>
      <c r="K93"/>
      <c r="L93"/>
      <c r="M93"/>
      <c r="N93"/>
      <c r="O93"/>
    </row>
    <row r="94" spans="1:15" x14ac:dyDescent="0.2">
      <c r="A94" s="75"/>
      <c r="B94"/>
      <c r="C94"/>
      <c r="D94"/>
      <c r="E94"/>
      <c r="F94"/>
      <c r="G94"/>
      <c r="H94"/>
      <c r="I94"/>
      <c r="J94"/>
      <c r="K94"/>
      <c r="L94"/>
      <c r="M94"/>
      <c r="N94"/>
      <c r="O94"/>
    </row>
    <row r="95" spans="1:15" x14ac:dyDescent="0.2">
      <c r="A95" s="75"/>
      <c r="B95"/>
      <c r="C95"/>
      <c r="D95"/>
      <c r="E95"/>
      <c r="F95"/>
      <c r="G95"/>
      <c r="H95"/>
      <c r="I95"/>
      <c r="J95"/>
      <c r="K95"/>
      <c r="L95"/>
      <c r="M95"/>
      <c r="N95"/>
      <c r="O95"/>
    </row>
    <row r="96" spans="1:15" x14ac:dyDescent="0.2">
      <c r="A96" s="75"/>
      <c r="B96"/>
      <c r="C96"/>
      <c r="D96"/>
      <c r="E96"/>
      <c r="F96"/>
      <c r="G96"/>
      <c r="H96"/>
      <c r="I96"/>
      <c r="J96"/>
      <c r="K96"/>
      <c r="L96"/>
      <c r="M96"/>
      <c r="N96"/>
      <c r="O96"/>
    </row>
    <row r="97" spans="1:15" x14ac:dyDescent="0.2">
      <c r="A97" s="75"/>
      <c r="B97"/>
      <c r="C97"/>
      <c r="D97"/>
      <c r="E97"/>
      <c r="F97"/>
      <c r="G97"/>
      <c r="H97"/>
      <c r="I97"/>
      <c r="J97"/>
      <c r="K97"/>
      <c r="L97"/>
      <c r="M97"/>
      <c r="N97"/>
      <c r="O97"/>
    </row>
    <row r="98" spans="1:15" x14ac:dyDescent="0.2">
      <c r="A98" s="75"/>
      <c r="B98"/>
      <c r="C98"/>
      <c r="D98"/>
      <c r="E98"/>
      <c r="F98"/>
      <c r="G98"/>
      <c r="H98"/>
      <c r="I98"/>
      <c r="J98"/>
      <c r="K98"/>
      <c r="L98"/>
      <c r="M98"/>
      <c r="N98"/>
      <c r="O98"/>
    </row>
    <row r="99" spans="1:15" x14ac:dyDescent="0.2">
      <c r="A99" s="75"/>
      <c r="B99"/>
      <c r="C99"/>
      <c r="D99"/>
      <c r="E99"/>
      <c r="F99"/>
      <c r="G99"/>
      <c r="H99"/>
      <c r="I99"/>
      <c r="J99"/>
      <c r="K99"/>
      <c r="L99"/>
      <c r="M99"/>
      <c r="N99"/>
      <c r="O99"/>
    </row>
    <row r="100" spans="1:15" x14ac:dyDescent="0.2">
      <c r="A100" s="75"/>
      <c r="B100"/>
      <c r="C100"/>
      <c r="D100"/>
      <c r="E100"/>
      <c r="F100"/>
      <c r="G100"/>
      <c r="H100"/>
      <c r="I100"/>
      <c r="J100"/>
      <c r="K100"/>
      <c r="L100"/>
      <c r="M100"/>
      <c r="N100"/>
      <c r="O100"/>
    </row>
    <row r="101" spans="1:15" x14ac:dyDescent="0.2">
      <c r="A101" s="75"/>
      <c r="B101"/>
      <c r="C101"/>
      <c r="D101"/>
      <c r="E101"/>
      <c r="F101"/>
      <c r="G101"/>
      <c r="H101"/>
      <c r="I101"/>
      <c r="J101"/>
      <c r="K101"/>
      <c r="L101"/>
      <c r="M101"/>
      <c r="N101"/>
      <c r="O101"/>
    </row>
    <row r="102" spans="1:15" x14ac:dyDescent="0.2">
      <c r="A102" s="75"/>
      <c r="B102"/>
      <c r="C102"/>
      <c r="D102"/>
      <c r="E102"/>
      <c r="F102"/>
      <c r="G102"/>
      <c r="H102"/>
      <c r="I102"/>
      <c r="J102"/>
      <c r="K102"/>
      <c r="L102"/>
      <c r="M102"/>
      <c r="N102"/>
      <c r="O102"/>
    </row>
    <row r="103" spans="1:15" x14ac:dyDescent="0.2"/>
    <row r="104" spans="1:15" x14ac:dyDescent="0.2"/>
    <row r="105" spans="1:15" x14ac:dyDescent="0.2"/>
    <row r="106" spans="1:15" x14ac:dyDescent="0.2"/>
    <row r="107" spans="1:15" x14ac:dyDescent="0.2"/>
    <row r="108" spans="1:15" x14ac:dyDescent="0.2"/>
    <row r="109" spans="1:15" x14ac:dyDescent="0.2"/>
  </sheetData>
  <sheetProtection sheet="1" objects="1" scenarios="1" selectLockedCells="1" selectUnlockedCells="1"/>
  <mergeCells count="7">
    <mergeCell ref="C68:F68"/>
    <mergeCell ref="C85:G85"/>
    <mergeCell ref="C1:K1"/>
    <mergeCell ref="C4:F4"/>
    <mergeCell ref="C34:F34"/>
    <mergeCell ref="C49:E49"/>
    <mergeCell ref="I49:J49"/>
  </mergeCells>
  <pageMargins left="0.511811024" right="0.511811024" top="0.78740157499999996" bottom="0.78740157499999996" header="0.31496062000000002" footer="0.31496062000000002"/>
  <rowBreaks count="2" manualBreakCount="2">
    <brk id="33" min="1" max="14" man="1"/>
    <brk id="66" min="1" max="14" man="1"/>
  </rowBreaks>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AP1117"/>
  <sheetViews>
    <sheetView showGridLines="0" zoomScale="90" zoomScaleNormal="90" zoomScalePageLayoutView="90" workbookViewId="0">
      <selection activeCell="E4" sqref="E4:H4"/>
    </sheetView>
  </sheetViews>
  <sheetFormatPr baseColWidth="10" defaultColWidth="8.6640625" defaultRowHeight="15" x14ac:dyDescent="0.2"/>
  <cols>
    <col min="1" max="1" width="27.5" style="75" customWidth="1"/>
    <col min="2" max="2" width="3.6640625" customWidth="1"/>
    <col min="3" max="3" width="25.5" customWidth="1"/>
    <col min="4" max="4" width="2.5" customWidth="1"/>
    <col min="5" max="5" width="9.1640625" customWidth="1"/>
    <col min="6" max="6" width="17.6640625" customWidth="1"/>
    <col min="7" max="7" width="22" customWidth="1"/>
    <col min="8" max="8" width="12.6640625" customWidth="1"/>
    <col min="9" max="9" width="18.5" customWidth="1"/>
    <col min="10" max="10" width="16.5" customWidth="1"/>
    <col min="11" max="11" width="15.33203125" customWidth="1"/>
    <col min="12" max="13" width="8.6640625" customWidth="1"/>
    <col min="14" max="23" width="8.6640625" style="83" customWidth="1"/>
    <col min="24" max="24" width="8.6640625" style="132" customWidth="1"/>
    <col min="25" max="25" width="28.1640625" style="85" customWidth="1"/>
    <col min="26" max="26" width="5.5" style="85" customWidth="1"/>
    <col min="27" max="27" width="8.6640625" style="85" customWidth="1"/>
    <col min="28" max="28" width="31.6640625" style="85" customWidth="1"/>
    <col min="29" max="30" width="8.6640625" style="85" customWidth="1"/>
    <col min="31" max="31" width="23.33203125" style="85" customWidth="1"/>
    <col min="32" max="32" width="31.33203125" style="85" bestFit="1" customWidth="1"/>
    <col min="33" max="34" width="8.6640625" style="85" customWidth="1"/>
    <col min="35" max="36" width="8.6640625" style="85"/>
    <col min="37" max="38" width="8.6640625" style="132"/>
    <col min="39" max="42" width="8.6640625" style="83"/>
    <col min="43" max="16384" width="8.6640625" style="85"/>
  </cols>
  <sheetData>
    <row r="1" spans="1:42" s="119" customFormat="1" ht="34.25" customHeight="1" x14ac:dyDescent="0.3">
      <c r="A1" s="227" t="s">
        <v>1425</v>
      </c>
      <c r="B1" s="21"/>
      <c r="C1" s="250" t="s">
        <v>209</v>
      </c>
      <c r="D1" s="250"/>
      <c r="E1" s="250"/>
      <c r="F1" s="250"/>
      <c r="G1" s="250"/>
      <c r="H1" s="250"/>
      <c r="I1" s="250"/>
      <c r="J1" s="250"/>
      <c r="K1" s="250"/>
      <c r="L1" s="21"/>
      <c r="M1" s="21"/>
      <c r="N1" s="123"/>
      <c r="O1" s="123"/>
      <c r="P1" s="123"/>
      <c r="Q1" s="123"/>
      <c r="R1" s="123"/>
      <c r="S1" s="123"/>
      <c r="T1" s="123"/>
      <c r="U1" s="123"/>
      <c r="V1" s="123"/>
      <c r="W1" s="123"/>
      <c r="X1" s="131"/>
      <c r="AK1" s="131"/>
      <c r="AL1" s="131"/>
      <c r="AM1" s="123"/>
      <c r="AN1" s="123"/>
      <c r="AO1" s="123"/>
      <c r="AP1" s="123"/>
    </row>
    <row r="2" spans="1:42" s="119" customFormat="1" ht="37.5" customHeight="1" x14ac:dyDescent="0.2">
      <c r="A2" s="74"/>
      <c r="B2" s="21"/>
      <c r="C2" s="22"/>
      <c r="D2" s="22"/>
      <c r="E2" s="22"/>
      <c r="F2" s="22"/>
      <c r="G2" s="22"/>
      <c r="H2" s="22"/>
      <c r="I2" s="22"/>
      <c r="J2" s="22"/>
      <c r="K2" s="22"/>
      <c r="L2" s="22"/>
      <c r="M2" s="22"/>
      <c r="N2" s="128"/>
      <c r="O2" s="128"/>
      <c r="P2" s="128"/>
      <c r="Q2" s="123"/>
      <c r="R2" s="123"/>
      <c r="S2" s="123"/>
      <c r="T2" s="123"/>
      <c r="U2" s="123"/>
      <c r="V2" s="123"/>
      <c r="W2" s="123"/>
      <c r="X2" s="131"/>
      <c r="AK2" s="131"/>
      <c r="AL2" s="131"/>
      <c r="AM2" s="123"/>
      <c r="AN2" s="123"/>
      <c r="AO2" s="123"/>
      <c r="AP2" s="123"/>
    </row>
    <row r="3" spans="1:42" ht="15" customHeight="1" x14ac:dyDescent="0.2">
      <c r="D3" s="6"/>
    </row>
    <row r="4" spans="1:42" ht="24.75" customHeight="1" x14ac:dyDescent="0.2">
      <c r="C4" s="32" t="s">
        <v>15</v>
      </c>
      <c r="D4" s="6"/>
      <c r="E4" s="281" t="s">
        <v>213</v>
      </c>
      <c r="F4" s="282"/>
      <c r="G4" s="282"/>
      <c r="H4" s="283"/>
    </row>
    <row r="5" spans="1:42" ht="15" customHeight="1" thickBot="1" x14ac:dyDescent="0.25"/>
    <row r="6" spans="1:42" ht="23.25" customHeight="1" thickTop="1" x14ac:dyDescent="0.2">
      <c r="C6" s="309" t="s">
        <v>271</v>
      </c>
      <c r="D6" s="309"/>
      <c r="E6" s="309"/>
      <c r="F6" s="81">
        <f>SUM(Z7:Z9)</f>
        <v>39000</v>
      </c>
      <c r="I6" s="310" t="s">
        <v>1314</v>
      </c>
      <c r="J6" s="310"/>
      <c r="K6" s="312"/>
      <c r="L6" s="277">
        <f>Z7</f>
        <v>39000</v>
      </c>
      <c r="M6" s="311"/>
      <c r="AF6" s="85">
        <v>2</v>
      </c>
      <c r="AG6" s="85">
        <v>3</v>
      </c>
    </row>
    <row r="7" spans="1:42" ht="16.5" customHeight="1" x14ac:dyDescent="0.2">
      <c r="Y7" s="85" t="str">
        <f>Jan!V5</f>
        <v>RENDA FAMILIAR</v>
      </c>
      <c r="Z7" s="85">
        <f t="shared" ref="Z7:Z17" si="0">VLOOKUP(Y7,$AB$8:$AC$1117,2,FALSE)</f>
        <v>39000</v>
      </c>
      <c r="AD7" s="85" t="s">
        <v>1272</v>
      </c>
      <c r="AE7" s="85" t="s">
        <v>1273</v>
      </c>
      <c r="AF7" s="85" t="s">
        <v>1274</v>
      </c>
      <c r="AG7" s="85" t="s">
        <v>1274</v>
      </c>
    </row>
    <row r="8" spans="1:42" x14ac:dyDescent="0.2">
      <c r="Y8" s="85" t="str">
        <f>Jan!V6</f>
        <v>RECEITAS COM APLICAÇÕES FINANCEIRAS</v>
      </c>
      <c r="Z8" s="85">
        <f t="shared" si="0"/>
        <v>0</v>
      </c>
      <c r="AB8" s="85" t="str">
        <f>Resultado!D20</f>
        <v>RENDA FAMILIAR</v>
      </c>
      <c r="AC8" s="85">
        <f>HLOOKUP($E$4,Resultado!$C$4:$Q$1129,ROW('G. Receitas'!X17),FALSE)</f>
        <v>39000</v>
      </c>
      <c r="AE8" s="85" t="s">
        <v>1273</v>
      </c>
      <c r="AF8" s="85" t="s">
        <v>1274</v>
      </c>
      <c r="AG8" s="85" t="s">
        <v>1274</v>
      </c>
    </row>
    <row r="9" spans="1:42" x14ac:dyDescent="0.2">
      <c r="Y9" s="85" t="str">
        <f>Jan!V7</f>
        <v>OUTRAS RECEITAS</v>
      </c>
      <c r="Z9" s="85">
        <f t="shared" si="0"/>
        <v>0</v>
      </c>
      <c r="AA9" s="85">
        <v>1</v>
      </c>
      <c r="AB9" s="85" t="str">
        <f>Resultado!D21</f>
        <v>Comissões</v>
      </c>
      <c r="AC9" s="85">
        <f>HLOOKUP($E$4,Resultado!$C$4:$Q$1129,ROW('G. Receitas'!X18),FALSE)</f>
        <v>0</v>
      </c>
      <c r="AD9" s="85" t="str">
        <f>IF(AC9=0,"",AC9+AA9/1000)</f>
        <v/>
      </c>
      <c r="AE9" s="85">
        <f>LARGE(AD9:AD107,AA9)</f>
        <v>21000.003000000001</v>
      </c>
      <c r="AF9" s="85" t="str">
        <f>IFERROR(VLOOKUP(MATCH(AE9,AD9:AD107,0),AA9:AC107,AF$6,FALSE),"-")</f>
        <v>Pró-labore</v>
      </c>
      <c r="AG9" s="85">
        <f>IFERROR(VLOOKUP(MATCH(AE9,AD9:AD107,0),AA9:AC107,AG$6,FALSE),"-")</f>
        <v>21000</v>
      </c>
    </row>
    <row r="10" spans="1:42" x14ac:dyDescent="0.2">
      <c r="Y10" s="85" t="str">
        <f>Jan!V8</f>
        <v>DESPESA DE MORADIA</v>
      </c>
      <c r="Z10" s="85">
        <f t="shared" si="0"/>
        <v>1650</v>
      </c>
      <c r="AA10" s="85">
        <v>2</v>
      </c>
      <c r="AB10" s="85" t="str">
        <f>Resultado!D22</f>
        <v>Lucro Projetos</v>
      </c>
      <c r="AC10" s="85">
        <f>HLOOKUP($E$4,Resultado!$C$4:$Q$1129,ROW('G. Receitas'!X19),FALSE)</f>
        <v>0</v>
      </c>
      <c r="AD10" s="85" t="str">
        <f>IF(AC10=0,"",AC10+AA10/1000)</f>
        <v/>
      </c>
      <c r="AE10" s="85">
        <f>LARGE($AD$9:$AD$107,AA10)</f>
        <v>18000.004000000001</v>
      </c>
      <c r="AF10" s="85" t="str">
        <f t="shared" ref="AF10:AF23" si="1">IFERROR(VLOOKUP(MATCH(AE10,AD10:AD108,0),AA10:AC108,AF$6,FALSE),"-")</f>
        <v>Pró-labore</v>
      </c>
      <c r="AG10" s="85">
        <f t="shared" ref="AG10:AG23" si="2">IFERROR(VLOOKUP(MATCH(AE10,AD10:AD108,0),AA10:AC108,AG$6,FALSE),"-")</f>
        <v>21000</v>
      </c>
    </row>
    <row r="11" spans="1:42" x14ac:dyDescent="0.2">
      <c r="Y11" s="85" t="str">
        <f>Jan!V9</f>
        <v>DESPESAS COM ALIMENTAÇÃO</v>
      </c>
      <c r="Z11" s="85">
        <f t="shared" si="0"/>
        <v>0</v>
      </c>
      <c r="AA11" s="85">
        <v>3</v>
      </c>
      <c r="AB11" s="85" t="str">
        <f>Resultado!D23</f>
        <v>Pró-labore</v>
      </c>
      <c r="AC11" s="85">
        <f>HLOOKUP($E$4,Resultado!$C$4:$Q$1129,ROW('G. Receitas'!X20),FALSE)</f>
        <v>21000</v>
      </c>
      <c r="AD11" s="85">
        <f t="shared" ref="AD11:AD73" si="3">IF(AC11=0,"",AC11+AA11/1000)</f>
        <v>21000.003000000001</v>
      </c>
      <c r="AE11" s="85" t="e">
        <f t="shared" ref="AE11:AE23" si="4">LARGE($AD$9:$AD$107,AA11)</f>
        <v>#NUM!</v>
      </c>
      <c r="AF11" s="85" t="str">
        <f t="shared" si="1"/>
        <v>-</v>
      </c>
      <c r="AG11" s="85" t="str">
        <f t="shared" si="2"/>
        <v>-</v>
      </c>
    </row>
    <row r="12" spans="1:42" x14ac:dyDescent="0.2">
      <c r="Y12" s="85" t="str">
        <f>Jan!V10</f>
        <v>DESPESAS COM SAÚDE</v>
      </c>
      <c r="Z12" s="85">
        <f t="shared" si="0"/>
        <v>0</v>
      </c>
      <c r="AA12" s="85">
        <v>4</v>
      </c>
      <c r="AB12" s="85" t="str">
        <f>Resultado!D24</f>
        <v>Salário da esposa</v>
      </c>
      <c r="AC12" s="85">
        <f>HLOOKUP($E$4,Resultado!$C$4:$Q$1129,ROW('G. Receitas'!X21),FALSE)</f>
        <v>18000</v>
      </c>
      <c r="AD12" s="85">
        <f t="shared" si="3"/>
        <v>18000.004000000001</v>
      </c>
      <c r="AE12" s="85" t="e">
        <f t="shared" si="4"/>
        <v>#NUM!</v>
      </c>
      <c r="AF12" s="85" t="str">
        <f t="shared" si="1"/>
        <v>-</v>
      </c>
      <c r="AG12" s="85" t="str">
        <f t="shared" si="2"/>
        <v>-</v>
      </c>
    </row>
    <row r="13" spans="1:42" x14ac:dyDescent="0.2">
      <c r="Y13" s="85" t="str">
        <f>Jan!V11</f>
        <v>DESPESAS COM TRANSPORTES</v>
      </c>
      <c r="Z13" s="85">
        <f t="shared" si="0"/>
        <v>0</v>
      </c>
      <c r="AA13" s="85">
        <v>5</v>
      </c>
      <c r="AB13" s="85" t="str">
        <f>Resultado!D25</f>
        <v>-</v>
      </c>
      <c r="AC13" s="85">
        <f>HLOOKUP($E$4,Resultado!$C$4:$Q$1129,ROW('G. Receitas'!X22),FALSE)</f>
        <v>0</v>
      </c>
      <c r="AD13" s="85" t="str">
        <f t="shared" si="3"/>
        <v/>
      </c>
      <c r="AE13" s="85" t="e">
        <f t="shared" si="4"/>
        <v>#NUM!</v>
      </c>
      <c r="AF13" s="85" t="str">
        <f t="shared" si="1"/>
        <v>-</v>
      </c>
      <c r="AG13" s="85" t="str">
        <f t="shared" si="2"/>
        <v>-</v>
      </c>
    </row>
    <row r="14" spans="1:42" x14ac:dyDescent="0.2">
      <c r="Y14" s="85" t="str">
        <f>Jan!V12</f>
        <v>DESPESAS COM LAZER E INFORMAÇÃO</v>
      </c>
      <c r="Z14" s="85">
        <f t="shared" si="0"/>
        <v>900</v>
      </c>
      <c r="AA14" s="85">
        <v>6</v>
      </c>
      <c r="AB14" s="85" t="str">
        <f>Resultado!D26</f>
        <v>-</v>
      </c>
      <c r="AC14" s="85">
        <f>HLOOKUP($E$4,Resultado!$C$4:$Q$1129,ROW('G. Receitas'!X23),FALSE)</f>
        <v>0</v>
      </c>
      <c r="AD14" s="85" t="str">
        <f t="shared" si="3"/>
        <v/>
      </c>
      <c r="AE14" s="85" t="e">
        <f>LARGE($AD$9:$AD$107,AA14)</f>
        <v>#NUM!</v>
      </c>
      <c r="AF14" s="85" t="str">
        <f t="shared" si="1"/>
        <v>-</v>
      </c>
      <c r="AG14" s="85" t="str">
        <f t="shared" si="2"/>
        <v>-</v>
      </c>
    </row>
    <row r="15" spans="1:42" x14ac:dyDescent="0.2">
      <c r="Y15" s="85" t="str">
        <f>Jan!V13</f>
        <v>OUTRAS DESPESAS</v>
      </c>
      <c r="Z15" s="85">
        <f t="shared" si="0"/>
        <v>0</v>
      </c>
      <c r="AA15" s="85">
        <v>7</v>
      </c>
      <c r="AB15" s="85" t="str">
        <f>Resultado!D27</f>
        <v>-</v>
      </c>
      <c r="AC15" s="85">
        <f>HLOOKUP($E$4,Resultado!$C$4:$Q$1129,ROW('G. Receitas'!X24),FALSE)</f>
        <v>0</v>
      </c>
      <c r="AD15" s="85" t="str">
        <f t="shared" si="3"/>
        <v/>
      </c>
      <c r="AE15" s="85" t="e">
        <f t="shared" si="4"/>
        <v>#NUM!</v>
      </c>
      <c r="AF15" s="85" t="str">
        <f t="shared" si="1"/>
        <v>-</v>
      </c>
      <c r="AG15" s="85" t="str">
        <f t="shared" si="2"/>
        <v>-</v>
      </c>
    </row>
    <row r="16" spans="1:42" x14ac:dyDescent="0.2">
      <c r="Y16" s="85" t="str">
        <f>Jan!V14</f>
        <v>IMPOSTO DE RENDA</v>
      </c>
      <c r="Z16" s="85">
        <f t="shared" si="0"/>
        <v>0</v>
      </c>
      <c r="AA16" s="85">
        <v>8</v>
      </c>
      <c r="AB16" s="85" t="str">
        <f>Resultado!D28</f>
        <v>-</v>
      </c>
      <c r="AC16" s="85">
        <f>HLOOKUP($E$4,Resultado!$C$4:$Q$1129,ROW('G. Receitas'!X25),FALSE)</f>
        <v>0</v>
      </c>
      <c r="AD16" s="85" t="str">
        <f t="shared" si="3"/>
        <v/>
      </c>
      <c r="AE16" s="85" t="e">
        <f t="shared" si="4"/>
        <v>#NUM!</v>
      </c>
      <c r="AF16" s="85" t="str">
        <f t="shared" si="1"/>
        <v>-</v>
      </c>
      <c r="AG16" s="85" t="str">
        <f t="shared" si="2"/>
        <v>-</v>
      </c>
    </row>
    <row r="17" spans="3:33" x14ac:dyDescent="0.2">
      <c r="Y17" s="85" t="str">
        <f>Jan!V15</f>
        <v>INVESTIMENTOS (BENS)</v>
      </c>
      <c r="Z17" s="85">
        <f t="shared" si="0"/>
        <v>0</v>
      </c>
      <c r="AA17" s="85">
        <v>9</v>
      </c>
      <c r="AB17" s="85" t="str">
        <f>Resultado!D29</f>
        <v>-</v>
      </c>
      <c r="AC17" s="85">
        <f>HLOOKUP($E$4,Resultado!$C$4:$Q$1129,ROW('G. Receitas'!X26),FALSE)</f>
        <v>0</v>
      </c>
      <c r="AD17" s="85" t="str">
        <f t="shared" si="3"/>
        <v/>
      </c>
      <c r="AE17" s="85" t="e">
        <f t="shared" si="4"/>
        <v>#NUM!</v>
      </c>
      <c r="AF17" s="85" t="str">
        <f t="shared" si="1"/>
        <v>-</v>
      </c>
      <c r="AG17" s="85" t="str">
        <f t="shared" si="2"/>
        <v>-</v>
      </c>
    </row>
    <row r="18" spans="3:33" x14ac:dyDescent="0.2">
      <c r="AA18" s="85">
        <v>10</v>
      </c>
      <c r="AB18" s="85" t="str">
        <f>Resultado!D30</f>
        <v>-</v>
      </c>
      <c r="AC18" s="85">
        <f>HLOOKUP($E$4,Resultado!$C$4:$Q$1129,ROW('G. Receitas'!X27),FALSE)</f>
        <v>0</v>
      </c>
      <c r="AD18" s="85" t="str">
        <f t="shared" si="3"/>
        <v/>
      </c>
      <c r="AE18" s="85" t="e">
        <f t="shared" si="4"/>
        <v>#NUM!</v>
      </c>
      <c r="AF18" s="85" t="str">
        <f t="shared" si="1"/>
        <v>-</v>
      </c>
      <c r="AG18" s="85" t="str">
        <f t="shared" si="2"/>
        <v>-</v>
      </c>
    </row>
    <row r="19" spans="3:33" x14ac:dyDescent="0.2">
      <c r="AA19" s="85">
        <v>11</v>
      </c>
      <c r="AB19" s="85" t="str">
        <f>Resultado!D31</f>
        <v>-</v>
      </c>
      <c r="AC19" s="85">
        <f>HLOOKUP($E$4,Resultado!$C$4:$Q$1129,ROW('G. Receitas'!X28),FALSE)</f>
        <v>0</v>
      </c>
      <c r="AD19" s="85" t="str">
        <f t="shared" si="3"/>
        <v/>
      </c>
      <c r="AE19" s="85" t="e">
        <f t="shared" si="4"/>
        <v>#NUM!</v>
      </c>
      <c r="AF19" s="85" t="str">
        <f t="shared" si="1"/>
        <v>-</v>
      </c>
      <c r="AG19" s="85" t="str">
        <f t="shared" si="2"/>
        <v>-</v>
      </c>
    </row>
    <row r="20" spans="3:33" x14ac:dyDescent="0.2">
      <c r="AA20" s="85">
        <v>12</v>
      </c>
      <c r="AB20" s="85" t="str">
        <f>Resultado!D32</f>
        <v>-</v>
      </c>
      <c r="AC20" s="85">
        <f>HLOOKUP($E$4,Resultado!$C$4:$Q$1129,ROW('G. Receitas'!X29),FALSE)</f>
        <v>0</v>
      </c>
      <c r="AD20" s="85" t="str">
        <f t="shared" si="3"/>
        <v/>
      </c>
      <c r="AE20" s="85" t="e">
        <f t="shared" si="4"/>
        <v>#NUM!</v>
      </c>
      <c r="AF20" s="85" t="str">
        <f t="shared" si="1"/>
        <v>-</v>
      </c>
      <c r="AG20" s="85" t="str">
        <f t="shared" si="2"/>
        <v>-</v>
      </c>
    </row>
    <row r="21" spans="3:33" x14ac:dyDescent="0.2">
      <c r="AA21" s="85">
        <v>13</v>
      </c>
      <c r="AB21" s="85" t="str">
        <f>Resultado!D33</f>
        <v>-</v>
      </c>
      <c r="AC21" s="85">
        <f>HLOOKUP($E$4,Resultado!$C$4:$Q$1129,ROW('G. Receitas'!X30),FALSE)</f>
        <v>0</v>
      </c>
      <c r="AD21" s="85" t="str">
        <f t="shared" si="3"/>
        <v/>
      </c>
      <c r="AE21" s="85" t="e">
        <f t="shared" si="4"/>
        <v>#NUM!</v>
      </c>
      <c r="AF21" s="85" t="str">
        <f t="shared" si="1"/>
        <v>-</v>
      </c>
      <c r="AG21" s="85" t="str">
        <f t="shared" si="2"/>
        <v>-</v>
      </c>
    </row>
    <row r="22" spans="3:33" x14ac:dyDescent="0.2">
      <c r="AA22" s="85">
        <v>14</v>
      </c>
      <c r="AB22" s="85" t="str">
        <f>Resultado!D34</f>
        <v>-</v>
      </c>
      <c r="AC22" s="85">
        <f>HLOOKUP($E$4,Resultado!$C$4:$Q$1129,ROW('G. Receitas'!X31),FALSE)</f>
        <v>0</v>
      </c>
      <c r="AD22" s="85" t="str">
        <f t="shared" si="3"/>
        <v/>
      </c>
      <c r="AE22" s="85" t="e">
        <f t="shared" si="4"/>
        <v>#NUM!</v>
      </c>
      <c r="AF22" s="85" t="str">
        <f t="shared" si="1"/>
        <v>-</v>
      </c>
      <c r="AG22" s="85" t="str">
        <f t="shared" si="2"/>
        <v>-</v>
      </c>
    </row>
    <row r="23" spans="3:33" ht="52.5" customHeight="1" thickBot="1" x14ac:dyDescent="0.25">
      <c r="AA23" s="85">
        <v>15</v>
      </c>
      <c r="AB23" s="85" t="str">
        <f>Resultado!D35</f>
        <v>-</v>
      </c>
      <c r="AC23" s="85">
        <f>HLOOKUP($E$4,Resultado!$C$4:$Q$1129,ROW('G. Receitas'!X32),FALSE)</f>
        <v>0</v>
      </c>
      <c r="AD23" s="85" t="str">
        <f t="shared" si="3"/>
        <v/>
      </c>
      <c r="AE23" s="85" t="e">
        <f t="shared" si="4"/>
        <v>#NUM!</v>
      </c>
      <c r="AF23" s="85" t="str">
        <f t="shared" si="1"/>
        <v>-</v>
      </c>
      <c r="AG23" s="85" t="str">
        <f t="shared" si="2"/>
        <v>-</v>
      </c>
    </row>
    <row r="24" spans="3:33" ht="23.25" customHeight="1" thickTop="1" x14ac:dyDescent="0.2">
      <c r="C24" s="309" t="s">
        <v>1315</v>
      </c>
      <c r="D24" s="309"/>
      <c r="E24" s="309"/>
      <c r="F24" s="81">
        <f>Z8</f>
        <v>0</v>
      </c>
      <c r="H24" s="15"/>
      <c r="I24" s="310" t="s">
        <v>1316</v>
      </c>
      <c r="J24" s="310"/>
      <c r="K24" s="310"/>
      <c r="L24" s="277">
        <f>Z9</f>
        <v>0</v>
      </c>
      <c r="M24" s="311"/>
      <c r="AA24" s="85">
        <v>16</v>
      </c>
      <c r="AB24" s="85" t="str">
        <f>Resultado!D36</f>
        <v>-</v>
      </c>
      <c r="AC24" s="85">
        <f>HLOOKUP($E$4,Resultado!$C$4:$Q$1129,ROW('G. Receitas'!X33),FALSE)</f>
        <v>0</v>
      </c>
      <c r="AD24" s="85" t="str">
        <f t="shared" si="3"/>
        <v/>
      </c>
    </row>
    <row r="25" spans="3:33" x14ac:dyDescent="0.2">
      <c r="AA25" s="85">
        <v>17</v>
      </c>
      <c r="AB25" s="85" t="str">
        <f>Resultado!D37</f>
        <v>-</v>
      </c>
      <c r="AC25" s="85">
        <f>HLOOKUP($E$4,Resultado!$C$4:$Q$1129,ROW('G. Receitas'!X34),FALSE)</f>
        <v>0</v>
      </c>
      <c r="AD25" s="85" t="str">
        <f t="shared" si="3"/>
        <v/>
      </c>
    </row>
    <row r="26" spans="3:33" x14ac:dyDescent="0.2">
      <c r="AA26" s="85">
        <v>18</v>
      </c>
      <c r="AB26" s="85" t="str">
        <f>Resultado!D38</f>
        <v>-</v>
      </c>
      <c r="AC26" s="85">
        <f>HLOOKUP($E$4,Resultado!$C$4:$Q$1129,ROW('G. Receitas'!X35),FALSE)</f>
        <v>0</v>
      </c>
      <c r="AD26" s="85" t="str">
        <f t="shared" si="3"/>
        <v/>
      </c>
    </row>
    <row r="27" spans="3:33" x14ac:dyDescent="0.2">
      <c r="AA27" s="85">
        <v>19</v>
      </c>
      <c r="AB27" s="85" t="str">
        <f>Resultado!D39</f>
        <v>-</v>
      </c>
      <c r="AC27" s="85">
        <f>HLOOKUP($E$4,Resultado!$C$4:$Q$1129,ROW('G. Receitas'!X36),FALSE)</f>
        <v>0</v>
      </c>
      <c r="AD27" s="85" t="str">
        <f t="shared" si="3"/>
        <v/>
      </c>
    </row>
    <row r="28" spans="3:33" x14ac:dyDescent="0.2">
      <c r="AA28" s="85">
        <v>20</v>
      </c>
      <c r="AB28" s="85" t="str">
        <f>Resultado!D40</f>
        <v>-</v>
      </c>
      <c r="AC28" s="85">
        <f>HLOOKUP($E$4,Resultado!$C$4:$Q$1129,ROW('G. Receitas'!X37),FALSE)</f>
        <v>0</v>
      </c>
      <c r="AD28" s="85" t="str">
        <f t="shared" si="3"/>
        <v/>
      </c>
    </row>
    <row r="29" spans="3:33" x14ac:dyDescent="0.2">
      <c r="AA29" s="85">
        <v>21</v>
      </c>
      <c r="AB29" s="85" t="str">
        <f>Resultado!D41</f>
        <v>-</v>
      </c>
      <c r="AC29" s="85">
        <f>HLOOKUP($E$4,Resultado!$C$4:$Q$1129,ROW('G. Receitas'!X38),FALSE)</f>
        <v>0</v>
      </c>
      <c r="AD29" s="85" t="str">
        <f t="shared" si="3"/>
        <v/>
      </c>
    </row>
    <row r="30" spans="3:33" x14ac:dyDescent="0.2">
      <c r="AA30" s="85">
        <v>22</v>
      </c>
      <c r="AB30" s="85" t="str">
        <f>Resultado!D42</f>
        <v>-</v>
      </c>
      <c r="AC30" s="85">
        <f>HLOOKUP($E$4,Resultado!$C$4:$Q$1129,ROW('G. Receitas'!X39),FALSE)</f>
        <v>0</v>
      </c>
      <c r="AD30" s="85" t="str">
        <f t="shared" si="3"/>
        <v/>
      </c>
    </row>
    <row r="31" spans="3:33" x14ac:dyDescent="0.2">
      <c r="AA31" s="85">
        <v>23</v>
      </c>
      <c r="AB31" s="85" t="str">
        <f>Resultado!D43</f>
        <v>-</v>
      </c>
      <c r="AC31" s="85">
        <f>HLOOKUP($E$4,Resultado!$C$4:$Q$1129,ROW('G. Receitas'!X40),FALSE)</f>
        <v>0</v>
      </c>
      <c r="AD31" s="85" t="str">
        <f t="shared" si="3"/>
        <v/>
      </c>
    </row>
    <row r="32" spans="3:33" x14ac:dyDescent="0.2">
      <c r="AA32" s="85">
        <v>24</v>
      </c>
      <c r="AB32" s="85" t="str">
        <f>Resultado!D44</f>
        <v>-</v>
      </c>
      <c r="AC32" s="85">
        <f>HLOOKUP($E$4,Resultado!$C$4:$Q$1129,ROW('G. Receitas'!X41),FALSE)</f>
        <v>0</v>
      </c>
      <c r="AD32" s="85" t="str">
        <f t="shared" si="3"/>
        <v/>
      </c>
    </row>
    <row r="33" spans="3:30" x14ac:dyDescent="0.2">
      <c r="AA33" s="85">
        <v>25</v>
      </c>
      <c r="AB33" s="85" t="str">
        <f>Resultado!D45</f>
        <v>-</v>
      </c>
      <c r="AC33" s="85">
        <f>HLOOKUP($E$4,Resultado!$C$4:$Q$1129,ROW('G. Receitas'!X42),FALSE)</f>
        <v>0</v>
      </c>
      <c r="AD33" s="85" t="str">
        <f t="shared" si="3"/>
        <v/>
      </c>
    </row>
    <row r="34" spans="3:30" x14ac:dyDescent="0.2">
      <c r="AA34" s="85">
        <v>26</v>
      </c>
      <c r="AB34" s="85" t="str">
        <f>Resultado!D46</f>
        <v>-</v>
      </c>
      <c r="AC34" s="85">
        <f>HLOOKUP($E$4,Resultado!$C$4:$Q$1129,ROW('G. Receitas'!X43),FALSE)</f>
        <v>0</v>
      </c>
      <c r="AD34" s="85" t="str">
        <f t="shared" si="3"/>
        <v/>
      </c>
    </row>
    <row r="35" spans="3:30" x14ac:dyDescent="0.2">
      <c r="AA35" s="85">
        <v>27</v>
      </c>
      <c r="AB35" s="85" t="str">
        <f>Resultado!D47</f>
        <v>-</v>
      </c>
      <c r="AC35" s="85">
        <f>HLOOKUP($E$4,Resultado!$C$4:$Q$1129,ROW('G. Receitas'!X44),FALSE)</f>
        <v>0</v>
      </c>
      <c r="AD35" s="85" t="str">
        <f t="shared" si="3"/>
        <v/>
      </c>
    </row>
    <row r="36" spans="3:30" x14ac:dyDescent="0.2">
      <c r="AA36" s="85">
        <v>28</v>
      </c>
      <c r="AB36" s="85" t="str">
        <f>Resultado!D48</f>
        <v>-</v>
      </c>
      <c r="AC36" s="85">
        <f>HLOOKUP($E$4,Resultado!$C$4:$Q$1129,ROW('G. Receitas'!X45),FALSE)</f>
        <v>0</v>
      </c>
      <c r="AD36" s="85" t="str">
        <f t="shared" si="3"/>
        <v/>
      </c>
    </row>
    <row r="37" spans="3:30" x14ac:dyDescent="0.2">
      <c r="AA37" s="85">
        <v>29</v>
      </c>
      <c r="AB37" s="85" t="str">
        <f>Resultado!D49</f>
        <v>-</v>
      </c>
      <c r="AC37" s="85">
        <f>HLOOKUP($E$4,Resultado!$C$4:$Q$1129,ROW('G. Receitas'!X46),FALSE)</f>
        <v>0</v>
      </c>
      <c r="AD37" s="85" t="str">
        <f t="shared" si="3"/>
        <v/>
      </c>
    </row>
    <row r="38" spans="3:30" x14ac:dyDescent="0.2">
      <c r="AA38" s="85">
        <v>30</v>
      </c>
      <c r="AB38" s="85" t="str">
        <f>Resultado!D50</f>
        <v>-</v>
      </c>
      <c r="AC38" s="85">
        <f>HLOOKUP($E$4,Resultado!$C$4:$Q$1129,ROW('G. Receitas'!X47),FALSE)</f>
        <v>0</v>
      </c>
      <c r="AD38" s="85" t="str">
        <f t="shared" si="3"/>
        <v/>
      </c>
    </row>
    <row r="39" spans="3:30" x14ac:dyDescent="0.2">
      <c r="AA39" s="85">
        <v>31</v>
      </c>
      <c r="AB39" s="85" t="str">
        <f>Resultado!D51</f>
        <v>-</v>
      </c>
      <c r="AC39" s="85">
        <f>HLOOKUP($E$4,Resultado!$C$4:$Q$1129,ROW('G. Receitas'!X48),FALSE)</f>
        <v>0</v>
      </c>
      <c r="AD39" s="85" t="str">
        <f t="shared" si="3"/>
        <v/>
      </c>
    </row>
    <row r="40" spans="3:30" x14ac:dyDescent="0.2">
      <c r="AA40" s="85">
        <v>32</v>
      </c>
      <c r="AB40" s="85" t="str">
        <f>Resultado!D52</f>
        <v>-</v>
      </c>
      <c r="AC40" s="85">
        <f>HLOOKUP($E$4,Resultado!$C$4:$Q$1129,ROW('G. Receitas'!X49),FALSE)</f>
        <v>0</v>
      </c>
      <c r="AD40" s="85" t="str">
        <f t="shared" si="3"/>
        <v/>
      </c>
    </row>
    <row r="41" spans="3:30" x14ac:dyDescent="0.2">
      <c r="AA41" s="85">
        <v>33</v>
      </c>
      <c r="AB41" s="85" t="str">
        <f>Resultado!D53</f>
        <v>-</v>
      </c>
      <c r="AC41" s="85">
        <f>HLOOKUP($E$4,Resultado!$C$4:$Q$1129,ROW('G. Receitas'!X50),FALSE)</f>
        <v>0</v>
      </c>
      <c r="AD41" s="85" t="str">
        <f t="shared" si="3"/>
        <v/>
      </c>
    </row>
    <row r="42" spans="3:30" x14ac:dyDescent="0.2">
      <c r="AA42" s="85">
        <v>34</v>
      </c>
      <c r="AB42" s="85" t="str">
        <f>Resultado!D54</f>
        <v>-</v>
      </c>
      <c r="AC42" s="85">
        <f>HLOOKUP($E$4,Resultado!$C$4:$Q$1129,ROW('G. Receitas'!X51),FALSE)</f>
        <v>0</v>
      </c>
      <c r="AD42" s="85" t="str">
        <f t="shared" si="3"/>
        <v/>
      </c>
    </row>
    <row r="43" spans="3:30" ht="33" customHeight="1" x14ac:dyDescent="0.2">
      <c r="AA43" s="85">
        <v>35</v>
      </c>
      <c r="AB43" s="85" t="str">
        <f>Resultado!D55</f>
        <v>-</v>
      </c>
      <c r="AC43" s="85">
        <f>HLOOKUP($E$4,Resultado!$C$4:$Q$1129,ROW('G. Receitas'!X52),FALSE)</f>
        <v>0</v>
      </c>
      <c r="AD43" s="85" t="str">
        <f t="shared" si="3"/>
        <v/>
      </c>
    </row>
    <row r="44" spans="3:30" ht="21" x14ac:dyDescent="0.2">
      <c r="C44" s="309"/>
      <c r="D44" s="309"/>
      <c r="E44" s="309"/>
      <c r="F44" s="309"/>
      <c r="AA44" s="85">
        <v>36</v>
      </c>
      <c r="AB44" s="85" t="str">
        <f>Resultado!D56</f>
        <v>-</v>
      </c>
      <c r="AC44" s="85">
        <f>HLOOKUP($E$4,Resultado!$C$4:$Q$1129,ROW('G. Receitas'!X53),FALSE)</f>
        <v>0</v>
      </c>
      <c r="AD44" s="85" t="str">
        <f t="shared" si="3"/>
        <v/>
      </c>
    </row>
    <row r="45" spans="3:30" x14ac:dyDescent="0.2">
      <c r="AA45" s="85">
        <v>37</v>
      </c>
      <c r="AB45" s="85" t="str">
        <f>Resultado!D57</f>
        <v>-</v>
      </c>
      <c r="AC45" s="85">
        <f>HLOOKUP($E$4,Resultado!$C$4:$Q$1129,ROW('G. Receitas'!X54),FALSE)</f>
        <v>0</v>
      </c>
      <c r="AD45" s="85" t="str">
        <f t="shared" si="3"/>
        <v/>
      </c>
    </row>
    <row r="46" spans="3:30" x14ac:dyDescent="0.2">
      <c r="AA46" s="85">
        <v>38</v>
      </c>
      <c r="AB46" s="85" t="str">
        <f>Resultado!D58</f>
        <v>-</v>
      </c>
      <c r="AC46" s="85">
        <f>HLOOKUP($E$4,Resultado!$C$4:$Q$1129,ROW('G. Receitas'!X55),FALSE)</f>
        <v>0</v>
      </c>
      <c r="AD46" s="85" t="str">
        <f t="shared" si="3"/>
        <v/>
      </c>
    </row>
    <row r="47" spans="3:30" x14ac:dyDescent="0.2">
      <c r="AA47" s="85">
        <v>39</v>
      </c>
      <c r="AB47" s="85" t="str">
        <f>Resultado!D59</f>
        <v>-</v>
      </c>
      <c r="AC47" s="85">
        <f>HLOOKUP($E$4,Resultado!$C$4:$Q$1129,ROW('G. Receitas'!X56),FALSE)</f>
        <v>0</v>
      </c>
      <c r="AD47" s="85" t="str">
        <f t="shared" si="3"/>
        <v/>
      </c>
    </row>
    <row r="48" spans="3:30" x14ac:dyDescent="0.2">
      <c r="AA48" s="85">
        <v>40</v>
      </c>
      <c r="AB48" s="85" t="str">
        <f>Resultado!D60</f>
        <v>-</v>
      </c>
      <c r="AC48" s="85">
        <f>HLOOKUP($E$4,Resultado!$C$4:$Q$1129,ROW('G. Receitas'!X57),FALSE)</f>
        <v>0</v>
      </c>
      <c r="AD48" s="85" t="str">
        <f t="shared" si="3"/>
        <v/>
      </c>
    </row>
    <row r="49" spans="3:30" x14ac:dyDescent="0.2">
      <c r="AA49" s="85">
        <v>41</v>
      </c>
      <c r="AB49" s="85" t="str">
        <f>Resultado!D61</f>
        <v>-</v>
      </c>
      <c r="AC49" s="85">
        <f>HLOOKUP($E$4,Resultado!$C$4:$Q$1129,ROW('G. Receitas'!X58),FALSE)</f>
        <v>0</v>
      </c>
      <c r="AD49" s="85" t="str">
        <f t="shared" si="3"/>
        <v/>
      </c>
    </row>
    <row r="50" spans="3:30" x14ac:dyDescent="0.2">
      <c r="AA50" s="85">
        <v>42</v>
      </c>
      <c r="AB50" s="85" t="str">
        <f>Resultado!D62</f>
        <v>-</v>
      </c>
      <c r="AC50" s="85">
        <f>HLOOKUP($E$4,Resultado!$C$4:$Q$1129,ROW('G. Receitas'!X59),FALSE)</f>
        <v>0</v>
      </c>
      <c r="AD50" s="85" t="str">
        <f t="shared" si="3"/>
        <v/>
      </c>
    </row>
    <row r="51" spans="3:30" x14ac:dyDescent="0.2">
      <c r="AA51" s="85">
        <v>43</v>
      </c>
      <c r="AB51" s="85" t="str">
        <f>Resultado!D63</f>
        <v>-</v>
      </c>
      <c r="AC51" s="85">
        <f>HLOOKUP($E$4,Resultado!$C$4:$Q$1129,ROW('G. Receitas'!X60),FALSE)</f>
        <v>0</v>
      </c>
      <c r="AD51" s="85" t="str">
        <f t="shared" si="3"/>
        <v/>
      </c>
    </row>
    <row r="52" spans="3:30" x14ac:dyDescent="0.2">
      <c r="AA52" s="85">
        <v>44</v>
      </c>
      <c r="AB52" s="85" t="str">
        <f>Resultado!D64</f>
        <v>-</v>
      </c>
      <c r="AC52" s="85">
        <f>HLOOKUP($E$4,Resultado!$C$4:$Q$1129,ROW('G. Receitas'!X61),FALSE)</f>
        <v>0</v>
      </c>
      <c r="AD52" s="85" t="str">
        <f t="shared" si="3"/>
        <v/>
      </c>
    </row>
    <row r="53" spans="3:30" x14ac:dyDescent="0.2">
      <c r="AA53" s="85">
        <v>45</v>
      </c>
      <c r="AB53" s="85" t="str">
        <f>Resultado!D65</f>
        <v>-</v>
      </c>
      <c r="AC53" s="85">
        <f>HLOOKUP($E$4,Resultado!$C$4:$Q$1129,ROW('G. Receitas'!X62),FALSE)</f>
        <v>0</v>
      </c>
      <c r="AD53" s="85" t="str">
        <f t="shared" si="3"/>
        <v/>
      </c>
    </row>
    <row r="54" spans="3:30" x14ac:dyDescent="0.2">
      <c r="AA54" s="85">
        <v>46</v>
      </c>
      <c r="AB54" s="85" t="str">
        <f>Resultado!D66</f>
        <v>-</v>
      </c>
      <c r="AC54" s="85">
        <f>HLOOKUP($E$4,Resultado!$C$4:$Q$1129,ROW('G. Receitas'!X63),FALSE)</f>
        <v>0</v>
      </c>
      <c r="AD54" s="85" t="str">
        <f t="shared" si="3"/>
        <v/>
      </c>
    </row>
    <row r="55" spans="3:30" x14ac:dyDescent="0.2">
      <c r="AA55" s="85">
        <v>47</v>
      </c>
      <c r="AB55" s="85" t="str">
        <f>Resultado!D67</f>
        <v>-</v>
      </c>
      <c r="AC55" s="85">
        <f>HLOOKUP($E$4,Resultado!$C$4:$Q$1129,ROW('G. Receitas'!X64),FALSE)</f>
        <v>0</v>
      </c>
      <c r="AD55" s="85" t="str">
        <f t="shared" si="3"/>
        <v/>
      </c>
    </row>
    <row r="56" spans="3:30" x14ac:dyDescent="0.2">
      <c r="AA56" s="85">
        <v>48</v>
      </c>
      <c r="AB56" s="85" t="str">
        <f>Resultado!D68</f>
        <v>-</v>
      </c>
      <c r="AC56" s="85">
        <f>HLOOKUP($E$4,Resultado!$C$4:$Q$1129,ROW('G. Receitas'!X65),FALSE)</f>
        <v>0</v>
      </c>
      <c r="AD56" s="85" t="str">
        <f t="shared" si="3"/>
        <v/>
      </c>
    </row>
    <row r="57" spans="3:30" x14ac:dyDescent="0.2">
      <c r="AA57" s="85">
        <v>49</v>
      </c>
      <c r="AB57" s="85" t="str">
        <f>Resultado!D69</f>
        <v>-</v>
      </c>
      <c r="AC57" s="85">
        <f>HLOOKUP($E$4,Resultado!$C$4:$Q$1129,ROW('G. Receitas'!X66),FALSE)</f>
        <v>0</v>
      </c>
      <c r="AD57" s="85" t="str">
        <f t="shared" si="3"/>
        <v/>
      </c>
    </row>
    <row r="58" spans="3:30" ht="46.5" customHeight="1" x14ac:dyDescent="0.25">
      <c r="I58" s="49"/>
      <c r="AA58" s="85">
        <v>50</v>
      </c>
      <c r="AB58" s="85" t="str">
        <f>Resultado!D70</f>
        <v>-</v>
      </c>
      <c r="AC58" s="85">
        <f>HLOOKUP($E$4,Resultado!$C$4:$Q$1129,ROW('G. Receitas'!X67),FALSE)</f>
        <v>0</v>
      </c>
      <c r="AD58" s="85" t="str">
        <f t="shared" si="3"/>
        <v/>
      </c>
    </row>
    <row r="59" spans="3:30" ht="25.5" customHeight="1" x14ac:dyDescent="0.2">
      <c r="C59" s="309"/>
      <c r="D59" s="309"/>
      <c r="E59" s="309"/>
      <c r="I59" s="309"/>
      <c r="J59" s="309"/>
      <c r="AA59" s="85">
        <v>51</v>
      </c>
      <c r="AB59" s="85" t="str">
        <f>Resultado!D71</f>
        <v>-</v>
      </c>
      <c r="AC59" s="85">
        <f>HLOOKUP($E$4,Resultado!$C$4:$Q$1129,ROW('G. Receitas'!X68),FALSE)</f>
        <v>0</v>
      </c>
      <c r="AD59" s="85" t="str">
        <f t="shared" si="3"/>
        <v/>
      </c>
    </row>
    <row r="60" spans="3:30" ht="12.75" customHeight="1" x14ac:dyDescent="0.2">
      <c r="AA60" s="85">
        <v>52</v>
      </c>
      <c r="AB60" s="85" t="str">
        <f>Resultado!D72</f>
        <v>-</v>
      </c>
      <c r="AC60" s="85">
        <f>HLOOKUP($E$4,Resultado!$C$4:$Q$1129,ROW('G. Receitas'!X69),FALSE)</f>
        <v>0</v>
      </c>
      <c r="AD60" s="85" t="str">
        <f t="shared" si="3"/>
        <v/>
      </c>
    </row>
    <row r="61" spans="3:30" x14ac:dyDescent="0.2">
      <c r="AA61" s="85">
        <v>53</v>
      </c>
      <c r="AB61" s="85" t="str">
        <f>Resultado!D73</f>
        <v>-</v>
      </c>
      <c r="AC61" s="85">
        <f>HLOOKUP($E$4,Resultado!$C$4:$Q$1129,ROW('G. Receitas'!X70),FALSE)</f>
        <v>0</v>
      </c>
      <c r="AD61" s="85" t="str">
        <f t="shared" si="3"/>
        <v/>
      </c>
    </row>
    <row r="62" spans="3:30" x14ac:dyDescent="0.2">
      <c r="AA62" s="85">
        <v>54</v>
      </c>
      <c r="AB62" s="85" t="str">
        <f>Resultado!D74</f>
        <v>-</v>
      </c>
      <c r="AC62" s="85">
        <f>HLOOKUP($E$4,Resultado!$C$4:$Q$1129,ROW('G. Receitas'!X71),FALSE)</f>
        <v>0</v>
      </c>
      <c r="AD62" s="85" t="str">
        <f t="shared" si="3"/>
        <v/>
      </c>
    </row>
    <row r="63" spans="3:30" x14ac:dyDescent="0.2">
      <c r="AA63" s="85">
        <v>55</v>
      </c>
      <c r="AB63" s="85" t="str">
        <f>Resultado!D75</f>
        <v>-</v>
      </c>
      <c r="AC63" s="85">
        <f>HLOOKUP($E$4,Resultado!$C$4:$Q$1129,ROW('G. Receitas'!X72),FALSE)</f>
        <v>0</v>
      </c>
      <c r="AD63" s="85" t="str">
        <f t="shared" si="3"/>
        <v/>
      </c>
    </row>
    <row r="64" spans="3:30" x14ac:dyDescent="0.2">
      <c r="AA64" s="85">
        <v>56</v>
      </c>
      <c r="AB64" s="85" t="str">
        <f>Resultado!D76</f>
        <v>-</v>
      </c>
      <c r="AC64" s="85">
        <f>HLOOKUP($E$4,Resultado!$C$4:$Q$1129,ROW('G. Receitas'!X73),FALSE)</f>
        <v>0</v>
      </c>
      <c r="AD64" s="85" t="str">
        <f t="shared" si="3"/>
        <v/>
      </c>
    </row>
    <row r="65" spans="3:30" x14ac:dyDescent="0.2">
      <c r="AA65" s="85">
        <v>57</v>
      </c>
      <c r="AB65" s="85" t="str">
        <f>Resultado!D77</f>
        <v>-</v>
      </c>
      <c r="AC65" s="85">
        <f>HLOOKUP($E$4,Resultado!$C$4:$Q$1129,ROW('G. Receitas'!X74),FALSE)</f>
        <v>0</v>
      </c>
      <c r="AD65" s="85" t="str">
        <f t="shared" si="3"/>
        <v/>
      </c>
    </row>
    <row r="66" spans="3:30" x14ac:dyDescent="0.2">
      <c r="AA66" s="85">
        <v>58</v>
      </c>
      <c r="AB66" s="85" t="str">
        <f>Resultado!D78</f>
        <v>-</v>
      </c>
      <c r="AC66" s="85">
        <f>HLOOKUP($E$4,Resultado!$C$4:$Q$1129,ROW('G. Receitas'!X75),FALSE)</f>
        <v>0</v>
      </c>
      <c r="AD66" s="85" t="str">
        <f t="shared" si="3"/>
        <v/>
      </c>
    </row>
    <row r="67" spans="3:30" x14ac:dyDescent="0.2">
      <c r="AA67" s="85">
        <v>59</v>
      </c>
      <c r="AB67" s="85" t="str">
        <f>Resultado!D79</f>
        <v>-</v>
      </c>
      <c r="AC67" s="85">
        <f>HLOOKUP($E$4,Resultado!$C$4:$Q$1129,ROW('G. Receitas'!X76),FALSE)</f>
        <v>0</v>
      </c>
      <c r="AD67" s="85" t="str">
        <f t="shared" si="3"/>
        <v/>
      </c>
    </row>
    <row r="68" spans="3:30" x14ac:dyDescent="0.2">
      <c r="AA68" s="85">
        <v>60</v>
      </c>
      <c r="AB68" s="85" t="str">
        <f>Resultado!D80</f>
        <v>-</v>
      </c>
      <c r="AC68" s="85">
        <f>HLOOKUP($E$4,Resultado!$C$4:$Q$1129,ROW('G. Receitas'!X77),FALSE)</f>
        <v>0</v>
      </c>
      <c r="AD68" s="85" t="str">
        <f t="shared" si="3"/>
        <v/>
      </c>
    </row>
    <row r="69" spans="3:30" x14ac:dyDescent="0.2">
      <c r="AA69" s="85">
        <v>61</v>
      </c>
      <c r="AB69" s="85" t="str">
        <f>Resultado!D81</f>
        <v>-</v>
      </c>
      <c r="AC69" s="85">
        <f>HLOOKUP($E$4,Resultado!$C$4:$Q$1129,ROW('G. Receitas'!X78),FALSE)</f>
        <v>0</v>
      </c>
      <c r="AD69" s="85" t="str">
        <f t="shared" si="3"/>
        <v/>
      </c>
    </row>
    <row r="70" spans="3:30" x14ac:dyDescent="0.2">
      <c r="AA70" s="85">
        <v>62</v>
      </c>
      <c r="AB70" s="85" t="str">
        <f>Resultado!D82</f>
        <v>-</v>
      </c>
      <c r="AC70" s="85">
        <f>HLOOKUP($E$4,Resultado!$C$4:$Q$1129,ROW('G. Receitas'!X79),FALSE)</f>
        <v>0</v>
      </c>
      <c r="AD70" s="85" t="str">
        <f t="shared" si="3"/>
        <v/>
      </c>
    </row>
    <row r="71" spans="3:30" x14ac:dyDescent="0.2">
      <c r="AA71" s="85">
        <v>63</v>
      </c>
      <c r="AB71" s="85" t="str">
        <f>Resultado!D83</f>
        <v>-</v>
      </c>
      <c r="AC71" s="85">
        <f>HLOOKUP($E$4,Resultado!$C$4:$Q$1129,ROW('G. Receitas'!X80),FALSE)</f>
        <v>0</v>
      </c>
      <c r="AD71" s="85" t="str">
        <f t="shared" si="3"/>
        <v/>
      </c>
    </row>
    <row r="72" spans="3:30" x14ac:dyDescent="0.2">
      <c r="AA72" s="85">
        <v>64</v>
      </c>
      <c r="AB72" s="85" t="str">
        <f>Resultado!D84</f>
        <v>-</v>
      </c>
      <c r="AC72" s="85">
        <f>HLOOKUP($E$4,Resultado!$C$4:$Q$1129,ROW('G. Receitas'!X81),FALSE)</f>
        <v>0</v>
      </c>
      <c r="AD72" s="85" t="str">
        <f t="shared" si="3"/>
        <v/>
      </c>
    </row>
    <row r="73" spans="3:30" x14ac:dyDescent="0.2">
      <c r="AA73" s="85">
        <v>65</v>
      </c>
      <c r="AB73" s="85" t="str">
        <f>Resultado!D85</f>
        <v>-</v>
      </c>
      <c r="AC73" s="85">
        <f>HLOOKUP($E$4,Resultado!$C$4:$Q$1129,ROW('G. Receitas'!X82),FALSE)</f>
        <v>0</v>
      </c>
      <c r="AD73" s="85" t="str">
        <f t="shared" si="3"/>
        <v/>
      </c>
    </row>
    <row r="74" spans="3:30" x14ac:dyDescent="0.2">
      <c r="C74" s="15"/>
      <c r="G74" s="15"/>
      <c r="K74" s="15"/>
      <c r="AA74" s="85">
        <v>66</v>
      </c>
      <c r="AB74" s="85" t="str">
        <f>Resultado!D86</f>
        <v>-</v>
      </c>
      <c r="AC74" s="85">
        <f>HLOOKUP($E$4,Resultado!$C$4:$Q$1129,ROW('G. Receitas'!X83),FALSE)</f>
        <v>0</v>
      </c>
      <c r="AD74" s="85" t="str">
        <f t="shared" ref="AD74:AD137" si="5">IF(AC74=0,"",AC74+AA74/1000)</f>
        <v/>
      </c>
    </row>
    <row r="75" spans="3:30" x14ac:dyDescent="0.2">
      <c r="AA75" s="85">
        <v>67</v>
      </c>
      <c r="AB75" s="85" t="str">
        <f>Resultado!D87</f>
        <v>-</v>
      </c>
      <c r="AC75" s="85">
        <f>HLOOKUP($E$4,Resultado!$C$4:$Q$1129,ROW('G. Receitas'!X84),FALSE)</f>
        <v>0</v>
      </c>
      <c r="AD75" s="85" t="str">
        <f t="shared" si="5"/>
        <v/>
      </c>
    </row>
    <row r="76" spans="3:30" x14ac:dyDescent="0.2">
      <c r="AA76" s="85">
        <v>68</v>
      </c>
      <c r="AB76" s="85" t="str">
        <f>Resultado!D88</f>
        <v>-</v>
      </c>
      <c r="AC76" s="85">
        <f>HLOOKUP($E$4,Resultado!$C$4:$Q$1129,ROW('G. Receitas'!X85),FALSE)</f>
        <v>0</v>
      </c>
      <c r="AD76" s="85" t="str">
        <f t="shared" si="5"/>
        <v/>
      </c>
    </row>
    <row r="77" spans="3:30" x14ac:dyDescent="0.2">
      <c r="AA77" s="85">
        <v>69</v>
      </c>
      <c r="AB77" s="85" t="str">
        <f>Resultado!D89</f>
        <v>-</v>
      </c>
      <c r="AC77" s="85">
        <f>HLOOKUP($E$4,Resultado!$C$4:$Q$1129,ROW('G. Receitas'!X86),FALSE)</f>
        <v>0</v>
      </c>
      <c r="AD77" s="85" t="str">
        <f t="shared" si="5"/>
        <v/>
      </c>
    </row>
    <row r="78" spans="3:30" ht="21" x14ac:dyDescent="0.2">
      <c r="C78" s="309"/>
      <c r="D78" s="309"/>
      <c r="E78" s="309"/>
      <c r="F78" s="309"/>
      <c r="AA78" s="85">
        <v>70</v>
      </c>
      <c r="AB78" s="85" t="str">
        <f>Resultado!D90</f>
        <v>-</v>
      </c>
      <c r="AC78" s="85">
        <f>HLOOKUP($E$4,Resultado!$C$4:$Q$1129,ROW('G. Receitas'!X87),FALSE)</f>
        <v>0</v>
      </c>
      <c r="AD78" s="85" t="str">
        <f t="shared" si="5"/>
        <v/>
      </c>
    </row>
    <row r="79" spans="3:30" x14ac:dyDescent="0.2">
      <c r="AA79" s="85">
        <v>71</v>
      </c>
      <c r="AB79" s="85" t="str">
        <f>Resultado!D91</f>
        <v>-</v>
      </c>
      <c r="AC79" s="85">
        <f>HLOOKUP($E$4,Resultado!$C$4:$Q$1129,ROW('G. Receitas'!X88),FALSE)</f>
        <v>0</v>
      </c>
      <c r="AD79" s="85" t="str">
        <f t="shared" si="5"/>
        <v/>
      </c>
    </row>
    <row r="80" spans="3:30" x14ac:dyDescent="0.2">
      <c r="AA80" s="85">
        <v>72</v>
      </c>
      <c r="AB80" s="85" t="str">
        <f>Resultado!D92</f>
        <v>-</v>
      </c>
      <c r="AC80" s="85">
        <f>HLOOKUP($E$4,Resultado!$C$4:$Q$1129,ROW('G. Receitas'!X89),FALSE)</f>
        <v>0</v>
      </c>
      <c r="AD80" s="85" t="str">
        <f t="shared" si="5"/>
        <v/>
      </c>
    </row>
    <row r="81" spans="3:30" x14ac:dyDescent="0.2">
      <c r="AA81" s="85">
        <v>73</v>
      </c>
      <c r="AB81" s="85" t="str">
        <f>Resultado!D93</f>
        <v>-</v>
      </c>
      <c r="AC81" s="85">
        <f>HLOOKUP($E$4,Resultado!$C$4:$Q$1129,ROW('G. Receitas'!X90),FALSE)</f>
        <v>0</v>
      </c>
      <c r="AD81" s="85" t="str">
        <f t="shared" si="5"/>
        <v/>
      </c>
    </row>
    <row r="82" spans="3:30" x14ac:dyDescent="0.2">
      <c r="AA82" s="85">
        <v>74</v>
      </c>
      <c r="AB82" s="85" t="str">
        <f>Resultado!D94</f>
        <v>-</v>
      </c>
      <c r="AC82" s="85">
        <f>HLOOKUP($E$4,Resultado!$C$4:$Q$1129,ROW('G. Receitas'!X91),FALSE)</f>
        <v>0</v>
      </c>
      <c r="AD82" s="85" t="str">
        <f t="shared" si="5"/>
        <v/>
      </c>
    </row>
    <row r="83" spans="3:30" x14ac:dyDescent="0.2">
      <c r="AA83" s="85">
        <v>75</v>
      </c>
      <c r="AB83" s="85" t="str">
        <f>Resultado!D95</f>
        <v>-</v>
      </c>
      <c r="AC83" s="85">
        <f>HLOOKUP($E$4,Resultado!$C$4:$Q$1129,ROW('G. Receitas'!X92),FALSE)</f>
        <v>0</v>
      </c>
      <c r="AD83" s="85" t="str">
        <f t="shared" si="5"/>
        <v/>
      </c>
    </row>
    <row r="84" spans="3:30" x14ac:dyDescent="0.2">
      <c r="AA84" s="85">
        <v>76</v>
      </c>
      <c r="AB84" s="85" t="str">
        <f>Resultado!D96</f>
        <v>-</v>
      </c>
      <c r="AC84" s="85">
        <f>HLOOKUP($E$4,Resultado!$C$4:$Q$1129,ROW('G. Receitas'!X93),FALSE)</f>
        <v>0</v>
      </c>
      <c r="AD84" s="85" t="str">
        <f t="shared" si="5"/>
        <v/>
      </c>
    </row>
    <row r="85" spans="3:30" x14ac:dyDescent="0.2">
      <c r="AA85" s="85">
        <v>77</v>
      </c>
      <c r="AB85" s="85" t="str">
        <f>Resultado!D97</f>
        <v>-</v>
      </c>
      <c r="AC85" s="85">
        <f>HLOOKUP($E$4,Resultado!$C$4:$Q$1129,ROW('G. Receitas'!X94),FALSE)</f>
        <v>0</v>
      </c>
      <c r="AD85" s="85" t="str">
        <f t="shared" si="5"/>
        <v/>
      </c>
    </row>
    <row r="86" spans="3:30" x14ac:dyDescent="0.2">
      <c r="AA86" s="85">
        <v>78</v>
      </c>
      <c r="AB86" s="85" t="str">
        <f>Resultado!D98</f>
        <v>-</v>
      </c>
      <c r="AC86" s="85">
        <f>HLOOKUP($E$4,Resultado!$C$4:$Q$1129,ROW('G. Receitas'!X95),FALSE)</f>
        <v>0</v>
      </c>
      <c r="AD86" s="85" t="str">
        <f t="shared" si="5"/>
        <v/>
      </c>
    </row>
    <row r="87" spans="3:30" x14ac:dyDescent="0.2">
      <c r="AA87" s="85">
        <v>79</v>
      </c>
      <c r="AB87" s="85" t="str">
        <f>Resultado!D99</f>
        <v>-</v>
      </c>
      <c r="AC87" s="85">
        <f>HLOOKUP($E$4,Resultado!$C$4:$Q$1129,ROW('G. Receitas'!X96),FALSE)</f>
        <v>0</v>
      </c>
      <c r="AD87" s="85" t="str">
        <f t="shared" si="5"/>
        <v/>
      </c>
    </row>
    <row r="88" spans="3:30" x14ac:dyDescent="0.2">
      <c r="AA88" s="85">
        <v>80</v>
      </c>
      <c r="AB88" s="85" t="str">
        <f>Resultado!D100</f>
        <v>-</v>
      </c>
      <c r="AC88" s="85">
        <f>HLOOKUP($E$4,Resultado!$C$4:$Q$1129,ROW('G. Receitas'!X97),FALSE)</f>
        <v>0</v>
      </c>
      <c r="AD88" s="85" t="str">
        <f t="shared" si="5"/>
        <v/>
      </c>
    </row>
    <row r="89" spans="3:30" x14ac:dyDescent="0.2">
      <c r="AA89" s="85">
        <v>81</v>
      </c>
      <c r="AB89" s="85" t="str">
        <f>Resultado!D101</f>
        <v>-</v>
      </c>
      <c r="AC89" s="85">
        <f>HLOOKUP($E$4,Resultado!$C$4:$Q$1129,ROW('G. Receitas'!X98),FALSE)</f>
        <v>0</v>
      </c>
      <c r="AD89" s="85" t="str">
        <f t="shared" si="5"/>
        <v/>
      </c>
    </row>
    <row r="90" spans="3:30" x14ac:dyDescent="0.2">
      <c r="AA90" s="85">
        <v>82</v>
      </c>
      <c r="AB90" s="85" t="str">
        <f>Resultado!D102</f>
        <v>-</v>
      </c>
      <c r="AC90" s="85">
        <f>HLOOKUP($E$4,Resultado!$C$4:$Q$1129,ROW('G. Receitas'!X99),FALSE)</f>
        <v>0</v>
      </c>
      <c r="AD90" s="85" t="str">
        <f t="shared" si="5"/>
        <v/>
      </c>
    </row>
    <row r="91" spans="3:30" x14ac:dyDescent="0.2">
      <c r="AA91" s="85">
        <v>83</v>
      </c>
      <c r="AB91" s="85" t="str">
        <f>Resultado!D103</f>
        <v>-</v>
      </c>
      <c r="AC91" s="85">
        <f>HLOOKUP($E$4,Resultado!$C$4:$Q$1129,ROW('G. Receitas'!X100),FALSE)</f>
        <v>0</v>
      </c>
      <c r="AD91" s="85" t="str">
        <f t="shared" si="5"/>
        <v/>
      </c>
    </row>
    <row r="92" spans="3:30" x14ac:dyDescent="0.2">
      <c r="AA92" s="85">
        <v>84</v>
      </c>
      <c r="AB92" s="85" t="str">
        <f>Resultado!D104</f>
        <v>-</v>
      </c>
      <c r="AC92" s="85">
        <f>HLOOKUP($E$4,Resultado!$C$4:$Q$1129,ROW('G. Receitas'!X101),FALSE)</f>
        <v>0</v>
      </c>
      <c r="AD92" s="85" t="str">
        <f t="shared" si="5"/>
        <v/>
      </c>
    </row>
    <row r="93" spans="3:30" x14ac:dyDescent="0.2">
      <c r="AA93" s="85">
        <v>85</v>
      </c>
      <c r="AB93" s="85" t="str">
        <f>Resultado!D105</f>
        <v>-</v>
      </c>
      <c r="AC93" s="85">
        <f>HLOOKUP($E$4,Resultado!$C$4:$Q$1129,ROW('G. Receitas'!X102),FALSE)</f>
        <v>0</v>
      </c>
      <c r="AD93" s="85" t="str">
        <f t="shared" si="5"/>
        <v/>
      </c>
    </row>
    <row r="94" spans="3:30" x14ac:dyDescent="0.2">
      <c r="AA94" s="85">
        <v>86</v>
      </c>
      <c r="AB94" s="85" t="str">
        <f>Resultado!D106</f>
        <v>-</v>
      </c>
      <c r="AC94" s="85">
        <f>HLOOKUP($E$4,Resultado!$C$4:$Q$1129,ROW('G. Receitas'!X103),FALSE)</f>
        <v>0</v>
      </c>
      <c r="AD94" s="85" t="str">
        <f t="shared" si="5"/>
        <v/>
      </c>
    </row>
    <row r="95" spans="3:30" ht="21" x14ac:dyDescent="0.2">
      <c r="C95" s="310"/>
      <c r="D95" s="310"/>
      <c r="E95" s="310"/>
      <c r="F95" s="310"/>
      <c r="G95" s="310"/>
      <c r="AA95" s="85">
        <v>87</v>
      </c>
      <c r="AB95" s="85" t="str">
        <f>Resultado!D107</f>
        <v>-</v>
      </c>
      <c r="AC95" s="85">
        <f>HLOOKUP($E$4,Resultado!$C$4:$Q$1129,ROW('G. Receitas'!X104),FALSE)</f>
        <v>0</v>
      </c>
      <c r="AD95" s="85" t="str">
        <f t="shared" si="5"/>
        <v/>
      </c>
    </row>
    <row r="96" spans="3:30" x14ac:dyDescent="0.2">
      <c r="AA96" s="85">
        <v>88</v>
      </c>
      <c r="AB96" s="85" t="str">
        <f>Resultado!D108</f>
        <v>-</v>
      </c>
      <c r="AC96" s="85">
        <f>HLOOKUP($E$4,Resultado!$C$4:$Q$1129,ROW('G. Receitas'!X105),FALSE)</f>
        <v>0</v>
      </c>
      <c r="AD96" s="85" t="str">
        <f t="shared" si="5"/>
        <v/>
      </c>
    </row>
    <row r="97" spans="27:33" x14ac:dyDescent="0.2">
      <c r="AA97" s="85">
        <v>89</v>
      </c>
      <c r="AB97" s="85" t="str">
        <f>Resultado!D109</f>
        <v>-</v>
      </c>
      <c r="AC97" s="85">
        <f>HLOOKUP($E$4,Resultado!$C$4:$Q$1129,ROW('G. Receitas'!X106),FALSE)</f>
        <v>0</v>
      </c>
      <c r="AD97" s="85" t="str">
        <f t="shared" si="5"/>
        <v/>
      </c>
    </row>
    <row r="98" spans="27:33" x14ac:dyDescent="0.2">
      <c r="AA98" s="85">
        <v>90</v>
      </c>
      <c r="AB98" s="85" t="str">
        <f>Resultado!D110</f>
        <v>-</v>
      </c>
      <c r="AC98" s="85">
        <f>HLOOKUP($E$4,Resultado!$C$4:$Q$1129,ROW('G. Receitas'!X107),FALSE)</f>
        <v>0</v>
      </c>
      <c r="AD98" s="85" t="str">
        <f t="shared" si="5"/>
        <v/>
      </c>
    </row>
    <row r="99" spans="27:33" x14ac:dyDescent="0.2">
      <c r="AA99" s="85">
        <v>91</v>
      </c>
      <c r="AB99" s="85" t="str">
        <f>Resultado!D111</f>
        <v>-</v>
      </c>
      <c r="AC99" s="85">
        <f>HLOOKUP($E$4,Resultado!$C$4:$Q$1129,ROW('G. Receitas'!X108),FALSE)</f>
        <v>0</v>
      </c>
      <c r="AD99" s="85" t="str">
        <f t="shared" si="5"/>
        <v/>
      </c>
    </row>
    <row r="100" spans="27:33" x14ac:dyDescent="0.2">
      <c r="AA100" s="85">
        <v>92</v>
      </c>
      <c r="AB100" s="85" t="str">
        <f>Resultado!D112</f>
        <v>-</v>
      </c>
      <c r="AC100" s="85">
        <f>HLOOKUP($E$4,Resultado!$C$4:$Q$1129,ROW('G. Receitas'!X109),FALSE)</f>
        <v>0</v>
      </c>
      <c r="AD100" s="85" t="str">
        <f t="shared" si="5"/>
        <v/>
      </c>
    </row>
    <row r="101" spans="27:33" x14ac:dyDescent="0.2">
      <c r="AA101" s="85">
        <v>93</v>
      </c>
      <c r="AB101" s="85" t="str">
        <f>Resultado!D113</f>
        <v>-</v>
      </c>
      <c r="AC101" s="85">
        <f>HLOOKUP($E$4,Resultado!$C$4:$Q$1129,ROW('G. Receitas'!X110),FALSE)</f>
        <v>0</v>
      </c>
      <c r="AD101" s="85" t="str">
        <f t="shared" si="5"/>
        <v/>
      </c>
    </row>
    <row r="102" spans="27:33" x14ac:dyDescent="0.2">
      <c r="AA102" s="85">
        <v>94</v>
      </c>
      <c r="AB102" s="85" t="str">
        <f>Resultado!D114</f>
        <v>-</v>
      </c>
      <c r="AC102" s="85">
        <f>HLOOKUP($E$4,Resultado!$C$4:$Q$1129,ROW('G. Receitas'!X111),FALSE)</f>
        <v>0</v>
      </c>
      <c r="AD102" s="85" t="str">
        <f t="shared" si="5"/>
        <v/>
      </c>
    </row>
    <row r="103" spans="27:33" x14ac:dyDescent="0.2">
      <c r="AA103" s="85">
        <v>95</v>
      </c>
      <c r="AB103" s="85" t="str">
        <f>Resultado!D115</f>
        <v>-</v>
      </c>
      <c r="AC103" s="85">
        <f>HLOOKUP($E$4,Resultado!$C$4:$Q$1129,ROW('G. Receitas'!X112),FALSE)</f>
        <v>0</v>
      </c>
      <c r="AD103" s="85" t="str">
        <f t="shared" si="5"/>
        <v/>
      </c>
    </row>
    <row r="104" spans="27:33" x14ac:dyDescent="0.2">
      <c r="AA104" s="85">
        <v>96</v>
      </c>
      <c r="AB104" s="85" t="str">
        <f>Resultado!D116</f>
        <v>-</v>
      </c>
      <c r="AC104" s="85">
        <f>HLOOKUP($E$4,Resultado!$C$4:$Q$1129,ROW('G. Receitas'!X113),FALSE)</f>
        <v>0</v>
      </c>
      <c r="AD104" s="85" t="str">
        <f t="shared" si="5"/>
        <v/>
      </c>
    </row>
    <row r="105" spans="27:33" x14ac:dyDescent="0.2">
      <c r="AA105" s="85">
        <v>97</v>
      </c>
      <c r="AB105" s="85" t="str">
        <f>Resultado!D117</f>
        <v>-</v>
      </c>
      <c r="AC105" s="85">
        <f>HLOOKUP($E$4,Resultado!$C$4:$Q$1129,ROW('G. Receitas'!X114),FALSE)</f>
        <v>0</v>
      </c>
      <c r="AD105" s="85" t="str">
        <f t="shared" si="5"/>
        <v/>
      </c>
    </row>
    <row r="106" spans="27:33" x14ac:dyDescent="0.2">
      <c r="AA106" s="85">
        <v>98</v>
      </c>
      <c r="AB106" s="85" t="str">
        <f>Resultado!D118</f>
        <v>-</v>
      </c>
      <c r="AC106" s="85">
        <f>HLOOKUP($E$4,Resultado!$C$4:$Q$1129,ROW('G. Receitas'!X115),FALSE)</f>
        <v>0</v>
      </c>
      <c r="AD106" s="85" t="str">
        <f t="shared" si="5"/>
        <v/>
      </c>
    </row>
    <row r="107" spans="27:33" x14ac:dyDescent="0.2">
      <c r="AA107" s="85">
        <v>99</v>
      </c>
      <c r="AB107" s="85" t="str">
        <f>Resultado!D119</f>
        <v>Outras Fontes de Renda</v>
      </c>
      <c r="AC107" s="85">
        <f>HLOOKUP($E$4,Resultado!$C$4:$Q$1129,ROW('G. Receitas'!X116),FALSE)</f>
        <v>0</v>
      </c>
      <c r="AD107" s="85" t="str">
        <f t="shared" si="5"/>
        <v/>
      </c>
    </row>
    <row r="108" spans="27:33" x14ac:dyDescent="0.2">
      <c r="AB108" s="85" t="str">
        <f>Resultado!D120</f>
        <v>RECEITAS COM APLICAÇÕES FINANCEIRAS</v>
      </c>
      <c r="AC108" s="85">
        <f>HLOOKUP($E$4,Resultado!$C$4:$Q$1129,ROW('G. Receitas'!X117),FALSE)</f>
        <v>0</v>
      </c>
      <c r="AD108" s="85" t="s">
        <v>1272</v>
      </c>
      <c r="AE108" s="85" t="s">
        <v>1273</v>
      </c>
      <c r="AF108" s="85" t="s">
        <v>1274</v>
      </c>
      <c r="AG108" s="85" t="s">
        <v>1274</v>
      </c>
    </row>
    <row r="109" spans="27:33" x14ac:dyDescent="0.2">
      <c r="AA109" s="85">
        <v>1</v>
      </c>
      <c r="AB109" s="85" t="str">
        <f>Resultado!D121</f>
        <v>Poupança</v>
      </c>
      <c r="AC109" s="85">
        <f>HLOOKUP($E$4,Resultado!$C$4:$Q$1129,ROW('G. Receitas'!X118),FALSE)</f>
        <v>0</v>
      </c>
      <c r="AD109" s="85" t="str">
        <f t="shared" si="5"/>
        <v/>
      </c>
      <c r="AE109" s="85" t="e">
        <f>LARGE($AD$109:$AD$207,AA109)</f>
        <v>#NUM!</v>
      </c>
      <c r="AF109" s="85" t="str">
        <f>IFERROR(VLOOKUP(MATCH(AE109,$AD$109:$AD$207,0),$AA$109:$AC$207,AF$6,FALSE),"-")</f>
        <v>-</v>
      </c>
      <c r="AG109" s="85" t="str">
        <f>IFERROR(VLOOKUP(MATCH(AE109,$AD$109:$AD$207,0),$AA$109:$AC$207,AG$6,FALSE),"-")</f>
        <v>-</v>
      </c>
    </row>
    <row r="110" spans="27:33" x14ac:dyDescent="0.2">
      <c r="AA110" s="85">
        <v>2</v>
      </c>
      <c r="AB110" s="85" t="str">
        <f>Resultado!D122</f>
        <v>Títulos</v>
      </c>
      <c r="AC110" s="85">
        <f>HLOOKUP($E$4,Resultado!$C$4:$Q$1129,ROW('G. Receitas'!X119),FALSE)</f>
        <v>0</v>
      </c>
      <c r="AD110" s="85" t="str">
        <f t="shared" si="5"/>
        <v/>
      </c>
      <c r="AE110" s="85" t="e">
        <f>LARGE($AD$109:$AD$207,AA110)</f>
        <v>#NUM!</v>
      </c>
      <c r="AF110" s="85" t="str">
        <f t="shared" ref="AF110:AF123" si="6">IFERROR(VLOOKUP(MATCH(AE110,$AD$109:$AD$207,0),$AA$109:$AC$207,AF$6,FALSE),"-")</f>
        <v>-</v>
      </c>
      <c r="AG110" s="85" t="str">
        <f t="shared" ref="AG110:AG123" si="7">IFERROR(VLOOKUP(MATCH(AE110,$AD$109:$AD$207,0),$AA$109:$AC$207,AG$6,FALSE),"-")</f>
        <v>-</v>
      </c>
    </row>
    <row r="111" spans="27:33" x14ac:dyDescent="0.2">
      <c r="AA111" s="85">
        <v>3</v>
      </c>
      <c r="AB111" s="85" t="str">
        <f>Resultado!D123</f>
        <v>Bolsa de Valores</v>
      </c>
      <c r="AC111" s="85">
        <f>HLOOKUP($E$4,Resultado!$C$4:$Q$1129,ROW('G. Receitas'!X120),FALSE)</f>
        <v>0</v>
      </c>
      <c r="AD111" s="85" t="str">
        <f t="shared" si="5"/>
        <v/>
      </c>
      <c r="AE111" s="85" t="e">
        <f>LARGE($AD$109:$AD$207,AA111)</f>
        <v>#NUM!</v>
      </c>
      <c r="AF111" s="85" t="str">
        <f t="shared" si="6"/>
        <v>-</v>
      </c>
      <c r="AG111" s="85" t="str">
        <f t="shared" si="7"/>
        <v>-</v>
      </c>
    </row>
    <row r="112" spans="27:33" x14ac:dyDescent="0.2">
      <c r="AA112" s="85">
        <v>4</v>
      </c>
      <c r="AB112" s="85" t="str">
        <f>Resultado!D124</f>
        <v>Aluguel do terreno</v>
      </c>
      <c r="AC112" s="85">
        <f>HLOOKUP($E$4,Resultado!$C$4:$Q$1129,ROW('G. Receitas'!X121),FALSE)</f>
        <v>0</v>
      </c>
      <c r="AD112" s="85" t="str">
        <f t="shared" si="5"/>
        <v/>
      </c>
      <c r="AE112" s="85" t="e">
        <f t="shared" ref="AE112:AE123" si="8">LARGE($AD$109:$AD$207,AA112)</f>
        <v>#NUM!</v>
      </c>
      <c r="AF112" s="85" t="str">
        <f t="shared" si="6"/>
        <v>-</v>
      </c>
      <c r="AG112" s="85" t="str">
        <f t="shared" si="7"/>
        <v>-</v>
      </c>
    </row>
    <row r="113" spans="27:33" x14ac:dyDescent="0.2">
      <c r="AA113" s="85">
        <v>5</v>
      </c>
      <c r="AB113" s="85" t="str">
        <f>Resultado!D125</f>
        <v>-</v>
      </c>
      <c r="AC113" s="85">
        <f>HLOOKUP($E$4,Resultado!$C$4:$Q$1129,ROW('G. Receitas'!X122),FALSE)</f>
        <v>0</v>
      </c>
      <c r="AD113" s="85" t="str">
        <f t="shared" si="5"/>
        <v/>
      </c>
      <c r="AE113" s="85" t="e">
        <f t="shared" si="8"/>
        <v>#NUM!</v>
      </c>
      <c r="AF113" s="85" t="str">
        <f t="shared" si="6"/>
        <v>-</v>
      </c>
      <c r="AG113" s="85" t="str">
        <f t="shared" si="7"/>
        <v>-</v>
      </c>
    </row>
    <row r="114" spans="27:33" x14ac:dyDescent="0.2">
      <c r="AA114" s="85">
        <v>6</v>
      </c>
      <c r="AB114" s="85" t="str">
        <f>Resultado!D126</f>
        <v>-</v>
      </c>
      <c r="AC114" s="85">
        <f>HLOOKUP($E$4,Resultado!$C$4:$Q$1129,ROW('G. Receitas'!X123),FALSE)</f>
        <v>0</v>
      </c>
      <c r="AD114" s="85" t="str">
        <f t="shared" si="5"/>
        <v/>
      </c>
      <c r="AE114" s="85" t="e">
        <f t="shared" si="8"/>
        <v>#NUM!</v>
      </c>
      <c r="AF114" s="85" t="str">
        <f t="shared" si="6"/>
        <v>-</v>
      </c>
      <c r="AG114" s="85" t="str">
        <f t="shared" si="7"/>
        <v>-</v>
      </c>
    </row>
    <row r="115" spans="27:33" x14ac:dyDescent="0.2">
      <c r="AA115" s="85">
        <v>7</v>
      </c>
      <c r="AB115" s="85" t="str">
        <f>Resultado!D127</f>
        <v>-</v>
      </c>
      <c r="AC115" s="85">
        <f>HLOOKUP($E$4,Resultado!$C$4:$Q$1129,ROW('G. Receitas'!X124),FALSE)</f>
        <v>0</v>
      </c>
      <c r="AD115" s="85" t="str">
        <f t="shared" si="5"/>
        <v/>
      </c>
      <c r="AE115" s="85" t="e">
        <f t="shared" si="8"/>
        <v>#NUM!</v>
      </c>
      <c r="AF115" s="85" t="str">
        <f t="shared" si="6"/>
        <v>-</v>
      </c>
      <c r="AG115" s="85" t="str">
        <f t="shared" si="7"/>
        <v>-</v>
      </c>
    </row>
    <row r="116" spans="27:33" x14ac:dyDescent="0.2">
      <c r="AA116" s="85">
        <v>8</v>
      </c>
      <c r="AB116" s="85" t="str">
        <f>Resultado!D128</f>
        <v>-</v>
      </c>
      <c r="AC116" s="85">
        <f>HLOOKUP($E$4,Resultado!$C$4:$Q$1129,ROW('G. Receitas'!X125),FALSE)</f>
        <v>0</v>
      </c>
      <c r="AD116" s="85" t="str">
        <f t="shared" si="5"/>
        <v/>
      </c>
      <c r="AE116" s="85" t="e">
        <f t="shared" si="8"/>
        <v>#NUM!</v>
      </c>
      <c r="AF116" s="85" t="str">
        <f t="shared" si="6"/>
        <v>-</v>
      </c>
      <c r="AG116" s="85" t="str">
        <f t="shared" si="7"/>
        <v>-</v>
      </c>
    </row>
    <row r="117" spans="27:33" x14ac:dyDescent="0.2">
      <c r="AA117" s="85">
        <v>9</v>
      </c>
      <c r="AB117" s="85" t="str">
        <f>Resultado!D129</f>
        <v>-</v>
      </c>
      <c r="AC117" s="85">
        <f>HLOOKUP($E$4,Resultado!$C$4:$Q$1129,ROW('G. Receitas'!X126),FALSE)</f>
        <v>0</v>
      </c>
      <c r="AD117" s="85" t="str">
        <f t="shared" si="5"/>
        <v/>
      </c>
      <c r="AE117" s="85" t="e">
        <f t="shared" si="8"/>
        <v>#NUM!</v>
      </c>
      <c r="AF117" s="85" t="str">
        <f t="shared" si="6"/>
        <v>-</v>
      </c>
      <c r="AG117" s="85" t="str">
        <f t="shared" si="7"/>
        <v>-</v>
      </c>
    </row>
    <row r="118" spans="27:33" x14ac:dyDescent="0.2">
      <c r="AA118" s="85">
        <v>10</v>
      </c>
      <c r="AB118" s="85" t="str">
        <f>Resultado!D130</f>
        <v>-</v>
      </c>
      <c r="AC118" s="85">
        <f>HLOOKUP($E$4,Resultado!$C$4:$Q$1129,ROW('G. Receitas'!X127),FALSE)</f>
        <v>0</v>
      </c>
      <c r="AD118" s="85" t="str">
        <f t="shared" si="5"/>
        <v/>
      </c>
      <c r="AE118" s="85" t="e">
        <f t="shared" si="8"/>
        <v>#NUM!</v>
      </c>
      <c r="AF118" s="85" t="str">
        <f t="shared" si="6"/>
        <v>-</v>
      </c>
      <c r="AG118" s="85" t="str">
        <f t="shared" si="7"/>
        <v>-</v>
      </c>
    </row>
    <row r="119" spans="27:33" x14ac:dyDescent="0.2">
      <c r="AA119" s="85">
        <v>11</v>
      </c>
      <c r="AB119" s="85" t="str">
        <f>Resultado!D131</f>
        <v>-</v>
      </c>
      <c r="AC119" s="85">
        <f>HLOOKUP($E$4,Resultado!$C$4:$Q$1129,ROW('G. Receitas'!X128),FALSE)</f>
        <v>0</v>
      </c>
      <c r="AD119" s="85" t="str">
        <f t="shared" si="5"/>
        <v/>
      </c>
      <c r="AE119" s="85" t="e">
        <f t="shared" si="8"/>
        <v>#NUM!</v>
      </c>
      <c r="AF119" s="85" t="str">
        <f t="shared" si="6"/>
        <v>-</v>
      </c>
      <c r="AG119" s="85" t="str">
        <f t="shared" si="7"/>
        <v>-</v>
      </c>
    </row>
    <row r="120" spans="27:33" x14ac:dyDescent="0.2">
      <c r="AA120" s="85">
        <v>12</v>
      </c>
      <c r="AB120" s="85" t="str">
        <f>Resultado!D132</f>
        <v>-</v>
      </c>
      <c r="AC120" s="85">
        <f>HLOOKUP($E$4,Resultado!$C$4:$Q$1129,ROW('G. Receitas'!X129),FALSE)</f>
        <v>0</v>
      </c>
      <c r="AD120" s="85" t="str">
        <f t="shared" si="5"/>
        <v/>
      </c>
      <c r="AE120" s="85" t="e">
        <f t="shared" si="8"/>
        <v>#NUM!</v>
      </c>
      <c r="AF120" s="85" t="str">
        <f t="shared" si="6"/>
        <v>-</v>
      </c>
      <c r="AG120" s="85" t="str">
        <f t="shared" si="7"/>
        <v>-</v>
      </c>
    </row>
    <row r="121" spans="27:33" x14ac:dyDescent="0.2">
      <c r="AA121" s="85">
        <v>13</v>
      </c>
      <c r="AB121" s="85" t="str">
        <f>Resultado!D133</f>
        <v>-</v>
      </c>
      <c r="AC121" s="85">
        <f>HLOOKUP($E$4,Resultado!$C$4:$Q$1129,ROW('G. Receitas'!X130),FALSE)</f>
        <v>0</v>
      </c>
      <c r="AD121" s="85" t="str">
        <f t="shared" si="5"/>
        <v/>
      </c>
      <c r="AE121" s="85" t="e">
        <f t="shared" si="8"/>
        <v>#NUM!</v>
      </c>
      <c r="AF121" s="85" t="str">
        <f t="shared" si="6"/>
        <v>-</v>
      </c>
      <c r="AG121" s="85" t="str">
        <f t="shared" si="7"/>
        <v>-</v>
      </c>
    </row>
    <row r="122" spans="27:33" x14ac:dyDescent="0.2">
      <c r="AA122" s="85">
        <v>14</v>
      </c>
      <c r="AB122" s="85" t="str">
        <f>Resultado!D134</f>
        <v>-</v>
      </c>
      <c r="AC122" s="85">
        <f>HLOOKUP($E$4,Resultado!$C$4:$Q$1129,ROW('G. Receitas'!X131),FALSE)</f>
        <v>0</v>
      </c>
      <c r="AD122" s="85" t="str">
        <f t="shared" si="5"/>
        <v/>
      </c>
      <c r="AE122" s="85" t="e">
        <f t="shared" si="8"/>
        <v>#NUM!</v>
      </c>
      <c r="AF122" s="85" t="str">
        <f t="shared" si="6"/>
        <v>-</v>
      </c>
      <c r="AG122" s="85" t="str">
        <f t="shared" si="7"/>
        <v>-</v>
      </c>
    </row>
    <row r="123" spans="27:33" x14ac:dyDescent="0.2">
      <c r="AA123" s="85">
        <v>15</v>
      </c>
      <c r="AB123" s="85" t="str">
        <f>Resultado!D135</f>
        <v>-</v>
      </c>
      <c r="AC123" s="85">
        <f>HLOOKUP($E$4,Resultado!$C$4:$Q$1129,ROW('G. Receitas'!X132),FALSE)</f>
        <v>0</v>
      </c>
      <c r="AD123" s="85" t="str">
        <f t="shared" si="5"/>
        <v/>
      </c>
      <c r="AE123" s="85" t="e">
        <f t="shared" si="8"/>
        <v>#NUM!</v>
      </c>
      <c r="AF123" s="85" t="str">
        <f t="shared" si="6"/>
        <v>-</v>
      </c>
      <c r="AG123" s="85" t="str">
        <f t="shared" si="7"/>
        <v>-</v>
      </c>
    </row>
    <row r="124" spans="27:33" x14ac:dyDescent="0.2">
      <c r="AA124" s="85">
        <v>16</v>
      </c>
      <c r="AB124" s="85" t="str">
        <f>Resultado!D136</f>
        <v>-</v>
      </c>
      <c r="AC124" s="85">
        <f>HLOOKUP($E$4,Resultado!$C$4:$Q$1129,ROW('G. Receitas'!X133),FALSE)</f>
        <v>0</v>
      </c>
      <c r="AD124" s="85" t="str">
        <f t="shared" si="5"/>
        <v/>
      </c>
    </row>
    <row r="125" spans="27:33" x14ac:dyDescent="0.2">
      <c r="AA125" s="85">
        <v>17</v>
      </c>
      <c r="AB125" s="85" t="str">
        <f>Resultado!D137</f>
        <v>-</v>
      </c>
      <c r="AC125" s="85">
        <f>HLOOKUP($E$4,Resultado!$C$4:$Q$1129,ROW('G. Receitas'!X134),FALSE)</f>
        <v>0</v>
      </c>
      <c r="AD125" s="85" t="str">
        <f t="shared" si="5"/>
        <v/>
      </c>
    </row>
    <row r="126" spans="27:33" x14ac:dyDescent="0.2">
      <c r="AA126" s="85">
        <v>18</v>
      </c>
      <c r="AB126" s="85" t="str">
        <f>Resultado!D138</f>
        <v>-</v>
      </c>
      <c r="AC126" s="85">
        <f>HLOOKUP($E$4,Resultado!$C$4:$Q$1129,ROW('G. Receitas'!X135),FALSE)</f>
        <v>0</v>
      </c>
      <c r="AD126" s="85" t="str">
        <f t="shared" si="5"/>
        <v/>
      </c>
    </row>
    <row r="127" spans="27:33" x14ac:dyDescent="0.2">
      <c r="AA127" s="85">
        <v>19</v>
      </c>
      <c r="AB127" s="85" t="str">
        <f>Resultado!D139</f>
        <v>-</v>
      </c>
      <c r="AC127" s="85">
        <f>HLOOKUP($E$4,Resultado!$C$4:$Q$1129,ROW('G. Receitas'!X136),FALSE)</f>
        <v>0</v>
      </c>
      <c r="AD127" s="85" t="str">
        <f t="shared" si="5"/>
        <v/>
      </c>
    </row>
    <row r="128" spans="27:33" x14ac:dyDescent="0.2">
      <c r="AA128" s="85">
        <v>20</v>
      </c>
      <c r="AB128" s="85" t="str">
        <f>Resultado!D140</f>
        <v>-</v>
      </c>
      <c r="AC128" s="85">
        <f>HLOOKUP($E$4,Resultado!$C$4:$Q$1129,ROW('G. Receitas'!X137),FALSE)</f>
        <v>0</v>
      </c>
      <c r="AD128" s="85" t="str">
        <f t="shared" si="5"/>
        <v/>
      </c>
    </row>
    <row r="129" spans="27:30" x14ac:dyDescent="0.2">
      <c r="AA129" s="85">
        <v>21</v>
      </c>
      <c r="AB129" s="85" t="str">
        <f>Resultado!D141</f>
        <v>-</v>
      </c>
      <c r="AC129" s="85">
        <f>HLOOKUP($E$4,Resultado!$C$4:$Q$1129,ROW('G. Receitas'!X138),FALSE)</f>
        <v>0</v>
      </c>
      <c r="AD129" s="85" t="str">
        <f t="shared" si="5"/>
        <v/>
      </c>
    </row>
    <row r="130" spans="27:30" x14ac:dyDescent="0.2">
      <c r="AA130" s="85">
        <v>22</v>
      </c>
      <c r="AB130" s="85" t="str">
        <f>Resultado!D142</f>
        <v>-</v>
      </c>
      <c r="AC130" s="85">
        <f>HLOOKUP($E$4,Resultado!$C$4:$Q$1129,ROW('G. Receitas'!X139),FALSE)</f>
        <v>0</v>
      </c>
      <c r="AD130" s="85" t="str">
        <f t="shared" si="5"/>
        <v/>
      </c>
    </row>
    <row r="131" spans="27:30" x14ac:dyDescent="0.2">
      <c r="AA131" s="85">
        <v>23</v>
      </c>
      <c r="AB131" s="85" t="str">
        <f>Resultado!D143</f>
        <v>-</v>
      </c>
      <c r="AC131" s="85">
        <f>HLOOKUP($E$4,Resultado!$C$4:$Q$1129,ROW('G. Receitas'!X140),FALSE)</f>
        <v>0</v>
      </c>
      <c r="AD131" s="85" t="str">
        <f t="shared" si="5"/>
        <v/>
      </c>
    </row>
    <row r="132" spans="27:30" x14ac:dyDescent="0.2">
      <c r="AA132" s="85">
        <v>24</v>
      </c>
      <c r="AB132" s="85" t="str">
        <f>Resultado!D144</f>
        <v>-</v>
      </c>
      <c r="AC132" s="85">
        <f>HLOOKUP($E$4,Resultado!$C$4:$Q$1129,ROW('G. Receitas'!X141),FALSE)</f>
        <v>0</v>
      </c>
      <c r="AD132" s="85" t="str">
        <f t="shared" si="5"/>
        <v/>
      </c>
    </row>
    <row r="133" spans="27:30" x14ac:dyDescent="0.2">
      <c r="AA133" s="85">
        <v>25</v>
      </c>
      <c r="AB133" s="85" t="str">
        <f>Resultado!D145</f>
        <v>-</v>
      </c>
      <c r="AC133" s="85">
        <f>HLOOKUP($E$4,Resultado!$C$4:$Q$1129,ROW('G. Receitas'!X142),FALSE)</f>
        <v>0</v>
      </c>
      <c r="AD133" s="85" t="str">
        <f t="shared" si="5"/>
        <v/>
      </c>
    </row>
    <row r="134" spans="27:30" x14ac:dyDescent="0.2">
      <c r="AA134" s="85">
        <v>26</v>
      </c>
      <c r="AB134" s="85" t="str">
        <f>Resultado!D146</f>
        <v>-</v>
      </c>
      <c r="AC134" s="85">
        <f>HLOOKUP($E$4,Resultado!$C$4:$Q$1129,ROW('G. Receitas'!X143),FALSE)</f>
        <v>0</v>
      </c>
      <c r="AD134" s="85" t="str">
        <f t="shared" si="5"/>
        <v/>
      </c>
    </row>
    <row r="135" spans="27:30" x14ac:dyDescent="0.2">
      <c r="AA135" s="85">
        <v>27</v>
      </c>
      <c r="AB135" s="85" t="str">
        <f>Resultado!D147</f>
        <v>-</v>
      </c>
      <c r="AC135" s="85">
        <f>HLOOKUP($E$4,Resultado!$C$4:$Q$1129,ROW('G. Receitas'!X144),FALSE)</f>
        <v>0</v>
      </c>
      <c r="AD135" s="85" t="str">
        <f t="shared" si="5"/>
        <v/>
      </c>
    </row>
    <row r="136" spans="27:30" x14ac:dyDescent="0.2">
      <c r="AA136" s="85">
        <v>28</v>
      </c>
      <c r="AB136" s="85" t="str">
        <f>Resultado!D148</f>
        <v>-</v>
      </c>
      <c r="AC136" s="85">
        <f>HLOOKUP($E$4,Resultado!$C$4:$Q$1129,ROW('G. Receitas'!X145),FALSE)</f>
        <v>0</v>
      </c>
      <c r="AD136" s="85" t="str">
        <f t="shared" si="5"/>
        <v/>
      </c>
    </row>
    <row r="137" spans="27:30" x14ac:dyDescent="0.2">
      <c r="AA137" s="85">
        <v>29</v>
      </c>
      <c r="AB137" s="85" t="str">
        <f>Resultado!D149</f>
        <v>-</v>
      </c>
      <c r="AC137" s="85">
        <f>HLOOKUP($E$4,Resultado!$C$4:$Q$1129,ROW('G. Receitas'!X146),FALSE)</f>
        <v>0</v>
      </c>
      <c r="AD137" s="85" t="str">
        <f t="shared" si="5"/>
        <v/>
      </c>
    </row>
    <row r="138" spans="27:30" x14ac:dyDescent="0.2">
      <c r="AA138" s="85">
        <v>30</v>
      </c>
      <c r="AB138" s="85" t="str">
        <f>Resultado!D150</f>
        <v>-</v>
      </c>
      <c r="AC138" s="85">
        <f>HLOOKUP($E$4,Resultado!$C$4:$Q$1129,ROW('G. Receitas'!X147),FALSE)</f>
        <v>0</v>
      </c>
      <c r="AD138" s="85" t="str">
        <f t="shared" ref="AD138:AD201" si="9">IF(AC138=0,"",AC138+AA138/1000)</f>
        <v/>
      </c>
    </row>
    <row r="139" spans="27:30" x14ac:dyDescent="0.2">
      <c r="AA139" s="85">
        <v>31</v>
      </c>
      <c r="AB139" s="85" t="str">
        <f>Resultado!D151</f>
        <v>-</v>
      </c>
      <c r="AC139" s="85">
        <f>HLOOKUP($E$4,Resultado!$C$4:$Q$1129,ROW('G. Receitas'!X148),FALSE)</f>
        <v>0</v>
      </c>
      <c r="AD139" s="85" t="str">
        <f t="shared" si="9"/>
        <v/>
      </c>
    </row>
    <row r="140" spans="27:30" x14ac:dyDescent="0.2">
      <c r="AA140" s="85">
        <v>32</v>
      </c>
      <c r="AB140" s="85" t="str">
        <f>Resultado!D152</f>
        <v>-</v>
      </c>
      <c r="AC140" s="85">
        <f>HLOOKUP($E$4,Resultado!$C$4:$Q$1129,ROW('G. Receitas'!X149),FALSE)</f>
        <v>0</v>
      </c>
      <c r="AD140" s="85" t="str">
        <f t="shared" si="9"/>
        <v/>
      </c>
    </row>
    <row r="141" spans="27:30" x14ac:dyDescent="0.2">
      <c r="AA141" s="85">
        <v>33</v>
      </c>
      <c r="AB141" s="85" t="str">
        <f>Resultado!D153</f>
        <v>-</v>
      </c>
      <c r="AC141" s="85">
        <f>HLOOKUP($E$4,Resultado!$C$4:$Q$1129,ROW('G. Receitas'!X150),FALSE)</f>
        <v>0</v>
      </c>
      <c r="AD141" s="85" t="str">
        <f t="shared" si="9"/>
        <v/>
      </c>
    </row>
    <row r="142" spans="27:30" x14ac:dyDescent="0.2">
      <c r="AA142" s="85">
        <v>34</v>
      </c>
      <c r="AB142" s="85" t="str">
        <f>Resultado!D154</f>
        <v>-</v>
      </c>
      <c r="AC142" s="85">
        <f>HLOOKUP($E$4,Resultado!$C$4:$Q$1129,ROW('G. Receitas'!X151),FALSE)</f>
        <v>0</v>
      </c>
      <c r="AD142" s="85" t="str">
        <f t="shared" si="9"/>
        <v/>
      </c>
    </row>
    <row r="143" spans="27:30" x14ac:dyDescent="0.2">
      <c r="AA143" s="85">
        <v>35</v>
      </c>
      <c r="AB143" s="85" t="str">
        <f>Resultado!D155</f>
        <v>-</v>
      </c>
      <c r="AC143" s="85">
        <f>HLOOKUP($E$4,Resultado!$C$4:$Q$1129,ROW('G. Receitas'!X152),FALSE)</f>
        <v>0</v>
      </c>
      <c r="AD143" s="85" t="str">
        <f t="shared" si="9"/>
        <v/>
      </c>
    </row>
    <row r="144" spans="27:30" x14ac:dyDescent="0.2">
      <c r="AA144" s="85">
        <v>36</v>
      </c>
      <c r="AB144" s="85" t="str">
        <f>Resultado!D156</f>
        <v>-</v>
      </c>
      <c r="AC144" s="85">
        <f>HLOOKUP($E$4,Resultado!$C$4:$Q$1129,ROW('G. Receitas'!X153),FALSE)</f>
        <v>0</v>
      </c>
      <c r="AD144" s="85" t="str">
        <f t="shared" si="9"/>
        <v/>
      </c>
    </row>
    <row r="145" spans="27:30" x14ac:dyDescent="0.2">
      <c r="AA145" s="85">
        <v>37</v>
      </c>
      <c r="AB145" s="85" t="str">
        <f>Resultado!D157</f>
        <v>-</v>
      </c>
      <c r="AC145" s="85">
        <f>HLOOKUP($E$4,Resultado!$C$4:$Q$1129,ROW('G. Receitas'!X154),FALSE)</f>
        <v>0</v>
      </c>
      <c r="AD145" s="85" t="str">
        <f t="shared" si="9"/>
        <v/>
      </c>
    </row>
    <row r="146" spans="27:30" x14ac:dyDescent="0.2">
      <c r="AA146" s="85">
        <v>38</v>
      </c>
      <c r="AB146" s="85" t="str">
        <f>Resultado!D158</f>
        <v>-</v>
      </c>
      <c r="AC146" s="85">
        <f>HLOOKUP($E$4,Resultado!$C$4:$Q$1129,ROW('G. Receitas'!X155),FALSE)</f>
        <v>0</v>
      </c>
      <c r="AD146" s="85" t="str">
        <f t="shared" si="9"/>
        <v/>
      </c>
    </row>
    <row r="147" spans="27:30" x14ac:dyDescent="0.2">
      <c r="AA147" s="85">
        <v>39</v>
      </c>
      <c r="AB147" s="85" t="str">
        <f>Resultado!D159</f>
        <v>-</v>
      </c>
      <c r="AC147" s="85">
        <f>HLOOKUP($E$4,Resultado!$C$4:$Q$1129,ROW('G. Receitas'!X156),FALSE)</f>
        <v>0</v>
      </c>
      <c r="AD147" s="85" t="str">
        <f t="shared" si="9"/>
        <v/>
      </c>
    </row>
    <row r="148" spans="27:30" x14ac:dyDescent="0.2">
      <c r="AA148" s="85">
        <v>40</v>
      </c>
      <c r="AB148" s="85" t="str">
        <f>Resultado!D160</f>
        <v>-</v>
      </c>
      <c r="AC148" s="85">
        <f>HLOOKUP($E$4,Resultado!$C$4:$Q$1129,ROW('G. Receitas'!X157),FALSE)</f>
        <v>0</v>
      </c>
      <c r="AD148" s="85" t="str">
        <f t="shared" si="9"/>
        <v/>
      </c>
    </row>
    <row r="149" spans="27:30" x14ac:dyDescent="0.2">
      <c r="AA149" s="85">
        <v>41</v>
      </c>
      <c r="AB149" s="85" t="str">
        <f>Resultado!D161</f>
        <v>-</v>
      </c>
      <c r="AC149" s="85">
        <f>HLOOKUP($E$4,Resultado!$C$4:$Q$1129,ROW('G. Receitas'!X158),FALSE)</f>
        <v>0</v>
      </c>
      <c r="AD149" s="85" t="str">
        <f t="shared" si="9"/>
        <v/>
      </c>
    </row>
    <row r="150" spans="27:30" x14ac:dyDescent="0.2">
      <c r="AA150" s="85">
        <v>42</v>
      </c>
      <c r="AB150" s="85" t="str">
        <f>Resultado!D162</f>
        <v>-</v>
      </c>
      <c r="AC150" s="85">
        <f>HLOOKUP($E$4,Resultado!$C$4:$Q$1129,ROW('G. Receitas'!X159),FALSE)</f>
        <v>0</v>
      </c>
      <c r="AD150" s="85" t="str">
        <f t="shared" si="9"/>
        <v/>
      </c>
    </row>
    <row r="151" spans="27:30" x14ac:dyDescent="0.2">
      <c r="AA151" s="85">
        <v>43</v>
      </c>
      <c r="AB151" s="85" t="str">
        <f>Resultado!D163</f>
        <v>-</v>
      </c>
      <c r="AC151" s="85">
        <f>HLOOKUP($E$4,Resultado!$C$4:$Q$1129,ROW('G. Receitas'!X160),FALSE)</f>
        <v>0</v>
      </c>
      <c r="AD151" s="85" t="str">
        <f t="shared" si="9"/>
        <v/>
      </c>
    </row>
    <row r="152" spans="27:30" x14ac:dyDescent="0.2">
      <c r="AA152" s="85">
        <v>44</v>
      </c>
      <c r="AB152" s="85" t="str">
        <f>Resultado!D164</f>
        <v>-</v>
      </c>
      <c r="AC152" s="85">
        <f>HLOOKUP($E$4,Resultado!$C$4:$Q$1129,ROW('G. Receitas'!X161),FALSE)</f>
        <v>0</v>
      </c>
      <c r="AD152" s="85" t="str">
        <f t="shared" si="9"/>
        <v/>
      </c>
    </row>
    <row r="153" spans="27:30" x14ac:dyDescent="0.2">
      <c r="AA153" s="85">
        <v>45</v>
      </c>
      <c r="AB153" s="85" t="str">
        <f>Resultado!D165</f>
        <v>-</v>
      </c>
      <c r="AC153" s="85">
        <f>HLOOKUP($E$4,Resultado!$C$4:$Q$1129,ROW('G. Receitas'!X162),FALSE)</f>
        <v>0</v>
      </c>
      <c r="AD153" s="85" t="str">
        <f t="shared" si="9"/>
        <v/>
      </c>
    </row>
    <row r="154" spans="27:30" x14ac:dyDescent="0.2">
      <c r="AA154" s="85">
        <v>46</v>
      </c>
      <c r="AB154" s="85" t="str">
        <f>Resultado!D166</f>
        <v>-</v>
      </c>
      <c r="AC154" s="85">
        <f>HLOOKUP($E$4,Resultado!$C$4:$Q$1129,ROW('G. Receitas'!X163),FALSE)</f>
        <v>0</v>
      </c>
      <c r="AD154" s="85" t="str">
        <f t="shared" si="9"/>
        <v/>
      </c>
    </row>
    <row r="155" spans="27:30" x14ac:dyDescent="0.2">
      <c r="AA155" s="85">
        <v>47</v>
      </c>
      <c r="AB155" s="85" t="str">
        <f>Resultado!D167</f>
        <v>-</v>
      </c>
      <c r="AC155" s="85">
        <f>HLOOKUP($E$4,Resultado!$C$4:$Q$1129,ROW('G. Receitas'!X164),FALSE)</f>
        <v>0</v>
      </c>
      <c r="AD155" s="85" t="str">
        <f t="shared" si="9"/>
        <v/>
      </c>
    </row>
    <row r="156" spans="27:30" x14ac:dyDescent="0.2">
      <c r="AA156" s="85">
        <v>48</v>
      </c>
      <c r="AB156" s="85" t="str">
        <f>Resultado!D168</f>
        <v>-</v>
      </c>
      <c r="AC156" s="85">
        <f>HLOOKUP($E$4,Resultado!$C$4:$Q$1129,ROW('G. Receitas'!X165),FALSE)</f>
        <v>0</v>
      </c>
      <c r="AD156" s="85" t="str">
        <f t="shared" si="9"/>
        <v/>
      </c>
    </row>
    <row r="157" spans="27:30" x14ac:dyDescent="0.2">
      <c r="AA157" s="85">
        <v>49</v>
      </c>
      <c r="AB157" s="85" t="str">
        <f>Resultado!D169</f>
        <v>-</v>
      </c>
      <c r="AC157" s="85">
        <f>HLOOKUP($E$4,Resultado!$C$4:$Q$1129,ROW('G. Receitas'!X166),FALSE)</f>
        <v>0</v>
      </c>
      <c r="AD157" s="85" t="str">
        <f t="shared" si="9"/>
        <v/>
      </c>
    </row>
    <row r="158" spans="27:30" x14ac:dyDescent="0.2">
      <c r="AA158" s="85">
        <v>50</v>
      </c>
      <c r="AB158" s="85" t="str">
        <f>Resultado!D170</f>
        <v>-</v>
      </c>
      <c r="AC158" s="85">
        <f>HLOOKUP($E$4,Resultado!$C$4:$Q$1129,ROW('G. Receitas'!X167),FALSE)</f>
        <v>0</v>
      </c>
      <c r="AD158" s="85" t="str">
        <f t="shared" si="9"/>
        <v/>
      </c>
    </row>
    <row r="159" spans="27:30" x14ac:dyDescent="0.2">
      <c r="AA159" s="85">
        <v>51</v>
      </c>
      <c r="AB159" s="85" t="str">
        <f>Resultado!D171</f>
        <v>-</v>
      </c>
      <c r="AC159" s="85">
        <f>HLOOKUP($E$4,Resultado!$C$4:$Q$1129,ROW('G. Receitas'!X168),FALSE)</f>
        <v>0</v>
      </c>
      <c r="AD159" s="85" t="str">
        <f t="shared" si="9"/>
        <v/>
      </c>
    </row>
    <row r="160" spans="27:30" x14ac:dyDescent="0.2">
      <c r="AA160" s="85">
        <v>52</v>
      </c>
      <c r="AB160" s="85" t="str">
        <f>Resultado!D172</f>
        <v>-</v>
      </c>
      <c r="AC160" s="85">
        <f>HLOOKUP($E$4,Resultado!$C$4:$Q$1129,ROW('G. Receitas'!X169),FALSE)</f>
        <v>0</v>
      </c>
      <c r="AD160" s="85" t="str">
        <f t="shared" si="9"/>
        <v/>
      </c>
    </row>
    <row r="161" spans="27:30" x14ac:dyDescent="0.2">
      <c r="AA161" s="85">
        <v>53</v>
      </c>
      <c r="AB161" s="85" t="str">
        <f>Resultado!D173</f>
        <v>-</v>
      </c>
      <c r="AC161" s="85">
        <f>HLOOKUP($E$4,Resultado!$C$4:$Q$1129,ROW('G. Receitas'!X170),FALSE)</f>
        <v>0</v>
      </c>
      <c r="AD161" s="85" t="str">
        <f t="shared" si="9"/>
        <v/>
      </c>
    </row>
    <row r="162" spans="27:30" x14ac:dyDescent="0.2">
      <c r="AA162" s="85">
        <v>54</v>
      </c>
      <c r="AB162" s="85" t="str">
        <f>Resultado!D174</f>
        <v>-</v>
      </c>
      <c r="AC162" s="85">
        <f>HLOOKUP($E$4,Resultado!$C$4:$Q$1129,ROW('G. Receitas'!X171),FALSE)</f>
        <v>0</v>
      </c>
      <c r="AD162" s="85" t="str">
        <f t="shared" si="9"/>
        <v/>
      </c>
    </row>
    <row r="163" spans="27:30" x14ac:dyDescent="0.2">
      <c r="AA163" s="85">
        <v>55</v>
      </c>
      <c r="AB163" s="85" t="str">
        <f>Resultado!D175</f>
        <v>-</v>
      </c>
      <c r="AC163" s="85">
        <f>HLOOKUP($E$4,Resultado!$C$4:$Q$1129,ROW('G. Receitas'!X172),FALSE)</f>
        <v>0</v>
      </c>
      <c r="AD163" s="85" t="str">
        <f t="shared" si="9"/>
        <v/>
      </c>
    </row>
    <row r="164" spans="27:30" x14ac:dyDescent="0.2">
      <c r="AA164" s="85">
        <v>56</v>
      </c>
      <c r="AB164" s="85" t="str">
        <f>Resultado!D176</f>
        <v>-</v>
      </c>
      <c r="AC164" s="85">
        <f>HLOOKUP($E$4,Resultado!$C$4:$Q$1129,ROW('G. Receitas'!X173),FALSE)</f>
        <v>0</v>
      </c>
      <c r="AD164" s="85" t="str">
        <f t="shared" si="9"/>
        <v/>
      </c>
    </row>
    <row r="165" spans="27:30" x14ac:dyDescent="0.2">
      <c r="AA165" s="85">
        <v>57</v>
      </c>
      <c r="AB165" s="85" t="str">
        <f>Resultado!D177</f>
        <v>-</v>
      </c>
      <c r="AC165" s="85">
        <f>HLOOKUP($E$4,Resultado!$C$4:$Q$1129,ROW('G. Receitas'!X174),FALSE)</f>
        <v>0</v>
      </c>
      <c r="AD165" s="85" t="str">
        <f t="shared" si="9"/>
        <v/>
      </c>
    </row>
    <row r="166" spans="27:30" x14ac:dyDescent="0.2">
      <c r="AA166" s="85">
        <v>58</v>
      </c>
      <c r="AB166" s="85" t="str">
        <f>Resultado!D178</f>
        <v>-</v>
      </c>
      <c r="AC166" s="85">
        <f>HLOOKUP($E$4,Resultado!$C$4:$Q$1129,ROW('G. Receitas'!X175),FALSE)</f>
        <v>0</v>
      </c>
      <c r="AD166" s="85" t="str">
        <f t="shared" si="9"/>
        <v/>
      </c>
    </row>
    <row r="167" spans="27:30" x14ac:dyDescent="0.2">
      <c r="AA167" s="85">
        <v>59</v>
      </c>
      <c r="AB167" s="85" t="str">
        <f>Resultado!D179</f>
        <v>-</v>
      </c>
      <c r="AC167" s="85">
        <f>HLOOKUP($E$4,Resultado!$C$4:$Q$1129,ROW('G. Receitas'!X176),FALSE)</f>
        <v>0</v>
      </c>
      <c r="AD167" s="85" t="str">
        <f t="shared" si="9"/>
        <v/>
      </c>
    </row>
    <row r="168" spans="27:30" x14ac:dyDescent="0.2">
      <c r="AA168" s="85">
        <v>60</v>
      </c>
      <c r="AB168" s="85" t="str">
        <f>Resultado!D180</f>
        <v>-</v>
      </c>
      <c r="AC168" s="85">
        <f>HLOOKUP($E$4,Resultado!$C$4:$Q$1129,ROW('G. Receitas'!X177),FALSE)</f>
        <v>0</v>
      </c>
      <c r="AD168" s="85" t="str">
        <f t="shared" si="9"/>
        <v/>
      </c>
    </row>
    <row r="169" spans="27:30" x14ac:dyDescent="0.2">
      <c r="AA169" s="85">
        <v>61</v>
      </c>
      <c r="AB169" s="85" t="str">
        <f>Resultado!D181</f>
        <v>-</v>
      </c>
      <c r="AC169" s="85">
        <f>HLOOKUP($E$4,Resultado!$C$4:$Q$1129,ROW('G. Receitas'!X178),FALSE)</f>
        <v>0</v>
      </c>
      <c r="AD169" s="85" t="str">
        <f t="shared" si="9"/>
        <v/>
      </c>
    </row>
    <row r="170" spans="27:30" x14ac:dyDescent="0.2">
      <c r="AA170" s="85">
        <v>62</v>
      </c>
      <c r="AB170" s="85" t="str">
        <f>Resultado!D182</f>
        <v>-</v>
      </c>
      <c r="AC170" s="85">
        <f>HLOOKUP($E$4,Resultado!$C$4:$Q$1129,ROW('G. Receitas'!X179),FALSE)</f>
        <v>0</v>
      </c>
      <c r="AD170" s="85" t="str">
        <f t="shared" si="9"/>
        <v/>
      </c>
    </row>
    <row r="171" spans="27:30" x14ac:dyDescent="0.2">
      <c r="AA171" s="85">
        <v>63</v>
      </c>
      <c r="AB171" s="85" t="str">
        <f>Resultado!D183</f>
        <v>-</v>
      </c>
      <c r="AC171" s="85">
        <f>HLOOKUP($E$4,Resultado!$C$4:$Q$1129,ROW('G. Receitas'!X180),FALSE)</f>
        <v>0</v>
      </c>
      <c r="AD171" s="85" t="str">
        <f t="shared" si="9"/>
        <v/>
      </c>
    </row>
    <row r="172" spans="27:30" x14ac:dyDescent="0.2">
      <c r="AA172" s="85">
        <v>64</v>
      </c>
      <c r="AB172" s="85" t="str">
        <f>Resultado!D184</f>
        <v>-</v>
      </c>
      <c r="AC172" s="85">
        <f>HLOOKUP($E$4,Resultado!$C$4:$Q$1129,ROW('G. Receitas'!X181),FALSE)</f>
        <v>0</v>
      </c>
      <c r="AD172" s="85" t="str">
        <f t="shared" si="9"/>
        <v/>
      </c>
    </row>
    <row r="173" spans="27:30" x14ac:dyDescent="0.2">
      <c r="AA173" s="85">
        <v>65</v>
      </c>
      <c r="AB173" s="85" t="str">
        <f>Resultado!D185</f>
        <v>-</v>
      </c>
      <c r="AC173" s="85">
        <f>HLOOKUP($E$4,Resultado!$C$4:$Q$1129,ROW('G. Receitas'!X182),FALSE)</f>
        <v>0</v>
      </c>
      <c r="AD173" s="85" t="str">
        <f t="shared" si="9"/>
        <v/>
      </c>
    </row>
    <row r="174" spans="27:30" x14ac:dyDescent="0.2">
      <c r="AA174" s="85">
        <v>66</v>
      </c>
      <c r="AB174" s="85" t="str">
        <f>Resultado!D186</f>
        <v>-</v>
      </c>
      <c r="AC174" s="85">
        <f>HLOOKUP($E$4,Resultado!$C$4:$Q$1129,ROW('G. Receitas'!X183),FALSE)</f>
        <v>0</v>
      </c>
      <c r="AD174" s="85" t="str">
        <f t="shared" si="9"/>
        <v/>
      </c>
    </row>
    <row r="175" spans="27:30" x14ac:dyDescent="0.2">
      <c r="AA175" s="85">
        <v>67</v>
      </c>
      <c r="AB175" s="85" t="str">
        <f>Resultado!D187</f>
        <v>-</v>
      </c>
      <c r="AC175" s="85">
        <f>HLOOKUP($E$4,Resultado!$C$4:$Q$1129,ROW('G. Receitas'!X184),FALSE)</f>
        <v>0</v>
      </c>
      <c r="AD175" s="85" t="str">
        <f t="shared" si="9"/>
        <v/>
      </c>
    </row>
    <row r="176" spans="27:30" x14ac:dyDescent="0.2">
      <c r="AA176" s="85">
        <v>68</v>
      </c>
      <c r="AB176" s="85" t="str">
        <f>Resultado!D188</f>
        <v>-</v>
      </c>
      <c r="AC176" s="85">
        <f>HLOOKUP($E$4,Resultado!$C$4:$Q$1129,ROW('G. Receitas'!X185),FALSE)</f>
        <v>0</v>
      </c>
      <c r="AD176" s="85" t="str">
        <f t="shared" si="9"/>
        <v/>
      </c>
    </row>
    <row r="177" spans="27:30" x14ac:dyDescent="0.2">
      <c r="AA177" s="85">
        <v>69</v>
      </c>
      <c r="AB177" s="85" t="str">
        <f>Resultado!D189</f>
        <v>-</v>
      </c>
      <c r="AC177" s="85">
        <f>HLOOKUP($E$4,Resultado!$C$4:$Q$1129,ROW('G. Receitas'!X186),FALSE)</f>
        <v>0</v>
      </c>
      <c r="AD177" s="85" t="str">
        <f t="shared" si="9"/>
        <v/>
      </c>
    </row>
    <row r="178" spans="27:30" x14ac:dyDescent="0.2">
      <c r="AA178" s="85">
        <v>70</v>
      </c>
      <c r="AB178" s="85" t="str">
        <f>Resultado!D190</f>
        <v>-</v>
      </c>
      <c r="AC178" s="85">
        <f>HLOOKUP($E$4,Resultado!$C$4:$Q$1129,ROW('G. Receitas'!X187),FALSE)</f>
        <v>0</v>
      </c>
      <c r="AD178" s="85" t="str">
        <f t="shared" si="9"/>
        <v/>
      </c>
    </row>
    <row r="179" spans="27:30" x14ac:dyDescent="0.2">
      <c r="AA179" s="85">
        <v>71</v>
      </c>
      <c r="AB179" s="85" t="str">
        <f>Resultado!D191</f>
        <v>-</v>
      </c>
      <c r="AC179" s="85">
        <f>HLOOKUP($E$4,Resultado!$C$4:$Q$1129,ROW('G. Receitas'!X188),FALSE)</f>
        <v>0</v>
      </c>
      <c r="AD179" s="85" t="str">
        <f t="shared" si="9"/>
        <v/>
      </c>
    </row>
    <row r="180" spans="27:30" x14ac:dyDescent="0.2">
      <c r="AA180" s="85">
        <v>72</v>
      </c>
      <c r="AB180" s="85" t="str">
        <f>Resultado!D192</f>
        <v>-</v>
      </c>
      <c r="AC180" s="85">
        <f>HLOOKUP($E$4,Resultado!$C$4:$Q$1129,ROW('G. Receitas'!X189),FALSE)</f>
        <v>0</v>
      </c>
      <c r="AD180" s="85" t="str">
        <f t="shared" si="9"/>
        <v/>
      </c>
    </row>
    <row r="181" spans="27:30" x14ac:dyDescent="0.2">
      <c r="AA181" s="85">
        <v>73</v>
      </c>
      <c r="AB181" s="85" t="str">
        <f>Resultado!D193</f>
        <v>-</v>
      </c>
      <c r="AC181" s="85">
        <f>HLOOKUP($E$4,Resultado!$C$4:$Q$1129,ROW('G. Receitas'!X190),FALSE)</f>
        <v>0</v>
      </c>
      <c r="AD181" s="85" t="str">
        <f t="shared" si="9"/>
        <v/>
      </c>
    </row>
    <row r="182" spans="27:30" x14ac:dyDescent="0.2">
      <c r="AA182" s="85">
        <v>74</v>
      </c>
      <c r="AB182" s="85" t="str">
        <f>Resultado!D194</f>
        <v>-</v>
      </c>
      <c r="AC182" s="85">
        <f>HLOOKUP($E$4,Resultado!$C$4:$Q$1129,ROW('G. Receitas'!X191),FALSE)</f>
        <v>0</v>
      </c>
      <c r="AD182" s="85" t="str">
        <f t="shared" si="9"/>
        <v/>
      </c>
    </row>
    <row r="183" spans="27:30" x14ac:dyDescent="0.2">
      <c r="AA183" s="85">
        <v>75</v>
      </c>
      <c r="AB183" s="85" t="str">
        <f>Resultado!D195</f>
        <v>-</v>
      </c>
      <c r="AC183" s="85">
        <f>HLOOKUP($E$4,Resultado!$C$4:$Q$1129,ROW('G. Receitas'!X192),FALSE)</f>
        <v>0</v>
      </c>
      <c r="AD183" s="85" t="str">
        <f t="shared" si="9"/>
        <v/>
      </c>
    </row>
    <row r="184" spans="27:30" x14ac:dyDescent="0.2">
      <c r="AA184" s="85">
        <v>76</v>
      </c>
      <c r="AB184" s="85" t="str">
        <f>Resultado!D196</f>
        <v>-</v>
      </c>
      <c r="AC184" s="85">
        <f>HLOOKUP($E$4,Resultado!$C$4:$Q$1129,ROW('G. Receitas'!X193),FALSE)</f>
        <v>0</v>
      </c>
      <c r="AD184" s="85" t="str">
        <f t="shared" si="9"/>
        <v/>
      </c>
    </row>
    <row r="185" spans="27:30" x14ac:dyDescent="0.2">
      <c r="AA185" s="85">
        <v>77</v>
      </c>
      <c r="AB185" s="85" t="str">
        <f>Resultado!D197</f>
        <v>-</v>
      </c>
      <c r="AC185" s="85">
        <f>HLOOKUP($E$4,Resultado!$C$4:$Q$1129,ROW('G. Receitas'!X194),FALSE)</f>
        <v>0</v>
      </c>
      <c r="AD185" s="85" t="str">
        <f t="shared" si="9"/>
        <v/>
      </c>
    </row>
    <row r="186" spans="27:30" x14ac:dyDescent="0.2">
      <c r="AA186" s="85">
        <v>78</v>
      </c>
      <c r="AB186" s="85" t="str">
        <f>Resultado!D198</f>
        <v>-</v>
      </c>
      <c r="AC186" s="85">
        <f>HLOOKUP($E$4,Resultado!$C$4:$Q$1129,ROW('G. Receitas'!X195),FALSE)</f>
        <v>0</v>
      </c>
      <c r="AD186" s="85" t="str">
        <f t="shared" si="9"/>
        <v/>
      </c>
    </row>
    <row r="187" spans="27:30" x14ac:dyDescent="0.2">
      <c r="AA187" s="85">
        <v>79</v>
      </c>
      <c r="AB187" s="85" t="str">
        <f>Resultado!D199</f>
        <v>-</v>
      </c>
      <c r="AC187" s="85">
        <f>HLOOKUP($E$4,Resultado!$C$4:$Q$1129,ROW('G. Receitas'!X196),FALSE)</f>
        <v>0</v>
      </c>
      <c r="AD187" s="85" t="str">
        <f t="shared" si="9"/>
        <v/>
      </c>
    </row>
    <row r="188" spans="27:30" x14ac:dyDescent="0.2">
      <c r="AA188" s="85">
        <v>80</v>
      </c>
      <c r="AB188" s="85" t="str">
        <f>Resultado!D200</f>
        <v>-</v>
      </c>
      <c r="AC188" s="85">
        <f>HLOOKUP($E$4,Resultado!$C$4:$Q$1129,ROW('G. Receitas'!X197),FALSE)</f>
        <v>0</v>
      </c>
      <c r="AD188" s="85" t="str">
        <f t="shared" si="9"/>
        <v/>
      </c>
    </row>
    <row r="189" spans="27:30" x14ac:dyDescent="0.2">
      <c r="AA189" s="85">
        <v>81</v>
      </c>
      <c r="AB189" s="85" t="str">
        <f>Resultado!D201</f>
        <v>-</v>
      </c>
      <c r="AC189" s="85">
        <f>HLOOKUP($E$4,Resultado!$C$4:$Q$1129,ROW('G. Receitas'!X198),FALSE)</f>
        <v>0</v>
      </c>
      <c r="AD189" s="85" t="str">
        <f t="shared" si="9"/>
        <v/>
      </c>
    </row>
    <row r="190" spans="27:30" x14ac:dyDescent="0.2">
      <c r="AA190" s="85">
        <v>82</v>
      </c>
      <c r="AB190" s="85" t="str">
        <f>Resultado!D202</f>
        <v>-</v>
      </c>
      <c r="AC190" s="85">
        <f>HLOOKUP($E$4,Resultado!$C$4:$Q$1129,ROW('G. Receitas'!X199),FALSE)</f>
        <v>0</v>
      </c>
      <c r="AD190" s="85" t="str">
        <f t="shared" si="9"/>
        <v/>
      </c>
    </row>
    <row r="191" spans="27:30" x14ac:dyDescent="0.2">
      <c r="AA191" s="85">
        <v>83</v>
      </c>
      <c r="AB191" s="85" t="str">
        <f>Resultado!D203</f>
        <v>-</v>
      </c>
      <c r="AC191" s="85">
        <f>HLOOKUP($E$4,Resultado!$C$4:$Q$1129,ROW('G. Receitas'!X200),FALSE)</f>
        <v>0</v>
      </c>
      <c r="AD191" s="85" t="str">
        <f t="shared" si="9"/>
        <v/>
      </c>
    </row>
    <row r="192" spans="27:30" x14ac:dyDescent="0.2">
      <c r="AA192" s="85">
        <v>84</v>
      </c>
      <c r="AB192" s="85" t="str">
        <f>Resultado!D204</f>
        <v>-</v>
      </c>
      <c r="AC192" s="85">
        <f>HLOOKUP($E$4,Resultado!$C$4:$Q$1129,ROW('G. Receitas'!X201),FALSE)</f>
        <v>0</v>
      </c>
      <c r="AD192" s="85" t="str">
        <f t="shared" si="9"/>
        <v/>
      </c>
    </row>
    <row r="193" spans="27:33" x14ac:dyDescent="0.2">
      <c r="AA193" s="85">
        <v>85</v>
      </c>
      <c r="AB193" s="85" t="str">
        <f>Resultado!D205</f>
        <v>-</v>
      </c>
      <c r="AC193" s="85">
        <f>HLOOKUP($E$4,Resultado!$C$4:$Q$1129,ROW('G. Receitas'!X202),FALSE)</f>
        <v>0</v>
      </c>
      <c r="AD193" s="85" t="str">
        <f t="shared" si="9"/>
        <v/>
      </c>
    </row>
    <row r="194" spans="27:33" x14ac:dyDescent="0.2">
      <c r="AA194" s="85">
        <v>86</v>
      </c>
      <c r="AB194" s="85" t="str">
        <f>Resultado!D206</f>
        <v>-</v>
      </c>
      <c r="AC194" s="85">
        <f>HLOOKUP($E$4,Resultado!$C$4:$Q$1129,ROW('G. Receitas'!X203),FALSE)</f>
        <v>0</v>
      </c>
      <c r="AD194" s="85" t="str">
        <f t="shared" si="9"/>
        <v/>
      </c>
    </row>
    <row r="195" spans="27:33" x14ac:dyDescent="0.2">
      <c r="AA195" s="85">
        <v>87</v>
      </c>
      <c r="AB195" s="85" t="str">
        <f>Resultado!D207</f>
        <v>-</v>
      </c>
      <c r="AC195" s="85">
        <f>HLOOKUP($E$4,Resultado!$C$4:$Q$1129,ROW('G. Receitas'!X204),FALSE)</f>
        <v>0</v>
      </c>
      <c r="AD195" s="85" t="str">
        <f t="shared" si="9"/>
        <v/>
      </c>
    </row>
    <row r="196" spans="27:33" x14ac:dyDescent="0.2">
      <c r="AA196" s="85">
        <v>88</v>
      </c>
      <c r="AB196" s="85" t="str">
        <f>Resultado!D208</f>
        <v>-</v>
      </c>
      <c r="AC196" s="85">
        <f>HLOOKUP($E$4,Resultado!$C$4:$Q$1129,ROW('G. Receitas'!X205),FALSE)</f>
        <v>0</v>
      </c>
      <c r="AD196" s="85" t="str">
        <f t="shared" si="9"/>
        <v/>
      </c>
    </row>
    <row r="197" spans="27:33" x14ac:dyDescent="0.2">
      <c r="AA197" s="85">
        <v>89</v>
      </c>
      <c r="AB197" s="85" t="str">
        <f>Resultado!D209</f>
        <v>-</v>
      </c>
      <c r="AC197" s="85">
        <f>HLOOKUP($E$4,Resultado!$C$4:$Q$1129,ROW('G. Receitas'!X206),FALSE)</f>
        <v>0</v>
      </c>
      <c r="AD197" s="85" t="str">
        <f t="shared" si="9"/>
        <v/>
      </c>
    </row>
    <row r="198" spans="27:33" x14ac:dyDescent="0.2">
      <c r="AA198" s="85">
        <v>90</v>
      </c>
      <c r="AB198" s="85" t="str">
        <f>Resultado!D210</f>
        <v>-</v>
      </c>
      <c r="AC198" s="85">
        <f>HLOOKUP($E$4,Resultado!$C$4:$Q$1129,ROW('G. Receitas'!X207),FALSE)</f>
        <v>0</v>
      </c>
      <c r="AD198" s="85" t="str">
        <f t="shared" si="9"/>
        <v/>
      </c>
    </row>
    <row r="199" spans="27:33" x14ac:dyDescent="0.2">
      <c r="AA199" s="85">
        <v>91</v>
      </c>
      <c r="AB199" s="85" t="str">
        <f>Resultado!D211</f>
        <v>-</v>
      </c>
      <c r="AC199" s="85">
        <f>HLOOKUP($E$4,Resultado!$C$4:$Q$1129,ROW('G. Receitas'!X308),FALSE)</f>
        <v>0</v>
      </c>
      <c r="AD199" s="85" t="str">
        <f t="shared" si="9"/>
        <v/>
      </c>
    </row>
    <row r="200" spans="27:33" x14ac:dyDescent="0.2">
      <c r="AA200" s="85">
        <v>92</v>
      </c>
      <c r="AB200" s="85" t="str">
        <f>Resultado!D212</f>
        <v>-</v>
      </c>
      <c r="AC200" s="85">
        <f>HLOOKUP($E$4,Resultado!$C$4:$Q$1129,ROW('G. Receitas'!X309),FALSE)</f>
        <v>0</v>
      </c>
      <c r="AD200" s="85" t="str">
        <f t="shared" si="9"/>
        <v/>
      </c>
    </row>
    <row r="201" spans="27:33" x14ac:dyDescent="0.2">
      <c r="AA201" s="85">
        <v>93</v>
      </c>
      <c r="AB201" s="85" t="str">
        <f>Resultado!D213</f>
        <v>-</v>
      </c>
      <c r="AC201" s="85">
        <f>HLOOKUP($E$4,Resultado!$C$4:$Q$1129,ROW('G. Receitas'!X310),FALSE)</f>
        <v>0</v>
      </c>
      <c r="AD201" s="85" t="str">
        <f t="shared" si="9"/>
        <v/>
      </c>
    </row>
    <row r="202" spans="27:33" x14ac:dyDescent="0.2">
      <c r="AA202" s="85">
        <v>94</v>
      </c>
      <c r="AB202" s="85" t="str">
        <f>Resultado!D214</f>
        <v>-</v>
      </c>
      <c r="AC202" s="85">
        <f>HLOOKUP($E$4,Resultado!$C$4:$Q$1129,ROW('G. Receitas'!X311),FALSE)</f>
        <v>0</v>
      </c>
      <c r="AD202" s="85" t="str">
        <f t="shared" ref="AD202:AD265" si="10">IF(AC202=0,"",AC202+AA202/1000)</f>
        <v/>
      </c>
    </row>
    <row r="203" spans="27:33" x14ac:dyDescent="0.2">
      <c r="AA203" s="85">
        <v>95</v>
      </c>
      <c r="AB203" s="85" t="str">
        <f>Resultado!D215</f>
        <v>-</v>
      </c>
      <c r="AC203" s="85">
        <f>HLOOKUP($E$4,Resultado!$C$4:$Q$1129,ROW('G. Receitas'!X312),FALSE)</f>
        <v>0</v>
      </c>
      <c r="AD203" s="85" t="str">
        <f t="shared" si="10"/>
        <v/>
      </c>
    </row>
    <row r="204" spans="27:33" x14ac:dyDescent="0.2">
      <c r="AA204" s="85">
        <v>96</v>
      </c>
      <c r="AB204" s="85" t="str">
        <f>Resultado!D216</f>
        <v>-</v>
      </c>
      <c r="AC204" s="85">
        <f>HLOOKUP($E$4,Resultado!$C$4:$Q$1129,ROW('G. Receitas'!X313),FALSE)</f>
        <v>0</v>
      </c>
      <c r="AD204" s="85" t="str">
        <f t="shared" si="10"/>
        <v/>
      </c>
    </row>
    <row r="205" spans="27:33" x14ac:dyDescent="0.2">
      <c r="AA205" s="85">
        <v>97</v>
      </c>
      <c r="AB205" s="85" t="str">
        <f>Resultado!D217</f>
        <v>-</v>
      </c>
      <c r="AC205" s="85">
        <f>HLOOKUP($E$4,Resultado!$C$4:$Q$1129,ROW('G. Receitas'!X314),FALSE)</f>
        <v>0</v>
      </c>
      <c r="AD205" s="85" t="str">
        <f t="shared" si="10"/>
        <v/>
      </c>
    </row>
    <row r="206" spans="27:33" x14ac:dyDescent="0.2">
      <c r="AA206" s="85">
        <v>98</v>
      </c>
      <c r="AB206" s="85" t="str">
        <f>Resultado!D218</f>
        <v>-</v>
      </c>
      <c r="AC206" s="85">
        <f>HLOOKUP($E$4,Resultado!$C$4:$Q$1129,ROW('G. Receitas'!X315),FALSE)</f>
        <v>0</v>
      </c>
      <c r="AD206" s="85" t="str">
        <f t="shared" si="10"/>
        <v/>
      </c>
    </row>
    <row r="207" spans="27:33" x14ac:dyDescent="0.2">
      <c r="AA207" s="85">
        <v>99</v>
      </c>
      <c r="AB207" s="85" t="str">
        <f>Resultado!D219</f>
        <v>Outras Rendas com Aplicações</v>
      </c>
      <c r="AC207" s="85">
        <f>HLOOKUP($E$4,Resultado!$C$4:$Q$1129,ROW('G. Receitas'!X316),FALSE)</f>
        <v>0</v>
      </c>
      <c r="AD207" s="85" t="str">
        <f t="shared" si="10"/>
        <v/>
      </c>
    </row>
    <row r="208" spans="27:33" x14ac:dyDescent="0.2">
      <c r="AB208" s="85" t="str">
        <f>Resultado!D220</f>
        <v>OUTRAS RECEITAS</v>
      </c>
      <c r="AC208" s="85">
        <f>HLOOKUP($E$4,Resultado!$C$4:$Q$1129,ROW('G. Receitas'!X217),FALSE)</f>
        <v>0</v>
      </c>
      <c r="AD208" s="85" t="s">
        <v>1384</v>
      </c>
      <c r="AE208" s="85" t="s">
        <v>1273</v>
      </c>
      <c r="AF208" s="85" t="s">
        <v>1274</v>
      </c>
      <c r="AG208" s="85" t="s">
        <v>1274</v>
      </c>
    </row>
    <row r="209" spans="27:33" x14ac:dyDescent="0.2">
      <c r="AA209" s="85">
        <v>1</v>
      </c>
      <c r="AB209" s="85" t="str">
        <f>Resultado!D221</f>
        <v>-</v>
      </c>
      <c r="AC209" s="85">
        <f>HLOOKUP($E$4,Resultado!$C$4:$Q$1129,ROW('G. Receitas'!X218),FALSE)</f>
        <v>0</v>
      </c>
      <c r="AD209" s="85" t="str">
        <f t="shared" si="10"/>
        <v/>
      </c>
      <c r="AE209" s="85" t="e">
        <f>LARGE($AD$209:$AD$307,AA209)</f>
        <v>#NUM!</v>
      </c>
      <c r="AF209" s="85" t="str">
        <f>IFERROR(VLOOKUP(MATCH(AE209,$AD$209:$AD$307,0),$AA$209:$AC$307,AF$6,FALSE),"-")</f>
        <v>-</v>
      </c>
      <c r="AG209" s="85" t="str">
        <f>IFERROR(VLOOKUP(MATCH(AE209,$AD$209:$AD$307,0),$AA$209:$AC$307,AG$6,FALSE),"-")</f>
        <v>-</v>
      </c>
    </row>
    <row r="210" spans="27:33" x14ac:dyDescent="0.2">
      <c r="AA210" s="85">
        <v>2</v>
      </c>
      <c r="AB210" s="85" t="str">
        <f>Resultado!D222</f>
        <v>-</v>
      </c>
      <c r="AC210" s="85">
        <f>HLOOKUP($E$4,Resultado!$C$4:$Q$1129,ROW('G. Receitas'!X219),FALSE)</f>
        <v>0</v>
      </c>
      <c r="AD210" s="85" t="str">
        <f t="shared" si="10"/>
        <v/>
      </c>
      <c r="AE210" s="85" t="e">
        <f t="shared" ref="AE210:AE223" si="11">LARGE($AD$209:$AD$307,AA210)</f>
        <v>#NUM!</v>
      </c>
      <c r="AF210" s="85" t="str">
        <f t="shared" ref="AF210:AF223" si="12">IFERROR(VLOOKUP(MATCH(AE210,$AD$209:$AD$307,0),$AA$209:$AC$307,AF$6,FALSE),"-")</f>
        <v>-</v>
      </c>
      <c r="AG210" s="85" t="str">
        <f t="shared" ref="AG210:AG223" si="13">IFERROR(VLOOKUP(MATCH(AE210,$AD$209:$AD$307,0),$AA$209:$AC$307,AG$6,FALSE),"-")</f>
        <v>-</v>
      </c>
    </row>
    <row r="211" spans="27:33" x14ac:dyDescent="0.2">
      <c r="AA211" s="85">
        <v>3</v>
      </c>
      <c r="AB211" s="85" t="str">
        <f>Resultado!D223</f>
        <v>-</v>
      </c>
      <c r="AC211" s="85">
        <f>HLOOKUP($E$4,Resultado!$C$4:$Q$1129,ROW('G. Receitas'!X220),FALSE)</f>
        <v>0</v>
      </c>
      <c r="AD211" s="85" t="str">
        <f t="shared" si="10"/>
        <v/>
      </c>
      <c r="AE211" s="85" t="e">
        <f t="shared" si="11"/>
        <v>#NUM!</v>
      </c>
      <c r="AF211" s="85" t="str">
        <f t="shared" si="12"/>
        <v>-</v>
      </c>
      <c r="AG211" s="85" t="str">
        <f t="shared" si="13"/>
        <v>-</v>
      </c>
    </row>
    <row r="212" spans="27:33" x14ac:dyDescent="0.2">
      <c r="AA212" s="85">
        <v>4</v>
      </c>
      <c r="AB212" s="85" t="str">
        <f>Resultado!D224</f>
        <v>-</v>
      </c>
      <c r="AC212" s="85">
        <f>HLOOKUP($E$4,Resultado!$C$4:$Q$1129,ROW('G. Receitas'!X221),FALSE)</f>
        <v>0</v>
      </c>
      <c r="AD212" s="85" t="str">
        <f t="shared" si="10"/>
        <v/>
      </c>
      <c r="AE212" s="85" t="e">
        <f t="shared" si="11"/>
        <v>#NUM!</v>
      </c>
      <c r="AF212" s="85" t="str">
        <f t="shared" si="12"/>
        <v>-</v>
      </c>
      <c r="AG212" s="85" t="str">
        <f t="shared" si="13"/>
        <v>-</v>
      </c>
    </row>
    <row r="213" spans="27:33" x14ac:dyDescent="0.2">
      <c r="AA213" s="85">
        <v>5</v>
      </c>
      <c r="AB213" s="85" t="str">
        <f>Resultado!D225</f>
        <v>-</v>
      </c>
      <c r="AC213" s="85">
        <f>HLOOKUP($E$4,Resultado!$C$4:$Q$1129,ROW('G. Receitas'!X222),FALSE)</f>
        <v>0</v>
      </c>
      <c r="AD213" s="85" t="str">
        <f t="shared" si="10"/>
        <v/>
      </c>
      <c r="AE213" s="85" t="e">
        <f t="shared" si="11"/>
        <v>#NUM!</v>
      </c>
      <c r="AF213" s="85" t="str">
        <f t="shared" si="12"/>
        <v>-</v>
      </c>
      <c r="AG213" s="85" t="str">
        <f t="shared" si="13"/>
        <v>-</v>
      </c>
    </row>
    <row r="214" spans="27:33" x14ac:dyDescent="0.2">
      <c r="AA214" s="85">
        <v>6</v>
      </c>
      <c r="AB214" s="85" t="str">
        <f>Resultado!D226</f>
        <v>-</v>
      </c>
      <c r="AC214" s="85">
        <f>HLOOKUP($E$4,Resultado!$C$4:$Q$1129,ROW('G. Receitas'!X223),FALSE)</f>
        <v>0</v>
      </c>
      <c r="AD214" s="85" t="str">
        <f t="shared" si="10"/>
        <v/>
      </c>
      <c r="AE214" s="85" t="e">
        <f t="shared" si="11"/>
        <v>#NUM!</v>
      </c>
      <c r="AF214" s="85" t="str">
        <f t="shared" si="12"/>
        <v>-</v>
      </c>
      <c r="AG214" s="85" t="str">
        <f t="shared" si="13"/>
        <v>-</v>
      </c>
    </row>
    <row r="215" spans="27:33" x14ac:dyDescent="0.2">
      <c r="AA215" s="85">
        <v>7</v>
      </c>
      <c r="AB215" s="85" t="str">
        <f>Resultado!D227</f>
        <v>-</v>
      </c>
      <c r="AC215" s="85">
        <f>HLOOKUP($E$4,Resultado!$C$4:$Q$1129,ROW('G. Receitas'!X224),FALSE)</f>
        <v>0</v>
      </c>
      <c r="AD215" s="85" t="str">
        <f t="shared" si="10"/>
        <v/>
      </c>
      <c r="AE215" s="85" t="e">
        <f t="shared" si="11"/>
        <v>#NUM!</v>
      </c>
      <c r="AF215" s="85" t="str">
        <f t="shared" si="12"/>
        <v>-</v>
      </c>
      <c r="AG215" s="85" t="str">
        <f t="shared" si="13"/>
        <v>-</v>
      </c>
    </row>
    <row r="216" spans="27:33" x14ac:dyDescent="0.2">
      <c r="AA216" s="85">
        <v>8</v>
      </c>
      <c r="AB216" s="85" t="str">
        <f>Resultado!D228</f>
        <v>-</v>
      </c>
      <c r="AC216" s="85">
        <f>HLOOKUP($E$4,Resultado!$C$4:$Q$1129,ROW('G. Receitas'!X225),FALSE)</f>
        <v>0</v>
      </c>
      <c r="AD216" s="85" t="str">
        <f t="shared" si="10"/>
        <v/>
      </c>
      <c r="AE216" s="85" t="e">
        <f t="shared" si="11"/>
        <v>#NUM!</v>
      </c>
      <c r="AF216" s="85" t="str">
        <f t="shared" si="12"/>
        <v>-</v>
      </c>
      <c r="AG216" s="85" t="str">
        <f t="shared" si="13"/>
        <v>-</v>
      </c>
    </row>
    <row r="217" spans="27:33" x14ac:dyDescent="0.2">
      <c r="AA217" s="85">
        <v>9</v>
      </c>
      <c r="AB217" s="85" t="str">
        <f>Resultado!D229</f>
        <v>-</v>
      </c>
      <c r="AC217" s="85">
        <f>HLOOKUP($E$4,Resultado!$C$4:$Q$1129,ROW('G. Receitas'!X226),FALSE)</f>
        <v>0</v>
      </c>
      <c r="AD217" s="85" t="str">
        <f t="shared" si="10"/>
        <v/>
      </c>
      <c r="AE217" s="85" t="e">
        <f t="shared" si="11"/>
        <v>#NUM!</v>
      </c>
      <c r="AF217" s="85" t="str">
        <f t="shared" si="12"/>
        <v>-</v>
      </c>
      <c r="AG217" s="85" t="str">
        <f t="shared" si="13"/>
        <v>-</v>
      </c>
    </row>
    <row r="218" spans="27:33" x14ac:dyDescent="0.2">
      <c r="AA218" s="85">
        <v>10</v>
      </c>
      <c r="AB218" s="85" t="str">
        <f>Resultado!D230</f>
        <v>-</v>
      </c>
      <c r="AC218" s="85">
        <f>HLOOKUP($E$4,Resultado!$C$4:$Q$1129,ROW('G. Receitas'!X227),FALSE)</f>
        <v>0</v>
      </c>
      <c r="AD218" s="85" t="str">
        <f t="shared" si="10"/>
        <v/>
      </c>
      <c r="AE218" s="85" t="e">
        <f t="shared" si="11"/>
        <v>#NUM!</v>
      </c>
      <c r="AF218" s="85" t="str">
        <f t="shared" si="12"/>
        <v>-</v>
      </c>
      <c r="AG218" s="85" t="str">
        <f t="shared" si="13"/>
        <v>-</v>
      </c>
    </row>
    <row r="219" spans="27:33" x14ac:dyDescent="0.2">
      <c r="AA219" s="85">
        <v>11</v>
      </c>
      <c r="AB219" s="85" t="str">
        <f>Resultado!D231</f>
        <v>-</v>
      </c>
      <c r="AC219" s="85">
        <f>HLOOKUP($E$4,Resultado!$C$4:$Q$1129,ROW('G. Receitas'!X228),FALSE)</f>
        <v>0</v>
      </c>
      <c r="AD219" s="85" t="str">
        <f t="shared" si="10"/>
        <v/>
      </c>
      <c r="AE219" s="85" t="e">
        <f t="shared" si="11"/>
        <v>#NUM!</v>
      </c>
      <c r="AF219" s="85" t="str">
        <f t="shared" si="12"/>
        <v>-</v>
      </c>
      <c r="AG219" s="85" t="str">
        <f t="shared" si="13"/>
        <v>-</v>
      </c>
    </row>
    <row r="220" spans="27:33" x14ac:dyDescent="0.2">
      <c r="AA220" s="85">
        <v>12</v>
      </c>
      <c r="AB220" s="85" t="str">
        <f>Resultado!D232</f>
        <v>-</v>
      </c>
      <c r="AC220" s="85">
        <f>HLOOKUP($E$4,Resultado!$C$4:$Q$1129,ROW('G. Receitas'!X229),FALSE)</f>
        <v>0</v>
      </c>
      <c r="AD220" s="85" t="str">
        <f t="shared" si="10"/>
        <v/>
      </c>
      <c r="AE220" s="85" t="e">
        <f t="shared" si="11"/>
        <v>#NUM!</v>
      </c>
      <c r="AF220" s="85" t="str">
        <f t="shared" si="12"/>
        <v>-</v>
      </c>
      <c r="AG220" s="85" t="str">
        <f t="shared" si="13"/>
        <v>-</v>
      </c>
    </row>
    <row r="221" spans="27:33" x14ac:dyDescent="0.2">
      <c r="AA221" s="85">
        <v>13</v>
      </c>
      <c r="AB221" s="85" t="str">
        <f>Resultado!D233</f>
        <v>-</v>
      </c>
      <c r="AC221" s="85">
        <f>HLOOKUP($E$4,Resultado!$C$4:$Q$1129,ROW('G. Receitas'!X230),FALSE)</f>
        <v>0</v>
      </c>
      <c r="AD221" s="85" t="str">
        <f t="shared" si="10"/>
        <v/>
      </c>
      <c r="AE221" s="85" t="e">
        <f t="shared" si="11"/>
        <v>#NUM!</v>
      </c>
      <c r="AF221" s="85" t="str">
        <f t="shared" si="12"/>
        <v>-</v>
      </c>
      <c r="AG221" s="85" t="str">
        <f t="shared" si="13"/>
        <v>-</v>
      </c>
    </row>
    <row r="222" spans="27:33" x14ac:dyDescent="0.2">
      <c r="AA222" s="85">
        <v>14</v>
      </c>
      <c r="AB222" s="85" t="str">
        <f>Resultado!D234</f>
        <v>-</v>
      </c>
      <c r="AC222" s="85">
        <f>HLOOKUP($E$4,Resultado!$C$4:$Q$1129,ROW('G. Receitas'!X231),FALSE)</f>
        <v>0</v>
      </c>
      <c r="AD222" s="85" t="str">
        <f t="shared" si="10"/>
        <v/>
      </c>
      <c r="AE222" s="85" t="e">
        <f t="shared" si="11"/>
        <v>#NUM!</v>
      </c>
      <c r="AF222" s="85" t="str">
        <f t="shared" si="12"/>
        <v>-</v>
      </c>
      <c r="AG222" s="85" t="str">
        <f t="shared" si="13"/>
        <v>-</v>
      </c>
    </row>
    <row r="223" spans="27:33" x14ac:dyDescent="0.2">
      <c r="AA223" s="85">
        <v>15</v>
      </c>
      <c r="AB223" s="85" t="str">
        <f>Resultado!D235</f>
        <v>-</v>
      </c>
      <c r="AC223" s="85">
        <f>HLOOKUP($E$4,Resultado!$C$4:$Q$1129,ROW('G. Receitas'!X232),FALSE)</f>
        <v>0</v>
      </c>
      <c r="AD223" s="85" t="str">
        <f t="shared" si="10"/>
        <v/>
      </c>
      <c r="AE223" s="85" t="e">
        <f t="shared" si="11"/>
        <v>#NUM!</v>
      </c>
      <c r="AF223" s="85" t="str">
        <f t="shared" si="12"/>
        <v>-</v>
      </c>
      <c r="AG223" s="85" t="str">
        <f t="shared" si="13"/>
        <v>-</v>
      </c>
    </row>
    <row r="224" spans="27:33" x14ac:dyDescent="0.2">
      <c r="AA224" s="85">
        <v>16</v>
      </c>
      <c r="AB224" s="85" t="str">
        <f>Resultado!D236</f>
        <v>-</v>
      </c>
      <c r="AC224" s="85">
        <f>HLOOKUP($E$4,Resultado!$C$4:$Q$1129,ROW('G. Receitas'!X233),FALSE)</f>
        <v>0</v>
      </c>
      <c r="AD224" s="85" t="str">
        <f t="shared" si="10"/>
        <v/>
      </c>
    </row>
    <row r="225" spans="27:30" x14ac:dyDescent="0.2">
      <c r="AA225" s="85">
        <v>17</v>
      </c>
      <c r="AB225" s="85" t="str">
        <f>Resultado!D237</f>
        <v>-</v>
      </c>
      <c r="AC225" s="85">
        <f>HLOOKUP($E$4,Resultado!$C$4:$Q$1129,ROW('G. Receitas'!X234),FALSE)</f>
        <v>0</v>
      </c>
      <c r="AD225" s="85" t="str">
        <f t="shared" si="10"/>
        <v/>
      </c>
    </row>
    <row r="226" spans="27:30" x14ac:dyDescent="0.2">
      <c r="AA226" s="85">
        <v>18</v>
      </c>
      <c r="AB226" s="85" t="str">
        <f>Resultado!D238</f>
        <v>-</v>
      </c>
      <c r="AC226" s="85">
        <f>HLOOKUP($E$4,Resultado!$C$4:$Q$1129,ROW('G. Receitas'!X235),FALSE)</f>
        <v>0</v>
      </c>
      <c r="AD226" s="85" t="str">
        <f t="shared" si="10"/>
        <v/>
      </c>
    </row>
    <row r="227" spans="27:30" x14ac:dyDescent="0.2">
      <c r="AA227" s="85">
        <v>19</v>
      </c>
      <c r="AB227" s="85" t="str">
        <f>Resultado!D239</f>
        <v>-</v>
      </c>
      <c r="AC227" s="85">
        <f>HLOOKUP($E$4,Resultado!$C$4:$Q$1129,ROW('G. Receitas'!X236),FALSE)</f>
        <v>0</v>
      </c>
      <c r="AD227" s="85" t="str">
        <f t="shared" si="10"/>
        <v/>
      </c>
    </row>
    <row r="228" spans="27:30" x14ac:dyDescent="0.2">
      <c r="AA228" s="85">
        <v>20</v>
      </c>
      <c r="AB228" s="85" t="str">
        <f>Resultado!D240</f>
        <v>-</v>
      </c>
      <c r="AC228" s="85">
        <f>HLOOKUP($E$4,Resultado!$C$4:$Q$1129,ROW('G. Receitas'!X237),FALSE)</f>
        <v>0</v>
      </c>
      <c r="AD228" s="85" t="str">
        <f t="shared" si="10"/>
        <v/>
      </c>
    </row>
    <row r="229" spans="27:30" x14ac:dyDescent="0.2">
      <c r="AA229" s="85">
        <v>21</v>
      </c>
      <c r="AB229" s="85" t="str">
        <f>Resultado!D241</f>
        <v>-</v>
      </c>
      <c r="AC229" s="85">
        <f>HLOOKUP($E$4,Resultado!$C$4:$Q$1129,ROW('G. Receitas'!X238),FALSE)</f>
        <v>0</v>
      </c>
      <c r="AD229" s="85" t="str">
        <f t="shared" si="10"/>
        <v/>
      </c>
    </row>
    <row r="230" spans="27:30" x14ac:dyDescent="0.2">
      <c r="AA230" s="85">
        <v>22</v>
      </c>
      <c r="AB230" s="85" t="str">
        <f>Resultado!D242</f>
        <v>-</v>
      </c>
      <c r="AC230" s="85">
        <f>HLOOKUP($E$4,Resultado!$C$4:$Q$1129,ROW('G. Receitas'!X239),FALSE)</f>
        <v>0</v>
      </c>
      <c r="AD230" s="85" t="str">
        <f t="shared" si="10"/>
        <v/>
      </c>
    </row>
    <row r="231" spans="27:30" x14ac:dyDescent="0.2">
      <c r="AA231" s="85">
        <v>23</v>
      </c>
      <c r="AB231" s="85" t="str">
        <f>Resultado!D243</f>
        <v>-</v>
      </c>
      <c r="AC231" s="85">
        <f>HLOOKUP($E$4,Resultado!$C$4:$Q$1129,ROW('G. Receitas'!X240),FALSE)</f>
        <v>0</v>
      </c>
      <c r="AD231" s="85" t="str">
        <f t="shared" si="10"/>
        <v/>
      </c>
    </row>
    <row r="232" spans="27:30" x14ac:dyDescent="0.2">
      <c r="AA232" s="85">
        <v>24</v>
      </c>
      <c r="AB232" s="85" t="str">
        <f>Resultado!D244</f>
        <v>-</v>
      </c>
      <c r="AC232" s="85">
        <f>HLOOKUP($E$4,Resultado!$C$4:$Q$1129,ROW('G. Receitas'!X241),FALSE)</f>
        <v>0</v>
      </c>
      <c r="AD232" s="85" t="str">
        <f t="shared" si="10"/>
        <v/>
      </c>
    </row>
    <row r="233" spans="27:30" x14ac:dyDescent="0.2">
      <c r="AA233" s="85">
        <v>25</v>
      </c>
      <c r="AB233" s="85" t="str">
        <f>Resultado!D245</f>
        <v>-</v>
      </c>
      <c r="AC233" s="85">
        <f>HLOOKUP($E$4,Resultado!$C$4:$Q$1129,ROW('G. Receitas'!X242),FALSE)</f>
        <v>0</v>
      </c>
      <c r="AD233" s="85" t="str">
        <f t="shared" si="10"/>
        <v/>
      </c>
    </row>
    <row r="234" spans="27:30" x14ac:dyDescent="0.2">
      <c r="AA234" s="85">
        <v>26</v>
      </c>
      <c r="AB234" s="85" t="str">
        <f>Resultado!D246</f>
        <v>-</v>
      </c>
      <c r="AC234" s="85">
        <f>HLOOKUP($E$4,Resultado!$C$4:$Q$1129,ROW('G. Receitas'!X243),FALSE)</f>
        <v>0</v>
      </c>
      <c r="AD234" s="85" t="str">
        <f t="shared" si="10"/>
        <v/>
      </c>
    </row>
    <row r="235" spans="27:30" x14ac:dyDescent="0.2">
      <c r="AA235" s="85">
        <v>27</v>
      </c>
      <c r="AB235" s="85" t="str">
        <f>Resultado!D247</f>
        <v>-</v>
      </c>
      <c r="AC235" s="85">
        <f>HLOOKUP($E$4,Resultado!$C$4:$Q$1129,ROW('G. Receitas'!X244),FALSE)</f>
        <v>0</v>
      </c>
      <c r="AD235" s="85" t="str">
        <f t="shared" si="10"/>
        <v/>
      </c>
    </row>
    <row r="236" spans="27:30" x14ac:dyDescent="0.2">
      <c r="AA236" s="85">
        <v>28</v>
      </c>
      <c r="AB236" s="85" t="str">
        <f>Resultado!D248</f>
        <v>-</v>
      </c>
      <c r="AC236" s="85">
        <f>HLOOKUP($E$4,Resultado!$C$4:$Q$1129,ROW('G. Receitas'!X245),FALSE)</f>
        <v>0</v>
      </c>
      <c r="AD236" s="85" t="str">
        <f t="shared" si="10"/>
        <v/>
      </c>
    </row>
    <row r="237" spans="27:30" x14ac:dyDescent="0.2">
      <c r="AA237" s="85">
        <v>29</v>
      </c>
      <c r="AB237" s="85" t="str">
        <f>Resultado!D249</f>
        <v>-</v>
      </c>
      <c r="AC237" s="85">
        <f>HLOOKUP($E$4,Resultado!$C$4:$Q$1129,ROW('G. Receitas'!X246),FALSE)</f>
        <v>0</v>
      </c>
      <c r="AD237" s="85" t="str">
        <f t="shared" si="10"/>
        <v/>
      </c>
    </row>
    <row r="238" spans="27:30" x14ac:dyDescent="0.2">
      <c r="AA238" s="85">
        <v>30</v>
      </c>
      <c r="AB238" s="85" t="str">
        <f>Resultado!D250</f>
        <v>-</v>
      </c>
      <c r="AC238" s="85">
        <f>HLOOKUP($E$4,Resultado!$C$4:$Q$1129,ROW('G. Receitas'!X247),FALSE)</f>
        <v>0</v>
      </c>
      <c r="AD238" s="85" t="str">
        <f t="shared" si="10"/>
        <v/>
      </c>
    </row>
    <row r="239" spans="27:30" x14ac:dyDescent="0.2">
      <c r="AA239" s="85">
        <v>31</v>
      </c>
      <c r="AB239" s="85" t="str">
        <f>Resultado!D251</f>
        <v>-</v>
      </c>
      <c r="AC239" s="85">
        <f>HLOOKUP($E$4,Resultado!$C$4:$Q$1129,ROW('G. Receitas'!X248),FALSE)</f>
        <v>0</v>
      </c>
      <c r="AD239" s="85" t="str">
        <f t="shared" si="10"/>
        <v/>
      </c>
    </row>
    <row r="240" spans="27:30" x14ac:dyDescent="0.2">
      <c r="AA240" s="85">
        <v>32</v>
      </c>
      <c r="AB240" s="85" t="str">
        <f>Resultado!D252</f>
        <v>-</v>
      </c>
      <c r="AC240" s="85">
        <f>HLOOKUP($E$4,Resultado!$C$4:$Q$1129,ROW('G. Receitas'!X249),FALSE)</f>
        <v>0</v>
      </c>
      <c r="AD240" s="85" t="str">
        <f t="shared" si="10"/>
        <v/>
      </c>
    </row>
    <row r="241" spans="27:30" x14ac:dyDescent="0.2">
      <c r="AA241" s="85">
        <v>33</v>
      </c>
      <c r="AB241" s="85" t="str">
        <f>Resultado!D253</f>
        <v>-</v>
      </c>
      <c r="AC241" s="85">
        <f>HLOOKUP($E$4,Resultado!$C$4:$Q$1129,ROW('G. Receitas'!X250),FALSE)</f>
        <v>0</v>
      </c>
      <c r="AD241" s="85" t="str">
        <f t="shared" si="10"/>
        <v/>
      </c>
    </row>
    <row r="242" spans="27:30" x14ac:dyDescent="0.2">
      <c r="AA242" s="85">
        <v>34</v>
      </c>
      <c r="AB242" s="85" t="str">
        <f>Resultado!D254</f>
        <v>-</v>
      </c>
      <c r="AC242" s="85">
        <f>HLOOKUP($E$4,Resultado!$C$4:$Q$1129,ROW('G. Receitas'!X251),FALSE)</f>
        <v>0</v>
      </c>
      <c r="AD242" s="85" t="str">
        <f t="shared" si="10"/>
        <v/>
      </c>
    </row>
    <row r="243" spans="27:30" x14ac:dyDescent="0.2">
      <c r="AA243" s="85">
        <v>35</v>
      </c>
      <c r="AB243" s="85" t="str">
        <f>Resultado!D255</f>
        <v>-</v>
      </c>
      <c r="AC243" s="85">
        <f>HLOOKUP($E$4,Resultado!$C$4:$Q$1129,ROW('G. Receitas'!X252),FALSE)</f>
        <v>0</v>
      </c>
      <c r="AD243" s="85" t="str">
        <f t="shared" si="10"/>
        <v/>
      </c>
    </row>
    <row r="244" spans="27:30" x14ac:dyDescent="0.2">
      <c r="AA244" s="85">
        <v>36</v>
      </c>
      <c r="AB244" s="85" t="str">
        <f>Resultado!D256</f>
        <v>-</v>
      </c>
      <c r="AC244" s="85">
        <f>HLOOKUP($E$4,Resultado!$C$4:$Q$1129,ROW('G. Receitas'!X253),FALSE)</f>
        <v>0</v>
      </c>
      <c r="AD244" s="85" t="str">
        <f t="shared" si="10"/>
        <v/>
      </c>
    </row>
    <row r="245" spans="27:30" x14ac:dyDescent="0.2">
      <c r="AA245" s="85">
        <v>37</v>
      </c>
      <c r="AB245" s="85" t="str">
        <f>Resultado!D257</f>
        <v>-</v>
      </c>
      <c r="AC245" s="85">
        <f>HLOOKUP($E$4,Resultado!$C$4:$Q$1129,ROW('G. Receitas'!X254),FALSE)</f>
        <v>0</v>
      </c>
      <c r="AD245" s="85" t="str">
        <f t="shared" si="10"/>
        <v/>
      </c>
    </row>
    <row r="246" spans="27:30" x14ac:dyDescent="0.2">
      <c r="AA246" s="85">
        <v>38</v>
      </c>
      <c r="AB246" s="85" t="str">
        <f>Resultado!D258</f>
        <v>-</v>
      </c>
      <c r="AC246" s="85">
        <f>HLOOKUP($E$4,Resultado!$C$4:$Q$1129,ROW('G. Receitas'!X255),FALSE)</f>
        <v>0</v>
      </c>
      <c r="AD246" s="85" t="str">
        <f t="shared" si="10"/>
        <v/>
      </c>
    </row>
    <row r="247" spans="27:30" x14ac:dyDescent="0.2">
      <c r="AA247" s="85">
        <v>39</v>
      </c>
      <c r="AB247" s="85" t="str">
        <f>Resultado!D259</f>
        <v>-</v>
      </c>
      <c r="AC247" s="85">
        <f>HLOOKUP($E$4,Resultado!$C$4:$Q$1129,ROW('G. Receitas'!X256),FALSE)</f>
        <v>0</v>
      </c>
      <c r="AD247" s="85" t="str">
        <f t="shared" si="10"/>
        <v/>
      </c>
    </row>
    <row r="248" spans="27:30" x14ac:dyDescent="0.2">
      <c r="AA248" s="85">
        <v>40</v>
      </c>
      <c r="AB248" s="85" t="str">
        <f>Resultado!D260</f>
        <v>-</v>
      </c>
      <c r="AC248" s="85">
        <f>HLOOKUP($E$4,Resultado!$C$4:$Q$1129,ROW('G. Receitas'!X257),FALSE)</f>
        <v>0</v>
      </c>
      <c r="AD248" s="85" t="str">
        <f t="shared" si="10"/>
        <v/>
      </c>
    </row>
    <row r="249" spans="27:30" x14ac:dyDescent="0.2">
      <c r="AA249" s="85">
        <v>41</v>
      </c>
      <c r="AB249" s="85" t="str">
        <f>Resultado!D261</f>
        <v>-</v>
      </c>
      <c r="AC249" s="85">
        <f>HLOOKUP($E$4,Resultado!$C$4:$Q$1129,ROW('G. Receitas'!X258),FALSE)</f>
        <v>0</v>
      </c>
      <c r="AD249" s="85" t="str">
        <f t="shared" si="10"/>
        <v/>
      </c>
    </row>
    <row r="250" spans="27:30" x14ac:dyDescent="0.2">
      <c r="AA250" s="85">
        <v>42</v>
      </c>
      <c r="AB250" s="85" t="str">
        <f>Resultado!D262</f>
        <v>-</v>
      </c>
      <c r="AC250" s="85">
        <f>HLOOKUP($E$4,Resultado!$C$4:$Q$1129,ROW('G. Receitas'!X259),FALSE)</f>
        <v>0</v>
      </c>
      <c r="AD250" s="85" t="str">
        <f t="shared" si="10"/>
        <v/>
      </c>
    </row>
    <row r="251" spans="27:30" x14ac:dyDescent="0.2">
      <c r="AA251" s="85">
        <v>43</v>
      </c>
      <c r="AB251" s="85" t="str">
        <f>Resultado!D263</f>
        <v>-</v>
      </c>
      <c r="AC251" s="85">
        <f>HLOOKUP($E$4,Resultado!$C$4:$Q$1129,ROW('G. Receitas'!X260),FALSE)</f>
        <v>0</v>
      </c>
      <c r="AD251" s="85" t="str">
        <f t="shared" si="10"/>
        <v/>
      </c>
    </row>
    <row r="252" spans="27:30" x14ac:dyDescent="0.2">
      <c r="AA252" s="85">
        <v>44</v>
      </c>
      <c r="AB252" s="85" t="str">
        <f>Resultado!D264</f>
        <v>-</v>
      </c>
      <c r="AC252" s="85">
        <f>HLOOKUP($E$4,Resultado!$C$4:$Q$1129,ROW('G. Receitas'!X261),FALSE)</f>
        <v>0</v>
      </c>
      <c r="AD252" s="85" t="str">
        <f t="shared" si="10"/>
        <v/>
      </c>
    </row>
    <row r="253" spans="27:30" x14ac:dyDescent="0.2">
      <c r="AA253" s="85">
        <v>45</v>
      </c>
      <c r="AB253" s="85" t="str">
        <f>Resultado!D265</f>
        <v>-</v>
      </c>
      <c r="AC253" s="85">
        <f>HLOOKUP($E$4,Resultado!$C$4:$Q$1129,ROW('G. Receitas'!X262),FALSE)</f>
        <v>0</v>
      </c>
      <c r="AD253" s="85" t="str">
        <f t="shared" si="10"/>
        <v/>
      </c>
    </row>
    <row r="254" spans="27:30" x14ac:dyDescent="0.2">
      <c r="AA254" s="85">
        <v>46</v>
      </c>
      <c r="AB254" s="85" t="str">
        <f>Resultado!D266</f>
        <v>-</v>
      </c>
      <c r="AC254" s="85">
        <f>HLOOKUP($E$4,Resultado!$C$4:$Q$1129,ROW('G. Receitas'!X263),FALSE)</f>
        <v>0</v>
      </c>
      <c r="AD254" s="85" t="str">
        <f t="shared" si="10"/>
        <v/>
      </c>
    </row>
    <row r="255" spans="27:30" x14ac:dyDescent="0.2">
      <c r="AA255" s="85">
        <v>47</v>
      </c>
      <c r="AB255" s="85" t="str">
        <f>Resultado!D267</f>
        <v>-</v>
      </c>
      <c r="AC255" s="85">
        <f>HLOOKUP($E$4,Resultado!$C$4:$Q$1129,ROW('G. Receitas'!X264),FALSE)</f>
        <v>0</v>
      </c>
      <c r="AD255" s="85" t="str">
        <f t="shared" si="10"/>
        <v/>
      </c>
    </row>
    <row r="256" spans="27:30" x14ac:dyDescent="0.2">
      <c r="AA256" s="85">
        <v>48</v>
      </c>
      <c r="AB256" s="85" t="str">
        <f>Resultado!D268</f>
        <v>-</v>
      </c>
      <c r="AC256" s="85">
        <f>HLOOKUP($E$4,Resultado!$C$4:$Q$1129,ROW('G. Receitas'!X265),FALSE)</f>
        <v>0</v>
      </c>
      <c r="AD256" s="85" t="str">
        <f t="shared" si="10"/>
        <v/>
      </c>
    </row>
    <row r="257" spans="27:30" x14ac:dyDescent="0.2">
      <c r="AA257" s="85">
        <v>49</v>
      </c>
      <c r="AB257" s="85" t="str">
        <f>Resultado!D269</f>
        <v>-</v>
      </c>
      <c r="AC257" s="85">
        <f>HLOOKUP($E$4,Resultado!$C$4:$Q$1129,ROW('G. Receitas'!X266),FALSE)</f>
        <v>0</v>
      </c>
      <c r="AD257" s="85" t="str">
        <f t="shared" si="10"/>
        <v/>
      </c>
    </row>
    <row r="258" spans="27:30" x14ac:dyDescent="0.2">
      <c r="AA258" s="85">
        <v>50</v>
      </c>
      <c r="AB258" s="85" t="str">
        <f>Resultado!D270</f>
        <v>-</v>
      </c>
      <c r="AC258" s="85">
        <f>HLOOKUP($E$4,Resultado!$C$4:$Q$1129,ROW('G. Receitas'!X267),FALSE)</f>
        <v>0</v>
      </c>
      <c r="AD258" s="85" t="str">
        <f t="shared" si="10"/>
        <v/>
      </c>
    </row>
    <row r="259" spans="27:30" x14ac:dyDescent="0.2">
      <c r="AA259" s="85">
        <v>51</v>
      </c>
      <c r="AB259" s="85" t="str">
        <f>Resultado!D271</f>
        <v>-</v>
      </c>
      <c r="AC259" s="85">
        <f>HLOOKUP($E$4,Resultado!$C$4:$Q$1129,ROW('G. Receitas'!X268),FALSE)</f>
        <v>0</v>
      </c>
      <c r="AD259" s="85" t="str">
        <f t="shared" si="10"/>
        <v/>
      </c>
    </row>
    <row r="260" spans="27:30" x14ac:dyDescent="0.2">
      <c r="AA260" s="85">
        <v>52</v>
      </c>
      <c r="AB260" s="85" t="str">
        <f>Resultado!D272</f>
        <v>-</v>
      </c>
      <c r="AC260" s="85">
        <f>HLOOKUP($E$4,Resultado!$C$4:$Q$1129,ROW('G. Receitas'!X269),FALSE)</f>
        <v>0</v>
      </c>
      <c r="AD260" s="85" t="str">
        <f t="shared" si="10"/>
        <v/>
      </c>
    </row>
    <row r="261" spans="27:30" x14ac:dyDescent="0.2">
      <c r="AA261" s="85">
        <v>53</v>
      </c>
      <c r="AB261" s="85" t="str">
        <f>Resultado!D273</f>
        <v>-</v>
      </c>
      <c r="AC261" s="85">
        <f>HLOOKUP($E$4,Resultado!$C$4:$Q$1129,ROW('G. Receitas'!X270),FALSE)</f>
        <v>0</v>
      </c>
      <c r="AD261" s="85" t="str">
        <f t="shared" si="10"/>
        <v/>
      </c>
    </row>
    <row r="262" spans="27:30" x14ac:dyDescent="0.2">
      <c r="AA262" s="85">
        <v>54</v>
      </c>
      <c r="AB262" s="85" t="str">
        <f>Resultado!D274</f>
        <v>-</v>
      </c>
      <c r="AC262" s="85">
        <f>HLOOKUP($E$4,Resultado!$C$4:$Q$1129,ROW('G. Receitas'!X271),FALSE)</f>
        <v>0</v>
      </c>
      <c r="AD262" s="85" t="str">
        <f t="shared" si="10"/>
        <v/>
      </c>
    </row>
    <row r="263" spans="27:30" x14ac:dyDescent="0.2">
      <c r="AA263" s="85">
        <v>55</v>
      </c>
      <c r="AB263" s="85" t="str">
        <f>Resultado!D275</f>
        <v>-</v>
      </c>
      <c r="AC263" s="85">
        <f>HLOOKUP($E$4,Resultado!$C$4:$Q$1129,ROW('G. Receitas'!X272),FALSE)</f>
        <v>0</v>
      </c>
      <c r="AD263" s="85" t="str">
        <f t="shared" si="10"/>
        <v/>
      </c>
    </row>
    <row r="264" spans="27:30" x14ac:dyDescent="0.2">
      <c r="AA264" s="85">
        <v>56</v>
      </c>
      <c r="AB264" s="85" t="str">
        <f>Resultado!D276</f>
        <v>-</v>
      </c>
      <c r="AC264" s="85">
        <f>HLOOKUP($E$4,Resultado!$C$4:$Q$1129,ROW('G. Receitas'!X273),FALSE)</f>
        <v>0</v>
      </c>
      <c r="AD264" s="85" t="str">
        <f t="shared" si="10"/>
        <v/>
      </c>
    </row>
    <row r="265" spans="27:30" x14ac:dyDescent="0.2">
      <c r="AA265" s="85">
        <v>57</v>
      </c>
      <c r="AB265" s="85" t="str">
        <f>Resultado!D277</f>
        <v>-</v>
      </c>
      <c r="AC265" s="85">
        <f>HLOOKUP($E$4,Resultado!$C$4:$Q$1129,ROW('G. Receitas'!X274),FALSE)</f>
        <v>0</v>
      </c>
      <c r="AD265" s="85" t="str">
        <f t="shared" si="10"/>
        <v/>
      </c>
    </row>
    <row r="266" spans="27:30" x14ac:dyDescent="0.2">
      <c r="AA266" s="85">
        <v>58</v>
      </c>
      <c r="AB266" s="85" t="str">
        <f>Resultado!D278</f>
        <v>-</v>
      </c>
      <c r="AC266" s="85">
        <f>HLOOKUP($E$4,Resultado!$C$4:$Q$1129,ROW('G. Receitas'!X275),FALSE)</f>
        <v>0</v>
      </c>
      <c r="AD266" s="85" t="str">
        <f t="shared" ref="AD266:AD307" si="14">IF(AC266=0,"",AC266+AA266/1000)</f>
        <v/>
      </c>
    </row>
    <row r="267" spans="27:30" x14ac:dyDescent="0.2">
      <c r="AA267" s="85">
        <v>59</v>
      </c>
      <c r="AB267" s="85" t="str">
        <f>Resultado!D279</f>
        <v>-</v>
      </c>
      <c r="AC267" s="85">
        <f>HLOOKUP($E$4,Resultado!$C$4:$Q$1129,ROW('G. Receitas'!X276),FALSE)</f>
        <v>0</v>
      </c>
      <c r="AD267" s="85" t="str">
        <f t="shared" si="14"/>
        <v/>
      </c>
    </row>
    <row r="268" spans="27:30" x14ac:dyDescent="0.2">
      <c r="AA268" s="85">
        <v>60</v>
      </c>
      <c r="AB268" s="85" t="str">
        <f>Resultado!D280</f>
        <v>-</v>
      </c>
      <c r="AC268" s="85">
        <f>HLOOKUP($E$4,Resultado!$C$4:$Q$1129,ROW('G. Receitas'!X277),FALSE)</f>
        <v>0</v>
      </c>
      <c r="AD268" s="85" t="str">
        <f t="shared" si="14"/>
        <v/>
      </c>
    </row>
    <row r="269" spans="27:30" x14ac:dyDescent="0.2">
      <c r="AA269" s="85">
        <v>61</v>
      </c>
      <c r="AB269" s="85" t="str">
        <f>Resultado!D281</f>
        <v>-</v>
      </c>
      <c r="AC269" s="85">
        <f>HLOOKUP($E$4,Resultado!$C$4:$Q$1129,ROW('G. Receitas'!X278),FALSE)</f>
        <v>0</v>
      </c>
      <c r="AD269" s="85" t="str">
        <f t="shared" si="14"/>
        <v/>
      </c>
    </row>
    <row r="270" spans="27:30" x14ac:dyDescent="0.2">
      <c r="AA270" s="85">
        <v>62</v>
      </c>
      <c r="AB270" s="85" t="str">
        <f>Resultado!D282</f>
        <v>-</v>
      </c>
      <c r="AC270" s="85">
        <f>HLOOKUP($E$4,Resultado!$C$4:$Q$1129,ROW('G. Receitas'!X279),FALSE)</f>
        <v>0</v>
      </c>
      <c r="AD270" s="85" t="str">
        <f t="shared" si="14"/>
        <v/>
      </c>
    </row>
    <row r="271" spans="27:30" x14ac:dyDescent="0.2">
      <c r="AA271" s="85">
        <v>63</v>
      </c>
      <c r="AB271" s="85" t="str">
        <f>Resultado!D283</f>
        <v>-</v>
      </c>
      <c r="AC271" s="85">
        <f>HLOOKUP($E$4,Resultado!$C$4:$Q$1129,ROW('G. Receitas'!X280),FALSE)</f>
        <v>0</v>
      </c>
      <c r="AD271" s="85" t="str">
        <f t="shared" si="14"/>
        <v/>
      </c>
    </row>
    <row r="272" spans="27:30" x14ac:dyDescent="0.2">
      <c r="AA272" s="85">
        <v>64</v>
      </c>
      <c r="AB272" s="85" t="str">
        <f>Resultado!D284</f>
        <v>-</v>
      </c>
      <c r="AC272" s="85">
        <f>HLOOKUP($E$4,Resultado!$C$4:$Q$1129,ROW('G. Receitas'!X281),FALSE)</f>
        <v>0</v>
      </c>
      <c r="AD272" s="85" t="str">
        <f t="shared" si="14"/>
        <v/>
      </c>
    </row>
    <row r="273" spans="27:30" x14ac:dyDescent="0.2">
      <c r="AA273" s="85">
        <v>65</v>
      </c>
      <c r="AB273" s="85" t="str">
        <f>Resultado!D285</f>
        <v>-</v>
      </c>
      <c r="AC273" s="85">
        <f>HLOOKUP($E$4,Resultado!$C$4:$Q$1129,ROW('G. Receitas'!X282),FALSE)</f>
        <v>0</v>
      </c>
      <c r="AD273" s="85" t="str">
        <f t="shared" si="14"/>
        <v/>
      </c>
    </row>
    <row r="274" spans="27:30" x14ac:dyDescent="0.2">
      <c r="AA274" s="85">
        <v>66</v>
      </c>
      <c r="AB274" s="85" t="str">
        <f>Resultado!D286</f>
        <v>-</v>
      </c>
      <c r="AC274" s="85">
        <f>HLOOKUP($E$4,Resultado!$C$4:$Q$1129,ROW('G. Receitas'!X283),FALSE)</f>
        <v>0</v>
      </c>
      <c r="AD274" s="85" t="str">
        <f t="shared" si="14"/>
        <v/>
      </c>
    </row>
    <row r="275" spans="27:30" x14ac:dyDescent="0.2">
      <c r="AA275" s="85">
        <v>67</v>
      </c>
      <c r="AB275" s="85" t="str">
        <f>Resultado!D287</f>
        <v>-</v>
      </c>
      <c r="AC275" s="85">
        <f>HLOOKUP($E$4,Resultado!$C$4:$Q$1129,ROW('G. Receitas'!X284),FALSE)</f>
        <v>0</v>
      </c>
      <c r="AD275" s="85" t="str">
        <f t="shared" si="14"/>
        <v/>
      </c>
    </row>
    <row r="276" spans="27:30" x14ac:dyDescent="0.2">
      <c r="AA276" s="85">
        <v>68</v>
      </c>
      <c r="AB276" s="85" t="str">
        <f>Resultado!D288</f>
        <v>-</v>
      </c>
      <c r="AC276" s="85">
        <f>HLOOKUP($E$4,Resultado!$C$4:$Q$1129,ROW('G. Receitas'!X285),FALSE)</f>
        <v>0</v>
      </c>
      <c r="AD276" s="85" t="str">
        <f t="shared" si="14"/>
        <v/>
      </c>
    </row>
    <row r="277" spans="27:30" x14ac:dyDescent="0.2">
      <c r="AA277" s="85">
        <v>69</v>
      </c>
      <c r="AB277" s="85" t="str">
        <f>Resultado!D289</f>
        <v>-</v>
      </c>
      <c r="AC277" s="85">
        <f>HLOOKUP($E$4,Resultado!$C$4:$Q$1129,ROW('G. Receitas'!X286),FALSE)</f>
        <v>0</v>
      </c>
      <c r="AD277" s="85" t="str">
        <f t="shared" si="14"/>
        <v/>
      </c>
    </row>
    <row r="278" spans="27:30" x14ac:dyDescent="0.2">
      <c r="AA278" s="85">
        <v>70</v>
      </c>
      <c r="AB278" s="85" t="str">
        <f>Resultado!D290</f>
        <v>-</v>
      </c>
      <c r="AC278" s="85">
        <f>HLOOKUP($E$4,Resultado!$C$4:$Q$1129,ROW('G. Receitas'!X287),FALSE)</f>
        <v>0</v>
      </c>
      <c r="AD278" s="85" t="str">
        <f t="shared" si="14"/>
        <v/>
      </c>
    </row>
    <row r="279" spans="27:30" x14ac:dyDescent="0.2">
      <c r="AA279" s="85">
        <v>71</v>
      </c>
      <c r="AB279" s="85" t="str">
        <f>Resultado!D291</f>
        <v>-</v>
      </c>
      <c r="AC279" s="85">
        <f>HLOOKUP($E$4,Resultado!$C$4:$Q$1129,ROW('G. Receitas'!X288),FALSE)</f>
        <v>0</v>
      </c>
      <c r="AD279" s="85" t="str">
        <f t="shared" si="14"/>
        <v/>
      </c>
    </row>
    <row r="280" spans="27:30" x14ac:dyDescent="0.2">
      <c r="AA280" s="85">
        <v>72</v>
      </c>
      <c r="AB280" s="85" t="str">
        <f>Resultado!D292</f>
        <v>-</v>
      </c>
      <c r="AC280" s="85">
        <f>HLOOKUP($E$4,Resultado!$C$4:$Q$1129,ROW('G. Receitas'!X289),FALSE)</f>
        <v>0</v>
      </c>
      <c r="AD280" s="85" t="str">
        <f t="shared" si="14"/>
        <v/>
      </c>
    </row>
    <row r="281" spans="27:30" x14ac:dyDescent="0.2">
      <c r="AA281" s="85">
        <v>73</v>
      </c>
      <c r="AB281" s="85" t="str">
        <f>Resultado!D293</f>
        <v>-</v>
      </c>
      <c r="AC281" s="85">
        <f>HLOOKUP($E$4,Resultado!$C$4:$Q$1129,ROW('G. Receitas'!X290),FALSE)</f>
        <v>0</v>
      </c>
      <c r="AD281" s="85" t="str">
        <f t="shared" si="14"/>
        <v/>
      </c>
    </row>
    <row r="282" spans="27:30" x14ac:dyDescent="0.2">
      <c r="AA282" s="85">
        <v>74</v>
      </c>
      <c r="AB282" s="85" t="str">
        <f>Resultado!D294</f>
        <v>-</v>
      </c>
      <c r="AC282" s="85">
        <f>HLOOKUP($E$4,Resultado!$C$4:$Q$1129,ROW('G. Receitas'!X291),FALSE)</f>
        <v>0</v>
      </c>
      <c r="AD282" s="85" t="str">
        <f t="shared" si="14"/>
        <v/>
      </c>
    </row>
    <row r="283" spans="27:30" x14ac:dyDescent="0.2">
      <c r="AA283" s="85">
        <v>75</v>
      </c>
      <c r="AB283" s="85" t="str">
        <f>Resultado!D295</f>
        <v>-</v>
      </c>
      <c r="AC283" s="85">
        <f>HLOOKUP($E$4,Resultado!$C$4:$Q$1129,ROW('G. Receitas'!X292),FALSE)</f>
        <v>0</v>
      </c>
      <c r="AD283" s="85" t="str">
        <f t="shared" si="14"/>
        <v/>
      </c>
    </row>
    <row r="284" spans="27:30" x14ac:dyDescent="0.2">
      <c r="AA284" s="85">
        <v>76</v>
      </c>
      <c r="AB284" s="85" t="str">
        <f>Resultado!D296</f>
        <v>-</v>
      </c>
      <c r="AC284" s="85">
        <f>HLOOKUP($E$4,Resultado!$C$4:$Q$1129,ROW('G. Receitas'!X293),FALSE)</f>
        <v>0</v>
      </c>
      <c r="AD284" s="85" t="str">
        <f t="shared" si="14"/>
        <v/>
      </c>
    </row>
    <row r="285" spans="27:30" x14ac:dyDescent="0.2">
      <c r="AA285" s="85">
        <v>77</v>
      </c>
      <c r="AB285" s="85" t="str">
        <f>Resultado!D297</f>
        <v>-</v>
      </c>
      <c r="AC285" s="85">
        <f>HLOOKUP($E$4,Resultado!$C$4:$Q$1129,ROW('G. Receitas'!X294),FALSE)</f>
        <v>0</v>
      </c>
      <c r="AD285" s="85" t="str">
        <f t="shared" si="14"/>
        <v/>
      </c>
    </row>
    <row r="286" spans="27:30" x14ac:dyDescent="0.2">
      <c r="AA286" s="85">
        <v>78</v>
      </c>
      <c r="AB286" s="85" t="str">
        <f>Resultado!D298</f>
        <v>-</v>
      </c>
      <c r="AC286" s="85">
        <f>HLOOKUP($E$4,Resultado!$C$4:$Q$1129,ROW('G. Receitas'!X295),FALSE)</f>
        <v>0</v>
      </c>
      <c r="AD286" s="85" t="str">
        <f t="shared" si="14"/>
        <v/>
      </c>
    </row>
    <row r="287" spans="27:30" x14ac:dyDescent="0.2">
      <c r="AA287" s="85">
        <v>79</v>
      </c>
      <c r="AB287" s="85" t="str">
        <f>Resultado!D299</f>
        <v>-</v>
      </c>
      <c r="AC287" s="85">
        <f>HLOOKUP($E$4,Resultado!$C$4:$Q$1129,ROW('G. Receitas'!X296),FALSE)</f>
        <v>0</v>
      </c>
      <c r="AD287" s="85" t="str">
        <f t="shared" si="14"/>
        <v/>
      </c>
    </row>
    <row r="288" spans="27:30" x14ac:dyDescent="0.2">
      <c r="AA288" s="85">
        <v>80</v>
      </c>
      <c r="AB288" s="85" t="str">
        <f>Resultado!D300</f>
        <v>-</v>
      </c>
      <c r="AC288" s="85">
        <f>HLOOKUP($E$4,Resultado!$C$4:$Q$1129,ROW('G. Receitas'!X297),FALSE)</f>
        <v>0</v>
      </c>
      <c r="AD288" s="85" t="str">
        <f t="shared" si="14"/>
        <v/>
      </c>
    </row>
    <row r="289" spans="27:30" x14ac:dyDescent="0.2">
      <c r="AA289" s="85">
        <v>81</v>
      </c>
      <c r="AB289" s="85" t="str">
        <f>Resultado!D301</f>
        <v>-</v>
      </c>
      <c r="AC289" s="85">
        <f>HLOOKUP($E$4,Resultado!$C$4:$Q$1129,ROW('G. Receitas'!X298),FALSE)</f>
        <v>0</v>
      </c>
      <c r="AD289" s="85" t="str">
        <f t="shared" si="14"/>
        <v/>
      </c>
    </row>
    <row r="290" spans="27:30" x14ac:dyDescent="0.2">
      <c r="AA290" s="85">
        <v>82</v>
      </c>
      <c r="AB290" s="85" t="str">
        <f>Resultado!D302</f>
        <v>-</v>
      </c>
      <c r="AC290" s="85">
        <f>HLOOKUP($E$4,Resultado!$C$4:$Q$1129,ROW('G. Receitas'!X299),FALSE)</f>
        <v>0</v>
      </c>
      <c r="AD290" s="85" t="str">
        <f t="shared" si="14"/>
        <v/>
      </c>
    </row>
    <row r="291" spans="27:30" x14ac:dyDescent="0.2">
      <c r="AA291" s="85">
        <v>83</v>
      </c>
      <c r="AB291" s="85" t="str">
        <f>Resultado!D303</f>
        <v>-</v>
      </c>
      <c r="AC291" s="85">
        <f>HLOOKUP($E$4,Resultado!$C$4:$Q$1129,ROW('G. Receitas'!X300),FALSE)</f>
        <v>0</v>
      </c>
      <c r="AD291" s="85" t="str">
        <f t="shared" si="14"/>
        <v/>
      </c>
    </row>
    <row r="292" spans="27:30" x14ac:dyDescent="0.2">
      <c r="AA292" s="85">
        <v>84</v>
      </c>
      <c r="AB292" s="85" t="str">
        <f>Resultado!D304</f>
        <v>-</v>
      </c>
      <c r="AC292" s="85">
        <f>HLOOKUP($E$4,Resultado!$C$4:$Q$1129,ROW('G. Receitas'!X301),FALSE)</f>
        <v>0</v>
      </c>
      <c r="AD292" s="85" t="str">
        <f t="shared" si="14"/>
        <v/>
      </c>
    </row>
    <row r="293" spans="27:30" x14ac:dyDescent="0.2">
      <c r="AA293" s="85">
        <v>85</v>
      </c>
      <c r="AB293" s="85" t="str">
        <f>Resultado!D305</f>
        <v>-</v>
      </c>
      <c r="AC293" s="85">
        <f>HLOOKUP($E$4,Resultado!$C$4:$Q$1129,ROW('G. Receitas'!X302),FALSE)</f>
        <v>0</v>
      </c>
      <c r="AD293" s="85" t="str">
        <f t="shared" si="14"/>
        <v/>
      </c>
    </row>
    <row r="294" spans="27:30" x14ac:dyDescent="0.2">
      <c r="AA294" s="85">
        <v>86</v>
      </c>
      <c r="AB294" s="85" t="str">
        <f>Resultado!D306</f>
        <v>-</v>
      </c>
      <c r="AC294" s="85">
        <f>HLOOKUP($E$4,Resultado!$C$4:$Q$1129,ROW('G. Receitas'!X303),FALSE)</f>
        <v>0</v>
      </c>
      <c r="AD294" s="85" t="str">
        <f t="shared" si="14"/>
        <v/>
      </c>
    </row>
    <row r="295" spans="27:30" x14ac:dyDescent="0.2">
      <c r="AA295" s="85">
        <v>87</v>
      </c>
      <c r="AB295" s="85" t="str">
        <f>Resultado!D307</f>
        <v>-</v>
      </c>
      <c r="AC295" s="85">
        <f>HLOOKUP($E$4,Resultado!$C$4:$Q$1129,ROW('G. Receitas'!X304),FALSE)</f>
        <v>0</v>
      </c>
      <c r="AD295" s="85" t="str">
        <f t="shared" si="14"/>
        <v/>
      </c>
    </row>
    <row r="296" spans="27:30" x14ac:dyDescent="0.2">
      <c r="AA296" s="85">
        <v>88</v>
      </c>
      <c r="AB296" s="85" t="str">
        <f>Resultado!D308</f>
        <v>-</v>
      </c>
      <c r="AC296" s="85">
        <f>HLOOKUP($E$4,Resultado!$C$4:$Q$1129,ROW('G. Receitas'!X305),FALSE)</f>
        <v>0</v>
      </c>
      <c r="AD296" s="85" t="str">
        <f t="shared" si="14"/>
        <v/>
      </c>
    </row>
    <row r="297" spans="27:30" x14ac:dyDescent="0.2">
      <c r="AA297" s="85">
        <v>89</v>
      </c>
      <c r="AB297" s="85" t="str">
        <f>Resultado!D309</f>
        <v>-</v>
      </c>
      <c r="AC297" s="85">
        <f>HLOOKUP($E$4,Resultado!$C$4:$Q$1129,ROW('G. Receitas'!X306),FALSE)</f>
        <v>0</v>
      </c>
      <c r="AD297" s="85" t="str">
        <f t="shared" si="14"/>
        <v/>
      </c>
    </row>
    <row r="298" spans="27:30" x14ac:dyDescent="0.2">
      <c r="AA298" s="85">
        <v>90</v>
      </c>
      <c r="AB298" s="85" t="str">
        <f>Resultado!D310</f>
        <v>-</v>
      </c>
      <c r="AC298" s="85">
        <f>HLOOKUP($E$4,Resultado!$C$4:$Q$1129,ROW('G. Receitas'!X307),FALSE)</f>
        <v>0</v>
      </c>
      <c r="AD298" s="85" t="str">
        <f t="shared" si="14"/>
        <v/>
      </c>
    </row>
    <row r="299" spans="27:30" x14ac:dyDescent="0.2">
      <c r="AA299" s="85">
        <v>91</v>
      </c>
      <c r="AB299" s="85" t="str">
        <f>Resultado!D311</f>
        <v>-</v>
      </c>
      <c r="AC299" s="85">
        <f>HLOOKUP($E$4,Resultado!$C$4:$Q$1129,ROW('G. Receitas'!X308),FALSE)</f>
        <v>0</v>
      </c>
      <c r="AD299" s="85" t="str">
        <f t="shared" si="14"/>
        <v/>
      </c>
    </row>
    <row r="300" spans="27:30" x14ac:dyDescent="0.2">
      <c r="AA300" s="85">
        <v>92</v>
      </c>
      <c r="AB300" s="85" t="str">
        <f>Resultado!D312</f>
        <v>-</v>
      </c>
      <c r="AC300" s="85">
        <f>HLOOKUP($E$4,Resultado!$C$4:$Q$1129,ROW('G. Receitas'!X309),FALSE)</f>
        <v>0</v>
      </c>
      <c r="AD300" s="85" t="str">
        <f t="shared" si="14"/>
        <v/>
      </c>
    </row>
    <row r="301" spans="27:30" x14ac:dyDescent="0.2">
      <c r="AA301" s="85">
        <v>93</v>
      </c>
      <c r="AB301" s="85" t="str">
        <f>Resultado!D313</f>
        <v>-</v>
      </c>
      <c r="AC301" s="85">
        <f>HLOOKUP($E$4,Resultado!$C$4:$Q$1129,ROW('G. Receitas'!X310),FALSE)</f>
        <v>0</v>
      </c>
      <c r="AD301" s="85" t="str">
        <f t="shared" si="14"/>
        <v/>
      </c>
    </row>
    <row r="302" spans="27:30" x14ac:dyDescent="0.2">
      <c r="AA302" s="85">
        <v>94</v>
      </c>
      <c r="AB302" s="85" t="str">
        <f>Resultado!D314</f>
        <v>-</v>
      </c>
      <c r="AC302" s="85">
        <f>HLOOKUP($E$4,Resultado!$C$4:$Q$1129,ROW('G. Receitas'!X311),FALSE)</f>
        <v>0</v>
      </c>
      <c r="AD302" s="85" t="str">
        <f t="shared" si="14"/>
        <v/>
      </c>
    </row>
    <row r="303" spans="27:30" x14ac:dyDescent="0.2">
      <c r="AA303" s="85">
        <v>95</v>
      </c>
      <c r="AB303" s="85" t="str">
        <f>Resultado!D315</f>
        <v>-</v>
      </c>
      <c r="AC303" s="85">
        <f>HLOOKUP($E$4,Resultado!$C$4:$Q$1129,ROW('G. Receitas'!X312),FALSE)</f>
        <v>0</v>
      </c>
      <c r="AD303" s="85" t="str">
        <f t="shared" si="14"/>
        <v/>
      </c>
    </row>
    <row r="304" spans="27:30" x14ac:dyDescent="0.2">
      <c r="AA304" s="85">
        <v>96</v>
      </c>
      <c r="AB304" s="85" t="str">
        <f>Resultado!D316</f>
        <v>-</v>
      </c>
      <c r="AC304" s="85">
        <f>HLOOKUP($E$4,Resultado!$C$4:$Q$1129,ROW('G. Receitas'!X313),FALSE)</f>
        <v>0</v>
      </c>
      <c r="AD304" s="85" t="str">
        <f t="shared" si="14"/>
        <v/>
      </c>
    </row>
    <row r="305" spans="27:33" x14ac:dyDescent="0.2">
      <c r="AA305" s="85">
        <v>97</v>
      </c>
      <c r="AB305" s="85" t="str">
        <f>Resultado!D317</f>
        <v>-</v>
      </c>
      <c r="AC305" s="85">
        <f>HLOOKUP($E$4,Resultado!$C$4:$Q$1129,ROW('G. Receitas'!X314),FALSE)</f>
        <v>0</v>
      </c>
      <c r="AD305" s="85" t="str">
        <f t="shared" si="14"/>
        <v/>
      </c>
    </row>
    <row r="306" spans="27:33" x14ac:dyDescent="0.2">
      <c r="AA306" s="85">
        <v>98</v>
      </c>
      <c r="AB306" s="85" t="str">
        <f>Resultado!D318</f>
        <v>-</v>
      </c>
      <c r="AC306" s="85">
        <f>HLOOKUP($E$4,Resultado!$C$4:$Q$1129,ROW('G. Receitas'!X315),FALSE)</f>
        <v>0</v>
      </c>
      <c r="AD306" s="85" t="str">
        <f t="shared" si="14"/>
        <v/>
      </c>
    </row>
    <row r="307" spans="27:33" x14ac:dyDescent="0.2">
      <c r="AA307" s="85">
        <v>99</v>
      </c>
      <c r="AB307" s="85" t="str">
        <f>Resultado!D319</f>
        <v>Outras Fontes de Outras Receitas</v>
      </c>
      <c r="AC307" s="85">
        <f>HLOOKUP($E$4,Resultado!$C$4:$Q$1129,ROW('G. Receitas'!X316),FALSE)</f>
        <v>0</v>
      </c>
      <c r="AD307" s="85" t="str">
        <f t="shared" si="14"/>
        <v/>
      </c>
    </row>
    <row r="311" spans="27:33" x14ac:dyDescent="0.2">
      <c r="AB311" s="85" t="str">
        <f>Resultado!D323</f>
        <v>DESPESA DE MORADIA</v>
      </c>
      <c r="AC311" s="85">
        <f>HLOOKUP($E$4,Resultado!$C$4:$Q$1129,ROW('G. Receitas'!X320),FALSE)</f>
        <v>1650</v>
      </c>
      <c r="AD311" s="85" t="s">
        <v>1272</v>
      </c>
      <c r="AE311" s="85" t="s">
        <v>1273</v>
      </c>
      <c r="AF311" s="85" t="s">
        <v>1274</v>
      </c>
      <c r="AG311" s="85" t="s">
        <v>1274</v>
      </c>
    </row>
    <row r="312" spans="27:33" x14ac:dyDescent="0.2">
      <c r="AA312" s="85">
        <v>1</v>
      </c>
      <c r="AB312" s="85" t="str">
        <f>Resultado!D324</f>
        <v>Manutenção</v>
      </c>
      <c r="AC312" s="85">
        <f>HLOOKUP($E$4,Resultado!$C$4:$Q$1129,ROW('G. Receitas'!X321),FALSE)</f>
        <v>1650</v>
      </c>
      <c r="AD312" s="85">
        <f>IF(AC312=0,"",AC312+AA312/1000)</f>
        <v>1650.001</v>
      </c>
      <c r="AE312" s="85">
        <f>LARGE($AD$312:$AD$410,AA312)</f>
        <v>1650.001</v>
      </c>
      <c r="AF312" s="85" t="str">
        <f>IFERROR(VLOOKUP(MATCH(AE312,$AD$312:$AD$410,0),$AA$312:$AC$410,AF$6,FALSE),"-")</f>
        <v>Manutenção</v>
      </c>
      <c r="AG312" s="85">
        <f>IFERROR(VLOOKUP(MATCH(AE312,$AD$312:$AD$410,0),$AA$312:$AC$410,AG$6,FALSE),"-")</f>
        <v>1650</v>
      </c>
    </row>
    <row r="313" spans="27:33" x14ac:dyDescent="0.2">
      <c r="AA313" s="85">
        <v>2</v>
      </c>
      <c r="AB313" s="85" t="str">
        <f>Resultado!D325</f>
        <v>-</v>
      </c>
      <c r="AC313" s="85">
        <f>HLOOKUP($E$4,Resultado!$C$4:$Q$1129,ROW('G. Receitas'!X322),FALSE)</f>
        <v>0</v>
      </c>
      <c r="AD313" s="85" t="str">
        <f t="shared" ref="AD313:AD376" si="15">IF(AC313=0,"",AC313+AA313/1000)</f>
        <v/>
      </c>
      <c r="AE313" s="85" t="e">
        <f t="shared" ref="AE313:AE326" si="16">LARGE($AD$312:$AD$410,AA313)</f>
        <v>#NUM!</v>
      </c>
      <c r="AF313" s="85" t="str">
        <f t="shared" ref="AF313:AF326" si="17">IFERROR(VLOOKUP(MATCH(AE313,$AD$312:$AD$410,0),$AA$312:$AC$410,AF$6,FALSE),"-")</f>
        <v>-</v>
      </c>
      <c r="AG313" s="85" t="str">
        <f t="shared" ref="AG313:AG326" si="18">IFERROR(VLOOKUP(MATCH(AE313,$AD$312:$AD$410,0),$AA$312:$AC$410,AG$6,FALSE),"-")</f>
        <v>-</v>
      </c>
    </row>
    <row r="314" spans="27:33" x14ac:dyDescent="0.2">
      <c r="AA314" s="85">
        <v>3</v>
      </c>
      <c r="AB314" s="85" t="str">
        <f>Resultado!D326</f>
        <v>-</v>
      </c>
      <c r="AC314" s="85">
        <f>HLOOKUP($E$4,Resultado!$C$4:$Q$1129,ROW('G. Receitas'!X323),FALSE)</f>
        <v>0</v>
      </c>
      <c r="AD314" s="85" t="str">
        <f t="shared" si="15"/>
        <v/>
      </c>
      <c r="AE314" s="85" t="e">
        <f t="shared" si="16"/>
        <v>#NUM!</v>
      </c>
      <c r="AF314" s="85" t="str">
        <f t="shared" si="17"/>
        <v>-</v>
      </c>
      <c r="AG314" s="85" t="str">
        <f t="shared" si="18"/>
        <v>-</v>
      </c>
    </row>
    <row r="315" spans="27:33" x14ac:dyDescent="0.2">
      <c r="AA315" s="85">
        <v>4</v>
      </c>
      <c r="AB315" s="85" t="str">
        <f>Resultado!D327</f>
        <v>-</v>
      </c>
      <c r="AC315" s="85">
        <f>HLOOKUP($E$4,Resultado!$C$4:$Q$1129,ROW('G. Receitas'!X324),FALSE)</f>
        <v>0</v>
      </c>
      <c r="AD315" s="85" t="str">
        <f t="shared" si="15"/>
        <v/>
      </c>
      <c r="AE315" s="85" t="e">
        <f>LARGE($AD$312:$AD$410,AA315)</f>
        <v>#NUM!</v>
      </c>
      <c r="AF315" s="85" t="str">
        <f t="shared" si="17"/>
        <v>-</v>
      </c>
      <c r="AG315" s="85" t="str">
        <f t="shared" si="18"/>
        <v>-</v>
      </c>
    </row>
    <row r="316" spans="27:33" x14ac:dyDescent="0.2">
      <c r="AA316" s="85">
        <v>5</v>
      </c>
      <c r="AB316" s="85" t="str">
        <f>Resultado!D328</f>
        <v>-</v>
      </c>
      <c r="AC316" s="85">
        <f>HLOOKUP($E$4,Resultado!$C$4:$Q$1129,ROW('G. Receitas'!X325),FALSE)</f>
        <v>0</v>
      </c>
      <c r="AD316" s="85" t="str">
        <f t="shared" si="15"/>
        <v/>
      </c>
      <c r="AE316" s="85" t="e">
        <f t="shared" si="16"/>
        <v>#NUM!</v>
      </c>
      <c r="AF316" s="85" t="str">
        <f t="shared" si="17"/>
        <v>-</v>
      </c>
      <c r="AG316" s="85" t="str">
        <f t="shared" si="18"/>
        <v>-</v>
      </c>
    </row>
    <row r="317" spans="27:33" x14ac:dyDescent="0.2">
      <c r="AA317" s="85">
        <v>6</v>
      </c>
      <c r="AB317" s="85" t="str">
        <f>Resultado!D329</f>
        <v>-</v>
      </c>
      <c r="AC317" s="85">
        <f>HLOOKUP($E$4,Resultado!$C$4:$Q$1129,ROW('G. Receitas'!X326),FALSE)</f>
        <v>0</v>
      </c>
      <c r="AD317" s="85" t="str">
        <f t="shared" si="15"/>
        <v/>
      </c>
      <c r="AE317" s="85" t="e">
        <f t="shared" si="16"/>
        <v>#NUM!</v>
      </c>
      <c r="AF317" s="85" t="str">
        <f t="shared" si="17"/>
        <v>-</v>
      </c>
      <c r="AG317" s="85" t="str">
        <f t="shared" si="18"/>
        <v>-</v>
      </c>
    </row>
    <row r="318" spans="27:33" x14ac:dyDescent="0.2">
      <c r="AA318" s="85">
        <v>7</v>
      </c>
      <c r="AB318" s="85" t="str">
        <f>Resultado!D330</f>
        <v>-</v>
      </c>
      <c r="AC318" s="85">
        <f>HLOOKUP($E$4,Resultado!$C$4:$Q$1129,ROW('G. Receitas'!X327),FALSE)</f>
        <v>0</v>
      </c>
      <c r="AD318" s="85" t="str">
        <f t="shared" si="15"/>
        <v/>
      </c>
      <c r="AE318" s="85" t="e">
        <f t="shared" si="16"/>
        <v>#NUM!</v>
      </c>
      <c r="AF318" s="85" t="str">
        <f t="shared" si="17"/>
        <v>-</v>
      </c>
      <c r="AG318" s="85" t="str">
        <f t="shared" si="18"/>
        <v>-</v>
      </c>
    </row>
    <row r="319" spans="27:33" x14ac:dyDescent="0.2">
      <c r="AA319" s="85">
        <v>8</v>
      </c>
      <c r="AB319" s="85" t="str">
        <f>Resultado!D331</f>
        <v>-</v>
      </c>
      <c r="AC319" s="85">
        <f>HLOOKUP($E$4,Resultado!$C$4:$Q$1129,ROW('G. Receitas'!X328),FALSE)</f>
        <v>0</v>
      </c>
      <c r="AD319" s="85" t="str">
        <f t="shared" si="15"/>
        <v/>
      </c>
      <c r="AE319" s="85" t="e">
        <f t="shared" si="16"/>
        <v>#NUM!</v>
      </c>
      <c r="AF319" s="85" t="str">
        <f t="shared" si="17"/>
        <v>-</v>
      </c>
      <c r="AG319" s="85" t="str">
        <f t="shared" si="18"/>
        <v>-</v>
      </c>
    </row>
    <row r="320" spans="27:33" x14ac:dyDescent="0.2">
      <c r="AA320" s="85">
        <v>9</v>
      </c>
      <c r="AB320" s="85" t="str">
        <f>Resultado!D332</f>
        <v>-</v>
      </c>
      <c r="AC320" s="85">
        <f>HLOOKUP($E$4,Resultado!$C$4:$Q$1129,ROW('G. Receitas'!X329),FALSE)</f>
        <v>0</v>
      </c>
      <c r="AD320" s="85" t="str">
        <f t="shared" si="15"/>
        <v/>
      </c>
      <c r="AE320" s="85" t="e">
        <f t="shared" si="16"/>
        <v>#NUM!</v>
      </c>
      <c r="AF320" s="85" t="str">
        <f t="shared" si="17"/>
        <v>-</v>
      </c>
      <c r="AG320" s="85" t="str">
        <f t="shared" si="18"/>
        <v>-</v>
      </c>
    </row>
    <row r="321" spans="27:33" x14ac:dyDescent="0.2">
      <c r="AA321" s="85">
        <v>10</v>
      </c>
      <c r="AB321" s="85" t="str">
        <f>Resultado!D333</f>
        <v>-</v>
      </c>
      <c r="AC321" s="85">
        <f>HLOOKUP($E$4,Resultado!$C$4:$Q$1129,ROW('G. Receitas'!X330),FALSE)</f>
        <v>0</v>
      </c>
      <c r="AD321" s="85" t="str">
        <f t="shared" si="15"/>
        <v/>
      </c>
      <c r="AE321" s="85" t="e">
        <f t="shared" si="16"/>
        <v>#NUM!</v>
      </c>
      <c r="AF321" s="85" t="str">
        <f t="shared" si="17"/>
        <v>-</v>
      </c>
      <c r="AG321" s="85" t="str">
        <f t="shared" si="18"/>
        <v>-</v>
      </c>
    </row>
    <row r="322" spans="27:33" x14ac:dyDescent="0.2">
      <c r="AA322" s="85">
        <v>11</v>
      </c>
      <c r="AB322" s="85" t="str">
        <f>Resultado!D334</f>
        <v>-</v>
      </c>
      <c r="AC322" s="85">
        <f>HLOOKUP($E$4,Resultado!$C$4:$Q$1129,ROW('G. Receitas'!X331),FALSE)</f>
        <v>0</v>
      </c>
      <c r="AD322" s="85" t="str">
        <f t="shared" si="15"/>
        <v/>
      </c>
      <c r="AE322" s="85" t="e">
        <f t="shared" si="16"/>
        <v>#NUM!</v>
      </c>
      <c r="AF322" s="85" t="str">
        <f t="shared" si="17"/>
        <v>-</v>
      </c>
      <c r="AG322" s="85" t="str">
        <f t="shared" si="18"/>
        <v>-</v>
      </c>
    </row>
    <row r="323" spans="27:33" x14ac:dyDescent="0.2">
      <c r="AA323" s="85">
        <v>12</v>
      </c>
      <c r="AB323" s="85" t="str">
        <f>Resultado!D335</f>
        <v>-</v>
      </c>
      <c r="AC323" s="85">
        <f>HLOOKUP($E$4,Resultado!$C$4:$Q$1129,ROW('G. Receitas'!X332),FALSE)</f>
        <v>0</v>
      </c>
      <c r="AD323" s="85" t="str">
        <f t="shared" si="15"/>
        <v/>
      </c>
      <c r="AE323" s="85" t="e">
        <f t="shared" si="16"/>
        <v>#NUM!</v>
      </c>
      <c r="AF323" s="85" t="str">
        <f t="shared" si="17"/>
        <v>-</v>
      </c>
      <c r="AG323" s="85" t="str">
        <f t="shared" si="18"/>
        <v>-</v>
      </c>
    </row>
    <row r="324" spans="27:33" x14ac:dyDescent="0.2">
      <c r="AA324" s="85">
        <v>13</v>
      </c>
      <c r="AB324" s="85" t="str">
        <f>Resultado!D336</f>
        <v>-</v>
      </c>
      <c r="AC324" s="85">
        <f>HLOOKUP($E$4,Resultado!$C$4:$Q$1129,ROW('G. Receitas'!X333),FALSE)</f>
        <v>0</v>
      </c>
      <c r="AD324" s="85" t="str">
        <f t="shared" si="15"/>
        <v/>
      </c>
      <c r="AE324" s="85" t="e">
        <f t="shared" si="16"/>
        <v>#NUM!</v>
      </c>
      <c r="AF324" s="85" t="str">
        <f t="shared" si="17"/>
        <v>-</v>
      </c>
      <c r="AG324" s="85" t="str">
        <f t="shared" si="18"/>
        <v>-</v>
      </c>
    </row>
    <row r="325" spans="27:33" x14ac:dyDescent="0.2">
      <c r="AA325" s="85">
        <v>14</v>
      </c>
      <c r="AB325" s="85" t="str">
        <f>Resultado!D337</f>
        <v>-</v>
      </c>
      <c r="AC325" s="85">
        <f>HLOOKUP($E$4,Resultado!$C$4:$Q$1129,ROW('G. Receitas'!X334),FALSE)</f>
        <v>0</v>
      </c>
      <c r="AD325" s="85" t="str">
        <f t="shared" si="15"/>
        <v/>
      </c>
      <c r="AE325" s="85" t="e">
        <f t="shared" si="16"/>
        <v>#NUM!</v>
      </c>
      <c r="AF325" s="85" t="str">
        <f t="shared" si="17"/>
        <v>-</v>
      </c>
      <c r="AG325" s="85" t="str">
        <f t="shared" si="18"/>
        <v>-</v>
      </c>
    </row>
    <row r="326" spans="27:33" x14ac:dyDescent="0.2">
      <c r="AA326" s="85">
        <v>15</v>
      </c>
      <c r="AB326" s="85" t="str">
        <f>Resultado!D338</f>
        <v>-</v>
      </c>
      <c r="AC326" s="85">
        <f>HLOOKUP($E$4,Resultado!$C$4:$Q$1129,ROW('G. Receitas'!X335),FALSE)</f>
        <v>0</v>
      </c>
      <c r="AD326" s="85" t="str">
        <f t="shared" si="15"/>
        <v/>
      </c>
      <c r="AE326" s="85" t="e">
        <f t="shared" si="16"/>
        <v>#NUM!</v>
      </c>
      <c r="AF326" s="85" t="str">
        <f t="shared" si="17"/>
        <v>-</v>
      </c>
      <c r="AG326" s="85" t="str">
        <f t="shared" si="18"/>
        <v>-</v>
      </c>
    </row>
    <row r="327" spans="27:33" x14ac:dyDescent="0.2">
      <c r="AA327" s="85">
        <v>16</v>
      </c>
      <c r="AB327" s="85" t="str">
        <f>Resultado!D339</f>
        <v>-</v>
      </c>
      <c r="AC327" s="85">
        <f>HLOOKUP($E$4,Resultado!$C$4:$Q$1129,ROW('G. Receitas'!X336),FALSE)</f>
        <v>0</v>
      </c>
      <c r="AD327" s="85" t="str">
        <f t="shared" si="15"/>
        <v/>
      </c>
    </row>
    <row r="328" spans="27:33" x14ac:dyDescent="0.2">
      <c r="AA328" s="85">
        <v>17</v>
      </c>
      <c r="AB328" s="85" t="str">
        <f>Resultado!D340</f>
        <v>-</v>
      </c>
      <c r="AC328" s="85">
        <f>HLOOKUP($E$4,Resultado!$C$4:$Q$1129,ROW('G. Receitas'!X337),FALSE)</f>
        <v>0</v>
      </c>
      <c r="AD328" s="85" t="str">
        <f t="shared" si="15"/>
        <v/>
      </c>
    </row>
    <row r="329" spans="27:33" x14ac:dyDescent="0.2">
      <c r="AA329" s="85">
        <v>18</v>
      </c>
      <c r="AB329" s="85" t="str">
        <f>Resultado!D341</f>
        <v>-</v>
      </c>
      <c r="AC329" s="85">
        <f>HLOOKUP($E$4,Resultado!$C$4:$Q$1129,ROW('G. Receitas'!X338),FALSE)</f>
        <v>0</v>
      </c>
      <c r="AD329" s="85" t="str">
        <f t="shared" si="15"/>
        <v/>
      </c>
    </row>
    <row r="330" spans="27:33" x14ac:dyDescent="0.2">
      <c r="AA330" s="85">
        <v>19</v>
      </c>
      <c r="AB330" s="85" t="str">
        <f>Resultado!D342</f>
        <v>-</v>
      </c>
      <c r="AC330" s="85">
        <f>HLOOKUP($E$4,Resultado!$C$4:$Q$1129,ROW('G. Receitas'!X339),FALSE)</f>
        <v>0</v>
      </c>
      <c r="AD330" s="85" t="str">
        <f t="shared" si="15"/>
        <v/>
      </c>
    </row>
    <row r="331" spans="27:33" x14ac:dyDescent="0.2">
      <c r="AA331" s="85">
        <v>20</v>
      </c>
      <c r="AB331" s="85" t="str">
        <f>Resultado!D343</f>
        <v>-</v>
      </c>
      <c r="AC331" s="85">
        <f>HLOOKUP($E$4,Resultado!$C$4:$Q$1129,ROW('G. Receitas'!X340),FALSE)</f>
        <v>0</v>
      </c>
      <c r="AD331" s="85" t="str">
        <f t="shared" si="15"/>
        <v/>
      </c>
    </row>
    <row r="332" spans="27:33" x14ac:dyDescent="0.2">
      <c r="AA332" s="85">
        <v>21</v>
      </c>
      <c r="AB332" s="85" t="str">
        <f>Resultado!D344</f>
        <v>-</v>
      </c>
      <c r="AC332" s="85">
        <f>HLOOKUP($E$4,Resultado!$C$4:$Q$1129,ROW('G. Receitas'!X341),FALSE)</f>
        <v>0</v>
      </c>
      <c r="AD332" s="85" t="str">
        <f t="shared" si="15"/>
        <v/>
      </c>
    </row>
    <row r="333" spans="27:33" x14ac:dyDescent="0.2">
      <c r="AA333" s="85">
        <v>22</v>
      </c>
      <c r="AB333" s="85" t="str">
        <f>Resultado!D345</f>
        <v>-</v>
      </c>
      <c r="AC333" s="85">
        <f>HLOOKUP($E$4,Resultado!$C$4:$Q$1129,ROW('G. Receitas'!X342),FALSE)</f>
        <v>0</v>
      </c>
      <c r="AD333" s="85" t="str">
        <f t="shared" si="15"/>
        <v/>
      </c>
    </row>
    <row r="334" spans="27:33" x14ac:dyDescent="0.2">
      <c r="AA334" s="85">
        <v>23</v>
      </c>
      <c r="AB334" s="85" t="str">
        <f>Resultado!D346</f>
        <v>-</v>
      </c>
      <c r="AC334" s="85">
        <f>HLOOKUP($E$4,Resultado!$C$4:$Q$1129,ROW('G. Receitas'!X343),FALSE)</f>
        <v>0</v>
      </c>
      <c r="AD334" s="85" t="str">
        <f t="shared" si="15"/>
        <v/>
      </c>
    </row>
    <row r="335" spans="27:33" x14ac:dyDescent="0.2">
      <c r="AA335" s="85">
        <v>24</v>
      </c>
      <c r="AB335" s="85" t="str">
        <f>Resultado!D347</f>
        <v>-</v>
      </c>
      <c r="AC335" s="85">
        <f>HLOOKUP($E$4,Resultado!$C$4:$Q$1129,ROW('G. Receitas'!X344),FALSE)</f>
        <v>0</v>
      </c>
      <c r="AD335" s="85" t="str">
        <f t="shared" si="15"/>
        <v/>
      </c>
    </row>
    <row r="336" spans="27:33" x14ac:dyDescent="0.2">
      <c r="AA336" s="85">
        <v>25</v>
      </c>
      <c r="AB336" s="85" t="str">
        <f>Resultado!D348</f>
        <v>-</v>
      </c>
      <c r="AC336" s="85">
        <f>HLOOKUP($E$4,Resultado!$C$4:$Q$1129,ROW('G. Receitas'!X345),FALSE)</f>
        <v>0</v>
      </c>
      <c r="AD336" s="85" t="str">
        <f t="shared" si="15"/>
        <v/>
      </c>
    </row>
    <row r="337" spans="27:30" x14ac:dyDescent="0.2">
      <c r="AA337" s="85">
        <v>26</v>
      </c>
      <c r="AB337" s="85" t="str">
        <f>Resultado!D349</f>
        <v>-</v>
      </c>
      <c r="AC337" s="85">
        <f>HLOOKUP($E$4,Resultado!$C$4:$Q$1129,ROW('G. Receitas'!X346),FALSE)</f>
        <v>0</v>
      </c>
      <c r="AD337" s="85" t="str">
        <f t="shared" si="15"/>
        <v/>
      </c>
    </row>
    <row r="338" spans="27:30" x14ac:dyDescent="0.2">
      <c r="AA338" s="85">
        <v>27</v>
      </c>
      <c r="AB338" s="85" t="str">
        <f>Resultado!D350</f>
        <v>-</v>
      </c>
      <c r="AC338" s="85">
        <f>HLOOKUP($E$4,Resultado!$C$4:$Q$1129,ROW('G. Receitas'!X347),FALSE)</f>
        <v>0</v>
      </c>
      <c r="AD338" s="85" t="str">
        <f t="shared" si="15"/>
        <v/>
      </c>
    </row>
    <row r="339" spans="27:30" x14ac:dyDescent="0.2">
      <c r="AA339" s="85">
        <v>28</v>
      </c>
      <c r="AB339" s="85" t="str">
        <f>Resultado!D351</f>
        <v>-</v>
      </c>
      <c r="AC339" s="85">
        <f>HLOOKUP($E$4,Resultado!$C$4:$Q$1129,ROW('G. Receitas'!X348),FALSE)</f>
        <v>0</v>
      </c>
      <c r="AD339" s="85" t="str">
        <f t="shared" si="15"/>
        <v/>
      </c>
    </row>
    <row r="340" spans="27:30" x14ac:dyDescent="0.2">
      <c r="AA340" s="85">
        <v>29</v>
      </c>
      <c r="AB340" s="85" t="str">
        <f>Resultado!D352</f>
        <v>-</v>
      </c>
      <c r="AC340" s="85">
        <f>HLOOKUP($E$4,Resultado!$C$4:$Q$1129,ROW('G. Receitas'!X349),FALSE)</f>
        <v>0</v>
      </c>
      <c r="AD340" s="85" t="str">
        <f t="shared" si="15"/>
        <v/>
      </c>
    </row>
    <row r="341" spans="27:30" x14ac:dyDescent="0.2">
      <c r="AA341" s="85">
        <v>30</v>
      </c>
      <c r="AB341" s="85" t="str">
        <f>Resultado!D353</f>
        <v>-</v>
      </c>
      <c r="AC341" s="85">
        <f>HLOOKUP($E$4,Resultado!$C$4:$Q$1129,ROW('G. Receitas'!X350),FALSE)</f>
        <v>0</v>
      </c>
      <c r="AD341" s="85" t="str">
        <f t="shared" si="15"/>
        <v/>
      </c>
    </row>
    <row r="342" spans="27:30" x14ac:dyDescent="0.2">
      <c r="AA342" s="85">
        <v>31</v>
      </c>
      <c r="AB342" s="85" t="str">
        <f>Resultado!D354</f>
        <v>-</v>
      </c>
      <c r="AC342" s="85">
        <f>HLOOKUP($E$4,Resultado!$C$4:$Q$1129,ROW('G. Receitas'!X351),FALSE)</f>
        <v>0</v>
      </c>
      <c r="AD342" s="85" t="str">
        <f t="shared" si="15"/>
        <v/>
      </c>
    </row>
    <row r="343" spans="27:30" x14ac:dyDescent="0.2">
      <c r="AA343" s="85">
        <v>32</v>
      </c>
      <c r="AB343" s="85" t="str">
        <f>Resultado!D355</f>
        <v>-</v>
      </c>
      <c r="AC343" s="85">
        <f>HLOOKUP($E$4,Resultado!$C$4:$Q$1129,ROW('G. Receitas'!X352),FALSE)</f>
        <v>0</v>
      </c>
      <c r="AD343" s="85" t="str">
        <f t="shared" si="15"/>
        <v/>
      </c>
    </row>
    <row r="344" spans="27:30" x14ac:dyDescent="0.2">
      <c r="AA344" s="85">
        <v>33</v>
      </c>
      <c r="AB344" s="85" t="str">
        <f>Resultado!D356</f>
        <v>-</v>
      </c>
      <c r="AC344" s="85">
        <f>HLOOKUP($E$4,Resultado!$C$4:$Q$1129,ROW('G. Receitas'!X353),FALSE)</f>
        <v>0</v>
      </c>
      <c r="AD344" s="85" t="str">
        <f t="shared" si="15"/>
        <v/>
      </c>
    </row>
    <row r="345" spans="27:30" x14ac:dyDescent="0.2">
      <c r="AA345" s="85">
        <v>34</v>
      </c>
      <c r="AB345" s="85" t="str">
        <f>Resultado!D357</f>
        <v>-</v>
      </c>
      <c r="AC345" s="85">
        <f>HLOOKUP($E$4,Resultado!$C$4:$Q$1129,ROW('G. Receitas'!X354),FALSE)</f>
        <v>0</v>
      </c>
      <c r="AD345" s="85" t="str">
        <f t="shared" si="15"/>
        <v/>
      </c>
    </row>
    <row r="346" spans="27:30" x14ac:dyDescent="0.2">
      <c r="AA346" s="85">
        <v>35</v>
      </c>
      <c r="AB346" s="85" t="str">
        <f>Resultado!D358</f>
        <v>-</v>
      </c>
      <c r="AC346" s="85">
        <f>HLOOKUP($E$4,Resultado!$C$4:$Q$1129,ROW('G. Receitas'!X355),FALSE)</f>
        <v>0</v>
      </c>
      <c r="AD346" s="85" t="str">
        <f t="shared" si="15"/>
        <v/>
      </c>
    </row>
    <row r="347" spans="27:30" x14ac:dyDescent="0.2">
      <c r="AA347" s="85">
        <v>36</v>
      </c>
      <c r="AB347" s="85" t="str">
        <f>Resultado!D359</f>
        <v>-</v>
      </c>
      <c r="AC347" s="85">
        <f>HLOOKUP($E$4,Resultado!$C$4:$Q$1129,ROW('G. Receitas'!X356),FALSE)</f>
        <v>0</v>
      </c>
      <c r="AD347" s="85" t="str">
        <f t="shared" si="15"/>
        <v/>
      </c>
    </row>
    <row r="348" spans="27:30" x14ac:dyDescent="0.2">
      <c r="AA348" s="85">
        <v>37</v>
      </c>
      <c r="AB348" s="85" t="str">
        <f>Resultado!D360</f>
        <v>-</v>
      </c>
      <c r="AC348" s="85">
        <f>HLOOKUP($E$4,Resultado!$C$4:$Q$1129,ROW('G. Receitas'!X357),FALSE)</f>
        <v>0</v>
      </c>
      <c r="AD348" s="85" t="str">
        <f t="shared" si="15"/>
        <v/>
      </c>
    </row>
    <row r="349" spans="27:30" x14ac:dyDescent="0.2">
      <c r="AA349" s="85">
        <v>38</v>
      </c>
      <c r="AB349" s="85" t="str">
        <f>Resultado!D361</f>
        <v>-</v>
      </c>
      <c r="AC349" s="85">
        <f>HLOOKUP($E$4,Resultado!$C$4:$Q$1129,ROW('G. Receitas'!X358),FALSE)</f>
        <v>0</v>
      </c>
      <c r="AD349" s="85" t="str">
        <f t="shared" si="15"/>
        <v/>
      </c>
    </row>
    <row r="350" spans="27:30" x14ac:dyDescent="0.2">
      <c r="AA350" s="85">
        <v>39</v>
      </c>
      <c r="AB350" s="85" t="str">
        <f>Resultado!D362</f>
        <v>-</v>
      </c>
      <c r="AC350" s="85">
        <f>HLOOKUP($E$4,Resultado!$C$4:$Q$1129,ROW('G. Receitas'!X359),FALSE)</f>
        <v>0</v>
      </c>
      <c r="AD350" s="85" t="str">
        <f t="shared" si="15"/>
        <v/>
      </c>
    </row>
    <row r="351" spans="27:30" x14ac:dyDescent="0.2">
      <c r="AA351" s="85">
        <v>40</v>
      </c>
      <c r="AB351" s="85" t="str">
        <f>Resultado!D363</f>
        <v>-</v>
      </c>
      <c r="AC351" s="85">
        <f>HLOOKUP($E$4,Resultado!$C$4:$Q$1129,ROW('G. Receitas'!X360),FALSE)</f>
        <v>0</v>
      </c>
      <c r="AD351" s="85" t="str">
        <f t="shared" si="15"/>
        <v/>
      </c>
    </row>
    <row r="352" spans="27:30" x14ac:dyDescent="0.2">
      <c r="AA352" s="85">
        <v>41</v>
      </c>
      <c r="AB352" s="85" t="str">
        <f>Resultado!D364</f>
        <v>-</v>
      </c>
      <c r="AC352" s="85">
        <f>HLOOKUP($E$4,Resultado!$C$4:$Q$1129,ROW('G. Receitas'!X361),FALSE)</f>
        <v>0</v>
      </c>
      <c r="AD352" s="85" t="str">
        <f t="shared" si="15"/>
        <v/>
      </c>
    </row>
    <row r="353" spans="27:30" x14ac:dyDescent="0.2">
      <c r="AA353" s="85">
        <v>42</v>
      </c>
      <c r="AB353" s="85" t="str">
        <f>Resultado!D365</f>
        <v>-</v>
      </c>
      <c r="AC353" s="85">
        <f>HLOOKUP($E$4,Resultado!$C$4:$Q$1129,ROW('G. Receitas'!X362),FALSE)</f>
        <v>0</v>
      </c>
      <c r="AD353" s="85" t="str">
        <f t="shared" si="15"/>
        <v/>
      </c>
    </row>
    <row r="354" spans="27:30" x14ac:dyDescent="0.2">
      <c r="AA354" s="85">
        <v>43</v>
      </c>
      <c r="AB354" s="85" t="str">
        <f>Resultado!D366</f>
        <v>-</v>
      </c>
      <c r="AC354" s="85">
        <f>HLOOKUP($E$4,Resultado!$C$4:$Q$1129,ROW('G. Receitas'!X363),FALSE)</f>
        <v>0</v>
      </c>
      <c r="AD354" s="85" t="str">
        <f t="shared" si="15"/>
        <v/>
      </c>
    </row>
    <row r="355" spans="27:30" x14ac:dyDescent="0.2">
      <c r="AA355" s="85">
        <v>44</v>
      </c>
      <c r="AB355" s="85" t="str">
        <f>Resultado!D367</f>
        <v>-</v>
      </c>
      <c r="AC355" s="85">
        <f>HLOOKUP($E$4,Resultado!$C$4:$Q$1129,ROW('G. Receitas'!X364),FALSE)</f>
        <v>0</v>
      </c>
      <c r="AD355" s="85" t="str">
        <f t="shared" si="15"/>
        <v/>
      </c>
    </row>
    <row r="356" spans="27:30" x14ac:dyDescent="0.2">
      <c r="AA356" s="85">
        <v>45</v>
      </c>
      <c r="AB356" s="85" t="str">
        <f>Resultado!D368</f>
        <v>-</v>
      </c>
      <c r="AC356" s="85">
        <f>HLOOKUP($E$4,Resultado!$C$4:$Q$1129,ROW('G. Receitas'!X365),FALSE)</f>
        <v>0</v>
      </c>
      <c r="AD356" s="85" t="str">
        <f t="shared" si="15"/>
        <v/>
      </c>
    </row>
    <row r="357" spans="27:30" x14ac:dyDescent="0.2">
      <c r="AA357" s="85">
        <v>46</v>
      </c>
      <c r="AB357" s="85" t="str">
        <f>Resultado!D369</f>
        <v>-</v>
      </c>
      <c r="AC357" s="85">
        <f>HLOOKUP($E$4,Resultado!$C$4:$Q$1129,ROW('G. Receitas'!X366),FALSE)</f>
        <v>0</v>
      </c>
      <c r="AD357" s="85" t="str">
        <f t="shared" si="15"/>
        <v/>
      </c>
    </row>
    <row r="358" spans="27:30" x14ac:dyDescent="0.2">
      <c r="AA358" s="85">
        <v>47</v>
      </c>
      <c r="AB358" s="85" t="str">
        <f>Resultado!D370</f>
        <v>-</v>
      </c>
      <c r="AC358" s="85">
        <f>HLOOKUP($E$4,Resultado!$C$4:$Q$1129,ROW('G. Receitas'!X367),FALSE)</f>
        <v>0</v>
      </c>
      <c r="AD358" s="85" t="str">
        <f t="shared" si="15"/>
        <v/>
      </c>
    </row>
    <row r="359" spans="27:30" x14ac:dyDescent="0.2">
      <c r="AA359" s="85">
        <v>48</v>
      </c>
      <c r="AB359" s="85" t="str">
        <f>Resultado!D371</f>
        <v>-</v>
      </c>
      <c r="AC359" s="85">
        <f>HLOOKUP($E$4,Resultado!$C$4:$Q$1129,ROW('G. Receitas'!X368),FALSE)</f>
        <v>0</v>
      </c>
      <c r="AD359" s="85" t="str">
        <f t="shared" si="15"/>
        <v/>
      </c>
    </row>
    <row r="360" spans="27:30" x14ac:dyDescent="0.2">
      <c r="AA360" s="85">
        <v>49</v>
      </c>
      <c r="AB360" s="85" t="str">
        <f>Resultado!D372</f>
        <v>-</v>
      </c>
      <c r="AC360" s="85">
        <f>HLOOKUP($E$4,Resultado!$C$4:$Q$1129,ROW('G. Receitas'!X369),FALSE)</f>
        <v>0</v>
      </c>
      <c r="AD360" s="85" t="str">
        <f t="shared" si="15"/>
        <v/>
      </c>
    </row>
    <row r="361" spans="27:30" x14ac:dyDescent="0.2">
      <c r="AA361" s="85">
        <v>50</v>
      </c>
      <c r="AB361" s="85" t="str">
        <f>Resultado!D373</f>
        <v>-</v>
      </c>
      <c r="AC361" s="85">
        <f>HLOOKUP($E$4,Resultado!$C$4:$Q$1129,ROW('G. Receitas'!X370),FALSE)</f>
        <v>0</v>
      </c>
      <c r="AD361" s="85" t="str">
        <f t="shared" si="15"/>
        <v/>
      </c>
    </row>
    <row r="362" spans="27:30" x14ac:dyDescent="0.2">
      <c r="AA362" s="85">
        <v>51</v>
      </c>
      <c r="AB362" s="85" t="str">
        <f>Resultado!D374</f>
        <v>-</v>
      </c>
      <c r="AC362" s="85">
        <f>HLOOKUP($E$4,Resultado!$C$4:$Q$1129,ROW('G. Receitas'!X371),FALSE)</f>
        <v>0</v>
      </c>
      <c r="AD362" s="85" t="str">
        <f t="shared" si="15"/>
        <v/>
      </c>
    </row>
    <row r="363" spans="27:30" x14ac:dyDescent="0.2">
      <c r="AA363" s="85">
        <v>52</v>
      </c>
      <c r="AB363" s="85" t="str">
        <f>Resultado!D375</f>
        <v>-</v>
      </c>
      <c r="AC363" s="85">
        <f>HLOOKUP($E$4,Resultado!$C$4:$Q$1129,ROW('G. Receitas'!X372),FALSE)</f>
        <v>0</v>
      </c>
      <c r="AD363" s="85" t="str">
        <f t="shared" si="15"/>
        <v/>
      </c>
    </row>
    <row r="364" spans="27:30" x14ac:dyDescent="0.2">
      <c r="AA364" s="85">
        <v>53</v>
      </c>
      <c r="AB364" s="85" t="str">
        <f>Resultado!D376</f>
        <v>-</v>
      </c>
      <c r="AC364" s="85">
        <f>HLOOKUP($E$4,Resultado!$C$4:$Q$1129,ROW('G. Receitas'!X373),FALSE)</f>
        <v>0</v>
      </c>
      <c r="AD364" s="85" t="str">
        <f t="shared" si="15"/>
        <v/>
      </c>
    </row>
    <row r="365" spans="27:30" x14ac:dyDescent="0.2">
      <c r="AA365" s="85">
        <v>54</v>
      </c>
      <c r="AB365" s="85" t="str">
        <f>Resultado!D377</f>
        <v>-</v>
      </c>
      <c r="AC365" s="85">
        <f>HLOOKUP($E$4,Resultado!$C$4:$Q$1129,ROW('G. Receitas'!X374),FALSE)</f>
        <v>0</v>
      </c>
      <c r="AD365" s="85" t="str">
        <f t="shared" si="15"/>
        <v/>
      </c>
    </row>
    <row r="366" spans="27:30" x14ac:dyDescent="0.2">
      <c r="AA366" s="85">
        <v>55</v>
      </c>
      <c r="AB366" s="85" t="str">
        <f>Resultado!D378</f>
        <v>-</v>
      </c>
      <c r="AC366" s="85">
        <f>HLOOKUP($E$4,Resultado!$C$4:$Q$1129,ROW('G. Receitas'!X375),FALSE)</f>
        <v>0</v>
      </c>
      <c r="AD366" s="85" t="str">
        <f t="shared" si="15"/>
        <v/>
      </c>
    </row>
    <row r="367" spans="27:30" x14ac:dyDescent="0.2">
      <c r="AA367" s="85">
        <v>56</v>
      </c>
      <c r="AB367" s="85" t="str">
        <f>Resultado!D379</f>
        <v>-</v>
      </c>
      <c r="AC367" s="85">
        <f>HLOOKUP($E$4,Resultado!$C$4:$Q$1129,ROW('G. Receitas'!X376),FALSE)</f>
        <v>0</v>
      </c>
      <c r="AD367" s="85" t="str">
        <f t="shared" si="15"/>
        <v/>
      </c>
    </row>
    <row r="368" spans="27:30" x14ac:dyDescent="0.2">
      <c r="AA368" s="85">
        <v>57</v>
      </c>
      <c r="AB368" s="85" t="str">
        <f>Resultado!D380</f>
        <v>-</v>
      </c>
      <c r="AC368" s="85">
        <f>HLOOKUP($E$4,Resultado!$C$4:$Q$1129,ROW('G. Receitas'!X377),FALSE)</f>
        <v>0</v>
      </c>
      <c r="AD368" s="85" t="str">
        <f t="shared" si="15"/>
        <v/>
      </c>
    </row>
    <row r="369" spans="27:30" x14ac:dyDescent="0.2">
      <c r="AA369" s="85">
        <v>58</v>
      </c>
      <c r="AB369" s="85" t="str">
        <f>Resultado!D381</f>
        <v>-</v>
      </c>
      <c r="AC369" s="85">
        <f>HLOOKUP($E$4,Resultado!$C$4:$Q$1129,ROW('G. Receitas'!X378),FALSE)</f>
        <v>0</v>
      </c>
      <c r="AD369" s="85" t="str">
        <f t="shared" si="15"/>
        <v/>
      </c>
    </row>
    <row r="370" spans="27:30" x14ac:dyDescent="0.2">
      <c r="AA370" s="85">
        <v>59</v>
      </c>
      <c r="AB370" s="85" t="str">
        <f>Resultado!D382</f>
        <v>-</v>
      </c>
      <c r="AC370" s="85">
        <f>HLOOKUP($E$4,Resultado!$C$4:$Q$1129,ROW('G. Receitas'!X379),FALSE)</f>
        <v>0</v>
      </c>
      <c r="AD370" s="85" t="str">
        <f t="shared" si="15"/>
        <v/>
      </c>
    </row>
    <row r="371" spans="27:30" x14ac:dyDescent="0.2">
      <c r="AA371" s="85">
        <v>60</v>
      </c>
      <c r="AB371" s="85" t="str">
        <f>Resultado!D383</f>
        <v>-</v>
      </c>
      <c r="AC371" s="85">
        <f>HLOOKUP($E$4,Resultado!$C$4:$Q$1129,ROW('G. Receitas'!X380),FALSE)</f>
        <v>0</v>
      </c>
      <c r="AD371" s="85" t="str">
        <f t="shared" si="15"/>
        <v/>
      </c>
    </row>
    <row r="372" spans="27:30" x14ac:dyDescent="0.2">
      <c r="AA372" s="85">
        <v>61</v>
      </c>
      <c r="AB372" s="85" t="str">
        <f>Resultado!D384</f>
        <v>-</v>
      </c>
      <c r="AC372" s="85">
        <f>HLOOKUP($E$4,Resultado!$C$4:$Q$1129,ROW('G. Receitas'!X381),FALSE)</f>
        <v>0</v>
      </c>
      <c r="AD372" s="85" t="str">
        <f t="shared" si="15"/>
        <v/>
      </c>
    </row>
    <row r="373" spans="27:30" x14ac:dyDescent="0.2">
      <c r="AA373" s="85">
        <v>62</v>
      </c>
      <c r="AB373" s="85" t="str">
        <f>Resultado!D385</f>
        <v>-</v>
      </c>
      <c r="AC373" s="85">
        <f>HLOOKUP($E$4,Resultado!$C$4:$Q$1129,ROW('G. Receitas'!X382),FALSE)</f>
        <v>0</v>
      </c>
      <c r="AD373" s="85" t="str">
        <f t="shared" si="15"/>
        <v/>
      </c>
    </row>
    <row r="374" spans="27:30" x14ac:dyDescent="0.2">
      <c r="AA374" s="85">
        <v>63</v>
      </c>
      <c r="AB374" s="85" t="str">
        <f>Resultado!D386</f>
        <v>-</v>
      </c>
      <c r="AC374" s="85">
        <f>HLOOKUP($E$4,Resultado!$C$4:$Q$1129,ROW('G. Receitas'!X383),FALSE)</f>
        <v>0</v>
      </c>
      <c r="AD374" s="85" t="str">
        <f t="shared" si="15"/>
        <v/>
      </c>
    </row>
    <row r="375" spans="27:30" x14ac:dyDescent="0.2">
      <c r="AA375" s="85">
        <v>64</v>
      </c>
      <c r="AB375" s="85" t="str">
        <f>Resultado!D387</f>
        <v>-</v>
      </c>
      <c r="AC375" s="85">
        <f>HLOOKUP($E$4,Resultado!$C$4:$Q$1129,ROW('G. Receitas'!X384),FALSE)</f>
        <v>0</v>
      </c>
      <c r="AD375" s="85" t="str">
        <f t="shared" si="15"/>
        <v/>
      </c>
    </row>
    <row r="376" spans="27:30" x14ac:dyDescent="0.2">
      <c r="AA376" s="85">
        <v>65</v>
      </c>
      <c r="AB376" s="85" t="str">
        <f>Resultado!D388</f>
        <v>-</v>
      </c>
      <c r="AC376" s="85">
        <f>HLOOKUP($E$4,Resultado!$C$4:$Q$1129,ROW('G. Receitas'!X385),FALSE)</f>
        <v>0</v>
      </c>
      <c r="AD376" s="85" t="str">
        <f t="shared" si="15"/>
        <v/>
      </c>
    </row>
    <row r="377" spans="27:30" x14ac:dyDescent="0.2">
      <c r="AA377" s="85">
        <v>66</v>
      </c>
      <c r="AB377" s="85" t="str">
        <f>Resultado!D389</f>
        <v>-</v>
      </c>
      <c r="AC377" s="85">
        <f>HLOOKUP($E$4,Resultado!$C$4:$Q$1129,ROW('G. Receitas'!X386),FALSE)</f>
        <v>0</v>
      </c>
      <c r="AD377" s="85" t="str">
        <f t="shared" ref="AD377:AD411" si="19">IF(AC377=0,"",AC377+AA377/1000)</f>
        <v/>
      </c>
    </row>
    <row r="378" spans="27:30" x14ac:dyDescent="0.2">
      <c r="AA378" s="85">
        <v>67</v>
      </c>
      <c r="AB378" s="85" t="str">
        <f>Resultado!D390</f>
        <v>-</v>
      </c>
      <c r="AC378" s="85">
        <f>HLOOKUP($E$4,Resultado!$C$4:$Q$1129,ROW('G. Receitas'!X387),FALSE)</f>
        <v>0</v>
      </c>
      <c r="AD378" s="85" t="str">
        <f t="shared" si="19"/>
        <v/>
      </c>
    </row>
    <row r="379" spans="27:30" x14ac:dyDescent="0.2">
      <c r="AA379" s="85">
        <v>68</v>
      </c>
      <c r="AB379" s="85" t="str">
        <f>Resultado!D391</f>
        <v>-</v>
      </c>
      <c r="AC379" s="85">
        <f>HLOOKUP($E$4,Resultado!$C$4:$Q$1129,ROW('G. Receitas'!X388),FALSE)</f>
        <v>0</v>
      </c>
      <c r="AD379" s="85" t="str">
        <f t="shared" si="19"/>
        <v/>
      </c>
    </row>
    <row r="380" spans="27:30" x14ac:dyDescent="0.2">
      <c r="AA380" s="85">
        <v>69</v>
      </c>
      <c r="AB380" s="85" t="str">
        <f>Resultado!D392</f>
        <v>-</v>
      </c>
      <c r="AC380" s="85">
        <f>HLOOKUP($E$4,Resultado!$C$4:$Q$1129,ROW('G. Receitas'!X389),FALSE)</f>
        <v>0</v>
      </c>
      <c r="AD380" s="85" t="str">
        <f t="shared" si="19"/>
        <v/>
      </c>
    </row>
    <row r="381" spans="27:30" x14ac:dyDescent="0.2">
      <c r="AA381" s="85">
        <v>70</v>
      </c>
      <c r="AB381" s="85" t="str">
        <f>Resultado!D393</f>
        <v>-</v>
      </c>
      <c r="AC381" s="85">
        <f>HLOOKUP($E$4,Resultado!$C$4:$Q$1129,ROW('G. Receitas'!X390),FALSE)</f>
        <v>0</v>
      </c>
      <c r="AD381" s="85" t="str">
        <f t="shared" si="19"/>
        <v/>
      </c>
    </row>
    <row r="382" spans="27:30" x14ac:dyDescent="0.2">
      <c r="AA382" s="85">
        <v>71</v>
      </c>
      <c r="AB382" s="85" t="str">
        <f>Resultado!D394</f>
        <v>-</v>
      </c>
      <c r="AC382" s="85">
        <f>HLOOKUP($E$4,Resultado!$C$4:$Q$1129,ROW('G. Receitas'!X391),FALSE)</f>
        <v>0</v>
      </c>
      <c r="AD382" s="85" t="str">
        <f t="shared" si="19"/>
        <v/>
      </c>
    </row>
    <row r="383" spans="27:30" x14ac:dyDescent="0.2">
      <c r="AA383" s="85">
        <v>72</v>
      </c>
      <c r="AB383" s="85" t="str">
        <f>Resultado!D395</f>
        <v>-</v>
      </c>
      <c r="AC383" s="85">
        <f>HLOOKUP($E$4,Resultado!$C$4:$Q$1129,ROW('G. Receitas'!X392),FALSE)</f>
        <v>0</v>
      </c>
      <c r="AD383" s="85" t="str">
        <f t="shared" si="19"/>
        <v/>
      </c>
    </row>
    <row r="384" spans="27:30" x14ac:dyDescent="0.2">
      <c r="AA384" s="85">
        <v>73</v>
      </c>
      <c r="AB384" s="85" t="str">
        <f>Resultado!D396</f>
        <v>-</v>
      </c>
      <c r="AC384" s="85">
        <f>HLOOKUP($E$4,Resultado!$C$4:$Q$1129,ROW('G. Receitas'!X393),FALSE)</f>
        <v>0</v>
      </c>
      <c r="AD384" s="85" t="str">
        <f t="shared" si="19"/>
        <v/>
      </c>
    </row>
    <row r="385" spans="27:30" x14ac:dyDescent="0.2">
      <c r="AA385" s="85">
        <v>74</v>
      </c>
      <c r="AB385" s="85" t="str">
        <f>Resultado!D397</f>
        <v>-</v>
      </c>
      <c r="AC385" s="85">
        <f>HLOOKUP($E$4,Resultado!$C$4:$Q$1129,ROW('G. Receitas'!X394),FALSE)</f>
        <v>0</v>
      </c>
      <c r="AD385" s="85" t="str">
        <f t="shared" si="19"/>
        <v/>
      </c>
    </row>
    <row r="386" spans="27:30" x14ac:dyDescent="0.2">
      <c r="AA386" s="85">
        <v>75</v>
      </c>
      <c r="AB386" s="85" t="str">
        <f>Resultado!D398</f>
        <v>-</v>
      </c>
      <c r="AC386" s="85">
        <f>HLOOKUP($E$4,Resultado!$C$4:$Q$1129,ROW('G. Receitas'!X395),FALSE)</f>
        <v>0</v>
      </c>
      <c r="AD386" s="85" t="str">
        <f t="shared" si="19"/>
        <v/>
      </c>
    </row>
    <row r="387" spans="27:30" x14ac:dyDescent="0.2">
      <c r="AA387" s="85">
        <v>76</v>
      </c>
      <c r="AB387" s="85" t="str">
        <f>Resultado!D399</f>
        <v>-</v>
      </c>
      <c r="AC387" s="85">
        <f>HLOOKUP($E$4,Resultado!$C$4:$Q$1129,ROW('G. Receitas'!X396),FALSE)</f>
        <v>0</v>
      </c>
      <c r="AD387" s="85" t="str">
        <f t="shared" si="19"/>
        <v/>
      </c>
    </row>
    <row r="388" spans="27:30" x14ac:dyDescent="0.2">
      <c r="AA388" s="85">
        <v>77</v>
      </c>
      <c r="AB388" s="85" t="str">
        <f>Resultado!D400</f>
        <v>-</v>
      </c>
      <c r="AC388" s="85">
        <f>HLOOKUP($E$4,Resultado!$C$4:$Q$1129,ROW('G. Receitas'!X397),FALSE)</f>
        <v>0</v>
      </c>
      <c r="AD388" s="85" t="str">
        <f t="shared" si="19"/>
        <v/>
      </c>
    </row>
    <row r="389" spans="27:30" x14ac:dyDescent="0.2">
      <c r="AA389" s="85">
        <v>78</v>
      </c>
      <c r="AB389" s="85" t="str">
        <f>Resultado!D401</f>
        <v>-</v>
      </c>
      <c r="AC389" s="85">
        <f>HLOOKUP($E$4,Resultado!$C$4:$Q$1129,ROW('G. Receitas'!X398),FALSE)</f>
        <v>0</v>
      </c>
      <c r="AD389" s="85" t="str">
        <f t="shared" si="19"/>
        <v/>
      </c>
    </row>
    <row r="390" spans="27:30" x14ac:dyDescent="0.2">
      <c r="AA390" s="85">
        <v>79</v>
      </c>
      <c r="AB390" s="85" t="str">
        <f>Resultado!D402</f>
        <v>-</v>
      </c>
      <c r="AC390" s="85">
        <f>HLOOKUP($E$4,Resultado!$C$4:$Q$1129,ROW('G. Receitas'!X399),FALSE)</f>
        <v>0</v>
      </c>
      <c r="AD390" s="85" t="str">
        <f t="shared" si="19"/>
        <v/>
      </c>
    </row>
    <row r="391" spans="27:30" x14ac:dyDescent="0.2">
      <c r="AA391" s="85">
        <v>80</v>
      </c>
      <c r="AB391" s="85" t="str">
        <f>Resultado!D403</f>
        <v>-</v>
      </c>
      <c r="AC391" s="85">
        <f>HLOOKUP($E$4,Resultado!$C$4:$Q$1129,ROW('G. Receitas'!X400),FALSE)</f>
        <v>0</v>
      </c>
      <c r="AD391" s="85" t="str">
        <f t="shared" si="19"/>
        <v/>
      </c>
    </row>
    <row r="392" spans="27:30" x14ac:dyDescent="0.2">
      <c r="AA392" s="85">
        <v>81</v>
      </c>
      <c r="AB392" s="85" t="str">
        <f>Resultado!D404</f>
        <v>-</v>
      </c>
      <c r="AC392" s="85">
        <f>HLOOKUP($E$4,Resultado!$C$4:$Q$1129,ROW('G. Receitas'!X401),FALSE)</f>
        <v>0</v>
      </c>
      <c r="AD392" s="85" t="str">
        <f t="shared" si="19"/>
        <v/>
      </c>
    </row>
    <row r="393" spans="27:30" x14ac:dyDescent="0.2">
      <c r="AA393" s="85">
        <v>82</v>
      </c>
      <c r="AB393" s="85" t="str">
        <f>Resultado!D405</f>
        <v>-</v>
      </c>
      <c r="AC393" s="85">
        <f>HLOOKUP($E$4,Resultado!$C$4:$Q$1129,ROW('G. Receitas'!X402),FALSE)</f>
        <v>0</v>
      </c>
      <c r="AD393" s="85" t="str">
        <f t="shared" si="19"/>
        <v/>
      </c>
    </row>
    <row r="394" spans="27:30" x14ac:dyDescent="0.2">
      <c r="AA394" s="85">
        <v>83</v>
      </c>
      <c r="AB394" s="85" t="str">
        <f>Resultado!D406</f>
        <v>-</v>
      </c>
      <c r="AC394" s="85">
        <f>HLOOKUP($E$4,Resultado!$C$4:$Q$1129,ROW('G. Receitas'!X403),FALSE)</f>
        <v>0</v>
      </c>
      <c r="AD394" s="85" t="str">
        <f t="shared" si="19"/>
        <v/>
      </c>
    </row>
    <row r="395" spans="27:30" x14ac:dyDescent="0.2">
      <c r="AA395" s="85">
        <v>84</v>
      </c>
      <c r="AB395" s="85" t="str">
        <f>Resultado!D407</f>
        <v>-</v>
      </c>
      <c r="AC395" s="85">
        <f>HLOOKUP($E$4,Resultado!$C$4:$Q$1129,ROW('G. Receitas'!X404),FALSE)</f>
        <v>0</v>
      </c>
      <c r="AD395" s="85" t="str">
        <f t="shared" si="19"/>
        <v/>
      </c>
    </row>
    <row r="396" spans="27:30" x14ac:dyDescent="0.2">
      <c r="AA396" s="85">
        <v>85</v>
      </c>
      <c r="AB396" s="85" t="str">
        <f>Resultado!D408</f>
        <v>-</v>
      </c>
      <c r="AC396" s="85">
        <f>HLOOKUP($E$4,Resultado!$C$4:$Q$1129,ROW('G. Receitas'!X405),FALSE)</f>
        <v>0</v>
      </c>
      <c r="AD396" s="85" t="str">
        <f t="shared" si="19"/>
        <v/>
      </c>
    </row>
    <row r="397" spans="27:30" x14ac:dyDescent="0.2">
      <c r="AA397" s="85">
        <v>86</v>
      </c>
      <c r="AB397" s="85" t="str">
        <f>Resultado!D409</f>
        <v>-</v>
      </c>
      <c r="AC397" s="85">
        <f>HLOOKUP($E$4,Resultado!$C$4:$Q$1129,ROW('G. Receitas'!X406),FALSE)</f>
        <v>0</v>
      </c>
      <c r="AD397" s="85" t="str">
        <f t="shared" si="19"/>
        <v/>
      </c>
    </row>
    <row r="398" spans="27:30" x14ac:dyDescent="0.2">
      <c r="AA398" s="85">
        <v>87</v>
      </c>
      <c r="AB398" s="85" t="str">
        <f>Resultado!D410</f>
        <v>-</v>
      </c>
      <c r="AC398" s="85">
        <f>HLOOKUP($E$4,Resultado!$C$4:$Q$1129,ROW('G. Receitas'!X407),FALSE)</f>
        <v>0</v>
      </c>
      <c r="AD398" s="85" t="str">
        <f t="shared" si="19"/>
        <v/>
      </c>
    </row>
    <row r="399" spans="27:30" x14ac:dyDescent="0.2">
      <c r="AA399" s="85">
        <v>88</v>
      </c>
      <c r="AB399" s="85" t="str">
        <f>Resultado!D411</f>
        <v>-</v>
      </c>
      <c r="AC399" s="85">
        <f>HLOOKUP($E$4,Resultado!$C$4:$Q$1129,ROW('G. Receitas'!X408),FALSE)</f>
        <v>0</v>
      </c>
      <c r="AD399" s="85" t="str">
        <f t="shared" si="19"/>
        <v/>
      </c>
    </row>
    <row r="400" spans="27:30" x14ac:dyDescent="0.2">
      <c r="AA400" s="85">
        <v>89</v>
      </c>
      <c r="AB400" s="85" t="str">
        <f>Resultado!D412</f>
        <v>-</v>
      </c>
      <c r="AC400" s="85">
        <f>HLOOKUP($E$4,Resultado!$C$4:$Q$1129,ROW('G. Receitas'!X409),FALSE)</f>
        <v>0</v>
      </c>
      <c r="AD400" s="85" t="str">
        <f t="shared" si="19"/>
        <v/>
      </c>
    </row>
    <row r="401" spans="27:33" x14ac:dyDescent="0.2">
      <c r="AA401" s="85">
        <v>90</v>
      </c>
      <c r="AB401" s="85" t="str">
        <f>Resultado!D413</f>
        <v>-</v>
      </c>
      <c r="AC401" s="85">
        <f>HLOOKUP($E$4,Resultado!$C$4:$Q$1129,ROW('G. Receitas'!X410),FALSE)</f>
        <v>0</v>
      </c>
      <c r="AD401" s="85" t="str">
        <f t="shared" si="19"/>
        <v/>
      </c>
    </row>
    <row r="402" spans="27:33" x14ac:dyDescent="0.2">
      <c r="AA402" s="85">
        <v>91</v>
      </c>
      <c r="AB402" s="85" t="str">
        <f>Resultado!D414</f>
        <v>-</v>
      </c>
      <c r="AC402" s="85">
        <f>HLOOKUP($E$4,Resultado!$C$4:$Q$1129,ROW('G. Receitas'!X411),FALSE)</f>
        <v>0</v>
      </c>
      <c r="AD402" s="85" t="str">
        <f t="shared" si="19"/>
        <v/>
      </c>
    </row>
    <row r="403" spans="27:33" x14ac:dyDescent="0.2">
      <c r="AA403" s="85">
        <v>92</v>
      </c>
      <c r="AB403" s="85" t="str">
        <f>Resultado!D415</f>
        <v>-</v>
      </c>
      <c r="AC403" s="85">
        <f>HLOOKUP($E$4,Resultado!$C$4:$Q$1129,ROW('G. Receitas'!X412),FALSE)</f>
        <v>0</v>
      </c>
      <c r="AD403" s="85" t="str">
        <f t="shared" si="19"/>
        <v/>
      </c>
    </row>
    <row r="404" spans="27:33" x14ac:dyDescent="0.2">
      <c r="AA404" s="85">
        <v>93</v>
      </c>
      <c r="AB404" s="85" t="str">
        <f>Resultado!D416</f>
        <v>-</v>
      </c>
      <c r="AC404" s="85">
        <f>HLOOKUP($E$4,Resultado!$C$4:$Q$1129,ROW('G. Receitas'!X413),FALSE)</f>
        <v>0</v>
      </c>
      <c r="AD404" s="85" t="str">
        <f t="shared" si="19"/>
        <v/>
      </c>
    </row>
    <row r="405" spans="27:33" x14ac:dyDescent="0.2">
      <c r="AA405" s="85">
        <v>94</v>
      </c>
      <c r="AB405" s="85" t="str">
        <f>Resultado!D417</f>
        <v>-</v>
      </c>
      <c r="AC405" s="85">
        <f>HLOOKUP($E$4,Resultado!$C$4:$Q$1129,ROW('G. Receitas'!X414),FALSE)</f>
        <v>0</v>
      </c>
      <c r="AD405" s="85" t="str">
        <f t="shared" si="19"/>
        <v/>
      </c>
    </row>
    <row r="406" spans="27:33" x14ac:dyDescent="0.2">
      <c r="AA406" s="85">
        <v>95</v>
      </c>
      <c r="AB406" s="85" t="str">
        <f>Resultado!D418</f>
        <v>-</v>
      </c>
      <c r="AC406" s="85">
        <f>HLOOKUP($E$4,Resultado!$C$4:$Q$1129,ROW('G. Receitas'!X415),FALSE)</f>
        <v>0</v>
      </c>
      <c r="AD406" s="85" t="str">
        <f t="shared" si="19"/>
        <v/>
      </c>
    </row>
    <row r="407" spans="27:33" x14ac:dyDescent="0.2">
      <c r="AA407" s="85">
        <v>96</v>
      </c>
      <c r="AB407" s="85" t="str">
        <f>Resultado!D419</f>
        <v>-</v>
      </c>
      <c r="AC407" s="85">
        <f>HLOOKUP($E$4,Resultado!$C$4:$Q$1129,ROW('G. Receitas'!X416),FALSE)</f>
        <v>0</v>
      </c>
      <c r="AD407" s="85" t="str">
        <f t="shared" si="19"/>
        <v/>
      </c>
    </row>
    <row r="408" spans="27:33" x14ac:dyDescent="0.2">
      <c r="AA408" s="85">
        <v>97</v>
      </c>
      <c r="AB408" s="85" t="str">
        <f>Resultado!D420</f>
        <v>-</v>
      </c>
      <c r="AC408" s="85">
        <f>HLOOKUP($E$4,Resultado!$C$4:$Q$1129,ROW('G. Receitas'!X417),FALSE)</f>
        <v>0</v>
      </c>
      <c r="AD408" s="85" t="str">
        <f t="shared" si="19"/>
        <v/>
      </c>
    </row>
    <row r="409" spans="27:33" x14ac:dyDescent="0.2">
      <c r="AA409" s="85">
        <v>98</v>
      </c>
      <c r="AB409" s="85" t="str">
        <f>Resultado!D421</f>
        <v>-</v>
      </c>
      <c r="AC409" s="85">
        <f>HLOOKUP($E$4,Resultado!$C$4:$Q$1129,ROW('G. Receitas'!X418),FALSE)</f>
        <v>0</v>
      </c>
      <c r="AD409" s="85" t="str">
        <f t="shared" si="19"/>
        <v/>
      </c>
    </row>
    <row r="410" spans="27:33" x14ac:dyDescent="0.2">
      <c r="AA410" s="85">
        <v>99</v>
      </c>
      <c r="AB410" s="85" t="str">
        <f>Resultado!D422</f>
        <v>OUTRAS DESPESA DE MORADIA</v>
      </c>
      <c r="AC410" s="85">
        <f>HLOOKUP($E$4,Resultado!$C$4:$Q$1129,ROW('G. Receitas'!X419),FALSE)</f>
        <v>0</v>
      </c>
      <c r="AD410" s="85" t="str">
        <f t="shared" si="19"/>
        <v/>
      </c>
    </row>
    <row r="411" spans="27:33" x14ac:dyDescent="0.2">
      <c r="AB411" s="85" t="str">
        <f>Resultado!D423</f>
        <v>DESPESAS COM ALIMENTAÇÃO</v>
      </c>
      <c r="AC411" s="85">
        <f>HLOOKUP($E$4,Resultado!$C$4:$Q$1129,ROW('G. Receitas'!X420),FALSE)</f>
        <v>0</v>
      </c>
      <c r="AD411" s="85" t="str">
        <f t="shared" si="19"/>
        <v/>
      </c>
      <c r="AE411" s="85" t="s">
        <v>1273</v>
      </c>
      <c r="AF411" s="85" t="s">
        <v>1274</v>
      </c>
      <c r="AG411" s="85" t="s">
        <v>1274</v>
      </c>
    </row>
    <row r="412" spans="27:33" x14ac:dyDescent="0.2">
      <c r="AA412" s="85">
        <v>1</v>
      </c>
      <c r="AB412" s="85" t="str">
        <f>Resultado!D424</f>
        <v>Supermercado</v>
      </c>
      <c r="AC412" s="85">
        <f>HLOOKUP($E$4,Resultado!$C$4:$Q$1129,ROW('G. Receitas'!X421),FALSE)</f>
        <v>0</v>
      </c>
      <c r="AD412" s="85" t="str">
        <f>IF(AC412=0,"",AC412+AA412/1000)</f>
        <v/>
      </c>
      <c r="AE412" s="85" t="e">
        <f>LARGE($AD$412:$AD$510,AA412)</f>
        <v>#NUM!</v>
      </c>
      <c r="AF412" s="85" t="str">
        <f>IFERROR(VLOOKUP(MATCH(AE412,$AD$412:$AD$510,0),$AA$412:$AC$510,AF$6,FALSE),"-")</f>
        <v>-</v>
      </c>
      <c r="AG412" s="85" t="str">
        <f>IFERROR(VLOOKUP(MATCH(AE412,$AD$412:$AD$510,0),$AA$412:$AC$510,AG$6,FALSE),"-")</f>
        <v>-</v>
      </c>
    </row>
    <row r="413" spans="27:33" x14ac:dyDescent="0.2">
      <c r="AA413" s="85">
        <v>2</v>
      </c>
      <c r="AB413" s="85" t="str">
        <f>Resultado!D425</f>
        <v>-</v>
      </c>
      <c r="AC413" s="85">
        <f>HLOOKUP($E$4,Resultado!$C$4:$Q$1129,ROW('G. Receitas'!X422),FALSE)</f>
        <v>0</v>
      </c>
      <c r="AD413" s="85" t="str">
        <f t="shared" ref="AD413:AD476" si="20">IF(AC413=0,"",AC413+AA413/1000)</f>
        <v/>
      </c>
      <c r="AE413" s="85" t="e">
        <f>LARGE(AD413:AD510,AA413)</f>
        <v>#NUM!</v>
      </c>
      <c r="AF413" s="85" t="str">
        <f t="shared" ref="AF413:AF426" si="21">IFERROR(VLOOKUP(MATCH(AE413,$AD$412:$AD$510,0),$AA$412:$AC$510,AF$6,FALSE),"-")</f>
        <v>-</v>
      </c>
      <c r="AG413" s="85" t="str">
        <f t="shared" ref="AG413:AG426" si="22">IFERROR(VLOOKUP(MATCH(AE413,$AD$412:$AD$510,0),$AA$412:$AC$510,AG$6,FALSE),"-")</f>
        <v>-</v>
      </c>
    </row>
    <row r="414" spans="27:33" x14ac:dyDescent="0.2">
      <c r="AA414" s="85">
        <v>3</v>
      </c>
      <c r="AB414" s="85" t="str">
        <f>Resultado!D426</f>
        <v>-</v>
      </c>
      <c r="AC414" s="85">
        <f>HLOOKUP($E$4,Resultado!$C$4:$Q$1129,ROW('G. Receitas'!X423),FALSE)</f>
        <v>0</v>
      </c>
      <c r="AD414" s="85" t="str">
        <f t="shared" si="20"/>
        <v/>
      </c>
      <c r="AE414" s="85" t="e">
        <f>LARGE(AD414:AD510,AA414)</f>
        <v>#NUM!</v>
      </c>
      <c r="AF414" s="85" t="str">
        <f t="shared" si="21"/>
        <v>-</v>
      </c>
      <c r="AG414" s="85" t="str">
        <f t="shared" si="22"/>
        <v>-</v>
      </c>
    </row>
    <row r="415" spans="27:33" x14ac:dyDescent="0.2">
      <c r="AA415" s="85">
        <v>4</v>
      </c>
      <c r="AB415" s="85" t="str">
        <f>Resultado!D427</f>
        <v>-</v>
      </c>
      <c r="AC415" s="85">
        <f>HLOOKUP($E$4,Resultado!$C$4:$Q$1129,ROW('G. Receitas'!X424),FALSE)</f>
        <v>0</v>
      </c>
      <c r="AD415" s="85" t="str">
        <f t="shared" si="20"/>
        <v/>
      </c>
      <c r="AE415" s="85" t="e">
        <f>LARGE(AD415:AD510,AA415)</f>
        <v>#NUM!</v>
      </c>
      <c r="AF415" s="85" t="str">
        <f t="shared" si="21"/>
        <v>-</v>
      </c>
      <c r="AG415" s="85" t="str">
        <f t="shared" si="22"/>
        <v>-</v>
      </c>
    </row>
    <row r="416" spans="27:33" x14ac:dyDescent="0.2">
      <c r="AA416" s="85">
        <v>5</v>
      </c>
      <c r="AB416" s="85" t="str">
        <f>Resultado!D428</f>
        <v>-</v>
      </c>
      <c r="AC416" s="85">
        <f>HLOOKUP($E$4,Resultado!$C$4:$Q$1129,ROW('G. Receitas'!X425),FALSE)</f>
        <v>0</v>
      </c>
      <c r="AD416" s="85" t="str">
        <f t="shared" si="20"/>
        <v/>
      </c>
      <c r="AE416" s="85" t="e">
        <f>LARGE(AD416:AD510,AA416)</f>
        <v>#NUM!</v>
      </c>
      <c r="AF416" s="85" t="str">
        <f t="shared" si="21"/>
        <v>-</v>
      </c>
      <c r="AG416" s="85" t="str">
        <f t="shared" si="22"/>
        <v>-</v>
      </c>
    </row>
    <row r="417" spans="27:33" x14ac:dyDescent="0.2">
      <c r="AA417" s="85">
        <v>6</v>
      </c>
      <c r="AB417" s="85" t="str">
        <f>Resultado!D429</f>
        <v>-</v>
      </c>
      <c r="AC417" s="85">
        <f>HLOOKUP($E$4,Resultado!$C$4:$Q$1129,ROW('G. Receitas'!X426),FALSE)</f>
        <v>0</v>
      </c>
      <c r="AD417" s="85" t="str">
        <f t="shared" si="20"/>
        <v/>
      </c>
      <c r="AE417" s="85" t="e">
        <f>LARGE(AD417:AD510,AA417)</f>
        <v>#NUM!</v>
      </c>
      <c r="AF417" s="85" t="str">
        <f t="shared" si="21"/>
        <v>-</v>
      </c>
      <c r="AG417" s="85" t="str">
        <f t="shared" si="22"/>
        <v>-</v>
      </c>
    </row>
    <row r="418" spans="27:33" x14ac:dyDescent="0.2">
      <c r="AA418" s="85">
        <v>7</v>
      </c>
      <c r="AB418" s="85" t="str">
        <f>Resultado!D430</f>
        <v>-</v>
      </c>
      <c r="AC418" s="85">
        <f>HLOOKUP($E$4,Resultado!$C$4:$Q$1129,ROW('G. Receitas'!X427),FALSE)</f>
        <v>0</v>
      </c>
      <c r="AD418" s="85" t="str">
        <f t="shared" si="20"/>
        <v/>
      </c>
      <c r="AE418" s="85" t="e">
        <f t="shared" ref="AE418:AE426" si="23">LARGE(AD418:AD512,AA418)</f>
        <v>#NUM!</v>
      </c>
      <c r="AF418" s="85" t="str">
        <f t="shared" si="21"/>
        <v>-</v>
      </c>
      <c r="AG418" s="85" t="str">
        <f t="shared" si="22"/>
        <v>-</v>
      </c>
    </row>
    <row r="419" spans="27:33" x14ac:dyDescent="0.2">
      <c r="AA419" s="85">
        <v>8</v>
      </c>
      <c r="AB419" s="85" t="str">
        <f>Resultado!D431</f>
        <v>-</v>
      </c>
      <c r="AC419" s="85">
        <f>HLOOKUP($E$4,Resultado!$C$4:$Q$1129,ROW('G. Receitas'!X428),FALSE)</f>
        <v>0</v>
      </c>
      <c r="AD419" s="85" t="str">
        <f t="shared" si="20"/>
        <v/>
      </c>
      <c r="AE419" s="85" t="e">
        <f t="shared" si="23"/>
        <v>#NUM!</v>
      </c>
      <c r="AF419" s="85" t="str">
        <f t="shared" si="21"/>
        <v>-</v>
      </c>
      <c r="AG419" s="85" t="str">
        <f t="shared" si="22"/>
        <v>-</v>
      </c>
    </row>
    <row r="420" spans="27:33" x14ac:dyDescent="0.2">
      <c r="AA420" s="85">
        <v>9</v>
      </c>
      <c r="AB420" s="85" t="str">
        <f>Resultado!D432</f>
        <v>-</v>
      </c>
      <c r="AC420" s="85">
        <f>HLOOKUP($E$4,Resultado!$C$4:$Q$1129,ROW('G. Receitas'!X429),FALSE)</f>
        <v>0</v>
      </c>
      <c r="AD420" s="85" t="str">
        <f t="shared" si="20"/>
        <v/>
      </c>
      <c r="AE420" s="85" t="e">
        <f t="shared" si="23"/>
        <v>#NUM!</v>
      </c>
      <c r="AF420" s="85" t="str">
        <f t="shared" si="21"/>
        <v>-</v>
      </c>
      <c r="AG420" s="85" t="str">
        <f t="shared" si="22"/>
        <v>-</v>
      </c>
    </row>
    <row r="421" spans="27:33" x14ac:dyDescent="0.2">
      <c r="AA421" s="85">
        <v>10</v>
      </c>
      <c r="AB421" s="85" t="str">
        <f>Resultado!D433</f>
        <v>-</v>
      </c>
      <c r="AC421" s="85">
        <f>HLOOKUP($E$4,Resultado!$C$4:$Q$1129,ROW('G. Receitas'!X430),FALSE)</f>
        <v>0</v>
      </c>
      <c r="AD421" s="85" t="str">
        <f t="shared" si="20"/>
        <v/>
      </c>
      <c r="AE421" s="85" t="e">
        <f t="shared" si="23"/>
        <v>#NUM!</v>
      </c>
      <c r="AF421" s="85" t="str">
        <f t="shared" si="21"/>
        <v>-</v>
      </c>
      <c r="AG421" s="85" t="str">
        <f t="shared" si="22"/>
        <v>-</v>
      </c>
    </row>
    <row r="422" spans="27:33" x14ac:dyDescent="0.2">
      <c r="AA422" s="85">
        <v>11</v>
      </c>
      <c r="AB422" s="85" t="str">
        <f>Resultado!D434</f>
        <v>-</v>
      </c>
      <c r="AC422" s="85">
        <f>HLOOKUP($E$4,Resultado!$C$4:$Q$1129,ROW('G. Receitas'!X431),FALSE)</f>
        <v>0</v>
      </c>
      <c r="AD422" s="85" t="str">
        <f t="shared" si="20"/>
        <v/>
      </c>
      <c r="AE422" s="85" t="e">
        <f t="shared" si="23"/>
        <v>#NUM!</v>
      </c>
      <c r="AF422" s="85" t="str">
        <f t="shared" si="21"/>
        <v>-</v>
      </c>
      <c r="AG422" s="85" t="str">
        <f t="shared" si="22"/>
        <v>-</v>
      </c>
    </row>
    <row r="423" spans="27:33" x14ac:dyDescent="0.2">
      <c r="AA423" s="85">
        <v>12</v>
      </c>
      <c r="AB423" s="85" t="str">
        <f>Resultado!D435</f>
        <v>-</v>
      </c>
      <c r="AC423" s="85">
        <f>HLOOKUP($E$4,Resultado!$C$4:$Q$1129,ROW('G. Receitas'!X432),FALSE)</f>
        <v>0</v>
      </c>
      <c r="AD423" s="85" t="str">
        <f t="shared" si="20"/>
        <v/>
      </c>
      <c r="AE423" s="85" t="e">
        <f t="shared" si="23"/>
        <v>#NUM!</v>
      </c>
      <c r="AF423" s="85" t="str">
        <f t="shared" si="21"/>
        <v>-</v>
      </c>
      <c r="AG423" s="85" t="str">
        <f t="shared" si="22"/>
        <v>-</v>
      </c>
    </row>
    <row r="424" spans="27:33" x14ac:dyDescent="0.2">
      <c r="AA424" s="85">
        <v>13</v>
      </c>
      <c r="AB424" s="85" t="str">
        <f>Resultado!D436</f>
        <v>-</v>
      </c>
      <c r="AC424" s="85">
        <f>HLOOKUP($E$4,Resultado!$C$4:$Q$1129,ROW('G. Receitas'!X433),FALSE)</f>
        <v>0</v>
      </c>
      <c r="AD424" s="85" t="str">
        <f t="shared" si="20"/>
        <v/>
      </c>
      <c r="AE424" s="85" t="e">
        <f t="shared" si="23"/>
        <v>#NUM!</v>
      </c>
      <c r="AF424" s="85" t="str">
        <f t="shared" si="21"/>
        <v>-</v>
      </c>
      <c r="AG424" s="85" t="str">
        <f t="shared" si="22"/>
        <v>-</v>
      </c>
    </row>
    <row r="425" spans="27:33" x14ac:dyDescent="0.2">
      <c r="AA425" s="85">
        <v>14</v>
      </c>
      <c r="AB425" s="85" t="str">
        <f>Resultado!D437</f>
        <v>-</v>
      </c>
      <c r="AC425" s="85">
        <f>HLOOKUP($E$4,Resultado!$C$4:$Q$1129,ROW('G. Receitas'!X434),FALSE)</f>
        <v>0</v>
      </c>
      <c r="AD425" s="85" t="str">
        <f t="shared" si="20"/>
        <v/>
      </c>
      <c r="AE425" s="85" t="e">
        <f t="shared" si="23"/>
        <v>#NUM!</v>
      </c>
      <c r="AF425" s="85" t="str">
        <f t="shared" si="21"/>
        <v>-</v>
      </c>
      <c r="AG425" s="85" t="str">
        <f t="shared" si="22"/>
        <v>-</v>
      </c>
    </row>
    <row r="426" spans="27:33" x14ac:dyDescent="0.2">
      <c r="AA426" s="85">
        <v>15</v>
      </c>
      <c r="AB426" s="85" t="str">
        <f>Resultado!D438</f>
        <v>-</v>
      </c>
      <c r="AC426" s="85">
        <f>HLOOKUP($E$4,Resultado!$C$4:$Q$1129,ROW('G. Receitas'!X435),FALSE)</f>
        <v>0</v>
      </c>
      <c r="AD426" s="85" t="str">
        <f t="shared" si="20"/>
        <v/>
      </c>
      <c r="AE426" s="85" t="e">
        <f t="shared" si="23"/>
        <v>#NUM!</v>
      </c>
      <c r="AF426" s="85" t="str">
        <f t="shared" si="21"/>
        <v>-</v>
      </c>
      <c r="AG426" s="85" t="str">
        <f t="shared" si="22"/>
        <v>-</v>
      </c>
    </row>
    <row r="427" spans="27:33" x14ac:dyDescent="0.2">
      <c r="AA427" s="85">
        <v>16</v>
      </c>
      <c r="AB427" s="85" t="str">
        <f>Resultado!D439</f>
        <v>-</v>
      </c>
      <c r="AC427" s="85">
        <f>HLOOKUP($E$4,Resultado!$C$4:$Q$1129,ROW('G. Receitas'!X436),FALSE)</f>
        <v>0</v>
      </c>
      <c r="AD427" s="85" t="str">
        <f t="shared" si="20"/>
        <v/>
      </c>
    </row>
    <row r="428" spans="27:33" x14ac:dyDescent="0.2">
      <c r="AA428" s="85">
        <v>17</v>
      </c>
      <c r="AB428" s="85" t="str">
        <f>Resultado!D440</f>
        <v>-</v>
      </c>
      <c r="AC428" s="85">
        <f>HLOOKUP($E$4,Resultado!$C$4:$Q$1129,ROW('G. Receitas'!X437),FALSE)</f>
        <v>0</v>
      </c>
      <c r="AD428" s="85" t="str">
        <f t="shared" si="20"/>
        <v/>
      </c>
    </row>
    <row r="429" spans="27:33" x14ac:dyDescent="0.2">
      <c r="AA429" s="85">
        <v>18</v>
      </c>
      <c r="AB429" s="85" t="str">
        <f>Resultado!D441</f>
        <v>-</v>
      </c>
      <c r="AC429" s="85">
        <f>HLOOKUP($E$4,Resultado!$C$4:$Q$1129,ROW('G. Receitas'!X438),FALSE)</f>
        <v>0</v>
      </c>
      <c r="AD429" s="85" t="str">
        <f t="shared" si="20"/>
        <v/>
      </c>
    </row>
    <row r="430" spans="27:33" x14ac:dyDescent="0.2">
      <c r="AA430" s="85">
        <v>19</v>
      </c>
      <c r="AB430" s="85" t="str">
        <f>Resultado!D442</f>
        <v>-</v>
      </c>
      <c r="AC430" s="85">
        <f>HLOOKUP($E$4,Resultado!$C$4:$Q$1129,ROW('G. Receitas'!X439),FALSE)</f>
        <v>0</v>
      </c>
      <c r="AD430" s="85" t="str">
        <f t="shared" si="20"/>
        <v/>
      </c>
    </row>
    <row r="431" spans="27:33" x14ac:dyDescent="0.2">
      <c r="AA431" s="85">
        <v>20</v>
      </c>
      <c r="AB431" s="85" t="str">
        <f>Resultado!D443</f>
        <v>-</v>
      </c>
      <c r="AC431" s="85">
        <f>HLOOKUP($E$4,Resultado!$C$4:$Q$1129,ROW('G. Receitas'!X440),FALSE)</f>
        <v>0</v>
      </c>
      <c r="AD431" s="85" t="str">
        <f t="shared" si="20"/>
        <v/>
      </c>
    </row>
    <row r="432" spans="27:33" x14ac:dyDescent="0.2">
      <c r="AA432" s="85">
        <v>21</v>
      </c>
      <c r="AB432" s="85" t="str">
        <f>Resultado!D444</f>
        <v>-</v>
      </c>
      <c r="AC432" s="85">
        <f>HLOOKUP($E$4,Resultado!$C$4:$Q$1129,ROW('G. Receitas'!X441),FALSE)</f>
        <v>0</v>
      </c>
      <c r="AD432" s="85" t="str">
        <f t="shared" si="20"/>
        <v/>
      </c>
    </row>
    <row r="433" spans="27:30" x14ac:dyDescent="0.2">
      <c r="AA433" s="85">
        <v>22</v>
      </c>
      <c r="AB433" s="85" t="str">
        <f>Resultado!D445</f>
        <v>-</v>
      </c>
      <c r="AC433" s="85">
        <f>HLOOKUP($E$4,Resultado!$C$4:$Q$1129,ROW('G. Receitas'!X442),FALSE)</f>
        <v>0</v>
      </c>
      <c r="AD433" s="85" t="str">
        <f t="shared" si="20"/>
        <v/>
      </c>
    </row>
    <row r="434" spans="27:30" x14ac:dyDescent="0.2">
      <c r="AA434" s="85">
        <v>23</v>
      </c>
      <c r="AB434" s="85" t="str">
        <f>Resultado!D446</f>
        <v>-</v>
      </c>
      <c r="AC434" s="85">
        <f>HLOOKUP($E$4,Resultado!$C$4:$Q$1129,ROW('G. Receitas'!X443),FALSE)</f>
        <v>0</v>
      </c>
      <c r="AD434" s="85" t="str">
        <f t="shared" si="20"/>
        <v/>
      </c>
    </row>
    <row r="435" spans="27:30" x14ac:dyDescent="0.2">
      <c r="AA435" s="85">
        <v>24</v>
      </c>
      <c r="AB435" s="85" t="str">
        <f>Resultado!D447</f>
        <v>-</v>
      </c>
      <c r="AC435" s="85">
        <f>HLOOKUP($E$4,Resultado!$C$4:$Q$1129,ROW('G. Receitas'!X444),FALSE)</f>
        <v>0</v>
      </c>
      <c r="AD435" s="85" t="str">
        <f t="shared" si="20"/>
        <v/>
      </c>
    </row>
    <row r="436" spans="27:30" x14ac:dyDescent="0.2">
      <c r="AA436" s="85">
        <v>25</v>
      </c>
      <c r="AB436" s="85" t="str">
        <f>Resultado!D448</f>
        <v>-</v>
      </c>
      <c r="AC436" s="85">
        <f>HLOOKUP($E$4,Resultado!$C$4:$Q$1129,ROW('G. Receitas'!X445),FALSE)</f>
        <v>0</v>
      </c>
      <c r="AD436" s="85" t="str">
        <f t="shared" si="20"/>
        <v/>
      </c>
    </row>
    <row r="437" spans="27:30" x14ac:dyDescent="0.2">
      <c r="AA437" s="85">
        <v>26</v>
      </c>
      <c r="AB437" s="85" t="str">
        <f>Resultado!D449</f>
        <v>-</v>
      </c>
      <c r="AC437" s="85">
        <f>HLOOKUP($E$4,Resultado!$C$4:$Q$1129,ROW('G. Receitas'!X446),FALSE)</f>
        <v>0</v>
      </c>
      <c r="AD437" s="85" t="str">
        <f t="shared" si="20"/>
        <v/>
      </c>
    </row>
    <row r="438" spans="27:30" x14ac:dyDescent="0.2">
      <c r="AA438" s="85">
        <v>27</v>
      </c>
      <c r="AB438" s="85" t="str">
        <f>Resultado!D450</f>
        <v>-</v>
      </c>
      <c r="AC438" s="85">
        <f>HLOOKUP($E$4,Resultado!$C$4:$Q$1129,ROW('G. Receitas'!X447),FALSE)</f>
        <v>0</v>
      </c>
      <c r="AD438" s="85" t="str">
        <f t="shared" si="20"/>
        <v/>
      </c>
    </row>
    <row r="439" spans="27:30" x14ac:dyDescent="0.2">
      <c r="AA439" s="85">
        <v>28</v>
      </c>
      <c r="AB439" s="85" t="str">
        <f>Resultado!D451</f>
        <v>-</v>
      </c>
      <c r="AC439" s="85">
        <f>HLOOKUP($E$4,Resultado!$C$4:$Q$1129,ROW('G. Receitas'!X448),FALSE)</f>
        <v>0</v>
      </c>
      <c r="AD439" s="85" t="str">
        <f t="shared" si="20"/>
        <v/>
      </c>
    </row>
    <row r="440" spans="27:30" x14ac:dyDescent="0.2">
      <c r="AA440" s="85">
        <v>29</v>
      </c>
      <c r="AB440" s="85" t="str">
        <f>Resultado!D452</f>
        <v>-</v>
      </c>
      <c r="AC440" s="85">
        <f>HLOOKUP($E$4,Resultado!$C$4:$Q$1129,ROW('G. Receitas'!X449),FALSE)</f>
        <v>0</v>
      </c>
      <c r="AD440" s="85" t="str">
        <f t="shared" si="20"/>
        <v/>
      </c>
    </row>
    <row r="441" spans="27:30" x14ac:dyDescent="0.2">
      <c r="AA441" s="85">
        <v>30</v>
      </c>
      <c r="AB441" s="85" t="str">
        <f>Resultado!D453</f>
        <v>-</v>
      </c>
      <c r="AC441" s="85">
        <f>HLOOKUP($E$4,Resultado!$C$4:$Q$1129,ROW('G. Receitas'!X450),FALSE)</f>
        <v>0</v>
      </c>
      <c r="AD441" s="85" t="str">
        <f t="shared" si="20"/>
        <v/>
      </c>
    </row>
    <row r="442" spans="27:30" x14ac:dyDescent="0.2">
      <c r="AA442" s="85">
        <v>31</v>
      </c>
      <c r="AB442" s="85" t="str">
        <f>Resultado!D454</f>
        <v>-</v>
      </c>
      <c r="AC442" s="85">
        <f>HLOOKUP($E$4,Resultado!$C$4:$Q$1129,ROW('G. Receitas'!X451),FALSE)</f>
        <v>0</v>
      </c>
      <c r="AD442" s="85" t="str">
        <f t="shared" si="20"/>
        <v/>
      </c>
    </row>
    <row r="443" spans="27:30" x14ac:dyDescent="0.2">
      <c r="AA443" s="85">
        <v>32</v>
      </c>
      <c r="AB443" s="85" t="str">
        <f>Resultado!D455</f>
        <v>-</v>
      </c>
      <c r="AC443" s="85">
        <f>HLOOKUP($E$4,Resultado!$C$4:$Q$1129,ROW('G. Receitas'!X452),FALSE)</f>
        <v>0</v>
      </c>
      <c r="AD443" s="85" t="str">
        <f t="shared" si="20"/>
        <v/>
      </c>
    </row>
    <row r="444" spans="27:30" x14ac:dyDescent="0.2">
      <c r="AA444" s="85">
        <v>33</v>
      </c>
      <c r="AB444" s="85" t="str">
        <f>Resultado!D456</f>
        <v>-</v>
      </c>
      <c r="AC444" s="85">
        <f>HLOOKUP($E$4,Resultado!$C$4:$Q$1129,ROW('G. Receitas'!X453),FALSE)</f>
        <v>0</v>
      </c>
      <c r="AD444" s="85" t="str">
        <f t="shared" si="20"/>
        <v/>
      </c>
    </row>
    <row r="445" spans="27:30" x14ac:dyDescent="0.2">
      <c r="AA445" s="85">
        <v>34</v>
      </c>
      <c r="AB445" s="85" t="str">
        <f>Resultado!D457</f>
        <v>-</v>
      </c>
      <c r="AC445" s="85">
        <f>HLOOKUP($E$4,Resultado!$C$4:$Q$1129,ROW('G. Receitas'!X454),FALSE)</f>
        <v>0</v>
      </c>
      <c r="AD445" s="85" t="str">
        <f t="shared" si="20"/>
        <v/>
      </c>
    </row>
    <row r="446" spans="27:30" x14ac:dyDescent="0.2">
      <c r="AA446" s="85">
        <v>35</v>
      </c>
      <c r="AB446" s="85" t="str">
        <f>Resultado!D458</f>
        <v>-</v>
      </c>
      <c r="AC446" s="85">
        <f>HLOOKUP($E$4,Resultado!$C$4:$Q$1129,ROW('G. Receitas'!X455),FALSE)</f>
        <v>0</v>
      </c>
      <c r="AD446" s="85" t="str">
        <f t="shared" si="20"/>
        <v/>
      </c>
    </row>
    <row r="447" spans="27:30" x14ac:dyDescent="0.2">
      <c r="AA447" s="85">
        <v>36</v>
      </c>
      <c r="AB447" s="85" t="str">
        <f>Resultado!D459</f>
        <v>-</v>
      </c>
      <c r="AC447" s="85">
        <f>HLOOKUP($E$4,Resultado!$C$4:$Q$1129,ROW('G. Receitas'!X456),FALSE)</f>
        <v>0</v>
      </c>
      <c r="AD447" s="85" t="str">
        <f t="shared" si="20"/>
        <v/>
      </c>
    </row>
    <row r="448" spans="27:30" x14ac:dyDescent="0.2">
      <c r="AA448" s="85">
        <v>37</v>
      </c>
      <c r="AB448" s="85" t="str">
        <f>Resultado!D460</f>
        <v>-</v>
      </c>
      <c r="AC448" s="85">
        <f>HLOOKUP($E$4,Resultado!$C$4:$Q$1129,ROW('G. Receitas'!X457),FALSE)</f>
        <v>0</v>
      </c>
      <c r="AD448" s="85" t="str">
        <f t="shared" si="20"/>
        <v/>
      </c>
    </row>
    <row r="449" spans="27:30" x14ac:dyDescent="0.2">
      <c r="AA449" s="85">
        <v>38</v>
      </c>
      <c r="AB449" s="85" t="str">
        <f>Resultado!D461</f>
        <v>-</v>
      </c>
      <c r="AC449" s="85">
        <f>HLOOKUP($E$4,Resultado!$C$4:$Q$1129,ROW('G. Receitas'!X458),FALSE)</f>
        <v>0</v>
      </c>
      <c r="AD449" s="85" t="str">
        <f t="shared" si="20"/>
        <v/>
      </c>
    </row>
    <row r="450" spans="27:30" x14ac:dyDescent="0.2">
      <c r="AA450" s="85">
        <v>39</v>
      </c>
      <c r="AB450" s="85" t="str">
        <f>Resultado!D462</f>
        <v>-</v>
      </c>
      <c r="AC450" s="85">
        <f>HLOOKUP($E$4,Resultado!$C$4:$Q$1129,ROW('G. Receitas'!X459),FALSE)</f>
        <v>0</v>
      </c>
      <c r="AD450" s="85" t="str">
        <f t="shared" si="20"/>
        <v/>
      </c>
    </row>
    <row r="451" spans="27:30" x14ac:dyDescent="0.2">
      <c r="AA451" s="85">
        <v>40</v>
      </c>
      <c r="AB451" s="85" t="str">
        <f>Resultado!D463</f>
        <v>-</v>
      </c>
      <c r="AC451" s="85">
        <f>HLOOKUP($E$4,Resultado!$C$4:$Q$1129,ROW('G. Receitas'!X460),FALSE)</f>
        <v>0</v>
      </c>
      <c r="AD451" s="85" t="str">
        <f t="shared" si="20"/>
        <v/>
      </c>
    </row>
    <row r="452" spans="27:30" x14ac:dyDescent="0.2">
      <c r="AA452" s="85">
        <v>41</v>
      </c>
      <c r="AB452" s="85" t="str">
        <f>Resultado!D464</f>
        <v>-</v>
      </c>
      <c r="AC452" s="85">
        <f>HLOOKUP($E$4,Resultado!$C$4:$Q$1129,ROW('G. Receitas'!X461),FALSE)</f>
        <v>0</v>
      </c>
      <c r="AD452" s="85" t="str">
        <f t="shared" si="20"/>
        <v/>
      </c>
    </row>
    <row r="453" spans="27:30" x14ac:dyDescent="0.2">
      <c r="AA453" s="85">
        <v>42</v>
      </c>
      <c r="AB453" s="85" t="str">
        <f>Resultado!D465</f>
        <v>-</v>
      </c>
      <c r="AC453" s="85">
        <f>HLOOKUP($E$4,Resultado!$C$4:$Q$1129,ROW('G. Receitas'!X462),FALSE)</f>
        <v>0</v>
      </c>
      <c r="AD453" s="85" t="str">
        <f t="shared" si="20"/>
        <v/>
      </c>
    </row>
    <row r="454" spans="27:30" x14ac:dyDescent="0.2">
      <c r="AA454" s="85">
        <v>43</v>
      </c>
      <c r="AB454" s="85" t="str">
        <f>Resultado!D466</f>
        <v>-</v>
      </c>
      <c r="AC454" s="85">
        <f>HLOOKUP($E$4,Resultado!$C$4:$Q$1129,ROW('G. Receitas'!X463),FALSE)</f>
        <v>0</v>
      </c>
      <c r="AD454" s="85" t="str">
        <f t="shared" si="20"/>
        <v/>
      </c>
    </row>
    <row r="455" spans="27:30" x14ac:dyDescent="0.2">
      <c r="AA455" s="85">
        <v>44</v>
      </c>
      <c r="AB455" s="85" t="str">
        <f>Resultado!D467</f>
        <v>-</v>
      </c>
      <c r="AC455" s="85">
        <f>HLOOKUP($E$4,Resultado!$C$4:$Q$1129,ROW('G. Receitas'!X464),FALSE)</f>
        <v>0</v>
      </c>
      <c r="AD455" s="85" t="str">
        <f t="shared" si="20"/>
        <v/>
      </c>
    </row>
    <row r="456" spans="27:30" x14ac:dyDescent="0.2">
      <c r="AA456" s="85">
        <v>45</v>
      </c>
      <c r="AB456" s="85" t="str">
        <f>Resultado!D468</f>
        <v>-</v>
      </c>
      <c r="AC456" s="85">
        <f>HLOOKUP($E$4,Resultado!$C$4:$Q$1129,ROW('G. Receitas'!X465),FALSE)</f>
        <v>0</v>
      </c>
      <c r="AD456" s="85" t="str">
        <f t="shared" si="20"/>
        <v/>
      </c>
    </row>
    <row r="457" spans="27:30" x14ac:dyDescent="0.2">
      <c r="AA457" s="85">
        <v>46</v>
      </c>
      <c r="AB457" s="85" t="str">
        <f>Resultado!D469</f>
        <v>-</v>
      </c>
      <c r="AC457" s="85">
        <f>HLOOKUP($E$4,Resultado!$C$4:$Q$1129,ROW('G. Receitas'!X466),FALSE)</f>
        <v>0</v>
      </c>
      <c r="AD457" s="85" t="str">
        <f t="shared" si="20"/>
        <v/>
      </c>
    </row>
    <row r="458" spans="27:30" x14ac:dyDescent="0.2">
      <c r="AA458" s="85">
        <v>47</v>
      </c>
      <c r="AB458" s="85" t="str">
        <f>Resultado!D470</f>
        <v>-</v>
      </c>
      <c r="AC458" s="85">
        <f>HLOOKUP($E$4,Resultado!$C$4:$Q$1129,ROW('G. Receitas'!X467),FALSE)</f>
        <v>0</v>
      </c>
      <c r="AD458" s="85" t="str">
        <f t="shared" si="20"/>
        <v/>
      </c>
    </row>
    <row r="459" spans="27:30" x14ac:dyDescent="0.2">
      <c r="AA459" s="85">
        <v>48</v>
      </c>
      <c r="AB459" s="85" t="str">
        <f>Resultado!D471</f>
        <v>-</v>
      </c>
      <c r="AC459" s="85">
        <f>HLOOKUP($E$4,Resultado!$C$4:$Q$1129,ROW('G. Receitas'!X468),FALSE)</f>
        <v>0</v>
      </c>
      <c r="AD459" s="85" t="str">
        <f t="shared" si="20"/>
        <v/>
      </c>
    </row>
    <row r="460" spans="27:30" x14ac:dyDescent="0.2">
      <c r="AA460" s="85">
        <v>49</v>
      </c>
      <c r="AB460" s="85" t="str">
        <f>Resultado!D472</f>
        <v>-</v>
      </c>
      <c r="AC460" s="85">
        <f>HLOOKUP($E$4,Resultado!$C$4:$Q$1129,ROW('G. Receitas'!X469),FALSE)</f>
        <v>0</v>
      </c>
      <c r="AD460" s="85" t="str">
        <f t="shared" si="20"/>
        <v/>
      </c>
    </row>
    <row r="461" spans="27:30" x14ac:dyDescent="0.2">
      <c r="AA461" s="85">
        <v>50</v>
      </c>
      <c r="AB461" s="85" t="str">
        <f>Resultado!D473</f>
        <v>-</v>
      </c>
      <c r="AC461" s="85">
        <f>HLOOKUP($E$4,Resultado!$C$4:$Q$1129,ROW('G. Receitas'!X470),FALSE)</f>
        <v>0</v>
      </c>
      <c r="AD461" s="85" t="str">
        <f t="shared" si="20"/>
        <v/>
      </c>
    </row>
    <row r="462" spans="27:30" x14ac:dyDescent="0.2">
      <c r="AA462" s="85">
        <v>51</v>
      </c>
      <c r="AB462" s="85" t="str">
        <f>Resultado!D474</f>
        <v>-</v>
      </c>
      <c r="AC462" s="85">
        <f>HLOOKUP($E$4,Resultado!$C$4:$Q$1129,ROW('G. Receitas'!X471),FALSE)</f>
        <v>0</v>
      </c>
      <c r="AD462" s="85" t="str">
        <f t="shared" si="20"/>
        <v/>
      </c>
    </row>
    <row r="463" spans="27:30" x14ac:dyDescent="0.2">
      <c r="AA463" s="85">
        <v>52</v>
      </c>
      <c r="AB463" s="85" t="str">
        <f>Resultado!D475</f>
        <v>-</v>
      </c>
      <c r="AC463" s="85">
        <f>HLOOKUP($E$4,Resultado!$C$4:$Q$1129,ROW('G. Receitas'!X472),FALSE)</f>
        <v>0</v>
      </c>
      <c r="AD463" s="85" t="str">
        <f t="shared" si="20"/>
        <v/>
      </c>
    </row>
    <row r="464" spans="27:30" x14ac:dyDescent="0.2">
      <c r="AA464" s="85">
        <v>53</v>
      </c>
      <c r="AB464" s="85" t="str">
        <f>Resultado!D476</f>
        <v>-</v>
      </c>
      <c r="AC464" s="85">
        <f>HLOOKUP($E$4,Resultado!$C$4:$Q$1129,ROW('G. Receitas'!X473),FALSE)</f>
        <v>0</v>
      </c>
      <c r="AD464" s="85" t="str">
        <f t="shared" si="20"/>
        <v/>
      </c>
    </row>
    <row r="465" spans="27:30" x14ac:dyDescent="0.2">
      <c r="AA465" s="85">
        <v>54</v>
      </c>
      <c r="AB465" s="85" t="str">
        <f>Resultado!D477</f>
        <v>-</v>
      </c>
      <c r="AC465" s="85">
        <f>HLOOKUP($E$4,Resultado!$C$4:$Q$1129,ROW('G. Receitas'!X474),FALSE)</f>
        <v>0</v>
      </c>
      <c r="AD465" s="85" t="str">
        <f t="shared" si="20"/>
        <v/>
      </c>
    </row>
    <row r="466" spans="27:30" x14ac:dyDescent="0.2">
      <c r="AA466" s="85">
        <v>55</v>
      </c>
      <c r="AB466" s="85" t="str">
        <f>Resultado!D478</f>
        <v>-</v>
      </c>
      <c r="AC466" s="85">
        <f>HLOOKUP($E$4,Resultado!$C$4:$Q$1129,ROW('G. Receitas'!X475),FALSE)</f>
        <v>0</v>
      </c>
      <c r="AD466" s="85" t="str">
        <f t="shared" si="20"/>
        <v/>
      </c>
    </row>
    <row r="467" spans="27:30" x14ac:dyDescent="0.2">
      <c r="AA467" s="85">
        <v>56</v>
      </c>
      <c r="AB467" s="85" t="str">
        <f>Resultado!D479</f>
        <v>-</v>
      </c>
      <c r="AC467" s="85">
        <f>HLOOKUP($E$4,Resultado!$C$4:$Q$1129,ROW('G. Receitas'!X476),FALSE)</f>
        <v>0</v>
      </c>
      <c r="AD467" s="85" t="str">
        <f t="shared" si="20"/>
        <v/>
      </c>
    </row>
    <row r="468" spans="27:30" x14ac:dyDescent="0.2">
      <c r="AA468" s="85">
        <v>57</v>
      </c>
      <c r="AB468" s="85" t="str">
        <f>Resultado!D480</f>
        <v>-</v>
      </c>
      <c r="AC468" s="85">
        <f>HLOOKUP($E$4,Resultado!$C$4:$Q$1129,ROW('G. Receitas'!X477),FALSE)</f>
        <v>0</v>
      </c>
      <c r="AD468" s="85" t="str">
        <f t="shared" si="20"/>
        <v/>
      </c>
    </row>
    <row r="469" spans="27:30" x14ac:dyDescent="0.2">
      <c r="AA469" s="85">
        <v>58</v>
      </c>
      <c r="AB469" s="85" t="str">
        <f>Resultado!D481</f>
        <v>-</v>
      </c>
      <c r="AC469" s="85">
        <f>HLOOKUP($E$4,Resultado!$C$4:$Q$1129,ROW('G. Receitas'!X478),FALSE)</f>
        <v>0</v>
      </c>
      <c r="AD469" s="85" t="str">
        <f t="shared" si="20"/>
        <v/>
      </c>
    </row>
    <row r="470" spans="27:30" x14ac:dyDescent="0.2">
      <c r="AA470" s="85">
        <v>59</v>
      </c>
      <c r="AB470" s="85" t="str">
        <f>Resultado!D482</f>
        <v>-</v>
      </c>
      <c r="AC470" s="85">
        <f>HLOOKUP($E$4,Resultado!$C$4:$Q$1129,ROW('G. Receitas'!X479),FALSE)</f>
        <v>0</v>
      </c>
      <c r="AD470" s="85" t="str">
        <f t="shared" si="20"/>
        <v/>
      </c>
    </row>
    <row r="471" spans="27:30" x14ac:dyDescent="0.2">
      <c r="AA471" s="85">
        <v>60</v>
      </c>
      <c r="AB471" s="85" t="str">
        <f>Resultado!D483</f>
        <v>-</v>
      </c>
      <c r="AC471" s="85">
        <f>HLOOKUP($E$4,Resultado!$C$4:$Q$1129,ROW('G. Receitas'!X480),FALSE)</f>
        <v>0</v>
      </c>
      <c r="AD471" s="85" t="str">
        <f t="shared" si="20"/>
        <v/>
      </c>
    </row>
    <row r="472" spans="27:30" x14ac:dyDescent="0.2">
      <c r="AA472" s="85">
        <v>61</v>
      </c>
      <c r="AB472" s="85" t="str">
        <f>Resultado!D484</f>
        <v>-</v>
      </c>
      <c r="AC472" s="85">
        <f>HLOOKUP($E$4,Resultado!$C$4:$Q$1129,ROW('G. Receitas'!X481),FALSE)</f>
        <v>0</v>
      </c>
      <c r="AD472" s="85" t="str">
        <f t="shared" si="20"/>
        <v/>
      </c>
    </row>
    <row r="473" spans="27:30" x14ac:dyDescent="0.2">
      <c r="AA473" s="85">
        <v>62</v>
      </c>
      <c r="AB473" s="85" t="str">
        <f>Resultado!D485</f>
        <v>-</v>
      </c>
      <c r="AC473" s="85">
        <f>HLOOKUP($E$4,Resultado!$C$4:$Q$1129,ROW('G. Receitas'!X482),FALSE)</f>
        <v>0</v>
      </c>
      <c r="AD473" s="85" t="str">
        <f t="shared" si="20"/>
        <v/>
      </c>
    </row>
    <row r="474" spans="27:30" x14ac:dyDescent="0.2">
      <c r="AA474" s="85">
        <v>63</v>
      </c>
      <c r="AB474" s="85" t="str">
        <f>Resultado!D486</f>
        <v>-</v>
      </c>
      <c r="AC474" s="85">
        <f>HLOOKUP($E$4,Resultado!$C$4:$Q$1129,ROW('G. Receitas'!X483),FALSE)</f>
        <v>0</v>
      </c>
      <c r="AD474" s="85" t="str">
        <f t="shared" si="20"/>
        <v/>
      </c>
    </row>
    <row r="475" spans="27:30" x14ac:dyDescent="0.2">
      <c r="AA475" s="85">
        <v>64</v>
      </c>
      <c r="AB475" s="85" t="str">
        <f>Resultado!D487</f>
        <v>-</v>
      </c>
      <c r="AC475" s="85">
        <f>HLOOKUP($E$4,Resultado!$C$4:$Q$1129,ROW('G. Receitas'!X484),FALSE)</f>
        <v>0</v>
      </c>
      <c r="AD475" s="85" t="str">
        <f t="shared" si="20"/>
        <v/>
      </c>
    </row>
    <row r="476" spans="27:30" x14ac:dyDescent="0.2">
      <c r="AA476" s="85">
        <v>65</v>
      </c>
      <c r="AB476" s="85" t="str">
        <f>Resultado!D488</f>
        <v>-</v>
      </c>
      <c r="AC476" s="85">
        <f>HLOOKUP($E$4,Resultado!$C$4:$Q$1129,ROW('G. Receitas'!X485),FALSE)</f>
        <v>0</v>
      </c>
      <c r="AD476" s="85" t="str">
        <f t="shared" si="20"/>
        <v/>
      </c>
    </row>
    <row r="477" spans="27:30" x14ac:dyDescent="0.2">
      <c r="AA477" s="85">
        <v>66</v>
      </c>
      <c r="AB477" s="85" t="str">
        <f>Resultado!D489</f>
        <v>-</v>
      </c>
      <c r="AC477" s="85">
        <f>HLOOKUP($E$4,Resultado!$C$4:$Q$1129,ROW('G. Receitas'!X486),FALSE)</f>
        <v>0</v>
      </c>
      <c r="AD477" s="85" t="str">
        <f t="shared" ref="AD477:AD510" si="24">IF(AC477=0,"",AC477+AA477/1000)</f>
        <v/>
      </c>
    </row>
    <row r="478" spans="27:30" x14ac:dyDescent="0.2">
      <c r="AA478" s="85">
        <v>67</v>
      </c>
      <c r="AB478" s="85" t="str">
        <f>Resultado!D490</f>
        <v>-</v>
      </c>
      <c r="AC478" s="85">
        <f>HLOOKUP($E$4,Resultado!$C$4:$Q$1129,ROW('G. Receitas'!X487),FALSE)</f>
        <v>0</v>
      </c>
      <c r="AD478" s="85" t="str">
        <f t="shared" si="24"/>
        <v/>
      </c>
    </row>
    <row r="479" spans="27:30" x14ac:dyDescent="0.2">
      <c r="AA479" s="85">
        <v>68</v>
      </c>
      <c r="AB479" s="85" t="str">
        <f>Resultado!D491</f>
        <v>-</v>
      </c>
      <c r="AC479" s="85">
        <f>HLOOKUP($E$4,Resultado!$C$4:$Q$1129,ROW('G. Receitas'!X488),FALSE)</f>
        <v>0</v>
      </c>
      <c r="AD479" s="85" t="str">
        <f t="shared" si="24"/>
        <v/>
      </c>
    </row>
    <row r="480" spans="27:30" x14ac:dyDescent="0.2">
      <c r="AA480" s="85">
        <v>69</v>
      </c>
      <c r="AB480" s="85" t="str">
        <f>Resultado!D492</f>
        <v>-</v>
      </c>
      <c r="AC480" s="85">
        <f>HLOOKUP($E$4,Resultado!$C$4:$Q$1129,ROW('G. Receitas'!X489),FALSE)</f>
        <v>0</v>
      </c>
      <c r="AD480" s="85" t="str">
        <f t="shared" si="24"/>
        <v/>
      </c>
    </row>
    <row r="481" spans="27:30" x14ac:dyDescent="0.2">
      <c r="AA481" s="85">
        <v>70</v>
      </c>
      <c r="AB481" s="85" t="str">
        <f>Resultado!D493</f>
        <v>-</v>
      </c>
      <c r="AC481" s="85">
        <f>HLOOKUP($E$4,Resultado!$C$4:$Q$1129,ROW('G. Receitas'!X490),FALSE)</f>
        <v>0</v>
      </c>
      <c r="AD481" s="85" t="str">
        <f t="shared" si="24"/>
        <v/>
      </c>
    </row>
    <row r="482" spans="27:30" x14ac:dyDescent="0.2">
      <c r="AA482" s="85">
        <v>71</v>
      </c>
      <c r="AB482" s="85" t="str">
        <f>Resultado!D494</f>
        <v>-</v>
      </c>
      <c r="AC482" s="85">
        <f>HLOOKUP($E$4,Resultado!$C$4:$Q$1129,ROW('G. Receitas'!X491),FALSE)</f>
        <v>0</v>
      </c>
      <c r="AD482" s="85" t="str">
        <f t="shared" si="24"/>
        <v/>
      </c>
    </row>
    <row r="483" spans="27:30" x14ac:dyDescent="0.2">
      <c r="AA483" s="85">
        <v>72</v>
      </c>
      <c r="AB483" s="85" t="str">
        <f>Resultado!D495</f>
        <v>-</v>
      </c>
      <c r="AC483" s="85">
        <f>HLOOKUP($E$4,Resultado!$C$4:$Q$1129,ROW('G. Receitas'!X492),FALSE)</f>
        <v>0</v>
      </c>
      <c r="AD483" s="85" t="str">
        <f t="shared" si="24"/>
        <v/>
      </c>
    </row>
    <row r="484" spans="27:30" x14ac:dyDescent="0.2">
      <c r="AA484" s="85">
        <v>73</v>
      </c>
      <c r="AB484" s="85" t="str">
        <f>Resultado!D496</f>
        <v>-</v>
      </c>
      <c r="AC484" s="85">
        <f>HLOOKUP($E$4,Resultado!$C$4:$Q$1129,ROW('G. Receitas'!X493),FALSE)</f>
        <v>0</v>
      </c>
      <c r="AD484" s="85" t="str">
        <f t="shared" si="24"/>
        <v/>
      </c>
    </row>
    <row r="485" spans="27:30" x14ac:dyDescent="0.2">
      <c r="AA485" s="85">
        <v>74</v>
      </c>
      <c r="AB485" s="85" t="str">
        <f>Resultado!D497</f>
        <v>-</v>
      </c>
      <c r="AC485" s="85">
        <f>HLOOKUP($E$4,Resultado!$C$4:$Q$1129,ROW('G. Receitas'!X494),FALSE)</f>
        <v>0</v>
      </c>
      <c r="AD485" s="85" t="str">
        <f t="shared" si="24"/>
        <v/>
      </c>
    </row>
    <row r="486" spans="27:30" x14ac:dyDescent="0.2">
      <c r="AA486" s="85">
        <v>75</v>
      </c>
      <c r="AB486" s="85" t="str">
        <f>Resultado!D498</f>
        <v>-</v>
      </c>
      <c r="AC486" s="85">
        <f>HLOOKUP($E$4,Resultado!$C$4:$Q$1129,ROW('G. Receitas'!X495),FALSE)</f>
        <v>0</v>
      </c>
      <c r="AD486" s="85" t="str">
        <f t="shared" si="24"/>
        <v/>
      </c>
    </row>
    <row r="487" spans="27:30" x14ac:dyDescent="0.2">
      <c r="AA487" s="85">
        <v>76</v>
      </c>
      <c r="AB487" s="85" t="str">
        <f>Resultado!D499</f>
        <v>-</v>
      </c>
      <c r="AC487" s="85">
        <f>HLOOKUP($E$4,Resultado!$C$4:$Q$1129,ROW('G. Receitas'!X496),FALSE)</f>
        <v>0</v>
      </c>
      <c r="AD487" s="85" t="str">
        <f t="shared" si="24"/>
        <v/>
      </c>
    </row>
    <row r="488" spans="27:30" x14ac:dyDescent="0.2">
      <c r="AA488" s="85">
        <v>77</v>
      </c>
      <c r="AB488" s="85" t="str">
        <f>Resultado!D500</f>
        <v>-</v>
      </c>
      <c r="AC488" s="85">
        <f>HLOOKUP($E$4,Resultado!$C$4:$Q$1129,ROW('G. Receitas'!X497),FALSE)</f>
        <v>0</v>
      </c>
      <c r="AD488" s="85" t="str">
        <f t="shared" si="24"/>
        <v/>
      </c>
    </row>
    <row r="489" spans="27:30" x14ac:dyDescent="0.2">
      <c r="AA489" s="85">
        <v>78</v>
      </c>
      <c r="AB489" s="85" t="str">
        <f>Resultado!D501</f>
        <v>-</v>
      </c>
      <c r="AC489" s="85">
        <f>HLOOKUP($E$4,Resultado!$C$4:$Q$1129,ROW('G. Receitas'!X498),FALSE)</f>
        <v>0</v>
      </c>
      <c r="AD489" s="85" t="str">
        <f t="shared" si="24"/>
        <v/>
      </c>
    </row>
    <row r="490" spans="27:30" x14ac:dyDescent="0.2">
      <c r="AA490" s="85">
        <v>79</v>
      </c>
      <c r="AB490" s="85" t="str">
        <f>Resultado!D502</f>
        <v>-</v>
      </c>
      <c r="AC490" s="85">
        <f>HLOOKUP($E$4,Resultado!$C$4:$Q$1129,ROW('G. Receitas'!X499),FALSE)</f>
        <v>0</v>
      </c>
      <c r="AD490" s="85" t="str">
        <f t="shared" si="24"/>
        <v/>
      </c>
    </row>
    <row r="491" spans="27:30" x14ac:dyDescent="0.2">
      <c r="AA491" s="85">
        <v>80</v>
      </c>
      <c r="AB491" s="85" t="str">
        <f>Resultado!D503</f>
        <v>-</v>
      </c>
      <c r="AC491" s="85">
        <f>HLOOKUP($E$4,Resultado!$C$4:$Q$1129,ROW('G. Receitas'!X500),FALSE)</f>
        <v>0</v>
      </c>
      <c r="AD491" s="85" t="str">
        <f t="shared" si="24"/>
        <v/>
      </c>
    </row>
    <row r="492" spans="27:30" x14ac:dyDescent="0.2">
      <c r="AA492" s="85">
        <v>81</v>
      </c>
      <c r="AB492" s="85" t="str">
        <f>Resultado!D504</f>
        <v>-</v>
      </c>
      <c r="AC492" s="85">
        <f>HLOOKUP($E$4,Resultado!$C$4:$Q$1129,ROW('G. Receitas'!X501),FALSE)</f>
        <v>0</v>
      </c>
      <c r="AD492" s="85" t="str">
        <f t="shared" si="24"/>
        <v/>
      </c>
    </row>
    <row r="493" spans="27:30" x14ac:dyDescent="0.2">
      <c r="AA493" s="85">
        <v>82</v>
      </c>
      <c r="AB493" s="85" t="str">
        <f>Resultado!D505</f>
        <v>-</v>
      </c>
      <c r="AC493" s="85">
        <f>HLOOKUP($E$4,Resultado!$C$4:$Q$1129,ROW('G. Receitas'!X502),FALSE)</f>
        <v>0</v>
      </c>
      <c r="AD493" s="85" t="str">
        <f t="shared" si="24"/>
        <v/>
      </c>
    </row>
    <row r="494" spans="27:30" x14ac:dyDescent="0.2">
      <c r="AA494" s="85">
        <v>83</v>
      </c>
      <c r="AB494" s="85" t="str">
        <f>Resultado!D506</f>
        <v>-</v>
      </c>
      <c r="AC494" s="85">
        <f>HLOOKUP($E$4,Resultado!$C$4:$Q$1129,ROW('G. Receitas'!X503),FALSE)</f>
        <v>0</v>
      </c>
      <c r="AD494" s="85" t="str">
        <f t="shared" si="24"/>
        <v/>
      </c>
    </row>
    <row r="495" spans="27:30" x14ac:dyDescent="0.2">
      <c r="AA495" s="85">
        <v>84</v>
      </c>
      <c r="AB495" s="85" t="str">
        <f>Resultado!D507</f>
        <v>-</v>
      </c>
      <c r="AC495" s="85">
        <f>HLOOKUP($E$4,Resultado!$C$4:$Q$1129,ROW('G. Receitas'!X504),FALSE)</f>
        <v>0</v>
      </c>
      <c r="AD495" s="85" t="str">
        <f t="shared" si="24"/>
        <v/>
      </c>
    </row>
    <row r="496" spans="27:30" x14ac:dyDescent="0.2">
      <c r="AA496" s="85">
        <v>85</v>
      </c>
      <c r="AB496" s="85" t="str">
        <f>Resultado!D508</f>
        <v>-</v>
      </c>
      <c r="AC496" s="85">
        <f>HLOOKUP($E$4,Resultado!$C$4:$Q$1129,ROW('G. Receitas'!X505),FALSE)</f>
        <v>0</v>
      </c>
      <c r="AD496" s="85" t="str">
        <f t="shared" si="24"/>
        <v/>
      </c>
    </row>
    <row r="497" spans="27:33" x14ac:dyDescent="0.2">
      <c r="AA497" s="85">
        <v>86</v>
      </c>
      <c r="AB497" s="85" t="str">
        <f>Resultado!D509</f>
        <v>-</v>
      </c>
      <c r="AC497" s="85">
        <f>HLOOKUP($E$4,Resultado!$C$4:$Q$1129,ROW('G. Receitas'!X506),FALSE)</f>
        <v>0</v>
      </c>
      <c r="AD497" s="85" t="str">
        <f t="shared" si="24"/>
        <v/>
      </c>
    </row>
    <row r="498" spans="27:33" x14ac:dyDescent="0.2">
      <c r="AA498" s="85">
        <v>87</v>
      </c>
      <c r="AB498" s="85" t="str">
        <f>Resultado!D510</f>
        <v>-</v>
      </c>
      <c r="AC498" s="85">
        <f>HLOOKUP($E$4,Resultado!$C$4:$Q$1129,ROW('G. Receitas'!X507),FALSE)</f>
        <v>0</v>
      </c>
      <c r="AD498" s="85" t="str">
        <f t="shared" si="24"/>
        <v/>
      </c>
    </row>
    <row r="499" spans="27:33" x14ac:dyDescent="0.2">
      <c r="AA499" s="85">
        <v>88</v>
      </c>
      <c r="AB499" s="85" t="str">
        <f>Resultado!D511</f>
        <v>-</v>
      </c>
      <c r="AC499" s="85">
        <f>HLOOKUP($E$4,Resultado!$C$4:$Q$1129,ROW('G. Receitas'!X508),FALSE)</f>
        <v>0</v>
      </c>
      <c r="AD499" s="85" t="str">
        <f t="shared" si="24"/>
        <v/>
      </c>
    </row>
    <row r="500" spans="27:33" x14ac:dyDescent="0.2">
      <c r="AA500" s="85">
        <v>89</v>
      </c>
      <c r="AB500" s="85" t="str">
        <f>Resultado!D512</f>
        <v>-</v>
      </c>
      <c r="AC500" s="85">
        <f>HLOOKUP($E$4,Resultado!$C$4:$Q$1129,ROW('G. Receitas'!X509),FALSE)</f>
        <v>0</v>
      </c>
      <c r="AD500" s="85" t="str">
        <f t="shared" si="24"/>
        <v/>
      </c>
    </row>
    <row r="501" spans="27:33" x14ac:dyDescent="0.2">
      <c r="AA501" s="85">
        <v>90</v>
      </c>
      <c r="AB501" s="85" t="str">
        <f>Resultado!D513</f>
        <v>-</v>
      </c>
      <c r="AC501" s="85">
        <f>HLOOKUP($E$4,Resultado!$C$4:$Q$1129,ROW('G. Receitas'!X510),FALSE)</f>
        <v>0</v>
      </c>
      <c r="AD501" s="85" t="str">
        <f t="shared" si="24"/>
        <v/>
      </c>
    </row>
    <row r="502" spans="27:33" x14ac:dyDescent="0.2">
      <c r="AA502" s="85">
        <v>91</v>
      </c>
      <c r="AB502" s="85" t="str">
        <f>Resultado!D514</f>
        <v>-</v>
      </c>
      <c r="AC502" s="85">
        <f>HLOOKUP($E$4,Resultado!$C$4:$Q$1129,ROW('G. Receitas'!X511),FALSE)</f>
        <v>0</v>
      </c>
      <c r="AD502" s="85" t="str">
        <f t="shared" si="24"/>
        <v/>
      </c>
    </row>
    <row r="503" spans="27:33" x14ac:dyDescent="0.2">
      <c r="AA503" s="85">
        <v>92</v>
      </c>
      <c r="AB503" s="85" t="str">
        <f>Resultado!D515</f>
        <v>-</v>
      </c>
      <c r="AC503" s="85">
        <f>HLOOKUP($E$4,Resultado!$C$4:$Q$1129,ROW('G. Receitas'!X512),FALSE)</f>
        <v>0</v>
      </c>
      <c r="AD503" s="85" t="str">
        <f t="shared" si="24"/>
        <v/>
      </c>
    </row>
    <row r="504" spans="27:33" x14ac:dyDescent="0.2">
      <c r="AA504" s="85">
        <v>93</v>
      </c>
      <c r="AB504" s="85" t="str">
        <f>Resultado!D516</f>
        <v>-</v>
      </c>
      <c r="AC504" s="85">
        <f>HLOOKUP($E$4,Resultado!$C$4:$Q$1129,ROW('G. Receitas'!X513),FALSE)</f>
        <v>0</v>
      </c>
      <c r="AD504" s="85" t="str">
        <f t="shared" si="24"/>
        <v/>
      </c>
    </row>
    <row r="505" spans="27:33" x14ac:dyDescent="0.2">
      <c r="AA505" s="85">
        <v>94</v>
      </c>
      <c r="AB505" s="85" t="str">
        <f>Resultado!D517</f>
        <v>-</v>
      </c>
      <c r="AC505" s="85">
        <f>HLOOKUP($E$4,Resultado!$C$4:$Q$1129,ROW('G. Receitas'!X514),FALSE)</f>
        <v>0</v>
      </c>
      <c r="AD505" s="85" t="str">
        <f t="shared" si="24"/>
        <v/>
      </c>
    </row>
    <row r="506" spans="27:33" x14ac:dyDescent="0.2">
      <c r="AA506" s="85">
        <v>95</v>
      </c>
      <c r="AB506" s="85" t="str">
        <f>Resultado!D518</f>
        <v>-</v>
      </c>
      <c r="AC506" s="85">
        <f>HLOOKUP($E$4,Resultado!$C$4:$Q$1129,ROW('G. Receitas'!X515),FALSE)</f>
        <v>0</v>
      </c>
      <c r="AD506" s="85" t="str">
        <f t="shared" si="24"/>
        <v/>
      </c>
    </row>
    <row r="507" spans="27:33" x14ac:dyDescent="0.2">
      <c r="AA507" s="85">
        <v>96</v>
      </c>
      <c r="AB507" s="85" t="str">
        <f>Resultado!D519</f>
        <v>-</v>
      </c>
      <c r="AC507" s="85">
        <f>HLOOKUP($E$4,Resultado!$C$4:$Q$1129,ROW('G. Receitas'!X516),FALSE)</f>
        <v>0</v>
      </c>
      <c r="AD507" s="85" t="str">
        <f t="shared" si="24"/>
        <v/>
      </c>
    </row>
    <row r="508" spans="27:33" x14ac:dyDescent="0.2">
      <c r="AA508" s="85">
        <v>97</v>
      </c>
      <c r="AB508" s="85" t="str">
        <f>Resultado!D520</f>
        <v>-</v>
      </c>
      <c r="AC508" s="85">
        <f>HLOOKUP($E$4,Resultado!$C$4:$Q$1129,ROW('G. Receitas'!X517),FALSE)</f>
        <v>0</v>
      </c>
      <c r="AD508" s="85" t="str">
        <f t="shared" si="24"/>
        <v/>
      </c>
    </row>
    <row r="509" spans="27:33" x14ac:dyDescent="0.2">
      <c r="AA509" s="85">
        <v>98</v>
      </c>
      <c r="AB509" s="85" t="str">
        <f>Resultado!D521</f>
        <v>-</v>
      </c>
      <c r="AC509" s="85">
        <f>HLOOKUP($E$4,Resultado!$C$4:$Q$1129,ROW('G. Receitas'!X518),FALSE)</f>
        <v>0</v>
      </c>
      <c r="AD509" s="85" t="str">
        <f t="shared" si="24"/>
        <v/>
      </c>
    </row>
    <row r="510" spans="27:33" x14ac:dyDescent="0.2">
      <c r="AA510" s="85">
        <v>99</v>
      </c>
      <c r="AB510" s="85" t="str">
        <f>Resultado!D522</f>
        <v>OUTRAS DESPESAS COM ALIMENTAÇÃO</v>
      </c>
      <c r="AC510" s="85">
        <f>HLOOKUP($E$4,Resultado!$C$4:$Q$1129,ROW('G. Receitas'!X519),FALSE)</f>
        <v>0</v>
      </c>
      <c r="AD510" s="85" t="str">
        <f t="shared" si="24"/>
        <v/>
      </c>
    </row>
    <row r="512" spans="27:33" x14ac:dyDescent="0.2">
      <c r="AB512" s="85" t="str">
        <f>Resultado!D524</f>
        <v>DESPESAS COM SAÚDE</v>
      </c>
      <c r="AC512" s="85">
        <f>HLOOKUP($E$4,Resultado!$C$4:$Q$1129,ROW('G. Receitas'!X521),FALSE)</f>
        <v>0</v>
      </c>
      <c r="AD512" s="85" t="s">
        <v>1272</v>
      </c>
      <c r="AE512" s="85" t="s">
        <v>1273</v>
      </c>
      <c r="AF512" s="85" t="s">
        <v>1274</v>
      </c>
      <c r="AG512" s="85" t="s">
        <v>1274</v>
      </c>
    </row>
    <row r="513" spans="27:33" x14ac:dyDescent="0.2">
      <c r="AA513" s="85">
        <v>1</v>
      </c>
      <c r="AB513" s="85" t="str">
        <f>Resultado!D525</f>
        <v>Farmácia</v>
      </c>
      <c r="AC513" s="85">
        <f>HLOOKUP($E$4,Resultado!$C$4:$Q$1129,ROW('G. Receitas'!X522),FALSE)</f>
        <v>0</v>
      </c>
      <c r="AD513" s="85" t="str">
        <f>IF(AC513=0,"",AC513+AA513/1000)</f>
        <v/>
      </c>
      <c r="AE513" s="85" t="e">
        <f>LARGE($AD$513:$AD$611,AA513)</f>
        <v>#NUM!</v>
      </c>
      <c r="AF513" s="85" t="str">
        <f>IFERROR(VLOOKUP(MATCH(AE513,$AD$513:$AD$611,0),$AA$513:$AC$611,AF$6,FALSE),"-")</f>
        <v>-</v>
      </c>
      <c r="AG513" s="85" t="str">
        <f>IFERROR(VLOOKUP(MATCH(AE513,$AD$513:$AD$611,0),$AA$513:$AC$611,AG$6,FALSE),"-")</f>
        <v>-</v>
      </c>
    </row>
    <row r="514" spans="27:33" x14ac:dyDescent="0.2">
      <c r="AA514" s="85">
        <v>2</v>
      </c>
      <c r="AB514" s="85" t="str">
        <f>Resultado!D526</f>
        <v>-</v>
      </c>
      <c r="AC514" s="85">
        <f>HLOOKUP($E$4,Resultado!$C$4:$Q$1129,ROW('G. Receitas'!X523),FALSE)</f>
        <v>0</v>
      </c>
      <c r="AD514" s="85" t="str">
        <f t="shared" ref="AD514:AD577" si="25">IF(AC514=0,"",AC514+AA514/1000)</f>
        <v/>
      </c>
      <c r="AE514" s="85" t="e">
        <f t="shared" ref="AE514:AE527" si="26">LARGE($AD$513:$AD$611,AA514)</f>
        <v>#NUM!</v>
      </c>
      <c r="AF514" s="85" t="str">
        <f t="shared" ref="AF514:AF527" si="27">IFERROR(VLOOKUP(MATCH(AE514,$AD$513:$AD$611,0),$AA$513:$AC$611,AF$6,FALSE),"-")</f>
        <v>-</v>
      </c>
      <c r="AG514" s="85" t="str">
        <f t="shared" ref="AG514:AG527" si="28">IFERROR(VLOOKUP(MATCH(AE514,$AD$513:$AD$611,0),$AA$513:$AC$611,AG$6,FALSE),"-")</f>
        <v>-</v>
      </c>
    </row>
    <row r="515" spans="27:33" x14ac:dyDescent="0.2">
      <c r="AA515" s="85">
        <v>3</v>
      </c>
      <c r="AB515" s="85" t="str">
        <f>Resultado!D527</f>
        <v>-</v>
      </c>
      <c r="AC515" s="85">
        <f>HLOOKUP($E$4,Resultado!$C$4:$Q$1129,ROW('G. Receitas'!X524),FALSE)</f>
        <v>0</v>
      </c>
      <c r="AD515" s="85" t="str">
        <f t="shared" si="25"/>
        <v/>
      </c>
      <c r="AE515" s="85" t="e">
        <f t="shared" si="26"/>
        <v>#NUM!</v>
      </c>
      <c r="AF515" s="85" t="str">
        <f t="shared" si="27"/>
        <v>-</v>
      </c>
      <c r="AG515" s="85" t="str">
        <f t="shared" si="28"/>
        <v>-</v>
      </c>
    </row>
    <row r="516" spans="27:33" x14ac:dyDescent="0.2">
      <c r="AA516" s="85">
        <v>4</v>
      </c>
      <c r="AB516" s="85" t="str">
        <f>Resultado!D528</f>
        <v>-</v>
      </c>
      <c r="AC516" s="85">
        <f>HLOOKUP($E$4,Resultado!$C$4:$Q$1129,ROW('G. Receitas'!X525),FALSE)</f>
        <v>0</v>
      </c>
      <c r="AD516" s="85" t="str">
        <f t="shared" si="25"/>
        <v/>
      </c>
      <c r="AE516" s="85" t="e">
        <f t="shared" si="26"/>
        <v>#NUM!</v>
      </c>
      <c r="AF516" s="85" t="str">
        <f t="shared" si="27"/>
        <v>-</v>
      </c>
      <c r="AG516" s="85" t="str">
        <f t="shared" si="28"/>
        <v>-</v>
      </c>
    </row>
    <row r="517" spans="27:33" x14ac:dyDescent="0.2">
      <c r="AA517" s="85">
        <v>5</v>
      </c>
      <c r="AB517" s="85" t="str">
        <f>Resultado!D529</f>
        <v>-</v>
      </c>
      <c r="AC517" s="85">
        <f>HLOOKUP($E$4,Resultado!$C$4:$Q$1129,ROW('G. Receitas'!X526),FALSE)</f>
        <v>0</v>
      </c>
      <c r="AD517" s="85" t="str">
        <f t="shared" si="25"/>
        <v/>
      </c>
      <c r="AE517" s="85" t="e">
        <f t="shared" si="26"/>
        <v>#NUM!</v>
      </c>
      <c r="AF517" s="85" t="str">
        <f t="shared" si="27"/>
        <v>-</v>
      </c>
      <c r="AG517" s="85" t="str">
        <f t="shared" si="28"/>
        <v>-</v>
      </c>
    </row>
    <row r="518" spans="27:33" x14ac:dyDescent="0.2">
      <c r="AA518" s="85">
        <v>6</v>
      </c>
      <c r="AB518" s="85" t="str">
        <f>Resultado!D530</f>
        <v>-</v>
      </c>
      <c r="AC518" s="85">
        <f>HLOOKUP($E$4,Resultado!$C$4:$Q$1129,ROW('G. Receitas'!X527),FALSE)</f>
        <v>0</v>
      </c>
      <c r="AD518" s="85" t="str">
        <f t="shared" si="25"/>
        <v/>
      </c>
      <c r="AE518" s="85" t="e">
        <f t="shared" si="26"/>
        <v>#NUM!</v>
      </c>
      <c r="AF518" s="85" t="str">
        <f t="shared" si="27"/>
        <v>-</v>
      </c>
      <c r="AG518" s="85" t="str">
        <f t="shared" si="28"/>
        <v>-</v>
      </c>
    </row>
    <row r="519" spans="27:33" x14ac:dyDescent="0.2">
      <c r="AA519" s="85">
        <v>7</v>
      </c>
      <c r="AB519" s="85" t="str">
        <f>Resultado!D531</f>
        <v>-</v>
      </c>
      <c r="AC519" s="85">
        <f>HLOOKUP($E$4,Resultado!$C$4:$Q$1129,ROW('G. Receitas'!X528),FALSE)</f>
        <v>0</v>
      </c>
      <c r="AD519" s="85" t="str">
        <f t="shared" si="25"/>
        <v/>
      </c>
      <c r="AE519" s="85" t="e">
        <f t="shared" si="26"/>
        <v>#NUM!</v>
      </c>
      <c r="AF519" s="85" t="str">
        <f t="shared" si="27"/>
        <v>-</v>
      </c>
      <c r="AG519" s="85" t="str">
        <f t="shared" si="28"/>
        <v>-</v>
      </c>
    </row>
    <row r="520" spans="27:33" x14ac:dyDescent="0.2">
      <c r="AA520" s="85">
        <v>8</v>
      </c>
      <c r="AB520" s="85" t="str">
        <f>Resultado!D532</f>
        <v>-</v>
      </c>
      <c r="AC520" s="85">
        <f>HLOOKUP($E$4,Resultado!$C$4:$Q$1129,ROW('G. Receitas'!X529),FALSE)</f>
        <v>0</v>
      </c>
      <c r="AD520" s="85" t="str">
        <f t="shared" si="25"/>
        <v/>
      </c>
      <c r="AE520" s="85" t="e">
        <f t="shared" si="26"/>
        <v>#NUM!</v>
      </c>
      <c r="AF520" s="85" t="str">
        <f t="shared" si="27"/>
        <v>-</v>
      </c>
      <c r="AG520" s="85" t="str">
        <f t="shared" si="28"/>
        <v>-</v>
      </c>
    </row>
    <row r="521" spans="27:33" x14ac:dyDescent="0.2">
      <c r="AA521" s="85">
        <v>9</v>
      </c>
      <c r="AB521" s="85" t="str">
        <f>Resultado!D533</f>
        <v>-</v>
      </c>
      <c r="AC521" s="85">
        <f>HLOOKUP($E$4,Resultado!$C$4:$Q$1129,ROW('G. Receitas'!X530),FALSE)</f>
        <v>0</v>
      </c>
      <c r="AD521" s="85" t="str">
        <f t="shared" si="25"/>
        <v/>
      </c>
      <c r="AE521" s="85" t="e">
        <f t="shared" si="26"/>
        <v>#NUM!</v>
      </c>
      <c r="AF521" s="85" t="str">
        <f t="shared" si="27"/>
        <v>-</v>
      </c>
      <c r="AG521" s="85" t="str">
        <f t="shared" si="28"/>
        <v>-</v>
      </c>
    </row>
    <row r="522" spans="27:33" x14ac:dyDescent="0.2">
      <c r="AA522" s="85">
        <v>10</v>
      </c>
      <c r="AB522" s="85" t="str">
        <f>Resultado!D534</f>
        <v>-</v>
      </c>
      <c r="AC522" s="85">
        <f>HLOOKUP($E$4,Resultado!$C$4:$Q$1129,ROW('G. Receitas'!X531),FALSE)</f>
        <v>0</v>
      </c>
      <c r="AD522" s="85" t="str">
        <f t="shared" si="25"/>
        <v/>
      </c>
      <c r="AE522" s="85" t="e">
        <f t="shared" si="26"/>
        <v>#NUM!</v>
      </c>
      <c r="AF522" s="85" t="str">
        <f t="shared" si="27"/>
        <v>-</v>
      </c>
      <c r="AG522" s="85" t="str">
        <f t="shared" si="28"/>
        <v>-</v>
      </c>
    </row>
    <row r="523" spans="27:33" x14ac:dyDescent="0.2">
      <c r="AA523" s="85">
        <v>11</v>
      </c>
      <c r="AB523" s="85" t="str">
        <f>Resultado!D535</f>
        <v>-</v>
      </c>
      <c r="AC523" s="85">
        <f>HLOOKUP($E$4,Resultado!$C$4:$Q$1129,ROW('G. Receitas'!X532),FALSE)</f>
        <v>0</v>
      </c>
      <c r="AD523" s="85" t="str">
        <f t="shared" si="25"/>
        <v/>
      </c>
      <c r="AE523" s="85" t="e">
        <f t="shared" si="26"/>
        <v>#NUM!</v>
      </c>
      <c r="AF523" s="85" t="str">
        <f t="shared" si="27"/>
        <v>-</v>
      </c>
      <c r="AG523" s="85" t="str">
        <f t="shared" si="28"/>
        <v>-</v>
      </c>
    </row>
    <row r="524" spans="27:33" x14ac:dyDescent="0.2">
      <c r="AA524" s="85">
        <v>12</v>
      </c>
      <c r="AB524" s="85" t="str">
        <f>Resultado!D536</f>
        <v>-</v>
      </c>
      <c r="AC524" s="85">
        <f>HLOOKUP($E$4,Resultado!$C$4:$Q$1129,ROW('G. Receitas'!X533),FALSE)</f>
        <v>0</v>
      </c>
      <c r="AD524" s="85" t="str">
        <f t="shared" si="25"/>
        <v/>
      </c>
      <c r="AE524" s="85" t="e">
        <f t="shared" si="26"/>
        <v>#NUM!</v>
      </c>
      <c r="AF524" s="85" t="str">
        <f t="shared" si="27"/>
        <v>-</v>
      </c>
      <c r="AG524" s="85" t="str">
        <f t="shared" si="28"/>
        <v>-</v>
      </c>
    </row>
    <row r="525" spans="27:33" x14ac:dyDescent="0.2">
      <c r="AA525" s="85">
        <v>13</v>
      </c>
      <c r="AB525" s="85" t="str">
        <f>Resultado!D537</f>
        <v>-</v>
      </c>
      <c r="AC525" s="85">
        <f>HLOOKUP($E$4,Resultado!$C$4:$Q$1129,ROW('G. Receitas'!X534),FALSE)</f>
        <v>0</v>
      </c>
      <c r="AD525" s="85" t="str">
        <f t="shared" si="25"/>
        <v/>
      </c>
      <c r="AE525" s="85" t="e">
        <f t="shared" si="26"/>
        <v>#NUM!</v>
      </c>
      <c r="AF525" s="85" t="str">
        <f t="shared" si="27"/>
        <v>-</v>
      </c>
      <c r="AG525" s="85" t="str">
        <f t="shared" si="28"/>
        <v>-</v>
      </c>
    </row>
    <row r="526" spans="27:33" x14ac:dyDescent="0.2">
      <c r="AA526" s="85">
        <v>14</v>
      </c>
      <c r="AB526" s="85" t="str">
        <f>Resultado!D538</f>
        <v>-</v>
      </c>
      <c r="AC526" s="85">
        <f>HLOOKUP($E$4,Resultado!$C$4:$Q$1129,ROW('G. Receitas'!X535),FALSE)</f>
        <v>0</v>
      </c>
      <c r="AD526" s="85" t="str">
        <f t="shared" si="25"/>
        <v/>
      </c>
      <c r="AE526" s="85" t="e">
        <f t="shared" si="26"/>
        <v>#NUM!</v>
      </c>
      <c r="AF526" s="85" t="str">
        <f t="shared" si="27"/>
        <v>-</v>
      </c>
      <c r="AG526" s="85" t="str">
        <f t="shared" si="28"/>
        <v>-</v>
      </c>
    </row>
    <row r="527" spans="27:33" x14ac:dyDescent="0.2">
      <c r="AA527" s="85">
        <v>15</v>
      </c>
      <c r="AB527" s="85" t="str">
        <f>Resultado!D539</f>
        <v>-</v>
      </c>
      <c r="AC527" s="85">
        <f>HLOOKUP($E$4,Resultado!$C$4:$Q$1129,ROW('G. Receitas'!X536),FALSE)</f>
        <v>0</v>
      </c>
      <c r="AD527" s="85" t="str">
        <f t="shared" si="25"/>
        <v/>
      </c>
      <c r="AE527" s="85" t="e">
        <f t="shared" si="26"/>
        <v>#NUM!</v>
      </c>
      <c r="AF527" s="85" t="str">
        <f t="shared" si="27"/>
        <v>-</v>
      </c>
      <c r="AG527" s="85" t="str">
        <f t="shared" si="28"/>
        <v>-</v>
      </c>
    </row>
    <row r="528" spans="27:33" x14ac:dyDescent="0.2">
      <c r="AA528" s="85">
        <v>16</v>
      </c>
      <c r="AB528" s="85" t="str">
        <f>Resultado!D540</f>
        <v>-</v>
      </c>
      <c r="AC528" s="85">
        <f>HLOOKUP($E$4,Resultado!$C$4:$Q$1129,ROW('G. Receitas'!X537),FALSE)</f>
        <v>0</v>
      </c>
      <c r="AD528" s="85" t="str">
        <f t="shared" si="25"/>
        <v/>
      </c>
    </row>
    <row r="529" spans="27:30" x14ac:dyDescent="0.2">
      <c r="AA529" s="85">
        <v>17</v>
      </c>
      <c r="AB529" s="85" t="str">
        <f>Resultado!D541</f>
        <v>-</v>
      </c>
      <c r="AC529" s="85">
        <f>HLOOKUP($E$4,Resultado!$C$4:$Q$1129,ROW('G. Receitas'!X538),FALSE)</f>
        <v>0</v>
      </c>
      <c r="AD529" s="85" t="str">
        <f t="shared" si="25"/>
        <v/>
      </c>
    </row>
    <row r="530" spans="27:30" x14ac:dyDescent="0.2">
      <c r="AA530" s="85">
        <v>18</v>
      </c>
      <c r="AB530" s="85" t="str">
        <f>Resultado!D542</f>
        <v>-</v>
      </c>
      <c r="AC530" s="85">
        <f>HLOOKUP($E$4,Resultado!$C$4:$Q$1129,ROW('G. Receitas'!X539),FALSE)</f>
        <v>0</v>
      </c>
      <c r="AD530" s="85" t="str">
        <f t="shared" si="25"/>
        <v/>
      </c>
    </row>
    <row r="531" spans="27:30" x14ac:dyDescent="0.2">
      <c r="AA531" s="85">
        <v>19</v>
      </c>
      <c r="AB531" s="85" t="str">
        <f>Resultado!D543</f>
        <v>-</v>
      </c>
      <c r="AC531" s="85">
        <f>HLOOKUP($E$4,Resultado!$C$4:$Q$1129,ROW('G. Receitas'!X540),FALSE)</f>
        <v>0</v>
      </c>
      <c r="AD531" s="85" t="str">
        <f t="shared" si="25"/>
        <v/>
      </c>
    </row>
    <row r="532" spans="27:30" x14ac:dyDescent="0.2">
      <c r="AA532" s="85">
        <v>20</v>
      </c>
      <c r="AB532" s="85" t="str">
        <f>Resultado!D544</f>
        <v>-</v>
      </c>
      <c r="AC532" s="85">
        <f>HLOOKUP($E$4,Resultado!$C$4:$Q$1129,ROW('G. Receitas'!X541),FALSE)</f>
        <v>0</v>
      </c>
      <c r="AD532" s="85" t="str">
        <f t="shared" si="25"/>
        <v/>
      </c>
    </row>
    <row r="533" spans="27:30" x14ac:dyDescent="0.2">
      <c r="AA533" s="85">
        <v>21</v>
      </c>
      <c r="AB533" s="85" t="str">
        <f>Resultado!D545</f>
        <v>-</v>
      </c>
      <c r="AC533" s="85">
        <f>HLOOKUP($E$4,Resultado!$C$4:$Q$1129,ROW('G. Receitas'!X542),FALSE)</f>
        <v>0</v>
      </c>
      <c r="AD533" s="85" t="str">
        <f t="shared" si="25"/>
        <v/>
      </c>
    </row>
    <row r="534" spans="27:30" x14ac:dyDescent="0.2">
      <c r="AA534" s="85">
        <v>22</v>
      </c>
      <c r="AB534" s="85" t="str">
        <f>Resultado!D546</f>
        <v>-</v>
      </c>
      <c r="AC534" s="85">
        <f>HLOOKUP($E$4,Resultado!$C$4:$Q$1129,ROW('G. Receitas'!X543),FALSE)</f>
        <v>0</v>
      </c>
      <c r="AD534" s="85" t="str">
        <f t="shared" si="25"/>
        <v/>
      </c>
    </row>
    <row r="535" spans="27:30" x14ac:dyDescent="0.2">
      <c r="AA535" s="85">
        <v>23</v>
      </c>
      <c r="AB535" s="85" t="str">
        <f>Resultado!D547</f>
        <v>-</v>
      </c>
      <c r="AC535" s="85">
        <f>HLOOKUP($E$4,Resultado!$C$4:$Q$1129,ROW('G. Receitas'!X544),FALSE)</f>
        <v>0</v>
      </c>
      <c r="AD535" s="85" t="str">
        <f t="shared" si="25"/>
        <v/>
      </c>
    </row>
    <row r="536" spans="27:30" x14ac:dyDescent="0.2">
      <c r="AA536" s="85">
        <v>24</v>
      </c>
      <c r="AB536" s="85" t="str">
        <f>Resultado!D548</f>
        <v>-</v>
      </c>
      <c r="AC536" s="85">
        <f>HLOOKUP($E$4,Resultado!$C$4:$Q$1129,ROW('G. Receitas'!X545),FALSE)</f>
        <v>0</v>
      </c>
      <c r="AD536" s="85" t="str">
        <f t="shared" si="25"/>
        <v/>
      </c>
    </row>
    <row r="537" spans="27:30" x14ac:dyDescent="0.2">
      <c r="AA537" s="85">
        <v>25</v>
      </c>
      <c r="AB537" s="85" t="str">
        <f>Resultado!D549</f>
        <v>-</v>
      </c>
      <c r="AC537" s="85">
        <f>HLOOKUP($E$4,Resultado!$C$4:$Q$1129,ROW('G. Receitas'!X546),FALSE)</f>
        <v>0</v>
      </c>
      <c r="AD537" s="85" t="str">
        <f t="shared" si="25"/>
        <v/>
      </c>
    </row>
    <row r="538" spans="27:30" x14ac:dyDescent="0.2">
      <c r="AA538" s="85">
        <v>26</v>
      </c>
      <c r="AB538" s="85" t="str">
        <f>Resultado!D550</f>
        <v>-</v>
      </c>
      <c r="AC538" s="85">
        <f>HLOOKUP($E$4,Resultado!$C$4:$Q$1129,ROW('G. Receitas'!X547),FALSE)</f>
        <v>0</v>
      </c>
      <c r="AD538" s="85" t="str">
        <f t="shared" si="25"/>
        <v/>
      </c>
    </row>
    <row r="539" spans="27:30" x14ac:dyDescent="0.2">
      <c r="AA539" s="85">
        <v>27</v>
      </c>
      <c r="AB539" s="85" t="str">
        <f>Resultado!D551</f>
        <v>-</v>
      </c>
      <c r="AC539" s="85">
        <f>HLOOKUP($E$4,Resultado!$C$4:$Q$1129,ROW('G. Receitas'!X548),FALSE)</f>
        <v>0</v>
      </c>
      <c r="AD539" s="85" t="str">
        <f t="shared" si="25"/>
        <v/>
      </c>
    </row>
    <row r="540" spans="27:30" x14ac:dyDescent="0.2">
      <c r="AA540" s="85">
        <v>28</v>
      </c>
      <c r="AB540" s="85" t="str">
        <f>Resultado!D552</f>
        <v>-</v>
      </c>
      <c r="AC540" s="85">
        <f>HLOOKUP($E$4,Resultado!$C$4:$Q$1129,ROW('G. Receitas'!X549),FALSE)</f>
        <v>0</v>
      </c>
      <c r="AD540" s="85" t="str">
        <f t="shared" si="25"/>
        <v/>
      </c>
    </row>
    <row r="541" spans="27:30" x14ac:dyDescent="0.2">
      <c r="AA541" s="85">
        <v>29</v>
      </c>
      <c r="AB541" s="85" t="str">
        <f>Resultado!D553</f>
        <v>-</v>
      </c>
      <c r="AC541" s="85">
        <f>HLOOKUP($E$4,Resultado!$C$4:$Q$1129,ROW('G. Receitas'!X550),FALSE)</f>
        <v>0</v>
      </c>
      <c r="AD541" s="85" t="str">
        <f t="shared" si="25"/>
        <v/>
      </c>
    </row>
    <row r="542" spans="27:30" x14ac:dyDescent="0.2">
      <c r="AA542" s="85">
        <v>30</v>
      </c>
      <c r="AB542" s="85" t="str">
        <f>Resultado!D554</f>
        <v>-</v>
      </c>
      <c r="AC542" s="85">
        <f>HLOOKUP($E$4,Resultado!$C$4:$Q$1129,ROW('G. Receitas'!X551),FALSE)</f>
        <v>0</v>
      </c>
      <c r="AD542" s="85" t="str">
        <f t="shared" si="25"/>
        <v/>
      </c>
    </row>
    <row r="543" spans="27:30" x14ac:dyDescent="0.2">
      <c r="AA543" s="85">
        <v>31</v>
      </c>
      <c r="AB543" s="85" t="str">
        <f>Resultado!D555</f>
        <v>-</v>
      </c>
      <c r="AC543" s="85">
        <f>HLOOKUP($E$4,Resultado!$C$4:$Q$1129,ROW('G. Receitas'!X552),FALSE)</f>
        <v>0</v>
      </c>
      <c r="AD543" s="85" t="str">
        <f t="shared" si="25"/>
        <v/>
      </c>
    </row>
    <row r="544" spans="27:30" x14ac:dyDescent="0.2">
      <c r="AA544" s="85">
        <v>32</v>
      </c>
      <c r="AB544" s="85" t="str">
        <f>Resultado!D556</f>
        <v>-</v>
      </c>
      <c r="AC544" s="85">
        <f>HLOOKUP($E$4,Resultado!$C$4:$Q$1129,ROW('G. Receitas'!X553),FALSE)</f>
        <v>0</v>
      </c>
      <c r="AD544" s="85" t="str">
        <f t="shared" si="25"/>
        <v/>
      </c>
    </row>
    <row r="545" spans="27:30" x14ac:dyDescent="0.2">
      <c r="AA545" s="85">
        <v>33</v>
      </c>
      <c r="AB545" s="85" t="str">
        <f>Resultado!D557</f>
        <v>-</v>
      </c>
      <c r="AC545" s="85">
        <f>HLOOKUP($E$4,Resultado!$C$4:$Q$1129,ROW('G. Receitas'!X554),FALSE)</f>
        <v>0</v>
      </c>
      <c r="AD545" s="85" t="str">
        <f t="shared" si="25"/>
        <v/>
      </c>
    </row>
    <row r="546" spans="27:30" x14ac:dyDescent="0.2">
      <c r="AA546" s="85">
        <v>34</v>
      </c>
      <c r="AB546" s="85" t="str">
        <f>Resultado!D558</f>
        <v>-</v>
      </c>
      <c r="AC546" s="85">
        <f>HLOOKUP($E$4,Resultado!$C$4:$Q$1129,ROW('G. Receitas'!X555),FALSE)</f>
        <v>0</v>
      </c>
      <c r="AD546" s="85" t="str">
        <f t="shared" si="25"/>
        <v/>
      </c>
    </row>
    <row r="547" spans="27:30" x14ac:dyDescent="0.2">
      <c r="AA547" s="85">
        <v>35</v>
      </c>
      <c r="AB547" s="85" t="str">
        <f>Resultado!D559</f>
        <v>-</v>
      </c>
      <c r="AC547" s="85">
        <f>HLOOKUP($E$4,Resultado!$C$4:$Q$1129,ROW('G. Receitas'!X556),FALSE)</f>
        <v>0</v>
      </c>
      <c r="AD547" s="85" t="str">
        <f t="shared" si="25"/>
        <v/>
      </c>
    </row>
    <row r="548" spans="27:30" x14ac:dyDescent="0.2">
      <c r="AA548" s="85">
        <v>36</v>
      </c>
      <c r="AB548" s="85" t="str">
        <f>Resultado!D560</f>
        <v>-</v>
      </c>
      <c r="AC548" s="85">
        <f>HLOOKUP($E$4,Resultado!$C$4:$Q$1129,ROW('G. Receitas'!X557),FALSE)</f>
        <v>0</v>
      </c>
      <c r="AD548" s="85" t="str">
        <f t="shared" si="25"/>
        <v/>
      </c>
    </row>
    <row r="549" spans="27:30" x14ac:dyDescent="0.2">
      <c r="AA549" s="85">
        <v>37</v>
      </c>
      <c r="AB549" s="85" t="str">
        <f>Resultado!D561</f>
        <v>-</v>
      </c>
      <c r="AC549" s="85">
        <f>HLOOKUP($E$4,Resultado!$C$4:$Q$1129,ROW('G. Receitas'!X558),FALSE)</f>
        <v>0</v>
      </c>
      <c r="AD549" s="85" t="str">
        <f t="shared" si="25"/>
        <v/>
      </c>
    </row>
    <row r="550" spans="27:30" x14ac:dyDescent="0.2">
      <c r="AA550" s="85">
        <v>38</v>
      </c>
      <c r="AB550" s="85" t="str">
        <f>Resultado!D562</f>
        <v>-</v>
      </c>
      <c r="AC550" s="85">
        <f>HLOOKUP($E$4,Resultado!$C$4:$Q$1129,ROW('G. Receitas'!X559),FALSE)</f>
        <v>0</v>
      </c>
      <c r="AD550" s="85" t="str">
        <f t="shared" si="25"/>
        <v/>
      </c>
    </row>
    <row r="551" spans="27:30" x14ac:dyDescent="0.2">
      <c r="AA551" s="85">
        <v>39</v>
      </c>
      <c r="AB551" s="85" t="str">
        <f>Resultado!D563</f>
        <v>-</v>
      </c>
      <c r="AC551" s="85">
        <f>HLOOKUP($E$4,Resultado!$C$4:$Q$1129,ROW('G. Receitas'!X560),FALSE)</f>
        <v>0</v>
      </c>
      <c r="AD551" s="85" t="str">
        <f t="shared" si="25"/>
        <v/>
      </c>
    </row>
    <row r="552" spans="27:30" x14ac:dyDescent="0.2">
      <c r="AA552" s="85">
        <v>40</v>
      </c>
      <c r="AB552" s="85" t="str">
        <f>Resultado!D564</f>
        <v>-</v>
      </c>
      <c r="AC552" s="85">
        <f>HLOOKUP($E$4,Resultado!$C$4:$Q$1129,ROW('G. Receitas'!X561),FALSE)</f>
        <v>0</v>
      </c>
      <c r="AD552" s="85" t="str">
        <f t="shared" si="25"/>
        <v/>
      </c>
    </row>
    <row r="553" spans="27:30" x14ac:dyDescent="0.2">
      <c r="AA553" s="85">
        <v>41</v>
      </c>
      <c r="AB553" s="85" t="str">
        <f>Resultado!D565</f>
        <v>-</v>
      </c>
      <c r="AC553" s="85">
        <f>HLOOKUP($E$4,Resultado!$C$4:$Q$1129,ROW('G. Receitas'!X562),FALSE)</f>
        <v>0</v>
      </c>
      <c r="AD553" s="85" t="str">
        <f t="shared" si="25"/>
        <v/>
      </c>
    </row>
    <row r="554" spans="27:30" x14ac:dyDescent="0.2">
      <c r="AA554" s="85">
        <v>42</v>
      </c>
      <c r="AB554" s="85" t="str">
        <f>Resultado!D566</f>
        <v>-</v>
      </c>
      <c r="AC554" s="85">
        <f>HLOOKUP($E$4,Resultado!$C$4:$Q$1129,ROW('G. Receitas'!X563),FALSE)</f>
        <v>0</v>
      </c>
      <c r="AD554" s="85" t="str">
        <f t="shared" si="25"/>
        <v/>
      </c>
    </row>
    <row r="555" spans="27:30" x14ac:dyDescent="0.2">
      <c r="AA555" s="85">
        <v>43</v>
      </c>
      <c r="AB555" s="85" t="str">
        <f>Resultado!D567</f>
        <v>-</v>
      </c>
      <c r="AC555" s="85">
        <f>HLOOKUP($E$4,Resultado!$C$4:$Q$1129,ROW('G. Receitas'!X564),FALSE)</f>
        <v>0</v>
      </c>
      <c r="AD555" s="85" t="str">
        <f t="shared" si="25"/>
        <v/>
      </c>
    </row>
    <row r="556" spans="27:30" x14ac:dyDescent="0.2">
      <c r="AA556" s="85">
        <v>44</v>
      </c>
      <c r="AB556" s="85" t="str">
        <f>Resultado!D568</f>
        <v>-</v>
      </c>
      <c r="AC556" s="85">
        <f>HLOOKUP($E$4,Resultado!$C$4:$Q$1129,ROW('G. Receitas'!X565),FALSE)</f>
        <v>0</v>
      </c>
      <c r="AD556" s="85" t="str">
        <f t="shared" si="25"/>
        <v/>
      </c>
    </row>
    <row r="557" spans="27:30" x14ac:dyDescent="0.2">
      <c r="AA557" s="85">
        <v>45</v>
      </c>
      <c r="AB557" s="85" t="str">
        <f>Resultado!D569</f>
        <v>-</v>
      </c>
      <c r="AC557" s="85">
        <f>HLOOKUP($E$4,Resultado!$C$4:$Q$1129,ROW('G. Receitas'!X566),FALSE)</f>
        <v>0</v>
      </c>
      <c r="AD557" s="85" t="str">
        <f t="shared" si="25"/>
        <v/>
      </c>
    </row>
    <row r="558" spans="27:30" x14ac:dyDescent="0.2">
      <c r="AA558" s="85">
        <v>46</v>
      </c>
      <c r="AB558" s="85" t="str">
        <f>Resultado!D570</f>
        <v>-</v>
      </c>
      <c r="AC558" s="85">
        <f>HLOOKUP($E$4,Resultado!$C$4:$Q$1129,ROW('G. Receitas'!X567),FALSE)</f>
        <v>0</v>
      </c>
      <c r="AD558" s="85" t="str">
        <f t="shared" si="25"/>
        <v/>
      </c>
    </row>
    <row r="559" spans="27:30" x14ac:dyDescent="0.2">
      <c r="AA559" s="85">
        <v>47</v>
      </c>
      <c r="AB559" s="85" t="str">
        <f>Resultado!D571</f>
        <v>-</v>
      </c>
      <c r="AC559" s="85">
        <f>HLOOKUP($E$4,Resultado!$C$4:$Q$1129,ROW('G. Receitas'!X568),FALSE)</f>
        <v>0</v>
      </c>
      <c r="AD559" s="85" t="str">
        <f t="shared" si="25"/>
        <v/>
      </c>
    </row>
    <row r="560" spans="27:30" x14ac:dyDescent="0.2">
      <c r="AA560" s="85">
        <v>48</v>
      </c>
      <c r="AB560" s="85" t="str">
        <f>Resultado!D572</f>
        <v>-</v>
      </c>
      <c r="AC560" s="85">
        <f>HLOOKUP($E$4,Resultado!$C$4:$Q$1129,ROW('G. Receitas'!X569),FALSE)</f>
        <v>0</v>
      </c>
      <c r="AD560" s="85" t="str">
        <f t="shared" si="25"/>
        <v/>
      </c>
    </row>
    <row r="561" spans="27:30" x14ac:dyDescent="0.2">
      <c r="AA561" s="85">
        <v>49</v>
      </c>
      <c r="AB561" s="85" t="str">
        <f>Resultado!D573</f>
        <v>-</v>
      </c>
      <c r="AC561" s="85">
        <f>HLOOKUP($E$4,Resultado!$C$4:$Q$1129,ROW('G. Receitas'!X570),FALSE)</f>
        <v>0</v>
      </c>
      <c r="AD561" s="85" t="str">
        <f t="shared" si="25"/>
        <v/>
      </c>
    </row>
    <row r="562" spans="27:30" x14ac:dyDescent="0.2">
      <c r="AA562" s="85">
        <v>50</v>
      </c>
      <c r="AB562" s="85" t="str">
        <f>Resultado!D574</f>
        <v>-</v>
      </c>
      <c r="AC562" s="85">
        <f>HLOOKUP($E$4,Resultado!$C$4:$Q$1129,ROW('G. Receitas'!X571),FALSE)</f>
        <v>0</v>
      </c>
      <c r="AD562" s="85" t="str">
        <f t="shared" si="25"/>
        <v/>
      </c>
    </row>
    <row r="563" spans="27:30" x14ac:dyDescent="0.2">
      <c r="AA563" s="85">
        <v>51</v>
      </c>
      <c r="AB563" s="85" t="str">
        <f>Resultado!D575</f>
        <v>-</v>
      </c>
      <c r="AC563" s="85">
        <f>HLOOKUP($E$4,Resultado!$C$4:$Q$1129,ROW('G. Receitas'!X572),FALSE)</f>
        <v>0</v>
      </c>
      <c r="AD563" s="85" t="str">
        <f t="shared" si="25"/>
        <v/>
      </c>
    </row>
    <row r="564" spans="27:30" x14ac:dyDescent="0.2">
      <c r="AA564" s="85">
        <v>52</v>
      </c>
      <c r="AB564" s="85" t="str">
        <f>Resultado!D576</f>
        <v>-</v>
      </c>
      <c r="AC564" s="85">
        <f>HLOOKUP($E$4,Resultado!$C$4:$Q$1129,ROW('G. Receitas'!X573),FALSE)</f>
        <v>0</v>
      </c>
      <c r="AD564" s="85" t="str">
        <f t="shared" si="25"/>
        <v/>
      </c>
    </row>
    <row r="565" spans="27:30" x14ac:dyDescent="0.2">
      <c r="AA565" s="85">
        <v>53</v>
      </c>
      <c r="AB565" s="85" t="str">
        <f>Resultado!D577</f>
        <v>-</v>
      </c>
      <c r="AC565" s="85">
        <f>HLOOKUP($E$4,Resultado!$C$4:$Q$1129,ROW('G. Receitas'!X574),FALSE)</f>
        <v>0</v>
      </c>
      <c r="AD565" s="85" t="str">
        <f t="shared" si="25"/>
        <v/>
      </c>
    </row>
    <row r="566" spans="27:30" x14ac:dyDescent="0.2">
      <c r="AA566" s="85">
        <v>54</v>
      </c>
      <c r="AB566" s="85" t="str">
        <f>Resultado!D578</f>
        <v>-</v>
      </c>
      <c r="AC566" s="85">
        <f>HLOOKUP($E$4,Resultado!$C$4:$Q$1129,ROW('G. Receitas'!X575),FALSE)</f>
        <v>0</v>
      </c>
      <c r="AD566" s="85" t="str">
        <f t="shared" si="25"/>
        <v/>
      </c>
    </row>
    <row r="567" spans="27:30" x14ac:dyDescent="0.2">
      <c r="AA567" s="85">
        <v>55</v>
      </c>
      <c r="AB567" s="85" t="str">
        <f>Resultado!D579</f>
        <v>-</v>
      </c>
      <c r="AC567" s="85">
        <f>HLOOKUP($E$4,Resultado!$C$4:$Q$1129,ROW('G. Receitas'!X576),FALSE)</f>
        <v>0</v>
      </c>
      <c r="AD567" s="85" t="str">
        <f t="shared" si="25"/>
        <v/>
      </c>
    </row>
    <row r="568" spans="27:30" x14ac:dyDescent="0.2">
      <c r="AA568" s="85">
        <v>56</v>
      </c>
      <c r="AB568" s="85" t="str">
        <f>Resultado!D580</f>
        <v>-</v>
      </c>
      <c r="AC568" s="85">
        <f>HLOOKUP($E$4,Resultado!$C$4:$Q$1129,ROW('G. Receitas'!X577),FALSE)</f>
        <v>0</v>
      </c>
      <c r="AD568" s="85" t="str">
        <f t="shared" si="25"/>
        <v/>
      </c>
    </row>
    <row r="569" spans="27:30" x14ac:dyDescent="0.2">
      <c r="AA569" s="85">
        <v>57</v>
      </c>
      <c r="AB569" s="85" t="str">
        <f>Resultado!D581</f>
        <v>-</v>
      </c>
      <c r="AC569" s="85">
        <f>HLOOKUP($E$4,Resultado!$C$4:$Q$1129,ROW('G. Receitas'!X578),FALSE)</f>
        <v>0</v>
      </c>
      <c r="AD569" s="85" t="str">
        <f t="shared" si="25"/>
        <v/>
      </c>
    </row>
    <row r="570" spans="27:30" x14ac:dyDescent="0.2">
      <c r="AA570" s="85">
        <v>58</v>
      </c>
      <c r="AB570" s="85" t="str">
        <f>Resultado!D582</f>
        <v>-</v>
      </c>
      <c r="AC570" s="85">
        <f>HLOOKUP($E$4,Resultado!$C$4:$Q$1129,ROW('G. Receitas'!X579),FALSE)</f>
        <v>0</v>
      </c>
      <c r="AD570" s="85" t="str">
        <f t="shared" si="25"/>
        <v/>
      </c>
    </row>
    <row r="571" spans="27:30" x14ac:dyDescent="0.2">
      <c r="AA571" s="85">
        <v>59</v>
      </c>
      <c r="AB571" s="85" t="str">
        <f>Resultado!D583</f>
        <v>-</v>
      </c>
      <c r="AC571" s="85">
        <f>HLOOKUP($E$4,Resultado!$C$4:$Q$1129,ROW('G. Receitas'!X580),FALSE)</f>
        <v>0</v>
      </c>
      <c r="AD571" s="85" t="str">
        <f t="shared" si="25"/>
        <v/>
      </c>
    </row>
    <row r="572" spans="27:30" x14ac:dyDescent="0.2">
      <c r="AA572" s="85">
        <v>60</v>
      </c>
      <c r="AB572" s="85" t="str">
        <f>Resultado!D584</f>
        <v>-</v>
      </c>
      <c r="AC572" s="85">
        <f>HLOOKUP($E$4,Resultado!$C$4:$Q$1129,ROW('G. Receitas'!X581),FALSE)</f>
        <v>0</v>
      </c>
      <c r="AD572" s="85" t="str">
        <f t="shared" si="25"/>
        <v/>
      </c>
    </row>
    <row r="573" spans="27:30" x14ac:dyDescent="0.2">
      <c r="AA573" s="85">
        <v>61</v>
      </c>
      <c r="AB573" s="85" t="str">
        <f>Resultado!D585</f>
        <v>-</v>
      </c>
      <c r="AC573" s="85">
        <f>HLOOKUP($E$4,Resultado!$C$4:$Q$1129,ROW('G. Receitas'!X582),FALSE)</f>
        <v>0</v>
      </c>
      <c r="AD573" s="85" t="str">
        <f t="shared" si="25"/>
        <v/>
      </c>
    </row>
    <row r="574" spans="27:30" x14ac:dyDescent="0.2">
      <c r="AA574" s="85">
        <v>62</v>
      </c>
      <c r="AB574" s="85" t="str">
        <f>Resultado!D586</f>
        <v>-</v>
      </c>
      <c r="AC574" s="85">
        <f>HLOOKUP($E$4,Resultado!$C$4:$Q$1129,ROW('G. Receitas'!X583),FALSE)</f>
        <v>0</v>
      </c>
      <c r="AD574" s="85" t="str">
        <f t="shared" si="25"/>
        <v/>
      </c>
    </row>
    <row r="575" spans="27:30" x14ac:dyDescent="0.2">
      <c r="AA575" s="85">
        <v>63</v>
      </c>
      <c r="AB575" s="85" t="str">
        <f>Resultado!D587</f>
        <v>-</v>
      </c>
      <c r="AC575" s="85">
        <f>HLOOKUP($E$4,Resultado!$C$4:$Q$1129,ROW('G. Receitas'!X584),FALSE)</f>
        <v>0</v>
      </c>
      <c r="AD575" s="85" t="str">
        <f t="shared" si="25"/>
        <v/>
      </c>
    </row>
    <row r="576" spans="27:30" x14ac:dyDescent="0.2">
      <c r="AA576" s="85">
        <v>64</v>
      </c>
      <c r="AB576" s="85" t="str">
        <f>Resultado!D588</f>
        <v>-</v>
      </c>
      <c r="AC576" s="85">
        <f>HLOOKUP($E$4,Resultado!$C$4:$Q$1129,ROW('G. Receitas'!X585),FALSE)</f>
        <v>0</v>
      </c>
      <c r="AD576" s="85" t="str">
        <f t="shared" si="25"/>
        <v/>
      </c>
    </row>
    <row r="577" spans="27:30" x14ac:dyDescent="0.2">
      <c r="AA577" s="85">
        <v>65</v>
      </c>
      <c r="AB577" s="85" t="str">
        <f>Resultado!D589</f>
        <v>-</v>
      </c>
      <c r="AC577" s="85">
        <f>HLOOKUP($E$4,Resultado!$C$4:$Q$1129,ROW('G. Receitas'!X586),FALSE)</f>
        <v>0</v>
      </c>
      <c r="AD577" s="85" t="str">
        <f t="shared" si="25"/>
        <v/>
      </c>
    </row>
    <row r="578" spans="27:30" x14ac:dyDescent="0.2">
      <c r="AA578" s="85">
        <v>66</v>
      </c>
      <c r="AB578" s="85" t="str">
        <f>Resultado!D590</f>
        <v>-</v>
      </c>
      <c r="AC578" s="85">
        <f>HLOOKUP($E$4,Resultado!$C$4:$Q$1129,ROW('G. Receitas'!X587),FALSE)</f>
        <v>0</v>
      </c>
      <c r="AD578" s="85" t="str">
        <f t="shared" ref="AD578:AD611" si="29">IF(AC578=0,"",AC578+AA578/1000)</f>
        <v/>
      </c>
    </row>
    <row r="579" spans="27:30" x14ac:dyDescent="0.2">
      <c r="AA579" s="85">
        <v>67</v>
      </c>
      <c r="AB579" s="85" t="str">
        <f>Resultado!D591</f>
        <v>-</v>
      </c>
      <c r="AC579" s="85">
        <f>HLOOKUP($E$4,Resultado!$C$4:$Q$1129,ROW('G. Receitas'!X588),FALSE)</f>
        <v>0</v>
      </c>
      <c r="AD579" s="85" t="str">
        <f t="shared" si="29"/>
        <v/>
      </c>
    </row>
    <row r="580" spans="27:30" x14ac:dyDescent="0.2">
      <c r="AA580" s="85">
        <v>68</v>
      </c>
      <c r="AB580" s="85" t="str">
        <f>Resultado!D592</f>
        <v>-</v>
      </c>
      <c r="AC580" s="85">
        <f>HLOOKUP($E$4,Resultado!$C$4:$Q$1129,ROW('G. Receitas'!X589),FALSE)</f>
        <v>0</v>
      </c>
      <c r="AD580" s="85" t="str">
        <f t="shared" si="29"/>
        <v/>
      </c>
    </row>
    <row r="581" spans="27:30" x14ac:dyDescent="0.2">
      <c r="AA581" s="85">
        <v>69</v>
      </c>
      <c r="AB581" s="85" t="str">
        <f>Resultado!D593</f>
        <v>-</v>
      </c>
      <c r="AC581" s="85">
        <f>HLOOKUP($E$4,Resultado!$C$4:$Q$1129,ROW('G. Receitas'!X590),FALSE)</f>
        <v>0</v>
      </c>
      <c r="AD581" s="85" t="str">
        <f t="shared" si="29"/>
        <v/>
      </c>
    </row>
    <row r="582" spans="27:30" x14ac:dyDescent="0.2">
      <c r="AA582" s="85">
        <v>70</v>
      </c>
      <c r="AB582" s="85" t="str">
        <f>Resultado!D594</f>
        <v>-</v>
      </c>
      <c r="AC582" s="85">
        <f>HLOOKUP($E$4,Resultado!$C$4:$Q$1129,ROW('G. Receitas'!X591),FALSE)</f>
        <v>0</v>
      </c>
      <c r="AD582" s="85" t="str">
        <f t="shared" si="29"/>
        <v/>
      </c>
    </row>
    <row r="583" spans="27:30" x14ac:dyDescent="0.2">
      <c r="AA583" s="85">
        <v>71</v>
      </c>
      <c r="AB583" s="85" t="str">
        <f>Resultado!D595</f>
        <v>-</v>
      </c>
      <c r="AC583" s="85">
        <f>HLOOKUP($E$4,Resultado!$C$4:$Q$1129,ROW('G. Receitas'!X592),FALSE)</f>
        <v>0</v>
      </c>
      <c r="AD583" s="85" t="str">
        <f t="shared" si="29"/>
        <v/>
      </c>
    </row>
    <row r="584" spans="27:30" x14ac:dyDescent="0.2">
      <c r="AA584" s="85">
        <v>72</v>
      </c>
      <c r="AB584" s="85" t="str">
        <f>Resultado!D596</f>
        <v>-</v>
      </c>
      <c r="AC584" s="85">
        <f>HLOOKUP($E$4,Resultado!$C$4:$Q$1129,ROW('G. Receitas'!X593),FALSE)</f>
        <v>0</v>
      </c>
      <c r="AD584" s="85" t="str">
        <f t="shared" si="29"/>
        <v/>
      </c>
    </row>
    <row r="585" spans="27:30" x14ac:dyDescent="0.2">
      <c r="AA585" s="85">
        <v>73</v>
      </c>
      <c r="AB585" s="85" t="str">
        <f>Resultado!D597</f>
        <v>-</v>
      </c>
      <c r="AC585" s="85">
        <f>HLOOKUP($E$4,Resultado!$C$4:$Q$1129,ROW('G. Receitas'!X594),FALSE)</f>
        <v>0</v>
      </c>
      <c r="AD585" s="85" t="str">
        <f t="shared" si="29"/>
        <v/>
      </c>
    </row>
    <row r="586" spans="27:30" x14ac:dyDescent="0.2">
      <c r="AA586" s="85">
        <v>74</v>
      </c>
      <c r="AB586" s="85" t="str">
        <f>Resultado!D598</f>
        <v>-</v>
      </c>
      <c r="AC586" s="85">
        <f>HLOOKUP($E$4,Resultado!$C$4:$Q$1129,ROW('G. Receitas'!X595),FALSE)</f>
        <v>0</v>
      </c>
      <c r="AD586" s="85" t="str">
        <f t="shared" si="29"/>
        <v/>
      </c>
    </row>
    <row r="587" spans="27:30" x14ac:dyDescent="0.2">
      <c r="AA587" s="85">
        <v>75</v>
      </c>
      <c r="AB587" s="85" t="str">
        <f>Resultado!D599</f>
        <v>-</v>
      </c>
      <c r="AC587" s="85">
        <f>HLOOKUP($E$4,Resultado!$C$4:$Q$1129,ROW('G. Receitas'!X596),FALSE)</f>
        <v>0</v>
      </c>
      <c r="AD587" s="85" t="str">
        <f t="shared" si="29"/>
        <v/>
      </c>
    </row>
    <row r="588" spans="27:30" x14ac:dyDescent="0.2">
      <c r="AA588" s="85">
        <v>76</v>
      </c>
      <c r="AB588" s="85" t="str">
        <f>Resultado!D600</f>
        <v>-</v>
      </c>
      <c r="AC588" s="85">
        <f>HLOOKUP($E$4,Resultado!$C$4:$Q$1129,ROW('G. Receitas'!X597),FALSE)</f>
        <v>0</v>
      </c>
      <c r="AD588" s="85" t="str">
        <f t="shared" si="29"/>
        <v/>
      </c>
    </row>
    <row r="589" spans="27:30" x14ac:dyDescent="0.2">
      <c r="AA589" s="85">
        <v>77</v>
      </c>
      <c r="AB589" s="85" t="str">
        <f>Resultado!D601</f>
        <v>-</v>
      </c>
      <c r="AC589" s="85">
        <f>HLOOKUP($E$4,Resultado!$C$4:$Q$1129,ROW('G. Receitas'!X598),FALSE)</f>
        <v>0</v>
      </c>
      <c r="AD589" s="85" t="str">
        <f t="shared" si="29"/>
        <v/>
      </c>
    </row>
    <row r="590" spans="27:30" x14ac:dyDescent="0.2">
      <c r="AA590" s="85">
        <v>78</v>
      </c>
      <c r="AB590" s="85" t="str">
        <f>Resultado!D602</f>
        <v>-</v>
      </c>
      <c r="AC590" s="85">
        <f>HLOOKUP($E$4,Resultado!$C$4:$Q$1129,ROW('G. Receitas'!X599),FALSE)</f>
        <v>0</v>
      </c>
      <c r="AD590" s="85" t="str">
        <f t="shared" si="29"/>
        <v/>
      </c>
    </row>
    <row r="591" spans="27:30" x14ac:dyDescent="0.2">
      <c r="AA591" s="85">
        <v>79</v>
      </c>
      <c r="AB591" s="85" t="str">
        <f>Resultado!D603</f>
        <v>-</v>
      </c>
      <c r="AC591" s="85">
        <f>HLOOKUP($E$4,Resultado!$C$4:$Q$1129,ROW('G. Receitas'!X600),FALSE)</f>
        <v>0</v>
      </c>
      <c r="AD591" s="85" t="str">
        <f t="shared" si="29"/>
        <v/>
      </c>
    </row>
    <row r="592" spans="27:30" x14ac:dyDescent="0.2">
      <c r="AA592" s="85">
        <v>80</v>
      </c>
      <c r="AB592" s="85" t="str">
        <f>Resultado!D604</f>
        <v>-</v>
      </c>
      <c r="AC592" s="85">
        <f>HLOOKUP($E$4,Resultado!$C$4:$Q$1129,ROW('G. Receitas'!X601),FALSE)</f>
        <v>0</v>
      </c>
      <c r="AD592" s="85" t="str">
        <f t="shared" si="29"/>
        <v/>
      </c>
    </row>
    <row r="593" spans="27:30" x14ac:dyDescent="0.2">
      <c r="AA593" s="85">
        <v>81</v>
      </c>
      <c r="AB593" s="85" t="str">
        <f>Resultado!D605</f>
        <v>-</v>
      </c>
      <c r="AC593" s="85">
        <f>HLOOKUP($E$4,Resultado!$C$4:$Q$1129,ROW('G. Receitas'!X602),FALSE)</f>
        <v>0</v>
      </c>
      <c r="AD593" s="85" t="str">
        <f t="shared" si="29"/>
        <v/>
      </c>
    </row>
    <row r="594" spans="27:30" x14ac:dyDescent="0.2">
      <c r="AA594" s="85">
        <v>82</v>
      </c>
      <c r="AB594" s="85" t="str">
        <f>Resultado!D606</f>
        <v>-</v>
      </c>
      <c r="AC594" s="85">
        <f>HLOOKUP($E$4,Resultado!$C$4:$Q$1129,ROW('G. Receitas'!X603),FALSE)</f>
        <v>0</v>
      </c>
      <c r="AD594" s="85" t="str">
        <f t="shared" si="29"/>
        <v/>
      </c>
    </row>
    <row r="595" spans="27:30" x14ac:dyDescent="0.2">
      <c r="AA595" s="85">
        <v>83</v>
      </c>
      <c r="AB595" s="85" t="str">
        <f>Resultado!D607</f>
        <v>-</v>
      </c>
      <c r="AC595" s="85">
        <f>HLOOKUP($E$4,Resultado!$C$4:$Q$1129,ROW('G. Receitas'!X604),FALSE)</f>
        <v>0</v>
      </c>
      <c r="AD595" s="85" t="str">
        <f t="shared" si="29"/>
        <v/>
      </c>
    </row>
    <row r="596" spans="27:30" x14ac:dyDescent="0.2">
      <c r="AA596" s="85">
        <v>84</v>
      </c>
      <c r="AB596" s="85" t="str">
        <f>Resultado!D608</f>
        <v>-</v>
      </c>
      <c r="AC596" s="85">
        <f>HLOOKUP($E$4,Resultado!$C$4:$Q$1129,ROW('G. Receitas'!X605),FALSE)</f>
        <v>0</v>
      </c>
      <c r="AD596" s="85" t="str">
        <f t="shared" si="29"/>
        <v/>
      </c>
    </row>
    <row r="597" spans="27:30" x14ac:dyDescent="0.2">
      <c r="AA597" s="85">
        <v>85</v>
      </c>
      <c r="AB597" s="85" t="str">
        <f>Resultado!D609</f>
        <v>-</v>
      </c>
      <c r="AC597" s="85">
        <f>HLOOKUP($E$4,Resultado!$C$4:$Q$1129,ROW('G. Receitas'!X606),FALSE)</f>
        <v>0</v>
      </c>
      <c r="AD597" s="85" t="str">
        <f t="shared" si="29"/>
        <v/>
      </c>
    </row>
    <row r="598" spans="27:30" x14ac:dyDescent="0.2">
      <c r="AA598" s="85">
        <v>86</v>
      </c>
      <c r="AB598" s="85" t="str">
        <f>Resultado!D610</f>
        <v>-</v>
      </c>
      <c r="AC598" s="85">
        <f>HLOOKUP($E$4,Resultado!$C$4:$Q$1129,ROW('G. Receitas'!X607),FALSE)</f>
        <v>0</v>
      </c>
      <c r="AD598" s="85" t="str">
        <f t="shared" si="29"/>
        <v/>
      </c>
    </row>
    <row r="599" spans="27:30" x14ac:dyDescent="0.2">
      <c r="AA599" s="85">
        <v>87</v>
      </c>
      <c r="AB599" s="85" t="str">
        <f>Resultado!D611</f>
        <v>-</v>
      </c>
      <c r="AC599" s="85">
        <f>HLOOKUP($E$4,Resultado!$C$4:$Q$1129,ROW('G. Receitas'!X608),FALSE)</f>
        <v>0</v>
      </c>
      <c r="AD599" s="85" t="str">
        <f t="shared" si="29"/>
        <v/>
      </c>
    </row>
    <row r="600" spans="27:30" x14ac:dyDescent="0.2">
      <c r="AA600" s="85">
        <v>88</v>
      </c>
      <c r="AB600" s="85" t="str">
        <f>Resultado!D612</f>
        <v>-</v>
      </c>
      <c r="AC600" s="85">
        <f>HLOOKUP($E$4,Resultado!$C$4:$Q$1129,ROW('G. Receitas'!X609),FALSE)</f>
        <v>0</v>
      </c>
      <c r="AD600" s="85" t="str">
        <f t="shared" si="29"/>
        <v/>
      </c>
    </row>
    <row r="601" spans="27:30" x14ac:dyDescent="0.2">
      <c r="AA601" s="85">
        <v>89</v>
      </c>
      <c r="AB601" s="85" t="str">
        <f>Resultado!D613</f>
        <v>-</v>
      </c>
      <c r="AC601" s="85">
        <f>HLOOKUP($E$4,Resultado!$C$4:$Q$1129,ROW('G. Receitas'!X610),FALSE)</f>
        <v>0</v>
      </c>
      <c r="AD601" s="85" t="str">
        <f t="shared" si="29"/>
        <v/>
      </c>
    </row>
    <row r="602" spans="27:30" x14ac:dyDescent="0.2">
      <c r="AA602" s="85">
        <v>90</v>
      </c>
      <c r="AB602" s="85" t="str">
        <f>Resultado!D614</f>
        <v>-</v>
      </c>
      <c r="AC602" s="85">
        <f>HLOOKUP($E$4,Resultado!$C$4:$Q$1129,ROW('G. Receitas'!X611),FALSE)</f>
        <v>0</v>
      </c>
      <c r="AD602" s="85" t="str">
        <f t="shared" si="29"/>
        <v/>
      </c>
    </row>
    <row r="603" spans="27:30" x14ac:dyDescent="0.2">
      <c r="AA603" s="85">
        <v>91</v>
      </c>
      <c r="AB603" s="85" t="str">
        <f>Resultado!D615</f>
        <v>-</v>
      </c>
      <c r="AC603" s="85">
        <f>HLOOKUP($E$4,Resultado!$C$4:$Q$1129,ROW('G. Receitas'!X612),FALSE)</f>
        <v>0</v>
      </c>
      <c r="AD603" s="85" t="str">
        <f t="shared" si="29"/>
        <v/>
      </c>
    </row>
    <row r="604" spans="27:30" x14ac:dyDescent="0.2">
      <c r="AA604" s="85">
        <v>92</v>
      </c>
      <c r="AB604" s="85" t="str">
        <f>Resultado!D616</f>
        <v>-</v>
      </c>
      <c r="AC604" s="85">
        <f>HLOOKUP($E$4,Resultado!$C$4:$Q$1129,ROW('G. Receitas'!X613),FALSE)</f>
        <v>0</v>
      </c>
      <c r="AD604" s="85" t="str">
        <f t="shared" si="29"/>
        <v/>
      </c>
    </row>
    <row r="605" spans="27:30" x14ac:dyDescent="0.2">
      <c r="AA605" s="85">
        <v>93</v>
      </c>
      <c r="AB605" s="85" t="str">
        <f>Resultado!D617</f>
        <v>-</v>
      </c>
      <c r="AC605" s="85">
        <f>HLOOKUP($E$4,Resultado!$C$4:$Q$1129,ROW('G. Receitas'!X614),FALSE)</f>
        <v>0</v>
      </c>
      <c r="AD605" s="85" t="str">
        <f t="shared" si="29"/>
        <v/>
      </c>
    </row>
    <row r="606" spans="27:30" x14ac:dyDescent="0.2">
      <c r="AA606" s="85">
        <v>94</v>
      </c>
      <c r="AB606" s="85" t="str">
        <f>Resultado!D618</f>
        <v>-</v>
      </c>
      <c r="AC606" s="85">
        <f>HLOOKUP($E$4,Resultado!$C$4:$Q$1129,ROW('G. Receitas'!X615),FALSE)</f>
        <v>0</v>
      </c>
      <c r="AD606" s="85" t="str">
        <f t="shared" si="29"/>
        <v/>
      </c>
    </row>
    <row r="607" spans="27:30" x14ac:dyDescent="0.2">
      <c r="AA607" s="85">
        <v>95</v>
      </c>
      <c r="AB607" s="85" t="str">
        <f>Resultado!D619</f>
        <v>-</v>
      </c>
      <c r="AC607" s="85">
        <f>HLOOKUP($E$4,Resultado!$C$4:$Q$1129,ROW('G. Receitas'!X616),FALSE)</f>
        <v>0</v>
      </c>
      <c r="AD607" s="85" t="str">
        <f t="shared" si="29"/>
        <v/>
      </c>
    </row>
    <row r="608" spans="27:30" x14ac:dyDescent="0.2">
      <c r="AA608" s="85">
        <v>96</v>
      </c>
      <c r="AB608" s="85" t="str">
        <f>Resultado!D620</f>
        <v>-</v>
      </c>
      <c r="AC608" s="85">
        <f>HLOOKUP($E$4,Resultado!$C$4:$Q$1129,ROW('G. Receitas'!X617),FALSE)</f>
        <v>0</v>
      </c>
      <c r="AD608" s="85" t="str">
        <f t="shared" si="29"/>
        <v/>
      </c>
    </row>
    <row r="609" spans="27:33" x14ac:dyDescent="0.2">
      <c r="AA609" s="85">
        <v>97</v>
      </c>
      <c r="AB609" s="85" t="str">
        <f>Resultado!D621</f>
        <v>-</v>
      </c>
      <c r="AC609" s="85">
        <f>HLOOKUP($E$4,Resultado!$C$4:$Q$1129,ROW('G. Receitas'!X618),FALSE)</f>
        <v>0</v>
      </c>
      <c r="AD609" s="85" t="str">
        <f t="shared" si="29"/>
        <v/>
      </c>
    </row>
    <row r="610" spans="27:33" x14ac:dyDescent="0.2">
      <c r="AA610" s="85">
        <v>98</v>
      </c>
      <c r="AB610" s="85" t="str">
        <f>Resultado!D622</f>
        <v>-</v>
      </c>
      <c r="AC610" s="85">
        <f>HLOOKUP($E$4,Resultado!$C$4:$Q$1129,ROW('G. Receitas'!X619),FALSE)</f>
        <v>0</v>
      </c>
      <c r="AD610" s="85" t="str">
        <f t="shared" si="29"/>
        <v/>
      </c>
    </row>
    <row r="611" spans="27:33" x14ac:dyDescent="0.2">
      <c r="AA611" s="85">
        <v>99</v>
      </c>
      <c r="AB611" s="85" t="str">
        <f>Resultado!D623</f>
        <v>OUTRAS DESPESAS COM SAÚDE</v>
      </c>
      <c r="AC611" s="85">
        <f>HLOOKUP($E$4,Resultado!$C$4:$Q$1129,ROW('G. Receitas'!X620),FALSE)</f>
        <v>0</v>
      </c>
      <c r="AD611" s="85" t="str">
        <f t="shared" si="29"/>
        <v/>
      </c>
    </row>
    <row r="613" spans="27:33" x14ac:dyDescent="0.2">
      <c r="AB613" s="85" t="str">
        <f>Resultado!D625</f>
        <v>DESPESAS COM TRANSPORTES</v>
      </c>
      <c r="AC613" s="85">
        <f>HLOOKUP($E$4,Resultado!$C$4:$Q$1129,ROW('G. Receitas'!X622),FALSE)</f>
        <v>0</v>
      </c>
      <c r="AD613" s="85" t="s">
        <v>1272</v>
      </c>
      <c r="AE613" s="85" t="s">
        <v>1273</v>
      </c>
      <c r="AF613" s="85" t="s">
        <v>1274</v>
      </c>
      <c r="AG613" s="85" t="s">
        <v>1274</v>
      </c>
    </row>
    <row r="614" spans="27:33" x14ac:dyDescent="0.2">
      <c r="AA614" s="85">
        <v>1</v>
      </c>
      <c r="AB614" s="85" t="str">
        <f>Resultado!D626</f>
        <v>Combustível</v>
      </c>
      <c r="AC614" s="85">
        <f>HLOOKUP($E$4,Resultado!$C$4:$Q$1129,ROW('G. Receitas'!X623),FALSE)</f>
        <v>0</v>
      </c>
      <c r="AD614" s="85" t="str">
        <f>IF(AC614=0,"",AC614+AA614/1000)</f>
        <v/>
      </c>
      <c r="AE614" s="85" t="e">
        <f>LARGE($AD$614:$AD$712,AA614)</f>
        <v>#NUM!</v>
      </c>
      <c r="AF614" s="85" t="str">
        <f>IFERROR(VLOOKUP(MATCH(AE614,$AD$614:$AD$712,0),$AA$614:$AC$712,AF$6,FALSE),"-")</f>
        <v>-</v>
      </c>
      <c r="AG614" s="85" t="str">
        <f>IFERROR(VLOOKUP(MATCH(AE614,$AD$614:$AD$712,0),$AA$614:$AC$712,AG$6,FALSE),"-")</f>
        <v>-</v>
      </c>
    </row>
    <row r="615" spans="27:33" x14ac:dyDescent="0.2">
      <c r="AA615" s="85">
        <v>2</v>
      </c>
      <c r="AB615" s="85" t="str">
        <f>Resultado!D627</f>
        <v>-</v>
      </c>
      <c r="AC615" s="85">
        <f>HLOOKUP($E$4,Resultado!$C$4:$Q$1129,ROW('G. Receitas'!X624),FALSE)</f>
        <v>0</v>
      </c>
      <c r="AD615" s="85" t="str">
        <f t="shared" ref="AD615:AD678" si="30">IF(AC615=0,"",AC615+AA615/1000)</f>
        <v/>
      </c>
      <c r="AE615" s="85" t="e">
        <f t="shared" ref="AE615:AE628" si="31">LARGE($AD$614:$AD$712,AA615)</f>
        <v>#NUM!</v>
      </c>
      <c r="AF615" s="85" t="str">
        <f t="shared" ref="AF615:AF628" si="32">IFERROR(VLOOKUP(MATCH(AE615,$AD$614:$AD$712,0),$AA$614:$AC$712,AF$6,FALSE),"-")</f>
        <v>-</v>
      </c>
      <c r="AG615" s="85" t="str">
        <f t="shared" ref="AG615:AG628" si="33">IFERROR(VLOOKUP(MATCH(AE615,$AD$614:$AD$712,0),$AA$614:$AC$712,AG$6,FALSE),"-")</f>
        <v>-</v>
      </c>
    </row>
    <row r="616" spans="27:33" x14ac:dyDescent="0.2">
      <c r="AA616" s="85">
        <v>3</v>
      </c>
      <c r="AB616" s="85" t="str">
        <f>Resultado!D628</f>
        <v>-</v>
      </c>
      <c r="AC616" s="85">
        <f>HLOOKUP($E$4,Resultado!$C$4:$Q$1129,ROW('G. Receitas'!X625),FALSE)</f>
        <v>0</v>
      </c>
      <c r="AD616" s="85" t="str">
        <f t="shared" si="30"/>
        <v/>
      </c>
      <c r="AE616" s="85" t="e">
        <f t="shared" si="31"/>
        <v>#NUM!</v>
      </c>
      <c r="AF616" s="85" t="str">
        <f t="shared" si="32"/>
        <v>-</v>
      </c>
      <c r="AG616" s="85" t="str">
        <f t="shared" si="33"/>
        <v>-</v>
      </c>
    </row>
    <row r="617" spans="27:33" x14ac:dyDescent="0.2">
      <c r="AA617" s="85">
        <v>4</v>
      </c>
      <c r="AB617" s="85" t="str">
        <f>Resultado!D629</f>
        <v>-</v>
      </c>
      <c r="AC617" s="85">
        <f>HLOOKUP($E$4,Resultado!$C$4:$Q$1129,ROW('G. Receitas'!X626),FALSE)</f>
        <v>0</v>
      </c>
      <c r="AD617" s="85" t="str">
        <f t="shared" si="30"/>
        <v/>
      </c>
      <c r="AE617" s="85" t="e">
        <f t="shared" si="31"/>
        <v>#NUM!</v>
      </c>
      <c r="AF617" s="85" t="str">
        <f t="shared" si="32"/>
        <v>-</v>
      </c>
      <c r="AG617" s="85" t="str">
        <f t="shared" si="33"/>
        <v>-</v>
      </c>
    </row>
    <row r="618" spans="27:33" x14ac:dyDescent="0.2">
      <c r="AA618" s="85">
        <v>5</v>
      </c>
      <c r="AB618" s="85" t="str">
        <f>Resultado!D630</f>
        <v>-</v>
      </c>
      <c r="AC618" s="85">
        <f>HLOOKUP($E$4,Resultado!$C$4:$Q$1129,ROW('G. Receitas'!X627),FALSE)</f>
        <v>0</v>
      </c>
      <c r="AD618" s="85" t="str">
        <f t="shared" si="30"/>
        <v/>
      </c>
      <c r="AE618" s="85" t="e">
        <f t="shared" si="31"/>
        <v>#NUM!</v>
      </c>
      <c r="AF618" s="85" t="str">
        <f t="shared" si="32"/>
        <v>-</v>
      </c>
      <c r="AG618" s="85" t="str">
        <f t="shared" si="33"/>
        <v>-</v>
      </c>
    </row>
    <row r="619" spans="27:33" x14ac:dyDescent="0.2">
      <c r="AA619" s="85">
        <v>6</v>
      </c>
      <c r="AB619" s="85" t="str">
        <f>Resultado!D631</f>
        <v>-</v>
      </c>
      <c r="AC619" s="85">
        <f>HLOOKUP($E$4,Resultado!$C$4:$Q$1129,ROW('G. Receitas'!X628),FALSE)</f>
        <v>0</v>
      </c>
      <c r="AD619" s="85" t="str">
        <f t="shared" si="30"/>
        <v/>
      </c>
      <c r="AE619" s="85" t="e">
        <f t="shared" si="31"/>
        <v>#NUM!</v>
      </c>
      <c r="AF619" s="85" t="str">
        <f t="shared" si="32"/>
        <v>-</v>
      </c>
      <c r="AG619" s="85" t="str">
        <f t="shared" si="33"/>
        <v>-</v>
      </c>
    </row>
    <row r="620" spans="27:33" x14ac:dyDescent="0.2">
      <c r="AA620" s="85">
        <v>7</v>
      </c>
      <c r="AB620" s="85" t="str">
        <f>Resultado!D632</f>
        <v>-</v>
      </c>
      <c r="AC620" s="85">
        <f>HLOOKUP($E$4,Resultado!$C$4:$Q$1129,ROW('G. Receitas'!X629),FALSE)</f>
        <v>0</v>
      </c>
      <c r="AD620" s="85" t="str">
        <f t="shared" si="30"/>
        <v/>
      </c>
      <c r="AE620" s="85" t="e">
        <f t="shared" si="31"/>
        <v>#NUM!</v>
      </c>
      <c r="AF620" s="85" t="str">
        <f t="shared" si="32"/>
        <v>-</v>
      </c>
      <c r="AG620" s="85" t="str">
        <f t="shared" si="33"/>
        <v>-</v>
      </c>
    </row>
    <row r="621" spans="27:33" x14ac:dyDescent="0.2">
      <c r="AA621" s="85">
        <v>8</v>
      </c>
      <c r="AB621" s="85" t="str">
        <f>Resultado!D633</f>
        <v>-</v>
      </c>
      <c r="AC621" s="85">
        <f>HLOOKUP($E$4,Resultado!$C$4:$Q$1129,ROW('G. Receitas'!X630),FALSE)</f>
        <v>0</v>
      </c>
      <c r="AD621" s="85" t="str">
        <f t="shared" si="30"/>
        <v/>
      </c>
      <c r="AE621" s="85" t="e">
        <f t="shared" si="31"/>
        <v>#NUM!</v>
      </c>
      <c r="AF621" s="85" t="str">
        <f t="shared" si="32"/>
        <v>-</v>
      </c>
      <c r="AG621" s="85" t="str">
        <f t="shared" si="33"/>
        <v>-</v>
      </c>
    </row>
    <row r="622" spans="27:33" x14ac:dyDescent="0.2">
      <c r="AA622" s="85">
        <v>9</v>
      </c>
      <c r="AB622" s="85" t="str">
        <f>Resultado!D634</f>
        <v>-</v>
      </c>
      <c r="AC622" s="85">
        <f>HLOOKUP($E$4,Resultado!$C$4:$Q$1129,ROW('G. Receitas'!X631),FALSE)</f>
        <v>0</v>
      </c>
      <c r="AD622" s="85" t="str">
        <f t="shared" si="30"/>
        <v/>
      </c>
      <c r="AE622" s="85" t="e">
        <f t="shared" si="31"/>
        <v>#NUM!</v>
      </c>
      <c r="AF622" s="85" t="str">
        <f t="shared" si="32"/>
        <v>-</v>
      </c>
      <c r="AG622" s="85" t="str">
        <f t="shared" si="33"/>
        <v>-</v>
      </c>
    </row>
    <row r="623" spans="27:33" x14ac:dyDescent="0.2">
      <c r="AA623" s="85">
        <v>10</v>
      </c>
      <c r="AB623" s="85" t="str">
        <f>Resultado!D635</f>
        <v>-</v>
      </c>
      <c r="AC623" s="85">
        <f>HLOOKUP($E$4,Resultado!$C$4:$Q$1129,ROW('G. Receitas'!X632),FALSE)</f>
        <v>0</v>
      </c>
      <c r="AD623" s="85" t="str">
        <f t="shared" si="30"/>
        <v/>
      </c>
      <c r="AE623" s="85" t="e">
        <f t="shared" si="31"/>
        <v>#NUM!</v>
      </c>
      <c r="AF623" s="85" t="str">
        <f t="shared" si="32"/>
        <v>-</v>
      </c>
      <c r="AG623" s="85" t="str">
        <f t="shared" si="33"/>
        <v>-</v>
      </c>
    </row>
    <row r="624" spans="27:33" x14ac:dyDescent="0.2">
      <c r="AA624" s="85">
        <v>11</v>
      </c>
      <c r="AB624" s="85" t="str">
        <f>Resultado!D636</f>
        <v>-</v>
      </c>
      <c r="AC624" s="85">
        <f>HLOOKUP($E$4,Resultado!$C$4:$Q$1129,ROW('G. Receitas'!X633),FALSE)</f>
        <v>0</v>
      </c>
      <c r="AD624" s="85" t="str">
        <f t="shared" si="30"/>
        <v/>
      </c>
      <c r="AE624" s="85" t="e">
        <f t="shared" si="31"/>
        <v>#NUM!</v>
      </c>
      <c r="AF624" s="85" t="str">
        <f t="shared" si="32"/>
        <v>-</v>
      </c>
      <c r="AG624" s="85" t="str">
        <f t="shared" si="33"/>
        <v>-</v>
      </c>
    </row>
    <row r="625" spans="27:33" x14ac:dyDescent="0.2">
      <c r="AA625" s="85">
        <v>12</v>
      </c>
      <c r="AB625" s="85" t="str">
        <f>Resultado!D637</f>
        <v>-</v>
      </c>
      <c r="AC625" s="85">
        <f>HLOOKUP($E$4,Resultado!$C$4:$Q$1129,ROW('G. Receitas'!X634),FALSE)</f>
        <v>0</v>
      </c>
      <c r="AD625" s="85" t="str">
        <f t="shared" si="30"/>
        <v/>
      </c>
      <c r="AE625" s="85" t="e">
        <f t="shared" si="31"/>
        <v>#NUM!</v>
      </c>
      <c r="AF625" s="85" t="str">
        <f t="shared" si="32"/>
        <v>-</v>
      </c>
      <c r="AG625" s="85" t="str">
        <f t="shared" si="33"/>
        <v>-</v>
      </c>
    </row>
    <row r="626" spans="27:33" x14ac:dyDescent="0.2">
      <c r="AA626" s="85">
        <v>13</v>
      </c>
      <c r="AB626" s="85" t="str">
        <f>Resultado!D638</f>
        <v>-</v>
      </c>
      <c r="AC626" s="85">
        <f>HLOOKUP($E$4,Resultado!$C$4:$Q$1129,ROW('G. Receitas'!X635),FALSE)</f>
        <v>0</v>
      </c>
      <c r="AD626" s="85" t="str">
        <f t="shared" si="30"/>
        <v/>
      </c>
      <c r="AE626" s="85" t="e">
        <f t="shared" si="31"/>
        <v>#NUM!</v>
      </c>
      <c r="AF626" s="85" t="str">
        <f t="shared" si="32"/>
        <v>-</v>
      </c>
      <c r="AG626" s="85" t="str">
        <f t="shared" si="33"/>
        <v>-</v>
      </c>
    </row>
    <row r="627" spans="27:33" x14ac:dyDescent="0.2">
      <c r="AA627" s="85">
        <v>14</v>
      </c>
      <c r="AB627" s="85" t="str">
        <f>Resultado!D639</f>
        <v>-</v>
      </c>
      <c r="AC627" s="85">
        <f>HLOOKUP($E$4,Resultado!$C$4:$Q$1129,ROW('G. Receitas'!X636),FALSE)</f>
        <v>0</v>
      </c>
      <c r="AD627" s="85" t="str">
        <f t="shared" si="30"/>
        <v/>
      </c>
      <c r="AE627" s="85" t="e">
        <f t="shared" si="31"/>
        <v>#NUM!</v>
      </c>
      <c r="AF627" s="85" t="str">
        <f t="shared" si="32"/>
        <v>-</v>
      </c>
      <c r="AG627" s="85" t="str">
        <f t="shared" si="33"/>
        <v>-</v>
      </c>
    </row>
    <row r="628" spans="27:33" x14ac:dyDescent="0.2">
      <c r="AA628" s="85">
        <v>15</v>
      </c>
      <c r="AB628" s="85" t="str">
        <f>Resultado!D640</f>
        <v>-</v>
      </c>
      <c r="AC628" s="85">
        <f>HLOOKUP($E$4,Resultado!$C$4:$Q$1129,ROW('G. Receitas'!X637),FALSE)</f>
        <v>0</v>
      </c>
      <c r="AD628" s="85" t="str">
        <f t="shared" si="30"/>
        <v/>
      </c>
      <c r="AE628" s="85" t="e">
        <f t="shared" si="31"/>
        <v>#NUM!</v>
      </c>
      <c r="AF628" s="85" t="str">
        <f t="shared" si="32"/>
        <v>-</v>
      </c>
      <c r="AG628" s="85" t="str">
        <f t="shared" si="33"/>
        <v>-</v>
      </c>
    </row>
    <row r="629" spans="27:33" x14ac:dyDescent="0.2">
      <c r="AA629" s="85">
        <v>16</v>
      </c>
      <c r="AB629" s="85" t="str">
        <f>Resultado!D641</f>
        <v>-</v>
      </c>
      <c r="AC629" s="85">
        <f>HLOOKUP($E$4,Resultado!$C$4:$Q$1129,ROW('G. Receitas'!X638),FALSE)</f>
        <v>0</v>
      </c>
      <c r="AD629" s="85" t="str">
        <f t="shared" si="30"/>
        <v/>
      </c>
    </row>
    <row r="630" spans="27:33" x14ac:dyDescent="0.2">
      <c r="AA630" s="85">
        <v>17</v>
      </c>
      <c r="AB630" s="85" t="str">
        <f>Resultado!D642</f>
        <v>-</v>
      </c>
      <c r="AC630" s="85">
        <f>HLOOKUP($E$4,Resultado!$C$4:$Q$1129,ROW('G. Receitas'!X639),FALSE)</f>
        <v>0</v>
      </c>
      <c r="AD630" s="85" t="str">
        <f t="shared" si="30"/>
        <v/>
      </c>
    </row>
    <row r="631" spans="27:33" x14ac:dyDescent="0.2">
      <c r="AA631" s="85">
        <v>18</v>
      </c>
      <c r="AB631" s="85" t="str">
        <f>Resultado!D643</f>
        <v>-</v>
      </c>
      <c r="AC631" s="85">
        <f>HLOOKUP($E$4,Resultado!$C$4:$Q$1129,ROW('G. Receitas'!X640),FALSE)</f>
        <v>0</v>
      </c>
      <c r="AD631" s="85" t="str">
        <f t="shared" si="30"/>
        <v/>
      </c>
    </row>
    <row r="632" spans="27:33" x14ac:dyDescent="0.2">
      <c r="AA632" s="85">
        <v>19</v>
      </c>
      <c r="AB632" s="85" t="str">
        <f>Resultado!D644</f>
        <v>-</v>
      </c>
      <c r="AC632" s="85">
        <f>HLOOKUP($E$4,Resultado!$C$4:$Q$1129,ROW('G. Receitas'!X641),FALSE)</f>
        <v>0</v>
      </c>
      <c r="AD632" s="85" t="str">
        <f t="shared" si="30"/>
        <v/>
      </c>
    </row>
    <row r="633" spans="27:33" x14ac:dyDescent="0.2">
      <c r="AA633" s="85">
        <v>20</v>
      </c>
      <c r="AB633" s="85" t="str">
        <f>Resultado!D645</f>
        <v>-</v>
      </c>
      <c r="AC633" s="85">
        <f>HLOOKUP($E$4,Resultado!$C$4:$Q$1129,ROW('G. Receitas'!X642),FALSE)</f>
        <v>0</v>
      </c>
      <c r="AD633" s="85" t="str">
        <f t="shared" si="30"/>
        <v/>
      </c>
    </row>
    <row r="634" spans="27:33" x14ac:dyDescent="0.2">
      <c r="AA634" s="85">
        <v>21</v>
      </c>
      <c r="AB634" s="85" t="str">
        <f>Resultado!D646</f>
        <v>-</v>
      </c>
      <c r="AC634" s="85">
        <f>HLOOKUP($E$4,Resultado!$C$4:$Q$1129,ROW('G. Receitas'!X643),FALSE)</f>
        <v>0</v>
      </c>
      <c r="AD634" s="85" t="str">
        <f t="shared" si="30"/>
        <v/>
      </c>
    </row>
    <row r="635" spans="27:33" x14ac:dyDescent="0.2">
      <c r="AA635" s="85">
        <v>22</v>
      </c>
      <c r="AB635" s="85" t="str">
        <f>Resultado!D647</f>
        <v>-</v>
      </c>
      <c r="AC635" s="85">
        <f>HLOOKUP($E$4,Resultado!$C$4:$Q$1129,ROW('G. Receitas'!X644),FALSE)</f>
        <v>0</v>
      </c>
      <c r="AD635" s="85" t="str">
        <f t="shared" si="30"/>
        <v/>
      </c>
    </row>
    <row r="636" spans="27:33" x14ac:dyDescent="0.2">
      <c r="AA636" s="85">
        <v>23</v>
      </c>
      <c r="AB636" s="85" t="str">
        <f>Resultado!D648</f>
        <v>-</v>
      </c>
      <c r="AC636" s="85">
        <f>HLOOKUP($E$4,Resultado!$C$4:$Q$1129,ROW('G. Receitas'!X645),FALSE)</f>
        <v>0</v>
      </c>
      <c r="AD636" s="85" t="str">
        <f t="shared" si="30"/>
        <v/>
      </c>
    </row>
    <row r="637" spans="27:33" x14ac:dyDescent="0.2">
      <c r="AA637" s="85">
        <v>24</v>
      </c>
      <c r="AB637" s="85" t="str">
        <f>Resultado!D649</f>
        <v>-</v>
      </c>
      <c r="AC637" s="85">
        <f>HLOOKUP($E$4,Resultado!$C$4:$Q$1129,ROW('G. Receitas'!X646),FALSE)</f>
        <v>0</v>
      </c>
      <c r="AD637" s="85" t="str">
        <f t="shared" si="30"/>
        <v/>
      </c>
    </row>
    <row r="638" spans="27:33" x14ac:dyDescent="0.2">
      <c r="AA638" s="85">
        <v>25</v>
      </c>
      <c r="AB638" s="85" t="str">
        <f>Resultado!D650</f>
        <v>-</v>
      </c>
      <c r="AC638" s="85">
        <f>HLOOKUP($E$4,Resultado!$C$4:$Q$1129,ROW('G. Receitas'!X647),FALSE)</f>
        <v>0</v>
      </c>
      <c r="AD638" s="85" t="str">
        <f t="shared" si="30"/>
        <v/>
      </c>
    </row>
    <row r="639" spans="27:33" x14ac:dyDescent="0.2">
      <c r="AA639" s="85">
        <v>26</v>
      </c>
      <c r="AB639" s="85" t="str">
        <f>Resultado!D651</f>
        <v>-</v>
      </c>
      <c r="AC639" s="85">
        <f>HLOOKUP($E$4,Resultado!$C$4:$Q$1129,ROW('G. Receitas'!X648),FALSE)</f>
        <v>0</v>
      </c>
      <c r="AD639" s="85" t="str">
        <f t="shared" si="30"/>
        <v/>
      </c>
    </row>
    <row r="640" spans="27:33" x14ac:dyDescent="0.2">
      <c r="AA640" s="85">
        <v>27</v>
      </c>
      <c r="AB640" s="85" t="str">
        <f>Resultado!D652</f>
        <v>-</v>
      </c>
      <c r="AC640" s="85">
        <f>HLOOKUP($E$4,Resultado!$C$4:$Q$1129,ROW('G. Receitas'!X649),FALSE)</f>
        <v>0</v>
      </c>
      <c r="AD640" s="85" t="str">
        <f t="shared" si="30"/>
        <v/>
      </c>
    </row>
    <row r="641" spans="27:30" x14ac:dyDescent="0.2">
      <c r="AA641" s="85">
        <v>28</v>
      </c>
      <c r="AB641" s="85" t="str">
        <f>Resultado!D653</f>
        <v>-</v>
      </c>
      <c r="AC641" s="85">
        <f>HLOOKUP($E$4,Resultado!$C$4:$Q$1129,ROW('G. Receitas'!X650),FALSE)</f>
        <v>0</v>
      </c>
      <c r="AD641" s="85" t="str">
        <f t="shared" si="30"/>
        <v/>
      </c>
    </row>
    <row r="642" spans="27:30" x14ac:dyDescent="0.2">
      <c r="AA642" s="85">
        <v>29</v>
      </c>
      <c r="AB642" s="85" t="str">
        <f>Resultado!D654</f>
        <v>-</v>
      </c>
      <c r="AC642" s="85">
        <f>HLOOKUP($E$4,Resultado!$C$4:$Q$1129,ROW('G. Receitas'!X651),FALSE)</f>
        <v>0</v>
      </c>
      <c r="AD642" s="85" t="str">
        <f t="shared" si="30"/>
        <v/>
      </c>
    </row>
    <row r="643" spans="27:30" x14ac:dyDescent="0.2">
      <c r="AA643" s="85">
        <v>30</v>
      </c>
      <c r="AB643" s="85" t="str">
        <f>Resultado!D655</f>
        <v>-</v>
      </c>
      <c r="AC643" s="85">
        <f>HLOOKUP($E$4,Resultado!$C$4:$Q$1129,ROW('G. Receitas'!X652),FALSE)</f>
        <v>0</v>
      </c>
      <c r="AD643" s="85" t="str">
        <f t="shared" si="30"/>
        <v/>
      </c>
    </row>
    <row r="644" spans="27:30" x14ac:dyDescent="0.2">
      <c r="AA644" s="85">
        <v>31</v>
      </c>
      <c r="AB644" s="85" t="str">
        <f>Resultado!D656</f>
        <v>-</v>
      </c>
      <c r="AC644" s="85">
        <f>HLOOKUP($E$4,Resultado!$C$4:$Q$1129,ROW('G. Receitas'!X653),FALSE)</f>
        <v>0</v>
      </c>
      <c r="AD644" s="85" t="str">
        <f t="shared" si="30"/>
        <v/>
      </c>
    </row>
    <row r="645" spans="27:30" x14ac:dyDescent="0.2">
      <c r="AA645" s="85">
        <v>32</v>
      </c>
      <c r="AB645" s="85" t="str">
        <f>Resultado!D657</f>
        <v>-</v>
      </c>
      <c r="AC645" s="85">
        <f>HLOOKUP($E$4,Resultado!$C$4:$Q$1129,ROW('G. Receitas'!X654),FALSE)</f>
        <v>0</v>
      </c>
      <c r="AD645" s="85" t="str">
        <f t="shared" si="30"/>
        <v/>
      </c>
    </row>
    <row r="646" spans="27:30" x14ac:dyDescent="0.2">
      <c r="AA646" s="85">
        <v>33</v>
      </c>
      <c r="AB646" s="85" t="str">
        <f>Resultado!D658</f>
        <v>-</v>
      </c>
      <c r="AC646" s="85">
        <f>HLOOKUP($E$4,Resultado!$C$4:$Q$1129,ROW('G. Receitas'!X655),FALSE)</f>
        <v>0</v>
      </c>
      <c r="AD646" s="85" t="str">
        <f t="shared" si="30"/>
        <v/>
      </c>
    </row>
    <row r="647" spans="27:30" x14ac:dyDescent="0.2">
      <c r="AA647" s="85">
        <v>34</v>
      </c>
      <c r="AB647" s="85" t="str">
        <f>Resultado!D659</f>
        <v>-</v>
      </c>
      <c r="AC647" s="85">
        <f>HLOOKUP($E$4,Resultado!$C$4:$Q$1129,ROW('G. Receitas'!X656),FALSE)</f>
        <v>0</v>
      </c>
      <c r="AD647" s="85" t="str">
        <f t="shared" si="30"/>
        <v/>
      </c>
    </row>
    <row r="648" spans="27:30" x14ac:dyDescent="0.2">
      <c r="AA648" s="85">
        <v>35</v>
      </c>
      <c r="AB648" s="85" t="str">
        <f>Resultado!D660</f>
        <v>-</v>
      </c>
      <c r="AC648" s="85">
        <f>HLOOKUP($E$4,Resultado!$C$4:$Q$1129,ROW('G. Receitas'!X657),FALSE)</f>
        <v>0</v>
      </c>
      <c r="AD648" s="85" t="str">
        <f t="shared" si="30"/>
        <v/>
      </c>
    </row>
    <row r="649" spans="27:30" x14ac:dyDescent="0.2">
      <c r="AA649" s="85">
        <v>36</v>
      </c>
      <c r="AB649" s="85" t="str">
        <f>Resultado!D661</f>
        <v>-</v>
      </c>
      <c r="AC649" s="85">
        <f>HLOOKUP($E$4,Resultado!$C$4:$Q$1129,ROW('G. Receitas'!X658),FALSE)</f>
        <v>0</v>
      </c>
      <c r="AD649" s="85" t="str">
        <f t="shared" si="30"/>
        <v/>
      </c>
    </row>
    <row r="650" spans="27:30" x14ac:dyDescent="0.2">
      <c r="AA650" s="85">
        <v>37</v>
      </c>
      <c r="AB650" s="85" t="str">
        <f>Resultado!D662</f>
        <v>-</v>
      </c>
      <c r="AC650" s="85">
        <f>HLOOKUP($E$4,Resultado!$C$4:$Q$1129,ROW('G. Receitas'!X659),FALSE)</f>
        <v>0</v>
      </c>
      <c r="AD650" s="85" t="str">
        <f t="shared" si="30"/>
        <v/>
      </c>
    </row>
    <row r="651" spans="27:30" x14ac:dyDescent="0.2">
      <c r="AA651" s="85">
        <v>38</v>
      </c>
      <c r="AB651" s="85" t="str">
        <f>Resultado!D663</f>
        <v>-</v>
      </c>
      <c r="AC651" s="85">
        <f>HLOOKUP($E$4,Resultado!$C$4:$Q$1129,ROW('G. Receitas'!X660),FALSE)</f>
        <v>0</v>
      </c>
      <c r="AD651" s="85" t="str">
        <f t="shared" si="30"/>
        <v/>
      </c>
    </row>
    <row r="652" spans="27:30" x14ac:dyDescent="0.2">
      <c r="AA652" s="85">
        <v>39</v>
      </c>
      <c r="AB652" s="85" t="str">
        <f>Resultado!D664</f>
        <v>-</v>
      </c>
      <c r="AC652" s="85">
        <f>HLOOKUP($E$4,Resultado!$C$4:$Q$1129,ROW('G. Receitas'!X661),FALSE)</f>
        <v>0</v>
      </c>
      <c r="AD652" s="85" t="str">
        <f t="shared" si="30"/>
        <v/>
      </c>
    </row>
    <row r="653" spans="27:30" x14ac:dyDescent="0.2">
      <c r="AA653" s="85">
        <v>40</v>
      </c>
      <c r="AB653" s="85" t="str">
        <f>Resultado!D665</f>
        <v>-</v>
      </c>
      <c r="AC653" s="85">
        <f>HLOOKUP($E$4,Resultado!$C$4:$Q$1129,ROW('G. Receitas'!X662),FALSE)</f>
        <v>0</v>
      </c>
      <c r="AD653" s="85" t="str">
        <f t="shared" si="30"/>
        <v/>
      </c>
    </row>
    <row r="654" spans="27:30" x14ac:dyDescent="0.2">
      <c r="AA654" s="85">
        <v>41</v>
      </c>
      <c r="AB654" s="85" t="str">
        <f>Resultado!D666</f>
        <v>-</v>
      </c>
      <c r="AC654" s="85">
        <f>HLOOKUP($E$4,Resultado!$C$4:$Q$1129,ROW('G. Receitas'!X663),FALSE)</f>
        <v>0</v>
      </c>
      <c r="AD654" s="85" t="str">
        <f t="shared" si="30"/>
        <v/>
      </c>
    </row>
    <row r="655" spans="27:30" x14ac:dyDescent="0.2">
      <c r="AA655" s="85">
        <v>42</v>
      </c>
      <c r="AB655" s="85" t="str">
        <f>Resultado!D667</f>
        <v>-</v>
      </c>
      <c r="AC655" s="85">
        <f>HLOOKUP($E$4,Resultado!$C$4:$Q$1129,ROW('G. Receitas'!X664),FALSE)</f>
        <v>0</v>
      </c>
      <c r="AD655" s="85" t="str">
        <f t="shared" si="30"/>
        <v/>
      </c>
    </row>
    <row r="656" spans="27:30" x14ac:dyDescent="0.2">
      <c r="AA656" s="85">
        <v>43</v>
      </c>
      <c r="AB656" s="85" t="str">
        <f>Resultado!D668</f>
        <v>-</v>
      </c>
      <c r="AC656" s="85">
        <f>HLOOKUP($E$4,Resultado!$C$4:$Q$1129,ROW('G. Receitas'!X665),FALSE)</f>
        <v>0</v>
      </c>
      <c r="AD656" s="85" t="str">
        <f t="shared" si="30"/>
        <v/>
      </c>
    </row>
    <row r="657" spans="27:30" x14ac:dyDescent="0.2">
      <c r="AA657" s="85">
        <v>44</v>
      </c>
      <c r="AB657" s="85" t="str">
        <f>Resultado!D669</f>
        <v>-</v>
      </c>
      <c r="AC657" s="85">
        <f>HLOOKUP($E$4,Resultado!$C$4:$Q$1129,ROW('G. Receitas'!X666),FALSE)</f>
        <v>0</v>
      </c>
      <c r="AD657" s="85" t="str">
        <f t="shared" si="30"/>
        <v/>
      </c>
    </row>
    <row r="658" spans="27:30" x14ac:dyDescent="0.2">
      <c r="AA658" s="85">
        <v>45</v>
      </c>
      <c r="AB658" s="85" t="str">
        <f>Resultado!D670</f>
        <v>-</v>
      </c>
      <c r="AC658" s="85">
        <f>HLOOKUP($E$4,Resultado!$C$4:$Q$1129,ROW('G. Receitas'!X667),FALSE)</f>
        <v>0</v>
      </c>
      <c r="AD658" s="85" t="str">
        <f t="shared" si="30"/>
        <v/>
      </c>
    </row>
    <row r="659" spans="27:30" x14ac:dyDescent="0.2">
      <c r="AA659" s="85">
        <v>46</v>
      </c>
      <c r="AB659" s="85" t="str">
        <f>Resultado!D671</f>
        <v>-</v>
      </c>
      <c r="AC659" s="85">
        <f>HLOOKUP($E$4,Resultado!$C$4:$Q$1129,ROW('G. Receitas'!X668),FALSE)</f>
        <v>0</v>
      </c>
      <c r="AD659" s="85" t="str">
        <f t="shared" si="30"/>
        <v/>
      </c>
    </row>
    <row r="660" spans="27:30" x14ac:dyDescent="0.2">
      <c r="AA660" s="85">
        <v>47</v>
      </c>
      <c r="AB660" s="85" t="str">
        <f>Resultado!D672</f>
        <v>-</v>
      </c>
      <c r="AC660" s="85">
        <f>HLOOKUP($E$4,Resultado!$C$4:$Q$1129,ROW('G. Receitas'!X669),FALSE)</f>
        <v>0</v>
      </c>
      <c r="AD660" s="85" t="str">
        <f t="shared" si="30"/>
        <v/>
      </c>
    </row>
    <row r="661" spans="27:30" x14ac:dyDescent="0.2">
      <c r="AA661" s="85">
        <v>48</v>
      </c>
      <c r="AB661" s="85" t="str">
        <f>Resultado!D673</f>
        <v>-</v>
      </c>
      <c r="AC661" s="85">
        <f>HLOOKUP($E$4,Resultado!$C$4:$Q$1129,ROW('G. Receitas'!X670),FALSE)</f>
        <v>0</v>
      </c>
      <c r="AD661" s="85" t="str">
        <f t="shared" si="30"/>
        <v/>
      </c>
    </row>
    <row r="662" spans="27:30" x14ac:dyDescent="0.2">
      <c r="AA662" s="85">
        <v>49</v>
      </c>
      <c r="AB662" s="85" t="str">
        <f>Resultado!D674</f>
        <v>-</v>
      </c>
      <c r="AC662" s="85">
        <f>HLOOKUP($E$4,Resultado!$C$4:$Q$1129,ROW('G. Receitas'!X671),FALSE)</f>
        <v>0</v>
      </c>
      <c r="AD662" s="85" t="str">
        <f t="shared" si="30"/>
        <v/>
      </c>
    </row>
    <row r="663" spans="27:30" x14ac:dyDescent="0.2">
      <c r="AA663" s="85">
        <v>50</v>
      </c>
      <c r="AB663" s="85" t="str">
        <f>Resultado!D675</f>
        <v>-</v>
      </c>
      <c r="AC663" s="85">
        <f>HLOOKUP($E$4,Resultado!$C$4:$Q$1129,ROW('G. Receitas'!X672),FALSE)</f>
        <v>0</v>
      </c>
      <c r="AD663" s="85" t="str">
        <f t="shared" si="30"/>
        <v/>
      </c>
    </row>
    <row r="664" spans="27:30" x14ac:dyDescent="0.2">
      <c r="AA664" s="85">
        <v>51</v>
      </c>
      <c r="AB664" s="85" t="str">
        <f>Resultado!D676</f>
        <v>-</v>
      </c>
      <c r="AC664" s="85">
        <f>HLOOKUP($E$4,Resultado!$C$4:$Q$1129,ROW('G. Receitas'!X673),FALSE)</f>
        <v>0</v>
      </c>
      <c r="AD664" s="85" t="str">
        <f t="shared" si="30"/>
        <v/>
      </c>
    </row>
    <row r="665" spans="27:30" x14ac:dyDescent="0.2">
      <c r="AA665" s="85">
        <v>52</v>
      </c>
      <c r="AB665" s="85" t="str">
        <f>Resultado!D677</f>
        <v>-</v>
      </c>
      <c r="AC665" s="85">
        <f>HLOOKUP($E$4,Resultado!$C$4:$Q$1129,ROW('G. Receitas'!X674),FALSE)</f>
        <v>0</v>
      </c>
      <c r="AD665" s="85" t="str">
        <f t="shared" si="30"/>
        <v/>
      </c>
    </row>
    <row r="666" spans="27:30" x14ac:dyDescent="0.2">
      <c r="AA666" s="85">
        <v>53</v>
      </c>
      <c r="AB666" s="85" t="str">
        <f>Resultado!D678</f>
        <v>-</v>
      </c>
      <c r="AC666" s="85">
        <f>HLOOKUP($E$4,Resultado!$C$4:$Q$1129,ROW('G. Receitas'!X675),FALSE)</f>
        <v>0</v>
      </c>
      <c r="AD666" s="85" t="str">
        <f t="shared" si="30"/>
        <v/>
      </c>
    </row>
    <row r="667" spans="27:30" x14ac:dyDescent="0.2">
      <c r="AA667" s="85">
        <v>54</v>
      </c>
      <c r="AB667" s="85" t="str">
        <f>Resultado!D679</f>
        <v>-</v>
      </c>
      <c r="AC667" s="85">
        <f>HLOOKUP($E$4,Resultado!$C$4:$Q$1129,ROW('G. Receitas'!X676),FALSE)</f>
        <v>0</v>
      </c>
      <c r="AD667" s="85" t="str">
        <f t="shared" si="30"/>
        <v/>
      </c>
    </row>
    <row r="668" spans="27:30" x14ac:dyDescent="0.2">
      <c r="AA668" s="85">
        <v>55</v>
      </c>
      <c r="AB668" s="85" t="str">
        <f>Resultado!D680</f>
        <v>-</v>
      </c>
      <c r="AC668" s="85">
        <f>HLOOKUP($E$4,Resultado!$C$4:$Q$1129,ROW('G. Receitas'!X677),FALSE)</f>
        <v>0</v>
      </c>
      <c r="AD668" s="85" t="str">
        <f t="shared" si="30"/>
        <v/>
      </c>
    </row>
    <row r="669" spans="27:30" x14ac:dyDescent="0.2">
      <c r="AA669" s="85">
        <v>56</v>
      </c>
      <c r="AB669" s="85" t="str">
        <f>Resultado!D681</f>
        <v>-</v>
      </c>
      <c r="AC669" s="85">
        <f>HLOOKUP($E$4,Resultado!$C$4:$Q$1129,ROW('G. Receitas'!X678),FALSE)</f>
        <v>0</v>
      </c>
      <c r="AD669" s="85" t="str">
        <f t="shared" si="30"/>
        <v/>
      </c>
    </row>
    <row r="670" spans="27:30" x14ac:dyDescent="0.2">
      <c r="AA670" s="85">
        <v>57</v>
      </c>
      <c r="AB670" s="85" t="str">
        <f>Resultado!D682</f>
        <v>-</v>
      </c>
      <c r="AC670" s="85">
        <f>HLOOKUP($E$4,Resultado!$C$4:$Q$1129,ROW('G. Receitas'!X679),FALSE)</f>
        <v>0</v>
      </c>
      <c r="AD670" s="85" t="str">
        <f t="shared" si="30"/>
        <v/>
      </c>
    </row>
    <row r="671" spans="27:30" x14ac:dyDescent="0.2">
      <c r="AA671" s="85">
        <v>58</v>
      </c>
      <c r="AB671" s="85" t="str">
        <f>Resultado!D683</f>
        <v>-</v>
      </c>
      <c r="AC671" s="85">
        <f>HLOOKUP($E$4,Resultado!$C$4:$Q$1129,ROW('G. Receitas'!X680),FALSE)</f>
        <v>0</v>
      </c>
      <c r="AD671" s="85" t="str">
        <f t="shared" si="30"/>
        <v/>
      </c>
    </row>
    <row r="672" spans="27:30" x14ac:dyDescent="0.2">
      <c r="AA672" s="85">
        <v>59</v>
      </c>
      <c r="AB672" s="85" t="str">
        <f>Resultado!D684</f>
        <v>-</v>
      </c>
      <c r="AC672" s="85">
        <f>HLOOKUP($E$4,Resultado!$C$4:$Q$1129,ROW('G. Receitas'!X681),FALSE)</f>
        <v>0</v>
      </c>
      <c r="AD672" s="85" t="str">
        <f t="shared" si="30"/>
        <v/>
      </c>
    </row>
    <row r="673" spans="27:30" x14ac:dyDescent="0.2">
      <c r="AA673" s="85">
        <v>60</v>
      </c>
      <c r="AB673" s="85" t="str">
        <f>Resultado!D685</f>
        <v>-</v>
      </c>
      <c r="AC673" s="85">
        <f>HLOOKUP($E$4,Resultado!$C$4:$Q$1129,ROW('G. Receitas'!X682),FALSE)</f>
        <v>0</v>
      </c>
      <c r="AD673" s="85" t="str">
        <f t="shared" si="30"/>
        <v/>
      </c>
    </row>
    <row r="674" spans="27:30" x14ac:dyDescent="0.2">
      <c r="AA674" s="85">
        <v>61</v>
      </c>
      <c r="AB674" s="85" t="str">
        <f>Resultado!D686</f>
        <v>-</v>
      </c>
      <c r="AC674" s="85">
        <f>HLOOKUP($E$4,Resultado!$C$4:$Q$1129,ROW('G. Receitas'!X683),FALSE)</f>
        <v>0</v>
      </c>
      <c r="AD674" s="85" t="str">
        <f t="shared" si="30"/>
        <v/>
      </c>
    </row>
    <row r="675" spans="27:30" x14ac:dyDescent="0.2">
      <c r="AA675" s="85">
        <v>62</v>
      </c>
      <c r="AB675" s="85" t="str">
        <f>Resultado!D687</f>
        <v>-</v>
      </c>
      <c r="AC675" s="85">
        <f>HLOOKUP($E$4,Resultado!$C$4:$Q$1129,ROW('G. Receitas'!X684),FALSE)</f>
        <v>0</v>
      </c>
      <c r="AD675" s="85" t="str">
        <f t="shared" si="30"/>
        <v/>
      </c>
    </row>
    <row r="676" spans="27:30" x14ac:dyDescent="0.2">
      <c r="AA676" s="85">
        <v>63</v>
      </c>
      <c r="AB676" s="85" t="str">
        <f>Resultado!D688</f>
        <v>-</v>
      </c>
      <c r="AC676" s="85">
        <f>HLOOKUP($E$4,Resultado!$C$4:$Q$1129,ROW('G. Receitas'!X685),FALSE)</f>
        <v>0</v>
      </c>
      <c r="AD676" s="85" t="str">
        <f t="shared" si="30"/>
        <v/>
      </c>
    </row>
    <row r="677" spans="27:30" x14ac:dyDescent="0.2">
      <c r="AA677" s="85">
        <v>64</v>
      </c>
      <c r="AB677" s="85" t="str">
        <f>Resultado!D689</f>
        <v>-</v>
      </c>
      <c r="AC677" s="85">
        <f>HLOOKUP($E$4,Resultado!$C$4:$Q$1129,ROW('G. Receitas'!X686),FALSE)</f>
        <v>0</v>
      </c>
      <c r="AD677" s="85" t="str">
        <f t="shared" si="30"/>
        <v/>
      </c>
    </row>
    <row r="678" spans="27:30" x14ac:dyDescent="0.2">
      <c r="AA678" s="85">
        <v>65</v>
      </c>
      <c r="AB678" s="85" t="str">
        <f>Resultado!D690</f>
        <v>-</v>
      </c>
      <c r="AC678" s="85">
        <f>HLOOKUP($E$4,Resultado!$C$4:$Q$1129,ROW('G. Receitas'!X687),FALSE)</f>
        <v>0</v>
      </c>
      <c r="AD678" s="85" t="str">
        <f t="shared" si="30"/>
        <v/>
      </c>
    </row>
    <row r="679" spans="27:30" x14ac:dyDescent="0.2">
      <c r="AA679" s="85">
        <v>66</v>
      </c>
      <c r="AB679" s="85" t="str">
        <f>Resultado!D691</f>
        <v>-</v>
      </c>
      <c r="AC679" s="85">
        <f>HLOOKUP($E$4,Resultado!$C$4:$Q$1129,ROW('G. Receitas'!X688),FALSE)</f>
        <v>0</v>
      </c>
      <c r="AD679" s="85" t="str">
        <f t="shared" ref="AD679:AD742" si="34">IF(AC679=0,"",AC679+AA679/1000)</f>
        <v/>
      </c>
    </row>
    <row r="680" spans="27:30" x14ac:dyDescent="0.2">
      <c r="AA680" s="85">
        <v>67</v>
      </c>
      <c r="AB680" s="85" t="str">
        <f>Resultado!D692</f>
        <v>-</v>
      </c>
      <c r="AC680" s="85">
        <f>HLOOKUP($E$4,Resultado!$C$4:$Q$1129,ROW('G. Receitas'!X689),FALSE)</f>
        <v>0</v>
      </c>
      <c r="AD680" s="85" t="str">
        <f t="shared" si="34"/>
        <v/>
      </c>
    </row>
    <row r="681" spans="27:30" x14ac:dyDescent="0.2">
      <c r="AA681" s="85">
        <v>68</v>
      </c>
      <c r="AB681" s="85" t="str">
        <f>Resultado!D693</f>
        <v>-</v>
      </c>
      <c r="AC681" s="85">
        <f>HLOOKUP($E$4,Resultado!$C$4:$Q$1129,ROW('G. Receitas'!X690),FALSE)</f>
        <v>0</v>
      </c>
      <c r="AD681" s="85" t="str">
        <f t="shared" si="34"/>
        <v/>
      </c>
    </row>
    <row r="682" spans="27:30" x14ac:dyDescent="0.2">
      <c r="AA682" s="85">
        <v>69</v>
      </c>
      <c r="AB682" s="85" t="str">
        <f>Resultado!D694</f>
        <v>-</v>
      </c>
      <c r="AC682" s="85">
        <f>HLOOKUP($E$4,Resultado!$C$4:$Q$1129,ROW('G. Receitas'!X691),FALSE)</f>
        <v>0</v>
      </c>
      <c r="AD682" s="85" t="str">
        <f t="shared" si="34"/>
        <v/>
      </c>
    </row>
    <row r="683" spans="27:30" x14ac:dyDescent="0.2">
      <c r="AA683" s="85">
        <v>70</v>
      </c>
      <c r="AB683" s="85" t="str">
        <f>Resultado!D695</f>
        <v>-</v>
      </c>
      <c r="AC683" s="85">
        <f>HLOOKUP($E$4,Resultado!$C$4:$Q$1129,ROW('G. Receitas'!X692),FALSE)</f>
        <v>0</v>
      </c>
      <c r="AD683" s="85" t="str">
        <f t="shared" si="34"/>
        <v/>
      </c>
    </row>
    <row r="684" spans="27:30" x14ac:dyDescent="0.2">
      <c r="AA684" s="85">
        <v>71</v>
      </c>
      <c r="AB684" s="85" t="str">
        <f>Resultado!D696</f>
        <v>-</v>
      </c>
      <c r="AC684" s="85">
        <f>HLOOKUP($E$4,Resultado!$C$4:$Q$1129,ROW('G. Receitas'!X693),FALSE)</f>
        <v>0</v>
      </c>
      <c r="AD684" s="85" t="str">
        <f t="shared" si="34"/>
        <v/>
      </c>
    </row>
    <row r="685" spans="27:30" x14ac:dyDescent="0.2">
      <c r="AA685" s="85">
        <v>72</v>
      </c>
      <c r="AB685" s="85" t="str">
        <f>Resultado!D697</f>
        <v>-</v>
      </c>
      <c r="AC685" s="85">
        <f>HLOOKUP($E$4,Resultado!$C$4:$Q$1129,ROW('G. Receitas'!X694),FALSE)</f>
        <v>0</v>
      </c>
      <c r="AD685" s="85" t="str">
        <f t="shared" si="34"/>
        <v/>
      </c>
    </row>
    <row r="686" spans="27:30" x14ac:dyDescent="0.2">
      <c r="AA686" s="85">
        <v>73</v>
      </c>
      <c r="AB686" s="85" t="str">
        <f>Resultado!D698</f>
        <v>-</v>
      </c>
      <c r="AC686" s="85">
        <f>HLOOKUP($E$4,Resultado!$C$4:$Q$1129,ROW('G. Receitas'!X695),FALSE)</f>
        <v>0</v>
      </c>
      <c r="AD686" s="85" t="str">
        <f t="shared" si="34"/>
        <v/>
      </c>
    </row>
    <row r="687" spans="27:30" x14ac:dyDescent="0.2">
      <c r="AA687" s="85">
        <v>74</v>
      </c>
      <c r="AB687" s="85" t="str">
        <f>Resultado!D699</f>
        <v>-</v>
      </c>
      <c r="AC687" s="85">
        <f>HLOOKUP($E$4,Resultado!$C$4:$Q$1129,ROW('G. Receitas'!X696),FALSE)</f>
        <v>0</v>
      </c>
      <c r="AD687" s="85" t="str">
        <f t="shared" si="34"/>
        <v/>
      </c>
    </row>
    <row r="688" spans="27:30" x14ac:dyDescent="0.2">
      <c r="AA688" s="85">
        <v>75</v>
      </c>
      <c r="AB688" s="85" t="str">
        <f>Resultado!D700</f>
        <v>-</v>
      </c>
      <c r="AC688" s="85">
        <f>HLOOKUP($E$4,Resultado!$C$4:$Q$1129,ROW('G. Receitas'!X697),FALSE)</f>
        <v>0</v>
      </c>
      <c r="AD688" s="85" t="str">
        <f t="shared" si="34"/>
        <v/>
      </c>
    </row>
    <row r="689" spans="27:30" x14ac:dyDescent="0.2">
      <c r="AA689" s="85">
        <v>76</v>
      </c>
      <c r="AB689" s="85" t="str">
        <f>Resultado!D701</f>
        <v>-</v>
      </c>
      <c r="AC689" s="85">
        <f>HLOOKUP($E$4,Resultado!$C$4:$Q$1129,ROW('G. Receitas'!X698),FALSE)</f>
        <v>0</v>
      </c>
      <c r="AD689" s="85" t="str">
        <f t="shared" si="34"/>
        <v/>
      </c>
    </row>
    <row r="690" spans="27:30" x14ac:dyDescent="0.2">
      <c r="AA690" s="85">
        <v>77</v>
      </c>
      <c r="AB690" s="85" t="str">
        <f>Resultado!D702</f>
        <v>-</v>
      </c>
      <c r="AC690" s="85">
        <f>HLOOKUP($E$4,Resultado!$C$4:$Q$1129,ROW('G. Receitas'!X699),FALSE)</f>
        <v>0</v>
      </c>
      <c r="AD690" s="85" t="str">
        <f t="shared" si="34"/>
        <v/>
      </c>
    </row>
    <row r="691" spans="27:30" x14ac:dyDescent="0.2">
      <c r="AA691" s="85">
        <v>78</v>
      </c>
      <c r="AB691" s="85" t="str">
        <f>Resultado!D703</f>
        <v>-</v>
      </c>
      <c r="AC691" s="85">
        <f>HLOOKUP($E$4,Resultado!$C$4:$Q$1129,ROW('G. Receitas'!X700),FALSE)</f>
        <v>0</v>
      </c>
      <c r="AD691" s="85" t="str">
        <f t="shared" si="34"/>
        <v/>
      </c>
    </row>
    <row r="692" spans="27:30" x14ac:dyDescent="0.2">
      <c r="AA692" s="85">
        <v>79</v>
      </c>
      <c r="AB692" s="85" t="str">
        <f>Resultado!D704</f>
        <v>-</v>
      </c>
      <c r="AC692" s="85">
        <f>HLOOKUP($E$4,Resultado!$C$4:$Q$1129,ROW('G. Receitas'!X701),FALSE)</f>
        <v>0</v>
      </c>
      <c r="AD692" s="85" t="str">
        <f t="shared" si="34"/>
        <v/>
      </c>
    </row>
    <row r="693" spans="27:30" x14ac:dyDescent="0.2">
      <c r="AA693" s="85">
        <v>80</v>
      </c>
      <c r="AB693" s="85" t="str">
        <f>Resultado!D705</f>
        <v>-</v>
      </c>
      <c r="AC693" s="85">
        <f>HLOOKUP($E$4,Resultado!$C$4:$Q$1129,ROW('G. Receitas'!X702),FALSE)</f>
        <v>0</v>
      </c>
      <c r="AD693" s="85" t="str">
        <f t="shared" si="34"/>
        <v/>
      </c>
    </row>
    <row r="694" spans="27:30" x14ac:dyDescent="0.2">
      <c r="AA694" s="85">
        <v>81</v>
      </c>
      <c r="AB694" s="85" t="str">
        <f>Resultado!D706</f>
        <v>-</v>
      </c>
      <c r="AC694" s="85">
        <f>HLOOKUP($E$4,Resultado!$C$4:$Q$1129,ROW('G. Receitas'!X703),FALSE)</f>
        <v>0</v>
      </c>
      <c r="AD694" s="85" t="str">
        <f t="shared" si="34"/>
        <v/>
      </c>
    </row>
    <row r="695" spans="27:30" x14ac:dyDescent="0.2">
      <c r="AA695" s="85">
        <v>82</v>
      </c>
      <c r="AB695" s="85" t="str">
        <f>Resultado!D707</f>
        <v>-</v>
      </c>
      <c r="AC695" s="85">
        <f>HLOOKUP($E$4,Resultado!$C$4:$Q$1129,ROW('G. Receitas'!X704),FALSE)</f>
        <v>0</v>
      </c>
      <c r="AD695" s="85" t="str">
        <f t="shared" si="34"/>
        <v/>
      </c>
    </row>
    <row r="696" spans="27:30" x14ac:dyDescent="0.2">
      <c r="AA696" s="85">
        <v>83</v>
      </c>
      <c r="AB696" s="85" t="str">
        <f>Resultado!D708</f>
        <v>-</v>
      </c>
      <c r="AC696" s="85">
        <f>HLOOKUP($E$4,Resultado!$C$4:$Q$1129,ROW('G. Receitas'!X705),FALSE)</f>
        <v>0</v>
      </c>
      <c r="AD696" s="85" t="str">
        <f t="shared" si="34"/>
        <v/>
      </c>
    </row>
    <row r="697" spans="27:30" x14ac:dyDescent="0.2">
      <c r="AA697" s="85">
        <v>84</v>
      </c>
      <c r="AB697" s="85" t="str">
        <f>Resultado!D709</f>
        <v>-</v>
      </c>
      <c r="AC697" s="85">
        <f>HLOOKUP($E$4,Resultado!$C$4:$Q$1129,ROW('G. Receitas'!X706),FALSE)</f>
        <v>0</v>
      </c>
      <c r="AD697" s="85" t="str">
        <f t="shared" si="34"/>
        <v/>
      </c>
    </row>
    <row r="698" spans="27:30" x14ac:dyDescent="0.2">
      <c r="AA698" s="85">
        <v>85</v>
      </c>
      <c r="AB698" s="85" t="str">
        <f>Resultado!D710</f>
        <v>-</v>
      </c>
      <c r="AC698" s="85">
        <f>HLOOKUP($E$4,Resultado!$C$4:$Q$1129,ROW('G. Receitas'!X707),FALSE)</f>
        <v>0</v>
      </c>
      <c r="AD698" s="85" t="str">
        <f t="shared" si="34"/>
        <v/>
      </c>
    </row>
    <row r="699" spans="27:30" x14ac:dyDescent="0.2">
      <c r="AA699" s="85">
        <v>86</v>
      </c>
      <c r="AB699" s="85" t="str">
        <f>Resultado!D711</f>
        <v>-</v>
      </c>
      <c r="AC699" s="85">
        <f>HLOOKUP($E$4,Resultado!$C$4:$Q$1129,ROW('G. Receitas'!X708),FALSE)</f>
        <v>0</v>
      </c>
      <c r="AD699" s="85" t="str">
        <f t="shared" si="34"/>
        <v/>
      </c>
    </row>
    <row r="700" spans="27:30" x14ac:dyDescent="0.2">
      <c r="AA700" s="85">
        <v>87</v>
      </c>
      <c r="AB700" s="85" t="str">
        <f>Resultado!D712</f>
        <v>-</v>
      </c>
      <c r="AC700" s="85">
        <f>HLOOKUP($E$4,Resultado!$C$4:$Q$1129,ROW('G. Receitas'!X709),FALSE)</f>
        <v>0</v>
      </c>
      <c r="AD700" s="85" t="str">
        <f t="shared" si="34"/>
        <v/>
      </c>
    </row>
    <row r="701" spans="27:30" x14ac:dyDescent="0.2">
      <c r="AA701" s="85">
        <v>88</v>
      </c>
      <c r="AB701" s="85" t="str">
        <f>Resultado!D713</f>
        <v>-</v>
      </c>
      <c r="AC701" s="85">
        <f>HLOOKUP($E$4,Resultado!$C$4:$Q$1129,ROW('G. Receitas'!X710),FALSE)</f>
        <v>0</v>
      </c>
      <c r="AD701" s="85" t="str">
        <f t="shared" si="34"/>
        <v/>
      </c>
    </row>
    <row r="702" spans="27:30" x14ac:dyDescent="0.2">
      <c r="AA702" s="85">
        <v>89</v>
      </c>
      <c r="AB702" s="85" t="str">
        <f>Resultado!D714</f>
        <v>-</v>
      </c>
      <c r="AC702" s="85">
        <f>HLOOKUP($E$4,Resultado!$C$4:$Q$1129,ROW('G. Receitas'!X711),FALSE)</f>
        <v>0</v>
      </c>
      <c r="AD702" s="85" t="str">
        <f t="shared" si="34"/>
        <v/>
      </c>
    </row>
    <row r="703" spans="27:30" x14ac:dyDescent="0.2">
      <c r="AA703" s="85">
        <v>90</v>
      </c>
      <c r="AB703" s="85" t="str">
        <f>Resultado!D715</f>
        <v>-</v>
      </c>
      <c r="AC703" s="85">
        <f>HLOOKUP($E$4,Resultado!$C$4:$Q$1129,ROW('G. Receitas'!X712),FALSE)</f>
        <v>0</v>
      </c>
      <c r="AD703" s="85" t="str">
        <f t="shared" si="34"/>
        <v/>
      </c>
    </row>
    <row r="704" spans="27:30" x14ac:dyDescent="0.2">
      <c r="AA704" s="85">
        <v>91</v>
      </c>
      <c r="AB704" s="85" t="str">
        <f>Resultado!D716</f>
        <v>-</v>
      </c>
      <c r="AC704" s="85">
        <f>HLOOKUP($E$4,Resultado!$C$4:$Q$1129,ROW('G. Receitas'!X713),FALSE)</f>
        <v>0</v>
      </c>
      <c r="AD704" s="85" t="str">
        <f t="shared" si="34"/>
        <v/>
      </c>
    </row>
    <row r="705" spans="27:33" x14ac:dyDescent="0.2">
      <c r="AA705" s="85">
        <v>92</v>
      </c>
      <c r="AB705" s="85" t="str">
        <f>Resultado!D717</f>
        <v>-</v>
      </c>
      <c r="AC705" s="85">
        <f>HLOOKUP($E$4,Resultado!$C$4:$Q$1129,ROW('G. Receitas'!X714),FALSE)</f>
        <v>0</v>
      </c>
      <c r="AD705" s="85" t="str">
        <f t="shared" si="34"/>
        <v/>
      </c>
    </row>
    <row r="706" spans="27:33" x14ac:dyDescent="0.2">
      <c r="AA706" s="85">
        <v>93</v>
      </c>
      <c r="AB706" s="85" t="str">
        <f>Resultado!D718</f>
        <v>-</v>
      </c>
      <c r="AC706" s="85">
        <f>HLOOKUP($E$4,Resultado!$C$4:$Q$1129,ROW('G. Receitas'!X715),FALSE)</f>
        <v>0</v>
      </c>
      <c r="AD706" s="85" t="str">
        <f t="shared" si="34"/>
        <v/>
      </c>
    </row>
    <row r="707" spans="27:33" x14ac:dyDescent="0.2">
      <c r="AA707" s="85">
        <v>94</v>
      </c>
      <c r="AB707" s="85" t="str">
        <f>Resultado!D719</f>
        <v>-</v>
      </c>
      <c r="AC707" s="85">
        <f>HLOOKUP($E$4,Resultado!$C$4:$Q$1129,ROW('G. Receitas'!X716),FALSE)</f>
        <v>0</v>
      </c>
      <c r="AD707" s="85" t="str">
        <f t="shared" si="34"/>
        <v/>
      </c>
    </row>
    <row r="708" spans="27:33" x14ac:dyDescent="0.2">
      <c r="AA708" s="85">
        <v>95</v>
      </c>
      <c r="AB708" s="85" t="str">
        <f>Resultado!D720</f>
        <v>-</v>
      </c>
      <c r="AC708" s="85">
        <f>HLOOKUP($E$4,Resultado!$C$4:$Q$1129,ROW('G. Receitas'!X717),FALSE)</f>
        <v>0</v>
      </c>
      <c r="AD708" s="85" t="str">
        <f t="shared" si="34"/>
        <v/>
      </c>
    </row>
    <row r="709" spans="27:33" x14ac:dyDescent="0.2">
      <c r="AA709" s="85">
        <v>96</v>
      </c>
      <c r="AB709" s="85" t="str">
        <f>Resultado!D721</f>
        <v>-</v>
      </c>
      <c r="AC709" s="85">
        <f>HLOOKUP($E$4,Resultado!$C$4:$Q$1129,ROW('G. Receitas'!X718),FALSE)</f>
        <v>0</v>
      </c>
      <c r="AD709" s="85" t="str">
        <f t="shared" si="34"/>
        <v/>
      </c>
    </row>
    <row r="710" spans="27:33" x14ac:dyDescent="0.2">
      <c r="AA710" s="85">
        <v>97</v>
      </c>
      <c r="AB710" s="85" t="str">
        <f>Resultado!D722</f>
        <v>-</v>
      </c>
      <c r="AC710" s="85">
        <f>HLOOKUP($E$4,Resultado!$C$4:$Q$1129,ROW('G. Receitas'!X719),FALSE)</f>
        <v>0</v>
      </c>
      <c r="AD710" s="85" t="str">
        <f t="shared" si="34"/>
        <v/>
      </c>
    </row>
    <row r="711" spans="27:33" x14ac:dyDescent="0.2">
      <c r="AA711" s="85">
        <v>98</v>
      </c>
      <c r="AB711" s="85" t="str">
        <f>Resultado!D723</f>
        <v>-</v>
      </c>
      <c r="AC711" s="85">
        <f>HLOOKUP($E$4,Resultado!$C$4:$Q$1129,ROW('G. Receitas'!X720),FALSE)</f>
        <v>0</v>
      </c>
      <c r="AD711" s="85" t="str">
        <f t="shared" si="34"/>
        <v/>
      </c>
    </row>
    <row r="712" spans="27:33" x14ac:dyDescent="0.2">
      <c r="AA712" s="85">
        <v>99</v>
      </c>
      <c r="AB712" s="85" t="str">
        <f>Resultado!D724</f>
        <v>OUTRAS DESPESAS COM TRANSPORTES</v>
      </c>
      <c r="AC712" s="85">
        <f>HLOOKUP($E$4,Resultado!$C$4:$Q$1129,ROW('G. Receitas'!X721),FALSE)</f>
        <v>0</v>
      </c>
      <c r="AD712" s="85" t="str">
        <f t="shared" si="34"/>
        <v/>
      </c>
    </row>
    <row r="713" spans="27:33" x14ac:dyDescent="0.2">
      <c r="AB713" s="85" t="str">
        <f>Resultado!D725</f>
        <v>DESPESAS COM LAZER E INFORMAÇÃO</v>
      </c>
      <c r="AC713" s="85">
        <f>HLOOKUP($E$4,Resultado!$C$4:$Q$1129,ROW('G. Receitas'!X722),FALSE)</f>
        <v>900</v>
      </c>
      <c r="AD713" s="85" t="s">
        <v>1272</v>
      </c>
      <c r="AE713" s="85" t="s">
        <v>1273</v>
      </c>
      <c r="AF713" s="85" t="s">
        <v>1274</v>
      </c>
      <c r="AG713" s="85" t="s">
        <v>1274</v>
      </c>
    </row>
    <row r="714" spans="27:33" x14ac:dyDescent="0.2">
      <c r="AA714" s="85">
        <v>1</v>
      </c>
      <c r="AB714" s="85" t="str">
        <f>Resultado!D726</f>
        <v xml:space="preserve"> - </v>
      </c>
      <c r="AC714" s="85">
        <f>HLOOKUP($E$4,Resultado!$C$4:$Q$1129,ROW('G. Receitas'!X723),FALSE)</f>
        <v>900</v>
      </c>
      <c r="AD714" s="85">
        <f t="shared" si="34"/>
        <v>900.00099999999998</v>
      </c>
      <c r="AE714" s="85">
        <f>LARGE($AD$714:$AD$812,AA714)</f>
        <v>900.00099999999998</v>
      </c>
      <c r="AF714" s="85" t="str">
        <f>IFERROR(VLOOKUP(MATCH(AE714,$AD$714:$AD$812,0),$AA$714:$AC$812,AF$6,FALSE),"-")</f>
        <v xml:space="preserve"> - </v>
      </c>
      <c r="AG714" s="85">
        <f>IFERROR(VLOOKUP(MATCH(AE714,AD714:AD812,0),$AA$714:AC812,AG$6,FALSE),"-")</f>
        <v>900</v>
      </c>
    </row>
    <row r="715" spans="27:33" x14ac:dyDescent="0.2">
      <c r="AA715" s="85">
        <v>2</v>
      </c>
      <c r="AB715" s="85" t="str">
        <f>Resultado!D727</f>
        <v>-</v>
      </c>
      <c r="AC715" s="85">
        <f>HLOOKUP($E$4,Resultado!$C$4:$Q$1129,ROW('G. Receitas'!X724),FALSE)</f>
        <v>0</v>
      </c>
      <c r="AD715" s="85" t="str">
        <f t="shared" si="34"/>
        <v/>
      </c>
      <c r="AE715" s="85" t="e">
        <f t="shared" ref="AE715:AE728" si="35">LARGE($AD$714:$AD$812,AA715)</f>
        <v>#NUM!</v>
      </c>
      <c r="AF715" s="85" t="str">
        <f t="shared" ref="AF715:AF728" si="36">IFERROR(VLOOKUP(MATCH(AE715,$AD$714:$AD$812,0),$AA$714:$AC$812,AF$6,FALSE),"-")</f>
        <v>-</v>
      </c>
      <c r="AG715" s="85" t="str">
        <f>IFERROR(VLOOKUP(MATCH(AE715,AD715:AD813,0),$AA$714:AC813,AG$6,FALSE),"-")</f>
        <v>-</v>
      </c>
    </row>
    <row r="716" spans="27:33" x14ac:dyDescent="0.2">
      <c r="AA716" s="85">
        <v>3</v>
      </c>
      <c r="AB716" s="85" t="str">
        <f>Resultado!D728</f>
        <v>-</v>
      </c>
      <c r="AC716" s="85">
        <f>HLOOKUP($E$4,Resultado!$C$4:$Q$1129,ROW('G. Receitas'!X725),FALSE)</f>
        <v>0</v>
      </c>
      <c r="AD716" s="85" t="str">
        <f t="shared" si="34"/>
        <v/>
      </c>
      <c r="AE716" s="85" t="e">
        <f t="shared" si="35"/>
        <v>#NUM!</v>
      </c>
      <c r="AF716" s="85" t="str">
        <f t="shared" si="36"/>
        <v>-</v>
      </c>
      <c r="AG716" s="85" t="str">
        <f>IFERROR(VLOOKUP(MATCH(AE716,AD716:AD814,0),$AA$714:AC814,AG$6,FALSE),"-")</f>
        <v>-</v>
      </c>
    </row>
    <row r="717" spans="27:33" x14ac:dyDescent="0.2">
      <c r="AA717" s="85">
        <v>4</v>
      </c>
      <c r="AB717" s="85" t="str">
        <f>Resultado!D729</f>
        <v>-</v>
      </c>
      <c r="AC717" s="85">
        <f>HLOOKUP($E$4,Resultado!$C$4:$Q$1129,ROW('G. Receitas'!X726),FALSE)</f>
        <v>0</v>
      </c>
      <c r="AD717" s="85" t="str">
        <f t="shared" si="34"/>
        <v/>
      </c>
      <c r="AE717" s="85" t="e">
        <f t="shared" si="35"/>
        <v>#NUM!</v>
      </c>
      <c r="AF717" s="85" t="str">
        <f t="shared" si="36"/>
        <v>-</v>
      </c>
      <c r="AG717" s="85" t="str">
        <f>IFERROR(VLOOKUP(MATCH(AE717,AD717:AD815,0),$AA$714:AC815,AG$6,FALSE),"-")</f>
        <v>-</v>
      </c>
    </row>
    <row r="718" spans="27:33" x14ac:dyDescent="0.2">
      <c r="AA718" s="85">
        <v>5</v>
      </c>
      <c r="AB718" s="85" t="str">
        <f>Resultado!D730</f>
        <v>-</v>
      </c>
      <c r="AC718" s="85">
        <f>HLOOKUP($E$4,Resultado!$C$4:$Q$1129,ROW('G. Receitas'!X727),FALSE)</f>
        <v>0</v>
      </c>
      <c r="AD718" s="85" t="str">
        <f t="shared" si="34"/>
        <v/>
      </c>
      <c r="AE718" s="85" t="e">
        <f t="shared" si="35"/>
        <v>#NUM!</v>
      </c>
      <c r="AF718" s="85" t="str">
        <f t="shared" si="36"/>
        <v>-</v>
      </c>
      <c r="AG718" s="85" t="str">
        <f>IFERROR(VLOOKUP(MATCH(AE718,AD718:AD816,0),$AA$714:AC816,AG$6,FALSE),"-")</f>
        <v>-</v>
      </c>
    </row>
    <row r="719" spans="27:33" x14ac:dyDescent="0.2">
      <c r="AA719" s="85">
        <v>6</v>
      </c>
      <c r="AB719" s="85" t="str">
        <f>Resultado!D731</f>
        <v>-</v>
      </c>
      <c r="AC719" s="85">
        <f>HLOOKUP($E$4,Resultado!$C$4:$Q$1129,ROW('G. Receitas'!X728),FALSE)</f>
        <v>0</v>
      </c>
      <c r="AD719" s="85" t="str">
        <f t="shared" si="34"/>
        <v/>
      </c>
      <c r="AE719" s="85" t="e">
        <f t="shared" si="35"/>
        <v>#NUM!</v>
      </c>
      <c r="AF719" s="85" t="str">
        <f t="shared" si="36"/>
        <v>-</v>
      </c>
      <c r="AG719" s="85" t="str">
        <f>IFERROR(VLOOKUP(MATCH(AE719,AD719:AD817,0),$AA$714:AC817,AG$6,FALSE),"-")</f>
        <v>-</v>
      </c>
    </row>
    <row r="720" spans="27:33" x14ac:dyDescent="0.2">
      <c r="AA720" s="85">
        <v>7</v>
      </c>
      <c r="AB720" s="85" t="str">
        <f>Resultado!D732</f>
        <v>-</v>
      </c>
      <c r="AC720" s="85">
        <f>HLOOKUP($E$4,Resultado!$C$4:$Q$1129,ROW('G. Receitas'!X729),FALSE)</f>
        <v>0</v>
      </c>
      <c r="AD720" s="85" t="str">
        <f t="shared" si="34"/>
        <v/>
      </c>
      <c r="AE720" s="85" t="e">
        <f t="shared" si="35"/>
        <v>#NUM!</v>
      </c>
      <c r="AF720" s="85" t="str">
        <f t="shared" si="36"/>
        <v>-</v>
      </c>
      <c r="AG720" s="85" t="str">
        <f>IFERROR(VLOOKUP(MATCH(AE720,AD720:AD818,0),$AA$714:AC818,AG$6,FALSE),"-")</f>
        <v>-</v>
      </c>
    </row>
    <row r="721" spans="27:33" x14ac:dyDescent="0.2">
      <c r="AA721" s="85">
        <v>8</v>
      </c>
      <c r="AB721" s="85" t="str">
        <f>Resultado!D733</f>
        <v>-</v>
      </c>
      <c r="AC721" s="85">
        <f>HLOOKUP($E$4,Resultado!$C$4:$Q$1129,ROW('G. Receitas'!X730),FALSE)</f>
        <v>0</v>
      </c>
      <c r="AD721" s="85" t="str">
        <f t="shared" si="34"/>
        <v/>
      </c>
      <c r="AE721" s="85" t="e">
        <f t="shared" si="35"/>
        <v>#NUM!</v>
      </c>
      <c r="AF721" s="85" t="str">
        <f t="shared" si="36"/>
        <v>-</v>
      </c>
      <c r="AG721" s="85" t="str">
        <f>IFERROR(VLOOKUP(MATCH(AE721,AD721:AD819,0),$AA$714:AC819,AG$6,FALSE),"-")</f>
        <v>-</v>
      </c>
    </row>
    <row r="722" spans="27:33" x14ac:dyDescent="0.2">
      <c r="AA722" s="85">
        <v>9</v>
      </c>
      <c r="AB722" s="85" t="str">
        <f>Resultado!D734</f>
        <v>-</v>
      </c>
      <c r="AC722" s="85">
        <f>HLOOKUP($E$4,Resultado!$C$4:$Q$1129,ROW('G. Receitas'!X731),FALSE)</f>
        <v>0</v>
      </c>
      <c r="AD722" s="85" t="str">
        <f t="shared" si="34"/>
        <v/>
      </c>
      <c r="AE722" s="85" t="e">
        <f t="shared" si="35"/>
        <v>#NUM!</v>
      </c>
      <c r="AF722" s="85" t="str">
        <f t="shared" si="36"/>
        <v>-</v>
      </c>
      <c r="AG722" s="85" t="str">
        <f>IFERROR(VLOOKUP(MATCH(AE722,AD722:AD820,0),$AA$714:AC820,AG$6,FALSE),"-")</f>
        <v>-</v>
      </c>
    </row>
    <row r="723" spans="27:33" x14ac:dyDescent="0.2">
      <c r="AA723" s="85">
        <v>10</v>
      </c>
      <c r="AB723" s="85" t="str">
        <f>Resultado!D735</f>
        <v>-</v>
      </c>
      <c r="AC723" s="85">
        <f>HLOOKUP($E$4,Resultado!$C$4:$Q$1129,ROW('G. Receitas'!X732),FALSE)</f>
        <v>0</v>
      </c>
      <c r="AD723" s="85" t="str">
        <f t="shared" si="34"/>
        <v/>
      </c>
      <c r="AE723" s="85" t="e">
        <f t="shared" si="35"/>
        <v>#NUM!</v>
      </c>
      <c r="AF723" s="85" t="str">
        <f t="shared" si="36"/>
        <v>-</v>
      </c>
      <c r="AG723" s="85" t="str">
        <f>IFERROR(VLOOKUP(MATCH(AE723,AD723:AD821,0),$AA$714:AC821,AG$6,FALSE),"-")</f>
        <v>-</v>
      </c>
    </row>
    <row r="724" spans="27:33" x14ac:dyDescent="0.2">
      <c r="AA724" s="85">
        <v>11</v>
      </c>
      <c r="AB724" s="85" t="str">
        <f>Resultado!D736</f>
        <v>-</v>
      </c>
      <c r="AC724" s="85">
        <f>HLOOKUP($E$4,Resultado!$C$4:$Q$1129,ROW('G. Receitas'!X733),FALSE)</f>
        <v>0</v>
      </c>
      <c r="AD724" s="85" t="str">
        <f t="shared" si="34"/>
        <v/>
      </c>
      <c r="AE724" s="85" t="e">
        <f t="shared" si="35"/>
        <v>#NUM!</v>
      </c>
      <c r="AF724" s="85" t="str">
        <f t="shared" si="36"/>
        <v>-</v>
      </c>
      <c r="AG724" s="85" t="str">
        <f>IFERROR(VLOOKUP(MATCH(AE724,AD724:AD822,0),$AA$714:AC822,AG$6,FALSE),"-")</f>
        <v>-</v>
      </c>
    </row>
    <row r="725" spans="27:33" x14ac:dyDescent="0.2">
      <c r="AA725" s="85">
        <v>12</v>
      </c>
      <c r="AB725" s="85" t="str">
        <f>Resultado!D737</f>
        <v>-</v>
      </c>
      <c r="AC725" s="85">
        <f>HLOOKUP($E$4,Resultado!$C$4:$Q$1129,ROW('G. Receitas'!X734),FALSE)</f>
        <v>0</v>
      </c>
      <c r="AD725" s="85" t="str">
        <f t="shared" si="34"/>
        <v/>
      </c>
      <c r="AE725" s="85" t="e">
        <f t="shared" si="35"/>
        <v>#NUM!</v>
      </c>
      <c r="AF725" s="85" t="str">
        <f t="shared" si="36"/>
        <v>-</v>
      </c>
      <c r="AG725" s="85" t="str">
        <f>IFERROR(VLOOKUP(MATCH(AE725,AD725:AD823,0),$AA$714:AC823,AG$6,FALSE),"-")</f>
        <v>-</v>
      </c>
    </row>
    <row r="726" spans="27:33" x14ac:dyDescent="0.2">
      <c r="AA726" s="85">
        <v>13</v>
      </c>
      <c r="AB726" s="85" t="str">
        <f>Resultado!D738</f>
        <v>-</v>
      </c>
      <c r="AC726" s="85">
        <f>HLOOKUP($E$4,Resultado!$C$4:$Q$1129,ROW('G. Receitas'!X735),FALSE)</f>
        <v>0</v>
      </c>
      <c r="AD726" s="85" t="str">
        <f t="shared" si="34"/>
        <v/>
      </c>
      <c r="AE726" s="85" t="e">
        <f t="shared" si="35"/>
        <v>#NUM!</v>
      </c>
      <c r="AF726" s="85" t="str">
        <f t="shared" si="36"/>
        <v>-</v>
      </c>
      <c r="AG726" s="85" t="str">
        <f>IFERROR(VLOOKUP(MATCH(AE726,AD726:AD824,0),$AA$714:AC824,AG$6,FALSE),"-")</f>
        <v>-</v>
      </c>
    </row>
    <row r="727" spans="27:33" x14ac:dyDescent="0.2">
      <c r="AA727" s="85">
        <v>14</v>
      </c>
      <c r="AB727" s="85" t="str">
        <f>Resultado!D739</f>
        <v>-</v>
      </c>
      <c r="AC727" s="85">
        <f>HLOOKUP($E$4,Resultado!$C$4:$Q$1129,ROW('G. Receitas'!X736),FALSE)</f>
        <v>0</v>
      </c>
      <c r="AD727" s="85" t="str">
        <f t="shared" si="34"/>
        <v/>
      </c>
      <c r="AE727" s="85" t="e">
        <f t="shared" si="35"/>
        <v>#NUM!</v>
      </c>
      <c r="AF727" s="85" t="str">
        <f t="shared" si="36"/>
        <v>-</v>
      </c>
      <c r="AG727" s="85" t="str">
        <f>IFERROR(VLOOKUP(MATCH(AE727,AD727:AD825,0),$AA$714:AC825,AG$6,FALSE),"-")</f>
        <v>-</v>
      </c>
    </row>
    <row r="728" spans="27:33" x14ac:dyDescent="0.2">
      <c r="AA728" s="85">
        <v>15</v>
      </c>
      <c r="AB728" s="85" t="str">
        <f>Resultado!D740</f>
        <v>-</v>
      </c>
      <c r="AC728" s="85">
        <f>HLOOKUP($E$4,Resultado!$C$4:$Q$1129,ROW('G. Receitas'!X737),FALSE)</f>
        <v>0</v>
      </c>
      <c r="AD728" s="85" t="str">
        <f t="shared" si="34"/>
        <v/>
      </c>
      <c r="AE728" s="85" t="e">
        <f t="shared" si="35"/>
        <v>#NUM!</v>
      </c>
      <c r="AF728" s="85" t="str">
        <f t="shared" si="36"/>
        <v>-</v>
      </c>
      <c r="AG728" s="85" t="str">
        <f>IFERROR(VLOOKUP(MATCH(AE728,AD728:AD826,0),$AA$714:AC826,AG$6,FALSE),"-")</f>
        <v>-</v>
      </c>
    </row>
    <row r="729" spans="27:33" x14ac:dyDescent="0.2">
      <c r="AA729" s="85">
        <v>16</v>
      </c>
      <c r="AB729" s="85" t="str">
        <f>Resultado!D741</f>
        <v>-</v>
      </c>
      <c r="AC729" s="85">
        <f>HLOOKUP($E$4,Resultado!$C$4:$Q$1129,ROW('G. Receitas'!X738),FALSE)</f>
        <v>0</v>
      </c>
      <c r="AD729" s="85" t="str">
        <f t="shared" si="34"/>
        <v/>
      </c>
    </row>
    <row r="730" spans="27:33" x14ac:dyDescent="0.2">
      <c r="AA730" s="85">
        <v>17</v>
      </c>
      <c r="AB730" s="85" t="str">
        <f>Resultado!D742</f>
        <v>-</v>
      </c>
      <c r="AC730" s="85">
        <f>HLOOKUP($E$4,Resultado!$C$4:$Q$1129,ROW('G. Receitas'!X739),FALSE)</f>
        <v>0</v>
      </c>
      <c r="AD730" s="85" t="str">
        <f t="shared" si="34"/>
        <v/>
      </c>
    </row>
    <row r="731" spans="27:33" x14ac:dyDescent="0.2">
      <c r="AA731" s="85">
        <v>18</v>
      </c>
      <c r="AB731" s="85" t="str">
        <f>Resultado!D743</f>
        <v>-</v>
      </c>
      <c r="AC731" s="85">
        <f>HLOOKUP($E$4,Resultado!$C$4:$Q$1129,ROW('G. Receitas'!X740),FALSE)</f>
        <v>0</v>
      </c>
      <c r="AD731" s="85" t="str">
        <f t="shared" si="34"/>
        <v/>
      </c>
    </row>
    <row r="732" spans="27:33" x14ac:dyDescent="0.2">
      <c r="AA732" s="85">
        <v>19</v>
      </c>
      <c r="AB732" s="85" t="str">
        <f>Resultado!D744</f>
        <v>-</v>
      </c>
      <c r="AC732" s="85">
        <f>HLOOKUP($E$4,Resultado!$C$4:$Q$1129,ROW('G. Receitas'!X741),FALSE)</f>
        <v>0</v>
      </c>
      <c r="AD732" s="85" t="str">
        <f t="shared" si="34"/>
        <v/>
      </c>
    </row>
    <row r="733" spans="27:33" x14ac:dyDescent="0.2">
      <c r="AA733" s="85">
        <v>20</v>
      </c>
      <c r="AB733" s="85" t="str">
        <f>Resultado!D745</f>
        <v>-</v>
      </c>
      <c r="AC733" s="85">
        <f>HLOOKUP($E$4,Resultado!$C$4:$Q$1129,ROW('G. Receitas'!X742),FALSE)</f>
        <v>0</v>
      </c>
      <c r="AD733" s="85" t="str">
        <f t="shared" si="34"/>
        <v/>
      </c>
    </row>
    <row r="734" spans="27:33" x14ac:dyDescent="0.2">
      <c r="AA734" s="85">
        <v>21</v>
      </c>
      <c r="AB734" s="85" t="str">
        <f>Resultado!D746</f>
        <v>-</v>
      </c>
      <c r="AC734" s="85">
        <f>HLOOKUP($E$4,Resultado!$C$4:$Q$1129,ROW('G. Receitas'!X743),FALSE)</f>
        <v>0</v>
      </c>
      <c r="AD734" s="85" t="str">
        <f t="shared" si="34"/>
        <v/>
      </c>
    </row>
    <row r="735" spans="27:33" x14ac:dyDescent="0.2">
      <c r="AA735" s="85">
        <v>22</v>
      </c>
      <c r="AB735" s="85" t="str">
        <f>Resultado!D747</f>
        <v>-</v>
      </c>
      <c r="AC735" s="85">
        <f>HLOOKUP($E$4,Resultado!$C$4:$Q$1129,ROW('G. Receitas'!X744),FALSE)</f>
        <v>0</v>
      </c>
      <c r="AD735" s="85" t="str">
        <f t="shared" si="34"/>
        <v/>
      </c>
    </row>
    <row r="736" spans="27:33" x14ac:dyDescent="0.2">
      <c r="AA736" s="85">
        <v>23</v>
      </c>
      <c r="AB736" s="85" t="str">
        <f>Resultado!D748</f>
        <v>-</v>
      </c>
      <c r="AC736" s="85">
        <f>HLOOKUP($E$4,Resultado!$C$4:$Q$1129,ROW('G. Receitas'!X745),FALSE)</f>
        <v>0</v>
      </c>
      <c r="AD736" s="85" t="str">
        <f t="shared" si="34"/>
        <v/>
      </c>
    </row>
    <row r="737" spans="27:30" x14ac:dyDescent="0.2">
      <c r="AA737" s="85">
        <v>24</v>
      </c>
      <c r="AB737" s="85" t="str">
        <f>Resultado!D749</f>
        <v>-</v>
      </c>
      <c r="AC737" s="85">
        <f>HLOOKUP($E$4,Resultado!$C$4:$Q$1129,ROW('G. Receitas'!X746),FALSE)</f>
        <v>0</v>
      </c>
      <c r="AD737" s="85" t="str">
        <f t="shared" si="34"/>
        <v/>
      </c>
    </row>
    <row r="738" spans="27:30" x14ac:dyDescent="0.2">
      <c r="AA738" s="85">
        <v>25</v>
      </c>
      <c r="AB738" s="85" t="str">
        <f>Resultado!D750</f>
        <v>-</v>
      </c>
      <c r="AC738" s="85">
        <f>HLOOKUP($E$4,Resultado!$C$4:$Q$1129,ROW('G. Receitas'!X747),FALSE)</f>
        <v>0</v>
      </c>
      <c r="AD738" s="85" t="str">
        <f t="shared" si="34"/>
        <v/>
      </c>
    </row>
    <row r="739" spans="27:30" x14ac:dyDescent="0.2">
      <c r="AA739" s="85">
        <v>26</v>
      </c>
      <c r="AB739" s="85" t="str">
        <f>Resultado!D751</f>
        <v>-</v>
      </c>
      <c r="AC739" s="85">
        <f>HLOOKUP($E$4,Resultado!$C$4:$Q$1129,ROW('G. Receitas'!X748),FALSE)</f>
        <v>0</v>
      </c>
      <c r="AD739" s="85" t="str">
        <f t="shared" si="34"/>
        <v/>
      </c>
    </row>
    <row r="740" spans="27:30" x14ac:dyDescent="0.2">
      <c r="AA740" s="85">
        <v>27</v>
      </c>
      <c r="AB740" s="85" t="str">
        <f>Resultado!D752</f>
        <v>-</v>
      </c>
      <c r="AC740" s="85">
        <f>HLOOKUP($E$4,Resultado!$C$4:$Q$1129,ROW('G. Receitas'!X749),FALSE)</f>
        <v>0</v>
      </c>
      <c r="AD740" s="85" t="str">
        <f t="shared" si="34"/>
        <v/>
      </c>
    </row>
    <row r="741" spans="27:30" x14ac:dyDescent="0.2">
      <c r="AA741" s="85">
        <v>28</v>
      </c>
      <c r="AB741" s="85" t="str">
        <f>Resultado!D753</f>
        <v>-</v>
      </c>
      <c r="AC741" s="85">
        <f>HLOOKUP($E$4,Resultado!$C$4:$Q$1129,ROW('G. Receitas'!X750),FALSE)</f>
        <v>0</v>
      </c>
      <c r="AD741" s="85" t="str">
        <f t="shared" si="34"/>
        <v/>
      </c>
    </row>
    <row r="742" spans="27:30" x14ac:dyDescent="0.2">
      <c r="AA742" s="85">
        <v>29</v>
      </c>
      <c r="AB742" s="85" t="str">
        <f>Resultado!D754</f>
        <v>-</v>
      </c>
      <c r="AC742" s="85">
        <f>HLOOKUP($E$4,Resultado!$C$4:$Q$1129,ROW('G. Receitas'!X751),FALSE)</f>
        <v>0</v>
      </c>
      <c r="AD742" s="85" t="str">
        <f t="shared" si="34"/>
        <v/>
      </c>
    </row>
    <row r="743" spans="27:30" x14ac:dyDescent="0.2">
      <c r="AA743" s="85">
        <v>30</v>
      </c>
      <c r="AB743" s="85" t="str">
        <f>Resultado!D755</f>
        <v>-</v>
      </c>
      <c r="AC743" s="85">
        <f>HLOOKUP($E$4,Resultado!$C$4:$Q$1129,ROW('G. Receitas'!X752),FALSE)</f>
        <v>0</v>
      </c>
      <c r="AD743" s="85" t="str">
        <f t="shared" ref="AD743:AD806" si="37">IF(AC743=0,"",AC743+AA743/1000)</f>
        <v/>
      </c>
    </row>
    <row r="744" spans="27:30" x14ac:dyDescent="0.2">
      <c r="AA744" s="85">
        <v>31</v>
      </c>
      <c r="AB744" s="85" t="str">
        <f>Resultado!D756</f>
        <v>-</v>
      </c>
      <c r="AC744" s="85">
        <f>HLOOKUP($E$4,Resultado!$C$4:$Q$1129,ROW('G. Receitas'!X753),FALSE)</f>
        <v>0</v>
      </c>
      <c r="AD744" s="85" t="str">
        <f t="shared" si="37"/>
        <v/>
      </c>
    </row>
    <row r="745" spans="27:30" x14ac:dyDescent="0.2">
      <c r="AA745" s="85">
        <v>32</v>
      </c>
      <c r="AB745" s="85" t="str">
        <f>Resultado!D757</f>
        <v>-</v>
      </c>
      <c r="AC745" s="85">
        <f>HLOOKUP($E$4,Resultado!$C$4:$Q$1129,ROW('G. Receitas'!X754),FALSE)</f>
        <v>0</v>
      </c>
      <c r="AD745" s="85" t="str">
        <f t="shared" si="37"/>
        <v/>
      </c>
    </row>
    <row r="746" spans="27:30" x14ac:dyDescent="0.2">
      <c r="AA746" s="85">
        <v>33</v>
      </c>
      <c r="AB746" s="85" t="str">
        <f>Resultado!D758</f>
        <v>-</v>
      </c>
      <c r="AC746" s="85">
        <f>HLOOKUP($E$4,Resultado!$C$4:$Q$1129,ROW('G. Receitas'!X755),FALSE)</f>
        <v>0</v>
      </c>
      <c r="AD746" s="85" t="str">
        <f t="shared" si="37"/>
        <v/>
      </c>
    </row>
    <row r="747" spans="27:30" x14ac:dyDescent="0.2">
      <c r="AA747" s="85">
        <v>34</v>
      </c>
      <c r="AB747" s="85" t="str">
        <f>Resultado!D759</f>
        <v>-</v>
      </c>
      <c r="AC747" s="85">
        <f>HLOOKUP($E$4,Resultado!$C$4:$Q$1129,ROW('G. Receitas'!X756),FALSE)</f>
        <v>0</v>
      </c>
      <c r="AD747" s="85" t="str">
        <f t="shared" si="37"/>
        <v/>
      </c>
    </row>
    <row r="748" spans="27:30" x14ac:dyDescent="0.2">
      <c r="AA748" s="85">
        <v>35</v>
      </c>
      <c r="AB748" s="85" t="str">
        <f>Resultado!D760</f>
        <v>-</v>
      </c>
      <c r="AC748" s="85">
        <f>HLOOKUP($E$4,Resultado!$C$4:$Q$1129,ROW('G. Receitas'!X757),FALSE)</f>
        <v>0</v>
      </c>
      <c r="AD748" s="85" t="str">
        <f t="shared" si="37"/>
        <v/>
      </c>
    </row>
    <row r="749" spans="27:30" x14ac:dyDescent="0.2">
      <c r="AA749" s="85">
        <v>36</v>
      </c>
      <c r="AB749" s="85" t="str">
        <f>Resultado!D761</f>
        <v>-</v>
      </c>
      <c r="AC749" s="85">
        <f>HLOOKUP($E$4,Resultado!$C$4:$Q$1129,ROW('G. Receitas'!X758),FALSE)</f>
        <v>0</v>
      </c>
      <c r="AD749" s="85" t="str">
        <f t="shared" si="37"/>
        <v/>
      </c>
    </row>
    <row r="750" spans="27:30" x14ac:dyDescent="0.2">
      <c r="AA750" s="85">
        <v>37</v>
      </c>
      <c r="AB750" s="85" t="str">
        <f>Resultado!D762</f>
        <v>-</v>
      </c>
      <c r="AC750" s="85">
        <f>HLOOKUP($E$4,Resultado!$C$4:$Q$1129,ROW('G. Receitas'!X759),FALSE)</f>
        <v>0</v>
      </c>
      <c r="AD750" s="85" t="str">
        <f t="shared" si="37"/>
        <v/>
      </c>
    </row>
    <row r="751" spans="27:30" x14ac:dyDescent="0.2">
      <c r="AA751" s="85">
        <v>38</v>
      </c>
      <c r="AB751" s="85" t="str">
        <f>Resultado!D763</f>
        <v>-</v>
      </c>
      <c r="AC751" s="85">
        <f>HLOOKUP($E$4,Resultado!$C$4:$Q$1129,ROW('G. Receitas'!X760),FALSE)</f>
        <v>0</v>
      </c>
      <c r="AD751" s="85" t="str">
        <f t="shared" si="37"/>
        <v/>
      </c>
    </row>
    <row r="752" spans="27:30" x14ac:dyDescent="0.2">
      <c r="AA752" s="85">
        <v>39</v>
      </c>
      <c r="AB752" s="85" t="str">
        <f>Resultado!D764</f>
        <v>-</v>
      </c>
      <c r="AC752" s="85">
        <f>HLOOKUP($E$4,Resultado!$C$4:$Q$1129,ROW('G. Receitas'!X761),FALSE)</f>
        <v>0</v>
      </c>
      <c r="AD752" s="85" t="str">
        <f t="shared" si="37"/>
        <v/>
      </c>
    </row>
    <row r="753" spans="27:30" x14ac:dyDescent="0.2">
      <c r="AA753" s="85">
        <v>40</v>
      </c>
      <c r="AB753" s="85" t="str">
        <f>Resultado!D765</f>
        <v>-</v>
      </c>
      <c r="AC753" s="85">
        <f>HLOOKUP($E$4,Resultado!$C$4:$Q$1129,ROW('G. Receitas'!X762),FALSE)</f>
        <v>0</v>
      </c>
      <c r="AD753" s="85" t="str">
        <f t="shared" si="37"/>
        <v/>
      </c>
    </row>
    <row r="754" spans="27:30" x14ac:dyDescent="0.2">
      <c r="AA754" s="85">
        <v>41</v>
      </c>
      <c r="AB754" s="85" t="str">
        <f>Resultado!D766</f>
        <v>-</v>
      </c>
      <c r="AC754" s="85">
        <f>HLOOKUP($E$4,Resultado!$C$4:$Q$1129,ROW('G. Receitas'!X763),FALSE)</f>
        <v>0</v>
      </c>
      <c r="AD754" s="85" t="str">
        <f t="shared" si="37"/>
        <v/>
      </c>
    </row>
    <row r="755" spans="27:30" x14ac:dyDescent="0.2">
      <c r="AA755" s="85">
        <v>42</v>
      </c>
      <c r="AB755" s="85" t="str">
        <f>Resultado!D767</f>
        <v>-</v>
      </c>
      <c r="AC755" s="85">
        <f>HLOOKUP($E$4,Resultado!$C$4:$Q$1129,ROW('G. Receitas'!X764),FALSE)</f>
        <v>0</v>
      </c>
      <c r="AD755" s="85" t="str">
        <f t="shared" si="37"/>
        <v/>
      </c>
    </row>
    <row r="756" spans="27:30" x14ac:dyDescent="0.2">
      <c r="AA756" s="85">
        <v>43</v>
      </c>
      <c r="AB756" s="85" t="str">
        <f>Resultado!D768</f>
        <v>-</v>
      </c>
      <c r="AC756" s="85">
        <f>HLOOKUP($E$4,Resultado!$C$4:$Q$1129,ROW('G. Receitas'!X765),FALSE)</f>
        <v>0</v>
      </c>
      <c r="AD756" s="85" t="str">
        <f t="shared" si="37"/>
        <v/>
      </c>
    </row>
    <row r="757" spans="27:30" x14ac:dyDescent="0.2">
      <c r="AA757" s="85">
        <v>44</v>
      </c>
      <c r="AB757" s="85" t="str">
        <f>Resultado!D769</f>
        <v>-</v>
      </c>
      <c r="AC757" s="85">
        <f>HLOOKUP($E$4,Resultado!$C$4:$Q$1129,ROW('G. Receitas'!X766),FALSE)</f>
        <v>0</v>
      </c>
      <c r="AD757" s="85" t="str">
        <f t="shared" si="37"/>
        <v/>
      </c>
    </row>
    <row r="758" spans="27:30" x14ac:dyDescent="0.2">
      <c r="AA758" s="85">
        <v>45</v>
      </c>
      <c r="AB758" s="85" t="str">
        <f>Resultado!D770</f>
        <v>-</v>
      </c>
      <c r="AC758" s="85">
        <f>HLOOKUP($E$4,Resultado!$C$4:$Q$1129,ROW('G. Receitas'!X767),FALSE)</f>
        <v>0</v>
      </c>
      <c r="AD758" s="85" t="str">
        <f t="shared" si="37"/>
        <v/>
      </c>
    </row>
    <row r="759" spans="27:30" x14ac:dyDescent="0.2">
      <c r="AA759" s="85">
        <v>46</v>
      </c>
      <c r="AB759" s="85" t="str">
        <f>Resultado!D771</f>
        <v>-</v>
      </c>
      <c r="AC759" s="85">
        <f>HLOOKUP($E$4,Resultado!$C$4:$Q$1129,ROW('G. Receitas'!X768),FALSE)</f>
        <v>0</v>
      </c>
      <c r="AD759" s="85" t="str">
        <f t="shared" si="37"/>
        <v/>
      </c>
    </row>
    <row r="760" spans="27:30" x14ac:dyDescent="0.2">
      <c r="AA760" s="85">
        <v>47</v>
      </c>
      <c r="AB760" s="85" t="str">
        <f>Resultado!D772</f>
        <v>-</v>
      </c>
      <c r="AC760" s="85">
        <f>HLOOKUP($E$4,Resultado!$C$4:$Q$1129,ROW('G. Receitas'!X769),FALSE)</f>
        <v>0</v>
      </c>
      <c r="AD760" s="85" t="str">
        <f t="shared" si="37"/>
        <v/>
      </c>
    </row>
    <row r="761" spans="27:30" x14ac:dyDescent="0.2">
      <c r="AA761" s="85">
        <v>48</v>
      </c>
      <c r="AB761" s="85" t="str">
        <f>Resultado!D773</f>
        <v>-</v>
      </c>
      <c r="AC761" s="85">
        <f>HLOOKUP($E$4,Resultado!$C$4:$Q$1129,ROW('G. Receitas'!X770),FALSE)</f>
        <v>0</v>
      </c>
      <c r="AD761" s="85" t="str">
        <f t="shared" si="37"/>
        <v/>
      </c>
    </row>
    <row r="762" spans="27:30" x14ac:dyDescent="0.2">
      <c r="AA762" s="85">
        <v>49</v>
      </c>
      <c r="AB762" s="85" t="str">
        <f>Resultado!D774</f>
        <v>-</v>
      </c>
      <c r="AC762" s="85">
        <f>HLOOKUP($E$4,Resultado!$C$4:$Q$1129,ROW('G. Receitas'!X771),FALSE)</f>
        <v>0</v>
      </c>
      <c r="AD762" s="85" t="str">
        <f t="shared" si="37"/>
        <v/>
      </c>
    </row>
    <row r="763" spans="27:30" x14ac:dyDescent="0.2">
      <c r="AA763" s="85">
        <v>50</v>
      </c>
      <c r="AB763" s="85" t="str">
        <f>Resultado!D775</f>
        <v>-</v>
      </c>
      <c r="AC763" s="85">
        <f>HLOOKUP($E$4,Resultado!$C$4:$Q$1129,ROW('G. Receitas'!X772),FALSE)</f>
        <v>0</v>
      </c>
      <c r="AD763" s="85" t="str">
        <f t="shared" si="37"/>
        <v/>
      </c>
    </row>
    <row r="764" spans="27:30" x14ac:dyDescent="0.2">
      <c r="AA764" s="85">
        <v>51</v>
      </c>
      <c r="AB764" s="85" t="str">
        <f>Resultado!D776</f>
        <v>-</v>
      </c>
      <c r="AC764" s="85">
        <f>HLOOKUP($E$4,Resultado!$C$4:$Q$1129,ROW('G. Receitas'!X773),FALSE)</f>
        <v>0</v>
      </c>
      <c r="AD764" s="85" t="str">
        <f t="shared" si="37"/>
        <v/>
      </c>
    </row>
    <row r="765" spans="27:30" x14ac:dyDescent="0.2">
      <c r="AA765" s="85">
        <v>52</v>
      </c>
      <c r="AB765" s="85" t="str">
        <f>Resultado!D777</f>
        <v>-</v>
      </c>
      <c r="AC765" s="85">
        <f>HLOOKUP($E$4,Resultado!$C$4:$Q$1129,ROW('G. Receitas'!X774),FALSE)</f>
        <v>0</v>
      </c>
      <c r="AD765" s="85" t="str">
        <f t="shared" si="37"/>
        <v/>
      </c>
    </row>
    <row r="766" spans="27:30" x14ac:dyDescent="0.2">
      <c r="AA766" s="85">
        <v>53</v>
      </c>
      <c r="AB766" s="85" t="str">
        <f>Resultado!D778</f>
        <v>-</v>
      </c>
      <c r="AC766" s="85">
        <f>HLOOKUP($E$4,Resultado!$C$4:$Q$1129,ROW('G. Receitas'!X775),FALSE)</f>
        <v>0</v>
      </c>
      <c r="AD766" s="85" t="str">
        <f t="shared" si="37"/>
        <v/>
      </c>
    </row>
    <row r="767" spans="27:30" x14ac:dyDescent="0.2">
      <c r="AA767" s="85">
        <v>54</v>
      </c>
      <c r="AB767" s="85" t="str">
        <f>Resultado!D779</f>
        <v>-</v>
      </c>
      <c r="AC767" s="85">
        <f>HLOOKUP($E$4,Resultado!$C$4:$Q$1129,ROW('G. Receitas'!X776),FALSE)</f>
        <v>0</v>
      </c>
      <c r="AD767" s="85" t="str">
        <f t="shared" si="37"/>
        <v/>
      </c>
    </row>
    <row r="768" spans="27:30" x14ac:dyDescent="0.2">
      <c r="AA768" s="85">
        <v>55</v>
      </c>
      <c r="AB768" s="85" t="str">
        <f>Resultado!D780</f>
        <v>-</v>
      </c>
      <c r="AC768" s="85">
        <f>HLOOKUP($E$4,Resultado!$C$4:$Q$1129,ROW('G. Receitas'!X777),FALSE)</f>
        <v>0</v>
      </c>
      <c r="AD768" s="85" t="str">
        <f t="shared" si="37"/>
        <v/>
      </c>
    </row>
    <row r="769" spans="27:30" x14ac:dyDescent="0.2">
      <c r="AA769" s="85">
        <v>56</v>
      </c>
      <c r="AB769" s="85" t="str">
        <f>Resultado!D781</f>
        <v>-</v>
      </c>
      <c r="AC769" s="85">
        <f>HLOOKUP($E$4,Resultado!$C$4:$Q$1129,ROW('G. Receitas'!X778),FALSE)</f>
        <v>0</v>
      </c>
      <c r="AD769" s="85" t="str">
        <f t="shared" si="37"/>
        <v/>
      </c>
    </row>
    <row r="770" spans="27:30" x14ac:dyDescent="0.2">
      <c r="AA770" s="85">
        <v>57</v>
      </c>
      <c r="AB770" s="85" t="str">
        <f>Resultado!D782</f>
        <v>-</v>
      </c>
      <c r="AC770" s="85">
        <f>HLOOKUP($E$4,Resultado!$C$4:$Q$1129,ROW('G. Receitas'!X779),FALSE)</f>
        <v>0</v>
      </c>
      <c r="AD770" s="85" t="str">
        <f t="shared" si="37"/>
        <v/>
      </c>
    </row>
    <row r="771" spans="27:30" x14ac:dyDescent="0.2">
      <c r="AA771" s="85">
        <v>58</v>
      </c>
      <c r="AB771" s="85" t="str">
        <f>Resultado!D783</f>
        <v>-</v>
      </c>
      <c r="AC771" s="85">
        <f>HLOOKUP($E$4,Resultado!$C$4:$Q$1129,ROW('G. Receitas'!X780),FALSE)</f>
        <v>0</v>
      </c>
      <c r="AD771" s="85" t="str">
        <f t="shared" si="37"/>
        <v/>
      </c>
    </row>
    <row r="772" spans="27:30" x14ac:dyDescent="0.2">
      <c r="AA772" s="85">
        <v>59</v>
      </c>
      <c r="AB772" s="85" t="str">
        <f>Resultado!D784</f>
        <v>-</v>
      </c>
      <c r="AC772" s="85">
        <f>HLOOKUP($E$4,Resultado!$C$4:$Q$1129,ROW('G. Receitas'!X781),FALSE)</f>
        <v>0</v>
      </c>
      <c r="AD772" s="85" t="str">
        <f t="shared" si="37"/>
        <v/>
      </c>
    </row>
    <row r="773" spans="27:30" x14ac:dyDescent="0.2">
      <c r="AA773" s="85">
        <v>60</v>
      </c>
      <c r="AB773" s="85" t="str">
        <f>Resultado!D785</f>
        <v>-</v>
      </c>
      <c r="AC773" s="85">
        <f>HLOOKUP($E$4,Resultado!$C$4:$Q$1129,ROW('G. Receitas'!X782),FALSE)</f>
        <v>0</v>
      </c>
      <c r="AD773" s="85" t="str">
        <f t="shared" si="37"/>
        <v/>
      </c>
    </row>
    <row r="774" spans="27:30" x14ac:dyDescent="0.2">
      <c r="AA774" s="85">
        <v>61</v>
      </c>
      <c r="AB774" s="85" t="str">
        <f>Resultado!D786</f>
        <v>-</v>
      </c>
      <c r="AC774" s="85">
        <f>HLOOKUP($E$4,Resultado!$C$4:$Q$1129,ROW('G. Receitas'!X783),FALSE)</f>
        <v>0</v>
      </c>
      <c r="AD774" s="85" t="str">
        <f t="shared" si="37"/>
        <v/>
      </c>
    </row>
    <row r="775" spans="27:30" x14ac:dyDescent="0.2">
      <c r="AA775" s="85">
        <v>62</v>
      </c>
      <c r="AB775" s="85" t="str">
        <f>Resultado!D787</f>
        <v>-</v>
      </c>
      <c r="AC775" s="85">
        <f>HLOOKUP($E$4,Resultado!$C$4:$Q$1129,ROW('G. Receitas'!X784),FALSE)</f>
        <v>0</v>
      </c>
      <c r="AD775" s="85" t="str">
        <f t="shared" si="37"/>
        <v/>
      </c>
    </row>
    <row r="776" spans="27:30" x14ac:dyDescent="0.2">
      <c r="AA776" s="85">
        <v>63</v>
      </c>
      <c r="AB776" s="85" t="str">
        <f>Resultado!D788</f>
        <v>-</v>
      </c>
      <c r="AC776" s="85">
        <f>HLOOKUP($E$4,Resultado!$C$4:$Q$1129,ROW('G. Receitas'!X785),FALSE)</f>
        <v>0</v>
      </c>
      <c r="AD776" s="85" t="str">
        <f t="shared" si="37"/>
        <v/>
      </c>
    </row>
    <row r="777" spans="27:30" x14ac:dyDescent="0.2">
      <c r="AA777" s="85">
        <v>64</v>
      </c>
      <c r="AB777" s="85" t="str">
        <f>Resultado!D789</f>
        <v>-</v>
      </c>
      <c r="AC777" s="85">
        <f>HLOOKUP($E$4,Resultado!$C$4:$Q$1129,ROW('G. Receitas'!X786),FALSE)</f>
        <v>0</v>
      </c>
      <c r="AD777" s="85" t="str">
        <f t="shared" si="37"/>
        <v/>
      </c>
    </row>
    <row r="778" spans="27:30" x14ac:dyDescent="0.2">
      <c r="AA778" s="85">
        <v>65</v>
      </c>
      <c r="AB778" s="85" t="str">
        <f>Resultado!D790</f>
        <v>-</v>
      </c>
      <c r="AC778" s="85">
        <f>HLOOKUP($E$4,Resultado!$C$4:$Q$1129,ROW('G. Receitas'!X787),FALSE)</f>
        <v>0</v>
      </c>
      <c r="AD778" s="85" t="str">
        <f t="shared" si="37"/>
        <v/>
      </c>
    </row>
    <row r="779" spans="27:30" x14ac:dyDescent="0.2">
      <c r="AA779" s="85">
        <v>66</v>
      </c>
      <c r="AB779" s="85" t="str">
        <f>Resultado!D791</f>
        <v>-</v>
      </c>
      <c r="AC779" s="85">
        <f>HLOOKUP($E$4,Resultado!$C$4:$Q$1129,ROW('G. Receitas'!X788),FALSE)</f>
        <v>0</v>
      </c>
      <c r="AD779" s="85" t="str">
        <f t="shared" si="37"/>
        <v/>
      </c>
    </row>
    <row r="780" spans="27:30" x14ac:dyDescent="0.2">
      <c r="AA780" s="85">
        <v>67</v>
      </c>
      <c r="AB780" s="85" t="str">
        <f>Resultado!D792</f>
        <v>-</v>
      </c>
      <c r="AC780" s="85">
        <f>HLOOKUP($E$4,Resultado!$C$4:$Q$1129,ROW('G. Receitas'!X789),FALSE)</f>
        <v>0</v>
      </c>
      <c r="AD780" s="85" t="str">
        <f t="shared" si="37"/>
        <v/>
      </c>
    </row>
    <row r="781" spans="27:30" x14ac:dyDescent="0.2">
      <c r="AA781" s="85">
        <v>68</v>
      </c>
      <c r="AB781" s="85" t="str">
        <f>Resultado!D793</f>
        <v>-</v>
      </c>
      <c r="AC781" s="85">
        <f>HLOOKUP($E$4,Resultado!$C$4:$Q$1129,ROW('G. Receitas'!X790),FALSE)</f>
        <v>0</v>
      </c>
      <c r="AD781" s="85" t="str">
        <f t="shared" si="37"/>
        <v/>
      </c>
    </row>
    <row r="782" spans="27:30" x14ac:dyDescent="0.2">
      <c r="AA782" s="85">
        <v>69</v>
      </c>
      <c r="AB782" s="85" t="str">
        <f>Resultado!D794</f>
        <v>-</v>
      </c>
      <c r="AC782" s="85">
        <f>HLOOKUP($E$4,Resultado!$C$4:$Q$1129,ROW('G. Receitas'!X791),FALSE)</f>
        <v>0</v>
      </c>
      <c r="AD782" s="85" t="str">
        <f t="shared" si="37"/>
        <v/>
      </c>
    </row>
    <row r="783" spans="27:30" x14ac:dyDescent="0.2">
      <c r="AA783" s="85">
        <v>70</v>
      </c>
      <c r="AB783" s="85" t="str">
        <f>Resultado!D795</f>
        <v>-</v>
      </c>
      <c r="AC783" s="85">
        <f>HLOOKUP($E$4,Resultado!$C$4:$Q$1129,ROW('G. Receitas'!X792),FALSE)</f>
        <v>0</v>
      </c>
      <c r="AD783" s="85" t="str">
        <f t="shared" si="37"/>
        <v/>
      </c>
    </row>
    <row r="784" spans="27:30" x14ac:dyDescent="0.2">
      <c r="AA784" s="85">
        <v>71</v>
      </c>
      <c r="AB784" s="85" t="str">
        <f>Resultado!D796</f>
        <v>-</v>
      </c>
      <c r="AC784" s="85">
        <f>HLOOKUP($E$4,Resultado!$C$4:$Q$1129,ROW('G. Receitas'!X793),FALSE)</f>
        <v>0</v>
      </c>
      <c r="AD784" s="85" t="str">
        <f t="shared" si="37"/>
        <v/>
      </c>
    </row>
    <row r="785" spans="27:30" x14ac:dyDescent="0.2">
      <c r="AA785" s="85">
        <v>72</v>
      </c>
      <c r="AB785" s="85" t="str">
        <f>Resultado!D797</f>
        <v>-</v>
      </c>
      <c r="AC785" s="85">
        <f>HLOOKUP($E$4,Resultado!$C$4:$Q$1129,ROW('G. Receitas'!X794),FALSE)</f>
        <v>0</v>
      </c>
      <c r="AD785" s="85" t="str">
        <f t="shared" si="37"/>
        <v/>
      </c>
    </row>
    <row r="786" spans="27:30" x14ac:dyDescent="0.2">
      <c r="AA786" s="85">
        <v>73</v>
      </c>
      <c r="AB786" s="85" t="str">
        <f>Resultado!D798</f>
        <v>-</v>
      </c>
      <c r="AC786" s="85">
        <f>HLOOKUP($E$4,Resultado!$C$4:$Q$1129,ROW('G. Receitas'!X795),FALSE)</f>
        <v>0</v>
      </c>
      <c r="AD786" s="85" t="str">
        <f t="shared" si="37"/>
        <v/>
      </c>
    </row>
    <row r="787" spans="27:30" x14ac:dyDescent="0.2">
      <c r="AA787" s="85">
        <v>74</v>
      </c>
      <c r="AB787" s="85" t="str">
        <f>Resultado!D799</f>
        <v>-</v>
      </c>
      <c r="AC787" s="85">
        <f>HLOOKUP($E$4,Resultado!$C$4:$Q$1129,ROW('G. Receitas'!X796),FALSE)</f>
        <v>0</v>
      </c>
      <c r="AD787" s="85" t="str">
        <f t="shared" si="37"/>
        <v/>
      </c>
    </row>
    <row r="788" spans="27:30" x14ac:dyDescent="0.2">
      <c r="AA788" s="85">
        <v>75</v>
      </c>
      <c r="AB788" s="85" t="str">
        <f>Resultado!D800</f>
        <v>-</v>
      </c>
      <c r="AC788" s="85">
        <f>HLOOKUP($E$4,Resultado!$C$4:$Q$1129,ROW('G. Receitas'!X797),FALSE)</f>
        <v>0</v>
      </c>
      <c r="AD788" s="85" t="str">
        <f t="shared" si="37"/>
        <v/>
      </c>
    </row>
    <row r="789" spans="27:30" x14ac:dyDescent="0.2">
      <c r="AA789" s="85">
        <v>76</v>
      </c>
      <c r="AB789" s="85" t="str">
        <f>Resultado!D801</f>
        <v>-</v>
      </c>
      <c r="AC789" s="85">
        <f>HLOOKUP($E$4,Resultado!$C$4:$Q$1129,ROW('G. Receitas'!X798),FALSE)</f>
        <v>0</v>
      </c>
      <c r="AD789" s="85" t="str">
        <f t="shared" si="37"/>
        <v/>
      </c>
    </row>
    <row r="790" spans="27:30" x14ac:dyDescent="0.2">
      <c r="AA790" s="85">
        <v>77</v>
      </c>
      <c r="AB790" s="85" t="str">
        <f>Resultado!D802</f>
        <v>-</v>
      </c>
      <c r="AC790" s="85">
        <f>HLOOKUP($E$4,Resultado!$C$4:$Q$1129,ROW('G. Receitas'!X799),FALSE)</f>
        <v>0</v>
      </c>
      <c r="AD790" s="85" t="str">
        <f t="shared" si="37"/>
        <v/>
      </c>
    </row>
    <row r="791" spans="27:30" x14ac:dyDescent="0.2">
      <c r="AA791" s="85">
        <v>78</v>
      </c>
      <c r="AB791" s="85" t="str">
        <f>Resultado!D803</f>
        <v>-</v>
      </c>
      <c r="AC791" s="85">
        <f>HLOOKUP($E$4,Resultado!$C$4:$Q$1129,ROW('G. Receitas'!X800),FALSE)</f>
        <v>0</v>
      </c>
      <c r="AD791" s="85" t="str">
        <f t="shared" si="37"/>
        <v/>
      </c>
    </row>
    <row r="792" spans="27:30" x14ac:dyDescent="0.2">
      <c r="AA792" s="85">
        <v>79</v>
      </c>
      <c r="AB792" s="85" t="str">
        <f>Resultado!D804</f>
        <v>-</v>
      </c>
      <c r="AC792" s="85">
        <f>HLOOKUP($E$4,Resultado!$C$4:$Q$1129,ROW('G. Receitas'!X801),FALSE)</f>
        <v>0</v>
      </c>
      <c r="AD792" s="85" t="str">
        <f t="shared" si="37"/>
        <v/>
      </c>
    </row>
    <row r="793" spans="27:30" x14ac:dyDescent="0.2">
      <c r="AA793" s="85">
        <v>80</v>
      </c>
      <c r="AB793" s="85" t="str">
        <f>Resultado!D805</f>
        <v>-</v>
      </c>
      <c r="AC793" s="85">
        <f>HLOOKUP($E$4,Resultado!$C$4:$Q$1129,ROW('G. Receitas'!X802),FALSE)</f>
        <v>0</v>
      </c>
      <c r="AD793" s="85" t="str">
        <f t="shared" si="37"/>
        <v/>
      </c>
    </row>
    <row r="794" spans="27:30" x14ac:dyDescent="0.2">
      <c r="AA794" s="85">
        <v>81</v>
      </c>
      <c r="AB794" s="85" t="str">
        <f>Resultado!D806</f>
        <v>-</v>
      </c>
      <c r="AC794" s="85">
        <f>HLOOKUP($E$4,Resultado!$C$4:$Q$1129,ROW('G. Receitas'!X803),FALSE)</f>
        <v>0</v>
      </c>
      <c r="AD794" s="85" t="str">
        <f t="shared" si="37"/>
        <v/>
      </c>
    </row>
    <row r="795" spans="27:30" x14ac:dyDescent="0.2">
      <c r="AA795" s="85">
        <v>82</v>
      </c>
      <c r="AB795" s="85" t="str">
        <f>Resultado!D807</f>
        <v>-</v>
      </c>
      <c r="AC795" s="85">
        <f>HLOOKUP($E$4,Resultado!$C$4:$Q$1129,ROW('G. Receitas'!X804),FALSE)</f>
        <v>0</v>
      </c>
      <c r="AD795" s="85" t="str">
        <f t="shared" si="37"/>
        <v/>
      </c>
    </row>
    <row r="796" spans="27:30" x14ac:dyDescent="0.2">
      <c r="AA796" s="85">
        <v>83</v>
      </c>
      <c r="AB796" s="85" t="str">
        <f>Resultado!D808</f>
        <v>-</v>
      </c>
      <c r="AC796" s="85">
        <f>HLOOKUP($E$4,Resultado!$C$4:$Q$1129,ROW('G. Receitas'!X805),FALSE)</f>
        <v>0</v>
      </c>
      <c r="AD796" s="85" t="str">
        <f t="shared" si="37"/>
        <v/>
      </c>
    </row>
    <row r="797" spans="27:30" x14ac:dyDescent="0.2">
      <c r="AA797" s="85">
        <v>84</v>
      </c>
      <c r="AB797" s="85" t="str">
        <f>Resultado!D809</f>
        <v>-</v>
      </c>
      <c r="AC797" s="85">
        <f>HLOOKUP($E$4,Resultado!$C$4:$Q$1129,ROW('G. Receitas'!X806),FALSE)</f>
        <v>0</v>
      </c>
      <c r="AD797" s="85" t="str">
        <f t="shared" si="37"/>
        <v/>
      </c>
    </row>
    <row r="798" spans="27:30" x14ac:dyDescent="0.2">
      <c r="AA798" s="85">
        <v>85</v>
      </c>
      <c r="AB798" s="85" t="str">
        <f>Resultado!D810</f>
        <v>-</v>
      </c>
      <c r="AC798" s="85">
        <f>HLOOKUP($E$4,Resultado!$C$4:$Q$1129,ROW('G. Receitas'!X807),FALSE)</f>
        <v>0</v>
      </c>
      <c r="AD798" s="85" t="str">
        <f t="shared" si="37"/>
        <v/>
      </c>
    </row>
    <row r="799" spans="27:30" x14ac:dyDescent="0.2">
      <c r="AA799" s="85">
        <v>86</v>
      </c>
      <c r="AB799" s="85" t="str">
        <f>Resultado!D811</f>
        <v>-</v>
      </c>
      <c r="AC799" s="85">
        <f>HLOOKUP($E$4,Resultado!$C$4:$Q$1129,ROW('G. Receitas'!X808),FALSE)</f>
        <v>0</v>
      </c>
      <c r="AD799" s="85" t="str">
        <f t="shared" si="37"/>
        <v/>
      </c>
    </row>
    <row r="800" spans="27:30" x14ac:dyDescent="0.2">
      <c r="AA800" s="85">
        <v>87</v>
      </c>
      <c r="AB800" s="85" t="str">
        <f>Resultado!D812</f>
        <v>-</v>
      </c>
      <c r="AC800" s="85">
        <f>HLOOKUP($E$4,Resultado!$C$4:$Q$1129,ROW('G. Receitas'!X809),FALSE)</f>
        <v>0</v>
      </c>
      <c r="AD800" s="85" t="str">
        <f t="shared" si="37"/>
        <v/>
      </c>
    </row>
    <row r="801" spans="27:33" x14ac:dyDescent="0.2">
      <c r="AA801" s="85">
        <v>88</v>
      </c>
      <c r="AB801" s="85" t="str">
        <f>Resultado!D813</f>
        <v>-</v>
      </c>
      <c r="AC801" s="85">
        <f>HLOOKUP($E$4,Resultado!$C$4:$Q$1129,ROW('G. Receitas'!X810),FALSE)</f>
        <v>0</v>
      </c>
      <c r="AD801" s="85" t="str">
        <f t="shared" si="37"/>
        <v/>
      </c>
    </row>
    <row r="802" spans="27:33" x14ac:dyDescent="0.2">
      <c r="AA802" s="85">
        <v>89</v>
      </c>
      <c r="AB802" s="85" t="str">
        <f>Resultado!D814</f>
        <v>-</v>
      </c>
      <c r="AC802" s="85">
        <f>HLOOKUP($E$4,Resultado!$C$4:$Q$1129,ROW('G. Receitas'!X811),FALSE)</f>
        <v>0</v>
      </c>
      <c r="AD802" s="85" t="str">
        <f t="shared" si="37"/>
        <v/>
      </c>
    </row>
    <row r="803" spans="27:33" x14ac:dyDescent="0.2">
      <c r="AA803" s="85">
        <v>90</v>
      </c>
      <c r="AB803" s="85" t="str">
        <f>Resultado!D815</f>
        <v>-</v>
      </c>
      <c r="AC803" s="85">
        <f>HLOOKUP($E$4,Resultado!$C$4:$Q$1129,ROW('G. Receitas'!X812),FALSE)</f>
        <v>0</v>
      </c>
      <c r="AD803" s="85" t="str">
        <f t="shared" si="37"/>
        <v/>
      </c>
    </row>
    <row r="804" spans="27:33" x14ac:dyDescent="0.2">
      <c r="AA804" s="85">
        <v>91</v>
      </c>
      <c r="AB804" s="85" t="str">
        <f>Resultado!D816</f>
        <v>-</v>
      </c>
      <c r="AC804" s="85">
        <f>HLOOKUP($E$4,Resultado!$C$4:$Q$1129,ROW('G. Receitas'!X813),FALSE)</f>
        <v>0</v>
      </c>
      <c r="AD804" s="85" t="str">
        <f t="shared" si="37"/>
        <v/>
      </c>
    </row>
    <row r="805" spans="27:33" x14ac:dyDescent="0.2">
      <c r="AA805" s="85">
        <v>92</v>
      </c>
      <c r="AB805" s="85" t="str">
        <f>Resultado!D817</f>
        <v>-</v>
      </c>
      <c r="AC805" s="85">
        <f>HLOOKUP($E$4,Resultado!$C$4:$Q$1129,ROW('G. Receitas'!X814),FALSE)</f>
        <v>0</v>
      </c>
      <c r="AD805" s="85" t="str">
        <f t="shared" si="37"/>
        <v/>
      </c>
    </row>
    <row r="806" spans="27:33" x14ac:dyDescent="0.2">
      <c r="AA806" s="85">
        <v>93</v>
      </c>
      <c r="AB806" s="85" t="str">
        <f>Resultado!D818</f>
        <v>-</v>
      </c>
      <c r="AC806" s="85">
        <f>HLOOKUP($E$4,Resultado!$C$4:$Q$1129,ROW('G. Receitas'!X815),FALSE)</f>
        <v>0</v>
      </c>
      <c r="AD806" s="85" t="str">
        <f t="shared" si="37"/>
        <v/>
      </c>
    </row>
    <row r="807" spans="27:33" x14ac:dyDescent="0.2">
      <c r="AA807" s="85">
        <v>94</v>
      </c>
      <c r="AB807" s="85" t="str">
        <f>Resultado!D819</f>
        <v>-</v>
      </c>
      <c r="AC807" s="85">
        <f>HLOOKUP($E$4,Resultado!$C$4:$Q$1129,ROW('G. Receitas'!X816),FALSE)</f>
        <v>0</v>
      </c>
      <c r="AD807" s="85" t="str">
        <f t="shared" ref="AD807:AD812" si="38">IF(AC807=0,"",AC807+AA807/1000)</f>
        <v/>
      </c>
    </row>
    <row r="808" spans="27:33" x14ac:dyDescent="0.2">
      <c r="AA808" s="85">
        <v>95</v>
      </c>
      <c r="AB808" s="85" t="str">
        <f>Resultado!D820</f>
        <v>-</v>
      </c>
      <c r="AC808" s="85">
        <f>HLOOKUP($E$4,Resultado!$C$4:$Q$1129,ROW('G. Receitas'!X817),FALSE)</f>
        <v>0</v>
      </c>
      <c r="AD808" s="85" t="str">
        <f t="shared" si="38"/>
        <v/>
      </c>
    </row>
    <row r="809" spans="27:33" x14ac:dyDescent="0.2">
      <c r="AA809" s="85">
        <v>96</v>
      </c>
      <c r="AB809" s="85" t="str">
        <f>Resultado!D821</f>
        <v>-</v>
      </c>
      <c r="AC809" s="85">
        <f>HLOOKUP($E$4,Resultado!$C$4:$Q$1129,ROW('G. Receitas'!X818),FALSE)</f>
        <v>0</v>
      </c>
      <c r="AD809" s="85" t="str">
        <f t="shared" si="38"/>
        <v/>
      </c>
    </row>
    <row r="810" spans="27:33" x14ac:dyDescent="0.2">
      <c r="AA810" s="85">
        <v>97</v>
      </c>
      <c r="AB810" s="85" t="str">
        <f>Resultado!D822</f>
        <v>-</v>
      </c>
      <c r="AC810" s="85">
        <f>HLOOKUP($E$4,Resultado!$C$4:$Q$1129,ROW('G. Receitas'!X819),FALSE)</f>
        <v>0</v>
      </c>
      <c r="AD810" s="85" t="str">
        <f t="shared" si="38"/>
        <v/>
      </c>
    </row>
    <row r="811" spans="27:33" x14ac:dyDescent="0.2">
      <c r="AA811" s="85">
        <v>98</v>
      </c>
      <c r="AB811" s="85" t="str">
        <f>Resultado!D823</f>
        <v>-</v>
      </c>
      <c r="AC811" s="85">
        <f>HLOOKUP($E$4,Resultado!$C$4:$Q$1129,ROW('G. Receitas'!X820),FALSE)</f>
        <v>0</v>
      </c>
      <c r="AD811" s="85" t="str">
        <f t="shared" si="38"/>
        <v/>
      </c>
    </row>
    <row r="812" spans="27:33" x14ac:dyDescent="0.2">
      <c r="AA812" s="85">
        <v>99</v>
      </c>
      <c r="AB812" s="85" t="str">
        <f>Resultado!D824</f>
        <v>OUTRAS DESPESAS COM LAZER E INFORMAÇÃO</v>
      </c>
      <c r="AC812" s="85">
        <f>HLOOKUP($E$4,Resultado!$C$4:$Q$1129,ROW('G. Receitas'!X821),FALSE)</f>
        <v>0</v>
      </c>
      <c r="AD812" s="85" t="str">
        <f t="shared" si="38"/>
        <v/>
      </c>
    </row>
    <row r="813" spans="27:33" x14ac:dyDescent="0.2">
      <c r="AB813" s="85" t="str">
        <f>Resultado!D825</f>
        <v>OUTRAS DESPESAS</v>
      </c>
      <c r="AC813" s="85">
        <f>HLOOKUP($E$4,Resultado!$C$4:$Q$1129,ROW('G. Receitas'!X822),FALSE)</f>
        <v>0</v>
      </c>
      <c r="AD813" s="85" t="s">
        <v>1272</v>
      </c>
      <c r="AE813" s="85" t="s">
        <v>1273</v>
      </c>
      <c r="AF813" s="85" t="s">
        <v>1274</v>
      </c>
      <c r="AG813" s="85" t="s">
        <v>1274</v>
      </c>
    </row>
    <row r="814" spans="27:33" x14ac:dyDescent="0.2">
      <c r="AA814" s="85">
        <v>1</v>
      </c>
      <c r="AB814" s="85" t="str">
        <f>Resultado!D826</f>
        <v>Faculdade</v>
      </c>
      <c r="AC814" s="85">
        <f>HLOOKUP($E$4,Resultado!$C$4:$Q$1129,ROW('G. Receitas'!X823),FALSE)</f>
        <v>0</v>
      </c>
      <c r="AD814" s="85" t="str">
        <f>IF(AC814=0,"",AC814+AA814/1000)</f>
        <v/>
      </c>
      <c r="AE814" s="85" t="e">
        <f>LARGE($AD$814:$AD$912,AA814)</f>
        <v>#NUM!</v>
      </c>
      <c r="AF814" s="85" t="str">
        <f>IFERROR(VLOOKUP(MATCH(AE814,$AD$814:$AD$912,0),$AA$814:$AC$912,AF$6,FALSE),"-")</f>
        <v>-</v>
      </c>
      <c r="AG814" s="85" t="str">
        <f>IFERROR(VLOOKUP(MATCH(AE814,$AD$814:$AD$912,0),$AA$814:$AC$912,AG$6,FALSE),"-")</f>
        <v>-</v>
      </c>
    </row>
    <row r="815" spans="27:33" x14ac:dyDescent="0.2">
      <c r="AA815" s="85">
        <v>2</v>
      </c>
      <c r="AB815" s="85" t="str">
        <f>Resultado!D827</f>
        <v>-</v>
      </c>
      <c r="AC815" s="85">
        <f>HLOOKUP($E$4,Resultado!$C$4:$Q$1129,ROW('G. Receitas'!X824),FALSE)</f>
        <v>0</v>
      </c>
      <c r="AD815" s="85" t="str">
        <f t="shared" ref="AD815:AD878" si="39">IF(AC815=0,"",AC815+AA815/1000)</f>
        <v/>
      </c>
      <c r="AE815" s="85" t="e">
        <f t="shared" ref="AE815:AE828" si="40">LARGE($AD$814:$AD$912,AA815)</f>
        <v>#NUM!</v>
      </c>
      <c r="AF815" s="85" t="str">
        <f t="shared" ref="AF815:AF828" si="41">IFERROR(VLOOKUP(MATCH(AE815,$AD$814:$AD$912,0),$AA$814:$AC$912,AF$6,FALSE),"-")</f>
        <v>-</v>
      </c>
      <c r="AG815" s="85" t="str">
        <f t="shared" ref="AG815:AG828" si="42">IFERROR(VLOOKUP(MATCH(AE815,$AD$814:$AD$912,0),$AA$814:$AC$912,AG$6,FALSE),"-")</f>
        <v>-</v>
      </c>
    </row>
    <row r="816" spans="27:33" x14ac:dyDescent="0.2">
      <c r="AA816" s="85">
        <v>3</v>
      </c>
      <c r="AB816" s="85" t="str">
        <f>Resultado!D828</f>
        <v>-</v>
      </c>
      <c r="AC816" s="85">
        <f>HLOOKUP($E$4,Resultado!$C$4:$Q$1129,ROW('G. Receitas'!X825),FALSE)</f>
        <v>0</v>
      </c>
      <c r="AD816" s="85" t="str">
        <f t="shared" si="39"/>
        <v/>
      </c>
      <c r="AE816" s="85" t="e">
        <f t="shared" si="40"/>
        <v>#NUM!</v>
      </c>
      <c r="AF816" s="85" t="str">
        <f t="shared" si="41"/>
        <v>-</v>
      </c>
      <c r="AG816" s="85" t="str">
        <f t="shared" si="42"/>
        <v>-</v>
      </c>
    </row>
    <row r="817" spans="27:33" x14ac:dyDescent="0.2">
      <c r="AA817" s="85">
        <v>4</v>
      </c>
      <c r="AB817" s="85" t="str">
        <f>Resultado!D829</f>
        <v>-</v>
      </c>
      <c r="AC817" s="85">
        <f>HLOOKUP($E$4,Resultado!$C$4:$Q$1129,ROW('G. Receitas'!X826),FALSE)</f>
        <v>0</v>
      </c>
      <c r="AD817" s="85" t="str">
        <f t="shared" si="39"/>
        <v/>
      </c>
      <c r="AE817" s="85" t="e">
        <f t="shared" si="40"/>
        <v>#NUM!</v>
      </c>
      <c r="AF817" s="85" t="str">
        <f t="shared" si="41"/>
        <v>-</v>
      </c>
      <c r="AG817" s="85" t="str">
        <f t="shared" si="42"/>
        <v>-</v>
      </c>
    </row>
    <row r="818" spans="27:33" x14ac:dyDescent="0.2">
      <c r="AA818" s="85">
        <v>5</v>
      </c>
      <c r="AB818" s="85" t="str">
        <f>Resultado!D830</f>
        <v>-</v>
      </c>
      <c r="AC818" s="85">
        <f>HLOOKUP($E$4,Resultado!$C$4:$Q$1129,ROW('G. Receitas'!X827),FALSE)</f>
        <v>0</v>
      </c>
      <c r="AD818" s="85" t="str">
        <f t="shared" si="39"/>
        <v/>
      </c>
      <c r="AE818" s="85" t="e">
        <f t="shared" si="40"/>
        <v>#NUM!</v>
      </c>
      <c r="AF818" s="85" t="str">
        <f t="shared" si="41"/>
        <v>-</v>
      </c>
      <c r="AG818" s="85" t="str">
        <f t="shared" si="42"/>
        <v>-</v>
      </c>
    </row>
    <row r="819" spans="27:33" x14ac:dyDescent="0.2">
      <c r="AA819" s="85">
        <v>6</v>
      </c>
      <c r="AB819" s="85" t="str">
        <f>Resultado!D831</f>
        <v>-</v>
      </c>
      <c r="AC819" s="85">
        <f>HLOOKUP($E$4,Resultado!$C$4:$Q$1129,ROW('G. Receitas'!X828),FALSE)</f>
        <v>0</v>
      </c>
      <c r="AD819" s="85" t="str">
        <f t="shared" si="39"/>
        <v/>
      </c>
      <c r="AE819" s="85" t="e">
        <f t="shared" si="40"/>
        <v>#NUM!</v>
      </c>
      <c r="AF819" s="85" t="str">
        <f t="shared" si="41"/>
        <v>-</v>
      </c>
      <c r="AG819" s="85" t="str">
        <f t="shared" si="42"/>
        <v>-</v>
      </c>
    </row>
    <row r="820" spans="27:33" x14ac:dyDescent="0.2">
      <c r="AA820" s="85">
        <v>7</v>
      </c>
      <c r="AB820" s="85" t="str">
        <f>Resultado!D832</f>
        <v>-</v>
      </c>
      <c r="AC820" s="85">
        <f>HLOOKUP($E$4,Resultado!$C$4:$Q$1129,ROW('G. Receitas'!X829),FALSE)</f>
        <v>0</v>
      </c>
      <c r="AD820" s="85" t="str">
        <f t="shared" si="39"/>
        <v/>
      </c>
      <c r="AE820" s="85" t="e">
        <f t="shared" si="40"/>
        <v>#NUM!</v>
      </c>
      <c r="AF820" s="85" t="str">
        <f t="shared" si="41"/>
        <v>-</v>
      </c>
      <c r="AG820" s="85" t="str">
        <f t="shared" si="42"/>
        <v>-</v>
      </c>
    </row>
    <row r="821" spans="27:33" x14ac:dyDescent="0.2">
      <c r="AA821" s="85">
        <v>8</v>
      </c>
      <c r="AB821" s="85" t="str">
        <f>Resultado!D833</f>
        <v>-</v>
      </c>
      <c r="AC821" s="85">
        <f>HLOOKUP($E$4,Resultado!$C$4:$Q$1129,ROW('G. Receitas'!X830),FALSE)</f>
        <v>0</v>
      </c>
      <c r="AD821" s="85" t="str">
        <f t="shared" si="39"/>
        <v/>
      </c>
      <c r="AE821" s="85" t="e">
        <f t="shared" si="40"/>
        <v>#NUM!</v>
      </c>
      <c r="AF821" s="85" t="str">
        <f t="shared" si="41"/>
        <v>-</v>
      </c>
      <c r="AG821" s="85" t="str">
        <f t="shared" si="42"/>
        <v>-</v>
      </c>
    </row>
    <row r="822" spans="27:33" x14ac:dyDescent="0.2">
      <c r="AA822" s="85">
        <v>9</v>
      </c>
      <c r="AB822" s="85" t="str">
        <f>Resultado!D834</f>
        <v>-</v>
      </c>
      <c r="AC822" s="85">
        <f>HLOOKUP($E$4,Resultado!$C$4:$Q$1129,ROW('G. Receitas'!X831),FALSE)</f>
        <v>0</v>
      </c>
      <c r="AD822" s="85" t="str">
        <f t="shared" si="39"/>
        <v/>
      </c>
      <c r="AE822" s="85" t="e">
        <f t="shared" si="40"/>
        <v>#NUM!</v>
      </c>
      <c r="AF822" s="85" t="str">
        <f t="shared" si="41"/>
        <v>-</v>
      </c>
      <c r="AG822" s="85" t="str">
        <f t="shared" si="42"/>
        <v>-</v>
      </c>
    </row>
    <row r="823" spans="27:33" x14ac:dyDescent="0.2">
      <c r="AA823" s="85">
        <v>10</v>
      </c>
      <c r="AB823" s="85" t="str">
        <f>Resultado!D835</f>
        <v>-</v>
      </c>
      <c r="AC823" s="85">
        <f>HLOOKUP($E$4,Resultado!$C$4:$Q$1129,ROW('G. Receitas'!X832),FALSE)</f>
        <v>0</v>
      </c>
      <c r="AD823" s="85" t="str">
        <f t="shared" si="39"/>
        <v/>
      </c>
      <c r="AE823" s="85" t="e">
        <f t="shared" si="40"/>
        <v>#NUM!</v>
      </c>
      <c r="AF823" s="85" t="str">
        <f t="shared" si="41"/>
        <v>-</v>
      </c>
      <c r="AG823" s="85" t="str">
        <f t="shared" si="42"/>
        <v>-</v>
      </c>
    </row>
    <row r="824" spans="27:33" x14ac:dyDescent="0.2">
      <c r="AA824" s="85">
        <v>11</v>
      </c>
      <c r="AB824" s="85" t="str">
        <f>Resultado!D836</f>
        <v>-</v>
      </c>
      <c r="AC824" s="85">
        <f>HLOOKUP($E$4,Resultado!$C$4:$Q$1129,ROW('G. Receitas'!X833),FALSE)</f>
        <v>0</v>
      </c>
      <c r="AD824" s="85" t="str">
        <f t="shared" si="39"/>
        <v/>
      </c>
      <c r="AE824" s="85" t="e">
        <f t="shared" si="40"/>
        <v>#NUM!</v>
      </c>
      <c r="AF824" s="85" t="str">
        <f t="shared" si="41"/>
        <v>-</v>
      </c>
      <c r="AG824" s="85" t="str">
        <f t="shared" si="42"/>
        <v>-</v>
      </c>
    </row>
    <row r="825" spans="27:33" x14ac:dyDescent="0.2">
      <c r="AA825" s="85">
        <v>12</v>
      </c>
      <c r="AB825" s="85" t="str">
        <f>Resultado!D837</f>
        <v>-</v>
      </c>
      <c r="AC825" s="85">
        <f>HLOOKUP($E$4,Resultado!$C$4:$Q$1129,ROW('G. Receitas'!X834),FALSE)</f>
        <v>0</v>
      </c>
      <c r="AD825" s="85" t="str">
        <f t="shared" si="39"/>
        <v/>
      </c>
      <c r="AE825" s="85" t="e">
        <f t="shared" si="40"/>
        <v>#NUM!</v>
      </c>
      <c r="AF825" s="85" t="str">
        <f t="shared" si="41"/>
        <v>-</v>
      </c>
      <c r="AG825" s="85" t="str">
        <f t="shared" si="42"/>
        <v>-</v>
      </c>
    </row>
    <row r="826" spans="27:33" x14ac:dyDescent="0.2">
      <c r="AA826" s="85">
        <v>13</v>
      </c>
      <c r="AB826" s="85" t="str">
        <f>Resultado!D838</f>
        <v>-</v>
      </c>
      <c r="AC826" s="85">
        <f>HLOOKUP($E$4,Resultado!$C$4:$Q$1129,ROW('G. Receitas'!X835),FALSE)</f>
        <v>0</v>
      </c>
      <c r="AD826" s="85" t="str">
        <f t="shared" si="39"/>
        <v/>
      </c>
      <c r="AE826" s="85" t="e">
        <f t="shared" si="40"/>
        <v>#NUM!</v>
      </c>
      <c r="AF826" s="85" t="str">
        <f t="shared" si="41"/>
        <v>-</v>
      </c>
      <c r="AG826" s="85" t="str">
        <f t="shared" si="42"/>
        <v>-</v>
      </c>
    </row>
    <row r="827" spans="27:33" x14ac:dyDescent="0.2">
      <c r="AA827" s="85">
        <v>14</v>
      </c>
      <c r="AB827" s="85" t="str">
        <f>Resultado!D839</f>
        <v>-</v>
      </c>
      <c r="AC827" s="85">
        <f>HLOOKUP($E$4,Resultado!$C$4:$Q$1129,ROW('G. Receitas'!X836),FALSE)</f>
        <v>0</v>
      </c>
      <c r="AD827" s="85" t="str">
        <f t="shared" si="39"/>
        <v/>
      </c>
      <c r="AE827" s="85" t="e">
        <f t="shared" si="40"/>
        <v>#NUM!</v>
      </c>
      <c r="AF827" s="85" t="str">
        <f t="shared" si="41"/>
        <v>-</v>
      </c>
      <c r="AG827" s="85" t="str">
        <f t="shared" si="42"/>
        <v>-</v>
      </c>
    </row>
    <row r="828" spans="27:33" x14ac:dyDescent="0.2">
      <c r="AA828" s="85">
        <v>15</v>
      </c>
      <c r="AB828" s="85" t="str">
        <f>Resultado!D840</f>
        <v>-</v>
      </c>
      <c r="AC828" s="85">
        <f>HLOOKUP($E$4,Resultado!$C$4:$Q$1129,ROW('G. Receitas'!X837),FALSE)</f>
        <v>0</v>
      </c>
      <c r="AD828" s="85" t="str">
        <f t="shared" si="39"/>
        <v/>
      </c>
      <c r="AE828" s="85" t="e">
        <f t="shared" si="40"/>
        <v>#NUM!</v>
      </c>
      <c r="AF828" s="85" t="str">
        <f t="shared" si="41"/>
        <v>-</v>
      </c>
      <c r="AG828" s="85" t="str">
        <f t="shared" si="42"/>
        <v>-</v>
      </c>
    </row>
    <row r="829" spans="27:33" x14ac:dyDescent="0.2">
      <c r="AA829" s="85">
        <v>16</v>
      </c>
      <c r="AB829" s="85" t="str">
        <f>Resultado!D841</f>
        <v>-</v>
      </c>
      <c r="AC829" s="85">
        <f>HLOOKUP($E$4,Resultado!$C$4:$Q$1129,ROW('G. Receitas'!X838),FALSE)</f>
        <v>0</v>
      </c>
      <c r="AD829" s="85" t="str">
        <f t="shared" si="39"/>
        <v/>
      </c>
    </row>
    <row r="830" spans="27:33" x14ac:dyDescent="0.2">
      <c r="AA830" s="85">
        <v>17</v>
      </c>
      <c r="AB830" s="85" t="str">
        <f>Resultado!D842</f>
        <v>-</v>
      </c>
      <c r="AC830" s="85">
        <f>HLOOKUP($E$4,Resultado!$C$4:$Q$1129,ROW('G. Receitas'!X839),FALSE)</f>
        <v>0</v>
      </c>
      <c r="AD830" s="85" t="str">
        <f t="shared" si="39"/>
        <v/>
      </c>
    </row>
    <row r="831" spans="27:33" x14ac:dyDescent="0.2">
      <c r="AA831" s="85">
        <v>18</v>
      </c>
      <c r="AB831" s="85" t="str">
        <f>Resultado!D843</f>
        <v>-</v>
      </c>
      <c r="AC831" s="85">
        <f>HLOOKUP($E$4,Resultado!$C$4:$Q$1129,ROW('G. Receitas'!X840),FALSE)</f>
        <v>0</v>
      </c>
      <c r="AD831" s="85" t="str">
        <f t="shared" si="39"/>
        <v/>
      </c>
    </row>
    <row r="832" spans="27:33" x14ac:dyDescent="0.2">
      <c r="AA832" s="85">
        <v>19</v>
      </c>
      <c r="AB832" s="85" t="str">
        <f>Resultado!D844</f>
        <v>-</v>
      </c>
      <c r="AC832" s="85">
        <f>HLOOKUP($E$4,Resultado!$C$4:$Q$1129,ROW('G. Receitas'!X841),FALSE)</f>
        <v>0</v>
      </c>
      <c r="AD832" s="85" t="str">
        <f t="shared" si="39"/>
        <v/>
      </c>
    </row>
    <row r="833" spans="27:30" x14ac:dyDescent="0.2">
      <c r="AA833" s="85">
        <v>20</v>
      </c>
      <c r="AB833" s="85" t="str">
        <f>Resultado!D845</f>
        <v>-</v>
      </c>
      <c r="AC833" s="85">
        <f>HLOOKUP($E$4,Resultado!$C$4:$Q$1129,ROW('G. Receitas'!X842),FALSE)</f>
        <v>0</v>
      </c>
      <c r="AD833" s="85" t="str">
        <f t="shared" si="39"/>
        <v/>
      </c>
    </row>
    <row r="834" spans="27:30" x14ac:dyDescent="0.2">
      <c r="AA834" s="85">
        <v>21</v>
      </c>
      <c r="AB834" s="85" t="str">
        <f>Resultado!D846</f>
        <v>-</v>
      </c>
      <c r="AC834" s="85">
        <f>HLOOKUP($E$4,Resultado!$C$4:$Q$1129,ROW('G. Receitas'!X843),FALSE)</f>
        <v>0</v>
      </c>
      <c r="AD834" s="85" t="str">
        <f t="shared" si="39"/>
        <v/>
      </c>
    </row>
    <row r="835" spans="27:30" x14ac:dyDescent="0.2">
      <c r="AA835" s="85">
        <v>22</v>
      </c>
      <c r="AB835" s="85" t="str">
        <f>Resultado!D847</f>
        <v>-</v>
      </c>
      <c r="AC835" s="85">
        <f>HLOOKUP($E$4,Resultado!$C$4:$Q$1129,ROW('G. Receitas'!X844),FALSE)</f>
        <v>0</v>
      </c>
      <c r="AD835" s="85" t="str">
        <f t="shared" si="39"/>
        <v/>
      </c>
    </row>
    <row r="836" spans="27:30" x14ac:dyDescent="0.2">
      <c r="AA836" s="85">
        <v>23</v>
      </c>
      <c r="AB836" s="85" t="str">
        <f>Resultado!D848</f>
        <v>-</v>
      </c>
      <c r="AC836" s="85">
        <f>HLOOKUP($E$4,Resultado!$C$4:$Q$1129,ROW('G. Receitas'!X845),FALSE)</f>
        <v>0</v>
      </c>
      <c r="AD836" s="85" t="str">
        <f t="shared" si="39"/>
        <v/>
      </c>
    </row>
    <row r="837" spans="27:30" x14ac:dyDescent="0.2">
      <c r="AA837" s="85">
        <v>24</v>
      </c>
      <c r="AB837" s="85" t="str">
        <f>Resultado!D849</f>
        <v>-</v>
      </c>
      <c r="AC837" s="85">
        <f>HLOOKUP($E$4,Resultado!$C$4:$Q$1129,ROW('G. Receitas'!X846),FALSE)</f>
        <v>0</v>
      </c>
      <c r="AD837" s="85" t="str">
        <f t="shared" si="39"/>
        <v/>
      </c>
    </row>
    <row r="838" spans="27:30" x14ac:dyDescent="0.2">
      <c r="AA838" s="85">
        <v>25</v>
      </c>
      <c r="AB838" s="85" t="str">
        <f>Resultado!D850</f>
        <v>-</v>
      </c>
      <c r="AC838" s="85">
        <f>HLOOKUP($E$4,Resultado!$C$4:$Q$1129,ROW('G. Receitas'!X847),FALSE)</f>
        <v>0</v>
      </c>
      <c r="AD838" s="85" t="str">
        <f t="shared" si="39"/>
        <v/>
      </c>
    </row>
    <row r="839" spans="27:30" x14ac:dyDescent="0.2">
      <c r="AA839" s="85">
        <v>26</v>
      </c>
      <c r="AB839" s="85" t="str">
        <f>Resultado!D851</f>
        <v>-</v>
      </c>
      <c r="AC839" s="85">
        <f>HLOOKUP($E$4,Resultado!$C$4:$Q$1129,ROW('G. Receitas'!X848),FALSE)</f>
        <v>0</v>
      </c>
      <c r="AD839" s="85" t="str">
        <f t="shared" si="39"/>
        <v/>
      </c>
    </row>
    <row r="840" spans="27:30" x14ac:dyDescent="0.2">
      <c r="AA840" s="85">
        <v>27</v>
      </c>
      <c r="AB840" s="85" t="str">
        <f>Resultado!D852</f>
        <v>-</v>
      </c>
      <c r="AC840" s="85">
        <f>HLOOKUP($E$4,Resultado!$C$4:$Q$1129,ROW('G. Receitas'!X849),FALSE)</f>
        <v>0</v>
      </c>
      <c r="AD840" s="85" t="str">
        <f t="shared" si="39"/>
        <v/>
      </c>
    </row>
    <row r="841" spans="27:30" x14ac:dyDescent="0.2">
      <c r="AA841" s="85">
        <v>28</v>
      </c>
      <c r="AB841" s="85" t="str">
        <f>Resultado!D853</f>
        <v>-</v>
      </c>
      <c r="AC841" s="85">
        <f>HLOOKUP($E$4,Resultado!$C$4:$Q$1129,ROW('G. Receitas'!X850),FALSE)</f>
        <v>0</v>
      </c>
      <c r="AD841" s="85" t="str">
        <f t="shared" si="39"/>
        <v/>
      </c>
    </row>
    <row r="842" spans="27:30" x14ac:dyDescent="0.2">
      <c r="AA842" s="85">
        <v>29</v>
      </c>
      <c r="AB842" s="85" t="str">
        <f>Resultado!D854</f>
        <v>-</v>
      </c>
      <c r="AC842" s="85">
        <f>HLOOKUP($E$4,Resultado!$C$4:$Q$1129,ROW('G. Receitas'!X851),FALSE)</f>
        <v>0</v>
      </c>
      <c r="AD842" s="85" t="str">
        <f t="shared" si="39"/>
        <v/>
      </c>
    </row>
    <row r="843" spans="27:30" x14ac:dyDescent="0.2">
      <c r="AA843" s="85">
        <v>30</v>
      </c>
      <c r="AB843" s="85" t="str">
        <f>Resultado!D855</f>
        <v>-</v>
      </c>
      <c r="AC843" s="85">
        <f>HLOOKUP($E$4,Resultado!$C$4:$Q$1129,ROW('G. Receitas'!X852),FALSE)</f>
        <v>0</v>
      </c>
      <c r="AD843" s="85" t="str">
        <f t="shared" si="39"/>
        <v/>
      </c>
    </row>
    <row r="844" spans="27:30" x14ac:dyDescent="0.2">
      <c r="AA844" s="85">
        <v>31</v>
      </c>
      <c r="AB844" s="85" t="str">
        <f>Resultado!D856</f>
        <v>-</v>
      </c>
      <c r="AC844" s="85">
        <f>HLOOKUP($E$4,Resultado!$C$4:$Q$1129,ROW('G. Receitas'!X853),FALSE)</f>
        <v>0</v>
      </c>
      <c r="AD844" s="85" t="str">
        <f t="shared" si="39"/>
        <v/>
      </c>
    </row>
    <row r="845" spans="27:30" x14ac:dyDescent="0.2">
      <c r="AA845" s="85">
        <v>32</v>
      </c>
      <c r="AB845" s="85" t="str">
        <f>Resultado!D857</f>
        <v>-</v>
      </c>
      <c r="AC845" s="85">
        <f>HLOOKUP($E$4,Resultado!$C$4:$Q$1129,ROW('G. Receitas'!X854),FALSE)</f>
        <v>0</v>
      </c>
      <c r="AD845" s="85" t="str">
        <f t="shared" si="39"/>
        <v/>
      </c>
    </row>
    <row r="846" spans="27:30" x14ac:dyDescent="0.2">
      <c r="AA846" s="85">
        <v>33</v>
      </c>
      <c r="AB846" s="85" t="str">
        <f>Resultado!D858</f>
        <v>-</v>
      </c>
      <c r="AC846" s="85">
        <f>HLOOKUP($E$4,Resultado!$C$4:$Q$1129,ROW('G. Receitas'!X855),FALSE)</f>
        <v>0</v>
      </c>
      <c r="AD846" s="85" t="str">
        <f t="shared" si="39"/>
        <v/>
      </c>
    </row>
    <row r="847" spans="27:30" x14ac:dyDescent="0.2">
      <c r="AA847" s="85">
        <v>34</v>
      </c>
      <c r="AB847" s="85" t="str">
        <f>Resultado!D859</f>
        <v>-</v>
      </c>
      <c r="AC847" s="85">
        <f>HLOOKUP($E$4,Resultado!$C$4:$Q$1129,ROW('G. Receitas'!X856),FALSE)</f>
        <v>0</v>
      </c>
      <c r="AD847" s="85" t="str">
        <f t="shared" si="39"/>
        <v/>
      </c>
    </row>
    <row r="848" spans="27:30" x14ac:dyDescent="0.2">
      <c r="AA848" s="85">
        <v>35</v>
      </c>
      <c r="AB848" s="85" t="str">
        <f>Resultado!D860</f>
        <v>-</v>
      </c>
      <c r="AC848" s="85">
        <f>HLOOKUP($E$4,Resultado!$C$4:$Q$1129,ROW('G. Receitas'!X857),FALSE)</f>
        <v>0</v>
      </c>
      <c r="AD848" s="85" t="str">
        <f t="shared" si="39"/>
        <v/>
      </c>
    </row>
    <row r="849" spans="27:30" x14ac:dyDescent="0.2">
      <c r="AA849" s="85">
        <v>36</v>
      </c>
      <c r="AB849" s="85" t="str">
        <f>Resultado!D861</f>
        <v>-</v>
      </c>
      <c r="AC849" s="85">
        <f>HLOOKUP($E$4,Resultado!$C$4:$Q$1129,ROW('G. Receitas'!X858),FALSE)</f>
        <v>0</v>
      </c>
      <c r="AD849" s="85" t="str">
        <f t="shared" si="39"/>
        <v/>
      </c>
    </row>
    <row r="850" spans="27:30" x14ac:dyDescent="0.2">
      <c r="AA850" s="85">
        <v>37</v>
      </c>
      <c r="AB850" s="85" t="str">
        <f>Resultado!D862</f>
        <v>-</v>
      </c>
      <c r="AC850" s="85">
        <f>HLOOKUP($E$4,Resultado!$C$4:$Q$1129,ROW('G. Receitas'!X859),FALSE)</f>
        <v>0</v>
      </c>
      <c r="AD850" s="85" t="str">
        <f t="shared" si="39"/>
        <v/>
      </c>
    </row>
    <row r="851" spans="27:30" x14ac:dyDescent="0.2">
      <c r="AA851" s="85">
        <v>38</v>
      </c>
      <c r="AB851" s="85" t="str">
        <f>Resultado!D863</f>
        <v>-</v>
      </c>
      <c r="AC851" s="85">
        <f>HLOOKUP($E$4,Resultado!$C$4:$Q$1129,ROW('G. Receitas'!X860),FALSE)</f>
        <v>0</v>
      </c>
      <c r="AD851" s="85" t="str">
        <f t="shared" si="39"/>
        <v/>
      </c>
    </row>
    <row r="852" spans="27:30" x14ac:dyDescent="0.2">
      <c r="AA852" s="85">
        <v>39</v>
      </c>
      <c r="AB852" s="85" t="str">
        <f>Resultado!D864</f>
        <v>-</v>
      </c>
      <c r="AC852" s="85">
        <f>HLOOKUP($E$4,Resultado!$C$4:$Q$1129,ROW('G. Receitas'!X861),FALSE)</f>
        <v>0</v>
      </c>
      <c r="AD852" s="85" t="str">
        <f t="shared" si="39"/>
        <v/>
      </c>
    </row>
    <row r="853" spans="27:30" x14ac:dyDescent="0.2">
      <c r="AA853" s="85">
        <v>40</v>
      </c>
      <c r="AB853" s="85" t="str">
        <f>Resultado!D865</f>
        <v>-</v>
      </c>
      <c r="AC853" s="85">
        <f>HLOOKUP($E$4,Resultado!$C$4:$Q$1129,ROW('G. Receitas'!X862),FALSE)</f>
        <v>0</v>
      </c>
      <c r="AD853" s="85" t="str">
        <f t="shared" si="39"/>
        <v/>
      </c>
    </row>
    <row r="854" spans="27:30" x14ac:dyDescent="0.2">
      <c r="AA854" s="85">
        <v>41</v>
      </c>
      <c r="AB854" s="85" t="str">
        <f>Resultado!D866</f>
        <v>-</v>
      </c>
      <c r="AC854" s="85">
        <f>HLOOKUP($E$4,Resultado!$C$4:$Q$1129,ROW('G. Receitas'!X863),FALSE)</f>
        <v>0</v>
      </c>
      <c r="AD854" s="85" t="str">
        <f t="shared" si="39"/>
        <v/>
      </c>
    </row>
    <row r="855" spans="27:30" x14ac:dyDescent="0.2">
      <c r="AA855" s="85">
        <v>42</v>
      </c>
      <c r="AB855" s="85" t="str">
        <f>Resultado!D867</f>
        <v>-</v>
      </c>
      <c r="AC855" s="85">
        <f>HLOOKUP($E$4,Resultado!$C$4:$Q$1129,ROW('G. Receitas'!X864),FALSE)</f>
        <v>0</v>
      </c>
      <c r="AD855" s="85" t="str">
        <f t="shared" si="39"/>
        <v/>
      </c>
    </row>
    <row r="856" spans="27:30" x14ac:dyDescent="0.2">
      <c r="AA856" s="85">
        <v>43</v>
      </c>
      <c r="AB856" s="85" t="str">
        <f>Resultado!D868</f>
        <v>-</v>
      </c>
      <c r="AC856" s="85">
        <f>HLOOKUP($E$4,Resultado!$C$4:$Q$1129,ROW('G. Receitas'!X865),FALSE)</f>
        <v>0</v>
      </c>
      <c r="AD856" s="85" t="str">
        <f t="shared" si="39"/>
        <v/>
      </c>
    </row>
    <row r="857" spans="27:30" x14ac:dyDescent="0.2">
      <c r="AA857" s="85">
        <v>44</v>
      </c>
      <c r="AB857" s="85" t="str">
        <f>Resultado!D869</f>
        <v>-</v>
      </c>
      <c r="AC857" s="85">
        <f>HLOOKUP($E$4,Resultado!$C$4:$Q$1129,ROW('G. Receitas'!X866),FALSE)</f>
        <v>0</v>
      </c>
      <c r="AD857" s="85" t="str">
        <f t="shared" si="39"/>
        <v/>
      </c>
    </row>
    <row r="858" spans="27:30" x14ac:dyDescent="0.2">
      <c r="AA858" s="85">
        <v>45</v>
      </c>
      <c r="AB858" s="85" t="str">
        <f>Resultado!D870</f>
        <v>-</v>
      </c>
      <c r="AC858" s="85">
        <f>HLOOKUP($E$4,Resultado!$C$4:$Q$1129,ROW('G. Receitas'!X867),FALSE)</f>
        <v>0</v>
      </c>
      <c r="AD858" s="85" t="str">
        <f t="shared" si="39"/>
        <v/>
      </c>
    </row>
    <row r="859" spans="27:30" x14ac:dyDescent="0.2">
      <c r="AA859" s="85">
        <v>46</v>
      </c>
      <c r="AB859" s="85" t="str">
        <f>Resultado!D871</f>
        <v>-</v>
      </c>
      <c r="AC859" s="85">
        <f>HLOOKUP($E$4,Resultado!$C$4:$Q$1129,ROW('G. Receitas'!X868),FALSE)</f>
        <v>0</v>
      </c>
      <c r="AD859" s="85" t="str">
        <f t="shared" si="39"/>
        <v/>
      </c>
    </row>
    <row r="860" spans="27:30" x14ac:dyDescent="0.2">
      <c r="AA860" s="85">
        <v>47</v>
      </c>
      <c r="AB860" s="85" t="str">
        <f>Resultado!D872</f>
        <v>-</v>
      </c>
      <c r="AC860" s="85">
        <f>HLOOKUP($E$4,Resultado!$C$4:$Q$1129,ROW('G. Receitas'!X869),FALSE)</f>
        <v>0</v>
      </c>
      <c r="AD860" s="85" t="str">
        <f t="shared" si="39"/>
        <v/>
      </c>
    </row>
    <row r="861" spans="27:30" x14ac:dyDescent="0.2">
      <c r="AA861" s="85">
        <v>48</v>
      </c>
      <c r="AB861" s="85" t="str">
        <f>Resultado!D873</f>
        <v>-</v>
      </c>
      <c r="AC861" s="85">
        <f>HLOOKUP($E$4,Resultado!$C$4:$Q$1129,ROW('G. Receitas'!X870),FALSE)</f>
        <v>0</v>
      </c>
      <c r="AD861" s="85" t="str">
        <f t="shared" si="39"/>
        <v/>
      </c>
    </row>
    <row r="862" spans="27:30" x14ac:dyDescent="0.2">
      <c r="AA862" s="85">
        <v>49</v>
      </c>
      <c r="AB862" s="85" t="str">
        <f>Resultado!D874</f>
        <v>-</v>
      </c>
      <c r="AC862" s="85">
        <f>HLOOKUP($E$4,Resultado!$C$4:$Q$1129,ROW('G. Receitas'!X871),FALSE)</f>
        <v>0</v>
      </c>
      <c r="AD862" s="85" t="str">
        <f t="shared" si="39"/>
        <v/>
      </c>
    </row>
    <row r="863" spans="27:30" x14ac:dyDescent="0.2">
      <c r="AA863" s="85">
        <v>50</v>
      </c>
      <c r="AB863" s="85" t="str">
        <f>Resultado!D875</f>
        <v>-</v>
      </c>
      <c r="AC863" s="85">
        <f>HLOOKUP($E$4,Resultado!$C$4:$Q$1129,ROW('G. Receitas'!X872),FALSE)</f>
        <v>0</v>
      </c>
      <c r="AD863" s="85" t="str">
        <f t="shared" si="39"/>
        <v/>
      </c>
    </row>
    <row r="864" spans="27:30" x14ac:dyDescent="0.2">
      <c r="AA864" s="85">
        <v>51</v>
      </c>
      <c r="AB864" s="85" t="str">
        <f>Resultado!D876</f>
        <v>-</v>
      </c>
      <c r="AC864" s="85">
        <f>HLOOKUP($E$4,Resultado!$C$4:$Q$1129,ROW('G. Receitas'!X873),FALSE)</f>
        <v>0</v>
      </c>
      <c r="AD864" s="85" t="str">
        <f t="shared" si="39"/>
        <v/>
      </c>
    </row>
    <row r="865" spans="27:30" x14ac:dyDescent="0.2">
      <c r="AA865" s="85">
        <v>52</v>
      </c>
      <c r="AB865" s="85" t="str">
        <f>Resultado!D877</f>
        <v>-</v>
      </c>
      <c r="AC865" s="85">
        <f>HLOOKUP($E$4,Resultado!$C$4:$Q$1129,ROW('G. Receitas'!X874),FALSE)</f>
        <v>0</v>
      </c>
      <c r="AD865" s="85" t="str">
        <f t="shared" si="39"/>
        <v/>
      </c>
    </row>
    <row r="866" spans="27:30" x14ac:dyDescent="0.2">
      <c r="AA866" s="85">
        <v>53</v>
      </c>
      <c r="AB866" s="85" t="str">
        <f>Resultado!D878</f>
        <v>-</v>
      </c>
      <c r="AC866" s="85">
        <f>HLOOKUP($E$4,Resultado!$C$4:$Q$1129,ROW('G. Receitas'!X875),FALSE)</f>
        <v>0</v>
      </c>
      <c r="AD866" s="85" t="str">
        <f t="shared" si="39"/>
        <v/>
      </c>
    </row>
    <row r="867" spans="27:30" x14ac:dyDescent="0.2">
      <c r="AA867" s="85">
        <v>54</v>
      </c>
      <c r="AB867" s="85" t="str">
        <f>Resultado!D879</f>
        <v>-</v>
      </c>
      <c r="AC867" s="85">
        <f>HLOOKUP($E$4,Resultado!$C$4:$Q$1129,ROW('G. Receitas'!X876),FALSE)</f>
        <v>0</v>
      </c>
      <c r="AD867" s="85" t="str">
        <f t="shared" si="39"/>
        <v/>
      </c>
    </row>
    <row r="868" spans="27:30" x14ac:dyDescent="0.2">
      <c r="AA868" s="85">
        <v>55</v>
      </c>
      <c r="AB868" s="85" t="str">
        <f>Resultado!D880</f>
        <v>-</v>
      </c>
      <c r="AC868" s="85">
        <f>HLOOKUP($E$4,Resultado!$C$4:$Q$1129,ROW('G. Receitas'!X877),FALSE)</f>
        <v>0</v>
      </c>
      <c r="AD868" s="85" t="str">
        <f t="shared" si="39"/>
        <v/>
      </c>
    </row>
    <row r="869" spans="27:30" x14ac:dyDescent="0.2">
      <c r="AA869" s="85">
        <v>56</v>
      </c>
      <c r="AB869" s="85" t="str">
        <f>Resultado!D881</f>
        <v>-</v>
      </c>
      <c r="AC869" s="85">
        <f>HLOOKUP($E$4,Resultado!$C$4:$Q$1129,ROW('G. Receitas'!X878),FALSE)</f>
        <v>0</v>
      </c>
      <c r="AD869" s="85" t="str">
        <f t="shared" si="39"/>
        <v/>
      </c>
    </row>
    <row r="870" spans="27:30" x14ac:dyDescent="0.2">
      <c r="AA870" s="85">
        <v>57</v>
      </c>
      <c r="AB870" s="85" t="str">
        <f>Resultado!D882</f>
        <v>-</v>
      </c>
      <c r="AC870" s="85">
        <f>HLOOKUP($E$4,Resultado!$C$4:$Q$1129,ROW('G. Receitas'!X879),FALSE)</f>
        <v>0</v>
      </c>
      <c r="AD870" s="85" t="str">
        <f t="shared" si="39"/>
        <v/>
      </c>
    </row>
    <row r="871" spans="27:30" x14ac:dyDescent="0.2">
      <c r="AA871" s="85">
        <v>58</v>
      </c>
      <c r="AB871" s="85" t="str">
        <f>Resultado!D883</f>
        <v>-</v>
      </c>
      <c r="AC871" s="85">
        <f>HLOOKUP($E$4,Resultado!$C$4:$Q$1129,ROW('G. Receitas'!X880),FALSE)</f>
        <v>0</v>
      </c>
      <c r="AD871" s="85" t="str">
        <f t="shared" si="39"/>
        <v/>
      </c>
    </row>
    <row r="872" spans="27:30" x14ac:dyDescent="0.2">
      <c r="AA872" s="85">
        <v>59</v>
      </c>
      <c r="AB872" s="85" t="str">
        <f>Resultado!D884</f>
        <v>-</v>
      </c>
      <c r="AC872" s="85">
        <f>HLOOKUP($E$4,Resultado!$C$4:$Q$1129,ROW('G. Receitas'!X881),FALSE)</f>
        <v>0</v>
      </c>
      <c r="AD872" s="85" t="str">
        <f t="shared" si="39"/>
        <v/>
      </c>
    </row>
    <row r="873" spans="27:30" x14ac:dyDescent="0.2">
      <c r="AA873" s="85">
        <v>60</v>
      </c>
      <c r="AB873" s="85" t="str">
        <f>Resultado!D885</f>
        <v>-</v>
      </c>
      <c r="AC873" s="85">
        <f>HLOOKUP($E$4,Resultado!$C$4:$Q$1129,ROW('G. Receitas'!X882),FALSE)</f>
        <v>0</v>
      </c>
      <c r="AD873" s="85" t="str">
        <f t="shared" si="39"/>
        <v/>
      </c>
    </row>
    <row r="874" spans="27:30" x14ac:dyDescent="0.2">
      <c r="AA874" s="85">
        <v>61</v>
      </c>
      <c r="AB874" s="85" t="str">
        <f>Resultado!D886</f>
        <v>-</v>
      </c>
      <c r="AC874" s="85">
        <f>HLOOKUP($E$4,Resultado!$C$4:$Q$1129,ROW('G. Receitas'!X883),FALSE)</f>
        <v>0</v>
      </c>
      <c r="AD874" s="85" t="str">
        <f t="shared" si="39"/>
        <v/>
      </c>
    </row>
    <row r="875" spans="27:30" x14ac:dyDescent="0.2">
      <c r="AA875" s="85">
        <v>62</v>
      </c>
      <c r="AB875" s="85" t="str">
        <f>Resultado!D887</f>
        <v>-</v>
      </c>
      <c r="AC875" s="85">
        <f>HLOOKUP($E$4,Resultado!$C$4:$Q$1129,ROW('G. Receitas'!X884),FALSE)</f>
        <v>0</v>
      </c>
      <c r="AD875" s="85" t="str">
        <f t="shared" si="39"/>
        <v/>
      </c>
    </row>
    <row r="876" spans="27:30" x14ac:dyDescent="0.2">
      <c r="AA876" s="85">
        <v>63</v>
      </c>
      <c r="AB876" s="85" t="str">
        <f>Resultado!D888</f>
        <v>-</v>
      </c>
      <c r="AC876" s="85">
        <f>HLOOKUP($E$4,Resultado!$C$4:$Q$1129,ROW('G. Receitas'!X885),FALSE)</f>
        <v>0</v>
      </c>
      <c r="AD876" s="85" t="str">
        <f t="shared" si="39"/>
        <v/>
      </c>
    </row>
    <row r="877" spans="27:30" x14ac:dyDescent="0.2">
      <c r="AA877" s="85">
        <v>64</v>
      </c>
      <c r="AB877" s="85" t="str">
        <f>Resultado!D889</f>
        <v>-</v>
      </c>
      <c r="AC877" s="85">
        <f>HLOOKUP($E$4,Resultado!$C$4:$Q$1129,ROW('G. Receitas'!X886),FALSE)</f>
        <v>0</v>
      </c>
      <c r="AD877" s="85" t="str">
        <f t="shared" si="39"/>
        <v/>
      </c>
    </row>
    <row r="878" spans="27:30" x14ac:dyDescent="0.2">
      <c r="AA878" s="85">
        <v>65</v>
      </c>
      <c r="AB878" s="85" t="str">
        <f>Resultado!D890</f>
        <v>-</v>
      </c>
      <c r="AC878" s="85">
        <f>HLOOKUP($E$4,Resultado!$C$4:$Q$1129,ROW('G. Receitas'!X887),FALSE)</f>
        <v>0</v>
      </c>
      <c r="AD878" s="85" t="str">
        <f t="shared" si="39"/>
        <v/>
      </c>
    </row>
    <row r="879" spans="27:30" x14ac:dyDescent="0.2">
      <c r="AA879" s="85">
        <v>66</v>
      </c>
      <c r="AB879" s="85" t="str">
        <f>Resultado!D891</f>
        <v>-</v>
      </c>
      <c r="AC879" s="85">
        <f>HLOOKUP($E$4,Resultado!$C$4:$Q$1129,ROW('G. Receitas'!X888),FALSE)</f>
        <v>0</v>
      </c>
      <c r="AD879" s="85" t="str">
        <f t="shared" ref="AD879:AD912" si="43">IF(AC879=0,"",AC879+AA879/1000)</f>
        <v/>
      </c>
    </row>
    <row r="880" spans="27:30" x14ac:dyDescent="0.2">
      <c r="AA880" s="85">
        <v>67</v>
      </c>
      <c r="AB880" s="85" t="str">
        <f>Resultado!D892</f>
        <v>-</v>
      </c>
      <c r="AC880" s="85">
        <f>HLOOKUP($E$4,Resultado!$C$4:$Q$1129,ROW('G. Receitas'!X889),FALSE)</f>
        <v>0</v>
      </c>
      <c r="AD880" s="85" t="str">
        <f t="shared" si="43"/>
        <v/>
      </c>
    </row>
    <row r="881" spans="27:30" x14ac:dyDescent="0.2">
      <c r="AA881" s="85">
        <v>68</v>
      </c>
      <c r="AB881" s="85" t="str">
        <f>Resultado!D893</f>
        <v>-</v>
      </c>
      <c r="AC881" s="85">
        <f>HLOOKUP($E$4,Resultado!$C$4:$Q$1129,ROW('G. Receitas'!X890),FALSE)</f>
        <v>0</v>
      </c>
      <c r="AD881" s="85" t="str">
        <f t="shared" si="43"/>
        <v/>
      </c>
    </row>
    <row r="882" spans="27:30" x14ac:dyDescent="0.2">
      <c r="AA882" s="85">
        <v>69</v>
      </c>
      <c r="AB882" s="85" t="str">
        <f>Resultado!D894</f>
        <v>-</v>
      </c>
      <c r="AC882" s="85">
        <f>HLOOKUP($E$4,Resultado!$C$4:$Q$1129,ROW('G. Receitas'!X891),FALSE)</f>
        <v>0</v>
      </c>
      <c r="AD882" s="85" t="str">
        <f t="shared" si="43"/>
        <v/>
      </c>
    </row>
    <row r="883" spans="27:30" x14ac:dyDescent="0.2">
      <c r="AA883" s="85">
        <v>70</v>
      </c>
      <c r="AB883" s="85" t="str">
        <f>Resultado!D895</f>
        <v>-</v>
      </c>
      <c r="AC883" s="85">
        <f>HLOOKUP($E$4,Resultado!$C$4:$Q$1129,ROW('G. Receitas'!X892),FALSE)</f>
        <v>0</v>
      </c>
      <c r="AD883" s="85" t="str">
        <f t="shared" si="43"/>
        <v/>
      </c>
    </row>
    <row r="884" spans="27:30" x14ac:dyDescent="0.2">
      <c r="AA884" s="85">
        <v>71</v>
      </c>
      <c r="AB884" s="85" t="str">
        <f>Resultado!D896</f>
        <v>-</v>
      </c>
      <c r="AC884" s="85">
        <f>HLOOKUP($E$4,Resultado!$C$4:$Q$1129,ROW('G. Receitas'!X893),FALSE)</f>
        <v>0</v>
      </c>
      <c r="AD884" s="85" t="str">
        <f t="shared" si="43"/>
        <v/>
      </c>
    </row>
    <row r="885" spans="27:30" x14ac:dyDescent="0.2">
      <c r="AA885" s="85">
        <v>72</v>
      </c>
      <c r="AB885" s="85" t="str">
        <f>Resultado!D897</f>
        <v>-</v>
      </c>
      <c r="AC885" s="85">
        <f>HLOOKUP($E$4,Resultado!$C$4:$Q$1129,ROW('G. Receitas'!X894),FALSE)</f>
        <v>0</v>
      </c>
      <c r="AD885" s="85" t="str">
        <f t="shared" si="43"/>
        <v/>
      </c>
    </row>
    <row r="886" spans="27:30" x14ac:dyDescent="0.2">
      <c r="AA886" s="85">
        <v>73</v>
      </c>
      <c r="AB886" s="85" t="str">
        <f>Resultado!D898</f>
        <v>-</v>
      </c>
      <c r="AC886" s="85">
        <f>HLOOKUP($E$4,Resultado!$C$4:$Q$1129,ROW('G. Receitas'!X895),FALSE)</f>
        <v>0</v>
      </c>
      <c r="AD886" s="85" t="str">
        <f t="shared" si="43"/>
        <v/>
      </c>
    </row>
    <row r="887" spans="27:30" x14ac:dyDescent="0.2">
      <c r="AA887" s="85">
        <v>74</v>
      </c>
      <c r="AB887" s="85" t="str">
        <f>Resultado!D899</f>
        <v>-</v>
      </c>
      <c r="AC887" s="85">
        <f>HLOOKUP($E$4,Resultado!$C$4:$Q$1129,ROW('G. Receitas'!X896),FALSE)</f>
        <v>0</v>
      </c>
      <c r="AD887" s="85" t="str">
        <f t="shared" si="43"/>
        <v/>
      </c>
    </row>
    <row r="888" spans="27:30" x14ac:dyDescent="0.2">
      <c r="AA888" s="85">
        <v>75</v>
      </c>
      <c r="AB888" s="85" t="str">
        <f>Resultado!D900</f>
        <v>-</v>
      </c>
      <c r="AC888" s="85">
        <f>HLOOKUP($E$4,Resultado!$C$4:$Q$1129,ROW('G. Receitas'!X897),FALSE)</f>
        <v>0</v>
      </c>
      <c r="AD888" s="85" t="str">
        <f t="shared" si="43"/>
        <v/>
      </c>
    </row>
    <row r="889" spans="27:30" x14ac:dyDescent="0.2">
      <c r="AA889" s="85">
        <v>76</v>
      </c>
      <c r="AB889" s="85" t="str">
        <f>Resultado!D901</f>
        <v>-</v>
      </c>
      <c r="AC889" s="85">
        <f>HLOOKUP($E$4,Resultado!$C$4:$Q$1129,ROW('G. Receitas'!X898),FALSE)</f>
        <v>0</v>
      </c>
      <c r="AD889" s="85" t="str">
        <f t="shared" si="43"/>
        <v/>
      </c>
    </row>
    <row r="890" spans="27:30" x14ac:dyDescent="0.2">
      <c r="AA890" s="85">
        <v>77</v>
      </c>
      <c r="AB890" s="85" t="str">
        <f>Resultado!D902</f>
        <v>-</v>
      </c>
      <c r="AC890" s="85">
        <f>HLOOKUP($E$4,Resultado!$C$4:$Q$1129,ROW('G. Receitas'!X899),FALSE)</f>
        <v>0</v>
      </c>
      <c r="AD890" s="85" t="str">
        <f t="shared" si="43"/>
        <v/>
      </c>
    </row>
    <row r="891" spans="27:30" x14ac:dyDescent="0.2">
      <c r="AA891" s="85">
        <v>78</v>
      </c>
      <c r="AB891" s="85" t="str">
        <f>Resultado!D903</f>
        <v>-</v>
      </c>
      <c r="AC891" s="85">
        <f>HLOOKUP($E$4,Resultado!$C$4:$Q$1129,ROW('G. Receitas'!X900),FALSE)</f>
        <v>0</v>
      </c>
      <c r="AD891" s="85" t="str">
        <f t="shared" si="43"/>
        <v/>
      </c>
    </row>
    <row r="892" spans="27:30" x14ac:dyDescent="0.2">
      <c r="AA892" s="85">
        <v>79</v>
      </c>
      <c r="AB892" s="85" t="str">
        <f>Resultado!D904</f>
        <v>-</v>
      </c>
      <c r="AC892" s="85">
        <f>HLOOKUP($E$4,Resultado!$C$4:$Q$1129,ROW('G. Receitas'!X901),FALSE)</f>
        <v>0</v>
      </c>
      <c r="AD892" s="85" t="str">
        <f t="shared" si="43"/>
        <v/>
      </c>
    </row>
    <row r="893" spans="27:30" x14ac:dyDescent="0.2">
      <c r="AA893" s="85">
        <v>80</v>
      </c>
      <c r="AB893" s="85" t="str">
        <f>Resultado!D905</f>
        <v>-</v>
      </c>
      <c r="AC893" s="85">
        <f>HLOOKUP($E$4,Resultado!$C$4:$Q$1129,ROW('G. Receitas'!X902),FALSE)</f>
        <v>0</v>
      </c>
      <c r="AD893" s="85" t="str">
        <f t="shared" si="43"/>
        <v/>
      </c>
    </row>
    <row r="894" spans="27:30" x14ac:dyDescent="0.2">
      <c r="AA894" s="85">
        <v>81</v>
      </c>
      <c r="AB894" s="85" t="str">
        <f>Resultado!D906</f>
        <v>-</v>
      </c>
      <c r="AC894" s="85">
        <f>HLOOKUP($E$4,Resultado!$C$4:$Q$1129,ROW('G. Receitas'!X903),FALSE)</f>
        <v>0</v>
      </c>
      <c r="AD894" s="85" t="str">
        <f t="shared" si="43"/>
        <v/>
      </c>
    </row>
    <row r="895" spans="27:30" x14ac:dyDescent="0.2">
      <c r="AA895" s="85">
        <v>82</v>
      </c>
      <c r="AB895" s="85" t="str">
        <f>Resultado!D907</f>
        <v>-</v>
      </c>
      <c r="AC895" s="85">
        <f>HLOOKUP($E$4,Resultado!$C$4:$Q$1129,ROW('G. Receitas'!X904),FALSE)</f>
        <v>0</v>
      </c>
      <c r="AD895" s="85" t="str">
        <f t="shared" si="43"/>
        <v/>
      </c>
    </row>
    <row r="896" spans="27:30" x14ac:dyDescent="0.2">
      <c r="AA896" s="85">
        <v>83</v>
      </c>
      <c r="AB896" s="85" t="str">
        <f>Resultado!D908</f>
        <v>-</v>
      </c>
      <c r="AC896" s="85">
        <f>HLOOKUP($E$4,Resultado!$C$4:$Q$1129,ROW('G. Receitas'!X905),FALSE)</f>
        <v>0</v>
      </c>
      <c r="AD896" s="85" t="str">
        <f t="shared" si="43"/>
        <v/>
      </c>
    </row>
    <row r="897" spans="27:30" x14ac:dyDescent="0.2">
      <c r="AA897" s="85">
        <v>84</v>
      </c>
      <c r="AB897" s="85" t="str">
        <f>Resultado!D909</f>
        <v>-</v>
      </c>
      <c r="AC897" s="85">
        <f>HLOOKUP($E$4,Resultado!$C$4:$Q$1129,ROW('G. Receitas'!X906),FALSE)</f>
        <v>0</v>
      </c>
      <c r="AD897" s="85" t="str">
        <f t="shared" si="43"/>
        <v/>
      </c>
    </row>
    <row r="898" spans="27:30" x14ac:dyDescent="0.2">
      <c r="AA898" s="85">
        <v>85</v>
      </c>
      <c r="AB898" s="85" t="str">
        <f>Resultado!D910</f>
        <v>-</v>
      </c>
      <c r="AC898" s="85">
        <f>HLOOKUP($E$4,Resultado!$C$4:$Q$1129,ROW('G. Receitas'!X907),FALSE)</f>
        <v>0</v>
      </c>
      <c r="AD898" s="85" t="str">
        <f t="shared" si="43"/>
        <v/>
      </c>
    </row>
    <row r="899" spans="27:30" x14ac:dyDescent="0.2">
      <c r="AA899" s="85">
        <v>86</v>
      </c>
      <c r="AB899" s="85" t="str">
        <f>Resultado!D911</f>
        <v>-</v>
      </c>
      <c r="AC899" s="85">
        <f>HLOOKUP($E$4,Resultado!$C$4:$Q$1129,ROW('G. Receitas'!X908),FALSE)</f>
        <v>0</v>
      </c>
      <c r="AD899" s="85" t="str">
        <f t="shared" si="43"/>
        <v/>
      </c>
    </row>
    <row r="900" spans="27:30" x14ac:dyDescent="0.2">
      <c r="AA900" s="85">
        <v>87</v>
      </c>
      <c r="AB900" s="85" t="str">
        <f>Resultado!D912</f>
        <v>-</v>
      </c>
      <c r="AC900" s="85">
        <f>HLOOKUP($E$4,Resultado!$C$4:$Q$1129,ROW('G. Receitas'!X909),FALSE)</f>
        <v>0</v>
      </c>
      <c r="AD900" s="85" t="str">
        <f t="shared" si="43"/>
        <v/>
      </c>
    </row>
    <row r="901" spans="27:30" x14ac:dyDescent="0.2">
      <c r="AA901" s="85">
        <v>88</v>
      </c>
      <c r="AB901" s="85" t="str">
        <f>Resultado!D913</f>
        <v>-</v>
      </c>
      <c r="AC901" s="85">
        <f>HLOOKUP($E$4,Resultado!$C$4:$Q$1129,ROW('G. Receitas'!X910),FALSE)</f>
        <v>0</v>
      </c>
      <c r="AD901" s="85" t="str">
        <f t="shared" si="43"/>
        <v/>
      </c>
    </row>
    <row r="902" spans="27:30" x14ac:dyDescent="0.2">
      <c r="AA902" s="85">
        <v>89</v>
      </c>
      <c r="AB902" s="85" t="str">
        <f>Resultado!D914</f>
        <v>-</v>
      </c>
      <c r="AC902" s="85">
        <f>HLOOKUP($E$4,Resultado!$C$4:$Q$1129,ROW('G. Receitas'!X911),FALSE)</f>
        <v>0</v>
      </c>
      <c r="AD902" s="85" t="str">
        <f t="shared" si="43"/>
        <v/>
      </c>
    </row>
    <row r="903" spans="27:30" x14ac:dyDescent="0.2">
      <c r="AA903" s="85">
        <v>90</v>
      </c>
      <c r="AB903" s="85" t="str">
        <f>Resultado!D915</f>
        <v>-</v>
      </c>
      <c r="AC903" s="85">
        <f>HLOOKUP($E$4,Resultado!$C$4:$Q$1129,ROW('G. Receitas'!X912),FALSE)</f>
        <v>0</v>
      </c>
      <c r="AD903" s="85" t="str">
        <f t="shared" si="43"/>
        <v/>
      </c>
    </row>
    <row r="904" spans="27:30" x14ac:dyDescent="0.2">
      <c r="AA904" s="85">
        <v>91</v>
      </c>
      <c r="AB904" s="85" t="str">
        <f>Resultado!D916</f>
        <v>-</v>
      </c>
      <c r="AC904" s="85">
        <f>HLOOKUP($E$4,Resultado!$C$4:$Q$1129,ROW('G. Receitas'!X913),FALSE)</f>
        <v>0</v>
      </c>
      <c r="AD904" s="85" t="str">
        <f t="shared" si="43"/>
        <v/>
      </c>
    </row>
    <row r="905" spans="27:30" x14ac:dyDescent="0.2">
      <c r="AA905" s="85">
        <v>92</v>
      </c>
      <c r="AB905" s="85" t="str">
        <f>Resultado!D917</f>
        <v>-</v>
      </c>
      <c r="AC905" s="85">
        <f>HLOOKUP($E$4,Resultado!$C$4:$Q$1129,ROW('G. Receitas'!X914),FALSE)</f>
        <v>0</v>
      </c>
      <c r="AD905" s="85" t="str">
        <f t="shared" si="43"/>
        <v/>
      </c>
    </row>
    <row r="906" spans="27:30" x14ac:dyDescent="0.2">
      <c r="AA906" s="85">
        <v>93</v>
      </c>
      <c r="AB906" s="85" t="str">
        <f>Resultado!D918</f>
        <v>-</v>
      </c>
      <c r="AC906" s="85">
        <f>HLOOKUP($E$4,Resultado!$C$4:$Q$1129,ROW('G. Receitas'!X915),FALSE)</f>
        <v>0</v>
      </c>
      <c r="AD906" s="85" t="str">
        <f t="shared" si="43"/>
        <v/>
      </c>
    </row>
    <row r="907" spans="27:30" x14ac:dyDescent="0.2">
      <c r="AA907" s="85">
        <v>94</v>
      </c>
      <c r="AB907" s="85" t="str">
        <f>Resultado!D919</f>
        <v>-</v>
      </c>
      <c r="AC907" s="85">
        <f>HLOOKUP($E$4,Resultado!$C$4:$Q$1129,ROW('G. Receitas'!X916),FALSE)</f>
        <v>0</v>
      </c>
      <c r="AD907" s="85" t="str">
        <f t="shared" si="43"/>
        <v/>
      </c>
    </row>
    <row r="908" spans="27:30" x14ac:dyDescent="0.2">
      <c r="AA908" s="85">
        <v>95</v>
      </c>
      <c r="AB908" s="85" t="str">
        <f>Resultado!D920</f>
        <v>-</v>
      </c>
      <c r="AC908" s="85">
        <f>HLOOKUP($E$4,Resultado!$C$4:$Q$1129,ROW('G. Receitas'!X917),FALSE)</f>
        <v>0</v>
      </c>
      <c r="AD908" s="85" t="str">
        <f t="shared" si="43"/>
        <v/>
      </c>
    </row>
    <row r="909" spans="27:30" x14ac:dyDescent="0.2">
      <c r="AA909" s="85">
        <v>96</v>
      </c>
      <c r="AB909" s="85" t="str">
        <f>Resultado!D921</f>
        <v>-</v>
      </c>
      <c r="AC909" s="85">
        <f>HLOOKUP($E$4,Resultado!$C$4:$Q$1129,ROW('G. Receitas'!X918),FALSE)</f>
        <v>0</v>
      </c>
      <c r="AD909" s="85" t="str">
        <f t="shared" si="43"/>
        <v/>
      </c>
    </row>
    <row r="910" spans="27:30" x14ac:dyDescent="0.2">
      <c r="AA910" s="85">
        <v>97</v>
      </c>
      <c r="AB910" s="85" t="str">
        <f>Resultado!D922</f>
        <v>-</v>
      </c>
      <c r="AC910" s="85">
        <f>HLOOKUP($E$4,Resultado!$C$4:$Q$1129,ROW('G. Receitas'!X919),FALSE)</f>
        <v>0</v>
      </c>
      <c r="AD910" s="85" t="str">
        <f t="shared" si="43"/>
        <v/>
      </c>
    </row>
    <row r="911" spans="27:30" x14ac:dyDescent="0.2">
      <c r="AA911" s="85">
        <v>98</v>
      </c>
      <c r="AB911" s="85" t="str">
        <f>Resultado!D923</f>
        <v>-</v>
      </c>
      <c r="AC911" s="85">
        <f>HLOOKUP($E$4,Resultado!$C$4:$Q$1129,ROW('G. Receitas'!X920),FALSE)</f>
        <v>0</v>
      </c>
      <c r="AD911" s="85" t="str">
        <f t="shared" si="43"/>
        <v/>
      </c>
    </row>
    <row r="912" spans="27:30" x14ac:dyDescent="0.2">
      <c r="AA912" s="85">
        <v>99</v>
      </c>
      <c r="AB912" s="85" t="str">
        <f>Resultado!D924</f>
        <v>OUTRAS DESPESAS</v>
      </c>
      <c r="AC912" s="85">
        <f>HLOOKUP($E$4,Resultado!$C$4:$Q$1129,ROW('G. Receitas'!X921),FALSE)</f>
        <v>0</v>
      </c>
      <c r="AD912" s="85" t="str">
        <f t="shared" si="43"/>
        <v/>
      </c>
    </row>
    <row r="914" spans="27:33" x14ac:dyDescent="0.2">
      <c r="AB914" s="85">
        <f>Resultado!D926</f>
        <v>0</v>
      </c>
      <c r="AC914" s="85">
        <f>HLOOKUP($E$4,Resultado!$C$4:$Q$1129,ROW('G. Receitas'!X923),FALSE)</f>
        <v>0</v>
      </c>
      <c r="AD914" s="85" t="str">
        <f t="shared" ref="AD914" si="44">IF(AC914=0,"",AC914+AA914/1000)</f>
        <v/>
      </c>
    </row>
    <row r="915" spans="27:33" x14ac:dyDescent="0.2">
      <c r="AB915" s="85" t="str">
        <f>Resultado!D927</f>
        <v>IMPOSTO DE RENDA</v>
      </c>
      <c r="AC915" s="85">
        <f>HLOOKUP($E$4,Resultado!$C$4:$Q$1129,ROW('G. Receitas'!X924),FALSE)</f>
        <v>0</v>
      </c>
      <c r="AD915" s="85" t="s">
        <v>1272</v>
      </c>
      <c r="AE915" s="85" t="s">
        <v>1273</v>
      </c>
      <c r="AF915" s="85" t="s">
        <v>1274</v>
      </c>
      <c r="AG915" s="85" t="s">
        <v>1274</v>
      </c>
    </row>
    <row r="916" spans="27:33" x14ac:dyDescent="0.2">
      <c r="AA916" s="85">
        <v>1</v>
      </c>
      <c r="AB916" s="85" t="str">
        <f>Resultado!D928</f>
        <v>-</v>
      </c>
      <c r="AC916" s="85">
        <f>HLOOKUP($E$4,Resultado!$C$4:$Q$1129,ROW('G. Receitas'!X925),FALSE)</f>
        <v>0</v>
      </c>
      <c r="AD916" s="85" t="str">
        <f>IF(AC916=0,"",AC916+AA916/1000)</f>
        <v/>
      </c>
      <c r="AE916" s="85" t="e">
        <f>LARGE($AD$916:$AD$1014,AA916)</f>
        <v>#NUM!</v>
      </c>
      <c r="AF916" s="85" t="str">
        <f>IFERROR(VLOOKUP(MATCH(AE916,$AD$916:$AD$1014,0),$AA$916:$AC$1014,AF$6,FALSE),"-")</f>
        <v>-</v>
      </c>
      <c r="AG916" s="85" t="str">
        <f>IFERROR(VLOOKUP(MATCH(AE916,$AD$916:$AD$1014,0),$AA$916:$AC$1014,AG$6,FALSE),"-")</f>
        <v>-</v>
      </c>
    </row>
    <row r="917" spans="27:33" x14ac:dyDescent="0.2">
      <c r="AA917" s="85">
        <v>2</v>
      </c>
      <c r="AB917" s="85" t="str">
        <f>Resultado!D929</f>
        <v>-</v>
      </c>
      <c r="AC917" s="85">
        <f>HLOOKUP($E$4,Resultado!$C$4:$Q$1129,ROW('G. Receitas'!X926),FALSE)</f>
        <v>0</v>
      </c>
      <c r="AD917" s="85" t="str">
        <f t="shared" ref="AD917:AD980" si="45">IF(AC917=0,"",AC917+AA917/1000)</f>
        <v/>
      </c>
      <c r="AE917" s="85" t="e">
        <f t="shared" ref="AE917:AE930" si="46">LARGE($AD$916:$AD$1014,AA917)</f>
        <v>#NUM!</v>
      </c>
      <c r="AF917" s="85" t="str">
        <f t="shared" ref="AF917:AF930" si="47">IFERROR(VLOOKUP(MATCH(AE917,$AD$916:$AD$1014,0),$AA$916:$AC$1014,AF$6,FALSE),"-")</f>
        <v>-</v>
      </c>
      <c r="AG917" s="85" t="str">
        <f t="shared" ref="AG917:AG930" si="48">IFERROR(VLOOKUP(MATCH(AE917,$AD$916:$AD$1014,0),$AA$916:$AC$1014,AG$6,FALSE),"-")</f>
        <v>-</v>
      </c>
    </row>
    <row r="918" spans="27:33" x14ac:dyDescent="0.2">
      <c r="AA918" s="85">
        <v>3</v>
      </c>
      <c r="AB918" s="85" t="str">
        <f>Resultado!D930</f>
        <v>-</v>
      </c>
      <c r="AC918" s="85">
        <f>HLOOKUP($E$4,Resultado!$C$4:$Q$1129,ROW('G. Receitas'!X927),FALSE)</f>
        <v>0</v>
      </c>
      <c r="AD918" s="85" t="str">
        <f t="shared" si="45"/>
        <v/>
      </c>
      <c r="AE918" s="85" t="e">
        <f t="shared" si="46"/>
        <v>#NUM!</v>
      </c>
      <c r="AF918" s="85" t="str">
        <f t="shared" si="47"/>
        <v>-</v>
      </c>
      <c r="AG918" s="85" t="str">
        <f t="shared" si="48"/>
        <v>-</v>
      </c>
    </row>
    <row r="919" spans="27:33" x14ac:dyDescent="0.2">
      <c r="AA919" s="85">
        <v>4</v>
      </c>
      <c r="AB919" s="85" t="str">
        <f>Resultado!D931</f>
        <v>-</v>
      </c>
      <c r="AC919" s="85">
        <f>HLOOKUP($E$4,Resultado!$C$4:$Q$1129,ROW('G. Receitas'!X928),FALSE)</f>
        <v>0</v>
      </c>
      <c r="AD919" s="85" t="str">
        <f t="shared" si="45"/>
        <v/>
      </c>
      <c r="AE919" s="85" t="e">
        <f t="shared" si="46"/>
        <v>#NUM!</v>
      </c>
      <c r="AF919" s="85" t="str">
        <f t="shared" si="47"/>
        <v>-</v>
      </c>
      <c r="AG919" s="85" t="str">
        <f t="shared" si="48"/>
        <v>-</v>
      </c>
    </row>
    <row r="920" spans="27:33" x14ac:dyDescent="0.2">
      <c r="AA920" s="85">
        <v>5</v>
      </c>
      <c r="AB920" s="85" t="str">
        <f>Resultado!D932</f>
        <v>-</v>
      </c>
      <c r="AC920" s="85">
        <f>HLOOKUP($E$4,Resultado!$C$4:$Q$1129,ROW('G. Receitas'!X929),FALSE)</f>
        <v>0</v>
      </c>
      <c r="AD920" s="85" t="str">
        <f t="shared" si="45"/>
        <v/>
      </c>
      <c r="AE920" s="85" t="e">
        <f t="shared" si="46"/>
        <v>#NUM!</v>
      </c>
      <c r="AF920" s="85" t="str">
        <f t="shared" si="47"/>
        <v>-</v>
      </c>
      <c r="AG920" s="85" t="str">
        <f t="shared" si="48"/>
        <v>-</v>
      </c>
    </row>
    <row r="921" spans="27:33" x14ac:dyDescent="0.2">
      <c r="AA921" s="85">
        <v>6</v>
      </c>
      <c r="AB921" s="85" t="str">
        <f>Resultado!D933</f>
        <v>-</v>
      </c>
      <c r="AC921" s="85">
        <f>HLOOKUP($E$4,Resultado!$C$4:$Q$1129,ROW('G. Receitas'!X930),FALSE)</f>
        <v>0</v>
      </c>
      <c r="AD921" s="85" t="str">
        <f t="shared" si="45"/>
        <v/>
      </c>
      <c r="AE921" s="85" t="e">
        <f t="shared" si="46"/>
        <v>#NUM!</v>
      </c>
      <c r="AF921" s="85" t="str">
        <f t="shared" si="47"/>
        <v>-</v>
      </c>
      <c r="AG921" s="85" t="str">
        <f t="shared" si="48"/>
        <v>-</v>
      </c>
    </row>
    <row r="922" spans="27:33" x14ac:dyDescent="0.2">
      <c r="AA922" s="85">
        <v>7</v>
      </c>
      <c r="AB922" s="85" t="str">
        <f>Resultado!D934</f>
        <v>-</v>
      </c>
      <c r="AC922" s="85">
        <f>HLOOKUP($E$4,Resultado!$C$4:$Q$1129,ROW('G. Receitas'!X931),FALSE)</f>
        <v>0</v>
      </c>
      <c r="AD922" s="85" t="str">
        <f t="shared" si="45"/>
        <v/>
      </c>
      <c r="AE922" s="85" t="e">
        <f t="shared" si="46"/>
        <v>#NUM!</v>
      </c>
      <c r="AF922" s="85" t="str">
        <f t="shared" si="47"/>
        <v>-</v>
      </c>
      <c r="AG922" s="85" t="str">
        <f t="shared" si="48"/>
        <v>-</v>
      </c>
    </row>
    <row r="923" spans="27:33" x14ac:dyDescent="0.2">
      <c r="AA923" s="85">
        <v>8</v>
      </c>
      <c r="AB923" s="85" t="str">
        <f>Resultado!D935</f>
        <v>-</v>
      </c>
      <c r="AC923" s="85">
        <f>HLOOKUP($E$4,Resultado!$C$4:$Q$1129,ROW('G. Receitas'!X932),FALSE)</f>
        <v>0</v>
      </c>
      <c r="AD923" s="85" t="str">
        <f t="shared" si="45"/>
        <v/>
      </c>
      <c r="AE923" s="85" t="e">
        <f t="shared" si="46"/>
        <v>#NUM!</v>
      </c>
      <c r="AF923" s="85" t="str">
        <f t="shared" si="47"/>
        <v>-</v>
      </c>
      <c r="AG923" s="85" t="str">
        <f t="shared" si="48"/>
        <v>-</v>
      </c>
    </row>
    <row r="924" spans="27:33" x14ac:dyDescent="0.2">
      <c r="AA924" s="85">
        <v>9</v>
      </c>
      <c r="AB924" s="85" t="str">
        <f>Resultado!D936</f>
        <v>-</v>
      </c>
      <c r="AC924" s="85">
        <f>HLOOKUP($E$4,Resultado!$C$4:$Q$1129,ROW('G. Receitas'!X933),FALSE)</f>
        <v>0</v>
      </c>
      <c r="AD924" s="85" t="str">
        <f t="shared" si="45"/>
        <v/>
      </c>
      <c r="AE924" s="85" t="e">
        <f t="shared" si="46"/>
        <v>#NUM!</v>
      </c>
      <c r="AF924" s="85" t="str">
        <f t="shared" si="47"/>
        <v>-</v>
      </c>
      <c r="AG924" s="85" t="str">
        <f t="shared" si="48"/>
        <v>-</v>
      </c>
    </row>
    <row r="925" spans="27:33" x14ac:dyDescent="0.2">
      <c r="AA925" s="85">
        <v>10</v>
      </c>
      <c r="AB925" s="85" t="str">
        <f>Resultado!D937</f>
        <v>-</v>
      </c>
      <c r="AC925" s="85">
        <f>HLOOKUP($E$4,Resultado!$C$4:$Q$1129,ROW('G. Receitas'!X934),FALSE)</f>
        <v>0</v>
      </c>
      <c r="AD925" s="85" t="str">
        <f t="shared" si="45"/>
        <v/>
      </c>
      <c r="AE925" s="85" t="e">
        <f t="shared" si="46"/>
        <v>#NUM!</v>
      </c>
      <c r="AF925" s="85" t="str">
        <f t="shared" si="47"/>
        <v>-</v>
      </c>
      <c r="AG925" s="85" t="str">
        <f t="shared" si="48"/>
        <v>-</v>
      </c>
    </row>
    <row r="926" spans="27:33" x14ac:dyDescent="0.2">
      <c r="AA926" s="85">
        <v>11</v>
      </c>
      <c r="AB926" s="85" t="str">
        <f>Resultado!D938</f>
        <v>-</v>
      </c>
      <c r="AC926" s="85">
        <f>HLOOKUP($E$4,Resultado!$C$4:$Q$1129,ROW('G. Receitas'!X935),FALSE)</f>
        <v>0</v>
      </c>
      <c r="AD926" s="85" t="str">
        <f t="shared" si="45"/>
        <v/>
      </c>
      <c r="AE926" s="85" t="e">
        <f t="shared" si="46"/>
        <v>#NUM!</v>
      </c>
      <c r="AF926" s="85" t="str">
        <f t="shared" si="47"/>
        <v>-</v>
      </c>
      <c r="AG926" s="85" t="str">
        <f t="shared" si="48"/>
        <v>-</v>
      </c>
    </row>
    <row r="927" spans="27:33" x14ac:dyDescent="0.2">
      <c r="AA927" s="85">
        <v>12</v>
      </c>
      <c r="AB927" s="85" t="str">
        <f>Resultado!D939</f>
        <v>-</v>
      </c>
      <c r="AC927" s="85">
        <f>HLOOKUP($E$4,Resultado!$C$4:$Q$1129,ROW('G. Receitas'!X936),FALSE)</f>
        <v>0</v>
      </c>
      <c r="AD927" s="85" t="str">
        <f t="shared" si="45"/>
        <v/>
      </c>
      <c r="AE927" s="85" t="e">
        <f t="shared" si="46"/>
        <v>#NUM!</v>
      </c>
      <c r="AF927" s="85" t="str">
        <f t="shared" si="47"/>
        <v>-</v>
      </c>
      <c r="AG927" s="85" t="str">
        <f t="shared" si="48"/>
        <v>-</v>
      </c>
    </row>
    <row r="928" spans="27:33" x14ac:dyDescent="0.2">
      <c r="AA928" s="85">
        <v>13</v>
      </c>
      <c r="AB928" s="85" t="str">
        <f>Resultado!D940</f>
        <v>-</v>
      </c>
      <c r="AC928" s="85">
        <f>HLOOKUP($E$4,Resultado!$C$4:$Q$1129,ROW('G. Receitas'!X937),FALSE)</f>
        <v>0</v>
      </c>
      <c r="AD928" s="85" t="str">
        <f t="shared" si="45"/>
        <v/>
      </c>
      <c r="AE928" s="85" t="e">
        <f t="shared" si="46"/>
        <v>#NUM!</v>
      </c>
      <c r="AF928" s="85" t="str">
        <f t="shared" si="47"/>
        <v>-</v>
      </c>
      <c r="AG928" s="85" t="str">
        <f t="shared" si="48"/>
        <v>-</v>
      </c>
    </row>
    <row r="929" spans="27:33" x14ac:dyDescent="0.2">
      <c r="AA929" s="85">
        <v>14</v>
      </c>
      <c r="AB929" s="85" t="str">
        <f>Resultado!D941</f>
        <v>-</v>
      </c>
      <c r="AC929" s="85">
        <f>HLOOKUP($E$4,Resultado!$C$4:$Q$1129,ROW('G. Receitas'!X938),FALSE)</f>
        <v>0</v>
      </c>
      <c r="AD929" s="85" t="str">
        <f t="shared" si="45"/>
        <v/>
      </c>
      <c r="AE929" s="85" t="e">
        <f t="shared" si="46"/>
        <v>#NUM!</v>
      </c>
      <c r="AF929" s="85" t="str">
        <f t="shared" si="47"/>
        <v>-</v>
      </c>
      <c r="AG929" s="85" t="str">
        <f t="shared" si="48"/>
        <v>-</v>
      </c>
    </row>
    <row r="930" spans="27:33" x14ac:dyDescent="0.2">
      <c r="AA930" s="85">
        <v>15</v>
      </c>
      <c r="AB930" s="85" t="str">
        <f>Resultado!D942</f>
        <v>-</v>
      </c>
      <c r="AC930" s="85">
        <f>HLOOKUP($E$4,Resultado!$C$4:$Q$1129,ROW('G. Receitas'!X939),FALSE)</f>
        <v>0</v>
      </c>
      <c r="AD930" s="85" t="str">
        <f t="shared" si="45"/>
        <v/>
      </c>
      <c r="AE930" s="85" t="e">
        <f t="shared" si="46"/>
        <v>#NUM!</v>
      </c>
      <c r="AF930" s="85" t="str">
        <f t="shared" si="47"/>
        <v>-</v>
      </c>
      <c r="AG930" s="85" t="str">
        <f t="shared" si="48"/>
        <v>-</v>
      </c>
    </row>
    <row r="931" spans="27:33" x14ac:dyDescent="0.2">
      <c r="AA931" s="85">
        <v>16</v>
      </c>
      <c r="AB931" s="85" t="str">
        <f>Resultado!D943</f>
        <v>-</v>
      </c>
      <c r="AC931" s="85">
        <f>HLOOKUP($E$4,Resultado!$C$4:$Q$1129,ROW('G. Receitas'!X940),FALSE)</f>
        <v>0</v>
      </c>
      <c r="AD931" s="85" t="str">
        <f t="shared" si="45"/>
        <v/>
      </c>
    </row>
    <row r="932" spans="27:33" x14ac:dyDescent="0.2">
      <c r="AA932" s="85">
        <v>17</v>
      </c>
      <c r="AB932" s="85" t="str">
        <f>Resultado!D944</f>
        <v>-</v>
      </c>
      <c r="AC932" s="85">
        <f>HLOOKUP($E$4,Resultado!$C$4:$Q$1129,ROW('G. Receitas'!X941),FALSE)</f>
        <v>0</v>
      </c>
      <c r="AD932" s="85" t="str">
        <f t="shared" si="45"/>
        <v/>
      </c>
    </row>
    <row r="933" spans="27:33" x14ac:dyDescent="0.2">
      <c r="AA933" s="85">
        <v>18</v>
      </c>
      <c r="AB933" s="85" t="str">
        <f>Resultado!D945</f>
        <v>-</v>
      </c>
      <c r="AC933" s="85">
        <f>HLOOKUP($E$4,Resultado!$C$4:$Q$1129,ROW('G. Receitas'!X942),FALSE)</f>
        <v>0</v>
      </c>
      <c r="AD933" s="85" t="str">
        <f t="shared" si="45"/>
        <v/>
      </c>
    </row>
    <row r="934" spans="27:33" x14ac:dyDescent="0.2">
      <c r="AA934" s="85">
        <v>19</v>
      </c>
      <c r="AB934" s="85" t="str">
        <f>Resultado!D946</f>
        <v>-</v>
      </c>
      <c r="AC934" s="85">
        <f>HLOOKUP($E$4,Resultado!$C$4:$Q$1129,ROW('G. Receitas'!X943),FALSE)</f>
        <v>0</v>
      </c>
      <c r="AD934" s="85" t="str">
        <f t="shared" si="45"/>
        <v/>
      </c>
    </row>
    <row r="935" spans="27:33" x14ac:dyDescent="0.2">
      <c r="AA935" s="85">
        <v>20</v>
      </c>
      <c r="AB935" s="85" t="str">
        <f>Resultado!D947</f>
        <v>-</v>
      </c>
      <c r="AC935" s="85">
        <f>HLOOKUP($E$4,Resultado!$C$4:$Q$1129,ROW('G. Receitas'!X944),FALSE)</f>
        <v>0</v>
      </c>
      <c r="AD935" s="85" t="str">
        <f t="shared" si="45"/>
        <v/>
      </c>
    </row>
    <row r="936" spans="27:33" x14ac:dyDescent="0.2">
      <c r="AA936" s="85">
        <v>21</v>
      </c>
      <c r="AB936" s="85" t="str">
        <f>Resultado!D948</f>
        <v>-</v>
      </c>
      <c r="AC936" s="85">
        <f>HLOOKUP($E$4,Resultado!$C$4:$Q$1129,ROW('G. Receitas'!X945),FALSE)</f>
        <v>0</v>
      </c>
      <c r="AD936" s="85" t="str">
        <f t="shared" si="45"/>
        <v/>
      </c>
    </row>
    <row r="937" spans="27:33" x14ac:dyDescent="0.2">
      <c r="AA937" s="85">
        <v>22</v>
      </c>
      <c r="AB937" s="85" t="str">
        <f>Resultado!D949</f>
        <v>-</v>
      </c>
      <c r="AC937" s="85">
        <f>HLOOKUP($E$4,Resultado!$C$4:$Q$1129,ROW('G. Receitas'!X946),FALSE)</f>
        <v>0</v>
      </c>
      <c r="AD937" s="85" t="str">
        <f t="shared" si="45"/>
        <v/>
      </c>
    </row>
    <row r="938" spans="27:33" x14ac:dyDescent="0.2">
      <c r="AA938" s="85">
        <v>23</v>
      </c>
      <c r="AB938" s="85" t="str">
        <f>Resultado!D950</f>
        <v>-</v>
      </c>
      <c r="AC938" s="85">
        <f>HLOOKUP($E$4,Resultado!$C$4:$Q$1129,ROW('G. Receitas'!X947),FALSE)</f>
        <v>0</v>
      </c>
      <c r="AD938" s="85" t="str">
        <f t="shared" si="45"/>
        <v/>
      </c>
    </row>
    <row r="939" spans="27:33" x14ac:dyDescent="0.2">
      <c r="AA939" s="85">
        <v>24</v>
      </c>
      <c r="AB939" s="85" t="str">
        <f>Resultado!D951</f>
        <v>-</v>
      </c>
      <c r="AC939" s="85">
        <f>HLOOKUP($E$4,Resultado!$C$4:$Q$1129,ROW('G. Receitas'!X948),FALSE)</f>
        <v>0</v>
      </c>
      <c r="AD939" s="85" t="str">
        <f t="shared" si="45"/>
        <v/>
      </c>
    </row>
    <row r="940" spans="27:33" x14ac:dyDescent="0.2">
      <c r="AA940" s="85">
        <v>25</v>
      </c>
      <c r="AB940" s="85" t="str">
        <f>Resultado!D952</f>
        <v>-</v>
      </c>
      <c r="AC940" s="85">
        <f>HLOOKUP($E$4,Resultado!$C$4:$Q$1129,ROW('G. Receitas'!X949),FALSE)</f>
        <v>0</v>
      </c>
      <c r="AD940" s="85" t="str">
        <f t="shared" si="45"/>
        <v/>
      </c>
    </row>
    <row r="941" spans="27:33" x14ac:dyDescent="0.2">
      <c r="AA941" s="85">
        <v>26</v>
      </c>
      <c r="AB941" s="85" t="str">
        <f>Resultado!D953</f>
        <v>-</v>
      </c>
      <c r="AC941" s="85">
        <f>HLOOKUP($E$4,Resultado!$C$4:$Q$1129,ROW('G. Receitas'!X950),FALSE)</f>
        <v>0</v>
      </c>
      <c r="AD941" s="85" t="str">
        <f t="shared" si="45"/>
        <v/>
      </c>
    </row>
    <row r="942" spans="27:33" x14ac:dyDescent="0.2">
      <c r="AA942" s="85">
        <v>27</v>
      </c>
      <c r="AB942" s="85" t="str">
        <f>Resultado!D954</f>
        <v>-</v>
      </c>
      <c r="AC942" s="85">
        <f>HLOOKUP($E$4,Resultado!$C$4:$Q$1129,ROW('G. Receitas'!X951),FALSE)</f>
        <v>0</v>
      </c>
      <c r="AD942" s="85" t="str">
        <f t="shared" si="45"/>
        <v/>
      </c>
    </row>
    <row r="943" spans="27:33" x14ac:dyDescent="0.2">
      <c r="AA943" s="85">
        <v>28</v>
      </c>
      <c r="AB943" s="85" t="str">
        <f>Resultado!D955</f>
        <v>-</v>
      </c>
      <c r="AC943" s="85">
        <f>HLOOKUP($E$4,Resultado!$C$4:$Q$1129,ROW('G. Receitas'!X952),FALSE)</f>
        <v>0</v>
      </c>
      <c r="AD943" s="85" t="str">
        <f t="shared" si="45"/>
        <v/>
      </c>
    </row>
    <row r="944" spans="27:33" x14ac:dyDescent="0.2">
      <c r="AA944" s="85">
        <v>29</v>
      </c>
      <c r="AB944" s="85" t="str">
        <f>Resultado!D956</f>
        <v>-</v>
      </c>
      <c r="AC944" s="85">
        <f>HLOOKUP($E$4,Resultado!$C$4:$Q$1129,ROW('G. Receitas'!X953),FALSE)</f>
        <v>0</v>
      </c>
      <c r="AD944" s="85" t="str">
        <f t="shared" si="45"/>
        <v/>
      </c>
    </row>
    <row r="945" spans="27:30" x14ac:dyDescent="0.2">
      <c r="AA945" s="85">
        <v>30</v>
      </c>
      <c r="AB945" s="85" t="str">
        <f>Resultado!D957</f>
        <v>-</v>
      </c>
      <c r="AC945" s="85">
        <f>HLOOKUP($E$4,Resultado!$C$4:$Q$1129,ROW('G. Receitas'!X954),FALSE)</f>
        <v>0</v>
      </c>
      <c r="AD945" s="85" t="str">
        <f t="shared" si="45"/>
        <v/>
      </c>
    </row>
    <row r="946" spans="27:30" x14ac:dyDescent="0.2">
      <c r="AA946" s="85">
        <v>31</v>
      </c>
      <c r="AB946" s="85" t="str">
        <f>Resultado!D958</f>
        <v>-</v>
      </c>
      <c r="AC946" s="85">
        <f>HLOOKUP($E$4,Resultado!$C$4:$Q$1129,ROW('G. Receitas'!X955),FALSE)</f>
        <v>0</v>
      </c>
      <c r="AD946" s="85" t="str">
        <f t="shared" si="45"/>
        <v/>
      </c>
    </row>
    <row r="947" spans="27:30" x14ac:dyDescent="0.2">
      <c r="AA947" s="85">
        <v>32</v>
      </c>
      <c r="AB947" s="85" t="str">
        <f>Resultado!D959</f>
        <v>-</v>
      </c>
      <c r="AC947" s="85">
        <f>HLOOKUP($E$4,Resultado!$C$4:$Q$1129,ROW('G. Receitas'!X956),FALSE)</f>
        <v>0</v>
      </c>
      <c r="AD947" s="85" t="str">
        <f t="shared" si="45"/>
        <v/>
      </c>
    </row>
    <row r="948" spans="27:30" x14ac:dyDescent="0.2">
      <c r="AA948" s="85">
        <v>33</v>
      </c>
      <c r="AB948" s="85" t="str">
        <f>Resultado!D960</f>
        <v>-</v>
      </c>
      <c r="AC948" s="85">
        <f>HLOOKUP($E$4,Resultado!$C$4:$Q$1129,ROW('G. Receitas'!X957),FALSE)</f>
        <v>0</v>
      </c>
      <c r="AD948" s="85" t="str">
        <f t="shared" si="45"/>
        <v/>
      </c>
    </row>
    <row r="949" spans="27:30" x14ac:dyDescent="0.2">
      <c r="AA949" s="85">
        <v>34</v>
      </c>
      <c r="AB949" s="85" t="str">
        <f>Resultado!D961</f>
        <v>-</v>
      </c>
      <c r="AC949" s="85">
        <f>HLOOKUP($E$4,Resultado!$C$4:$Q$1129,ROW('G. Receitas'!X958),FALSE)</f>
        <v>0</v>
      </c>
      <c r="AD949" s="85" t="str">
        <f t="shared" si="45"/>
        <v/>
      </c>
    </row>
    <row r="950" spans="27:30" x14ac:dyDescent="0.2">
      <c r="AA950" s="85">
        <v>35</v>
      </c>
      <c r="AB950" s="85" t="str">
        <f>Resultado!D962</f>
        <v>-</v>
      </c>
      <c r="AC950" s="85">
        <f>HLOOKUP($E$4,Resultado!$C$4:$Q$1129,ROW('G. Receitas'!X959),FALSE)</f>
        <v>0</v>
      </c>
      <c r="AD950" s="85" t="str">
        <f t="shared" si="45"/>
        <v/>
      </c>
    </row>
    <row r="951" spans="27:30" x14ac:dyDescent="0.2">
      <c r="AA951" s="85">
        <v>36</v>
      </c>
      <c r="AB951" s="85" t="str">
        <f>Resultado!D963</f>
        <v>-</v>
      </c>
      <c r="AC951" s="85">
        <f>HLOOKUP($E$4,Resultado!$C$4:$Q$1129,ROW('G. Receitas'!X960),FALSE)</f>
        <v>0</v>
      </c>
      <c r="AD951" s="85" t="str">
        <f t="shared" si="45"/>
        <v/>
      </c>
    </row>
    <row r="952" spans="27:30" x14ac:dyDescent="0.2">
      <c r="AA952" s="85">
        <v>37</v>
      </c>
      <c r="AB952" s="85" t="str">
        <f>Resultado!D964</f>
        <v>-</v>
      </c>
      <c r="AC952" s="85">
        <f>HLOOKUP($E$4,Resultado!$C$4:$Q$1129,ROW('G. Receitas'!X961),FALSE)</f>
        <v>0</v>
      </c>
      <c r="AD952" s="85" t="str">
        <f t="shared" si="45"/>
        <v/>
      </c>
    </row>
    <row r="953" spans="27:30" x14ac:dyDescent="0.2">
      <c r="AA953" s="85">
        <v>38</v>
      </c>
      <c r="AB953" s="85" t="str">
        <f>Resultado!D965</f>
        <v>-</v>
      </c>
      <c r="AC953" s="85">
        <f>HLOOKUP($E$4,Resultado!$C$4:$Q$1129,ROW('G. Receitas'!X962),FALSE)</f>
        <v>0</v>
      </c>
      <c r="AD953" s="85" t="str">
        <f t="shared" si="45"/>
        <v/>
      </c>
    </row>
    <row r="954" spans="27:30" x14ac:dyDescent="0.2">
      <c r="AA954" s="85">
        <v>39</v>
      </c>
      <c r="AB954" s="85" t="str">
        <f>Resultado!D966</f>
        <v>-</v>
      </c>
      <c r="AC954" s="85">
        <f>HLOOKUP($E$4,Resultado!$C$4:$Q$1129,ROW('G. Receitas'!X963),FALSE)</f>
        <v>0</v>
      </c>
      <c r="AD954" s="85" t="str">
        <f t="shared" si="45"/>
        <v/>
      </c>
    </row>
    <row r="955" spans="27:30" x14ac:dyDescent="0.2">
      <c r="AA955" s="85">
        <v>40</v>
      </c>
      <c r="AB955" s="85" t="str">
        <f>Resultado!D967</f>
        <v>-</v>
      </c>
      <c r="AC955" s="85">
        <f>HLOOKUP($E$4,Resultado!$C$4:$Q$1129,ROW('G. Receitas'!X964),FALSE)</f>
        <v>0</v>
      </c>
      <c r="AD955" s="85" t="str">
        <f t="shared" si="45"/>
        <v/>
      </c>
    </row>
    <row r="956" spans="27:30" x14ac:dyDescent="0.2">
      <c r="AA956" s="85">
        <v>41</v>
      </c>
      <c r="AB956" s="85" t="str">
        <f>Resultado!D968</f>
        <v>-</v>
      </c>
      <c r="AC956" s="85">
        <f>HLOOKUP($E$4,Resultado!$C$4:$Q$1129,ROW('G. Receitas'!X965),FALSE)</f>
        <v>0</v>
      </c>
      <c r="AD956" s="85" t="str">
        <f t="shared" si="45"/>
        <v/>
      </c>
    </row>
    <row r="957" spans="27:30" x14ac:dyDescent="0.2">
      <c r="AA957" s="85">
        <v>42</v>
      </c>
      <c r="AB957" s="85" t="str">
        <f>Resultado!D969</f>
        <v>-</v>
      </c>
      <c r="AC957" s="85">
        <f>HLOOKUP($E$4,Resultado!$C$4:$Q$1129,ROW('G. Receitas'!X966),FALSE)</f>
        <v>0</v>
      </c>
      <c r="AD957" s="85" t="str">
        <f t="shared" si="45"/>
        <v/>
      </c>
    </row>
    <row r="958" spans="27:30" x14ac:dyDescent="0.2">
      <c r="AA958" s="85">
        <v>43</v>
      </c>
      <c r="AB958" s="85" t="str">
        <f>Resultado!D970</f>
        <v>-</v>
      </c>
      <c r="AC958" s="85">
        <f>HLOOKUP($E$4,Resultado!$C$4:$Q$1129,ROW('G. Receitas'!X967),FALSE)</f>
        <v>0</v>
      </c>
      <c r="AD958" s="85" t="str">
        <f t="shared" si="45"/>
        <v/>
      </c>
    </row>
    <row r="959" spans="27:30" x14ac:dyDescent="0.2">
      <c r="AA959" s="85">
        <v>44</v>
      </c>
      <c r="AB959" s="85" t="str">
        <f>Resultado!D971</f>
        <v>-</v>
      </c>
      <c r="AC959" s="85">
        <f>HLOOKUP($E$4,Resultado!$C$4:$Q$1129,ROW('G. Receitas'!X968),FALSE)</f>
        <v>0</v>
      </c>
      <c r="AD959" s="85" t="str">
        <f t="shared" si="45"/>
        <v/>
      </c>
    </row>
    <row r="960" spans="27:30" x14ac:dyDescent="0.2">
      <c r="AA960" s="85">
        <v>45</v>
      </c>
      <c r="AB960" s="85" t="str">
        <f>Resultado!D972</f>
        <v>-</v>
      </c>
      <c r="AC960" s="85">
        <f>HLOOKUP($E$4,Resultado!$C$4:$Q$1129,ROW('G. Receitas'!X969),FALSE)</f>
        <v>0</v>
      </c>
      <c r="AD960" s="85" t="str">
        <f t="shared" si="45"/>
        <v/>
      </c>
    </row>
    <row r="961" spans="27:30" x14ac:dyDescent="0.2">
      <c r="AA961" s="85">
        <v>46</v>
      </c>
      <c r="AB961" s="85" t="str">
        <f>Resultado!D973</f>
        <v>-</v>
      </c>
      <c r="AC961" s="85">
        <f>HLOOKUP($E$4,Resultado!$C$4:$Q$1129,ROW('G. Receitas'!X970),FALSE)</f>
        <v>0</v>
      </c>
      <c r="AD961" s="85" t="str">
        <f t="shared" si="45"/>
        <v/>
      </c>
    </row>
    <row r="962" spans="27:30" x14ac:dyDescent="0.2">
      <c r="AA962" s="85">
        <v>47</v>
      </c>
      <c r="AB962" s="85" t="str">
        <f>Resultado!D974</f>
        <v>-</v>
      </c>
      <c r="AC962" s="85">
        <f>HLOOKUP($E$4,Resultado!$C$4:$Q$1129,ROW('G. Receitas'!X971),FALSE)</f>
        <v>0</v>
      </c>
      <c r="AD962" s="85" t="str">
        <f t="shared" si="45"/>
        <v/>
      </c>
    </row>
    <row r="963" spans="27:30" x14ac:dyDescent="0.2">
      <c r="AA963" s="85">
        <v>48</v>
      </c>
      <c r="AB963" s="85" t="str">
        <f>Resultado!D975</f>
        <v>-</v>
      </c>
      <c r="AC963" s="85">
        <f>HLOOKUP($E$4,Resultado!$C$4:$Q$1129,ROW('G. Receitas'!X972),FALSE)</f>
        <v>0</v>
      </c>
      <c r="AD963" s="85" t="str">
        <f t="shared" si="45"/>
        <v/>
      </c>
    </row>
    <row r="964" spans="27:30" x14ac:dyDescent="0.2">
      <c r="AA964" s="85">
        <v>49</v>
      </c>
      <c r="AB964" s="85" t="str">
        <f>Resultado!D976</f>
        <v>-</v>
      </c>
      <c r="AC964" s="85">
        <f>HLOOKUP($E$4,Resultado!$C$4:$Q$1129,ROW('G. Receitas'!X973),FALSE)</f>
        <v>0</v>
      </c>
      <c r="AD964" s="85" t="str">
        <f t="shared" si="45"/>
        <v/>
      </c>
    </row>
    <row r="965" spans="27:30" x14ac:dyDescent="0.2">
      <c r="AA965" s="85">
        <v>50</v>
      </c>
      <c r="AB965" s="85" t="str">
        <f>Resultado!D977</f>
        <v>-</v>
      </c>
      <c r="AC965" s="85">
        <f>HLOOKUP($E$4,Resultado!$C$4:$Q$1129,ROW('G. Receitas'!X974),FALSE)</f>
        <v>0</v>
      </c>
      <c r="AD965" s="85" t="str">
        <f t="shared" si="45"/>
        <v/>
      </c>
    </row>
    <row r="966" spans="27:30" x14ac:dyDescent="0.2">
      <c r="AA966" s="85">
        <v>51</v>
      </c>
      <c r="AB966" s="85" t="str">
        <f>Resultado!D978</f>
        <v>-</v>
      </c>
      <c r="AC966" s="85">
        <f>HLOOKUP($E$4,Resultado!$C$4:$Q$1129,ROW('G. Receitas'!X975),FALSE)</f>
        <v>0</v>
      </c>
      <c r="AD966" s="85" t="str">
        <f t="shared" si="45"/>
        <v/>
      </c>
    </row>
    <row r="967" spans="27:30" x14ac:dyDescent="0.2">
      <c r="AA967" s="85">
        <v>52</v>
      </c>
      <c r="AB967" s="85" t="str">
        <f>Resultado!D979</f>
        <v>-</v>
      </c>
      <c r="AC967" s="85">
        <f>HLOOKUP($E$4,Resultado!$C$4:$Q$1129,ROW('G. Receitas'!X976),FALSE)</f>
        <v>0</v>
      </c>
      <c r="AD967" s="85" t="str">
        <f t="shared" si="45"/>
        <v/>
      </c>
    </row>
    <row r="968" spans="27:30" x14ac:dyDescent="0.2">
      <c r="AA968" s="85">
        <v>53</v>
      </c>
      <c r="AB968" s="85" t="str">
        <f>Resultado!D980</f>
        <v>-</v>
      </c>
      <c r="AC968" s="85">
        <f>HLOOKUP($E$4,Resultado!$C$4:$Q$1129,ROW('G. Receitas'!X977),FALSE)</f>
        <v>0</v>
      </c>
      <c r="AD968" s="85" t="str">
        <f t="shared" si="45"/>
        <v/>
      </c>
    </row>
    <row r="969" spans="27:30" x14ac:dyDescent="0.2">
      <c r="AA969" s="85">
        <v>54</v>
      </c>
      <c r="AB969" s="85" t="str">
        <f>Resultado!D981</f>
        <v>-</v>
      </c>
      <c r="AC969" s="85">
        <f>HLOOKUP($E$4,Resultado!$C$4:$Q$1129,ROW('G. Receitas'!X978),FALSE)</f>
        <v>0</v>
      </c>
      <c r="AD969" s="85" t="str">
        <f t="shared" si="45"/>
        <v/>
      </c>
    </row>
    <row r="970" spans="27:30" x14ac:dyDescent="0.2">
      <c r="AA970" s="85">
        <v>55</v>
      </c>
      <c r="AB970" s="85" t="str">
        <f>Resultado!D982</f>
        <v>-</v>
      </c>
      <c r="AC970" s="85">
        <f>HLOOKUP($E$4,Resultado!$C$4:$Q$1129,ROW('G. Receitas'!X979),FALSE)</f>
        <v>0</v>
      </c>
      <c r="AD970" s="85" t="str">
        <f t="shared" si="45"/>
        <v/>
      </c>
    </row>
    <row r="971" spans="27:30" x14ac:dyDescent="0.2">
      <c r="AA971" s="85">
        <v>56</v>
      </c>
      <c r="AB971" s="85" t="str">
        <f>Resultado!D983</f>
        <v>-</v>
      </c>
      <c r="AC971" s="85">
        <f>HLOOKUP($E$4,Resultado!$C$4:$Q$1129,ROW('G. Receitas'!X980),FALSE)</f>
        <v>0</v>
      </c>
      <c r="AD971" s="85" t="str">
        <f t="shared" si="45"/>
        <v/>
      </c>
    </row>
    <row r="972" spans="27:30" x14ac:dyDescent="0.2">
      <c r="AA972" s="85">
        <v>57</v>
      </c>
      <c r="AB972" s="85" t="str">
        <f>Resultado!D984</f>
        <v>-</v>
      </c>
      <c r="AC972" s="85">
        <f>HLOOKUP($E$4,Resultado!$C$4:$Q$1129,ROW('G. Receitas'!X981),FALSE)</f>
        <v>0</v>
      </c>
      <c r="AD972" s="85" t="str">
        <f t="shared" si="45"/>
        <v/>
      </c>
    </row>
    <row r="973" spans="27:30" x14ac:dyDescent="0.2">
      <c r="AA973" s="85">
        <v>58</v>
      </c>
      <c r="AB973" s="85" t="str">
        <f>Resultado!D985</f>
        <v>-</v>
      </c>
      <c r="AC973" s="85">
        <f>HLOOKUP($E$4,Resultado!$C$4:$Q$1129,ROW('G. Receitas'!X982),FALSE)</f>
        <v>0</v>
      </c>
      <c r="AD973" s="85" t="str">
        <f t="shared" si="45"/>
        <v/>
      </c>
    </row>
    <row r="974" spans="27:30" x14ac:dyDescent="0.2">
      <c r="AA974" s="85">
        <v>59</v>
      </c>
      <c r="AB974" s="85" t="str">
        <f>Resultado!D986</f>
        <v>-</v>
      </c>
      <c r="AC974" s="85">
        <f>HLOOKUP($E$4,Resultado!$C$4:$Q$1129,ROW('G. Receitas'!X983),FALSE)</f>
        <v>0</v>
      </c>
      <c r="AD974" s="85" t="str">
        <f t="shared" si="45"/>
        <v/>
      </c>
    </row>
    <row r="975" spans="27:30" x14ac:dyDescent="0.2">
      <c r="AA975" s="85">
        <v>60</v>
      </c>
      <c r="AB975" s="85" t="str">
        <f>Resultado!D987</f>
        <v>-</v>
      </c>
      <c r="AC975" s="85">
        <f>HLOOKUP($E$4,Resultado!$C$4:$Q$1129,ROW('G. Receitas'!X984),FALSE)</f>
        <v>0</v>
      </c>
      <c r="AD975" s="85" t="str">
        <f t="shared" si="45"/>
        <v/>
      </c>
    </row>
    <row r="976" spans="27:30" x14ac:dyDescent="0.2">
      <c r="AA976" s="85">
        <v>61</v>
      </c>
      <c r="AB976" s="85" t="str">
        <f>Resultado!D988</f>
        <v>-</v>
      </c>
      <c r="AC976" s="85">
        <f>HLOOKUP($E$4,Resultado!$C$4:$Q$1129,ROW('G. Receitas'!X985),FALSE)</f>
        <v>0</v>
      </c>
      <c r="AD976" s="85" t="str">
        <f t="shared" si="45"/>
        <v/>
      </c>
    </row>
    <row r="977" spans="27:30" x14ac:dyDescent="0.2">
      <c r="AA977" s="85">
        <v>62</v>
      </c>
      <c r="AB977" s="85" t="str">
        <f>Resultado!D989</f>
        <v>-</v>
      </c>
      <c r="AC977" s="85">
        <f>HLOOKUP($E$4,Resultado!$C$4:$Q$1129,ROW('G. Receitas'!X986),FALSE)</f>
        <v>0</v>
      </c>
      <c r="AD977" s="85" t="str">
        <f t="shared" si="45"/>
        <v/>
      </c>
    </row>
    <row r="978" spans="27:30" x14ac:dyDescent="0.2">
      <c r="AA978" s="85">
        <v>63</v>
      </c>
      <c r="AB978" s="85" t="str">
        <f>Resultado!D990</f>
        <v>-</v>
      </c>
      <c r="AC978" s="85">
        <f>HLOOKUP($E$4,Resultado!$C$4:$Q$1129,ROW('G. Receitas'!X987),FALSE)</f>
        <v>0</v>
      </c>
      <c r="AD978" s="85" t="str">
        <f t="shared" si="45"/>
        <v/>
      </c>
    </row>
    <row r="979" spans="27:30" x14ac:dyDescent="0.2">
      <c r="AA979" s="85">
        <v>64</v>
      </c>
      <c r="AB979" s="85" t="str">
        <f>Resultado!D991</f>
        <v>-</v>
      </c>
      <c r="AC979" s="85">
        <f>HLOOKUP($E$4,Resultado!$C$4:$Q$1129,ROW('G. Receitas'!X988),FALSE)</f>
        <v>0</v>
      </c>
      <c r="AD979" s="85" t="str">
        <f t="shared" si="45"/>
        <v/>
      </c>
    </row>
    <row r="980" spans="27:30" x14ac:dyDescent="0.2">
      <c r="AA980" s="85">
        <v>65</v>
      </c>
      <c r="AB980" s="85" t="str">
        <f>Resultado!D992</f>
        <v>-</v>
      </c>
      <c r="AC980" s="85">
        <f>HLOOKUP($E$4,Resultado!$C$4:$Q$1129,ROW('G. Receitas'!X989),FALSE)</f>
        <v>0</v>
      </c>
      <c r="AD980" s="85" t="str">
        <f t="shared" si="45"/>
        <v/>
      </c>
    </row>
    <row r="981" spans="27:30" x14ac:dyDescent="0.2">
      <c r="AA981" s="85">
        <v>66</v>
      </c>
      <c r="AB981" s="85" t="str">
        <f>Resultado!D993</f>
        <v>-</v>
      </c>
      <c r="AC981" s="85">
        <f>HLOOKUP($E$4,Resultado!$C$4:$Q$1129,ROW('G. Receitas'!X990),FALSE)</f>
        <v>0</v>
      </c>
      <c r="AD981" s="85" t="str">
        <f t="shared" ref="AD981:AD1014" si="49">IF(AC981=0,"",AC981+AA981/1000)</f>
        <v/>
      </c>
    </row>
    <row r="982" spans="27:30" x14ac:dyDescent="0.2">
      <c r="AA982" s="85">
        <v>67</v>
      </c>
      <c r="AB982" s="85" t="str">
        <f>Resultado!D994</f>
        <v>-</v>
      </c>
      <c r="AC982" s="85">
        <f>HLOOKUP($E$4,Resultado!$C$4:$Q$1129,ROW('G. Receitas'!X991),FALSE)</f>
        <v>0</v>
      </c>
      <c r="AD982" s="85" t="str">
        <f t="shared" si="49"/>
        <v/>
      </c>
    </row>
    <row r="983" spans="27:30" x14ac:dyDescent="0.2">
      <c r="AA983" s="85">
        <v>68</v>
      </c>
      <c r="AB983" s="85" t="str">
        <f>Resultado!D995</f>
        <v>-</v>
      </c>
      <c r="AC983" s="85">
        <f>HLOOKUP($E$4,Resultado!$C$4:$Q$1129,ROW('G. Receitas'!X992),FALSE)</f>
        <v>0</v>
      </c>
      <c r="AD983" s="85" t="str">
        <f t="shared" si="49"/>
        <v/>
      </c>
    </row>
    <row r="984" spans="27:30" x14ac:dyDescent="0.2">
      <c r="AA984" s="85">
        <v>69</v>
      </c>
      <c r="AB984" s="85" t="str">
        <f>Resultado!D996</f>
        <v>-</v>
      </c>
      <c r="AC984" s="85">
        <f>HLOOKUP($E$4,Resultado!$C$4:$Q$1129,ROW('G. Receitas'!X993),FALSE)</f>
        <v>0</v>
      </c>
      <c r="AD984" s="85" t="str">
        <f t="shared" si="49"/>
        <v/>
      </c>
    </row>
    <row r="985" spans="27:30" x14ac:dyDescent="0.2">
      <c r="AA985" s="85">
        <v>70</v>
      </c>
      <c r="AB985" s="85" t="str">
        <f>Resultado!D997</f>
        <v>-</v>
      </c>
      <c r="AC985" s="85">
        <f>HLOOKUP($E$4,Resultado!$C$4:$Q$1129,ROW('G. Receitas'!X994),FALSE)</f>
        <v>0</v>
      </c>
      <c r="AD985" s="85" t="str">
        <f t="shared" si="49"/>
        <v/>
      </c>
    </row>
    <row r="986" spans="27:30" x14ac:dyDescent="0.2">
      <c r="AA986" s="85">
        <v>71</v>
      </c>
      <c r="AB986" s="85" t="str">
        <f>Resultado!D998</f>
        <v>-</v>
      </c>
      <c r="AC986" s="85">
        <f>HLOOKUP($E$4,Resultado!$C$4:$Q$1129,ROW('G. Receitas'!X995),FALSE)</f>
        <v>0</v>
      </c>
      <c r="AD986" s="85" t="str">
        <f t="shared" si="49"/>
        <v/>
      </c>
    </row>
    <row r="987" spans="27:30" x14ac:dyDescent="0.2">
      <c r="AA987" s="85">
        <v>72</v>
      </c>
      <c r="AB987" s="85" t="str">
        <f>Resultado!D999</f>
        <v>-</v>
      </c>
      <c r="AC987" s="85">
        <f>HLOOKUP($E$4,Resultado!$C$4:$Q$1129,ROW('G. Receitas'!X996),FALSE)</f>
        <v>0</v>
      </c>
      <c r="AD987" s="85" t="str">
        <f t="shared" si="49"/>
        <v/>
      </c>
    </row>
    <row r="988" spans="27:30" x14ac:dyDescent="0.2">
      <c r="AA988" s="85">
        <v>73</v>
      </c>
      <c r="AB988" s="85" t="str">
        <f>Resultado!D1000</f>
        <v>-</v>
      </c>
      <c r="AC988" s="85">
        <f>HLOOKUP($E$4,Resultado!$C$4:$Q$1129,ROW('G. Receitas'!X997),FALSE)</f>
        <v>0</v>
      </c>
      <c r="AD988" s="85" t="str">
        <f t="shared" si="49"/>
        <v/>
      </c>
    </row>
    <row r="989" spans="27:30" x14ac:dyDescent="0.2">
      <c r="AA989" s="85">
        <v>74</v>
      </c>
      <c r="AB989" s="85" t="str">
        <f>Resultado!D1001</f>
        <v>-</v>
      </c>
      <c r="AC989" s="85">
        <f>HLOOKUP($E$4,Resultado!$C$4:$Q$1129,ROW('G. Receitas'!X998),FALSE)</f>
        <v>0</v>
      </c>
      <c r="AD989" s="85" t="str">
        <f t="shared" si="49"/>
        <v/>
      </c>
    </row>
    <row r="990" spans="27:30" x14ac:dyDescent="0.2">
      <c r="AA990" s="85">
        <v>75</v>
      </c>
      <c r="AB990" s="85" t="str">
        <f>Resultado!D1002</f>
        <v>-</v>
      </c>
      <c r="AC990" s="85">
        <f>HLOOKUP($E$4,Resultado!$C$4:$Q$1129,ROW('G. Receitas'!X999),FALSE)</f>
        <v>0</v>
      </c>
      <c r="AD990" s="85" t="str">
        <f t="shared" si="49"/>
        <v/>
      </c>
    </row>
    <row r="991" spans="27:30" x14ac:dyDescent="0.2">
      <c r="AA991" s="85">
        <v>76</v>
      </c>
      <c r="AB991" s="85" t="str">
        <f>Resultado!D1003</f>
        <v>-</v>
      </c>
      <c r="AC991" s="85">
        <f>HLOOKUP($E$4,Resultado!$C$4:$Q$1129,ROW('G. Receitas'!X1000),FALSE)</f>
        <v>0</v>
      </c>
      <c r="AD991" s="85" t="str">
        <f t="shared" si="49"/>
        <v/>
      </c>
    </row>
    <row r="992" spans="27:30" x14ac:dyDescent="0.2">
      <c r="AA992" s="85">
        <v>77</v>
      </c>
      <c r="AB992" s="85" t="str">
        <f>Resultado!D1004</f>
        <v>-</v>
      </c>
      <c r="AC992" s="85">
        <f>HLOOKUP($E$4,Resultado!$C$4:$Q$1129,ROW('G. Receitas'!X1001),FALSE)</f>
        <v>0</v>
      </c>
      <c r="AD992" s="85" t="str">
        <f t="shared" si="49"/>
        <v/>
      </c>
    </row>
    <row r="993" spans="27:30" x14ac:dyDescent="0.2">
      <c r="AA993" s="85">
        <v>78</v>
      </c>
      <c r="AB993" s="85" t="str">
        <f>Resultado!D1005</f>
        <v>-</v>
      </c>
      <c r="AC993" s="85">
        <f>HLOOKUP($E$4,Resultado!$C$4:$Q$1129,ROW('G. Receitas'!X1002),FALSE)</f>
        <v>0</v>
      </c>
      <c r="AD993" s="85" t="str">
        <f t="shared" si="49"/>
        <v/>
      </c>
    </row>
    <row r="994" spans="27:30" x14ac:dyDescent="0.2">
      <c r="AA994" s="85">
        <v>79</v>
      </c>
      <c r="AB994" s="85" t="str">
        <f>Resultado!D1006</f>
        <v>-</v>
      </c>
      <c r="AC994" s="85">
        <f>HLOOKUP($E$4,Resultado!$C$4:$Q$1129,ROW('G. Receitas'!X1003),FALSE)</f>
        <v>0</v>
      </c>
      <c r="AD994" s="85" t="str">
        <f t="shared" si="49"/>
        <v/>
      </c>
    </row>
    <row r="995" spans="27:30" x14ac:dyDescent="0.2">
      <c r="AA995" s="85">
        <v>80</v>
      </c>
      <c r="AB995" s="85" t="str">
        <f>Resultado!D1007</f>
        <v>-</v>
      </c>
      <c r="AC995" s="85">
        <f>HLOOKUP($E$4,Resultado!$C$4:$Q$1129,ROW('G. Receitas'!X1004),FALSE)</f>
        <v>0</v>
      </c>
      <c r="AD995" s="85" t="str">
        <f t="shared" si="49"/>
        <v/>
      </c>
    </row>
    <row r="996" spans="27:30" x14ac:dyDescent="0.2">
      <c r="AA996" s="85">
        <v>81</v>
      </c>
      <c r="AB996" s="85" t="str">
        <f>Resultado!D1008</f>
        <v>-</v>
      </c>
      <c r="AC996" s="85">
        <f>HLOOKUP($E$4,Resultado!$C$4:$Q$1129,ROW('G. Receitas'!X1005),FALSE)</f>
        <v>0</v>
      </c>
      <c r="AD996" s="85" t="str">
        <f t="shared" si="49"/>
        <v/>
      </c>
    </row>
    <row r="997" spans="27:30" x14ac:dyDescent="0.2">
      <c r="AA997" s="85">
        <v>82</v>
      </c>
      <c r="AB997" s="85" t="str">
        <f>Resultado!D1009</f>
        <v>-</v>
      </c>
      <c r="AC997" s="85">
        <f>HLOOKUP($E$4,Resultado!$C$4:$Q$1129,ROW('G. Receitas'!X1006),FALSE)</f>
        <v>0</v>
      </c>
      <c r="AD997" s="85" t="str">
        <f t="shared" si="49"/>
        <v/>
      </c>
    </row>
    <row r="998" spans="27:30" x14ac:dyDescent="0.2">
      <c r="AA998" s="85">
        <v>83</v>
      </c>
      <c r="AB998" s="85" t="str">
        <f>Resultado!D1010</f>
        <v>-</v>
      </c>
      <c r="AC998" s="85">
        <f>HLOOKUP($E$4,Resultado!$C$4:$Q$1129,ROW('G. Receitas'!X1007),FALSE)</f>
        <v>0</v>
      </c>
      <c r="AD998" s="85" t="str">
        <f t="shared" si="49"/>
        <v/>
      </c>
    </row>
    <row r="999" spans="27:30" x14ac:dyDescent="0.2">
      <c r="AA999" s="85">
        <v>84</v>
      </c>
      <c r="AB999" s="85" t="str">
        <f>Resultado!D1011</f>
        <v>-</v>
      </c>
      <c r="AC999" s="85">
        <f>HLOOKUP($E$4,Resultado!$C$4:$Q$1129,ROW('G. Receitas'!X1008),FALSE)</f>
        <v>0</v>
      </c>
      <c r="AD999" s="85" t="str">
        <f t="shared" si="49"/>
        <v/>
      </c>
    </row>
    <row r="1000" spans="27:30" x14ac:dyDescent="0.2">
      <c r="AA1000" s="85">
        <v>85</v>
      </c>
      <c r="AB1000" s="85" t="str">
        <f>Resultado!D1012</f>
        <v>-</v>
      </c>
      <c r="AC1000" s="85">
        <f>HLOOKUP($E$4,Resultado!$C$4:$Q$1129,ROW('G. Receitas'!X1009),FALSE)</f>
        <v>0</v>
      </c>
      <c r="AD1000" s="85" t="str">
        <f t="shared" si="49"/>
        <v/>
      </c>
    </row>
    <row r="1001" spans="27:30" x14ac:dyDescent="0.2">
      <c r="AA1001" s="85">
        <v>86</v>
      </c>
      <c r="AB1001" s="85" t="str">
        <f>Resultado!D1013</f>
        <v>-</v>
      </c>
      <c r="AC1001" s="85">
        <f>HLOOKUP($E$4,Resultado!$C$4:$Q$1129,ROW('G. Receitas'!X1010),FALSE)</f>
        <v>0</v>
      </c>
      <c r="AD1001" s="85" t="str">
        <f t="shared" si="49"/>
        <v/>
      </c>
    </row>
    <row r="1002" spans="27:30" x14ac:dyDescent="0.2">
      <c r="AA1002" s="85">
        <v>87</v>
      </c>
      <c r="AB1002" s="85" t="str">
        <f>Resultado!D1014</f>
        <v>-</v>
      </c>
      <c r="AC1002" s="85">
        <f>HLOOKUP($E$4,Resultado!$C$4:$Q$1129,ROW('G. Receitas'!X1011),FALSE)</f>
        <v>0</v>
      </c>
      <c r="AD1002" s="85" t="str">
        <f t="shared" si="49"/>
        <v/>
      </c>
    </row>
    <row r="1003" spans="27:30" x14ac:dyDescent="0.2">
      <c r="AA1003" s="85">
        <v>88</v>
      </c>
      <c r="AB1003" s="85" t="str">
        <f>Resultado!D1015</f>
        <v>-</v>
      </c>
      <c r="AC1003" s="85">
        <f>HLOOKUP($E$4,Resultado!$C$4:$Q$1129,ROW('G. Receitas'!X1012),FALSE)</f>
        <v>0</v>
      </c>
      <c r="AD1003" s="85" t="str">
        <f t="shared" si="49"/>
        <v/>
      </c>
    </row>
    <row r="1004" spans="27:30" x14ac:dyDescent="0.2">
      <c r="AA1004" s="85">
        <v>89</v>
      </c>
      <c r="AB1004" s="85" t="str">
        <f>Resultado!D1016</f>
        <v>-</v>
      </c>
      <c r="AC1004" s="85">
        <f>HLOOKUP($E$4,Resultado!$C$4:$Q$1129,ROW('G. Receitas'!X1013),FALSE)</f>
        <v>0</v>
      </c>
      <c r="AD1004" s="85" t="str">
        <f t="shared" si="49"/>
        <v/>
      </c>
    </row>
    <row r="1005" spans="27:30" x14ac:dyDescent="0.2">
      <c r="AA1005" s="85">
        <v>90</v>
      </c>
      <c r="AB1005" s="85" t="str">
        <f>Resultado!D1017</f>
        <v>-</v>
      </c>
      <c r="AC1005" s="85">
        <f>HLOOKUP($E$4,Resultado!$C$4:$Q$1129,ROW('G. Receitas'!X1014),FALSE)</f>
        <v>0</v>
      </c>
      <c r="AD1005" s="85" t="str">
        <f t="shared" si="49"/>
        <v/>
      </c>
    </row>
    <row r="1006" spans="27:30" x14ac:dyDescent="0.2">
      <c r="AA1006" s="85">
        <v>91</v>
      </c>
      <c r="AB1006" s="85" t="str">
        <f>Resultado!D1018</f>
        <v>-</v>
      </c>
      <c r="AC1006" s="85">
        <f>HLOOKUP($E$4,Resultado!$C$4:$Q$1129,ROW('G. Receitas'!X1015),FALSE)</f>
        <v>0</v>
      </c>
      <c r="AD1006" s="85" t="str">
        <f t="shared" si="49"/>
        <v/>
      </c>
    </row>
    <row r="1007" spans="27:30" x14ac:dyDescent="0.2">
      <c r="AA1007" s="85">
        <v>92</v>
      </c>
      <c r="AB1007" s="85" t="str">
        <f>Resultado!D1019</f>
        <v>-</v>
      </c>
      <c r="AC1007" s="85">
        <f>HLOOKUP($E$4,Resultado!$C$4:$Q$1129,ROW('G. Receitas'!X1016),FALSE)</f>
        <v>0</v>
      </c>
      <c r="AD1007" s="85" t="str">
        <f t="shared" si="49"/>
        <v/>
      </c>
    </row>
    <row r="1008" spans="27:30" x14ac:dyDescent="0.2">
      <c r="AA1008" s="85">
        <v>93</v>
      </c>
      <c r="AB1008" s="85" t="str">
        <f>Resultado!D1020</f>
        <v>-</v>
      </c>
      <c r="AC1008" s="85">
        <f>HLOOKUP($E$4,Resultado!$C$4:$Q$1129,ROW('G. Receitas'!X1017),FALSE)</f>
        <v>0</v>
      </c>
      <c r="AD1008" s="85" t="str">
        <f t="shared" si="49"/>
        <v/>
      </c>
    </row>
    <row r="1009" spans="27:33" x14ac:dyDescent="0.2">
      <c r="AA1009" s="85">
        <v>94</v>
      </c>
      <c r="AB1009" s="85" t="str">
        <f>Resultado!D1021</f>
        <v>-</v>
      </c>
      <c r="AC1009" s="85">
        <f>HLOOKUP($E$4,Resultado!$C$4:$Q$1129,ROW('G. Receitas'!X1018),FALSE)</f>
        <v>0</v>
      </c>
      <c r="AD1009" s="85" t="str">
        <f t="shared" si="49"/>
        <v/>
      </c>
    </row>
    <row r="1010" spans="27:33" x14ac:dyDescent="0.2">
      <c r="AA1010" s="85">
        <v>95</v>
      </c>
      <c r="AB1010" s="85" t="str">
        <f>Resultado!D1022</f>
        <v>-</v>
      </c>
      <c r="AC1010" s="85">
        <f>HLOOKUP($E$4,Resultado!$C$4:$Q$1129,ROW('G. Receitas'!X1019),FALSE)</f>
        <v>0</v>
      </c>
      <c r="AD1010" s="85" t="str">
        <f t="shared" si="49"/>
        <v/>
      </c>
    </row>
    <row r="1011" spans="27:33" x14ac:dyDescent="0.2">
      <c r="AA1011" s="85">
        <v>96</v>
      </c>
      <c r="AB1011" s="85" t="str">
        <f>Resultado!D1023</f>
        <v>-</v>
      </c>
      <c r="AC1011" s="85">
        <f>HLOOKUP($E$4,Resultado!$C$4:$Q$1129,ROW('G. Receitas'!X1020),FALSE)</f>
        <v>0</v>
      </c>
      <c r="AD1011" s="85" t="str">
        <f t="shared" si="49"/>
        <v/>
      </c>
    </row>
    <row r="1012" spans="27:33" x14ac:dyDescent="0.2">
      <c r="AA1012" s="85">
        <v>97</v>
      </c>
      <c r="AB1012" s="85" t="str">
        <f>Resultado!D1024</f>
        <v>-</v>
      </c>
      <c r="AC1012" s="85">
        <f>HLOOKUP($E$4,Resultado!$C$4:$Q$1129,ROW('G. Receitas'!X1021),FALSE)</f>
        <v>0</v>
      </c>
      <c r="AD1012" s="85" t="str">
        <f t="shared" si="49"/>
        <v/>
      </c>
    </row>
    <row r="1013" spans="27:33" x14ac:dyDescent="0.2">
      <c r="AA1013" s="85">
        <v>98</v>
      </c>
      <c r="AB1013" s="85" t="str">
        <f>Resultado!D1025</f>
        <v>-</v>
      </c>
      <c r="AC1013" s="85">
        <f>HLOOKUP($E$4,Resultado!$C$4:$Q$1129,ROW('G. Receitas'!X1022),FALSE)</f>
        <v>0</v>
      </c>
      <c r="AD1013" s="85" t="str">
        <f t="shared" si="49"/>
        <v/>
      </c>
    </row>
    <row r="1014" spans="27:33" x14ac:dyDescent="0.2">
      <c r="AA1014" s="85">
        <v>99</v>
      </c>
      <c r="AB1014" s="85" t="str">
        <f>Resultado!D1026</f>
        <v>Outros Impostos</v>
      </c>
      <c r="AC1014" s="85">
        <f>HLOOKUP($E$4,Resultado!$C$4:$Q$1129,ROW('G. Receitas'!X1023),FALSE)</f>
        <v>0</v>
      </c>
      <c r="AD1014" s="85" t="str">
        <f t="shared" si="49"/>
        <v/>
      </c>
    </row>
    <row r="1018" spans="27:33" x14ac:dyDescent="0.2">
      <c r="AB1018" s="85" t="str">
        <f>Resultado!D1030</f>
        <v>INVESTIMENTOS (BENS)</v>
      </c>
      <c r="AC1018" s="85">
        <f>HLOOKUP($E$4,Resultado!$C$4:$Q$1129,ROW('G. Receitas'!X1027),FALSE)</f>
        <v>0</v>
      </c>
      <c r="AD1018" s="85" t="s">
        <v>1272</v>
      </c>
      <c r="AE1018" s="85" t="s">
        <v>1273</v>
      </c>
      <c r="AF1018" s="85" t="s">
        <v>1274</v>
      </c>
      <c r="AG1018" s="85" t="s">
        <v>1274</v>
      </c>
    </row>
    <row r="1019" spans="27:33" x14ac:dyDescent="0.2">
      <c r="AA1019" s="85">
        <v>1</v>
      </c>
      <c r="AB1019" s="85" t="str">
        <f>Resultado!D1031</f>
        <v>-</v>
      </c>
      <c r="AC1019" s="85">
        <f>HLOOKUP($E$4,Resultado!$C$4:$Q$1129,ROW('G. Receitas'!X1028),FALSE)</f>
        <v>0</v>
      </c>
      <c r="AD1019" s="85" t="str">
        <f>IF(AC1019=0,"",AC1019+AA1019/1000)</f>
        <v/>
      </c>
      <c r="AE1019" s="85" t="e">
        <f>LARGE($AD$1019:$AD$1117,AA1019)</f>
        <v>#NUM!</v>
      </c>
      <c r="AF1019" s="85" t="str">
        <f>IFERROR(VLOOKUP(MATCH(AE1019,$AD$1019:$AD$1117,0),$AA$1019:$AC$1117,AF$6,FALSE),"-")</f>
        <v>-</v>
      </c>
      <c r="AG1019" s="85" t="str">
        <f>IFERROR(VLOOKUP(MATCH(AE1019,$AD$1019:$AD$1117,0),$AA$1019:$AC$1117,AG$6,FALSE),"-")</f>
        <v>-</v>
      </c>
    </row>
    <row r="1020" spans="27:33" x14ac:dyDescent="0.2">
      <c r="AA1020" s="85">
        <v>2</v>
      </c>
      <c r="AB1020" s="85" t="str">
        <f>Resultado!D1032</f>
        <v>-</v>
      </c>
      <c r="AC1020" s="85">
        <f>HLOOKUP($E$4,Resultado!$C$4:$Q$1129,ROW('G. Receitas'!X1029),FALSE)</f>
        <v>0</v>
      </c>
      <c r="AD1020" s="85" t="str">
        <f t="shared" ref="AD1020:AD1083" si="50">IF(AC1020=0,"",AC1020+AA1020/1000)</f>
        <v/>
      </c>
      <c r="AE1020" s="85" t="e">
        <f t="shared" ref="AE1020:AE1033" si="51">LARGE($AD$1019:$AD$1117,AA1020)</f>
        <v>#NUM!</v>
      </c>
      <c r="AF1020" s="85" t="str">
        <f t="shared" ref="AF1020:AF1033" si="52">IFERROR(VLOOKUP(MATCH(AE1020,$AD$1019:$AD$1117,0),$AA$1019:$AC$1117,AF$6,FALSE),"-")</f>
        <v>-</v>
      </c>
      <c r="AG1020" s="85" t="str">
        <f t="shared" ref="AG1020:AG1033" si="53">IFERROR(VLOOKUP(MATCH(AE1020,$AD$1019:$AD$1117,0),$AA$1019:$AC$1117,AG$6,FALSE),"-")</f>
        <v>-</v>
      </c>
    </row>
    <row r="1021" spans="27:33" x14ac:dyDescent="0.2">
      <c r="AA1021" s="85">
        <v>3</v>
      </c>
      <c r="AB1021" s="85" t="str">
        <f>Resultado!D1033</f>
        <v>-</v>
      </c>
      <c r="AC1021" s="85">
        <f>HLOOKUP($E$4,Resultado!$C$4:$Q$1129,ROW('G. Receitas'!X1030),FALSE)</f>
        <v>0</v>
      </c>
      <c r="AD1021" s="85" t="str">
        <f t="shared" si="50"/>
        <v/>
      </c>
      <c r="AE1021" s="85" t="e">
        <f t="shared" si="51"/>
        <v>#NUM!</v>
      </c>
      <c r="AF1021" s="85" t="str">
        <f t="shared" si="52"/>
        <v>-</v>
      </c>
      <c r="AG1021" s="85" t="str">
        <f t="shared" si="53"/>
        <v>-</v>
      </c>
    </row>
    <row r="1022" spans="27:33" x14ac:dyDescent="0.2">
      <c r="AA1022" s="85">
        <v>4</v>
      </c>
      <c r="AB1022" s="85" t="str">
        <f>Resultado!D1034</f>
        <v>-</v>
      </c>
      <c r="AC1022" s="85">
        <f>HLOOKUP($E$4,Resultado!$C$4:$Q$1129,ROW('G. Receitas'!X1031),FALSE)</f>
        <v>0</v>
      </c>
      <c r="AD1022" s="85" t="str">
        <f t="shared" si="50"/>
        <v/>
      </c>
      <c r="AE1022" s="85" t="e">
        <f t="shared" si="51"/>
        <v>#NUM!</v>
      </c>
      <c r="AF1022" s="85" t="str">
        <f t="shared" si="52"/>
        <v>-</v>
      </c>
      <c r="AG1022" s="85" t="str">
        <f t="shared" si="53"/>
        <v>-</v>
      </c>
    </row>
    <row r="1023" spans="27:33" x14ac:dyDescent="0.2">
      <c r="AA1023" s="85">
        <v>5</v>
      </c>
      <c r="AB1023" s="85" t="str">
        <f>Resultado!D1035</f>
        <v>-</v>
      </c>
      <c r="AC1023" s="85">
        <f>HLOOKUP($E$4,Resultado!$C$4:$Q$1129,ROW('G. Receitas'!X1032),FALSE)</f>
        <v>0</v>
      </c>
      <c r="AD1023" s="85" t="str">
        <f t="shared" si="50"/>
        <v/>
      </c>
      <c r="AE1023" s="85" t="e">
        <f t="shared" si="51"/>
        <v>#NUM!</v>
      </c>
      <c r="AF1023" s="85" t="str">
        <f t="shared" si="52"/>
        <v>-</v>
      </c>
      <c r="AG1023" s="85" t="str">
        <f t="shared" si="53"/>
        <v>-</v>
      </c>
    </row>
    <row r="1024" spans="27:33" x14ac:dyDescent="0.2">
      <c r="AA1024" s="85">
        <v>6</v>
      </c>
      <c r="AB1024" s="85" t="str">
        <f>Resultado!D1036</f>
        <v>-</v>
      </c>
      <c r="AC1024" s="85">
        <f>HLOOKUP($E$4,Resultado!$C$4:$Q$1129,ROW('G. Receitas'!X1033),FALSE)</f>
        <v>0</v>
      </c>
      <c r="AD1024" s="85" t="str">
        <f t="shared" si="50"/>
        <v/>
      </c>
      <c r="AE1024" s="85" t="e">
        <f t="shared" si="51"/>
        <v>#NUM!</v>
      </c>
      <c r="AF1024" s="85" t="str">
        <f t="shared" si="52"/>
        <v>-</v>
      </c>
      <c r="AG1024" s="85" t="str">
        <f t="shared" si="53"/>
        <v>-</v>
      </c>
    </row>
    <row r="1025" spans="27:33" x14ac:dyDescent="0.2">
      <c r="AA1025" s="85">
        <v>7</v>
      </c>
      <c r="AB1025" s="85" t="str">
        <f>Resultado!D1037</f>
        <v>-</v>
      </c>
      <c r="AC1025" s="85">
        <f>HLOOKUP($E$4,Resultado!$C$4:$Q$1129,ROW('G. Receitas'!X1034),FALSE)</f>
        <v>0</v>
      </c>
      <c r="AD1025" s="85" t="str">
        <f t="shared" si="50"/>
        <v/>
      </c>
      <c r="AE1025" s="85" t="e">
        <f t="shared" si="51"/>
        <v>#NUM!</v>
      </c>
      <c r="AF1025" s="85" t="str">
        <f t="shared" si="52"/>
        <v>-</v>
      </c>
      <c r="AG1025" s="85" t="str">
        <f t="shared" si="53"/>
        <v>-</v>
      </c>
    </row>
    <row r="1026" spans="27:33" x14ac:dyDescent="0.2">
      <c r="AA1026" s="85">
        <v>8</v>
      </c>
      <c r="AB1026" s="85" t="str">
        <f>Resultado!D1038</f>
        <v>-</v>
      </c>
      <c r="AC1026" s="85">
        <f>HLOOKUP($E$4,Resultado!$C$4:$Q$1129,ROW('G. Receitas'!X1035),FALSE)</f>
        <v>0</v>
      </c>
      <c r="AD1026" s="85" t="str">
        <f t="shared" si="50"/>
        <v/>
      </c>
      <c r="AE1026" s="85" t="e">
        <f t="shared" si="51"/>
        <v>#NUM!</v>
      </c>
      <c r="AF1026" s="85" t="str">
        <f t="shared" si="52"/>
        <v>-</v>
      </c>
      <c r="AG1026" s="85" t="str">
        <f t="shared" si="53"/>
        <v>-</v>
      </c>
    </row>
    <row r="1027" spans="27:33" x14ac:dyDescent="0.2">
      <c r="AA1027" s="85">
        <v>9</v>
      </c>
      <c r="AB1027" s="85" t="str">
        <f>Resultado!D1039</f>
        <v>-</v>
      </c>
      <c r="AC1027" s="85">
        <f>HLOOKUP($E$4,Resultado!$C$4:$Q$1129,ROW('G. Receitas'!X1036),FALSE)</f>
        <v>0</v>
      </c>
      <c r="AD1027" s="85" t="str">
        <f t="shared" si="50"/>
        <v/>
      </c>
      <c r="AE1027" s="85" t="e">
        <f t="shared" si="51"/>
        <v>#NUM!</v>
      </c>
      <c r="AF1027" s="85" t="str">
        <f t="shared" si="52"/>
        <v>-</v>
      </c>
      <c r="AG1027" s="85" t="str">
        <f t="shared" si="53"/>
        <v>-</v>
      </c>
    </row>
    <row r="1028" spans="27:33" x14ac:dyDescent="0.2">
      <c r="AA1028" s="85">
        <v>10</v>
      </c>
      <c r="AB1028" s="85" t="str">
        <f>Resultado!D1040</f>
        <v>-</v>
      </c>
      <c r="AC1028" s="85">
        <f>HLOOKUP($E$4,Resultado!$C$4:$Q$1129,ROW('G. Receitas'!X1037),FALSE)</f>
        <v>0</v>
      </c>
      <c r="AD1028" s="85" t="str">
        <f t="shared" si="50"/>
        <v/>
      </c>
      <c r="AE1028" s="85" t="e">
        <f t="shared" si="51"/>
        <v>#NUM!</v>
      </c>
      <c r="AF1028" s="85" t="str">
        <f t="shared" si="52"/>
        <v>-</v>
      </c>
      <c r="AG1028" s="85" t="str">
        <f t="shared" si="53"/>
        <v>-</v>
      </c>
    </row>
    <row r="1029" spans="27:33" x14ac:dyDescent="0.2">
      <c r="AA1029" s="85">
        <v>11</v>
      </c>
      <c r="AB1029" s="85" t="str">
        <f>Resultado!D1041</f>
        <v>-</v>
      </c>
      <c r="AC1029" s="85">
        <f>HLOOKUP($E$4,Resultado!$C$4:$Q$1129,ROW('G. Receitas'!X1038),FALSE)</f>
        <v>0</v>
      </c>
      <c r="AD1029" s="85" t="str">
        <f t="shared" si="50"/>
        <v/>
      </c>
      <c r="AE1029" s="85" t="e">
        <f t="shared" si="51"/>
        <v>#NUM!</v>
      </c>
      <c r="AF1029" s="85" t="str">
        <f t="shared" si="52"/>
        <v>-</v>
      </c>
      <c r="AG1029" s="85" t="str">
        <f t="shared" si="53"/>
        <v>-</v>
      </c>
    </row>
    <row r="1030" spans="27:33" x14ac:dyDescent="0.2">
      <c r="AA1030" s="85">
        <v>12</v>
      </c>
      <c r="AB1030" s="85" t="str">
        <f>Resultado!D1042</f>
        <v>-</v>
      </c>
      <c r="AC1030" s="85">
        <f>HLOOKUP($E$4,Resultado!$C$4:$Q$1129,ROW('G. Receitas'!X1039),FALSE)</f>
        <v>0</v>
      </c>
      <c r="AD1030" s="85" t="str">
        <f t="shared" si="50"/>
        <v/>
      </c>
      <c r="AE1030" s="85" t="e">
        <f t="shared" si="51"/>
        <v>#NUM!</v>
      </c>
      <c r="AF1030" s="85" t="str">
        <f t="shared" si="52"/>
        <v>-</v>
      </c>
      <c r="AG1030" s="85" t="str">
        <f t="shared" si="53"/>
        <v>-</v>
      </c>
    </row>
    <row r="1031" spans="27:33" x14ac:dyDescent="0.2">
      <c r="AA1031" s="85">
        <v>13</v>
      </c>
      <c r="AB1031" s="85" t="str">
        <f>Resultado!D1043</f>
        <v>-</v>
      </c>
      <c r="AC1031" s="85">
        <f>HLOOKUP($E$4,Resultado!$C$4:$Q$1129,ROW('G. Receitas'!X1040),FALSE)</f>
        <v>0</v>
      </c>
      <c r="AD1031" s="85" t="str">
        <f t="shared" si="50"/>
        <v/>
      </c>
      <c r="AE1031" s="85" t="e">
        <f t="shared" si="51"/>
        <v>#NUM!</v>
      </c>
      <c r="AF1031" s="85" t="str">
        <f t="shared" si="52"/>
        <v>-</v>
      </c>
      <c r="AG1031" s="85" t="str">
        <f t="shared" si="53"/>
        <v>-</v>
      </c>
    </row>
    <row r="1032" spans="27:33" x14ac:dyDescent="0.2">
      <c r="AA1032" s="85">
        <v>14</v>
      </c>
      <c r="AB1032" s="85" t="str">
        <f>Resultado!D1044</f>
        <v>-</v>
      </c>
      <c r="AC1032" s="85">
        <f>HLOOKUP($E$4,Resultado!$C$4:$Q$1129,ROW('G. Receitas'!X1041),FALSE)</f>
        <v>0</v>
      </c>
      <c r="AD1032" s="85" t="str">
        <f t="shared" si="50"/>
        <v/>
      </c>
      <c r="AE1032" s="85" t="e">
        <f t="shared" si="51"/>
        <v>#NUM!</v>
      </c>
      <c r="AF1032" s="85" t="str">
        <f t="shared" si="52"/>
        <v>-</v>
      </c>
      <c r="AG1032" s="85" t="str">
        <f t="shared" si="53"/>
        <v>-</v>
      </c>
    </row>
    <row r="1033" spans="27:33" x14ac:dyDescent="0.2">
      <c r="AA1033" s="85">
        <v>15</v>
      </c>
      <c r="AB1033" s="85" t="str">
        <f>Resultado!D1045</f>
        <v>-</v>
      </c>
      <c r="AC1033" s="85">
        <f>HLOOKUP($E$4,Resultado!$C$4:$Q$1129,ROW('G. Receitas'!X1042),FALSE)</f>
        <v>0</v>
      </c>
      <c r="AD1033" s="85" t="str">
        <f t="shared" si="50"/>
        <v/>
      </c>
      <c r="AE1033" s="85" t="e">
        <f t="shared" si="51"/>
        <v>#NUM!</v>
      </c>
      <c r="AF1033" s="85" t="str">
        <f t="shared" si="52"/>
        <v>-</v>
      </c>
      <c r="AG1033" s="85" t="str">
        <f t="shared" si="53"/>
        <v>-</v>
      </c>
    </row>
    <row r="1034" spans="27:33" x14ac:dyDescent="0.2">
      <c r="AA1034" s="85">
        <v>16</v>
      </c>
      <c r="AB1034" s="85" t="str">
        <f>Resultado!D1046</f>
        <v>-</v>
      </c>
      <c r="AC1034" s="85">
        <f>HLOOKUP($E$4,Resultado!$C$4:$Q$1129,ROW('G. Receitas'!X1043),FALSE)</f>
        <v>0</v>
      </c>
      <c r="AD1034" s="85" t="str">
        <f t="shared" si="50"/>
        <v/>
      </c>
    </row>
    <row r="1035" spans="27:33" x14ac:dyDescent="0.2">
      <c r="AA1035" s="85">
        <v>17</v>
      </c>
      <c r="AB1035" s="85" t="str">
        <f>Resultado!D1047</f>
        <v>-</v>
      </c>
      <c r="AC1035" s="85">
        <f>HLOOKUP($E$4,Resultado!$C$4:$Q$1129,ROW('G. Receitas'!X1044),FALSE)</f>
        <v>0</v>
      </c>
      <c r="AD1035" s="85" t="str">
        <f t="shared" si="50"/>
        <v/>
      </c>
    </row>
    <row r="1036" spans="27:33" x14ac:dyDescent="0.2">
      <c r="AA1036" s="85">
        <v>18</v>
      </c>
      <c r="AB1036" s="85" t="str">
        <f>Resultado!D1048</f>
        <v>-</v>
      </c>
      <c r="AC1036" s="85">
        <f>HLOOKUP($E$4,Resultado!$C$4:$Q$1129,ROW('G. Receitas'!X1045),FALSE)</f>
        <v>0</v>
      </c>
      <c r="AD1036" s="85" t="str">
        <f t="shared" si="50"/>
        <v/>
      </c>
    </row>
    <row r="1037" spans="27:33" x14ac:dyDescent="0.2">
      <c r="AA1037" s="85">
        <v>19</v>
      </c>
      <c r="AB1037" s="85" t="str">
        <f>Resultado!D1049</f>
        <v>-</v>
      </c>
      <c r="AC1037" s="85">
        <f>HLOOKUP($E$4,Resultado!$C$4:$Q$1129,ROW('G. Receitas'!X1046),FALSE)</f>
        <v>0</v>
      </c>
      <c r="AD1037" s="85" t="str">
        <f t="shared" si="50"/>
        <v/>
      </c>
    </row>
    <row r="1038" spans="27:33" x14ac:dyDescent="0.2">
      <c r="AA1038" s="85">
        <v>20</v>
      </c>
      <c r="AB1038" s="85" t="str">
        <f>Resultado!D1050</f>
        <v>-</v>
      </c>
      <c r="AC1038" s="85">
        <f>HLOOKUP($E$4,Resultado!$C$4:$Q$1129,ROW('G. Receitas'!X1047),FALSE)</f>
        <v>0</v>
      </c>
      <c r="AD1038" s="85" t="str">
        <f t="shared" si="50"/>
        <v/>
      </c>
    </row>
    <row r="1039" spans="27:33" x14ac:dyDescent="0.2">
      <c r="AA1039" s="85">
        <v>21</v>
      </c>
      <c r="AB1039" s="85" t="str">
        <f>Resultado!D1051</f>
        <v>-</v>
      </c>
      <c r="AC1039" s="85">
        <f>HLOOKUP($E$4,Resultado!$C$4:$Q$1129,ROW('G. Receitas'!X1048),FALSE)</f>
        <v>0</v>
      </c>
      <c r="AD1039" s="85" t="str">
        <f t="shared" si="50"/>
        <v/>
      </c>
    </row>
    <row r="1040" spans="27:33" x14ac:dyDescent="0.2">
      <c r="AA1040" s="85">
        <v>22</v>
      </c>
      <c r="AB1040" s="85" t="str">
        <f>Resultado!D1052</f>
        <v>-</v>
      </c>
      <c r="AC1040" s="85">
        <f>HLOOKUP($E$4,Resultado!$C$4:$Q$1129,ROW('G. Receitas'!X1049),FALSE)</f>
        <v>0</v>
      </c>
      <c r="AD1040" s="85" t="str">
        <f t="shared" si="50"/>
        <v/>
      </c>
    </row>
    <row r="1041" spans="27:30" x14ac:dyDescent="0.2">
      <c r="AA1041" s="85">
        <v>23</v>
      </c>
      <c r="AB1041" s="85" t="str">
        <f>Resultado!D1053</f>
        <v>-</v>
      </c>
      <c r="AC1041" s="85">
        <f>HLOOKUP($E$4,Resultado!$C$4:$Q$1129,ROW('G. Receitas'!X1050),FALSE)</f>
        <v>0</v>
      </c>
      <c r="AD1041" s="85" t="str">
        <f t="shared" si="50"/>
        <v/>
      </c>
    </row>
    <row r="1042" spans="27:30" x14ac:dyDescent="0.2">
      <c r="AA1042" s="85">
        <v>24</v>
      </c>
      <c r="AB1042" s="85" t="str">
        <f>Resultado!D1054</f>
        <v>-</v>
      </c>
      <c r="AC1042" s="85">
        <f>HLOOKUP($E$4,Resultado!$C$4:$Q$1129,ROW('G. Receitas'!X1051),FALSE)</f>
        <v>0</v>
      </c>
      <c r="AD1042" s="85" t="str">
        <f t="shared" si="50"/>
        <v/>
      </c>
    </row>
    <row r="1043" spans="27:30" x14ac:dyDescent="0.2">
      <c r="AA1043" s="85">
        <v>25</v>
      </c>
      <c r="AB1043" s="85" t="str">
        <f>Resultado!D1055</f>
        <v>-</v>
      </c>
      <c r="AC1043" s="85">
        <f>HLOOKUP($E$4,Resultado!$C$4:$Q$1129,ROW('G. Receitas'!X1052),FALSE)</f>
        <v>0</v>
      </c>
      <c r="AD1043" s="85" t="str">
        <f t="shared" si="50"/>
        <v/>
      </c>
    </row>
    <row r="1044" spans="27:30" x14ac:dyDescent="0.2">
      <c r="AA1044" s="85">
        <v>26</v>
      </c>
      <c r="AB1044" s="85" t="str">
        <f>Resultado!D1056</f>
        <v>-</v>
      </c>
      <c r="AC1044" s="85">
        <f>HLOOKUP($E$4,Resultado!$C$4:$Q$1129,ROW('G. Receitas'!X1053),FALSE)</f>
        <v>0</v>
      </c>
      <c r="AD1044" s="85" t="str">
        <f t="shared" si="50"/>
        <v/>
      </c>
    </row>
    <row r="1045" spans="27:30" x14ac:dyDescent="0.2">
      <c r="AA1045" s="85">
        <v>27</v>
      </c>
      <c r="AB1045" s="85" t="str">
        <f>Resultado!D1057</f>
        <v>-</v>
      </c>
      <c r="AC1045" s="85">
        <f>HLOOKUP($E$4,Resultado!$C$4:$Q$1129,ROW('G. Receitas'!X1054),FALSE)</f>
        <v>0</v>
      </c>
      <c r="AD1045" s="85" t="str">
        <f t="shared" si="50"/>
        <v/>
      </c>
    </row>
    <row r="1046" spans="27:30" x14ac:dyDescent="0.2">
      <c r="AA1046" s="85">
        <v>28</v>
      </c>
      <c r="AB1046" s="85" t="str">
        <f>Resultado!D1058</f>
        <v>-</v>
      </c>
      <c r="AC1046" s="85">
        <f>HLOOKUP($E$4,Resultado!$C$4:$Q$1129,ROW('G. Receitas'!X1055),FALSE)</f>
        <v>0</v>
      </c>
      <c r="AD1046" s="85" t="str">
        <f t="shared" si="50"/>
        <v/>
      </c>
    </row>
    <row r="1047" spans="27:30" x14ac:dyDescent="0.2">
      <c r="AA1047" s="85">
        <v>29</v>
      </c>
      <c r="AB1047" s="85" t="str">
        <f>Resultado!D1059</f>
        <v>-</v>
      </c>
      <c r="AC1047" s="85">
        <f>HLOOKUP($E$4,Resultado!$C$4:$Q$1129,ROW('G. Receitas'!X1056),FALSE)</f>
        <v>0</v>
      </c>
      <c r="AD1047" s="85" t="str">
        <f t="shared" si="50"/>
        <v/>
      </c>
    </row>
    <row r="1048" spans="27:30" x14ac:dyDescent="0.2">
      <c r="AA1048" s="85">
        <v>30</v>
      </c>
      <c r="AB1048" s="85" t="str">
        <f>Resultado!D1060</f>
        <v>-</v>
      </c>
      <c r="AC1048" s="85">
        <f>HLOOKUP($E$4,Resultado!$C$4:$Q$1129,ROW('G. Receitas'!X1057),FALSE)</f>
        <v>0</v>
      </c>
      <c r="AD1048" s="85" t="str">
        <f t="shared" si="50"/>
        <v/>
      </c>
    </row>
    <row r="1049" spans="27:30" x14ac:dyDescent="0.2">
      <c r="AA1049" s="85">
        <v>31</v>
      </c>
      <c r="AB1049" s="85" t="str">
        <f>Resultado!D1061</f>
        <v>-</v>
      </c>
      <c r="AC1049" s="85">
        <f>HLOOKUP($E$4,Resultado!$C$4:$Q$1129,ROW('G. Receitas'!X1058),FALSE)</f>
        <v>0</v>
      </c>
      <c r="AD1049" s="85" t="str">
        <f t="shared" si="50"/>
        <v/>
      </c>
    </row>
    <row r="1050" spans="27:30" x14ac:dyDescent="0.2">
      <c r="AA1050" s="85">
        <v>32</v>
      </c>
      <c r="AB1050" s="85" t="str">
        <f>Resultado!D1062</f>
        <v>-</v>
      </c>
      <c r="AC1050" s="85">
        <f>HLOOKUP($E$4,Resultado!$C$4:$Q$1129,ROW('G. Receitas'!X1059),FALSE)</f>
        <v>0</v>
      </c>
      <c r="AD1050" s="85" t="str">
        <f t="shared" si="50"/>
        <v/>
      </c>
    </row>
    <row r="1051" spans="27:30" x14ac:dyDescent="0.2">
      <c r="AA1051" s="85">
        <v>33</v>
      </c>
      <c r="AB1051" s="85" t="str">
        <f>Resultado!D1063</f>
        <v>-</v>
      </c>
      <c r="AC1051" s="85">
        <f>HLOOKUP($E$4,Resultado!$C$4:$Q$1129,ROW('G. Receitas'!X1060),FALSE)</f>
        <v>0</v>
      </c>
      <c r="AD1051" s="85" t="str">
        <f t="shared" si="50"/>
        <v/>
      </c>
    </row>
    <row r="1052" spans="27:30" x14ac:dyDescent="0.2">
      <c r="AA1052" s="85">
        <v>34</v>
      </c>
      <c r="AB1052" s="85" t="str">
        <f>Resultado!D1064</f>
        <v>-</v>
      </c>
      <c r="AC1052" s="85">
        <f>HLOOKUP($E$4,Resultado!$C$4:$Q$1129,ROW('G. Receitas'!X1061),FALSE)</f>
        <v>0</v>
      </c>
      <c r="AD1052" s="85" t="str">
        <f t="shared" si="50"/>
        <v/>
      </c>
    </row>
    <row r="1053" spans="27:30" x14ac:dyDescent="0.2">
      <c r="AA1053" s="85">
        <v>35</v>
      </c>
      <c r="AB1053" s="85" t="str">
        <f>Resultado!D1065</f>
        <v>-</v>
      </c>
      <c r="AC1053" s="85">
        <f>HLOOKUP($E$4,Resultado!$C$4:$Q$1129,ROW('G. Receitas'!X1062),FALSE)</f>
        <v>0</v>
      </c>
      <c r="AD1053" s="85" t="str">
        <f t="shared" si="50"/>
        <v/>
      </c>
    </row>
    <row r="1054" spans="27:30" x14ac:dyDescent="0.2">
      <c r="AA1054" s="85">
        <v>36</v>
      </c>
      <c r="AB1054" s="85" t="str">
        <f>Resultado!D1066</f>
        <v>-</v>
      </c>
      <c r="AC1054" s="85">
        <f>HLOOKUP($E$4,Resultado!$C$4:$Q$1129,ROW('G. Receitas'!X1063),FALSE)</f>
        <v>0</v>
      </c>
      <c r="AD1054" s="85" t="str">
        <f t="shared" si="50"/>
        <v/>
      </c>
    </row>
    <row r="1055" spans="27:30" x14ac:dyDescent="0.2">
      <c r="AA1055" s="85">
        <v>37</v>
      </c>
      <c r="AB1055" s="85" t="str">
        <f>Resultado!D1067</f>
        <v>-</v>
      </c>
      <c r="AC1055" s="85">
        <f>HLOOKUP($E$4,Resultado!$C$4:$Q$1129,ROW('G. Receitas'!X1064),FALSE)</f>
        <v>0</v>
      </c>
      <c r="AD1055" s="85" t="str">
        <f t="shared" si="50"/>
        <v/>
      </c>
    </row>
    <row r="1056" spans="27:30" x14ac:dyDescent="0.2">
      <c r="AA1056" s="85">
        <v>38</v>
      </c>
      <c r="AB1056" s="85" t="str">
        <f>Resultado!D1068</f>
        <v>-</v>
      </c>
      <c r="AC1056" s="85">
        <f>HLOOKUP($E$4,Resultado!$C$4:$Q$1129,ROW('G. Receitas'!X1065),FALSE)</f>
        <v>0</v>
      </c>
      <c r="AD1056" s="85" t="str">
        <f t="shared" si="50"/>
        <v/>
      </c>
    </row>
    <row r="1057" spans="27:30" x14ac:dyDescent="0.2">
      <c r="AA1057" s="85">
        <v>39</v>
      </c>
      <c r="AB1057" s="85" t="str">
        <f>Resultado!D1069</f>
        <v>-</v>
      </c>
      <c r="AC1057" s="85">
        <f>HLOOKUP($E$4,Resultado!$C$4:$Q$1129,ROW('G. Receitas'!X1066),FALSE)</f>
        <v>0</v>
      </c>
      <c r="AD1057" s="85" t="str">
        <f t="shared" si="50"/>
        <v/>
      </c>
    </row>
    <row r="1058" spans="27:30" x14ac:dyDescent="0.2">
      <c r="AA1058" s="85">
        <v>40</v>
      </c>
      <c r="AB1058" s="85" t="str">
        <f>Resultado!D1070</f>
        <v>-</v>
      </c>
      <c r="AC1058" s="85">
        <f>HLOOKUP($E$4,Resultado!$C$4:$Q$1129,ROW('G. Receitas'!X1067),FALSE)</f>
        <v>0</v>
      </c>
      <c r="AD1058" s="85" t="str">
        <f t="shared" si="50"/>
        <v/>
      </c>
    </row>
    <row r="1059" spans="27:30" x14ac:dyDescent="0.2">
      <c r="AA1059" s="85">
        <v>41</v>
      </c>
      <c r="AB1059" s="85" t="str">
        <f>Resultado!D1071</f>
        <v>-</v>
      </c>
      <c r="AC1059" s="85">
        <f>HLOOKUP($E$4,Resultado!$C$4:$Q$1129,ROW('G. Receitas'!X1068),FALSE)</f>
        <v>0</v>
      </c>
      <c r="AD1059" s="85" t="str">
        <f t="shared" si="50"/>
        <v/>
      </c>
    </row>
    <row r="1060" spans="27:30" x14ac:dyDescent="0.2">
      <c r="AA1060" s="85">
        <v>42</v>
      </c>
      <c r="AB1060" s="85" t="str">
        <f>Resultado!D1072</f>
        <v>-</v>
      </c>
      <c r="AC1060" s="85">
        <f>HLOOKUP($E$4,Resultado!$C$4:$Q$1129,ROW('G. Receitas'!X1069),FALSE)</f>
        <v>0</v>
      </c>
      <c r="AD1060" s="85" t="str">
        <f t="shared" si="50"/>
        <v/>
      </c>
    </row>
    <row r="1061" spans="27:30" x14ac:dyDescent="0.2">
      <c r="AA1061" s="85">
        <v>43</v>
      </c>
      <c r="AB1061" s="85" t="str">
        <f>Resultado!D1073</f>
        <v>-</v>
      </c>
      <c r="AC1061" s="85">
        <f>HLOOKUP($E$4,Resultado!$C$4:$Q$1129,ROW('G. Receitas'!X1070),FALSE)</f>
        <v>0</v>
      </c>
      <c r="AD1061" s="85" t="str">
        <f t="shared" si="50"/>
        <v/>
      </c>
    </row>
    <row r="1062" spans="27:30" x14ac:dyDescent="0.2">
      <c r="AA1062" s="85">
        <v>44</v>
      </c>
      <c r="AB1062" s="85" t="str">
        <f>Resultado!D1074</f>
        <v>-</v>
      </c>
      <c r="AC1062" s="85">
        <f>HLOOKUP($E$4,Resultado!$C$4:$Q$1129,ROW('G. Receitas'!X1071),FALSE)</f>
        <v>0</v>
      </c>
      <c r="AD1062" s="85" t="str">
        <f t="shared" si="50"/>
        <v/>
      </c>
    </row>
    <row r="1063" spans="27:30" x14ac:dyDescent="0.2">
      <c r="AA1063" s="85">
        <v>45</v>
      </c>
      <c r="AB1063" s="85" t="str">
        <f>Resultado!D1075</f>
        <v>-</v>
      </c>
      <c r="AC1063" s="85">
        <f>HLOOKUP($E$4,Resultado!$C$4:$Q$1129,ROW('G. Receitas'!X1072),FALSE)</f>
        <v>0</v>
      </c>
      <c r="AD1063" s="85" t="str">
        <f t="shared" si="50"/>
        <v/>
      </c>
    </row>
    <row r="1064" spans="27:30" x14ac:dyDescent="0.2">
      <c r="AA1064" s="85">
        <v>46</v>
      </c>
      <c r="AB1064" s="85" t="str">
        <f>Resultado!D1076</f>
        <v>-</v>
      </c>
      <c r="AC1064" s="85">
        <f>HLOOKUP($E$4,Resultado!$C$4:$Q$1129,ROW('G. Receitas'!X1073),FALSE)</f>
        <v>0</v>
      </c>
      <c r="AD1064" s="85" t="str">
        <f t="shared" si="50"/>
        <v/>
      </c>
    </row>
    <row r="1065" spans="27:30" x14ac:dyDescent="0.2">
      <c r="AA1065" s="85">
        <v>47</v>
      </c>
      <c r="AB1065" s="85" t="str">
        <f>Resultado!D1077</f>
        <v>-</v>
      </c>
      <c r="AC1065" s="85">
        <f>HLOOKUP($E$4,Resultado!$C$4:$Q$1129,ROW('G. Receitas'!X1074),FALSE)</f>
        <v>0</v>
      </c>
      <c r="AD1065" s="85" t="str">
        <f t="shared" si="50"/>
        <v/>
      </c>
    </row>
    <row r="1066" spans="27:30" x14ac:dyDescent="0.2">
      <c r="AA1066" s="85">
        <v>48</v>
      </c>
      <c r="AB1066" s="85" t="str">
        <f>Resultado!D1078</f>
        <v>-</v>
      </c>
      <c r="AC1066" s="85">
        <f>HLOOKUP($E$4,Resultado!$C$4:$Q$1129,ROW('G. Receitas'!X1075),FALSE)</f>
        <v>0</v>
      </c>
      <c r="AD1066" s="85" t="str">
        <f t="shared" si="50"/>
        <v/>
      </c>
    </row>
    <row r="1067" spans="27:30" x14ac:dyDescent="0.2">
      <c r="AA1067" s="85">
        <v>49</v>
      </c>
      <c r="AB1067" s="85" t="str">
        <f>Resultado!D1079</f>
        <v>-</v>
      </c>
      <c r="AC1067" s="85">
        <f>HLOOKUP($E$4,Resultado!$C$4:$Q$1129,ROW('G. Receitas'!X1076),FALSE)</f>
        <v>0</v>
      </c>
      <c r="AD1067" s="85" t="str">
        <f t="shared" si="50"/>
        <v/>
      </c>
    </row>
    <row r="1068" spans="27:30" x14ac:dyDescent="0.2">
      <c r="AA1068" s="85">
        <v>50</v>
      </c>
      <c r="AB1068" s="85" t="str">
        <f>Resultado!D1080</f>
        <v>-</v>
      </c>
      <c r="AC1068" s="85">
        <f>HLOOKUP($E$4,Resultado!$C$4:$Q$1129,ROW('G. Receitas'!X1077),FALSE)</f>
        <v>0</v>
      </c>
      <c r="AD1068" s="85" t="str">
        <f t="shared" si="50"/>
        <v/>
      </c>
    </row>
    <row r="1069" spans="27:30" x14ac:dyDescent="0.2">
      <c r="AA1069" s="85">
        <v>51</v>
      </c>
      <c r="AB1069" s="85" t="str">
        <f>Resultado!D1081</f>
        <v>-</v>
      </c>
      <c r="AC1069" s="85">
        <f>HLOOKUP($E$4,Resultado!$C$4:$Q$1129,ROW('G. Receitas'!X1078),FALSE)</f>
        <v>0</v>
      </c>
      <c r="AD1069" s="85" t="str">
        <f t="shared" si="50"/>
        <v/>
      </c>
    </row>
    <row r="1070" spans="27:30" x14ac:dyDescent="0.2">
      <c r="AA1070" s="85">
        <v>52</v>
      </c>
      <c r="AB1070" s="85" t="str">
        <f>Resultado!D1082</f>
        <v>-</v>
      </c>
      <c r="AC1070" s="85">
        <f>HLOOKUP($E$4,Resultado!$C$4:$Q$1129,ROW('G. Receitas'!X1079),FALSE)</f>
        <v>0</v>
      </c>
      <c r="AD1070" s="85" t="str">
        <f t="shared" si="50"/>
        <v/>
      </c>
    </row>
    <row r="1071" spans="27:30" x14ac:dyDescent="0.2">
      <c r="AA1071" s="85">
        <v>53</v>
      </c>
      <c r="AB1071" s="85" t="str">
        <f>Resultado!D1083</f>
        <v>-</v>
      </c>
      <c r="AC1071" s="85">
        <f>HLOOKUP($E$4,Resultado!$C$4:$Q$1129,ROW('G. Receitas'!X1080),FALSE)</f>
        <v>0</v>
      </c>
      <c r="AD1071" s="85" t="str">
        <f t="shared" si="50"/>
        <v/>
      </c>
    </row>
    <row r="1072" spans="27:30" x14ac:dyDescent="0.2">
      <c r="AA1072" s="85">
        <v>54</v>
      </c>
      <c r="AB1072" s="85" t="str">
        <f>Resultado!D1084</f>
        <v>-</v>
      </c>
      <c r="AC1072" s="85">
        <f>HLOOKUP($E$4,Resultado!$C$4:$Q$1129,ROW('G. Receitas'!X1081),FALSE)</f>
        <v>0</v>
      </c>
      <c r="AD1072" s="85" t="str">
        <f t="shared" si="50"/>
        <v/>
      </c>
    </row>
    <row r="1073" spans="27:30" x14ac:dyDescent="0.2">
      <c r="AA1073" s="85">
        <v>55</v>
      </c>
      <c r="AB1073" s="85" t="str">
        <f>Resultado!D1085</f>
        <v>-</v>
      </c>
      <c r="AC1073" s="85">
        <f>HLOOKUP($E$4,Resultado!$C$4:$Q$1129,ROW('G. Receitas'!X1082),FALSE)</f>
        <v>0</v>
      </c>
      <c r="AD1073" s="85" t="str">
        <f t="shared" si="50"/>
        <v/>
      </c>
    </row>
    <row r="1074" spans="27:30" x14ac:dyDescent="0.2">
      <c r="AA1074" s="85">
        <v>56</v>
      </c>
      <c r="AB1074" s="85" t="str">
        <f>Resultado!D1086</f>
        <v>-</v>
      </c>
      <c r="AC1074" s="85">
        <f>HLOOKUP($E$4,Resultado!$C$4:$Q$1129,ROW('G. Receitas'!X1083),FALSE)</f>
        <v>0</v>
      </c>
      <c r="AD1074" s="85" t="str">
        <f t="shared" si="50"/>
        <v/>
      </c>
    </row>
    <row r="1075" spans="27:30" x14ac:dyDescent="0.2">
      <c r="AA1075" s="85">
        <v>57</v>
      </c>
      <c r="AB1075" s="85" t="str">
        <f>Resultado!D1087</f>
        <v>-</v>
      </c>
      <c r="AC1075" s="85">
        <f>HLOOKUP($E$4,Resultado!$C$4:$Q$1129,ROW('G. Receitas'!X1084),FALSE)</f>
        <v>0</v>
      </c>
      <c r="AD1075" s="85" t="str">
        <f t="shared" si="50"/>
        <v/>
      </c>
    </row>
    <row r="1076" spans="27:30" x14ac:dyDescent="0.2">
      <c r="AA1076" s="85">
        <v>58</v>
      </c>
      <c r="AB1076" s="85" t="str">
        <f>Resultado!D1088</f>
        <v>-</v>
      </c>
      <c r="AC1076" s="85">
        <f>HLOOKUP($E$4,Resultado!$C$4:$Q$1129,ROW('G. Receitas'!X1085),FALSE)</f>
        <v>0</v>
      </c>
      <c r="AD1076" s="85" t="str">
        <f t="shared" si="50"/>
        <v/>
      </c>
    </row>
    <row r="1077" spans="27:30" x14ac:dyDescent="0.2">
      <c r="AA1077" s="85">
        <v>59</v>
      </c>
      <c r="AB1077" s="85" t="str">
        <f>Resultado!D1089</f>
        <v>-</v>
      </c>
      <c r="AC1077" s="85">
        <f>HLOOKUP($E$4,Resultado!$C$4:$Q$1129,ROW('G. Receitas'!X1086),FALSE)</f>
        <v>0</v>
      </c>
      <c r="AD1077" s="85" t="str">
        <f t="shared" si="50"/>
        <v/>
      </c>
    </row>
    <row r="1078" spans="27:30" x14ac:dyDescent="0.2">
      <c r="AA1078" s="85">
        <v>60</v>
      </c>
      <c r="AB1078" s="85" t="str">
        <f>Resultado!D1090</f>
        <v>-</v>
      </c>
      <c r="AC1078" s="85">
        <f>HLOOKUP($E$4,Resultado!$C$4:$Q$1129,ROW('G. Receitas'!X1087),FALSE)</f>
        <v>0</v>
      </c>
      <c r="AD1078" s="85" t="str">
        <f t="shared" si="50"/>
        <v/>
      </c>
    </row>
    <row r="1079" spans="27:30" x14ac:dyDescent="0.2">
      <c r="AA1079" s="85">
        <v>61</v>
      </c>
      <c r="AB1079" s="85" t="str">
        <f>Resultado!D1091</f>
        <v>-</v>
      </c>
      <c r="AC1079" s="85">
        <f>HLOOKUP($E$4,Resultado!$C$4:$Q$1129,ROW('G. Receitas'!X1088),FALSE)</f>
        <v>0</v>
      </c>
      <c r="AD1079" s="85" t="str">
        <f t="shared" si="50"/>
        <v/>
      </c>
    </row>
    <row r="1080" spans="27:30" x14ac:dyDescent="0.2">
      <c r="AA1080" s="85">
        <v>62</v>
      </c>
      <c r="AB1080" s="85" t="str">
        <f>Resultado!D1092</f>
        <v>-</v>
      </c>
      <c r="AC1080" s="85">
        <f>HLOOKUP($E$4,Resultado!$C$4:$Q$1129,ROW('G. Receitas'!X1089),FALSE)</f>
        <v>0</v>
      </c>
      <c r="AD1080" s="85" t="str">
        <f t="shared" si="50"/>
        <v/>
      </c>
    </row>
    <row r="1081" spans="27:30" x14ac:dyDescent="0.2">
      <c r="AA1081" s="85">
        <v>63</v>
      </c>
      <c r="AB1081" s="85" t="str">
        <f>Resultado!D1093</f>
        <v>-</v>
      </c>
      <c r="AC1081" s="85">
        <f>HLOOKUP($E$4,Resultado!$C$4:$Q$1129,ROW('G. Receitas'!X1090),FALSE)</f>
        <v>0</v>
      </c>
      <c r="AD1081" s="85" t="str">
        <f t="shared" si="50"/>
        <v/>
      </c>
    </row>
    <row r="1082" spans="27:30" x14ac:dyDescent="0.2">
      <c r="AA1082" s="85">
        <v>64</v>
      </c>
      <c r="AB1082" s="85" t="str">
        <f>Resultado!D1094</f>
        <v>-</v>
      </c>
      <c r="AC1082" s="85">
        <f>HLOOKUP($E$4,Resultado!$C$4:$Q$1129,ROW('G. Receitas'!X1091),FALSE)</f>
        <v>0</v>
      </c>
      <c r="AD1082" s="85" t="str">
        <f t="shared" si="50"/>
        <v/>
      </c>
    </row>
    <row r="1083" spans="27:30" x14ac:dyDescent="0.2">
      <c r="AA1083" s="85">
        <v>65</v>
      </c>
      <c r="AB1083" s="85" t="str">
        <f>Resultado!D1095</f>
        <v>-</v>
      </c>
      <c r="AC1083" s="85">
        <f>HLOOKUP($E$4,Resultado!$C$4:$Q$1129,ROW('G. Receitas'!X1092),FALSE)</f>
        <v>0</v>
      </c>
      <c r="AD1083" s="85" t="str">
        <f t="shared" si="50"/>
        <v/>
      </c>
    </row>
    <row r="1084" spans="27:30" x14ac:dyDescent="0.2">
      <c r="AA1084" s="85">
        <v>66</v>
      </c>
      <c r="AB1084" s="85" t="str">
        <f>Resultado!D1096</f>
        <v>-</v>
      </c>
      <c r="AC1084" s="85">
        <f>HLOOKUP($E$4,Resultado!$C$4:$Q$1129,ROW('G. Receitas'!X1093),FALSE)</f>
        <v>0</v>
      </c>
      <c r="AD1084" s="85" t="str">
        <f t="shared" ref="AD1084:AD1117" si="54">IF(AC1084=0,"",AC1084+AA1084/1000)</f>
        <v/>
      </c>
    </row>
    <row r="1085" spans="27:30" x14ac:dyDescent="0.2">
      <c r="AA1085" s="85">
        <v>67</v>
      </c>
      <c r="AB1085" s="85" t="str">
        <f>Resultado!D1097</f>
        <v>-</v>
      </c>
      <c r="AC1085" s="85">
        <f>HLOOKUP($E$4,Resultado!$C$4:$Q$1129,ROW('G. Receitas'!X1094),FALSE)</f>
        <v>0</v>
      </c>
      <c r="AD1085" s="85" t="str">
        <f t="shared" si="54"/>
        <v/>
      </c>
    </row>
    <row r="1086" spans="27:30" x14ac:dyDescent="0.2">
      <c r="AA1086" s="85">
        <v>68</v>
      </c>
      <c r="AB1086" s="85" t="str">
        <f>Resultado!D1098</f>
        <v>-</v>
      </c>
      <c r="AC1086" s="85">
        <f>HLOOKUP($E$4,Resultado!$C$4:$Q$1129,ROW('G. Receitas'!X1095),FALSE)</f>
        <v>0</v>
      </c>
      <c r="AD1086" s="85" t="str">
        <f t="shared" si="54"/>
        <v/>
      </c>
    </row>
    <row r="1087" spans="27:30" x14ac:dyDescent="0.2">
      <c r="AA1087" s="85">
        <v>69</v>
      </c>
      <c r="AB1087" s="85" t="str">
        <f>Resultado!D1099</f>
        <v>-</v>
      </c>
      <c r="AC1087" s="85">
        <f>HLOOKUP($E$4,Resultado!$C$4:$Q$1129,ROW('G. Receitas'!X1096),FALSE)</f>
        <v>0</v>
      </c>
      <c r="AD1087" s="85" t="str">
        <f t="shared" si="54"/>
        <v/>
      </c>
    </row>
    <row r="1088" spans="27:30" x14ac:dyDescent="0.2">
      <c r="AA1088" s="85">
        <v>70</v>
      </c>
      <c r="AB1088" s="85" t="str">
        <f>Resultado!D1100</f>
        <v>-</v>
      </c>
      <c r="AC1088" s="85">
        <f>HLOOKUP($E$4,Resultado!$C$4:$Q$1129,ROW('G. Receitas'!X1097),FALSE)</f>
        <v>0</v>
      </c>
      <c r="AD1088" s="85" t="str">
        <f t="shared" si="54"/>
        <v/>
      </c>
    </row>
    <row r="1089" spans="27:30" x14ac:dyDescent="0.2">
      <c r="AA1089" s="85">
        <v>71</v>
      </c>
      <c r="AB1089" s="85" t="str">
        <f>Resultado!D1101</f>
        <v>-</v>
      </c>
      <c r="AC1089" s="85">
        <f>HLOOKUP($E$4,Resultado!$C$4:$Q$1129,ROW('G. Receitas'!X1098),FALSE)</f>
        <v>0</v>
      </c>
      <c r="AD1089" s="85" t="str">
        <f t="shared" si="54"/>
        <v/>
      </c>
    </row>
    <row r="1090" spans="27:30" x14ac:dyDescent="0.2">
      <c r="AA1090" s="85">
        <v>72</v>
      </c>
      <c r="AB1090" s="85" t="str">
        <f>Resultado!D1102</f>
        <v>-</v>
      </c>
      <c r="AC1090" s="85">
        <f>HLOOKUP($E$4,Resultado!$C$4:$Q$1129,ROW('G. Receitas'!X1099),FALSE)</f>
        <v>0</v>
      </c>
      <c r="AD1090" s="85" t="str">
        <f t="shared" si="54"/>
        <v/>
      </c>
    </row>
    <row r="1091" spans="27:30" x14ac:dyDescent="0.2">
      <c r="AA1091" s="85">
        <v>73</v>
      </c>
      <c r="AB1091" s="85" t="str">
        <f>Resultado!D1103</f>
        <v>-</v>
      </c>
      <c r="AC1091" s="85">
        <f>HLOOKUP($E$4,Resultado!$C$4:$Q$1129,ROW('G. Receitas'!X1100),FALSE)</f>
        <v>0</v>
      </c>
      <c r="AD1091" s="85" t="str">
        <f t="shared" si="54"/>
        <v/>
      </c>
    </row>
    <row r="1092" spans="27:30" x14ac:dyDescent="0.2">
      <c r="AA1092" s="85">
        <v>74</v>
      </c>
      <c r="AB1092" s="85" t="str">
        <f>Resultado!D1104</f>
        <v>-</v>
      </c>
      <c r="AC1092" s="85">
        <f>HLOOKUP($E$4,Resultado!$C$4:$Q$1129,ROW('G. Receitas'!X1101),FALSE)</f>
        <v>0</v>
      </c>
      <c r="AD1092" s="85" t="str">
        <f t="shared" si="54"/>
        <v/>
      </c>
    </row>
    <row r="1093" spans="27:30" x14ac:dyDescent="0.2">
      <c r="AA1093" s="85">
        <v>75</v>
      </c>
      <c r="AB1093" s="85" t="str">
        <f>Resultado!D1105</f>
        <v>-</v>
      </c>
      <c r="AC1093" s="85">
        <f>HLOOKUP($E$4,Resultado!$C$4:$Q$1129,ROW('G. Receitas'!X1102),FALSE)</f>
        <v>0</v>
      </c>
      <c r="AD1093" s="85" t="str">
        <f t="shared" si="54"/>
        <v/>
      </c>
    </row>
    <row r="1094" spans="27:30" x14ac:dyDescent="0.2">
      <c r="AA1094" s="85">
        <v>76</v>
      </c>
      <c r="AB1094" s="85" t="str">
        <f>Resultado!D1106</f>
        <v>-</v>
      </c>
      <c r="AC1094" s="85">
        <f>HLOOKUP($E$4,Resultado!$C$4:$Q$1129,ROW('G. Receitas'!X1103),FALSE)</f>
        <v>0</v>
      </c>
      <c r="AD1094" s="85" t="str">
        <f t="shared" si="54"/>
        <v/>
      </c>
    </row>
    <row r="1095" spans="27:30" x14ac:dyDescent="0.2">
      <c r="AA1095" s="85">
        <v>77</v>
      </c>
      <c r="AB1095" s="85" t="str">
        <f>Resultado!D1107</f>
        <v>-</v>
      </c>
      <c r="AC1095" s="85">
        <f>HLOOKUP($E$4,Resultado!$C$4:$Q$1129,ROW('G. Receitas'!X1104),FALSE)</f>
        <v>0</v>
      </c>
      <c r="AD1095" s="85" t="str">
        <f t="shared" si="54"/>
        <v/>
      </c>
    </row>
    <row r="1096" spans="27:30" x14ac:dyDescent="0.2">
      <c r="AA1096" s="85">
        <v>78</v>
      </c>
      <c r="AB1096" s="85" t="str">
        <f>Resultado!D1108</f>
        <v>-</v>
      </c>
      <c r="AC1096" s="85">
        <f>HLOOKUP($E$4,Resultado!$C$4:$Q$1129,ROW('G. Receitas'!X1105),FALSE)</f>
        <v>0</v>
      </c>
      <c r="AD1096" s="85" t="str">
        <f t="shared" si="54"/>
        <v/>
      </c>
    </row>
    <row r="1097" spans="27:30" x14ac:dyDescent="0.2">
      <c r="AA1097" s="85">
        <v>79</v>
      </c>
      <c r="AB1097" s="85" t="str">
        <f>Resultado!D1109</f>
        <v>-</v>
      </c>
      <c r="AC1097" s="85">
        <f>HLOOKUP($E$4,Resultado!$C$4:$Q$1129,ROW('G. Receitas'!X1106),FALSE)</f>
        <v>0</v>
      </c>
      <c r="AD1097" s="85" t="str">
        <f t="shared" si="54"/>
        <v/>
      </c>
    </row>
    <row r="1098" spans="27:30" x14ac:dyDescent="0.2">
      <c r="AA1098" s="85">
        <v>80</v>
      </c>
      <c r="AB1098" s="85" t="str">
        <f>Resultado!D1110</f>
        <v>-</v>
      </c>
      <c r="AC1098" s="85">
        <f>HLOOKUP($E$4,Resultado!$C$4:$Q$1129,ROW('G. Receitas'!X1107),FALSE)</f>
        <v>0</v>
      </c>
      <c r="AD1098" s="85" t="str">
        <f t="shared" si="54"/>
        <v/>
      </c>
    </row>
    <row r="1099" spans="27:30" x14ac:dyDescent="0.2">
      <c r="AA1099" s="85">
        <v>81</v>
      </c>
      <c r="AB1099" s="85" t="str">
        <f>Resultado!D1111</f>
        <v>-</v>
      </c>
      <c r="AC1099" s="85">
        <f>HLOOKUP($E$4,Resultado!$C$4:$Q$1129,ROW('G. Receitas'!X1108),FALSE)</f>
        <v>0</v>
      </c>
      <c r="AD1099" s="85" t="str">
        <f t="shared" si="54"/>
        <v/>
      </c>
    </row>
    <row r="1100" spans="27:30" x14ac:dyDescent="0.2">
      <c r="AA1100" s="85">
        <v>82</v>
      </c>
      <c r="AB1100" s="85" t="str">
        <f>Resultado!D1112</f>
        <v>-</v>
      </c>
      <c r="AC1100" s="85">
        <f>HLOOKUP($E$4,Resultado!$C$4:$Q$1129,ROW('G. Receitas'!X1109),FALSE)</f>
        <v>0</v>
      </c>
      <c r="AD1100" s="85" t="str">
        <f t="shared" si="54"/>
        <v/>
      </c>
    </row>
    <row r="1101" spans="27:30" x14ac:dyDescent="0.2">
      <c r="AA1101" s="85">
        <v>83</v>
      </c>
      <c r="AB1101" s="85" t="str">
        <f>Resultado!D1113</f>
        <v>-</v>
      </c>
      <c r="AC1101" s="85">
        <f>HLOOKUP($E$4,Resultado!$C$4:$Q$1129,ROW('G. Receitas'!X1110),FALSE)</f>
        <v>0</v>
      </c>
      <c r="AD1101" s="85" t="str">
        <f t="shared" si="54"/>
        <v/>
      </c>
    </row>
    <row r="1102" spans="27:30" x14ac:dyDescent="0.2">
      <c r="AA1102" s="85">
        <v>84</v>
      </c>
      <c r="AB1102" s="85" t="str">
        <f>Resultado!D1114</f>
        <v>-</v>
      </c>
      <c r="AC1102" s="85">
        <f>HLOOKUP($E$4,Resultado!$C$4:$Q$1129,ROW('G. Receitas'!X1111),FALSE)</f>
        <v>0</v>
      </c>
      <c r="AD1102" s="85" t="str">
        <f t="shared" si="54"/>
        <v/>
      </c>
    </row>
    <row r="1103" spans="27:30" x14ac:dyDescent="0.2">
      <c r="AA1103" s="85">
        <v>85</v>
      </c>
      <c r="AB1103" s="85" t="str">
        <f>Resultado!D1115</f>
        <v>-</v>
      </c>
      <c r="AC1103" s="85">
        <f>HLOOKUP($E$4,Resultado!$C$4:$Q$1129,ROW('G. Receitas'!X1112),FALSE)</f>
        <v>0</v>
      </c>
      <c r="AD1103" s="85" t="str">
        <f t="shared" si="54"/>
        <v/>
      </c>
    </row>
    <row r="1104" spans="27:30" x14ac:dyDescent="0.2">
      <c r="AA1104" s="85">
        <v>86</v>
      </c>
      <c r="AB1104" s="85" t="str">
        <f>Resultado!D1116</f>
        <v>-</v>
      </c>
      <c r="AC1104" s="85">
        <f>HLOOKUP($E$4,Resultado!$C$4:$Q$1129,ROW('G. Receitas'!X1113),FALSE)</f>
        <v>0</v>
      </c>
      <c r="AD1104" s="85" t="str">
        <f t="shared" si="54"/>
        <v/>
      </c>
    </row>
    <row r="1105" spans="27:30" x14ac:dyDescent="0.2">
      <c r="AA1105" s="85">
        <v>87</v>
      </c>
      <c r="AB1105" s="85" t="str">
        <f>Resultado!D1117</f>
        <v>-</v>
      </c>
      <c r="AC1105" s="85">
        <f>HLOOKUP($E$4,Resultado!$C$4:$Q$1129,ROW('G. Receitas'!X1114),FALSE)</f>
        <v>0</v>
      </c>
      <c r="AD1105" s="85" t="str">
        <f t="shared" si="54"/>
        <v/>
      </c>
    </row>
    <row r="1106" spans="27:30" x14ac:dyDescent="0.2">
      <c r="AA1106" s="85">
        <v>88</v>
      </c>
      <c r="AB1106" s="85" t="str">
        <f>Resultado!D1118</f>
        <v>-</v>
      </c>
      <c r="AC1106" s="85">
        <f>HLOOKUP($E$4,Resultado!$C$4:$Q$1129,ROW('G. Receitas'!X1115),FALSE)</f>
        <v>0</v>
      </c>
      <c r="AD1106" s="85" t="str">
        <f t="shared" si="54"/>
        <v/>
      </c>
    </row>
    <row r="1107" spans="27:30" x14ac:dyDescent="0.2">
      <c r="AA1107" s="85">
        <v>89</v>
      </c>
      <c r="AB1107" s="85" t="str">
        <f>Resultado!D1119</f>
        <v>-</v>
      </c>
      <c r="AC1107" s="85">
        <f>HLOOKUP($E$4,Resultado!$C$4:$Q$1129,ROW('G. Receitas'!X1116),FALSE)</f>
        <v>0</v>
      </c>
      <c r="AD1107" s="85" t="str">
        <f t="shared" si="54"/>
        <v/>
      </c>
    </row>
    <row r="1108" spans="27:30" x14ac:dyDescent="0.2">
      <c r="AA1108" s="85">
        <v>90</v>
      </c>
      <c r="AB1108" s="85" t="str">
        <f>Resultado!D1120</f>
        <v>-</v>
      </c>
      <c r="AC1108" s="85">
        <f>HLOOKUP($E$4,Resultado!$C$4:$Q$1129,ROW('G. Receitas'!X1117),FALSE)</f>
        <v>0</v>
      </c>
      <c r="AD1108" s="85" t="str">
        <f t="shared" si="54"/>
        <v/>
      </c>
    </row>
    <row r="1109" spans="27:30" x14ac:dyDescent="0.2">
      <c r="AA1109" s="85">
        <v>91</v>
      </c>
      <c r="AB1109" s="85" t="str">
        <f>Resultado!D1121</f>
        <v>-</v>
      </c>
      <c r="AC1109" s="85">
        <f>HLOOKUP($E$4,Resultado!$C$4:$Q$1129,ROW('G. Receitas'!X1118),FALSE)</f>
        <v>0</v>
      </c>
      <c r="AD1109" s="85" t="str">
        <f t="shared" si="54"/>
        <v/>
      </c>
    </row>
    <row r="1110" spans="27:30" x14ac:dyDescent="0.2">
      <c r="AA1110" s="85">
        <v>92</v>
      </c>
      <c r="AB1110" s="85" t="str">
        <f>Resultado!D1122</f>
        <v>-</v>
      </c>
      <c r="AC1110" s="85">
        <f>HLOOKUP($E$4,Resultado!$C$4:$Q$1129,ROW('G. Receitas'!X1119),FALSE)</f>
        <v>0</v>
      </c>
      <c r="AD1110" s="85" t="str">
        <f t="shared" si="54"/>
        <v/>
      </c>
    </row>
    <row r="1111" spans="27:30" x14ac:dyDescent="0.2">
      <c r="AA1111" s="85">
        <v>93</v>
      </c>
      <c r="AB1111" s="85" t="str">
        <f>Resultado!D1123</f>
        <v>-</v>
      </c>
      <c r="AC1111" s="85">
        <f>HLOOKUP($E$4,Resultado!$C$4:$Q$1129,ROW('G. Receitas'!X1120),FALSE)</f>
        <v>0</v>
      </c>
      <c r="AD1111" s="85" t="str">
        <f t="shared" si="54"/>
        <v/>
      </c>
    </row>
    <row r="1112" spans="27:30" x14ac:dyDescent="0.2">
      <c r="AA1112" s="85">
        <v>94</v>
      </c>
      <c r="AB1112" s="85" t="str">
        <f>Resultado!D1124</f>
        <v>-</v>
      </c>
      <c r="AC1112" s="85">
        <f>HLOOKUP($E$4,Resultado!$C$4:$Q$1129,ROW('G. Receitas'!X1121),FALSE)</f>
        <v>0</v>
      </c>
      <c r="AD1112" s="85" t="str">
        <f t="shared" si="54"/>
        <v/>
      </c>
    </row>
    <row r="1113" spans="27:30" x14ac:dyDescent="0.2">
      <c r="AA1113" s="85">
        <v>95</v>
      </c>
      <c r="AB1113" s="85" t="str">
        <f>Resultado!D1125</f>
        <v>-</v>
      </c>
      <c r="AC1113" s="85">
        <f>HLOOKUP($E$4,Resultado!$C$4:$Q$1129,ROW('G. Receitas'!X1122),FALSE)</f>
        <v>0</v>
      </c>
      <c r="AD1113" s="85" t="str">
        <f t="shared" si="54"/>
        <v/>
      </c>
    </row>
    <row r="1114" spans="27:30" x14ac:dyDescent="0.2">
      <c r="AA1114" s="85">
        <v>96</v>
      </c>
      <c r="AB1114" s="85" t="str">
        <f>Resultado!D1126</f>
        <v>-</v>
      </c>
      <c r="AC1114" s="85">
        <f>HLOOKUP($E$4,Resultado!$C$4:$Q$1129,ROW('G. Receitas'!X1123),FALSE)</f>
        <v>0</v>
      </c>
      <c r="AD1114" s="85" t="str">
        <f t="shared" si="54"/>
        <v/>
      </c>
    </row>
    <row r="1115" spans="27:30" x14ac:dyDescent="0.2">
      <c r="AA1115" s="85">
        <v>97</v>
      </c>
      <c r="AB1115" s="85" t="str">
        <f>Resultado!D1127</f>
        <v>-</v>
      </c>
      <c r="AC1115" s="85">
        <f>HLOOKUP($E$4,Resultado!$C$4:$Q$1129,ROW('G. Receitas'!X1124),FALSE)</f>
        <v>0</v>
      </c>
      <c r="AD1115" s="85" t="str">
        <f t="shared" si="54"/>
        <v/>
      </c>
    </row>
    <row r="1116" spans="27:30" x14ac:dyDescent="0.2">
      <c r="AA1116" s="85">
        <v>98</v>
      </c>
      <c r="AB1116" s="85" t="str">
        <f>Resultado!D1128</f>
        <v>-</v>
      </c>
      <c r="AC1116" s="85">
        <f>HLOOKUP($E$4,Resultado!$C$4:$Q$1129,ROW('G. Receitas'!X1125),FALSE)</f>
        <v>0</v>
      </c>
      <c r="AD1116" s="85" t="str">
        <f t="shared" si="54"/>
        <v/>
      </c>
    </row>
    <row r="1117" spans="27:30" x14ac:dyDescent="0.2">
      <c r="AA1117" s="85">
        <v>99</v>
      </c>
      <c r="AB1117" s="85" t="str">
        <f>Resultado!D1129</f>
        <v>OUTROS INVESTIMENTOS (BENS)</v>
      </c>
      <c r="AC1117" s="85">
        <f>HLOOKUP($E$4,Resultado!$C$4:$Q$1129,ROW('G. Receitas'!X1126),FALSE)</f>
        <v>0</v>
      </c>
      <c r="AD1117" s="85" t="str">
        <f t="shared" si="54"/>
        <v/>
      </c>
    </row>
  </sheetData>
  <sheetProtection sheet="1" objects="1" scenarios="1" selectLockedCells="1"/>
  <mergeCells count="13">
    <mergeCell ref="C1:K1"/>
    <mergeCell ref="C44:F44"/>
    <mergeCell ref="C59:E59"/>
    <mergeCell ref="I59:J59"/>
    <mergeCell ref="C78:F78"/>
    <mergeCell ref="L24:M24"/>
    <mergeCell ref="L6:M6"/>
    <mergeCell ref="I6:K6"/>
    <mergeCell ref="C95:G95"/>
    <mergeCell ref="E4:H4"/>
    <mergeCell ref="C6:E6"/>
    <mergeCell ref="C24:E24"/>
    <mergeCell ref="I24:K24"/>
  </mergeCells>
  <dataValidations count="1">
    <dataValidation type="list" allowBlank="1" showInputMessage="1" showErrorMessage="1" sqref="E4:H4">
      <formula1>"Janeiro,Fevereiro,Março,Abril,Maio,Junho,Julho,Agosto,Setembro,Outubro,Novembro,Dezembro,Total"</formula1>
    </dataValidation>
  </dataValidations>
  <pageMargins left="0.511811024" right="0.511811024" top="0.78740157499999996" bottom="0.78740157499999996" header="0.31496062000000002" footer="0.31496062000000002"/>
  <rowBreaks count="2" manualBreakCount="2">
    <brk id="43" min="1" max="14" man="1"/>
    <brk id="76" min="1" max="14" man="1"/>
  </rowBreaks>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158"/>
  <sheetViews>
    <sheetView showGridLines="0" zoomScale="90" zoomScaleNormal="90" zoomScalePageLayoutView="90" workbookViewId="0"/>
  </sheetViews>
  <sheetFormatPr baseColWidth="10" defaultColWidth="8.6640625" defaultRowHeight="15" x14ac:dyDescent="0.2"/>
  <cols>
    <col min="1" max="1" width="27.5" style="75" customWidth="1"/>
    <col min="2" max="2" width="3.6640625" customWidth="1"/>
    <col min="3" max="3" width="27.1640625" customWidth="1"/>
    <col min="4" max="4" width="2.5" customWidth="1"/>
    <col min="5" max="5" width="9.1640625" customWidth="1"/>
    <col min="6" max="6" width="17.6640625" customWidth="1"/>
    <col min="7" max="7" width="22" customWidth="1"/>
    <col min="8" max="8" width="12.6640625" customWidth="1"/>
    <col min="9" max="9" width="20.1640625" customWidth="1"/>
    <col min="10" max="10" width="16.5" customWidth="1"/>
    <col min="11" max="11" width="15.33203125" customWidth="1"/>
    <col min="12" max="21" width="8.6640625" customWidth="1"/>
    <col min="22" max="23" width="8.6640625" style="132" customWidth="1"/>
    <col min="24" max="24" width="8.6640625" style="85" customWidth="1"/>
    <col min="25" max="25" width="18.6640625" style="85" customWidth="1"/>
    <col min="26" max="27" width="8.6640625" style="85" customWidth="1"/>
    <col min="28" max="28" width="21.5" style="85" customWidth="1"/>
    <col min="29" max="30" width="8.6640625" style="85" customWidth="1"/>
    <col min="31" max="16384" width="8.6640625" style="83"/>
  </cols>
  <sheetData>
    <row r="1" spans="1:30" s="123" customFormat="1" ht="34.25" customHeight="1" x14ac:dyDescent="0.3">
      <c r="A1" s="227" t="s">
        <v>1425</v>
      </c>
      <c r="B1" s="21"/>
      <c r="C1" s="250" t="s">
        <v>209</v>
      </c>
      <c r="D1" s="250"/>
      <c r="E1" s="250"/>
      <c r="F1" s="250"/>
      <c r="G1" s="250"/>
      <c r="H1" s="250"/>
      <c r="I1" s="250"/>
      <c r="J1" s="250"/>
      <c r="K1" s="250"/>
      <c r="L1" s="21"/>
      <c r="M1" s="21"/>
      <c r="N1" s="21"/>
      <c r="O1" s="21"/>
      <c r="P1" s="21"/>
      <c r="Q1" s="21"/>
      <c r="R1" s="21"/>
      <c r="S1" s="21"/>
      <c r="T1" s="21"/>
      <c r="U1" s="21"/>
      <c r="V1" s="131"/>
      <c r="W1" s="131"/>
      <c r="X1" s="119"/>
      <c r="Y1" s="119"/>
      <c r="Z1" s="119"/>
      <c r="AA1" s="119"/>
      <c r="AB1" s="119"/>
      <c r="AC1" s="119"/>
      <c r="AD1" s="119"/>
    </row>
    <row r="2" spans="1:30" s="123" customFormat="1" ht="37.5" customHeight="1" x14ac:dyDescent="0.2">
      <c r="A2" s="74"/>
      <c r="B2" s="21"/>
      <c r="C2" s="22"/>
      <c r="D2" s="22"/>
      <c r="E2" s="22"/>
      <c r="F2" s="22"/>
      <c r="G2" s="22"/>
      <c r="H2" s="22"/>
      <c r="I2" s="22"/>
      <c r="J2" s="22"/>
      <c r="K2" s="22"/>
      <c r="L2" s="22"/>
      <c r="M2" s="22"/>
      <c r="N2" s="22"/>
      <c r="O2" s="22"/>
      <c r="P2" s="22"/>
      <c r="Q2" s="21"/>
      <c r="R2" s="21"/>
      <c r="S2" s="21"/>
      <c r="T2" s="21"/>
      <c r="U2" s="21"/>
      <c r="V2" s="131"/>
      <c r="W2" s="131"/>
      <c r="X2" s="119"/>
      <c r="Y2" s="119"/>
      <c r="Z2" s="119"/>
      <c r="AA2" s="119"/>
      <c r="AB2" s="119"/>
      <c r="AC2" s="119"/>
      <c r="AD2" s="119"/>
    </row>
    <row r="3" spans="1:30" ht="15" customHeight="1" x14ac:dyDescent="0.2">
      <c r="D3" s="6"/>
    </row>
    <row r="4" spans="1:30" ht="24.75" hidden="1" customHeight="1" x14ac:dyDescent="0.2">
      <c r="C4" s="32" t="s">
        <v>15</v>
      </c>
      <c r="D4" s="6"/>
      <c r="E4" s="281" t="s">
        <v>213</v>
      </c>
      <c r="F4" s="282"/>
      <c r="G4" s="282"/>
      <c r="H4" s="283"/>
    </row>
    <row r="6" spans="1:30" ht="23.25" customHeight="1" x14ac:dyDescent="0.2">
      <c r="C6" s="309" t="s">
        <v>272</v>
      </c>
      <c r="D6" s="309"/>
      <c r="E6" s="309"/>
      <c r="F6" s="102">
        <f>SUM('G. Receitas'!Z10:Z17)</f>
        <v>2550</v>
      </c>
      <c r="I6" s="310" t="s">
        <v>1317</v>
      </c>
      <c r="J6" s="310"/>
      <c r="K6" s="312"/>
      <c r="L6" s="313">
        <f>'G. Receitas'!Z10</f>
        <v>1650</v>
      </c>
      <c r="M6" s="313"/>
    </row>
    <row r="8" spans="1:30" x14ac:dyDescent="0.2">
      <c r="Y8" s="85" t="str">
        <f>AB8</f>
        <v>DESPESA DE MORADIA</v>
      </c>
      <c r="Z8" s="85">
        <f>AC8</f>
        <v>0</v>
      </c>
      <c r="AB8" s="85" t="str">
        <f>Resultado!D323</f>
        <v>DESPESA DE MORADIA</v>
      </c>
      <c r="AC8" s="85">
        <f>HLOOKUP($E$4,Resultado!$C$4:$Q$1129,ROW('G. Receitas'!X49),FALSE)</f>
        <v>0</v>
      </c>
    </row>
    <row r="9" spans="1:30" x14ac:dyDescent="0.2">
      <c r="Y9" s="85" t="str">
        <f>AB24</f>
        <v>DESPESAS COM ALIMENTAÇÃO</v>
      </c>
      <c r="Z9" s="85">
        <f>AC24</f>
        <v>0</v>
      </c>
      <c r="AB9" s="85" t="str">
        <f>Resultado!D324</f>
        <v>Manutenção</v>
      </c>
      <c r="AC9" s="85">
        <f>HLOOKUP($E$4,Resultado!$C$4:$Q$1129,ROW('G. Receitas'!X50),FALSE)</f>
        <v>0</v>
      </c>
    </row>
    <row r="10" spans="1:30" x14ac:dyDescent="0.2">
      <c r="Y10" s="85" t="str">
        <f>AB40</f>
        <v>DESPESAS COM TRANSPORTES</v>
      </c>
      <c r="Z10" s="85">
        <f>AC40</f>
        <v>0</v>
      </c>
      <c r="AB10" s="85" t="str">
        <f>Resultado!D409</f>
        <v>-</v>
      </c>
      <c r="AC10" s="85">
        <f>HLOOKUP($E$4,Resultado!$C$4:$Q$1129,ROW('G. Receitas'!X51),FALSE)</f>
        <v>0</v>
      </c>
    </row>
    <row r="11" spans="1:30" x14ac:dyDescent="0.2">
      <c r="Y11" s="85" t="str">
        <f>AB56</f>
        <v>DESPESAS COM LAZER E INFORMAÇÃO</v>
      </c>
      <c r="Z11" s="85">
        <f>AC56</f>
        <v>0</v>
      </c>
      <c r="AB11" s="85" t="str">
        <f>Resultado!D410</f>
        <v>-</v>
      </c>
      <c r="AC11" s="85">
        <f>HLOOKUP($E$4,Resultado!$C$4:$Q$1129,ROW('G. Receitas'!X52),FALSE)</f>
        <v>0</v>
      </c>
    </row>
    <row r="12" spans="1:30" x14ac:dyDescent="0.2">
      <c r="Y12" s="85" t="str">
        <f>AB72</f>
        <v>OUTRAS DESPESAS</v>
      </c>
      <c r="Z12" s="85">
        <f>AC72</f>
        <v>0</v>
      </c>
      <c r="AB12" s="85" t="str">
        <f>Resultado!D411</f>
        <v>-</v>
      </c>
      <c r="AC12" s="85">
        <f>HLOOKUP($E$4,Resultado!$C$4:$Q$1129,ROW('G. Receitas'!X53),FALSE)</f>
        <v>0</v>
      </c>
    </row>
    <row r="13" spans="1:30" x14ac:dyDescent="0.2">
      <c r="Y13" s="85" t="str">
        <f>AB107</f>
        <v>DESPESAS COM SAÚDE</v>
      </c>
      <c r="Z13" s="85">
        <f>AC107</f>
        <v>0</v>
      </c>
      <c r="AB13" s="85" t="str">
        <f>Resultado!D412</f>
        <v>-</v>
      </c>
      <c r="AC13" s="85">
        <f>HLOOKUP($E$4,Resultado!$C$4:$Q$1129,ROW('G. Receitas'!X54),FALSE)</f>
        <v>0</v>
      </c>
    </row>
    <row r="14" spans="1:30" x14ac:dyDescent="0.2">
      <c r="Y14" s="85" t="str">
        <f>AB124</f>
        <v>IMPOSTO DE RENDA</v>
      </c>
      <c r="Z14" s="85">
        <f>AC124</f>
        <v>0</v>
      </c>
      <c r="AB14" s="85" t="str">
        <f>Resultado!D413</f>
        <v>-</v>
      </c>
      <c r="AC14" s="85">
        <f>HLOOKUP($E$4,Resultado!$C$4:$Q$1129,ROW('G. Receitas'!X55),FALSE)</f>
        <v>0</v>
      </c>
    </row>
    <row r="15" spans="1:30" x14ac:dyDescent="0.2">
      <c r="Y15" s="85" t="str">
        <f>AB143</f>
        <v>INVESTIMENTOS (BENS)</v>
      </c>
      <c r="Z15" s="85">
        <f>AC143</f>
        <v>0</v>
      </c>
      <c r="AB15" s="85" t="str">
        <f>Resultado!D414</f>
        <v>-</v>
      </c>
      <c r="AC15" s="85">
        <f>HLOOKUP($E$4,Resultado!$C$4:$Q$1129,ROW('G. Receitas'!X56),FALSE)</f>
        <v>0</v>
      </c>
    </row>
    <row r="16" spans="1:30" x14ac:dyDescent="0.2">
      <c r="AB16" s="85" t="str">
        <f>Resultado!D415</f>
        <v>-</v>
      </c>
      <c r="AC16" s="85">
        <f>HLOOKUP($E$4,Resultado!$C$4:$Q$1129,ROW('G. Receitas'!X57),FALSE)</f>
        <v>0</v>
      </c>
    </row>
    <row r="17" spans="3:29" x14ac:dyDescent="0.2">
      <c r="AB17" s="85" t="str">
        <f>Resultado!D416</f>
        <v>-</v>
      </c>
      <c r="AC17" s="85">
        <f>HLOOKUP($E$4,Resultado!$C$4:$Q$1129,ROW('G. Receitas'!X58),FALSE)</f>
        <v>0</v>
      </c>
    </row>
    <row r="18" spans="3:29" x14ac:dyDescent="0.2">
      <c r="AB18" s="85" t="str">
        <f>Resultado!D417</f>
        <v>-</v>
      </c>
      <c r="AC18" s="85">
        <f>HLOOKUP($E$4,Resultado!$C$4:$Q$1129,ROW('G. Receitas'!X59),FALSE)</f>
        <v>0</v>
      </c>
    </row>
    <row r="19" spans="3:29" x14ac:dyDescent="0.2">
      <c r="AB19" s="85" t="str">
        <f>Resultado!D418</f>
        <v>-</v>
      </c>
      <c r="AC19" s="85">
        <f>HLOOKUP($E$4,Resultado!$C$4:$Q$1129,ROW('G. Receitas'!X60),FALSE)</f>
        <v>0</v>
      </c>
    </row>
    <row r="20" spans="3:29" x14ac:dyDescent="0.2">
      <c r="AB20" s="85" t="str">
        <f>Resultado!D419</f>
        <v>-</v>
      </c>
      <c r="AC20" s="85">
        <f>HLOOKUP($E$4,Resultado!$C$4:$Q$1129,ROW('G. Receitas'!X61),FALSE)</f>
        <v>0</v>
      </c>
    </row>
    <row r="21" spans="3:29" x14ac:dyDescent="0.2">
      <c r="AB21" s="85" t="str">
        <f>Resultado!D420</f>
        <v>-</v>
      </c>
      <c r="AC21" s="85">
        <f>HLOOKUP($E$4,Resultado!$C$4:$Q$1129,ROW('G. Receitas'!X62),FALSE)</f>
        <v>0</v>
      </c>
    </row>
    <row r="22" spans="3:29" x14ac:dyDescent="0.2">
      <c r="AB22" s="85" t="str">
        <f>Resultado!D421</f>
        <v>-</v>
      </c>
      <c r="AC22" s="85">
        <f>HLOOKUP($E$4,Resultado!$C$4:$Q$1129,ROW('G. Receitas'!X63),FALSE)</f>
        <v>0</v>
      </c>
    </row>
    <row r="23" spans="3:29" ht="58.5" customHeight="1" x14ac:dyDescent="0.2">
      <c r="AB23" s="85" t="str">
        <f>Resultado!D422</f>
        <v>OUTRAS DESPESA DE MORADIA</v>
      </c>
      <c r="AC23" s="85">
        <f>HLOOKUP($E$4,Resultado!$C$4:$Q$1129,ROW('G. Receitas'!X64),FALSE)</f>
        <v>0</v>
      </c>
    </row>
    <row r="24" spans="3:29" ht="23.25" customHeight="1" x14ac:dyDescent="0.2">
      <c r="C24" s="309" t="s">
        <v>1318</v>
      </c>
      <c r="D24" s="309"/>
      <c r="E24" s="309"/>
      <c r="F24" s="102">
        <f>'G. Receitas'!Z11</f>
        <v>0</v>
      </c>
      <c r="H24" s="15"/>
      <c r="I24" s="171" t="s">
        <v>1320</v>
      </c>
      <c r="J24" s="171"/>
      <c r="K24" s="171"/>
      <c r="L24" s="313">
        <f>'G. Receitas'!Z12</f>
        <v>0</v>
      </c>
      <c r="M24" s="313"/>
      <c r="AB24" s="85" t="str">
        <f>Resultado!D423</f>
        <v>DESPESAS COM ALIMENTAÇÃO</v>
      </c>
      <c r="AC24" s="85">
        <f>HLOOKUP($E$4,Resultado!$C$4:$Q$1129,ROW('G. Receitas'!X65),FALSE)</f>
        <v>0</v>
      </c>
    </row>
    <row r="25" spans="3:29" x14ac:dyDescent="0.2">
      <c r="AB25" s="85" t="str">
        <f>Resultado!D424</f>
        <v>Supermercado</v>
      </c>
      <c r="AC25" s="85">
        <f>HLOOKUP($E$4,Resultado!$C$4:$Q$1129,ROW('G. Receitas'!X66),FALSE)</f>
        <v>0</v>
      </c>
    </row>
    <row r="26" spans="3:29" x14ac:dyDescent="0.2">
      <c r="AB26" s="85" t="str">
        <f>Resultado!D509</f>
        <v>-</v>
      </c>
      <c r="AC26" s="85">
        <f>HLOOKUP($E$4,Resultado!$C$4:$Q$1129,ROW('G. Receitas'!X67),FALSE)</f>
        <v>0</v>
      </c>
    </row>
    <row r="27" spans="3:29" x14ac:dyDescent="0.2">
      <c r="AB27" s="85" t="str">
        <f>Resultado!D510</f>
        <v>-</v>
      </c>
      <c r="AC27" s="85">
        <f>HLOOKUP($E$4,Resultado!$C$4:$Q$1129,ROW('G. Receitas'!X68),FALSE)</f>
        <v>0</v>
      </c>
    </row>
    <row r="28" spans="3:29" x14ac:dyDescent="0.2">
      <c r="AB28" s="85" t="str">
        <f>Resultado!D511</f>
        <v>-</v>
      </c>
      <c r="AC28" s="85">
        <f>HLOOKUP($E$4,Resultado!$C$4:$Q$1129,ROW('G. Receitas'!X69),FALSE)</f>
        <v>0</v>
      </c>
    </row>
    <row r="29" spans="3:29" x14ac:dyDescent="0.2">
      <c r="AB29" s="85" t="str">
        <f>Resultado!D512</f>
        <v>-</v>
      </c>
      <c r="AC29" s="85">
        <f>HLOOKUP($E$4,Resultado!$C$4:$Q$1129,ROW('G. Receitas'!X70),FALSE)</f>
        <v>0</v>
      </c>
    </row>
    <row r="30" spans="3:29" x14ac:dyDescent="0.2">
      <c r="AB30" s="85" t="str">
        <f>Resultado!D513</f>
        <v>-</v>
      </c>
      <c r="AC30" s="85">
        <f>HLOOKUP($E$4,Resultado!$C$4:$Q$1129,ROW('G. Receitas'!X71),FALSE)</f>
        <v>0</v>
      </c>
    </row>
    <row r="31" spans="3:29" x14ac:dyDescent="0.2">
      <c r="AB31" s="85" t="str">
        <f>Resultado!D514</f>
        <v>-</v>
      </c>
      <c r="AC31" s="85">
        <f>HLOOKUP($E$4,Resultado!$C$4:$Q$1129,ROW('G. Receitas'!X72),FALSE)</f>
        <v>0</v>
      </c>
    </row>
    <row r="32" spans="3:29" x14ac:dyDescent="0.2">
      <c r="AB32" s="85" t="str">
        <f>Resultado!D515</f>
        <v>-</v>
      </c>
      <c r="AC32" s="85">
        <f>HLOOKUP($E$4,Resultado!$C$4:$Q$1129,ROW('G. Receitas'!X73),FALSE)</f>
        <v>0</v>
      </c>
    </row>
    <row r="33" spans="3:29" x14ac:dyDescent="0.2">
      <c r="AB33" s="85" t="str">
        <f>Resultado!D516</f>
        <v>-</v>
      </c>
      <c r="AC33" s="85">
        <f>HLOOKUP($E$4,Resultado!$C$4:$Q$1129,ROW('G. Receitas'!X74),FALSE)</f>
        <v>0</v>
      </c>
    </row>
    <row r="34" spans="3:29" x14ac:dyDescent="0.2">
      <c r="AB34" s="85" t="str">
        <f>Resultado!D517</f>
        <v>-</v>
      </c>
      <c r="AC34" s="85">
        <f>HLOOKUP($E$4,Resultado!$C$4:$Q$1129,ROW('G. Receitas'!X75),FALSE)</f>
        <v>0</v>
      </c>
    </row>
    <row r="35" spans="3:29" x14ac:dyDescent="0.2">
      <c r="AB35" s="85" t="str">
        <f>Resultado!D518</f>
        <v>-</v>
      </c>
      <c r="AC35" s="85">
        <f>HLOOKUP($E$4,Resultado!$C$4:$Q$1129,ROW('G. Receitas'!X76),FALSE)</f>
        <v>0</v>
      </c>
    </row>
    <row r="36" spans="3:29" x14ac:dyDescent="0.2">
      <c r="AB36" s="85" t="str">
        <f>Resultado!D519</f>
        <v>-</v>
      </c>
      <c r="AC36" s="85">
        <f>HLOOKUP($E$4,Resultado!$C$4:$Q$1129,ROW('G. Receitas'!X77),FALSE)</f>
        <v>0</v>
      </c>
    </row>
    <row r="37" spans="3:29" x14ac:dyDescent="0.2">
      <c r="AB37" s="85" t="str">
        <f>Resultado!D520</f>
        <v>-</v>
      </c>
      <c r="AC37" s="85">
        <f>HLOOKUP($E$4,Resultado!$C$4:$Q$1129,ROW('G. Receitas'!X78),FALSE)</f>
        <v>0</v>
      </c>
    </row>
    <row r="38" spans="3:29" x14ac:dyDescent="0.2">
      <c r="AB38" s="85" t="str">
        <f>Resultado!D521</f>
        <v>-</v>
      </c>
      <c r="AC38" s="85">
        <f>HLOOKUP($E$4,Resultado!$C$4:$Q$1129,ROW('G. Receitas'!X79),FALSE)</f>
        <v>0</v>
      </c>
    </row>
    <row r="39" spans="3:29" x14ac:dyDescent="0.2">
      <c r="AB39" s="85" t="str">
        <f>Resultado!D522</f>
        <v>OUTRAS DESPESAS COM ALIMENTAÇÃO</v>
      </c>
      <c r="AC39" s="85">
        <f>HLOOKUP($E$4,Resultado!$C$4:$Q$1129,ROW('G. Receitas'!X80),FALSE)</f>
        <v>0</v>
      </c>
    </row>
    <row r="40" spans="3:29" x14ac:dyDescent="0.2">
      <c r="AB40" s="85" t="str">
        <f>Resultado!D625</f>
        <v>DESPESAS COM TRANSPORTES</v>
      </c>
      <c r="AC40" s="85">
        <f>HLOOKUP($E$4,Resultado!$C$4:$Q$1129,ROW('G. Receitas'!X86),FALSE)</f>
        <v>0</v>
      </c>
    </row>
    <row r="41" spans="3:29" x14ac:dyDescent="0.2">
      <c r="AB41" s="85" t="str">
        <f>Resultado!D626</f>
        <v>Combustível</v>
      </c>
      <c r="AC41" s="85">
        <f>HLOOKUP($E$4,Resultado!$C$4:$Q$1129,ROW('G. Receitas'!X87),FALSE)</f>
        <v>0</v>
      </c>
    </row>
    <row r="42" spans="3:29" x14ac:dyDescent="0.2">
      <c r="AB42" s="85" t="str">
        <f>Resultado!D711</f>
        <v>-</v>
      </c>
      <c r="AC42" s="85">
        <f>HLOOKUP($E$4,Resultado!$C$4:$Q$1129,ROW('G. Receitas'!X88),FALSE)</f>
        <v>0</v>
      </c>
    </row>
    <row r="43" spans="3:29" ht="33" customHeight="1" x14ac:dyDescent="0.2">
      <c r="AB43" s="85" t="str">
        <f>Resultado!D712</f>
        <v>-</v>
      </c>
      <c r="AC43" s="85">
        <f>HLOOKUP($E$4,Resultado!$C$4:$Q$1129,ROW('G. Receitas'!X89),FALSE)</f>
        <v>0</v>
      </c>
    </row>
    <row r="44" spans="3:29" ht="23.25" customHeight="1" x14ac:dyDescent="0.2">
      <c r="C44" s="309" t="s">
        <v>1322</v>
      </c>
      <c r="D44" s="309"/>
      <c r="E44" s="309"/>
      <c r="F44" s="102">
        <f>'G. Receitas'!Z13</f>
        <v>0</v>
      </c>
      <c r="H44" s="15"/>
      <c r="I44" s="309" t="s">
        <v>1321</v>
      </c>
      <c r="J44" s="309"/>
      <c r="K44" s="309"/>
      <c r="L44" s="313">
        <f>'G. Receitas'!Z14</f>
        <v>900</v>
      </c>
      <c r="M44" s="313"/>
      <c r="AB44" s="85" t="str">
        <f>Resultado!D713</f>
        <v>-</v>
      </c>
      <c r="AC44" s="85">
        <f>HLOOKUP($E$4,Resultado!$C$4:$Q$1129,ROW('G. Receitas'!X90),FALSE)</f>
        <v>0</v>
      </c>
    </row>
    <row r="45" spans="3:29" x14ac:dyDescent="0.2">
      <c r="AB45" s="85" t="str">
        <f>Resultado!D714</f>
        <v>-</v>
      </c>
      <c r="AC45" s="85">
        <f>HLOOKUP($E$4,Resultado!$C$4:$Q$1129,ROW('G. Receitas'!X91),FALSE)</f>
        <v>0</v>
      </c>
    </row>
    <row r="46" spans="3:29" x14ac:dyDescent="0.2">
      <c r="AB46" s="85" t="str">
        <f>Resultado!D715</f>
        <v>-</v>
      </c>
      <c r="AC46" s="85">
        <f>HLOOKUP($E$4,Resultado!$C$4:$Q$1129,ROW('G. Receitas'!X92),FALSE)</f>
        <v>0</v>
      </c>
    </row>
    <row r="47" spans="3:29" x14ac:dyDescent="0.2">
      <c r="AB47" s="85" t="str">
        <f>Resultado!D716</f>
        <v>-</v>
      </c>
      <c r="AC47" s="85">
        <f>HLOOKUP($E$4,Resultado!$C$4:$Q$1129,ROW('G. Receitas'!X93),FALSE)</f>
        <v>0</v>
      </c>
    </row>
    <row r="48" spans="3:29" x14ac:dyDescent="0.2">
      <c r="AB48" s="85" t="str">
        <f>Resultado!D717</f>
        <v>-</v>
      </c>
      <c r="AC48" s="85">
        <f>HLOOKUP($E$4,Resultado!$C$4:$Q$1129,ROW('G. Receitas'!X94),FALSE)</f>
        <v>0</v>
      </c>
    </row>
    <row r="49" spans="3:29" x14ac:dyDescent="0.2">
      <c r="AB49" s="85" t="str">
        <f>Resultado!D718</f>
        <v>-</v>
      </c>
      <c r="AC49" s="85">
        <f>HLOOKUP($E$4,Resultado!$C$4:$Q$1129,ROW('G. Receitas'!X95),FALSE)</f>
        <v>0</v>
      </c>
    </row>
    <row r="50" spans="3:29" x14ac:dyDescent="0.2">
      <c r="AB50" s="85" t="str">
        <f>Resultado!D719</f>
        <v>-</v>
      </c>
      <c r="AC50" s="85">
        <f>HLOOKUP($E$4,Resultado!$C$4:$Q$1129,ROW('G. Receitas'!X96),FALSE)</f>
        <v>0</v>
      </c>
    </row>
    <row r="51" spans="3:29" x14ac:dyDescent="0.2">
      <c r="AB51" s="85" t="str">
        <f>Resultado!D720</f>
        <v>-</v>
      </c>
      <c r="AC51" s="85">
        <f>HLOOKUP($E$4,Resultado!$C$4:$Q$1129,ROW('G. Receitas'!X97),FALSE)</f>
        <v>0</v>
      </c>
    </row>
    <row r="52" spans="3:29" x14ac:dyDescent="0.2">
      <c r="AB52" s="85" t="str">
        <f>Resultado!D721</f>
        <v>-</v>
      </c>
      <c r="AC52" s="85">
        <f>HLOOKUP($E$4,Resultado!$C$4:$Q$1129,ROW('G. Receitas'!X98),FALSE)</f>
        <v>0</v>
      </c>
    </row>
    <row r="53" spans="3:29" x14ac:dyDescent="0.2">
      <c r="AB53" s="85" t="str">
        <f>Resultado!D722</f>
        <v>-</v>
      </c>
      <c r="AC53" s="85">
        <f>HLOOKUP($E$4,Resultado!$C$4:$Q$1129,ROW('G. Receitas'!X99),FALSE)</f>
        <v>0</v>
      </c>
    </row>
    <row r="54" spans="3:29" x14ac:dyDescent="0.2">
      <c r="AB54" s="85" t="str">
        <f>Resultado!D723</f>
        <v>-</v>
      </c>
      <c r="AC54" s="85">
        <f>HLOOKUP($E$4,Resultado!$C$4:$Q$1129,ROW('G. Receitas'!X100),FALSE)</f>
        <v>0</v>
      </c>
    </row>
    <row r="55" spans="3:29" x14ac:dyDescent="0.2">
      <c r="AB55" s="85" t="str">
        <f>Resultado!D724</f>
        <v>OUTRAS DESPESAS COM TRANSPORTES</v>
      </c>
      <c r="AC55" s="85">
        <f>HLOOKUP($E$4,Resultado!$C$4:$Q$1129,ROW('G. Receitas'!X101),FALSE)</f>
        <v>0</v>
      </c>
    </row>
    <row r="56" spans="3:29" x14ac:dyDescent="0.2">
      <c r="AB56" s="85" t="str">
        <f>Resultado!D725</f>
        <v>DESPESAS COM LAZER E INFORMAÇÃO</v>
      </c>
      <c r="AC56" s="85">
        <f>HLOOKUP($E$4,Resultado!$C$4:$Q$1129,ROW('G. Receitas'!X102),FALSE)</f>
        <v>0</v>
      </c>
    </row>
    <row r="57" spans="3:29" x14ac:dyDescent="0.2">
      <c r="AB57" s="85" t="str">
        <f>Resultado!D726</f>
        <v xml:space="preserve"> - </v>
      </c>
      <c r="AC57" s="85">
        <f>HLOOKUP($E$4,Resultado!$C$4:$Q$1129,ROW('G. Receitas'!X103),FALSE)</f>
        <v>0</v>
      </c>
    </row>
    <row r="58" spans="3:29" x14ac:dyDescent="0.2">
      <c r="AB58" s="85" t="str">
        <f>Resultado!D811</f>
        <v>-</v>
      </c>
      <c r="AC58" s="85">
        <f>HLOOKUP($E$4,Resultado!$C$4:$Q$1129,ROW('G. Receitas'!X104),FALSE)</f>
        <v>0</v>
      </c>
    </row>
    <row r="59" spans="3:29" ht="42" customHeight="1" x14ac:dyDescent="0.2">
      <c r="AB59" s="85" t="str">
        <f>Resultado!D812</f>
        <v>-</v>
      </c>
      <c r="AC59" s="85">
        <f>HLOOKUP($E$4,Resultado!$C$4:$Q$1129,ROW('G. Receitas'!X105),FALSE)</f>
        <v>0</v>
      </c>
    </row>
    <row r="60" spans="3:29" ht="32.25" customHeight="1" x14ac:dyDescent="0.2">
      <c r="AB60" s="85" t="str">
        <f>Resultado!D813</f>
        <v>-</v>
      </c>
      <c r="AC60" s="85">
        <f>HLOOKUP($E$4,Resultado!$C$4:$Q$1129,ROW('G. Receitas'!X106),FALSE)</f>
        <v>0</v>
      </c>
    </row>
    <row r="61" spans="3:29" x14ac:dyDescent="0.2">
      <c r="AB61" s="85" t="str">
        <f>Resultado!D814</f>
        <v>-</v>
      </c>
      <c r="AC61" s="85">
        <f>HLOOKUP($E$4,Resultado!$C$4:$Q$1129,ROW('G. Receitas'!X107),FALSE)</f>
        <v>0</v>
      </c>
    </row>
    <row r="62" spans="3:29" ht="23.25" customHeight="1" x14ac:dyDescent="0.2">
      <c r="C62" s="309" t="s">
        <v>1319</v>
      </c>
      <c r="D62" s="309"/>
      <c r="E62" s="309"/>
      <c r="F62" s="103">
        <f>'G. Receitas'!Z15</f>
        <v>0</v>
      </c>
      <c r="H62" s="15"/>
      <c r="I62" s="310" t="s">
        <v>273</v>
      </c>
      <c r="J62" s="310"/>
      <c r="K62" s="310"/>
      <c r="L62" s="313">
        <f>'G. Receitas'!Z16</f>
        <v>0</v>
      </c>
      <c r="M62" s="313"/>
      <c r="AB62" s="85" t="str">
        <f>Resultado!D815</f>
        <v>-</v>
      </c>
      <c r="AC62" s="85">
        <f>HLOOKUP($E$4,Resultado!$C$4:$Q$1129,ROW('G. Receitas'!X108),FALSE)</f>
        <v>0</v>
      </c>
    </row>
    <row r="63" spans="3:29" ht="46.5" customHeight="1" x14ac:dyDescent="0.2">
      <c r="AB63" s="85" t="str">
        <f>Resultado!D816</f>
        <v>-</v>
      </c>
      <c r="AC63" s="85">
        <f>HLOOKUP($E$4,Resultado!$C$4:$Q$1129,ROW('G. Receitas'!X109),FALSE)</f>
        <v>0</v>
      </c>
    </row>
    <row r="64" spans="3:29" ht="28.5" customHeight="1" x14ac:dyDescent="0.2">
      <c r="AB64" s="85" t="str">
        <f>Resultado!D817</f>
        <v>-</v>
      </c>
      <c r="AC64" s="85">
        <f>HLOOKUP($E$4,Resultado!$C$4:$Q$1129,ROW('G. Receitas'!X110),FALSE)</f>
        <v>0</v>
      </c>
    </row>
    <row r="65" spans="3:29" ht="28.5" customHeight="1" x14ac:dyDescent="0.2">
      <c r="AB65" s="85" t="str">
        <f>Resultado!D818</f>
        <v>-</v>
      </c>
      <c r="AC65" s="85">
        <f>HLOOKUP($E$4,Resultado!$C$4:$Q$1129,ROW('G. Receitas'!X111),FALSE)</f>
        <v>0</v>
      </c>
    </row>
    <row r="66" spans="3:29" ht="28.5" customHeight="1" x14ac:dyDescent="0.2">
      <c r="AB66" s="85" t="str">
        <f>Resultado!D819</f>
        <v>-</v>
      </c>
      <c r="AC66" s="85">
        <f>HLOOKUP($E$4,Resultado!$C$4:$Q$1129,ROW('G. Receitas'!X112),FALSE)</f>
        <v>0</v>
      </c>
    </row>
    <row r="67" spans="3:29" ht="28.5" customHeight="1" x14ac:dyDescent="0.2">
      <c r="AB67" s="85" t="str">
        <f>Resultado!D820</f>
        <v>-</v>
      </c>
      <c r="AC67" s="85">
        <f>HLOOKUP($E$4,Resultado!$C$4:$Q$1129,ROW('G. Receitas'!X113),FALSE)</f>
        <v>0</v>
      </c>
    </row>
    <row r="68" spans="3:29" ht="28.5" customHeight="1" x14ac:dyDescent="0.2">
      <c r="AB68" s="85" t="str">
        <f>Resultado!D821</f>
        <v>-</v>
      </c>
      <c r="AC68" s="85">
        <f>HLOOKUP($E$4,Resultado!$C$4:$Q$1129,ROW('G. Receitas'!X114),FALSE)</f>
        <v>0</v>
      </c>
    </row>
    <row r="69" spans="3:29" ht="25.5" customHeight="1" x14ac:dyDescent="0.2">
      <c r="AB69" s="85" t="str">
        <f>Resultado!D822</f>
        <v>-</v>
      </c>
      <c r="AC69" s="85">
        <f>HLOOKUP($E$4,Resultado!$C$4:$Q$1129,ROW('G. Receitas'!X115),FALSE)</f>
        <v>0</v>
      </c>
    </row>
    <row r="70" spans="3:29" ht="12.75" customHeight="1" x14ac:dyDescent="0.2">
      <c r="AB70" s="85" t="str">
        <f>Resultado!D823</f>
        <v>-</v>
      </c>
      <c r="AC70" s="85">
        <f>HLOOKUP($E$4,Resultado!$C$4:$Q$1129,ROW('G. Receitas'!X116),FALSE)</f>
        <v>0</v>
      </c>
    </row>
    <row r="71" spans="3:29" x14ac:dyDescent="0.2">
      <c r="AB71" s="85" t="str">
        <f>Resultado!D824</f>
        <v>OUTRAS DESPESAS COM LAZER E INFORMAÇÃO</v>
      </c>
      <c r="AC71" s="85">
        <f>HLOOKUP($E$4,Resultado!$C$4:$Q$1129,ROW('G. Receitas'!X117),FALSE)</f>
        <v>0</v>
      </c>
    </row>
    <row r="72" spans="3:29" x14ac:dyDescent="0.2">
      <c r="AB72" s="85" t="str">
        <f>Resultado!D825</f>
        <v>OUTRAS DESPESAS</v>
      </c>
      <c r="AC72" s="85">
        <f>HLOOKUP($E$4,Resultado!$C$4:$Q$1129,ROW('G. Receitas'!X118),FALSE)</f>
        <v>0</v>
      </c>
    </row>
    <row r="73" spans="3:29" x14ac:dyDescent="0.2">
      <c r="AB73" s="85" t="str">
        <f>Resultado!D826</f>
        <v>Faculdade</v>
      </c>
      <c r="AC73" s="85">
        <f>HLOOKUP($E$4,Resultado!$C$4:$Q$1129,ROW('G. Receitas'!X119),FALSE)</f>
        <v>0</v>
      </c>
    </row>
    <row r="74" spans="3:29" x14ac:dyDescent="0.2">
      <c r="AB74" s="85" t="str">
        <f>Resultado!D911</f>
        <v>-</v>
      </c>
      <c r="AC74" s="85">
        <f>HLOOKUP($E$4,Resultado!$C$4:$Q$1129,ROW('G. Receitas'!X120),FALSE)</f>
        <v>0</v>
      </c>
    </row>
    <row r="75" spans="3:29" x14ac:dyDescent="0.2">
      <c r="AB75" s="85" t="str">
        <f>Resultado!D912</f>
        <v>-</v>
      </c>
      <c r="AC75" s="85">
        <f>HLOOKUP($E$4,Resultado!$C$4:$Q$1129,ROW('G. Receitas'!X121),FALSE)</f>
        <v>0</v>
      </c>
    </row>
    <row r="76" spans="3:29" ht="1.5" customHeight="1" x14ac:dyDescent="0.2">
      <c r="AB76" s="85" t="str">
        <f>Resultado!D913</f>
        <v>-</v>
      </c>
      <c r="AC76" s="85">
        <f>HLOOKUP($E$4,Resultado!$C$4:$Q$1129,ROW('G. Receitas'!X122),FALSE)</f>
        <v>0</v>
      </c>
    </row>
    <row r="77" spans="3:29" ht="1.5" customHeight="1" x14ac:dyDescent="0.2">
      <c r="AB77" s="85" t="str">
        <f>Resultado!D914</f>
        <v>-</v>
      </c>
      <c r="AC77" s="85">
        <f>HLOOKUP($E$4,Resultado!$C$4:$Q$1129,ROW('G. Receitas'!X123),FALSE)</f>
        <v>0</v>
      </c>
    </row>
    <row r="78" spans="3:29" ht="1.5" customHeight="1" x14ac:dyDescent="0.2">
      <c r="AB78" s="85" t="str">
        <f>Resultado!D915</f>
        <v>-</v>
      </c>
      <c r="AC78" s="85">
        <f>HLOOKUP($E$4,Resultado!$C$4:$Q$1129,ROW('G. Receitas'!X124),FALSE)</f>
        <v>0</v>
      </c>
    </row>
    <row r="79" spans="3:29" ht="1.5" customHeight="1" x14ac:dyDescent="0.2">
      <c r="AB79" s="85" t="str">
        <f>Resultado!D916</f>
        <v>-</v>
      </c>
      <c r="AC79" s="85">
        <f>HLOOKUP($E$4,Resultado!$C$4:$Q$1129,ROW('G. Receitas'!X125),FALSE)</f>
        <v>0</v>
      </c>
    </row>
    <row r="80" spans="3:29" ht="21" x14ac:dyDescent="0.2">
      <c r="C80" s="309" t="s">
        <v>274</v>
      </c>
      <c r="D80" s="309"/>
      <c r="E80" s="309"/>
      <c r="F80" s="103">
        <f>'G. Receitas'!Z17</f>
        <v>0</v>
      </c>
      <c r="AB80" s="85" t="str">
        <f>Resultado!D917</f>
        <v>-</v>
      </c>
      <c r="AC80" s="85">
        <f>HLOOKUP($E$4,Resultado!$C$4:$Q$1129,ROW('G. Receitas'!X126),FALSE)</f>
        <v>0</v>
      </c>
    </row>
    <row r="81" spans="3:29" ht="1.5" customHeight="1" x14ac:dyDescent="0.2">
      <c r="C81" s="126"/>
      <c r="D81" s="126"/>
      <c r="E81" s="126"/>
      <c r="F81" s="133"/>
      <c r="AB81" s="85" t="str">
        <f>Resultado!D918</f>
        <v>-</v>
      </c>
      <c r="AC81" s="85">
        <f>HLOOKUP($E$4,Resultado!$C$4:$Q$1129,ROW('G. Receitas'!X127),FALSE)</f>
        <v>0</v>
      </c>
    </row>
    <row r="82" spans="3:29" ht="1.5" customHeight="1" x14ac:dyDescent="0.2">
      <c r="C82" s="126"/>
      <c r="D82" s="126"/>
      <c r="E82" s="126"/>
      <c r="F82" s="133"/>
      <c r="AB82" s="85" t="str">
        <f>Resultado!D919</f>
        <v>-</v>
      </c>
      <c r="AC82" s="85">
        <f>HLOOKUP($E$4,Resultado!$C$4:$Q$1129,ROW('G. Receitas'!X128),FALSE)</f>
        <v>0</v>
      </c>
    </row>
    <row r="83" spans="3:29" ht="1.5" customHeight="1" x14ac:dyDescent="0.2">
      <c r="C83" s="126"/>
      <c r="D83" s="126"/>
      <c r="E83" s="126"/>
      <c r="F83" s="133"/>
      <c r="AB83" s="85" t="str">
        <f>Resultado!D920</f>
        <v>-</v>
      </c>
      <c r="AC83" s="85">
        <f>HLOOKUP($E$4,Resultado!$C$4:$Q$1129,ROW('G. Receitas'!X129),FALSE)</f>
        <v>0</v>
      </c>
    </row>
    <row r="84" spans="3:29" ht="1.5" customHeight="1" x14ac:dyDescent="0.2">
      <c r="C84" s="126"/>
      <c r="D84" s="126"/>
      <c r="E84" s="126"/>
      <c r="F84" s="133"/>
      <c r="AB84" s="85" t="str">
        <f>Resultado!D921</f>
        <v>-</v>
      </c>
      <c r="AC84" s="85">
        <f>HLOOKUP($E$4,Resultado!$C$4:$Q$1129,ROW('G. Receitas'!X130),FALSE)</f>
        <v>0</v>
      </c>
    </row>
    <row r="85" spans="3:29" ht="1.5" customHeight="1" x14ac:dyDescent="0.2">
      <c r="C85" s="126"/>
      <c r="D85" s="126"/>
      <c r="E85" s="126"/>
      <c r="F85" s="133"/>
      <c r="AB85" s="85" t="str">
        <f>Resultado!D922</f>
        <v>-</v>
      </c>
      <c r="AC85" s="85">
        <f>HLOOKUP($E$4,Resultado!$C$4:$Q$1129,ROW('G. Receitas'!X131),FALSE)</f>
        <v>0</v>
      </c>
    </row>
    <row r="86" spans="3:29" x14ac:dyDescent="0.2">
      <c r="AB86" s="85" t="str">
        <f>Resultado!D923</f>
        <v>-</v>
      </c>
      <c r="AC86" s="85">
        <f>HLOOKUP($E$4,Resultado!$C$4:$Q$1129,ROW('G. Receitas'!X132),FALSE)</f>
        <v>0</v>
      </c>
    </row>
    <row r="87" spans="3:29" x14ac:dyDescent="0.2">
      <c r="AB87" s="85" t="str">
        <f>Resultado!D924</f>
        <v>OUTRAS DESPESAS</v>
      </c>
      <c r="AC87" s="85">
        <f>HLOOKUP($E$4,Resultado!$C$4:$Q$1129,ROW('G. Receitas'!X133),FALSE)</f>
        <v>0</v>
      </c>
    </row>
    <row r="88" spans="3:29" x14ac:dyDescent="0.2">
      <c r="AB88" s="85" t="e">
        <f>Resultado!#REF!</f>
        <v>#REF!</v>
      </c>
      <c r="AC88" s="85">
        <f>HLOOKUP($E$4,Resultado!$C$4:$Q$1129,ROW('G. Receitas'!X134),FALSE)</f>
        <v>0</v>
      </c>
    </row>
    <row r="89" spans="3:29" x14ac:dyDescent="0.2">
      <c r="C89" s="15"/>
      <c r="G89" s="15"/>
      <c r="K89" s="15"/>
      <c r="AB89" s="85" t="e">
        <f>Resultado!#REF!</f>
        <v>#REF!</v>
      </c>
      <c r="AC89" s="85">
        <f>HLOOKUP($E$4,Resultado!$C$4:$Q$1129,ROW('G. Receitas'!X135),FALSE)</f>
        <v>0</v>
      </c>
    </row>
    <row r="90" spans="3:29" x14ac:dyDescent="0.2">
      <c r="AB90" s="85">
        <f>Resultado!D925</f>
        <v>0</v>
      </c>
      <c r="AC90" s="85">
        <f>HLOOKUP($E$4,Resultado!$C$4:$Q$1129,ROW('G. Receitas'!X136),FALSE)</f>
        <v>0</v>
      </c>
    </row>
    <row r="91" spans="3:29" x14ac:dyDescent="0.2">
      <c r="AB91" s="85" t="str">
        <f>Resultado!D220</f>
        <v>OUTRAS RECEITAS</v>
      </c>
      <c r="AC91" s="85">
        <f>HLOOKUP($E$4,Resultado!$C$4:$Q$1129,ROW('G. Receitas'!X137),FALSE)</f>
        <v>0</v>
      </c>
    </row>
    <row r="92" spans="3:29" x14ac:dyDescent="0.2">
      <c r="AB92" s="85" t="str">
        <f>Resultado!D221</f>
        <v>-</v>
      </c>
      <c r="AC92" s="85">
        <f>HLOOKUP($E$4,Resultado!$C$4:$Q$1129,ROW('G. Receitas'!X138),FALSE)</f>
        <v>0</v>
      </c>
    </row>
    <row r="93" spans="3:29" ht="21" x14ac:dyDescent="0.2">
      <c r="C93" s="309"/>
      <c r="D93" s="309"/>
      <c r="E93" s="309"/>
      <c r="F93" s="309"/>
      <c r="AB93" s="85" t="str">
        <f>Resultado!D306</f>
        <v>-</v>
      </c>
      <c r="AC93" s="85">
        <f>HLOOKUP($E$4,Resultado!$C$4:$Q$1129,ROW('G. Receitas'!X139),FALSE)</f>
        <v>0</v>
      </c>
    </row>
    <row r="94" spans="3:29" x14ac:dyDescent="0.2">
      <c r="AB94" s="85" t="str">
        <f>Resultado!D307</f>
        <v>-</v>
      </c>
      <c r="AC94" s="85">
        <f>HLOOKUP($E$4,Resultado!$C$4:$Q$1129,ROW('G. Receitas'!X140),FALSE)</f>
        <v>0</v>
      </c>
    </row>
    <row r="95" spans="3:29" x14ac:dyDescent="0.2">
      <c r="AB95" s="85" t="str">
        <f>Resultado!D308</f>
        <v>-</v>
      </c>
      <c r="AC95" s="85">
        <f>HLOOKUP($E$4,Resultado!$C$4:$Q$1129,ROW('G. Receitas'!X141),FALSE)</f>
        <v>0</v>
      </c>
    </row>
    <row r="96" spans="3:29" x14ac:dyDescent="0.2">
      <c r="AB96" s="85" t="str">
        <f>Resultado!D309</f>
        <v>-</v>
      </c>
      <c r="AC96" s="85">
        <f>HLOOKUP($E$4,Resultado!$C$4:$Q$1129,ROW('G. Receitas'!X142),FALSE)</f>
        <v>0</v>
      </c>
    </row>
    <row r="97" spans="28:29" x14ac:dyDescent="0.2">
      <c r="AB97" s="85" t="str">
        <f>Resultado!D310</f>
        <v>-</v>
      </c>
      <c r="AC97" s="85">
        <f>HLOOKUP($E$4,Resultado!$C$4:$Q$1129,ROW('G. Receitas'!X143),FALSE)</f>
        <v>0</v>
      </c>
    </row>
    <row r="98" spans="28:29" x14ac:dyDescent="0.2">
      <c r="AB98" s="85" t="str">
        <f>Resultado!D311</f>
        <v>-</v>
      </c>
      <c r="AC98" s="85">
        <f>HLOOKUP($E$4,Resultado!$C$4:$Q$1129,ROW('G. Receitas'!X144),FALSE)</f>
        <v>0</v>
      </c>
    </row>
    <row r="99" spans="28:29" x14ac:dyDescent="0.2">
      <c r="AB99" s="85" t="str">
        <f>Resultado!D312</f>
        <v>-</v>
      </c>
      <c r="AC99" s="85">
        <f>HLOOKUP($E$4,Resultado!$C$4:$Q$1129,ROW('G. Receitas'!X145),FALSE)</f>
        <v>0</v>
      </c>
    </row>
    <row r="100" spans="28:29" x14ac:dyDescent="0.2">
      <c r="AB100" s="85" t="str">
        <f>Resultado!D313</f>
        <v>-</v>
      </c>
      <c r="AC100" s="85">
        <f>HLOOKUP($E$4,Resultado!$C$4:$Q$1129,ROW('G. Receitas'!X146),FALSE)</f>
        <v>0</v>
      </c>
    </row>
    <row r="101" spans="28:29" x14ac:dyDescent="0.2">
      <c r="AB101" s="85" t="str">
        <f>Resultado!D314</f>
        <v>-</v>
      </c>
      <c r="AC101" s="85">
        <f>HLOOKUP($E$4,Resultado!$C$4:$Q$1129,ROW('G. Receitas'!X147),FALSE)</f>
        <v>0</v>
      </c>
    </row>
    <row r="102" spans="28:29" x14ac:dyDescent="0.2">
      <c r="AB102" s="85" t="str">
        <f>Resultado!D315</f>
        <v>-</v>
      </c>
      <c r="AC102" s="85">
        <f>HLOOKUP($E$4,Resultado!$C$4:$Q$1129,ROW('G. Receitas'!X148),FALSE)</f>
        <v>0</v>
      </c>
    </row>
    <row r="103" spans="28:29" x14ac:dyDescent="0.2">
      <c r="AB103" s="85" t="str">
        <f>Resultado!D316</f>
        <v>-</v>
      </c>
      <c r="AC103" s="85">
        <f>HLOOKUP($E$4,Resultado!$C$4:$Q$1129,ROW('G. Receitas'!X149),FALSE)</f>
        <v>0</v>
      </c>
    </row>
    <row r="104" spans="28:29" x14ac:dyDescent="0.2">
      <c r="AB104" s="85" t="str">
        <f>Resultado!D317</f>
        <v>-</v>
      </c>
      <c r="AC104" s="85">
        <f>HLOOKUP($E$4,Resultado!$C$4:$Q$1129,ROW('G. Receitas'!X150),FALSE)</f>
        <v>0</v>
      </c>
    </row>
    <row r="105" spans="28:29" x14ac:dyDescent="0.2">
      <c r="AB105" s="85" t="str">
        <f>Resultado!D318</f>
        <v>-</v>
      </c>
      <c r="AC105" s="85">
        <f>HLOOKUP($E$4,Resultado!$C$4:$Q$1129,ROW('G. Receitas'!X151),FALSE)</f>
        <v>0</v>
      </c>
    </row>
    <row r="106" spans="28:29" x14ac:dyDescent="0.2">
      <c r="AB106" s="85" t="str">
        <f>Resultado!D319</f>
        <v>Outras Fontes de Outras Receitas</v>
      </c>
      <c r="AC106" s="85">
        <f>HLOOKUP($E$4,Resultado!$C$4:$Q$1129,ROW('G. Receitas'!X152),FALSE)</f>
        <v>0</v>
      </c>
    </row>
    <row r="107" spans="28:29" x14ac:dyDescent="0.2">
      <c r="AB107" s="85" t="str">
        <f>Resultado!D524</f>
        <v>DESPESAS COM SAÚDE</v>
      </c>
      <c r="AC107" s="85">
        <f>HLOOKUP($E$4,Resultado!$C$4:$Q$1129,ROW('G. Receitas'!X153),FALSE)</f>
        <v>0</v>
      </c>
    </row>
    <row r="108" spans="28:29" x14ac:dyDescent="0.2">
      <c r="AB108" s="85" t="str">
        <f>Resultado!D525</f>
        <v>Farmácia</v>
      </c>
      <c r="AC108" s="85">
        <f>HLOOKUP($E$4,Resultado!$C$4:$Q$1129,ROW('G. Receitas'!X154),FALSE)</f>
        <v>0</v>
      </c>
    </row>
    <row r="109" spans="28:29" x14ac:dyDescent="0.2">
      <c r="AB109" s="85" t="str">
        <f>Resultado!D610</f>
        <v>-</v>
      </c>
      <c r="AC109" s="85">
        <f>HLOOKUP($E$4,Resultado!$C$4:$Q$1129,ROW('G. Receitas'!X155),FALSE)</f>
        <v>0</v>
      </c>
    </row>
    <row r="110" spans="28:29" x14ac:dyDescent="0.2">
      <c r="AB110" s="85" t="str">
        <f>Resultado!D611</f>
        <v>-</v>
      </c>
      <c r="AC110" s="85">
        <f>HLOOKUP($E$4,Resultado!$C$4:$Q$1129,ROW('G. Receitas'!X156),FALSE)</f>
        <v>0</v>
      </c>
    </row>
    <row r="111" spans="28:29" x14ac:dyDescent="0.2">
      <c r="AB111" s="85" t="str">
        <f>Resultado!D612</f>
        <v>-</v>
      </c>
      <c r="AC111" s="85">
        <f>HLOOKUP($E$4,Resultado!$C$4:$Q$1129,ROW('G. Receitas'!X157),FALSE)</f>
        <v>0</v>
      </c>
    </row>
    <row r="112" spans="28:29" x14ac:dyDescent="0.2">
      <c r="AB112" s="85" t="str">
        <f>Resultado!D613</f>
        <v>-</v>
      </c>
      <c r="AC112" s="85">
        <f>HLOOKUP($E$4,Resultado!$C$4:$Q$1129,ROW('G. Receitas'!X158),FALSE)</f>
        <v>0</v>
      </c>
    </row>
    <row r="113" spans="3:29" x14ac:dyDescent="0.2">
      <c r="AB113" s="85" t="str">
        <f>Resultado!D614</f>
        <v>-</v>
      </c>
      <c r="AC113" s="85">
        <f>HLOOKUP($E$4,Resultado!$C$4:$Q$1129,ROW('G. Receitas'!X159),FALSE)</f>
        <v>0</v>
      </c>
    </row>
    <row r="114" spans="3:29" x14ac:dyDescent="0.2">
      <c r="AB114" s="85" t="str">
        <f>Resultado!D615</f>
        <v>-</v>
      </c>
      <c r="AC114" s="85">
        <f>HLOOKUP($E$4,Resultado!$C$4:$Q$1129,ROW('G. Receitas'!X160),FALSE)</f>
        <v>0</v>
      </c>
    </row>
    <row r="115" spans="3:29" ht="21" x14ac:dyDescent="0.2">
      <c r="C115" s="310"/>
      <c r="D115" s="310"/>
      <c r="E115" s="310"/>
      <c r="F115" s="310"/>
      <c r="G115" s="310"/>
      <c r="AB115" s="85" t="str">
        <f>Resultado!D616</f>
        <v>-</v>
      </c>
      <c r="AC115" s="85">
        <f>HLOOKUP($E$4,Resultado!$C$4:$Q$1129,ROW('G. Receitas'!X161),FALSE)</f>
        <v>0</v>
      </c>
    </row>
    <row r="116" spans="3:29" x14ac:dyDescent="0.2">
      <c r="AB116" s="85" t="str">
        <f>Resultado!D617</f>
        <v>-</v>
      </c>
      <c r="AC116" s="85">
        <f>HLOOKUP($E$4,Resultado!$C$4:$Q$1129,ROW('G. Receitas'!X162),FALSE)</f>
        <v>0</v>
      </c>
    </row>
    <row r="117" spans="3:29" x14ac:dyDescent="0.2">
      <c r="AB117" s="85" t="str">
        <f>Resultado!D618</f>
        <v>-</v>
      </c>
      <c r="AC117" s="85">
        <f>HLOOKUP($E$4,Resultado!$C$4:$Q$1129,ROW('G. Receitas'!X163),FALSE)</f>
        <v>0</v>
      </c>
    </row>
    <row r="118" spans="3:29" x14ac:dyDescent="0.2">
      <c r="AB118" s="85" t="str">
        <f>Resultado!D619</f>
        <v>-</v>
      </c>
      <c r="AC118" s="85">
        <f>HLOOKUP($E$4,Resultado!$C$4:$Q$1129,ROW('G. Receitas'!X164),FALSE)</f>
        <v>0</v>
      </c>
    </row>
    <row r="119" spans="3:29" x14ac:dyDescent="0.2">
      <c r="AB119" s="85" t="str">
        <f>Resultado!D620</f>
        <v>-</v>
      </c>
      <c r="AC119" s="85">
        <f>HLOOKUP($E$4,Resultado!$C$4:$Q$1129,ROW('G. Receitas'!X165),FALSE)</f>
        <v>0</v>
      </c>
    </row>
    <row r="120" spans="3:29" x14ac:dyDescent="0.2">
      <c r="AB120" s="85" t="str">
        <f>Resultado!D621</f>
        <v>-</v>
      </c>
      <c r="AC120" s="85">
        <f>HLOOKUP($E$4,Resultado!$C$4:$Q$1129,ROW('G. Receitas'!X166),FALSE)</f>
        <v>0</v>
      </c>
    </row>
    <row r="121" spans="3:29" x14ac:dyDescent="0.2">
      <c r="AB121" s="85" t="str">
        <f>Resultado!D622</f>
        <v>-</v>
      </c>
      <c r="AC121" s="85">
        <f>HLOOKUP($E$4,Resultado!$C$4:$Q$1129,ROW('G. Receitas'!X167),FALSE)</f>
        <v>0</v>
      </c>
    </row>
    <row r="122" spans="3:29" x14ac:dyDescent="0.2">
      <c r="AB122" s="85" t="str">
        <f>Resultado!D623</f>
        <v>OUTRAS DESPESAS COM SAÚDE</v>
      </c>
      <c r="AC122" s="85">
        <f>HLOOKUP($E$4,Resultado!$C$4:$Q$1129,ROW('G. Receitas'!X168),FALSE)</f>
        <v>0</v>
      </c>
    </row>
    <row r="123" spans="3:29" x14ac:dyDescent="0.2">
      <c r="AB123" s="85">
        <f>Resultado!D926</f>
        <v>0</v>
      </c>
      <c r="AC123" s="85">
        <f>HLOOKUP($E$4,Resultado!$C$4:$Q$1129,ROW('G. Receitas'!X169),FALSE)</f>
        <v>0</v>
      </c>
    </row>
    <row r="124" spans="3:29" x14ac:dyDescent="0.2">
      <c r="AB124" s="85" t="str">
        <f>Resultado!D927</f>
        <v>IMPOSTO DE RENDA</v>
      </c>
      <c r="AC124" s="85">
        <f>HLOOKUP($E$4,Resultado!$C$4:$Q$1129,ROW('G. Receitas'!X170),FALSE)</f>
        <v>0</v>
      </c>
    </row>
    <row r="125" spans="3:29" x14ac:dyDescent="0.2">
      <c r="AB125" s="85" t="str">
        <f>Resultado!D928</f>
        <v>-</v>
      </c>
      <c r="AC125" s="85">
        <f>HLOOKUP($E$4,Resultado!$C$4:$Q$1129,ROW('G. Receitas'!X171),FALSE)</f>
        <v>0</v>
      </c>
    </row>
    <row r="126" spans="3:29" x14ac:dyDescent="0.2">
      <c r="AB126" s="85" t="str">
        <f>Resultado!D1013</f>
        <v>-</v>
      </c>
      <c r="AC126" s="85">
        <f>HLOOKUP($E$4,Resultado!$C$4:$Q$1129,ROW('G. Receitas'!X172),FALSE)</f>
        <v>0</v>
      </c>
    </row>
    <row r="127" spans="3:29" x14ac:dyDescent="0.2">
      <c r="AB127" s="85" t="str">
        <f>Resultado!D1014</f>
        <v>-</v>
      </c>
      <c r="AC127" s="85">
        <f>HLOOKUP($E$4,Resultado!$C$4:$Q$1129,ROW('G. Receitas'!X173),FALSE)</f>
        <v>0</v>
      </c>
    </row>
    <row r="128" spans="3:29" x14ac:dyDescent="0.2">
      <c r="AB128" s="85" t="str">
        <f>Resultado!D1015</f>
        <v>-</v>
      </c>
      <c r="AC128" s="85">
        <f>HLOOKUP($E$4,Resultado!$C$4:$Q$1129,ROW('G. Receitas'!X174),FALSE)</f>
        <v>0</v>
      </c>
    </row>
    <row r="129" spans="28:29" x14ac:dyDescent="0.2">
      <c r="AB129" s="85" t="str">
        <f>Resultado!D1016</f>
        <v>-</v>
      </c>
      <c r="AC129" s="85">
        <f>HLOOKUP($E$4,Resultado!$C$4:$Q$1129,ROW('G. Receitas'!X175),FALSE)</f>
        <v>0</v>
      </c>
    </row>
    <row r="130" spans="28:29" x14ac:dyDescent="0.2">
      <c r="AB130" s="85" t="str">
        <f>Resultado!D1017</f>
        <v>-</v>
      </c>
      <c r="AC130" s="85">
        <f>HLOOKUP($E$4,Resultado!$C$4:$Q$1129,ROW('G. Receitas'!X176),FALSE)</f>
        <v>0</v>
      </c>
    </row>
    <row r="131" spans="28:29" x14ac:dyDescent="0.2">
      <c r="AB131" s="85" t="str">
        <f>Resultado!D1018</f>
        <v>-</v>
      </c>
      <c r="AC131" s="85">
        <f>HLOOKUP($E$4,Resultado!$C$4:$Q$1129,ROW('G. Receitas'!X177),FALSE)</f>
        <v>0</v>
      </c>
    </row>
    <row r="132" spans="28:29" x14ac:dyDescent="0.2">
      <c r="AB132" s="85" t="str">
        <f>Resultado!D1019</f>
        <v>-</v>
      </c>
      <c r="AC132" s="85">
        <f>HLOOKUP($E$4,Resultado!$C$4:$Q$1129,ROW('G. Receitas'!X178),FALSE)</f>
        <v>0</v>
      </c>
    </row>
    <row r="133" spans="28:29" x14ac:dyDescent="0.2">
      <c r="AB133" s="85" t="str">
        <f>Resultado!D1020</f>
        <v>-</v>
      </c>
      <c r="AC133" s="85">
        <f>HLOOKUP($E$4,Resultado!$C$4:$Q$1129,ROW('G. Receitas'!X179),FALSE)</f>
        <v>0</v>
      </c>
    </row>
    <row r="134" spans="28:29" x14ac:dyDescent="0.2">
      <c r="AB134" s="85" t="str">
        <f>Resultado!D1021</f>
        <v>-</v>
      </c>
      <c r="AC134" s="85">
        <f>HLOOKUP($E$4,Resultado!$C$4:$Q$1129,ROW('G. Receitas'!X180),FALSE)</f>
        <v>0</v>
      </c>
    </row>
    <row r="135" spans="28:29" x14ac:dyDescent="0.2">
      <c r="AB135" s="85" t="str">
        <f>Resultado!D1022</f>
        <v>-</v>
      </c>
      <c r="AC135" s="85">
        <f>HLOOKUP($E$4,Resultado!$C$4:$Q$1129,ROW('G. Receitas'!X181),FALSE)</f>
        <v>0</v>
      </c>
    </row>
    <row r="136" spans="28:29" x14ac:dyDescent="0.2">
      <c r="AB136" s="85" t="str">
        <f>Resultado!D1023</f>
        <v>-</v>
      </c>
      <c r="AC136" s="85">
        <f>HLOOKUP($E$4,Resultado!$C$4:$Q$1129,ROW('G. Receitas'!X182),FALSE)</f>
        <v>0</v>
      </c>
    </row>
    <row r="137" spans="28:29" x14ac:dyDescent="0.2">
      <c r="AB137" s="85" t="str">
        <f>Resultado!D1024</f>
        <v>-</v>
      </c>
      <c r="AC137" s="85">
        <f>HLOOKUP($E$4,Resultado!$C$4:$Q$1129,ROW('G. Receitas'!X183),FALSE)</f>
        <v>0</v>
      </c>
    </row>
    <row r="138" spans="28:29" x14ac:dyDescent="0.2">
      <c r="AB138" s="85" t="str">
        <f>Resultado!D1025</f>
        <v>-</v>
      </c>
      <c r="AC138" s="85">
        <f>HLOOKUP($E$4,Resultado!$C$4:$Q$1129,ROW('G. Receitas'!X184),FALSE)</f>
        <v>0</v>
      </c>
    </row>
    <row r="139" spans="28:29" x14ac:dyDescent="0.2">
      <c r="AB139" s="85" t="str">
        <f>Resultado!D1026</f>
        <v>Outros Impostos</v>
      </c>
      <c r="AC139" s="85">
        <f>HLOOKUP($E$4,Resultado!$C$4:$Q$1129,ROW('G. Receitas'!X185),FALSE)</f>
        <v>0</v>
      </c>
    </row>
    <row r="140" spans="28:29" x14ac:dyDescent="0.2">
      <c r="AB140" s="85">
        <f>Resultado!D1027</f>
        <v>0</v>
      </c>
      <c r="AC140" s="85">
        <f>HLOOKUP($E$4,Resultado!$C$4:$Q$1129,ROW('G. Receitas'!X186),FALSE)</f>
        <v>0</v>
      </c>
    </row>
    <row r="141" spans="28:29" x14ac:dyDescent="0.2">
      <c r="AB141" s="85">
        <f>Resultado!D1028</f>
        <v>0</v>
      </c>
      <c r="AC141" s="85">
        <f>HLOOKUP($E$4,Resultado!$C$4:$Q$1129,ROW('G. Receitas'!X187),FALSE)</f>
        <v>0</v>
      </c>
    </row>
    <row r="142" spans="28:29" x14ac:dyDescent="0.2">
      <c r="AB142" s="85">
        <f>Resultado!D1029</f>
        <v>0</v>
      </c>
      <c r="AC142" s="85">
        <f>HLOOKUP($E$4,Resultado!$C$4:$Q$1129,ROW('G. Receitas'!X188),FALSE)</f>
        <v>0</v>
      </c>
    </row>
    <row r="143" spans="28:29" x14ac:dyDescent="0.2">
      <c r="AB143" s="85" t="str">
        <f>Resultado!D1030</f>
        <v>INVESTIMENTOS (BENS)</v>
      </c>
      <c r="AC143" s="85">
        <f>HLOOKUP($E$4,Resultado!$C$4:$Q$1129,ROW('G. Receitas'!X189),FALSE)</f>
        <v>0</v>
      </c>
    </row>
    <row r="144" spans="28:29" x14ac:dyDescent="0.2">
      <c r="AB144" s="85" t="str">
        <f>Resultado!D1031</f>
        <v>-</v>
      </c>
      <c r="AC144" s="85">
        <f>HLOOKUP($E$4,Resultado!$C$4:$Q$1129,ROW('G. Receitas'!X190),FALSE)</f>
        <v>0</v>
      </c>
    </row>
    <row r="145" spans="28:29" x14ac:dyDescent="0.2">
      <c r="AB145" s="85" t="str">
        <f>Resultado!D1116</f>
        <v>-</v>
      </c>
      <c r="AC145" s="85">
        <f>HLOOKUP($E$4,Resultado!$C$4:$Q$1129,ROW('G. Receitas'!X191),FALSE)</f>
        <v>0</v>
      </c>
    </row>
    <row r="146" spans="28:29" x14ac:dyDescent="0.2">
      <c r="AB146" s="85" t="str">
        <f>Resultado!D1117</f>
        <v>-</v>
      </c>
      <c r="AC146" s="85">
        <f>HLOOKUP($E$4,Resultado!$C$4:$Q$1129,ROW('G. Receitas'!X192),FALSE)</f>
        <v>0</v>
      </c>
    </row>
    <row r="147" spans="28:29" x14ac:dyDescent="0.2">
      <c r="AB147" s="85" t="str">
        <f>Resultado!D1118</f>
        <v>-</v>
      </c>
      <c r="AC147" s="85">
        <f>HLOOKUP($E$4,Resultado!$C$4:$Q$1129,ROW('G. Receitas'!X193),FALSE)</f>
        <v>0</v>
      </c>
    </row>
    <row r="148" spans="28:29" x14ac:dyDescent="0.2">
      <c r="AB148" s="85" t="str">
        <f>Resultado!D1119</f>
        <v>-</v>
      </c>
      <c r="AC148" s="85">
        <f>HLOOKUP($E$4,Resultado!$C$4:$Q$1129,ROW('G. Receitas'!X194),FALSE)</f>
        <v>0</v>
      </c>
    </row>
    <row r="149" spans="28:29" x14ac:dyDescent="0.2">
      <c r="AB149" s="85" t="str">
        <f>Resultado!D1120</f>
        <v>-</v>
      </c>
      <c r="AC149" s="85">
        <f>HLOOKUP($E$4,Resultado!$C$4:$Q$1129,ROW('G. Receitas'!X195),FALSE)</f>
        <v>0</v>
      </c>
    </row>
    <row r="150" spans="28:29" x14ac:dyDescent="0.2">
      <c r="AB150" s="85" t="str">
        <f>Resultado!D1121</f>
        <v>-</v>
      </c>
      <c r="AC150" s="85">
        <f>HLOOKUP($E$4,Resultado!$C$4:$Q$1129,ROW('G. Receitas'!X196),FALSE)</f>
        <v>0</v>
      </c>
    </row>
    <row r="151" spans="28:29" x14ac:dyDescent="0.2">
      <c r="AB151" s="85" t="str">
        <f>Resultado!D1122</f>
        <v>-</v>
      </c>
      <c r="AC151" s="85">
        <f>HLOOKUP($E$4,Resultado!$C$4:$Q$1129,ROW('G. Receitas'!X197),FALSE)</f>
        <v>0</v>
      </c>
    </row>
    <row r="152" spans="28:29" x14ac:dyDescent="0.2">
      <c r="AB152" s="85" t="str">
        <f>Resultado!D1123</f>
        <v>-</v>
      </c>
      <c r="AC152" s="85">
        <f>HLOOKUP($E$4,Resultado!$C$4:$Q$1129,ROW('G. Receitas'!X198),FALSE)</f>
        <v>0</v>
      </c>
    </row>
    <row r="153" spans="28:29" x14ac:dyDescent="0.2">
      <c r="AB153" s="85" t="str">
        <f>Resultado!D1124</f>
        <v>-</v>
      </c>
      <c r="AC153" s="85">
        <f>HLOOKUP($E$4,Resultado!$C$4:$Q$1129,ROW('G. Receitas'!X199),FALSE)</f>
        <v>0</v>
      </c>
    </row>
    <row r="154" spans="28:29" x14ac:dyDescent="0.2">
      <c r="AB154" s="85" t="str">
        <f>Resultado!D1125</f>
        <v>-</v>
      </c>
      <c r="AC154" s="85">
        <f>HLOOKUP($E$4,Resultado!$C$4:$Q$1129,ROW('G. Receitas'!X200),FALSE)</f>
        <v>0</v>
      </c>
    </row>
    <row r="155" spans="28:29" x14ac:dyDescent="0.2">
      <c r="AB155" s="85" t="str">
        <f>Resultado!D1126</f>
        <v>-</v>
      </c>
      <c r="AC155" s="85">
        <f>HLOOKUP($E$4,Resultado!$C$4:$Q$1129,ROW('G. Receitas'!X201),FALSE)</f>
        <v>0</v>
      </c>
    </row>
    <row r="156" spans="28:29" x14ac:dyDescent="0.2">
      <c r="AB156" s="85" t="str">
        <f>Resultado!D1127</f>
        <v>-</v>
      </c>
      <c r="AC156" s="85">
        <f>HLOOKUP($E$4,Resultado!$C$4:$Q$1129,ROW('G. Receitas'!X202),FALSE)</f>
        <v>0</v>
      </c>
    </row>
    <row r="157" spans="28:29" x14ac:dyDescent="0.2">
      <c r="AB157" s="85" t="str">
        <f>Resultado!D1128</f>
        <v>-</v>
      </c>
      <c r="AC157" s="85">
        <f>HLOOKUP($E$4,Resultado!$C$4:$Q$1129,ROW('G. Receitas'!X203),FALSE)</f>
        <v>0</v>
      </c>
    </row>
    <row r="158" spans="28:29" x14ac:dyDescent="0.2">
      <c r="AB158" s="85" t="str">
        <f>Resultado!D1129</f>
        <v>OUTROS INVESTIMENTOS (BENS)</v>
      </c>
      <c r="AC158" s="85">
        <f>HLOOKUP($E$4,Resultado!$C$4:$Q$1129,ROW('G. Receitas'!X204),FALSE)</f>
        <v>0</v>
      </c>
    </row>
  </sheetData>
  <sheetProtection sheet="1" objects="1" scenarios="1" selectLockedCells="1"/>
  <mergeCells count="16">
    <mergeCell ref="C1:K1"/>
    <mergeCell ref="E4:H4"/>
    <mergeCell ref="C93:F93"/>
    <mergeCell ref="C62:E62"/>
    <mergeCell ref="I62:K62"/>
    <mergeCell ref="C80:E80"/>
    <mergeCell ref="L62:M62"/>
    <mergeCell ref="C115:G115"/>
    <mergeCell ref="C6:E6"/>
    <mergeCell ref="I6:K6"/>
    <mergeCell ref="L6:M6"/>
    <mergeCell ref="C24:E24"/>
    <mergeCell ref="L24:M24"/>
    <mergeCell ref="C44:E44"/>
    <mergeCell ref="I44:K44"/>
    <mergeCell ref="L44:M44"/>
  </mergeCells>
  <dataValidations count="1">
    <dataValidation type="list" allowBlank="1" showInputMessage="1" showErrorMessage="1" sqref="E4:H4">
      <formula1>"Janeiro,Fevereiro,Março,Abril,Maio,Junho,Julho,Agosto,Setembro,Outubro,Novembro,Dezembro,Total"</formula1>
    </dataValidation>
  </dataValidations>
  <pageMargins left="0.51181102362204722" right="0.51181102362204722" top="0.78740157480314965" bottom="0.78740157480314965" header="0.31496062992125984" footer="0.31496062992125984"/>
  <rowBreaks count="2" manualBreakCount="2">
    <brk id="43" min="2" max="14" man="1"/>
    <brk id="79" min="2" max="14" man="1"/>
  </rowBreaks>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43"/>
  <sheetViews>
    <sheetView showGridLines="0" zoomScale="90" zoomScaleNormal="90" zoomScalePageLayoutView="90" workbookViewId="0">
      <selection activeCell="E4" sqref="E4:F4"/>
    </sheetView>
  </sheetViews>
  <sheetFormatPr baseColWidth="10" defaultColWidth="0" defaultRowHeight="15" zeroHeight="1" x14ac:dyDescent="0.2"/>
  <cols>
    <col min="1" max="1" width="27.5" style="75" customWidth="1"/>
    <col min="2" max="2" width="3.6640625" customWidth="1"/>
    <col min="3" max="3" width="18.5" customWidth="1"/>
    <col min="4" max="4" width="16.6640625" customWidth="1"/>
    <col min="5" max="6" width="17.1640625" customWidth="1"/>
    <col min="7" max="7" width="14.6640625" customWidth="1"/>
    <col min="8" max="8" width="18.33203125" customWidth="1"/>
    <col min="9" max="9" width="15.1640625" customWidth="1"/>
    <col min="10" max="10" width="18.33203125" customWidth="1"/>
    <col min="11" max="12" width="33.5" customWidth="1"/>
    <col min="13" max="13" width="5.1640625" customWidth="1"/>
    <col min="14" max="14" width="16.5" customWidth="1"/>
    <col min="15" max="15" width="15.33203125" customWidth="1"/>
    <col min="16" max="26" width="8.6640625" customWidth="1"/>
    <col min="27" max="16384" width="8.6640625" hidden="1"/>
  </cols>
  <sheetData>
    <row r="1" spans="1:20" s="21" customFormat="1" ht="34.25" customHeight="1" x14ac:dyDescent="0.3">
      <c r="A1" s="227" t="s">
        <v>1425</v>
      </c>
      <c r="C1" s="250" t="s">
        <v>210</v>
      </c>
      <c r="D1" s="250"/>
      <c r="E1" s="250"/>
      <c r="F1" s="250"/>
      <c r="G1" s="250"/>
      <c r="H1" s="250"/>
      <c r="I1" s="250"/>
      <c r="J1" s="250"/>
      <c r="K1" s="250"/>
      <c r="L1" s="250"/>
      <c r="M1" s="250"/>
      <c r="N1" s="250"/>
      <c r="O1" s="250"/>
    </row>
    <row r="2" spans="1:20" s="21" customFormat="1" ht="37.5" customHeight="1" x14ac:dyDescent="0.2">
      <c r="A2" s="74"/>
      <c r="C2" s="22"/>
      <c r="D2" s="22"/>
      <c r="E2" s="22"/>
      <c r="F2" s="22"/>
      <c r="G2" s="22"/>
      <c r="H2" s="22"/>
      <c r="I2" s="22"/>
      <c r="J2" s="22"/>
      <c r="K2" s="22"/>
      <c r="L2" s="22"/>
      <c r="M2" s="22"/>
      <c r="N2" s="22"/>
      <c r="O2" s="22"/>
      <c r="P2" s="22"/>
      <c r="Q2" s="22"/>
      <c r="R2" s="22"/>
      <c r="S2" s="22"/>
      <c r="T2" s="22"/>
    </row>
    <row r="3" spans="1:20" ht="15.75" customHeight="1" x14ac:dyDescent="0.2">
      <c r="C3" s="7"/>
      <c r="D3" s="7"/>
      <c r="E3" s="7"/>
      <c r="F3" s="7"/>
      <c r="K3" s="1"/>
      <c r="L3" s="1"/>
      <c r="M3" s="1"/>
    </row>
    <row r="4" spans="1:20" ht="33" customHeight="1" x14ac:dyDescent="0.2">
      <c r="C4" s="51" t="s">
        <v>15</v>
      </c>
      <c r="D4" s="51"/>
      <c r="E4" s="320" t="s">
        <v>58</v>
      </c>
      <c r="F4" s="321"/>
      <c r="G4" s="121"/>
      <c r="H4" s="50"/>
      <c r="I4" s="50"/>
      <c r="J4" s="50"/>
      <c r="K4" s="50"/>
      <c r="L4" s="50"/>
      <c r="M4" s="1"/>
    </row>
    <row r="5" spans="1:20" ht="9.75" customHeight="1" thickBot="1" x14ac:dyDescent="0.25">
      <c r="C5" s="16"/>
      <c r="D5" s="16"/>
      <c r="E5" s="16"/>
      <c r="F5" s="16"/>
      <c r="K5" s="1"/>
      <c r="L5" s="1"/>
      <c r="M5" s="1"/>
    </row>
    <row r="6" spans="1:20" ht="34.5" customHeight="1" thickTop="1" thickBot="1" x14ac:dyDescent="0.25">
      <c r="C6" s="84" t="s">
        <v>73</v>
      </c>
      <c r="D6" s="79">
        <f ca="1">HLOOKUP($E$4,$C$13:$N$32,2,FALSE)</f>
        <v>39000</v>
      </c>
      <c r="E6" s="84" t="s">
        <v>242</v>
      </c>
      <c r="F6" s="79">
        <f ca="1">HLOOKUP($E$4,$C$13:$N$32,7,FALSE)</f>
        <v>37650</v>
      </c>
      <c r="G6" s="90" t="s">
        <v>78</v>
      </c>
      <c r="H6" s="120">
        <f>HLOOKUP($E$4,$C$13:$N$32,12,FALSE)</f>
        <v>0</v>
      </c>
      <c r="I6" s="90" t="s">
        <v>80</v>
      </c>
      <c r="J6" s="120">
        <f>IF(HLOOKUP($E$4,$C$13:$N$32,17,FALSE)&lt;0,"-",HLOOKUP($E$4,$C$13:$N$32,17,FALSE))</f>
        <v>1200</v>
      </c>
    </row>
    <row r="7" spans="1:20" ht="34.5" customHeight="1" thickTop="1" thickBot="1" x14ac:dyDescent="0.25">
      <c r="C7" s="84" t="s">
        <v>74</v>
      </c>
      <c r="D7" s="122">
        <f ca="1">HLOOKUP($E$4,$C$13:$N$32,3,FALSE)</f>
        <v>2100</v>
      </c>
      <c r="E7" s="84" t="s">
        <v>243</v>
      </c>
      <c r="F7" s="120">
        <f ca="1">HLOOKUP($E$4,$C$13:$N$32,8,FALSE)</f>
        <v>36900</v>
      </c>
      <c r="G7" s="90" t="s">
        <v>79</v>
      </c>
      <c r="H7" s="120">
        <f>HLOOKUP($E$4,$C$13:$N$32,13,FALSE)</f>
        <v>1200</v>
      </c>
      <c r="I7" s="84" t="s">
        <v>57</v>
      </c>
      <c r="J7" s="120">
        <f ca="1">HLOOKUP($E$4,$C$13:$N$32,18,FALSE)</f>
        <v>75600</v>
      </c>
    </row>
    <row r="8" spans="1:20" s="85" customFormat="1" ht="17" thickTop="1" thickBot="1" x14ac:dyDescent="0.25">
      <c r="A8" s="130"/>
      <c r="C8" s="85" t="str">
        <f ca="1">HLOOKUP($E$4,$C$13:$N$31,4,FALSE)</f>
        <v>Positivo</v>
      </c>
      <c r="E8" s="85" t="str">
        <f ca="1">HLOOKUP($E$4,$C$13:$N$31,9,FALSE)</f>
        <v>Negativo</v>
      </c>
      <c r="G8" s="85" t="str">
        <f>HLOOKUP($E$4,$C$13:$N$31,14,FALSE)</f>
        <v>Negativo</v>
      </c>
      <c r="I8" s="85" t="str">
        <f ca="1">HLOOKUP($E$4,$C$13:$N$31,19,FALSE)</f>
        <v>Positivo</v>
      </c>
    </row>
    <row r="9" spans="1:20" ht="33" customHeight="1" thickTop="1" thickBot="1" x14ac:dyDescent="0.25">
      <c r="C9" s="316" t="s">
        <v>89</v>
      </c>
      <c r="D9" s="317"/>
      <c r="E9" s="316" t="s">
        <v>90</v>
      </c>
      <c r="F9" s="317"/>
      <c r="G9" s="316" t="s">
        <v>91</v>
      </c>
      <c r="H9" s="317"/>
      <c r="I9" s="318" t="s">
        <v>92</v>
      </c>
      <c r="J9" s="318"/>
    </row>
    <row r="10" spans="1:20" ht="139.5" customHeight="1" thickTop="1" thickBot="1" x14ac:dyDescent="0.25">
      <c r="C10" s="314" t="str">
        <f ca="1">HLOOKUP($E$4,$C$13:$N$32,5,FALSE)</f>
        <v>Parabéns! A sua Renda está maior do que as suas despesas. Meses com lucro são sempre interessantes para você, pois permite planejar viagens e/ou investimentos. Aproveite e dê uma olhada nas contas a pagar e a receber do próximo mês para saber se você vai continuar mandando bem.</v>
      </c>
      <c r="D10" s="315"/>
      <c r="E10" s="314" t="str">
        <f ca="1">HLOOKUP($E$4,$C$13:$N$32,10,FALSE)</f>
        <v>Tome cuidado, seu resultado mensal piorou do mês passado para esse. Esse mês é sempre ruim ou aconteceu alguma coisa que fez seu resultado piorar?</v>
      </c>
      <c r="F10" s="315"/>
      <c r="G10" s="314" t="str">
        <f>HLOOKUP($E$4,$C$13:$N$32,15,FALSE)</f>
        <v>Cuidado! Suas contas a pagar para esse mês estão superiores ao que você tem direito a receber, se você não procurar reverter essa situação, provavelmente terá prejuízo</v>
      </c>
      <c r="H10" s="315"/>
      <c r="I10" s="319" t="str">
        <f ca="1">HLOOKUP($E$4,$C$13:$N$32,20,FALSE)</f>
        <v>Sua necessidade de caixa para o mês que vem é menor do que você tem acumulado. Você está indo bem, mas fique de olho nos meses futuros para não ter surpresas!</v>
      </c>
      <c r="J10" s="319"/>
    </row>
    <row r="11" spans="1:20" ht="16" thickTop="1" x14ac:dyDescent="0.2">
      <c r="B11" s="132"/>
      <c r="C11" s="132"/>
      <c r="D11" s="132"/>
      <c r="E11" s="132"/>
      <c r="F11" s="132"/>
      <c r="G11" s="132"/>
      <c r="H11" s="132"/>
      <c r="I11" s="132"/>
      <c r="J11" s="132"/>
      <c r="K11" s="132"/>
      <c r="L11" s="132"/>
    </row>
    <row r="12" spans="1:20" s="85" customFormat="1" ht="16.5" customHeight="1" x14ac:dyDescent="0.2">
      <c r="A12" s="130"/>
      <c r="C12" s="85" t="s">
        <v>222</v>
      </c>
    </row>
    <row r="13" spans="1:20" s="85" customFormat="1" ht="16.5" customHeight="1" x14ac:dyDescent="0.2">
      <c r="A13" s="130"/>
      <c r="C13" s="85" t="s">
        <v>213</v>
      </c>
      <c r="D13" s="85" t="s">
        <v>58</v>
      </c>
      <c r="E13" s="85" t="s">
        <v>214</v>
      </c>
      <c r="F13" s="85" t="s">
        <v>205</v>
      </c>
      <c r="G13" s="85" t="s">
        <v>215</v>
      </c>
      <c r="H13" s="85" t="s">
        <v>206</v>
      </c>
      <c r="I13" s="85" t="s">
        <v>216</v>
      </c>
      <c r="J13" s="85" t="s">
        <v>217</v>
      </c>
      <c r="K13" s="85" t="s">
        <v>218</v>
      </c>
      <c r="L13" s="85" t="s">
        <v>219</v>
      </c>
      <c r="M13" s="85" t="s">
        <v>220</v>
      </c>
      <c r="N13" s="85" t="s">
        <v>221</v>
      </c>
    </row>
    <row r="14" spans="1:20" s="85" customFormat="1" ht="16.5" customHeight="1" x14ac:dyDescent="0.2">
      <c r="A14" s="130"/>
      <c r="B14" s="85" t="s">
        <v>225</v>
      </c>
      <c r="C14" s="85">
        <f ca="1">FC!D7</f>
        <v>39000</v>
      </c>
      <c r="D14" s="85">
        <f ca="1">FC!E7</f>
        <v>39000</v>
      </c>
      <c r="E14" s="85">
        <f ca="1">FC!F7</f>
        <v>20000</v>
      </c>
      <c r="F14" s="85">
        <f ca="1">FC!G7</f>
        <v>39000</v>
      </c>
      <c r="G14" s="85">
        <f ca="1">FC!H7</f>
        <v>26000</v>
      </c>
      <c r="H14" s="85">
        <f ca="1">FC!I7</f>
        <v>39000</v>
      </c>
      <c r="I14" s="85">
        <f ca="1">FC!J7</f>
        <v>60000</v>
      </c>
      <c r="J14" s="85">
        <f ca="1">FC!K7</f>
        <v>0</v>
      </c>
      <c r="K14" s="85">
        <f ca="1">FC!L7</f>
        <v>0</v>
      </c>
      <c r="L14" s="85">
        <f ca="1">FC!M7</f>
        <v>0</v>
      </c>
      <c r="M14" s="85">
        <f ca="1">FC!N7</f>
        <v>0</v>
      </c>
      <c r="N14" s="85">
        <f ca="1">FC!O7</f>
        <v>0</v>
      </c>
    </row>
    <row r="15" spans="1:20" s="85" customFormat="1" ht="16.5" customHeight="1" x14ac:dyDescent="0.2">
      <c r="A15" s="130"/>
      <c r="B15" s="85" t="s">
        <v>226</v>
      </c>
      <c r="C15" s="85">
        <f ca="1">FC!D8</f>
        <v>1350</v>
      </c>
      <c r="D15" s="85">
        <f ca="1">FC!E8</f>
        <v>2100</v>
      </c>
      <c r="E15" s="85">
        <f ca="1">FC!F8</f>
        <v>900</v>
      </c>
      <c r="F15" s="85">
        <f ca="1">FC!G8</f>
        <v>1650</v>
      </c>
      <c r="G15" s="85">
        <f ca="1">FC!H8</f>
        <v>50350</v>
      </c>
      <c r="H15" s="85">
        <f ca="1">FC!I8</f>
        <v>25150</v>
      </c>
      <c r="I15" s="85">
        <f ca="1">FC!J8</f>
        <v>3850</v>
      </c>
      <c r="J15" s="85">
        <f ca="1">FC!K8</f>
        <v>0</v>
      </c>
      <c r="K15" s="85">
        <f ca="1">FC!L8</f>
        <v>0</v>
      </c>
      <c r="L15" s="85">
        <f ca="1">FC!M8</f>
        <v>0</v>
      </c>
      <c r="M15" s="85">
        <f ca="1">FC!N8</f>
        <v>0</v>
      </c>
      <c r="N15" s="85">
        <f ca="1">FC!O8</f>
        <v>0</v>
      </c>
    </row>
    <row r="16" spans="1:20" s="85" customFormat="1" ht="16.5" customHeight="1" x14ac:dyDescent="0.2">
      <c r="A16" s="130"/>
      <c r="C16" s="85" t="str">
        <f t="shared" ref="C16:N16" ca="1" si="0">IF(C14&gt;C15,"Positivo",IF(C15&gt;C14,"Negativo",IF(C14=C15,"Neutro","")))</f>
        <v>Positivo</v>
      </c>
      <c r="D16" s="85" t="str">
        <f t="shared" ca="1" si="0"/>
        <v>Positivo</v>
      </c>
      <c r="E16" s="85" t="str">
        <f t="shared" ca="1" si="0"/>
        <v>Positivo</v>
      </c>
      <c r="F16" s="85" t="str">
        <f t="shared" ca="1" si="0"/>
        <v>Positivo</v>
      </c>
      <c r="G16" s="85" t="str">
        <f t="shared" ca="1" si="0"/>
        <v>Negativo</v>
      </c>
      <c r="H16" s="85" t="str">
        <f t="shared" ca="1" si="0"/>
        <v>Positivo</v>
      </c>
      <c r="I16" s="85" t="str">
        <f t="shared" ca="1" si="0"/>
        <v>Positivo</v>
      </c>
      <c r="J16" s="85" t="str">
        <f t="shared" ca="1" si="0"/>
        <v>Neutro</v>
      </c>
      <c r="K16" s="85" t="str">
        <f t="shared" ca="1" si="0"/>
        <v>Neutro</v>
      </c>
      <c r="L16" s="85" t="str">
        <f t="shared" ca="1" si="0"/>
        <v>Neutro</v>
      </c>
      <c r="M16" s="85" t="str">
        <f t="shared" ca="1" si="0"/>
        <v>Neutro</v>
      </c>
      <c r="N16" s="85" t="str">
        <f t="shared" ca="1" si="0"/>
        <v>Neutro</v>
      </c>
    </row>
    <row r="17" spans="1:14" s="85" customFormat="1" ht="16.5" customHeight="1" x14ac:dyDescent="0.2">
      <c r="A17" s="130"/>
      <c r="C17" s="125" t="str">
        <f ca="1">IF(C16="Positivo",'Dúvidas e Respostas'!$C$3,IF(C16="Negativo",'Dúvidas e Respostas'!$C$4,IF(C16="Neutro","Suas receitas e despesas se igualaram esse mês. Se puder, busque reduzir custos para o próximo mês e deixe seu resultado positivo","")))</f>
        <v>Parabéns! A sua Renda está maior do que as suas despesas. Meses com lucro são sempre interessantes para você, pois permite planejar viagens e/ou investimentos. Aproveite e dê uma olhada nas contas a pagar e a receber do próximo mês para saber se você vai continuar mandando bem.</v>
      </c>
      <c r="D17" s="125" t="str">
        <f ca="1">IF(D16="Positivo",'Dúvidas e Respostas'!$C$3,IF(D16="Negativo",'Dúvidas e Respostas'!$C$4,IF(D16="Neutro","Suas receitas e despesas se igualaram esse mês. Se puder, busque reduzir custos para o próximo mês e deixe seu resultado positivo","")))</f>
        <v>Parabéns! A sua Renda está maior do que as suas despesas. Meses com lucro são sempre interessantes para você, pois permite planejar viagens e/ou investimentos. Aproveite e dê uma olhada nas contas a pagar e a receber do próximo mês para saber se você vai continuar mandando bem.</v>
      </c>
      <c r="E17" s="125" t="str">
        <f ca="1">IF(E16="Positivo",'Dúvidas e Respostas'!$C$3,IF(E16="Negativo",'Dúvidas e Respostas'!$C$4,IF(E16="Neutro","Suas receitas e despesas se igualaram esse mês. Se puder, busque reduzir custos para o próximo mês e deixe seu resultado positivo","")))</f>
        <v>Parabéns! A sua Renda está maior do que as suas despesas. Meses com lucro são sempre interessantes para você, pois permite planejar viagens e/ou investimentos. Aproveite e dê uma olhada nas contas a pagar e a receber do próximo mês para saber se você vai continuar mandando bem.</v>
      </c>
      <c r="F17" s="125" t="str">
        <f ca="1">IF(F16="Positivo",'Dúvidas e Respostas'!$C$3,IF(F16="Negativo",'Dúvidas e Respostas'!$C$4,IF(F16="Neutro","Suas receitas e despesas se igualaram esse mês. Se puder, busque reduzir custos para o próximo mês e deixe seu resultado positivo","")))</f>
        <v>Parabéns! A sua Renda está maior do que as suas despesas. Meses com lucro são sempre interessantes para você, pois permite planejar viagens e/ou investimentos. Aproveite e dê uma olhada nas contas a pagar e a receber do próximo mês para saber se você vai continuar mandando bem.</v>
      </c>
      <c r="G17" s="125" t="str">
        <f ca="1">IF(G16="Positivo",'Dúvidas e Respostas'!$C$3,IF(G16="Negativo",'Dúvidas e Respostas'!$C$4,IF(G16="Neutro","Suas receitas e despesas se igualaram esse mês. Se puder, busque reduzir custos para o próximo mês e deixe seu resultado positivo","")))</f>
        <v>Suas despesas estão maiores que a sua renda, isso significa que esse mês foi de prejuízo. Você já sabe os motivos? Se a sua disponibilidade de dinheiro não for alta, vale estudar cortar despesas nos próximos meses.</v>
      </c>
      <c r="H17" s="125" t="str">
        <f ca="1">IF(H16="Positivo",'Dúvidas e Respostas'!$C$3,IF(H16="Negativo",'Dúvidas e Respostas'!$C$4,IF(H16="Neutro","Suas receitas e despesas se igualaram esse mês. Se puder, busque reduzir custos para o próximo mês e deixe seu resultado positivo","")))</f>
        <v>Parabéns! A sua Renda está maior do que as suas despesas. Meses com lucro são sempre interessantes para você, pois permite planejar viagens e/ou investimentos. Aproveite e dê uma olhada nas contas a pagar e a receber do próximo mês para saber se você vai continuar mandando bem.</v>
      </c>
      <c r="I17" s="125" t="str">
        <f ca="1">IF(I16="Positivo",'Dúvidas e Respostas'!$C$3,IF(I16="Negativo",'Dúvidas e Respostas'!$C$4,IF(I16="Neutro","Suas receitas e despesas se igualaram esse mês. Se puder, busque reduzir custos para o próximo mês e deixe seu resultado positivo","")))</f>
        <v>Parabéns! A sua Renda está maior do que as suas despesas. Meses com lucro são sempre interessantes para você, pois permite planejar viagens e/ou investimentos. Aproveite e dê uma olhada nas contas a pagar e a receber do próximo mês para saber se você vai continuar mandando bem.</v>
      </c>
      <c r="J17" s="125" t="str">
        <f ca="1">IF(J16="Positivo",'Dúvidas e Respostas'!$C$3,IF(J16="Negativo",'Dúvidas e Respostas'!$C$4,IF(J16="Neutro","Suas receitas e despesas se igualaram esse mês. Se puder, busque reduzir custos para o próximo mês e deixe seu resultado positivo","")))</f>
        <v>Suas receitas e despesas se igualaram esse mês. Se puder, busque reduzir custos para o próximo mês e deixe seu resultado positivo</v>
      </c>
      <c r="K17" s="125" t="str">
        <f ca="1">IF(K16="Positivo",'Dúvidas e Respostas'!$C$3,IF(K16="Negativo",'Dúvidas e Respostas'!$C$4,IF(K16="Neutro","Suas receitas e despesas se igualaram esse mês. Se puder, busque reduzir custos para o próximo mês e deixe seu resultado positivo","")))</f>
        <v>Suas receitas e despesas se igualaram esse mês. Se puder, busque reduzir custos para o próximo mês e deixe seu resultado positivo</v>
      </c>
      <c r="L17" s="125" t="str">
        <f ca="1">IF(L16="Positivo",'Dúvidas e Respostas'!$C$3,IF(L16="Negativo",'Dúvidas e Respostas'!$C$4,IF(L16="Neutro","Suas receitas e despesas se igualaram esse mês. Se puder, busque reduzir custos para o próximo mês e deixe seu resultado positivo","")))</f>
        <v>Suas receitas e despesas se igualaram esse mês. Se puder, busque reduzir custos para o próximo mês e deixe seu resultado positivo</v>
      </c>
      <c r="M17" s="125" t="str">
        <f ca="1">IF(M16="Positivo",'Dúvidas e Respostas'!$C$3,IF(M16="Negativo",'Dúvidas e Respostas'!$C$4,IF(M16="Neutro","Suas receitas e despesas se igualaram esse mês. Se puder, busque reduzir custos para o próximo mês e deixe seu resultado positivo","")))</f>
        <v>Suas receitas e despesas se igualaram esse mês. Se puder, busque reduzir custos para o próximo mês e deixe seu resultado positivo</v>
      </c>
      <c r="N17" s="125" t="str">
        <f ca="1">IF(N16="Positivo",'Dúvidas e Respostas'!$C$3,IF(N16="Negativo",'Dúvidas e Respostas'!$C$4,IF(N16="Neutro","Suas receitas e despesas se igualaram esse mês. Se puder, busque reduzir custos para o próximo mês e deixe seu resultado positivo","")))</f>
        <v>Suas receitas e despesas se igualaram esse mês. Se puder, busque reduzir custos para o próximo mês e deixe seu resultado positivo</v>
      </c>
    </row>
    <row r="18" spans="1:14" s="85" customFormat="1" ht="16.5" customHeight="1" x14ac:dyDescent="0.2">
      <c r="A18" s="130"/>
      <c r="C18" s="85" t="s">
        <v>223</v>
      </c>
    </row>
    <row r="19" spans="1:14" s="85" customFormat="1" ht="16.5" customHeight="1" x14ac:dyDescent="0.2">
      <c r="A19" s="130"/>
      <c r="B19" s="85" t="s">
        <v>289</v>
      </c>
      <c r="C19" s="85" t="s">
        <v>96</v>
      </c>
      <c r="D19" s="85">
        <f ca="1">C20</f>
        <v>37650</v>
      </c>
      <c r="E19" s="85">
        <f t="shared" ref="E19:N19" ca="1" si="1">D20</f>
        <v>36900</v>
      </c>
      <c r="F19" s="85">
        <f t="shared" ca="1" si="1"/>
        <v>19100</v>
      </c>
      <c r="G19" s="85">
        <f t="shared" ca="1" si="1"/>
        <v>37350</v>
      </c>
      <c r="H19" s="85">
        <f t="shared" ca="1" si="1"/>
        <v>-24350</v>
      </c>
      <c r="I19" s="85">
        <f t="shared" ca="1" si="1"/>
        <v>13850</v>
      </c>
      <c r="J19" s="85">
        <f t="shared" ca="1" si="1"/>
        <v>56150</v>
      </c>
      <c r="K19" s="85">
        <f t="shared" ca="1" si="1"/>
        <v>0</v>
      </c>
      <c r="L19" s="85">
        <f t="shared" ca="1" si="1"/>
        <v>0</v>
      </c>
      <c r="M19" s="85">
        <f t="shared" ca="1" si="1"/>
        <v>0</v>
      </c>
      <c r="N19" s="85">
        <f t="shared" ca="1" si="1"/>
        <v>0</v>
      </c>
    </row>
    <row r="20" spans="1:14" s="85" customFormat="1" ht="16.5" customHeight="1" x14ac:dyDescent="0.2">
      <c r="A20" s="130"/>
      <c r="B20" s="85" t="s">
        <v>227</v>
      </c>
      <c r="C20" s="85">
        <f t="shared" ref="C20:N20" ca="1" si="2">C14-C15</f>
        <v>37650</v>
      </c>
      <c r="D20" s="85">
        <f t="shared" ca="1" si="2"/>
        <v>36900</v>
      </c>
      <c r="E20" s="85">
        <f t="shared" ca="1" si="2"/>
        <v>19100</v>
      </c>
      <c r="F20" s="85">
        <f t="shared" ca="1" si="2"/>
        <v>37350</v>
      </c>
      <c r="G20" s="85">
        <f t="shared" ca="1" si="2"/>
        <v>-24350</v>
      </c>
      <c r="H20" s="85">
        <f t="shared" ca="1" si="2"/>
        <v>13850</v>
      </c>
      <c r="I20" s="85">
        <f t="shared" ca="1" si="2"/>
        <v>56150</v>
      </c>
      <c r="J20" s="85">
        <f t="shared" ca="1" si="2"/>
        <v>0</v>
      </c>
      <c r="K20" s="85">
        <f t="shared" ca="1" si="2"/>
        <v>0</v>
      </c>
      <c r="L20" s="85">
        <f t="shared" ca="1" si="2"/>
        <v>0</v>
      </c>
      <c r="M20" s="85">
        <f t="shared" ca="1" si="2"/>
        <v>0</v>
      </c>
      <c r="N20" s="85">
        <f t="shared" ca="1" si="2"/>
        <v>0</v>
      </c>
    </row>
    <row r="21" spans="1:14" s="85" customFormat="1" ht="16.5" customHeight="1" x14ac:dyDescent="0.2">
      <c r="A21" s="130"/>
      <c r="D21" s="85" t="str">
        <f ca="1">IF(D20&gt;C20,"Positivo",IF(D20&lt;C20,"Negativo","Neutro"))</f>
        <v>Negativo</v>
      </c>
      <c r="E21" s="85" t="str">
        <f t="shared" ref="E21:N21" ca="1" si="3">IF(E20&gt;D20,"Positivo",IF(E20&lt;D20,"Negativo","Neutro"))</f>
        <v>Negativo</v>
      </c>
      <c r="F21" s="85" t="str">
        <f t="shared" ca="1" si="3"/>
        <v>Positivo</v>
      </c>
      <c r="G21" s="85" t="str">
        <f t="shared" ca="1" si="3"/>
        <v>Negativo</v>
      </c>
      <c r="H21" s="85" t="str">
        <f t="shared" ca="1" si="3"/>
        <v>Positivo</v>
      </c>
      <c r="I21" s="85" t="str">
        <f t="shared" ca="1" si="3"/>
        <v>Positivo</v>
      </c>
      <c r="J21" s="85" t="str">
        <f t="shared" ca="1" si="3"/>
        <v>Negativo</v>
      </c>
      <c r="K21" s="85" t="str">
        <f t="shared" ca="1" si="3"/>
        <v>Neutro</v>
      </c>
      <c r="L21" s="85" t="str">
        <f t="shared" ca="1" si="3"/>
        <v>Neutro</v>
      </c>
      <c r="M21" s="85" t="str">
        <f t="shared" ca="1" si="3"/>
        <v>Neutro</v>
      </c>
      <c r="N21" s="85" t="str">
        <f t="shared" ca="1" si="3"/>
        <v>Neutro</v>
      </c>
    </row>
    <row r="22" spans="1:14" s="85" customFormat="1" ht="16.5" customHeight="1" x14ac:dyDescent="0.2">
      <c r="A22" s="130"/>
      <c r="C22" s="85" t="s">
        <v>290</v>
      </c>
      <c r="D22" s="125" t="str">
        <f ca="1">IF(D21="Positivo",'Dúvidas e Respostas'!$D$3,IF(D21="Negativo",'Dúvidas e Respostas'!$D$4,IF(D21="Neutro","Seu resultado financeiro não se alterou do mês passado para esse.","")))</f>
        <v>Tome cuidado, seu resultado mensal piorou do mês passado para esse. Esse mês é sempre ruim ou aconteceu alguma coisa que fez seu resultado piorar?</v>
      </c>
      <c r="E22" s="125" t="str">
        <f ca="1">IF(E21="Positivo",'Dúvidas e Respostas'!$D$3,IF(E21="Negativo",'Dúvidas e Respostas'!$D$4,IF(E21="Neutro","Seu resultado financeiro não se alterou do mês passado para esse.","")))</f>
        <v>Tome cuidado, seu resultado mensal piorou do mês passado para esse. Esse mês é sempre ruim ou aconteceu alguma coisa que fez seu resultado piorar?</v>
      </c>
      <c r="F22" s="125" t="str">
        <f ca="1">IF(F21="Positivo",'Dúvidas e Respostas'!$D$3,IF(F21="Negativo",'Dúvidas e Respostas'!$D$4,IF(F21="Neutro","Seu resultado financeiro não se alterou do mês passado para esse.","")))</f>
        <v>Boa! Suas finanças melhoraram do mês passado para esse. Que tal investigar os motivos e dedicar mais tempo para replicá-las?</v>
      </c>
      <c r="G22" s="125" t="str">
        <f ca="1">IF(G21="Positivo",'Dúvidas e Respostas'!$D$3,IF(G21="Negativo",'Dúvidas e Respostas'!$D$4,IF(G21="Neutro","Seu resultado financeiro não se alterou do mês passado para esse.","")))</f>
        <v>Tome cuidado, seu resultado mensal piorou do mês passado para esse. Esse mês é sempre ruim ou aconteceu alguma coisa que fez seu resultado piorar?</v>
      </c>
      <c r="H22" s="125" t="str">
        <f ca="1">IF(H21="Positivo",'Dúvidas e Respostas'!$D$3,IF(H21="Negativo",'Dúvidas e Respostas'!$D$4,IF(H21="Neutro","Seu resultado financeiro não se alterou do mês passado para esse.","")))</f>
        <v>Boa! Suas finanças melhoraram do mês passado para esse. Que tal investigar os motivos e dedicar mais tempo para replicá-las?</v>
      </c>
      <c r="I22" s="125" t="str">
        <f ca="1">IF(I21="Positivo",'Dúvidas e Respostas'!$D$3,IF(I21="Negativo",'Dúvidas e Respostas'!$D$4,IF(I21="Neutro","Seu resultado financeiro não se alterou do mês passado para esse.","")))</f>
        <v>Boa! Suas finanças melhoraram do mês passado para esse. Que tal investigar os motivos e dedicar mais tempo para replicá-las?</v>
      </c>
      <c r="J22" s="125" t="str">
        <f ca="1">IF(J21="Positivo",'Dúvidas e Respostas'!$D$3,IF(J21="Negativo",'Dúvidas e Respostas'!$D$4,IF(J21="Neutro","Seu resultado financeiro não se alterou do mês passado para esse.","")))</f>
        <v>Tome cuidado, seu resultado mensal piorou do mês passado para esse. Esse mês é sempre ruim ou aconteceu alguma coisa que fez seu resultado piorar?</v>
      </c>
      <c r="K22" s="125" t="str">
        <f ca="1">IF(K21="Positivo",'Dúvidas e Respostas'!$D$3,IF(K21="Negativo",'Dúvidas e Respostas'!$D$4,IF(K21="Neutro","Seu resultado financeiro não se alterou do mês passado para esse.","")))</f>
        <v>Seu resultado financeiro não se alterou do mês passado para esse.</v>
      </c>
      <c r="L22" s="125" t="str">
        <f ca="1">IF(L21="Positivo",'Dúvidas e Respostas'!$D$3,IF(L21="Negativo",'Dúvidas e Respostas'!$D$4,IF(L21="Neutro","Seu resultado financeiro não se alterou do mês passado para esse.","")))</f>
        <v>Seu resultado financeiro não se alterou do mês passado para esse.</v>
      </c>
      <c r="M22" s="125" t="str">
        <f ca="1">IF(M21="Positivo",'Dúvidas e Respostas'!$D$3,IF(M21="Negativo",'Dúvidas e Respostas'!$D$4,IF(M21="Neutro","Seu resultado financeiro não se alterou do mês passado para esse.","")))</f>
        <v>Seu resultado financeiro não se alterou do mês passado para esse.</v>
      </c>
      <c r="N22" s="125" t="str">
        <f ca="1">IF(N21="Positivo",'Dúvidas e Respostas'!$D$3,IF(N21="Negativo",'Dúvidas e Respostas'!$D$4,IF(N21="Neutro","Seu resultado financeiro não se alterou do mês passado para esse.","")))</f>
        <v>Seu resultado financeiro não se alterou do mês passado para esse.</v>
      </c>
    </row>
    <row r="23" spans="1:14" s="85" customFormat="1" ht="16.5" customHeight="1" x14ac:dyDescent="0.2">
      <c r="A23" s="130"/>
      <c r="C23" s="85" t="s">
        <v>224</v>
      </c>
    </row>
    <row r="24" spans="1:14" s="85" customFormat="1" ht="16.5" customHeight="1" x14ac:dyDescent="0.2">
      <c r="A24" s="130"/>
      <c r="B24" s="85" t="s">
        <v>228</v>
      </c>
      <c r="C24" s="85">
        <f>FC!D15</f>
        <v>0</v>
      </c>
      <c r="D24" s="85">
        <f>FC!E15</f>
        <v>0</v>
      </c>
      <c r="E24" s="85">
        <f>FC!F15</f>
        <v>0</v>
      </c>
      <c r="F24" s="85">
        <f>FC!G15</f>
        <v>0</v>
      </c>
      <c r="G24" s="85">
        <f>FC!H15</f>
        <v>0</v>
      </c>
      <c r="H24" s="85">
        <f>FC!I15</f>
        <v>0</v>
      </c>
      <c r="I24" s="85">
        <f>FC!J15</f>
        <v>0</v>
      </c>
      <c r="J24" s="85">
        <f>FC!K15</f>
        <v>0</v>
      </c>
      <c r="K24" s="85">
        <f>FC!L15</f>
        <v>0</v>
      </c>
      <c r="L24" s="85">
        <f>FC!M15</f>
        <v>0</v>
      </c>
      <c r="M24" s="85">
        <f>FC!N15</f>
        <v>0</v>
      </c>
      <c r="N24" s="85">
        <f>FC!O15</f>
        <v>0</v>
      </c>
    </row>
    <row r="25" spans="1:14" s="85" customFormat="1" ht="16.5" customHeight="1" x14ac:dyDescent="0.2">
      <c r="A25" s="130"/>
      <c r="B25" s="85" t="s">
        <v>229</v>
      </c>
      <c r="C25" s="85">
        <f>FC!D16</f>
        <v>1200</v>
      </c>
      <c r="D25" s="85">
        <f>FC!E16</f>
        <v>1200</v>
      </c>
      <c r="E25" s="85">
        <f>FC!F16</f>
        <v>800</v>
      </c>
      <c r="F25" s="85">
        <f>FC!G16</f>
        <v>0</v>
      </c>
      <c r="G25" s="85">
        <f>FC!H16</f>
        <v>0</v>
      </c>
      <c r="H25" s="85">
        <f>FC!I16</f>
        <v>0</v>
      </c>
      <c r="I25" s="85">
        <f>FC!J16</f>
        <v>0</v>
      </c>
      <c r="J25" s="85">
        <f>FC!K16</f>
        <v>0</v>
      </c>
      <c r="K25" s="85">
        <f>FC!L16</f>
        <v>0</v>
      </c>
      <c r="L25" s="85">
        <f>FC!M16</f>
        <v>0</v>
      </c>
      <c r="M25" s="85">
        <f>FC!N16</f>
        <v>0</v>
      </c>
      <c r="N25" s="85">
        <f>FC!O16</f>
        <v>0</v>
      </c>
    </row>
    <row r="26" spans="1:14" s="85" customFormat="1" ht="16.5" customHeight="1" x14ac:dyDescent="0.2">
      <c r="A26" s="130"/>
      <c r="C26" s="85" t="str">
        <f t="shared" ref="C26" si="4">IF(C24&gt;C25,"Positivo",IF(C25&gt;C24,"Negativo",IF(C24=C25,"Neutro","")))</f>
        <v>Negativo</v>
      </c>
      <c r="D26" s="85" t="str">
        <f>IF(D24&gt;D25,"Positivo",IF(D25&gt;D24,"Negativo",IF(D24=D25,"Neutro","")))</f>
        <v>Negativo</v>
      </c>
      <c r="E26" s="85" t="str">
        <f t="shared" ref="E26" si="5">IF(E24&gt;E25,"Positivo",IF(E25&gt;E24,"Negativo",IF(E24=E25,"Neutro","")))</f>
        <v>Negativo</v>
      </c>
      <c r="F26" s="85" t="str">
        <f t="shared" ref="F26" si="6">IF(F24&gt;F25,"Positivo",IF(F25&gt;F24,"Negativo",IF(F24=F25,"Neutro","")))</f>
        <v>Neutro</v>
      </c>
      <c r="G26" s="85" t="str">
        <f t="shared" ref="G26" si="7">IF(G24&gt;G25,"Positivo",IF(G25&gt;G24,"Negativo",IF(G24=G25,"Neutro","")))</f>
        <v>Neutro</v>
      </c>
      <c r="H26" s="85" t="str">
        <f t="shared" ref="H26" si="8">IF(H24&gt;H25,"Positivo",IF(H25&gt;H24,"Negativo",IF(H24=H25,"Neutro","")))</f>
        <v>Neutro</v>
      </c>
      <c r="I26" s="85" t="str">
        <f t="shared" ref="I26" si="9">IF(I24&gt;I25,"Positivo",IF(I25&gt;I24,"Negativo",IF(I24=I25,"Neutro","")))</f>
        <v>Neutro</v>
      </c>
      <c r="J26" s="85" t="str">
        <f t="shared" ref="J26" si="10">IF(J24&gt;J25,"Positivo",IF(J25&gt;J24,"Negativo",IF(J24=J25,"Neutro","")))</f>
        <v>Neutro</v>
      </c>
      <c r="K26" s="85" t="str">
        <f t="shared" ref="K26" si="11">IF(K24&gt;K25,"Positivo",IF(K25&gt;K24,"Negativo",IF(K24=K25,"Neutro","")))</f>
        <v>Neutro</v>
      </c>
      <c r="L26" s="85" t="str">
        <f t="shared" ref="L26" si="12">IF(L24&gt;L25,"Positivo",IF(L25&gt;L24,"Negativo",IF(L24=L25,"Neutro","")))</f>
        <v>Neutro</v>
      </c>
      <c r="M26" s="85" t="str">
        <f t="shared" ref="M26" si="13">IF(M24&gt;M25,"Positivo",IF(M25&gt;M24,"Negativo",IF(M24=M25,"Neutro","")))</f>
        <v>Neutro</v>
      </c>
      <c r="N26" s="85" t="str">
        <f t="shared" ref="N26" si="14">IF(N24&gt;N25,"Positivo",IF(N25&gt;N24,"Negativo",IF(N24=N25,"Neutro","")))</f>
        <v>Neutro</v>
      </c>
    </row>
    <row r="27" spans="1:14" s="85" customFormat="1" ht="16.5" customHeight="1" x14ac:dyDescent="0.2">
      <c r="A27" s="130"/>
      <c r="C27" s="125" t="str">
        <f>IF(C26="Positivo",'Dúvidas e Respostas'!$E$3,IF(C26="Negativo",'Dúvidas e Respostas'!$E$4,IF(C26="Neutro","Seu contas a pagar e a receber se igualaram esse mês","")))</f>
        <v>Cuidado! Suas contas a pagar para esse mês estão superiores ao que você tem direito a receber, se você não procurar reverter essa situação, provavelmente terá prejuízo</v>
      </c>
      <c r="D27" s="125" t="str">
        <f>IF(D26="Positivo",'Dúvidas e Respostas'!$E$3,IF(D26="Negativo",'Dúvidas e Respostas'!$E$4,IF(D26="Neutro","Seu contas a pagar e a receber se igualaram esse mês","")))</f>
        <v>Cuidado! Suas contas a pagar para esse mês estão superiores ao que você tem direito a receber, se você não procurar reverter essa situação, provavelmente terá prejuízo</v>
      </c>
      <c r="E27" s="125" t="str">
        <f>IF(E26="Positivo",'Dúvidas e Respostas'!$E$3,IF(E26="Negativo",'Dúvidas e Respostas'!$E$4,IF(E26="Neutro","Seu contas a pagar e a receber se igualaram esse mês","")))</f>
        <v>Cuidado! Suas contas a pagar para esse mês estão superiores ao que você tem direito a receber, se você não procurar reverter essa situação, provavelmente terá prejuízo</v>
      </c>
      <c r="F27" s="125" t="str">
        <f>IF(F26="Positivo",'Dúvidas e Respostas'!$E$3,IF(F26="Negativo",'Dúvidas e Respostas'!$E$4,IF(F26="Neutro","Seu contas a pagar e a receber se igualaram esse mês","")))</f>
        <v>Seu contas a pagar e a receber se igualaram esse mês</v>
      </c>
      <c r="G27" s="125" t="str">
        <f>IF(G26="Positivo",'Dúvidas e Respostas'!$E$3,IF(G26="Negativo",'Dúvidas e Respostas'!$E$4,IF(G26="Neutro","Seu contas a pagar e a receber se igualaram esse mês","")))</f>
        <v>Seu contas a pagar e a receber se igualaram esse mês</v>
      </c>
      <c r="H27" s="125" t="str">
        <f>IF(H26="Positivo",'Dúvidas e Respostas'!$E$3,IF(H26="Negativo",'Dúvidas e Respostas'!$E$4,IF(H26="Neutro","Seu contas a pagar e a receber se igualaram esse mês","")))</f>
        <v>Seu contas a pagar e a receber se igualaram esse mês</v>
      </c>
      <c r="I27" s="125" t="str">
        <f>IF(I26="Positivo",'Dúvidas e Respostas'!$E$3,IF(I26="Negativo",'Dúvidas e Respostas'!$E$4,IF(I26="Neutro","Seu contas a pagar e a receber se igualaram esse mês","")))</f>
        <v>Seu contas a pagar e a receber se igualaram esse mês</v>
      </c>
      <c r="J27" s="125" t="str">
        <f>IF(J26="Positivo",'Dúvidas e Respostas'!$E$3,IF(J26="Negativo",'Dúvidas e Respostas'!$E$4,IF(J26="Neutro","Seu contas a pagar e a receber se igualaram esse mês","")))</f>
        <v>Seu contas a pagar e a receber se igualaram esse mês</v>
      </c>
      <c r="K27" s="125" t="str">
        <f>IF(K26="Positivo",'Dúvidas e Respostas'!$E$3,IF(K26="Negativo",'Dúvidas e Respostas'!$E$4,IF(K26="Neutro","Seu contas a pagar e a receber se igualaram esse mês","")))</f>
        <v>Seu contas a pagar e a receber se igualaram esse mês</v>
      </c>
      <c r="L27" s="125" t="str">
        <f>IF(L26="Positivo",'Dúvidas e Respostas'!$E$3,IF(L26="Negativo",'Dúvidas e Respostas'!$E$4,IF(L26="Neutro","Seu contas a pagar e a receber se igualaram esse mês","")))</f>
        <v>Seu contas a pagar e a receber se igualaram esse mês</v>
      </c>
      <c r="M27" s="125" t="str">
        <f>IF(M26="Positivo",'Dúvidas e Respostas'!$E$3,IF(M26="Negativo",'Dúvidas e Respostas'!$E$4,IF(M26="Neutro","Seu contas a pagar e a receber se igualaram esse mês","")))</f>
        <v>Seu contas a pagar e a receber se igualaram esse mês</v>
      </c>
      <c r="N27" s="125" t="str">
        <f>IF(N26="Positivo",'Dúvidas e Respostas'!$E$3,IF(N26="Negativo",'Dúvidas e Respostas'!$E$4,IF(N26="Neutro","Seu contas a pagar e a receber se igualaram esse mês","")))</f>
        <v>Seu contas a pagar e a receber se igualaram esse mês</v>
      </c>
    </row>
    <row r="28" spans="1:14" s="85" customFormat="1" ht="16.5" customHeight="1" x14ac:dyDescent="0.2">
      <c r="A28" s="130"/>
      <c r="C28" s="85" t="s">
        <v>230</v>
      </c>
    </row>
    <row r="29" spans="1:14" s="85" customFormat="1" ht="16.5" customHeight="1" x14ac:dyDescent="0.2">
      <c r="A29" s="130"/>
      <c r="B29" s="85" t="s">
        <v>231</v>
      </c>
      <c r="C29" s="85">
        <f>C25-C24</f>
        <v>1200</v>
      </c>
      <c r="D29" s="85">
        <f t="shared" ref="D29:N29" si="15">D25-D24</f>
        <v>1200</v>
      </c>
      <c r="E29" s="85">
        <f t="shared" si="15"/>
        <v>800</v>
      </c>
      <c r="F29" s="85">
        <f t="shared" si="15"/>
        <v>0</v>
      </c>
      <c r="G29" s="85">
        <f t="shared" si="15"/>
        <v>0</v>
      </c>
      <c r="H29" s="85">
        <f t="shared" si="15"/>
        <v>0</v>
      </c>
      <c r="I29" s="85">
        <f t="shared" si="15"/>
        <v>0</v>
      </c>
      <c r="J29" s="85">
        <f t="shared" si="15"/>
        <v>0</v>
      </c>
      <c r="K29" s="85">
        <f>K25-K24</f>
        <v>0</v>
      </c>
      <c r="L29" s="85">
        <f t="shared" si="15"/>
        <v>0</v>
      </c>
      <c r="M29" s="85">
        <f>M25-M24</f>
        <v>0</v>
      </c>
      <c r="N29" s="85">
        <f t="shared" si="15"/>
        <v>0</v>
      </c>
    </row>
    <row r="30" spans="1:14" s="85" customFormat="1" ht="16.5" customHeight="1" x14ac:dyDescent="0.2">
      <c r="A30" s="130"/>
      <c r="B30" s="85" t="s">
        <v>232</v>
      </c>
      <c r="C30" s="85">
        <f ca="1">FC!D10</f>
        <v>38700</v>
      </c>
      <c r="D30" s="85">
        <f ca="1">FC!E10</f>
        <v>75600</v>
      </c>
      <c r="E30" s="85">
        <f ca="1">FC!F10</f>
        <v>94700</v>
      </c>
      <c r="F30" s="85">
        <f ca="1">FC!G10</f>
        <v>132050</v>
      </c>
      <c r="G30" s="85">
        <f ca="1">FC!H10</f>
        <v>107700</v>
      </c>
      <c r="H30" s="85">
        <f ca="1">FC!I10</f>
        <v>121550</v>
      </c>
      <c r="I30" s="85">
        <f ca="1">FC!J10</f>
        <v>177700</v>
      </c>
      <c r="J30" s="85">
        <f ca="1">FC!K10</f>
        <v>177700</v>
      </c>
      <c r="K30" s="85">
        <f ca="1">FC!L10</f>
        <v>177700</v>
      </c>
      <c r="L30" s="85">
        <f ca="1">FC!M10</f>
        <v>177700</v>
      </c>
      <c r="M30" s="85">
        <f ca="1">FC!N10</f>
        <v>177700</v>
      </c>
      <c r="N30" s="85">
        <f ca="1">FC!O10</f>
        <v>177700</v>
      </c>
    </row>
    <row r="31" spans="1:14" s="85" customFormat="1" ht="16.5" customHeight="1" x14ac:dyDescent="0.2">
      <c r="A31" s="130"/>
      <c r="C31" s="85" t="str">
        <f t="shared" ref="C31:N31" ca="1" si="16">IF(C29&lt;C30,"Positivo",IF(C30&lt;C29,"Negativo",IF(C29=C30,"Neutro","")))</f>
        <v>Positivo</v>
      </c>
      <c r="D31" s="85" t="str">
        <f t="shared" ca="1" si="16"/>
        <v>Positivo</v>
      </c>
      <c r="E31" s="85" t="str">
        <f t="shared" ca="1" si="16"/>
        <v>Positivo</v>
      </c>
      <c r="F31" s="85" t="str">
        <f t="shared" ca="1" si="16"/>
        <v>Positivo</v>
      </c>
      <c r="G31" s="85" t="str">
        <f t="shared" ca="1" si="16"/>
        <v>Positivo</v>
      </c>
      <c r="H31" s="85" t="str">
        <f t="shared" ca="1" si="16"/>
        <v>Positivo</v>
      </c>
      <c r="I31" s="85" t="str">
        <f t="shared" ca="1" si="16"/>
        <v>Positivo</v>
      </c>
      <c r="J31" s="85" t="str">
        <f t="shared" ca="1" si="16"/>
        <v>Positivo</v>
      </c>
      <c r="K31" s="85" t="str">
        <f t="shared" ca="1" si="16"/>
        <v>Positivo</v>
      </c>
      <c r="L31" s="85" t="str">
        <f t="shared" ca="1" si="16"/>
        <v>Positivo</v>
      </c>
      <c r="M31" s="85" t="str">
        <f t="shared" ca="1" si="16"/>
        <v>Positivo</v>
      </c>
      <c r="N31" s="85" t="str">
        <f t="shared" ca="1" si="16"/>
        <v>Positivo</v>
      </c>
    </row>
    <row r="32" spans="1:14" s="85" customFormat="1" ht="16.5" customHeight="1" x14ac:dyDescent="0.2">
      <c r="A32" s="130"/>
      <c r="C32" s="125" t="str">
        <f ca="1">IF(C31="Positivo",'Dúvidas e Respostas'!$F$3,IF(C31="Negativo",'Dúvidas e Respostas'!$F$4,IF(C31="Neutro","Como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D32" s="125" t="str">
        <f ca="1">IF(D31="Positivo",'Dúvidas e Respostas'!$F$3,IF(D31="Negativo",'Dúvidas e Respostas'!$F$4,IF(D31="Neutro","Como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E32" s="125" t="str">
        <f ca="1">IF(E31="Positivo",'Dúvidas e Respostas'!$F$3,IF(E31="Negativo",'Dúvidas e Respostas'!$F$4,IF(E31="Neutro","Como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F32" s="125" t="str">
        <f ca="1">IF(F31="Positivo",'Dúvidas e Respostas'!$F$3,IF(F31="Negativo",'Dúvidas e Respostas'!$F$4,IF(F31="Neutro","Como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G32" s="125" t="str">
        <f ca="1">IF(G31="Positivo",'Dúvidas e Respostas'!$F$3,IF(G31="Negativo",'Dúvidas e Respostas'!$F$4,IF(G31="Neutro","Como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H32" s="125" t="str">
        <f ca="1">IF(H31="Positivo",'Dúvidas e Respostas'!$F$3,IF(H31="Negativo",'Dúvidas e Respostas'!$F$4,IF(H31="Neutro","Como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I32" s="125" t="str">
        <f ca="1">IF(I31="Positivo",'Dúvidas e Respostas'!$F$3,IF(I31="Negativo",'Dúvidas e Respostas'!$F$4,IF(I31="Neutro","Como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J32" s="125" t="str">
        <f ca="1">IF(J31="Positivo",'Dúvidas e Respostas'!$F$3,IF(J31="Negativo",'Dúvidas e Respostas'!$F$4,IF(J31="Neutro","Como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K32" s="125" t="str">
        <f ca="1">IF(K31="Positivo",'Dúvidas e Respostas'!$F$3,IF(K31="Negativo",'Dúvidas e Respostas'!$F$4,IF(K31="Neutro","Como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L32" s="125" t="str">
        <f ca="1">IF(L31="Positivo",'Dúvidas e Respostas'!$F$3,IF(L31="Negativo",'Dúvidas e Respostas'!$F$4,IF(L31="Neutro","Como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M32" s="125" t="str">
        <f ca="1">IF(M31="Positivo",'Dúvidas e Respostas'!$F$3,IF(M31="Negativo",'Dúvidas e Respostas'!$F$4,IF(M31="Neutro","Como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c r="N32" s="125" t="str">
        <f ca="1">IF(N31="Positivo",'Dúvidas e Respostas'!$F$3,IF(N31="Negativo",'Dúvidas e Respostas'!$F$4,IF(N31="Neutro","Como os valores acumulados que você tem é exatamente igual ao seu Contas a Pagar, você precisa se preocupar bastante com o póximo mês, pois se nada for feito e você tiver outro mês com muitas contas a pagar, entrará no vermelho","")))</f>
        <v>Sua necessidade de caixa para o mês que vem é menor do que você tem acumulado. Você está indo bem, mas fique de olho nos meses futuros para não ter surpresas!</v>
      </c>
    </row>
    <row r="33" spans="1:18" s="132" customFormat="1" x14ac:dyDescent="0.2">
      <c r="A33" s="156"/>
    </row>
    <row r="34" spans="1:18" s="132" customFormat="1" x14ac:dyDescent="0.2">
      <c r="A34" s="156"/>
    </row>
    <row r="35" spans="1:18" x14ac:dyDescent="0.2">
      <c r="B35" s="132"/>
      <c r="C35" s="132"/>
      <c r="D35" s="132"/>
      <c r="E35" s="132"/>
      <c r="F35" s="132"/>
      <c r="G35" s="132"/>
      <c r="H35" s="132"/>
      <c r="I35" s="132"/>
      <c r="J35" s="132"/>
      <c r="K35" s="132"/>
      <c r="L35" s="132"/>
      <c r="M35" s="83"/>
      <c r="N35" s="83"/>
      <c r="O35" s="83"/>
      <c r="P35" s="83"/>
      <c r="Q35" s="83"/>
      <c r="R35" s="83"/>
    </row>
    <row r="36" spans="1:18" x14ac:dyDescent="0.2">
      <c r="B36" s="132"/>
      <c r="C36" s="132"/>
      <c r="D36" s="132"/>
      <c r="E36" s="132"/>
      <c r="F36" s="132"/>
      <c r="G36" s="132"/>
      <c r="H36" s="132"/>
      <c r="I36" s="132"/>
      <c r="J36" s="132"/>
      <c r="K36" s="132"/>
      <c r="L36" s="132"/>
      <c r="M36" s="83"/>
      <c r="N36" s="83"/>
      <c r="O36" s="83"/>
      <c r="P36" s="83"/>
      <c r="Q36" s="83"/>
      <c r="R36" s="83"/>
    </row>
    <row r="37" spans="1:18" x14ac:dyDescent="0.2">
      <c r="B37" s="132"/>
      <c r="C37" s="132"/>
      <c r="D37" s="132"/>
      <c r="E37" s="132"/>
      <c r="F37" s="132"/>
      <c r="G37" s="132"/>
      <c r="H37" s="132"/>
      <c r="I37" s="132"/>
      <c r="J37" s="132"/>
      <c r="K37" s="132"/>
      <c r="L37" s="132"/>
      <c r="M37" s="83"/>
      <c r="N37" s="83"/>
      <c r="O37" s="83"/>
      <c r="P37" s="83"/>
      <c r="Q37" s="83"/>
      <c r="R37" s="83"/>
    </row>
    <row r="38" spans="1:18" x14ac:dyDescent="0.2">
      <c r="C38" s="85"/>
      <c r="D38" s="85"/>
      <c r="E38" s="85"/>
      <c r="F38" s="85"/>
      <c r="G38" s="83"/>
      <c r="H38" s="83"/>
      <c r="I38" s="83"/>
      <c r="J38" s="83"/>
      <c r="K38" s="83"/>
      <c r="L38" s="83"/>
      <c r="M38" s="83"/>
      <c r="N38" s="83"/>
      <c r="O38" s="83"/>
      <c r="P38" s="83"/>
      <c r="Q38" s="83"/>
      <c r="R38" s="83"/>
    </row>
    <row r="39" spans="1:18" x14ac:dyDescent="0.2">
      <c r="C39" s="85"/>
      <c r="D39" s="85"/>
      <c r="E39" s="85"/>
      <c r="F39" s="85"/>
      <c r="G39" s="83"/>
      <c r="H39" s="83"/>
      <c r="I39" s="83"/>
      <c r="J39" s="83"/>
      <c r="K39" s="83"/>
      <c r="L39" s="83"/>
      <c r="M39" s="83"/>
      <c r="N39" s="83"/>
      <c r="O39" s="83"/>
      <c r="P39" s="83"/>
      <c r="Q39" s="83"/>
      <c r="R39" s="83"/>
    </row>
    <row r="40" spans="1:18" x14ac:dyDescent="0.2">
      <c r="C40" s="83"/>
      <c r="D40" s="83"/>
      <c r="E40" s="83"/>
      <c r="F40" s="83"/>
      <c r="G40" s="83"/>
      <c r="H40" s="83"/>
      <c r="I40" s="83"/>
      <c r="J40" s="83"/>
      <c r="K40" s="83"/>
      <c r="L40" s="83"/>
      <c r="M40" s="83"/>
      <c r="N40" s="83"/>
      <c r="O40" s="83"/>
      <c r="P40" s="83"/>
      <c r="Q40" s="83"/>
      <c r="R40" s="83"/>
    </row>
    <row r="41" spans="1:18" x14ac:dyDescent="0.2">
      <c r="C41" s="83"/>
      <c r="D41" s="83"/>
      <c r="E41" s="83"/>
      <c r="F41" s="83"/>
      <c r="G41" s="83"/>
      <c r="H41" s="83"/>
      <c r="I41" s="83"/>
      <c r="J41" s="83"/>
      <c r="K41" s="83"/>
      <c r="L41" s="83"/>
      <c r="M41" s="83"/>
      <c r="N41" s="83"/>
      <c r="O41" s="83"/>
      <c r="P41" s="83"/>
      <c r="Q41" s="83"/>
      <c r="R41" s="83"/>
    </row>
    <row r="42" spans="1:18" x14ac:dyDescent="0.2">
      <c r="C42" s="83"/>
      <c r="D42" s="83"/>
      <c r="E42" s="83"/>
      <c r="F42" s="83"/>
      <c r="G42" s="83"/>
      <c r="H42" s="83"/>
      <c r="I42" s="83"/>
      <c r="J42" s="83"/>
      <c r="K42" s="83"/>
      <c r="L42" s="83"/>
      <c r="M42" s="83"/>
      <c r="N42" s="83"/>
      <c r="O42" s="83"/>
      <c r="P42" s="83"/>
      <c r="Q42" s="83"/>
      <c r="R42" s="83"/>
    </row>
    <row r="43" spans="1:18" x14ac:dyDescent="0.2">
      <c r="C43" s="83"/>
      <c r="D43" s="83"/>
      <c r="E43" s="83"/>
      <c r="F43" s="83"/>
      <c r="G43" s="83"/>
      <c r="H43" s="83"/>
      <c r="I43" s="83"/>
      <c r="J43" s="83"/>
      <c r="K43" s="83"/>
      <c r="L43" s="83"/>
    </row>
  </sheetData>
  <sheetProtection sheet="1" objects="1" scenarios="1" selectLockedCells="1"/>
  <mergeCells count="10">
    <mergeCell ref="C1:O1"/>
    <mergeCell ref="C10:D10"/>
    <mergeCell ref="C9:D9"/>
    <mergeCell ref="E10:F10"/>
    <mergeCell ref="E9:F9"/>
    <mergeCell ref="G10:H10"/>
    <mergeCell ref="G9:H9"/>
    <mergeCell ref="I9:J9"/>
    <mergeCell ref="I10:J10"/>
    <mergeCell ref="E4:F4"/>
  </mergeCells>
  <conditionalFormatting sqref="C10">
    <cfRule type="expression" dxfId="1061" priority="11">
      <formula>$C$8="Positivo"</formula>
    </cfRule>
    <cfRule type="expression" dxfId="1060" priority="12">
      <formula>$C$8="Negativo"</formula>
    </cfRule>
  </conditionalFormatting>
  <conditionalFormatting sqref="E10">
    <cfRule type="expression" dxfId="1059" priority="5">
      <formula>$E$8="Negativo"</formula>
    </cfRule>
    <cfRule type="expression" dxfId="1058" priority="6">
      <formula>$E$8="Positivo"</formula>
    </cfRule>
  </conditionalFormatting>
  <conditionalFormatting sqref="G10">
    <cfRule type="expression" dxfId="1057" priority="3">
      <formula>$G$8="Positivo"</formula>
    </cfRule>
    <cfRule type="expression" dxfId="1056" priority="4">
      <formula>$G$8="Negativo"</formula>
    </cfRule>
  </conditionalFormatting>
  <conditionalFormatting sqref="I10">
    <cfRule type="expression" dxfId="1055" priority="1">
      <formula>$I$8="Positivo"</formula>
    </cfRule>
    <cfRule type="expression" dxfId="1054" priority="2">
      <formula>$I$8="Negativo"</formula>
    </cfRule>
  </conditionalFormatting>
  <dataValidations count="1">
    <dataValidation type="list" allowBlank="1" showInputMessage="1" showErrorMessage="1" sqref="E4">
      <formula1>"Janeiro,Fevereiro,Março,Abril,Maio,Junho,Julho,Agosto,Setembro,Outubro,Novembro,Dezembro"</formula1>
    </dataValidation>
  </dataValidations>
  <pageMargins left="0.511811024" right="0.511811024" top="0.78740157499999996" bottom="0.78740157499999996" header="0.31496062000000002" footer="0.31496062000000002"/>
  <drawing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Z102"/>
  <sheetViews>
    <sheetView showGridLines="0" zoomScale="90" zoomScaleNormal="90" zoomScalePageLayoutView="90" workbookViewId="0"/>
  </sheetViews>
  <sheetFormatPr baseColWidth="10" defaultColWidth="0" defaultRowHeight="46.5" customHeight="1" zeroHeight="1" x14ac:dyDescent="0.2"/>
  <cols>
    <col min="1" max="1" width="27.5" style="75" customWidth="1"/>
    <col min="2" max="3" width="3.6640625" customWidth="1"/>
    <col min="4" max="4" width="32" customWidth="1"/>
    <col min="5" max="7" width="11.1640625" customWidth="1"/>
    <col min="8" max="8" width="11.5" customWidth="1"/>
    <col min="9" max="13" width="11.1640625" customWidth="1"/>
    <col min="14" max="14" width="12.33203125" customWidth="1"/>
    <col min="15" max="17" width="11.1640625" customWidth="1"/>
    <col min="18" max="26" width="8.6640625" style="83" customWidth="1"/>
    <col min="27" max="16384" width="8.6640625" hidden="1"/>
  </cols>
  <sheetData>
    <row r="1" spans="1:26" s="21" customFormat="1" ht="34.25" customHeight="1" x14ac:dyDescent="0.3">
      <c r="A1" s="227" t="s">
        <v>1425</v>
      </c>
      <c r="C1" s="115"/>
      <c r="D1" s="115" t="s">
        <v>284</v>
      </c>
      <c r="E1" s="115"/>
      <c r="F1" s="115"/>
      <c r="G1" s="115"/>
      <c r="H1" s="115"/>
      <c r="I1" s="115"/>
      <c r="J1" s="115"/>
      <c r="K1" s="115"/>
      <c r="L1" s="115"/>
      <c r="M1" s="115"/>
      <c r="N1" s="115"/>
      <c r="O1" s="115"/>
      <c r="R1" s="123"/>
      <c r="S1" s="123"/>
      <c r="T1" s="123"/>
      <c r="U1" s="123"/>
      <c r="V1" s="123"/>
      <c r="W1" s="123"/>
      <c r="X1" s="123"/>
      <c r="Y1" s="123"/>
      <c r="Z1" s="123"/>
    </row>
    <row r="2" spans="1:26" s="21" customFormat="1" ht="37.5" customHeight="1" x14ac:dyDescent="0.2">
      <c r="A2" s="74"/>
      <c r="C2" s="22"/>
      <c r="D2" s="22"/>
      <c r="E2" s="22"/>
      <c r="F2" s="22"/>
      <c r="G2" s="22"/>
      <c r="H2" s="22"/>
      <c r="I2" s="22"/>
      <c r="J2" s="22"/>
      <c r="K2" s="22"/>
      <c r="L2" s="22"/>
      <c r="M2" s="22"/>
      <c r="N2" s="22"/>
      <c r="O2" s="22"/>
      <c r="P2" s="22"/>
      <c r="Q2" s="22"/>
      <c r="R2" s="128"/>
      <c r="S2" s="128"/>
      <c r="T2" s="128"/>
      <c r="U2" s="123"/>
      <c r="V2" s="123"/>
      <c r="W2" s="123"/>
      <c r="X2" s="123"/>
      <c r="Y2" s="123"/>
      <c r="Z2" s="123"/>
    </row>
    <row r="3" spans="1:26" s="52" customFormat="1" ht="50.25" customHeight="1" x14ac:dyDescent="0.2">
      <c r="A3" s="74"/>
      <c r="D3" s="322" t="s">
        <v>285</v>
      </c>
      <c r="E3" s="322"/>
      <c r="F3" s="322"/>
      <c r="G3" s="322"/>
      <c r="H3" s="322"/>
      <c r="I3" s="322"/>
      <c r="J3" s="322"/>
      <c r="K3" s="322"/>
      <c r="L3" s="322"/>
      <c r="M3" s="322"/>
      <c r="N3" s="322"/>
      <c r="R3" s="138"/>
      <c r="S3" s="138"/>
      <c r="T3" s="138"/>
      <c r="U3" s="138"/>
      <c r="V3" s="138"/>
      <c r="W3" s="138"/>
      <c r="X3" s="138"/>
      <c r="Y3" s="138"/>
      <c r="Z3" s="138"/>
    </row>
    <row r="4" spans="1:26" s="113" customFormat="1" ht="69.75" customHeight="1" x14ac:dyDescent="1">
      <c r="A4" s="75"/>
      <c r="B4"/>
      <c r="D4" s="325" t="s">
        <v>1323</v>
      </c>
      <c r="E4" s="325"/>
      <c r="F4" s="325"/>
      <c r="G4" s="325"/>
      <c r="H4" s="325"/>
      <c r="I4" s="325"/>
      <c r="J4" s="325"/>
      <c r="K4" s="325"/>
      <c r="L4" s="325"/>
      <c r="M4" s="325"/>
      <c r="N4" s="325"/>
      <c r="O4" s="114"/>
      <c r="P4" s="114"/>
      <c r="Q4" s="114"/>
      <c r="R4" s="139"/>
      <c r="S4" s="139"/>
      <c r="T4" s="139"/>
      <c r="U4" s="139"/>
      <c r="V4" s="139"/>
      <c r="W4" s="139"/>
      <c r="X4" s="139"/>
      <c r="Y4" s="139"/>
      <c r="Z4" s="139"/>
    </row>
    <row r="5" spans="1:26" ht="6.75" customHeight="1" x14ac:dyDescent="0.2">
      <c r="G5" s="14"/>
    </row>
    <row r="6" spans="1:26" ht="6.75" customHeight="1" x14ac:dyDescent="0.2"/>
    <row r="7" spans="1:26" ht="38.25" customHeight="1" x14ac:dyDescent="0.2"/>
    <row r="8" spans="1:26" ht="70.5" customHeight="1" x14ac:dyDescent="0.2">
      <c r="D8" s="323" t="s">
        <v>275</v>
      </c>
      <c r="E8" s="323"/>
      <c r="F8" s="323"/>
      <c r="G8" s="323"/>
      <c r="H8" s="323"/>
      <c r="I8" s="323"/>
      <c r="J8" s="323"/>
      <c r="K8" s="323"/>
      <c r="L8" s="323"/>
      <c r="M8" s="323"/>
      <c r="N8" s="323"/>
      <c r="O8" s="323"/>
      <c r="P8" s="323"/>
      <c r="Q8" s="323"/>
    </row>
    <row r="9" spans="1:26" ht="70.5" customHeight="1" x14ac:dyDescent="0.2">
      <c r="D9" s="323" t="s">
        <v>1324</v>
      </c>
      <c r="E9" s="323"/>
      <c r="F9" s="323"/>
      <c r="G9" s="323"/>
      <c r="H9" s="323"/>
      <c r="I9" s="323"/>
      <c r="J9" s="323"/>
      <c r="K9" s="323"/>
      <c r="L9" s="323"/>
      <c r="M9" s="323"/>
      <c r="N9" s="323"/>
      <c r="O9" s="323"/>
      <c r="P9" s="323"/>
      <c r="Q9" s="323"/>
    </row>
    <row r="10" spans="1:26" ht="70.5" customHeight="1" x14ac:dyDescent="0.2">
      <c r="D10" s="323" t="s">
        <v>280</v>
      </c>
      <c r="E10" s="323"/>
      <c r="F10" s="323"/>
      <c r="G10" s="323"/>
      <c r="H10" s="323"/>
      <c r="I10" s="323"/>
      <c r="J10" s="323"/>
      <c r="K10" s="323"/>
      <c r="L10" s="323"/>
      <c r="M10" s="323"/>
      <c r="N10" s="323"/>
      <c r="O10" s="323"/>
      <c r="P10" s="323"/>
      <c r="Q10" s="323"/>
    </row>
    <row r="11" spans="1:26" ht="70.5" customHeight="1" x14ac:dyDescent="0.2">
      <c r="D11" s="323" t="s">
        <v>276</v>
      </c>
      <c r="E11" s="323"/>
      <c r="F11" s="323"/>
      <c r="G11" s="323"/>
      <c r="H11" s="323"/>
      <c r="I11" s="323"/>
      <c r="J11" s="323"/>
      <c r="K11" s="323"/>
      <c r="L11" s="323"/>
      <c r="M11" s="323"/>
      <c r="N11" s="323"/>
      <c r="O11" s="323"/>
      <c r="P11" s="323"/>
      <c r="Q11" s="323"/>
    </row>
    <row r="12" spans="1:26" ht="26.25" customHeight="1" x14ac:dyDescent="0.2">
      <c r="D12" s="1"/>
      <c r="E12" s="1"/>
      <c r="F12" s="1"/>
      <c r="G12" s="1"/>
      <c r="H12" s="1"/>
      <c r="I12" s="1"/>
      <c r="J12" s="1"/>
      <c r="K12" s="1"/>
      <c r="L12" s="1"/>
      <c r="M12" s="1"/>
      <c r="N12" s="1"/>
      <c r="O12" s="1"/>
      <c r="P12" s="1"/>
      <c r="Q12" s="1"/>
    </row>
    <row r="13" spans="1:26" ht="27" customHeight="1" x14ac:dyDescent="0.2">
      <c r="B13" s="72"/>
    </row>
    <row r="14" spans="1:26" s="1" customFormat="1" ht="9" customHeight="1" x14ac:dyDescent="0.2">
      <c r="A14" s="75"/>
      <c r="B14" s="72"/>
      <c r="C14"/>
      <c r="R14" s="140"/>
      <c r="S14" s="140"/>
      <c r="T14" s="140"/>
      <c r="U14" s="140"/>
      <c r="V14" s="140"/>
      <c r="W14" s="140"/>
      <c r="X14" s="140"/>
      <c r="Y14" s="140"/>
      <c r="Z14" s="140"/>
    </row>
    <row r="15" spans="1:26" s="1" customFormat="1" ht="44.25" customHeight="1" x14ac:dyDescent="0.2">
      <c r="A15" s="75"/>
      <c r="B15" s="72"/>
      <c r="C15"/>
      <c r="D15" s="324" t="s">
        <v>277</v>
      </c>
      <c r="E15" s="324"/>
      <c r="F15" s="324"/>
      <c r="G15" s="324"/>
      <c r="H15" s="324"/>
      <c r="I15" s="324"/>
      <c r="J15" s="324"/>
      <c r="K15" s="324"/>
      <c r="L15" s="324"/>
      <c r="M15" s="324"/>
      <c r="N15" s="324"/>
      <c r="O15" s="324"/>
      <c r="P15" s="324"/>
      <c r="Q15" s="324"/>
      <c r="R15" s="140"/>
      <c r="S15" s="140"/>
      <c r="T15" s="140"/>
      <c r="U15" s="140"/>
      <c r="V15" s="140"/>
      <c r="W15" s="140"/>
      <c r="X15" s="140"/>
      <c r="Y15" s="140"/>
      <c r="Z15" s="140"/>
    </row>
    <row r="16" spans="1:26" ht="39.75" customHeight="1" x14ac:dyDescent="0.25">
      <c r="B16" s="72"/>
      <c r="D16" s="107" t="s">
        <v>279</v>
      </c>
    </row>
    <row r="17" spans="2:17" ht="33" customHeight="1" x14ac:dyDescent="0.2">
      <c r="B17" s="72"/>
    </row>
    <row r="18" spans="2:17" ht="33" customHeight="1" x14ac:dyDescent="0.2">
      <c r="B18" s="72"/>
    </row>
    <row r="19" spans="2:17" ht="33" customHeight="1" x14ac:dyDescent="0.2">
      <c r="B19" s="72"/>
    </row>
    <row r="20" spans="2:17" ht="23.25" customHeight="1" x14ac:dyDescent="0.2">
      <c r="B20" s="72"/>
      <c r="D20" s="11"/>
    </row>
    <row r="21" spans="2:17" ht="23.25" customHeight="1" x14ac:dyDescent="0.2">
      <c r="B21" s="72"/>
      <c r="D21" s="11"/>
    </row>
    <row r="22" spans="2:17" ht="23.25" customHeight="1" x14ac:dyDescent="0.2">
      <c r="B22" s="72"/>
      <c r="D22" s="11"/>
    </row>
    <row r="23" spans="2:17" ht="23.25" customHeight="1" x14ac:dyDescent="0.2">
      <c r="B23" s="72"/>
      <c r="D23" s="11"/>
    </row>
    <row r="24" spans="2:17" ht="23.25" customHeight="1" x14ac:dyDescent="0.2">
      <c r="B24" s="72"/>
      <c r="D24" s="11"/>
    </row>
    <row r="25" spans="2:17" ht="23.25" customHeight="1" x14ac:dyDescent="0.2">
      <c r="B25" s="72"/>
    </row>
    <row r="26" spans="2:17" ht="23.25" customHeight="1" x14ac:dyDescent="0.2">
      <c r="B26" s="72"/>
    </row>
    <row r="27" spans="2:17" ht="23.25" customHeight="1" thickBot="1" x14ac:dyDescent="0.25">
      <c r="B27" s="72"/>
    </row>
    <row r="28" spans="2:17" ht="33.75" customHeight="1" thickTop="1" thickBot="1" x14ac:dyDescent="0.25">
      <c r="B28" s="72"/>
      <c r="D28" s="98" t="s">
        <v>269</v>
      </c>
      <c r="E28" s="82" t="s">
        <v>59</v>
      </c>
      <c r="F28" s="82" t="s">
        <v>60</v>
      </c>
      <c r="G28" s="82" t="s">
        <v>61</v>
      </c>
      <c r="H28" s="82" t="s">
        <v>62</v>
      </c>
      <c r="I28" s="82" t="s">
        <v>63</v>
      </c>
      <c r="J28" s="82" t="s">
        <v>64</v>
      </c>
      <c r="K28" s="82" t="s">
        <v>65</v>
      </c>
      <c r="L28" s="82" t="s">
        <v>66</v>
      </c>
      <c r="M28" s="82" t="s">
        <v>67</v>
      </c>
      <c r="N28" s="82" t="s">
        <v>68</v>
      </c>
      <c r="O28" s="82" t="s">
        <v>69</v>
      </c>
      <c r="P28" s="82" t="s">
        <v>70</v>
      </c>
      <c r="Q28" s="82" t="s">
        <v>71</v>
      </c>
    </row>
    <row r="29" spans="2:17" ht="33.75" customHeight="1" thickTop="1" thickBot="1" x14ac:dyDescent="0.25">
      <c r="B29" s="72"/>
      <c r="D29" s="80" t="s">
        <v>72</v>
      </c>
      <c r="E29" s="61">
        <f>Jan!N5</f>
        <v>1050</v>
      </c>
      <c r="F29" s="61">
        <f ca="1">E33</f>
        <v>38700</v>
      </c>
      <c r="G29" s="61">
        <f ca="1">F33</f>
        <v>75600</v>
      </c>
      <c r="H29" s="61">
        <f t="shared" ref="H29:P29" ca="1" si="0">G33</f>
        <v>94700</v>
      </c>
      <c r="I29" s="61">
        <f t="shared" ca="1" si="0"/>
        <v>132050</v>
      </c>
      <c r="J29" s="61">
        <f t="shared" ca="1" si="0"/>
        <v>107700</v>
      </c>
      <c r="K29" s="61">
        <f t="shared" ca="1" si="0"/>
        <v>121550</v>
      </c>
      <c r="L29" s="61">
        <f t="shared" ca="1" si="0"/>
        <v>177700</v>
      </c>
      <c r="M29" s="61">
        <f t="shared" ca="1" si="0"/>
        <v>177700</v>
      </c>
      <c r="N29" s="61">
        <f t="shared" ca="1" si="0"/>
        <v>177700</v>
      </c>
      <c r="O29" s="61">
        <f t="shared" ca="1" si="0"/>
        <v>177700</v>
      </c>
      <c r="P29" s="61">
        <f t="shared" ca="1" si="0"/>
        <v>177700</v>
      </c>
      <c r="Q29" s="61">
        <f>E29</f>
        <v>1050</v>
      </c>
    </row>
    <row r="30" spans="2:17" ht="33.75" customHeight="1" thickTop="1" thickBot="1" x14ac:dyDescent="0.25">
      <c r="B30" s="72"/>
      <c r="D30" s="104" t="s">
        <v>73</v>
      </c>
      <c r="E30" s="61">
        <f ca="1">FC!D7</f>
        <v>39000</v>
      </c>
      <c r="F30" s="61">
        <f ca="1">FC!E7</f>
        <v>39000</v>
      </c>
      <c r="G30" s="61">
        <f ca="1">FC!F7</f>
        <v>20000</v>
      </c>
      <c r="H30" s="61">
        <f ca="1">FC!G7</f>
        <v>39000</v>
      </c>
      <c r="I30" s="61">
        <f ca="1">FC!H7</f>
        <v>26000</v>
      </c>
      <c r="J30" s="61">
        <f ca="1">FC!I7</f>
        <v>39000</v>
      </c>
      <c r="K30" s="61">
        <f ca="1">FC!J7</f>
        <v>60000</v>
      </c>
      <c r="L30" s="61">
        <f ca="1">FC!K7</f>
        <v>0</v>
      </c>
      <c r="M30" s="61">
        <f ca="1">FC!L7</f>
        <v>0</v>
      </c>
      <c r="N30" s="61">
        <f ca="1">FC!M7</f>
        <v>0</v>
      </c>
      <c r="O30" s="61">
        <f ca="1">FC!N7</f>
        <v>0</v>
      </c>
      <c r="P30" s="61">
        <f ca="1">FC!O7</f>
        <v>0</v>
      </c>
      <c r="Q30" s="61">
        <f ca="1">SUM(E30:P30)</f>
        <v>262000</v>
      </c>
    </row>
    <row r="31" spans="2:17" ht="33.75" customHeight="1" thickTop="1" thickBot="1" x14ac:dyDescent="0.25">
      <c r="B31" s="72"/>
      <c r="D31" s="104" t="s">
        <v>74</v>
      </c>
      <c r="E31" s="61">
        <f ca="1">FC!D8</f>
        <v>1350</v>
      </c>
      <c r="F31" s="61">
        <f ca="1">FC!E8</f>
        <v>2100</v>
      </c>
      <c r="G31" s="61">
        <f ca="1">FC!F8</f>
        <v>900</v>
      </c>
      <c r="H31" s="61">
        <f ca="1">FC!G8</f>
        <v>1650</v>
      </c>
      <c r="I31" s="61">
        <f ca="1">FC!H8</f>
        <v>50350</v>
      </c>
      <c r="J31" s="61">
        <f ca="1">FC!I8</f>
        <v>25150</v>
      </c>
      <c r="K31" s="61">
        <f ca="1">FC!J8</f>
        <v>3850</v>
      </c>
      <c r="L31" s="61">
        <f ca="1">FC!K8</f>
        <v>0</v>
      </c>
      <c r="M31" s="61">
        <f ca="1">FC!L8</f>
        <v>0</v>
      </c>
      <c r="N31" s="61">
        <f ca="1">FC!M8</f>
        <v>0</v>
      </c>
      <c r="O31" s="61">
        <f ca="1">FC!N8</f>
        <v>0</v>
      </c>
      <c r="P31" s="61">
        <f ca="1">FC!O8</f>
        <v>0</v>
      </c>
      <c r="Q31" s="61">
        <f ca="1">SUM(E31:P31)</f>
        <v>85350</v>
      </c>
    </row>
    <row r="32" spans="2:17" ht="33.75" customHeight="1" thickTop="1" thickBot="1" x14ac:dyDescent="0.25">
      <c r="B32" s="72"/>
      <c r="D32" s="104" t="s">
        <v>75</v>
      </c>
      <c r="E32" s="61">
        <f t="shared" ref="E32:Q32" ca="1" si="1">E30-E31</f>
        <v>37650</v>
      </c>
      <c r="F32" s="61">
        <f t="shared" ca="1" si="1"/>
        <v>36900</v>
      </c>
      <c r="G32" s="61">
        <f t="shared" ca="1" si="1"/>
        <v>19100</v>
      </c>
      <c r="H32" s="61">
        <f t="shared" ca="1" si="1"/>
        <v>37350</v>
      </c>
      <c r="I32" s="61">
        <f t="shared" ca="1" si="1"/>
        <v>-24350</v>
      </c>
      <c r="J32" s="61">
        <f t="shared" ca="1" si="1"/>
        <v>13850</v>
      </c>
      <c r="K32" s="61">
        <f t="shared" ca="1" si="1"/>
        <v>56150</v>
      </c>
      <c r="L32" s="61">
        <f t="shared" ca="1" si="1"/>
        <v>0</v>
      </c>
      <c r="M32" s="61">
        <f t="shared" ca="1" si="1"/>
        <v>0</v>
      </c>
      <c r="N32" s="61">
        <f t="shared" ca="1" si="1"/>
        <v>0</v>
      </c>
      <c r="O32" s="61">
        <f t="shared" ca="1" si="1"/>
        <v>0</v>
      </c>
      <c r="P32" s="61">
        <f t="shared" ca="1" si="1"/>
        <v>0</v>
      </c>
      <c r="Q32" s="61">
        <f t="shared" ca="1" si="1"/>
        <v>176650</v>
      </c>
    </row>
    <row r="33" spans="1:26" ht="33.75" customHeight="1" thickTop="1" thickBot="1" x14ac:dyDescent="0.25">
      <c r="D33" s="104" t="s">
        <v>57</v>
      </c>
      <c r="E33" s="61">
        <f t="shared" ref="E33:O33" ca="1" si="2">E32+E29</f>
        <v>38700</v>
      </c>
      <c r="F33" s="61">
        <f ca="1">F32+F29</f>
        <v>75600</v>
      </c>
      <c r="G33" s="61">
        <f t="shared" ca="1" si="2"/>
        <v>94700</v>
      </c>
      <c r="H33" s="61">
        <f t="shared" ca="1" si="2"/>
        <v>132050</v>
      </c>
      <c r="I33" s="61">
        <f t="shared" ca="1" si="2"/>
        <v>107700</v>
      </c>
      <c r="J33" s="61">
        <f t="shared" ca="1" si="2"/>
        <v>121550</v>
      </c>
      <c r="K33" s="61">
        <f t="shared" ca="1" si="2"/>
        <v>177700</v>
      </c>
      <c r="L33" s="61">
        <f t="shared" ca="1" si="2"/>
        <v>177700</v>
      </c>
      <c r="M33" s="61">
        <f t="shared" ca="1" si="2"/>
        <v>177700</v>
      </c>
      <c r="N33" s="61">
        <f t="shared" ca="1" si="2"/>
        <v>177700</v>
      </c>
      <c r="O33" s="61">
        <f t="shared" ca="1" si="2"/>
        <v>177700</v>
      </c>
      <c r="P33" s="61">
        <f ca="1">P32+P29</f>
        <v>177700</v>
      </c>
      <c r="Q33" s="61">
        <f ca="1">P33</f>
        <v>177700</v>
      </c>
    </row>
    <row r="34" spans="1:26" ht="33.75" customHeight="1" thickTop="1" thickBot="1" x14ac:dyDescent="0.25">
      <c r="D34" s="104" t="s">
        <v>76</v>
      </c>
      <c r="E34" s="66">
        <f ca="1">IF(ISERR(E32/E30),0,E32/E30)</f>
        <v>0.9653846153846154</v>
      </c>
      <c r="F34" s="66">
        <f ca="1">IF(ISERR(F32/F30),0,F32/F30)</f>
        <v>0.94615384615384612</v>
      </c>
      <c r="G34" s="66">
        <f t="shared" ref="G34:Q34" ca="1" si="3">IF(ISERR(G32/G30),0,G32/G30)</f>
        <v>0.95499999999999996</v>
      </c>
      <c r="H34" s="66">
        <f t="shared" ca="1" si="3"/>
        <v>0.95769230769230773</v>
      </c>
      <c r="I34" s="66">
        <f t="shared" ca="1" si="3"/>
        <v>-0.93653846153846154</v>
      </c>
      <c r="J34" s="66">
        <f t="shared" ca="1" si="3"/>
        <v>0.35512820512820514</v>
      </c>
      <c r="K34" s="66">
        <f t="shared" ca="1" si="3"/>
        <v>0.93583333333333329</v>
      </c>
      <c r="L34" s="66">
        <f t="shared" ca="1" si="3"/>
        <v>0</v>
      </c>
      <c r="M34" s="66">
        <f t="shared" ca="1" si="3"/>
        <v>0</v>
      </c>
      <c r="N34" s="66">
        <f t="shared" ca="1" si="3"/>
        <v>0</v>
      </c>
      <c r="O34" s="66">
        <f t="shared" ca="1" si="3"/>
        <v>0</v>
      </c>
      <c r="P34" s="66">
        <f t="shared" ca="1" si="3"/>
        <v>0</v>
      </c>
      <c r="Q34" s="66">
        <f t="shared" ca="1" si="3"/>
        <v>0.67423664122137406</v>
      </c>
    </row>
    <row r="35" spans="1:26" s="1" customFormat="1" ht="44.25" customHeight="1" thickTop="1" x14ac:dyDescent="0.2">
      <c r="A35" s="75"/>
      <c r="B35"/>
      <c r="C35"/>
      <c r="D35" s="324" t="s">
        <v>1325</v>
      </c>
      <c r="E35" s="324"/>
      <c r="F35" s="324"/>
      <c r="G35" s="324"/>
      <c r="H35" s="324"/>
      <c r="I35" s="324"/>
      <c r="J35" s="324"/>
      <c r="K35" s="324"/>
      <c r="L35" s="324"/>
      <c r="M35" s="324"/>
      <c r="N35" s="324"/>
      <c r="O35" s="324"/>
      <c r="P35" s="324"/>
      <c r="Q35" s="324"/>
      <c r="R35" s="140"/>
      <c r="S35" s="140"/>
      <c r="T35" s="140"/>
      <c r="U35" s="140"/>
      <c r="V35" s="140"/>
      <c r="W35" s="140"/>
      <c r="X35" s="140"/>
      <c r="Y35" s="140"/>
      <c r="Z35" s="140"/>
    </row>
    <row r="36" spans="1:26" ht="39.75" customHeight="1" x14ac:dyDescent="0.25">
      <c r="D36" s="107" t="s">
        <v>1326</v>
      </c>
    </row>
    <row r="37" spans="1:26" ht="33" customHeight="1" x14ac:dyDescent="0.2"/>
    <row r="38" spans="1:26" ht="33" customHeight="1" x14ac:dyDescent="0.2"/>
    <row r="39" spans="1:26" ht="33" customHeight="1" x14ac:dyDescent="0.2"/>
    <row r="40" spans="1:26" ht="23.25" customHeight="1" x14ac:dyDescent="0.2">
      <c r="D40" s="11"/>
    </row>
    <row r="41" spans="1:26" ht="23.25" customHeight="1" x14ac:dyDescent="0.2">
      <c r="D41" s="11"/>
    </row>
    <row r="42" spans="1:26" ht="12.75" customHeight="1" x14ac:dyDescent="0.2">
      <c r="D42" s="11"/>
    </row>
    <row r="43" spans="1:26" ht="12.75" customHeight="1" x14ac:dyDescent="0.2">
      <c r="D43" s="11"/>
    </row>
    <row r="44" spans="1:26" ht="23.25" customHeight="1" x14ac:dyDescent="0.2">
      <c r="D44" s="11"/>
    </row>
    <row r="45" spans="1:26" ht="23.25" customHeight="1" x14ac:dyDescent="0.2"/>
    <row r="46" spans="1:26" ht="23.25" customHeight="1" thickBot="1" x14ac:dyDescent="0.25"/>
    <row r="47" spans="1:26" ht="33" customHeight="1" thickTop="1" thickBot="1" x14ac:dyDescent="0.25">
      <c r="D47" s="98" t="s">
        <v>268</v>
      </c>
      <c r="E47" s="105" t="s">
        <v>59</v>
      </c>
      <c r="F47" s="105" t="s">
        <v>60</v>
      </c>
      <c r="G47" s="105" t="s">
        <v>61</v>
      </c>
      <c r="H47" s="105" t="s">
        <v>62</v>
      </c>
      <c r="I47" s="105" t="s">
        <v>63</v>
      </c>
      <c r="J47" s="105" t="s">
        <v>64</v>
      </c>
      <c r="K47" s="105" t="s">
        <v>65</v>
      </c>
      <c r="L47" s="105" t="s">
        <v>66</v>
      </c>
      <c r="M47" s="105" t="s">
        <v>67</v>
      </c>
      <c r="N47" s="105" t="s">
        <v>68</v>
      </c>
      <c r="O47" s="105" t="s">
        <v>69</v>
      </c>
      <c r="P47" s="105" t="s">
        <v>70</v>
      </c>
      <c r="Q47" s="105" t="s">
        <v>71</v>
      </c>
    </row>
    <row r="48" spans="1:26" ht="26.25" customHeight="1" thickTop="1" thickBot="1" x14ac:dyDescent="0.25">
      <c r="D48" s="143" t="str">
        <f>Resultado!C6</f>
        <v>RECEITAS</v>
      </c>
      <c r="E48" s="61">
        <f>Resultado!E6</f>
        <v>39000</v>
      </c>
      <c r="F48" s="61">
        <f>Resultado!E6</f>
        <v>39000</v>
      </c>
      <c r="G48" s="61">
        <f>Resultado!G6</f>
        <v>20000</v>
      </c>
      <c r="H48" s="61">
        <f>Resultado!G6</f>
        <v>20000</v>
      </c>
      <c r="I48" s="61">
        <f>Resultado!I6</f>
        <v>26000</v>
      </c>
      <c r="J48" s="61">
        <f>Resultado!I6</f>
        <v>26000</v>
      </c>
      <c r="K48" s="61">
        <f>Resultado!K6</f>
        <v>60000</v>
      </c>
      <c r="L48" s="61">
        <f>Resultado!K6</f>
        <v>60000</v>
      </c>
      <c r="M48" s="61">
        <f>Resultado!M6</f>
        <v>0</v>
      </c>
      <c r="N48" s="61">
        <f>Resultado!M6</f>
        <v>0</v>
      </c>
      <c r="O48" s="61">
        <f>Resultado!O6</f>
        <v>0</v>
      </c>
      <c r="P48" s="61">
        <f>Resultado!O6</f>
        <v>0</v>
      </c>
      <c r="Q48" s="116">
        <f>Resultado!Q6</f>
        <v>262000</v>
      </c>
      <c r="R48" s="141"/>
    </row>
    <row r="49" spans="1:26" ht="26.25" customHeight="1" thickTop="1" thickBot="1" x14ac:dyDescent="0.25">
      <c r="D49" s="143" t="str">
        <f>Resultado!C7</f>
        <v>DESPESAS</v>
      </c>
      <c r="E49" s="63">
        <f>Resultado!E7</f>
        <v>2550</v>
      </c>
      <c r="F49" s="63">
        <f>Resultado!E7</f>
        <v>2550</v>
      </c>
      <c r="G49" s="63">
        <f>Resultado!G7</f>
        <v>1700</v>
      </c>
      <c r="H49" s="63">
        <f>Resultado!G7</f>
        <v>1700</v>
      </c>
      <c r="I49" s="63">
        <f>Resultado!I7</f>
        <v>54850</v>
      </c>
      <c r="J49" s="63">
        <f>Resultado!I7</f>
        <v>54850</v>
      </c>
      <c r="K49" s="63">
        <f>Resultado!K7</f>
        <v>6250</v>
      </c>
      <c r="L49" s="63">
        <f>Resultado!K7</f>
        <v>6250</v>
      </c>
      <c r="M49" s="63">
        <f>Resultado!M7</f>
        <v>0</v>
      </c>
      <c r="N49" s="63">
        <f>Resultado!M7</f>
        <v>0</v>
      </c>
      <c r="O49" s="63">
        <f>Resultado!O7</f>
        <v>0</v>
      </c>
      <c r="P49" s="63">
        <f>Resultado!O7</f>
        <v>0</v>
      </c>
      <c r="Q49" s="116">
        <f>Resultado!Q7</f>
        <v>98150</v>
      </c>
      <c r="R49" s="141"/>
    </row>
    <row r="50" spans="1:26" ht="26.25" customHeight="1" thickTop="1" thickBot="1" x14ac:dyDescent="0.25">
      <c r="D50" s="143" t="str">
        <f>Resultado!C8</f>
        <v>DESPESA DE MORADIA</v>
      </c>
      <c r="E50" s="63">
        <f>Resultado!E8</f>
        <v>1650</v>
      </c>
      <c r="F50" s="63">
        <f>Resultado!E8</f>
        <v>1650</v>
      </c>
      <c r="G50" s="63">
        <f>Resultado!G8</f>
        <v>1100</v>
      </c>
      <c r="H50" s="63">
        <f>Resultado!G8</f>
        <v>1100</v>
      </c>
      <c r="I50" s="63">
        <f>Resultado!I8</f>
        <v>50350</v>
      </c>
      <c r="J50" s="63">
        <f>Resultado!I8</f>
        <v>50350</v>
      </c>
      <c r="K50" s="63">
        <f>Resultado!K8</f>
        <v>3850</v>
      </c>
      <c r="L50" s="63">
        <f>Resultado!K8</f>
        <v>3850</v>
      </c>
      <c r="M50" s="63">
        <f>Resultado!M8</f>
        <v>0</v>
      </c>
      <c r="N50" s="63">
        <f>Resultado!M8</f>
        <v>0</v>
      </c>
      <c r="O50" s="63">
        <f>Resultado!O8</f>
        <v>0</v>
      </c>
      <c r="P50" s="63">
        <f>Resultado!O8</f>
        <v>0</v>
      </c>
      <c r="Q50" s="117">
        <f>Resultado!Q8</f>
        <v>85850</v>
      </c>
      <c r="R50" s="141"/>
    </row>
    <row r="51" spans="1:26" ht="26.25" customHeight="1" thickTop="1" thickBot="1" x14ac:dyDescent="0.25">
      <c r="D51" s="143" t="str">
        <f>Resultado!C9</f>
        <v>DESPESAS COM ALIMENTAÇÃO</v>
      </c>
      <c r="E51" s="63">
        <f>Resultado!E9</f>
        <v>0</v>
      </c>
      <c r="F51" s="63">
        <f>Resultado!E9</f>
        <v>0</v>
      </c>
      <c r="G51" s="63">
        <f>Resultado!G9</f>
        <v>0</v>
      </c>
      <c r="H51" s="63">
        <f>Resultado!G9</f>
        <v>0</v>
      </c>
      <c r="I51" s="63">
        <f>Resultado!I9</f>
        <v>0</v>
      </c>
      <c r="J51" s="63">
        <f>Resultado!I9</f>
        <v>0</v>
      </c>
      <c r="K51" s="63">
        <f>Resultado!K9</f>
        <v>0</v>
      </c>
      <c r="L51" s="63">
        <f>Resultado!K9</f>
        <v>0</v>
      </c>
      <c r="M51" s="63">
        <f>Resultado!M9</f>
        <v>0</v>
      </c>
      <c r="N51" s="63">
        <f>Resultado!M9</f>
        <v>0</v>
      </c>
      <c r="O51" s="63">
        <f>Resultado!O9</f>
        <v>0</v>
      </c>
      <c r="P51" s="63">
        <f>Resultado!O9</f>
        <v>0</v>
      </c>
      <c r="Q51" s="116">
        <f>Resultado!Q9</f>
        <v>0</v>
      </c>
      <c r="R51" s="141"/>
    </row>
    <row r="52" spans="1:26" ht="26.25" customHeight="1" thickTop="1" thickBot="1" x14ac:dyDescent="0.25">
      <c r="D52" s="145" t="str">
        <f>Resultado!C10</f>
        <v>DESPESAS COM SAÚDE</v>
      </c>
      <c r="E52" s="63">
        <f>Resultado!E10</f>
        <v>0</v>
      </c>
      <c r="F52" s="63">
        <f>Resultado!E10</f>
        <v>0</v>
      </c>
      <c r="G52" s="63">
        <f>Resultado!G10</f>
        <v>0</v>
      </c>
      <c r="H52" s="63">
        <f>Resultado!G10</f>
        <v>0</v>
      </c>
      <c r="I52" s="63">
        <f>Resultado!I10</f>
        <v>0</v>
      </c>
      <c r="J52" s="63">
        <f>Resultado!I10</f>
        <v>0</v>
      </c>
      <c r="K52" s="63">
        <f>Resultado!K10</f>
        <v>0</v>
      </c>
      <c r="L52" s="63">
        <f>Resultado!K10</f>
        <v>0</v>
      </c>
      <c r="M52" s="63">
        <f>Resultado!M10</f>
        <v>0</v>
      </c>
      <c r="N52" s="63">
        <f>Resultado!M10</f>
        <v>0</v>
      </c>
      <c r="O52" s="63">
        <f>Resultado!O10</f>
        <v>0</v>
      </c>
      <c r="P52" s="63">
        <f>Resultado!O10</f>
        <v>0</v>
      </c>
      <c r="Q52" s="116">
        <f>Resultado!Q10</f>
        <v>0</v>
      </c>
      <c r="R52" s="141"/>
    </row>
    <row r="53" spans="1:26" ht="26.25" customHeight="1" thickTop="1" thickBot="1" x14ac:dyDescent="0.25">
      <c r="D53" s="145" t="str">
        <f>Resultado!C11</f>
        <v>DESPESAS COM TRANSPORTES</v>
      </c>
      <c r="E53" s="63">
        <f>Resultado!E11</f>
        <v>0</v>
      </c>
      <c r="F53" s="63">
        <f>Resultado!E11</f>
        <v>0</v>
      </c>
      <c r="G53" s="63">
        <f>Resultado!G11</f>
        <v>0</v>
      </c>
      <c r="H53" s="63">
        <f>Resultado!G11</f>
        <v>0</v>
      </c>
      <c r="I53" s="63">
        <f>Resultado!I11</f>
        <v>0</v>
      </c>
      <c r="J53" s="63">
        <f>Resultado!I11</f>
        <v>0</v>
      </c>
      <c r="K53" s="63">
        <f>Resultado!K11</f>
        <v>0</v>
      </c>
      <c r="L53" s="63">
        <f>Resultado!K11</f>
        <v>0</v>
      </c>
      <c r="M53" s="63">
        <f>Resultado!M11</f>
        <v>0</v>
      </c>
      <c r="N53" s="63">
        <f>Resultado!M11</f>
        <v>0</v>
      </c>
      <c r="O53" s="63">
        <f>Resultado!O11</f>
        <v>0</v>
      </c>
      <c r="P53" s="63">
        <f>Resultado!O11</f>
        <v>0</v>
      </c>
      <c r="Q53" s="116">
        <f>Resultado!Q11</f>
        <v>0</v>
      </c>
      <c r="R53" s="141"/>
    </row>
    <row r="54" spans="1:26" ht="26.25" customHeight="1" thickTop="1" thickBot="1" x14ac:dyDescent="0.25">
      <c r="D54" s="145" t="str">
        <f>Resultado!C12</f>
        <v>DESPESAS COM LAZER E INFORMAÇÃO</v>
      </c>
      <c r="E54" s="63">
        <f>Resultado!E12</f>
        <v>900</v>
      </c>
      <c r="F54" s="63">
        <f>Resultado!E12</f>
        <v>900</v>
      </c>
      <c r="G54" s="63">
        <f>Resultado!G12</f>
        <v>600</v>
      </c>
      <c r="H54" s="63">
        <f>Resultado!G12</f>
        <v>600</v>
      </c>
      <c r="I54" s="63">
        <f>Resultado!I12</f>
        <v>4500</v>
      </c>
      <c r="J54" s="63">
        <f>Resultado!I12</f>
        <v>4500</v>
      </c>
      <c r="K54" s="63">
        <f>Resultado!K12</f>
        <v>2400</v>
      </c>
      <c r="L54" s="63">
        <f>Resultado!K12</f>
        <v>2400</v>
      </c>
      <c r="M54" s="63">
        <f>Resultado!M12</f>
        <v>0</v>
      </c>
      <c r="N54" s="63">
        <f>Resultado!M12</f>
        <v>0</v>
      </c>
      <c r="O54" s="63">
        <f>Resultado!O12</f>
        <v>0</v>
      </c>
      <c r="P54" s="63">
        <f>Resultado!O12</f>
        <v>0</v>
      </c>
      <c r="Q54" s="116">
        <f>Resultado!Q12</f>
        <v>12300</v>
      </c>
      <c r="R54" s="141"/>
    </row>
    <row r="55" spans="1:26" ht="26.25" customHeight="1" thickTop="1" thickBot="1" x14ac:dyDescent="0.25">
      <c r="D55" s="145" t="str">
        <f>Resultado!C13</f>
        <v>OUTRAS DESPESAS</v>
      </c>
      <c r="E55" s="63">
        <f>Resultado!E13</f>
        <v>0</v>
      </c>
      <c r="F55" s="63">
        <f>Resultado!E13</f>
        <v>0</v>
      </c>
      <c r="G55" s="63">
        <f>Resultado!G13</f>
        <v>0</v>
      </c>
      <c r="H55" s="63">
        <f>Resultado!G13</f>
        <v>0</v>
      </c>
      <c r="I55" s="63">
        <f>Resultado!I13</f>
        <v>0</v>
      </c>
      <c r="J55" s="63">
        <f>Resultado!I13</f>
        <v>0</v>
      </c>
      <c r="K55" s="63">
        <f>Resultado!K13</f>
        <v>0</v>
      </c>
      <c r="L55" s="63">
        <f>Resultado!K13</f>
        <v>0</v>
      </c>
      <c r="M55" s="63">
        <f>Resultado!M13</f>
        <v>0</v>
      </c>
      <c r="N55" s="63">
        <f>Resultado!M13</f>
        <v>0</v>
      </c>
      <c r="O55" s="63">
        <f>Resultado!O13</f>
        <v>0</v>
      </c>
      <c r="P55" s="63">
        <f>Resultado!O13</f>
        <v>0</v>
      </c>
      <c r="Q55" s="116">
        <f>Resultado!Q13</f>
        <v>0</v>
      </c>
      <c r="R55" s="141"/>
    </row>
    <row r="56" spans="1:26" ht="26.25" customHeight="1" thickTop="1" thickBot="1" x14ac:dyDescent="0.25">
      <c r="D56" s="143" t="str">
        <f>Resultado!C14</f>
        <v>IMPOSTO DE RENDA</v>
      </c>
      <c r="E56" s="64">
        <f>Resultado!E14</f>
        <v>0</v>
      </c>
      <c r="F56" s="64">
        <f>Resultado!E14</f>
        <v>0</v>
      </c>
      <c r="G56" s="64">
        <f>Resultado!G14</f>
        <v>0</v>
      </c>
      <c r="H56" s="64">
        <f>Resultado!G14</f>
        <v>0</v>
      </c>
      <c r="I56" s="64">
        <f>Resultado!I14</f>
        <v>0</v>
      </c>
      <c r="J56" s="64">
        <f>Resultado!I14</f>
        <v>0</v>
      </c>
      <c r="K56" s="64">
        <f>Resultado!K14</f>
        <v>0</v>
      </c>
      <c r="L56" s="64">
        <f>Resultado!K14</f>
        <v>0</v>
      </c>
      <c r="M56" s="64">
        <f>Resultado!M14</f>
        <v>0</v>
      </c>
      <c r="N56" s="64">
        <f>Resultado!M14</f>
        <v>0</v>
      </c>
      <c r="O56" s="64">
        <f>Resultado!O14</f>
        <v>0</v>
      </c>
      <c r="P56" s="64">
        <f>Resultado!O14</f>
        <v>0</v>
      </c>
      <c r="Q56" s="116">
        <f>Resultado!Q14</f>
        <v>0</v>
      </c>
      <c r="R56" s="141"/>
    </row>
    <row r="57" spans="1:26" ht="26.25" customHeight="1" thickTop="1" thickBot="1" x14ac:dyDescent="0.25">
      <c r="D57" s="144" t="str">
        <f>Resultado!C15</f>
        <v>LUCRO OU PREJUÍZO</v>
      </c>
      <c r="E57" s="64">
        <f>Resultado!E15</f>
        <v>36450</v>
      </c>
      <c r="F57" s="64">
        <f>Resultado!E15</f>
        <v>36450</v>
      </c>
      <c r="G57" s="64">
        <f>Resultado!G15</f>
        <v>18300</v>
      </c>
      <c r="H57" s="64">
        <f>Resultado!G15</f>
        <v>18300</v>
      </c>
      <c r="I57" s="64">
        <f>Resultado!I15</f>
        <v>-28850</v>
      </c>
      <c r="J57" s="64">
        <f>Resultado!I15</f>
        <v>-28850</v>
      </c>
      <c r="K57" s="64">
        <f>Resultado!K15</f>
        <v>53750</v>
      </c>
      <c r="L57" s="64">
        <f>Resultado!K15</f>
        <v>53750</v>
      </c>
      <c r="M57" s="64">
        <f>Resultado!M15</f>
        <v>0</v>
      </c>
      <c r="N57" s="64">
        <f>Resultado!M15</f>
        <v>0</v>
      </c>
      <c r="O57" s="64">
        <f>Resultado!O15</f>
        <v>0</v>
      </c>
      <c r="P57" s="64">
        <f>Resultado!O15</f>
        <v>0</v>
      </c>
      <c r="Q57" s="118">
        <f>Resultado!Q15</f>
        <v>163850</v>
      </c>
      <c r="R57" s="142"/>
    </row>
    <row r="58" spans="1:26" ht="26.25" customHeight="1" thickTop="1" thickBot="1" x14ac:dyDescent="0.25">
      <c r="D58" s="145" t="str">
        <f>Resultado!C16</f>
        <v>INVESTIMENTOS (BENS)</v>
      </c>
      <c r="E58" s="61">
        <f>Resultado!E16</f>
        <v>0</v>
      </c>
      <c r="F58" s="61">
        <f>Resultado!E16</f>
        <v>0</v>
      </c>
      <c r="G58" s="61">
        <f>Resultado!G16</f>
        <v>0</v>
      </c>
      <c r="H58" s="61">
        <f>Resultado!G16</f>
        <v>0</v>
      </c>
      <c r="I58" s="61">
        <f>Resultado!I16</f>
        <v>0</v>
      </c>
      <c r="J58" s="61">
        <f>Resultado!I16</f>
        <v>0</v>
      </c>
      <c r="K58" s="61">
        <f>Resultado!K16</f>
        <v>0</v>
      </c>
      <c r="L58" s="61">
        <f>Resultado!K16</f>
        <v>0</v>
      </c>
      <c r="M58" s="61">
        <f>Resultado!M16</f>
        <v>0</v>
      </c>
      <c r="N58" s="61">
        <f>Resultado!M16</f>
        <v>0</v>
      </c>
      <c r="O58" s="61">
        <f>Resultado!O16</f>
        <v>0</v>
      </c>
      <c r="P58" s="61">
        <f>Resultado!O16</f>
        <v>0</v>
      </c>
      <c r="Q58" s="116">
        <f>Resultado!Q16</f>
        <v>0</v>
      </c>
      <c r="R58" s="141"/>
    </row>
    <row r="59" spans="1:26" s="1" customFormat="1" ht="44.25" customHeight="1" thickTop="1" x14ac:dyDescent="0.2">
      <c r="A59" s="75"/>
      <c r="B59"/>
      <c r="C59"/>
      <c r="D59" s="324" t="s">
        <v>281</v>
      </c>
      <c r="E59" s="324"/>
      <c r="F59" s="324"/>
      <c r="G59" s="324"/>
      <c r="H59" s="324"/>
      <c r="I59" s="324"/>
      <c r="J59" s="324"/>
      <c r="K59" s="324"/>
      <c r="L59" s="324"/>
      <c r="M59" s="324"/>
      <c r="N59" s="324"/>
      <c r="O59" s="324"/>
      <c r="P59" s="324"/>
      <c r="Q59" s="324"/>
      <c r="R59" s="140"/>
      <c r="S59" s="140"/>
      <c r="T59" s="140"/>
      <c r="U59" s="140"/>
      <c r="V59" s="140"/>
      <c r="W59" s="140"/>
      <c r="X59" s="140"/>
      <c r="Y59" s="140"/>
      <c r="Z59" s="140"/>
    </row>
    <row r="60" spans="1:26" ht="39.75" customHeight="1" x14ac:dyDescent="0.25">
      <c r="D60" s="107" t="s">
        <v>1327</v>
      </c>
    </row>
    <row r="61" spans="1:26" ht="33" customHeight="1" x14ac:dyDescent="0.2"/>
    <row r="62" spans="1:26" ht="33" customHeight="1" x14ac:dyDescent="0.2"/>
    <row r="63" spans="1:26" ht="33" customHeight="1" x14ac:dyDescent="0.2"/>
    <row r="64" spans="1:26" ht="23.25" customHeight="1" x14ac:dyDescent="0.2">
      <c r="D64" s="11"/>
    </row>
    <row r="65" spans="1:26" ht="23.25" customHeight="1" x14ac:dyDescent="0.2">
      <c r="D65" s="11"/>
    </row>
    <row r="66" spans="1:26" ht="23.25" customHeight="1" x14ac:dyDescent="0.2">
      <c r="D66" s="11"/>
    </row>
    <row r="67" spans="1:26" ht="23.25" customHeight="1" x14ac:dyDescent="0.2">
      <c r="D67" s="11"/>
    </row>
    <row r="68" spans="1:26" ht="23.25" customHeight="1" x14ac:dyDescent="0.2">
      <c r="D68" s="11"/>
    </row>
    <row r="69" spans="1:26" ht="23.25" customHeight="1" x14ac:dyDescent="0.2"/>
    <row r="70" spans="1:26" ht="23.25" customHeight="1" x14ac:dyDescent="0.2"/>
    <row r="71" spans="1:26" ht="23.25" customHeight="1" x14ac:dyDescent="0.2"/>
    <row r="72" spans="1:26" ht="33.75" customHeight="1" x14ac:dyDescent="0.2"/>
    <row r="73" spans="1:26" ht="33.75" customHeight="1" thickBot="1" x14ac:dyDescent="0.25"/>
    <row r="74" spans="1:26" ht="33.75" customHeight="1" thickTop="1" thickBot="1" x14ac:dyDescent="0.25">
      <c r="D74" s="98" t="s">
        <v>282</v>
      </c>
      <c r="E74" s="105" t="s">
        <v>59</v>
      </c>
      <c r="F74" s="105" t="s">
        <v>60</v>
      </c>
      <c r="G74" s="105" t="s">
        <v>61</v>
      </c>
      <c r="H74" s="105" t="s">
        <v>62</v>
      </c>
      <c r="I74" s="105" t="s">
        <v>63</v>
      </c>
      <c r="J74" s="105" t="s">
        <v>64</v>
      </c>
      <c r="K74" s="105" t="s">
        <v>65</v>
      </c>
      <c r="L74" s="105" t="s">
        <v>66</v>
      </c>
      <c r="M74" s="105" t="s">
        <v>67</v>
      </c>
      <c r="N74" s="105" t="s">
        <v>68</v>
      </c>
      <c r="O74" s="105" t="s">
        <v>69</v>
      </c>
      <c r="P74" s="105" t="s">
        <v>70</v>
      </c>
      <c r="Q74" s="105" t="s">
        <v>71</v>
      </c>
    </row>
    <row r="75" spans="1:26" ht="33.75" customHeight="1" thickTop="1" thickBot="1" x14ac:dyDescent="0.25">
      <c r="D75" s="106" t="s">
        <v>78</v>
      </c>
      <c r="E75" s="62">
        <f>FC!D15</f>
        <v>0</v>
      </c>
      <c r="F75" s="62">
        <f>FC!E15</f>
        <v>0</v>
      </c>
      <c r="G75" s="62">
        <f>FC!F15</f>
        <v>0</v>
      </c>
      <c r="H75" s="62">
        <f>FC!G15</f>
        <v>0</v>
      </c>
      <c r="I75" s="62">
        <f>FC!H15</f>
        <v>0</v>
      </c>
      <c r="J75" s="62">
        <f>FC!I15</f>
        <v>0</v>
      </c>
      <c r="K75" s="62">
        <f>FC!J15</f>
        <v>0</v>
      </c>
      <c r="L75" s="62">
        <f>FC!K15</f>
        <v>0</v>
      </c>
      <c r="M75" s="62">
        <f>FC!L15</f>
        <v>0</v>
      </c>
      <c r="N75" s="62">
        <f>FC!M15</f>
        <v>0</v>
      </c>
      <c r="O75" s="62">
        <f>FC!N15</f>
        <v>0</v>
      </c>
      <c r="P75" s="62">
        <f>FC!O15</f>
        <v>0</v>
      </c>
      <c r="Q75" s="62">
        <f>SUM(E75:P75)</f>
        <v>0</v>
      </c>
    </row>
    <row r="76" spans="1:26" ht="33.75" customHeight="1" thickTop="1" thickBot="1" x14ac:dyDescent="0.25">
      <c r="D76" s="39" t="s">
        <v>79</v>
      </c>
      <c r="E76" s="62">
        <f>FC!D16</f>
        <v>1200</v>
      </c>
      <c r="F76" s="62">
        <f>FC!E16</f>
        <v>1200</v>
      </c>
      <c r="G76" s="62">
        <f>FC!F16</f>
        <v>800</v>
      </c>
      <c r="H76" s="62">
        <f>FC!G16</f>
        <v>0</v>
      </c>
      <c r="I76" s="62">
        <f>FC!H16</f>
        <v>0</v>
      </c>
      <c r="J76" s="62">
        <f>FC!I16</f>
        <v>0</v>
      </c>
      <c r="K76" s="62">
        <f>FC!J16</f>
        <v>0</v>
      </c>
      <c r="L76" s="62">
        <f>FC!K16</f>
        <v>0</v>
      </c>
      <c r="M76" s="62">
        <f>FC!L16</f>
        <v>0</v>
      </c>
      <c r="N76" s="62">
        <f>FC!M16</f>
        <v>0</v>
      </c>
      <c r="O76" s="62">
        <f>FC!N16</f>
        <v>0</v>
      </c>
      <c r="P76" s="62">
        <f>FC!O16</f>
        <v>0</v>
      </c>
      <c r="Q76" s="62">
        <f>SUM(E76:P76)</f>
        <v>3200</v>
      </c>
    </row>
    <row r="77" spans="1:26" ht="33.75" customHeight="1" thickTop="1" thickBot="1" x14ac:dyDescent="0.25">
      <c r="D77" s="20" t="s">
        <v>80</v>
      </c>
      <c r="E77" s="67">
        <f>IF((E76-E75)&lt;=0,"-",E76-E75)</f>
        <v>1200</v>
      </c>
      <c r="F77" s="67">
        <f t="shared" ref="F77:Q77" si="4">IF((F76-F75)&lt;=0,"-",F76-F75)</f>
        <v>1200</v>
      </c>
      <c r="G77" s="67">
        <f t="shared" si="4"/>
        <v>800</v>
      </c>
      <c r="H77" s="67" t="str">
        <f t="shared" si="4"/>
        <v>-</v>
      </c>
      <c r="I77" s="67" t="str">
        <f t="shared" si="4"/>
        <v>-</v>
      </c>
      <c r="J77" s="67" t="str">
        <f t="shared" si="4"/>
        <v>-</v>
      </c>
      <c r="K77" s="67" t="str">
        <f t="shared" si="4"/>
        <v>-</v>
      </c>
      <c r="L77" s="67" t="str">
        <f t="shared" si="4"/>
        <v>-</v>
      </c>
      <c r="M77" s="67" t="str">
        <f t="shared" si="4"/>
        <v>-</v>
      </c>
      <c r="N77" s="67" t="str">
        <f t="shared" si="4"/>
        <v>-</v>
      </c>
      <c r="O77" s="67" t="str">
        <f t="shared" si="4"/>
        <v>-</v>
      </c>
      <c r="P77" s="67" t="str">
        <f t="shared" si="4"/>
        <v>-</v>
      </c>
      <c r="Q77" s="67">
        <f t="shared" si="4"/>
        <v>3200</v>
      </c>
    </row>
    <row r="78" spans="1:26" ht="33.75" customHeight="1" thickTop="1" thickBot="1" x14ac:dyDescent="0.25">
      <c r="D78" s="108"/>
      <c r="E78" s="109"/>
      <c r="F78" s="109"/>
      <c r="G78" s="109"/>
      <c r="H78" s="109"/>
      <c r="I78" s="109"/>
      <c r="J78" s="109"/>
      <c r="K78" s="109"/>
      <c r="L78" s="109"/>
      <c r="M78" s="109"/>
      <c r="N78" s="109"/>
      <c r="O78" s="109"/>
      <c r="P78" s="109"/>
      <c r="Q78" s="109"/>
    </row>
    <row r="79" spans="1:26" s="1" customFormat="1" ht="44.25" customHeight="1" thickTop="1" x14ac:dyDescent="0.2">
      <c r="A79" s="75"/>
      <c r="B79"/>
      <c r="C79"/>
      <c r="D79" s="324" t="s">
        <v>278</v>
      </c>
      <c r="E79" s="324"/>
      <c r="F79" s="324"/>
      <c r="G79" s="324"/>
      <c r="H79" s="324"/>
      <c r="I79" s="324"/>
      <c r="J79" s="324"/>
      <c r="K79" s="324"/>
      <c r="L79" s="324"/>
      <c r="M79" s="324"/>
      <c r="N79" s="324"/>
      <c r="O79" s="324"/>
      <c r="P79" s="324"/>
      <c r="Q79" s="324"/>
      <c r="R79" s="140"/>
      <c r="S79" s="140"/>
      <c r="T79" s="140"/>
      <c r="U79" s="140"/>
      <c r="V79" s="140"/>
      <c r="W79" s="140"/>
      <c r="X79" s="140"/>
      <c r="Y79" s="140"/>
      <c r="Z79" s="140"/>
    </row>
    <row r="80" spans="1:26" ht="39.75" customHeight="1" x14ac:dyDescent="0.25">
      <c r="D80" s="107" t="s">
        <v>1328</v>
      </c>
    </row>
    <row r="81" spans="4:17" ht="33" customHeight="1" thickBot="1" x14ac:dyDescent="0.25"/>
    <row r="82" spans="4:17" ht="33" customHeight="1" thickTop="1" x14ac:dyDescent="0.2">
      <c r="D82" s="183" t="s">
        <v>1329</v>
      </c>
      <c r="E82" s="135">
        <f>'G. Receitas'!$F$6</f>
        <v>39000</v>
      </c>
      <c r="F82" s="183"/>
      <c r="G82" s="183"/>
      <c r="J82" s="309" t="s">
        <v>283</v>
      </c>
      <c r="K82" s="309"/>
      <c r="L82" s="309"/>
      <c r="M82" s="136">
        <f>'G. Despesas'!$F$6</f>
        <v>2550</v>
      </c>
    </row>
    <row r="83" spans="4:17" ht="33" customHeight="1" x14ac:dyDescent="0.2"/>
    <row r="84" spans="4:17" ht="23.25" customHeight="1" x14ac:dyDescent="0.2">
      <c r="D84" s="11"/>
    </row>
    <row r="85" spans="4:17" ht="23.25" customHeight="1" x14ac:dyDescent="0.2">
      <c r="D85" s="11"/>
    </row>
    <row r="86" spans="4:17" ht="23.25" customHeight="1" x14ac:dyDescent="0.2">
      <c r="D86" s="11"/>
    </row>
    <row r="87" spans="4:17" ht="23.25" customHeight="1" x14ac:dyDescent="0.2">
      <c r="D87" s="11"/>
    </row>
    <row r="88" spans="4:17" ht="23.25" customHeight="1" x14ac:dyDescent="0.2">
      <c r="D88" s="11"/>
    </row>
    <row r="89" spans="4:17" ht="23.25" customHeight="1" x14ac:dyDescent="0.2"/>
    <row r="90" spans="4:17" ht="23.25" customHeight="1" x14ac:dyDescent="0.2"/>
    <row r="91" spans="4:17" ht="23.25" customHeight="1" x14ac:dyDescent="0.2"/>
    <row r="92" spans="4:17" ht="33.75" customHeight="1" x14ac:dyDescent="0.2">
      <c r="D92" s="110"/>
      <c r="E92" s="111"/>
      <c r="F92" s="111"/>
      <c r="G92" s="111"/>
      <c r="H92" s="111"/>
      <c r="I92" s="111"/>
      <c r="J92" s="111"/>
      <c r="K92" s="111"/>
      <c r="L92" s="111"/>
      <c r="M92" s="111"/>
      <c r="N92" s="111"/>
      <c r="O92" s="111"/>
      <c r="P92" s="111"/>
      <c r="Q92" s="111"/>
    </row>
    <row r="93" spans="4:17" ht="33.75" customHeight="1" x14ac:dyDescent="0.2">
      <c r="D93" s="110"/>
      <c r="E93" s="71"/>
      <c r="F93" s="71"/>
      <c r="G93" s="71"/>
      <c r="H93" s="71"/>
      <c r="I93" s="71"/>
      <c r="J93" s="71"/>
      <c r="K93" s="71"/>
      <c r="L93" s="71"/>
      <c r="M93" s="71"/>
      <c r="N93" s="71"/>
      <c r="O93" s="71"/>
      <c r="P93" s="71"/>
      <c r="Q93" s="71"/>
    </row>
    <row r="94" spans="4:17" ht="33.75" customHeight="1" x14ac:dyDescent="0.2">
      <c r="D94" s="110"/>
      <c r="E94" s="71"/>
      <c r="F94" s="71"/>
      <c r="G94" s="71"/>
      <c r="H94" s="71"/>
      <c r="I94" s="71"/>
      <c r="J94" s="71"/>
      <c r="K94" s="71"/>
      <c r="L94" s="71"/>
      <c r="M94" s="71"/>
      <c r="N94" s="71"/>
      <c r="O94" s="71"/>
      <c r="P94" s="71"/>
      <c r="Q94" s="71"/>
    </row>
    <row r="95" spans="4:17" ht="33.75" customHeight="1" x14ac:dyDescent="0.2">
      <c r="D95" s="110"/>
      <c r="E95" s="71"/>
      <c r="F95" s="71"/>
      <c r="G95" s="71"/>
      <c r="H95" s="71"/>
      <c r="I95" s="71"/>
      <c r="J95" s="71"/>
      <c r="K95" s="71"/>
      <c r="L95" s="71"/>
      <c r="M95" s="71"/>
      <c r="N95" s="71"/>
      <c r="O95" s="71"/>
      <c r="P95" s="71"/>
      <c r="Q95" s="71"/>
    </row>
    <row r="96" spans="4:17" ht="33.75" customHeight="1" x14ac:dyDescent="0.2">
      <c r="D96" s="110"/>
      <c r="E96" s="71"/>
      <c r="F96" s="71"/>
      <c r="G96" s="71"/>
      <c r="H96" s="71"/>
      <c r="I96" s="71"/>
      <c r="J96" s="71"/>
      <c r="K96" s="71"/>
      <c r="L96" s="71"/>
      <c r="M96" s="71"/>
      <c r="N96" s="71"/>
      <c r="O96" s="71"/>
      <c r="P96" s="71"/>
      <c r="Q96" s="71"/>
    </row>
    <row r="97" spans="4:17" ht="33.75" customHeight="1" x14ac:dyDescent="0.2">
      <c r="D97" s="110"/>
      <c r="E97" s="71"/>
      <c r="F97" s="71"/>
      <c r="G97" s="71"/>
      <c r="H97" s="71"/>
      <c r="I97" s="71"/>
      <c r="J97" s="71"/>
      <c r="K97" s="71"/>
      <c r="L97" s="71"/>
      <c r="M97" s="71"/>
      <c r="N97" s="71"/>
      <c r="O97" s="71"/>
      <c r="P97" s="71"/>
      <c r="Q97" s="71"/>
    </row>
    <row r="98" spans="4:17" ht="33.75" customHeight="1" x14ac:dyDescent="0.2">
      <c r="D98" s="110"/>
      <c r="E98" s="112"/>
      <c r="F98" s="112"/>
      <c r="G98" s="112"/>
      <c r="H98" s="112"/>
      <c r="I98" s="112"/>
      <c r="J98" s="112"/>
      <c r="K98" s="112"/>
      <c r="L98" s="112"/>
      <c r="M98" s="112"/>
      <c r="N98" s="112"/>
      <c r="O98" s="112"/>
      <c r="P98" s="112"/>
      <c r="Q98" s="112"/>
    </row>
    <row r="99" spans="4:17" ht="46.5" customHeight="1" x14ac:dyDescent="0.2"/>
    <row r="100" spans="4:17" ht="46.5" customHeight="1" x14ac:dyDescent="0.2"/>
    <row r="101" spans="4:17" ht="46.5" customHeight="1" x14ac:dyDescent="0.2"/>
    <row r="102" spans="4:17" ht="46.5" customHeight="1" x14ac:dyDescent="0.2"/>
  </sheetData>
  <sheetProtection sheet="1" objects="1" scenarios="1" selectLockedCells="1" selectUnlockedCells="1"/>
  <mergeCells count="11">
    <mergeCell ref="J82:L82"/>
    <mergeCell ref="D59:Q59"/>
    <mergeCell ref="D79:Q79"/>
    <mergeCell ref="D4:N4"/>
    <mergeCell ref="D15:Q15"/>
    <mergeCell ref="D35:Q35"/>
    <mergeCell ref="D3:N3"/>
    <mergeCell ref="D8:Q8"/>
    <mergeCell ref="D9:Q9"/>
    <mergeCell ref="D10:Q10"/>
    <mergeCell ref="D11:Q11"/>
  </mergeCells>
  <phoneticPr fontId="54" type="noConversion"/>
  <conditionalFormatting sqref="E33:P33">
    <cfRule type="cellIs" dxfId="1053" priority="39" operator="lessThan">
      <formula>0</formula>
    </cfRule>
    <cfRule type="cellIs" dxfId="1052" priority="40" operator="greaterThan">
      <formula>0</formula>
    </cfRule>
  </conditionalFormatting>
  <conditionalFormatting sqref="E32:Q32">
    <cfRule type="cellIs" dxfId="1051" priority="37" operator="lessThan">
      <formula>0</formula>
    </cfRule>
    <cfRule type="cellIs" dxfId="1050" priority="38" operator="greaterThan">
      <formula>0</formula>
    </cfRule>
  </conditionalFormatting>
  <conditionalFormatting sqref="Q33">
    <cfRule type="cellIs" dxfId="1049" priority="33" operator="greaterThan">
      <formula>0</formula>
    </cfRule>
    <cfRule type="cellIs" dxfId="1048" priority="34" operator="lessThan">
      <formula>0</formula>
    </cfRule>
  </conditionalFormatting>
  <conditionalFormatting sqref="E97:P97">
    <cfRule type="cellIs" dxfId="1047" priority="13" operator="lessThan">
      <formula>0</formula>
    </cfRule>
    <cfRule type="cellIs" dxfId="1046" priority="14" operator="greaterThan">
      <formula>0</formula>
    </cfRule>
  </conditionalFormatting>
  <conditionalFormatting sqref="E96:Q96">
    <cfRule type="cellIs" dxfId="1045" priority="11" operator="lessThan">
      <formula>0</formula>
    </cfRule>
    <cfRule type="cellIs" dxfId="1044" priority="12" operator="greaterThan">
      <formula>0</formula>
    </cfRule>
  </conditionalFormatting>
  <conditionalFormatting sqref="Q97">
    <cfRule type="cellIs" dxfId="1043" priority="9" operator="greaterThan">
      <formula>0</formula>
    </cfRule>
    <cfRule type="cellIs" dxfId="1042" priority="10" operator="lessThan">
      <formula>0</formula>
    </cfRule>
  </conditionalFormatting>
  <conditionalFormatting sqref="E50:R50">
    <cfRule type="cellIs" dxfId="1041" priority="5" operator="lessThan">
      <formula>0</formula>
    </cfRule>
    <cfRule type="cellIs" dxfId="1040" priority="6" operator="greaterThan">
      <formula>0</formula>
    </cfRule>
  </conditionalFormatting>
  <conditionalFormatting sqref="E57:R57">
    <cfRule type="cellIs" dxfId="1039" priority="3" operator="lessThan">
      <formula>0</formula>
    </cfRule>
    <cfRule type="cellIs" dxfId="1038" priority="4" operator="greaterThan">
      <formula>0</formula>
    </cfRule>
  </conditionalFormatting>
  <conditionalFormatting sqref="E52:Q55">
    <cfRule type="cellIs" dxfId="1037" priority="7" operator="lessThan">
      <formula>0</formula>
    </cfRule>
    <cfRule type="cellIs" dxfId="1036" priority="8" operator="greaterThan">
      <formula>0</formula>
    </cfRule>
  </conditionalFormatting>
  <conditionalFormatting sqref="E77:Q77">
    <cfRule type="cellIs" dxfId="1035" priority="2" operator="greaterThan">
      <formula>0</formula>
    </cfRule>
  </conditionalFormatting>
  <pageMargins left="0.511811024" right="0.511811024" top="0.78740157499999996" bottom="0.78740157499999996" header="0.31496062000000002" footer="0.31496062000000002"/>
  <pageSetup paperSize="9" scale="77" fitToHeight="0" orientation="landscape" horizontalDpi="4294967293" verticalDpi="4294967293"/>
  <headerFooter>
    <oddHeader>&amp;R&amp;D</oddHeader>
    <oddFooter>&amp;R&amp;P</oddFooter>
  </headerFooter>
  <rowBreaks count="4" manualBreakCount="4">
    <brk id="14" min="3" max="16" man="1"/>
    <brk id="34" min="3" max="16" man="1"/>
    <brk id="58" min="3" max="16" man="1"/>
    <brk id="78" min="3" max="16" man="1"/>
  </rowBreaks>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5FDDEE98-1A95-4020-95BE-1F527B567462}">
            <xm:f>NOT(ISERROR(SEARCH("-",E77)))</xm:f>
            <xm:f>"-"</xm:f>
            <x14:dxf>
              <font>
                <color theme="1" tint="0.24994659260841701"/>
              </font>
              <fill>
                <patternFill>
                  <bgColor rgb="FFECF0F1"/>
                </patternFill>
              </fill>
            </x14:dxf>
          </x14:cfRule>
          <xm:sqref>E77:Q77</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E56"/>
  <sheetViews>
    <sheetView showGridLines="0" zoomScale="90" zoomScaleNormal="90" zoomScalePageLayoutView="90" workbookViewId="0">
      <selection activeCell="C4" sqref="C4:L4"/>
    </sheetView>
  </sheetViews>
  <sheetFormatPr baseColWidth="10" defaultColWidth="0" defaultRowHeight="14" customHeight="1" zeroHeight="1" x14ac:dyDescent="0.2"/>
  <cols>
    <col min="1" max="1" width="27.5" style="75" customWidth="1"/>
    <col min="2" max="2" width="3.6640625" customWidth="1"/>
    <col min="3" max="3" width="7.6640625" customWidth="1"/>
    <col min="4" max="4" width="3.1640625" customWidth="1"/>
    <col min="5" max="18" width="8.6640625" customWidth="1"/>
    <col min="19" max="25" width="13.6640625" customWidth="1"/>
    <col min="26" max="31" width="8.6640625" customWidth="1"/>
    <col min="32" max="16384" width="8.6640625" hidden="1"/>
  </cols>
  <sheetData>
    <row r="1" spans="1:25" s="21" customFormat="1" ht="34.25" customHeight="1" x14ac:dyDescent="0.3">
      <c r="A1" s="227" t="s">
        <v>1425</v>
      </c>
      <c r="C1" s="250" t="s">
        <v>149</v>
      </c>
      <c r="D1" s="250"/>
      <c r="E1" s="250"/>
      <c r="F1" s="250"/>
      <c r="G1" s="250"/>
      <c r="H1" s="250"/>
      <c r="I1" s="250"/>
      <c r="J1" s="250"/>
      <c r="K1" s="250"/>
    </row>
    <row r="2" spans="1:25" s="21" customFormat="1" ht="37.5" customHeight="1" x14ac:dyDescent="0.2">
      <c r="A2" s="74"/>
      <c r="C2" s="22"/>
      <c r="D2" s="22"/>
      <c r="E2" s="22"/>
      <c r="F2" s="22"/>
      <c r="G2" s="22"/>
      <c r="H2" s="22"/>
      <c r="I2" s="22"/>
      <c r="J2" s="22"/>
      <c r="K2" s="22"/>
      <c r="L2" s="22"/>
      <c r="M2" s="22"/>
      <c r="N2" s="22"/>
      <c r="O2" s="22"/>
      <c r="P2" s="22"/>
    </row>
    <row r="3" spans="1:25" ht="40.25" customHeight="1" x14ac:dyDescent="0.2">
      <c r="B3" s="52"/>
      <c r="C3" s="330" t="s">
        <v>7</v>
      </c>
      <c r="D3" s="330"/>
      <c r="E3" s="330"/>
      <c r="F3" s="330"/>
      <c r="G3" s="330"/>
      <c r="H3" s="330"/>
      <c r="I3" s="330"/>
      <c r="J3" s="330"/>
      <c r="K3" s="330"/>
      <c r="L3" s="330"/>
      <c r="M3" s="330"/>
      <c r="N3" s="330"/>
      <c r="O3" s="3"/>
      <c r="P3" s="3"/>
      <c r="Q3" s="3"/>
      <c r="R3" s="3"/>
      <c r="S3" s="3"/>
    </row>
    <row r="4" spans="1:25" ht="34.25" customHeight="1" x14ac:dyDescent="0.2">
      <c r="C4" s="328" t="s">
        <v>1394</v>
      </c>
      <c r="D4" s="328"/>
      <c r="E4" s="328"/>
      <c r="F4" s="328"/>
      <c r="G4" s="328"/>
      <c r="H4" s="328"/>
      <c r="I4" s="328"/>
      <c r="J4" s="328"/>
      <c r="K4" s="328"/>
      <c r="L4" s="328"/>
      <c r="M4" s="3"/>
      <c r="N4" s="3"/>
      <c r="O4" s="3"/>
      <c r="P4" s="3"/>
      <c r="Q4" s="3"/>
      <c r="R4" s="3"/>
      <c r="S4" s="3"/>
      <c r="T4" s="3"/>
    </row>
    <row r="5" spans="1:25" ht="8" customHeight="1" x14ac:dyDescent="0.2"/>
    <row r="6" spans="1:25" ht="40.25" customHeight="1" thickBot="1" x14ac:dyDescent="0.25">
      <c r="C6" s="331" t="s">
        <v>93</v>
      </c>
      <c r="D6" s="331"/>
      <c r="E6" s="331"/>
      <c r="F6" s="331"/>
      <c r="G6" s="331"/>
      <c r="H6" s="331"/>
      <c r="I6" s="331"/>
      <c r="J6" s="331"/>
      <c r="K6" s="331"/>
      <c r="L6" s="331"/>
      <c r="M6" s="331"/>
      <c r="N6" s="86"/>
      <c r="O6" s="86"/>
      <c r="P6" s="86"/>
      <c r="Q6" s="86"/>
      <c r="R6" s="86"/>
      <c r="S6" s="86"/>
    </row>
    <row r="7" spans="1:25" ht="12" customHeight="1" thickTop="1" thickBot="1" x14ac:dyDescent="0.25">
      <c r="C7" s="329" t="str">
        <f>IF(ISERROR(VLOOKUP(C4,'Dúvidas e Respostas'!C7:D30,2,FALSE)),"",VLOOKUP(C4,'Dúvidas e Respostas'!C7:D30,2,FALSE))</f>
        <v>Crie uma conta em outras despesas para transfêrencias. Depois faça dois lançamentos iguais nesta conta, variando apenas a conta. Para o Banco que está perdendo saldo, deixe o valor positivo. Para o banco que está ganhando saldo, deixe o valor do lançamento negativo. Não influenciará no fluxo de caixa, apenas no saldo do banco.</v>
      </c>
      <c r="D7" s="329"/>
      <c r="E7" s="329"/>
      <c r="F7" s="329"/>
      <c r="G7" s="329"/>
      <c r="H7" s="329"/>
      <c r="I7" s="329"/>
      <c r="J7" s="329"/>
      <c r="K7" s="329"/>
      <c r="L7" s="329"/>
      <c r="M7" s="4"/>
      <c r="N7" s="4"/>
      <c r="O7" s="4"/>
      <c r="P7" s="4"/>
      <c r="Q7" s="4"/>
      <c r="R7" s="4"/>
      <c r="S7" s="4"/>
      <c r="T7" s="4"/>
      <c r="U7" s="4"/>
      <c r="V7" s="4"/>
      <c r="W7" s="4"/>
      <c r="X7" s="4"/>
      <c r="Y7" s="4"/>
    </row>
    <row r="8" spans="1:25" ht="12" customHeight="1" thickTop="1" thickBot="1" x14ac:dyDescent="0.25">
      <c r="C8" s="329"/>
      <c r="D8" s="329"/>
      <c r="E8" s="329"/>
      <c r="F8" s="329"/>
      <c r="G8" s="329"/>
      <c r="H8" s="329"/>
      <c r="I8" s="329"/>
      <c r="J8" s="329"/>
      <c r="K8" s="329"/>
      <c r="L8" s="329"/>
      <c r="M8" s="4"/>
      <c r="N8" s="4"/>
      <c r="O8" s="4"/>
      <c r="P8" s="4"/>
      <c r="Q8" s="4"/>
      <c r="R8" s="4"/>
      <c r="S8" s="4"/>
      <c r="T8" s="4"/>
      <c r="U8" s="4"/>
      <c r="V8" s="4"/>
      <c r="W8" s="4"/>
      <c r="X8" s="4"/>
      <c r="Y8" s="4"/>
    </row>
    <row r="9" spans="1:25" ht="12" customHeight="1" thickTop="1" thickBot="1" x14ac:dyDescent="0.25">
      <c r="C9" s="329"/>
      <c r="D9" s="329"/>
      <c r="E9" s="329"/>
      <c r="F9" s="329"/>
      <c r="G9" s="329"/>
      <c r="H9" s="329"/>
      <c r="I9" s="329"/>
      <c r="J9" s="329"/>
      <c r="K9" s="329"/>
      <c r="L9" s="329"/>
      <c r="M9" s="4"/>
      <c r="N9" s="4"/>
      <c r="O9" s="4"/>
      <c r="P9" s="4"/>
      <c r="Q9" s="4"/>
      <c r="R9" s="4"/>
      <c r="S9" s="4"/>
      <c r="T9" s="4"/>
      <c r="U9" s="4"/>
      <c r="V9" s="4"/>
      <c r="W9" s="4"/>
      <c r="X9" s="4"/>
      <c r="Y9" s="4"/>
    </row>
    <row r="10" spans="1:25" ht="12" customHeight="1" thickTop="1" thickBot="1" x14ac:dyDescent="0.25">
      <c r="C10" s="329"/>
      <c r="D10" s="329"/>
      <c r="E10" s="329"/>
      <c r="F10" s="329"/>
      <c r="G10" s="329"/>
      <c r="H10" s="329"/>
      <c r="I10" s="329"/>
      <c r="J10" s="329"/>
      <c r="K10" s="329"/>
      <c r="L10" s="329"/>
      <c r="M10" s="4"/>
      <c r="N10" s="4"/>
      <c r="O10" s="4"/>
      <c r="P10" s="4"/>
      <c r="Q10" s="4"/>
      <c r="R10" s="4"/>
      <c r="S10" s="4"/>
      <c r="T10" s="4"/>
      <c r="U10" s="4"/>
      <c r="V10" s="4"/>
      <c r="W10" s="4"/>
      <c r="X10" s="4"/>
      <c r="Y10" s="4"/>
    </row>
    <row r="11" spans="1:25" ht="12" customHeight="1" thickTop="1" thickBot="1" x14ac:dyDescent="0.25">
      <c r="C11" s="329"/>
      <c r="D11" s="329"/>
      <c r="E11" s="329"/>
      <c r="F11" s="329"/>
      <c r="G11" s="329"/>
      <c r="H11" s="329"/>
      <c r="I11" s="329"/>
      <c r="J11" s="329"/>
      <c r="K11" s="329"/>
      <c r="L11" s="329"/>
      <c r="M11" s="4"/>
      <c r="N11" s="4"/>
      <c r="O11" s="4"/>
      <c r="P11" s="4"/>
      <c r="Q11" s="4"/>
      <c r="R11" s="4"/>
      <c r="S11" s="4"/>
      <c r="T11" s="4"/>
      <c r="U11" s="4"/>
      <c r="V11" s="4"/>
      <c r="W11" s="4"/>
      <c r="X11" s="4"/>
      <c r="Y11" s="4"/>
    </row>
    <row r="12" spans="1:25" ht="12" customHeight="1" thickTop="1" thickBot="1" x14ac:dyDescent="0.25">
      <c r="C12" s="329"/>
      <c r="D12" s="329"/>
      <c r="E12" s="329"/>
      <c r="F12" s="329"/>
      <c r="G12" s="329"/>
      <c r="H12" s="329"/>
      <c r="I12" s="329"/>
      <c r="J12" s="329"/>
      <c r="K12" s="329"/>
      <c r="L12" s="329"/>
      <c r="M12" s="4"/>
      <c r="N12" s="4"/>
      <c r="O12" s="4"/>
      <c r="P12" s="4"/>
      <c r="Q12" s="4"/>
      <c r="R12" s="4"/>
      <c r="S12" s="4"/>
      <c r="T12" s="4"/>
      <c r="U12" s="4"/>
      <c r="V12" s="4"/>
      <c r="W12" s="4"/>
      <c r="X12" s="4"/>
      <c r="Y12" s="4"/>
    </row>
    <row r="13" spans="1:25" ht="12" customHeight="1" thickTop="1" thickBot="1" x14ac:dyDescent="0.25">
      <c r="C13" s="329"/>
      <c r="D13" s="329"/>
      <c r="E13" s="329"/>
      <c r="F13" s="329"/>
      <c r="G13" s="329"/>
      <c r="H13" s="329"/>
      <c r="I13" s="329"/>
      <c r="J13" s="329"/>
      <c r="K13" s="329"/>
      <c r="L13" s="329"/>
      <c r="M13" s="4"/>
      <c r="N13" s="4"/>
      <c r="O13" s="4"/>
      <c r="P13" s="4"/>
      <c r="Q13" s="4"/>
      <c r="R13" s="4"/>
      <c r="S13" s="4"/>
      <c r="T13" s="4"/>
      <c r="U13" s="4"/>
      <c r="V13" s="4"/>
      <c r="W13" s="4"/>
      <c r="X13" s="4"/>
      <c r="Y13" s="4"/>
    </row>
    <row r="14" spans="1:25" ht="12" customHeight="1" thickTop="1" thickBot="1" x14ac:dyDescent="0.25">
      <c r="C14" s="329"/>
      <c r="D14" s="329"/>
      <c r="E14" s="329"/>
      <c r="F14" s="329"/>
      <c r="G14" s="329"/>
      <c r="H14" s="329"/>
      <c r="I14" s="329"/>
      <c r="J14" s="329"/>
      <c r="K14" s="329"/>
      <c r="L14" s="329"/>
      <c r="M14" s="4"/>
      <c r="N14" s="4"/>
      <c r="O14" s="4"/>
      <c r="P14" s="4"/>
      <c r="Q14" s="4"/>
      <c r="R14" s="4"/>
      <c r="S14" s="4"/>
      <c r="T14" s="4"/>
      <c r="U14" s="4"/>
      <c r="V14" s="4"/>
      <c r="W14" s="4"/>
      <c r="X14" s="4"/>
      <c r="Y14" s="4"/>
    </row>
    <row r="15" spans="1:25" ht="12" customHeight="1" thickTop="1" thickBot="1" x14ac:dyDescent="0.25">
      <c r="C15" s="329"/>
      <c r="D15" s="329"/>
      <c r="E15" s="329"/>
      <c r="F15" s="329"/>
      <c r="G15" s="329"/>
      <c r="H15" s="329"/>
      <c r="I15" s="329"/>
      <c r="J15" s="329"/>
      <c r="K15" s="329"/>
      <c r="L15" s="329"/>
      <c r="M15" s="4"/>
      <c r="N15" s="4"/>
      <c r="O15" s="4"/>
      <c r="P15" s="4"/>
      <c r="Q15" s="4"/>
      <c r="R15" s="4"/>
      <c r="S15" s="4"/>
      <c r="T15" s="4"/>
      <c r="U15" s="4"/>
      <c r="V15" s="4"/>
      <c r="W15" s="4"/>
      <c r="X15" s="4"/>
      <c r="Y15" s="4"/>
    </row>
    <row r="16" spans="1:25" ht="12" customHeight="1" thickTop="1" thickBot="1" x14ac:dyDescent="0.25">
      <c r="C16" s="329"/>
      <c r="D16" s="329"/>
      <c r="E16" s="329"/>
      <c r="F16" s="329"/>
      <c r="G16" s="329"/>
      <c r="H16" s="329"/>
      <c r="I16" s="329"/>
      <c r="J16" s="329"/>
      <c r="K16" s="329"/>
      <c r="L16" s="329"/>
      <c r="M16" s="4"/>
      <c r="N16" s="4"/>
      <c r="O16" s="4"/>
      <c r="P16" s="4"/>
      <c r="Q16" s="4"/>
      <c r="R16" s="4"/>
      <c r="S16" s="4"/>
      <c r="T16" s="4"/>
      <c r="U16" s="4"/>
      <c r="V16" s="4"/>
      <c r="W16" s="4"/>
      <c r="X16" s="4"/>
      <c r="Y16" s="4"/>
    </row>
    <row r="17" spans="3:25" ht="12" customHeight="1" thickTop="1" thickBot="1" x14ac:dyDescent="0.25">
      <c r="C17" s="329"/>
      <c r="D17" s="329"/>
      <c r="E17" s="329"/>
      <c r="F17" s="329"/>
      <c r="G17" s="329"/>
      <c r="H17" s="329"/>
      <c r="I17" s="329"/>
      <c r="J17" s="329"/>
      <c r="K17" s="329"/>
      <c r="L17" s="329"/>
      <c r="M17" s="4"/>
      <c r="N17" s="4"/>
      <c r="O17" s="4"/>
      <c r="P17" s="4"/>
      <c r="Q17" s="4"/>
      <c r="R17" s="4"/>
      <c r="S17" s="4"/>
      <c r="T17" s="4"/>
      <c r="U17" s="4"/>
      <c r="V17" s="4"/>
      <c r="W17" s="4"/>
      <c r="X17" s="4"/>
      <c r="Y17" s="4"/>
    </row>
    <row r="18" spans="3:25" ht="17" customHeight="1" thickTop="1" x14ac:dyDescent="0.2">
      <c r="C18" s="4"/>
      <c r="D18" s="4"/>
      <c r="E18" s="4"/>
      <c r="F18" s="4"/>
      <c r="G18" s="4"/>
      <c r="H18" s="4"/>
      <c r="I18" s="4"/>
      <c r="J18" s="4"/>
      <c r="K18" s="4"/>
      <c r="L18" s="4"/>
      <c r="M18" s="4"/>
      <c r="N18" s="4"/>
      <c r="O18" s="4"/>
      <c r="P18" s="4"/>
      <c r="Q18" s="4"/>
      <c r="R18" s="4"/>
      <c r="S18" s="4"/>
      <c r="T18" s="4"/>
      <c r="U18" s="4"/>
      <c r="V18" s="4"/>
      <c r="W18" s="4"/>
      <c r="X18" s="4"/>
      <c r="Y18" s="4"/>
    </row>
    <row r="19" spans="3:25" ht="17" customHeight="1" x14ac:dyDescent="0.2">
      <c r="C19" s="4"/>
      <c r="D19" s="4"/>
      <c r="E19" s="4"/>
      <c r="F19" s="4"/>
      <c r="G19" s="4"/>
      <c r="H19" s="4"/>
      <c r="I19" s="4"/>
      <c r="J19" s="4"/>
      <c r="K19" s="4"/>
      <c r="L19" s="4"/>
      <c r="M19" s="4"/>
      <c r="N19" s="4"/>
      <c r="O19" s="4"/>
      <c r="P19" s="4"/>
      <c r="Q19" s="4"/>
      <c r="R19" s="4"/>
      <c r="S19" s="4"/>
      <c r="T19" s="4"/>
      <c r="U19" s="4"/>
      <c r="V19" s="4"/>
      <c r="W19" s="4"/>
      <c r="X19" s="4"/>
      <c r="Y19" s="4"/>
    </row>
    <row r="20" spans="3:25" ht="17" customHeight="1" x14ac:dyDescent="0.2">
      <c r="C20" s="4"/>
      <c r="D20" s="4"/>
      <c r="E20" s="4"/>
      <c r="F20" s="4"/>
      <c r="G20" s="4"/>
      <c r="H20" s="4"/>
      <c r="I20" s="4"/>
      <c r="J20" s="4"/>
      <c r="K20" s="4"/>
      <c r="L20" s="4"/>
      <c r="M20" s="4"/>
      <c r="N20" s="4"/>
      <c r="O20" s="4"/>
      <c r="P20" s="4"/>
      <c r="Q20" s="4"/>
      <c r="R20" s="4"/>
      <c r="S20" s="4"/>
      <c r="T20" s="4"/>
      <c r="U20" s="4"/>
      <c r="V20" s="4"/>
      <c r="W20" s="4"/>
      <c r="X20" s="4"/>
      <c r="Y20" s="4"/>
    </row>
    <row r="21" spans="3:25" ht="12" customHeight="1" x14ac:dyDescent="0.2">
      <c r="C21" s="4"/>
      <c r="D21" s="4"/>
      <c r="E21" s="4"/>
      <c r="F21" s="4"/>
      <c r="G21" s="4"/>
      <c r="H21" s="4"/>
      <c r="I21" s="4"/>
      <c r="J21" s="4"/>
      <c r="K21" s="4"/>
      <c r="L21" s="4"/>
      <c r="M21" s="4"/>
      <c r="N21" s="4"/>
      <c r="O21" s="4"/>
      <c r="P21" s="4"/>
      <c r="Q21" s="4"/>
      <c r="R21" s="4"/>
      <c r="S21" s="4"/>
      <c r="T21" s="4"/>
      <c r="U21" s="4"/>
      <c r="V21" s="4"/>
      <c r="W21" s="4"/>
      <c r="X21" s="4"/>
      <c r="Y21" s="4"/>
    </row>
    <row r="22" spans="3:25" ht="17" customHeight="1" x14ac:dyDescent="0.2">
      <c r="C22" s="4"/>
      <c r="D22" s="4"/>
      <c r="E22" s="4"/>
      <c r="F22" s="4"/>
      <c r="G22" s="4"/>
      <c r="H22" s="4"/>
      <c r="I22" s="4"/>
      <c r="J22" s="4"/>
      <c r="K22" s="4"/>
      <c r="L22" s="4"/>
      <c r="M22" s="4"/>
      <c r="N22" s="4"/>
      <c r="O22" s="4"/>
      <c r="P22" s="4"/>
      <c r="Q22" s="4"/>
      <c r="R22" s="4"/>
      <c r="S22" s="4"/>
      <c r="T22" s="4"/>
      <c r="U22" s="4"/>
      <c r="V22" s="4"/>
      <c r="W22" s="4"/>
      <c r="X22" s="4"/>
      <c r="Y22" s="4"/>
    </row>
    <row r="23" spans="3:25" ht="17" customHeight="1" x14ac:dyDescent="0.2">
      <c r="C23" s="4"/>
      <c r="D23" s="4"/>
      <c r="E23" s="4"/>
      <c r="F23" s="4"/>
      <c r="G23" s="4"/>
      <c r="H23" s="4"/>
      <c r="I23" s="4"/>
      <c r="J23" s="4"/>
      <c r="K23" s="4"/>
      <c r="L23" s="4"/>
      <c r="M23" s="4"/>
      <c r="N23" s="4"/>
      <c r="O23" s="4"/>
      <c r="P23" s="4"/>
      <c r="Q23" s="4"/>
      <c r="R23" s="4"/>
      <c r="S23" s="4"/>
      <c r="T23" s="4"/>
      <c r="U23" s="4"/>
      <c r="V23" s="4"/>
      <c r="W23" s="4"/>
      <c r="X23" s="4"/>
      <c r="Y23" s="4"/>
    </row>
    <row r="24" spans="3:25" ht="17" customHeight="1" x14ac:dyDescent="0.2">
      <c r="C24" s="4"/>
      <c r="D24" s="4"/>
      <c r="E24" s="4"/>
      <c r="F24" s="4"/>
      <c r="G24" s="4"/>
      <c r="H24" s="4"/>
      <c r="I24" s="4"/>
      <c r="J24" s="4"/>
      <c r="K24" s="4"/>
      <c r="L24" s="4"/>
      <c r="M24" s="4"/>
      <c r="N24" s="4"/>
      <c r="O24" s="4"/>
      <c r="P24" s="4"/>
      <c r="Q24" s="4"/>
      <c r="R24" s="4"/>
      <c r="S24" s="4"/>
      <c r="T24" s="4"/>
      <c r="U24" s="4"/>
      <c r="V24" s="4"/>
      <c r="W24" s="4"/>
      <c r="X24" s="4"/>
      <c r="Y24" s="4"/>
    </row>
    <row r="25" spans="3:25" ht="12" customHeight="1" x14ac:dyDescent="0.2">
      <c r="C25" s="4"/>
      <c r="D25" s="4"/>
      <c r="E25" s="4"/>
      <c r="F25" s="4"/>
      <c r="G25" s="4"/>
      <c r="H25" s="4"/>
      <c r="I25" s="4"/>
      <c r="J25" s="4"/>
      <c r="K25" s="4"/>
      <c r="L25" s="4"/>
      <c r="M25" s="4"/>
      <c r="N25" s="4"/>
      <c r="O25" s="4"/>
      <c r="P25" s="4"/>
      <c r="Q25" s="4"/>
      <c r="R25" s="4"/>
      <c r="S25" s="4"/>
      <c r="T25" s="4"/>
      <c r="U25" s="4"/>
      <c r="V25" s="4"/>
      <c r="W25" s="4"/>
      <c r="X25" s="4"/>
      <c r="Y25" s="4"/>
    </row>
    <row r="26" spans="3:25" ht="17" customHeight="1" x14ac:dyDescent="0.2">
      <c r="C26" s="4"/>
      <c r="D26" s="4"/>
      <c r="E26" s="4"/>
      <c r="F26" s="4"/>
      <c r="G26" s="4"/>
      <c r="H26" s="4"/>
      <c r="I26" s="4"/>
      <c r="J26" s="4"/>
      <c r="K26" s="4"/>
      <c r="L26" s="4"/>
      <c r="M26" s="4"/>
      <c r="N26" s="4"/>
      <c r="O26" s="4"/>
      <c r="P26" s="4"/>
      <c r="Q26" s="4"/>
      <c r="R26" s="4"/>
      <c r="S26" s="4"/>
      <c r="T26" s="4"/>
      <c r="U26" s="4"/>
      <c r="V26" s="4"/>
      <c r="W26" s="4"/>
      <c r="X26" s="4"/>
      <c r="Y26" s="4"/>
    </row>
    <row r="27" spans="3:25" ht="17" customHeight="1" x14ac:dyDescent="0.2">
      <c r="C27" s="4"/>
      <c r="E27" s="326"/>
      <c r="F27" s="326"/>
      <c r="G27" s="326"/>
      <c r="H27" s="326"/>
      <c r="I27" s="326"/>
      <c r="J27" s="326"/>
      <c r="K27" s="326"/>
      <c r="L27" s="326"/>
      <c r="M27" s="326"/>
      <c r="N27" s="326"/>
      <c r="O27" s="326"/>
      <c r="P27" s="326"/>
      <c r="Q27" s="326"/>
      <c r="R27" s="326"/>
      <c r="S27" s="326"/>
      <c r="T27" s="326"/>
      <c r="U27" s="326"/>
      <c r="V27" s="326"/>
      <c r="W27" s="326"/>
      <c r="X27" s="326"/>
      <c r="Y27" s="326"/>
    </row>
    <row r="28" spans="3:25" ht="17" customHeight="1" x14ac:dyDescent="0.2">
      <c r="C28" s="4"/>
      <c r="E28" s="327"/>
      <c r="F28" s="327"/>
      <c r="G28" s="327"/>
    </row>
    <row r="29" spans="3:25" ht="8" customHeight="1" x14ac:dyDescent="0.2"/>
    <row r="30" spans="3:25" ht="34.25" customHeight="1" x14ac:dyDescent="0.2"/>
    <row r="31" spans="3:25" ht="34.25" customHeight="1" x14ac:dyDescent="0.2"/>
    <row r="32" spans="3:25" ht="34.25" customHeight="1" x14ac:dyDescent="0.2"/>
    <row r="33" ht="15" x14ac:dyDescent="0.2"/>
    <row r="34" ht="15" x14ac:dyDescent="0.2"/>
    <row r="35" ht="15" x14ac:dyDescent="0.2"/>
    <row r="36" ht="15" x14ac:dyDescent="0.2"/>
    <row r="37" ht="15" x14ac:dyDescent="0.2"/>
    <row r="38" ht="15" x14ac:dyDescent="0.2"/>
    <row r="39" ht="15" x14ac:dyDescent="0.2"/>
    <row r="40" ht="15" x14ac:dyDescent="0.2"/>
    <row r="41" ht="15" x14ac:dyDescent="0.2"/>
    <row r="42" ht="15" x14ac:dyDescent="0.2"/>
    <row r="43" ht="15" x14ac:dyDescent="0.2"/>
    <row r="44" ht="15" x14ac:dyDescent="0.2"/>
    <row r="45" ht="15" x14ac:dyDescent="0.2"/>
    <row r="46" ht="15" x14ac:dyDescent="0.2"/>
    <row r="47" ht="15" x14ac:dyDescent="0.2"/>
    <row r="48" ht="15" x14ac:dyDescent="0.2"/>
    <row r="49" spans="11:11" ht="15" x14ac:dyDescent="0.2"/>
    <row r="50" spans="11:11" ht="15" x14ac:dyDescent="0.2"/>
    <row r="51" spans="11:11" ht="15" x14ac:dyDescent="0.2"/>
    <row r="52" spans="11:11" ht="15" x14ac:dyDescent="0.2"/>
    <row r="53" spans="11:11" ht="15" x14ac:dyDescent="0.2"/>
    <row r="54" spans="11:11" ht="15" x14ac:dyDescent="0.2"/>
    <row r="55" spans="11:11" ht="15" x14ac:dyDescent="0.2">
      <c r="K55" s="2"/>
    </row>
    <row r="56" spans="11:11" ht="14" customHeight="1" x14ac:dyDescent="0.2"/>
  </sheetData>
  <sheetProtection sheet="1" objects="1" scenarios="1" selectLockedCells="1"/>
  <mergeCells count="7">
    <mergeCell ref="C1:K1"/>
    <mergeCell ref="E27:Y27"/>
    <mergeCell ref="E28:G28"/>
    <mergeCell ref="C4:L4"/>
    <mergeCell ref="C7:L17"/>
    <mergeCell ref="C3:N3"/>
    <mergeCell ref="C6:M6"/>
  </mergeCells>
  <pageMargins left="0.75" right="0.75" top="1" bottom="1" header="0.5" footer="0.5"/>
  <colBreaks count="1" manualBreakCount="1">
    <brk id="17" min="2" max="16" man="1"/>
  </colBreaks>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'Dúvidas e Respostas'!$C$7:$C$24</xm:f>
          </x14:formula1>
          <xm:sqref>C4:L4</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zoomScale="90" zoomScaleNormal="90" zoomScalePageLayoutView="90" workbookViewId="0">
      <selection sqref="A1:XFD1048576"/>
    </sheetView>
  </sheetViews>
  <sheetFormatPr baseColWidth="10" defaultColWidth="11.5" defaultRowHeight="15" x14ac:dyDescent="0.2"/>
  <cols>
    <col min="1" max="2" width="11.5" style="87"/>
    <col min="3" max="3" width="44.1640625" style="87" customWidth="1"/>
    <col min="4" max="4" width="39.5" style="87" customWidth="1"/>
    <col min="5" max="6" width="44.1640625" style="87" customWidth="1"/>
    <col min="7" max="16384" width="11.5" style="87"/>
  </cols>
  <sheetData>
    <row r="1" spans="1:7" ht="16" thickBot="1" x14ac:dyDescent="0.25"/>
    <row r="2" spans="1:7" ht="17" thickTop="1" thickBot="1" x14ac:dyDescent="0.25">
      <c r="C2" s="88" t="s">
        <v>89</v>
      </c>
      <c r="D2" s="88" t="s">
        <v>90</v>
      </c>
      <c r="E2" s="88" t="s">
        <v>91</v>
      </c>
      <c r="F2" s="88" t="s">
        <v>92</v>
      </c>
    </row>
    <row r="3" spans="1:7" ht="96.75" customHeight="1" thickTop="1" x14ac:dyDescent="0.2">
      <c r="A3" s="87" t="str">
        <f>Alertas!E4</f>
        <v>Fevereiro</v>
      </c>
      <c r="B3" s="87" t="s">
        <v>138</v>
      </c>
      <c r="C3" s="89" t="s">
        <v>1330</v>
      </c>
      <c r="D3" s="89" t="s">
        <v>140</v>
      </c>
      <c r="E3" s="89" t="s">
        <v>1332</v>
      </c>
      <c r="F3" s="89" t="s">
        <v>1333</v>
      </c>
      <c r="G3" s="89"/>
    </row>
    <row r="4" spans="1:7" ht="96.75" customHeight="1" x14ac:dyDescent="0.2">
      <c r="A4" s="87" t="str">
        <f>Alertas!E4</f>
        <v>Fevereiro</v>
      </c>
      <c r="B4" s="87" t="s">
        <v>139</v>
      </c>
      <c r="C4" s="89" t="s">
        <v>1331</v>
      </c>
      <c r="D4" s="89" t="s">
        <v>141</v>
      </c>
      <c r="E4" s="89" t="s">
        <v>142</v>
      </c>
      <c r="F4" s="89" t="s">
        <v>1334</v>
      </c>
    </row>
    <row r="5" spans="1:7" ht="16" thickBot="1" x14ac:dyDescent="0.25"/>
    <row r="6" spans="1:7" ht="17" thickTop="1" thickBot="1" x14ac:dyDescent="0.25">
      <c r="C6" s="88" t="s">
        <v>8</v>
      </c>
      <c r="D6" s="88" t="s">
        <v>143</v>
      </c>
    </row>
    <row r="7" spans="1:7" ht="16" thickTop="1" x14ac:dyDescent="0.2">
      <c r="C7" s="87" t="s">
        <v>1335</v>
      </c>
      <c r="D7" s="87" t="s">
        <v>1336</v>
      </c>
    </row>
    <row r="8" spans="1:7" x14ac:dyDescent="0.2">
      <c r="C8" s="87" t="s">
        <v>1337</v>
      </c>
      <c r="D8" s="87" t="s">
        <v>1338</v>
      </c>
    </row>
    <row r="9" spans="1:7" x14ac:dyDescent="0.2">
      <c r="C9" s="87" t="s">
        <v>1339</v>
      </c>
      <c r="D9" s="87" t="s">
        <v>1340</v>
      </c>
    </row>
    <row r="10" spans="1:7" x14ac:dyDescent="0.2">
      <c r="C10" s="87" t="s">
        <v>239</v>
      </c>
      <c r="D10" s="87" t="s">
        <v>1341</v>
      </c>
    </row>
    <row r="11" spans="1:7" x14ac:dyDescent="0.2">
      <c r="C11" s="87" t="s">
        <v>240</v>
      </c>
      <c r="D11" s="87" t="s">
        <v>144</v>
      </c>
    </row>
    <row r="12" spans="1:7" x14ac:dyDescent="0.2">
      <c r="C12" s="87" t="s">
        <v>1386</v>
      </c>
      <c r="D12" s="87" t="s">
        <v>1387</v>
      </c>
    </row>
    <row r="13" spans="1:7" x14ac:dyDescent="0.2">
      <c r="C13" s="87" t="s">
        <v>1388</v>
      </c>
      <c r="D13" s="87" t="s">
        <v>1385</v>
      </c>
    </row>
    <row r="14" spans="1:7" x14ac:dyDescent="0.2">
      <c r="C14" s="87" t="s">
        <v>1389</v>
      </c>
      <c r="D14" s="87" t="s">
        <v>1390</v>
      </c>
    </row>
    <row r="15" spans="1:7" x14ac:dyDescent="0.2">
      <c r="C15" s="87" t="s">
        <v>1391</v>
      </c>
      <c r="D15" s="87" t="s">
        <v>145</v>
      </c>
    </row>
    <row r="16" spans="1:7" x14ac:dyDescent="0.2">
      <c r="C16" s="87" t="s">
        <v>1392</v>
      </c>
      <c r="D16" s="87" t="s">
        <v>1342</v>
      </c>
    </row>
    <row r="17" spans="3:4" x14ac:dyDescent="0.2">
      <c r="C17" s="87" t="s">
        <v>1393</v>
      </c>
      <c r="D17" s="87" t="s">
        <v>146</v>
      </c>
    </row>
    <row r="18" spans="3:4" x14ac:dyDescent="0.2">
      <c r="C18" s="87" t="s">
        <v>1394</v>
      </c>
      <c r="D18" s="87" t="s">
        <v>1395</v>
      </c>
    </row>
    <row r="19" spans="3:4" x14ac:dyDescent="0.2">
      <c r="C19" s="87" t="s">
        <v>1396</v>
      </c>
      <c r="D19" s="87" t="s">
        <v>1397</v>
      </c>
    </row>
    <row r="20" spans="3:4" x14ac:dyDescent="0.2">
      <c r="C20" s="87" t="s">
        <v>1398</v>
      </c>
      <c r="D20" s="87" t="s">
        <v>1343</v>
      </c>
    </row>
    <row r="21" spans="3:4" x14ac:dyDescent="0.2">
      <c r="C21" s="87" t="s">
        <v>1399</v>
      </c>
      <c r="D21" s="87" t="s">
        <v>147</v>
      </c>
    </row>
    <row r="22" spans="3:4" x14ac:dyDescent="0.2">
      <c r="C22" s="87" t="s">
        <v>1400</v>
      </c>
      <c r="D22" s="87" t="s">
        <v>1344</v>
      </c>
    </row>
    <row r="23" spans="3:4" x14ac:dyDescent="0.2">
      <c r="C23" s="87" t="s">
        <v>1401</v>
      </c>
      <c r="D23" s="87" t="s">
        <v>148</v>
      </c>
    </row>
    <row r="24" spans="3:4" x14ac:dyDescent="0.2">
      <c r="C24" s="87" t="s">
        <v>1402</v>
      </c>
      <c r="D24" s="87" t="s">
        <v>241</v>
      </c>
    </row>
  </sheetData>
  <sheetProtection sheet="1" objects="1" scenarios="1" selectLockedCells="1" selectUnlockedCells="1"/>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6"/>
  <sheetViews>
    <sheetView showGridLines="0" zoomScale="90" zoomScaleNormal="90" zoomScalePageLayoutView="90" workbookViewId="0">
      <pane xSplit="1" ySplit="3" topLeftCell="B4" activePane="bottomRight" state="frozen"/>
      <selection pane="topRight"/>
      <selection pane="bottomLeft"/>
      <selection pane="bottomRight" activeCell="L6" sqref="L6:L8"/>
    </sheetView>
  </sheetViews>
  <sheetFormatPr baseColWidth="10" defaultColWidth="0" defaultRowHeight="15" customHeight="1" zeroHeight="1" x14ac:dyDescent="0.2"/>
  <cols>
    <col min="1" max="1" width="27.6640625" style="75" customWidth="1"/>
    <col min="2" max="2" width="3.6640625" customWidth="1"/>
    <col min="3" max="3" width="8.5" customWidth="1"/>
    <col min="4" max="4" width="2" customWidth="1"/>
    <col min="5" max="5" width="8.6640625" customWidth="1"/>
    <col min="6" max="6" width="11.33203125" customWidth="1"/>
    <col min="7" max="7" width="6.1640625" customWidth="1"/>
    <col min="8" max="9" width="8.6640625" customWidth="1"/>
    <col min="10" max="10" width="18.5" customWidth="1"/>
    <col min="11" max="11" width="14.6640625" customWidth="1"/>
    <col min="12" max="12" width="8.5" customWidth="1"/>
    <col min="13" max="13" width="2.33203125" customWidth="1"/>
    <col min="14" max="18" width="8.6640625" customWidth="1"/>
    <col min="19" max="19" width="22.33203125" customWidth="1"/>
    <col min="20" max="31" width="8.6640625" customWidth="1"/>
    <col min="32" max="16384" width="8.6640625" hidden="1"/>
  </cols>
  <sheetData>
    <row r="1" spans="1:25" s="21" customFormat="1" ht="34.25" customHeight="1" x14ac:dyDescent="0.3">
      <c r="A1" s="227" t="s">
        <v>1425</v>
      </c>
      <c r="C1" s="250" t="s">
        <v>212</v>
      </c>
      <c r="D1" s="250"/>
      <c r="E1" s="250"/>
      <c r="F1" s="250"/>
      <c r="G1" s="250"/>
      <c r="H1" s="250"/>
      <c r="I1" s="250"/>
      <c r="J1" s="250"/>
      <c r="K1" s="250"/>
    </row>
    <row r="2" spans="1:25" s="21" customFormat="1" ht="34.25" customHeight="1" x14ac:dyDescent="0.35">
      <c r="A2" s="74"/>
      <c r="C2" s="54"/>
      <c r="D2" s="54"/>
      <c r="E2" s="54"/>
      <c r="F2" s="54"/>
      <c r="G2" s="54"/>
      <c r="H2" s="54"/>
      <c r="I2" s="54"/>
      <c r="J2" s="54"/>
      <c r="K2" s="54"/>
    </row>
    <row r="3" spans="1:25" s="21" customFormat="1" ht="35.25" customHeight="1" x14ac:dyDescent="0.2">
      <c r="A3" s="74"/>
      <c r="C3" s="341" t="s">
        <v>233</v>
      </c>
      <c r="D3" s="341"/>
      <c r="E3" s="341"/>
      <c r="F3" s="341"/>
      <c r="G3" s="341"/>
      <c r="H3" s="341"/>
      <c r="I3" s="341"/>
      <c r="J3" s="341"/>
      <c r="K3" s="22"/>
      <c r="L3" s="22"/>
      <c r="M3" s="22"/>
      <c r="N3" s="22"/>
      <c r="O3" s="53"/>
      <c r="P3" s="22"/>
    </row>
    <row r="4" spans="1:25" ht="34.25" customHeight="1" x14ac:dyDescent="0.2">
      <c r="C4" s="338" t="s">
        <v>94</v>
      </c>
      <c r="D4" s="338"/>
      <c r="E4" s="338"/>
      <c r="F4" s="338"/>
      <c r="G4" s="338"/>
      <c r="H4" s="338"/>
      <c r="I4" s="338"/>
      <c r="J4" s="338"/>
      <c r="K4" s="338"/>
      <c r="L4" s="338"/>
      <c r="M4" s="338"/>
      <c r="N4" s="338"/>
      <c r="O4" s="338"/>
      <c r="P4" s="338"/>
      <c r="Q4" s="338"/>
      <c r="R4" s="338"/>
      <c r="S4" s="338"/>
      <c r="T4" s="338"/>
    </row>
    <row r="5" spans="1:25" ht="8" customHeight="1" x14ac:dyDescent="0.2"/>
    <row r="6" spans="1:25" ht="17" customHeight="1" x14ac:dyDescent="0.2">
      <c r="L6" s="333">
        <v>1</v>
      </c>
      <c r="M6" s="230"/>
      <c r="N6" s="334" t="s">
        <v>234</v>
      </c>
      <c r="O6" s="334"/>
      <c r="P6" s="334"/>
      <c r="Q6" s="334"/>
      <c r="R6" s="334"/>
      <c r="S6" s="334"/>
      <c r="T6" s="230"/>
    </row>
    <row r="7" spans="1:25" ht="33.75" customHeight="1" x14ac:dyDescent="0.2">
      <c r="L7" s="333"/>
      <c r="M7" s="230"/>
      <c r="N7" s="339" t="s">
        <v>238</v>
      </c>
      <c r="O7" s="332"/>
      <c r="P7" s="332"/>
      <c r="Q7" s="332"/>
      <c r="R7" s="332"/>
      <c r="S7" s="332"/>
      <c r="T7" s="231"/>
      <c r="U7" s="19"/>
      <c r="V7" s="19"/>
      <c r="W7" s="19"/>
      <c r="X7" s="19"/>
      <c r="Y7" s="19"/>
    </row>
    <row r="8" spans="1:25" ht="17" customHeight="1" x14ac:dyDescent="0.2">
      <c r="L8" s="333"/>
      <c r="M8" s="230"/>
      <c r="N8" s="335" t="s">
        <v>95</v>
      </c>
      <c r="O8" s="335"/>
      <c r="P8" s="336"/>
      <c r="Q8" s="337"/>
      <c r="R8" s="337"/>
      <c r="S8" s="232"/>
      <c r="T8" s="230"/>
    </row>
    <row r="9" spans="1:25" ht="12" customHeight="1" x14ac:dyDescent="0.2">
      <c r="L9" s="230"/>
      <c r="M9" s="230"/>
      <c r="N9" s="230"/>
      <c r="O9" s="230"/>
      <c r="P9" s="230"/>
      <c r="Q9" s="230"/>
      <c r="R9" s="230"/>
      <c r="S9" s="230"/>
      <c r="T9" s="230"/>
    </row>
    <row r="10" spans="1:25" ht="17" customHeight="1" x14ac:dyDescent="0.2">
      <c r="L10" s="333">
        <v>2</v>
      </c>
      <c r="M10" s="230"/>
      <c r="N10" s="334" t="s">
        <v>1281</v>
      </c>
      <c r="O10" s="334"/>
      <c r="P10" s="334"/>
      <c r="Q10" s="334"/>
      <c r="R10" s="334"/>
      <c r="S10" s="334"/>
      <c r="T10" s="233"/>
    </row>
    <row r="11" spans="1:25" ht="33.75" customHeight="1" x14ac:dyDescent="0.2">
      <c r="L11" s="333"/>
      <c r="M11" s="230"/>
      <c r="N11" s="332" t="s">
        <v>1282</v>
      </c>
      <c r="O11" s="332"/>
      <c r="P11" s="332"/>
      <c r="Q11" s="332"/>
      <c r="R11" s="332"/>
      <c r="S11" s="332"/>
      <c r="T11" s="231"/>
      <c r="U11" s="19"/>
      <c r="V11" s="19"/>
      <c r="W11" s="19"/>
      <c r="X11" s="19"/>
      <c r="Y11" s="19"/>
    </row>
    <row r="12" spans="1:25" ht="17" customHeight="1" x14ac:dyDescent="0.2">
      <c r="L12" s="333"/>
      <c r="M12" s="230"/>
      <c r="N12" s="335" t="s">
        <v>95</v>
      </c>
      <c r="O12" s="335"/>
      <c r="P12" s="336"/>
      <c r="Q12" s="337"/>
      <c r="R12" s="337"/>
      <c r="S12" s="232"/>
      <c r="T12" s="230"/>
    </row>
    <row r="13" spans="1:25" ht="12" customHeight="1" x14ac:dyDescent="0.2">
      <c r="L13" s="230"/>
      <c r="M13" s="230"/>
      <c r="N13" s="230"/>
      <c r="O13" s="230"/>
      <c r="P13" s="230"/>
      <c r="Q13" s="230"/>
      <c r="R13" s="230"/>
      <c r="S13" s="230"/>
      <c r="T13" s="230"/>
    </row>
    <row r="14" spans="1:25" ht="17" customHeight="1" x14ac:dyDescent="0.2">
      <c r="L14" s="333">
        <v>3</v>
      </c>
      <c r="M14" s="230"/>
      <c r="N14" s="334" t="s">
        <v>99</v>
      </c>
      <c r="O14" s="334"/>
      <c r="P14" s="334"/>
      <c r="Q14" s="334"/>
      <c r="R14" s="334"/>
      <c r="S14" s="334"/>
      <c r="T14" s="230"/>
    </row>
    <row r="15" spans="1:25" ht="33.75" customHeight="1" x14ac:dyDescent="0.2">
      <c r="L15" s="333"/>
      <c r="M15" s="230"/>
      <c r="N15" s="339" t="s">
        <v>236</v>
      </c>
      <c r="O15" s="332"/>
      <c r="P15" s="332"/>
      <c r="Q15" s="332"/>
      <c r="R15" s="332"/>
      <c r="S15" s="332"/>
      <c r="T15" s="231"/>
      <c r="U15" s="19"/>
      <c r="V15" s="19"/>
      <c r="W15" s="19"/>
      <c r="X15" s="19"/>
      <c r="Y15" s="19"/>
    </row>
    <row r="16" spans="1:25" ht="17" customHeight="1" x14ac:dyDescent="0.2">
      <c r="L16" s="333"/>
      <c r="M16" s="230"/>
      <c r="N16" s="335" t="s">
        <v>95</v>
      </c>
      <c r="O16" s="335"/>
      <c r="P16" s="342"/>
      <c r="Q16" s="343"/>
      <c r="R16" s="343"/>
      <c r="S16" s="232"/>
      <c r="T16" s="230"/>
    </row>
    <row r="17" spans="12:26" ht="12" customHeight="1" x14ac:dyDescent="0.2">
      <c r="L17" s="230"/>
      <c r="M17" s="230"/>
      <c r="N17" s="230"/>
      <c r="O17" s="344"/>
      <c r="P17" s="344"/>
      <c r="Q17" s="344"/>
      <c r="R17" s="344"/>
      <c r="S17" s="344"/>
      <c r="T17" s="344"/>
    </row>
    <row r="18" spans="12:26" ht="17" customHeight="1" x14ac:dyDescent="0.2">
      <c r="L18" s="333">
        <v>4</v>
      </c>
      <c r="M18" s="230"/>
      <c r="N18" s="334" t="s">
        <v>235</v>
      </c>
      <c r="O18" s="334"/>
      <c r="P18" s="334"/>
      <c r="Q18" s="334"/>
      <c r="R18" s="334"/>
      <c r="S18" s="334"/>
      <c r="T18" s="234"/>
      <c r="U18" s="340"/>
      <c r="V18" s="340"/>
      <c r="W18" s="340"/>
      <c r="X18" s="340"/>
      <c r="Y18" s="340"/>
      <c r="Z18" s="340"/>
    </row>
    <row r="19" spans="12:26" ht="33.75" customHeight="1" x14ac:dyDescent="0.2">
      <c r="L19" s="333"/>
      <c r="M19" s="230"/>
      <c r="N19" s="339" t="s">
        <v>237</v>
      </c>
      <c r="O19" s="332"/>
      <c r="P19" s="332"/>
      <c r="Q19" s="332"/>
      <c r="R19" s="332"/>
      <c r="S19" s="332"/>
      <c r="T19" s="231"/>
      <c r="U19" s="19"/>
      <c r="V19" s="19"/>
      <c r="W19" s="19"/>
      <c r="X19" s="19"/>
      <c r="Y19" s="19"/>
    </row>
    <row r="20" spans="12:26" ht="17" customHeight="1" x14ac:dyDescent="0.2">
      <c r="L20" s="333"/>
      <c r="M20" s="230"/>
      <c r="N20" s="335" t="s">
        <v>95</v>
      </c>
      <c r="O20" s="335"/>
      <c r="P20" s="336"/>
      <c r="Q20" s="337"/>
      <c r="R20" s="337"/>
      <c r="S20" s="232"/>
      <c r="T20" s="230"/>
    </row>
    <row r="21" spans="12:26" ht="11.25" customHeight="1" x14ac:dyDescent="0.2">
      <c r="L21" s="230"/>
      <c r="M21" s="230"/>
      <c r="N21" s="230"/>
      <c r="O21" s="230"/>
      <c r="P21" s="230"/>
      <c r="Q21" s="230"/>
      <c r="R21" s="230"/>
      <c r="S21" s="230"/>
      <c r="T21" s="230"/>
    </row>
    <row r="22" spans="12:26" ht="16.5" customHeight="1" x14ac:dyDescent="0.2">
      <c r="L22" s="333">
        <v>5</v>
      </c>
      <c r="M22" s="230"/>
      <c r="N22" s="334" t="s">
        <v>1426</v>
      </c>
      <c r="O22" s="334"/>
      <c r="P22" s="334"/>
      <c r="Q22" s="334"/>
      <c r="R22" s="334"/>
      <c r="S22" s="334"/>
      <c r="T22" s="229"/>
    </row>
    <row r="23" spans="12:26" ht="33.75" customHeight="1" x14ac:dyDescent="0.2">
      <c r="L23" s="333"/>
      <c r="M23" s="230"/>
      <c r="N23" s="332" t="s">
        <v>1427</v>
      </c>
      <c r="O23" s="332"/>
      <c r="P23" s="332"/>
      <c r="Q23" s="332"/>
      <c r="R23" s="332"/>
      <c r="S23" s="332"/>
      <c r="T23" s="231"/>
      <c r="U23" s="19"/>
      <c r="V23" s="19"/>
      <c r="W23" s="19"/>
      <c r="X23" s="19"/>
      <c r="Y23" s="19"/>
    </row>
    <row r="24" spans="12:26" ht="17" customHeight="1" x14ac:dyDescent="0.2">
      <c r="L24" s="333"/>
      <c r="M24" s="230"/>
      <c r="N24" s="335" t="s">
        <v>95</v>
      </c>
      <c r="O24" s="335"/>
      <c r="P24" s="336"/>
      <c r="Q24" s="337"/>
      <c r="R24" s="337"/>
      <c r="S24" s="232"/>
      <c r="T24" s="230"/>
    </row>
    <row r="25" spans="12:26" ht="11.25" customHeight="1" x14ac:dyDescent="0.2">
      <c r="L25" s="230"/>
      <c r="M25" s="230"/>
      <c r="N25" s="230"/>
      <c r="O25" s="230"/>
      <c r="P25" s="230"/>
      <c r="Q25" s="230"/>
      <c r="R25" s="230"/>
      <c r="S25" s="230"/>
      <c r="T25" s="230"/>
    </row>
    <row r="26" spans="12:26" ht="16.5" customHeight="1" x14ac:dyDescent="0.2">
      <c r="L26" s="235"/>
      <c r="M26" s="230"/>
      <c r="N26" s="334" t="s">
        <v>1428</v>
      </c>
      <c r="O26" s="334"/>
      <c r="P26" s="334"/>
      <c r="Q26" s="334"/>
      <c r="R26" s="334"/>
      <c r="S26" s="334"/>
      <c r="T26" s="229"/>
    </row>
    <row r="27" spans="12:26" ht="33.75" customHeight="1" x14ac:dyDescent="0.2">
      <c r="L27" s="235">
        <v>6</v>
      </c>
      <c r="M27" s="230"/>
      <c r="N27" s="332" t="s">
        <v>1429</v>
      </c>
      <c r="O27" s="339"/>
      <c r="P27" s="339"/>
      <c r="Q27" s="339"/>
      <c r="R27" s="339"/>
      <c r="S27" s="339"/>
      <c r="T27" s="231"/>
    </row>
    <row r="28" spans="12:26" ht="16.5" customHeight="1" x14ac:dyDescent="0.2">
      <c r="L28" s="235"/>
      <c r="M28" s="230"/>
      <c r="N28" s="197" t="s">
        <v>95</v>
      </c>
      <c r="O28" s="196"/>
      <c r="P28" s="236"/>
      <c r="Q28" s="237"/>
      <c r="R28" s="237"/>
      <c r="S28" s="232"/>
      <c r="T28" s="230"/>
    </row>
    <row r="29" spans="12:26" ht="34.25" customHeight="1" x14ac:dyDescent="0.2"/>
    <row r="30" spans="12:26" ht="34.25" customHeight="1" x14ac:dyDescent="0.2"/>
    <row r="31" spans="12:26" ht="34.25" customHeight="1" x14ac:dyDescent="0.2"/>
    <row r="32" spans="12:26" ht="34.25" customHeight="1" x14ac:dyDescent="0.2"/>
    <row r="33" ht="34.25" customHeight="1" x14ac:dyDescent="0.2"/>
    <row r="34" ht="34.25" customHeight="1" x14ac:dyDescent="0.2"/>
    <row r="35" ht="34.25" hidden="1" customHeight="1" x14ac:dyDescent="0.2"/>
    <row r="36" ht="34.25" hidden="1" customHeight="1" x14ac:dyDescent="0.2"/>
    <row r="37" ht="34.25" hidden="1" customHeight="1" x14ac:dyDescent="0.2"/>
    <row r="38" ht="34.25" hidden="1" customHeight="1" x14ac:dyDescent="0.2"/>
    <row r="39" ht="34.25" hidden="1" customHeight="1" x14ac:dyDescent="0.2"/>
    <row r="40" ht="34.25" hidden="1" customHeight="1" x14ac:dyDescent="0.2"/>
    <row r="41" ht="34.25" hidden="1" customHeight="1" x14ac:dyDescent="0.2"/>
    <row r="42" ht="34.25" hidden="1" customHeight="1" x14ac:dyDescent="0.2"/>
    <row r="43" ht="34.25" hidden="1" customHeight="1" x14ac:dyDescent="0.2"/>
    <row r="44" ht="34.25" hidden="1" customHeight="1" x14ac:dyDescent="0.2"/>
    <row r="45" ht="34.25" hidden="1" customHeight="1" x14ac:dyDescent="0.2"/>
    <row r="46" ht="34.25" hidden="1" customHeight="1" x14ac:dyDescent="0.2"/>
    <row r="47" ht="34.25" hidden="1" customHeight="1" x14ac:dyDescent="0.2"/>
    <row r="48" ht="34.25" hidden="1" customHeight="1" x14ac:dyDescent="0.2"/>
    <row r="49" spans="11:11" hidden="1" x14ac:dyDescent="0.2"/>
    <row r="50" spans="11:11" hidden="1" x14ac:dyDescent="0.2"/>
    <row r="51" spans="11:11" hidden="1" x14ac:dyDescent="0.2"/>
    <row r="52" spans="11:11" hidden="1" x14ac:dyDescent="0.2">
      <c r="K52" s="2"/>
    </row>
    <row r="53" spans="11:11" ht="15" customHeight="1" x14ac:dyDescent="0.2"/>
    <row r="54" spans="11:11" ht="15" customHeight="1" x14ac:dyDescent="0.2"/>
    <row r="55" spans="11:11" ht="15" customHeight="1" x14ac:dyDescent="0.2"/>
    <row r="56" spans="11:11" ht="15" customHeight="1" x14ac:dyDescent="0.2"/>
  </sheetData>
  <sheetProtection sheet="1" objects="1" scenarios="1" selectLockedCells="1"/>
  <mergeCells count="32">
    <mergeCell ref="N27:S27"/>
    <mergeCell ref="N10:S10"/>
    <mergeCell ref="O17:T17"/>
    <mergeCell ref="N22:S22"/>
    <mergeCell ref="N24:O24"/>
    <mergeCell ref="P24:R24"/>
    <mergeCell ref="N18:S18"/>
    <mergeCell ref="N19:S19"/>
    <mergeCell ref="N20:O20"/>
    <mergeCell ref="P20:R20"/>
    <mergeCell ref="N26:S26"/>
    <mergeCell ref="U18:Z18"/>
    <mergeCell ref="C3:J3"/>
    <mergeCell ref="N7:S7"/>
    <mergeCell ref="N12:O12"/>
    <mergeCell ref="P12:R12"/>
    <mergeCell ref="N16:O16"/>
    <mergeCell ref="P16:R16"/>
    <mergeCell ref="L22:L24"/>
    <mergeCell ref="N23:S23"/>
    <mergeCell ref="L18:L20"/>
    <mergeCell ref="C4:T4"/>
    <mergeCell ref="L10:L12"/>
    <mergeCell ref="L14:L16"/>
    <mergeCell ref="N14:S14"/>
    <mergeCell ref="N15:S15"/>
    <mergeCell ref="C1:K1"/>
    <mergeCell ref="N11:S11"/>
    <mergeCell ref="L6:L8"/>
    <mergeCell ref="N6:S6"/>
    <mergeCell ref="N8:O8"/>
    <mergeCell ref="P8:R8"/>
  </mergeCells>
  <hyperlinks>
    <hyperlink ref="N28:O28" r:id="rId1" display="Veja mais detalhes"/>
    <hyperlink ref="N10" r:id="rId2"/>
    <hyperlink ref="T10" r:id="rId3" display="http://luz.vc/ferramentas/planilhas-prontas/planilha-de-fluxo-de-caixa/?utm_source=referral&amp;utm_medium=produtos&amp;utm_campaign=fc3"/>
    <hyperlink ref="N14" r:id="rId4"/>
    <hyperlink ref="N18" r:id="rId5"/>
    <hyperlink ref="N6" r:id="rId6"/>
    <hyperlink ref="N22" r:id="rId7" display="Pacote de Planilhas com Apostila de Planejameto Financeiro"/>
    <hyperlink ref="T22" r:id="rId8" display="http://luz.vc/ferramentas/pacotes/planejamento-financeiro/?utm_source=referral&amp;utm_medium=produtos&amp;utm_campaign=finpessoais"/>
    <hyperlink ref="N26" r:id="rId9"/>
    <hyperlink ref="N28" r:id="rId10"/>
    <hyperlink ref="O28" r:id="rId11" display="http://luz.vc/ferramentas/planilhas-integradas/planilha-de-fluxo-de-caixa-com-controle-orcamentario/?utm_source=referral&amp;utm_medium=produtos&amp;utm_campaign=finpessoais"/>
    <hyperlink ref="N24:O24" r:id="rId12" display="Veja mais detalhes"/>
    <hyperlink ref="N12:O12" r:id="rId13" display="Veja mais detalhes"/>
    <hyperlink ref="N8:O8" r:id="rId14" display="Veja mais detalhes"/>
    <hyperlink ref="N16:O16" r:id="rId15" display="Veja mais detalhes"/>
    <hyperlink ref="N20:O20" r:id="rId16" display="Veja mais detalhes"/>
    <hyperlink ref="C3:J3" r:id="rId17" display="Avalie esta planilha e ganhe 10% de desconto &gt;"/>
  </hyperlinks>
  <pageMargins left="0.75" right="0.75" top="1" bottom="1" header="0.5" footer="0.5"/>
  <drawing r:id="rId1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9"/>
  <sheetViews>
    <sheetView showGridLines="0" zoomScale="90" zoomScaleNormal="90" zoomScalePageLayoutView="90" workbookViewId="0">
      <selection activeCell="A2" sqref="A2"/>
    </sheetView>
  </sheetViews>
  <sheetFormatPr baseColWidth="10" defaultColWidth="0" defaultRowHeight="15" zeroHeight="1" x14ac:dyDescent="0.2"/>
  <cols>
    <col min="1" max="1" width="27.6640625" style="75" customWidth="1"/>
    <col min="2" max="2" width="3.5" customWidth="1"/>
    <col min="3" max="17" width="8.6640625" customWidth="1"/>
    <col min="18" max="18" width="12.5" customWidth="1"/>
    <col min="19" max="19" width="13.6640625" customWidth="1"/>
    <col min="20" max="22" width="12.5" customWidth="1"/>
    <col min="23" max="26" width="8.6640625" customWidth="1"/>
    <col min="27" max="16384" width="8.6640625" hidden="1"/>
  </cols>
  <sheetData>
    <row r="1" spans="1:16" s="21" customFormat="1" ht="34.25" customHeight="1" x14ac:dyDescent="0.3">
      <c r="A1" s="227" t="s">
        <v>1430</v>
      </c>
      <c r="C1" s="250" t="s">
        <v>211</v>
      </c>
      <c r="D1" s="250"/>
      <c r="E1" s="250"/>
      <c r="F1" s="250"/>
      <c r="G1" s="250"/>
      <c r="H1" s="250"/>
      <c r="I1" s="250"/>
      <c r="J1" s="250"/>
      <c r="K1" s="250"/>
    </row>
    <row r="2" spans="1:16" s="21" customFormat="1" ht="37.5" customHeight="1" x14ac:dyDescent="0.2">
      <c r="A2" s="74"/>
      <c r="C2" s="22"/>
      <c r="D2" s="22"/>
      <c r="E2" s="22"/>
      <c r="F2" s="22"/>
      <c r="G2" s="22"/>
      <c r="H2" s="22"/>
      <c r="I2" s="22"/>
      <c r="J2" s="22"/>
      <c r="K2" s="22"/>
      <c r="L2" s="22"/>
      <c r="M2" s="22"/>
      <c r="N2" s="22"/>
      <c r="O2" s="22"/>
      <c r="P2" s="22"/>
    </row>
    <row r="3" spans="1:16" x14ac:dyDescent="0.2"/>
    <row r="4" spans="1:16" ht="53.25" customHeight="1" x14ac:dyDescent="0.2"/>
    <row r="5" spans="1:16" x14ac:dyDescent="0.2"/>
    <row r="6" spans="1:16" x14ac:dyDescent="0.2"/>
    <row r="7" spans="1:16" x14ac:dyDescent="0.2"/>
    <row r="8" spans="1:16" x14ac:dyDescent="0.2"/>
    <row r="9" spans="1:16" x14ac:dyDescent="0.2"/>
    <row r="10" spans="1:16" x14ac:dyDescent="0.2"/>
    <row r="11" spans="1:16" x14ac:dyDescent="0.2"/>
    <row r="12" spans="1:16" x14ac:dyDescent="0.2">
      <c r="P12" s="2"/>
    </row>
    <row r="13" spans="1:16" x14ac:dyDescent="0.2"/>
    <row r="14" spans="1:16" x14ac:dyDescent="0.2"/>
    <row r="15" spans="1:16" x14ac:dyDescent="0.2"/>
    <row r="16" spans="1:16" x14ac:dyDescent="0.2"/>
    <row r="17" x14ac:dyDescent="0.2"/>
    <row r="18" x14ac:dyDescent="0.2"/>
    <row r="19" x14ac:dyDescent="0.2"/>
    <row r="20" x14ac:dyDescent="0.2"/>
    <row r="21" x14ac:dyDescent="0.2"/>
    <row r="22" x14ac:dyDescent="0.2"/>
    <row r="23" x14ac:dyDescent="0.2"/>
    <row r="24" x14ac:dyDescent="0.2"/>
    <row r="25" x14ac:dyDescent="0.2"/>
    <row r="26" x14ac:dyDescent="0.2"/>
    <row r="27" x14ac:dyDescent="0.2"/>
    <row r="28" x14ac:dyDescent="0.2"/>
    <row r="29" x14ac:dyDescent="0.2"/>
    <row r="30" x14ac:dyDescent="0.2"/>
    <row r="31" x14ac:dyDescent="0.2"/>
    <row r="32"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row r="46" x14ac:dyDescent="0.2"/>
    <row r="47" x14ac:dyDescent="0.2"/>
    <row r="48" x14ac:dyDescent="0.2"/>
    <row r="49" x14ac:dyDescent="0.2"/>
  </sheetData>
  <sheetProtection sheet="1" objects="1" scenarios="1" selectLockedCells="1" selectUnlockedCells="1"/>
  <mergeCells count="1">
    <mergeCell ref="C1:K1"/>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33</vt:i4>
      </vt:variant>
    </vt:vector>
  </HeadingPairs>
  <TitlesOfParts>
    <vt:vector size="33" baseType="lpstr">
      <vt:lpstr>Início</vt:lpstr>
      <vt:lpstr>PC Receitas</vt:lpstr>
      <vt:lpstr>PC Despesas</vt:lpstr>
      <vt:lpstr>Bancos e Cartões</vt:lpstr>
      <vt:lpstr>Jan</vt:lpstr>
      <vt:lpstr>Fev</vt:lpstr>
      <vt:lpstr>Mar</vt:lpstr>
      <vt:lpstr>Abr</vt:lpstr>
      <vt:lpstr>Mai</vt:lpstr>
      <vt:lpstr>Jun</vt:lpstr>
      <vt:lpstr>Jul</vt:lpstr>
      <vt:lpstr>Ago</vt:lpstr>
      <vt:lpstr>Set</vt:lpstr>
      <vt:lpstr>Out</vt:lpstr>
      <vt:lpstr>Nov</vt:lpstr>
      <vt:lpstr>Dez</vt:lpstr>
      <vt:lpstr>Resumo</vt:lpstr>
      <vt:lpstr>Resumo (2)</vt:lpstr>
      <vt:lpstr>Resumo (3)</vt:lpstr>
      <vt:lpstr>FC</vt:lpstr>
      <vt:lpstr>Resultado</vt:lpstr>
      <vt:lpstr>CReceber</vt:lpstr>
      <vt:lpstr>CPagar</vt:lpstr>
      <vt:lpstr>FC Banco</vt:lpstr>
      <vt:lpstr>Gráficos</vt:lpstr>
      <vt:lpstr>G. Receitas</vt:lpstr>
      <vt:lpstr>G. Despesas</vt:lpstr>
      <vt:lpstr>Alertas</vt:lpstr>
      <vt:lpstr>Imprimir</vt:lpstr>
      <vt:lpstr>Dúvidas</vt:lpstr>
      <vt:lpstr>Dúvidas e Respostas</vt:lpstr>
      <vt:lpstr>Sugestões</vt:lpstr>
      <vt:lpstr>Sobre a LUZ</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Usuário do Microsoft Office</cp:lastModifiedBy>
  <cp:lastPrinted>2015-02-27T14:13:13Z</cp:lastPrinted>
  <dcterms:created xsi:type="dcterms:W3CDTF">2014-06-04T13:21:40Z</dcterms:created>
  <dcterms:modified xsi:type="dcterms:W3CDTF">2016-02-19T17:04:07Z</dcterms:modified>
</cp:coreProperties>
</file>